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aveExternalLinkValues="0" codeName="ThisWorkbook"/>
  <mc:AlternateContent xmlns:mc="http://schemas.openxmlformats.org/markup-compatibility/2006">
    <mc:Choice Requires="x15">
      <x15ac:absPath xmlns:x15ac="http://schemas.microsoft.com/office/spreadsheetml/2010/11/ac" url="C:\Users\ablair\Downloads\"/>
    </mc:Choice>
  </mc:AlternateContent>
  <xr:revisionPtr revIDLastSave="0" documentId="8_{04462E2C-B0E6-4C79-A14D-F9A232E72A53}" xr6:coauthVersionLast="45" xr6:coauthVersionMax="45" xr10:uidLastSave="{00000000-0000-0000-0000-000000000000}"/>
  <bookViews>
    <workbookView xWindow="-120" yWindow="-120" windowWidth="29040" windowHeight="15840" tabRatio="878" firstSheet="5" activeTab="7"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Capital'!$A$1:$BO$51</definedName>
    <definedName name="_xlnm.Print_Area" localSheetId="10">'I7.2 Meter Reading'!$A$1:$BN$54</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2" i="63" l="1"/>
  <c r="C123" i="64" s="1"/>
  <c r="H44" i="63"/>
  <c r="C115" i="64" s="1"/>
  <c r="L52" i="63"/>
  <c r="C339" i="64" s="1"/>
  <c r="L48" i="63"/>
  <c r="C335" i="64" s="1"/>
  <c r="L44" i="63"/>
  <c r="C331" i="64" s="1"/>
  <c r="L40" i="63"/>
  <c r="C327" i="64" s="1"/>
  <c r="J52" i="63"/>
  <c r="C265" i="64" s="1"/>
  <c r="J48" i="63"/>
  <c r="C261" i="64" s="1"/>
  <c r="J44" i="63"/>
  <c r="C257" i="64" s="1"/>
  <c r="J40" i="63"/>
  <c r="C253" i="64" s="1"/>
  <c r="G52" i="63"/>
  <c r="C53" i="64" s="1"/>
  <c r="G44" i="63"/>
  <c r="C45" i="64" s="1"/>
  <c r="F16" i="31"/>
  <c r="H83" i="63"/>
  <c r="F70" i="35"/>
  <c r="E62" i="67" s="1"/>
  <c r="F69" i="35"/>
  <c r="F64" i="35"/>
  <c r="C64" i="35" s="1"/>
  <c r="F63" i="35"/>
  <c r="E48" i="67" s="1"/>
  <c r="F58" i="35"/>
  <c r="C58" i="35" s="1"/>
  <c r="F57" i="35"/>
  <c r="F17" i="11"/>
  <c r="F30" i="11" s="1"/>
  <c r="G17" i="11"/>
  <c r="G30" i="11" s="1"/>
  <c r="H17" i="11"/>
  <c r="H30" i="11" s="1"/>
  <c r="I17" i="11"/>
  <c r="I30" i="11" s="1"/>
  <c r="E17" i="11"/>
  <c r="E30" i="11" s="1"/>
  <c r="D17" i="11"/>
  <c r="D30" i="11" s="1"/>
  <c r="E25" i="11"/>
  <c r="E27" i="11" s="1"/>
  <c r="E24" i="11"/>
  <c r="D22" i="67" s="1"/>
  <c r="D28" i="67" s="1"/>
  <c r="E23" i="11"/>
  <c r="D21" i="67" s="1"/>
  <c r="D27" i="67" s="1"/>
  <c r="D25" i="11"/>
  <c r="D27" i="11" s="1"/>
  <c r="D24" i="11"/>
  <c r="D48" i="11" s="1"/>
  <c r="D23" i="11"/>
  <c r="C21" i="67" s="1"/>
  <c r="C27" i="67" s="1"/>
  <c r="E41" i="11"/>
  <c r="E14" i="11" s="1"/>
  <c r="D41" i="11"/>
  <c r="D14" i="11" s="1"/>
  <c r="C15" i="11"/>
  <c r="Q79" i="36" s="1"/>
  <c r="D402" i="31"/>
  <c r="H402" i="31" s="1"/>
  <c r="BL46" i="34"/>
  <c r="BJ46" i="34"/>
  <c r="BG46" i="34"/>
  <c r="BD46" i="34"/>
  <c r="BA46" i="34"/>
  <c r="AX46" i="34"/>
  <c r="AU46" i="34"/>
  <c r="AR46" i="34"/>
  <c r="AO46" i="34"/>
  <c r="AL46" i="34"/>
  <c r="AI46" i="34"/>
  <c r="AF46" i="34"/>
  <c r="AC46" i="34"/>
  <c r="Z46" i="34"/>
  <c r="W46" i="34"/>
  <c r="T46" i="34"/>
  <c r="Q46" i="34"/>
  <c r="N46" i="34"/>
  <c r="K46" i="34"/>
  <c r="H46" i="34"/>
  <c r="E46" i="34"/>
  <c r="BL41" i="34"/>
  <c r="BJ41" i="34"/>
  <c r="BG41" i="34"/>
  <c r="BD41" i="34"/>
  <c r="BA41" i="34"/>
  <c r="AX41" i="34"/>
  <c r="AU41" i="34"/>
  <c r="AR41" i="34"/>
  <c r="AO41" i="34"/>
  <c r="AL41" i="34"/>
  <c r="AI41" i="34"/>
  <c r="AF41" i="34"/>
  <c r="AC41" i="34"/>
  <c r="Z41" i="34"/>
  <c r="W41" i="34"/>
  <c r="T41" i="34"/>
  <c r="Q41" i="34"/>
  <c r="N41" i="34"/>
  <c r="K41" i="34"/>
  <c r="H41" i="34"/>
  <c r="E41" i="34"/>
  <c r="BL40" i="34"/>
  <c r="BJ40" i="34"/>
  <c r="BG40" i="34"/>
  <c r="BD40" i="34"/>
  <c r="BA40" i="34"/>
  <c r="AX40" i="34"/>
  <c r="AU40" i="34"/>
  <c r="AR40" i="34"/>
  <c r="AO40" i="34"/>
  <c r="AL40" i="34"/>
  <c r="AI40" i="34"/>
  <c r="AF40" i="34"/>
  <c r="AC40" i="34"/>
  <c r="Z40" i="34"/>
  <c r="W40" i="34"/>
  <c r="T40" i="34"/>
  <c r="Q40" i="34"/>
  <c r="N40" i="34"/>
  <c r="K40" i="34"/>
  <c r="H40" i="34"/>
  <c r="E40" i="34"/>
  <c r="BL39" i="34"/>
  <c r="BJ39" i="34"/>
  <c r="BG39" i="34"/>
  <c r="BD39" i="34"/>
  <c r="BA39" i="34"/>
  <c r="AX39" i="34"/>
  <c r="AU39" i="34"/>
  <c r="AR39" i="34"/>
  <c r="AO39" i="34"/>
  <c r="AL39" i="34"/>
  <c r="AI39" i="34"/>
  <c r="AF39" i="34"/>
  <c r="AC39" i="34"/>
  <c r="Z39" i="34"/>
  <c r="W39" i="34"/>
  <c r="T39" i="34"/>
  <c r="Q39" i="34"/>
  <c r="N39" i="34"/>
  <c r="K39" i="34"/>
  <c r="H39" i="34"/>
  <c r="E39" i="34"/>
  <c r="BL38" i="34"/>
  <c r="BJ38" i="34"/>
  <c r="BG38" i="34"/>
  <c r="BD38" i="34"/>
  <c r="BA38" i="34"/>
  <c r="AX38" i="34"/>
  <c r="AU38" i="34"/>
  <c r="AR38" i="34"/>
  <c r="AO38" i="34"/>
  <c r="AL38" i="34"/>
  <c r="AI38" i="34"/>
  <c r="AF38" i="34"/>
  <c r="AC38" i="34"/>
  <c r="Z38" i="34"/>
  <c r="W38" i="34"/>
  <c r="T38" i="34"/>
  <c r="Q38" i="34"/>
  <c r="N38" i="34"/>
  <c r="K38" i="34"/>
  <c r="H38" i="34"/>
  <c r="E38" i="34"/>
  <c r="BL43" i="34"/>
  <c r="BJ43" i="34"/>
  <c r="BG43" i="34"/>
  <c r="BD43" i="34"/>
  <c r="BA43" i="34"/>
  <c r="AX43" i="34"/>
  <c r="AU43" i="34"/>
  <c r="AR43" i="34"/>
  <c r="AO43" i="34"/>
  <c r="AL43" i="34"/>
  <c r="AI43" i="34"/>
  <c r="AF43" i="34"/>
  <c r="AC43" i="34"/>
  <c r="Z43" i="34"/>
  <c r="W43" i="34"/>
  <c r="T43" i="34"/>
  <c r="Q43" i="34"/>
  <c r="N43" i="34"/>
  <c r="K43" i="34"/>
  <c r="H43" i="34"/>
  <c r="E43" i="34"/>
  <c r="BL42" i="34"/>
  <c r="BJ42" i="34"/>
  <c r="BG42" i="34"/>
  <c r="BD42" i="34"/>
  <c r="BA42" i="34"/>
  <c r="AX42" i="34"/>
  <c r="AU42" i="34"/>
  <c r="AR42" i="34"/>
  <c r="AO42" i="34"/>
  <c r="AL42" i="34"/>
  <c r="AI42" i="34"/>
  <c r="AF42" i="34"/>
  <c r="AC42" i="34"/>
  <c r="Z42" i="34"/>
  <c r="W42" i="34"/>
  <c r="T42" i="34"/>
  <c r="Q42" i="34"/>
  <c r="N42" i="34"/>
  <c r="K42" i="34"/>
  <c r="H42" i="34"/>
  <c r="E42" i="34"/>
  <c r="BL44" i="34"/>
  <c r="BJ44" i="34"/>
  <c r="BG44" i="34"/>
  <c r="BD44" i="34"/>
  <c r="BA44" i="34"/>
  <c r="AX44" i="34"/>
  <c r="AU44" i="34"/>
  <c r="AR44" i="34"/>
  <c r="AO44" i="34"/>
  <c r="AL44" i="34"/>
  <c r="AI44" i="34"/>
  <c r="AF44" i="34"/>
  <c r="AC44" i="34"/>
  <c r="Z44" i="34"/>
  <c r="W44" i="34"/>
  <c r="T44" i="34"/>
  <c r="Q44" i="34"/>
  <c r="N44" i="34"/>
  <c r="K44" i="34"/>
  <c r="H44" i="34"/>
  <c r="E44" i="34"/>
  <c r="BL45" i="34"/>
  <c r="BJ45" i="34"/>
  <c r="BG45" i="34"/>
  <c r="BD45" i="34"/>
  <c r="BA45" i="34"/>
  <c r="AX45" i="34"/>
  <c r="AU45" i="34"/>
  <c r="AR45" i="34"/>
  <c r="AO45" i="34"/>
  <c r="AL45" i="34"/>
  <c r="AI45" i="34"/>
  <c r="AF45" i="34"/>
  <c r="AC45" i="34"/>
  <c r="Z45" i="34"/>
  <c r="W45" i="34"/>
  <c r="T45" i="34"/>
  <c r="Q45" i="34"/>
  <c r="N45" i="34"/>
  <c r="K45" i="34"/>
  <c r="H45" i="34"/>
  <c r="E45" i="34"/>
  <c r="BM42" i="54"/>
  <c r="BK42" i="54"/>
  <c r="BH42" i="54"/>
  <c r="BE42" i="54"/>
  <c r="BB42" i="54"/>
  <c r="AY42" i="54"/>
  <c r="AV42" i="54"/>
  <c r="AS42" i="54"/>
  <c r="AP42" i="54"/>
  <c r="AM42" i="54"/>
  <c r="AJ42" i="54"/>
  <c r="AG42" i="54"/>
  <c r="AD42" i="54"/>
  <c r="AA42" i="54"/>
  <c r="X42" i="54"/>
  <c r="U42" i="54"/>
  <c r="R42" i="54"/>
  <c r="O42" i="54"/>
  <c r="L42" i="54"/>
  <c r="I42" i="54"/>
  <c r="F42" i="54"/>
  <c r="BM41" i="54"/>
  <c r="BK41" i="54"/>
  <c r="BH41" i="54"/>
  <c r="BE41" i="54"/>
  <c r="BB41" i="54"/>
  <c r="AY41" i="54"/>
  <c r="AV41" i="54"/>
  <c r="AS41" i="54"/>
  <c r="AP41" i="54"/>
  <c r="AM41" i="54"/>
  <c r="AJ41" i="54"/>
  <c r="AG41" i="54"/>
  <c r="AD41" i="54"/>
  <c r="AA41" i="54"/>
  <c r="X41" i="54"/>
  <c r="U41" i="54"/>
  <c r="R41" i="54"/>
  <c r="O41" i="54"/>
  <c r="L41" i="54"/>
  <c r="I41" i="54"/>
  <c r="F41" i="54"/>
  <c r="BM40" i="54"/>
  <c r="BK40" i="54"/>
  <c r="BH40" i="54"/>
  <c r="BE40" i="54"/>
  <c r="BB40" i="54"/>
  <c r="AY40" i="54"/>
  <c r="AV40" i="54"/>
  <c r="AS40" i="54"/>
  <c r="AP40" i="54"/>
  <c r="AM40" i="54"/>
  <c r="AJ40" i="54"/>
  <c r="AG40" i="54"/>
  <c r="AD40" i="54"/>
  <c r="AA40" i="54"/>
  <c r="X40" i="54"/>
  <c r="U40" i="54"/>
  <c r="R40" i="54"/>
  <c r="O40" i="54"/>
  <c r="L40" i="54"/>
  <c r="I40" i="54"/>
  <c r="F40" i="54"/>
  <c r="BM39" i="54"/>
  <c r="BK39" i="54"/>
  <c r="BH39" i="54"/>
  <c r="BE39" i="54"/>
  <c r="BB39" i="54"/>
  <c r="AY39" i="54"/>
  <c r="AV39" i="54"/>
  <c r="AS39" i="54"/>
  <c r="AP39" i="54"/>
  <c r="AM39" i="54"/>
  <c r="AJ39" i="54"/>
  <c r="AG39" i="54"/>
  <c r="AD39" i="54"/>
  <c r="AA39" i="54"/>
  <c r="X39" i="54"/>
  <c r="U39" i="54"/>
  <c r="R39" i="54"/>
  <c r="O39" i="54"/>
  <c r="L39" i="54"/>
  <c r="I39" i="54"/>
  <c r="F39" i="54"/>
  <c r="BM38" i="54"/>
  <c r="BK38" i="54"/>
  <c r="BH38" i="54"/>
  <c r="BE38" i="54"/>
  <c r="BB38" i="54"/>
  <c r="AY38" i="54"/>
  <c r="AV38" i="54"/>
  <c r="AS38" i="54"/>
  <c r="AP38" i="54"/>
  <c r="AM38" i="54"/>
  <c r="AJ38" i="54"/>
  <c r="AG38" i="54"/>
  <c r="AD38" i="54"/>
  <c r="AA38" i="54"/>
  <c r="X38" i="54"/>
  <c r="U38" i="54"/>
  <c r="R38" i="54"/>
  <c r="O38" i="54"/>
  <c r="L38" i="54"/>
  <c r="I38" i="54"/>
  <c r="F38" i="54"/>
  <c r="BM37" i="54"/>
  <c r="BK37" i="54"/>
  <c r="BH37" i="54"/>
  <c r="BE37" i="54"/>
  <c r="BB37" i="54"/>
  <c r="AY37" i="54"/>
  <c r="AV37" i="54"/>
  <c r="AS37" i="54"/>
  <c r="AP37" i="54"/>
  <c r="AM37" i="54"/>
  <c r="AJ37" i="54"/>
  <c r="AG37" i="54"/>
  <c r="AD37" i="54"/>
  <c r="AA37" i="54"/>
  <c r="X37" i="54"/>
  <c r="U37" i="54"/>
  <c r="R37" i="54"/>
  <c r="O37" i="54"/>
  <c r="L37" i="54"/>
  <c r="I37" i="54"/>
  <c r="F37" i="54"/>
  <c r="BM36" i="54"/>
  <c r="BK36" i="54"/>
  <c r="BH36" i="54"/>
  <c r="BE36" i="54"/>
  <c r="BB36" i="54"/>
  <c r="AY36" i="54"/>
  <c r="AV36" i="54"/>
  <c r="AS36" i="54"/>
  <c r="AP36" i="54"/>
  <c r="AM36" i="54"/>
  <c r="AJ36" i="54"/>
  <c r="AG36" i="54"/>
  <c r="AD36" i="54"/>
  <c r="AA36" i="54"/>
  <c r="X36" i="54"/>
  <c r="U36" i="54"/>
  <c r="R36" i="54"/>
  <c r="O36" i="54"/>
  <c r="L36" i="54"/>
  <c r="I36" i="54"/>
  <c r="F36" i="54"/>
  <c r="BM46" i="54"/>
  <c r="BK46" i="54"/>
  <c r="BH46" i="54"/>
  <c r="BE46" i="54"/>
  <c r="BB46" i="54"/>
  <c r="AY46" i="54"/>
  <c r="AV46" i="54"/>
  <c r="AS46" i="54"/>
  <c r="AP46" i="54"/>
  <c r="AM46" i="54"/>
  <c r="AJ46" i="54"/>
  <c r="AG46" i="54"/>
  <c r="AD46" i="54"/>
  <c r="AA46" i="54"/>
  <c r="X46" i="54"/>
  <c r="U46" i="54"/>
  <c r="R46" i="54"/>
  <c r="O46" i="54"/>
  <c r="L46" i="54"/>
  <c r="I46" i="54"/>
  <c r="F46" i="54"/>
  <c r="BM45" i="54"/>
  <c r="BK45" i="54"/>
  <c r="BH45" i="54"/>
  <c r="BE45" i="54"/>
  <c r="BB45" i="54"/>
  <c r="AY45" i="54"/>
  <c r="AV45" i="54"/>
  <c r="AS45" i="54"/>
  <c r="AP45" i="54"/>
  <c r="AM45" i="54"/>
  <c r="AJ45" i="54"/>
  <c r="AG45" i="54"/>
  <c r="AD45" i="54"/>
  <c r="AA45" i="54"/>
  <c r="X45" i="54"/>
  <c r="U45" i="54"/>
  <c r="R45" i="54"/>
  <c r="O45" i="54"/>
  <c r="L45" i="54"/>
  <c r="I45" i="54"/>
  <c r="F45" i="54"/>
  <c r="BM44" i="54"/>
  <c r="BK44" i="54"/>
  <c r="BH44" i="54"/>
  <c r="BE44" i="54"/>
  <c r="BB44" i="54"/>
  <c r="AY44" i="54"/>
  <c r="AV44" i="54"/>
  <c r="AS44" i="54"/>
  <c r="AP44" i="54"/>
  <c r="AM44" i="54"/>
  <c r="AJ44" i="54"/>
  <c r="AG44" i="54"/>
  <c r="AD44" i="54"/>
  <c r="AA44" i="54"/>
  <c r="X44" i="54"/>
  <c r="U44" i="54"/>
  <c r="R44" i="54"/>
  <c r="O44" i="54"/>
  <c r="L44" i="54"/>
  <c r="I44" i="54"/>
  <c r="F44" i="54"/>
  <c r="BM43" i="54"/>
  <c r="BK43" i="54"/>
  <c r="BH43" i="54"/>
  <c r="BE43" i="54"/>
  <c r="BB43" i="54"/>
  <c r="AY43" i="54"/>
  <c r="AV43" i="54"/>
  <c r="AS43" i="54"/>
  <c r="AP43" i="54"/>
  <c r="AM43" i="54"/>
  <c r="AJ43" i="54"/>
  <c r="AG43" i="54"/>
  <c r="AD43" i="54"/>
  <c r="AA43" i="54"/>
  <c r="X43" i="54"/>
  <c r="U43" i="54"/>
  <c r="R43" i="54"/>
  <c r="O43" i="54"/>
  <c r="L43" i="54"/>
  <c r="I43" i="54"/>
  <c r="F43" i="54"/>
  <c r="BM48" i="54"/>
  <c r="BK48" i="54"/>
  <c r="BH48" i="54"/>
  <c r="BE48" i="54"/>
  <c r="BB48" i="54"/>
  <c r="AY48" i="54"/>
  <c r="AV48" i="54"/>
  <c r="AS48" i="54"/>
  <c r="AP48" i="54"/>
  <c r="AM48" i="54"/>
  <c r="AJ48" i="54"/>
  <c r="AG48" i="54"/>
  <c r="AD48" i="54"/>
  <c r="AA48" i="54"/>
  <c r="X48" i="54"/>
  <c r="U48" i="54"/>
  <c r="R48" i="54"/>
  <c r="O48" i="54"/>
  <c r="L48" i="54"/>
  <c r="I48" i="54"/>
  <c r="F48" i="54"/>
  <c r="E53" i="35"/>
  <c r="G53" i="35"/>
  <c r="H53" i="35"/>
  <c r="I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E122" i="36"/>
  <c r="D122" i="36"/>
  <c r="D49" i="11"/>
  <c r="B49" i="11"/>
  <c r="C4" i="39"/>
  <c r="A4" i="44"/>
  <c r="A4" i="40"/>
  <c r="A4" i="67"/>
  <c r="A4" i="36"/>
  <c r="A4" i="41"/>
  <c r="A4" i="46"/>
  <c r="A4" i="56"/>
  <c r="A4" i="78"/>
  <c r="A4" i="65"/>
  <c r="A4" i="47"/>
  <c r="A4" i="57"/>
  <c r="A4" i="68"/>
  <c r="A4" i="35"/>
  <c r="A4" i="34"/>
  <c r="A4" i="54"/>
  <c r="A4" i="11"/>
  <c r="A4" i="79"/>
  <c r="A4" i="77"/>
  <c r="B4" i="55"/>
  <c r="B4" i="63"/>
  <c r="B3" i="31"/>
  <c r="B5" i="31"/>
  <c r="BA135" i="68"/>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c r="F18" i="47"/>
  <c r="G18" i="47"/>
  <c r="H18" i="47"/>
  <c r="I18" i="47"/>
  <c r="J18" i="47"/>
  <c r="K18" i="47"/>
  <c r="L18" i="47"/>
  <c r="M18" i="47"/>
  <c r="N18" i="47"/>
  <c r="O18" i="47"/>
  <c r="P18" i="47"/>
  <c r="Q18" i="47"/>
  <c r="R18" i="47"/>
  <c r="S18" i="47"/>
  <c r="T18" i="47"/>
  <c r="U18" i="47"/>
  <c r="V18" i="47"/>
  <c r="W18" i="47"/>
  <c r="D18" i="47"/>
  <c r="B142" i="68"/>
  <c r="AB142" i="68" s="1"/>
  <c r="AZ142" i="68" s="1"/>
  <c r="C142" i="68"/>
  <c r="D142" i="68" s="1"/>
  <c r="B143" i="68"/>
  <c r="AB143" i="68" s="1"/>
  <c r="AZ143" i="68" s="1"/>
  <c r="C143" i="68"/>
  <c r="D143" i="68" s="1"/>
  <c r="B144" i="68"/>
  <c r="AB144" i="68" s="1"/>
  <c r="AZ144" i="68" s="1"/>
  <c r="C144" i="68"/>
  <c r="D144" i="68" s="1"/>
  <c r="C141" i="68"/>
  <c r="D141" i="68" s="1"/>
  <c r="B141" i="68"/>
  <c r="AB141" i="68" s="1"/>
  <c r="AZ141" i="68" s="1"/>
  <c r="C140" i="68"/>
  <c r="D140" i="68" s="1"/>
  <c r="B140" i="68"/>
  <c r="AB140" i="68" s="1"/>
  <c r="AZ140" i="68" s="1"/>
  <c r="B136" i="68"/>
  <c r="AB136" i="68" s="1"/>
  <c r="AZ136" i="68" s="1"/>
  <c r="C136" i="68"/>
  <c r="D136" i="68" s="1"/>
  <c r="B137" i="68"/>
  <c r="AB137" i="68" s="1"/>
  <c r="AZ137" i="68" s="1"/>
  <c r="C137" i="68"/>
  <c r="D137" i="68" s="1"/>
  <c r="B138" i="68"/>
  <c r="AB138" i="68" s="1"/>
  <c r="AZ138" i="68" s="1"/>
  <c r="C138" i="68"/>
  <c r="D138" i="68" s="1"/>
  <c r="B139" i="68"/>
  <c r="AB139" i="68" s="1"/>
  <c r="AZ139" i="68" s="1"/>
  <c r="C139" i="68"/>
  <c r="D139" i="68" s="1"/>
  <c r="C135" i="68"/>
  <c r="D135" i="68" s="1"/>
  <c r="B135" i="68"/>
  <c r="AB135" i="68" s="1"/>
  <c r="AZ135" i="68" s="1"/>
  <c r="B128" i="68"/>
  <c r="AB128" i="68" s="1"/>
  <c r="AZ128" i="68" s="1"/>
  <c r="C128" i="68"/>
  <c r="D128" i="68" s="1"/>
  <c r="B129" i="68"/>
  <c r="AB129" i="68" s="1"/>
  <c r="AZ129" i="68" s="1"/>
  <c r="C129" i="68"/>
  <c r="D129" i="68" s="1"/>
  <c r="B130" i="68"/>
  <c r="AB130" i="68" s="1"/>
  <c r="AZ130" i="68" s="1"/>
  <c r="C130" i="68"/>
  <c r="D130" i="68" s="1"/>
  <c r="B131" i="68"/>
  <c r="AB131" i="68" s="1"/>
  <c r="AZ131" i="68" s="1"/>
  <c r="C131" i="68"/>
  <c r="D131" i="68" s="1"/>
  <c r="B132" i="68"/>
  <c r="AB132" i="68" s="1"/>
  <c r="AZ132" i="68" s="1"/>
  <c r="C132" i="68"/>
  <c r="D132" i="68" s="1"/>
  <c r="B133" i="68"/>
  <c r="AB133" i="68" s="1"/>
  <c r="AZ133" i="68" s="1"/>
  <c r="C133" i="68"/>
  <c r="D133" i="68" s="1"/>
  <c r="B134" i="68"/>
  <c r="AB134" i="68" s="1"/>
  <c r="AZ134" i="68" s="1"/>
  <c r="C134" i="68"/>
  <c r="D134" i="68" s="1"/>
  <c r="B119" i="68"/>
  <c r="AB119" i="68" s="1"/>
  <c r="AZ119" i="68" s="1"/>
  <c r="C119" i="68"/>
  <c r="D119" i="68" s="1"/>
  <c r="B120" i="68"/>
  <c r="AB120" i="68" s="1"/>
  <c r="AZ120" i="68" s="1"/>
  <c r="C120" i="68"/>
  <c r="D120" i="68" s="1"/>
  <c r="B121" i="68"/>
  <c r="AB121" i="68" s="1"/>
  <c r="AZ121" i="68" s="1"/>
  <c r="C121" i="68"/>
  <c r="D121" i="68" s="1"/>
  <c r="B122" i="68"/>
  <c r="AB122" i="68" s="1"/>
  <c r="AZ122" i="68" s="1"/>
  <c r="C122" i="68"/>
  <c r="D122" i="68" s="1"/>
  <c r="B123" i="68"/>
  <c r="AB123" i="68" s="1"/>
  <c r="AZ123" i="68" s="1"/>
  <c r="C123" i="68"/>
  <c r="D123" i="68" s="1"/>
  <c r="B124" i="68"/>
  <c r="AB124" i="68" s="1"/>
  <c r="AZ124" i="68" s="1"/>
  <c r="C124" i="68"/>
  <c r="D124" i="68" s="1"/>
  <c r="B125" i="68"/>
  <c r="AB125" i="68" s="1"/>
  <c r="AZ125" i="68" s="1"/>
  <c r="C125" i="68"/>
  <c r="D125" i="68" s="1"/>
  <c r="B126" i="68"/>
  <c r="AB126" i="68" s="1"/>
  <c r="AZ126" i="68" s="1"/>
  <c r="C126" i="68"/>
  <c r="D126" i="68" s="1"/>
  <c r="B127" i="68"/>
  <c r="AB127" i="68" s="1"/>
  <c r="AZ127" i="68" s="1"/>
  <c r="C127" i="68"/>
  <c r="D127" i="68" s="1"/>
  <c r="B103" i="68"/>
  <c r="AB103" i="68" s="1"/>
  <c r="AZ103" i="68" s="1"/>
  <c r="C103" i="68"/>
  <c r="D103" i="68" s="1"/>
  <c r="B104" i="68"/>
  <c r="AB104" i="68" s="1"/>
  <c r="AZ104" i="68" s="1"/>
  <c r="C104" i="68"/>
  <c r="D104" i="68" s="1"/>
  <c r="B105" i="68"/>
  <c r="AB105" i="68" s="1"/>
  <c r="AZ105" i="68" s="1"/>
  <c r="C105" i="68"/>
  <c r="D105" i="68" s="1"/>
  <c r="B106" i="68"/>
  <c r="AB106" i="68" s="1"/>
  <c r="AZ106" i="68" s="1"/>
  <c r="C106" i="68"/>
  <c r="D106" i="68" s="1"/>
  <c r="B107" i="68"/>
  <c r="AB107" i="68" s="1"/>
  <c r="AZ107" i="68" s="1"/>
  <c r="C107" i="68"/>
  <c r="D107" i="68" s="1"/>
  <c r="B108" i="68"/>
  <c r="AB108" i="68" s="1"/>
  <c r="AZ108" i="68" s="1"/>
  <c r="C108" i="68"/>
  <c r="D108" i="68" s="1"/>
  <c r="B109" i="68"/>
  <c r="AB109" i="68" s="1"/>
  <c r="AZ109" i="68" s="1"/>
  <c r="C109" i="68"/>
  <c r="D109" i="68" s="1"/>
  <c r="B110" i="68"/>
  <c r="AB110" i="68" s="1"/>
  <c r="AZ110" i="68" s="1"/>
  <c r="C110" i="68"/>
  <c r="D110" i="68" s="1"/>
  <c r="B111" i="68"/>
  <c r="AB111" i="68" s="1"/>
  <c r="AZ111" i="68" s="1"/>
  <c r="C111" i="68"/>
  <c r="D111" i="68" s="1"/>
  <c r="B112" i="68"/>
  <c r="AB112" i="68" s="1"/>
  <c r="AZ112" i="68" s="1"/>
  <c r="C112" i="68"/>
  <c r="D112" i="68" s="1"/>
  <c r="B113" i="68"/>
  <c r="AB113" i="68" s="1"/>
  <c r="AZ113" i="68" s="1"/>
  <c r="C113" i="68"/>
  <c r="D113" i="68" s="1"/>
  <c r="B114" i="68"/>
  <c r="AB114" i="68" s="1"/>
  <c r="AZ114" i="68" s="1"/>
  <c r="C114" i="68"/>
  <c r="D114" i="68" s="1"/>
  <c r="B115" i="68"/>
  <c r="AB115" i="68" s="1"/>
  <c r="AZ115" i="68" s="1"/>
  <c r="C115" i="68"/>
  <c r="D115" i="68" s="1"/>
  <c r="B116" i="68"/>
  <c r="AB116" i="68" s="1"/>
  <c r="AZ116" i="68" s="1"/>
  <c r="C116" i="68"/>
  <c r="D116" i="68" s="1"/>
  <c r="B117" i="68"/>
  <c r="AB117" i="68" s="1"/>
  <c r="AZ117" i="68" s="1"/>
  <c r="C117" i="68"/>
  <c r="D117" i="68" s="1"/>
  <c r="B118" i="68"/>
  <c r="AB118" i="68" s="1"/>
  <c r="AZ118" i="68" s="1"/>
  <c r="C118" i="68"/>
  <c r="D118" i="68" s="1"/>
  <c r="C102" i="68"/>
  <c r="D102" i="68" s="1"/>
  <c r="B102" i="68"/>
  <c r="AB102" i="68" s="1"/>
  <c r="AZ102" i="68" s="1"/>
  <c r="C101" i="68"/>
  <c r="D101" i="68" s="1"/>
  <c r="B101" i="68"/>
  <c r="AB101" i="68" s="1"/>
  <c r="AZ101" i="68" s="1"/>
  <c r="B89" i="68"/>
  <c r="AB89" i="68" s="1"/>
  <c r="AZ89" i="68" s="1"/>
  <c r="C89" i="68"/>
  <c r="D89" i="68" s="1"/>
  <c r="B90" i="68"/>
  <c r="AB90" i="68" s="1"/>
  <c r="AZ90" i="68" s="1"/>
  <c r="C90" i="68"/>
  <c r="D90" i="68" s="1"/>
  <c r="B91" i="68"/>
  <c r="AB91" i="68" s="1"/>
  <c r="AZ91" i="68" s="1"/>
  <c r="C91" i="68"/>
  <c r="D91" i="68" s="1"/>
  <c r="B92" i="68"/>
  <c r="AB92" i="68" s="1"/>
  <c r="AZ92" i="68" s="1"/>
  <c r="C92" i="68"/>
  <c r="D92" i="68" s="1"/>
  <c r="B93" i="68"/>
  <c r="AB93" i="68" s="1"/>
  <c r="AZ93" i="68" s="1"/>
  <c r="C93" i="68"/>
  <c r="D93" i="68" s="1"/>
  <c r="B94" i="68"/>
  <c r="AB94" i="68" s="1"/>
  <c r="AZ94" i="68" s="1"/>
  <c r="C94" i="68"/>
  <c r="D94" i="68" s="1"/>
  <c r="B95" i="68"/>
  <c r="AB95" i="68" s="1"/>
  <c r="AZ95" i="68" s="1"/>
  <c r="C95" i="68"/>
  <c r="D95" i="68" s="1"/>
  <c r="B96" i="68"/>
  <c r="AB96" i="68" s="1"/>
  <c r="AZ96" i="68" s="1"/>
  <c r="C96" i="68"/>
  <c r="D96" i="68" s="1"/>
  <c r="B97" i="68"/>
  <c r="AB97" i="68" s="1"/>
  <c r="AZ97" i="68" s="1"/>
  <c r="C97" i="68"/>
  <c r="D97" i="68" s="1"/>
  <c r="B98" i="68"/>
  <c r="AB98" i="68" s="1"/>
  <c r="AZ98" i="68" s="1"/>
  <c r="C98" i="68"/>
  <c r="D98" i="68" s="1"/>
  <c r="B99" i="68"/>
  <c r="AB99" i="68" s="1"/>
  <c r="AZ99" i="68" s="1"/>
  <c r="C99" i="68"/>
  <c r="D99" i="68" s="1"/>
  <c r="B100" i="68"/>
  <c r="AB100" i="68" s="1"/>
  <c r="AZ100" i="68" s="1"/>
  <c r="C100" i="68"/>
  <c r="D100" i="68" s="1"/>
  <c r="B88" i="68"/>
  <c r="AB88" i="68" s="1"/>
  <c r="AZ88" i="68" s="1"/>
  <c r="C88" i="68"/>
  <c r="D88" i="68" s="1"/>
  <c r="B87" i="68"/>
  <c r="AB87" i="68" s="1"/>
  <c r="AZ87" i="68" s="1"/>
  <c r="C87" i="68"/>
  <c r="D87" i="68" s="1"/>
  <c r="B83" i="68"/>
  <c r="AB83" i="68" s="1"/>
  <c r="AZ83" i="68" s="1"/>
  <c r="C83" i="68"/>
  <c r="D83" i="68" s="1"/>
  <c r="B84" i="68"/>
  <c r="AB84" i="68" s="1"/>
  <c r="AZ84" i="68" s="1"/>
  <c r="C84" i="68"/>
  <c r="D84" i="68" s="1"/>
  <c r="B85" i="68"/>
  <c r="AB85" i="68" s="1"/>
  <c r="AZ85" i="68" s="1"/>
  <c r="C85" i="68"/>
  <c r="D85" i="68" s="1"/>
  <c r="B86" i="68"/>
  <c r="AB86" i="68" s="1"/>
  <c r="AZ86" i="68" s="1"/>
  <c r="C86" i="68"/>
  <c r="D86" i="68" s="1"/>
  <c r="C82" i="68"/>
  <c r="D82" i="68" s="1"/>
  <c r="B82" i="68"/>
  <c r="AB82" i="68" s="1"/>
  <c r="AZ82" i="68" s="1"/>
  <c r="B68" i="68"/>
  <c r="AB68" i="68" s="1"/>
  <c r="AZ68" i="68" s="1"/>
  <c r="C68" i="68"/>
  <c r="D68" i="68" s="1"/>
  <c r="B69" i="68"/>
  <c r="AB69" i="68" s="1"/>
  <c r="AZ69" i="68" s="1"/>
  <c r="C69" i="68"/>
  <c r="D69" i="68" s="1"/>
  <c r="B70" i="68"/>
  <c r="AB70" i="68" s="1"/>
  <c r="AZ70" i="68" s="1"/>
  <c r="C70" i="68"/>
  <c r="D70" i="68" s="1"/>
  <c r="B71" i="68"/>
  <c r="AB71" i="68" s="1"/>
  <c r="AZ71" i="68" s="1"/>
  <c r="C71" i="68"/>
  <c r="D71" i="68" s="1"/>
  <c r="B72" i="68"/>
  <c r="AB72" i="68" s="1"/>
  <c r="AZ72" i="68" s="1"/>
  <c r="C72" i="68"/>
  <c r="D72" i="68" s="1"/>
  <c r="B73" i="68"/>
  <c r="AB73" i="68" s="1"/>
  <c r="AZ73" i="68" s="1"/>
  <c r="C73" i="68"/>
  <c r="D73" i="68" s="1"/>
  <c r="B74" i="68"/>
  <c r="AB74" i="68" s="1"/>
  <c r="AZ74" i="68" s="1"/>
  <c r="C74" i="68"/>
  <c r="D74" i="68" s="1"/>
  <c r="B75" i="68"/>
  <c r="AB75" i="68" s="1"/>
  <c r="AZ75" i="68" s="1"/>
  <c r="C75" i="68"/>
  <c r="D75" i="68" s="1"/>
  <c r="B76" i="68"/>
  <c r="AB76" i="68" s="1"/>
  <c r="AZ76" i="68" s="1"/>
  <c r="C76" i="68"/>
  <c r="D76" i="68" s="1"/>
  <c r="B77" i="68"/>
  <c r="AB77" i="68" s="1"/>
  <c r="AZ77" i="68" s="1"/>
  <c r="C77" i="68"/>
  <c r="D77" i="68" s="1"/>
  <c r="B78" i="68"/>
  <c r="AB78" i="68" s="1"/>
  <c r="AZ78" i="68" s="1"/>
  <c r="C78" i="68"/>
  <c r="D78" i="68" s="1"/>
  <c r="B79" i="68"/>
  <c r="AB79" i="68" s="1"/>
  <c r="AZ79" i="68" s="1"/>
  <c r="C79" i="68"/>
  <c r="D79" i="68" s="1"/>
  <c r="B80" i="68"/>
  <c r="AB80" i="68" s="1"/>
  <c r="AZ80" i="68" s="1"/>
  <c r="C80" i="68"/>
  <c r="D80" i="68" s="1"/>
  <c r="B81" i="68"/>
  <c r="AB81" i="68" s="1"/>
  <c r="AZ81" i="68" s="1"/>
  <c r="C81" i="68"/>
  <c r="D81" i="68" s="1"/>
  <c r="C67" i="68"/>
  <c r="D67" i="68" s="1"/>
  <c r="B67" i="68"/>
  <c r="AB67" i="68" s="1"/>
  <c r="AZ67" i="68" s="1"/>
  <c r="C64" i="68"/>
  <c r="D64" i="68" s="1"/>
  <c r="B64" i="68"/>
  <c r="AB64" i="68" s="1"/>
  <c r="AZ64" i="68" s="1"/>
  <c r="C63" i="68"/>
  <c r="D63" i="68" s="1"/>
  <c r="B63" i="68"/>
  <c r="AB63" i="68" s="1"/>
  <c r="AZ63" i="68" s="1"/>
  <c r="C62" i="68"/>
  <c r="D62" i="68" s="1"/>
  <c r="B62" i="68"/>
  <c r="AB62" i="68" s="1"/>
  <c r="AZ62" i="68" s="1"/>
  <c r="C61" i="68"/>
  <c r="D61" i="68" s="1"/>
  <c r="B61" i="68"/>
  <c r="AB61" i="68" s="1"/>
  <c r="AZ61" i="68" s="1"/>
  <c r="C60" i="68"/>
  <c r="D60" i="68" s="1"/>
  <c r="B60" i="68"/>
  <c r="AB60" i="68" s="1"/>
  <c r="AZ60" i="68" s="1"/>
  <c r="C59" i="68"/>
  <c r="D59" i="68" s="1"/>
  <c r="B59" i="68"/>
  <c r="AB59" i="68" s="1"/>
  <c r="AZ59" i="68" s="1"/>
  <c r="B57" i="68"/>
  <c r="AB57" i="68" s="1"/>
  <c r="AZ57" i="68" s="1"/>
  <c r="C57" i="68"/>
  <c r="D57" i="68" s="1"/>
  <c r="B58" i="68"/>
  <c r="AB58" i="68" s="1"/>
  <c r="AZ58" i="68" s="1"/>
  <c r="C58" i="68"/>
  <c r="D58" i="68" s="1"/>
  <c r="C56" i="68"/>
  <c r="D56" i="68" s="1"/>
  <c r="B56" i="68"/>
  <c r="AB56" i="68" s="1"/>
  <c r="AZ56" i="68" s="1"/>
  <c r="B43" i="68"/>
  <c r="AB43" i="68" s="1"/>
  <c r="AZ43" i="68" s="1"/>
  <c r="C43" i="68"/>
  <c r="D43" i="68" s="1"/>
  <c r="B44" i="68"/>
  <c r="AB44" i="68" s="1"/>
  <c r="AZ44" i="68" s="1"/>
  <c r="C44" i="68"/>
  <c r="D44" i="68" s="1"/>
  <c r="B45" i="68"/>
  <c r="AB45" i="68" s="1"/>
  <c r="AZ45" i="68" s="1"/>
  <c r="C45" i="68"/>
  <c r="D45" i="68" s="1"/>
  <c r="B46" i="68"/>
  <c r="AB46" i="68" s="1"/>
  <c r="AZ46" i="68" s="1"/>
  <c r="C46" i="68"/>
  <c r="D46" i="68" s="1"/>
  <c r="B47" i="68"/>
  <c r="AB47" i="68" s="1"/>
  <c r="AZ47" i="68" s="1"/>
  <c r="C47" i="68"/>
  <c r="D47" i="68" s="1"/>
  <c r="B48" i="68"/>
  <c r="AB48" i="68" s="1"/>
  <c r="AZ48" i="68" s="1"/>
  <c r="C48" i="68"/>
  <c r="D48" i="68" s="1"/>
  <c r="B49" i="68"/>
  <c r="AB49" i="68" s="1"/>
  <c r="AZ49" i="68" s="1"/>
  <c r="C49" i="68"/>
  <c r="D49" i="68" s="1"/>
  <c r="B50" i="68"/>
  <c r="AB50" i="68" s="1"/>
  <c r="AZ50" i="68" s="1"/>
  <c r="C50" i="68"/>
  <c r="D50" i="68" s="1"/>
  <c r="B51" i="68"/>
  <c r="AB51" i="68" s="1"/>
  <c r="AZ51" i="68" s="1"/>
  <c r="C51" i="68"/>
  <c r="D51" i="68" s="1"/>
  <c r="B52" i="68"/>
  <c r="AB52" i="68" s="1"/>
  <c r="AZ52" i="68" s="1"/>
  <c r="C52" i="68"/>
  <c r="D52" i="68" s="1"/>
  <c r="B53" i="68"/>
  <c r="AB53" i="68" s="1"/>
  <c r="AZ53" i="68" s="1"/>
  <c r="C53" i="68"/>
  <c r="D53" i="68" s="1"/>
  <c r="B54" i="68"/>
  <c r="AB54" i="68" s="1"/>
  <c r="AZ54" i="68" s="1"/>
  <c r="C54" i="68"/>
  <c r="D54" i="68" s="1"/>
  <c r="B55" i="68"/>
  <c r="AB55" i="68" s="1"/>
  <c r="AZ55" i="68" s="1"/>
  <c r="C55" i="68"/>
  <c r="D55" i="68" s="1"/>
  <c r="C42" i="68"/>
  <c r="D42" i="68" s="1"/>
  <c r="B42" i="68"/>
  <c r="AB42" i="68" s="1"/>
  <c r="AZ42" i="68" s="1"/>
  <c r="B28" i="68"/>
  <c r="AB28" i="68" s="1"/>
  <c r="AZ28" i="68" s="1"/>
  <c r="C28" i="68"/>
  <c r="D28" i="68" s="1"/>
  <c r="B29" i="68"/>
  <c r="AB29" i="68" s="1"/>
  <c r="AZ29" i="68" s="1"/>
  <c r="C29" i="68"/>
  <c r="D29" i="68" s="1"/>
  <c r="B30" i="68"/>
  <c r="AB30" i="68" s="1"/>
  <c r="AZ30" i="68" s="1"/>
  <c r="C30" i="68"/>
  <c r="D30" i="68" s="1"/>
  <c r="B31" i="68"/>
  <c r="AB31" i="68" s="1"/>
  <c r="AZ31" i="68" s="1"/>
  <c r="C31" i="68"/>
  <c r="D31" i="68" s="1"/>
  <c r="B32" i="68"/>
  <c r="AB32" i="68" s="1"/>
  <c r="AZ32" i="68" s="1"/>
  <c r="C32" i="68"/>
  <c r="D32" i="68" s="1"/>
  <c r="B33" i="68"/>
  <c r="AB33" i="68" s="1"/>
  <c r="AZ33" i="68" s="1"/>
  <c r="C33" i="68"/>
  <c r="D33" i="68" s="1"/>
  <c r="B34" i="68"/>
  <c r="AB34" i="68" s="1"/>
  <c r="AZ34" i="68" s="1"/>
  <c r="C34" i="68"/>
  <c r="D34" i="68" s="1"/>
  <c r="B35" i="68"/>
  <c r="AB35" i="68" s="1"/>
  <c r="AZ35" i="68" s="1"/>
  <c r="C35" i="68"/>
  <c r="D35" i="68" s="1"/>
  <c r="B36" i="68"/>
  <c r="AB36" i="68" s="1"/>
  <c r="AZ36" i="68" s="1"/>
  <c r="C36" i="68"/>
  <c r="D36" i="68" s="1"/>
  <c r="B37" i="68"/>
  <c r="AB37" i="68" s="1"/>
  <c r="AZ37" i="68" s="1"/>
  <c r="C37" i="68"/>
  <c r="D37" i="68" s="1"/>
  <c r="B38" i="68"/>
  <c r="AB38" i="68" s="1"/>
  <c r="AZ38" i="68" s="1"/>
  <c r="C38" i="68"/>
  <c r="D38" i="68" s="1"/>
  <c r="B39" i="68"/>
  <c r="AB39" i="68" s="1"/>
  <c r="AZ39" i="68" s="1"/>
  <c r="C39" i="68"/>
  <c r="D39" i="68" s="1"/>
  <c r="B40" i="68"/>
  <c r="AB40" i="68" s="1"/>
  <c r="AZ40" i="68" s="1"/>
  <c r="C40" i="68"/>
  <c r="D40" i="68" s="1"/>
  <c r="B27" i="68"/>
  <c r="AB27" i="68" s="1"/>
  <c r="AZ27" i="68" s="1"/>
  <c r="G128" i="44"/>
  <c r="P131" i="40"/>
  <c r="O131" i="40"/>
  <c r="N131" i="40"/>
  <c r="J131" i="40"/>
  <c r="F130" i="46"/>
  <c r="Y130" i="56"/>
  <c r="H469" i="31"/>
  <c r="H343" i="31"/>
  <c r="C176" i="25" s="1"/>
  <c r="H252" i="31"/>
  <c r="H101" i="31"/>
  <c r="H102" i="31"/>
  <c r="H99" i="31"/>
  <c r="H92" i="31"/>
  <c r="H87" i="31"/>
  <c r="H86" i="31"/>
  <c r="H85" i="31"/>
  <c r="H78" i="31"/>
  <c r="H79" i="31"/>
  <c r="H80" i="31"/>
  <c r="H69" i="31"/>
  <c r="H70" i="31"/>
  <c r="H71" i="31"/>
  <c r="H72" i="31"/>
  <c r="H73" i="31"/>
  <c r="H74" i="31"/>
  <c r="H66" i="31"/>
  <c r="H93" i="31"/>
  <c r="C130" i="46"/>
  <c r="E130" i="46" s="1"/>
  <c r="H445" i="31"/>
  <c r="H292" i="31"/>
  <c r="H269" i="31"/>
  <c r="H270" i="31"/>
  <c r="C85" i="44" s="1"/>
  <c r="E85" i="44" s="1"/>
  <c r="C240" i="44" s="1"/>
  <c r="G85" i="46"/>
  <c r="E244" i="46" s="1"/>
  <c r="F85" i="46"/>
  <c r="D244" i="46" s="1"/>
  <c r="Y85" i="56"/>
  <c r="C85" i="46"/>
  <c r="E85" i="46" s="1"/>
  <c r="I85" i="44" s="1"/>
  <c r="G240" i="44" s="1"/>
  <c r="AA41" i="68"/>
  <c r="AY41" i="68" s="1"/>
  <c r="C25" i="79"/>
  <c r="Q73" i="36" s="1"/>
  <c r="H84" i="31"/>
  <c r="H105" i="31"/>
  <c r="C20" i="46" s="1"/>
  <c r="E20" i="46" s="1"/>
  <c r="H133" i="31"/>
  <c r="C18" i="63" s="1"/>
  <c r="E19" i="63" s="1"/>
  <c r="F19" i="63" s="1"/>
  <c r="D22" i="44" s="1"/>
  <c r="E22" i="44" s="1"/>
  <c r="H22" i="44" s="1"/>
  <c r="H134" i="31"/>
  <c r="H135" i="31"/>
  <c r="H136" i="31"/>
  <c r="C27" i="63" s="1"/>
  <c r="E28" i="63" s="1"/>
  <c r="D31" i="46" s="1"/>
  <c r="H137" i="31"/>
  <c r="C33" i="46" s="1"/>
  <c r="H138" i="31"/>
  <c r="H139" i="31"/>
  <c r="H140" i="31"/>
  <c r="C38" i="63" s="1"/>
  <c r="E39" i="63" s="1"/>
  <c r="D42" i="46" s="1"/>
  <c r="H141" i="31"/>
  <c r="C42" i="63" s="1"/>
  <c r="E43" i="63" s="1"/>
  <c r="D46" i="46" s="1"/>
  <c r="H142" i="31"/>
  <c r="H143" i="31"/>
  <c r="H144" i="31"/>
  <c r="C57" i="46" s="1"/>
  <c r="H145" i="31"/>
  <c r="C58" i="46" s="1"/>
  <c r="H146" i="31"/>
  <c r="H151" i="31"/>
  <c r="H152" i="31"/>
  <c r="C61" i="46" s="1"/>
  <c r="H153" i="31"/>
  <c r="C64" i="63" s="1"/>
  <c r="F64" i="63" s="1"/>
  <c r="D62" i="44" s="1"/>
  <c r="E62" i="44" s="1"/>
  <c r="H62" i="44" s="1"/>
  <c r="H154" i="31"/>
  <c r="C65" i="63" s="1"/>
  <c r="F65" i="63" s="1"/>
  <c r="D63" i="44" s="1"/>
  <c r="E63" i="44" s="1"/>
  <c r="H63" i="44" s="1"/>
  <c r="H155" i="31"/>
  <c r="H156" i="31"/>
  <c r="C67" i="63" s="1"/>
  <c r="F67" i="63" s="1"/>
  <c r="D65" i="44" s="1"/>
  <c r="E65" i="44" s="1"/>
  <c r="H65" i="44" s="1"/>
  <c r="H157" i="31"/>
  <c r="C68" i="63" s="1"/>
  <c r="F68" i="63" s="1"/>
  <c r="D66" i="44" s="1"/>
  <c r="E66" i="44" s="1"/>
  <c r="H66" i="44" s="1"/>
  <c r="H158" i="31"/>
  <c r="C67" i="46" s="1"/>
  <c r="H159" i="31"/>
  <c r="H160" i="31"/>
  <c r="C71" i="63" s="1"/>
  <c r="F71" i="63" s="1"/>
  <c r="D69" i="44" s="1"/>
  <c r="E69" i="44" s="1"/>
  <c r="H69" i="44" s="1"/>
  <c r="H161" i="31"/>
  <c r="C70" i="46" s="1"/>
  <c r="H162" i="31"/>
  <c r="H163" i="31"/>
  <c r="H164" i="31"/>
  <c r="C73" i="46" s="1"/>
  <c r="H166" i="31"/>
  <c r="C74" i="46" s="1"/>
  <c r="H167" i="31"/>
  <c r="C75" i="46" s="1"/>
  <c r="H168" i="31"/>
  <c r="H170" i="31"/>
  <c r="C77" i="46" s="1"/>
  <c r="H171" i="31"/>
  <c r="C89" i="63" s="1"/>
  <c r="H172" i="31"/>
  <c r="H173" i="31"/>
  <c r="H177" i="31"/>
  <c r="H183" i="31"/>
  <c r="C81" i="46" s="1"/>
  <c r="E81" i="46" s="1"/>
  <c r="I81" i="44" s="1"/>
  <c r="H184" i="31"/>
  <c r="H447" i="31"/>
  <c r="H448" i="31"/>
  <c r="C201" i="46" s="1"/>
  <c r="H449" i="31"/>
  <c r="C98" i="63" s="1"/>
  <c r="H450" i="31"/>
  <c r="H332" i="31"/>
  <c r="H333" i="31"/>
  <c r="C168" i="25" s="1"/>
  <c r="H334" i="31"/>
  <c r="C169" i="25" s="1"/>
  <c r="H335" i="31"/>
  <c r="H336" i="31"/>
  <c r="H338" i="31"/>
  <c r="C127" i="46" s="1"/>
  <c r="E127" i="46" s="1"/>
  <c r="I125" i="44" s="1"/>
  <c r="H341" i="31"/>
  <c r="C173" i="25" s="1"/>
  <c r="H342" i="31"/>
  <c r="H446" i="31"/>
  <c r="H452" i="31"/>
  <c r="C202" i="44" s="1"/>
  <c r="E202" i="44" s="1"/>
  <c r="H202" i="44" s="1"/>
  <c r="H453" i="31"/>
  <c r="C203" i="44" s="1"/>
  <c r="E203" i="44" s="1"/>
  <c r="H203" i="44" s="1"/>
  <c r="H454" i="31"/>
  <c r="C204" i="44" s="1"/>
  <c r="E204" i="44" s="1"/>
  <c r="H204" i="44" s="1"/>
  <c r="F14" i="31"/>
  <c r="F19" i="46"/>
  <c r="D241" i="46" s="1"/>
  <c r="Q18" i="46"/>
  <c r="O223" i="46" s="1"/>
  <c r="D15" i="36"/>
  <c r="E15" i="36"/>
  <c r="F15" i="36"/>
  <c r="G15" i="36"/>
  <c r="H15" i="36"/>
  <c r="I15" i="36"/>
  <c r="J15" i="36"/>
  <c r="K15" i="36"/>
  <c r="L15" i="36"/>
  <c r="C50" i="35"/>
  <c r="C40" i="35"/>
  <c r="P22" i="36" s="1"/>
  <c r="C45" i="35"/>
  <c r="D27" i="36" s="1"/>
  <c r="C55" i="35"/>
  <c r="C61" i="35"/>
  <c r="C22" i="46"/>
  <c r="C23" i="46"/>
  <c r="C25" i="46"/>
  <c r="C26" i="46"/>
  <c r="C28" i="46"/>
  <c r="C29" i="46"/>
  <c r="C31" i="46"/>
  <c r="C32" i="46"/>
  <c r="F62" i="46"/>
  <c r="D57" i="46"/>
  <c r="C19" i="41"/>
  <c r="K22" i="67"/>
  <c r="K28" i="67" s="1"/>
  <c r="K48" i="67"/>
  <c r="C48" i="67"/>
  <c r="D48" i="67"/>
  <c r="E22" i="67"/>
  <c r="E28" i="67" s="1"/>
  <c r="F48" i="67"/>
  <c r="F22" i="67"/>
  <c r="F28" i="67" s="1"/>
  <c r="G48" i="67"/>
  <c r="G22" i="67"/>
  <c r="G28" i="67" s="1"/>
  <c r="H48" i="67"/>
  <c r="H22" i="67"/>
  <c r="H28" i="67" s="1"/>
  <c r="I48" i="67"/>
  <c r="J48" i="67"/>
  <c r="J22" i="67"/>
  <c r="J28" i="67" s="1"/>
  <c r="L48" i="67"/>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U48" i="67"/>
  <c r="U22" i="67"/>
  <c r="U28" i="67" s="1"/>
  <c r="V48" i="67"/>
  <c r="V22" i="67"/>
  <c r="V28" i="67" s="1"/>
  <c r="C54" i="46"/>
  <c r="C55" i="46"/>
  <c r="K21" i="67"/>
  <c r="K27" i="67" s="1"/>
  <c r="K47" i="67"/>
  <c r="C47" i="67"/>
  <c r="D47" i="67"/>
  <c r="E21" i="67"/>
  <c r="E27" i="67" s="1"/>
  <c r="E47" i="67"/>
  <c r="F21" i="67"/>
  <c r="F27" i="67" s="1"/>
  <c r="F47" i="67"/>
  <c r="G21" i="67"/>
  <c r="G27" i="67" s="1"/>
  <c r="G47" i="67"/>
  <c r="H21" i="67"/>
  <c r="H27" i="67" s="1"/>
  <c r="H47" i="67"/>
  <c r="I47" i="67"/>
  <c r="J21" i="67"/>
  <c r="J27" i="67" s="1"/>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K23" i="67"/>
  <c r="K29" i="67" s="1"/>
  <c r="K49" i="67"/>
  <c r="C49" i="67"/>
  <c r="D49" i="67"/>
  <c r="E23" i="67"/>
  <c r="E29" i="67" s="1"/>
  <c r="F49" i="67"/>
  <c r="F23" i="67"/>
  <c r="F29" i="67" s="1"/>
  <c r="G49" i="67"/>
  <c r="G23" i="67"/>
  <c r="G29" i="67" s="1"/>
  <c r="H49" i="67"/>
  <c r="H23" i="67"/>
  <c r="H29" i="67" s="1"/>
  <c r="I49" i="67"/>
  <c r="I23" i="67"/>
  <c r="I29" i="67" s="1"/>
  <c r="J49" i="67"/>
  <c r="J23" i="67"/>
  <c r="J29" i="67" s="1"/>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L49" i="63" s="1"/>
  <c r="C336" i="64" s="1"/>
  <c r="C46" i="46"/>
  <c r="C47" i="46"/>
  <c r="C48" i="46"/>
  <c r="D45" i="63"/>
  <c r="H45" i="63" s="1"/>
  <c r="C116" i="64" s="1"/>
  <c r="C42" i="46"/>
  <c r="C43" i="46"/>
  <c r="C44" i="46"/>
  <c r="D41" i="63"/>
  <c r="L41" i="63" s="1"/>
  <c r="C328" i="64" s="1"/>
  <c r="C39" i="46"/>
  <c r="C40" i="46"/>
  <c r="D37" i="63"/>
  <c r="C35" i="46"/>
  <c r="C36" i="46"/>
  <c r="F37" i="46"/>
  <c r="D33" i="46"/>
  <c r="F58" i="46"/>
  <c r="D245" i="46" s="1"/>
  <c r="F59" i="46"/>
  <c r="I18" i="46"/>
  <c r="J18" i="46"/>
  <c r="H223" i="46" s="1"/>
  <c r="K18" i="46"/>
  <c r="I223" i="46" s="1"/>
  <c r="L18" i="46"/>
  <c r="M18" i="46"/>
  <c r="N18" i="46"/>
  <c r="L223" i="46" s="1"/>
  <c r="O18" i="46"/>
  <c r="M223" i="46" s="1"/>
  <c r="P18" i="46"/>
  <c r="R18" i="46"/>
  <c r="M15" i="36"/>
  <c r="S18" i="46"/>
  <c r="Q223" i="46" s="1"/>
  <c r="N15" i="36"/>
  <c r="T18" i="46"/>
  <c r="O15" i="36"/>
  <c r="U18" i="46"/>
  <c r="S223" i="46" s="1"/>
  <c r="P15" i="36"/>
  <c r="V18" i="46"/>
  <c r="Q15" i="36"/>
  <c r="W18" i="46"/>
  <c r="U223" i="46" s="1"/>
  <c r="R15" i="36"/>
  <c r="X18" i="46"/>
  <c r="S15" i="36"/>
  <c r="Y18" i="46"/>
  <c r="W223" i="46" s="1"/>
  <c r="T15" i="36"/>
  <c r="Z18" i="46"/>
  <c r="U15" i="36"/>
  <c r="AA18" i="46"/>
  <c r="Y223" i="46" s="1"/>
  <c r="V15" i="36"/>
  <c r="AB18" i="46"/>
  <c r="W15" i="36"/>
  <c r="H364" i="31"/>
  <c r="H365" i="31"/>
  <c r="C132" i="46" s="1"/>
  <c r="E132" i="46" s="1"/>
  <c r="H366" i="31"/>
  <c r="H367" i="31"/>
  <c r="C134" i="46" s="1"/>
  <c r="E134" i="46" s="1"/>
  <c r="F134" i="46" s="1"/>
  <c r="H368" i="31"/>
  <c r="C135" i="46" s="1"/>
  <c r="E135" i="46" s="1"/>
  <c r="H369" i="31"/>
  <c r="C136" i="46" s="1"/>
  <c r="E136" i="46" s="1"/>
  <c r="I134" i="44" s="1"/>
  <c r="H370" i="31"/>
  <c r="H371" i="31"/>
  <c r="C138" i="46" s="1"/>
  <c r="E138" i="46" s="1"/>
  <c r="I136" i="44" s="1"/>
  <c r="H372" i="31"/>
  <c r="C139" i="46" s="1"/>
  <c r="E139" i="46" s="1"/>
  <c r="I137" i="44" s="1"/>
  <c r="H373" i="31"/>
  <c r="H374" i="31"/>
  <c r="H375" i="31"/>
  <c r="C142" i="46" s="1"/>
  <c r="E142" i="46" s="1"/>
  <c r="I140" i="44" s="1"/>
  <c r="H376" i="31"/>
  <c r="H377" i="31"/>
  <c r="C144" i="46" s="1"/>
  <c r="E144" i="46" s="1"/>
  <c r="I142" i="44" s="1"/>
  <c r="H378" i="31"/>
  <c r="F146" i="46"/>
  <c r="F147" i="46"/>
  <c r="F148" i="46"/>
  <c r="H383" i="31"/>
  <c r="H384" i="31"/>
  <c r="C150" i="46" s="1"/>
  <c r="E150" i="46" s="1"/>
  <c r="H385" i="31"/>
  <c r="C151" i="46" s="1"/>
  <c r="E151" i="46" s="1"/>
  <c r="I149" i="44" s="1"/>
  <c r="F152" i="46"/>
  <c r="H387" i="31"/>
  <c r="H388" i="31"/>
  <c r="H389" i="31"/>
  <c r="H390" i="31"/>
  <c r="H391" i="31"/>
  <c r="H392" i="31"/>
  <c r="F159" i="46"/>
  <c r="H394" i="31"/>
  <c r="H395" i="31"/>
  <c r="H396" i="31"/>
  <c r="C162" i="46" s="1"/>
  <c r="E162" i="46" s="1"/>
  <c r="F163" i="46"/>
  <c r="H398" i="31"/>
  <c r="C164" i="46" s="1"/>
  <c r="E164" i="46" s="1"/>
  <c r="F165" i="46"/>
  <c r="D233" i="46" s="1"/>
  <c r="F166" i="46"/>
  <c r="F167" i="46"/>
  <c r="D247" i="46" s="1"/>
  <c r="F168" i="46"/>
  <c r="F169" i="46"/>
  <c r="F170" i="46"/>
  <c r="F171" i="46"/>
  <c r="F172" i="46"/>
  <c r="F173" i="46"/>
  <c r="AL18" i="46"/>
  <c r="G54" i="46"/>
  <c r="G50" i="46"/>
  <c r="G46" i="46"/>
  <c r="G39" i="46"/>
  <c r="G40" i="46"/>
  <c r="G35" i="46"/>
  <c r="G36" i="46"/>
  <c r="C37" i="46"/>
  <c r="D34" i="63"/>
  <c r="G33" i="46"/>
  <c r="D58" i="46"/>
  <c r="L27" i="11"/>
  <c r="F27" i="11"/>
  <c r="G27" i="11"/>
  <c r="H27" i="11"/>
  <c r="I27" i="11"/>
  <c r="J27" i="11"/>
  <c r="K27" i="11"/>
  <c r="AD18" i="46"/>
  <c r="AB223" i="46" s="1"/>
  <c r="AE18" i="46"/>
  <c r="AF18" i="46"/>
  <c r="AG18" i="46"/>
  <c r="AH18" i="46"/>
  <c r="AF223" i="46" s="1"/>
  <c r="AI18" i="46"/>
  <c r="AJ18" i="46"/>
  <c r="AK18" i="46"/>
  <c r="AM18" i="46"/>
  <c r="AK223" i="46" s="1"/>
  <c r="AN18" i="46"/>
  <c r="AO18" i="46"/>
  <c r="AP18" i="46"/>
  <c r="AN223" i="46" s="1"/>
  <c r="AQ18" i="46"/>
  <c r="AO223" i="46" s="1"/>
  <c r="AR18" i="46"/>
  <c r="AS18" i="46"/>
  <c r="AT18" i="46"/>
  <c r="AR223" i="46" s="1"/>
  <c r="AU18" i="46"/>
  <c r="AS223" i="46" s="1"/>
  <c r="AV18" i="46"/>
  <c r="AW18" i="46"/>
  <c r="G28" i="46"/>
  <c r="G29" i="46"/>
  <c r="G133" i="46"/>
  <c r="G134" i="46"/>
  <c r="G135" i="46"/>
  <c r="G136" i="46"/>
  <c r="G137" i="46"/>
  <c r="G140" i="46"/>
  <c r="G144" i="46"/>
  <c r="H380" i="31"/>
  <c r="C146" i="46" s="1"/>
  <c r="E146" i="46" s="1"/>
  <c r="AD24" i="54"/>
  <c r="AD25" i="54"/>
  <c r="AD26" i="54"/>
  <c r="AD27" i="54"/>
  <c r="AD28" i="54"/>
  <c r="AD29" i="54"/>
  <c r="AD30" i="54"/>
  <c r="AD31" i="54"/>
  <c r="AD32" i="54"/>
  <c r="AD33" i="54"/>
  <c r="AD34" i="54"/>
  <c r="AD35" i="54"/>
  <c r="AD47" i="54"/>
  <c r="AD49" i="54"/>
  <c r="F24" i="54"/>
  <c r="F25" i="54"/>
  <c r="F26" i="54"/>
  <c r="F27" i="54"/>
  <c r="F28" i="54"/>
  <c r="F29" i="54"/>
  <c r="F30" i="54"/>
  <c r="F31" i="54"/>
  <c r="F32" i="54"/>
  <c r="F33" i="54"/>
  <c r="F34" i="54"/>
  <c r="F35" i="54"/>
  <c r="F47" i="54"/>
  <c r="F49" i="54"/>
  <c r="I24" i="54"/>
  <c r="I25" i="54"/>
  <c r="I26" i="54"/>
  <c r="I27" i="54"/>
  <c r="I28" i="54"/>
  <c r="I29" i="54"/>
  <c r="I30" i="54"/>
  <c r="I31" i="54"/>
  <c r="I32" i="54"/>
  <c r="I33" i="54"/>
  <c r="I34" i="54"/>
  <c r="I35" i="54"/>
  <c r="I47" i="54"/>
  <c r="I49" i="54"/>
  <c r="L24" i="54"/>
  <c r="L25" i="54"/>
  <c r="L26" i="54"/>
  <c r="L27" i="54"/>
  <c r="L28" i="54"/>
  <c r="L29" i="54"/>
  <c r="L30" i="54"/>
  <c r="L31" i="54"/>
  <c r="L32" i="54"/>
  <c r="L33" i="54"/>
  <c r="L34" i="54"/>
  <c r="L35" i="54"/>
  <c r="L47" i="54"/>
  <c r="L49" i="54"/>
  <c r="O24" i="54"/>
  <c r="O25" i="54"/>
  <c r="O26" i="54"/>
  <c r="O27" i="54"/>
  <c r="O28" i="54"/>
  <c r="O29" i="54"/>
  <c r="O30" i="54"/>
  <c r="O31" i="54"/>
  <c r="O32" i="54"/>
  <c r="O33" i="54"/>
  <c r="O34" i="54"/>
  <c r="O35" i="54"/>
  <c r="O47" i="54"/>
  <c r="O49" i="54"/>
  <c r="R24" i="54"/>
  <c r="R25" i="54"/>
  <c r="R26" i="54"/>
  <c r="R27" i="54"/>
  <c r="R28" i="54"/>
  <c r="R29" i="54"/>
  <c r="R30" i="54"/>
  <c r="R31" i="54"/>
  <c r="R32" i="54"/>
  <c r="R33" i="54"/>
  <c r="R34" i="54"/>
  <c r="R35" i="54"/>
  <c r="R47" i="54"/>
  <c r="R49" i="54"/>
  <c r="U24" i="54"/>
  <c r="U25" i="54"/>
  <c r="U26" i="54"/>
  <c r="U27" i="54"/>
  <c r="U28" i="54"/>
  <c r="U29" i="54"/>
  <c r="U30" i="54"/>
  <c r="U31" i="54"/>
  <c r="U32" i="54"/>
  <c r="U33" i="54"/>
  <c r="U34" i="54"/>
  <c r="U35" i="54"/>
  <c r="U47" i="54"/>
  <c r="U49" i="54"/>
  <c r="X24" i="54"/>
  <c r="X25" i="54"/>
  <c r="X26" i="54"/>
  <c r="X27" i="54"/>
  <c r="X28" i="54"/>
  <c r="X29" i="54"/>
  <c r="X30" i="54"/>
  <c r="X31" i="54"/>
  <c r="X32" i="54"/>
  <c r="X33" i="54"/>
  <c r="X34" i="54"/>
  <c r="X35" i="54"/>
  <c r="X47" i="54"/>
  <c r="X49" i="54"/>
  <c r="AA24" i="54"/>
  <c r="AA25" i="54"/>
  <c r="AA26" i="54"/>
  <c r="AA27" i="54"/>
  <c r="AA28" i="54"/>
  <c r="AA29" i="54"/>
  <c r="AA30" i="54"/>
  <c r="AA31" i="54"/>
  <c r="AA32" i="54"/>
  <c r="AA33" i="54"/>
  <c r="AA34" i="54"/>
  <c r="AA35" i="54"/>
  <c r="AA47" i="54"/>
  <c r="AA49" i="54"/>
  <c r="AG24" i="54"/>
  <c r="AG25" i="54"/>
  <c r="AG26" i="54"/>
  <c r="AG27" i="54"/>
  <c r="AG28" i="54"/>
  <c r="AG29" i="54"/>
  <c r="AG30" i="54"/>
  <c r="AG31" i="54"/>
  <c r="AG32" i="54"/>
  <c r="AG33" i="54"/>
  <c r="AG34" i="54"/>
  <c r="AG35" i="54"/>
  <c r="AG47" i="54"/>
  <c r="AG49" i="54"/>
  <c r="AJ24" i="54"/>
  <c r="AJ25" i="54"/>
  <c r="AJ26" i="54"/>
  <c r="AJ27" i="54"/>
  <c r="AJ28" i="54"/>
  <c r="AJ29" i="54"/>
  <c r="AJ30" i="54"/>
  <c r="AJ31" i="54"/>
  <c r="AJ32" i="54"/>
  <c r="AJ33" i="54"/>
  <c r="AJ34" i="54"/>
  <c r="AJ35" i="54"/>
  <c r="AJ47" i="54"/>
  <c r="AJ49" i="54"/>
  <c r="AM24" i="54"/>
  <c r="AM25" i="54"/>
  <c r="AM26" i="54"/>
  <c r="AM27" i="54"/>
  <c r="AM28" i="54"/>
  <c r="AM29" i="54"/>
  <c r="AM30" i="54"/>
  <c r="AM31" i="54"/>
  <c r="AM32" i="54"/>
  <c r="AM33" i="54"/>
  <c r="AM34" i="54"/>
  <c r="AM35" i="54"/>
  <c r="AM47" i="54"/>
  <c r="AM49" i="54"/>
  <c r="AP24" i="54"/>
  <c r="AP25" i="54"/>
  <c r="AP26" i="54"/>
  <c r="AP27" i="54"/>
  <c r="AP28" i="54"/>
  <c r="AP29" i="54"/>
  <c r="AP30" i="54"/>
  <c r="AP31" i="54"/>
  <c r="AP32" i="54"/>
  <c r="AP33" i="54"/>
  <c r="AP34" i="54"/>
  <c r="AP35" i="54"/>
  <c r="AP47" i="54"/>
  <c r="AP49" i="54"/>
  <c r="AS24" i="54"/>
  <c r="AS25" i="54"/>
  <c r="AS26" i="54"/>
  <c r="AS27" i="54"/>
  <c r="AS28" i="54"/>
  <c r="AS29" i="54"/>
  <c r="AS30" i="54"/>
  <c r="AS31" i="54"/>
  <c r="AS32" i="54"/>
  <c r="AS33" i="54"/>
  <c r="AS34" i="54"/>
  <c r="AS35" i="54"/>
  <c r="AS47" i="54"/>
  <c r="AS49" i="54"/>
  <c r="AV24" i="54"/>
  <c r="AV25" i="54"/>
  <c r="AV26" i="54"/>
  <c r="AV27" i="54"/>
  <c r="AV28" i="54"/>
  <c r="AV29" i="54"/>
  <c r="AV30" i="54"/>
  <c r="AV31" i="54"/>
  <c r="AV32" i="54"/>
  <c r="AV33" i="54"/>
  <c r="AV34" i="54"/>
  <c r="AV35" i="54"/>
  <c r="AV47" i="54"/>
  <c r="AV49" i="54"/>
  <c r="AY24" i="54"/>
  <c r="AY25" i="54"/>
  <c r="AY26" i="54"/>
  <c r="AY27" i="54"/>
  <c r="AY28" i="54"/>
  <c r="AY29" i="54"/>
  <c r="AY30" i="54"/>
  <c r="AY31" i="54"/>
  <c r="AY32" i="54"/>
  <c r="AY33" i="54"/>
  <c r="AY34" i="54"/>
  <c r="AY35" i="54"/>
  <c r="AY47" i="54"/>
  <c r="AY49" i="54"/>
  <c r="BB24" i="54"/>
  <c r="BB25" i="54"/>
  <c r="BB26" i="54"/>
  <c r="BB27" i="54"/>
  <c r="BB28" i="54"/>
  <c r="BB29" i="54"/>
  <c r="BB30" i="54"/>
  <c r="BB31" i="54"/>
  <c r="BB32" i="54"/>
  <c r="BB33" i="54"/>
  <c r="BB34" i="54"/>
  <c r="BB35" i="54"/>
  <c r="BB47" i="54"/>
  <c r="BB49" i="54"/>
  <c r="BE24" i="54"/>
  <c r="BE25" i="54"/>
  <c r="BE26" i="54"/>
  <c r="BE27" i="54"/>
  <c r="BE28" i="54"/>
  <c r="BE29" i="54"/>
  <c r="BE30" i="54"/>
  <c r="BE31" i="54"/>
  <c r="BE32" i="54"/>
  <c r="BE33" i="54"/>
  <c r="BE34" i="54"/>
  <c r="BE35" i="54"/>
  <c r="BE47" i="54"/>
  <c r="BE49" i="54"/>
  <c r="BH24" i="54"/>
  <c r="BH25" i="54"/>
  <c r="BH26" i="54"/>
  <c r="BH27" i="54"/>
  <c r="BH28" i="54"/>
  <c r="BH29" i="54"/>
  <c r="BH30" i="54"/>
  <c r="BH31" i="54"/>
  <c r="BH32" i="54"/>
  <c r="BH33" i="54"/>
  <c r="BH34" i="54"/>
  <c r="BH35" i="54"/>
  <c r="BH47" i="54"/>
  <c r="BH49" i="54"/>
  <c r="BK24" i="54"/>
  <c r="BK25" i="54"/>
  <c r="BK26" i="54"/>
  <c r="BK27" i="54"/>
  <c r="BK28" i="54"/>
  <c r="BK29" i="54"/>
  <c r="BK30" i="54"/>
  <c r="BK31" i="54"/>
  <c r="BK32" i="54"/>
  <c r="BK33" i="54"/>
  <c r="BK34" i="54"/>
  <c r="BK35" i="54"/>
  <c r="BK47" i="54"/>
  <c r="BK49" i="54"/>
  <c r="H381" i="31"/>
  <c r="C147" i="46" s="1"/>
  <c r="E147" i="46" s="1"/>
  <c r="K19" i="67"/>
  <c r="K25" i="67" s="1"/>
  <c r="C19" i="67"/>
  <c r="C25" i="67" s="1"/>
  <c r="D19" i="67"/>
  <c r="D25" i="67" s="1"/>
  <c r="E19" i="67"/>
  <c r="F19" i="67"/>
  <c r="F25" i="67" s="1"/>
  <c r="G19" i="67"/>
  <c r="G25" i="67" s="1"/>
  <c r="H19" i="67"/>
  <c r="H25" i="67" s="1"/>
  <c r="I19" i="67"/>
  <c r="I25" i="67" s="1"/>
  <c r="J19" i="67"/>
  <c r="J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H382" i="31"/>
  <c r="G152" i="46"/>
  <c r="G154" i="46"/>
  <c r="G155" i="46"/>
  <c r="G156" i="46"/>
  <c r="H393" i="31"/>
  <c r="C159" i="46" s="1"/>
  <c r="E159" i="46" s="1"/>
  <c r="G159" i="46" s="1"/>
  <c r="H397" i="31"/>
  <c r="D59" i="46"/>
  <c r="H412" i="31"/>
  <c r="M30" i="11"/>
  <c r="N30" i="11"/>
  <c r="O30" i="11"/>
  <c r="P30" i="11"/>
  <c r="Q30" i="11"/>
  <c r="R30" i="11"/>
  <c r="S30" i="11"/>
  <c r="T30" i="11"/>
  <c r="U30" i="11"/>
  <c r="V30" i="11"/>
  <c r="W30" i="11"/>
  <c r="H413" i="31"/>
  <c r="C167" i="46" s="1"/>
  <c r="E167" i="46" s="1"/>
  <c r="AC23" i="34"/>
  <c r="AC24" i="34"/>
  <c r="AC25" i="34"/>
  <c r="AC26" i="34"/>
  <c r="AC27" i="34"/>
  <c r="AC28" i="34"/>
  <c r="AC29" i="34"/>
  <c r="AC30" i="34"/>
  <c r="AC31" i="34"/>
  <c r="AC32" i="34"/>
  <c r="AC33" i="34"/>
  <c r="AC34" i="34"/>
  <c r="AC35" i="34"/>
  <c r="AC36" i="34"/>
  <c r="E28" i="34"/>
  <c r="E23" i="34"/>
  <c r="E24" i="34"/>
  <c r="E25" i="34"/>
  <c r="E26" i="34"/>
  <c r="E27" i="34"/>
  <c r="E29" i="34"/>
  <c r="E30" i="34"/>
  <c r="E31" i="34"/>
  <c r="E32" i="34"/>
  <c r="E33" i="34"/>
  <c r="E34" i="34"/>
  <c r="E35" i="34"/>
  <c r="E36" i="34"/>
  <c r="H29" i="34"/>
  <c r="H23" i="34"/>
  <c r="H24" i="34"/>
  <c r="H25" i="34"/>
  <c r="H26" i="34"/>
  <c r="H27" i="34"/>
  <c r="H28" i="34"/>
  <c r="H30" i="34"/>
  <c r="H31" i="34"/>
  <c r="H32" i="34"/>
  <c r="H33" i="34"/>
  <c r="H34" i="34"/>
  <c r="H35" i="34"/>
  <c r="H36" i="34"/>
  <c r="K36" i="34"/>
  <c r="K23" i="34"/>
  <c r="K24" i="34"/>
  <c r="K25" i="34"/>
  <c r="K26" i="34"/>
  <c r="K27" i="34"/>
  <c r="K28" i="34"/>
  <c r="K29" i="34"/>
  <c r="K30" i="34"/>
  <c r="K31" i="34"/>
  <c r="K32" i="34"/>
  <c r="K33" i="34"/>
  <c r="K34"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414" i="31"/>
  <c r="H415" i="31"/>
  <c r="H416" i="31"/>
  <c r="C170" i="46" s="1"/>
  <c r="E170" i="46" s="1"/>
  <c r="G170" i="46" s="1"/>
  <c r="H417" i="31"/>
  <c r="H418" i="31"/>
  <c r="L41" i="11"/>
  <c r="L14" i="11" s="1"/>
  <c r="F41" i="11"/>
  <c r="F14" i="11" s="1"/>
  <c r="G41" i="11"/>
  <c r="G14" i="11" s="1"/>
  <c r="H41" i="11"/>
  <c r="H14" i="11" s="1"/>
  <c r="I41" i="11"/>
  <c r="J41" i="11"/>
  <c r="J14" i="11" s="1"/>
  <c r="K41" i="11"/>
  <c r="K14" i="11" s="1"/>
  <c r="M41" i="11"/>
  <c r="M14" i="11" s="1"/>
  <c r="N41" i="11"/>
  <c r="N14" i="11" s="1"/>
  <c r="O41" i="11"/>
  <c r="O14" i="11" s="1"/>
  <c r="P41" i="11"/>
  <c r="P14" i="11" s="1"/>
  <c r="Q41" i="11"/>
  <c r="Q14" i="11" s="1"/>
  <c r="R41" i="11"/>
  <c r="R14" i="11" s="1"/>
  <c r="S41" i="11"/>
  <c r="S14" i="11" s="1"/>
  <c r="T41" i="11"/>
  <c r="T14" i="11" s="1"/>
  <c r="U41" i="11"/>
  <c r="U14" i="11" s="1"/>
  <c r="V41" i="11"/>
  <c r="V14" i="11" s="1"/>
  <c r="W41" i="11"/>
  <c r="W14" i="11" s="1"/>
  <c r="H419" i="31"/>
  <c r="D19" i="46"/>
  <c r="G22" i="46"/>
  <c r="G23" i="46"/>
  <c r="G25" i="46"/>
  <c r="G26" i="46"/>
  <c r="G31" i="46"/>
  <c r="G32" i="46"/>
  <c r="G62" i="46"/>
  <c r="E592" i="64"/>
  <c r="C18" i="64"/>
  <c r="O17" i="64"/>
  <c r="C19" i="64"/>
  <c r="D19" i="64" s="1"/>
  <c r="E594" i="64"/>
  <c r="C20" i="64"/>
  <c r="E595" i="64"/>
  <c r="D595" i="64" s="1"/>
  <c r="F595" i="64" s="1"/>
  <c r="C21" i="64"/>
  <c r="C22" i="64"/>
  <c r="E597" i="64"/>
  <c r="C23" i="64"/>
  <c r="E598" i="64"/>
  <c r="C24" i="64"/>
  <c r="C25" i="64"/>
  <c r="E600" i="64"/>
  <c r="D600" i="64" s="1"/>
  <c r="C26" i="64"/>
  <c r="E601" i="64"/>
  <c r="C27" i="64"/>
  <c r="C28" i="64"/>
  <c r="D28" i="64" s="1"/>
  <c r="E603" i="64"/>
  <c r="C29" i="64"/>
  <c r="E604" i="64"/>
  <c r="C30" i="64"/>
  <c r="E605" i="64"/>
  <c r="C31" i="64"/>
  <c r="C32" i="64"/>
  <c r="D32" i="64" s="1"/>
  <c r="E607" i="64"/>
  <c r="D607" i="64" s="1"/>
  <c r="F607" i="64" s="1"/>
  <c r="C33" i="64"/>
  <c r="E608" i="64"/>
  <c r="D608" i="64" s="1"/>
  <c r="C34" i="64"/>
  <c r="E609" i="64"/>
  <c r="D609" i="64" s="1"/>
  <c r="C35" i="64"/>
  <c r="C36" i="64"/>
  <c r="E611" i="64"/>
  <c r="C37" i="64"/>
  <c r="E612" i="64"/>
  <c r="C38" i="64"/>
  <c r="C39" i="64"/>
  <c r="E614" i="64"/>
  <c r="D614" i="64" s="1"/>
  <c r="C40" i="64"/>
  <c r="C41" i="64"/>
  <c r="C42" i="64"/>
  <c r="C43" i="64"/>
  <c r="D43" i="64" s="1"/>
  <c r="E618" i="64"/>
  <c r="C44" i="64"/>
  <c r="C47" i="64"/>
  <c r="E622" i="64"/>
  <c r="D622" i="64" s="1"/>
  <c r="C48" i="64"/>
  <c r="C49" i="64"/>
  <c r="C50" i="64"/>
  <c r="C51" i="64"/>
  <c r="E51" i="64" s="1"/>
  <c r="E626" i="64"/>
  <c r="C52" i="64"/>
  <c r="C55" i="64"/>
  <c r="E630" i="64"/>
  <c r="D630" i="64" s="1"/>
  <c r="C56" i="64"/>
  <c r="E631" i="64"/>
  <c r="C57"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20" i="31"/>
  <c r="C172" i="44" s="1"/>
  <c r="E172" i="44" s="1"/>
  <c r="H172" i="44" s="1"/>
  <c r="H421" i="31"/>
  <c r="H422" i="31"/>
  <c r="C174" i="44" s="1"/>
  <c r="E174" i="44" s="1"/>
  <c r="H174" i="44" s="1"/>
  <c r="H423" i="31"/>
  <c r="C177" i="46" s="1"/>
  <c r="E177" i="46" s="1"/>
  <c r="H424" i="31"/>
  <c r="C178" i="46" s="1"/>
  <c r="E178" i="46" s="1"/>
  <c r="I176" i="44" s="1"/>
  <c r="H425" i="31"/>
  <c r="H426" i="31"/>
  <c r="H427" i="31"/>
  <c r="H428" i="31"/>
  <c r="C182" i="46" s="1"/>
  <c r="E182" i="46" s="1"/>
  <c r="H429" i="31"/>
  <c r="H430" i="31"/>
  <c r="H431" i="31"/>
  <c r="C185" i="46" s="1"/>
  <c r="E185" i="46" s="1"/>
  <c r="H432" i="31"/>
  <c r="C184" i="44" s="1"/>
  <c r="E184" i="44" s="1"/>
  <c r="H184" i="44" s="1"/>
  <c r="H433" i="31"/>
  <c r="H434" i="31"/>
  <c r="H435" i="31"/>
  <c r="H436" i="31"/>
  <c r="C190" i="46" s="1"/>
  <c r="E190" i="46" s="1"/>
  <c r="I188" i="44" s="1"/>
  <c r="H437" i="31"/>
  <c r="H438" i="31"/>
  <c r="H439" i="31"/>
  <c r="C191" i="44" s="1"/>
  <c r="E191" i="44" s="1"/>
  <c r="H191" i="44" s="1"/>
  <c r="H440" i="31"/>
  <c r="C192" i="44" s="1"/>
  <c r="E192" i="44" s="1"/>
  <c r="H192" i="44" s="1"/>
  <c r="H441" i="31"/>
  <c r="H442" i="31"/>
  <c r="H443" i="31"/>
  <c r="C195" i="44" s="1"/>
  <c r="E195" i="44" s="1"/>
  <c r="H195" i="44" s="1"/>
  <c r="H444" i="31"/>
  <c r="C196" i="44" s="1"/>
  <c r="E196" i="44" s="1"/>
  <c r="H196" i="44" s="1"/>
  <c r="H465" i="31"/>
  <c r="H468" i="31"/>
  <c r="H470" i="31"/>
  <c r="H471" i="31"/>
  <c r="C212" i="46" s="1"/>
  <c r="E212" i="46" s="1"/>
  <c r="I210" i="44" s="1"/>
  <c r="H472" i="31"/>
  <c r="C151" i="68"/>
  <c r="M27" i="11"/>
  <c r="N27" i="11"/>
  <c r="O27" i="11"/>
  <c r="P27" i="11"/>
  <c r="Q27" i="11"/>
  <c r="R27" i="11"/>
  <c r="S27" i="11"/>
  <c r="T27" i="11"/>
  <c r="U27" i="11"/>
  <c r="V27" i="11"/>
  <c r="W27" i="11"/>
  <c r="X12" i="77"/>
  <c r="Y12" i="77"/>
  <c r="X15" i="77"/>
  <c r="Y15" i="77"/>
  <c r="C366" i="64"/>
  <c r="C221" i="64"/>
  <c r="C219" i="64"/>
  <c r="C365" i="64"/>
  <c r="C364" i="64"/>
  <c r="C363" i="64"/>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U39" i="79"/>
  <c r="T39" i="79"/>
  <c r="S39" i="79"/>
  <c r="R39" i="79"/>
  <c r="P39" i="79"/>
  <c r="O39" i="79"/>
  <c r="N39" i="79"/>
  <c r="M39" i="79"/>
  <c r="I39" i="79"/>
  <c r="H39" i="79"/>
  <c r="H273" i="31"/>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H60" i="67"/>
  <c r="O34" i="67"/>
  <c r="Q34" i="67"/>
  <c r="U34" i="67"/>
  <c r="U62" i="67"/>
  <c r="AY18" i="46"/>
  <c r="BT18" i="46"/>
  <c r="BR223" i="46" s="1"/>
  <c r="C88" i="64"/>
  <c r="C89" i="64"/>
  <c r="C90" i="64"/>
  <c r="C91" i="64"/>
  <c r="E91" i="64" s="1"/>
  <c r="C92" i="64"/>
  <c r="C93" i="64"/>
  <c r="C382" i="64"/>
  <c r="E382" i="64" s="1"/>
  <c r="C94" i="64"/>
  <c r="C95" i="64"/>
  <c r="C96" i="64"/>
  <c r="C97" i="64"/>
  <c r="C98" i="64"/>
  <c r="D98" i="64" s="1"/>
  <c r="C99" i="64"/>
  <c r="C100" i="64"/>
  <c r="C101" i="64"/>
  <c r="C102" i="64"/>
  <c r="D102" i="64" s="1"/>
  <c r="C103" i="64"/>
  <c r="C104" i="64"/>
  <c r="E104" i="64" s="1"/>
  <c r="C105" i="64"/>
  <c r="C106" i="64"/>
  <c r="D106" i="64" s="1"/>
  <c r="C107" i="64"/>
  <c r="C108" i="64"/>
  <c r="C109" i="64"/>
  <c r="C110" i="64"/>
  <c r="E110" i="64" s="1"/>
  <c r="C113" i="64"/>
  <c r="C114" i="64"/>
  <c r="C117" i="64"/>
  <c r="D117" i="64" s="1"/>
  <c r="C121" i="64"/>
  <c r="E121" i="64" s="1"/>
  <c r="C122" i="64"/>
  <c r="E122" i="64" s="1"/>
  <c r="C159" i="64"/>
  <c r="E159" i="64" s="1"/>
  <c r="C160" i="64"/>
  <c r="E160" i="64" s="1"/>
  <c r="C161" i="64"/>
  <c r="C162" i="64"/>
  <c r="C163" i="64"/>
  <c r="E163" i="64" s="1"/>
  <c r="C164" i="64"/>
  <c r="E164" i="64" s="1"/>
  <c r="C165" i="64"/>
  <c r="C166" i="64"/>
  <c r="C167" i="64"/>
  <c r="C169" i="64"/>
  <c r="C170" i="64"/>
  <c r="C171" i="64"/>
  <c r="C172" i="64"/>
  <c r="C173" i="64"/>
  <c r="E173" i="64" s="1"/>
  <c r="C174" i="64"/>
  <c r="E174" i="64" s="1"/>
  <c r="C177" i="64"/>
  <c r="C178" i="64"/>
  <c r="C179" i="64"/>
  <c r="C180" i="64"/>
  <c r="D180" i="64" s="1"/>
  <c r="C181" i="64"/>
  <c r="C184" i="64"/>
  <c r="C185" i="64"/>
  <c r="C188" i="64"/>
  <c r="E188" i="64" s="1"/>
  <c r="C189" i="64"/>
  <c r="C192" i="64"/>
  <c r="C193" i="64"/>
  <c r="C230" i="64"/>
  <c r="C231" i="64"/>
  <c r="C232" i="64"/>
  <c r="E232" i="64" s="1"/>
  <c r="C233" i="64"/>
  <c r="C234" i="64"/>
  <c r="D234" i="64" s="1"/>
  <c r="C235" i="64"/>
  <c r="C236" i="64"/>
  <c r="C237" i="64"/>
  <c r="E237" i="64" s="1"/>
  <c r="C238" i="64"/>
  <c r="E238" i="64" s="1"/>
  <c r="C239" i="64"/>
  <c r="C240" i="64"/>
  <c r="C241" i="64"/>
  <c r="C242" i="64"/>
  <c r="C243" i="64"/>
  <c r="E243" i="64" s="1"/>
  <c r="C244" i="64"/>
  <c r="D244" i="64" s="1"/>
  <c r="C245" i="64"/>
  <c r="C246" i="64"/>
  <c r="C247" i="64"/>
  <c r="C248" i="64"/>
  <c r="C249" i="64"/>
  <c r="E249" i="64" s="1"/>
  <c r="C250" i="64"/>
  <c r="C251" i="64"/>
  <c r="C252" i="64"/>
  <c r="C255" i="64"/>
  <c r="E255" i="64" s="1"/>
  <c r="C256" i="64"/>
  <c r="C259" i="64"/>
  <c r="E259" i="64" s="1"/>
  <c r="C260" i="64"/>
  <c r="C263" i="64"/>
  <c r="C264" i="64"/>
  <c r="C267" i="64"/>
  <c r="C268" i="64"/>
  <c r="C269" i="64"/>
  <c r="F208" i="46"/>
  <c r="G208" i="46"/>
  <c r="F210" i="46"/>
  <c r="G210" i="46"/>
  <c r="F211" i="46"/>
  <c r="G211" i="46"/>
  <c r="F212" i="46"/>
  <c r="G212" i="46"/>
  <c r="F213" i="46"/>
  <c r="G213" i="46"/>
  <c r="C304" i="64"/>
  <c r="C305" i="64"/>
  <c r="C306" i="64"/>
  <c r="C307" i="64"/>
  <c r="C308" i="64"/>
  <c r="D308" i="64" s="1"/>
  <c r="C309" i="64"/>
  <c r="C310" i="64"/>
  <c r="C311" i="64"/>
  <c r="E311" i="64" s="1"/>
  <c r="C312" i="64"/>
  <c r="C314" i="64"/>
  <c r="C315" i="64"/>
  <c r="C316" i="64"/>
  <c r="C317" i="64"/>
  <c r="C318" i="64"/>
  <c r="C319" i="64"/>
  <c r="C321" i="64"/>
  <c r="C322" i="64"/>
  <c r="E322" i="64" s="1"/>
  <c r="C323" i="64"/>
  <c r="C324" i="64"/>
  <c r="C325" i="64"/>
  <c r="C326" i="64"/>
  <c r="C329" i="64"/>
  <c r="C330" i="64"/>
  <c r="C333" i="64"/>
  <c r="D333" i="64" s="1"/>
  <c r="C334" i="64"/>
  <c r="C337" i="64"/>
  <c r="C338" i="64"/>
  <c r="AW17" i="64"/>
  <c r="C377" i="64"/>
  <c r="C378" i="64"/>
  <c r="C379" i="64"/>
  <c r="C380" i="64"/>
  <c r="C381" i="64"/>
  <c r="D381" i="64" s="1"/>
  <c r="C383" i="64"/>
  <c r="C384" i="64"/>
  <c r="C385" i="64"/>
  <c r="C386" i="64"/>
  <c r="C387" i="64"/>
  <c r="C388" i="64"/>
  <c r="C389" i="64"/>
  <c r="C390" i="64"/>
  <c r="C391" i="64"/>
  <c r="C392" i="64"/>
  <c r="C393" i="64"/>
  <c r="C394" i="64"/>
  <c r="C395" i="64"/>
  <c r="C396" i="64"/>
  <c r="C397" i="64"/>
  <c r="C398" i="64"/>
  <c r="E398" i="64" s="1"/>
  <c r="C399" i="64"/>
  <c r="C400" i="64"/>
  <c r="C401" i="64"/>
  <c r="C402" i="64"/>
  <c r="D402" i="64" s="1"/>
  <c r="C403" i="64"/>
  <c r="C404" i="64"/>
  <c r="C405" i="64"/>
  <c r="C406" i="64"/>
  <c r="E406" i="64" s="1"/>
  <c r="C407" i="64"/>
  <c r="C408" i="64"/>
  <c r="C409" i="64"/>
  <c r="C410" i="64"/>
  <c r="E410" i="64" s="1"/>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D451" i="64" s="1"/>
  <c r="C452" i="64"/>
  <c r="C453" i="64"/>
  <c r="C454" i="64"/>
  <c r="C455" i="64"/>
  <c r="C456" i="64"/>
  <c r="C457" i="64"/>
  <c r="C458" i="64"/>
  <c r="C459" i="64"/>
  <c r="C460" i="64"/>
  <c r="C461" i="64"/>
  <c r="C462" i="64"/>
  <c r="C463" i="64"/>
  <c r="C464" i="64"/>
  <c r="C465" i="64"/>
  <c r="C466" i="64"/>
  <c r="C467" i="64"/>
  <c r="C468" i="64"/>
  <c r="C469" i="64"/>
  <c r="C470" i="64"/>
  <c r="C471" i="64"/>
  <c r="D471" i="64" s="1"/>
  <c r="C472" i="64"/>
  <c r="C473" i="64"/>
  <c r="C474" i="64"/>
  <c r="C475" i="64"/>
  <c r="D475" i="64" s="1"/>
  <c r="C476" i="64"/>
  <c r="C477" i="64"/>
  <c r="C478" i="64"/>
  <c r="C479" i="64"/>
  <c r="D479" i="64" s="1"/>
  <c r="C480" i="64"/>
  <c r="C481" i="64"/>
  <c r="C482" i="64"/>
  <c r="C483" i="64"/>
  <c r="E483" i="64" s="1"/>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D527" i="64" s="1"/>
  <c r="C528" i="64"/>
  <c r="C529" i="64"/>
  <c r="C530" i="64"/>
  <c r="C531" i="64"/>
  <c r="C532" i="64"/>
  <c r="C533" i="64"/>
  <c r="C534" i="64"/>
  <c r="C535" i="64"/>
  <c r="C536" i="64"/>
  <c r="C537" i="64"/>
  <c r="C538" i="64"/>
  <c r="C539" i="64"/>
  <c r="C540" i="64"/>
  <c r="C541" i="64"/>
  <c r="C542" i="64"/>
  <c r="C543" i="64"/>
  <c r="C544" i="64"/>
  <c r="E544" i="64" s="1"/>
  <c r="C545" i="64"/>
  <c r="C546" i="64"/>
  <c r="C547" i="64"/>
  <c r="C548" i="64"/>
  <c r="E548" i="64" s="1"/>
  <c r="C549" i="64"/>
  <c r="C550" i="64"/>
  <c r="C551" i="64"/>
  <c r="C552" i="64"/>
  <c r="E552" i="64" s="1"/>
  <c r="C553" i="64"/>
  <c r="C554" i="64"/>
  <c r="C555" i="64"/>
  <c r="C556" i="64"/>
  <c r="E556" i="64" s="1"/>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BS223" i="46" s="1"/>
  <c r="AX17" i="64"/>
  <c r="BA18" i="46"/>
  <c r="AY223" i="46" s="1"/>
  <c r="BV18" i="46"/>
  <c r="AY17" i="64"/>
  <c r="BB18" i="46"/>
  <c r="BW18" i="46"/>
  <c r="BU223" i="46" s="1"/>
  <c r="AZ17" i="64"/>
  <c r="BC18" i="46"/>
  <c r="BA223" i="46" s="1"/>
  <c r="BX18" i="46"/>
  <c r="BA17" i="64"/>
  <c r="BD18" i="46"/>
  <c r="BY18" i="46"/>
  <c r="BB17" i="64"/>
  <c r="BE18" i="46"/>
  <c r="BC223" i="46" s="1"/>
  <c r="BZ18" i="46"/>
  <c r="BC17" i="64"/>
  <c r="BF18" i="46"/>
  <c r="CA18" i="46"/>
  <c r="BY223" i="46" s="1"/>
  <c r="BD17" i="64"/>
  <c r="BG18" i="46"/>
  <c r="CB18" i="46"/>
  <c r="BE17" i="64"/>
  <c r="BH18" i="46"/>
  <c r="CC18" i="46"/>
  <c r="BF17" i="64"/>
  <c r="BI18" i="46"/>
  <c r="BG223" i="46" s="1"/>
  <c r="CD18" i="46"/>
  <c r="BG17" i="64"/>
  <c r="BJ18" i="46"/>
  <c r="CE18" i="46"/>
  <c r="CC223" i="46" s="1"/>
  <c r="BH17" i="64"/>
  <c r="BK18" i="46"/>
  <c r="CF18" i="46"/>
  <c r="BI17" i="64"/>
  <c r="BL18" i="46"/>
  <c r="CG18" i="46"/>
  <c r="CE223" i="46" s="1"/>
  <c r="BJ17" i="64"/>
  <c r="BM18" i="46"/>
  <c r="BK223" i="46" s="1"/>
  <c r="CH18" i="46"/>
  <c r="BK17" i="64"/>
  <c r="BN18" i="46"/>
  <c r="CI18" i="46"/>
  <c r="CG223" i="46" s="1"/>
  <c r="BL17" i="64"/>
  <c r="BO18" i="46"/>
  <c r="BM223" i="46" s="1"/>
  <c r="CJ18" i="46"/>
  <c r="BM17" i="64"/>
  <c r="BP18" i="46"/>
  <c r="CK18" i="46"/>
  <c r="CI223" i="46" s="1"/>
  <c r="BN17" i="64"/>
  <c r="BQ18" i="46"/>
  <c r="BO223" i="46" s="1"/>
  <c r="CL18" i="46"/>
  <c r="BO17" i="64"/>
  <c r="BR18" i="46"/>
  <c r="CM18" i="46"/>
  <c r="CK223" i="46" s="1"/>
  <c r="BP17" i="64"/>
  <c r="F86" i="46"/>
  <c r="G86" i="46"/>
  <c r="L87" i="40"/>
  <c r="F87" i="46"/>
  <c r="G87" i="46"/>
  <c r="L88" i="40"/>
  <c r="F89" i="46"/>
  <c r="G89" i="46"/>
  <c r="L90" i="40"/>
  <c r="F90" i="46"/>
  <c r="G90" i="46"/>
  <c r="L91" i="40"/>
  <c r="F91" i="46"/>
  <c r="G91" i="46"/>
  <c r="L92" i="40"/>
  <c r="F92" i="46"/>
  <c r="G92" i="46"/>
  <c r="L93" i="40"/>
  <c r="F93" i="46"/>
  <c r="G93" i="46"/>
  <c r="L94" i="40"/>
  <c r="F94" i="46"/>
  <c r="G94" i="46"/>
  <c r="E250" i="46" s="1"/>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A38" i="68"/>
  <c r="AA38" i="68" s="1"/>
  <c r="AY38" i="68" s="1"/>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C20" i="67"/>
  <c r="C26" i="67" s="1"/>
  <c r="D20" i="67"/>
  <c r="D26" i="67" s="1"/>
  <c r="E20" i="67"/>
  <c r="E26" i="67" s="1"/>
  <c r="F20" i="67"/>
  <c r="F26" i="67" s="1"/>
  <c r="G20" i="67"/>
  <c r="G26" i="67" s="1"/>
  <c r="G46" i="67"/>
  <c r="H20" i="67"/>
  <c r="H26" i="67" s="1"/>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N62" i="67"/>
  <c r="N33" i="67"/>
  <c r="P33" i="67"/>
  <c r="H35" i="67"/>
  <c r="G33" i="67"/>
  <c r="H33" i="67"/>
  <c r="L33" i="67"/>
  <c r="M33" i="67"/>
  <c r="O33" i="67"/>
  <c r="Q33" i="67"/>
  <c r="T33" i="67"/>
  <c r="U33" i="67"/>
  <c r="V33" i="67"/>
  <c r="G34" i="67"/>
  <c r="H34" i="67"/>
  <c r="L34" i="67"/>
  <c r="M34" i="67"/>
  <c r="N34" i="67"/>
  <c r="P34" i="67"/>
  <c r="R34" i="67"/>
  <c r="S34" i="67"/>
  <c r="T34" i="67"/>
  <c r="V34" i="67"/>
  <c r="G35" i="67"/>
  <c r="L35" i="67"/>
  <c r="N35" i="67"/>
  <c r="O35" i="67"/>
  <c r="P35" i="67"/>
  <c r="Q35" i="67"/>
  <c r="R35" i="67"/>
  <c r="T35" i="67"/>
  <c r="U35" i="67"/>
  <c r="V35" i="67"/>
  <c r="G36" i="67"/>
  <c r="H36" i="67"/>
  <c r="L36" i="67"/>
  <c r="M36" i="67"/>
  <c r="N36" i="67"/>
  <c r="O36" i="67"/>
  <c r="P36" i="67"/>
  <c r="Q36" i="67"/>
  <c r="R36" i="67"/>
  <c r="S36" i="67"/>
  <c r="T36" i="67"/>
  <c r="U36" i="67"/>
  <c r="V36" i="67"/>
  <c r="H46" i="67"/>
  <c r="L46" i="67"/>
  <c r="M46" i="67"/>
  <c r="N46" i="67"/>
  <c r="O46" i="67"/>
  <c r="P46" i="67"/>
  <c r="Q46" i="67"/>
  <c r="S46" i="67"/>
  <c r="U46" i="67"/>
  <c r="G59" i="67"/>
  <c r="H59" i="67"/>
  <c r="L59" i="67"/>
  <c r="N59" i="67"/>
  <c r="O59" i="67"/>
  <c r="P59" i="67"/>
  <c r="Q59" i="67"/>
  <c r="R59" i="67"/>
  <c r="S59" i="67"/>
  <c r="T59" i="67"/>
  <c r="U59" i="67"/>
  <c r="G60" i="67"/>
  <c r="L60" i="67"/>
  <c r="M60" i="67"/>
  <c r="N60" i="67"/>
  <c r="O60" i="67"/>
  <c r="P60" i="67"/>
  <c r="Q60" i="67"/>
  <c r="R60" i="67"/>
  <c r="S60" i="67"/>
  <c r="T60" i="67"/>
  <c r="U60" i="67"/>
  <c r="V60" i="67"/>
  <c r="G61" i="67"/>
  <c r="H61" i="67"/>
  <c r="L61" i="67"/>
  <c r="M61" i="67"/>
  <c r="N61" i="67"/>
  <c r="O61" i="67"/>
  <c r="P61" i="67"/>
  <c r="Q61" i="67"/>
  <c r="R61" i="67"/>
  <c r="T61" i="67"/>
  <c r="U61" i="67"/>
  <c r="V61" i="67"/>
  <c r="G62" i="67"/>
  <c r="H62" i="67"/>
  <c r="L62" i="67"/>
  <c r="M62" i="67"/>
  <c r="O62" i="67"/>
  <c r="P62" i="67"/>
  <c r="Q62" i="67"/>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F20" i="46"/>
  <c r="G20" i="46"/>
  <c r="G21" i="46"/>
  <c r="G24" i="46"/>
  <c r="G27" i="46"/>
  <c r="G30" i="46"/>
  <c r="G34" i="46"/>
  <c r="G38" i="46"/>
  <c r="G42" i="46"/>
  <c r="D60" i="46"/>
  <c r="F60" i="46"/>
  <c r="G60" i="46"/>
  <c r="D61" i="46"/>
  <c r="E61" i="46" s="1"/>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AF20" i="68" s="1"/>
  <c r="BD20" i="68" s="1"/>
  <c r="I18" i="56"/>
  <c r="I222" i="56" s="1"/>
  <c r="J18" i="56"/>
  <c r="K18" i="56"/>
  <c r="K20" i="68" s="1"/>
  <c r="L18" i="56"/>
  <c r="L222" i="56" s="1"/>
  <c r="M18" i="56"/>
  <c r="N18" i="56"/>
  <c r="O18" i="56"/>
  <c r="O20" i="68" s="1"/>
  <c r="P18" i="56"/>
  <c r="P20" i="68" s="1"/>
  <c r="AN20" i="68" s="1"/>
  <c r="BL20" i="68" s="1"/>
  <c r="Q18" i="56"/>
  <c r="Q20" i="68" s="1"/>
  <c r="R18" i="56"/>
  <c r="R222" i="56" s="1"/>
  <c r="S18" i="56"/>
  <c r="S20" i="68" s="1"/>
  <c r="T18" i="56"/>
  <c r="T20" i="68" s="1"/>
  <c r="T148" i="68" s="1"/>
  <c r="U18" i="56"/>
  <c r="V18" i="56"/>
  <c r="W18" i="56"/>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30" i="78"/>
  <c r="C11" i="72"/>
  <c r="C24"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F30" i="69"/>
  <c r="G30" i="69"/>
  <c r="H30" i="69"/>
  <c r="I30" i="69"/>
  <c r="J30" i="69"/>
  <c r="K30" i="69"/>
  <c r="L30" i="69"/>
  <c r="M30" i="69"/>
  <c r="N30" i="69"/>
  <c r="O30" i="69"/>
  <c r="P30" i="69"/>
  <c r="Q30" i="69"/>
  <c r="R30" i="69"/>
  <c r="S30" i="69"/>
  <c r="T30" i="69"/>
  <c r="U30" i="69"/>
  <c r="V30" i="69"/>
  <c r="W30" i="69"/>
  <c r="D31" i="69"/>
  <c r="E31" i="69"/>
  <c r="F31" i="69"/>
  <c r="G31" i="69"/>
  <c r="H31" i="69"/>
  <c r="I31" i="69"/>
  <c r="J31" i="69"/>
  <c r="K31" i="69"/>
  <c r="L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F24" i="65"/>
  <c r="G24" i="65"/>
  <c r="H24" i="65"/>
  <c r="J24" i="65"/>
  <c r="K24" i="65"/>
  <c r="L24" i="65"/>
  <c r="M24" i="65"/>
  <c r="N24" i="65"/>
  <c r="O24" i="65"/>
  <c r="P24" i="65"/>
  <c r="Q24" i="65"/>
  <c r="R24" i="65"/>
  <c r="S24" i="65"/>
  <c r="T24" i="65"/>
  <c r="U24" i="65"/>
  <c r="V24" i="65"/>
  <c r="W24" i="65"/>
  <c r="D25" i="65"/>
  <c r="E25" i="65"/>
  <c r="F25" i="65"/>
  <c r="G25" i="65"/>
  <c r="H25" i="65"/>
  <c r="I25" i="65"/>
  <c r="J25" i="65"/>
  <c r="K25" i="65"/>
  <c r="L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C27" i="68"/>
  <c r="D27" i="68" s="1"/>
  <c r="A28" i="68"/>
  <c r="A29" i="68"/>
  <c r="A30" i="68"/>
  <c r="A31" i="68"/>
  <c r="A32" i="68"/>
  <c r="BT32" i="68" s="1"/>
  <c r="A33" i="68"/>
  <c r="A34" i="68"/>
  <c r="AA34" i="68" s="1"/>
  <c r="AY34" i="68" s="1"/>
  <c r="A35" i="68"/>
  <c r="AA35" i="68" s="1"/>
  <c r="AY35" i="68" s="1"/>
  <c r="A36" i="68"/>
  <c r="AA36" i="68" s="1"/>
  <c r="AY36" i="68" s="1"/>
  <c r="A37" i="68"/>
  <c r="AA37" i="68" s="1"/>
  <c r="AY37" i="68" s="1"/>
  <c r="A39" i="68"/>
  <c r="A40" i="68"/>
  <c r="B41" i="68"/>
  <c r="AB41" i="68" s="1"/>
  <c r="AZ41" i="68" s="1"/>
  <c r="C41" i="68"/>
  <c r="D41" i="68" s="1"/>
  <c r="A42" i="68"/>
  <c r="A43" i="68"/>
  <c r="AU43" i="68" s="1"/>
  <c r="A44" i="68"/>
  <c r="AJ44" i="68" s="1"/>
  <c r="A45" i="68"/>
  <c r="AA45" i="68" s="1"/>
  <c r="AY45" i="68" s="1"/>
  <c r="A46" i="68"/>
  <c r="BN46" i="68" s="1"/>
  <c r="A47" i="68"/>
  <c r="A48" i="68"/>
  <c r="BN48" i="68" s="1"/>
  <c r="A49" i="68"/>
  <c r="BK49" i="68" s="1"/>
  <c r="A50" i="68"/>
  <c r="A51" i="68"/>
  <c r="A52" i="68"/>
  <c r="BS52" i="68" s="1"/>
  <c r="A53" i="68"/>
  <c r="AA53" i="68" s="1"/>
  <c r="AY53" i="68" s="1"/>
  <c r="A54" i="68"/>
  <c r="BB54" i="68" s="1"/>
  <c r="A55" i="68"/>
  <c r="BM55" i="68" s="1"/>
  <c r="A56" i="68"/>
  <c r="BE56" i="68" s="1"/>
  <c r="A57" i="68"/>
  <c r="BA57" i="68" s="1"/>
  <c r="A58" i="68"/>
  <c r="A59" i="68"/>
  <c r="AA59" i="68" s="1"/>
  <c r="AY59" i="68" s="1"/>
  <c r="A60" i="68"/>
  <c r="AM60" i="68" s="1"/>
  <c r="A61" i="68"/>
  <c r="AA61" i="68" s="1"/>
  <c r="AY61" i="68" s="1"/>
  <c r="A62" i="68"/>
  <c r="A63" i="68"/>
  <c r="A64" i="68"/>
  <c r="BN64" i="68" s="1"/>
  <c r="E65" i="68"/>
  <c r="D53" i="57" s="1"/>
  <c r="F65" i="68"/>
  <c r="E53" i="57" s="1"/>
  <c r="G65" i="68"/>
  <c r="F53" i="57" s="1"/>
  <c r="H65" i="68"/>
  <c r="G53" i="57" s="1"/>
  <c r="I65" i="68"/>
  <c r="H53" i="57" s="1"/>
  <c r="J65" i="68"/>
  <c r="I53" i="57" s="1"/>
  <c r="K65" i="68"/>
  <c r="J53" i="57" s="1"/>
  <c r="L65" i="68"/>
  <c r="K53" i="57" s="1"/>
  <c r="M65" i="68"/>
  <c r="L53" i="57" s="1"/>
  <c r="N65" i="68"/>
  <c r="M53" i="57" s="1"/>
  <c r="O65" i="68"/>
  <c r="N53" i="57" s="1"/>
  <c r="P65" i="68"/>
  <c r="O53" i="57" s="1"/>
  <c r="Q65" i="68"/>
  <c r="P53" i="57" s="1"/>
  <c r="R65" i="68"/>
  <c r="Q53" i="57" s="1"/>
  <c r="S65" i="68"/>
  <c r="R53" i="57" s="1"/>
  <c r="T65" i="68"/>
  <c r="S53" i="57" s="1"/>
  <c r="U65" i="68"/>
  <c r="T53" i="57" s="1"/>
  <c r="V65" i="68"/>
  <c r="U53" i="57" s="1"/>
  <c r="W65" i="68"/>
  <c r="V53" i="57" s="1"/>
  <c r="X65" i="68"/>
  <c r="W53" i="57" s="1"/>
  <c r="A67" i="68"/>
  <c r="AA67" i="68" s="1"/>
  <c r="AY67" i="68" s="1"/>
  <c r="A68" i="68"/>
  <c r="AA68" i="68" s="1"/>
  <c r="AY68" i="68" s="1"/>
  <c r="A69" i="68"/>
  <c r="AC69" i="68" s="1"/>
  <c r="A70" i="68"/>
  <c r="A71" i="68"/>
  <c r="A72" i="68"/>
  <c r="AQ72" i="68" s="1"/>
  <c r="A73" i="68"/>
  <c r="A74" i="68"/>
  <c r="AA74" i="68" s="1"/>
  <c r="AY74" i="68" s="1"/>
  <c r="A75" i="68"/>
  <c r="AA75" i="68" s="1"/>
  <c r="AY75" i="68" s="1"/>
  <c r="A76" i="68"/>
  <c r="A77" i="68"/>
  <c r="AA77" i="68" s="1"/>
  <c r="AY77" i="68" s="1"/>
  <c r="A78" i="68"/>
  <c r="AA78" i="68" s="1"/>
  <c r="AY78" i="68" s="1"/>
  <c r="A79" i="68"/>
  <c r="AA79" i="68" s="1"/>
  <c r="AY79" i="68" s="1"/>
  <c r="A80" i="68"/>
  <c r="AO80" i="68" s="1"/>
  <c r="A81" i="68"/>
  <c r="AA81" i="68" s="1"/>
  <c r="AY81" i="68" s="1"/>
  <c r="A82" i="68"/>
  <c r="AH82" i="68" s="1"/>
  <c r="A83" i="68"/>
  <c r="BL83" i="68" s="1"/>
  <c r="A84" i="68"/>
  <c r="A85" i="68"/>
  <c r="AA85" i="68" s="1"/>
  <c r="AY85" i="68" s="1"/>
  <c r="A86" i="68"/>
  <c r="AA86" i="68" s="1"/>
  <c r="AY86" i="68" s="1"/>
  <c r="A87" i="68"/>
  <c r="AA87" i="68" s="1"/>
  <c r="AY87" i="68" s="1"/>
  <c r="A88" i="68"/>
  <c r="BT88" i="68" s="1"/>
  <c r="A89" i="68"/>
  <c r="AA89" i="68" s="1"/>
  <c r="AY89" i="68" s="1"/>
  <c r="A90" i="68"/>
  <c r="A91" i="68"/>
  <c r="A92" i="68"/>
  <c r="A93" i="68"/>
  <c r="AA93" i="68" s="1"/>
  <c r="AY93" i="68" s="1"/>
  <c r="A94" i="68"/>
  <c r="AA94" i="68" s="1"/>
  <c r="AY94" i="68" s="1"/>
  <c r="A95" i="68"/>
  <c r="A96" i="68"/>
  <c r="AA96" i="68" s="1"/>
  <c r="AY96" i="68" s="1"/>
  <c r="A97" i="68"/>
  <c r="AA97" i="68" s="1"/>
  <c r="AY97" i="68" s="1"/>
  <c r="A98" i="68"/>
  <c r="AA98" i="68" s="1"/>
  <c r="AY98" i="68" s="1"/>
  <c r="A99" i="68"/>
  <c r="AA99" i="68" s="1"/>
  <c r="AY99" i="68" s="1"/>
  <c r="A100" i="68"/>
  <c r="AA100" i="68" s="1"/>
  <c r="AY100" i="68" s="1"/>
  <c r="A101" i="68"/>
  <c r="AM101" i="68" s="1"/>
  <c r="A102" i="68"/>
  <c r="A103" i="68"/>
  <c r="A104" i="68"/>
  <c r="BD104" i="68" s="1"/>
  <c r="A105" i="68"/>
  <c r="BI105" i="68" s="1"/>
  <c r="A106" i="68"/>
  <c r="A107" i="68"/>
  <c r="A108" i="68"/>
  <c r="A109" i="68"/>
  <c r="BM109" i="68" s="1"/>
  <c r="A110" i="68"/>
  <c r="AK110" i="68" s="1"/>
  <c r="A111" i="68"/>
  <c r="A112" i="68"/>
  <c r="BL112" i="68" s="1"/>
  <c r="A113" i="68"/>
  <c r="AC113" i="68" s="1"/>
  <c r="A114" i="68"/>
  <c r="A115" i="68"/>
  <c r="BB115" i="68" s="1"/>
  <c r="A116" i="68"/>
  <c r="A117" i="68"/>
  <c r="A118" i="68"/>
  <c r="BD118" i="68" s="1"/>
  <c r="A119" i="68"/>
  <c r="A120" i="68"/>
  <c r="A121" i="68"/>
  <c r="A122" i="68"/>
  <c r="AC122" i="68" s="1"/>
  <c r="A123" i="68"/>
  <c r="A124" i="68"/>
  <c r="A125" i="68"/>
  <c r="A126" i="68"/>
  <c r="A127" i="68"/>
  <c r="A128" i="68"/>
  <c r="A129" i="68"/>
  <c r="AI129" i="68" s="1"/>
  <c r="A130" i="68"/>
  <c r="AQ130" i="68" s="1"/>
  <c r="A131" i="68"/>
  <c r="AC131" i="68" s="1"/>
  <c r="A132" i="68"/>
  <c r="BA132" i="68" s="1"/>
  <c r="A133" i="68"/>
  <c r="AK133" i="68" s="1"/>
  <c r="A134" i="68"/>
  <c r="AA134" i="68" s="1"/>
  <c r="AY134" i="68" s="1"/>
  <c r="A136" i="68"/>
  <c r="A137" i="68"/>
  <c r="A138" i="68"/>
  <c r="A139" i="68"/>
  <c r="A140" i="68"/>
  <c r="BJ140" i="68" s="1"/>
  <c r="A141" i="68"/>
  <c r="AR141" i="68" s="1"/>
  <c r="A142" i="68"/>
  <c r="A143" i="68"/>
  <c r="AA143" i="68" s="1"/>
  <c r="AY143" i="68" s="1"/>
  <c r="A144" i="68"/>
  <c r="E145" i="68"/>
  <c r="F145" i="68"/>
  <c r="G145" i="68"/>
  <c r="H145" i="68"/>
  <c r="I145" i="68"/>
  <c r="J145" i="68"/>
  <c r="K145" i="68"/>
  <c r="L145" i="68"/>
  <c r="M145" i="68"/>
  <c r="N145" i="68"/>
  <c r="O145" i="68"/>
  <c r="P145" i="68"/>
  <c r="Q145" i="68"/>
  <c r="R145" i="68"/>
  <c r="S145" i="68"/>
  <c r="T145" i="68"/>
  <c r="U145" i="68"/>
  <c r="V145" i="68"/>
  <c r="W145" i="68"/>
  <c r="X145" i="68"/>
  <c r="E146" i="68"/>
  <c r="F146" i="68"/>
  <c r="G146" i="68"/>
  <c r="H146" i="68"/>
  <c r="I146" i="68"/>
  <c r="J146" i="68"/>
  <c r="K146" i="68"/>
  <c r="L146" i="68"/>
  <c r="M146" i="68"/>
  <c r="N146" i="68"/>
  <c r="O146" i="68"/>
  <c r="P146" i="68"/>
  <c r="Q146" i="68"/>
  <c r="R146" i="68"/>
  <c r="S146" i="68"/>
  <c r="T146" i="68"/>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BL36" i="34"/>
  <c r="E37" i="34"/>
  <c r="H37" i="34"/>
  <c r="K37" i="34"/>
  <c r="N37" i="34"/>
  <c r="Q37" i="34"/>
  <c r="T37" i="34"/>
  <c r="W37" i="34"/>
  <c r="Z37" i="34"/>
  <c r="AC37" i="34"/>
  <c r="AF37" i="34"/>
  <c r="AI37" i="34"/>
  <c r="AL37" i="34"/>
  <c r="AO37" i="34"/>
  <c r="AR37" i="34"/>
  <c r="AU37" i="34"/>
  <c r="AX37" i="34"/>
  <c r="BA37" i="34"/>
  <c r="BD37" i="34"/>
  <c r="BG37" i="34"/>
  <c r="BJ37" i="34"/>
  <c r="BL37" i="34"/>
  <c r="E47" i="34"/>
  <c r="H47" i="34"/>
  <c r="K47" i="34"/>
  <c r="N47" i="34"/>
  <c r="Q47" i="34"/>
  <c r="T47" i="34"/>
  <c r="W47" i="34"/>
  <c r="Z47" i="34"/>
  <c r="AC47" i="34"/>
  <c r="AF47" i="34"/>
  <c r="AI47" i="34"/>
  <c r="AL47" i="34"/>
  <c r="AO47" i="34"/>
  <c r="AR47" i="34"/>
  <c r="AU47" i="34"/>
  <c r="AX47" i="34"/>
  <c r="BA47" i="34"/>
  <c r="BD47" i="34"/>
  <c r="BG47" i="34"/>
  <c r="BJ47" i="34"/>
  <c r="BL47" i="34"/>
  <c r="F67" i="34"/>
  <c r="H22" i="34"/>
  <c r="F68" i="34"/>
  <c r="F69" i="34"/>
  <c r="F70" i="34"/>
  <c r="F71" i="34"/>
  <c r="F72" i="34"/>
  <c r="F73" i="34"/>
  <c r="F74" i="34"/>
  <c r="F75" i="34"/>
  <c r="F76" i="34"/>
  <c r="F77" i="34"/>
  <c r="F78" i="34"/>
  <c r="F79" i="34"/>
  <c r="F80" i="34"/>
  <c r="E14" i="54"/>
  <c r="H14" i="54"/>
  <c r="K14" i="54"/>
  <c r="N14" i="54"/>
  <c r="Q14" i="54"/>
  <c r="T14" i="54"/>
  <c r="W14" i="54"/>
  <c r="Z14" i="54"/>
  <c r="AC14" i="54"/>
  <c r="AF14" i="54"/>
  <c r="AI14" i="54"/>
  <c r="AL14" i="54"/>
  <c r="AO14" i="54"/>
  <c r="AR14" i="54"/>
  <c r="AU14" i="54"/>
  <c r="AX14" i="54"/>
  <c r="BA14" i="54"/>
  <c r="BD14" i="54"/>
  <c r="BG14" i="54"/>
  <c r="BJ14" i="54"/>
  <c r="K22" i="54"/>
  <c r="N22" i="54"/>
  <c r="Q22" i="54"/>
  <c r="T22" i="54"/>
  <c r="W22" i="54"/>
  <c r="Z22" i="54"/>
  <c r="AC22" i="54"/>
  <c r="AF22" i="54"/>
  <c r="AI22" i="54"/>
  <c r="AL22" i="54"/>
  <c r="AO22" i="54"/>
  <c r="AR22" i="54"/>
  <c r="AU22" i="54"/>
  <c r="AX22" i="54"/>
  <c r="BA22" i="54"/>
  <c r="BD22" i="54"/>
  <c r="BG22" i="54"/>
  <c r="BJ22" i="54"/>
  <c r="BM25" i="54"/>
  <c r="BM26" i="54"/>
  <c r="BM27" i="54"/>
  <c r="BM28" i="54"/>
  <c r="BM29" i="54"/>
  <c r="BM30" i="54"/>
  <c r="BM31" i="54"/>
  <c r="BM32" i="54"/>
  <c r="BM33" i="54"/>
  <c r="BM34" i="54"/>
  <c r="BM47" i="54"/>
  <c r="BM49" i="54"/>
  <c r="D11" i="11"/>
  <c r="E11" i="11"/>
  <c r="F11" i="11"/>
  <c r="G11" i="11"/>
  <c r="H11" i="11"/>
  <c r="I11" i="11"/>
  <c r="J11" i="11"/>
  <c r="K11" i="11"/>
  <c r="L11" i="11"/>
  <c r="M11" i="11"/>
  <c r="N11" i="11"/>
  <c r="O11" i="11"/>
  <c r="P11" i="11"/>
  <c r="Q11" i="11"/>
  <c r="R11" i="11"/>
  <c r="S11" i="11"/>
  <c r="T11" i="11"/>
  <c r="U11" i="11"/>
  <c r="V11" i="11"/>
  <c r="W11" i="11"/>
  <c r="C22" i="11"/>
  <c r="C38" i="11"/>
  <c r="C39" i="11"/>
  <c r="C40" i="11"/>
  <c r="D22" i="79"/>
  <c r="E22" i="79"/>
  <c r="F22" i="79"/>
  <c r="G22" i="79"/>
  <c r="H22" i="79"/>
  <c r="I22" i="79"/>
  <c r="J22" i="79"/>
  <c r="K22" i="79"/>
  <c r="L22" i="79"/>
  <c r="M22" i="79"/>
  <c r="N22" i="79"/>
  <c r="O22" i="79"/>
  <c r="P22" i="79"/>
  <c r="Q22" i="79"/>
  <c r="R22" i="79"/>
  <c r="S22" i="79"/>
  <c r="T22" i="79"/>
  <c r="U22" i="79"/>
  <c r="V22" i="79"/>
  <c r="W22" i="79"/>
  <c r="C26" i="79"/>
  <c r="I40"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J83" i="63"/>
  <c r="M83" i="63"/>
  <c r="N83" i="63"/>
  <c r="O83" i="63"/>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G485" i="31"/>
  <c r="C85" i="63" s="1"/>
  <c r="D498" i="31"/>
  <c r="D503" i="31"/>
  <c r="D504" i="31"/>
  <c r="D505" i="31"/>
  <c r="D506" i="31"/>
  <c r="D524" i="31"/>
  <c r="BD22" i="34"/>
  <c r="AF22" i="34"/>
  <c r="E22" i="34"/>
  <c r="Q22" i="34"/>
  <c r="AC22" i="34"/>
  <c r="AO22" i="34"/>
  <c r="BA22" i="34"/>
  <c r="N22" i="34"/>
  <c r="Z22" i="34"/>
  <c r="AL22" i="34"/>
  <c r="AX22" i="34"/>
  <c r="BJ22" i="34"/>
  <c r="BG22" i="34"/>
  <c r="AI22" i="34"/>
  <c r="K22" i="34"/>
  <c r="C27" i="79"/>
  <c r="I24" i="65"/>
  <c r="Z163" i="47"/>
  <c r="BM24" i="54"/>
  <c r="C176" i="64"/>
  <c r="F480" i="31"/>
  <c r="F482" i="31" s="1"/>
  <c r="E524" i="31"/>
  <c r="C111" i="64"/>
  <c r="C112" i="64"/>
  <c r="C118" i="64"/>
  <c r="C119" i="64"/>
  <c r="C120" i="64"/>
  <c r="C125" i="64"/>
  <c r="C126" i="64"/>
  <c r="C127" i="64"/>
  <c r="C168" i="64"/>
  <c r="C175" i="64"/>
  <c r="C182" i="64"/>
  <c r="C183" i="64"/>
  <c r="C186" i="64"/>
  <c r="C187" i="64"/>
  <c r="C190" i="64"/>
  <c r="C191" i="64"/>
  <c r="C194" i="64"/>
  <c r="C195" i="64"/>
  <c r="C196" i="64"/>
  <c r="C197" i="64"/>
  <c r="C198" i="64"/>
  <c r="J20" i="34"/>
  <c r="K20" i="67"/>
  <c r="K26" i="67" s="1"/>
  <c r="M20" i="34"/>
  <c r="I20" i="67"/>
  <c r="I26" i="67" s="1"/>
  <c r="C19" i="11"/>
  <c r="N82" i="36" s="1"/>
  <c r="J20" i="67"/>
  <c r="J26" i="67" s="1"/>
  <c r="G20" i="34"/>
  <c r="D39" i="79"/>
  <c r="F39" i="79"/>
  <c r="E22" i="54"/>
  <c r="E39" i="79"/>
  <c r="G39" i="79"/>
  <c r="H22" i="54"/>
  <c r="BM35" i="54"/>
  <c r="D20" i="34"/>
  <c r="BL28" i="34"/>
  <c r="C218" i="64"/>
  <c r="C361" i="64"/>
  <c r="C216" i="64"/>
  <c r="C349" i="64"/>
  <c r="C204" i="64"/>
  <c r="C357" i="64"/>
  <c r="C212" i="64"/>
  <c r="C347" i="64"/>
  <c r="C202" i="64"/>
  <c r="C359" i="64"/>
  <c r="C214" i="64"/>
  <c r="C358" i="64"/>
  <c r="C213" i="64"/>
  <c r="C356" i="64"/>
  <c r="C211" i="64"/>
  <c r="C348" i="64"/>
  <c r="C203" i="64"/>
  <c r="C313" i="64"/>
  <c r="C320" i="64"/>
  <c r="C360" i="64"/>
  <c r="C355" i="64"/>
  <c r="C354" i="64"/>
  <c r="C353" i="64"/>
  <c r="C208" i="64"/>
  <c r="C209" i="64"/>
  <c r="C210" i="64"/>
  <c r="C215" i="64"/>
  <c r="C350" i="64"/>
  <c r="C205" i="64"/>
  <c r="C362" i="64"/>
  <c r="C352" i="64"/>
  <c r="C217" i="64"/>
  <c r="C207" i="64"/>
  <c r="I83" i="63"/>
  <c r="C206" i="64"/>
  <c r="C351" i="64"/>
  <c r="C46" i="67"/>
  <c r="I46" i="67"/>
  <c r="D33" i="67"/>
  <c r="E46" i="67"/>
  <c r="K46" i="67"/>
  <c r="J46" i="67"/>
  <c r="D59" i="67"/>
  <c r="J33" i="67"/>
  <c r="D34" i="67"/>
  <c r="D46" i="67"/>
  <c r="D60" i="67"/>
  <c r="J59" i="67"/>
  <c r="E33" i="67"/>
  <c r="K33" i="67"/>
  <c r="D61" i="67"/>
  <c r="D62" i="67"/>
  <c r="D36" i="67"/>
  <c r="D35" i="67"/>
  <c r="C33" i="67"/>
  <c r="C59" i="67"/>
  <c r="E59" i="67"/>
  <c r="K59" i="67"/>
  <c r="J60" i="67"/>
  <c r="J34" i="67"/>
  <c r="J36" i="67"/>
  <c r="J35" i="67"/>
  <c r="J61" i="67"/>
  <c r="J62" i="67"/>
  <c r="K60" i="67"/>
  <c r="C60" i="67"/>
  <c r="E34" i="67"/>
  <c r="E60" i="67"/>
  <c r="C34" i="67"/>
  <c r="K34" i="67"/>
  <c r="F59" i="67"/>
  <c r="C67" i="35"/>
  <c r="K35" i="67"/>
  <c r="K36" i="67"/>
  <c r="C61" i="67"/>
  <c r="K62" i="67"/>
  <c r="K61" i="67"/>
  <c r="I59" i="67"/>
  <c r="F33" i="67"/>
  <c r="C35" i="67"/>
  <c r="C43" i="35"/>
  <c r="L25" i="36" s="1"/>
  <c r="I60" i="67"/>
  <c r="C62" i="67"/>
  <c r="F60" i="67"/>
  <c r="C68" i="35"/>
  <c r="C36" i="67"/>
  <c r="F34" i="67"/>
  <c r="I33" i="67"/>
  <c r="I34" i="67"/>
  <c r="C56" i="35"/>
  <c r="F61" i="67"/>
  <c r="I62" i="67"/>
  <c r="I61" i="67"/>
  <c r="C38" i="35"/>
  <c r="T20" i="36" s="1"/>
  <c r="C48" i="35"/>
  <c r="K30" i="36" s="1"/>
  <c r="C44" i="35"/>
  <c r="F35" i="67"/>
  <c r="F46" i="67"/>
  <c r="F36" i="67"/>
  <c r="C39" i="35"/>
  <c r="F62" i="67"/>
  <c r="I36" i="67"/>
  <c r="I35" i="67"/>
  <c r="C62" i="35"/>
  <c r="C49" i="35"/>
  <c r="M31" i="36" s="1"/>
  <c r="H165" i="31"/>
  <c r="H169" i="31"/>
  <c r="D490" i="31"/>
  <c r="H150" i="31"/>
  <c r="H149" i="31"/>
  <c r="H148" i="31"/>
  <c r="D502" i="31"/>
  <c r="D489" i="31"/>
  <c r="D497" i="31"/>
  <c r="D499" i="31"/>
  <c r="D495" i="31"/>
  <c r="D494" i="31"/>
  <c r="D493" i="31"/>
  <c r="D500" i="31"/>
  <c r="D496" i="31"/>
  <c r="D491" i="31"/>
  <c r="D492" i="31"/>
  <c r="C343" i="64"/>
  <c r="C341" i="64"/>
  <c r="C342" i="64"/>
  <c r="I58" i="63"/>
  <c r="D501" i="31"/>
  <c r="H308" i="31"/>
  <c r="C118" i="46" s="1"/>
  <c r="E118" i="46" s="1"/>
  <c r="I116" i="44" s="1"/>
  <c r="H307" i="31"/>
  <c r="C117" i="46" s="1"/>
  <c r="E117" i="46" s="1"/>
  <c r="H306" i="31"/>
  <c r="C114" i="44" s="1"/>
  <c r="E114" i="44" s="1"/>
  <c r="H114" i="44" s="1"/>
  <c r="H303" i="31"/>
  <c r="C114" i="46" s="1"/>
  <c r="E114" i="46" s="1"/>
  <c r="I112" i="44" s="1"/>
  <c r="H302" i="31"/>
  <c r="H301" i="31"/>
  <c r="C110" i="44" s="1"/>
  <c r="E110" i="44" s="1"/>
  <c r="H110" i="44" s="1"/>
  <c r="H300" i="31"/>
  <c r="C111" i="46" s="1"/>
  <c r="E111" i="46" s="1"/>
  <c r="H298" i="31"/>
  <c r="H297" i="31"/>
  <c r="C106" i="44" s="1"/>
  <c r="E106" i="44" s="1"/>
  <c r="H106" i="44" s="1"/>
  <c r="H296" i="31"/>
  <c r="C107" i="46" s="1"/>
  <c r="E107" i="46" s="1"/>
  <c r="H295" i="31"/>
  <c r="C106" i="46" s="1"/>
  <c r="E106" i="46" s="1"/>
  <c r="H294" i="31"/>
  <c r="H293" i="31"/>
  <c r="C104" i="46" s="1"/>
  <c r="E104" i="46" s="1"/>
  <c r="I102" i="44" s="1"/>
  <c r="H291" i="31"/>
  <c r="C103" i="46" s="1"/>
  <c r="E103" i="46" s="1"/>
  <c r="H290" i="31"/>
  <c r="C102" i="46" s="1"/>
  <c r="E102" i="46" s="1"/>
  <c r="H289" i="31"/>
  <c r="H288" i="31"/>
  <c r="C98" i="44" s="1"/>
  <c r="E98" i="44" s="1"/>
  <c r="H98" i="44" s="1"/>
  <c r="H287" i="31"/>
  <c r="C97" i="44" s="1"/>
  <c r="E97" i="44" s="1"/>
  <c r="H97" i="44" s="1"/>
  <c r="H286" i="31"/>
  <c r="C96" i="44" s="1"/>
  <c r="E96" i="44" s="1"/>
  <c r="H96" i="44" s="1"/>
  <c r="H282" i="31"/>
  <c r="H280" i="31"/>
  <c r="C93" i="44" s="1"/>
  <c r="E93" i="44" s="1"/>
  <c r="H93" i="44" s="1"/>
  <c r="H279" i="31"/>
  <c r="C92" i="44" s="1"/>
  <c r="E92" i="44" s="1"/>
  <c r="H92" i="44" s="1"/>
  <c r="H278" i="31"/>
  <c r="C91" i="44" s="1"/>
  <c r="E91" i="44" s="1"/>
  <c r="H91" i="44" s="1"/>
  <c r="H277" i="31"/>
  <c r="C90" i="46" s="1"/>
  <c r="E90" i="46" s="1"/>
  <c r="I90" i="44" s="1"/>
  <c r="D507" i="31"/>
  <c r="D508" i="31"/>
  <c r="H281" i="31"/>
  <c r="C94" i="46" s="1"/>
  <c r="E94" i="46" s="1"/>
  <c r="I94" i="44" s="1"/>
  <c r="G246" i="44" s="1"/>
  <c r="H283" i="31"/>
  <c r="C95" i="44" s="1"/>
  <c r="E95" i="44" s="1"/>
  <c r="H95" i="44" s="1"/>
  <c r="H285" i="31"/>
  <c r="C97" i="46" s="1"/>
  <c r="E97" i="46" s="1"/>
  <c r="D509" i="31"/>
  <c r="H304" i="31"/>
  <c r="C115" i="46" s="1"/>
  <c r="E115" i="46" s="1"/>
  <c r="H299" i="31"/>
  <c r="C108" i="44" s="1"/>
  <c r="E108" i="44" s="1"/>
  <c r="H108" i="44" s="1"/>
  <c r="H309" i="31"/>
  <c r="C117" i="44" s="1"/>
  <c r="E117" i="44" s="1"/>
  <c r="H117" i="44" s="1"/>
  <c r="H339" i="31"/>
  <c r="H340" i="31"/>
  <c r="H337" i="31"/>
  <c r="C126" i="46" s="1"/>
  <c r="E126" i="46" s="1"/>
  <c r="I124" i="44" s="1"/>
  <c r="H411" i="31"/>
  <c r="H457" i="31"/>
  <c r="H463" i="31"/>
  <c r="H400" i="31"/>
  <c r="H272" i="31"/>
  <c r="C87" i="46" s="1"/>
  <c r="E87" i="46" s="1"/>
  <c r="H467" i="31"/>
  <c r="H410" i="31"/>
  <c r="H451" i="31"/>
  <c r="H460" i="31"/>
  <c r="H379" i="31"/>
  <c r="H456" i="31"/>
  <c r="H399" i="31"/>
  <c r="H401" i="31"/>
  <c r="H464" i="31"/>
  <c r="H459" i="31"/>
  <c r="H408" i="31"/>
  <c r="H474" i="31"/>
  <c r="H461" i="31"/>
  <c r="H462" i="31"/>
  <c r="H458" i="31"/>
  <c r="D513" i="31"/>
  <c r="H409" i="31"/>
  <c r="D514" i="31"/>
  <c r="D518" i="31"/>
  <c r="D523" i="31"/>
  <c r="D525" i="31"/>
  <c r="D515" i="31"/>
  <c r="H478" i="31"/>
  <c r="H476" i="31"/>
  <c r="H477" i="31"/>
  <c r="H475" i="31"/>
  <c r="D529" i="31"/>
  <c r="D517" i="31"/>
  <c r="E466" i="31"/>
  <c r="D528" i="31"/>
  <c r="D526" i="31"/>
  <c r="H271" i="31"/>
  <c r="C86" i="44" s="1"/>
  <c r="E86" i="44" s="1"/>
  <c r="H86" i="44" s="1"/>
  <c r="D522" i="31"/>
  <c r="D519" i="31"/>
  <c r="H473" i="31"/>
  <c r="H318" i="31"/>
  <c r="H328" i="31"/>
  <c r="H316" i="31"/>
  <c r="H323" i="31"/>
  <c r="H312" i="31"/>
  <c r="H314" i="31"/>
  <c r="H324" i="31"/>
  <c r="H322" i="31"/>
  <c r="H319" i="31"/>
  <c r="H325" i="31"/>
  <c r="H315" i="31"/>
  <c r="H330" i="31"/>
  <c r="H320" i="31"/>
  <c r="H317" i="31"/>
  <c r="H329" i="31"/>
  <c r="H321" i="31"/>
  <c r="H331" i="31"/>
  <c r="H327" i="31"/>
  <c r="H326" i="31"/>
  <c r="H313" i="31"/>
  <c r="D521" i="31"/>
  <c r="H274" i="31"/>
  <c r="C89" i="46" s="1"/>
  <c r="E89" i="46" s="1"/>
  <c r="H276" i="31"/>
  <c r="H404" i="31"/>
  <c r="H405" i="31"/>
  <c r="H403" i="31"/>
  <c r="H406" i="31"/>
  <c r="H407" i="31"/>
  <c r="E455" i="31"/>
  <c r="D527" i="31"/>
  <c r="D531" i="31"/>
  <c r="H275" i="31"/>
  <c r="D511" i="31"/>
  <c r="D510" i="31"/>
  <c r="D520" i="31"/>
  <c r="H310" i="31"/>
  <c r="C118" i="44" s="1"/>
  <c r="E118" i="44" s="1"/>
  <c r="G118" i="44" s="1"/>
  <c r="D512" i="31"/>
  <c r="H311" i="31"/>
  <c r="D530" i="31"/>
  <c r="C150" i="68"/>
  <c r="C149" i="68"/>
  <c r="AA135" i="68"/>
  <c r="AY135" i="68" s="1"/>
  <c r="L83" i="63"/>
  <c r="J39" i="79"/>
  <c r="J17" i="11"/>
  <c r="J30" i="11" s="1"/>
  <c r="K39" i="79"/>
  <c r="K17" i="11"/>
  <c r="K30" i="11" s="1"/>
  <c r="L39" i="79"/>
  <c r="C21" i="11"/>
  <c r="B19" i="41" s="1"/>
  <c r="L17" i="11"/>
  <c r="L30" i="11" s="1"/>
  <c r="U52" i="67" l="1"/>
  <c r="M79" i="36"/>
  <c r="BH94" i="46" s="1"/>
  <c r="BF250" i="46" s="1"/>
  <c r="S73" i="36"/>
  <c r="CI126" i="46" s="1"/>
  <c r="S79" i="36"/>
  <c r="BN94" i="46" s="1"/>
  <c r="BL250" i="46" s="1"/>
  <c r="L79" i="36"/>
  <c r="BG94" i="46" s="1"/>
  <c r="BE250" i="46" s="1"/>
  <c r="E73" i="36"/>
  <c r="BU126" i="46" s="1"/>
  <c r="I79" i="36"/>
  <c r="BD94" i="46" s="1"/>
  <c r="BB250" i="46" s="1"/>
  <c r="U73" i="36"/>
  <c r="CK127" i="46" s="1"/>
  <c r="U172" i="25" s="1"/>
  <c r="F73" i="36"/>
  <c r="AD609" i="64" s="1"/>
  <c r="C70" i="35"/>
  <c r="P73" i="36"/>
  <c r="CF127" i="46" s="1"/>
  <c r="P172" i="25" s="1"/>
  <c r="R79" i="36"/>
  <c r="BM94" i="46" s="1"/>
  <c r="BK250" i="46" s="1"/>
  <c r="T79" i="36"/>
  <c r="BO94" i="46" s="1"/>
  <c r="BM250" i="46" s="1"/>
  <c r="K65" i="63"/>
  <c r="R73" i="36"/>
  <c r="CH126" i="46" s="1"/>
  <c r="O79" i="36"/>
  <c r="BJ94" i="46" s="1"/>
  <c r="BH250" i="46" s="1"/>
  <c r="F79" i="36"/>
  <c r="BA94" i="46" s="1"/>
  <c r="D58" i="57"/>
  <c r="C62" i="46"/>
  <c r="E62" i="46" s="1"/>
  <c r="O22" i="36"/>
  <c r="E490" i="31"/>
  <c r="G27" i="36"/>
  <c r="C45" i="46"/>
  <c r="R27" i="36"/>
  <c r="D73" i="36"/>
  <c r="O73" i="36"/>
  <c r="J79" i="36"/>
  <c r="BE94" i="46" s="1"/>
  <c r="BC250" i="46" s="1"/>
  <c r="D79" i="36"/>
  <c r="AY94" i="46" s="1"/>
  <c r="AW250" i="46" s="1"/>
  <c r="E79" i="36"/>
  <c r="AZ94" i="46" s="1"/>
  <c r="AX250" i="46" s="1"/>
  <c r="K73" i="36"/>
  <c r="AI609" i="64" s="1"/>
  <c r="T73" i="36"/>
  <c r="I73" i="36"/>
  <c r="AG609" i="64" s="1"/>
  <c r="N73" i="36"/>
  <c r="CD127" i="46" s="1"/>
  <c r="N172" i="25" s="1"/>
  <c r="L73" i="36"/>
  <c r="G73" i="36"/>
  <c r="M73" i="36"/>
  <c r="AK609" i="64" s="1"/>
  <c r="K79" i="36"/>
  <c r="BF94" i="46" s="1"/>
  <c r="BD250" i="46" s="1"/>
  <c r="H79" i="36"/>
  <c r="BC94" i="46" s="1"/>
  <c r="BA250" i="46" s="1"/>
  <c r="N79" i="36"/>
  <c r="BI94" i="46" s="1"/>
  <c r="BG250" i="46" s="1"/>
  <c r="U79" i="36"/>
  <c r="BP94" i="46" s="1"/>
  <c r="BN250" i="46" s="1"/>
  <c r="C144" i="44"/>
  <c r="E144" i="44" s="1"/>
  <c r="H144" i="44" s="1"/>
  <c r="E36" i="67"/>
  <c r="E42" i="67" s="1"/>
  <c r="C200" i="44"/>
  <c r="E200" i="44" s="1"/>
  <c r="H200" i="44" s="1"/>
  <c r="K68" i="63"/>
  <c r="L27" i="36"/>
  <c r="G67" i="67"/>
  <c r="D22" i="46"/>
  <c r="E22" i="46" s="1"/>
  <c r="C121" i="44"/>
  <c r="E121" i="44" s="1"/>
  <c r="H121" i="44" s="1"/>
  <c r="C126" i="44"/>
  <c r="E126" i="44" s="1"/>
  <c r="H126" i="44" s="1"/>
  <c r="C76" i="63"/>
  <c r="F76" i="63" s="1"/>
  <c r="K76" i="63" s="1"/>
  <c r="I27" i="36"/>
  <c r="U27" i="36"/>
  <c r="E20" i="63"/>
  <c r="E18" i="63" s="1"/>
  <c r="K27" i="36"/>
  <c r="S27" i="36"/>
  <c r="E57" i="46"/>
  <c r="CI57" i="46" s="1"/>
  <c r="CG251" i="46" s="1"/>
  <c r="C78" i="46"/>
  <c r="E78" i="46" s="1"/>
  <c r="I78" i="44" s="1"/>
  <c r="C81" i="44"/>
  <c r="E81" i="44" s="1"/>
  <c r="H81" i="44" s="1"/>
  <c r="J81" i="44" s="1"/>
  <c r="C128" i="46"/>
  <c r="E128" i="46" s="1"/>
  <c r="CI128" i="46" s="1"/>
  <c r="S173" i="25" s="1"/>
  <c r="C55" i="63"/>
  <c r="F55" i="63" s="1"/>
  <c r="D58" i="44" s="1"/>
  <c r="E58" i="44" s="1"/>
  <c r="H58" i="44" s="1"/>
  <c r="F241" i="44" s="1"/>
  <c r="E500" i="31"/>
  <c r="C90" i="63"/>
  <c r="C72" i="63"/>
  <c r="F72" i="63" s="1"/>
  <c r="V27" i="36"/>
  <c r="M27" i="36"/>
  <c r="E562" i="64"/>
  <c r="E416" i="64"/>
  <c r="E379" i="64"/>
  <c r="E306" i="64"/>
  <c r="F43" i="63"/>
  <c r="K43" i="63" s="1"/>
  <c r="C202" i="46"/>
  <c r="E202" i="46" s="1"/>
  <c r="J27" i="36"/>
  <c r="P27" i="36"/>
  <c r="Q27" i="36"/>
  <c r="C205" i="46"/>
  <c r="E205" i="46" s="1"/>
  <c r="BG205" i="46" s="1"/>
  <c r="C63" i="35"/>
  <c r="N27" i="36"/>
  <c r="H27" i="36"/>
  <c r="E44" i="63"/>
  <c r="C78" i="44"/>
  <c r="E78" i="44" s="1"/>
  <c r="C66" i="46"/>
  <c r="E66" i="46" s="1"/>
  <c r="C123" i="46"/>
  <c r="E123" i="46" s="1"/>
  <c r="CG123" i="46" s="1"/>
  <c r="Q169" i="25" s="1"/>
  <c r="C30" i="63"/>
  <c r="F30" i="63" s="1"/>
  <c r="D33" i="44" s="1"/>
  <c r="E33" i="44" s="1"/>
  <c r="H33" i="44" s="1"/>
  <c r="C21" i="46"/>
  <c r="F27" i="36"/>
  <c r="E27" i="36"/>
  <c r="T27" i="36"/>
  <c r="O27" i="36"/>
  <c r="W27" i="36"/>
  <c r="C25" i="11"/>
  <c r="A19" i="41"/>
  <c r="E81" i="41" s="1"/>
  <c r="V73" i="36"/>
  <c r="AT609" i="64" s="1"/>
  <c r="H73" i="36"/>
  <c r="BX127" i="46" s="1"/>
  <c r="H172" i="25" s="1"/>
  <c r="J73" i="36"/>
  <c r="BZ127" i="46" s="1"/>
  <c r="J172" i="25" s="1"/>
  <c r="W73" i="36"/>
  <c r="G79" i="36"/>
  <c r="BB94" i="46" s="1"/>
  <c r="AZ250" i="46" s="1"/>
  <c r="W79" i="36"/>
  <c r="BR94" i="46" s="1"/>
  <c r="BP250" i="46" s="1"/>
  <c r="P79" i="36"/>
  <c r="BK94" i="46" s="1"/>
  <c r="BI250" i="46" s="1"/>
  <c r="V79" i="36"/>
  <c r="BQ94" i="46" s="1"/>
  <c r="BO250" i="46" s="1"/>
  <c r="E535" i="64"/>
  <c r="E462" i="64"/>
  <c r="E389" i="64"/>
  <c r="E316" i="64"/>
  <c r="D232" i="46"/>
  <c r="E45" i="63"/>
  <c r="D48" i="46" s="1"/>
  <c r="E48" i="46" s="1"/>
  <c r="C199" i="44"/>
  <c r="E199" i="44" s="1"/>
  <c r="H199" i="44" s="1"/>
  <c r="AY127" i="46"/>
  <c r="E41" i="63"/>
  <c r="D44" i="46" s="1"/>
  <c r="E44" i="46" s="1"/>
  <c r="CF44" i="46" s="1"/>
  <c r="J22" i="36"/>
  <c r="E228" i="44"/>
  <c r="E540" i="64"/>
  <c r="E467" i="64"/>
  <c r="E394" i="64"/>
  <c r="E334" i="64"/>
  <c r="E326" i="64"/>
  <c r="E312" i="64"/>
  <c r="E268" i="64"/>
  <c r="E260" i="64"/>
  <c r="R22" i="36"/>
  <c r="Q22" i="36"/>
  <c r="E256" i="64"/>
  <c r="E507" i="31"/>
  <c r="F28" i="63"/>
  <c r="C41" i="46"/>
  <c r="C204" i="46"/>
  <c r="E204" i="46" s="1"/>
  <c r="BC204" i="46" s="1"/>
  <c r="L22" i="36"/>
  <c r="E22" i="36"/>
  <c r="T22" i="36"/>
  <c r="C79" i="63"/>
  <c r="F79" i="63" s="1"/>
  <c r="K79" i="63" s="1"/>
  <c r="E557" i="64"/>
  <c r="E549" i="64"/>
  <c r="E529" i="64"/>
  <c r="E476" i="64"/>
  <c r="E456" i="64"/>
  <c r="E411" i="64"/>
  <c r="E403" i="64"/>
  <c r="E383" i="64"/>
  <c r="C63" i="63"/>
  <c r="F63" i="63" s="1"/>
  <c r="K63" i="63" s="1"/>
  <c r="C75" i="63"/>
  <c r="F75" i="63" s="1"/>
  <c r="D73" i="44" s="1"/>
  <c r="E73" i="44" s="1"/>
  <c r="H73" i="44" s="1"/>
  <c r="D65" i="67"/>
  <c r="D39" i="67"/>
  <c r="G41" i="79"/>
  <c r="G18" i="57" s="1"/>
  <c r="C20" i="44"/>
  <c r="E20" i="44" s="1"/>
  <c r="H20" i="44" s="1"/>
  <c r="F39" i="63"/>
  <c r="K39" i="63" s="1"/>
  <c r="C54" i="63"/>
  <c r="F54" i="63" s="1"/>
  <c r="K54" i="63" s="1"/>
  <c r="E493" i="31"/>
  <c r="C69" i="46"/>
  <c r="E69" i="46" s="1"/>
  <c r="K67" i="63"/>
  <c r="E40" i="63"/>
  <c r="D43" i="46" s="1"/>
  <c r="E43" i="46" s="1"/>
  <c r="BE43" i="46" s="1"/>
  <c r="N22" i="36"/>
  <c r="G22" i="36"/>
  <c r="M22" i="36"/>
  <c r="C65" i="46"/>
  <c r="E65" i="46" s="1"/>
  <c r="C97" i="63"/>
  <c r="C149" i="44"/>
  <c r="E149" i="44" s="1"/>
  <c r="H149" i="44" s="1"/>
  <c r="J149" i="44" s="1"/>
  <c r="I42" i="67"/>
  <c r="E46" i="46"/>
  <c r="F46" i="46" s="1"/>
  <c r="H46" i="46" s="1"/>
  <c r="C23" i="67"/>
  <c r="C29" i="67" s="1"/>
  <c r="C55" i="67" s="1"/>
  <c r="G41" i="67"/>
  <c r="AY185" i="46"/>
  <c r="D407" i="64"/>
  <c r="D52" i="67"/>
  <c r="E234" i="64"/>
  <c r="C174" i="46"/>
  <c r="E174" i="46" s="1"/>
  <c r="BL174" i="46" s="1"/>
  <c r="I168" i="44"/>
  <c r="P41" i="79"/>
  <c r="P18" i="57" s="1"/>
  <c r="E106" i="64"/>
  <c r="F106" i="64" s="1"/>
  <c r="D406" i="64"/>
  <c r="F406" i="64" s="1"/>
  <c r="AD129" i="46"/>
  <c r="C186" i="46"/>
  <c r="E186" i="46" s="1"/>
  <c r="BF186" i="46" s="1"/>
  <c r="C176" i="44"/>
  <c r="E176" i="44" s="1"/>
  <c r="H176" i="44" s="1"/>
  <c r="J176" i="44" s="1"/>
  <c r="BT115" i="46"/>
  <c r="E342" i="64"/>
  <c r="E479" i="64"/>
  <c r="F479" i="64" s="1"/>
  <c r="D51" i="64"/>
  <c r="F51" i="64" s="1"/>
  <c r="BT170" i="46"/>
  <c r="C194" i="46"/>
  <c r="E194" i="46" s="1"/>
  <c r="BD194" i="46" s="1"/>
  <c r="E102" i="64"/>
  <c r="F102" i="64" s="1"/>
  <c r="C198" i="46"/>
  <c r="E198" i="46" s="1"/>
  <c r="BE198" i="46" s="1"/>
  <c r="D398" i="64"/>
  <c r="F398" i="64" s="1"/>
  <c r="E451" i="64"/>
  <c r="F451" i="64" s="1"/>
  <c r="D121" i="64"/>
  <c r="F121" i="64" s="1"/>
  <c r="E43" i="64"/>
  <c r="F43" i="64" s="1"/>
  <c r="D255" i="64"/>
  <c r="F255" i="64" s="1"/>
  <c r="E471" i="64"/>
  <c r="F471" i="64" s="1"/>
  <c r="D188" i="64"/>
  <c r="F188" i="64" s="1"/>
  <c r="D548" i="64"/>
  <c r="F548" i="64" s="1"/>
  <c r="C188" i="44"/>
  <c r="E188" i="44" s="1"/>
  <c r="H188" i="44" s="1"/>
  <c r="J188" i="44" s="1"/>
  <c r="E28" i="64"/>
  <c r="BB132" i="68"/>
  <c r="E180" i="64"/>
  <c r="C210" i="44"/>
  <c r="E210" i="44" s="1"/>
  <c r="H210" i="44" s="1"/>
  <c r="J210" i="44" s="1"/>
  <c r="D556" i="64"/>
  <c r="F556" i="64" s="1"/>
  <c r="E475" i="64"/>
  <c r="K41" i="79"/>
  <c r="K18" i="57" s="1"/>
  <c r="F144" i="46"/>
  <c r="H144" i="46" s="1"/>
  <c r="E98" i="64"/>
  <c r="F98" i="64" s="1"/>
  <c r="C180" i="44"/>
  <c r="E180" i="44" s="1"/>
  <c r="H180" i="44" s="1"/>
  <c r="BT87" i="46"/>
  <c r="BT97" i="46"/>
  <c r="E197" i="64"/>
  <c r="D322" i="64"/>
  <c r="F322" i="64" s="1"/>
  <c r="E308" i="64"/>
  <c r="F308" i="64" s="1"/>
  <c r="E402" i="64"/>
  <c r="F402" i="64" s="1"/>
  <c r="E381" i="64"/>
  <c r="F381" i="64" s="1"/>
  <c r="E524" i="64"/>
  <c r="F524" i="64" s="1"/>
  <c r="O99" i="63"/>
  <c r="E126" i="64"/>
  <c r="D410" i="64"/>
  <c r="F410" i="64" s="1"/>
  <c r="D483" i="64"/>
  <c r="F483" i="64" s="1"/>
  <c r="D544" i="64"/>
  <c r="F544" i="64" s="1"/>
  <c r="Q39" i="67"/>
  <c r="AB626" i="64"/>
  <c r="AD50" i="46"/>
  <c r="Y70" i="25" s="1"/>
  <c r="AB614" i="64"/>
  <c r="AB326" i="64" s="1"/>
  <c r="AB612" i="64"/>
  <c r="AB610" i="64"/>
  <c r="AB322" i="64" s="1"/>
  <c r="AB608" i="64"/>
  <c r="AB104" i="64" s="1"/>
  <c r="AB606" i="64"/>
  <c r="AB604" i="64"/>
  <c r="AB535" i="64" s="1"/>
  <c r="AB602" i="64"/>
  <c r="AB600" i="64"/>
  <c r="AB598" i="64"/>
  <c r="AB596" i="64"/>
  <c r="AB163" i="64" s="1"/>
  <c r="AB594" i="64"/>
  <c r="AB232" i="64" s="1"/>
  <c r="D552" i="64"/>
  <c r="F552" i="64" s="1"/>
  <c r="E58" i="46"/>
  <c r="H62" i="46"/>
  <c r="BT136" i="46"/>
  <c r="BT132" i="46"/>
  <c r="U53" i="67"/>
  <c r="S53" i="67"/>
  <c r="Q53" i="67"/>
  <c r="O53" i="67"/>
  <c r="M53" i="67"/>
  <c r="I130" i="44"/>
  <c r="O39" i="67"/>
  <c r="D545" i="64"/>
  <c r="H67" i="67"/>
  <c r="H41" i="67"/>
  <c r="AB601" i="64"/>
  <c r="O58" i="57"/>
  <c r="AB622" i="64"/>
  <c r="F136" i="46"/>
  <c r="H136" i="46" s="1"/>
  <c r="AD54" i="46"/>
  <c r="Y75" i="25" s="1"/>
  <c r="CG127" i="46"/>
  <c r="Q172" i="25" s="1"/>
  <c r="AY136" i="46"/>
  <c r="E42" i="46"/>
  <c r="AY42" i="46" s="1"/>
  <c r="Q31" i="36"/>
  <c r="U25" i="36"/>
  <c r="K65" i="67"/>
  <c r="K39" i="67"/>
  <c r="J52" i="67"/>
  <c r="P67" i="67"/>
  <c r="L67" i="67"/>
  <c r="V41" i="67"/>
  <c r="L41" i="67"/>
  <c r="G68" i="67"/>
  <c r="D23" i="67"/>
  <c r="D29" i="67" s="1"/>
  <c r="E33" i="46"/>
  <c r="F33" i="46" s="1"/>
  <c r="H33" i="46" s="1"/>
  <c r="Q54" i="67"/>
  <c r="T68" i="67"/>
  <c r="P68" i="67"/>
  <c r="T42" i="67"/>
  <c r="P42" i="67"/>
  <c r="L42" i="67"/>
  <c r="D246" i="46"/>
  <c r="BC130" i="68"/>
  <c r="AF608" i="64"/>
  <c r="AF104" i="64" s="1"/>
  <c r="D326" i="64"/>
  <c r="BT114" i="46"/>
  <c r="I87" i="44"/>
  <c r="S31" i="36"/>
  <c r="E31" i="36"/>
  <c r="C110" i="46"/>
  <c r="E110" i="46" s="1"/>
  <c r="BZ110" i="46" s="1"/>
  <c r="E19" i="64"/>
  <c r="K22" i="36"/>
  <c r="I22" i="36"/>
  <c r="F22" i="36"/>
  <c r="S22" i="36"/>
  <c r="C122" i="46"/>
  <c r="E122" i="46" s="1"/>
  <c r="E497" i="31"/>
  <c r="C137" i="44"/>
  <c r="E137" i="44" s="1"/>
  <c r="H137" i="44" s="1"/>
  <c r="J137" i="44" s="1"/>
  <c r="C133" i="44"/>
  <c r="E133" i="44" s="1"/>
  <c r="H133" i="44" s="1"/>
  <c r="C120" i="44"/>
  <c r="E120" i="44" s="1"/>
  <c r="H120" i="44" s="1"/>
  <c r="C172" i="25"/>
  <c r="E68" i="67"/>
  <c r="C244" i="46"/>
  <c r="E29" i="63"/>
  <c r="F29" i="63" s="1"/>
  <c r="D32" i="44" s="1"/>
  <c r="E32" i="44" s="1"/>
  <c r="H32" i="44" s="1"/>
  <c r="V55" i="67"/>
  <c r="T55" i="67"/>
  <c r="R55" i="67"/>
  <c r="P55" i="67"/>
  <c r="N55" i="67"/>
  <c r="L55" i="67"/>
  <c r="I55" i="67"/>
  <c r="G55" i="67"/>
  <c r="V40" i="67"/>
  <c r="P40" i="67"/>
  <c r="G53" i="67"/>
  <c r="T41" i="67"/>
  <c r="R67" i="67"/>
  <c r="N67" i="67"/>
  <c r="G54" i="67"/>
  <c r="K54" i="67"/>
  <c r="BM42" i="34"/>
  <c r="BM39" i="34"/>
  <c r="C95" i="46"/>
  <c r="E95" i="46" s="1"/>
  <c r="CI95" i="46" s="1"/>
  <c r="R31" i="36"/>
  <c r="J31" i="36"/>
  <c r="V22" i="36"/>
  <c r="U22" i="36"/>
  <c r="D22" i="36"/>
  <c r="H22" i="36"/>
  <c r="W22" i="36"/>
  <c r="C125" i="44"/>
  <c r="E125" i="44" s="1"/>
  <c r="H125" i="44" s="1"/>
  <c r="J125" i="44" s="1"/>
  <c r="C30" i="46"/>
  <c r="I68" i="67"/>
  <c r="E77" i="46"/>
  <c r="BJ77" i="46" s="1"/>
  <c r="R68" i="67"/>
  <c r="V42" i="67"/>
  <c r="R42" i="67"/>
  <c r="N42" i="67"/>
  <c r="G42" i="67"/>
  <c r="AD40" i="46"/>
  <c r="Y55" i="25" s="1"/>
  <c r="H159" i="46"/>
  <c r="BT90" i="46"/>
  <c r="T31" i="36"/>
  <c r="L31" i="36"/>
  <c r="C87" i="44"/>
  <c r="E87" i="44" s="1"/>
  <c r="H87" i="44" s="1"/>
  <c r="C90" i="44"/>
  <c r="E90" i="44" s="1"/>
  <c r="H90" i="44" s="1"/>
  <c r="J90" i="44" s="1"/>
  <c r="V68" i="67"/>
  <c r="L68" i="67"/>
  <c r="Q52" i="67"/>
  <c r="N68" i="67"/>
  <c r="O52" i="67"/>
  <c r="CC136" i="46"/>
  <c r="E453" i="64"/>
  <c r="E319" i="64"/>
  <c r="E252" i="64"/>
  <c r="E167" i="64"/>
  <c r="E96" i="64"/>
  <c r="D393" i="64"/>
  <c r="E386" i="64"/>
  <c r="E161" i="64"/>
  <c r="AB161" i="64" s="1"/>
  <c r="AD22" i="46"/>
  <c r="Y29" i="25" s="1"/>
  <c r="AF40" i="46"/>
  <c r="AA55" i="25" s="1"/>
  <c r="AH50" i="46"/>
  <c r="AC70" i="25" s="1"/>
  <c r="AC604" i="64"/>
  <c r="AG596" i="64"/>
  <c r="AL622" i="64"/>
  <c r="AP614" i="64"/>
  <c r="AP110" i="64" s="1"/>
  <c r="AT602" i="64"/>
  <c r="AT98" i="64" s="1"/>
  <c r="AD26" i="46"/>
  <c r="Y34" i="25" s="1"/>
  <c r="AD28" i="46"/>
  <c r="Y37" i="25" s="1"/>
  <c r="AT54" i="46"/>
  <c r="T157" i="47" s="1"/>
  <c r="AG62" i="46"/>
  <c r="AI604" i="64"/>
  <c r="W58" i="57"/>
  <c r="AN54" i="46"/>
  <c r="AO132" i="68"/>
  <c r="AS612" i="64"/>
  <c r="D48" i="64"/>
  <c r="D110" i="64"/>
  <c r="F110" i="64" s="1"/>
  <c r="AD32" i="46"/>
  <c r="Y42" i="25" s="1"/>
  <c r="AM132" i="68"/>
  <c r="D40" i="64"/>
  <c r="AM610" i="64"/>
  <c r="I31" i="36"/>
  <c r="N31" i="36"/>
  <c r="D31" i="36"/>
  <c r="BQ130" i="68"/>
  <c r="BH132" i="68"/>
  <c r="AO602" i="64"/>
  <c r="AR22" i="46"/>
  <c r="AM29" i="25" s="1"/>
  <c r="AS36" i="46"/>
  <c r="AN48" i="25" s="1"/>
  <c r="D601" i="64"/>
  <c r="D459" i="64" s="1"/>
  <c r="C160" i="44"/>
  <c r="E160" i="44" s="1"/>
  <c r="C226" i="44" s="1"/>
  <c r="S65" i="67"/>
  <c r="U39" i="67"/>
  <c r="S39" i="67"/>
  <c r="R65" i="67"/>
  <c r="N65" i="67"/>
  <c r="E227" i="44"/>
  <c r="E561" i="64"/>
  <c r="E553" i="64"/>
  <c r="E545" i="64"/>
  <c r="E488" i="64"/>
  <c r="E480" i="64"/>
  <c r="E415" i="64"/>
  <c r="E407" i="64"/>
  <c r="E399" i="64"/>
  <c r="E247" i="64"/>
  <c r="E189" i="64"/>
  <c r="E162" i="64"/>
  <c r="AG36" i="46"/>
  <c r="AB48" i="25" s="1"/>
  <c r="AG28" i="46"/>
  <c r="AB37" i="25" s="1"/>
  <c r="AP606" i="64"/>
  <c r="BY114" i="46"/>
  <c r="D254" i="46"/>
  <c r="AL152" i="46"/>
  <c r="AG138" i="25" s="1"/>
  <c r="AG292" i="25" s="1"/>
  <c r="AO40" i="46"/>
  <c r="AJ55" i="25" s="1"/>
  <c r="F614" i="64"/>
  <c r="D480" i="64"/>
  <c r="K19" i="63"/>
  <c r="S37" i="46"/>
  <c r="N49" i="25" s="1"/>
  <c r="AP40" i="46"/>
  <c r="AK55" i="25" s="1"/>
  <c r="AQ608" i="64"/>
  <c r="AQ104" i="64" s="1"/>
  <c r="AO594" i="64"/>
  <c r="AK606" i="64"/>
  <c r="AH600" i="64"/>
  <c r="AH238" i="64" s="1"/>
  <c r="AE604" i="64"/>
  <c r="AV32" i="46"/>
  <c r="AQ42" i="25" s="1"/>
  <c r="CE115" i="46"/>
  <c r="BR190" i="46"/>
  <c r="D594" i="64"/>
  <c r="D161" i="64" s="1"/>
  <c r="AU59" i="68"/>
  <c r="E246" i="64"/>
  <c r="AB246" i="64" s="1"/>
  <c r="G66" i="67"/>
  <c r="H118" i="46"/>
  <c r="AT46" i="46"/>
  <c r="AU26" i="46"/>
  <c r="AP34" i="25" s="1"/>
  <c r="AQ600" i="64"/>
  <c r="AQ238" i="64" s="1"/>
  <c r="AO626" i="64"/>
  <c r="AO122" i="64" s="1"/>
  <c r="AK594" i="64"/>
  <c r="AK232" i="64" s="1"/>
  <c r="AD608" i="64"/>
  <c r="AD104" i="64" s="1"/>
  <c r="AW28" i="46"/>
  <c r="AR37" i="25" s="1"/>
  <c r="BD32" i="68"/>
  <c r="C157" i="44"/>
  <c r="E157" i="44" s="1"/>
  <c r="H157" i="44" s="1"/>
  <c r="D252" i="64"/>
  <c r="AB37" i="46"/>
  <c r="W49" i="25" s="1"/>
  <c r="AI54" i="46"/>
  <c r="I157" i="47" s="1"/>
  <c r="AT28" i="46"/>
  <c r="AO37" i="25" s="1"/>
  <c r="AS602" i="64"/>
  <c r="AQ622" i="64"/>
  <c r="AM600" i="64"/>
  <c r="AK614" i="64"/>
  <c r="AH32" i="46"/>
  <c r="AC42" i="25" s="1"/>
  <c r="AF28" i="46"/>
  <c r="AA37" i="25" s="1"/>
  <c r="AV35" i="46"/>
  <c r="AQ47" i="25" s="1"/>
  <c r="AR142" i="68"/>
  <c r="AO142" i="68"/>
  <c r="BT125" i="68"/>
  <c r="AA125" i="68"/>
  <c r="AY125" i="68" s="1"/>
  <c r="BG117" i="68"/>
  <c r="AI117" i="68"/>
  <c r="BB71" i="68"/>
  <c r="BJ71" i="68"/>
  <c r="BO51" i="68"/>
  <c r="AE51" i="68"/>
  <c r="BI223" i="46"/>
  <c r="BK185" i="46"/>
  <c r="BE223" i="46"/>
  <c r="E489" i="64"/>
  <c r="C178" i="44"/>
  <c r="E178" i="44" s="1"/>
  <c r="H178" i="44" s="1"/>
  <c r="C180" i="46"/>
  <c r="E180" i="46" s="1"/>
  <c r="BF180" i="46" s="1"/>
  <c r="AC608" i="64"/>
  <c r="AC104" i="64" s="1"/>
  <c r="AC610" i="64"/>
  <c r="AC600" i="64"/>
  <c r="AC238" i="64" s="1"/>
  <c r="AG600" i="64"/>
  <c r="AG238" i="64" s="1"/>
  <c r="AG608" i="64"/>
  <c r="AP594" i="64"/>
  <c r="AP602" i="64"/>
  <c r="AT613" i="64"/>
  <c r="AT398" i="64" s="1"/>
  <c r="AT597" i="64"/>
  <c r="AT382" i="64" s="1"/>
  <c r="D631" i="64"/>
  <c r="D57" i="64" s="1"/>
  <c r="E198" i="64"/>
  <c r="D36" i="64"/>
  <c r="E36" i="64"/>
  <c r="D22" i="64"/>
  <c r="E22" i="64"/>
  <c r="E377" i="64"/>
  <c r="D592" i="64"/>
  <c r="D230" i="64" s="1"/>
  <c r="AI223" i="46"/>
  <c r="AK32" i="46"/>
  <c r="AF42" i="25" s="1"/>
  <c r="AK26" i="46"/>
  <c r="AF34" i="25" s="1"/>
  <c r="AE223" i="46"/>
  <c r="AG152" i="46"/>
  <c r="AB138" i="25" s="1"/>
  <c r="AB292" i="25" s="1"/>
  <c r="AG32" i="46"/>
  <c r="AB42" i="25" s="1"/>
  <c r="AG40" i="46"/>
  <c r="AB55" i="25" s="1"/>
  <c r="AJ223" i="46"/>
  <c r="AL54" i="46"/>
  <c r="L157" i="47" s="1"/>
  <c r="AL22" i="46"/>
  <c r="AG29" i="25" s="1"/>
  <c r="C230" i="46"/>
  <c r="I160" i="44"/>
  <c r="G226" i="44" s="1"/>
  <c r="C158" i="46"/>
  <c r="E158" i="46" s="1"/>
  <c r="BV158" i="46" s="1"/>
  <c r="BT228" i="46" s="1"/>
  <c r="C156" i="44"/>
  <c r="E156" i="44" s="1"/>
  <c r="C154" i="46"/>
  <c r="E154" i="46" s="1"/>
  <c r="BO154" i="46" s="1"/>
  <c r="C152" i="44"/>
  <c r="E152" i="44" s="1"/>
  <c r="H152" i="44" s="1"/>
  <c r="BT150" i="46"/>
  <c r="AY150" i="46"/>
  <c r="BM127" i="46"/>
  <c r="AH26" i="46"/>
  <c r="AC34" i="25" s="1"/>
  <c r="AN62" i="46"/>
  <c r="AR612" i="64"/>
  <c r="AR50" i="46"/>
  <c r="AM70" i="25" s="1"/>
  <c r="AJ614" i="64"/>
  <c r="AH40" i="46"/>
  <c r="AC55" i="25" s="1"/>
  <c r="AQ40" i="46"/>
  <c r="AL55" i="25" s="1"/>
  <c r="AU39" i="46"/>
  <c r="AP54" i="25" s="1"/>
  <c r="AF36" i="46"/>
  <c r="AA48" i="25" s="1"/>
  <c r="AE28" i="46"/>
  <c r="Z37" i="25" s="1"/>
  <c r="AU28" i="46"/>
  <c r="AP37" i="25" s="1"/>
  <c r="AS22" i="46"/>
  <c r="AN29" i="25" s="1"/>
  <c r="AE32" i="46"/>
  <c r="Z42" i="25" s="1"/>
  <c r="AE608" i="64"/>
  <c r="AE104" i="64" s="1"/>
  <c r="AF596" i="64"/>
  <c r="AH604" i="64"/>
  <c r="AI608" i="64"/>
  <c r="AK598" i="64"/>
  <c r="AM622" i="64"/>
  <c r="AM604" i="64"/>
  <c r="AO612" i="64"/>
  <c r="AO606" i="64"/>
  <c r="AO173" i="64" s="1"/>
  <c r="AQ596" i="64"/>
  <c r="AS626" i="64"/>
  <c r="AS122" i="64" s="1"/>
  <c r="AS598" i="64"/>
  <c r="AI50" i="46"/>
  <c r="AV40" i="46"/>
  <c r="AQ55" i="25" s="1"/>
  <c r="AR46" i="46"/>
  <c r="AM63" i="25" s="1"/>
  <c r="AM54" i="46"/>
  <c r="AE54" i="46"/>
  <c r="E157" i="47" s="1"/>
  <c r="O37" i="46"/>
  <c r="J49" i="25" s="1"/>
  <c r="M120" i="46"/>
  <c r="BM190" i="46"/>
  <c r="AN604" i="64"/>
  <c r="AW54" i="46"/>
  <c r="AR75" i="25" s="1"/>
  <c r="AU50" i="46"/>
  <c r="U153" i="47" s="1"/>
  <c r="AF46" i="46"/>
  <c r="AA63" i="25" s="1"/>
  <c r="AJ612" i="64"/>
  <c r="AU610" i="64"/>
  <c r="AJ608" i="64"/>
  <c r="AJ104" i="64" s="1"/>
  <c r="AR32" i="46"/>
  <c r="AM42" i="25" s="1"/>
  <c r="AN28" i="46"/>
  <c r="AI37" i="25" s="1"/>
  <c r="AM28" i="46"/>
  <c r="AH37" i="25" s="1"/>
  <c r="AJ598" i="64"/>
  <c r="AW22" i="46"/>
  <c r="AR29" i="25" s="1"/>
  <c r="AO22" i="46"/>
  <c r="AJ29" i="25" s="1"/>
  <c r="AD600" i="64"/>
  <c r="AD238" i="64" s="1"/>
  <c r="AE600" i="64"/>
  <c r="AF604" i="64"/>
  <c r="AI32" i="46"/>
  <c r="AD42" i="25" s="1"/>
  <c r="AH596" i="64"/>
  <c r="AH163" i="64" s="1"/>
  <c r="AI600" i="64"/>
  <c r="AI238" i="64" s="1"/>
  <c r="D260" i="64"/>
  <c r="D539" i="64"/>
  <c r="N37" i="46"/>
  <c r="I49" i="25" s="1"/>
  <c r="AG54" i="46"/>
  <c r="G157" i="47" s="1"/>
  <c r="AN40" i="46"/>
  <c r="AI55" i="25" s="1"/>
  <c r="AV54" i="46"/>
  <c r="V157" i="47" s="1"/>
  <c r="AK50" i="46"/>
  <c r="AS606" i="64"/>
  <c r="AS173" i="64" s="1"/>
  <c r="AS614" i="64"/>
  <c r="AQ610" i="64"/>
  <c r="AQ322" i="64" s="1"/>
  <c r="AO598" i="64"/>
  <c r="AM608" i="64"/>
  <c r="AM104" i="64" s="1"/>
  <c r="AM26" i="46"/>
  <c r="AH34" i="25" s="1"/>
  <c r="AK612" i="64"/>
  <c r="AJ32" i="46"/>
  <c r="AE42" i="25" s="1"/>
  <c r="AG604" i="64"/>
  <c r="AE596" i="64"/>
  <c r="AE163" i="64" s="1"/>
  <c r="AC596" i="64"/>
  <c r="AV22" i="46"/>
  <c r="AQ29" i="25" s="1"/>
  <c r="AO28" i="46"/>
  <c r="AJ37" i="25" s="1"/>
  <c r="AN32" i="46"/>
  <c r="AI42" i="25" s="1"/>
  <c r="AP36" i="46"/>
  <c r="AK48" i="25" s="1"/>
  <c r="AW40" i="46"/>
  <c r="AR55" i="25" s="1"/>
  <c r="AP50" i="46"/>
  <c r="AK70" i="25" s="1"/>
  <c r="AU54" i="46"/>
  <c r="AP598" i="64"/>
  <c r="AI618" i="64"/>
  <c r="E168" i="64"/>
  <c r="BH127" i="46"/>
  <c r="BT94" i="46"/>
  <c r="BR250" i="46" s="1"/>
  <c r="CH115" i="46"/>
  <c r="I148" i="44"/>
  <c r="CA223" i="46"/>
  <c r="E304" i="64"/>
  <c r="E230" i="64"/>
  <c r="I132" i="44"/>
  <c r="C132" i="44"/>
  <c r="E132" i="44" s="1"/>
  <c r="H132" i="44" s="1"/>
  <c r="AE39" i="68"/>
  <c r="AA39" i="68"/>
  <c r="AY39" i="68" s="1"/>
  <c r="BK30" i="68"/>
  <c r="BH30" i="68"/>
  <c r="F622" i="64"/>
  <c r="BW102" i="46"/>
  <c r="I100" i="44"/>
  <c r="CA106" i="46"/>
  <c r="BT106" i="46"/>
  <c r="K25" i="36"/>
  <c r="E25" i="36"/>
  <c r="O25" i="36"/>
  <c r="E343" i="64"/>
  <c r="J41" i="79"/>
  <c r="J18" i="57" s="1"/>
  <c r="AO609" i="64"/>
  <c r="D334" i="64"/>
  <c r="W37" i="46"/>
  <c r="R49" i="25" s="1"/>
  <c r="AK54" i="46"/>
  <c r="AE36" i="46"/>
  <c r="Z48" i="25" s="1"/>
  <c r="AL32" i="46"/>
  <c r="AG42" i="25" s="1"/>
  <c r="AS594" i="64"/>
  <c r="AQ604" i="64"/>
  <c r="AQ26" i="46"/>
  <c r="AL34" i="25" s="1"/>
  <c r="AO614" i="64"/>
  <c r="AM596" i="64"/>
  <c r="AM163" i="64" s="1"/>
  <c r="AK602" i="64"/>
  <c r="AI596" i="64"/>
  <c r="AH608" i="64"/>
  <c r="AH104" i="64" s="1"/>
  <c r="AF600" i="64"/>
  <c r="AF238" i="64" s="1"/>
  <c r="AF32" i="46"/>
  <c r="AA42" i="25" s="1"/>
  <c r="AN22" i="46"/>
  <c r="AI29" i="25" s="1"/>
  <c r="AP28" i="46"/>
  <c r="AK37" i="25" s="1"/>
  <c r="AE40" i="46"/>
  <c r="Z55" i="25" s="1"/>
  <c r="AJ618" i="64"/>
  <c r="AR602" i="64"/>
  <c r="AN622" i="64"/>
  <c r="AK152" i="46"/>
  <c r="AF138" i="25" s="1"/>
  <c r="AF292" i="25" s="1"/>
  <c r="I104" i="44"/>
  <c r="BU90" i="46"/>
  <c r="C91" i="46"/>
  <c r="E91" i="46" s="1"/>
  <c r="CM91" i="46" s="1"/>
  <c r="BM43" i="68"/>
  <c r="I157" i="44"/>
  <c r="C148" i="44"/>
  <c r="E148" i="44" s="1"/>
  <c r="H148" i="44" s="1"/>
  <c r="C136" i="44"/>
  <c r="E136" i="44" s="1"/>
  <c r="H136" i="44" s="1"/>
  <c r="J136" i="44" s="1"/>
  <c r="H170" i="46"/>
  <c r="H212" i="46"/>
  <c r="H210" i="46"/>
  <c r="H88" i="46"/>
  <c r="Q55" i="67"/>
  <c r="O55" i="67"/>
  <c r="M55" i="67"/>
  <c r="J55" i="67"/>
  <c r="F55" i="67"/>
  <c r="H54" i="67"/>
  <c r="BA178" i="46"/>
  <c r="F58" i="57"/>
  <c r="AN32" i="68"/>
  <c r="BG32" i="68"/>
  <c r="AL140" i="68"/>
  <c r="BL142" i="68"/>
  <c r="AF49" i="68"/>
  <c r="BB51" i="68"/>
  <c r="BD59" i="68"/>
  <c r="AP109" i="68"/>
  <c r="AQ32" i="68"/>
  <c r="BK142" i="68"/>
  <c r="AL55" i="68"/>
  <c r="AJ69" i="68"/>
  <c r="AH99" i="68"/>
  <c r="BB109" i="68"/>
  <c r="AV125" i="68"/>
  <c r="V58" i="57"/>
  <c r="AF51" i="68"/>
  <c r="BH57" i="68"/>
  <c r="AL71" i="68"/>
  <c r="BA140" i="68"/>
  <c r="BE140" i="68"/>
  <c r="BQ140" i="68"/>
  <c r="BL140" i="68"/>
  <c r="AI140" i="68"/>
  <c r="AD140" i="68"/>
  <c r="AP140" i="68"/>
  <c r="BO140" i="68"/>
  <c r="BR140" i="68"/>
  <c r="AO140" i="68"/>
  <c r="AN140" i="68"/>
  <c r="AA140" i="68"/>
  <c r="AY140" i="68" s="1"/>
  <c r="BG140" i="68"/>
  <c r="BF140" i="68"/>
  <c r="AC140" i="68"/>
  <c r="AF140" i="68"/>
  <c r="BE125" i="68"/>
  <c r="BS125" i="68"/>
  <c r="BL125" i="68"/>
  <c r="AI125" i="68"/>
  <c r="AD125" i="68"/>
  <c r="AR125" i="68"/>
  <c r="BG125" i="68"/>
  <c r="BH125" i="68"/>
  <c r="AE125" i="68"/>
  <c r="AF125" i="68"/>
  <c r="BO125" i="68"/>
  <c r="BR125" i="68"/>
  <c r="AO125" i="68"/>
  <c r="AN125" i="68"/>
  <c r="BT123" i="68"/>
  <c r="BG123" i="68"/>
  <c r="AK123" i="68"/>
  <c r="AA123" i="68"/>
  <c r="AY123" i="68" s="1"/>
  <c r="BA115" i="68"/>
  <c r="AH115" i="68"/>
  <c r="BN115" i="68"/>
  <c r="AA115" i="68"/>
  <c r="AY115" i="68" s="1"/>
  <c r="AR115" i="68"/>
  <c r="BG107" i="68"/>
  <c r="AC107" i="68"/>
  <c r="AT107" i="68"/>
  <c r="AK107" i="68"/>
  <c r="BB107" i="68"/>
  <c r="AN107" i="68"/>
  <c r="AA107" i="68"/>
  <c r="AY107" i="68" s="1"/>
  <c r="BG101" i="68"/>
  <c r="BP101" i="68"/>
  <c r="AF101" i="68"/>
  <c r="BF101" i="68"/>
  <c r="AJ101" i="68"/>
  <c r="AA101" i="68"/>
  <c r="AY101" i="68" s="1"/>
  <c r="BI101" i="68"/>
  <c r="AK101" i="68"/>
  <c r="BI99" i="68"/>
  <c r="AM99" i="68"/>
  <c r="BL99" i="68"/>
  <c r="AV99" i="68"/>
  <c r="BA99" i="68"/>
  <c r="AS99" i="68"/>
  <c r="BQ83" i="68"/>
  <c r="AD83" i="68"/>
  <c r="BM47" i="68"/>
  <c r="AJ47" i="68"/>
  <c r="BK47" i="68"/>
  <c r="BC43" i="68"/>
  <c r="BS43" i="68"/>
  <c r="BP43" i="68"/>
  <c r="AM43" i="68"/>
  <c r="AJ43" i="68"/>
  <c r="BB43" i="68"/>
  <c r="AE43" i="68"/>
  <c r="AD43" i="68"/>
  <c r="BK43" i="68"/>
  <c r="BJ43" i="68"/>
  <c r="AO43" i="68"/>
  <c r="AR43" i="68"/>
  <c r="BE32" i="68"/>
  <c r="BM32" i="68"/>
  <c r="BB32" i="68"/>
  <c r="BJ32" i="68"/>
  <c r="BR32" i="68"/>
  <c r="AG32" i="68"/>
  <c r="AO32" i="68"/>
  <c r="AD32" i="68"/>
  <c r="AL32" i="68"/>
  <c r="AT32" i="68"/>
  <c r="BA32" i="68"/>
  <c r="BI32" i="68"/>
  <c r="BQ32" i="68"/>
  <c r="BF32" i="68"/>
  <c r="BN32" i="68"/>
  <c r="AC32" i="68"/>
  <c r="AK32" i="68"/>
  <c r="AS32" i="68"/>
  <c r="AH32" i="68"/>
  <c r="AP32" i="68"/>
  <c r="N58" i="57"/>
  <c r="BA142" i="68"/>
  <c r="BI142" i="68"/>
  <c r="BQ142" i="68"/>
  <c r="BF142" i="68"/>
  <c r="BN142" i="68"/>
  <c r="AC142" i="68"/>
  <c r="AK142" i="68"/>
  <c r="AS142" i="68"/>
  <c r="AH142" i="68"/>
  <c r="AP142" i="68"/>
  <c r="BC142" i="68"/>
  <c r="BM142" i="68"/>
  <c r="BD142" i="68"/>
  <c r="BP142" i="68"/>
  <c r="AG142" i="68"/>
  <c r="AQ142" i="68"/>
  <c r="AJ142" i="68"/>
  <c r="AT142" i="68"/>
  <c r="BG142" i="68"/>
  <c r="BS142" i="68"/>
  <c r="BJ142" i="68"/>
  <c r="BT142" i="68"/>
  <c r="AM142" i="68"/>
  <c r="AD142" i="68"/>
  <c r="AN142" i="68"/>
  <c r="BO138" i="68"/>
  <c r="AQ138" i="68"/>
  <c r="AR138" i="68"/>
  <c r="BK138" i="68"/>
  <c r="BT121" i="68"/>
  <c r="AV121" i="68"/>
  <c r="BP121" i="68"/>
  <c r="BM117" i="68"/>
  <c r="BF117" i="68"/>
  <c r="BT117" i="68"/>
  <c r="AQ117" i="68"/>
  <c r="AL117" i="68"/>
  <c r="BO117" i="68"/>
  <c r="BN117" i="68"/>
  <c r="AK117" i="68"/>
  <c r="AN117" i="68"/>
  <c r="BE117" i="68"/>
  <c r="BD117" i="68"/>
  <c r="AG117" i="68"/>
  <c r="AD117" i="68"/>
  <c r="AV117" i="68"/>
  <c r="BS105" i="68"/>
  <c r="BT105" i="68"/>
  <c r="BE91" i="68"/>
  <c r="BT91" i="68"/>
  <c r="AQ91" i="68"/>
  <c r="BF91" i="68"/>
  <c r="AL91" i="68"/>
  <c r="BM59" i="68"/>
  <c r="BF59" i="68"/>
  <c r="BT59" i="68"/>
  <c r="AQ59" i="68"/>
  <c r="AH59" i="68"/>
  <c r="AR59" i="68"/>
  <c r="BG59" i="68"/>
  <c r="BJ59" i="68"/>
  <c r="AI59" i="68"/>
  <c r="AF59" i="68"/>
  <c r="AV59" i="68"/>
  <c r="BA59" i="68"/>
  <c r="BQ59" i="68"/>
  <c r="BR59" i="68"/>
  <c r="AS59" i="68"/>
  <c r="AN59" i="68"/>
  <c r="BO49" i="68"/>
  <c r="BE49" i="68"/>
  <c r="BB49" i="68"/>
  <c r="BT49" i="68"/>
  <c r="AD49" i="68"/>
  <c r="AV49" i="68"/>
  <c r="BS49" i="68"/>
  <c r="AI49" i="68"/>
  <c r="AL49" i="68"/>
  <c r="AA49" i="68"/>
  <c r="AY49" i="68" s="1"/>
  <c r="BG49" i="68"/>
  <c r="BL49" i="68"/>
  <c r="AO49" i="68"/>
  <c r="BG39" i="68"/>
  <c r="BC39" i="68"/>
  <c r="BP39" i="68"/>
  <c r="AJ39" i="68"/>
  <c r="BS39" i="68"/>
  <c r="AM39" i="68"/>
  <c r="C250" i="46"/>
  <c r="O86" i="63"/>
  <c r="J25" i="36"/>
  <c r="Q25" i="36"/>
  <c r="BT118" i="46"/>
  <c r="C116" i="46"/>
  <c r="E116" i="46" s="1"/>
  <c r="CI116" i="46" s="1"/>
  <c r="AA69" i="68"/>
  <c r="AY69" i="68" s="1"/>
  <c r="AA105" i="68"/>
  <c r="AY105" i="68" s="1"/>
  <c r="AA142" i="68"/>
  <c r="AY142" i="68" s="1"/>
  <c r="AR30" i="68"/>
  <c r="AJ32" i="68"/>
  <c r="AM32" i="68"/>
  <c r="BP32" i="68"/>
  <c r="BS32" i="68"/>
  <c r="BC32" i="68"/>
  <c r="BH39" i="68"/>
  <c r="AS140" i="68"/>
  <c r="BB140" i="68"/>
  <c r="AL142" i="68"/>
  <c r="AI142" i="68"/>
  <c r="BH142" i="68"/>
  <c r="BE142" i="68"/>
  <c r="AG43" i="68"/>
  <c r="BE43" i="68"/>
  <c r="AM49" i="68"/>
  <c r="AV51" i="68"/>
  <c r="AU51" i="68"/>
  <c r="BR51" i="68"/>
  <c r="AK59" i="68"/>
  <c r="BO59" i="68"/>
  <c r="AU71" i="68"/>
  <c r="AD91" i="68"/>
  <c r="BP99" i="68"/>
  <c r="BT101" i="68"/>
  <c r="AF107" i="68"/>
  <c r="AD109" i="68"/>
  <c r="AT117" i="68"/>
  <c r="BR117" i="68"/>
  <c r="BA117" i="68"/>
  <c r="AL125" i="68"/>
  <c r="BJ125" i="68"/>
  <c r="BG109" i="68"/>
  <c r="BJ109" i="68"/>
  <c r="AG109" i="68"/>
  <c r="AF109" i="68"/>
  <c r="BA109" i="68"/>
  <c r="BL109" i="68"/>
  <c r="AQ109" i="68"/>
  <c r="AT109" i="68"/>
  <c r="BQ109" i="68"/>
  <c r="AC109" i="68"/>
  <c r="AN109" i="68"/>
  <c r="BE71" i="68"/>
  <c r="BS71" i="68"/>
  <c r="BL71" i="68"/>
  <c r="AI71" i="68"/>
  <c r="AD71" i="68"/>
  <c r="AR71" i="68"/>
  <c r="BO71" i="68"/>
  <c r="BR71" i="68"/>
  <c r="AO71" i="68"/>
  <c r="AN71" i="68"/>
  <c r="BG71" i="68"/>
  <c r="BH71" i="68"/>
  <c r="AE71" i="68"/>
  <c r="AF71" i="68"/>
  <c r="AA71" i="68"/>
  <c r="AY71" i="68" s="1"/>
  <c r="BF69" i="68"/>
  <c r="AD69" i="68"/>
  <c r="BN69" i="68"/>
  <c r="BC69" i="68"/>
  <c r="AO69" i="68"/>
  <c r="BK63" i="68"/>
  <c r="AF63" i="68"/>
  <c r="BG63" i="68"/>
  <c r="BB57" i="68"/>
  <c r="AK57" i="68"/>
  <c r="AT57" i="68"/>
  <c r="BP57" i="68"/>
  <c r="AL57" i="68"/>
  <c r="BE57" i="68"/>
  <c r="AS57" i="68"/>
  <c r="AA57" i="68"/>
  <c r="AY57" i="68" s="1"/>
  <c r="BO55" i="68"/>
  <c r="AE55" i="68"/>
  <c r="BA51" i="68"/>
  <c r="BI51" i="68"/>
  <c r="BQ51" i="68"/>
  <c r="BF51" i="68"/>
  <c r="BN51" i="68"/>
  <c r="AC51" i="68"/>
  <c r="AK51" i="68"/>
  <c r="AS51" i="68"/>
  <c r="AH51" i="68"/>
  <c r="AP51" i="68"/>
  <c r="BC51" i="68"/>
  <c r="BM51" i="68"/>
  <c r="BD51" i="68"/>
  <c r="BP51" i="68"/>
  <c r="AG51" i="68"/>
  <c r="AQ51" i="68"/>
  <c r="AJ51" i="68"/>
  <c r="AT51" i="68"/>
  <c r="BG51" i="68"/>
  <c r="BS51" i="68"/>
  <c r="BJ51" i="68"/>
  <c r="BT51" i="68"/>
  <c r="AM51" i="68"/>
  <c r="AD51" i="68"/>
  <c r="AN51" i="68"/>
  <c r="BG30" i="68"/>
  <c r="BS30" i="68"/>
  <c r="AM30" i="68"/>
  <c r="BC30" i="68"/>
  <c r="BP30" i="68"/>
  <c r="AJ30" i="68"/>
  <c r="AA43" i="68"/>
  <c r="AY43" i="68" s="1"/>
  <c r="AA109" i="68"/>
  <c r="AY109" i="68" s="1"/>
  <c r="AV32" i="68"/>
  <c r="BL32" i="68"/>
  <c r="AR39" i="68"/>
  <c r="BN138" i="68"/>
  <c r="BI140" i="68"/>
  <c r="AE142" i="68"/>
  <c r="AT43" i="68"/>
  <c r="BR47" i="68"/>
  <c r="AR51" i="68"/>
  <c r="BL51" i="68"/>
  <c r="AH57" i="68"/>
  <c r="AG59" i="68"/>
  <c r="AM71" i="68"/>
  <c r="BN91" i="68"/>
  <c r="BS101" i="68"/>
  <c r="BN107" i="68"/>
  <c r="BT113" i="68"/>
  <c r="BJ117" i="68"/>
  <c r="AU125" i="68"/>
  <c r="BN27" i="68"/>
  <c r="AA27" i="68"/>
  <c r="AY27" i="68" s="1"/>
  <c r="AU30" i="68"/>
  <c r="AF32" i="68"/>
  <c r="AI32" i="68"/>
  <c r="BO32" i="68"/>
  <c r="BK39" i="68"/>
  <c r="AK140" i="68"/>
  <c r="AF142" i="68"/>
  <c r="BB142" i="68"/>
  <c r="BR43" i="68"/>
  <c r="BR49" i="68"/>
  <c r="AO51" i="68"/>
  <c r="BK51" i="68"/>
  <c r="AP59" i="68"/>
  <c r="BE59" i="68"/>
  <c r="BK69" i="68"/>
  <c r="BK71" i="68"/>
  <c r="BD99" i="68"/>
  <c r="AK109" i="68"/>
  <c r="AH117" i="68"/>
  <c r="AD123" i="68"/>
  <c r="BB125" i="68"/>
  <c r="I113" i="44"/>
  <c r="S25" i="36"/>
  <c r="W25" i="36"/>
  <c r="AA32" i="68"/>
  <c r="AY32" i="68" s="1"/>
  <c r="AA51" i="68"/>
  <c r="AY51" i="68" s="1"/>
  <c r="AA91" i="68"/>
  <c r="AY91" i="68" s="1"/>
  <c r="AA117" i="68"/>
  <c r="AY117" i="68" s="1"/>
  <c r="AE30" i="68"/>
  <c r="AR32" i="68"/>
  <c r="AU32" i="68"/>
  <c r="AE32" i="68"/>
  <c r="BH32" i="68"/>
  <c r="BK32" i="68"/>
  <c r="AU39" i="68"/>
  <c r="BR56" i="68"/>
  <c r="AV140" i="68"/>
  <c r="BT140" i="68"/>
  <c r="AV142" i="68"/>
  <c r="AU142" i="68"/>
  <c r="BR142" i="68"/>
  <c r="BO142" i="68"/>
  <c r="AL43" i="68"/>
  <c r="BH43" i="68"/>
  <c r="AR49" i="68"/>
  <c r="BH49" i="68"/>
  <c r="AL51" i="68"/>
  <c r="AI51" i="68"/>
  <c r="BH51" i="68"/>
  <c r="BE51" i="68"/>
  <c r="AE57" i="68"/>
  <c r="AJ59" i="68"/>
  <c r="BN59" i="68"/>
  <c r="BR63" i="68"/>
  <c r="AV71" i="68"/>
  <c r="BT71" i="68"/>
  <c r="AH83" i="68"/>
  <c r="BM91" i="68"/>
  <c r="AV101" i="68"/>
  <c r="AJ105" i="68"/>
  <c r="BM107" i="68"/>
  <c r="BN109" i="68"/>
  <c r="AE115" i="68"/>
  <c r="AS117" i="68"/>
  <c r="BQ117" i="68"/>
  <c r="BQ123" i="68"/>
  <c r="AM125" i="68"/>
  <c r="BK125" i="68"/>
  <c r="H112" i="46"/>
  <c r="H108" i="46"/>
  <c r="H104" i="46"/>
  <c r="H93" i="46"/>
  <c r="H89" i="46"/>
  <c r="H114" i="46"/>
  <c r="E56" i="64"/>
  <c r="D89" i="64"/>
  <c r="E89" i="64"/>
  <c r="N41" i="79"/>
  <c r="N18" i="57" s="1"/>
  <c r="C196" i="46"/>
  <c r="E196" i="46" s="1"/>
  <c r="BF196" i="46" s="1"/>
  <c r="C194" i="44"/>
  <c r="E194" i="44" s="1"/>
  <c r="H194" i="44" s="1"/>
  <c r="E532" i="64"/>
  <c r="E459" i="64"/>
  <c r="C169" i="46"/>
  <c r="E169" i="46" s="1"/>
  <c r="BN169" i="46" s="1"/>
  <c r="C167" i="44"/>
  <c r="E167" i="44" s="1"/>
  <c r="H167" i="44" s="1"/>
  <c r="D246" i="64"/>
  <c r="D34" i="64"/>
  <c r="F608" i="64"/>
  <c r="F65" i="67"/>
  <c r="E127" i="64"/>
  <c r="C140" i="44"/>
  <c r="E140" i="44" s="1"/>
  <c r="H140" i="44" s="1"/>
  <c r="J140" i="44" s="1"/>
  <c r="AF20" i="34"/>
  <c r="M29" i="11" s="1"/>
  <c r="H129" i="46"/>
  <c r="H127" i="46"/>
  <c r="H124" i="46"/>
  <c r="H122" i="46"/>
  <c r="H76" i="46"/>
  <c r="H72" i="46"/>
  <c r="H64" i="46"/>
  <c r="T67" i="67"/>
  <c r="T66" i="67"/>
  <c r="P66" i="67"/>
  <c r="L66" i="67"/>
  <c r="O65" i="67"/>
  <c r="P52" i="67"/>
  <c r="L52" i="67"/>
  <c r="P41" i="67"/>
  <c r="R40" i="67"/>
  <c r="L40" i="67"/>
  <c r="AH93" i="46"/>
  <c r="AR621" i="64"/>
  <c r="AR188" i="64" s="1"/>
  <c r="AL613" i="64"/>
  <c r="AL544" i="64" s="1"/>
  <c r="AG611" i="64"/>
  <c r="AG249" i="64" s="1"/>
  <c r="AQ35" i="46"/>
  <c r="AL47" i="25" s="1"/>
  <c r="AW33" i="46"/>
  <c r="AR45" i="25" s="1"/>
  <c r="AT31" i="46"/>
  <c r="AO41" i="25" s="1"/>
  <c r="AN599" i="64"/>
  <c r="AL593" i="64"/>
  <c r="E233" i="44"/>
  <c r="H117" i="46"/>
  <c r="H111" i="46"/>
  <c r="H107" i="46"/>
  <c r="H103" i="46"/>
  <c r="H100" i="46"/>
  <c r="H99" i="46"/>
  <c r="H96" i="46"/>
  <c r="H92" i="46"/>
  <c r="H87" i="46"/>
  <c r="E525" i="64"/>
  <c r="E452" i="64"/>
  <c r="E269" i="64"/>
  <c r="E239" i="64"/>
  <c r="E88" i="64"/>
  <c r="T41" i="79"/>
  <c r="T18" i="57" s="1"/>
  <c r="E48" i="64"/>
  <c r="E40" i="64"/>
  <c r="E35" i="64"/>
  <c r="E33" i="64"/>
  <c r="E26" i="64"/>
  <c r="E21" i="64"/>
  <c r="H134" i="46"/>
  <c r="AD36" i="46"/>
  <c r="Y48" i="25" s="1"/>
  <c r="AH46" i="46"/>
  <c r="AC63" i="25" s="1"/>
  <c r="K55" i="67"/>
  <c r="V53" i="67"/>
  <c r="T53" i="67"/>
  <c r="R53" i="67"/>
  <c r="P53" i="67"/>
  <c r="N53" i="67"/>
  <c r="L53" i="67"/>
  <c r="K53" i="67"/>
  <c r="V54" i="67"/>
  <c r="T54" i="67"/>
  <c r="R54" i="67"/>
  <c r="P54" i="67"/>
  <c r="N54" i="67"/>
  <c r="L54" i="67"/>
  <c r="D54" i="67"/>
  <c r="J54" i="67"/>
  <c r="F52" i="67"/>
  <c r="F39" i="67"/>
  <c r="E41" i="79"/>
  <c r="E18" i="57" s="1"/>
  <c r="V67" i="67"/>
  <c r="V66" i="67"/>
  <c r="R41" i="67"/>
  <c r="N41" i="67"/>
  <c r="T40" i="67"/>
  <c r="G40" i="67"/>
  <c r="S68" i="67"/>
  <c r="BT104" i="46"/>
  <c r="CI97" i="46"/>
  <c r="CM118" i="46"/>
  <c r="H222" i="56"/>
  <c r="AA132" i="68"/>
  <c r="AY132" i="68" s="1"/>
  <c r="C119" i="46"/>
  <c r="E119" i="46" s="1"/>
  <c r="BX119" i="46" s="1"/>
  <c r="C102" i="44"/>
  <c r="E102" i="44" s="1"/>
  <c r="H102" i="44" s="1"/>
  <c r="J102" i="44" s="1"/>
  <c r="BH27" i="68"/>
  <c r="AL132" i="68"/>
  <c r="AC132" i="68"/>
  <c r="BK132" i="68"/>
  <c r="Q67" i="67"/>
  <c r="M67" i="67"/>
  <c r="O40" i="67"/>
  <c r="C22" i="67"/>
  <c r="C28" i="67" s="1"/>
  <c r="C54" i="67" s="1"/>
  <c r="BU118" i="46"/>
  <c r="BY104" i="46"/>
  <c r="AR20" i="68"/>
  <c r="BP20" i="68" s="1"/>
  <c r="AR130" i="68"/>
  <c r="AH132" i="68"/>
  <c r="BR132" i="68"/>
  <c r="BI132" i="68"/>
  <c r="K58" i="57"/>
  <c r="G58" i="57"/>
  <c r="AK48" i="68"/>
  <c r="F239" i="46"/>
  <c r="H79" i="46"/>
  <c r="H69" i="46"/>
  <c r="CK104" i="46"/>
  <c r="C116" i="44"/>
  <c r="E116" i="44" s="1"/>
  <c r="H116" i="44" s="1"/>
  <c r="J116" i="44" s="1"/>
  <c r="AQ64" i="68"/>
  <c r="AI27" i="68"/>
  <c r="AH130" i="68"/>
  <c r="AR132" i="68"/>
  <c r="AD132" i="68"/>
  <c r="AK132" i="68"/>
  <c r="BN132" i="68"/>
  <c r="BS132" i="68"/>
  <c r="BE132" i="68"/>
  <c r="X20" i="68"/>
  <c r="P148" i="68"/>
  <c r="AA130" i="68"/>
  <c r="AY130" i="68" s="1"/>
  <c r="C108" i="46"/>
  <c r="E108" i="46" s="1"/>
  <c r="CF108" i="46" s="1"/>
  <c r="AU112" i="68"/>
  <c r="BS27" i="68"/>
  <c r="BN130" i="68"/>
  <c r="AP132" i="68"/>
  <c r="AU132" i="68"/>
  <c r="AE132" i="68"/>
  <c r="BJ132" i="68"/>
  <c r="BQ132" i="68"/>
  <c r="V21" i="36"/>
  <c r="L21" i="36"/>
  <c r="S21" i="36"/>
  <c r="T21" i="36"/>
  <c r="J21" i="36"/>
  <c r="W21" i="36"/>
  <c r="I21" i="36"/>
  <c r="O21" i="36"/>
  <c r="N21" i="36"/>
  <c r="M21" i="36"/>
  <c r="E313" i="64"/>
  <c r="H58" i="57"/>
  <c r="BJ139" i="68"/>
  <c r="AV139" i="68"/>
  <c r="BR139" i="68"/>
  <c r="BS128" i="68"/>
  <c r="AR128" i="68"/>
  <c r="BA120" i="68"/>
  <c r="BE120" i="68"/>
  <c r="BO120" i="68"/>
  <c r="BH120" i="68"/>
  <c r="BR120" i="68"/>
  <c r="AI120" i="68"/>
  <c r="AU120" i="68"/>
  <c r="AL120" i="68"/>
  <c r="AV120" i="68"/>
  <c r="BM120" i="68"/>
  <c r="BJ120" i="68"/>
  <c r="AE120" i="68"/>
  <c r="AQ120" i="68"/>
  <c r="AN120" i="68"/>
  <c r="BK120" i="68"/>
  <c r="BL120" i="68"/>
  <c r="AM120" i="68"/>
  <c r="AJ120" i="68"/>
  <c r="BS120" i="68"/>
  <c r="BP120" i="68"/>
  <c r="AO120" i="68"/>
  <c r="AR120" i="68"/>
  <c r="BC120" i="68"/>
  <c r="BT120" i="68"/>
  <c r="AT120" i="68"/>
  <c r="BG120" i="68"/>
  <c r="AG120" i="68"/>
  <c r="BB120" i="68"/>
  <c r="AD120" i="68"/>
  <c r="BA108" i="68"/>
  <c r="AE108" i="68"/>
  <c r="AU108" i="68"/>
  <c r="AR108" i="68"/>
  <c r="BK108" i="68"/>
  <c r="BA102" i="68"/>
  <c r="BH102" i="68"/>
  <c r="AP102" i="68"/>
  <c r="BK102" i="68"/>
  <c r="AC102" i="68"/>
  <c r="AA102" i="68"/>
  <c r="AY102" i="68" s="1"/>
  <c r="AM102" i="68"/>
  <c r="AD102" i="68"/>
  <c r="BG60" i="68"/>
  <c r="BH60" i="68"/>
  <c r="AU60" i="68"/>
  <c r="AA60" i="68"/>
  <c r="AY60" i="68" s="1"/>
  <c r="BC60" i="68"/>
  <c r="BP60" i="68"/>
  <c r="AJ60" i="68"/>
  <c r="BK60" i="68"/>
  <c r="AR60" i="68"/>
  <c r="BS60" i="68"/>
  <c r="AE60" i="68"/>
  <c r="BG52" i="68"/>
  <c r="BH52" i="68"/>
  <c r="AU52" i="68"/>
  <c r="BC52" i="68"/>
  <c r="BP52" i="68"/>
  <c r="AJ52" i="68"/>
  <c r="AE52" i="68"/>
  <c r="AM52" i="68"/>
  <c r="BK52" i="68"/>
  <c r="AR52" i="68"/>
  <c r="BG44" i="68"/>
  <c r="BK44" i="68"/>
  <c r="AE44" i="68"/>
  <c r="AR44" i="68"/>
  <c r="BS44" i="68"/>
  <c r="AM44" i="68"/>
  <c r="BH44" i="68"/>
  <c r="BP44" i="68"/>
  <c r="AU44" i="68"/>
  <c r="BC31" i="68"/>
  <c r="BJ31" i="68"/>
  <c r="AM31" i="68"/>
  <c r="AD31" i="68"/>
  <c r="BS31" i="68"/>
  <c r="I89" i="44"/>
  <c r="BT89" i="46"/>
  <c r="F26" i="36"/>
  <c r="P26" i="36"/>
  <c r="W26" i="36"/>
  <c r="Q26" i="36"/>
  <c r="J26" i="36"/>
  <c r="I26" i="36"/>
  <c r="L26" i="36"/>
  <c r="N26" i="36"/>
  <c r="O26" i="36"/>
  <c r="V26" i="36"/>
  <c r="H26" i="36"/>
  <c r="K26" i="36"/>
  <c r="G26" i="36"/>
  <c r="D26" i="36"/>
  <c r="S26" i="36"/>
  <c r="M97" i="63"/>
  <c r="M86" i="63"/>
  <c r="BO141" i="68"/>
  <c r="AA141" i="68"/>
  <c r="AY141" i="68" s="1"/>
  <c r="BC122" i="68"/>
  <c r="BK122" i="68"/>
  <c r="BS122" i="68"/>
  <c r="BH122" i="68"/>
  <c r="BP122" i="68"/>
  <c r="AE122" i="68"/>
  <c r="AM122" i="68"/>
  <c r="AU122" i="68"/>
  <c r="AJ122" i="68"/>
  <c r="AR122" i="68"/>
  <c r="BE122" i="68"/>
  <c r="BO122" i="68"/>
  <c r="BF122" i="68"/>
  <c r="BR122" i="68"/>
  <c r="AI122" i="68"/>
  <c r="AS122" i="68"/>
  <c r="AL122" i="68"/>
  <c r="AV122" i="68"/>
  <c r="BA122" i="68"/>
  <c r="BQ122" i="68"/>
  <c r="BL122" i="68"/>
  <c r="AG122" i="68"/>
  <c r="AD122" i="68"/>
  <c r="AP122" i="68"/>
  <c r="BG122" i="68"/>
  <c r="BB122" i="68"/>
  <c r="BN122" i="68"/>
  <c r="AK122" i="68"/>
  <c r="AF122" i="68"/>
  <c r="AT122" i="68"/>
  <c r="BD122" i="68"/>
  <c r="AO122" i="68"/>
  <c r="BJ122" i="68"/>
  <c r="AQ122" i="68"/>
  <c r="BI122" i="68"/>
  <c r="BT122" i="68"/>
  <c r="AH122" i="68"/>
  <c r="AA122" i="68"/>
  <c r="AY122" i="68" s="1"/>
  <c r="BA88" i="68"/>
  <c r="BK88" i="68"/>
  <c r="BB88" i="68"/>
  <c r="BL88" i="68"/>
  <c r="AE88" i="68"/>
  <c r="AO88" i="68"/>
  <c r="AF88" i="68"/>
  <c r="AR88" i="68"/>
  <c r="BG88" i="68"/>
  <c r="BD88" i="68"/>
  <c r="BR88" i="68"/>
  <c r="AM88" i="68"/>
  <c r="AJ88" i="68"/>
  <c r="AV88" i="68"/>
  <c r="BE88" i="68"/>
  <c r="BH88" i="68"/>
  <c r="AG88" i="68"/>
  <c r="AD88" i="68"/>
  <c r="BM88" i="68"/>
  <c r="BJ88" i="68"/>
  <c r="AI88" i="68"/>
  <c r="AL88" i="68"/>
  <c r="BO88" i="68"/>
  <c r="AQ88" i="68"/>
  <c r="BS88" i="68"/>
  <c r="AU88" i="68"/>
  <c r="BP88" i="68"/>
  <c r="AN88" i="68"/>
  <c r="AA88" i="68"/>
  <c r="AY88" i="68" s="1"/>
  <c r="BC82" i="68"/>
  <c r="BK82" i="68"/>
  <c r="BS82" i="68"/>
  <c r="BH82" i="68"/>
  <c r="BP82" i="68"/>
  <c r="AE82" i="68"/>
  <c r="AM82" i="68"/>
  <c r="AU82" i="68"/>
  <c r="AJ82" i="68"/>
  <c r="AR82" i="68"/>
  <c r="BE82" i="68"/>
  <c r="BO82" i="68"/>
  <c r="BF82" i="68"/>
  <c r="BR82" i="68"/>
  <c r="AI82" i="68"/>
  <c r="AS82" i="68"/>
  <c r="AL82" i="68"/>
  <c r="AV82" i="68"/>
  <c r="BM82" i="68"/>
  <c r="BJ82" i="68"/>
  <c r="AC82" i="68"/>
  <c r="AQ82" i="68"/>
  <c r="AN82" i="68"/>
  <c r="AA82" i="68"/>
  <c r="AY82" i="68" s="1"/>
  <c r="BA82" i="68"/>
  <c r="BQ82" i="68"/>
  <c r="BL82" i="68"/>
  <c r="AG82" i="68"/>
  <c r="AD82" i="68"/>
  <c r="AP82" i="68"/>
  <c r="BB82" i="68"/>
  <c r="AK82" i="68"/>
  <c r="AT82" i="68"/>
  <c r="BD82" i="68"/>
  <c r="AO82" i="68"/>
  <c r="BG82" i="68"/>
  <c r="BN82" i="68"/>
  <c r="AF82" i="68"/>
  <c r="BA72" i="68"/>
  <c r="BD72" i="68"/>
  <c r="AE72" i="68"/>
  <c r="AH72" i="68"/>
  <c r="BC72" i="68"/>
  <c r="BN72" i="68"/>
  <c r="AS72" i="68"/>
  <c r="BK72" i="68"/>
  <c r="BP72" i="68"/>
  <c r="AJ72" i="68"/>
  <c r="BO72" i="68"/>
  <c r="AR72" i="68"/>
  <c r="BF72" i="68"/>
  <c r="AV72" i="68"/>
  <c r="AI72" i="68"/>
  <c r="BO62" i="68"/>
  <c r="BP62" i="68"/>
  <c r="AS62" i="68"/>
  <c r="AV62" i="68"/>
  <c r="BA62" i="68"/>
  <c r="BD62" i="68"/>
  <c r="AE62" i="68"/>
  <c r="AH62" i="68"/>
  <c r="BC62" i="68"/>
  <c r="AI62" i="68"/>
  <c r="BK62" i="68"/>
  <c r="AQ62" i="68"/>
  <c r="AA62" i="68"/>
  <c r="AY62" i="68" s="1"/>
  <c r="BF62" i="68"/>
  <c r="AJ62" i="68"/>
  <c r="BG54" i="68"/>
  <c r="BO54" i="68"/>
  <c r="BD54" i="68"/>
  <c r="BL54" i="68"/>
  <c r="BT54" i="68"/>
  <c r="AI54" i="68"/>
  <c r="AQ54" i="68"/>
  <c r="AF54" i="68"/>
  <c r="AN54" i="68"/>
  <c r="AV54" i="68"/>
  <c r="BA54" i="68"/>
  <c r="BI54" i="68"/>
  <c r="BQ54" i="68"/>
  <c r="BF54" i="68"/>
  <c r="BN54" i="68"/>
  <c r="AC54" i="68"/>
  <c r="AK54" i="68"/>
  <c r="AS54" i="68"/>
  <c r="AH54" i="68"/>
  <c r="AP54" i="68"/>
  <c r="BK54" i="68"/>
  <c r="BH54" i="68"/>
  <c r="AE54" i="68"/>
  <c r="AU54" i="68"/>
  <c r="AR54" i="68"/>
  <c r="BM54" i="68"/>
  <c r="BJ54" i="68"/>
  <c r="AG54" i="68"/>
  <c r="AD54" i="68"/>
  <c r="AT54" i="68"/>
  <c r="BC54" i="68"/>
  <c r="BS54" i="68"/>
  <c r="BP54" i="68"/>
  <c r="AM54" i="68"/>
  <c r="AJ54" i="68"/>
  <c r="AA54" i="68"/>
  <c r="AY54" i="68" s="1"/>
  <c r="BC46" i="68"/>
  <c r="BK46" i="68"/>
  <c r="BS46" i="68"/>
  <c r="BH46" i="68"/>
  <c r="BP46" i="68"/>
  <c r="AE46" i="68"/>
  <c r="AM46" i="68"/>
  <c r="AU46" i="68"/>
  <c r="AJ46" i="68"/>
  <c r="AR46" i="68"/>
  <c r="BE46" i="68"/>
  <c r="BM46" i="68"/>
  <c r="BB46" i="68"/>
  <c r="BJ46" i="68"/>
  <c r="BR46" i="68"/>
  <c r="AG46" i="68"/>
  <c r="AO46" i="68"/>
  <c r="AD46" i="68"/>
  <c r="AL46" i="68"/>
  <c r="AT46" i="68"/>
  <c r="AA46" i="68"/>
  <c r="AY46" i="68" s="1"/>
  <c r="BG46" i="68"/>
  <c r="BD46" i="68"/>
  <c r="BT46" i="68"/>
  <c r="AQ46" i="68"/>
  <c r="AN46" i="68"/>
  <c r="BI46" i="68"/>
  <c r="BF46" i="68"/>
  <c r="AC46" i="68"/>
  <c r="AS46" i="68"/>
  <c r="AP46" i="68"/>
  <c r="BO46" i="68"/>
  <c r="BL46" i="68"/>
  <c r="AI46" i="68"/>
  <c r="AF46" i="68"/>
  <c r="AV46" i="68"/>
  <c r="U21" i="36"/>
  <c r="AY212" i="46"/>
  <c r="E26" i="36"/>
  <c r="AA120" i="68"/>
  <c r="AY120" i="68" s="1"/>
  <c r="BC44" i="68"/>
  <c r="BQ46" i="68"/>
  <c r="AL54" i="68"/>
  <c r="BE54" i="68"/>
  <c r="BB56" i="68"/>
  <c r="AR62" i="68"/>
  <c r="AV80" i="68"/>
  <c r="BT82" i="68"/>
  <c r="BC88" i="68"/>
  <c r="BH108" i="68"/>
  <c r="AF120" i="68"/>
  <c r="BM122" i="68"/>
  <c r="BB126" i="68"/>
  <c r="BN126" i="68"/>
  <c r="BM126" i="68"/>
  <c r="AQ126" i="68"/>
  <c r="AN126" i="68"/>
  <c r="BA118" i="68"/>
  <c r="BK118" i="68"/>
  <c r="BB118" i="68"/>
  <c r="BL118" i="68"/>
  <c r="AE118" i="68"/>
  <c r="AO118" i="68"/>
  <c r="AF118" i="68"/>
  <c r="AR118" i="68"/>
  <c r="BE118" i="68"/>
  <c r="BS118" i="68"/>
  <c r="BP118" i="68"/>
  <c r="AI118" i="68"/>
  <c r="AD118" i="68"/>
  <c r="AT118" i="68"/>
  <c r="BG118" i="68"/>
  <c r="BH118" i="68"/>
  <c r="AG118" i="68"/>
  <c r="AJ118" i="68"/>
  <c r="AA118" i="68"/>
  <c r="AY118" i="68" s="1"/>
  <c r="BM118" i="68"/>
  <c r="BJ118" i="68"/>
  <c r="AM118" i="68"/>
  <c r="AL118" i="68"/>
  <c r="BR118" i="68"/>
  <c r="AN118" i="68"/>
  <c r="BC118" i="68"/>
  <c r="BT118" i="68"/>
  <c r="AV118" i="68"/>
  <c r="BO118" i="68"/>
  <c r="AQ118" i="68"/>
  <c r="BA112" i="68"/>
  <c r="BI112" i="68"/>
  <c r="BQ112" i="68"/>
  <c r="BF112" i="68"/>
  <c r="BN112" i="68"/>
  <c r="AC112" i="68"/>
  <c r="AK112" i="68"/>
  <c r="AS112" i="68"/>
  <c r="AH112" i="68"/>
  <c r="AP112" i="68"/>
  <c r="BG112" i="68"/>
  <c r="BS112" i="68"/>
  <c r="BJ112" i="68"/>
  <c r="BT112" i="68"/>
  <c r="AM112" i="68"/>
  <c r="AD112" i="68"/>
  <c r="AN112" i="68"/>
  <c r="BE112" i="68"/>
  <c r="BB112" i="68"/>
  <c r="BP112" i="68"/>
  <c r="AI112" i="68"/>
  <c r="AF112" i="68"/>
  <c r="AT112" i="68"/>
  <c r="BK112" i="68"/>
  <c r="BD112" i="68"/>
  <c r="BR112" i="68"/>
  <c r="AO112" i="68"/>
  <c r="AJ112" i="68"/>
  <c r="AV112" i="68"/>
  <c r="AA112" i="68"/>
  <c r="AY112" i="68" s="1"/>
  <c r="BM112" i="68"/>
  <c r="AE112" i="68"/>
  <c r="AL112" i="68"/>
  <c r="BO112" i="68"/>
  <c r="AG112" i="68"/>
  <c r="AR112" i="68"/>
  <c r="BH112" i="68"/>
  <c r="AQ112" i="68"/>
  <c r="BC104" i="68"/>
  <c r="BK104" i="68"/>
  <c r="BS104" i="68"/>
  <c r="BH104" i="68"/>
  <c r="BP104" i="68"/>
  <c r="AE104" i="68"/>
  <c r="AM104" i="68"/>
  <c r="AU104" i="68"/>
  <c r="AJ104" i="68"/>
  <c r="AR104" i="68"/>
  <c r="BG104" i="68"/>
  <c r="BQ104" i="68"/>
  <c r="BJ104" i="68"/>
  <c r="BT104" i="68"/>
  <c r="AK104" i="68"/>
  <c r="AD104" i="68"/>
  <c r="AN104" i="68"/>
  <c r="BM104" i="68"/>
  <c r="BF104" i="68"/>
  <c r="AC104" i="68"/>
  <c r="AQ104" i="68"/>
  <c r="AL104" i="68"/>
  <c r="BA104" i="68"/>
  <c r="BO104" i="68"/>
  <c r="BL104" i="68"/>
  <c r="AG104" i="68"/>
  <c r="AS104" i="68"/>
  <c r="AP104" i="68"/>
  <c r="BE104" i="68"/>
  <c r="BN104" i="68"/>
  <c r="AF104" i="68"/>
  <c r="BI104" i="68"/>
  <c r="BR104" i="68"/>
  <c r="AH104" i="68"/>
  <c r="AA104" i="68"/>
  <c r="AY104" i="68" s="1"/>
  <c r="BB104" i="68"/>
  <c r="AI104" i="68"/>
  <c r="AT104" i="68"/>
  <c r="BG84" i="68"/>
  <c r="BO84" i="68"/>
  <c r="AS84" i="68"/>
  <c r="AI84" i="68"/>
  <c r="BE84" i="68"/>
  <c r="AV84" i="68"/>
  <c r="BF84" i="68"/>
  <c r="BR84" i="68"/>
  <c r="AL84" i="68"/>
  <c r="BC70" i="68"/>
  <c r="BG70" i="68"/>
  <c r="BT70" i="68"/>
  <c r="AN70" i="68"/>
  <c r="BO70" i="68"/>
  <c r="AQ70" i="68"/>
  <c r="BD70" i="68"/>
  <c r="AF70" i="68"/>
  <c r="AV70" i="68"/>
  <c r="BL70" i="68"/>
  <c r="BE64" i="68"/>
  <c r="BM64" i="68"/>
  <c r="BB64" i="68"/>
  <c r="BJ64" i="68"/>
  <c r="BR64" i="68"/>
  <c r="AG64" i="68"/>
  <c r="AO64" i="68"/>
  <c r="AD64" i="68"/>
  <c r="AL64" i="68"/>
  <c r="AT64" i="68"/>
  <c r="BC64" i="68"/>
  <c r="BO64" i="68"/>
  <c r="BF64" i="68"/>
  <c r="BP64" i="68"/>
  <c r="AI64" i="68"/>
  <c r="AS64" i="68"/>
  <c r="AJ64" i="68"/>
  <c r="AV64" i="68"/>
  <c r="BG64" i="68"/>
  <c r="BQ64" i="68"/>
  <c r="BH64" i="68"/>
  <c r="BT64" i="68"/>
  <c r="AK64" i="68"/>
  <c r="AU64" i="68"/>
  <c r="AN64" i="68"/>
  <c r="BS64" i="68"/>
  <c r="AC64" i="68"/>
  <c r="AF64" i="68"/>
  <c r="AA64" i="68"/>
  <c r="AY64" i="68" s="1"/>
  <c r="BA64" i="68"/>
  <c r="BD64" i="68"/>
  <c r="AE64" i="68"/>
  <c r="AH64" i="68"/>
  <c r="BI64" i="68"/>
  <c r="BL64" i="68"/>
  <c r="AM64" i="68"/>
  <c r="AP64" i="68"/>
  <c r="BG58" i="68"/>
  <c r="BK58" i="68"/>
  <c r="AE58" i="68"/>
  <c r="AR58" i="68"/>
  <c r="BS58" i="68"/>
  <c r="AM58" i="68"/>
  <c r="AU58" i="68"/>
  <c r="BC58" i="68"/>
  <c r="AJ58" i="68"/>
  <c r="BH58" i="68"/>
  <c r="BC48" i="68"/>
  <c r="BK48" i="68"/>
  <c r="BS48" i="68"/>
  <c r="BH48" i="68"/>
  <c r="BP48" i="68"/>
  <c r="AE48" i="68"/>
  <c r="AM48" i="68"/>
  <c r="AU48" i="68"/>
  <c r="AJ48" i="68"/>
  <c r="AR48" i="68"/>
  <c r="AA48" i="68"/>
  <c r="AY48" i="68" s="1"/>
  <c r="BE48" i="68"/>
  <c r="BM48" i="68"/>
  <c r="BB48" i="68"/>
  <c r="BJ48" i="68"/>
  <c r="BR48" i="68"/>
  <c r="AG48" i="68"/>
  <c r="AO48" i="68"/>
  <c r="AD48" i="68"/>
  <c r="AL48" i="68"/>
  <c r="AT48" i="68"/>
  <c r="BG48" i="68"/>
  <c r="BD48" i="68"/>
  <c r="BT48" i="68"/>
  <c r="AQ48" i="68"/>
  <c r="AN48" i="68"/>
  <c r="BI48" i="68"/>
  <c r="BF48" i="68"/>
  <c r="AC48" i="68"/>
  <c r="AS48" i="68"/>
  <c r="AP48" i="68"/>
  <c r="BO48" i="68"/>
  <c r="BL48" i="68"/>
  <c r="AI48" i="68"/>
  <c r="AF48" i="68"/>
  <c r="AV48" i="68"/>
  <c r="D21" i="64"/>
  <c r="D380" i="64"/>
  <c r="D233" i="64"/>
  <c r="D526" i="64"/>
  <c r="D91" i="64"/>
  <c r="F91" i="64" s="1"/>
  <c r="D453" i="64"/>
  <c r="AH46" i="68"/>
  <c r="BA46" i="68"/>
  <c r="BQ48" i="68"/>
  <c r="AO54" i="68"/>
  <c r="AL56" i="68"/>
  <c r="BN62" i="68"/>
  <c r="BK64" i="68"/>
  <c r="BI82" i="68"/>
  <c r="AV104" i="68"/>
  <c r="BC112" i="68"/>
  <c r="BD120" i="68"/>
  <c r="BM116" i="68"/>
  <c r="BD116" i="68"/>
  <c r="AQ116" i="68"/>
  <c r="BG116" i="68"/>
  <c r="BT116" i="68"/>
  <c r="AN116" i="68"/>
  <c r="BE110" i="68"/>
  <c r="BA110" i="68"/>
  <c r="BK110" i="68"/>
  <c r="BD110" i="68"/>
  <c r="BN110" i="68"/>
  <c r="AE110" i="68"/>
  <c r="AQ110" i="68"/>
  <c r="AH110" i="68"/>
  <c r="AR110" i="68"/>
  <c r="BC110" i="68"/>
  <c r="BQ110" i="68"/>
  <c r="BL110" i="68"/>
  <c r="AI110" i="68"/>
  <c r="AU110" i="68"/>
  <c r="AP110" i="68"/>
  <c r="BO110" i="68"/>
  <c r="BP110" i="68"/>
  <c r="AM110" i="68"/>
  <c r="AN110" i="68"/>
  <c r="BS110" i="68"/>
  <c r="BT110" i="68"/>
  <c r="AS110" i="68"/>
  <c r="AV110" i="68"/>
  <c r="BF110" i="68"/>
  <c r="AF110" i="68"/>
  <c r="AA110" i="68"/>
  <c r="AY110" i="68" s="1"/>
  <c r="BH110" i="68"/>
  <c r="AJ110" i="68"/>
  <c r="BG110" i="68"/>
  <c r="AC110" i="68"/>
  <c r="BE92" i="68"/>
  <c r="BP92" i="68"/>
  <c r="AT92" i="68"/>
  <c r="BC92" i="68"/>
  <c r="AS92" i="68"/>
  <c r="BF92" i="68"/>
  <c r="AG92" i="68"/>
  <c r="AA92" i="68"/>
  <c r="AY92" i="68" s="1"/>
  <c r="BM92" i="68"/>
  <c r="AJ92" i="68"/>
  <c r="BA80" i="68"/>
  <c r="BE80" i="68"/>
  <c r="BO80" i="68"/>
  <c r="BH80" i="68"/>
  <c r="BM80" i="68"/>
  <c r="BJ80" i="68"/>
  <c r="BT80" i="68"/>
  <c r="AM80" i="68"/>
  <c r="AD80" i="68"/>
  <c r="AN80" i="68"/>
  <c r="BG80" i="68"/>
  <c r="BD80" i="68"/>
  <c r="AE80" i="68"/>
  <c r="AQ80" i="68"/>
  <c r="AL80" i="68"/>
  <c r="BK80" i="68"/>
  <c r="BL80" i="68"/>
  <c r="AG80" i="68"/>
  <c r="AU80" i="68"/>
  <c r="AR80" i="68"/>
  <c r="AA80" i="68"/>
  <c r="AY80" i="68" s="1"/>
  <c r="BP80" i="68"/>
  <c r="AF80" i="68"/>
  <c r="BC80" i="68"/>
  <c r="BR80" i="68"/>
  <c r="AJ80" i="68"/>
  <c r="BS80" i="68"/>
  <c r="AI80" i="68"/>
  <c r="AT80" i="68"/>
  <c r="BG56" i="68"/>
  <c r="BO56" i="68"/>
  <c r="BD56" i="68"/>
  <c r="BL56" i="68"/>
  <c r="BT56" i="68"/>
  <c r="AI56" i="68"/>
  <c r="AQ56" i="68"/>
  <c r="AF56" i="68"/>
  <c r="AN56" i="68"/>
  <c r="AV56" i="68"/>
  <c r="BA56" i="68"/>
  <c r="BI56" i="68"/>
  <c r="BQ56" i="68"/>
  <c r="BF56" i="68"/>
  <c r="BN56" i="68"/>
  <c r="AC56" i="68"/>
  <c r="AK56" i="68"/>
  <c r="AS56" i="68"/>
  <c r="AH56" i="68"/>
  <c r="AP56" i="68"/>
  <c r="AA56" i="68"/>
  <c r="AY56" i="68" s="1"/>
  <c r="BK56" i="68"/>
  <c r="BH56" i="68"/>
  <c r="AE56" i="68"/>
  <c r="AU56" i="68"/>
  <c r="AR56" i="68"/>
  <c r="BM56" i="68"/>
  <c r="BJ56" i="68"/>
  <c r="AG56" i="68"/>
  <c r="AD56" i="68"/>
  <c r="AT56" i="68"/>
  <c r="BC56" i="68"/>
  <c r="BS56" i="68"/>
  <c r="BP56" i="68"/>
  <c r="AM56" i="68"/>
  <c r="AJ56" i="68"/>
  <c r="AA52" i="68"/>
  <c r="AY52" i="68" s="1"/>
  <c r="AK46" i="68"/>
  <c r="AH48" i="68"/>
  <c r="BA48" i="68"/>
  <c r="BR54" i="68"/>
  <c r="AO56" i="68"/>
  <c r="BP58" i="68"/>
  <c r="AR64" i="68"/>
  <c r="AI70" i="68"/>
  <c r="BB80" i="68"/>
  <c r="AT88" i="68"/>
  <c r="AO104" i="68"/>
  <c r="BI110" i="68"/>
  <c r="AU118" i="68"/>
  <c r="AN122" i="68"/>
  <c r="AR597" i="64"/>
  <c r="AP25" i="46"/>
  <c r="AK33" i="25" s="1"/>
  <c r="AD23" i="46"/>
  <c r="Y30" i="25" s="1"/>
  <c r="AP23" i="46"/>
  <c r="AK30" i="25" s="1"/>
  <c r="E472" i="64"/>
  <c r="D472" i="64"/>
  <c r="AV33" i="46"/>
  <c r="AQ45" i="25" s="1"/>
  <c r="AG35" i="46"/>
  <c r="AB47" i="25" s="1"/>
  <c r="AU597" i="64"/>
  <c r="AU382" i="64" s="1"/>
  <c r="AU29" i="46"/>
  <c r="AP38" i="25" s="1"/>
  <c r="AJ39" i="46"/>
  <c r="AE54" i="25" s="1"/>
  <c r="AU605" i="64"/>
  <c r="AU243" i="64" s="1"/>
  <c r="AD29" i="46"/>
  <c r="Y38" i="25" s="1"/>
  <c r="D104" i="64"/>
  <c r="F104" i="64" s="1"/>
  <c r="D320" i="64"/>
  <c r="D466" i="64"/>
  <c r="K71" i="63"/>
  <c r="BK190" i="46"/>
  <c r="AY190" i="46"/>
  <c r="C100" i="44"/>
  <c r="E100" i="44" s="1"/>
  <c r="H100" i="44" s="1"/>
  <c r="C94" i="44"/>
  <c r="E94" i="44" s="1"/>
  <c r="BT102" i="46"/>
  <c r="V25" i="36"/>
  <c r="P25" i="36"/>
  <c r="C104" i="44"/>
  <c r="E104" i="44" s="1"/>
  <c r="H104" i="44" s="1"/>
  <c r="BM133" i="68"/>
  <c r="BT133" i="68"/>
  <c r="BA131" i="68"/>
  <c r="AD131" i="68"/>
  <c r="BS131" i="68"/>
  <c r="T20" i="34"/>
  <c r="U20" i="34" s="1"/>
  <c r="AO20" i="68"/>
  <c r="BM20" i="68" s="1"/>
  <c r="Q148" i="68"/>
  <c r="AC20" i="68"/>
  <c r="BA20" i="68" s="1"/>
  <c r="E148" i="68"/>
  <c r="U222" i="56"/>
  <c r="U20" i="68"/>
  <c r="U148" i="68" s="1"/>
  <c r="M20" i="68"/>
  <c r="M222" i="56"/>
  <c r="BE29" i="68"/>
  <c r="BO29" i="68"/>
  <c r="BR29" i="68"/>
  <c r="AQ29" i="68"/>
  <c r="AL29" i="68"/>
  <c r="BC29" i="68"/>
  <c r="BD29" i="68"/>
  <c r="BT29" i="68"/>
  <c r="AU29" i="68"/>
  <c r="AR29" i="68"/>
  <c r="BM29" i="68"/>
  <c r="AM29" i="68"/>
  <c r="AA29" i="68"/>
  <c r="AY29" i="68" s="1"/>
  <c r="BH29" i="68"/>
  <c r="AH29" i="68"/>
  <c r="BJ29" i="68"/>
  <c r="AG29" i="68"/>
  <c r="AJ29" i="68"/>
  <c r="BG29" i="68"/>
  <c r="AT29" i="68"/>
  <c r="V52" i="67"/>
  <c r="V39" i="67"/>
  <c r="R52" i="67"/>
  <c r="R39" i="67"/>
  <c r="H52" i="67"/>
  <c r="H65" i="67"/>
  <c r="X129" i="46"/>
  <c r="P129" i="46"/>
  <c r="W129" i="46"/>
  <c r="T129" i="46"/>
  <c r="Z129" i="46"/>
  <c r="N129" i="46"/>
  <c r="V129" i="46"/>
  <c r="Q129" i="46"/>
  <c r="R129" i="46"/>
  <c r="J129" i="46"/>
  <c r="AF127" i="46"/>
  <c r="AM127" i="46"/>
  <c r="AU127" i="46"/>
  <c r="AJ111" i="46"/>
  <c r="AP111" i="46"/>
  <c r="AR107" i="46"/>
  <c r="AL107" i="46"/>
  <c r="AU107" i="46"/>
  <c r="AQ107" i="46"/>
  <c r="AW107" i="46"/>
  <c r="AH107" i="46"/>
  <c r="AO107" i="46"/>
  <c r="AG107" i="46"/>
  <c r="AS107" i="46"/>
  <c r="AK107" i="46"/>
  <c r="AE107" i="46"/>
  <c r="AD107" i="46"/>
  <c r="AP107" i="46"/>
  <c r="AJ107" i="46"/>
  <c r="AW103" i="46"/>
  <c r="AP103" i="46"/>
  <c r="AU103" i="46"/>
  <c r="AS103" i="46"/>
  <c r="AF103" i="46"/>
  <c r="AQ103" i="46"/>
  <c r="AD103" i="46"/>
  <c r="AL103" i="46"/>
  <c r="AG103" i="46"/>
  <c r="AK103" i="46"/>
  <c r="AJ103" i="46"/>
  <c r="AH99" i="46"/>
  <c r="AP99" i="46"/>
  <c r="AG99" i="46"/>
  <c r="AJ79" i="46"/>
  <c r="AQ79" i="46"/>
  <c r="AS79" i="46"/>
  <c r="AG79" i="46"/>
  <c r="AF79" i="46"/>
  <c r="AW79" i="46"/>
  <c r="AP79" i="46"/>
  <c r="AO79" i="46"/>
  <c r="AM79" i="46"/>
  <c r="AT79" i="46"/>
  <c r="AH79" i="46"/>
  <c r="AU77" i="46"/>
  <c r="AQ77" i="46"/>
  <c r="AD77" i="46"/>
  <c r="AP77" i="46"/>
  <c r="AJ77" i="46"/>
  <c r="AL77" i="46"/>
  <c r="AS77" i="46"/>
  <c r="AH77" i="46"/>
  <c r="AG77" i="46"/>
  <c r="AL73" i="46"/>
  <c r="AU73" i="46"/>
  <c r="AS73" i="46"/>
  <c r="AG73" i="46"/>
  <c r="AD73" i="46"/>
  <c r="AJ73" i="46"/>
  <c r="AH73" i="46"/>
  <c r="AM73" i="46"/>
  <c r="AO73" i="46"/>
  <c r="AP73" i="46"/>
  <c r="AQ73" i="46"/>
  <c r="AF69" i="46"/>
  <c r="AJ69" i="46"/>
  <c r="AL69" i="46"/>
  <c r="AS69" i="46"/>
  <c r="AQ69" i="46"/>
  <c r="AD69" i="46"/>
  <c r="AP69" i="46"/>
  <c r="AH69" i="46"/>
  <c r="AG69" i="46"/>
  <c r="AO69" i="46"/>
  <c r="AM69" i="46"/>
  <c r="AL65" i="46"/>
  <c r="AU65" i="46"/>
  <c r="AS65" i="46"/>
  <c r="AD65" i="46"/>
  <c r="AT65" i="46"/>
  <c r="AG65" i="46"/>
  <c r="AM65" i="46"/>
  <c r="AW65" i="46"/>
  <c r="AO65" i="46"/>
  <c r="AF65" i="46"/>
  <c r="AK65" i="46"/>
  <c r="AH625" i="64"/>
  <c r="AH121" i="64" s="1"/>
  <c r="AO625" i="64"/>
  <c r="AS625" i="64"/>
  <c r="AU625" i="64"/>
  <c r="AU410" i="64" s="1"/>
  <c r="AE625" i="64"/>
  <c r="AE410" i="64" s="1"/>
  <c r="AF625" i="64"/>
  <c r="AF410" i="64" s="1"/>
  <c r="AG625" i="64"/>
  <c r="AG556" i="64" s="1"/>
  <c r="AK625" i="64"/>
  <c r="AK410" i="64" s="1"/>
  <c r="AM625" i="64"/>
  <c r="AM410" i="64" s="1"/>
  <c r="AN625" i="64"/>
  <c r="AR625" i="64"/>
  <c r="AR410" i="64" s="1"/>
  <c r="AC625" i="64"/>
  <c r="AC410" i="64" s="1"/>
  <c r="AD625" i="64"/>
  <c r="AD410" i="64" s="1"/>
  <c r="AQ621" i="64"/>
  <c r="AQ552" i="64" s="1"/>
  <c r="AB621" i="64"/>
  <c r="AL621" i="64"/>
  <c r="AP621" i="64"/>
  <c r="AP406" i="64" s="1"/>
  <c r="AT621" i="64"/>
  <c r="AH621" i="64"/>
  <c r="AO621" i="64"/>
  <c r="AO406" i="64" s="1"/>
  <c r="AS621" i="64"/>
  <c r="AS188" i="64" s="1"/>
  <c r="AU621" i="64"/>
  <c r="AE621" i="64"/>
  <c r="AF621" i="64"/>
  <c r="AM621" i="64"/>
  <c r="AC617" i="64"/>
  <c r="AD617" i="64"/>
  <c r="AD548" i="64" s="1"/>
  <c r="AG617" i="64"/>
  <c r="AK617" i="64"/>
  <c r="AJ617" i="64"/>
  <c r="AJ548" i="64" s="1"/>
  <c r="AQ617" i="64"/>
  <c r="AB617" i="64"/>
  <c r="AL617" i="64"/>
  <c r="AP617" i="64"/>
  <c r="AT617" i="64"/>
  <c r="AT255" i="64" s="1"/>
  <c r="AO617" i="64"/>
  <c r="AS617" i="64"/>
  <c r="AS548" i="64" s="1"/>
  <c r="AC613" i="64"/>
  <c r="AE613" i="64"/>
  <c r="AF613" i="64"/>
  <c r="AH613" i="64"/>
  <c r="AH398" i="64" s="1"/>
  <c r="AM613" i="64"/>
  <c r="AM544" i="64" s="1"/>
  <c r="AU613" i="64"/>
  <c r="AN613" i="64"/>
  <c r="AR613" i="64"/>
  <c r="AD613" i="64"/>
  <c r="AK613" i="64"/>
  <c r="AG613" i="64"/>
  <c r="AQ613" i="64"/>
  <c r="AQ544" i="64" s="1"/>
  <c r="AQ611" i="64"/>
  <c r="AQ249" i="64" s="1"/>
  <c r="AD611" i="64"/>
  <c r="AD249" i="64" s="1"/>
  <c r="AF611" i="64"/>
  <c r="AF249" i="64" s="1"/>
  <c r="AM611" i="64"/>
  <c r="AM249" i="64" s="1"/>
  <c r="AO39" i="46"/>
  <c r="AJ54" i="25" s="1"/>
  <c r="AW39" i="46"/>
  <c r="AR54" i="25" s="1"/>
  <c r="AV39" i="46"/>
  <c r="AQ54" i="25" s="1"/>
  <c r="AN39" i="46"/>
  <c r="AI54" i="25" s="1"/>
  <c r="AI39" i="46"/>
  <c r="AD54" i="25" s="1"/>
  <c r="AG39" i="46"/>
  <c r="AB54" i="25" s="1"/>
  <c r="AE39" i="46"/>
  <c r="AF39" i="46"/>
  <c r="AA54" i="25" s="1"/>
  <c r="AE611" i="64"/>
  <c r="AE249" i="64" s="1"/>
  <c r="AQ39" i="46"/>
  <c r="AL54" i="25" s="1"/>
  <c r="AJ611" i="64"/>
  <c r="AJ249" i="64" s="1"/>
  <c r="AN611" i="64"/>
  <c r="AN249" i="64" s="1"/>
  <c r="AR611" i="64"/>
  <c r="AR249" i="64" s="1"/>
  <c r="AT39" i="46"/>
  <c r="AO54" i="25" s="1"/>
  <c r="AH39" i="46"/>
  <c r="AC54" i="25" s="1"/>
  <c r="AC611" i="64"/>
  <c r="AC249" i="64" s="1"/>
  <c r="AH611" i="64"/>
  <c r="AH249" i="64" s="1"/>
  <c r="AP607" i="64"/>
  <c r="AD35" i="46"/>
  <c r="AM35" i="46"/>
  <c r="AH47" i="25" s="1"/>
  <c r="AU35" i="46"/>
  <c r="AP47" i="25" s="1"/>
  <c r="AR35" i="46"/>
  <c r="AM47" i="25" s="1"/>
  <c r="AU607" i="64"/>
  <c r="AB607" i="64"/>
  <c r="AB174" i="64" s="1"/>
  <c r="AK35" i="46"/>
  <c r="AF47" i="25" s="1"/>
  <c r="AL607" i="64"/>
  <c r="AL174" i="64" s="1"/>
  <c r="AN607" i="64"/>
  <c r="AF35" i="46"/>
  <c r="AA47" i="25" s="1"/>
  <c r="AO35" i="46"/>
  <c r="AJ47" i="25" s="1"/>
  <c r="AW35" i="46"/>
  <c r="AR47" i="25" s="1"/>
  <c r="AT35" i="46"/>
  <c r="AO47" i="25" s="1"/>
  <c r="AM607" i="64"/>
  <c r="AM174" i="64" s="1"/>
  <c r="AQ607" i="64"/>
  <c r="AQ174" i="64" s="1"/>
  <c r="AE35" i="46"/>
  <c r="Z47" i="25" s="1"/>
  <c r="AN605" i="64"/>
  <c r="AK33" i="46"/>
  <c r="AF45" i="25" s="1"/>
  <c r="AS33" i="46"/>
  <c r="AN45" i="25" s="1"/>
  <c r="AR33" i="46"/>
  <c r="AM45" i="25" s="1"/>
  <c r="AF33" i="46"/>
  <c r="AA45" i="25" s="1"/>
  <c r="AL33" i="46"/>
  <c r="AG45" i="25" s="1"/>
  <c r="AR605" i="64"/>
  <c r="AT605" i="64"/>
  <c r="AM33" i="46"/>
  <c r="AH45" i="25" s="1"/>
  <c r="AU33" i="46"/>
  <c r="AP45" i="25" s="1"/>
  <c r="AC605" i="64"/>
  <c r="AD605" i="64"/>
  <c r="AD243" i="64" s="1"/>
  <c r="AE605" i="64"/>
  <c r="AE243" i="64" s="1"/>
  <c r="AF605" i="64"/>
  <c r="AF243" i="64" s="1"/>
  <c r="AG605" i="64"/>
  <c r="AH605" i="64"/>
  <c r="AI605" i="64"/>
  <c r="AK605" i="64"/>
  <c r="AO605" i="64"/>
  <c r="AS605" i="64"/>
  <c r="AP33" i="46"/>
  <c r="AK45" i="25" s="1"/>
  <c r="AH33" i="46"/>
  <c r="AC45" i="25" s="1"/>
  <c r="AP605" i="64"/>
  <c r="AP243" i="64" s="1"/>
  <c r="AP603" i="64"/>
  <c r="AR603" i="64"/>
  <c r="AT603" i="64"/>
  <c r="AW31" i="46"/>
  <c r="AR41" i="25" s="1"/>
  <c r="AS31" i="46"/>
  <c r="AN41" i="25" s="1"/>
  <c r="AO31" i="46"/>
  <c r="AJ41" i="25" s="1"/>
  <c r="AU603" i="64"/>
  <c r="AB603" i="64"/>
  <c r="AL603" i="64"/>
  <c r="AL31" i="46"/>
  <c r="AG41" i="25" s="1"/>
  <c r="AV31" i="46"/>
  <c r="AQ41" i="25" s="1"/>
  <c r="AR31" i="46"/>
  <c r="AM41" i="25" s="1"/>
  <c r="AN31" i="46"/>
  <c r="AI41" i="25" s="1"/>
  <c r="AM603" i="64"/>
  <c r="AQ603" i="64"/>
  <c r="AN603" i="64"/>
  <c r="AF29" i="46"/>
  <c r="AA38" i="25" s="1"/>
  <c r="AO29" i="46"/>
  <c r="AJ38" i="25" s="1"/>
  <c r="AW29" i="46"/>
  <c r="AR38" i="25" s="1"/>
  <c r="AP29" i="46"/>
  <c r="AK38" i="25" s="1"/>
  <c r="AG29" i="46"/>
  <c r="AB38" i="25" s="1"/>
  <c r="AN601" i="64"/>
  <c r="AH29" i="46"/>
  <c r="AC38" i="25" s="1"/>
  <c r="AQ29" i="46"/>
  <c r="AL38" i="25" s="1"/>
  <c r="AJ601" i="64"/>
  <c r="AC601" i="64"/>
  <c r="AD601" i="64"/>
  <c r="AE601" i="64"/>
  <c r="AF601" i="64"/>
  <c r="AG601" i="64"/>
  <c r="AH601" i="64"/>
  <c r="AI601" i="64"/>
  <c r="AK601" i="64"/>
  <c r="AO601" i="64"/>
  <c r="AS601" i="64"/>
  <c r="AL29" i="46"/>
  <c r="AG38" i="25" s="1"/>
  <c r="AT29" i="46"/>
  <c r="AO38" i="25" s="1"/>
  <c r="AN29" i="46"/>
  <c r="AI38" i="25" s="1"/>
  <c r="AE29" i="46"/>
  <c r="Z38" i="25" s="1"/>
  <c r="AP601" i="64"/>
  <c r="AR601" i="64"/>
  <c r="AT601" i="64"/>
  <c r="AP599" i="64"/>
  <c r="AP237" i="64" s="1"/>
  <c r="AU599" i="64"/>
  <c r="AU237" i="64" s="1"/>
  <c r="AB599" i="64"/>
  <c r="AB311" i="64" s="1"/>
  <c r="AL599" i="64"/>
  <c r="AR599" i="64"/>
  <c r="AT599" i="64"/>
  <c r="AM599" i="64"/>
  <c r="AQ599" i="64"/>
  <c r="AU25" i="46"/>
  <c r="AP33" i="25" s="1"/>
  <c r="AE25" i="46"/>
  <c r="Z33" i="25" s="1"/>
  <c r="AG25" i="46"/>
  <c r="AB33" i="25" s="1"/>
  <c r="AF25" i="46"/>
  <c r="AA33" i="25" s="1"/>
  <c r="AH25" i="46"/>
  <c r="AC33" i="25" s="1"/>
  <c r="AK25" i="46"/>
  <c r="AF33" i="25" s="1"/>
  <c r="AQ25" i="46"/>
  <c r="AL33" i="25" s="1"/>
  <c r="AW25" i="46"/>
  <c r="AR33" i="25" s="1"/>
  <c r="AN25" i="46"/>
  <c r="AI33" i="25" s="1"/>
  <c r="AR25" i="46"/>
  <c r="AM33" i="25" s="1"/>
  <c r="AJ25" i="46"/>
  <c r="AE33" i="25" s="1"/>
  <c r="AO25" i="46"/>
  <c r="AJ33" i="25" s="1"/>
  <c r="AV25" i="46"/>
  <c r="AQ33" i="25" s="1"/>
  <c r="AC597" i="64"/>
  <c r="AC164" i="64" s="1"/>
  <c r="AD597" i="64"/>
  <c r="AD164" i="64" s="1"/>
  <c r="AE597" i="64"/>
  <c r="AF597" i="64"/>
  <c r="AF382" i="64" s="1"/>
  <c r="AG597" i="64"/>
  <c r="AH597" i="64"/>
  <c r="AH164" i="64" s="1"/>
  <c r="AI597" i="64"/>
  <c r="AI164" i="64" s="1"/>
  <c r="AK597" i="64"/>
  <c r="AO597" i="64"/>
  <c r="AS597" i="64"/>
  <c r="AS382" i="64" s="1"/>
  <c r="AI25" i="46"/>
  <c r="AD33" i="25" s="1"/>
  <c r="AM25" i="46"/>
  <c r="AH33" i="25" s="1"/>
  <c r="AN597" i="64"/>
  <c r="AP597" i="64"/>
  <c r="AN595" i="64"/>
  <c r="AP595" i="64"/>
  <c r="AW23" i="46"/>
  <c r="AR30" i="25" s="1"/>
  <c r="AS23" i="46"/>
  <c r="AO23" i="46"/>
  <c r="AE23" i="46"/>
  <c r="Z30" i="25" s="1"/>
  <c r="AF23" i="46"/>
  <c r="AA30" i="25" s="1"/>
  <c r="AG23" i="46"/>
  <c r="AH23" i="46"/>
  <c r="AC30" i="25" s="1"/>
  <c r="AI23" i="46"/>
  <c r="AD30" i="25" s="1"/>
  <c r="AJ23" i="46"/>
  <c r="AE30" i="25" s="1"/>
  <c r="AK23" i="46"/>
  <c r="AF30" i="25" s="1"/>
  <c r="AU595" i="64"/>
  <c r="AB595" i="64"/>
  <c r="AB91" i="64" s="1"/>
  <c r="AL23" i="46"/>
  <c r="AG30" i="25" s="1"/>
  <c r="AL595" i="64"/>
  <c r="AV23" i="46"/>
  <c r="AQ30" i="25" s="1"/>
  <c r="AR23" i="46"/>
  <c r="AM30" i="25" s="1"/>
  <c r="AN23" i="46"/>
  <c r="AI30" i="25" s="1"/>
  <c r="AM595" i="64"/>
  <c r="AQ595" i="64"/>
  <c r="AR595" i="64"/>
  <c r="AR91" i="64" s="1"/>
  <c r="AT595" i="64"/>
  <c r="AR593" i="64"/>
  <c r="AT593" i="64"/>
  <c r="AC593" i="64"/>
  <c r="AD593" i="64"/>
  <c r="AE593" i="64"/>
  <c r="AF593" i="64"/>
  <c r="AG593" i="64"/>
  <c r="AH593" i="64"/>
  <c r="AI593" i="64"/>
  <c r="AK593" i="64"/>
  <c r="AO593" i="64"/>
  <c r="AO160" i="64" s="1"/>
  <c r="AS593" i="64"/>
  <c r="AS160" i="64" s="1"/>
  <c r="AP593" i="64"/>
  <c r="H126" i="46"/>
  <c r="E243" i="46"/>
  <c r="CJ223" i="46"/>
  <c r="CL170" i="46"/>
  <c r="CL150" i="46"/>
  <c r="CL132" i="46"/>
  <c r="CL136" i="46"/>
  <c r="CL102" i="46"/>
  <c r="CL104" i="46"/>
  <c r="CL87" i="46"/>
  <c r="CL94" i="46"/>
  <c r="CJ250" i="46" s="1"/>
  <c r="CL106" i="46"/>
  <c r="CL115" i="46"/>
  <c r="CL97" i="46"/>
  <c r="CL114" i="46"/>
  <c r="CL118" i="46"/>
  <c r="CL90" i="46"/>
  <c r="BP170" i="46"/>
  <c r="BN223" i="46"/>
  <c r="BP132" i="46"/>
  <c r="BP212" i="46"/>
  <c r="BP126" i="46"/>
  <c r="BP136" i="46"/>
  <c r="BP178" i="46"/>
  <c r="BP190" i="46"/>
  <c r="CF223" i="46"/>
  <c r="CH136" i="46"/>
  <c r="CH170" i="46"/>
  <c r="CH94" i="46"/>
  <c r="CF250" i="46" s="1"/>
  <c r="CH90" i="46"/>
  <c r="CH97" i="46"/>
  <c r="CH87" i="46"/>
  <c r="CH102" i="46"/>
  <c r="CH104" i="46"/>
  <c r="CH106" i="46"/>
  <c r="CH118" i="46"/>
  <c r="BL170" i="46"/>
  <c r="BL136" i="46"/>
  <c r="BJ223" i="46"/>
  <c r="BL150" i="46"/>
  <c r="BL126" i="46"/>
  <c r="BL190" i="46"/>
  <c r="BL132" i="46"/>
  <c r="BL178" i="46"/>
  <c r="BL212" i="46"/>
  <c r="BL127" i="46"/>
  <c r="CB223" i="46"/>
  <c r="CD170" i="46"/>
  <c r="CD132" i="46"/>
  <c r="CD136" i="46"/>
  <c r="CD150" i="46"/>
  <c r="CD97" i="46"/>
  <c r="CD114" i="46"/>
  <c r="CD94" i="46"/>
  <c r="CB250" i="46" s="1"/>
  <c r="CD118" i="46"/>
  <c r="CD90" i="46"/>
  <c r="CD104" i="46"/>
  <c r="CD106" i="46"/>
  <c r="CD87" i="46"/>
  <c r="BF223" i="46"/>
  <c r="BH132" i="46"/>
  <c r="BH170" i="46"/>
  <c r="BH136" i="46"/>
  <c r="BH178" i="46"/>
  <c r="BH190" i="46"/>
  <c r="BH126" i="46"/>
  <c r="BH185" i="46"/>
  <c r="BH150" i="46"/>
  <c r="BH212" i="46"/>
  <c r="BX223" i="46"/>
  <c r="BZ132" i="46"/>
  <c r="BZ150" i="46"/>
  <c r="BZ170" i="46"/>
  <c r="BZ97" i="46"/>
  <c r="BZ102" i="46"/>
  <c r="BZ94" i="46"/>
  <c r="BX250" i="46" s="1"/>
  <c r="BZ90" i="46"/>
  <c r="BZ114" i="46"/>
  <c r="BZ104" i="46"/>
  <c r="BZ115" i="46"/>
  <c r="BZ118" i="46"/>
  <c r="BZ87" i="46"/>
  <c r="BB223" i="46"/>
  <c r="BD170" i="46"/>
  <c r="BD132" i="46"/>
  <c r="BD136" i="46"/>
  <c r="BD212" i="46"/>
  <c r="BD126" i="46"/>
  <c r="BD127" i="46"/>
  <c r="BD177" i="46"/>
  <c r="BD178" i="46"/>
  <c r="BD190" i="46"/>
  <c r="BT223" i="46"/>
  <c r="BV132" i="46"/>
  <c r="BV136" i="46"/>
  <c r="BV170" i="46"/>
  <c r="BV89" i="46"/>
  <c r="BV164" i="46"/>
  <c r="BV150" i="46"/>
  <c r="BV87" i="46"/>
  <c r="BV97" i="46"/>
  <c r="BV115" i="46"/>
  <c r="BV118" i="46"/>
  <c r="BV106" i="46"/>
  <c r="BV114" i="46"/>
  <c r="BV90" i="46"/>
  <c r="BV102" i="46"/>
  <c r="AX223" i="46"/>
  <c r="AZ136" i="46"/>
  <c r="AZ178" i="46"/>
  <c r="AZ170" i="46"/>
  <c r="AZ212" i="46"/>
  <c r="AZ126" i="46"/>
  <c r="AZ185" i="46"/>
  <c r="AZ190" i="46"/>
  <c r="E541" i="64"/>
  <c r="D541" i="64"/>
  <c r="E537" i="64"/>
  <c r="D537" i="64"/>
  <c r="E533" i="64"/>
  <c r="D533" i="64"/>
  <c r="E484" i="64"/>
  <c r="D468" i="64"/>
  <c r="E468" i="64"/>
  <c r="E464" i="64"/>
  <c r="D464" i="64"/>
  <c r="D460" i="64"/>
  <c r="E460" i="64"/>
  <c r="D395" i="64"/>
  <c r="E395" i="64"/>
  <c r="E391" i="64"/>
  <c r="D391" i="64"/>
  <c r="E387" i="64"/>
  <c r="D387" i="64"/>
  <c r="E378" i="64"/>
  <c r="D378" i="64"/>
  <c r="E337" i="64"/>
  <c r="D337" i="64"/>
  <c r="E329" i="64"/>
  <c r="D329" i="64"/>
  <c r="E318" i="64"/>
  <c r="D318" i="64"/>
  <c r="E314" i="64"/>
  <c r="D314" i="64"/>
  <c r="D305" i="64"/>
  <c r="E305" i="64"/>
  <c r="E263" i="64"/>
  <c r="D263" i="64"/>
  <c r="D251" i="64"/>
  <c r="E251" i="64"/>
  <c r="E231" i="64"/>
  <c r="D231" i="64"/>
  <c r="E181" i="64"/>
  <c r="D181" i="64"/>
  <c r="D177" i="64"/>
  <c r="E177" i="64"/>
  <c r="D166" i="64"/>
  <c r="E166" i="64"/>
  <c r="E113" i="64"/>
  <c r="D113" i="64"/>
  <c r="E103" i="64"/>
  <c r="D103" i="64"/>
  <c r="E99" i="64"/>
  <c r="E95" i="64"/>
  <c r="D95" i="64"/>
  <c r="E92" i="64"/>
  <c r="D92" i="64"/>
  <c r="O41" i="79"/>
  <c r="O18" i="57" s="1"/>
  <c r="AP114" i="46"/>
  <c r="AK114" i="46"/>
  <c r="AL114" i="46"/>
  <c r="AV114" i="46"/>
  <c r="AQ114" i="46"/>
  <c r="AH114" i="46"/>
  <c r="AF114" i="46"/>
  <c r="AS114" i="46"/>
  <c r="AJ114" i="46"/>
  <c r="AT114" i="46"/>
  <c r="C213" i="46"/>
  <c r="E213" i="46" s="1"/>
  <c r="BE213" i="46" s="1"/>
  <c r="C211" i="44"/>
  <c r="E211" i="44" s="1"/>
  <c r="H211" i="44" s="1"/>
  <c r="C206" i="44"/>
  <c r="E206" i="44" s="1"/>
  <c r="H206" i="44" s="1"/>
  <c r="C208" i="46"/>
  <c r="E208" i="46" s="1"/>
  <c r="C193" i="44"/>
  <c r="E193" i="44" s="1"/>
  <c r="H193" i="44" s="1"/>
  <c r="C195" i="46"/>
  <c r="E195" i="46" s="1"/>
  <c r="C191" i="46"/>
  <c r="E191" i="46" s="1"/>
  <c r="C189" i="44"/>
  <c r="E189" i="44" s="1"/>
  <c r="H189" i="44" s="1"/>
  <c r="C185" i="44"/>
  <c r="E185" i="44" s="1"/>
  <c r="H185" i="44" s="1"/>
  <c r="C187" i="46"/>
  <c r="E187" i="46" s="1"/>
  <c r="C183" i="46"/>
  <c r="E183" i="46" s="1"/>
  <c r="BP183" i="46" s="1"/>
  <c r="C181" i="44"/>
  <c r="E181" i="44" s="1"/>
  <c r="H181" i="44" s="1"/>
  <c r="C179" i="46"/>
  <c r="E179" i="46" s="1"/>
  <c r="BI179" i="46" s="1"/>
  <c r="E529" i="31"/>
  <c r="C177" i="44"/>
  <c r="E177" i="44" s="1"/>
  <c r="H177" i="44" s="1"/>
  <c r="C175" i="46"/>
  <c r="E175" i="46" s="1"/>
  <c r="BG175" i="46" s="1"/>
  <c r="C173" i="44"/>
  <c r="E173" i="44" s="1"/>
  <c r="H173" i="44" s="1"/>
  <c r="AD618" i="64"/>
  <c r="AD606" i="64"/>
  <c r="AD602" i="64"/>
  <c r="AD598" i="64"/>
  <c r="AD594" i="64"/>
  <c r="AD626" i="64"/>
  <c r="AD122" i="64" s="1"/>
  <c r="AD612" i="64"/>
  <c r="AH622" i="64"/>
  <c r="AH614" i="64"/>
  <c r="AH606" i="64"/>
  <c r="AH602" i="64"/>
  <c r="AH598" i="64"/>
  <c r="AH594" i="64"/>
  <c r="AH612" i="64"/>
  <c r="AH618" i="64"/>
  <c r="AM614" i="64"/>
  <c r="AM594" i="64"/>
  <c r="AM598" i="64"/>
  <c r="AM602" i="64"/>
  <c r="AM606" i="64"/>
  <c r="AM173" i="64" s="1"/>
  <c r="AM626" i="64"/>
  <c r="AM612" i="64"/>
  <c r="AQ614" i="64"/>
  <c r="AQ594" i="64"/>
  <c r="AQ232" i="64" s="1"/>
  <c r="AQ598" i="64"/>
  <c r="AQ602" i="64"/>
  <c r="AQ606" i="64"/>
  <c r="AQ173" i="64" s="1"/>
  <c r="AQ626" i="64"/>
  <c r="AQ612" i="64"/>
  <c r="AU626" i="64"/>
  <c r="AU614" i="64"/>
  <c r="AU612" i="64"/>
  <c r="AU606" i="64"/>
  <c r="AU602" i="64"/>
  <c r="AU598" i="64"/>
  <c r="AU594" i="64"/>
  <c r="AU232" i="64" s="1"/>
  <c r="D626" i="64"/>
  <c r="D484" i="64" s="1"/>
  <c r="E264" i="64"/>
  <c r="E338" i="64"/>
  <c r="E52" i="64"/>
  <c r="E114" i="64"/>
  <c r="E330" i="64"/>
  <c r="D618" i="64"/>
  <c r="E44" i="64"/>
  <c r="D612" i="64"/>
  <c r="D397" i="64" s="1"/>
  <c r="E324" i="64"/>
  <c r="E108" i="64"/>
  <c r="E250" i="64"/>
  <c r="AU250" i="64" s="1"/>
  <c r="E38" i="64"/>
  <c r="E463" i="64"/>
  <c r="E536" i="64"/>
  <c r="E172" i="64"/>
  <c r="E390" i="64"/>
  <c r="D605" i="64"/>
  <c r="D101" i="64" s="1"/>
  <c r="E31" i="64"/>
  <c r="E317" i="64"/>
  <c r="D603" i="64"/>
  <c r="D99" i="64" s="1"/>
  <c r="E388" i="64"/>
  <c r="E534" i="64"/>
  <c r="E170" i="64"/>
  <c r="E29" i="64"/>
  <c r="E461" i="64"/>
  <c r="E315" i="64"/>
  <c r="D598" i="64"/>
  <c r="D165" i="64" s="1"/>
  <c r="E310" i="64"/>
  <c r="E165" i="64"/>
  <c r="E94" i="64"/>
  <c r="E236" i="64"/>
  <c r="AS236" i="64" s="1"/>
  <c r="E24" i="64"/>
  <c r="C173" i="46"/>
  <c r="E173" i="46" s="1"/>
  <c r="BR173" i="46" s="1"/>
  <c r="C171" i="44"/>
  <c r="E171" i="44" s="1"/>
  <c r="H171" i="44" s="1"/>
  <c r="C172" i="46"/>
  <c r="E172" i="46" s="1"/>
  <c r="BF172" i="46" s="1"/>
  <c r="BD238" i="46" s="1"/>
  <c r="E522" i="31"/>
  <c r="C170" i="44"/>
  <c r="E170" i="44" s="1"/>
  <c r="C168" i="46"/>
  <c r="E168" i="46" s="1"/>
  <c r="BY168" i="46" s="1"/>
  <c r="C166" i="44"/>
  <c r="E166" i="44" s="1"/>
  <c r="H166" i="44" s="1"/>
  <c r="AR20" i="34"/>
  <c r="Q29" i="11" s="1"/>
  <c r="AO20" i="34"/>
  <c r="C166" i="46"/>
  <c r="E166" i="46" s="1"/>
  <c r="BR166" i="46" s="1"/>
  <c r="C164" i="44"/>
  <c r="E164" i="44" s="1"/>
  <c r="H164" i="44" s="1"/>
  <c r="C148" i="46"/>
  <c r="E148" i="46" s="1"/>
  <c r="BJ148" i="46" s="1"/>
  <c r="C146" i="44"/>
  <c r="E146" i="44" s="1"/>
  <c r="H146" i="44" s="1"/>
  <c r="BK22" i="54"/>
  <c r="AV22" i="54"/>
  <c r="AG22" i="54"/>
  <c r="M28" i="11" s="1"/>
  <c r="L22" i="54"/>
  <c r="BN49" i="54"/>
  <c r="BN29" i="54"/>
  <c r="BN31" i="54"/>
  <c r="BN27" i="54"/>
  <c r="AU223" i="46"/>
  <c r="AW50" i="46"/>
  <c r="AW36" i="46"/>
  <c r="AR48" i="25" s="1"/>
  <c r="AW26" i="46"/>
  <c r="AR34" i="25" s="1"/>
  <c r="AW46" i="46"/>
  <c r="AQ223" i="46"/>
  <c r="AS24" i="46"/>
  <c r="AS40" i="46"/>
  <c r="AN55" i="25" s="1"/>
  <c r="AS26" i="46"/>
  <c r="AN34" i="25" s="1"/>
  <c r="AS54" i="46"/>
  <c r="AS28" i="46"/>
  <c r="AN37" i="25" s="1"/>
  <c r="AS152" i="46"/>
  <c r="AM223" i="46"/>
  <c r="AO68" i="46"/>
  <c r="AO54" i="46"/>
  <c r="O157" i="47" s="1"/>
  <c r="AO36" i="46"/>
  <c r="AJ48" i="25" s="1"/>
  <c r="AO26" i="46"/>
  <c r="AJ34" i="25" s="1"/>
  <c r="AO50" i="46"/>
  <c r="O153" i="47" s="1"/>
  <c r="AH223" i="46"/>
  <c r="AJ152" i="46"/>
  <c r="AJ26" i="46"/>
  <c r="AE34" i="25" s="1"/>
  <c r="AJ50" i="46"/>
  <c r="AJ46" i="46"/>
  <c r="AE63" i="25" s="1"/>
  <c r="AJ40" i="46"/>
  <c r="AJ36" i="46"/>
  <c r="AE48" i="25" s="1"/>
  <c r="AJ28" i="46"/>
  <c r="AE37" i="25" s="1"/>
  <c r="AJ22" i="46"/>
  <c r="AE29" i="25" s="1"/>
  <c r="AD223" i="46"/>
  <c r="AF54" i="46"/>
  <c r="AA75" i="25" s="1"/>
  <c r="AF22" i="46"/>
  <c r="AA29" i="25" s="1"/>
  <c r="AA31" i="25" s="1"/>
  <c r="C27" i="11"/>
  <c r="R92" i="36" s="1"/>
  <c r="AP630" i="64" s="1"/>
  <c r="C161" i="46"/>
  <c r="E161" i="46" s="1"/>
  <c r="CL161" i="46" s="1"/>
  <c r="CJ229" i="46" s="1"/>
  <c r="C159" i="44"/>
  <c r="E159" i="44" s="1"/>
  <c r="C157" i="46"/>
  <c r="E157" i="46" s="1"/>
  <c r="BA157" i="46" s="1"/>
  <c r="AY227" i="46" s="1"/>
  <c r="C155" i="44"/>
  <c r="E155" i="44" s="1"/>
  <c r="H155" i="44" s="1"/>
  <c r="C153" i="46"/>
  <c r="E153" i="46" s="1"/>
  <c r="BC153" i="46" s="1"/>
  <c r="C151" i="44"/>
  <c r="E151" i="44" s="1"/>
  <c r="H151" i="44" s="1"/>
  <c r="C149" i="46"/>
  <c r="E149" i="46" s="1"/>
  <c r="AZ149" i="46" s="1"/>
  <c r="C147" i="44"/>
  <c r="E147" i="44" s="1"/>
  <c r="H147" i="44" s="1"/>
  <c r="C145" i="46"/>
  <c r="E145" i="46" s="1"/>
  <c r="BA145" i="46" s="1"/>
  <c r="C143" i="44"/>
  <c r="E143" i="44" s="1"/>
  <c r="H143" i="44" s="1"/>
  <c r="C141" i="46"/>
  <c r="E141" i="46" s="1"/>
  <c r="BW141" i="46" s="1"/>
  <c r="C139" i="44"/>
  <c r="E139" i="44" s="1"/>
  <c r="H139" i="44" s="1"/>
  <c r="C137" i="46"/>
  <c r="E137" i="46" s="1"/>
  <c r="CD137" i="46" s="1"/>
  <c r="C135" i="44"/>
  <c r="E135" i="44" s="1"/>
  <c r="H135" i="44" s="1"/>
  <c r="C133" i="46"/>
  <c r="E133" i="46" s="1"/>
  <c r="BU133" i="46" s="1"/>
  <c r="C131" i="44"/>
  <c r="E131" i="44" s="1"/>
  <c r="Z223" i="46"/>
  <c r="AB167" i="46"/>
  <c r="AB67" i="46"/>
  <c r="AB63" i="46"/>
  <c r="AB76" i="46"/>
  <c r="AB88" i="46"/>
  <c r="AB120" i="46"/>
  <c r="AB171" i="46"/>
  <c r="W157" i="25" s="1"/>
  <c r="AB72" i="46"/>
  <c r="AB106" i="46"/>
  <c r="X223" i="46"/>
  <c r="Z62" i="46"/>
  <c r="Z61" i="46"/>
  <c r="Z167" i="46"/>
  <c r="Z64" i="46"/>
  <c r="Z171" i="46"/>
  <c r="U157" i="25" s="1"/>
  <c r="Z120" i="46"/>
  <c r="Z67" i="46"/>
  <c r="Z88" i="46"/>
  <c r="Z87" i="46"/>
  <c r="Z63" i="46"/>
  <c r="Z37" i="46"/>
  <c r="U49" i="25" s="1"/>
  <c r="Z86" i="46"/>
  <c r="V223" i="46"/>
  <c r="X37" i="46"/>
  <c r="S49" i="25" s="1"/>
  <c r="X171" i="46"/>
  <c r="S157" i="25" s="1"/>
  <c r="X167" i="46"/>
  <c r="X72" i="46"/>
  <c r="X64" i="46"/>
  <c r="X63" i="46"/>
  <c r="X86" i="46"/>
  <c r="X88" i="46"/>
  <c r="X61" i="46"/>
  <c r="X169" i="46"/>
  <c r="S155" i="25" s="1"/>
  <c r="X120" i="46"/>
  <c r="X102" i="46"/>
  <c r="X76" i="46"/>
  <c r="T223" i="46"/>
  <c r="V170" i="46"/>
  <c r="Q156" i="25" s="1"/>
  <c r="V106" i="46"/>
  <c r="V171" i="46"/>
  <c r="Q157" i="25" s="1"/>
  <c r="V63" i="46"/>
  <c r="V110" i="46"/>
  <c r="V76" i="46"/>
  <c r="V88" i="46"/>
  <c r="V173" i="46"/>
  <c r="Q159" i="25" s="1"/>
  <c r="V62" i="46"/>
  <c r="V102" i="46"/>
  <c r="V86" i="46"/>
  <c r="V64" i="46"/>
  <c r="V75" i="46"/>
  <c r="V37" i="46"/>
  <c r="Q49" i="25" s="1"/>
  <c r="R223" i="46"/>
  <c r="T173" i="46"/>
  <c r="O159" i="25" s="1"/>
  <c r="T171" i="46"/>
  <c r="O157" i="25" s="1"/>
  <c r="T72" i="46"/>
  <c r="T61" i="46"/>
  <c r="T76" i="46"/>
  <c r="T64" i="46"/>
  <c r="T86" i="46"/>
  <c r="T167" i="46"/>
  <c r="T106" i="46"/>
  <c r="T37" i="46"/>
  <c r="O49" i="25" s="1"/>
  <c r="T102" i="46"/>
  <c r="R86" i="46"/>
  <c r="R61" i="46"/>
  <c r="P223" i="46"/>
  <c r="R92" i="46"/>
  <c r="R63" i="46"/>
  <c r="R106" i="46"/>
  <c r="R67" i="46"/>
  <c r="R76" i="46"/>
  <c r="R72" i="46"/>
  <c r="R64" i="46"/>
  <c r="R110" i="46"/>
  <c r="R167" i="46"/>
  <c r="R102" i="46"/>
  <c r="K223" i="46"/>
  <c r="M85" i="46"/>
  <c r="K244" i="46" s="1"/>
  <c r="M67" i="46"/>
  <c r="M37" i="46"/>
  <c r="H49" i="25" s="1"/>
  <c r="M62" i="46"/>
  <c r="M64" i="46"/>
  <c r="M102" i="46"/>
  <c r="M88" i="46"/>
  <c r="M71" i="46"/>
  <c r="M106" i="46"/>
  <c r="M171" i="46"/>
  <c r="H157" i="25" s="1"/>
  <c r="G223" i="46"/>
  <c r="I75" i="46"/>
  <c r="I167" i="46"/>
  <c r="I37" i="46"/>
  <c r="D49" i="25" s="1"/>
  <c r="I72" i="46"/>
  <c r="I106" i="46"/>
  <c r="I102" i="46"/>
  <c r="I88" i="46"/>
  <c r="I63" i="46"/>
  <c r="I86" i="46"/>
  <c r="I98" i="46"/>
  <c r="U42" i="67"/>
  <c r="U55" i="67"/>
  <c r="H42" i="67"/>
  <c r="H55" i="67"/>
  <c r="F32" i="36"/>
  <c r="H32" i="36"/>
  <c r="U32" i="36"/>
  <c r="I32" i="36"/>
  <c r="L32" i="36"/>
  <c r="D32" i="36"/>
  <c r="C14" i="35"/>
  <c r="G32" i="36"/>
  <c r="J32" i="36"/>
  <c r="R32" i="36"/>
  <c r="Q32" i="36"/>
  <c r="T32" i="36"/>
  <c r="P32" i="36"/>
  <c r="W32" i="36"/>
  <c r="K32" i="36"/>
  <c r="V32" i="36"/>
  <c r="E32" i="36"/>
  <c r="O32" i="36"/>
  <c r="M32" i="36"/>
  <c r="N32" i="36"/>
  <c r="S32" i="36"/>
  <c r="Q609" i="64"/>
  <c r="BY144" i="46"/>
  <c r="K62" i="46"/>
  <c r="O173" i="46"/>
  <c r="J159" i="25" s="1"/>
  <c r="J37" i="46"/>
  <c r="E49" i="25" s="1"/>
  <c r="W116" i="46"/>
  <c r="Q67" i="46"/>
  <c r="O67" i="46"/>
  <c r="N63" i="46"/>
  <c r="AA61" i="46"/>
  <c r="AP38" i="46"/>
  <c r="K171" i="46"/>
  <c r="F157" i="25" s="1"/>
  <c r="U171" i="46"/>
  <c r="P157" i="25" s="1"/>
  <c r="AA166" i="46"/>
  <c r="V152" i="25" s="1"/>
  <c r="Y169" i="46"/>
  <c r="T155" i="25" s="1"/>
  <c r="S173" i="46"/>
  <c r="N159" i="25" s="1"/>
  <c r="N169" i="46"/>
  <c r="I155" i="25" s="1"/>
  <c r="Q63" i="46"/>
  <c r="Y106" i="46"/>
  <c r="Q61" i="46"/>
  <c r="N67" i="46"/>
  <c r="L167" i="46"/>
  <c r="Y167" i="46"/>
  <c r="P171" i="46"/>
  <c r="K157" i="25" s="1"/>
  <c r="O167" i="46"/>
  <c r="U76" i="46"/>
  <c r="N167" i="46"/>
  <c r="S169" i="46"/>
  <c r="N155" i="25" s="1"/>
  <c r="W63" i="46"/>
  <c r="P67" i="46"/>
  <c r="S167" i="46"/>
  <c r="Y171" i="46"/>
  <c r="T157" i="25" s="1"/>
  <c r="L76" i="46"/>
  <c r="S76" i="46"/>
  <c r="AA72" i="46"/>
  <c r="U88" i="46"/>
  <c r="K88" i="46"/>
  <c r="CC89" i="46"/>
  <c r="Q76" i="46"/>
  <c r="J76" i="46"/>
  <c r="S92" i="46"/>
  <c r="CE89" i="46"/>
  <c r="P76" i="46"/>
  <c r="BG170" i="46"/>
  <c r="CC170" i="46"/>
  <c r="BY170" i="46"/>
  <c r="CI170" i="46"/>
  <c r="Y168" i="46"/>
  <c r="T154" i="25" s="1"/>
  <c r="CE150" i="46"/>
  <c r="BU136" i="46"/>
  <c r="BY136" i="46"/>
  <c r="CE132" i="46"/>
  <c r="CF150" i="46"/>
  <c r="BC170" i="46"/>
  <c r="CG150" i="46"/>
  <c r="CE136" i="46"/>
  <c r="BM150" i="46"/>
  <c r="CC132" i="46"/>
  <c r="BK170" i="46"/>
  <c r="P63" i="46"/>
  <c r="S120" i="46"/>
  <c r="Q106" i="46"/>
  <c r="P106" i="46"/>
  <c r="N102" i="46"/>
  <c r="W102" i="46"/>
  <c r="J102" i="46"/>
  <c r="K98" i="46"/>
  <c r="W86" i="46"/>
  <c r="P86" i="46"/>
  <c r="BE85" i="46"/>
  <c r="BC244" i="46" s="1"/>
  <c r="P169" i="46"/>
  <c r="K155" i="25" s="1"/>
  <c r="O61" i="46"/>
  <c r="K61" i="46"/>
  <c r="J167" i="46"/>
  <c r="W171" i="46"/>
  <c r="R157" i="25" s="1"/>
  <c r="W72" i="46"/>
  <c r="P68" i="46"/>
  <c r="J64" i="46"/>
  <c r="S64" i="46"/>
  <c r="Q92" i="46"/>
  <c r="O88" i="46"/>
  <c r="P64" i="46"/>
  <c r="CI89" i="46"/>
  <c r="Y88" i="46"/>
  <c r="K64" i="46"/>
  <c r="BW170" i="46"/>
  <c r="BI170" i="46"/>
  <c r="CI144" i="46"/>
  <c r="N171" i="46"/>
  <c r="I157" i="25" s="1"/>
  <c r="W76" i="46"/>
  <c r="AA64" i="46"/>
  <c r="Q88" i="46"/>
  <c r="CM89" i="46"/>
  <c r="L88" i="46"/>
  <c r="CJ89" i="46"/>
  <c r="CG170" i="46"/>
  <c r="L172" i="46"/>
  <c r="CA136" i="46"/>
  <c r="CB132" i="46"/>
  <c r="CM136" i="46"/>
  <c r="CK136" i="46"/>
  <c r="BC150" i="46"/>
  <c r="BE132" i="46"/>
  <c r="BE136" i="46"/>
  <c r="BO170" i="46"/>
  <c r="CC150" i="46"/>
  <c r="BW132" i="46"/>
  <c r="K63" i="46"/>
  <c r="S63" i="46"/>
  <c r="L61" i="46"/>
  <c r="L171" i="46"/>
  <c r="G157" i="25" s="1"/>
  <c r="Y76" i="46"/>
  <c r="N64" i="46"/>
  <c r="BU89" i="46"/>
  <c r="BQ170" i="46"/>
  <c r="BE170" i="46"/>
  <c r="Q168" i="46"/>
  <c r="L154" i="25" s="1"/>
  <c r="BI150" i="46"/>
  <c r="BA150" i="46"/>
  <c r="CG132" i="46"/>
  <c r="BQ132" i="46"/>
  <c r="BK132" i="46"/>
  <c r="BG136" i="46"/>
  <c r="BY150" i="46"/>
  <c r="CA132" i="46"/>
  <c r="BK136" i="46"/>
  <c r="BU150" i="46"/>
  <c r="BI132" i="46"/>
  <c r="O63" i="46"/>
  <c r="Y120" i="46"/>
  <c r="O106" i="46"/>
  <c r="S106" i="46"/>
  <c r="S102" i="46"/>
  <c r="L86" i="46"/>
  <c r="N86" i="46"/>
  <c r="O86" i="46"/>
  <c r="BQ142" i="46"/>
  <c r="L37" i="46"/>
  <c r="G49" i="25" s="1"/>
  <c r="J67" i="46"/>
  <c r="L63" i="46"/>
  <c r="S61" i="46"/>
  <c r="O171" i="46"/>
  <c r="J157" i="25" s="1"/>
  <c r="K76" i="46"/>
  <c r="W64" i="46"/>
  <c r="W88" i="46"/>
  <c r="S72" i="46"/>
  <c r="O64" i="46"/>
  <c r="U68" i="46"/>
  <c r="CM170" i="46"/>
  <c r="CA170" i="46"/>
  <c r="CE170" i="46"/>
  <c r="CK170" i="46"/>
  <c r="BO150" i="46"/>
  <c r="BB150" i="46"/>
  <c r="BW136" i="46"/>
  <c r="BG132" i="46"/>
  <c r="CI132" i="46"/>
  <c r="BO132" i="46"/>
  <c r="BQ136" i="46"/>
  <c r="BG150" i="46"/>
  <c r="BQ150" i="46"/>
  <c r="BY132" i="46"/>
  <c r="Y63" i="46"/>
  <c r="L71" i="46"/>
  <c r="K110" i="46"/>
  <c r="U106" i="46"/>
  <c r="P102" i="46"/>
  <c r="Q86" i="46"/>
  <c r="AA86" i="46"/>
  <c r="J86" i="46"/>
  <c r="CI115" i="46"/>
  <c r="BU102" i="46"/>
  <c r="CC102" i="46"/>
  <c r="CK106" i="46"/>
  <c r="CE106" i="46"/>
  <c r="CC118" i="46"/>
  <c r="BY115" i="46"/>
  <c r="U609" i="64"/>
  <c r="BE212" i="46"/>
  <c r="BG212" i="46"/>
  <c r="BJ177" i="46"/>
  <c r="BI178" i="46"/>
  <c r="BE178" i="46"/>
  <c r="CM87" i="46"/>
  <c r="BX87" i="46"/>
  <c r="CI87" i="46"/>
  <c r="BG126" i="46"/>
  <c r="BK126" i="46"/>
  <c r="BO126" i="46"/>
  <c r="BY94" i="46"/>
  <c r="BW250" i="46" s="1"/>
  <c r="CE94" i="46"/>
  <c r="CC250" i="46" s="1"/>
  <c r="CC94" i="46"/>
  <c r="CA250" i="46" s="1"/>
  <c r="CE97" i="46"/>
  <c r="CJ90" i="46"/>
  <c r="CE90" i="46"/>
  <c r="CA90" i="46"/>
  <c r="CF90" i="46"/>
  <c r="CC114" i="46"/>
  <c r="CG114" i="46"/>
  <c r="CE114" i="46"/>
  <c r="BB190" i="46"/>
  <c r="K86" i="46"/>
  <c r="U72" i="46"/>
  <c r="N87" i="46"/>
  <c r="K72" i="46"/>
  <c r="P72" i="46"/>
  <c r="BU170" i="46"/>
  <c r="BU132" i="46"/>
  <c r="BX132" i="46"/>
  <c r="S71" i="46"/>
  <c r="W106" i="46"/>
  <c r="Y102" i="46"/>
  <c r="Y86" i="46"/>
  <c r="O609" i="64"/>
  <c r="BY102" i="46"/>
  <c r="BO212" i="46"/>
  <c r="BQ212" i="46"/>
  <c r="BM212" i="46"/>
  <c r="BQ178" i="46"/>
  <c r="BB178" i="46"/>
  <c r="BC178" i="46"/>
  <c r="CJ87" i="46"/>
  <c r="CC87" i="46"/>
  <c r="BU87" i="46"/>
  <c r="CG87" i="46"/>
  <c r="BM126" i="46"/>
  <c r="BQ126" i="46"/>
  <c r="CI94" i="46"/>
  <c r="CG250" i="46" s="1"/>
  <c r="BX94" i="46"/>
  <c r="BV250" i="46" s="1"/>
  <c r="CF97" i="46"/>
  <c r="BU97" i="46"/>
  <c r="CI90" i="46"/>
  <c r="BX90" i="46"/>
  <c r="CM114" i="46"/>
  <c r="CK114" i="46"/>
  <c r="BA190" i="46"/>
  <c r="BG190" i="46"/>
  <c r="BF127" i="46"/>
  <c r="BI127" i="46"/>
  <c r="BO127" i="46"/>
  <c r="BG127" i="46"/>
  <c r="BR127" i="46"/>
  <c r="CA104" i="46"/>
  <c r="CG104" i="46"/>
  <c r="BU104" i="46"/>
  <c r="BE185" i="46"/>
  <c r="BF185" i="46"/>
  <c r="CJ115" i="46"/>
  <c r="BX102" i="46"/>
  <c r="CB106" i="46"/>
  <c r="BY106" i="46"/>
  <c r="AN152" i="46"/>
  <c r="AC622" i="64"/>
  <c r="AE622" i="64"/>
  <c r="AF618" i="64"/>
  <c r="AG626" i="64"/>
  <c r="AG122" i="64" s="1"/>
  <c r="AG618" i="64"/>
  <c r="AG612" i="64"/>
  <c r="AI26" i="46"/>
  <c r="AD34" i="25" s="1"/>
  <c r="K116" i="46"/>
  <c r="AA88" i="46"/>
  <c r="BK150" i="46"/>
  <c r="CI136" i="46"/>
  <c r="CM150" i="46"/>
  <c r="BC132" i="46"/>
  <c r="L106" i="46"/>
  <c r="K102" i="46"/>
  <c r="S86" i="46"/>
  <c r="BO185" i="46"/>
  <c r="CG102" i="46"/>
  <c r="BW106" i="46"/>
  <c r="CG106" i="46"/>
  <c r="BY118" i="46"/>
  <c r="CG118" i="46"/>
  <c r="CM115" i="46"/>
  <c r="BC212" i="46"/>
  <c r="BA212" i="46"/>
  <c r="BG177" i="46"/>
  <c r="BM178" i="46"/>
  <c r="BK178" i="46"/>
  <c r="CK87" i="46"/>
  <c r="CE87" i="46"/>
  <c r="BB126" i="46"/>
  <c r="W167" i="46"/>
  <c r="CM132" i="46"/>
  <c r="W110" i="46"/>
  <c r="AA106" i="46"/>
  <c r="N106" i="46"/>
  <c r="U102" i="46"/>
  <c r="CI102" i="46"/>
  <c r="CB102" i="46"/>
  <c r="CC106" i="46"/>
  <c r="CE118" i="46"/>
  <c r="BI212" i="46"/>
  <c r="BJ126" i="46"/>
  <c r="CJ94" i="46"/>
  <c r="CH250" i="46" s="1"/>
  <c r="BU94" i="46"/>
  <c r="BS250" i="46" s="1"/>
  <c r="CA94" i="46"/>
  <c r="BY250" i="46" s="1"/>
  <c r="BY97" i="46"/>
  <c r="CA97" i="46"/>
  <c r="CM90" i="46"/>
  <c r="BU114" i="46"/>
  <c r="CI114" i="46"/>
  <c r="BE190" i="46"/>
  <c r="BO190" i="46"/>
  <c r="BC127" i="46"/>
  <c r="BE127" i="46"/>
  <c r="BX104" i="46"/>
  <c r="CJ104" i="46"/>
  <c r="CE104" i="46"/>
  <c r="BC185" i="46"/>
  <c r="BU115" i="46"/>
  <c r="CK102" i="46"/>
  <c r="CI106" i="46"/>
  <c r="CF118" i="46"/>
  <c r="AH152" i="46"/>
  <c r="AT152" i="46"/>
  <c r="T198" i="47" s="1"/>
  <c r="T362" i="47" s="1"/>
  <c r="AE62" i="46"/>
  <c r="AE614" i="64"/>
  <c r="AF626" i="64"/>
  <c r="AF122" i="64" s="1"/>
  <c r="AG610" i="64"/>
  <c r="AI614" i="64"/>
  <c r="AL618" i="64"/>
  <c r="AL594" i="64"/>
  <c r="AL598" i="64"/>
  <c r="AL602" i="64"/>
  <c r="AL606" i="64"/>
  <c r="AN26" i="46"/>
  <c r="AI34" i="25" s="1"/>
  <c r="AN618" i="64"/>
  <c r="AN600" i="64"/>
  <c r="AN238" i="64" s="1"/>
  <c r="AP612" i="64"/>
  <c r="AR626" i="64"/>
  <c r="AR122" i="64" s="1"/>
  <c r="AR598" i="64"/>
  <c r="AT598" i="64"/>
  <c r="AV50" i="46"/>
  <c r="V153" i="47" s="1"/>
  <c r="AU46" i="46"/>
  <c r="AP63" i="25" s="1"/>
  <c r="AI40" i="46"/>
  <c r="AD55" i="25" s="1"/>
  <c r="AJ610" i="64"/>
  <c r="AT36" i="46"/>
  <c r="AO48" i="25" s="1"/>
  <c r="AJ604" i="64"/>
  <c r="AU32" i="46"/>
  <c r="AP42" i="25" s="1"/>
  <c r="AQ32" i="46"/>
  <c r="AL42" i="25" s="1"/>
  <c r="AM32" i="46"/>
  <c r="AI28" i="46"/>
  <c r="AD37" i="25" s="1"/>
  <c r="AR28" i="46"/>
  <c r="AM37" i="25" s="1"/>
  <c r="AH28" i="46"/>
  <c r="AC37" i="25" s="1"/>
  <c r="AQ28" i="46"/>
  <c r="AL37" i="25" s="1"/>
  <c r="AJ600" i="64"/>
  <c r="AJ594" i="64"/>
  <c r="AU22" i="46"/>
  <c r="AP29" i="25" s="1"/>
  <c r="AQ22" i="46"/>
  <c r="AL29" i="25" s="1"/>
  <c r="AM22" i="46"/>
  <c r="AH29" i="25" s="1"/>
  <c r="AC606" i="64"/>
  <c r="AC173" i="64" s="1"/>
  <c r="AC602" i="64"/>
  <c r="AC598" i="64"/>
  <c r="AC594" i="64"/>
  <c r="AE606" i="64"/>
  <c r="AE602" i="64"/>
  <c r="AE598" i="64"/>
  <c r="AE594" i="64"/>
  <c r="AE232" i="64" s="1"/>
  <c r="AF606" i="64"/>
  <c r="AF173" i="64" s="1"/>
  <c r="AF602" i="64"/>
  <c r="AF598" i="64"/>
  <c r="AF594" i="64"/>
  <c r="AG606" i="64"/>
  <c r="AG173" i="64" s="1"/>
  <c r="AG602" i="64"/>
  <c r="AG598" i="64"/>
  <c r="AG594" i="64"/>
  <c r="AI606" i="64"/>
  <c r="AI173" i="64" s="1"/>
  <c r="AI602" i="64"/>
  <c r="AI598" i="64"/>
  <c r="AI594" i="64"/>
  <c r="AK610" i="64"/>
  <c r="AK322" i="64" s="1"/>
  <c r="AK596" i="64"/>
  <c r="AK600" i="64"/>
  <c r="AK604" i="64"/>
  <c r="AK608" i="64"/>
  <c r="AO622" i="64"/>
  <c r="AO610" i="64"/>
  <c r="AO596" i="64"/>
  <c r="AO600" i="64"/>
  <c r="AO238" i="64" s="1"/>
  <c r="AO604" i="64"/>
  <c r="AO608" i="64"/>
  <c r="AS622" i="64"/>
  <c r="AS610" i="64"/>
  <c r="AS322" i="64" s="1"/>
  <c r="AS596" i="64"/>
  <c r="AS600" i="64"/>
  <c r="AS604" i="64"/>
  <c r="AS608" i="64"/>
  <c r="AI36" i="46"/>
  <c r="AD48" i="25" s="1"/>
  <c r="AE50" i="46"/>
  <c r="AV28" i="46"/>
  <c r="AT40" i="46"/>
  <c r="AO55" i="25" s="1"/>
  <c r="AR54" i="46"/>
  <c r="AM75" i="25" s="1"/>
  <c r="AP46" i="46"/>
  <c r="P149" i="47" s="1"/>
  <c r="AM46" i="46"/>
  <c r="M149" i="47" s="1"/>
  <c r="P37" i="46"/>
  <c r="K49" i="25" s="1"/>
  <c r="BA170" i="46"/>
  <c r="BC136" i="46"/>
  <c r="J106" i="46"/>
  <c r="V609" i="64"/>
  <c r="Y37" i="46"/>
  <c r="T49" i="25" s="1"/>
  <c r="BF178" i="46"/>
  <c r="BY87" i="46"/>
  <c r="BC126" i="46"/>
  <c r="BI126" i="46"/>
  <c r="CB94" i="46"/>
  <c r="BZ250" i="46" s="1"/>
  <c r="BW94" i="46"/>
  <c r="BU250" i="46" s="1"/>
  <c r="CC97" i="46"/>
  <c r="BW97" i="46"/>
  <c r="CG97" i="46"/>
  <c r="BW90" i="46"/>
  <c r="CK90" i="46"/>
  <c r="CG90" i="46"/>
  <c r="CA114" i="46"/>
  <c r="BI190" i="46"/>
  <c r="BQ190" i="46"/>
  <c r="BC190" i="46"/>
  <c r="BN127" i="46"/>
  <c r="CI104" i="46"/>
  <c r="BJ185" i="46"/>
  <c r="BX115" i="46"/>
  <c r="CE102" i="46"/>
  <c r="CA102" i="46"/>
  <c r="CJ102" i="46"/>
  <c r="BU106" i="46"/>
  <c r="CI118" i="46"/>
  <c r="CK118" i="46"/>
  <c r="AQ152" i="46"/>
  <c r="Q198" i="47" s="1"/>
  <c r="Q362" i="47" s="1"/>
  <c r="AV152" i="46"/>
  <c r="AC614" i="64"/>
  <c r="AF612" i="64"/>
  <c r="AG614" i="64"/>
  <c r="AI62" i="46"/>
  <c r="AI612" i="64"/>
  <c r="AL614" i="64"/>
  <c r="AN612" i="64"/>
  <c r="AN596" i="64"/>
  <c r="AP626" i="64"/>
  <c r="AP610" i="64"/>
  <c r="AP322" i="64" s="1"/>
  <c r="AP596" i="64"/>
  <c r="AP600" i="64"/>
  <c r="AP604" i="64"/>
  <c r="AP608" i="64"/>
  <c r="AP104" i="64" s="1"/>
  <c r="AR618" i="64"/>
  <c r="AR594" i="64"/>
  <c r="AT594" i="64"/>
  <c r="AL50" i="46"/>
  <c r="AN50" i="46"/>
  <c r="N153" i="47" s="1"/>
  <c r="AJ622" i="64"/>
  <c r="AK46" i="46"/>
  <c r="AL40" i="46"/>
  <c r="AG55" i="25" s="1"/>
  <c r="AM40" i="46"/>
  <c r="AH55" i="25" s="1"/>
  <c r="AU40" i="46"/>
  <c r="AP55" i="25" s="1"/>
  <c r="AQ36" i="46"/>
  <c r="AL48" i="25" s="1"/>
  <c r="AN36" i="46"/>
  <c r="AI48" i="25" s="1"/>
  <c r="AV36" i="46"/>
  <c r="AQ48" i="25" s="1"/>
  <c r="AT32" i="46"/>
  <c r="AO42" i="25" s="1"/>
  <c r="AP32" i="46"/>
  <c r="AK42" i="25" s="1"/>
  <c r="AK28" i="46"/>
  <c r="AF37" i="25" s="1"/>
  <c r="AL28" i="46"/>
  <c r="AG37" i="25" s="1"/>
  <c r="AL26" i="46"/>
  <c r="AG34" i="25" s="1"/>
  <c r="AV26" i="46"/>
  <c r="AQ34" i="25" s="1"/>
  <c r="AT22" i="46"/>
  <c r="AO29" i="25" s="1"/>
  <c r="AP22" i="46"/>
  <c r="AK29" i="25" s="1"/>
  <c r="AE22" i="46"/>
  <c r="AG22" i="46"/>
  <c r="AB29" i="25" s="1"/>
  <c r="AH22" i="46"/>
  <c r="AC29" i="25" s="1"/>
  <c r="AI22" i="46"/>
  <c r="AD29" i="25" s="1"/>
  <c r="AK22" i="46"/>
  <c r="AF29" i="25" s="1"/>
  <c r="AM62" i="46"/>
  <c r="AO618" i="64"/>
  <c r="AQ62" i="46"/>
  <c r="AS618" i="64"/>
  <c r="AU62" i="46"/>
  <c r="AL62" i="46"/>
  <c r="AK36" i="46"/>
  <c r="AF48" i="25" s="1"/>
  <c r="AG50" i="46"/>
  <c r="AV46" i="46"/>
  <c r="AR40" i="46"/>
  <c r="AM55" i="25" s="1"/>
  <c r="AP54" i="46"/>
  <c r="AK75" i="25" s="1"/>
  <c r="AN46" i="46"/>
  <c r="AK40" i="46"/>
  <c r="AF55" i="25" s="1"/>
  <c r="AI46" i="46"/>
  <c r="AG46" i="46"/>
  <c r="AB63" i="25" s="1"/>
  <c r="AE46" i="46"/>
  <c r="Z63" i="25" s="1"/>
  <c r="AL36" i="46"/>
  <c r="AG48" i="25" s="1"/>
  <c r="U37" i="46"/>
  <c r="P49" i="25" s="1"/>
  <c r="CK150" i="46"/>
  <c r="CM102" i="46"/>
  <c r="CM106" i="46"/>
  <c r="BG178" i="46"/>
  <c r="CA87" i="46"/>
  <c r="BE126" i="46"/>
  <c r="CM94" i="46"/>
  <c r="CK250" i="46" s="1"/>
  <c r="CK94" i="46"/>
  <c r="CI250" i="46" s="1"/>
  <c r="CM97" i="46"/>
  <c r="CJ97" i="46"/>
  <c r="BY90" i="46"/>
  <c r="BW114" i="46"/>
  <c r="BN190" i="46"/>
  <c r="BJ127" i="46"/>
  <c r="BK127" i="46"/>
  <c r="BA127" i="46"/>
  <c r="BQ127" i="46"/>
  <c r="CM104" i="46"/>
  <c r="BW104" i="46"/>
  <c r="CB104" i="46"/>
  <c r="CC104" i="46"/>
  <c r="BA185" i="46"/>
  <c r="CK115" i="46"/>
  <c r="BW115" i="46"/>
  <c r="CJ106" i="46"/>
  <c r="CA118" i="46"/>
  <c r="BW118" i="46"/>
  <c r="AE152" i="46"/>
  <c r="AE610" i="64"/>
  <c r="AE322" i="64" s="1"/>
  <c r="AF610" i="64"/>
  <c r="AF322" i="64" s="1"/>
  <c r="AG622" i="64"/>
  <c r="AI626" i="64"/>
  <c r="AK62" i="46"/>
  <c r="AK622" i="64"/>
  <c r="AL610" i="64"/>
  <c r="AL596" i="64"/>
  <c r="AL600" i="64"/>
  <c r="AL604" i="64"/>
  <c r="AL608" i="64"/>
  <c r="AN626" i="64"/>
  <c r="AN610" i="64"/>
  <c r="AN608" i="64"/>
  <c r="AN104" i="64" s="1"/>
  <c r="AP622" i="64"/>
  <c r="AR26" i="46"/>
  <c r="AM34" i="25" s="1"/>
  <c r="AR614" i="64"/>
  <c r="AR606" i="64"/>
  <c r="AT606" i="64"/>
  <c r="C199" i="46"/>
  <c r="E199" i="46" s="1"/>
  <c r="BF199" i="46" s="1"/>
  <c r="C197" i="44"/>
  <c r="E197" i="44" s="1"/>
  <c r="H197" i="44" s="1"/>
  <c r="C175" i="25"/>
  <c r="C123" i="44"/>
  <c r="E123" i="44" s="1"/>
  <c r="H123" i="44" s="1"/>
  <c r="C171" i="25"/>
  <c r="C125" i="46"/>
  <c r="E125" i="46" s="1"/>
  <c r="BK125" i="46" s="1"/>
  <c r="C119" i="44"/>
  <c r="E119" i="44" s="1"/>
  <c r="H119" i="44" s="1"/>
  <c r="C121" i="46"/>
  <c r="E121" i="46" s="1"/>
  <c r="C167" i="25"/>
  <c r="C200" i="46"/>
  <c r="E200" i="46" s="1"/>
  <c r="I198" i="44" s="1"/>
  <c r="C198" i="44"/>
  <c r="E198" i="44" s="1"/>
  <c r="H198" i="44" s="1"/>
  <c r="C96" i="63"/>
  <c r="C81" i="63"/>
  <c r="F81" i="63" s="1"/>
  <c r="D80" i="44" s="1"/>
  <c r="C80" i="46"/>
  <c r="E80" i="46" s="1"/>
  <c r="AZ80" i="46" s="1"/>
  <c r="C76" i="46"/>
  <c r="E76" i="46" s="1"/>
  <c r="C78" i="63"/>
  <c r="F78" i="63" s="1"/>
  <c r="C72" i="46"/>
  <c r="E72" i="46" s="1"/>
  <c r="C74" i="63"/>
  <c r="F74" i="63" s="1"/>
  <c r="C70" i="63"/>
  <c r="F70" i="63" s="1"/>
  <c r="C68" i="46"/>
  <c r="E68" i="46" s="1"/>
  <c r="C64" i="46"/>
  <c r="E64" i="46" s="1"/>
  <c r="C66" i="63"/>
  <c r="F66" i="63" s="1"/>
  <c r="C60" i="46"/>
  <c r="E60" i="46" s="1"/>
  <c r="C62" i="63"/>
  <c r="F62" i="63" s="1"/>
  <c r="K62" i="63" s="1"/>
  <c r="C50" i="63"/>
  <c r="C53" i="46"/>
  <c r="C35" i="63"/>
  <c r="C38" i="46"/>
  <c r="C24" i="63"/>
  <c r="C27" i="46"/>
  <c r="C19" i="46"/>
  <c r="E19" i="46" s="1"/>
  <c r="CL19" i="46" s="1"/>
  <c r="C19" i="44"/>
  <c r="E19" i="44" s="1"/>
  <c r="C17" i="63"/>
  <c r="F17" i="63" s="1"/>
  <c r="K17" i="63" s="1"/>
  <c r="E498" i="31"/>
  <c r="C208" i="44"/>
  <c r="E208" i="44" s="1"/>
  <c r="H208" i="44" s="1"/>
  <c r="C210" i="46"/>
  <c r="E210" i="46" s="1"/>
  <c r="AZ210" i="46" s="1"/>
  <c r="AD39" i="46"/>
  <c r="Y54" i="25" s="1"/>
  <c r="AE33" i="46"/>
  <c r="Z45" i="25" s="1"/>
  <c r="AI33" i="46"/>
  <c r="AD45" i="25" s="1"/>
  <c r="AT33" i="46"/>
  <c r="AO45" i="25" s="1"/>
  <c r="AI29" i="46"/>
  <c r="AD38" i="25" s="1"/>
  <c r="AV29" i="46"/>
  <c r="AI35" i="46"/>
  <c r="AD47" i="25" s="1"/>
  <c r="AB597" i="64"/>
  <c r="AU600" i="64"/>
  <c r="AU608" i="64"/>
  <c r="AU104" i="64" s="1"/>
  <c r="AT625" i="64"/>
  <c r="AT51" i="64" s="1"/>
  <c r="AS603" i="64"/>
  <c r="AS595" i="64"/>
  <c r="AS62" i="46"/>
  <c r="AQ601" i="64"/>
  <c r="AQ593" i="64"/>
  <c r="AP611" i="64"/>
  <c r="AP249" i="64" s="1"/>
  <c r="AO607" i="64"/>
  <c r="AO174" i="64" s="1"/>
  <c r="AO599" i="64"/>
  <c r="AO237" i="64" s="1"/>
  <c r="AN617" i="64"/>
  <c r="AN255" i="64" s="1"/>
  <c r="AM605" i="64"/>
  <c r="AM597" i="64"/>
  <c r="AM618" i="64"/>
  <c r="AL625" i="64"/>
  <c r="AL121" i="64" s="1"/>
  <c r="AK603" i="64"/>
  <c r="AK595" i="64"/>
  <c r="AK31" i="46"/>
  <c r="AF41" i="25" s="1"/>
  <c r="AI599" i="64"/>
  <c r="AI311" i="64" s="1"/>
  <c r="AI607" i="64"/>
  <c r="AH595" i="64"/>
  <c r="AH603" i="64"/>
  <c r="AI31" i="46"/>
  <c r="AD41" i="25" s="1"/>
  <c r="AG599" i="64"/>
  <c r="AG311" i="64" s="1"/>
  <c r="AG607" i="64"/>
  <c r="AF595" i="64"/>
  <c r="AF91" i="64" s="1"/>
  <c r="AF603" i="64"/>
  <c r="AG31" i="46"/>
  <c r="AB41" i="25" s="1"/>
  <c r="AE599" i="64"/>
  <c r="AE237" i="64" s="1"/>
  <c r="AE607" i="64"/>
  <c r="AE174" i="64" s="1"/>
  <c r="AD595" i="64"/>
  <c r="AD91" i="64" s="1"/>
  <c r="AD603" i="64"/>
  <c r="AE31" i="46"/>
  <c r="Z41" i="25" s="1"/>
  <c r="AC599" i="64"/>
  <c r="AC237" i="64" s="1"/>
  <c r="AC607" i="64"/>
  <c r="AC174" i="64" s="1"/>
  <c r="AQ23" i="46"/>
  <c r="AL30" i="25" s="1"/>
  <c r="AJ595" i="64"/>
  <c r="AS29" i="46"/>
  <c r="AN38" i="25" s="1"/>
  <c r="AM31" i="46"/>
  <c r="AH41" i="25" s="1"/>
  <c r="AU31" i="46"/>
  <c r="AP41" i="25" s="1"/>
  <c r="AO32" i="46"/>
  <c r="AJ42" i="25" s="1"/>
  <c r="AW32" i="46"/>
  <c r="AR42" i="25" s="1"/>
  <c r="AQ33" i="46"/>
  <c r="AL45" i="25" s="1"/>
  <c r="AP35" i="46"/>
  <c r="AK47" i="25" s="1"/>
  <c r="AJ35" i="46"/>
  <c r="AE47" i="25" s="1"/>
  <c r="AR36" i="46"/>
  <c r="AM48" i="25" s="1"/>
  <c r="AU36" i="46"/>
  <c r="AP48" i="25" s="1"/>
  <c r="AS39" i="46"/>
  <c r="AN54" i="25" s="1"/>
  <c r="AQ46" i="46"/>
  <c r="AL63" i="25" s="1"/>
  <c r="AJ621" i="64"/>
  <c r="AJ552" i="64" s="1"/>
  <c r="AB625" i="64"/>
  <c r="AB121" i="64" s="1"/>
  <c r="AV62" i="46"/>
  <c r="AS613" i="64"/>
  <c r="AO613" i="64"/>
  <c r="AO544" i="64" s="1"/>
  <c r="AN593" i="64"/>
  <c r="AL605" i="64"/>
  <c r="AH610" i="64"/>
  <c r="AG621" i="64"/>
  <c r="AG406" i="64" s="1"/>
  <c r="AE617" i="64"/>
  <c r="AC621" i="64"/>
  <c r="AC188" i="64" s="1"/>
  <c r="BP127" i="46"/>
  <c r="CH114" i="46"/>
  <c r="BV94" i="46"/>
  <c r="BT250" i="46" s="1"/>
  <c r="BW87" i="46"/>
  <c r="K167" i="46"/>
  <c r="AL39" i="46"/>
  <c r="AG54" i="25" s="1"/>
  <c r="AJ33" i="46"/>
  <c r="AE45" i="25" s="1"/>
  <c r="AN33" i="46"/>
  <c r="AI45" i="25" s="1"/>
  <c r="AR39" i="46"/>
  <c r="AM54" i="25" s="1"/>
  <c r="AK29" i="46"/>
  <c r="AF38" i="25" s="1"/>
  <c r="AB593" i="64"/>
  <c r="AB160" i="64" s="1"/>
  <c r="AU593" i="64"/>
  <c r="AU160" i="64" s="1"/>
  <c r="AU601" i="64"/>
  <c r="AL25" i="46"/>
  <c r="AG33" i="25" s="1"/>
  <c r="AT25" i="46"/>
  <c r="AO33" i="25" s="1"/>
  <c r="AP613" i="64"/>
  <c r="AP398" i="64" s="1"/>
  <c r="AN621" i="64"/>
  <c r="AD596" i="64"/>
  <c r="AD604" i="64"/>
  <c r="AT23" i="46"/>
  <c r="AO30" i="25" s="1"/>
  <c r="AD25" i="46"/>
  <c r="Y33" i="25" s="1"/>
  <c r="AM29" i="46"/>
  <c r="AH38" i="25" s="1"/>
  <c r="AP31" i="46"/>
  <c r="AK41" i="25" s="1"/>
  <c r="AD31" i="46"/>
  <c r="Y41" i="25" s="1"/>
  <c r="AO33" i="46"/>
  <c r="AJ45" i="25" s="1"/>
  <c r="AN35" i="46"/>
  <c r="AI47" i="25" s="1"/>
  <c r="AH35" i="46"/>
  <c r="AC47" i="25" s="1"/>
  <c r="AU611" i="64"/>
  <c r="AM39" i="46"/>
  <c r="AH54" i="25" s="1"/>
  <c r="AB613" i="64"/>
  <c r="AU617" i="64"/>
  <c r="AO46" i="46"/>
  <c r="AJ63" i="25" s="1"/>
  <c r="AS50" i="46"/>
  <c r="S153" i="47" s="1"/>
  <c r="AJ625" i="64"/>
  <c r="AJ121" i="64" s="1"/>
  <c r="AD62" i="46"/>
  <c r="AT607" i="64"/>
  <c r="AT174" i="64" s="1"/>
  <c r="AR607" i="64"/>
  <c r="AS25" i="46"/>
  <c r="AN33" i="25" s="1"/>
  <c r="AP62" i="46"/>
  <c r="AL601" i="64"/>
  <c r="AK621" i="64"/>
  <c r="AH617" i="64"/>
  <c r="AF26" i="46"/>
  <c r="AA34" i="25" s="1"/>
  <c r="CD102" i="46"/>
  <c r="CC90" i="46"/>
  <c r="CG94" i="46"/>
  <c r="CE250" i="46" s="1"/>
  <c r="BO178" i="46"/>
  <c r="BK212" i="46"/>
  <c r="S55" i="67"/>
  <c r="AD33" i="46"/>
  <c r="Y45" i="25" s="1"/>
  <c r="AG33" i="46"/>
  <c r="AB45" i="25" s="1"/>
  <c r="AP39" i="46"/>
  <c r="AK54" i="25" s="1"/>
  <c r="AR29" i="46"/>
  <c r="AM38" i="25" s="1"/>
  <c r="AB605" i="64"/>
  <c r="AB243" i="64" s="1"/>
  <c r="AU596" i="64"/>
  <c r="AU604" i="64"/>
  <c r="AT611" i="64"/>
  <c r="AT249" i="64" s="1"/>
  <c r="AS607" i="64"/>
  <c r="AS599" i="64"/>
  <c r="AS311" i="64" s="1"/>
  <c r="AR617" i="64"/>
  <c r="AR548" i="64" s="1"/>
  <c r="AQ605" i="64"/>
  <c r="AQ597" i="64"/>
  <c r="AQ618" i="64"/>
  <c r="AP625" i="64"/>
  <c r="AP556" i="64" s="1"/>
  <c r="AO603" i="64"/>
  <c r="AO595" i="64"/>
  <c r="AO62" i="46"/>
  <c r="AM601" i="64"/>
  <c r="AM593" i="64"/>
  <c r="AL611" i="64"/>
  <c r="AL249" i="64" s="1"/>
  <c r="AK607" i="64"/>
  <c r="AK599" i="64"/>
  <c r="AK237" i="64" s="1"/>
  <c r="AI595" i="64"/>
  <c r="AI603" i="64"/>
  <c r="AJ31" i="46"/>
  <c r="AE41" i="25" s="1"/>
  <c r="AH599" i="64"/>
  <c r="AH311" i="64" s="1"/>
  <c r="AH607" i="64"/>
  <c r="AH174" i="64" s="1"/>
  <c r="AG595" i="64"/>
  <c r="AG91" i="64" s="1"/>
  <c r="AG603" i="64"/>
  <c r="AH31" i="46"/>
  <c r="AC41" i="25" s="1"/>
  <c r="AF599" i="64"/>
  <c r="AF311" i="64" s="1"/>
  <c r="AF607" i="64"/>
  <c r="AE595" i="64"/>
  <c r="AE91" i="64" s="1"/>
  <c r="AE603" i="64"/>
  <c r="AF31" i="46"/>
  <c r="AA41" i="25" s="1"/>
  <c r="AD599" i="64"/>
  <c r="AD607" i="64"/>
  <c r="AD174" i="64" s="1"/>
  <c r="AC595" i="64"/>
  <c r="AC91" i="64" s="1"/>
  <c r="AC603" i="64"/>
  <c r="AM23" i="46"/>
  <c r="AH30" i="25" s="1"/>
  <c r="AU23" i="46"/>
  <c r="AJ597" i="64"/>
  <c r="AJ382" i="64" s="1"/>
  <c r="AJ29" i="46"/>
  <c r="AE38" i="25" s="1"/>
  <c r="AQ31" i="46"/>
  <c r="AL41" i="25" s="1"/>
  <c r="AJ603" i="64"/>
  <c r="AS32" i="46"/>
  <c r="AN42" i="25" s="1"/>
  <c r="AJ605" i="64"/>
  <c r="AJ243" i="64" s="1"/>
  <c r="AJ607" i="64"/>
  <c r="AS35" i="46"/>
  <c r="AN47" i="25" s="1"/>
  <c r="AL35" i="46"/>
  <c r="AG47" i="25" s="1"/>
  <c r="AH36" i="46"/>
  <c r="AC48" i="25" s="1"/>
  <c r="AM36" i="46"/>
  <c r="AB611" i="64"/>
  <c r="AB249" i="64" s="1"/>
  <c r="AK39" i="46"/>
  <c r="AF54" i="25" s="1"/>
  <c r="AJ613" i="64"/>
  <c r="AU618" i="64"/>
  <c r="AJ54" i="46"/>
  <c r="J157" i="47" s="1"/>
  <c r="AQ625" i="64"/>
  <c r="AQ121" i="64" s="1"/>
  <c r="AM617" i="64"/>
  <c r="AL597" i="64"/>
  <c r="AH626" i="64"/>
  <c r="AF617" i="64"/>
  <c r="AF255" i="64" s="1"/>
  <c r="AD621" i="64"/>
  <c r="BZ106" i="46"/>
  <c r="CD115" i="46"/>
  <c r="BV104" i="46"/>
  <c r="AZ127" i="46"/>
  <c r="CK97" i="46"/>
  <c r="BA126" i="46"/>
  <c r="BR177" i="46"/>
  <c r="AM103" i="46"/>
  <c r="BZ89" i="46"/>
  <c r="D162" i="64"/>
  <c r="D553" i="64"/>
  <c r="BH137" i="68"/>
  <c r="AM137" i="68"/>
  <c r="AN137" i="68"/>
  <c r="AA137" i="68"/>
  <c r="AY137" i="68" s="1"/>
  <c r="BK137" i="68"/>
  <c r="BC128" i="68"/>
  <c r="BI128" i="68"/>
  <c r="BB128" i="68"/>
  <c r="BR128" i="68"/>
  <c r="AM128" i="68"/>
  <c r="AH128" i="68"/>
  <c r="BK128" i="68"/>
  <c r="BH128" i="68"/>
  <c r="AC128" i="68"/>
  <c r="AO128" i="68"/>
  <c r="AL128" i="68"/>
  <c r="AA128" i="68"/>
  <c r="AY128" i="68" s="1"/>
  <c r="BE128" i="68"/>
  <c r="BN128" i="68"/>
  <c r="AD128" i="68"/>
  <c r="BQ128" i="68"/>
  <c r="AE128" i="68"/>
  <c r="AP128" i="68"/>
  <c r="BJ128" i="68"/>
  <c r="AK128" i="68"/>
  <c r="BA128" i="68"/>
  <c r="AU128" i="68"/>
  <c r="BL94" i="46"/>
  <c r="BJ250" i="46" s="1"/>
  <c r="AV133" i="68"/>
  <c r="BD133" i="68"/>
  <c r="AT31" i="68"/>
  <c r="AG31" i="68"/>
  <c r="BM31" i="68"/>
  <c r="AA31" i="68"/>
  <c r="AY31" i="68" s="1"/>
  <c r="C112" i="44"/>
  <c r="E112" i="44" s="1"/>
  <c r="H112" i="44" s="1"/>
  <c r="J112" i="44" s="1"/>
  <c r="AL133" i="68"/>
  <c r="AJ31" i="68"/>
  <c r="BP31" i="68"/>
  <c r="C101" i="46"/>
  <c r="E101" i="46" s="1"/>
  <c r="BZ101" i="46" s="1"/>
  <c r="C99" i="44"/>
  <c r="E99" i="44" s="1"/>
  <c r="H99" i="44" s="1"/>
  <c r="C103" i="44"/>
  <c r="E103" i="44" s="1"/>
  <c r="H103" i="44" s="1"/>
  <c r="C105" i="46"/>
  <c r="E105" i="46" s="1"/>
  <c r="CG105" i="46" s="1"/>
  <c r="C109" i="46"/>
  <c r="E109" i="46" s="1"/>
  <c r="CH109" i="46" s="1"/>
  <c r="C107" i="44"/>
  <c r="E107" i="44" s="1"/>
  <c r="H107" i="44" s="1"/>
  <c r="AF143" i="68"/>
  <c r="AE143" i="68"/>
  <c r="BG143" i="68"/>
  <c r="BK139" i="68"/>
  <c r="BH139" i="68"/>
  <c r="BT139" i="68"/>
  <c r="AO139" i="68"/>
  <c r="AL139" i="68"/>
  <c r="BO139" i="68"/>
  <c r="BL139" i="68"/>
  <c r="AM139" i="68"/>
  <c r="AN139" i="68"/>
  <c r="BS139" i="68"/>
  <c r="AE139" i="68"/>
  <c r="AF139" i="68"/>
  <c r="BB139" i="68"/>
  <c r="AI139" i="68"/>
  <c r="AR139" i="68"/>
  <c r="AA139" i="68"/>
  <c r="AY139" i="68" s="1"/>
  <c r="BE139" i="68"/>
  <c r="AU139" i="68"/>
  <c r="BG139" i="68"/>
  <c r="AD139" i="68"/>
  <c r="BI133" i="68"/>
  <c r="BA133" i="68"/>
  <c r="BO133" i="68"/>
  <c r="BJ133" i="68"/>
  <c r="AG133" i="68"/>
  <c r="AS133" i="68"/>
  <c r="AN133" i="68"/>
  <c r="AA133" i="68"/>
  <c r="AY133" i="68" s="1"/>
  <c r="BE133" i="68"/>
  <c r="BQ133" i="68"/>
  <c r="BN133" i="68"/>
  <c r="AI133" i="68"/>
  <c r="AD133" i="68"/>
  <c r="AT133" i="68"/>
  <c r="BF133" i="68"/>
  <c r="AQ133" i="68"/>
  <c r="BG133" i="68"/>
  <c r="BR133" i="68"/>
  <c r="AH133" i="68"/>
  <c r="BG31" i="68"/>
  <c r="BO31" i="68"/>
  <c r="BD31" i="68"/>
  <c r="BL31" i="68"/>
  <c r="BT31" i="68"/>
  <c r="AI31" i="68"/>
  <c r="AQ31" i="68"/>
  <c r="AF31" i="68"/>
  <c r="AN31" i="68"/>
  <c r="AV31" i="68"/>
  <c r="BA31" i="68"/>
  <c r="BI31" i="68"/>
  <c r="BQ31" i="68"/>
  <c r="BF31" i="68"/>
  <c r="BN31" i="68"/>
  <c r="AC31" i="68"/>
  <c r="AK31" i="68"/>
  <c r="AS31" i="68"/>
  <c r="AH31" i="68"/>
  <c r="AP31" i="68"/>
  <c r="BE31" i="68"/>
  <c r="BB31" i="68"/>
  <c r="BR31" i="68"/>
  <c r="AO31" i="68"/>
  <c r="AL31" i="68"/>
  <c r="BK31" i="68"/>
  <c r="BH31" i="68"/>
  <c r="AE31" i="68"/>
  <c r="AU31" i="68"/>
  <c r="AR31" i="68"/>
  <c r="N222" i="56"/>
  <c r="N20" i="68"/>
  <c r="AL20" i="68" s="1"/>
  <c r="BJ20" i="68" s="1"/>
  <c r="BO101" i="68"/>
  <c r="BH101" i="68"/>
  <c r="AC101" i="68"/>
  <c r="AS101" i="68"/>
  <c r="AN101" i="68"/>
  <c r="BC101" i="68"/>
  <c r="BQ101" i="68"/>
  <c r="BL101" i="68"/>
  <c r="AI101" i="68"/>
  <c r="AU101" i="68"/>
  <c r="AP101" i="68"/>
  <c r="BG43" i="68"/>
  <c r="BO43" i="68"/>
  <c r="BD43" i="68"/>
  <c r="BL43" i="68"/>
  <c r="BT43" i="68"/>
  <c r="AI43" i="68"/>
  <c r="AQ43" i="68"/>
  <c r="AF43" i="68"/>
  <c r="AN43" i="68"/>
  <c r="AV43" i="68"/>
  <c r="BA43" i="68"/>
  <c r="BI43" i="68"/>
  <c r="BQ43" i="68"/>
  <c r="BF43" i="68"/>
  <c r="BN43" i="68"/>
  <c r="AC43" i="68"/>
  <c r="AK43" i="68"/>
  <c r="AS43" i="68"/>
  <c r="AH43" i="68"/>
  <c r="AP43" i="68"/>
  <c r="BA83" i="68"/>
  <c r="BT83" i="68"/>
  <c r="AP83" i="68"/>
  <c r="AA83" i="68"/>
  <c r="AY83" i="68" s="1"/>
  <c r="BI83" i="68"/>
  <c r="AG83" i="68"/>
  <c r="BE72" i="68"/>
  <c r="BG72" i="68"/>
  <c r="BQ72" i="68"/>
  <c r="BH72" i="68"/>
  <c r="BT72" i="68"/>
  <c r="AK72" i="68"/>
  <c r="AU72" i="68"/>
  <c r="AN72" i="68"/>
  <c r="BI72" i="68"/>
  <c r="BS72" i="68"/>
  <c r="BL72" i="68"/>
  <c r="AC72" i="68"/>
  <c r="AM72" i="68"/>
  <c r="AF72" i="68"/>
  <c r="AP72" i="68"/>
  <c r="AA72" i="68"/>
  <c r="AY72" i="68" s="1"/>
  <c r="BE62" i="68"/>
  <c r="BG62" i="68"/>
  <c r="BQ62" i="68"/>
  <c r="BH62" i="68"/>
  <c r="BT62" i="68"/>
  <c r="AK62" i="68"/>
  <c r="AU62" i="68"/>
  <c r="AN62" i="68"/>
  <c r="BI62" i="68"/>
  <c r="BS62" i="68"/>
  <c r="BL62" i="68"/>
  <c r="AC62" i="68"/>
  <c r="AM62" i="68"/>
  <c r="AF62" i="68"/>
  <c r="AP62" i="68"/>
  <c r="F68" i="67"/>
  <c r="F41" i="67"/>
  <c r="N98" i="63"/>
  <c r="H20" i="34"/>
  <c r="E29" i="11" s="1"/>
  <c r="AU20" i="34"/>
  <c r="AI20" i="34"/>
  <c r="N29" i="11" s="1"/>
  <c r="K20" i="34"/>
  <c r="F29" i="11" s="1"/>
  <c r="BI109" i="68"/>
  <c r="BD109" i="68"/>
  <c r="BT109" i="68"/>
  <c r="AO109" i="68"/>
  <c r="AH109" i="68"/>
  <c r="F42" i="67"/>
  <c r="F67" i="67"/>
  <c r="K68" i="67"/>
  <c r="K41" i="67"/>
  <c r="K66" i="67"/>
  <c r="J42" i="67"/>
  <c r="E65" i="67"/>
  <c r="E39" i="67"/>
  <c r="F41" i="79"/>
  <c r="F18" i="57" s="1"/>
  <c r="C84" i="63"/>
  <c r="J68" i="67"/>
  <c r="E52" i="67"/>
  <c r="D242" i="46"/>
  <c r="AK75" i="46"/>
  <c r="R74" i="46"/>
  <c r="Q70" i="46"/>
  <c r="AI67" i="46"/>
  <c r="Q66" i="46"/>
  <c r="AO63" i="46"/>
  <c r="AD21" i="46"/>
  <c r="D399" i="64"/>
  <c r="E511" i="31"/>
  <c r="CC115" i="46"/>
  <c r="K67" i="67"/>
  <c r="K42" i="67"/>
  <c r="K40" i="67"/>
  <c r="H73" i="46"/>
  <c r="L65" i="67"/>
  <c r="N52" i="67"/>
  <c r="H39" i="67"/>
  <c r="N39" i="67"/>
  <c r="V65" i="67"/>
  <c r="AD100" i="46"/>
  <c r="E220" i="44"/>
  <c r="E236" i="44"/>
  <c r="E231" i="44"/>
  <c r="E238" i="44"/>
  <c r="E242" i="44"/>
  <c r="E237" i="44"/>
  <c r="H41" i="79"/>
  <c r="H18" i="57" s="1"/>
  <c r="H120" i="46"/>
  <c r="H116" i="46"/>
  <c r="H110" i="46"/>
  <c r="H106" i="46"/>
  <c r="H102" i="46"/>
  <c r="H98" i="46"/>
  <c r="E539" i="64"/>
  <c r="E523" i="64"/>
  <c r="E470" i="64"/>
  <c r="E466" i="64"/>
  <c r="E450" i="64"/>
  <c r="E393" i="64"/>
  <c r="H208" i="46"/>
  <c r="E193" i="64"/>
  <c r="E185" i="64"/>
  <c r="E101" i="64"/>
  <c r="E97" i="64"/>
  <c r="E90" i="64"/>
  <c r="R41" i="79"/>
  <c r="R18" i="57" s="1"/>
  <c r="E57" i="64"/>
  <c r="E34" i="64"/>
  <c r="E27" i="64"/>
  <c r="E20" i="64"/>
  <c r="E18" i="64"/>
  <c r="H148" i="68"/>
  <c r="AA58" i="68"/>
  <c r="AY58" i="68" s="1"/>
  <c r="AA70" i="68"/>
  <c r="AY70" i="68" s="1"/>
  <c r="AA131" i="68"/>
  <c r="AY131" i="68" s="1"/>
  <c r="AA47" i="68"/>
  <c r="AY47" i="68" s="1"/>
  <c r="AA113" i="68"/>
  <c r="AY113" i="68" s="1"/>
  <c r="AA138" i="68"/>
  <c r="AY138" i="68" s="1"/>
  <c r="C109" i="44"/>
  <c r="E109" i="44" s="1"/>
  <c r="H109" i="44" s="1"/>
  <c r="AT30" i="68"/>
  <c r="AL30" i="68"/>
  <c r="AD30" i="68"/>
  <c r="AO30" i="68"/>
  <c r="AG30" i="68"/>
  <c r="BR30" i="68"/>
  <c r="BJ30" i="68"/>
  <c r="BB30" i="68"/>
  <c r="BM30" i="68"/>
  <c r="BE30" i="68"/>
  <c r="AT39" i="68"/>
  <c r="AL39" i="68"/>
  <c r="AD39" i="68"/>
  <c r="AO39" i="68"/>
  <c r="AG39" i="68"/>
  <c r="BR39" i="68"/>
  <c r="BJ39" i="68"/>
  <c r="BB39" i="68"/>
  <c r="BM39" i="68"/>
  <c r="BE39" i="68"/>
  <c r="AT44" i="68"/>
  <c r="AL44" i="68"/>
  <c r="AD44" i="68"/>
  <c r="AO44" i="68"/>
  <c r="AG44" i="68"/>
  <c r="BR44" i="68"/>
  <c r="BJ44" i="68"/>
  <c r="BB44" i="68"/>
  <c r="BM44" i="68"/>
  <c r="BE44" i="68"/>
  <c r="AT52" i="68"/>
  <c r="AL52" i="68"/>
  <c r="AD52" i="68"/>
  <c r="AO52" i="68"/>
  <c r="AG52" i="68"/>
  <c r="BR52" i="68"/>
  <c r="BJ52" i="68"/>
  <c r="BB52" i="68"/>
  <c r="BM52" i="68"/>
  <c r="BE52" i="68"/>
  <c r="AT58" i="68"/>
  <c r="AL58" i="68"/>
  <c r="AD58" i="68"/>
  <c r="AO58" i="68"/>
  <c r="AG58" i="68"/>
  <c r="BR58" i="68"/>
  <c r="BJ58" i="68"/>
  <c r="BB58" i="68"/>
  <c r="BM58" i="68"/>
  <c r="BE58" i="68"/>
  <c r="AT60" i="68"/>
  <c r="AL60" i="68"/>
  <c r="AD60" i="68"/>
  <c r="AO60" i="68"/>
  <c r="AG60" i="68"/>
  <c r="BR60" i="68"/>
  <c r="BJ60" i="68"/>
  <c r="BB60" i="68"/>
  <c r="BM60" i="68"/>
  <c r="BE60" i="68"/>
  <c r="AP70" i="68"/>
  <c r="AH70" i="68"/>
  <c r="AS70" i="68"/>
  <c r="AK70" i="68"/>
  <c r="AC70" i="68"/>
  <c r="BN70" i="68"/>
  <c r="BF70" i="68"/>
  <c r="BQ70" i="68"/>
  <c r="BI70" i="68"/>
  <c r="BA70" i="68"/>
  <c r="AN84" i="68"/>
  <c r="AD84" i="68"/>
  <c r="AK84" i="68"/>
  <c r="BT84" i="68"/>
  <c r="BJ84" i="68"/>
  <c r="BQ84" i="68"/>
  <c r="AL92" i="68"/>
  <c r="AU92" i="68"/>
  <c r="AK92" i="68"/>
  <c r="BR92" i="68"/>
  <c r="BH92" i="68"/>
  <c r="BQ92" i="68"/>
  <c r="AR102" i="68"/>
  <c r="AH102" i="68"/>
  <c r="AO102" i="68"/>
  <c r="AE102" i="68"/>
  <c r="BN102" i="68"/>
  <c r="BQ102" i="68"/>
  <c r="AH108" i="68"/>
  <c r="AK108" i="68"/>
  <c r="BN108" i="68"/>
  <c r="BQ108" i="68"/>
  <c r="AT116" i="68"/>
  <c r="AD116" i="68"/>
  <c r="AG116" i="68"/>
  <c r="BJ116" i="68"/>
  <c r="AT126" i="68"/>
  <c r="AD126" i="68"/>
  <c r="AC126" i="68"/>
  <c r="AH131" i="68"/>
  <c r="AE131" i="68"/>
  <c r="BB131" i="68"/>
  <c r="AV138" i="68"/>
  <c r="AS138" i="68"/>
  <c r="BP138" i="68"/>
  <c r="AM27" i="68"/>
  <c r="BA27" i="68"/>
  <c r="AL47" i="68"/>
  <c r="AE47" i="68"/>
  <c r="AR55" i="68"/>
  <c r="AG55" i="68"/>
  <c r="AL63" i="68"/>
  <c r="BT63" i="68"/>
  <c r="AV105" i="68"/>
  <c r="AK105" i="68"/>
  <c r="E21" i="36"/>
  <c r="H21" i="36"/>
  <c r="Q21" i="36"/>
  <c r="G21" i="36"/>
  <c r="R21" i="36"/>
  <c r="F21" i="36"/>
  <c r="BK141" i="68"/>
  <c r="BB141" i="68"/>
  <c r="BL141" i="68"/>
  <c r="AE141" i="68"/>
  <c r="AO141" i="68"/>
  <c r="AD141" i="68"/>
  <c r="AL141" i="68"/>
  <c r="AT141" i="68"/>
  <c r="BC141" i="68"/>
  <c r="BM141" i="68"/>
  <c r="BD141" i="68"/>
  <c r="BP141" i="68"/>
  <c r="AG141" i="68"/>
  <c r="AQ141" i="68"/>
  <c r="AF141" i="68"/>
  <c r="AN141" i="68"/>
  <c r="AV141" i="68"/>
  <c r="BG141" i="68"/>
  <c r="BJ141" i="68"/>
  <c r="AM141" i="68"/>
  <c r="AJ141" i="68"/>
  <c r="BE141" i="68"/>
  <c r="BH141" i="68"/>
  <c r="AI141" i="68"/>
  <c r="AH141" i="68"/>
  <c r="BR141" i="68"/>
  <c r="AP141" i="68"/>
  <c r="BS141" i="68"/>
  <c r="AU141" i="68"/>
  <c r="BE138" i="68"/>
  <c r="BM138" i="68"/>
  <c r="BB138" i="68"/>
  <c r="BJ138" i="68"/>
  <c r="BR138" i="68"/>
  <c r="AG138" i="68"/>
  <c r="AO138" i="68"/>
  <c r="AD138" i="68"/>
  <c r="AL138" i="68"/>
  <c r="AT138" i="68"/>
  <c r="BI138" i="68"/>
  <c r="BS138" i="68"/>
  <c r="BL138" i="68"/>
  <c r="AC138" i="68"/>
  <c r="AM138" i="68"/>
  <c r="AF138" i="68"/>
  <c r="AP138" i="68"/>
  <c r="BG138" i="68"/>
  <c r="BQ138" i="68"/>
  <c r="BH138" i="68"/>
  <c r="BT138" i="68"/>
  <c r="AK138" i="68"/>
  <c r="AU138" i="68"/>
  <c r="AN138" i="68"/>
  <c r="BG131" i="68"/>
  <c r="BO131" i="68"/>
  <c r="BD131" i="68"/>
  <c r="BL131" i="68"/>
  <c r="BT131" i="68"/>
  <c r="AI131" i="68"/>
  <c r="AQ131" i="68"/>
  <c r="AF131" i="68"/>
  <c r="AN131" i="68"/>
  <c r="AV131" i="68"/>
  <c r="BE131" i="68"/>
  <c r="BQ131" i="68"/>
  <c r="BH131" i="68"/>
  <c r="BR131" i="68"/>
  <c r="AK131" i="68"/>
  <c r="AU131" i="68"/>
  <c r="AL131" i="68"/>
  <c r="BC131" i="68"/>
  <c r="BM131" i="68"/>
  <c r="BF131" i="68"/>
  <c r="BP131" i="68"/>
  <c r="AG131" i="68"/>
  <c r="AS131" i="68"/>
  <c r="AJ131" i="68"/>
  <c r="AT131" i="68"/>
  <c r="BC126" i="68"/>
  <c r="BK126" i="68"/>
  <c r="BS126" i="68"/>
  <c r="BH126" i="68"/>
  <c r="BP126" i="68"/>
  <c r="AE126" i="68"/>
  <c r="AM126" i="68"/>
  <c r="BG126" i="68"/>
  <c r="BQ126" i="68"/>
  <c r="BJ126" i="68"/>
  <c r="BT126" i="68"/>
  <c r="AK126" i="68"/>
  <c r="AU126" i="68"/>
  <c r="AJ126" i="68"/>
  <c r="AR126" i="68"/>
  <c r="BE126" i="68"/>
  <c r="BO126" i="68"/>
  <c r="BF126" i="68"/>
  <c r="BR126" i="68"/>
  <c r="AI126" i="68"/>
  <c r="AS126" i="68"/>
  <c r="AH126" i="68"/>
  <c r="AP126" i="68"/>
  <c r="BE121" i="68"/>
  <c r="BM121" i="68"/>
  <c r="BB121" i="68"/>
  <c r="BJ121" i="68"/>
  <c r="BR121" i="68"/>
  <c r="AG121" i="68"/>
  <c r="AO121" i="68"/>
  <c r="AD121" i="68"/>
  <c r="AL121" i="68"/>
  <c r="AT121" i="68"/>
  <c r="BA121" i="68"/>
  <c r="BK121" i="68"/>
  <c r="BD121" i="68"/>
  <c r="BN121" i="68"/>
  <c r="AE121" i="68"/>
  <c r="AQ121" i="68"/>
  <c r="AH121" i="68"/>
  <c r="AR121" i="68"/>
  <c r="BI121" i="68"/>
  <c r="BS121" i="68"/>
  <c r="BL121" i="68"/>
  <c r="AC121" i="68"/>
  <c r="AM121" i="68"/>
  <c r="AF121" i="68"/>
  <c r="AP121" i="68"/>
  <c r="BG121" i="68"/>
  <c r="BH121" i="68"/>
  <c r="AK121" i="68"/>
  <c r="AN121" i="68"/>
  <c r="BC121" i="68"/>
  <c r="BF121" i="68"/>
  <c r="AI121" i="68"/>
  <c r="AJ121" i="68"/>
  <c r="BC116" i="68"/>
  <c r="BK116" i="68"/>
  <c r="BS116" i="68"/>
  <c r="BH116" i="68"/>
  <c r="BP116" i="68"/>
  <c r="AE116" i="68"/>
  <c r="AM116" i="68"/>
  <c r="AU116" i="68"/>
  <c r="AJ116" i="68"/>
  <c r="AR116" i="68"/>
  <c r="BA116" i="68"/>
  <c r="BI116" i="68"/>
  <c r="BQ116" i="68"/>
  <c r="BF116" i="68"/>
  <c r="BN116" i="68"/>
  <c r="AC116" i="68"/>
  <c r="AK116" i="68"/>
  <c r="AS116" i="68"/>
  <c r="AH116" i="68"/>
  <c r="AP116" i="68"/>
  <c r="BC113" i="68"/>
  <c r="BK113" i="68"/>
  <c r="BS113" i="68"/>
  <c r="BH113" i="68"/>
  <c r="BP113" i="68"/>
  <c r="AE113" i="68"/>
  <c r="AM113" i="68"/>
  <c r="AU113" i="68"/>
  <c r="AJ113" i="68"/>
  <c r="AR113" i="68"/>
  <c r="BE113" i="68"/>
  <c r="BO113" i="68"/>
  <c r="BF113" i="68"/>
  <c r="BR113" i="68"/>
  <c r="AI113" i="68"/>
  <c r="AS113" i="68"/>
  <c r="AL113" i="68"/>
  <c r="AV113" i="68"/>
  <c r="BA113" i="68"/>
  <c r="BM113" i="68"/>
  <c r="BD113" i="68"/>
  <c r="BN113" i="68"/>
  <c r="AG113" i="68"/>
  <c r="AQ113" i="68"/>
  <c r="AH113" i="68"/>
  <c r="AT113" i="68"/>
  <c r="BI113" i="68"/>
  <c r="BL113" i="68"/>
  <c r="AO113" i="68"/>
  <c r="AP113" i="68"/>
  <c r="BG113" i="68"/>
  <c r="BJ113" i="68"/>
  <c r="AK113" i="68"/>
  <c r="AN113" i="68"/>
  <c r="BG108" i="68"/>
  <c r="BO108" i="68"/>
  <c r="BD108" i="68"/>
  <c r="BL108" i="68"/>
  <c r="BT108" i="68"/>
  <c r="AI108" i="68"/>
  <c r="AQ108" i="68"/>
  <c r="AF108" i="68"/>
  <c r="AN108" i="68"/>
  <c r="AV108" i="68"/>
  <c r="BE108" i="68"/>
  <c r="BM108" i="68"/>
  <c r="BB108" i="68"/>
  <c r="BJ108" i="68"/>
  <c r="BR108" i="68"/>
  <c r="AG108" i="68"/>
  <c r="AO108" i="68"/>
  <c r="AD108" i="68"/>
  <c r="AL108" i="68"/>
  <c r="AT108" i="68"/>
  <c r="BE105" i="68"/>
  <c r="BM105" i="68"/>
  <c r="BB105" i="68"/>
  <c r="BJ105" i="68"/>
  <c r="BR105" i="68"/>
  <c r="AG105" i="68"/>
  <c r="AO105" i="68"/>
  <c r="AD105" i="68"/>
  <c r="AL105" i="68"/>
  <c r="AT105" i="68"/>
  <c r="BA105" i="68"/>
  <c r="BK105" i="68"/>
  <c r="BD105" i="68"/>
  <c r="BN105" i="68"/>
  <c r="AE105" i="68"/>
  <c r="AQ105" i="68"/>
  <c r="AH105" i="68"/>
  <c r="AR105" i="68"/>
  <c r="BC105" i="68"/>
  <c r="BQ105" i="68"/>
  <c r="BL105" i="68"/>
  <c r="AI105" i="68"/>
  <c r="AU105" i="68"/>
  <c r="AP105" i="68"/>
  <c r="BO105" i="68"/>
  <c r="BH105" i="68"/>
  <c r="AC105" i="68"/>
  <c r="AS105" i="68"/>
  <c r="AN105" i="68"/>
  <c r="BG102" i="68"/>
  <c r="BO102" i="68"/>
  <c r="BD102" i="68"/>
  <c r="BL102" i="68"/>
  <c r="BT102" i="68"/>
  <c r="AI102" i="68"/>
  <c r="AQ102" i="68"/>
  <c r="AF102" i="68"/>
  <c r="AN102" i="68"/>
  <c r="AV102" i="68"/>
  <c r="BE102" i="68"/>
  <c r="BM102" i="68"/>
  <c r="BB102" i="68"/>
  <c r="BJ102" i="68"/>
  <c r="BG92" i="68"/>
  <c r="BO92" i="68"/>
  <c r="BD92" i="68"/>
  <c r="BL92" i="68"/>
  <c r="BT92" i="68"/>
  <c r="AI92" i="68"/>
  <c r="AQ92" i="68"/>
  <c r="AF92" i="68"/>
  <c r="AN92" i="68"/>
  <c r="AV92" i="68"/>
  <c r="BC84" i="68"/>
  <c r="BK84" i="68"/>
  <c r="BS84" i="68"/>
  <c r="BH84" i="68"/>
  <c r="BP84" i="68"/>
  <c r="AE84" i="68"/>
  <c r="AM84" i="68"/>
  <c r="AU84" i="68"/>
  <c r="AJ84" i="68"/>
  <c r="AR84" i="68"/>
  <c r="BA63" i="68"/>
  <c r="BI63" i="68"/>
  <c r="BQ63" i="68"/>
  <c r="BF63" i="68"/>
  <c r="BN63" i="68"/>
  <c r="AC63" i="68"/>
  <c r="AK63" i="68"/>
  <c r="AS63" i="68"/>
  <c r="AH63" i="68"/>
  <c r="AP63" i="68"/>
  <c r="BC63" i="68"/>
  <c r="BM63" i="68"/>
  <c r="BD63" i="68"/>
  <c r="BP63" i="68"/>
  <c r="AG63" i="68"/>
  <c r="AQ63" i="68"/>
  <c r="AJ63" i="68"/>
  <c r="AT63" i="68"/>
  <c r="BE63" i="68"/>
  <c r="BS63" i="68"/>
  <c r="BL63" i="68"/>
  <c r="AI63" i="68"/>
  <c r="AD63" i="68"/>
  <c r="AR63" i="68"/>
  <c r="BO63" i="68"/>
  <c r="BJ63" i="68"/>
  <c r="AE63" i="68"/>
  <c r="AU63" i="68"/>
  <c r="AN63" i="68"/>
  <c r="BA55" i="68"/>
  <c r="BI55" i="68"/>
  <c r="BQ55" i="68"/>
  <c r="BF55" i="68"/>
  <c r="BN55" i="68"/>
  <c r="AC55" i="68"/>
  <c r="AK55" i="68"/>
  <c r="AS55" i="68"/>
  <c r="AH55" i="68"/>
  <c r="AP55" i="68"/>
  <c r="BG55" i="68"/>
  <c r="BS55" i="68"/>
  <c r="BJ55" i="68"/>
  <c r="BT55" i="68"/>
  <c r="AM55" i="68"/>
  <c r="AD55" i="68"/>
  <c r="AN55" i="68"/>
  <c r="BK55" i="68"/>
  <c r="BD55" i="68"/>
  <c r="BR55" i="68"/>
  <c r="AO55" i="68"/>
  <c r="AJ55" i="68"/>
  <c r="AV55" i="68"/>
  <c r="BE55" i="68"/>
  <c r="BB55" i="68"/>
  <c r="BP55" i="68"/>
  <c r="AI55" i="68"/>
  <c r="AF55" i="68"/>
  <c r="AT55" i="68"/>
  <c r="BG47" i="68"/>
  <c r="BO47" i="68"/>
  <c r="BD47" i="68"/>
  <c r="BL47" i="68"/>
  <c r="BT47" i="68"/>
  <c r="AI47" i="68"/>
  <c r="AQ47" i="68"/>
  <c r="AF47" i="68"/>
  <c r="AN47" i="68"/>
  <c r="AV47" i="68"/>
  <c r="BI47" i="68"/>
  <c r="BS47" i="68"/>
  <c r="BJ47" i="68"/>
  <c r="AC47" i="68"/>
  <c r="AM47" i="68"/>
  <c r="AD47" i="68"/>
  <c r="AP47" i="68"/>
  <c r="BE47" i="68"/>
  <c r="BB47" i="68"/>
  <c r="BP47" i="68"/>
  <c r="AK47" i="68"/>
  <c r="AH47" i="68"/>
  <c r="AT47" i="68"/>
  <c r="BC47" i="68"/>
  <c r="BQ47" i="68"/>
  <c r="BN47" i="68"/>
  <c r="AG47" i="68"/>
  <c r="AU47" i="68"/>
  <c r="AR47" i="68"/>
  <c r="BD27" i="68"/>
  <c r="BL27" i="68"/>
  <c r="BT27" i="68"/>
  <c r="BI27" i="68"/>
  <c r="BQ27" i="68"/>
  <c r="AF27" i="68"/>
  <c r="AN27" i="68"/>
  <c r="AV27" i="68"/>
  <c r="AK27" i="68"/>
  <c r="BJ27" i="68"/>
  <c r="BC27" i="68"/>
  <c r="BM27" i="68"/>
  <c r="AD27" i="68"/>
  <c r="AP27" i="68"/>
  <c r="AG27" i="68"/>
  <c r="AQ27" i="68"/>
  <c r="BF27" i="68"/>
  <c r="BR27" i="68"/>
  <c r="BO27" i="68"/>
  <c r="AJ27" i="68"/>
  <c r="AE27" i="68"/>
  <c r="AS27" i="68"/>
  <c r="BB27" i="68"/>
  <c r="BP27" i="68"/>
  <c r="BK27" i="68"/>
  <c r="AH27" i="68"/>
  <c r="AT27" i="68"/>
  <c r="AO27" i="68"/>
  <c r="CB115" i="46"/>
  <c r="CG115" i="46"/>
  <c r="AA44" i="68"/>
  <c r="AY44" i="68" s="1"/>
  <c r="AA84" i="68"/>
  <c r="AY84" i="68" s="1"/>
  <c r="AA116" i="68"/>
  <c r="AY116" i="68" s="1"/>
  <c r="AA126" i="68"/>
  <c r="AY126" i="68" s="1"/>
  <c r="AA63" i="68"/>
  <c r="AY63" i="68" s="1"/>
  <c r="C98" i="46"/>
  <c r="E98" i="46" s="1"/>
  <c r="CE98" i="46" s="1"/>
  <c r="AP30" i="68"/>
  <c r="AH30" i="68"/>
  <c r="AS30" i="68"/>
  <c r="AK30" i="68"/>
  <c r="AC30" i="68"/>
  <c r="BN30" i="68"/>
  <c r="BF30" i="68"/>
  <c r="BQ30" i="68"/>
  <c r="BI30" i="68"/>
  <c r="BA30" i="68"/>
  <c r="AP39" i="68"/>
  <c r="AH39" i="68"/>
  <c r="AS39" i="68"/>
  <c r="AK39" i="68"/>
  <c r="AC39" i="68"/>
  <c r="BN39" i="68"/>
  <c r="BF39" i="68"/>
  <c r="BQ39" i="68"/>
  <c r="BI39" i="68"/>
  <c r="BA39" i="68"/>
  <c r="AP44" i="68"/>
  <c r="AH44" i="68"/>
  <c r="AS44" i="68"/>
  <c r="AK44" i="68"/>
  <c r="AC44" i="68"/>
  <c r="BN44" i="68"/>
  <c r="BF44" i="68"/>
  <c r="BQ44" i="68"/>
  <c r="BI44" i="68"/>
  <c r="BA44" i="68"/>
  <c r="AP52" i="68"/>
  <c r="AH52" i="68"/>
  <c r="AS52" i="68"/>
  <c r="AK52" i="68"/>
  <c r="AC52" i="68"/>
  <c r="BN52" i="68"/>
  <c r="BF52" i="68"/>
  <c r="BQ52" i="68"/>
  <c r="BI52" i="68"/>
  <c r="BA52" i="68"/>
  <c r="AP58" i="68"/>
  <c r="AH58" i="68"/>
  <c r="AS58" i="68"/>
  <c r="AK58" i="68"/>
  <c r="AC58" i="68"/>
  <c r="BN58" i="68"/>
  <c r="BF58" i="68"/>
  <c r="BQ58" i="68"/>
  <c r="BI58" i="68"/>
  <c r="BA58" i="68"/>
  <c r="AP60" i="68"/>
  <c r="AH60" i="68"/>
  <c r="AS60" i="68"/>
  <c r="AK60" i="68"/>
  <c r="AC60" i="68"/>
  <c r="BN60" i="68"/>
  <c r="BF60" i="68"/>
  <c r="BQ60" i="68"/>
  <c r="BI60" i="68"/>
  <c r="BA60" i="68"/>
  <c r="AT70" i="68"/>
  <c r="AL70" i="68"/>
  <c r="AD70" i="68"/>
  <c r="AO70" i="68"/>
  <c r="AG70" i="68"/>
  <c r="BR70" i="68"/>
  <c r="BJ70" i="68"/>
  <c r="BB70" i="68"/>
  <c r="BM70" i="68"/>
  <c r="BE70" i="68"/>
  <c r="AT84" i="68"/>
  <c r="AH84" i="68"/>
  <c r="AQ84" i="68"/>
  <c r="AG84" i="68"/>
  <c r="BN84" i="68"/>
  <c r="BD84" i="68"/>
  <c r="BM84" i="68"/>
  <c r="BA84" i="68"/>
  <c r="AR92" i="68"/>
  <c r="AH92" i="68"/>
  <c r="AO92" i="68"/>
  <c r="AE92" i="68"/>
  <c r="BN92" i="68"/>
  <c r="BB92" i="68"/>
  <c r="BK92" i="68"/>
  <c r="BA92" i="68"/>
  <c r="AL102" i="68"/>
  <c r="AU102" i="68"/>
  <c r="AK102" i="68"/>
  <c r="BR102" i="68"/>
  <c r="BF102" i="68"/>
  <c r="BI102" i="68"/>
  <c r="AP108" i="68"/>
  <c r="AS108" i="68"/>
  <c r="AC108" i="68"/>
  <c r="BF108" i="68"/>
  <c r="BI108" i="68"/>
  <c r="AL116" i="68"/>
  <c r="AO116" i="68"/>
  <c r="BR116" i="68"/>
  <c r="BB116" i="68"/>
  <c r="BE116" i="68"/>
  <c r="AL126" i="68"/>
  <c r="AO126" i="68"/>
  <c r="BL126" i="68"/>
  <c r="BI126" i="68"/>
  <c r="AR131" i="68"/>
  <c r="AO131" i="68"/>
  <c r="BN131" i="68"/>
  <c r="BK131" i="68"/>
  <c r="AJ138" i="68"/>
  <c r="AI138" i="68"/>
  <c r="BF138" i="68"/>
  <c r="BC138" i="68"/>
  <c r="AC27" i="68"/>
  <c r="AR27" i="68"/>
  <c r="BG27" i="68"/>
  <c r="AS47" i="68"/>
  <c r="BH47" i="68"/>
  <c r="BA47" i="68"/>
  <c r="AU55" i="68"/>
  <c r="BL55" i="68"/>
  <c r="BC55" i="68"/>
  <c r="AO63" i="68"/>
  <c r="BH63" i="68"/>
  <c r="AF105" i="68"/>
  <c r="BP105" i="68"/>
  <c r="BG105" i="68"/>
  <c r="AF113" i="68"/>
  <c r="BB113" i="68"/>
  <c r="AU121" i="68"/>
  <c r="BQ121" i="68"/>
  <c r="AS141" i="68"/>
  <c r="CA115" i="46"/>
  <c r="E508" i="31"/>
  <c r="U26" i="36"/>
  <c r="R26" i="36"/>
  <c r="M26" i="36"/>
  <c r="T26" i="36"/>
  <c r="AA30" i="68"/>
  <c r="AY30" i="68" s="1"/>
  <c r="AA108" i="68"/>
  <c r="AY108" i="68" s="1"/>
  <c r="AA55" i="68"/>
  <c r="AY55" i="68" s="1"/>
  <c r="AA121" i="68"/>
  <c r="AY121" i="68" s="1"/>
  <c r="AV30" i="68"/>
  <c r="AN30" i="68"/>
  <c r="AF30" i="68"/>
  <c r="AQ30" i="68"/>
  <c r="AI30" i="68"/>
  <c r="BT30" i="68"/>
  <c r="BL30" i="68"/>
  <c r="BD30" i="68"/>
  <c r="BO30" i="68"/>
  <c r="AV39" i="68"/>
  <c r="AN39" i="68"/>
  <c r="AF39" i="68"/>
  <c r="AQ39" i="68"/>
  <c r="AI39" i="68"/>
  <c r="BT39" i="68"/>
  <c r="BL39" i="68"/>
  <c r="BD39" i="68"/>
  <c r="BO39" i="68"/>
  <c r="AV44" i="68"/>
  <c r="AN44" i="68"/>
  <c r="AF44" i="68"/>
  <c r="AQ44" i="68"/>
  <c r="AI44" i="68"/>
  <c r="BT44" i="68"/>
  <c r="BL44" i="68"/>
  <c r="BD44" i="68"/>
  <c r="BO44" i="68"/>
  <c r="AV52" i="68"/>
  <c r="AN52" i="68"/>
  <c r="AF52" i="68"/>
  <c r="AQ52" i="68"/>
  <c r="AI52" i="68"/>
  <c r="BT52" i="68"/>
  <c r="BL52" i="68"/>
  <c r="BD52" i="68"/>
  <c r="BO52" i="68"/>
  <c r="AV58" i="68"/>
  <c r="AN58" i="68"/>
  <c r="AF58" i="68"/>
  <c r="AQ58" i="68"/>
  <c r="AI58" i="68"/>
  <c r="BT58" i="68"/>
  <c r="BL58" i="68"/>
  <c r="BD58" i="68"/>
  <c r="BO58" i="68"/>
  <c r="AV60" i="68"/>
  <c r="AN60" i="68"/>
  <c r="AF60" i="68"/>
  <c r="AQ60" i="68"/>
  <c r="AI60" i="68"/>
  <c r="BT60" i="68"/>
  <c r="BL60" i="68"/>
  <c r="BD60" i="68"/>
  <c r="BO60" i="68"/>
  <c r="AR70" i="68"/>
  <c r="AJ70" i="68"/>
  <c r="AU70" i="68"/>
  <c r="AM70" i="68"/>
  <c r="AE70" i="68"/>
  <c r="BP70" i="68"/>
  <c r="BH70" i="68"/>
  <c r="BS70" i="68"/>
  <c r="BK70" i="68"/>
  <c r="AP84" i="68"/>
  <c r="AF84" i="68"/>
  <c r="AO84" i="68"/>
  <c r="AC84" i="68"/>
  <c r="BL84" i="68"/>
  <c r="BB84" i="68"/>
  <c r="BI84" i="68"/>
  <c r="AP92" i="68"/>
  <c r="AD92" i="68"/>
  <c r="AM92" i="68"/>
  <c r="AC92" i="68"/>
  <c r="BJ92" i="68"/>
  <c r="BS92" i="68"/>
  <c r="BI92" i="68"/>
  <c r="AT102" i="68"/>
  <c r="AJ102" i="68"/>
  <c r="AS102" i="68"/>
  <c r="AG102" i="68"/>
  <c r="BP102" i="68"/>
  <c r="BS102" i="68"/>
  <c r="BC102" i="68"/>
  <c r="AJ108" i="68"/>
  <c r="AM108" i="68"/>
  <c r="BP108" i="68"/>
  <c r="BS108" i="68"/>
  <c r="BC108" i="68"/>
  <c r="AV116" i="68"/>
  <c r="AF116" i="68"/>
  <c r="AI116" i="68"/>
  <c r="BL116" i="68"/>
  <c r="BO116" i="68"/>
  <c r="AV126" i="68"/>
  <c r="AF126" i="68"/>
  <c r="AG126" i="68"/>
  <c r="BD126" i="68"/>
  <c r="BA126" i="68"/>
  <c r="AP131" i="68"/>
  <c r="AM131" i="68"/>
  <c r="BJ131" i="68"/>
  <c r="BI131" i="68"/>
  <c r="AH138" i="68"/>
  <c r="AE138" i="68"/>
  <c r="BD138" i="68"/>
  <c r="BA138" i="68"/>
  <c r="AU27" i="68"/>
  <c r="AL27" i="68"/>
  <c r="BE27" i="68"/>
  <c r="AO47" i="68"/>
  <c r="BF47" i="68"/>
  <c r="AQ55" i="68"/>
  <c r="BH55" i="68"/>
  <c r="AV63" i="68"/>
  <c r="AM63" i="68"/>
  <c r="BB63" i="68"/>
  <c r="AM105" i="68"/>
  <c r="BF105" i="68"/>
  <c r="AD113" i="68"/>
  <c r="BQ113" i="68"/>
  <c r="AS121" i="68"/>
  <c r="BO121" i="68"/>
  <c r="BT141" i="68"/>
  <c r="E531" i="31"/>
  <c r="I86" i="63"/>
  <c r="K52" i="67"/>
  <c r="C367" i="64"/>
  <c r="BJ20" i="34"/>
  <c r="N20" i="34"/>
  <c r="G29" i="11" s="1"/>
  <c r="Q20" i="34"/>
  <c r="BG20" i="34"/>
  <c r="BH20" i="34" s="1"/>
  <c r="AL20" i="34"/>
  <c r="O29" i="11" s="1"/>
  <c r="M68" i="67"/>
  <c r="U65" i="67"/>
  <c r="Q65" i="67"/>
  <c r="S52" i="67"/>
  <c r="C65" i="67"/>
  <c r="AU192" i="46"/>
  <c r="AP188" i="46"/>
  <c r="AE182" i="46"/>
  <c r="AO178" i="46"/>
  <c r="AT118" i="46"/>
  <c r="AG104" i="46"/>
  <c r="AT98" i="46"/>
  <c r="AL87" i="46"/>
  <c r="AV76" i="46"/>
  <c r="AJ72" i="46"/>
  <c r="AN606" i="64"/>
  <c r="AN173" i="64" s="1"/>
  <c r="AN602" i="64"/>
  <c r="AN594" i="64"/>
  <c r="E232" i="44"/>
  <c r="E222" i="44"/>
  <c r="E230" i="44"/>
  <c r="E239" i="44"/>
  <c r="E251" i="44"/>
  <c r="Q41" i="79"/>
  <c r="Q18" i="57" s="1"/>
  <c r="U41" i="79"/>
  <c r="U18" i="57" s="1"/>
  <c r="I113" i="46"/>
  <c r="E531" i="64"/>
  <c r="E458" i="64"/>
  <c r="E385" i="64"/>
  <c r="E380" i="64"/>
  <c r="E321" i="64"/>
  <c r="E307" i="64"/>
  <c r="E245" i="64"/>
  <c r="E233" i="64"/>
  <c r="E105" i="64"/>
  <c r="W41" i="79"/>
  <c r="W18" i="57" s="1"/>
  <c r="Z115" i="46"/>
  <c r="BO177" i="46"/>
  <c r="AK611" i="64"/>
  <c r="AK249" i="64" s="1"/>
  <c r="AO611" i="64"/>
  <c r="AO249" i="64" s="1"/>
  <c r="AS611" i="64"/>
  <c r="AS249" i="64" s="1"/>
  <c r="Z609" i="64"/>
  <c r="R609" i="64"/>
  <c r="M609" i="64"/>
  <c r="I609" i="64"/>
  <c r="E37" i="64"/>
  <c r="E30" i="64"/>
  <c r="E23" i="64"/>
  <c r="E225" i="46"/>
  <c r="E249" i="46"/>
  <c r="H152" i="46"/>
  <c r="X184" i="46"/>
  <c r="U40" i="67"/>
  <c r="Q40" i="67"/>
  <c r="O66" i="67"/>
  <c r="B47" i="67"/>
  <c r="F53" i="67"/>
  <c r="D53" i="67"/>
  <c r="Q41" i="67"/>
  <c r="F54" i="67"/>
  <c r="C15" i="35"/>
  <c r="E492" i="31"/>
  <c r="Q42" i="67"/>
  <c r="M42" i="67"/>
  <c r="U68" i="67"/>
  <c r="H68" i="67"/>
  <c r="K64" i="63"/>
  <c r="E257" i="46"/>
  <c r="BD20" i="34"/>
  <c r="U29" i="11" s="1"/>
  <c r="BA20" i="34"/>
  <c r="BH22" i="54"/>
  <c r="BE22" i="54"/>
  <c r="AY22" i="54"/>
  <c r="AS22" i="54"/>
  <c r="AM22" i="54"/>
  <c r="AJ22" i="54"/>
  <c r="X22" i="54"/>
  <c r="U22" i="54"/>
  <c r="R22" i="54"/>
  <c r="H28" i="11" s="1"/>
  <c r="I22" i="54"/>
  <c r="F22" i="54"/>
  <c r="G22" i="54" s="1"/>
  <c r="G21" i="54" s="1"/>
  <c r="E237" i="46"/>
  <c r="BA139" i="68"/>
  <c r="BC139" i="68"/>
  <c r="BM139" i="68"/>
  <c r="BD139" i="68"/>
  <c r="BP139" i="68"/>
  <c r="AG139" i="68"/>
  <c r="AQ139" i="68"/>
  <c r="AJ139" i="68"/>
  <c r="AT139" i="68"/>
  <c r="BG132" i="68"/>
  <c r="BC132" i="68"/>
  <c r="BM132" i="68"/>
  <c r="BF132" i="68"/>
  <c r="BP132" i="68"/>
  <c r="AG132" i="68"/>
  <c r="AS132" i="68"/>
  <c r="AJ132" i="68"/>
  <c r="AT132" i="68"/>
  <c r="BA125" i="68"/>
  <c r="BC125" i="68"/>
  <c r="BM125" i="68"/>
  <c r="BD125" i="68"/>
  <c r="BP125" i="68"/>
  <c r="AG125" i="68"/>
  <c r="AQ125" i="68"/>
  <c r="AJ125" i="68"/>
  <c r="AT125" i="68"/>
  <c r="BC117" i="68"/>
  <c r="BI117" i="68"/>
  <c r="BB117" i="68"/>
  <c r="BL117" i="68"/>
  <c r="AC117" i="68"/>
  <c r="AO117" i="68"/>
  <c r="AF117" i="68"/>
  <c r="AP117" i="68"/>
  <c r="BC109" i="68"/>
  <c r="BE109" i="68"/>
  <c r="BO109" i="68"/>
  <c r="BF109" i="68"/>
  <c r="BR109" i="68"/>
  <c r="AI109" i="68"/>
  <c r="AS109" i="68"/>
  <c r="AL109" i="68"/>
  <c r="AV109" i="68"/>
  <c r="BE101" i="68"/>
  <c r="BA101" i="68"/>
  <c r="BK101" i="68"/>
  <c r="BD101" i="68"/>
  <c r="BN101" i="68"/>
  <c r="AE101" i="68"/>
  <c r="AQ101" i="68"/>
  <c r="AH101" i="68"/>
  <c r="AR101" i="68"/>
  <c r="BA71" i="68"/>
  <c r="BC71" i="68"/>
  <c r="BM71" i="68"/>
  <c r="BD71" i="68"/>
  <c r="BP71" i="68"/>
  <c r="AG71" i="68"/>
  <c r="AQ71" i="68"/>
  <c r="AJ71" i="68"/>
  <c r="AT71" i="68"/>
  <c r="BC59" i="68"/>
  <c r="BI59" i="68"/>
  <c r="BB59" i="68"/>
  <c r="BL59" i="68"/>
  <c r="AC59" i="68"/>
  <c r="AO59" i="68"/>
  <c r="AD59" i="68"/>
  <c r="AL59" i="68"/>
  <c r="AT59" i="68"/>
  <c r="BM143" i="68"/>
  <c r="BD143" i="68"/>
  <c r="BG137" i="68"/>
  <c r="AC137" i="68"/>
  <c r="BK130" i="68"/>
  <c r="AE130" i="68"/>
  <c r="BA123" i="68"/>
  <c r="BJ123" i="68"/>
  <c r="AN123" i="68"/>
  <c r="BE115" i="68"/>
  <c r="BK115" i="68"/>
  <c r="AO115" i="68"/>
  <c r="BI107" i="68"/>
  <c r="BJ107" i="68"/>
  <c r="AQ107" i="68"/>
  <c r="BK99" i="68"/>
  <c r="BO99" i="68"/>
  <c r="AE99" i="68"/>
  <c r="AP99" i="68"/>
  <c r="BA91" i="68"/>
  <c r="BQ91" i="68"/>
  <c r="AI91" i="68"/>
  <c r="AT91" i="68"/>
  <c r="BG83" i="68"/>
  <c r="BD83" i="68"/>
  <c r="AO83" i="68"/>
  <c r="BI69" i="68"/>
  <c r="BS69" i="68"/>
  <c r="AG69" i="68"/>
  <c r="AR69" i="68"/>
  <c r="BK57" i="68"/>
  <c r="BM57" i="68"/>
  <c r="BH182" i="46"/>
  <c r="BL182" i="46"/>
  <c r="CC103" i="46"/>
  <c r="BT103" i="46"/>
  <c r="CH103" i="46"/>
  <c r="D175" i="64"/>
  <c r="E175" i="64"/>
  <c r="E118" i="64"/>
  <c r="D118" i="64"/>
  <c r="E176" i="64"/>
  <c r="D176" i="64"/>
  <c r="CE96" i="46"/>
  <c r="BU96" i="46"/>
  <c r="BY96" i="46"/>
  <c r="CF96" i="46"/>
  <c r="P74" i="36"/>
  <c r="G74" i="36"/>
  <c r="W20" i="34"/>
  <c r="C53" i="57"/>
  <c r="D26" i="64"/>
  <c r="D458" i="64"/>
  <c r="D167" i="64"/>
  <c r="D96" i="64"/>
  <c r="D312" i="64"/>
  <c r="F600" i="64"/>
  <c r="D385" i="64"/>
  <c r="D531" i="64"/>
  <c r="D238" i="64"/>
  <c r="F238" i="64" s="1"/>
  <c r="CE107" i="46"/>
  <c r="BV107" i="46"/>
  <c r="CH107" i="46"/>
  <c r="CL107" i="46"/>
  <c r="D126" i="64"/>
  <c r="D268" i="64"/>
  <c r="D197" i="64"/>
  <c r="F630" i="64"/>
  <c r="D56" i="64"/>
  <c r="D561" i="64"/>
  <c r="D488" i="64"/>
  <c r="D415" i="64"/>
  <c r="D540" i="64"/>
  <c r="D467" i="64"/>
  <c r="D35" i="64"/>
  <c r="D321" i="64"/>
  <c r="F609" i="64"/>
  <c r="D105" i="64"/>
  <c r="D247" i="64"/>
  <c r="D394" i="64"/>
  <c r="BV117" i="46"/>
  <c r="I115" i="44"/>
  <c r="CC117" i="46"/>
  <c r="CB117" i="46"/>
  <c r="CD117" i="46"/>
  <c r="B62" i="67"/>
  <c r="AN338" i="25"/>
  <c r="P39" i="67"/>
  <c r="P65" i="67"/>
  <c r="M65" i="67"/>
  <c r="M52" i="67"/>
  <c r="AI152" i="46"/>
  <c r="AM152" i="46"/>
  <c r="AU152" i="46"/>
  <c r="AP152" i="46"/>
  <c r="AD152" i="46"/>
  <c r="AF152" i="46"/>
  <c r="AO152" i="46"/>
  <c r="AW152" i="46"/>
  <c r="AR152" i="46"/>
  <c r="AD124" i="46"/>
  <c r="AE124" i="46"/>
  <c r="AI124" i="46"/>
  <c r="AP124" i="46"/>
  <c r="AG124" i="46"/>
  <c r="AV122" i="46"/>
  <c r="AL122" i="46"/>
  <c r="AM122" i="46"/>
  <c r="AN122" i="46"/>
  <c r="AI122" i="46"/>
  <c r="AH122" i="46"/>
  <c r="AG122" i="46"/>
  <c r="AW122" i="46"/>
  <c r="AS68" i="46"/>
  <c r="AU68" i="46"/>
  <c r="AF64" i="46"/>
  <c r="AT64" i="46"/>
  <c r="AH64" i="46"/>
  <c r="AM64" i="46"/>
  <c r="AN64" i="46"/>
  <c r="AT62" i="46"/>
  <c r="AF62" i="46"/>
  <c r="AH62" i="46"/>
  <c r="AJ62" i="46"/>
  <c r="AR62" i="46"/>
  <c r="AW62" i="46"/>
  <c r="AT626" i="64"/>
  <c r="AC626" i="64"/>
  <c r="AE626" i="64"/>
  <c r="AK626" i="64"/>
  <c r="AL626" i="64"/>
  <c r="AH54" i="46"/>
  <c r="AQ54" i="46"/>
  <c r="AJ626" i="64"/>
  <c r="AT622" i="64"/>
  <c r="AD622" i="64"/>
  <c r="AF622" i="64"/>
  <c r="AI622" i="64"/>
  <c r="AR622" i="64"/>
  <c r="AF50" i="46"/>
  <c r="AQ50" i="46"/>
  <c r="AM50" i="46"/>
  <c r="AT50" i="46"/>
  <c r="AU622" i="64"/>
  <c r="AT618" i="64"/>
  <c r="AC618" i="64"/>
  <c r="AE618" i="64"/>
  <c r="AK618" i="64"/>
  <c r="AP618" i="64"/>
  <c r="AD46" i="46"/>
  <c r="AL46" i="46"/>
  <c r="AS46" i="46"/>
  <c r="AB618" i="64"/>
  <c r="AG42" i="46"/>
  <c r="AD614" i="64"/>
  <c r="AF614" i="64"/>
  <c r="AN614" i="64"/>
  <c r="AT612" i="64"/>
  <c r="AC612" i="64"/>
  <c r="AE612" i="64"/>
  <c r="AL612" i="64"/>
  <c r="AF38" i="46"/>
  <c r="AR38" i="46"/>
  <c r="AU38" i="46"/>
  <c r="AM38" i="46"/>
  <c r="AI38" i="46"/>
  <c r="AD610" i="64"/>
  <c r="AJ38" i="46"/>
  <c r="AO38" i="46"/>
  <c r="AI610" i="64"/>
  <c r="AR610" i="64"/>
  <c r="AR608" i="64"/>
  <c r="AT608" i="64"/>
  <c r="AR604" i="64"/>
  <c r="AT604" i="64"/>
  <c r="AR600" i="64"/>
  <c r="AT600" i="64"/>
  <c r="AT26" i="46"/>
  <c r="AO34" i="25" s="1"/>
  <c r="AE26" i="46"/>
  <c r="Z34" i="25" s="1"/>
  <c r="AG26" i="46"/>
  <c r="AB34" i="25" s="1"/>
  <c r="AN598" i="64"/>
  <c r="AP26" i="46"/>
  <c r="AR596" i="64"/>
  <c r="AT596" i="64"/>
  <c r="AH124" i="46"/>
  <c r="AO64" i="46"/>
  <c r="B20" i="67"/>
  <c r="N87" i="36" s="1"/>
  <c r="AW124" i="46"/>
  <c r="M39" i="67"/>
  <c r="E235" i="44"/>
  <c r="BR170" i="46"/>
  <c r="BR136" i="46"/>
  <c r="BR150" i="46"/>
  <c r="CJ150" i="46"/>
  <c r="CJ132" i="46"/>
  <c r="CJ170" i="46"/>
  <c r="CJ118" i="46"/>
  <c r="BN132" i="46"/>
  <c r="BN150" i="46"/>
  <c r="BN170" i="46"/>
  <c r="BN212" i="46"/>
  <c r="CF147" i="46"/>
  <c r="CF142" i="46"/>
  <c r="CF136" i="46"/>
  <c r="CF102" i="46"/>
  <c r="CF106" i="46"/>
  <c r="CF115" i="46"/>
  <c r="BJ136" i="46"/>
  <c r="CB147" i="46"/>
  <c r="CB170" i="46"/>
  <c r="CB136" i="46"/>
  <c r="CB150" i="46"/>
  <c r="BF150" i="46"/>
  <c r="BF170" i="46"/>
  <c r="BF85" i="46"/>
  <c r="BD244" i="46" s="1"/>
  <c r="BF177" i="46"/>
  <c r="BX136" i="46"/>
  <c r="BX150" i="46"/>
  <c r="BX106" i="46"/>
  <c r="BX118" i="46"/>
  <c r="BB132" i="46"/>
  <c r="BB136" i="46"/>
  <c r="BB212" i="46"/>
  <c r="AS213" i="46"/>
  <c r="AP213" i="46"/>
  <c r="H213" i="46"/>
  <c r="AH213" i="46"/>
  <c r="AL211" i="46"/>
  <c r="E254" i="46"/>
  <c r="AY170" i="46"/>
  <c r="AO115" i="46"/>
  <c r="AW115" i="46"/>
  <c r="AD115" i="46"/>
  <c r="BP185" i="46"/>
  <c r="I183" i="44"/>
  <c r="BM185" i="46"/>
  <c r="D47" i="64"/>
  <c r="E47" i="64"/>
  <c r="D25" i="64"/>
  <c r="E25" i="64"/>
  <c r="E20" i="34"/>
  <c r="AC20" i="34"/>
  <c r="E25" i="67"/>
  <c r="B25" i="67" s="1"/>
  <c r="B19" i="67"/>
  <c r="G147" i="46"/>
  <c r="BB22" i="54"/>
  <c r="AP22" i="54"/>
  <c r="AA22" i="54"/>
  <c r="O22" i="54"/>
  <c r="AD22" i="54"/>
  <c r="AV65" i="46"/>
  <c r="AV107" i="46"/>
  <c r="AR77" i="46"/>
  <c r="AR69" i="46"/>
  <c r="AN73" i="46"/>
  <c r="AN79" i="46"/>
  <c r="AN103" i="46"/>
  <c r="AN99" i="46"/>
  <c r="AN77" i="46"/>
  <c r="AN69" i="46"/>
  <c r="AI79" i="46"/>
  <c r="AI77" i="46"/>
  <c r="AI107" i="46"/>
  <c r="AE65" i="46"/>
  <c r="AE77" i="46"/>
  <c r="AE73" i="46"/>
  <c r="AE111" i="46"/>
  <c r="AE114" i="46"/>
  <c r="AE103" i="46"/>
  <c r="I172" i="46"/>
  <c r="M172" i="46"/>
  <c r="R172" i="46"/>
  <c r="V172" i="46"/>
  <c r="Z172" i="46"/>
  <c r="J172" i="46"/>
  <c r="N172" i="46"/>
  <c r="S172" i="46"/>
  <c r="W172" i="46"/>
  <c r="AA172" i="46"/>
  <c r="Q172" i="46"/>
  <c r="K172" i="46"/>
  <c r="O172" i="46"/>
  <c r="T172" i="46"/>
  <c r="X172" i="46"/>
  <c r="AB172" i="46"/>
  <c r="I168" i="46"/>
  <c r="M168" i="46"/>
  <c r="H154" i="25" s="1"/>
  <c r="R168" i="46"/>
  <c r="M154" i="25" s="1"/>
  <c r="V168" i="46"/>
  <c r="Q154" i="25" s="1"/>
  <c r="Z168" i="46"/>
  <c r="U154" i="25" s="1"/>
  <c r="J168" i="46"/>
  <c r="E154" i="25" s="1"/>
  <c r="N168" i="46"/>
  <c r="I154" i="25" s="1"/>
  <c r="S168" i="46"/>
  <c r="N154" i="25" s="1"/>
  <c r="W168" i="46"/>
  <c r="R154" i="25" s="1"/>
  <c r="AA168" i="46"/>
  <c r="V154" i="25" s="1"/>
  <c r="K168" i="46"/>
  <c r="F154" i="25" s="1"/>
  <c r="O168" i="46"/>
  <c r="J154" i="25" s="1"/>
  <c r="T168" i="46"/>
  <c r="O154" i="25" s="1"/>
  <c r="X168" i="46"/>
  <c r="S154" i="25" s="1"/>
  <c r="AB168" i="46"/>
  <c r="W154" i="25" s="1"/>
  <c r="I162" i="44"/>
  <c r="BH164" i="46"/>
  <c r="CI164" i="46"/>
  <c r="CC164" i="46"/>
  <c r="BZ164" i="46"/>
  <c r="CL164" i="46"/>
  <c r="BG164" i="46"/>
  <c r="BP164" i="46"/>
  <c r="BR185" i="46"/>
  <c r="CF104" i="46"/>
  <c r="BB127" i="46"/>
  <c r="BJ190" i="46"/>
  <c r="BF190" i="46"/>
  <c r="CB114" i="46"/>
  <c r="CJ114" i="46"/>
  <c r="BX97" i="46"/>
  <c r="BF126" i="46"/>
  <c r="AY126" i="46"/>
  <c r="CF87" i="46"/>
  <c r="CB87" i="46"/>
  <c r="BR178" i="46"/>
  <c r="BN178" i="46"/>
  <c r="BN177" i="46"/>
  <c r="BP177" i="46"/>
  <c r="BK177" i="46"/>
  <c r="BI177" i="46"/>
  <c r="BR212" i="46"/>
  <c r="BF212" i="46"/>
  <c r="BI185" i="46"/>
  <c r="BN185" i="46"/>
  <c r="BQ185" i="46"/>
  <c r="AI103" i="46"/>
  <c r="AN107" i="46"/>
  <c r="AN114" i="46"/>
  <c r="AR114" i="46"/>
  <c r="BF132" i="46"/>
  <c r="U168" i="46"/>
  <c r="P154" i="25" s="1"/>
  <c r="Y172" i="46"/>
  <c r="D238" i="46"/>
  <c r="CF114" i="46"/>
  <c r="BX114" i="46"/>
  <c r="BX103" i="46"/>
  <c r="CB90" i="46"/>
  <c r="CB97" i="46"/>
  <c r="CF94" i="46"/>
  <c r="BR126" i="46"/>
  <c r="BN126" i="46"/>
  <c r="BJ178" i="46"/>
  <c r="AY178" i="46"/>
  <c r="BA177" i="46"/>
  <c r="BL177" i="46"/>
  <c r="AZ177" i="46"/>
  <c r="BJ212" i="46"/>
  <c r="E32" i="64"/>
  <c r="BD185" i="46"/>
  <c r="CB118" i="46"/>
  <c r="BB185" i="46"/>
  <c r="AV103" i="46"/>
  <c r="BJ150" i="46"/>
  <c r="BB170" i="46"/>
  <c r="BJ132" i="46"/>
  <c r="BI164" i="46"/>
  <c r="P168" i="46"/>
  <c r="K154" i="25" s="1"/>
  <c r="U172" i="46"/>
  <c r="CF170" i="46"/>
  <c r="AQ211" i="46"/>
  <c r="AR65" i="46"/>
  <c r="AI69" i="46"/>
  <c r="AE79" i="46"/>
  <c r="BB182" i="46"/>
  <c r="BE177" i="46"/>
  <c r="I175" i="44"/>
  <c r="BL185" i="46"/>
  <c r="BG185" i="46"/>
  <c r="AR103" i="46"/>
  <c r="AY132" i="46"/>
  <c r="BN136" i="46"/>
  <c r="BE164" i="46"/>
  <c r="CF132" i="46"/>
  <c r="D248" i="46"/>
  <c r="L168" i="46"/>
  <c r="G154" i="25" s="1"/>
  <c r="P172" i="46"/>
  <c r="AG115" i="46"/>
  <c r="AI73" i="46"/>
  <c r="U75" i="46"/>
  <c r="C66" i="67"/>
  <c r="D67" i="67"/>
  <c r="BP182" i="46"/>
  <c r="BO182" i="46"/>
  <c r="E514" i="31"/>
  <c r="BZ103" i="46"/>
  <c r="CI103" i="46"/>
  <c r="D30" i="36"/>
  <c r="U30" i="36"/>
  <c r="B34" i="67"/>
  <c r="C222" i="64"/>
  <c r="L82" i="36"/>
  <c r="Q82" i="36"/>
  <c r="H82" i="36"/>
  <c r="O82" i="36"/>
  <c r="E506" i="31"/>
  <c r="E502" i="31"/>
  <c r="M74" i="36"/>
  <c r="W74" i="36"/>
  <c r="V74" i="36"/>
  <c r="AM20" i="68"/>
  <c r="BK20" i="68" s="1"/>
  <c r="O148" i="68"/>
  <c r="AP34" i="46"/>
  <c r="AN34" i="46"/>
  <c r="CF117" i="46"/>
  <c r="CG117" i="46"/>
  <c r="BY107" i="46"/>
  <c r="CC107" i="46"/>
  <c r="CF103" i="46"/>
  <c r="BM182" i="46"/>
  <c r="Q74" i="36"/>
  <c r="D82" i="36"/>
  <c r="C99" i="46"/>
  <c r="E99" i="46" s="1"/>
  <c r="BX99" i="46" s="1"/>
  <c r="AP338" i="25"/>
  <c r="AE338" i="25"/>
  <c r="AJ338" i="25"/>
  <c r="E245" i="44"/>
  <c r="H65" i="46"/>
  <c r="H20" i="46"/>
  <c r="AM59" i="68"/>
  <c r="AE59" i="68"/>
  <c r="BP59" i="68"/>
  <c r="BH59" i="68"/>
  <c r="BS59" i="68"/>
  <c r="BK59" i="68"/>
  <c r="AP71" i="68"/>
  <c r="AH71" i="68"/>
  <c r="AS71" i="68"/>
  <c r="AK71" i="68"/>
  <c r="AC71" i="68"/>
  <c r="BN71" i="68"/>
  <c r="BF71" i="68"/>
  <c r="BQ71" i="68"/>
  <c r="BI71" i="68"/>
  <c r="AT101" i="68"/>
  <c r="AL101" i="68"/>
  <c r="AD101" i="68"/>
  <c r="AO101" i="68"/>
  <c r="AG101" i="68"/>
  <c r="BR101" i="68"/>
  <c r="BJ101" i="68"/>
  <c r="BB101" i="68"/>
  <c r="BM101" i="68"/>
  <c r="AR109" i="68"/>
  <c r="AJ109" i="68"/>
  <c r="AU109" i="68"/>
  <c r="AM109" i="68"/>
  <c r="AE109" i="68"/>
  <c r="BP109" i="68"/>
  <c r="BH109" i="68"/>
  <c r="BS109" i="68"/>
  <c r="BK109" i="68"/>
  <c r="AR117" i="68"/>
  <c r="AJ117" i="68"/>
  <c r="AU117" i="68"/>
  <c r="AM117" i="68"/>
  <c r="AE117" i="68"/>
  <c r="BP117" i="68"/>
  <c r="BH117" i="68"/>
  <c r="BS117" i="68"/>
  <c r="BK117" i="68"/>
  <c r="AP125" i="68"/>
  <c r="AH125" i="68"/>
  <c r="AS125" i="68"/>
  <c r="AK125" i="68"/>
  <c r="AC125" i="68"/>
  <c r="BN125" i="68"/>
  <c r="BF125" i="68"/>
  <c r="BQ125" i="68"/>
  <c r="BI125" i="68"/>
  <c r="AV132" i="68"/>
  <c r="AN132" i="68"/>
  <c r="AF132" i="68"/>
  <c r="AQ132" i="68"/>
  <c r="AI132" i="68"/>
  <c r="BT132" i="68"/>
  <c r="BL132" i="68"/>
  <c r="BD132" i="68"/>
  <c r="BO132" i="68"/>
  <c r="AP139" i="68"/>
  <c r="AH139" i="68"/>
  <c r="AS139" i="68"/>
  <c r="AK139" i="68"/>
  <c r="AC139" i="68"/>
  <c r="BN139" i="68"/>
  <c r="BF139" i="68"/>
  <c r="BQ139" i="68"/>
  <c r="BI139" i="68"/>
  <c r="BA144" i="68"/>
  <c r="AI144" i="68"/>
  <c r="AR144" i="68"/>
  <c r="BO144" i="68"/>
  <c r="AE144" i="68"/>
  <c r="AV144" i="68"/>
  <c r="AA144" i="68"/>
  <c r="AY144" i="68" s="1"/>
  <c r="BK144" i="68"/>
  <c r="BA136" i="68"/>
  <c r="BL136" i="68"/>
  <c r="BH136" i="68"/>
  <c r="AF136" i="68"/>
  <c r="AU136" i="68"/>
  <c r="AA136" i="68"/>
  <c r="AY136" i="68" s="1"/>
  <c r="BA129" i="68"/>
  <c r="BO129" i="68"/>
  <c r="AV129" i="68"/>
  <c r="AR129" i="68"/>
  <c r="AE129" i="68"/>
  <c r="BK129" i="68"/>
  <c r="AA129" i="68"/>
  <c r="AY129" i="68" s="1"/>
  <c r="BL127" i="68"/>
  <c r="AA127" i="68"/>
  <c r="AY127" i="68" s="1"/>
  <c r="BA124" i="68"/>
  <c r="AF124" i="68"/>
  <c r="BL124" i="68"/>
  <c r="BH124" i="68"/>
  <c r="AU124" i="68"/>
  <c r="BS119" i="68"/>
  <c r="AA119" i="68"/>
  <c r="AY119" i="68" s="1"/>
  <c r="BA114" i="68"/>
  <c r="AE114" i="68"/>
  <c r="BK114" i="68"/>
  <c r="AR114" i="68"/>
  <c r="AV114" i="68"/>
  <c r="BO114" i="68"/>
  <c r="AA114" i="68"/>
  <c r="AY114" i="68" s="1"/>
  <c r="AI114" i="68"/>
  <c r="BF111" i="68"/>
  <c r="AA111" i="68"/>
  <c r="AY111" i="68" s="1"/>
  <c r="BA106" i="68"/>
  <c r="BH106" i="68"/>
  <c r="AU106" i="68"/>
  <c r="AF106" i="68"/>
  <c r="BL106" i="68"/>
  <c r="AA106" i="68"/>
  <c r="AY106" i="68" s="1"/>
  <c r="BS103" i="68"/>
  <c r="AI103" i="68"/>
  <c r="AA103" i="68"/>
  <c r="AY103" i="68" s="1"/>
  <c r="BC95" i="68"/>
  <c r="AA95" i="68"/>
  <c r="AY95" i="68" s="1"/>
  <c r="BA90" i="68"/>
  <c r="AE90" i="68"/>
  <c r="AR90" i="68"/>
  <c r="BO90" i="68"/>
  <c r="AI90" i="68"/>
  <c r="AV90" i="68"/>
  <c r="AA90" i="68"/>
  <c r="AY90" i="68" s="1"/>
  <c r="BK90" i="68"/>
  <c r="BA76" i="68"/>
  <c r="BJ76" i="68"/>
  <c r="AD76" i="68"/>
  <c r="AE76" i="68"/>
  <c r="BK76" i="68"/>
  <c r="BT76" i="68"/>
  <c r="AF76" i="68"/>
  <c r="AE73" i="68"/>
  <c r="BA73" i="68"/>
  <c r="AV61" i="68"/>
  <c r="BE61" i="68"/>
  <c r="AF53" i="68"/>
  <c r="BL53" i="68"/>
  <c r="BE50" i="68"/>
  <c r="BQ50" i="68"/>
  <c r="AK50" i="68"/>
  <c r="BS50" i="68"/>
  <c r="AH50" i="68"/>
  <c r="BA50" i="68"/>
  <c r="BP50" i="68"/>
  <c r="BC50" i="68"/>
  <c r="BN50" i="68"/>
  <c r="AM50" i="68"/>
  <c r="AU45" i="68"/>
  <c r="BE45" i="68"/>
  <c r="BE42" i="68"/>
  <c r="BA42" i="68"/>
  <c r="BN42" i="68"/>
  <c r="AH42" i="68"/>
  <c r="BS42" i="68"/>
  <c r="AJ42" i="68"/>
  <c r="BC42" i="68"/>
  <c r="AK42" i="68"/>
  <c r="BQ42" i="68"/>
  <c r="AM42" i="68"/>
  <c r="BP42" i="68"/>
  <c r="BA40" i="68"/>
  <c r="BO40" i="68"/>
  <c r="AV40" i="68"/>
  <c r="AI40" i="68"/>
  <c r="BK40" i="68"/>
  <c r="AE40" i="68"/>
  <c r="AR40" i="68"/>
  <c r="AA40" i="68"/>
  <c r="AY40" i="68" s="1"/>
  <c r="BA33" i="68"/>
  <c r="AF33" i="68"/>
  <c r="AU33" i="68"/>
  <c r="BH33" i="68"/>
  <c r="BL33" i="68"/>
  <c r="BE28" i="68"/>
  <c r="BQ28" i="68"/>
  <c r="AK28" i="68"/>
  <c r="AA28" i="68"/>
  <c r="AY28" i="68" s="1"/>
  <c r="BN28" i="68"/>
  <c r="AJ28" i="68"/>
  <c r="BC28" i="68"/>
  <c r="AM28" i="68"/>
  <c r="BS28" i="68"/>
  <c r="AH28" i="68"/>
  <c r="BA28" i="68"/>
  <c r="BP28" i="68"/>
  <c r="S148" i="68"/>
  <c r="AQ20" i="68"/>
  <c r="BO20" i="68" s="1"/>
  <c r="AI20" i="68"/>
  <c r="BG20" i="68" s="1"/>
  <c r="K148" i="68"/>
  <c r="D243" i="46"/>
  <c r="AN71" i="46"/>
  <c r="H71" i="46"/>
  <c r="AS61" i="46"/>
  <c r="E253" i="46"/>
  <c r="AB60" i="46"/>
  <c r="D253" i="46"/>
  <c r="AW21" i="46"/>
  <c r="AJ21" i="46"/>
  <c r="AP21" i="46"/>
  <c r="AT21" i="46"/>
  <c r="AR21" i="46"/>
  <c r="AF21" i="46"/>
  <c r="AL21" i="46"/>
  <c r="AU21" i="46"/>
  <c r="AE21" i="46"/>
  <c r="AO21" i="46"/>
  <c r="AK338" i="25"/>
  <c r="AD338" i="25"/>
  <c r="AJ212" i="46"/>
  <c r="AS212" i="46"/>
  <c r="AN212" i="46"/>
  <c r="AO212" i="46"/>
  <c r="AV212" i="46"/>
  <c r="AU212" i="46"/>
  <c r="AM212" i="46"/>
  <c r="AE212" i="46"/>
  <c r="AL212" i="46"/>
  <c r="AJ124" i="46"/>
  <c r="AQ124" i="46"/>
  <c r="AU124" i="46"/>
  <c r="AO124" i="46"/>
  <c r="AL124" i="46"/>
  <c r="AU122" i="46"/>
  <c r="AD122" i="46"/>
  <c r="AE122" i="46"/>
  <c r="AH116" i="46"/>
  <c r="AR116" i="46"/>
  <c r="AL116" i="46"/>
  <c r="AN110" i="46"/>
  <c r="AU110" i="46"/>
  <c r="AL110" i="46"/>
  <c r="AH110" i="46"/>
  <c r="AO108" i="46"/>
  <c r="AK108" i="46"/>
  <c r="AS106" i="46"/>
  <c r="AL106" i="46"/>
  <c r="AO102" i="46"/>
  <c r="AE102" i="46"/>
  <c r="AR102" i="46"/>
  <c r="AN90" i="46"/>
  <c r="AO90" i="46"/>
  <c r="AF90" i="46"/>
  <c r="AV90" i="46"/>
  <c r="AK90" i="46"/>
  <c r="AM90" i="46"/>
  <c r="AI90" i="46"/>
  <c r="AE90" i="46"/>
  <c r="AP85" i="46"/>
  <c r="AN244" i="46" s="1"/>
  <c r="AE85" i="46"/>
  <c r="AC244" i="46" s="1"/>
  <c r="AU85" i="46"/>
  <c r="AS244" i="46" s="1"/>
  <c r="AJ85" i="46"/>
  <c r="AH244" i="46" s="1"/>
  <c r="AO85" i="46"/>
  <c r="AM244" i="46" s="1"/>
  <c r="AN85" i="46"/>
  <c r="AL244" i="46" s="1"/>
  <c r="AQ85" i="46"/>
  <c r="AO244" i="46" s="1"/>
  <c r="AR85" i="46"/>
  <c r="AP244" i="46" s="1"/>
  <c r="AW85" i="46"/>
  <c r="AU244" i="46" s="1"/>
  <c r="AI85" i="46"/>
  <c r="AG244" i="46" s="1"/>
  <c r="AT85" i="46"/>
  <c r="AR244" i="46" s="1"/>
  <c r="AF85" i="46"/>
  <c r="AD244" i="46" s="1"/>
  <c r="AD85" i="46"/>
  <c r="AK85" i="46"/>
  <c r="AI244" i="46" s="1"/>
  <c r="AL85" i="46"/>
  <c r="AJ244" i="46" s="1"/>
  <c r="AH85" i="46"/>
  <c r="AF244" i="46" s="1"/>
  <c r="AG85" i="46"/>
  <c r="AE244" i="46" s="1"/>
  <c r="AV85" i="46"/>
  <c r="AT244" i="46" s="1"/>
  <c r="AS85" i="46"/>
  <c r="AQ244" i="46" s="1"/>
  <c r="AF76" i="46"/>
  <c r="AR76" i="46"/>
  <c r="AG76" i="46"/>
  <c r="AP72" i="46"/>
  <c r="AG72" i="46"/>
  <c r="AK68" i="46"/>
  <c r="AN68" i="46"/>
  <c r="AD64" i="46"/>
  <c r="AL64" i="46"/>
  <c r="AW64" i="46"/>
  <c r="AG64" i="46"/>
  <c r="AI64" i="46"/>
  <c r="AQ64" i="46"/>
  <c r="AK64" i="46"/>
  <c r="AV64" i="46"/>
  <c r="AP64" i="46"/>
  <c r="AS64" i="46"/>
  <c r="AR64" i="46"/>
  <c r="AU64" i="46"/>
  <c r="AT38" i="46"/>
  <c r="AD38" i="46"/>
  <c r="AQ38" i="46"/>
  <c r="AH38" i="46"/>
  <c r="AL38" i="46"/>
  <c r="AV38" i="46"/>
  <c r="AS38" i="46"/>
  <c r="AN38" i="46"/>
  <c r="AJ606" i="64"/>
  <c r="AJ173" i="64" s="1"/>
  <c r="AH34" i="46"/>
  <c r="AD34" i="46"/>
  <c r="AI34" i="46"/>
  <c r="AG34" i="46"/>
  <c r="AE34" i="46"/>
  <c r="AS34" i="46"/>
  <c r="AU34" i="46"/>
  <c r="AQ34" i="46"/>
  <c r="AW34" i="46"/>
  <c r="AO34" i="46"/>
  <c r="AT34" i="46"/>
  <c r="AJ34" i="46"/>
  <c r="AR34" i="46"/>
  <c r="AG24" i="46"/>
  <c r="AK24" i="46"/>
  <c r="AN24" i="46"/>
  <c r="AH24" i="46"/>
  <c r="AR24" i="46"/>
  <c r="AF24" i="46"/>
  <c r="AU24" i="46"/>
  <c r="AV24" i="46"/>
  <c r="AM24" i="46"/>
  <c r="AI24" i="46"/>
  <c r="AJ24" i="46"/>
  <c r="AT20" i="46"/>
  <c r="AH20" i="46"/>
  <c r="AQ20" i="46"/>
  <c r="AP20" i="46"/>
  <c r="AM20" i="46"/>
  <c r="N86" i="63"/>
  <c r="O98" i="63" s="1"/>
  <c r="BX96" i="46"/>
  <c r="BV96" i="46"/>
  <c r="CJ96" i="46"/>
  <c r="CI117" i="46"/>
  <c r="CL117" i="46"/>
  <c r="CE117" i="46"/>
  <c r="CA117" i="46"/>
  <c r="CH117" i="46"/>
  <c r="BX107" i="46"/>
  <c r="I105" i="44"/>
  <c r="CB107" i="46"/>
  <c r="CM107" i="46"/>
  <c r="CK107" i="46"/>
  <c r="CA103" i="46"/>
  <c r="I101" i="44"/>
  <c r="CK103" i="46"/>
  <c r="BU103" i="46"/>
  <c r="CG103" i="46"/>
  <c r="BD182" i="46"/>
  <c r="BE182" i="46"/>
  <c r="BQ182" i="46"/>
  <c r="BF182" i="46"/>
  <c r="BR182" i="46"/>
  <c r="E509" i="31"/>
  <c r="K74" i="36"/>
  <c r="D74" i="36"/>
  <c r="T74" i="36"/>
  <c r="E74" i="36"/>
  <c r="U74" i="36"/>
  <c r="W82" i="36"/>
  <c r="K82" i="36"/>
  <c r="J82" i="36"/>
  <c r="M82" i="36"/>
  <c r="T82" i="36"/>
  <c r="P30" i="36"/>
  <c r="Q30" i="36"/>
  <c r="B59" i="67"/>
  <c r="H30" i="36"/>
  <c r="C105" i="44"/>
  <c r="E105" i="44" s="1"/>
  <c r="H105" i="44" s="1"/>
  <c r="AH21" i="46"/>
  <c r="AA42" i="68"/>
  <c r="AY42" i="68" s="1"/>
  <c r="AA50" i="68"/>
  <c r="AY50" i="68" s="1"/>
  <c r="AA76" i="68"/>
  <c r="AY76" i="68" s="1"/>
  <c r="AA124" i="68"/>
  <c r="AY124" i="68" s="1"/>
  <c r="AM85" i="46"/>
  <c r="AK244" i="46" s="1"/>
  <c r="CL96" i="46"/>
  <c r="CM96" i="46"/>
  <c r="B33" i="67"/>
  <c r="CK117" i="46"/>
  <c r="BW117" i="46"/>
  <c r="BT117" i="46"/>
  <c r="CM117" i="46"/>
  <c r="BY117" i="46"/>
  <c r="CF107" i="46"/>
  <c r="BT107" i="46"/>
  <c r="BU107" i="46"/>
  <c r="CI107" i="46"/>
  <c r="CG107" i="46"/>
  <c r="CD103" i="46"/>
  <c r="BW103" i="46"/>
  <c r="CM103" i="46"/>
  <c r="CJ103" i="46"/>
  <c r="CB103" i="46"/>
  <c r="BN182" i="46"/>
  <c r="BK182" i="46"/>
  <c r="BG182" i="46"/>
  <c r="AZ182" i="46"/>
  <c r="BC182" i="46"/>
  <c r="BI182" i="46"/>
  <c r="BM47" i="34"/>
  <c r="J74" i="36"/>
  <c r="O74" i="36"/>
  <c r="H74" i="36"/>
  <c r="F74" i="36"/>
  <c r="I74" i="36"/>
  <c r="G82" i="36"/>
  <c r="V82" i="36"/>
  <c r="F82" i="36"/>
  <c r="I82" i="36"/>
  <c r="P82" i="36"/>
  <c r="I30" i="36"/>
  <c r="N30" i="36"/>
  <c r="G30" i="36"/>
  <c r="C101" i="44"/>
  <c r="E101" i="44" s="1"/>
  <c r="H101" i="44" s="1"/>
  <c r="H63" i="46"/>
  <c r="AM21" i="46"/>
  <c r="AF34" i="46"/>
  <c r="AQ122" i="46"/>
  <c r="AG68" i="46"/>
  <c r="AE24" i="46"/>
  <c r="BZ96" i="46"/>
  <c r="CG96" i="46"/>
  <c r="CJ117" i="46"/>
  <c r="BX117" i="46"/>
  <c r="BU117" i="46"/>
  <c r="BZ117" i="46"/>
  <c r="CA107" i="46"/>
  <c r="CD107" i="46"/>
  <c r="CJ107" i="46"/>
  <c r="BZ107" i="46"/>
  <c r="BW107" i="46"/>
  <c r="CL103" i="46"/>
  <c r="BY103" i="46"/>
  <c r="BV103" i="46"/>
  <c r="CE103" i="46"/>
  <c r="BJ182" i="46"/>
  <c r="AY182" i="46"/>
  <c r="BA182" i="46"/>
  <c r="I180" i="44"/>
  <c r="B60" i="67"/>
  <c r="R74" i="36"/>
  <c r="S74" i="36"/>
  <c r="L74" i="36"/>
  <c r="N74" i="36"/>
  <c r="S82" i="36"/>
  <c r="R82" i="36"/>
  <c r="U82" i="36"/>
  <c r="E82" i="36"/>
  <c r="E30" i="36"/>
  <c r="F30" i="36"/>
  <c r="AK34" i="46"/>
  <c r="AS21" i="46"/>
  <c r="AL34" i="46"/>
  <c r="AH87" i="46"/>
  <c r="AJ50" i="68"/>
  <c r="D255" i="44"/>
  <c r="E250" i="44"/>
  <c r="E248" i="44"/>
  <c r="E244" i="44"/>
  <c r="E249" i="44"/>
  <c r="E252" i="44"/>
  <c r="E253" i="44"/>
  <c r="J97" i="46"/>
  <c r="H97" i="46"/>
  <c r="Y94" i="46"/>
  <c r="W250" i="46" s="1"/>
  <c r="D250" i="46"/>
  <c r="BR162" i="46"/>
  <c r="BP230" i="46" s="1"/>
  <c r="BR142" i="46"/>
  <c r="BR85" i="46"/>
  <c r="BP244" i="46" s="1"/>
  <c r="BR147" i="46"/>
  <c r="CJ139" i="46"/>
  <c r="CH223" i="46"/>
  <c r="CJ142" i="46"/>
  <c r="CJ147" i="46"/>
  <c r="BN85" i="46"/>
  <c r="BL244" i="46" s="1"/>
  <c r="BN147" i="46"/>
  <c r="BN130" i="46"/>
  <c r="CF130" i="46"/>
  <c r="BJ85" i="46"/>
  <c r="BH244" i="46" s="1"/>
  <c r="BJ130" i="46"/>
  <c r="BJ142" i="46"/>
  <c r="CB159" i="46"/>
  <c r="CB142" i="46"/>
  <c r="BZ223" i="46"/>
  <c r="CB144" i="46"/>
  <c r="CB89" i="46"/>
  <c r="BF130" i="46"/>
  <c r="BF147" i="46"/>
  <c r="BF142" i="46"/>
  <c r="BX130" i="46"/>
  <c r="BX147" i="46"/>
  <c r="BB147" i="46"/>
  <c r="BB130" i="46"/>
  <c r="AY134" i="46"/>
  <c r="AY85" i="46"/>
  <c r="AY147" i="46"/>
  <c r="AW223" i="46"/>
  <c r="AY142" i="46"/>
  <c r="AN115" i="46"/>
  <c r="AL115" i="46"/>
  <c r="AV115" i="46"/>
  <c r="D39" i="64"/>
  <c r="E39" i="64"/>
  <c r="E171" i="64"/>
  <c r="E242" i="64"/>
  <c r="D604" i="64"/>
  <c r="E100" i="64"/>
  <c r="AV119" i="46"/>
  <c r="AV79" i="46"/>
  <c r="AV69" i="46"/>
  <c r="AR121" i="46"/>
  <c r="AR119" i="46"/>
  <c r="AR27" i="46"/>
  <c r="AR109" i="46"/>
  <c r="AR79" i="46"/>
  <c r="AN119" i="46"/>
  <c r="AN109" i="46"/>
  <c r="AN65" i="46"/>
  <c r="AN21" i="46"/>
  <c r="AI109" i="46"/>
  <c r="AI101" i="46"/>
  <c r="AI119" i="46"/>
  <c r="AI65" i="46"/>
  <c r="AI96" i="46"/>
  <c r="AI21" i="46"/>
  <c r="AI213" i="46"/>
  <c r="AE109" i="46"/>
  <c r="AE86" i="46"/>
  <c r="AE91" i="46"/>
  <c r="AE119" i="46"/>
  <c r="P107" i="46"/>
  <c r="P97" i="46"/>
  <c r="P96" i="46"/>
  <c r="P117" i="46"/>
  <c r="P93" i="46"/>
  <c r="P104" i="46"/>
  <c r="P62" i="46"/>
  <c r="P112" i="46"/>
  <c r="P166" i="46"/>
  <c r="K152" i="25" s="1"/>
  <c r="P170" i="46"/>
  <c r="K156" i="25" s="1"/>
  <c r="P85" i="46"/>
  <c r="N244" i="46" s="1"/>
  <c r="P167" i="46"/>
  <c r="P88" i="46"/>
  <c r="L112" i="46"/>
  <c r="L113" i="46"/>
  <c r="L92" i="46"/>
  <c r="L117" i="46"/>
  <c r="L99" i="46"/>
  <c r="L72" i="46"/>
  <c r="L104" i="46"/>
  <c r="L93" i="46"/>
  <c r="L119" i="46"/>
  <c r="L96" i="46"/>
  <c r="L85" i="46"/>
  <c r="J244" i="46" s="1"/>
  <c r="L129" i="46"/>
  <c r="L83" i="46"/>
  <c r="L169" i="46"/>
  <c r="G155" i="25" s="1"/>
  <c r="L170" i="46"/>
  <c r="G156" i="25" s="1"/>
  <c r="L173" i="46"/>
  <c r="G159" i="25" s="1"/>
  <c r="L166" i="46"/>
  <c r="G152" i="25" s="1"/>
  <c r="L67" i="46"/>
  <c r="L64" i="46"/>
  <c r="S40" i="67"/>
  <c r="S66" i="67"/>
  <c r="M41" i="67"/>
  <c r="M54" i="67"/>
  <c r="B48" i="67"/>
  <c r="W118" i="46"/>
  <c r="Z69" i="46"/>
  <c r="Z91" i="46"/>
  <c r="N92" i="46"/>
  <c r="AW89" i="46"/>
  <c r="K103" i="46"/>
  <c r="AH27" i="46"/>
  <c r="M99" i="46"/>
  <c r="AH96" i="46"/>
  <c r="X87" i="46"/>
  <c r="AW127" i="46"/>
  <c r="K71" i="46"/>
  <c r="Q167" i="46"/>
  <c r="Q99" i="46"/>
  <c r="Y64" i="46"/>
  <c r="Z113" i="46"/>
  <c r="Z83" i="46"/>
  <c r="AT101" i="46"/>
  <c r="AP101" i="46"/>
  <c r="AA93" i="46"/>
  <c r="K93" i="46"/>
  <c r="AU119" i="46"/>
  <c r="O90" i="46"/>
  <c r="AP91" i="46"/>
  <c r="AG101" i="46"/>
  <c r="AG109" i="46"/>
  <c r="AL109" i="46"/>
  <c r="AS109" i="46"/>
  <c r="N96" i="46"/>
  <c r="Z96" i="46"/>
  <c r="M96" i="46"/>
  <c r="K68" i="46"/>
  <c r="T105" i="46"/>
  <c r="AA96" i="46"/>
  <c r="T63" i="46"/>
  <c r="AL119" i="46"/>
  <c r="AQ119" i="46"/>
  <c r="M104" i="46"/>
  <c r="O104" i="46"/>
  <c r="I104" i="46"/>
  <c r="S104" i="46"/>
  <c r="AQ65" i="46"/>
  <c r="AW86" i="46"/>
  <c r="J89" i="46"/>
  <c r="X67" i="46"/>
  <c r="J114" i="46"/>
  <c r="O110" i="46"/>
  <c r="AM88" i="46"/>
  <c r="O107" i="46"/>
  <c r="AK96" i="46"/>
  <c r="AU93" i="46"/>
  <c r="AB71" i="46"/>
  <c r="T71" i="46"/>
  <c r="I99" i="46"/>
  <c r="J105" i="46"/>
  <c r="J115" i="46"/>
  <c r="Q112" i="46"/>
  <c r="I112" i="46"/>
  <c r="AM101" i="46"/>
  <c r="AU101" i="46"/>
  <c r="X93" i="46"/>
  <c r="M119" i="46"/>
  <c r="AS95" i="46"/>
  <c r="AA109" i="46"/>
  <c r="AP119" i="46"/>
  <c r="AT109" i="46"/>
  <c r="AH109" i="46"/>
  <c r="U96" i="46"/>
  <c r="O96" i="46"/>
  <c r="I96" i="46"/>
  <c r="O68" i="46"/>
  <c r="AK101" i="46"/>
  <c r="AA63" i="46"/>
  <c r="J63" i="46"/>
  <c r="AS119" i="46"/>
  <c r="AH119" i="46"/>
  <c r="AT119" i="46"/>
  <c r="U104" i="46"/>
  <c r="K104" i="46"/>
  <c r="J93" i="46"/>
  <c r="AP27" i="46"/>
  <c r="AB115" i="46"/>
  <c r="AW109" i="46"/>
  <c r="M73" i="46"/>
  <c r="AJ213" i="46"/>
  <c r="Q111" i="46"/>
  <c r="AS96" i="46"/>
  <c r="U87" i="46"/>
  <c r="Z71" i="46"/>
  <c r="AM109" i="46"/>
  <c r="W115" i="46"/>
  <c r="Q115" i="46"/>
  <c r="V112" i="46"/>
  <c r="W93" i="46"/>
  <c r="R104" i="46"/>
  <c r="I101" i="46"/>
  <c r="W68" i="46"/>
  <c r="Q93" i="46"/>
  <c r="AD109" i="46"/>
  <c r="X96" i="46"/>
  <c r="AO27" i="46"/>
  <c r="J90" i="46"/>
  <c r="AW119" i="46"/>
  <c r="AM119" i="46"/>
  <c r="AB104" i="46"/>
  <c r="R83" i="46"/>
  <c r="S68" i="46"/>
  <c r="J109" i="46"/>
  <c r="Q37" i="46"/>
  <c r="L49" i="25" s="1"/>
  <c r="J100" i="46"/>
  <c r="Z73" i="46"/>
  <c r="AJ117" i="46"/>
  <c r="AK88" i="46"/>
  <c r="Z117" i="46"/>
  <c r="V99" i="46"/>
  <c r="AG93" i="46"/>
  <c r="Y87" i="46"/>
  <c r="AO127" i="46"/>
  <c r="AK27" i="46"/>
  <c r="O97" i="46"/>
  <c r="K112" i="46"/>
  <c r="M90" i="46"/>
  <c r="AG119" i="46"/>
  <c r="AU109" i="46"/>
  <c r="AP109" i="46"/>
  <c r="J96" i="46"/>
  <c r="Q96" i="46"/>
  <c r="K96" i="46"/>
  <c r="I76" i="46"/>
  <c r="U63" i="46"/>
  <c r="AO119" i="46"/>
  <c r="J104" i="46"/>
  <c r="T104" i="46"/>
  <c r="N104" i="46"/>
  <c r="Y113" i="46"/>
  <c r="AD119" i="46"/>
  <c r="J113" i="46"/>
  <c r="AF27" i="46"/>
  <c r="AJ101" i="46"/>
  <c r="AO109" i="46"/>
  <c r="T96" i="46"/>
  <c r="N115" i="46"/>
  <c r="W104" i="46"/>
  <c r="AA104" i="46"/>
  <c r="V68" i="46"/>
  <c r="W96" i="46"/>
  <c r="O117" i="46"/>
  <c r="AO96" i="46"/>
  <c r="AF101" i="46"/>
  <c r="U109" i="46"/>
  <c r="Z104" i="46"/>
  <c r="AQ109" i="46"/>
  <c r="AB96" i="46"/>
  <c r="X68" i="46"/>
  <c r="Q104" i="46"/>
  <c r="AK91" i="46"/>
  <c r="AS101" i="46"/>
  <c r="S95" i="46"/>
  <c r="AT99" i="46"/>
  <c r="K92" i="46"/>
  <c r="AA107" i="46"/>
  <c r="K107" i="46"/>
  <c r="AT93" i="46"/>
  <c r="R87" i="46"/>
  <c r="K94" i="46"/>
  <c r="I250" i="46" s="1"/>
  <c r="Y112" i="46"/>
  <c r="T93" i="46"/>
  <c r="AU95" i="46"/>
  <c r="S96" i="46"/>
  <c r="AJ109" i="46"/>
  <c r="AK119" i="46"/>
  <c r="Y104" i="46"/>
  <c r="S97" i="46"/>
  <c r="N609" i="64"/>
  <c r="X609" i="64"/>
  <c r="CK130" i="46"/>
  <c r="CE130" i="46"/>
  <c r="BY130" i="46"/>
  <c r="BA130" i="46"/>
  <c r="AZ130" i="46"/>
  <c r="Y85" i="46"/>
  <c r="W244" i="46" s="1"/>
  <c r="U85" i="46"/>
  <c r="S244" i="46" s="1"/>
  <c r="O85" i="46"/>
  <c r="M244" i="46" s="1"/>
  <c r="J62" i="46"/>
  <c r="BU147" i="46"/>
  <c r="BK147" i="46"/>
  <c r="CA147" i="46"/>
  <c r="BL147" i="46"/>
  <c r="BD147" i="46"/>
  <c r="BQ147" i="46"/>
  <c r="CG147" i="46"/>
  <c r="BI147" i="46"/>
  <c r="K169" i="46"/>
  <c r="F155" i="25" s="1"/>
  <c r="AB119" i="46"/>
  <c r="X94" i="46"/>
  <c r="V250" i="46" s="1"/>
  <c r="O170" i="46"/>
  <c r="J156" i="25" s="1"/>
  <c r="J173" i="46"/>
  <c r="E159" i="25" s="1"/>
  <c r="AA170" i="46"/>
  <c r="V156" i="25" s="1"/>
  <c r="S170" i="46"/>
  <c r="N156" i="25" s="1"/>
  <c r="M170" i="46"/>
  <c r="H156" i="25" s="1"/>
  <c r="K170" i="46"/>
  <c r="F156" i="25" s="1"/>
  <c r="I170" i="46"/>
  <c r="D156" i="25" s="1"/>
  <c r="Z166" i="46"/>
  <c r="U152" i="25" s="1"/>
  <c r="V166" i="46"/>
  <c r="Q152" i="25" s="1"/>
  <c r="R166" i="46"/>
  <c r="M152" i="25" s="1"/>
  <c r="N62" i="46"/>
  <c r="BH85" i="46"/>
  <c r="BF244" i="46" s="1"/>
  <c r="BO85" i="46"/>
  <c r="BM244" i="46" s="1"/>
  <c r="BG85" i="46"/>
  <c r="BE244" i="46" s="1"/>
  <c r="BA142" i="46"/>
  <c r="BZ142" i="46"/>
  <c r="CH142" i="46"/>
  <c r="BT142" i="46"/>
  <c r="CA142" i="46"/>
  <c r="BC142" i="46"/>
  <c r="CD142" i="46"/>
  <c r="CI142" i="46"/>
  <c r="CL142" i="46"/>
  <c r="U129" i="46"/>
  <c r="I129" i="46"/>
  <c r="AH103" i="46"/>
  <c r="Z173" i="46"/>
  <c r="U159" i="25" s="1"/>
  <c r="X173" i="46"/>
  <c r="S159" i="25" s="1"/>
  <c r="BD164" i="46"/>
  <c r="BM144" i="46"/>
  <c r="BH144" i="46"/>
  <c r="BC144" i="46"/>
  <c r="BK144" i="46"/>
  <c r="BO144" i="46"/>
  <c r="X62" i="46"/>
  <c r="O62" i="46"/>
  <c r="AA173" i="46"/>
  <c r="V159" i="25" s="1"/>
  <c r="V169" i="46"/>
  <c r="Q155" i="25" s="1"/>
  <c r="T169" i="46"/>
  <c r="O155" i="25" s="1"/>
  <c r="R169" i="46"/>
  <c r="M155" i="25" s="1"/>
  <c r="O169" i="46"/>
  <c r="J155" i="25" s="1"/>
  <c r="AA37" i="46"/>
  <c r="V49" i="25" s="1"/>
  <c r="K37" i="46"/>
  <c r="F49" i="25" s="1"/>
  <c r="M61" i="46"/>
  <c r="W67" i="46"/>
  <c r="I67" i="46"/>
  <c r="AA102" i="46"/>
  <c r="Z102" i="46"/>
  <c r="V61" i="46"/>
  <c r="K67" i="46"/>
  <c r="U99" i="46"/>
  <c r="AK109" i="46"/>
  <c r="BK85" i="46"/>
  <c r="BI244" i="46" s="1"/>
  <c r="BE130" i="46"/>
  <c r="BU130" i="46"/>
  <c r="BP85" i="46"/>
  <c r="BN244" i="46" s="1"/>
  <c r="BZ130" i="46"/>
  <c r="Z85" i="46"/>
  <c r="X244" i="46" s="1"/>
  <c r="T85" i="46"/>
  <c r="R244" i="46" s="1"/>
  <c r="K85" i="46"/>
  <c r="I244" i="46" s="1"/>
  <c r="BZ147" i="46"/>
  <c r="BG147" i="46"/>
  <c r="CM147" i="46"/>
  <c r="BO147" i="46"/>
  <c r="CH147" i="46"/>
  <c r="BH147" i="46"/>
  <c r="AZ147" i="46"/>
  <c r="V107" i="46"/>
  <c r="U62" i="46"/>
  <c r="K173" i="46"/>
  <c r="F159" i="25" s="1"/>
  <c r="Z170" i="46"/>
  <c r="U156" i="25" s="1"/>
  <c r="W170" i="46"/>
  <c r="R156" i="25" s="1"/>
  <c r="N166" i="46"/>
  <c r="I152" i="25" s="1"/>
  <c r="K166" i="46"/>
  <c r="F152" i="25" s="1"/>
  <c r="AB166" i="46"/>
  <c r="W152" i="25" s="1"/>
  <c r="W166" i="46"/>
  <c r="R152" i="25" s="1"/>
  <c r="W62" i="46"/>
  <c r="BM85" i="46"/>
  <c r="BK244" i="46" s="1"/>
  <c r="BL142" i="46"/>
  <c r="BE142" i="46"/>
  <c r="CC142" i="46"/>
  <c r="BD142" i="46"/>
  <c r="BY142" i="46"/>
  <c r="CG142" i="46"/>
  <c r="BM142" i="46"/>
  <c r="Q166" i="46"/>
  <c r="L152" i="25" s="1"/>
  <c r="M129" i="46"/>
  <c r="K79" i="46"/>
  <c r="AM89" i="46"/>
  <c r="AT69" i="46"/>
  <c r="I93" i="46"/>
  <c r="V96" i="46"/>
  <c r="M63" i="46"/>
  <c r="N105" i="46"/>
  <c r="X117" i="46"/>
  <c r="X71" i="46"/>
  <c r="AH86" i="46"/>
  <c r="S609" i="64"/>
  <c r="CM130" i="46"/>
  <c r="CA130" i="46"/>
  <c r="BC130" i="46"/>
  <c r="N85" i="46"/>
  <c r="L244" i="46" s="1"/>
  <c r="CD130" i="46"/>
  <c r="BD130" i="46"/>
  <c r="AB85" i="46"/>
  <c r="Z244" i="46" s="1"/>
  <c r="W85" i="46"/>
  <c r="U244" i="46" s="1"/>
  <c r="R85" i="46"/>
  <c r="P244" i="46" s="1"/>
  <c r="Q85" i="46"/>
  <c r="O244" i="46" s="1"/>
  <c r="CD147" i="46"/>
  <c r="BA147" i="46"/>
  <c r="CC147" i="46"/>
  <c r="BE147" i="46"/>
  <c r="BM147" i="46"/>
  <c r="BP147" i="46"/>
  <c r="M169" i="46"/>
  <c r="H155" i="25" s="1"/>
  <c r="M173" i="46"/>
  <c r="H159" i="25" s="1"/>
  <c r="Q170" i="46"/>
  <c r="L156" i="25" s="1"/>
  <c r="R170" i="46"/>
  <c r="M156" i="25" s="1"/>
  <c r="J166" i="46"/>
  <c r="E152" i="25" s="1"/>
  <c r="Y166" i="46"/>
  <c r="T152" i="25" s="1"/>
  <c r="T166" i="46"/>
  <c r="O152" i="25" s="1"/>
  <c r="Y62" i="46"/>
  <c r="T609" i="64"/>
  <c r="BK130" i="46"/>
  <c r="AZ85" i="46"/>
  <c r="AX244" i="46" s="1"/>
  <c r="S85" i="46"/>
  <c r="Q244" i="46" s="1"/>
  <c r="BY147" i="46"/>
  <c r="BC147" i="46"/>
  <c r="CL147" i="46"/>
  <c r="J169" i="46"/>
  <c r="E155" i="25" s="1"/>
  <c r="Y170" i="46"/>
  <c r="T156" i="25" s="1"/>
  <c r="X166" i="46"/>
  <c r="S152" i="25" s="1"/>
  <c r="AA62" i="46"/>
  <c r="BQ85" i="46"/>
  <c r="BO244" i="46" s="1"/>
  <c r="AZ142" i="46"/>
  <c r="CE142" i="46"/>
  <c r="BO142" i="46"/>
  <c r="BU142" i="46"/>
  <c r="BV142" i="46"/>
  <c r="Q62" i="46"/>
  <c r="O129" i="46"/>
  <c r="Y173" i="46"/>
  <c r="T159" i="25" s="1"/>
  <c r="W169" i="46"/>
  <c r="R155" i="25" s="1"/>
  <c r="CM144" i="46"/>
  <c r="CA144" i="46"/>
  <c r="CL144" i="46"/>
  <c r="T62" i="46"/>
  <c r="I62" i="46"/>
  <c r="AA169" i="46"/>
  <c r="V155" i="25" s="1"/>
  <c r="U169" i="46"/>
  <c r="P155" i="25" s="1"/>
  <c r="R173" i="46"/>
  <c r="M159" i="25" s="1"/>
  <c r="N173" i="46"/>
  <c r="I159" i="25" s="1"/>
  <c r="R37" i="46"/>
  <c r="M49" i="25" s="1"/>
  <c r="V67" i="46"/>
  <c r="AB102" i="46"/>
  <c r="W61" i="46"/>
  <c r="M86" i="46"/>
  <c r="U86" i="46"/>
  <c r="U167" i="46"/>
  <c r="AB61" i="46"/>
  <c r="S67" i="46"/>
  <c r="T116" i="46"/>
  <c r="R171" i="46"/>
  <c r="M157" i="25" s="1"/>
  <c r="I171" i="46"/>
  <c r="D157" i="25" s="1"/>
  <c r="AA171" i="46"/>
  <c r="V157" i="25" s="1"/>
  <c r="S171" i="46"/>
  <c r="N157" i="25" s="1"/>
  <c r="J171" i="46"/>
  <c r="E157" i="25" s="1"/>
  <c r="V167" i="46"/>
  <c r="M167" i="46"/>
  <c r="S129" i="46"/>
  <c r="Y129" i="46"/>
  <c r="K129" i="46"/>
  <c r="AL79" i="46"/>
  <c r="AK79" i="46"/>
  <c r="AD79" i="46"/>
  <c r="AF77" i="46"/>
  <c r="AO77" i="46"/>
  <c r="AT77" i="46"/>
  <c r="AK77" i="46"/>
  <c r="O76" i="46"/>
  <c r="N76" i="46"/>
  <c r="Z76" i="46"/>
  <c r="M76" i="46"/>
  <c r="AW73" i="46"/>
  <c r="AK73" i="46"/>
  <c r="AF73" i="46"/>
  <c r="N72" i="46"/>
  <c r="V72" i="46"/>
  <c r="Z72" i="46"/>
  <c r="M72" i="46"/>
  <c r="AW69" i="46"/>
  <c r="AU69" i="46"/>
  <c r="Y68" i="46"/>
  <c r="AP65" i="46"/>
  <c r="AH65" i="46"/>
  <c r="AB64" i="46"/>
  <c r="U64" i="46"/>
  <c r="AQ21" i="46"/>
  <c r="AM93" i="46"/>
  <c r="T87" i="46"/>
  <c r="AG211" i="46"/>
  <c r="S88" i="46"/>
  <c r="T88" i="46"/>
  <c r="Q72" i="46"/>
  <c r="O113" i="46"/>
  <c r="R96" i="46"/>
  <c r="BC85" i="46"/>
  <c r="BA244" i="46" s="1"/>
  <c r="BP130" i="46"/>
  <c r="BD85" i="46"/>
  <c r="BB244" i="46" s="1"/>
  <c r="X85" i="46"/>
  <c r="V244" i="46" s="1"/>
  <c r="I85" i="46"/>
  <c r="CI147" i="46"/>
  <c r="CE147" i="46"/>
  <c r="CK147" i="46"/>
  <c r="Z90" i="46"/>
  <c r="O166" i="46"/>
  <c r="J152" i="25" s="1"/>
  <c r="N170" i="46"/>
  <c r="I156" i="25" s="1"/>
  <c r="I166" i="46"/>
  <c r="S166" i="46"/>
  <c r="N152" i="25" s="1"/>
  <c r="BL85" i="46"/>
  <c r="BJ244" i="46" s="1"/>
  <c r="BW142" i="46"/>
  <c r="BH142" i="46"/>
  <c r="BK142" i="46"/>
  <c r="C59" i="46"/>
  <c r="E59" i="46" s="1"/>
  <c r="CM59" i="46" s="1"/>
  <c r="C56" i="63"/>
  <c r="F56" i="63" s="1"/>
  <c r="C59" i="63"/>
  <c r="C163" i="44"/>
  <c r="E163" i="44" s="1"/>
  <c r="C165" i="46"/>
  <c r="E165" i="46" s="1"/>
  <c r="AB169" i="46"/>
  <c r="W155" i="25" s="1"/>
  <c r="AB62" i="46"/>
  <c r="CJ144" i="46"/>
  <c r="CD144" i="46"/>
  <c r="Z169" i="46"/>
  <c r="U155" i="25" s="1"/>
  <c r="AP117" i="46"/>
  <c r="AB129" i="46"/>
  <c r="BI142" i="46"/>
  <c r="BG142" i="46"/>
  <c r="BB142" i="46"/>
  <c r="BP223" i="46"/>
  <c r="S62" i="46"/>
  <c r="J170" i="46"/>
  <c r="E156" i="25" s="1"/>
  <c r="I173" i="46"/>
  <c r="D159" i="25" s="1"/>
  <c r="BW147" i="46"/>
  <c r="I145" i="44"/>
  <c r="V85" i="46"/>
  <c r="T244" i="46" s="1"/>
  <c r="CH130" i="46"/>
  <c r="CI130" i="46"/>
  <c r="AG213" i="46"/>
  <c r="U61" i="46"/>
  <c r="E226" i="46"/>
  <c r="P173" i="46"/>
  <c r="K159" i="25" s="1"/>
  <c r="U173" i="46"/>
  <c r="P159" i="25" s="1"/>
  <c r="AB173" i="46"/>
  <c r="W159" i="25" s="1"/>
  <c r="R62" i="46"/>
  <c r="CK144" i="46"/>
  <c r="BL144" i="46"/>
  <c r="CC144" i="46"/>
  <c r="W173" i="46"/>
  <c r="R159" i="25" s="1"/>
  <c r="AA167" i="46"/>
  <c r="AU89" i="46"/>
  <c r="AA129" i="46"/>
  <c r="BX142" i="46"/>
  <c r="CK142" i="46"/>
  <c r="BP142" i="46"/>
  <c r="M166" i="46"/>
  <c r="H152" i="25" s="1"/>
  <c r="X170" i="46"/>
  <c r="S156" i="25" s="1"/>
  <c r="BJ147" i="46"/>
  <c r="BT147" i="46"/>
  <c r="AA85" i="46"/>
  <c r="Y244" i="46" s="1"/>
  <c r="J85" i="46"/>
  <c r="H244" i="46" s="1"/>
  <c r="BZ144" i="46"/>
  <c r="BR144" i="46"/>
  <c r="BJ144" i="46"/>
  <c r="CM142" i="46"/>
  <c r="BN142" i="46"/>
  <c r="BI85" i="46"/>
  <c r="BG244" i="46" s="1"/>
  <c r="U166" i="46"/>
  <c r="P152" i="25" s="1"/>
  <c r="U170" i="46"/>
  <c r="P156" i="25" s="1"/>
  <c r="W97" i="46"/>
  <c r="BV147" i="46"/>
  <c r="BB85" i="46"/>
  <c r="AZ244" i="46" s="1"/>
  <c r="BA85" i="46"/>
  <c r="AY244" i="46" s="1"/>
  <c r="E31" i="46"/>
  <c r="AT62" i="68"/>
  <c r="AL62" i="68"/>
  <c r="AD62" i="68"/>
  <c r="AO62" i="68"/>
  <c r="AG62" i="68"/>
  <c r="BR62" i="68"/>
  <c r="BJ62" i="68"/>
  <c r="BB62" i="68"/>
  <c r="BM62" i="68"/>
  <c r="AT72" i="68"/>
  <c r="AL72" i="68"/>
  <c r="AD72" i="68"/>
  <c r="AO72" i="68"/>
  <c r="AG72" i="68"/>
  <c r="BR72" i="68"/>
  <c r="BJ72" i="68"/>
  <c r="BB72" i="68"/>
  <c r="BM72" i="68"/>
  <c r="AP80" i="68"/>
  <c r="AH80" i="68"/>
  <c r="AS80" i="68"/>
  <c r="AK80" i="68"/>
  <c r="AC80" i="68"/>
  <c r="BN80" i="68"/>
  <c r="BF80" i="68"/>
  <c r="BQ80" i="68"/>
  <c r="BI80" i="68"/>
  <c r="AP88" i="68"/>
  <c r="AH88" i="68"/>
  <c r="AS88" i="68"/>
  <c r="AK88" i="68"/>
  <c r="AC88" i="68"/>
  <c r="BN88" i="68"/>
  <c r="BF88" i="68"/>
  <c r="BQ88" i="68"/>
  <c r="BI88" i="68"/>
  <c r="AT110" i="68"/>
  <c r="AL110" i="68"/>
  <c r="AD110" i="68"/>
  <c r="AO110" i="68"/>
  <c r="AG110" i="68"/>
  <c r="BR110" i="68"/>
  <c r="BJ110" i="68"/>
  <c r="BB110" i="68"/>
  <c r="BM110" i="68"/>
  <c r="AP118" i="68"/>
  <c r="AH118" i="68"/>
  <c r="AS118" i="68"/>
  <c r="AK118" i="68"/>
  <c r="AC118" i="68"/>
  <c r="BN118" i="68"/>
  <c r="BF118" i="68"/>
  <c r="BQ118" i="68"/>
  <c r="BI118" i="68"/>
  <c r="AP120" i="68"/>
  <c r="AH120" i="68"/>
  <c r="AS120" i="68"/>
  <c r="AK120" i="68"/>
  <c r="AC120" i="68"/>
  <c r="BN120" i="68"/>
  <c r="BF120" i="68"/>
  <c r="BQ120" i="68"/>
  <c r="BI120" i="68"/>
  <c r="AT128" i="68"/>
  <c r="AJ128" i="68"/>
  <c r="AS128" i="68"/>
  <c r="AG128" i="68"/>
  <c r="BP128" i="68"/>
  <c r="BF128" i="68"/>
  <c r="BM128" i="68"/>
  <c r="AP133" i="68"/>
  <c r="AF133" i="68"/>
  <c r="AO133" i="68"/>
  <c r="AC133" i="68"/>
  <c r="BL133" i="68"/>
  <c r="BB133" i="68"/>
  <c r="AT140" i="68"/>
  <c r="AH140" i="68"/>
  <c r="AQ140" i="68"/>
  <c r="AG140" i="68"/>
  <c r="BN140" i="68"/>
  <c r="BD140" i="68"/>
  <c r="BM140" i="68"/>
  <c r="AP29" i="68"/>
  <c r="AD29" i="68"/>
  <c r="AI29" i="68"/>
  <c r="BP29" i="68"/>
  <c r="BS29" i="68"/>
  <c r="AN49" i="68"/>
  <c r="AU49" i="68"/>
  <c r="AE49" i="68"/>
  <c r="BJ49" i="68"/>
  <c r="AJ57" i="68"/>
  <c r="AO57" i="68"/>
  <c r="BR57" i="68"/>
  <c r="BF57" i="68"/>
  <c r="AT69" i="68"/>
  <c r="AH69" i="68"/>
  <c r="AM69" i="68"/>
  <c r="BP69" i="68"/>
  <c r="BB69" i="68"/>
  <c r="AT83" i="68"/>
  <c r="AF83" i="68"/>
  <c r="AK83" i="68"/>
  <c r="BN83" i="68"/>
  <c r="BB83" i="68"/>
  <c r="AN91" i="68"/>
  <c r="AS91" i="68"/>
  <c r="AG91" i="68"/>
  <c r="BJ91" i="68"/>
  <c r="BO91" i="68"/>
  <c r="AJ99" i="68"/>
  <c r="AQ99" i="68"/>
  <c r="AC99" i="68"/>
  <c r="BF99" i="68"/>
  <c r="AH107" i="68"/>
  <c r="AO107" i="68"/>
  <c r="BT107" i="68"/>
  <c r="BD107" i="68"/>
  <c r="AL115" i="68"/>
  <c r="AK115" i="68"/>
  <c r="BH115" i="68"/>
  <c r="AH123" i="68"/>
  <c r="AG123" i="68"/>
  <c r="BD123" i="68"/>
  <c r="AU130" i="68"/>
  <c r="BT130" i="68"/>
  <c r="AU137" i="68"/>
  <c r="BN137" i="68"/>
  <c r="AO143" i="68"/>
  <c r="H25" i="36"/>
  <c r="G25" i="36"/>
  <c r="I25" i="36"/>
  <c r="BC143" i="68"/>
  <c r="BS143" i="68"/>
  <c r="BL143" i="68"/>
  <c r="AG143" i="68"/>
  <c r="AD143" i="68"/>
  <c r="AR143" i="68"/>
  <c r="BK143" i="68"/>
  <c r="BJ143" i="68"/>
  <c r="AM143" i="68"/>
  <c r="AJ143" i="68"/>
  <c r="BB143" i="68"/>
  <c r="BT143" i="68"/>
  <c r="AQ143" i="68"/>
  <c r="AT143" i="68"/>
  <c r="BC140" i="68"/>
  <c r="BK140" i="68"/>
  <c r="BS140" i="68"/>
  <c r="BH140" i="68"/>
  <c r="BP140" i="68"/>
  <c r="AE140" i="68"/>
  <c r="AM140" i="68"/>
  <c r="AU140" i="68"/>
  <c r="AJ140" i="68"/>
  <c r="AR140" i="68"/>
  <c r="BC137" i="68"/>
  <c r="BO137" i="68"/>
  <c r="BF137" i="68"/>
  <c r="BP137" i="68"/>
  <c r="AF137" i="68"/>
  <c r="AO137" i="68"/>
  <c r="AJ137" i="68"/>
  <c r="AV137" i="68"/>
  <c r="BA137" i="68"/>
  <c r="BQ137" i="68"/>
  <c r="BL137" i="68"/>
  <c r="AE137" i="68"/>
  <c r="AQ137" i="68"/>
  <c r="AP137" i="68"/>
  <c r="BI137" i="68"/>
  <c r="BD137" i="68"/>
  <c r="BT137" i="68"/>
  <c r="AI137" i="68"/>
  <c r="AH137" i="68"/>
  <c r="BC133" i="68"/>
  <c r="BK133" i="68"/>
  <c r="BS133" i="68"/>
  <c r="BH133" i="68"/>
  <c r="BP133" i="68"/>
  <c r="AE133" i="68"/>
  <c r="AM133" i="68"/>
  <c r="AU133" i="68"/>
  <c r="AJ133" i="68"/>
  <c r="AR133" i="68"/>
  <c r="BI130" i="68"/>
  <c r="BS130" i="68"/>
  <c r="BL130" i="68"/>
  <c r="BG130" i="68"/>
  <c r="BD130" i="68"/>
  <c r="BP130" i="68"/>
  <c r="AI130" i="68"/>
  <c r="AS130" i="68"/>
  <c r="AJ130" i="68"/>
  <c r="AV130" i="68"/>
  <c r="BA130" i="68"/>
  <c r="BO130" i="68"/>
  <c r="BH130" i="68"/>
  <c r="AC130" i="68"/>
  <c r="AM130" i="68"/>
  <c r="AF130" i="68"/>
  <c r="AP130" i="68"/>
  <c r="BG128" i="68"/>
  <c r="BO128" i="68"/>
  <c r="BD128" i="68"/>
  <c r="BL128" i="68"/>
  <c r="BT128" i="68"/>
  <c r="AI128" i="68"/>
  <c r="AQ128" i="68"/>
  <c r="AF128" i="68"/>
  <c r="AN128" i="68"/>
  <c r="AV128" i="68"/>
  <c r="BI123" i="68"/>
  <c r="BB123" i="68"/>
  <c r="BL123" i="68"/>
  <c r="AC123" i="68"/>
  <c r="AO123" i="68"/>
  <c r="AF123" i="68"/>
  <c r="AP123" i="68"/>
  <c r="BE123" i="68"/>
  <c r="BO123" i="68"/>
  <c r="BF123" i="68"/>
  <c r="BR123" i="68"/>
  <c r="AI123" i="68"/>
  <c r="AS123" i="68"/>
  <c r="AL123" i="68"/>
  <c r="AV123" i="68"/>
  <c r="BC115" i="68"/>
  <c r="BM115" i="68"/>
  <c r="BF115" i="68"/>
  <c r="BP115" i="68"/>
  <c r="AG115" i="68"/>
  <c r="AS115" i="68"/>
  <c r="AJ115" i="68"/>
  <c r="AT115" i="68"/>
  <c r="BI115" i="68"/>
  <c r="BS115" i="68"/>
  <c r="BJ115" i="68"/>
  <c r="AC115" i="68"/>
  <c r="AM115" i="68"/>
  <c r="AD115" i="68"/>
  <c r="AP115" i="68"/>
  <c r="BE107" i="68"/>
  <c r="BO107" i="68"/>
  <c r="BF107" i="68"/>
  <c r="BR107" i="68"/>
  <c r="AI107" i="68"/>
  <c r="AS107" i="68"/>
  <c r="AL107" i="68"/>
  <c r="AV107" i="68"/>
  <c r="BG99" i="68"/>
  <c r="BQ99" i="68"/>
  <c r="BH99" i="68"/>
  <c r="BT99" i="68"/>
  <c r="AK99" i="68"/>
  <c r="AU99" i="68"/>
  <c r="AN99" i="68"/>
  <c r="BI91" i="68"/>
  <c r="BB91" i="68"/>
  <c r="BL91" i="68"/>
  <c r="AC91" i="68"/>
  <c r="AO91" i="68"/>
  <c r="AF91" i="68"/>
  <c r="AP91" i="68"/>
  <c r="BE83" i="68"/>
  <c r="BO83" i="68"/>
  <c r="BF83" i="68"/>
  <c r="BR83" i="68"/>
  <c r="AI83" i="68"/>
  <c r="AS83" i="68"/>
  <c r="AL83" i="68"/>
  <c r="AV83" i="68"/>
  <c r="BE69" i="68"/>
  <c r="BQ69" i="68"/>
  <c r="BH69" i="68"/>
  <c r="BR69" i="68"/>
  <c r="AK69" i="68"/>
  <c r="AU69" i="68"/>
  <c r="AL69" i="68"/>
  <c r="BI57" i="68"/>
  <c r="BS57" i="68"/>
  <c r="BJ57" i="68"/>
  <c r="AC57" i="68"/>
  <c r="AM57" i="68"/>
  <c r="AD57" i="68"/>
  <c r="AP57" i="68"/>
  <c r="BC49" i="68"/>
  <c r="BM49" i="68"/>
  <c r="BD49" i="68"/>
  <c r="BP49" i="68"/>
  <c r="AG49" i="68"/>
  <c r="AQ49" i="68"/>
  <c r="AJ49" i="68"/>
  <c r="AT49" i="68"/>
  <c r="BK29" i="68"/>
  <c r="BB29" i="68"/>
  <c r="BL29" i="68"/>
  <c r="AE29" i="68"/>
  <c r="AO29" i="68"/>
  <c r="AF29" i="68"/>
  <c r="AN29" i="68"/>
  <c r="AV29" i="68"/>
  <c r="AR57" i="68"/>
  <c r="AU57" i="68"/>
  <c r="AG57" i="68"/>
  <c r="BN57" i="68"/>
  <c r="BQ57" i="68"/>
  <c r="BC57" i="68"/>
  <c r="AP69" i="68"/>
  <c r="AS69" i="68"/>
  <c r="AE69" i="68"/>
  <c r="BJ69" i="68"/>
  <c r="BM69" i="68"/>
  <c r="BA69" i="68"/>
  <c r="AN83" i="68"/>
  <c r="AQ83" i="68"/>
  <c r="AC83" i="68"/>
  <c r="BJ83" i="68"/>
  <c r="BM83" i="68"/>
  <c r="AV91" i="68"/>
  <c r="AH91" i="68"/>
  <c r="AK91" i="68"/>
  <c r="BR91" i="68"/>
  <c r="BD91" i="68"/>
  <c r="BG91" i="68"/>
  <c r="AR99" i="68"/>
  <c r="AF99" i="68"/>
  <c r="AI99" i="68"/>
  <c r="BN99" i="68"/>
  <c r="BS99" i="68"/>
  <c r="BC99" i="68"/>
  <c r="AP107" i="68"/>
  <c r="AD107" i="68"/>
  <c r="AG107" i="68"/>
  <c r="BL107" i="68"/>
  <c r="BQ107" i="68"/>
  <c r="BA107" i="68"/>
  <c r="AU115" i="68"/>
  <c r="BR115" i="68"/>
  <c r="BQ115" i="68"/>
  <c r="AT123" i="68"/>
  <c r="AQ123" i="68"/>
  <c r="BN123" i="68"/>
  <c r="BM123" i="68"/>
  <c r="AN130" i="68"/>
  <c r="AK130" i="68"/>
  <c r="BF130" i="68"/>
  <c r="AR137" i="68"/>
  <c r="AG137" i="68"/>
  <c r="BS137" i="68"/>
  <c r="AN143" i="68"/>
  <c r="BP143" i="68"/>
  <c r="D189" i="64"/>
  <c r="AO338" i="25"/>
  <c r="AP212" i="46"/>
  <c r="AH212" i="46"/>
  <c r="AK208" i="46"/>
  <c r="AE208" i="46"/>
  <c r="AE128" i="46"/>
  <c r="AI128" i="46"/>
  <c r="AK126" i="46"/>
  <c r="AR126" i="46"/>
  <c r="AS126" i="46"/>
  <c r="AO126" i="46"/>
  <c r="AP122" i="46"/>
  <c r="AF122" i="46"/>
  <c r="AT122" i="46"/>
  <c r="AS122" i="46"/>
  <c r="AS120" i="46"/>
  <c r="AP120" i="46"/>
  <c r="AH120" i="46"/>
  <c r="AG120" i="46"/>
  <c r="AF120" i="46"/>
  <c r="AO118" i="46"/>
  <c r="AP118" i="46"/>
  <c r="AS116" i="46"/>
  <c r="AD116" i="46"/>
  <c r="AN116" i="46"/>
  <c r="AK116" i="46"/>
  <c r="AG116" i="46"/>
  <c r="AT116" i="46"/>
  <c r="AR112" i="46"/>
  <c r="AM112" i="46"/>
  <c r="AJ112" i="46"/>
  <c r="AI112" i="46"/>
  <c r="AE112" i="46"/>
  <c r="AG112" i="46"/>
  <c r="AV112" i="46"/>
  <c r="AO112" i="46"/>
  <c r="AP112" i="46"/>
  <c r="AD110" i="46"/>
  <c r="AK110" i="46"/>
  <c r="AF110" i="46"/>
  <c r="AT110" i="46"/>
  <c r="AW110" i="46"/>
  <c r="AP106" i="46"/>
  <c r="AH106" i="46"/>
  <c r="AT106" i="46"/>
  <c r="AM106" i="46"/>
  <c r="AK106" i="46"/>
  <c r="AO106" i="46"/>
  <c r="AP104" i="46"/>
  <c r="AH104" i="46"/>
  <c r="AO104" i="46"/>
  <c r="AN104" i="46"/>
  <c r="AW104" i="46"/>
  <c r="AV104" i="46"/>
  <c r="AI104" i="46"/>
  <c r="AK104" i="46"/>
  <c r="AD102" i="46"/>
  <c r="AJ102" i="46"/>
  <c r="AU102" i="46"/>
  <c r="AV102" i="46"/>
  <c r="AP100" i="46"/>
  <c r="AO100" i="46"/>
  <c r="AR100" i="46"/>
  <c r="AJ100" i="46"/>
  <c r="AU100" i="46"/>
  <c r="AE98" i="46"/>
  <c r="AK98" i="46"/>
  <c r="AG98" i="46"/>
  <c r="AI98" i="46"/>
  <c r="AV98" i="46"/>
  <c r="AW98" i="46"/>
  <c r="AM94" i="46"/>
  <c r="AK250" i="46" s="1"/>
  <c r="AG94" i="46"/>
  <c r="AE250" i="46" s="1"/>
  <c r="AV94" i="46"/>
  <c r="AT250" i="46" s="1"/>
  <c r="AK92" i="46"/>
  <c r="AE92" i="46"/>
  <c r="AI92" i="46"/>
  <c r="AT90" i="46"/>
  <c r="AG90" i="46"/>
  <c r="AU87" i="46"/>
  <c r="AT87" i="46"/>
  <c r="AN87" i="46"/>
  <c r="AF80" i="46"/>
  <c r="AK80" i="46"/>
  <c r="AQ76" i="46"/>
  <c r="AL76" i="46"/>
  <c r="AJ76" i="46"/>
  <c r="AI76" i="46"/>
  <c r="AS76" i="46"/>
  <c r="AP74" i="46"/>
  <c r="AL74" i="46"/>
  <c r="AS74" i="46"/>
  <c r="AV68" i="46"/>
  <c r="AD68" i="46"/>
  <c r="AT68" i="46"/>
  <c r="AQ68" i="46"/>
  <c r="AW68" i="46"/>
  <c r="AM68" i="46"/>
  <c r="AR66" i="46"/>
  <c r="AN66" i="46"/>
  <c r="AN60" i="46"/>
  <c r="AT60" i="46"/>
  <c r="AT614" i="64"/>
  <c r="AR42" i="46"/>
  <c r="AN42" i="46"/>
  <c r="AM42" i="46"/>
  <c r="AT42" i="46"/>
  <c r="AF42" i="46"/>
  <c r="AW42" i="46"/>
  <c r="AO24" i="46"/>
  <c r="AP24" i="46"/>
  <c r="AS20" i="46"/>
  <c r="AL20" i="46"/>
  <c r="R119" i="46"/>
  <c r="H119" i="46"/>
  <c r="N109" i="46"/>
  <c r="Q109" i="46"/>
  <c r="P105" i="46"/>
  <c r="H105" i="46"/>
  <c r="H101" i="46"/>
  <c r="K101" i="46"/>
  <c r="AK95" i="46"/>
  <c r="AG95" i="46"/>
  <c r="H95" i="46"/>
  <c r="AL95" i="46"/>
  <c r="AJ95" i="46"/>
  <c r="AI91" i="46"/>
  <c r="E252" i="46"/>
  <c r="N90" i="46"/>
  <c r="H90" i="46"/>
  <c r="R90" i="46"/>
  <c r="I90" i="46"/>
  <c r="AM86" i="46"/>
  <c r="H86" i="46"/>
  <c r="BB134" i="46"/>
  <c r="BB162" i="46"/>
  <c r="AZ230" i="46" s="1"/>
  <c r="H83" i="46"/>
  <c r="D252" i="46"/>
  <c r="AU211" i="46"/>
  <c r="H211" i="46"/>
  <c r="AK115" i="46"/>
  <c r="AU115" i="46"/>
  <c r="AE115" i="46"/>
  <c r="AQ115" i="46"/>
  <c r="AI115" i="46"/>
  <c r="E323" i="64"/>
  <c r="E178" i="64"/>
  <c r="E469" i="64"/>
  <c r="D611" i="64"/>
  <c r="E107" i="64"/>
  <c r="E528" i="64"/>
  <c r="E235" i="64"/>
  <c r="AV121" i="46"/>
  <c r="AV89" i="46"/>
  <c r="AV96" i="46"/>
  <c r="AV101" i="46"/>
  <c r="AV88" i="46"/>
  <c r="AV127" i="46"/>
  <c r="AV86" i="46"/>
  <c r="AV213" i="46"/>
  <c r="AV91" i="46"/>
  <c r="AV77" i="46"/>
  <c r="AR129" i="46"/>
  <c r="AR89" i="46"/>
  <c r="AR211" i="46"/>
  <c r="AR111" i="46"/>
  <c r="AR88" i="46"/>
  <c r="AR93" i="46"/>
  <c r="AR91" i="46"/>
  <c r="AR101" i="46"/>
  <c r="AR95" i="46"/>
  <c r="AR117" i="46"/>
  <c r="AN177" i="46"/>
  <c r="AN211" i="46"/>
  <c r="AN123" i="46"/>
  <c r="AN89" i="46"/>
  <c r="AN213" i="46"/>
  <c r="AN117" i="46"/>
  <c r="AN88" i="46"/>
  <c r="AN86" i="46"/>
  <c r="AN96" i="46"/>
  <c r="AN127" i="46"/>
  <c r="AN93" i="46"/>
  <c r="AI175" i="46"/>
  <c r="AI111" i="46"/>
  <c r="AI123" i="46"/>
  <c r="AI89" i="46"/>
  <c r="AI99" i="46"/>
  <c r="AI93" i="46"/>
  <c r="AI127" i="46"/>
  <c r="AI117" i="46"/>
  <c r="AI88" i="46"/>
  <c r="AE125" i="46"/>
  <c r="AE99" i="46"/>
  <c r="AE97" i="46"/>
  <c r="AE121" i="46"/>
  <c r="AE117" i="46"/>
  <c r="AE89" i="46"/>
  <c r="AE129" i="46"/>
  <c r="AE88" i="46"/>
  <c r="AE93" i="46"/>
  <c r="AE127" i="46"/>
  <c r="AE27" i="46"/>
  <c r="AE96" i="46"/>
  <c r="X109" i="46"/>
  <c r="W109" i="46"/>
  <c r="Y90" i="46"/>
  <c r="AB90" i="46"/>
  <c r="AO86" i="46"/>
  <c r="T109" i="46"/>
  <c r="AQ127" i="46"/>
  <c r="V71" i="46"/>
  <c r="Y71" i="46"/>
  <c r="U71" i="46"/>
  <c r="AB112" i="46"/>
  <c r="P61" i="46"/>
  <c r="P116" i="46"/>
  <c r="P79" i="46"/>
  <c r="P118" i="46"/>
  <c r="P114" i="46"/>
  <c r="P91" i="46"/>
  <c r="P92" i="46"/>
  <c r="P75" i="46"/>
  <c r="P108" i="46"/>
  <c r="P95" i="46"/>
  <c r="P94" i="46"/>
  <c r="N250" i="46" s="1"/>
  <c r="P77" i="46"/>
  <c r="P111" i="46"/>
  <c r="P87" i="46"/>
  <c r="P115" i="46"/>
  <c r="P110" i="46"/>
  <c r="P99" i="46"/>
  <c r="L95" i="46"/>
  <c r="L91" i="46"/>
  <c r="L102" i="46"/>
  <c r="L110" i="46"/>
  <c r="L73" i="46"/>
  <c r="L62" i="46"/>
  <c r="L98" i="46"/>
  <c r="L103" i="46"/>
  <c r="L97" i="46"/>
  <c r="L77" i="46"/>
  <c r="L107" i="46"/>
  <c r="L94" i="46"/>
  <c r="L115" i="46"/>
  <c r="L87" i="46"/>
  <c r="AA33" i="68"/>
  <c r="AY33" i="68" s="1"/>
  <c r="AA73" i="68"/>
  <c r="AY73" i="68" s="1"/>
  <c r="C92" i="46"/>
  <c r="E92" i="46" s="1"/>
  <c r="CB92" i="46" s="1"/>
  <c r="C112" i="46"/>
  <c r="E112" i="46" s="1"/>
  <c r="BW112" i="46" s="1"/>
  <c r="O222" i="56"/>
  <c r="AR28" i="68"/>
  <c r="AU28" i="68"/>
  <c r="AE28" i="68"/>
  <c r="BH28" i="68"/>
  <c r="BK28" i="68"/>
  <c r="AR42" i="68"/>
  <c r="AU42" i="68"/>
  <c r="AE42" i="68"/>
  <c r="BH42" i="68"/>
  <c r="BK42" i="68"/>
  <c r="AR50" i="68"/>
  <c r="AU50" i="68"/>
  <c r="AE50" i="68"/>
  <c r="BH50" i="68"/>
  <c r="BK50" i="68"/>
  <c r="AR76" i="68"/>
  <c r="AO76" i="68"/>
  <c r="BL76" i="68"/>
  <c r="BB76" i="68"/>
  <c r="AF90" i="68"/>
  <c r="BL90" i="68"/>
  <c r="AV106" i="68"/>
  <c r="AI106" i="68"/>
  <c r="BO106" i="68"/>
  <c r="AF114" i="68"/>
  <c r="BL114" i="68"/>
  <c r="AV124" i="68"/>
  <c r="AI124" i="68"/>
  <c r="BO124" i="68"/>
  <c r="AF129" i="68"/>
  <c r="BL129" i="68"/>
  <c r="AV136" i="68"/>
  <c r="AI136" i="68"/>
  <c r="BO136" i="68"/>
  <c r="AF144" i="68"/>
  <c r="BL144" i="68"/>
  <c r="AV33" i="68"/>
  <c r="AI33" i="68"/>
  <c r="BO33" i="68"/>
  <c r="AF40" i="68"/>
  <c r="BL40" i="68"/>
  <c r="AV45" i="68"/>
  <c r="AN91" i="46"/>
  <c r="AK86" i="46"/>
  <c r="P109" i="46"/>
  <c r="AR98" i="46"/>
  <c r="AR120" i="46"/>
  <c r="AN20" i="46"/>
  <c r="AI212" i="46"/>
  <c r="AD212" i="46"/>
  <c r="AW212" i="46"/>
  <c r="X113" i="46"/>
  <c r="AQ42" i="46"/>
  <c r="O109" i="46"/>
  <c r="AP102" i="46"/>
  <c r="AQ120" i="46"/>
  <c r="AE20" i="46"/>
  <c r="AS90" i="46"/>
  <c r="AQ90" i="46"/>
  <c r="AR90" i="46"/>
  <c r="AU20" i="46"/>
  <c r="AQ95" i="46"/>
  <c r="AD95" i="46"/>
  <c r="AW106" i="46"/>
  <c r="AQ98" i="46"/>
  <c r="AJ116" i="46"/>
  <c r="AI86" i="46"/>
  <c r="T90" i="46"/>
  <c r="AA90" i="46"/>
  <c r="AV95" i="46"/>
  <c r="AO95" i="46"/>
  <c r="AH98" i="46"/>
  <c r="AN106" i="46"/>
  <c r="V109" i="46"/>
  <c r="I109" i="46"/>
  <c r="AW116" i="46"/>
  <c r="U119" i="46"/>
  <c r="AA119" i="46"/>
  <c r="AL42" i="46"/>
  <c r="AR110" i="46"/>
  <c r="AW120" i="46"/>
  <c r="AB83" i="46"/>
  <c r="K115" i="46"/>
  <c r="N83" i="46"/>
  <c r="Y83" i="46"/>
  <c r="AB94" i="46"/>
  <c r="Z250" i="46" s="1"/>
  <c r="I94" i="46"/>
  <c r="G250" i="46" s="1"/>
  <c r="U97" i="46"/>
  <c r="I97" i="46"/>
  <c r="AM102" i="46"/>
  <c r="AA105" i="46"/>
  <c r="AP110" i="46"/>
  <c r="AA113" i="46"/>
  <c r="AO76" i="46"/>
  <c r="AD104" i="46"/>
  <c r="AQ112" i="46"/>
  <c r="AM115" i="46"/>
  <c r="AD86" i="46"/>
  <c r="C115" i="44"/>
  <c r="E115" i="44" s="1"/>
  <c r="H115" i="44" s="1"/>
  <c r="AP28" i="68"/>
  <c r="AS28" i="68"/>
  <c r="AC28" i="68"/>
  <c r="BF28" i="68"/>
  <c r="BI28" i="68"/>
  <c r="AP42" i="68"/>
  <c r="AS42" i="68"/>
  <c r="AC42" i="68"/>
  <c r="BF42" i="68"/>
  <c r="BI42" i="68"/>
  <c r="AP50" i="68"/>
  <c r="AS50" i="68"/>
  <c r="AC50" i="68"/>
  <c r="BF50" i="68"/>
  <c r="BI50" i="68"/>
  <c r="AN76" i="68"/>
  <c r="AM76" i="68"/>
  <c r="BS76" i="68"/>
  <c r="BG76" i="68"/>
  <c r="AU90" i="68"/>
  <c r="BH90" i="68"/>
  <c r="AR106" i="68"/>
  <c r="AE106" i="68"/>
  <c r="BK106" i="68"/>
  <c r="AU114" i="68"/>
  <c r="BH114" i="68"/>
  <c r="AR124" i="68"/>
  <c r="AE124" i="68"/>
  <c r="BK124" i="68"/>
  <c r="AU129" i="68"/>
  <c r="BH129" i="68"/>
  <c r="AR136" i="68"/>
  <c r="AE136" i="68"/>
  <c r="BK136" i="68"/>
  <c r="AU144" i="68"/>
  <c r="BH144" i="68"/>
  <c r="AR33" i="68"/>
  <c r="AE33" i="68"/>
  <c r="BK33" i="68"/>
  <c r="AU40" i="68"/>
  <c r="BH40" i="68"/>
  <c r="AD42" i="46"/>
  <c r="X90" i="46"/>
  <c r="AT212" i="46"/>
  <c r="O94" i="46"/>
  <c r="M250" i="46" s="1"/>
  <c r="AF106" i="46"/>
  <c r="AL91" i="46"/>
  <c r="AO116" i="46"/>
  <c r="AQ212" i="46"/>
  <c r="AK212" i="46"/>
  <c r="AG212" i="46"/>
  <c r="AB97" i="46"/>
  <c r="Q119" i="46"/>
  <c r="L109" i="46"/>
  <c r="AO98" i="46"/>
  <c r="AK120" i="46"/>
  <c r="AF116" i="46"/>
  <c r="P83" i="46"/>
  <c r="AH90" i="46"/>
  <c r="AD90" i="46"/>
  <c r="AL90" i="46"/>
  <c r="AJ90" i="46"/>
  <c r="AK20" i="46"/>
  <c r="V90" i="46"/>
  <c r="Q94" i="46"/>
  <c r="O250" i="46" s="1"/>
  <c r="V115" i="46"/>
  <c r="AM91" i="46"/>
  <c r="AB113" i="46"/>
  <c r="AG86" i="46"/>
  <c r="Q90" i="46"/>
  <c r="W90" i="46"/>
  <c r="U90" i="46"/>
  <c r="AN95" i="46"/>
  <c r="AE95" i="46"/>
  <c r="AD98" i="46"/>
  <c r="AI106" i="46"/>
  <c r="R109" i="46"/>
  <c r="AB109" i="46"/>
  <c r="AP116" i="46"/>
  <c r="V119" i="46"/>
  <c r="P119" i="46"/>
  <c r="AK42" i="46"/>
  <c r="Q105" i="46"/>
  <c r="AP95" i="46"/>
  <c r="H115" i="46"/>
  <c r="AA83" i="46"/>
  <c r="AU91" i="46"/>
  <c r="M94" i="46"/>
  <c r="K250" i="46" s="1"/>
  <c r="AA94" i="46"/>
  <c r="Q97" i="46"/>
  <c r="X97" i="46"/>
  <c r="W105" i="46"/>
  <c r="M105" i="46"/>
  <c r="Q113" i="46"/>
  <c r="W113" i="46"/>
  <c r="AV27" i="46"/>
  <c r="AN76" i="46"/>
  <c r="AR127" i="46"/>
  <c r="AR96" i="46"/>
  <c r="AI114" i="46"/>
  <c r="AG108" i="46"/>
  <c r="AH126" i="46"/>
  <c r="E396" i="64"/>
  <c r="AE83" i="46"/>
  <c r="N119" i="46"/>
  <c r="AO110" i="46"/>
  <c r="L105" i="46"/>
  <c r="AD120" i="46"/>
  <c r="AD20" i="46"/>
  <c r="H91" i="46"/>
  <c r="AJ86" i="46"/>
  <c r="S90" i="46"/>
  <c r="P90" i="46"/>
  <c r="L90" i="46"/>
  <c r="AI95" i="46"/>
  <c r="AP98" i="46"/>
  <c r="J101" i="46"/>
  <c r="AV106" i="46"/>
  <c r="H109" i="46"/>
  <c r="AQ116" i="46"/>
  <c r="AV116" i="46"/>
  <c r="I119" i="46"/>
  <c r="AS42" i="46"/>
  <c r="N94" i="46"/>
  <c r="L250" i="46" s="1"/>
  <c r="AM98" i="46"/>
  <c r="AV20" i="46"/>
  <c r="S115" i="46"/>
  <c r="AA115" i="46"/>
  <c r="K83" i="46"/>
  <c r="AF91" i="46"/>
  <c r="H94" i="46"/>
  <c r="F250" i="46" s="1"/>
  <c r="M97" i="46"/>
  <c r="X105" i="46"/>
  <c r="U105" i="46"/>
  <c r="H113" i="46"/>
  <c r="AL120" i="46"/>
  <c r="AJ68" i="46"/>
  <c r="AR122" i="46"/>
  <c r="AJ115" i="46"/>
  <c r="AR115" i="46"/>
  <c r="AK100" i="46"/>
  <c r="U67" i="67"/>
  <c r="U41" i="67"/>
  <c r="CA150" i="46"/>
  <c r="I199" i="46"/>
  <c r="BC134" i="46"/>
  <c r="AZ162" i="46"/>
  <c r="AX230" i="46" s="1"/>
  <c r="BV138" i="46"/>
  <c r="BY162" i="46"/>
  <c r="BW230" i="46" s="1"/>
  <c r="Q173" i="46"/>
  <c r="AW117" i="46"/>
  <c r="AM123" i="46"/>
  <c r="R93" i="46"/>
  <c r="X110" i="46"/>
  <c r="AM105" i="46"/>
  <c r="AL97" i="46"/>
  <c r="K89" i="46"/>
  <c r="J75" i="46"/>
  <c r="AW129" i="46"/>
  <c r="Q118" i="46"/>
  <c r="I118" i="46"/>
  <c r="AA108" i="46"/>
  <c r="S108" i="46"/>
  <c r="X108" i="46"/>
  <c r="K100" i="46"/>
  <c r="AQ83" i="46"/>
  <c r="AO83" i="46"/>
  <c r="AJ83" i="46"/>
  <c r="AK83" i="46"/>
  <c r="AJ121" i="46"/>
  <c r="Q73" i="46"/>
  <c r="M65" i="46"/>
  <c r="AQ111" i="46"/>
  <c r="J98" i="46"/>
  <c r="K95" i="46"/>
  <c r="X95" i="46"/>
  <c r="AB114" i="46"/>
  <c r="W114" i="46"/>
  <c r="U95" i="46"/>
  <c r="AF107" i="46"/>
  <c r="AA110" i="46"/>
  <c r="N79" i="46"/>
  <c r="R116" i="46"/>
  <c r="M77" i="46"/>
  <c r="I69" i="46"/>
  <c r="AH117" i="46"/>
  <c r="J120" i="46"/>
  <c r="S110" i="46"/>
  <c r="J69" i="46"/>
  <c r="V103" i="46"/>
  <c r="W103" i="46"/>
  <c r="AD89" i="46"/>
  <c r="AT91" i="46"/>
  <c r="R113" i="46"/>
  <c r="V111" i="46"/>
  <c r="AO114" i="46"/>
  <c r="AT123" i="46"/>
  <c r="O77" i="46"/>
  <c r="Q69" i="46"/>
  <c r="U69" i="46"/>
  <c r="U120" i="46"/>
  <c r="T120" i="46"/>
  <c r="AL117" i="46"/>
  <c r="AG117" i="46"/>
  <c r="T110" i="46"/>
  <c r="N110" i="46"/>
  <c r="AS99" i="46"/>
  <c r="AW99" i="46"/>
  <c r="BL146" i="46"/>
  <c r="BD134" i="46"/>
  <c r="O196" i="46"/>
  <c r="AT107" i="46"/>
  <c r="AJ127" i="46"/>
  <c r="AP113" i="46"/>
  <c r="AU105" i="46"/>
  <c r="O89" i="46"/>
  <c r="X75" i="46"/>
  <c r="AP129" i="46"/>
  <c r="S118" i="46"/>
  <c r="T108" i="46"/>
  <c r="R108" i="46"/>
  <c r="M108" i="46"/>
  <c r="AH83" i="46"/>
  <c r="AG83" i="46"/>
  <c r="AL83" i="46"/>
  <c r="U115" i="46"/>
  <c r="AM125" i="46"/>
  <c r="I79" i="46"/>
  <c r="V73" i="46"/>
  <c r="X116" i="46"/>
  <c r="O95" i="46"/>
  <c r="Q95" i="46"/>
  <c r="V114" i="46"/>
  <c r="O114" i="46"/>
  <c r="AK117" i="46"/>
  <c r="AU111" i="46"/>
  <c r="I114" i="46"/>
  <c r="S79" i="46"/>
  <c r="AP211" i="46"/>
  <c r="AB77" i="46"/>
  <c r="Y110" i="46"/>
  <c r="AB91" i="46"/>
  <c r="AJ125" i="46"/>
  <c r="AQ213" i="46"/>
  <c r="Y79" i="46"/>
  <c r="O65" i="46"/>
  <c r="I103" i="46"/>
  <c r="R103" i="46"/>
  <c r="AS89" i="46"/>
  <c r="T113" i="46"/>
  <c r="U83" i="46"/>
  <c r="AP123" i="46"/>
  <c r="AW123" i="46"/>
  <c r="S77" i="46"/>
  <c r="M69" i="46"/>
  <c r="O120" i="46"/>
  <c r="W120" i="46"/>
  <c r="N112" i="46"/>
  <c r="AG97" i="46"/>
  <c r="AO105" i="46"/>
  <c r="AA67" i="46"/>
  <c r="J108" i="46"/>
  <c r="Z108" i="46"/>
  <c r="AS83" i="46"/>
  <c r="AD97" i="46"/>
  <c r="AB116" i="46"/>
  <c r="AT111" i="46"/>
  <c r="Y95" i="46"/>
  <c r="Y114" i="46"/>
  <c r="J116" i="46"/>
  <c r="AJ123" i="46"/>
  <c r="AL99" i="46"/>
  <c r="R91" i="46"/>
  <c r="AD99" i="46"/>
  <c r="V116" i="46"/>
  <c r="V120" i="46"/>
  <c r="AQ121" i="46"/>
  <c r="Z114" i="46"/>
  <c r="X103" i="46"/>
  <c r="AO89" i="46"/>
  <c r="M111" i="46"/>
  <c r="R88" i="46"/>
  <c r="AA103" i="46"/>
  <c r="X77" i="46"/>
  <c r="AQ117" i="46"/>
  <c r="AD117" i="46"/>
  <c r="M110" i="46"/>
  <c r="U110" i="46"/>
  <c r="AF99" i="46"/>
  <c r="X91" i="46"/>
  <c r="Q91" i="46"/>
  <c r="AU213" i="46"/>
  <c r="J92" i="46"/>
  <c r="AA92" i="46"/>
  <c r="Z103" i="46"/>
  <c r="O111" i="46"/>
  <c r="W111" i="46"/>
  <c r="V193" i="46"/>
  <c r="O182" i="46"/>
  <c r="AI625" i="64"/>
  <c r="AI556" i="64" s="1"/>
  <c r="AF109" i="46"/>
  <c r="AS113" i="46"/>
  <c r="I89" i="46"/>
  <c r="W75" i="46"/>
  <c r="U118" i="46"/>
  <c r="Q108" i="46"/>
  <c r="I108" i="46"/>
  <c r="AW83" i="46"/>
  <c r="AM83" i="46"/>
  <c r="AF125" i="46"/>
  <c r="T73" i="46"/>
  <c r="AA116" i="46"/>
  <c r="W95" i="46"/>
  <c r="X114" i="46"/>
  <c r="AF211" i="46"/>
  <c r="V95" i="46"/>
  <c r="M116" i="46"/>
  <c r="R120" i="46"/>
  <c r="I116" i="46"/>
  <c r="AB103" i="46"/>
  <c r="AF89" i="46"/>
  <c r="V113" i="46"/>
  <c r="AU123" i="46"/>
  <c r="X69" i="46"/>
  <c r="AA120" i="46"/>
  <c r="AS117" i="46"/>
  <c r="AB110" i="46"/>
  <c r="Q102" i="46"/>
  <c r="AO99" i="46"/>
  <c r="T91" i="46"/>
  <c r="J91" i="46"/>
  <c r="AT213" i="46"/>
  <c r="AO213" i="46"/>
  <c r="V92" i="46"/>
  <c r="T92" i="46"/>
  <c r="S111" i="46"/>
  <c r="I169" i="46"/>
  <c r="D155" i="25" s="1"/>
  <c r="N111" i="46"/>
  <c r="R111" i="46"/>
  <c r="Q107" i="46"/>
  <c r="M92" i="46"/>
  <c r="T103" i="46"/>
  <c r="AG91" i="46"/>
  <c r="Q103" i="46"/>
  <c r="Q77" i="46"/>
  <c r="Y111" i="46"/>
  <c r="AD88" i="46"/>
  <c r="AO88" i="46"/>
  <c r="AG88" i="46"/>
  <c r="AQ88" i="46"/>
  <c r="U117" i="46"/>
  <c r="J117" i="46"/>
  <c r="W117" i="46"/>
  <c r="J107" i="46"/>
  <c r="W107" i="46"/>
  <c r="Z107" i="46"/>
  <c r="AB107" i="46"/>
  <c r="AP127" i="46"/>
  <c r="AS127" i="46"/>
  <c r="Y99" i="46"/>
  <c r="AB87" i="46"/>
  <c r="AA87" i="46"/>
  <c r="AJ93" i="46"/>
  <c r="AD93" i="46"/>
  <c r="AF93" i="46"/>
  <c r="AW93" i="46"/>
  <c r="AD96" i="46"/>
  <c r="AM96" i="46"/>
  <c r="O99" i="46"/>
  <c r="S99" i="46"/>
  <c r="Z99" i="46"/>
  <c r="X99" i="46"/>
  <c r="N107" i="46"/>
  <c r="Y107" i="46"/>
  <c r="I107" i="46"/>
  <c r="V117" i="46"/>
  <c r="K117" i="46"/>
  <c r="M117" i="46"/>
  <c r="AJ88" i="46"/>
  <c r="AT88" i="46"/>
  <c r="T69" i="46"/>
  <c r="AA111" i="46"/>
  <c r="AJ89" i="46"/>
  <c r="Q83" i="46"/>
  <c r="S103" i="46"/>
  <c r="AJ91" i="46"/>
  <c r="AT89" i="46"/>
  <c r="K111" i="46"/>
  <c r="I111" i="46"/>
  <c r="AB92" i="46"/>
  <c r="U92" i="46"/>
  <c r="W91" i="46"/>
  <c r="AK99" i="46"/>
  <c r="K69" i="46"/>
  <c r="J88" i="46"/>
  <c r="J103" i="46"/>
  <c r="AW211" i="46"/>
  <c r="K73" i="46"/>
  <c r="N69" i="46"/>
  <c r="S91" i="46"/>
  <c r="AT211" i="46"/>
  <c r="AL111" i="46"/>
  <c r="AB79" i="46"/>
  <c r="AF83" i="46"/>
  <c r="K108" i="46"/>
  <c r="AH129" i="46"/>
  <c r="AD105" i="46"/>
  <c r="U114" i="46"/>
  <c r="AP83" i="46"/>
  <c r="AM199" i="46"/>
  <c r="V181" i="46"/>
  <c r="X119" i="46"/>
  <c r="O119" i="46"/>
  <c r="Z93" i="46"/>
  <c r="O93" i="46"/>
  <c r="U93" i="46"/>
  <c r="Y93" i="46"/>
  <c r="AO101" i="46"/>
  <c r="AL101" i="46"/>
  <c r="AD101" i="46"/>
  <c r="R112" i="46"/>
  <c r="T112" i="46"/>
  <c r="U112" i="46"/>
  <c r="X112" i="46"/>
  <c r="AP86" i="46"/>
  <c r="T115" i="46"/>
  <c r="J83" i="46"/>
  <c r="O83" i="46"/>
  <c r="X83" i="46"/>
  <c r="AQ91" i="46"/>
  <c r="W94" i="46"/>
  <c r="U250" i="46" s="1"/>
  <c r="J94" i="46"/>
  <c r="H250" i="46" s="1"/>
  <c r="S94" i="46"/>
  <c r="Q250" i="46" s="1"/>
  <c r="Z97" i="46"/>
  <c r="Y97" i="46"/>
  <c r="R97" i="46"/>
  <c r="AA97" i="46"/>
  <c r="AB105" i="46"/>
  <c r="K105" i="46"/>
  <c r="K113" i="46"/>
  <c r="N113" i="46"/>
  <c r="AQ27" i="46"/>
  <c r="AK69" i="46"/>
  <c r="AW77" i="46"/>
  <c r="O112" i="46"/>
  <c r="AS88" i="46"/>
  <c r="S87" i="46"/>
  <c r="J71" i="46"/>
  <c r="Q71" i="46"/>
  <c r="O71" i="46"/>
  <c r="I71" i="46"/>
  <c r="AL127" i="46"/>
  <c r="AK127" i="46"/>
  <c r="W87" i="46"/>
  <c r="I87" i="46"/>
  <c r="Q87" i="46"/>
  <c r="AP93" i="46"/>
  <c r="AK93" i="46"/>
  <c r="AO93" i="46"/>
  <c r="AJ96" i="46"/>
  <c r="AU96" i="46"/>
  <c r="AQ96" i="46"/>
  <c r="AT96" i="46"/>
  <c r="AB99" i="46"/>
  <c r="N99" i="46"/>
  <c r="K99" i="46"/>
  <c r="J99" i="46"/>
  <c r="R107" i="46"/>
  <c r="T107" i="46"/>
  <c r="Q117" i="46"/>
  <c r="AB117" i="46"/>
  <c r="R117" i="46"/>
  <c r="T117" i="46"/>
  <c r="AU88" i="46"/>
  <c r="AP88" i="46"/>
  <c r="R105" i="46"/>
  <c r="O92" i="46"/>
  <c r="Y105" i="46"/>
  <c r="AO91" i="46"/>
  <c r="AD114" i="46"/>
  <c r="X111" i="46"/>
  <c r="N88" i="46"/>
  <c r="V83" i="46"/>
  <c r="AW114" i="46"/>
  <c r="X92" i="46"/>
  <c r="AM213" i="46"/>
  <c r="U91" i="46"/>
  <c r="AJ99" i="46"/>
  <c r="J110" i="46"/>
  <c r="N120" i="46"/>
  <c r="W69" i="46"/>
  <c r="Y91" i="46"/>
  <c r="R77" i="46"/>
  <c r="AH211" i="46"/>
  <c r="O116" i="46"/>
  <c r="AK125" i="46"/>
  <c r="AD83" i="46"/>
  <c r="AF105" i="46"/>
  <c r="U175" i="46"/>
  <c r="S119" i="46"/>
  <c r="Y119" i="46"/>
  <c r="W119" i="46"/>
  <c r="M93" i="46"/>
  <c r="V93" i="46"/>
  <c r="N93" i="46"/>
  <c r="AB93" i="46"/>
  <c r="AW101" i="46"/>
  <c r="AQ101" i="46"/>
  <c r="S112" i="46"/>
  <c r="J112" i="46"/>
  <c r="AA112" i="46"/>
  <c r="AM27" i="46"/>
  <c r="I83" i="46"/>
  <c r="AA68" i="46"/>
  <c r="T68" i="46"/>
  <c r="I115" i="46"/>
  <c r="R115" i="46"/>
  <c r="O115" i="46"/>
  <c r="S83" i="46"/>
  <c r="M83" i="46"/>
  <c r="AD91" i="46"/>
  <c r="U94" i="46"/>
  <c r="S250" i="46" s="1"/>
  <c r="V94" i="46"/>
  <c r="T250" i="46" s="1"/>
  <c r="Z94" i="46"/>
  <c r="X250" i="46" s="1"/>
  <c r="K97" i="46"/>
  <c r="T97" i="46"/>
  <c r="N97" i="46"/>
  <c r="Z105" i="46"/>
  <c r="V105" i="46"/>
  <c r="S105" i="46"/>
  <c r="M113" i="46"/>
  <c r="S113" i="46"/>
  <c r="AG27" i="46"/>
  <c r="AT27" i="46"/>
  <c r="J72" i="46"/>
  <c r="M112" i="46"/>
  <c r="S107" i="46"/>
  <c r="AW88" i="46"/>
  <c r="R71" i="46"/>
  <c r="N71" i="46"/>
  <c r="W71" i="46"/>
  <c r="AH127" i="46"/>
  <c r="AD127" i="46"/>
  <c r="AF88" i="46"/>
  <c r="O87" i="46"/>
  <c r="K87" i="46"/>
  <c r="J87" i="46"/>
  <c r="M87" i="46"/>
  <c r="AS93" i="46"/>
  <c r="AQ93" i="46"/>
  <c r="AP96" i="46"/>
  <c r="AW96" i="46"/>
  <c r="AL96" i="46"/>
  <c r="T99" i="46"/>
  <c r="R99" i="46"/>
  <c r="W99" i="46"/>
  <c r="AA99" i="46"/>
  <c r="X107" i="46"/>
  <c r="U107" i="46"/>
  <c r="M107" i="46"/>
  <c r="S117" i="46"/>
  <c r="N117" i="46"/>
  <c r="I117" i="46"/>
  <c r="Y117" i="46"/>
  <c r="AL88" i="46"/>
  <c r="N103" i="46"/>
  <c r="Y92" i="46"/>
  <c r="AU114" i="46"/>
  <c r="O103" i="46"/>
  <c r="T111" i="46"/>
  <c r="T83" i="46"/>
  <c r="AM114" i="46"/>
  <c r="U111" i="46"/>
  <c r="Z111" i="46"/>
  <c r="AH89" i="46"/>
  <c r="AW213" i="46"/>
  <c r="I91" i="46"/>
  <c r="AO117" i="46"/>
  <c r="K120" i="46"/>
  <c r="K77" i="46"/>
  <c r="I92" i="46"/>
  <c r="AF117" i="46"/>
  <c r="AO121" i="46"/>
  <c r="AW111" i="46"/>
  <c r="M95" i="46"/>
  <c r="U108" i="46"/>
  <c r="BT130" i="46"/>
  <c r="BA159" i="46"/>
  <c r="V30" i="36"/>
  <c r="W30" i="36"/>
  <c r="J30" i="36"/>
  <c r="L30" i="36"/>
  <c r="T30" i="36"/>
  <c r="O30" i="36"/>
  <c r="BR95" i="68"/>
  <c r="AM95" i="68"/>
  <c r="BM73" i="68"/>
  <c r="AP73" i="68"/>
  <c r="BJ73" i="68"/>
  <c r="BO61" i="68"/>
  <c r="AU61" i="68"/>
  <c r="BH61" i="68"/>
  <c r="AL61" i="68"/>
  <c r="AE53" i="68"/>
  <c r="BK53" i="68"/>
  <c r="AO53" i="68"/>
  <c r="BH45" i="68"/>
  <c r="AL45" i="68"/>
  <c r="BR45" i="68"/>
  <c r="AV28" i="68"/>
  <c r="AN28" i="68"/>
  <c r="AF28" i="68"/>
  <c r="AQ28" i="68"/>
  <c r="AI28" i="68"/>
  <c r="BT28" i="68"/>
  <c r="BL28" i="68"/>
  <c r="BD28" i="68"/>
  <c r="BO28" i="68"/>
  <c r="BG28" i="68"/>
  <c r="AV42" i="68"/>
  <c r="AN42" i="68"/>
  <c r="AF42" i="68"/>
  <c r="AQ42" i="68"/>
  <c r="AI42" i="68"/>
  <c r="BT42" i="68"/>
  <c r="BL42" i="68"/>
  <c r="BD42" i="68"/>
  <c r="BO42" i="68"/>
  <c r="BG42" i="68"/>
  <c r="AV50" i="68"/>
  <c r="AN50" i="68"/>
  <c r="AF50" i="68"/>
  <c r="AQ50" i="68"/>
  <c r="AI50" i="68"/>
  <c r="BT50" i="68"/>
  <c r="BL50" i="68"/>
  <c r="BD50" i="68"/>
  <c r="BO50" i="68"/>
  <c r="BG50" i="68"/>
  <c r="AV76" i="68"/>
  <c r="AL76" i="68"/>
  <c r="AU76" i="68"/>
  <c r="AI76" i="68"/>
  <c r="BR76" i="68"/>
  <c r="BQ76" i="68"/>
  <c r="BF76" i="68"/>
  <c r="BE76" i="68"/>
  <c r="AN90" i="68"/>
  <c r="AQ90" i="68"/>
  <c r="BT90" i="68"/>
  <c r="BD90" i="68"/>
  <c r="BG90" i="68"/>
  <c r="AN106" i="68"/>
  <c r="AQ106" i="68"/>
  <c r="BT106" i="68"/>
  <c r="BD106" i="68"/>
  <c r="BG106" i="68"/>
  <c r="AN114" i="68"/>
  <c r="AQ114" i="68"/>
  <c r="BT114" i="68"/>
  <c r="BD114" i="68"/>
  <c r="BG114" i="68"/>
  <c r="AN124" i="68"/>
  <c r="AQ124" i="68"/>
  <c r="BT124" i="68"/>
  <c r="BD124" i="68"/>
  <c r="BG124" i="68"/>
  <c r="AN129" i="68"/>
  <c r="AQ129" i="68"/>
  <c r="BT129" i="68"/>
  <c r="BD129" i="68"/>
  <c r="BG129" i="68"/>
  <c r="AN136" i="68"/>
  <c r="AQ136" i="68"/>
  <c r="BT136" i="68"/>
  <c r="BD136" i="68"/>
  <c r="BG136" i="68"/>
  <c r="AN144" i="68"/>
  <c r="AQ144" i="68"/>
  <c r="BT144" i="68"/>
  <c r="BD144" i="68"/>
  <c r="BG144" i="68"/>
  <c r="AN33" i="68"/>
  <c r="AQ33" i="68"/>
  <c r="BT33" i="68"/>
  <c r="BD33" i="68"/>
  <c r="BG33" i="68"/>
  <c r="AN40" i="68"/>
  <c r="AQ40" i="68"/>
  <c r="BT40" i="68"/>
  <c r="BD40" i="68"/>
  <c r="BG40" i="68"/>
  <c r="AI45" i="68"/>
  <c r="BB53" i="68"/>
  <c r="AI61" i="68"/>
  <c r="AJ95" i="68"/>
  <c r="AF119" i="68"/>
  <c r="AT28" i="68"/>
  <c r="AL28" i="68"/>
  <c r="AD28" i="68"/>
  <c r="AO28" i="68"/>
  <c r="AG28" i="68"/>
  <c r="BR28" i="68"/>
  <c r="BJ28" i="68"/>
  <c r="BB28" i="68"/>
  <c r="BM28" i="68"/>
  <c r="AT42" i="68"/>
  <c r="AL42" i="68"/>
  <c r="AD42" i="68"/>
  <c r="AO42" i="68"/>
  <c r="AG42" i="68"/>
  <c r="BR42" i="68"/>
  <c r="BJ42" i="68"/>
  <c r="BB42" i="68"/>
  <c r="BM42" i="68"/>
  <c r="AT50" i="68"/>
  <c r="AL50" i="68"/>
  <c r="AD50" i="68"/>
  <c r="AO50" i="68"/>
  <c r="AG50" i="68"/>
  <c r="BR50" i="68"/>
  <c r="BJ50" i="68"/>
  <c r="BB50" i="68"/>
  <c r="BM50" i="68"/>
  <c r="AT76" i="68"/>
  <c r="AJ76" i="68"/>
  <c r="AQ76" i="68"/>
  <c r="AG76" i="68"/>
  <c r="BP76" i="68"/>
  <c r="BM76" i="68"/>
  <c r="BD76" i="68"/>
  <c r="BC76" i="68"/>
  <c r="AJ90" i="68"/>
  <c r="AM90" i="68"/>
  <c r="BP90" i="68"/>
  <c r="BS90" i="68"/>
  <c r="BC90" i="68"/>
  <c r="AJ106" i="68"/>
  <c r="AM106" i="68"/>
  <c r="BP106" i="68"/>
  <c r="BS106" i="68"/>
  <c r="BC106" i="68"/>
  <c r="AJ114" i="68"/>
  <c r="AM114" i="68"/>
  <c r="BP114" i="68"/>
  <c r="BS114" i="68"/>
  <c r="BC114" i="68"/>
  <c r="AJ124" i="68"/>
  <c r="AM124" i="68"/>
  <c r="BP124" i="68"/>
  <c r="BS124" i="68"/>
  <c r="BC124" i="68"/>
  <c r="AJ129" i="68"/>
  <c r="AM129" i="68"/>
  <c r="BP129" i="68"/>
  <c r="BS129" i="68"/>
  <c r="BC129" i="68"/>
  <c r="AJ136" i="68"/>
  <c r="AM136" i="68"/>
  <c r="BP136" i="68"/>
  <c r="BS136" i="68"/>
  <c r="BC136" i="68"/>
  <c r="AJ144" i="68"/>
  <c r="AM144" i="68"/>
  <c r="BP144" i="68"/>
  <c r="BS144" i="68"/>
  <c r="BC144" i="68"/>
  <c r="AJ33" i="68"/>
  <c r="AM33" i="68"/>
  <c r="BP33" i="68"/>
  <c r="BS33" i="68"/>
  <c r="BC33" i="68"/>
  <c r="AJ40" i="68"/>
  <c r="AM40" i="68"/>
  <c r="BP40" i="68"/>
  <c r="BS40" i="68"/>
  <c r="BC40" i="68"/>
  <c r="BO45" i="68"/>
  <c r="AR53" i="68"/>
  <c r="BR61" i="68"/>
  <c r="AS73" i="68"/>
  <c r="BF95" i="68"/>
  <c r="AH103" i="68"/>
  <c r="AJ111" i="68"/>
  <c r="D342" i="64"/>
  <c r="G39" i="67"/>
  <c r="G65" i="67"/>
  <c r="AG210" i="46"/>
  <c r="AN210" i="46"/>
  <c r="AH210" i="46"/>
  <c r="AD30" i="46"/>
  <c r="AV30" i="46"/>
  <c r="BN164" i="46"/>
  <c r="BJ162" i="46"/>
  <c r="BH230" i="46" s="1"/>
  <c r="BJ159" i="46"/>
  <c r="E543" i="64"/>
  <c r="E397" i="64"/>
  <c r="AV109" i="46"/>
  <c r="AV129" i="46"/>
  <c r="L75" i="46"/>
  <c r="L118" i="46"/>
  <c r="M66" i="67"/>
  <c r="M40" i="67"/>
  <c r="O67" i="67"/>
  <c r="O54" i="67"/>
  <c r="K195" i="46"/>
  <c r="AK191" i="46"/>
  <c r="Y196" i="46"/>
  <c r="CD134" i="46"/>
  <c r="BE144" i="46"/>
  <c r="CK164" i="46"/>
  <c r="CC139" i="46"/>
  <c r="O179" i="46"/>
  <c r="BL135" i="46"/>
  <c r="M190" i="46"/>
  <c r="BD150" i="46"/>
  <c r="BD159" i="46"/>
  <c r="AG193" i="46"/>
  <c r="BD146" i="46"/>
  <c r="BW134" i="46"/>
  <c r="BI146" i="46"/>
  <c r="CH135" i="46"/>
  <c r="BW151" i="46"/>
  <c r="AJ105" i="46"/>
  <c r="H609" i="64"/>
  <c r="AI621" i="64"/>
  <c r="K91" i="46"/>
  <c r="BL130" i="46"/>
  <c r="I120" i="46"/>
  <c r="K114" i="46"/>
  <c r="AA75" i="46"/>
  <c r="AS111" i="46"/>
  <c r="J61" i="46"/>
  <c r="AK113" i="46"/>
  <c r="AJ113" i="46"/>
  <c r="AW105" i="46"/>
  <c r="AQ105" i="46"/>
  <c r="AK97" i="46"/>
  <c r="AF97" i="46"/>
  <c r="M89" i="46"/>
  <c r="X89" i="46"/>
  <c r="S75" i="46"/>
  <c r="AL129" i="46"/>
  <c r="AU129" i="46"/>
  <c r="Y67" i="46"/>
  <c r="AA118" i="46"/>
  <c r="Z118" i="46"/>
  <c r="O118" i="46"/>
  <c r="BG138" i="46"/>
  <c r="CI146" i="46"/>
  <c r="BW146" i="46"/>
  <c r="W199" i="46"/>
  <c r="BU134" i="46"/>
  <c r="M194" i="46"/>
  <c r="BG139" i="46"/>
  <c r="BO136" i="46"/>
  <c r="BG159" i="46"/>
  <c r="BM139" i="46"/>
  <c r="AJ593" i="64"/>
  <c r="T75" i="46"/>
  <c r="CG130" i="46"/>
  <c r="AH88" i="46"/>
  <c r="AF119" i="46"/>
  <c r="R114" i="46"/>
  <c r="Z112" i="46"/>
  <c r="I95" i="46"/>
  <c r="AQ99" i="46"/>
  <c r="I61" i="46"/>
  <c r="AF113" i="46"/>
  <c r="AH113" i="46"/>
  <c r="AK105" i="46"/>
  <c r="AP105" i="46"/>
  <c r="AH97" i="46"/>
  <c r="AQ97" i="46"/>
  <c r="R89" i="46"/>
  <c r="T89" i="46"/>
  <c r="AB75" i="46"/>
  <c r="Q75" i="46"/>
  <c r="AF129" i="46"/>
  <c r="Y118" i="46"/>
  <c r="N118" i="46"/>
  <c r="X118" i="46"/>
  <c r="O108" i="46"/>
  <c r="AE120" i="46"/>
  <c r="AV126" i="46"/>
  <c r="AE108" i="46"/>
  <c r="AF126" i="46"/>
  <c r="AT100" i="46"/>
  <c r="AN100" i="46"/>
  <c r="AE110" i="46"/>
  <c r="AM104" i="46"/>
  <c r="AT108" i="46"/>
  <c r="AI208" i="46"/>
  <c r="AK87" i="46"/>
  <c r="AU60" i="46"/>
  <c r="AP66" i="46"/>
  <c r="AD80" i="46"/>
  <c r="AV128" i="46"/>
  <c r="AT126" i="46"/>
  <c r="AI102" i="46"/>
  <c r="AE100" i="46"/>
  <c r="AK118" i="46"/>
  <c r="AJ87" i="46"/>
  <c r="AR92" i="46"/>
  <c r="AV72" i="46"/>
  <c r="AH94" i="46"/>
  <c r="AN72" i="46"/>
  <c r="AU116" i="46"/>
  <c r="AH102" i="46"/>
  <c r="AF102" i="46"/>
  <c r="AQ102" i="46"/>
  <c r="AS110" i="46"/>
  <c r="AG110" i="46"/>
  <c r="AU120" i="46"/>
  <c r="AM120" i="46"/>
  <c r="AL68" i="46"/>
  <c r="AE68" i="46"/>
  <c r="AP68" i="46"/>
  <c r="AP76" i="46"/>
  <c r="AT76" i="46"/>
  <c r="AE76" i="46"/>
  <c r="AU76" i="46"/>
  <c r="AJ122" i="46"/>
  <c r="AS104" i="46"/>
  <c r="AF104" i="46"/>
  <c r="AE104" i="46"/>
  <c r="AT104" i="46"/>
  <c r="AF112" i="46"/>
  <c r="AU112" i="46"/>
  <c r="AD112" i="46"/>
  <c r="AH112" i="46"/>
  <c r="AU104" i="46"/>
  <c r="AW108" i="46"/>
  <c r="AP126" i="46"/>
  <c r="AN126" i="46"/>
  <c r="AW126" i="46"/>
  <c r="AS100" i="46"/>
  <c r="AQ100" i="46"/>
  <c r="AK102" i="46"/>
  <c r="AQ104" i="46"/>
  <c r="AR108" i="46"/>
  <c r="AJ208" i="46"/>
  <c r="AR87" i="46"/>
  <c r="AD60" i="46"/>
  <c r="AJ66" i="46"/>
  <c r="AE74" i="46"/>
  <c r="AL80" i="46"/>
  <c r="AL128" i="46"/>
  <c r="AW91" i="46"/>
  <c r="AL102" i="46"/>
  <c r="AN118" i="46"/>
  <c r="AF213" i="46"/>
  <c r="AO87" i="46"/>
  <c r="AI74" i="46"/>
  <c r="E309" i="64"/>
  <c r="AI211" i="46"/>
  <c r="AH92" i="46"/>
  <c r="M115" i="46"/>
  <c r="AI129" i="46"/>
  <c r="AM124" i="46"/>
  <c r="AW113" i="46"/>
  <c r="Z110" i="46"/>
  <c r="CL130" i="46"/>
  <c r="BR130" i="46"/>
  <c r="BB159" i="46"/>
  <c r="BM138" i="46"/>
  <c r="BZ139" i="46"/>
  <c r="BU146" i="46"/>
  <c r="BG151" i="46"/>
  <c r="BU139" i="46"/>
  <c r="BM132" i="46"/>
  <c r="AN102" i="46"/>
  <c r="AI110" i="46"/>
  <c r="AM110" i="46"/>
  <c r="AV110" i="46"/>
  <c r="AV120" i="46"/>
  <c r="AJ120" i="46"/>
  <c r="AP90" i="46"/>
  <c r="AR68" i="46"/>
  <c r="AH76" i="46"/>
  <c r="AD76" i="46"/>
  <c r="AO122" i="46"/>
  <c r="AJ104" i="46"/>
  <c r="AL104" i="46"/>
  <c r="AR104" i="46"/>
  <c r="AS112" i="46"/>
  <c r="AN112" i="46"/>
  <c r="AL112" i="46"/>
  <c r="AT112" i="46"/>
  <c r="AH100" i="46"/>
  <c r="AH60" i="46"/>
  <c r="AL100" i="46"/>
  <c r="AP108" i="46"/>
  <c r="AF108" i="46"/>
  <c r="AM126" i="46"/>
  <c r="AI126" i="46"/>
  <c r="AQ126" i="46"/>
  <c r="AV100" i="46"/>
  <c r="AJ126" i="46"/>
  <c r="AS118" i="46"/>
  <c r="AQ118" i="46"/>
  <c r="AU108" i="46"/>
  <c r="AR80" i="46"/>
  <c r="AN120" i="46"/>
  <c r="AL213" i="46"/>
  <c r="E542" i="64"/>
  <c r="AS211" i="46"/>
  <c r="AR83" i="46"/>
  <c r="AN97" i="46"/>
  <c r="AV105" i="46"/>
  <c r="AU113" i="46"/>
  <c r="AS86" i="46"/>
  <c r="AG106" i="46"/>
  <c r="V77" i="46"/>
  <c r="V97" i="46"/>
  <c r="L111" i="46"/>
  <c r="Y77" i="46"/>
  <c r="BI162" i="46"/>
  <c r="BG230" i="46" s="1"/>
  <c r="BM151" i="46"/>
  <c r="BJ170" i="46"/>
  <c r="BL134" i="46"/>
  <c r="BF144" i="46"/>
  <c r="BD144" i="46"/>
  <c r="BH159" i="46"/>
  <c r="BT146" i="46"/>
  <c r="BV151" i="46"/>
  <c r="AU79" i="46"/>
  <c r="AM77" i="46"/>
  <c r="AA76" i="46"/>
  <c r="AV73" i="46"/>
  <c r="AE69" i="46"/>
  <c r="N68" i="46"/>
  <c r="AP128" i="46"/>
  <c r="AR125" i="46"/>
  <c r="AF123" i="46"/>
  <c r="AP80" i="46"/>
  <c r="U79" i="46"/>
  <c r="W77" i="46"/>
  <c r="AF74" i="46"/>
  <c r="O73" i="46"/>
  <c r="AJ70" i="46"/>
  <c r="V69" i="46"/>
  <c r="AT66" i="46"/>
  <c r="Z65" i="46"/>
  <c r="AV60" i="46"/>
  <c r="AW38" i="46"/>
  <c r="AT24" i="46"/>
  <c r="CD89" i="46"/>
  <c r="S30" i="36"/>
  <c r="M30" i="36"/>
  <c r="R30" i="36"/>
  <c r="F25" i="36"/>
  <c r="M25" i="36"/>
  <c r="T25" i="36"/>
  <c r="D25" i="36"/>
  <c r="N25" i="36"/>
  <c r="R25" i="36"/>
  <c r="BA143" i="68"/>
  <c r="BI143" i="68"/>
  <c r="BQ143" i="68"/>
  <c r="BF143" i="68"/>
  <c r="BN143" i="68"/>
  <c r="AC143" i="68"/>
  <c r="AK143" i="68"/>
  <c r="AS143" i="68"/>
  <c r="AH143" i="68"/>
  <c r="AP143" i="68"/>
  <c r="BE143" i="68"/>
  <c r="BO143" i="68"/>
  <c r="BH143" i="68"/>
  <c r="BR143" i="68"/>
  <c r="AI143" i="68"/>
  <c r="AU143" i="68"/>
  <c r="AL143" i="68"/>
  <c r="AV143" i="68"/>
  <c r="BE137" i="68"/>
  <c r="BM137" i="68"/>
  <c r="BB137" i="68"/>
  <c r="BJ137" i="68"/>
  <c r="BR137" i="68"/>
  <c r="AD137" i="68"/>
  <c r="AK137" i="68"/>
  <c r="AS137" i="68"/>
  <c r="AL137" i="68"/>
  <c r="AT137" i="68"/>
  <c r="BE130" i="68"/>
  <c r="BM130" i="68"/>
  <c r="BB130" i="68"/>
  <c r="BJ130" i="68"/>
  <c r="BR130" i="68"/>
  <c r="AG130" i="68"/>
  <c r="AO130" i="68"/>
  <c r="AD130" i="68"/>
  <c r="AL130" i="68"/>
  <c r="AT130" i="68"/>
  <c r="BC123" i="68"/>
  <c r="BK123" i="68"/>
  <c r="BS123" i="68"/>
  <c r="BH123" i="68"/>
  <c r="BP123" i="68"/>
  <c r="AE123" i="68"/>
  <c r="AM123" i="68"/>
  <c r="AU123" i="68"/>
  <c r="AJ123" i="68"/>
  <c r="AR123" i="68"/>
  <c r="BG115" i="68"/>
  <c r="BO115" i="68"/>
  <c r="BD115" i="68"/>
  <c r="BL115" i="68"/>
  <c r="BT115" i="68"/>
  <c r="AI115" i="68"/>
  <c r="AQ115" i="68"/>
  <c r="AF115" i="68"/>
  <c r="AN115" i="68"/>
  <c r="AV115" i="68"/>
  <c r="BC107" i="68"/>
  <c r="BK107" i="68"/>
  <c r="BS107" i="68"/>
  <c r="BH107" i="68"/>
  <c r="BP107" i="68"/>
  <c r="AE107" i="68"/>
  <c r="AM107" i="68"/>
  <c r="AU107" i="68"/>
  <c r="AJ107" i="68"/>
  <c r="AR107" i="68"/>
  <c r="BE99" i="68"/>
  <c r="BM99" i="68"/>
  <c r="BB99" i="68"/>
  <c r="BJ99" i="68"/>
  <c r="BR99" i="68"/>
  <c r="AG99" i="68"/>
  <c r="AO99" i="68"/>
  <c r="AD99" i="68"/>
  <c r="AL99" i="68"/>
  <c r="AT99" i="68"/>
  <c r="BC91" i="68"/>
  <c r="BK91" i="68"/>
  <c r="BS91" i="68"/>
  <c r="BH91" i="68"/>
  <c r="BP91" i="68"/>
  <c r="AE91" i="68"/>
  <c r="AM91" i="68"/>
  <c r="AU91" i="68"/>
  <c r="AJ91" i="68"/>
  <c r="AR91" i="68"/>
  <c r="BC83" i="68"/>
  <c r="BK83" i="68"/>
  <c r="BS83" i="68"/>
  <c r="BH83" i="68"/>
  <c r="BP83" i="68"/>
  <c r="AE83" i="68"/>
  <c r="AM83" i="68"/>
  <c r="AU83" i="68"/>
  <c r="AJ83" i="68"/>
  <c r="AR83" i="68"/>
  <c r="BG69" i="68"/>
  <c r="BO69" i="68"/>
  <c r="BD69" i="68"/>
  <c r="BL69" i="68"/>
  <c r="BT69" i="68"/>
  <c r="AI69" i="68"/>
  <c r="AQ69" i="68"/>
  <c r="AF69" i="68"/>
  <c r="AN69" i="68"/>
  <c r="AV69" i="68"/>
  <c r="BG57" i="68"/>
  <c r="BO57" i="68"/>
  <c r="BD57" i="68"/>
  <c r="BL57" i="68"/>
  <c r="BT57" i="68"/>
  <c r="AI57" i="68"/>
  <c r="AQ57" i="68"/>
  <c r="AF57" i="68"/>
  <c r="AN57" i="68"/>
  <c r="AV57" i="68"/>
  <c r="BA49" i="68"/>
  <c r="BI49" i="68"/>
  <c r="BQ49" i="68"/>
  <c r="BF49" i="68"/>
  <c r="BN49" i="68"/>
  <c r="AC49" i="68"/>
  <c r="AK49" i="68"/>
  <c r="AS49" i="68"/>
  <c r="AH49" i="68"/>
  <c r="AP49" i="68"/>
  <c r="BA29" i="68"/>
  <c r="BI29" i="68"/>
  <c r="BQ29" i="68"/>
  <c r="BF29" i="68"/>
  <c r="BN29" i="68"/>
  <c r="AC29" i="68"/>
  <c r="AK29" i="68"/>
  <c r="AS29" i="68"/>
  <c r="O72" i="46"/>
  <c r="Y72" i="46"/>
  <c r="R68" i="46"/>
  <c r="AB68" i="46"/>
  <c r="M68" i="46"/>
  <c r="I68" i="46"/>
  <c r="Z68" i="46"/>
  <c r="H68" i="46"/>
  <c r="J68" i="46"/>
  <c r="Q64" i="46"/>
  <c r="I64" i="46"/>
  <c r="AU42" i="46"/>
  <c r="AP42" i="46"/>
  <c r="AV42" i="46"/>
  <c r="AH42" i="46"/>
  <c r="AJ42" i="46"/>
  <c r="AO42" i="46"/>
  <c r="AE42" i="46"/>
  <c r="AD27" i="46"/>
  <c r="AU27" i="46"/>
  <c r="AI27" i="46"/>
  <c r="AJ27" i="46"/>
  <c r="AS27" i="46"/>
  <c r="AL27" i="46"/>
  <c r="AN27" i="46"/>
  <c r="O69" i="46"/>
  <c r="N77" i="46"/>
  <c r="AO80" i="46"/>
  <c r="AH123" i="46"/>
  <c r="AW128" i="46"/>
  <c r="AI125" i="46"/>
  <c r="AE70" i="46"/>
  <c r="AK38" i="46"/>
  <c r="P73" i="46"/>
  <c r="X65" i="46"/>
  <c r="P65" i="46"/>
  <c r="AT125" i="46"/>
  <c r="K21" i="36"/>
  <c r="D21" i="36"/>
  <c r="P21" i="36"/>
  <c r="BA141" i="68"/>
  <c r="BI141" i="68"/>
  <c r="BQ141" i="68"/>
  <c r="BF141" i="68"/>
  <c r="BN141" i="68"/>
  <c r="AC141" i="68"/>
  <c r="AK141" i="68"/>
  <c r="AP125" i="46"/>
  <c r="AQ125" i="46"/>
  <c r="AG125" i="46"/>
  <c r="AV125" i="46"/>
  <c r="AD123" i="46"/>
  <c r="AS123" i="46"/>
  <c r="AR123" i="46"/>
  <c r="AO123" i="46"/>
  <c r="AI121" i="46"/>
  <c r="AU121" i="46"/>
  <c r="AV80" i="46"/>
  <c r="AH80" i="46"/>
  <c r="Q79" i="46"/>
  <c r="AA79" i="46"/>
  <c r="J77" i="46"/>
  <c r="Z77" i="46"/>
  <c r="H77" i="46"/>
  <c r="AJ74" i="46"/>
  <c r="AV74" i="46"/>
  <c r="AB73" i="46"/>
  <c r="S73" i="46"/>
  <c r="Y73" i="46"/>
  <c r="J73" i="46"/>
  <c r="AA69" i="46"/>
  <c r="R69" i="46"/>
  <c r="S69" i="46"/>
  <c r="Y69" i="46"/>
  <c r="AO66" i="46"/>
  <c r="AW66" i="46"/>
  <c r="AF60" i="46"/>
  <c r="AE60" i="46"/>
  <c r="AM80" i="46"/>
  <c r="AK76" i="46"/>
  <c r="AJ64" i="46"/>
  <c r="AG38" i="46"/>
  <c r="Z89" i="46"/>
  <c r="C40" i="67"/>
  <c r="D41" i="67"/>
  <c r="J65" i="67"/>
  <c r="J39" i="67"/>
  <c r="BF134" i="68"/>
  <c r="AC134" i="68"/>
  <c r="BC127" i="68"/>
  <c r="AS127" i="68"/>
  <c r="BQ127" i="68"/>
  <c r="AJ127" i="68"/>
  <c r="BI119" i="68"/>
  <c r="BL119" i="68"/>
  <c r="AM119" i="68"/>
  <c r="AP119" i="68"/>
  <c r="BK119" i="68"/>
  <c r="BN119" i="68"/>
  <c r="AQ119" i="68"/>
  <c r="AR119" i="68"/>
  <c r="BO111" i="68"/>
  <c r="BP111" i="68"/>
  <c r="AS111" i="68"/>
  <c r="AV111" i="68"/>
  <c r="BQ111" i="68"/>
  <c r="BT111" i="68"/>
  <c r="AU111" i="68"/>
  <c r="BK103" i="68"/>
  <c r="BF103" i="68"/>
  <c r="AC103" i="68"/>
  <c r="BA103" i="68"/>
  <c r="BO103" i="68"/>
  <c r="BL103" i="68"/>
  <c r="AE103" i="68"/>
  <c r="AS103" i="68"/>
  <c r="AP103" i="68"/>
  <c r="BG95" i="68"/>
  <c r="BS95" i="68"/>
  <c r="BN95" i="68"/>
  <c r="AE95" i="68"/>
  <c r="AO95" i="68"/>
  <c r="AH95" i="68"/>
  <c r="AR95" i="68"/>
  <c r="BG73" i="68"/>
  <c r="BE73" i="68"/>
  <c r="BQ73" i="68"/>
  <c r="BH73" i="68"/>
  <c r="BR73" i="68"/>
  <c r="AK73" i="68"/>
  <c r="AU73" i="68"/>
  <c r="AL73" i="68"/>
  <c r="BA61" i="68"/>
  <c r="BI61" i="68"/>
  <c r="BQ61" i="68"/>
  <c r="BF61" i="68"/>
  <c r="BN61" i="68"/>
  <c r="AC61" i="68"/>
  <c r="AK61" i="68"/>
  <c r="AS61" i="68"/>
  <c r="AH61" i="68"/>
  <c r="AP61" i="68"/>
  <c r="BA53" i="68"/>
  <c r="BI53" i="68"/>
  <c r="BQ53" i="68"/>
  <c r="BF53" i="68"/>
  <c r="BN53" i="68"/>
  <c r="AC53" i="68"/>
  <c r="AK53" i="68"/>
  <c r="AS53" i="68"/>
  <c r="AH53" i="68"/>
  <c r="AP53" i="68"/>
  <c r="BA45" i="68"/>
  <c r="BI45" i="68"/>
  <c r="BQ45" i="68"/>
  <c r="BF45" i="68"/>
  <c r="BN45" i="68"/>
  <c r="AC45" i="68"/>
  <c r="AK45" i="68"/>
  <c r="AS45" i="68"/>
  <c r="AH45" i="68"/>
  <c r="AP45" i="68"/>
  <c r="AT90" i="68"/>
  <c r="AL90" i="68"/>
  <c r="AD90" i="68"/>
  <c r="AO90" i="68"/>
  <c r="AG90" i="68"/>
  <c r="BR90" i="68"/>
  <c r="BJ90" i="68"/>
  <c r="BB90" i="68"/>
  <c r="BM90" i="68"/>
  <c r="BE90" i="68"/>
  <c r="AT106" i="68"/>
  <c r="AL106" i="68"/>
  <c r="AD106" i="68"/>
  <c r="AO106" i="68"/>
  <c r="AG106" i="68"/>
  <c r="BR106" i="68"/>
  <c r="BJ106" i="68"/>
  <c r="BB106" i="68"/>
  <c r="BM106" i="68"/>
  <c r="BE106" i="68"/>
  <c r="AT114" i="68"/>
  <c r="AL114" i="68"/>
  <c r="AD114" i="68"/>
  <c r="AO114" i="68"/>
  <c r="AG114" i="68"/>
  <c r="BR114" i="68"/>
  <c r="BJ114" i="68"/>
  <c r="BB114" i="68"/>
  <c r="BM114" i="68"/>
  <c r="BE114" i="68"/>
  <c r="AT124" i="68"/>
  <c r="AL124" i="68"/>
  <c r="AD124" i="68"/>
  <c r="AO124" i="68"/>
  <c r="AG124" i="68"/>
  <c r="BR124" i="68"/>
  <c r="BJ124" i="68"/>
  <c r="BB124" i="68"/>
  <c r="BM124" i="68"/>
  <c r="BE124" i="68"/>
  <c r="AT129" i="68"/>
  <c r="AL129" i="68"/>
  <c r="AD129" i="68"/>
  <c r="AO129" i="68"/>
  <c r="AG129" i="68"/>
  <c r="BR129" i="68"/>
  <c r="BJ129" i="68"/>
  <c r="BB129" i="68"/>
  <c r="BM129" i="68"/>
  <c r="BE129" i="68"/>
  <c r="AT136" i="68"/>
  <c r="AL136" i="68"/>
  <c r="AD136" i="68"/>
  <c r="AO136" i="68"/>
  <c r="AG136" i="68"/>
  <c r="BR136" i="68"/>
  <c r="BJ136" i="68"/>
  <c r="BB136" i="68"/>
  <c r="BM136" i="68"/>
  <c r="BE136" i="68"/>
  <c r="AT144" i="68"/>
  <c r="AL144" i="68"/>
  <c r="AD144" i="68"/>
  <c r="AO144" i="68"/>
  <c r="AG144" i="68"/>
  <c r="BR144" i="68"/>
  <c r="BJ144" i="68"/>
  <c r="BB144" i="68"/>
  <c r="BM144" i="68"/>
  <c r="BE144" i="68"/>
  <c r="AT33" i="68"/>
  <c r="AL33" i="68"/>
  <c r="AD33" i="68"/>
  <c r="AO33" i="68"/>
  <c r="AG33" i="68"/>
  <c r="BR33" i="68"/>
  <c r="BJ33" i="68"/>
  <c r="BB33" i="68"/>
  <c r="BM33" i="68"/>
  <c r="BE33" i="68"/>
  <c r="AT40" i="68"/>
  <c r="AL40" i="68"/>
  <c r="AD40" i="68"/>
  <c r="AO40" i="68"/>
  <c r="AG40" i="68"/>
  <c r="BR40" i="68"/>
  <c r="BJ40" i="68"/>
  <c r="BB40" i="68"/>
  <c r="BM40" i="68"/>
  <c r="BE40" i="68"/>
  <c r="AT45" i="68"/>
  <c r="AJ45" i="68"/>
  <c r="AQ45" i="68"/>
  <c r="AG45" i="68"/>
  <c r="BP45" i="68"/>
  <c r="BD45" i="68"/>
  <c r="BM45" i="68"/>
  <c r="BC45" i="68"/>
  <c r="AN53" i="68"/>
  <c r="AD53" i="68"/>
  <c r="AM53" i="68"/>
  <c r="BT53" i="68"/>
  <c r="BJ53" i="68"/>
  <c r="BS53" i="68"/>
  <c r="BG53" i="68"/>
  <c r="AT61" i="68"/>
  <c r="AJ61" i="68"/>
  <c r="AQ61" i="68"/>
  <c r="AG61" i="68"/>
  <c r="BP61" i="68"/>
  <c r="BD61" i="68"/>
  <c r="BM61" i="68"/>
  <c r="BC61" i="68"/>
  <c r="AJ73" i="68"/>
  <c r="AO73" i="68"/>
  <c r="AC73" i="68"/>
  <c r="BF73" i="68"/>
  <c r="BK73" i="68"/>
  <c r="AT95" i="68"/>
  <c r="AD95" i="68"/>
  <c r="AK95" i="68"/>
  <c r="BP95" i="68"/>
  <c r="BQ95" i="68"/>
  <c r="AV103" i="68"/>
  <c r="AF103" i="68"/>
  <c r="BP103" i="68"/>
  <c r="BI103" i="68"/>
  <c r="AK111" i="68"/>
  <c r="BG111" i="68"/>
  <c r="AE119" i="68"/>
  <c r="BA119" i="68"/>
  <c r="AJ134" i="68"/>
  <c r="AR45" i="68"/>
  <c r="AF45" i="68"/>
  <c r="AO45" i="68"/>
  <c r="AE45" i="68"/>
  <c r="BL45" i="68"/>
  <c r="BB45" i="68"/>
  <c r="BK45" i="68"/>
  <c r="AV53" i="68"/>
  <c r="AL53" i="68"/>
  <c r="AU53" i="68"/>
  <c r="AI53" i="68"/>
  <c r="BR53" i="68"/>
  <c r="BH53" i="68"/>
  <c r="BO53" i="68"/>
  <c r="BE53" i="68"/>
  <c r="AR61" i="68"/>
  <c r="AF61" i="68"/>
  <c r="AO61" i="68"/>
  <c r="AE61" i="68"/>
  <c r="BL61" i="68"/>
  <c r="BB61" i="68"/>
  <c r="BK61" i="68"/>
  <c r="AT73" i="68"/>
  <c r="AH73" i="68"/>
  <c r="AM73" i="68"/>
  <c r="BP73" i="68"/>
  <c r="BB73" i="68"/>
  <c r="BI73" i="68"/>
  <c r="AP95" i="68"/>
  <c r="AU95" i="68"/>
  <c r="AG95" i="68"/>
  <c r="BJ95" i="68"/>
  <c r="BO95" i="68"/>
  <c r="AR103" i="68"/>
  <c r="AQ103" i="68"/>
  <c r="BN103" i="68"/>
  <c r="BC103" i="68"/>
  <c r="AI111" i="68"/>
  <c r="BC111" i="68"/>
  <c r="AC119" i="68"/>
  <c r="AV127" i="68"/>
  <c r="AQ134" i="68"/>
  <c r="AP76" i="68"/>
  <c r="AH76" i="68"/>
  <c r="AS76" i="68"/>
  <c r="AK76" i="68"/>
  <c r="AC76" i="68"/>
  <c r="BN76" i="68"/>
  <c r="BO76" i="68"/>
  <c r="BH76" i="68"/>
  <c r="BI76" i="68"/>
  <c r="AP90" i="68"/>
  <c r="AH90" i="68"/>
  <c r="AS90" i="68"/>
  <c r="AK90" i="68"/>
  <c r="AC90" i="68"/>
  <c r="BN90" i="68"/>
  <c r="BF90" i="68"/>
  <c r="BQ90" i="68"/>
  <c r="BI90" i="68"/>
  <c r="AP106" i="68"/>
  <c r="AH106" i="68"/>
  <c r="AS106" i="68"/>
  <c r="AK106" i="68"/>
  <c r="AC106" i="68"/>
  <c r="BN106" i="68"/>
  <c r="BF106" i="68"/>
  <c r="BQ106" i="68"/>
  <c r="BI106" i="68"/>
  <c r="AP114" i="68"/>
  <c r="AH114" i="68"/>
  <c r="AS114" i="68"/>
  <c r="AK114" i="68"/>
  <c r="AC114" i="68"/>
  <c r="BN114" i="68"/>
  <c r="BF114" i="68"/>
  <c r="BQ114" i="68"/>
  <c r="BI114" i="68"/>
  <c r="AP124" i="68"/>
  <c r="AH124" i="68"/>
  <c r="AS124" i="68"/>
  <c r="AK124" i="68"/>
  <c r="AC124" i="68"/>
  <c r="BN124" i="68"/>
  <c r="BF124" i="68"/>
  <c r="BQ124" i="68"/>
  <c r="BI124" i="68"/>
  <c r="AP129" i="68"/>
  <c r="AH129" i="68"/>
  <c r="AS129" i="68"/>
  <c r="AK129" i="68"/>
  <c r="AC129" i="68"/>
  <c r="BN129" i="68"/>
  <c r="BF129" i="68"/>
  <c r="BQ129" i="68"/>
  <c r="BI129" i="68"/>
  <c r="AP136" i="68"/>
  <c r="AH136" i="68"/>
  <c r="AS136" i="68"/>
  <c r="AK136" i="68"/>
  <c r="AC136" i="68"/>
  <c r="BN136" i="68"/>
  <c r="BF136" i="68"/>
  <c r="BQ136" i="68"/>
  <c r="BI136" i="68"/>
  <c r="AP144" i="68"/>
  <c r="AH144" i="68"/>
  <c r="AS144" i="68"/>
  <c r="AK144" i="68"/>
  <c r="AC144" i="68"/>
  <c r="BN144" i="68"/>
  <c r="BF144" i="68"/>
  <c r="BQ144" i="68"/>
  <c r="BI144" i="68"/>
  <c r="AP33" i="68"/>
  <c r="AH33" i="68"/>
  <c r="AS33" i="68"/>
  <c r="AK33" i="68"/>
  <c r="AC33" i="68"/>
  <c r="BN33" i="68"/>
  <c r="BF33" i="68"/>
  <c r="BQ33" i="68"/>
  <c r="BI33" i="68"/>
  <c r="AP40" i="68"/>
  <c r="AH40" i="68"/>
  <c r="AS40" i="68"/>
  <c r="AK40" i="68"/>
  <c r="AC40" i="68"/>
  <c r="BN40" i="68"/>
  <c r="BF40" i="68"/>
  <c r="BQ40" i="68"/>
  <c r="BI40" i="68"/>
  <c r="AN45" i="68"/>
  <c r="AD45" i="68"/>
  <c r="AM45" i="68"/>
  <c r="BT45" i="68"/>
  <c r="BJ45" i="68"/>
  <c r="BS45" i="68"/>
  <c r="BG45" i="68"/>
  <c r="AT53" i="68"/>
  <c r="AJ53" i="68"/>
  <c r="AQ53" i="68"/>
  <c r="AG53" i="68"/>
  <c r="BP53" i="68"/>
  <c r="BD53" i="68"/>
  <c r="BM53" i="68"/>
  <c r="BC53" i="68"/>
  <c r="AN61" i="68"/>
  <c r="AD61" i="68"/>
  <c r="AM61" i="68"/>
  <c r="BT61" i="68"/>
  <c r="BJ61" i="68"/>
  <c r="BS61" i="68"/>
  <c r="BG61" i="68"/>
  <c r="AR73" i="68"/>
  <c r="AD73" i="68"/>
  <c r="AG73" i="68"/>
  <c r="BN73" i="68"/>
  <c r="BS73" i="68"/>
  <c r="BC73" i="68"/>
  <c r="AL95" i="68"/>
  <c r="AS95" i="68"/>
  <c r="AC95" i="68"/>
  <c r="BH95" i="68"/>
  <c r="BI95" i="68"/>
  <c r="AJ103" i="68"/>
  <c r="AM103" i="68"/>
  <c r="BD103" i="68"/>
  <c r="AN111" i="68"/>
  <c r="BH111" i="68"/>
  <c r="AH119" i="68"/>
  <c r="BD119" i="68"/>
  <c r="AI127" i="68"/>
  <c r="BK134" i="68"/>
  <c r="AF210" i="46"/>
  <c r="AT210" i="46"/>
  <c r="AW210" i="46"/>
  <c r="AM210" i="46"/>
  <c r="AE210" i="46"/>
  <c r="AS210" i="46"/>
  <c r="AL210" i="46"/>
  <c r="AO208" i="46"/>
  <c r="AL208" i="46"/>
  <c r="AM208" i="46"/>
  <c r="AG208" i="46"/>
  <c r="AN208" i="46"/>
  <c r="AH208" i="46"/>
  <c r="AF198" i="46"/>
  <c r="AL198" i="46"/>
  <c r="AK198" i="46"/>
  <c r="AP198" i="46"/>
  <c r="AH198" i="46"/>
  <c r="AI198" i="46"/>
  <c r="AD198" i="46"/>
  <c r="AQ198" i="46"/>
  <c r="AN198" i="46"/>
  <c r="AR198" i="46"/>
  <c r="AJ198" i="46"/>
  <c r="AW198" i="46"/>
  <c r="AM198" i="46"/>
  <c r="AV196" i="46"/>
  <c r="AJ196" i="46"/>
  <c r="AG196" i="46"/>
  <c r="AK196" i="46"/>
  <c r="AD196" i="46"/>
  <c r="AR196" i="46"/>
  <c r="AW196" i="46"/>
  <c r="AO196" i="46"/>
  <c r="AJ194" i="46"/>
  <c r="AN194" i="46"/>
  <c r="AG194" i="46"/>
  <c r="AW194" i="46"/>
  <c r="AD194" i="46"/>
  <c r="AS194" i="46"/>
  <c r="AK194" i="46"/>
  <c r="AM194" i="46"/>
  <c r="AH194" i="46"/>
  <c r="AU194" i="46"/>
  <c r="AF194" i="46"/>
  <c r="AT192" i="46"/>
  <c r="AH192" i="46"/>
  <c r="AM192" i="46"/>
  <c r="AW192" i="46"/>
  <c r="AQ192" i="46"/>
  <c r="AS192" i="46"/>
  <c r="AK192" i="46"/>
  <c r="AV192" i="46"/>
  <c r="AD192" i="46"/>
  <c r="AP192" i="46"/>
  <c r="AF192" i="46"/>
  <c r="AW190" i="46"/>
  <c r="AT190" i="46"/>
  <c r="AK190" i="46"/>
  <c r="AU190" i="46"/>
  <c r="AV190" i="46"/>
  <c r="AD190" i="46"/>
  <c r="AH190" i="46"/>
  <c r="AE190" i="46"/>
  <c r="AF190" i="46"/>
  <c r="AO190" i="46"/>
  <c r="AP190" i="46"/>
  <c r="AI188" i="46"/>
  <c r="AW188" i="46"/>
  <c r="AM188" i="46"/>
  <c r="AT188" i="46"/>
  <c r="AK188" i="46"/>
  <c r="AG188" i="46"/>
  <c r="AS188" i="46"/>
  <c r="AE188" i="46"/>
  <c r="AU188" i="46"/>
  <c r="AV188" i="46"/>
  <c r="AF188" i="46"/>
  <c r="AH188" i="46"/>
  <c r="AL188" i="46"/>
  <c r="AV186" i="46"/>
  <c r="AK186" i="46"/>
  <c r="AG186" i="46"/>
  <c r="AQ186" i="46"/>
  <c r="AN186" i="46"/>
  <c r="AO186" i="46"/>
  <c r="AP186" i="46"/>
  <c r="AD186" i="46"/>
  <c r="AI186" i="46"/>
  <c r="AT186" i="46"/>
  <c r="AP184" i="46"/>
  <c r="AE184" i="46"/>
  <c r="AH184" i="46"/>
  <c r="AS184" i="46"/>
  <c r="AD184" i="46"/>
  <c r="AI184" i="46"/>
  <c r="AG184" i="46"/>
  <c r="AL184" i="46"/>
  <c r="AN184" i="46"/>
  <c r="AQ184" i="46"/>
  <c r="AW184" i="46"/>
  <c r="AF184" i="46"/>
  <c r="AP182" i="46"/>
  <c r="AW182" i="46"/>
  <c r="AU182" i="46"/>
  <c r="AG182" i="46"/>
  <c r="AS182" i="46"/>
  <c r="AL182" i="46"/>
  <c r="AW180" i="46"/>
  <c r="AR180" i="46"/>
  <c r="AP180" i="46"/>
  <c r="AN180" i="46"/>
  <c r="AQ180" i="46"/>
  <c r="AK180" i="46"/>
  <c r="AI178" i="46"/>
  <c r="AN178" i="46"/>
  <c r="AR178" i="46"/>
  <c r="AE178" i="46"/>
  <c r="AD178" i="46"/>
  <c r="AJ178" i="46"/>
  <c r="AP178" i="46"/>
  <c r="AE176" i="46"/>
  <c r="AF176" i="46"/>
  <c r="AQ176" i="46"/>
  <c r="AN176" i="46"/>
  <c r="AK176" i="46"/>
  <c r="AG176" i="46"/>
  <c r="AO176" i="46"/>
  <c r="AH176" i="46"/>
  <c r="AM176" i="46"/>
  <c r="AT176" i="46"/>
  <c r="AG174" i="46"/>
  <c r="AH174" i="46"/>
  <c r="AF174" i="46"/>
  <c r="AR174" i="46"/>
  <c r="AQ174" i="46"/>
  <c r="AD174" i="46"/>
  <c r="AT174" i="46"/>
  <c r="AO174" i="46"/>
  <c r="AU128" i="46"/>
  <c r="AO128" i="46"/>
  <c r="AM128" i="46"/>
  <c r="AH128" i="46"/>
  <c r="AJ128" i="46"/>
  <c r="AT128" i="46"/>
  <c r="AN124" i="46"/>
  <c r="AV124" i="46"/>
  <c r="AT124" i="46"/>
  <c r="AG118" i="46"/>
  <c r="AF118" i="46"/>
  <c r="AD118" i="46"/>
  <c r="AV118" i="46"/>
  <c r="AM118" i="46"/>
  <c r="AM116" i="46"/>
  <c r="AE116" i="46"/>
  <c r="AJ110" i="46"/>
  <c r="AQ110" i="46"/>
  <c r="AE106" i="46"/>
  <c r="AD106" i="46"/>
  <c r="AU106" i="46"/>
  <c r="AQ106" i="46"/>
  <c r="AT102" i="46"/>
  <c r="AW102" i="46"/>
  <c r="AF100" i="46"/>
  <c r="AM100" i="46"/>
  <c r="AF98" i="46"/>
  <c r="AN98" i="46"/>
  <c r="AU98" i="46"/>
  <c r="AS98" i="46"/>
  <c r="AL98" i="46"/>
  <c r="AW94" i="46"/>
  <c r="AE94" i="46"/>
  <c r="AJ94" i="46"/>
  <c r="AK94" i="46"/>
  <c r="AO94" i="46"/>
  <c r="AM250" i="46" s="1"/>
  <c r="AT94" i="46"/>
  <c r="AU92" i="46"/>
  <c r="AF92" i="46"/>
  <c r="AM92" i="46"/>
  <c r="AN92" i="46"/>
  <c r="AL92" i="46"/>
  <c r="AD92" i="46"/>
  <c r="AQ92" i="46"/>
  <c r="AW90" i="46"/>
  <c r="AU90" i="46"/>
  <c r="AM87" i="46"/>
  <c r="AV87" i="46"/>
  <c r="AG87" i="46"/>
  <c r="AP87" i="46"/>
  <c r="AS87" i="46"/>
  <c r="AG74" i="46"/>
  <c r="AH74" i="46"/>
  <c r="AT72" i="46"/>
  <c r="AR72" i="46"/>
  <c r="AF72" i="46"/>
  <c r="AQ72" i="46"/>
  <c r="AU72" i="46"/>
  <c r="AI72" i="46"/>
  <c r="AM72" i="46"/>
  <c r="AP70" i="46"/>
  <c r="AO70" i="46"/>
  <c r="AW70" i="46"/>
  <c r="AS70" i="46"/>
  <c r="AU70" i="46"/>
  <c r="AF70" i="46"/>
  <c r="AR70" i="46"/>
  <c r="AQ70" i="46"/>
  <c r="AK70" i="46"/>
  <c r="AL66" i="46"/>
  <c r="AD66" i="46"/>
  <c r="AH66" i="46"/>
  <c r="AK60" i="46"/>
  <c r="AG60" i="46"/>
  <c r="AJ602" i="64"/>
  <c r="AN30" i="46"/>
  <c r="AT30" i="46"/>
  <c r="AM30" i="46"/>
  <c r="AJ30" i="46"/>
  <c r="AL30" i="46"/>
  <c r="AF30" i="46"/>
  <c r="AP30" i="46"/>
  <c r="AW30" i="46"/>
  <c r="AQ30" i="46"/>
  <c r="AJ596" i="64"/>
  <c r="AW24" i="46"/>
  <c r="AG20" i="46"/>
  <c r="AJ20" i="46"/>
  <c r="AO20" i="46"/>
  <c r="AW20" i="46"/>
  <c r="BR164" i="46"/>
  <c r="BR132" i="46"/>
  <c r="BR151" i="46"/>
  <c r="BR159" i="46"/>
  <c r="BR138" i="46"/>
  <c r="BR135" i="46"/>
  <c r="CJ164" i="46"/>
  <c r="CJ151" i="46"/>
  <c r="CJ162" i="46"/>
  <c r="CH230" i="46" s="1"/>
  <c r="CJ146" i="46"/>
  <c r="CJ159" i="46"/>
  <c r="CJ130" i="46"/>
  <c r="CJ138" i="46"/>
  <c r="CJ135" i="46"/>
  <c r="BL223" i="46"/>
  <c r="BN146" i="46"/>
  <c r="BN138" i="46"/>
  <c r="BN135" i="46"/>
  <c r="BN134" i="46"/>
  <c r="BN162" i="46"/>
  <c r="BL230" i="46" s="1"/>
  <c r="BN139" i="46"/>
  <c r="CD223" i="46"/>
  <c r="CF135" i="46"/>
  <c r="CF146" i="46"/>
  <c r="CF162" i="46"/>
  <c r="CD230" i="46" s="1"/>
  <c r="CF144" i="46"/>
  <c r="CF138" i="46"/>
  <c r="CF134" i="46"/>
  <c r="CF139" i="46"/>
  <c r="CF164" i="46"/>
  <c r="CF159" i="46"/>
  <c r="BH223" i="46"/>
  <c r="BJ138" i="46"/>
  <c r="BJ146" i="46"/>
  <c r="BJ135" i="46"/>
  <c r="BJ139" i="46"/>
  <c r="BJ134" i="46"/>
  <c r="BJ151" i="46"/>
  <c r="CB138" i="46"/>
  <c r="CB139" i="46"/>
  <c r="CB134" i="46"/>
  <c r="CB135" i="46"/>
  <c r="BD223" i="46"/>
  <c r="BF138" i="46"/>
  <c r="BF162" i="46"/>
  <c r="BD230" i="46" s="1"/>
  <c r="BF151" i="46"/>
  <c r="BF135" i="46"/>
  <c r="BF139" i="46"/>
  <c r="BF136" i="46"/>
  <c r="BF146" i="46"/>
  <c r="BV223" i="46"/>
  <c r="BX138" i="46"/>
  <c r="BX170" i="46"/>
  <c r="BX162" i="46"/>
  <c r="BV230" i="46" s="1"/>
  <c r="BX164" i="46"/>
  <c r="BX159" i="46"/>
  <c r="AZ223" i="46"/>
  <c r="BB138" i="46"/>
  <c r="BB144" i="46"/>
  <c r="BB164" i="46"/>
  <c r="BB139" i="46"/>
  <c r="BB135" i="46"/>
  <c r="BB146" i="46"/>
  <c r="E454" i="64"/>
  <c r="D454" i="64"/>
  <c r="AY144" i="46"/>
  <c r="AY135" i="46"/>
  <c r="AY130" i="46"/>
  <c r="AY162" i="46"/>
  <c r="AY146" i="46"/>
  <c r="AY151" i="46"/>
  <c r="AY139" i="46"/>
  <c r="AP115" i="46"/>
  <c r="AH115" i="46"/>
  <c r="AS115" i="46"/>
  <c r="E455" i="64"/>
  <c r="D597" i="64"/>
  <c r="E93" i="64"/>
  <c r="AV189" i="46"/>
  <c r="AV197" i="46"/>
  <c r="AV191" i="46"/>
  <c r="AV187" i="46"/>
  <c r="AV193" i="46"/>
  <c r="AV179" i="46"/>
  <c r="AV93" i="46"/>
  <c r="AV123" i="46"/>
  <c r="AV113" i="46"/>
  <c r="AV97" i="46"/>
  <c r="AV117" i="46"/>
  <c r="AV99" i="46"/>
  <c r="AV111" i="46"/>
  <c r="AV177" i="46"/>
  <c r="AR185" i="46"/>
  <c r="AR181" i="46"/>
  <c r="AR187" i="46"/>
  <c r="AR193" i="46"/>
  <c r="AR175" i="46"/>
  <c r="AR191" i="46"/>
  <c r="AR183" i="46"/>
  <c r="AR197" i="46"/>
  <c r="AR195" i="46"/>
  <c r="AR86" i="46"/>
  <c r="AR199" i="46"/>
  <c r="AR99" i="46"/>
  <c r="AR113" i="46"/>
  <c r="AR97" i="46"/>
  <c r="AR213" i="46"/>
  <c r="AN189" i="46"/>
  <c r="AN191" i="46"/>
  <c r="AN185" i="46"/>
  <c r="AN195" i="46"/>
  <c r="AN125" i="46"/>
  <c r="AN181" i="46"/>
  <c r="AN111" i="46"/>
  <c r="AN121" i="46"/>
  <c r="AN101" i="46"/>
  <c r="AN105" i="46"/>
  <c r="AN113" i="46"/>
  <c r="AN129" i="46"/>
  <c r="AN83" i="46"/>
  <c r="AI185" i="46"/>
  <c r="AI189" i="46"/>
  <c r="AI181" i="46"/>
  <c r="AI177" i="46"/>
  <c r="AI197" i="46"/>
  <c r="AI195" i="46"/>
  <c r="AI187" i="46"/>
  <c r="AI113" i="46"/>
  <c r="AI105" i="46"/>
  <c r="AI97" i="46"/>
  <c r="AI83" i="46"/>
  <c r="AE181" i="46"/>
  <c r="AE213" i="46"/>
  <c r="AE185" i="46"/>
  <c r="AE175" i="46"/>
  <c r="AE199" i="46"/>
  <c r="AE177" i="46"/>
  <c r="AE193" i="46"/>
  <c r="AE187" i="46"/>
  <c r="AE179" i="46"/>
  <c r="AE101" i="46"/>
  <c r="AE113" i="46"/>
  <c r="AE105" i="46"/>
  <c r="AE123" i="46"/>
  <c r="C156" i="46"/>
  <c r="E156" i="46" s="1"/>
  <c r="BB156" i="46" s="1"/>
  <c r="E516" i="31"/>
  <c r="P190" i="46"/>
  <c r="P197" i="46"/>
  <c r="P185" i="46"/>
  <c r="P191" i="46"/>
  <c r="P177" i="46"/>
  <c r="P175" i="46"/>
  <c r="P194" i="46"/>
  <c r="P187" i="46"/>
  <c r="P193" i="46"/>
  <c r="P199" i="46"/>
  <c r="P196" i="46"/>
  <c r="P174" i="46"/>
  <c r="P198" i="46"/>
  <c r="P195" i="46"/>
  <c r="P180" i="46"/>
  <c r="P186" i="46"/>
  <c r="P182" i="46"/>
  <c r="P184" i="46"/>
  <c r="P89" i="46"/>
  <c r="P69" i="46"/>
  <c r="P103" i="46"/>
  <c r="P113" i="46"/>
  <c r="P192" i="46"/>
  <c r="L179" i="46"/>
  <c r="L180" i="46"/>
  <c r="L189" i="46"/>
  <c r="L184" i="46"/>
  <c r="L178" i="46"/>
  <c r="L198" i="46"/>
  <c r="L177" i="46"/>
  <c r="L192" i="46"/>
  <c r="L176" i="46"/>
  <c r="L197" i="46"/>
  <c r="L199" i="46"/>
  <c r="L68" i="46"/>
  <c r="L175" i="46"/>
  <c r="L181" i="46"/>
  <c r="L116" i="46"/>
  <c r="L183" i="46"/>
  <c r="L182" i="46"/>
  <c r="L100" i="46"/>
  <c r="L89" i="46"/>
  <c r="L108" i="46"/>
  <c r="L114" i="46"/>
  <c r="L120" i="46"/>
  <c r="L195" i="46"/>
  <c r="L65" i="46"/>
  <c r="H53" i="67"/>
  <c r="H40" i="67"/>
  <c r="S67" i="67"/>
  <c r="S41" i="67"/>
  <c r="S54" i="67"/>
  <c r="J609" i="64"/>
  <c r="Y186" i="46"/>
  <c r="AS197" i="46"/>
  <c r="AT191" i="46"/>
  <c r="Z188" i="46"/>
  <c r="O184" i="46"/>
  <c r="Z185" i="46"/>
  <c r="AB195" i="46"/>
  <c r="AF181" i="46"/>
  <c r="AD183" i="46"/>
  <c r="R197" i="46"/>
  <c r="AU181" i="46"/>
  <c r="AA180" i="46"/>
  <c r="AF195" i="46"/>
  <c r="I185" i="46"/>
  <c r="S195" i="46"/>
  <c r="W177" i="46"/>
  <c r="AB196" i="46"/>
  <c r="T175" i="46"/>
  <c r="Z199" i="46"/>
  <c r="U196" i="46"/>
  <c r="V183" i="46"/>
  <c r="Z177" i="46"/>
  <c r="Q181" i="46"/>
  <c r="Y177" i="46"/>
  <c r="AL195" i="46"/>
  <c r="V180" i="46"/>
  <c r="AP175" i="46"/>
  <c r="O199" i="46"/>
  <c r="N192" i="46"/>
  <c r="I176" i="46"/>
  <c r="AP191" i="46"/>
  <c r="AF191" i="46"/>
  <c r="AO177" i="46"/>
  <c r="Z182" i="46"/>
  <c r="Q184" i="46"/>
  <c r="U199" i="46"/>
  <c r="O186" i="46"/>
  <c r="T186" i="46"/>
  <c r="V189" i="46"/>
  <c r="J188" i="46"/>
  <c r="S182" i="46"/>
  <c r="T180" i="46"/>
  <c r="AB183" i="46"/>
  <c r="AW191" i="46"/>
  <c r="AP199" i="46"/>
  <c r="AD193" i="46"/>
  <c r="Z194" i="46"/>
  <c r="M177" i="46"/>
  <c r="AW185" i="46"/>
  <c r="T190" i="46"/>
  <c r="V194" i="46"/>
  <c r="AG197" i="46"/>
  <c r="M180" i="46"/>
  <c r="I194" i="46"/>
  <c r="S193" i="46"/>
  <c r="AB193" i="46"/>
  <c r="AS187" i="46"/>
  <c r="W198" i="46"/>
  <c r="AD195" i="46"/>
  <c r="T178" i="46"/>
  <c r="Z198" i="46"/>
  <c r="T195" i="46"/>
  <c r="AD113" i="46"/>
  <c r="AG189" i="46"/>
  <c r="N187" i="46"/>
  <c r="AO179" i="46"/>
  <c r="AF175" i="46"/>
  <c r="S184" i="46"/>
  <c r="N188" i="46"/>
  <c r="AB177" i="46"/>
  <c r="AA185" i="46"/>
  <c r="AU177" i="46"/>
  <c r="Y190" i="46"/>
  <c r="Z196" i="46"/>
  <c r="U193" i="46"/>
  <c r="AL187" i="46"/>
  <c r="AU187" i="46"/>
  <c r="AL199" i="46"/>
  <c r="N191" i="46"/>
  <c r="AM177" i="46"/>
  <c r="AH185" i="46"/>
  <c r="AT175" i="46"/>
  <c r="Q187" i="46"/>
  <c r="U179" i="46"/>
  <c r="U189" i="46"/>
  <c r="T197" i="46"/>
  <c r="AD189" i="46"/>
  <c r="U186" i="46"/>
  <c r="T196" i="46"/>
  <c r="X177" i="46"/>
  <c r="AM181" i="46"/>
  <c r="P609" i="64"/>
  <c r="S197" i="46"/>
  <c r="R176" i="46"/>
  <c r="N198" i="46"/>
  <c r="AB182" i="46"/>
  <c r="AQ195" i="46"/>
  <c r="AS189" i="46"/>
  <c r="AB184" i="46"/>
  <c r="AQ185" i="46"/>
  <c r="AA188" i="46"/>
  <c r="T179" i="46"/>
  <c r="R191" i="46"/>
  <c r="AM183" i="46"/>
  <c r="AK197" i="46"/>
  <c r="I195" i="46"/>
  <c r="AU191" i="46"/>
  <c r="W176" i="46"/>
  <c r="Q191" i="46"/>
  <c r="Y179" i="46"/>
  <c r="T174" i="46"/>
  <c r="Q198" i="46"/>
  <c r="O198" i="46"/>
  <c r="K180" i="46"/>
  <c r="AH179" i="46"/>
  <c r="N178" i="46"/>
  <c r="J181" i="46"/>
  <c r="N174" i="46"/>
  <c r="O192" i="46"/>
  <c r="AM179" i="46"/>
  <c r="J186" i="46"/>
  <c r="N195" i="46"/>
  <c r="N196" i="46"/>
  <c r="R189" i="46"/>
  <c r="AA196" i="46"/>
  <c r="N179" i="46"/>
  <c r="AT181" i="46"/>
  <c r="T193" i="46"/>
  <c r="AQ175" i="46"/>
  <c r="AP185" i="46"/>
  <c r="Y185" i="46"/>
  <c r="AQ189" i="46"/>
  <c r="R196" i="46"/>
  <c r="J199" i="46"/>
  <c r="V175" i="46"/>
  <c r="AB175" i="46"/>
  <c r="K182" i="46"/>
  <c r="AP183" i="46"/>
  <c r="AK111" i="46"/>
  <c r="I184" i="46"/>
  <c r="W174" i="46"/>
  <c r="N182" i="46"/>
  <c r="R186" i="46"/>
  <c r="I182" i="46"/>
  <c r="AS199" i="46"/>
  <c r="AF185" i="46"/>
  <c r="AP189" i="46"/>
  <c r="AF183" i="46"/>
  <c r="AF197" i="46"/>
  <c r="X197" i="46"/>
  <c r="AA178" i="46"/>
  <c r="T177" i="46"/>
  <c r="Q179" i="46"/>
  <c r="AB176" i="46"/>
  <c r="I197" i="46"/>
  <c r="AA175" i="46"/>
  <c r="V182" i="46"/>
  <c r="S175" i="46"/>
  <c r="X189" i="46"/>
  <c r="M199" i="46"/>
  <c r="AL185" i="46"/>
  <c r="AO195" i="46"/>
  <c r="U178" i="46"/>
  <c r="AQ177" i="46"/>
  <c r="AK177" i="46"/>
  <c r="M188" i="46"/>
  <c r="R190" i="46"/>
  <c r="Y174" i="46"/>
  <c r="AT199" i="46"/>
  <c r="K196" i="46"/>
  <c r="S196" i="46"/>
  <c r="V197" i="46"/>
  <c r="J183" i="46"/>
  <c r="AK187" i="46"/>
  <c r="Q182" i="46"/>
  <c r="M179" i="46"/>
  <c r="I177" i="46"/>
  <c r="T187" i="46"/>
  <c r="AT177" i="46"/>
  <c r="AT189" i="46"/>
  <c r="AM191" i="46"/>
  <c r="U197" i="46"/>
  <c r="X181" i="46"/>
  <c r="AA190" i="46"/>
  <c r="K199" i="46"/>
  <c r="AO191" i="46"/>
  <c r="S194" i="46"/>
  <c r="AS175" i="46"/>
  <c r="AP197" i="46"/>
  <c r="Q174" i="46"/>
  <c r="J196" i="46"/>
  <c r="O194" i="46"/>
  <c r="I174" i="46"/>
  <c r="AH177" i="46"/>
  <c r="AB194" i="46"/>
  <c r="AM175" i="46"/>
  <c r="Y191" i="46"/>
  <c r="AW181" i="46"/>
  <c r="W192" i="46"/>
  <c r="K178" i="46"/>
  <c r="U198" i="46"/>
  <c r="AJ183" i="46"/>
  <c r="O193" i="46"/>
  <c r="AJ195" i="46"/>
  <c r="J175" i="46"/>
  <c r="AK185" i="46"/>
  <c r="AD185" i="46"/>
  <c r="M174" i="46"/>
  <c r="I192" i="46"/>
  <c r="N176" i="46"/>
  <c r="J180" i="46"/>
  <c r="AF179" i="46"/>
  <c r="O180" i="46"/>
  <c r="AB180" i="46"/>
  <c r="U191" i="46"/>
  <c r="W179" i="46"/>
  <c r="AQ191" i="46"/>
  <c r="AW195" i="46"/>
  <c r="U190" i="46"/>
  <c r="V184" i="46"/>
  <c r="AA184" i="46"/>
  <c r="AP177" i="46"/>
  <c r="O187" i="46"/>
  <c r="AG187" i="46"/>
  <c r="V187" i="46"/>
  <c r="X180" i="46"/>
  <c r="AU189" i="46"/>
  <c r="AL179" i="46"/>
  <c r="X187" i="46"/>
  <c r="Q193" i="46"/>
  <c r="AK193" i="46"/>
  <c r="O197" i="46"/>
  <c r="K185" i="46"/>
  <c r="J178" i="46"/>
  <c r="W187" i="46"/>
  <c r="X174" i="46"/>
  <c r="W196" i="46"/>
  <c r="O189" i="46"/>
  <c r="AL189" i="46"/>
  <c r="V192" i="46"/>
  <c r="X196" i="46"/>
  <c r="O175" i="46"/>
  <c r="I189" i="46"/>
  <c r="S191" i="46"/>
  <c r="O177" i="46"/>
  <c r="AO189" i="46"/>
  <c r="W189" i="46"/>
  <c r="AJ189" i="46"/>
  <c r="AW189" i="46"/>
  <c r="X188" i="46"/>
  <c r="M192" i="46"/>
  <c r="AF96" i="46"/>
  <c r="S179" i="46"/>
  <c r="AA195" i="46"/>
  <c r="K187" i="46"/>
  <c r="Z191" i="46"/>
  <c r="K198" i="46"/>
  <c r="N197" i="46"/>
  <c r="U184" i="46"/>
  <c r="AB188" i="46"/>
  <c r="M189" i="46"/>
  <c r="Y187" i="46"/>
  <c r="AK181" i="46"/>
  <c r="J187" i="46"/>
  <c r="M193" i="46"/>
  <c r="AW183" i="46"/>
  <c r="O191" i="46"/>
  <c r="K609" i="64"/>
  <c r="AA199" i="46"/>
  <c r="O178" i="46"/>
  <c r="AA95" i="46"/>
  <c r="Z179" i="46"/>
  <c r="Z176" i="46"/>
  <c r="AA198" i="46"/>
  <c r="Q175" i="46"/>
  <c r="Q190" i="46"/>
  <c r="J176" i="46"/>
  <c r="M195" i="46"/>
  <c r="AA73" i="46"/>
  <c r="R199" i="46"/>
  <c r="J184" i="46"/>
  <c r="T189" i="46"/>
  <c r="AB186" i="46"/>
  <c r="AA177" i="46"/>
  <c r="M191" i="46"/>
  <c r="T176" i="46"/>
  <c r="K179" i="46"/>
  <c r="I196" i="46"/>
  <c r="W182" i="46"/>
  <c r="AH183" i="46"/>
  <c r="U180" i="46"/>
  <c r="Z181" i="46"/>
  <c r="AT185" i="46"/>
  <c r="M183" i="46"/>
  <c r="AH181" i="46"/>
  <c r="M184" i="46"/>
  <c r="AK179" i="46"/>
  <c r="Q189" i="46"/>
  <c r="K176" i="46"/>
  <c r="AT183" i="46"/>
  <c r="AB189" i="46"/>
  <c r="W188" i="46"/>
  <c r="AS179" i="46"/>
  <c r="J182" i="46"/>
  <c r="Q185" i="46"/>
  <c r="I175" i="46"/>
  <c r="U116" i="46"/>
  <c r="AQ89" i="46"/>
  <c r="BV144" i="46"/>
  <c r="V198" i="46"/>
  <c r="X192" i="46"/>
  <c r="S187" i="46"/>
  <c r="Q176" i="46"/>
  <c r="AL125" i="46"/>
  <c r="M198" i="46"/>
  <c r="R73" i="46"/>
  <c r="AW121" i="46"/>
  <c r="AT86" i="46"/>
  <c r="CI138" i="46"/>
  <c r="AJ175" i="46"/>
  <c r="Y192" i="46"/>
  <c r="AU197" i="46"/>
  <c r="Q195" i="46"/>
  <c r="S180" i="46"/>
  <c r="O176" i="46"/>
  <c r="M185" i="46"/>
  <c r="AS121" i="46"/>
  <c r="BI144" i="46"/>
  <c r="S186" i="46"/>
  <c r="Y188" i="46"/>
  <c r="T182" i="46"/>
  <c r="T183" i="46"/>
  <c r="AJ199" i="46"/>
  <c r="AK189" i="46"/>
  <c r="I178" i="46"/>
  <c r="J79" i="46"/>
  <c r="BO138" i="46"/>
  <c r="AD199" i="46"/>
  <c r="T79" i="46"/>
  <c r="CH144" i="46"/>
  <c r="BA146" i="46"/>
  <c r="BC162" i="46"/>
  <c r="BA230" i="46" s="1"/>
  <c r="CD162" i="46"/>
  <c r="CB230" i="46" s="1"/>
  <c r="BA151" i="46"/>
  <c r="BL151" i="46"/>
  <c r="CH134" i="46"/>
  <c r="CG164" i="46"/>
  <c r="CK159" i="46"/>
  <c r="M178" i="46"/>
  <c r="N185" i="46"/>
  <c r="S65" i="46"/>
  <c r="CG146" i="46"/>
  <c r="Q186" i="46"/>
  <c r="U192" i="46"/>
  <c r="AM185" i="46"/>
  <c r="AW175" i="46"/>
  <c r="AT197" i="46"/>
  <c r="AJ185" i="46"/>
  <c r="AT179" i="46"/>
  <c r="J177" i="46"/>
  <c r="J193" i="46"/>
  <c r="W190" i="46"/>
  <c r="M175" i="46"/>
  <c r="AS125" i="46"/>
  <c r="K186" i="46"/>
  <c r="R174" i="46"/>
  <c r="Y175" i="46"/>
  <c r="U176" i="46"/>
  <c r="AT195" i="46"/>
  <c r="J174" i="46"/>
  <c r="K189" i="46"/>
  <c r="AO181" i="46"/>
  <c r="AQ199" i="46"/>
  <c r="AU185" i="46"/>
  <c r="J191" i="46"/>
  <c r="O195" i="46"/>
  <c r="N175" i="46"/>
  <c r="Y178" i="46"/>
  <c r="N91" i="46"/>
  <c r="AF95" i="46"/>
  <c r="CE144" i="46"/>
  <c r="BU138" i="46"/>
  <c r="CH132" i="46"/>
  <c r="AB192" i="46"/>
  <c r="X179" i="46"/>
  <c r="AA187" i="46"/>
  <c r="AB185" i="46"/>
  <c r="I198" i="46"/>
  <c r="BQ138" i="46"/>
  <c r="AB199" i="46"/>
  <c r="AW199" i="46"/>
  <c r="Q180" i="46"/>
  <c r="J194" i="46"/>
  <c r="K119" i="46"/>
  <c r="BU144" i="46"/>
  <c r="CC138" i="46"/>
  <c r="AL197" i="46"/>
  <c r="AH189" i="46"/>
  <c r="Z187" i="46"/>
  <c r="Z193" i="46"/>
  <c r="S177" i="46"/>
  <c r="J197" i="46"/>
  <c r="O102" i="46"/>
  <c r="AA65" i="46"/>
  <c r="BG144" i="46"/>
  <c r="BW138" i="46"/>
  <c r="AA176" i="46"/>
  <c r="N108" i="46"/>
  <c r="M109" i="46"/>
  <c r="CH146" i="46"/>
  <c r="BY139" i="46"/>
  <c r="CG136" i="46"/>
  <c r="BP151" i="46"/>
  <c r="BO134" i="46"/>
  <c r="BQ164" i="46"/>
  <c r="BZ159" i="46"/>
  <c r="S174" i="46"/>
  <c r="O183" i="46"/>
  <c r="K174" i="46"/>
  <c r="CL138" i="46"/>
  <c r="CH150" i="46"/>
  <c r="BC139" i="46"/>
  <c r="BM162" i="46"/>
  <c r="BK230" i="46" s="1"/>
  <c r="BI136" i="46"/>
  <c r="CM151" i="46"/>
  <c r="BV134" i="46"/>
  <c r="BP159" i="46"/>
  <c r="AM195" i="46"/>
  <c r="Y181" i="46"/>
  <c r="AK183" i="46"/>
  <c r="W92" i="46"/>
  <c r="CM146" i="46"/>
  <c r="BI139" i="46"/>
  <c r="BZ162" i="46"/>
  <c r="BX230" i="46" s="1"/>
  <c r="BD151" i="46"/>
  <c r="BW135" i="46"/>
  <c r="BK134" i="46"/>
  <c r="BE159" i="46"/>
  <c r="AU193" i="46"/>
  <c r="W178" i="46"/>
  <c r="Y199" i="46"/>
  <c r="Z197" i="46"/>
  <c r="AD179" i="46"/>
  <c r="AD121" i="46"/>
  <c r="BD138" i="46"/>
  <c r="Y182" i="46"/>
  <c r="AS195" i="46"/>
  <c r="J190" i="46"/>
  <c r="K184" i="46"/>
  <c r="AD197" i="46"/>
  <c r="AO199" i="46"/>
  <c r="R188" i="46"/>
  <c r="AA181" i="46"/>
  <c r="Y195" i="46"/>
  <c r="Z189" i="46"/>
  <c r="AG191" i="46"/>
  <c r="N73" i="46"/>
  <c r="AJ191" i="46"/>
  <c r="X186" i="46"/>
  <c r="S190" i="46"/>
  <c r="Q197" i="46"/>
  <c r="AW193" i="46"/>
  <c r="Q192" i="46"/>
  <c r="K194" i="46"/>
  <c r="AF189" i="46"/>
  <c r="AA192" i="46"/>
  <c r="AH175" i="46"/>
  <c r="AG183" i="46"/>
  <c r="I183" i="46"/>
  <c r="S178" i="46"/>
  <c r="AO183" i="46"/>
  <c r="M182" i="46"/>
  <c r="S114" i="46"/>
  <c r="CD138" i="46"/>
  <c r="W180" i="46"/>
  <c r="Y193" i="46"/>
  <c r="AQ193" i="46"/>
  <c r="J195" i="46"/>
  <c r="K177" i="46"/>
  <c r="I65" i="46"/>
  <c r="CE138" i="46"/>
  <c r="AJ181" i="46"/>
  <c r="AA174" i="46"/>
  <c r="AD175" i="46"/>
  <c r="Z175" i="46"/>
  <c r="AA117" i="46"/>
  <c r="AL121" i="46"/>
  <c r="BZ138" i="46"/>
  <c r="AL183" i="46"/>
  <c r="AB197" i="46"/>
  <c r="AP181" i="46"/>
  <c r="O79" i="46"/>
  <c r="BP138" i="46"/>
  <c r="Z195" i="46"/>
  <c r="O190" i="46"/>
  <c r="BT138" i="46"/>
  <c r="CA146" i="46"/>
  <c r="BD139" i="46"/>
  <c r="CG151" i="46"/>
  <c r="BV135" i="46"/>
  <c r="CG134" i="46"/>
  <c r="CE164" i="46"/>
  <c r="AD177" i="46"/>
  <c r="AK195" i="46"/>
  <c r="AZ146" i="46"/>
  <c r="CL139" i="46"/>
  <c r="BQ139" i="46"/>
  <c r="AZ151" i="46"/>
  <c r="CD135" i="46"/>
  <c r="CH164" i="46"/>
  <c r="CL159" i="46"/>
  <c r="K181" i="46"/>
  <c r="W183" i="46"/>
  <c r="X185" i="46"/>
  <c r="AU175" i="46"/>
  <c r="M181" i="46"/>
  <c r="V65" i="46"/>
  <c r="BE146" i="46"/>
  <c r="BE150" i="46"/>
  <c r="BK139" i="46"/>
  <c r="BY151" i="46"/>
  <c r="BQ151" i="46"/>
  <c r="CM135" i="46"/>
  <c r="CM159" i="46"/>
  <c r="AJ193" i="46"/>
  <c r="Z192" i="46"/>
  <c r="V188" i="46"/>
  <c r="V179" i="46"/>
  <c r="N199" i="46"/>
  <c r="X176" i="46"/>
  <c r="M196" i="46"/>
  <c r="S183" i="46"/>
  <c r="Y194" i="46"/>
  <c r="N193" i="46"/>
  <c r="M103" i="46"/>
  <c r="AT187" i="46"/>
  <c r="AS191" i="46"/>
  <c r="AT121" i="46"/>
  <c r="BH138" i="46"/>
  <c r="AU195" i="46"/>
  <c r="BM134" i="46"/>
  <c r="V185" i="46"/>
  <c r="K191" i="46"/>
  <c r="O181" i="46"/>
  <c r="W191" i="46"/>
  <c r="R183" i="46"/>
  <c r="O91" i="46"/>
  <c r="N181" i="46"/>
  <c r="AQ197" i="46"/>
  <c r="AD187" i="46"/>
  <c r="Z79" i="46"/>
  <c r="W194" i="46"/>
  <c r="X198" i="46"/>
  <c r="O188" i="46"/>
  <c r="AS91" i="46"/>
  <c r="AZ132" i="46"/>
  <c r="T192" i="46"/>
  <c r="S189" i="46"/>
  <c r="X199" i="46"/>
  <c r="I187" i="46"/>
  <c r="BP144" i="46"/>
  <c r="X191" i="46"/>
  <c r="K90" i="46"/>
  <c r="BQ144" i="46"/>
  <c r="AD211" i="46"/>
  <c r="CM162" i="46"/>
  <c r="CK230" i="46" s="1"/>
  <c r="BU135" i="46"/>
  <c r="AZ164" i="46"/>
  <c r="AB111" i="46"/>
  <c r="CG139" i="46"/>
  <c r="CH162" i="46"/>
  <c r="CF230" i="46" s="1"/>
  <c r="Z186" i="46"/>
  <c r="U194" i="46"/>
  <c r="AG185" i="46"/>
  <c r="BC138" i="46"/>
  <c r="CE146" i="46"/>
  <c r="BO162" i="46"/>
  <c r="BM230" i="46" s="1"/>
  <c r="BO151" i="46"/>
  <c r="BI134" i="46"/>
  <c r="BO164" i="46"/>
  <c r="W193" i="46"/>
  <c r="AH187" i="46"/>
  <c r="AS183" i="46"/>
  <c r="N189" i="46"/>
  <c r="AL191" i="46"/>
  <c r="O174" i="46"/>
  <c r="AS193" i="46"/>
  <c r="M176" i="46"/>
  <c r="Z190" i="46"/>
  <c r="AP195" i="46"/>
  <c r="AG177" i="46"/>
  <c r="Q183" i="46"/>
  <c r="I193" i="46"/>
  <c r="Y198" i="46"/>
  <c r="I179" i="46"/>
  <c r="AB191" i="46"/>
  <c r="AA183" i="46"/>
  <c r="BY138" i="46"/>
  <c r="AL177" i="46"/>
  <c r="AQ183" i="46"/>
  <c r="X193" i="46"/>
  <c r="AG181" i="46"/>
  <c r="AW179" i="46"/>
  <c r="CD146" i="46"/>
  <c r="BP139" i="46"/>
  <c r="BH162" i="46"/>
  <c r="BF230" i="46" s="1"/>
  <c r="BK135" i="46"/>
  <c r="BW159" i="46"/>
  <c r="U183" i="46"/>
  <c r="CE162" i="46"/>
  <c r="CC230" i="46" s="1"/>
  <c r="CE134" i="46"/>
  <c r="CH159" i="46"/>
  <c r="AF199" i="46"/>
  <c r="Q188" i="46"/>
  <c r="T95" i="46"/>
  <c r="BV146" i="46"/>
  <c r="CA135" i="46"/>
  <c r="CI134" i="46"/>
  <c r="CA159" i="46"/>
  <c r="AQ179" i="46"/>
  <c r="M187" i="46"/>
  <c r="M186" i="46"/>
  <c r="BP146" i="46"/>
  <c r="BQ146" i="46"/>
  <c r="BT139" i="46"/>
  <c r="Q178" i="46"/>
  <c r="AM121" i="46"/>
  <c r="BK146" i="46"/>
  <c r="BT151" i="46"/>
  <c r="CC135" i="46"/>
  <c r="BP134" i="46"/>
  <c r="BW164" i="46"/>
  <c r="AQ187" i="46"/>
  <c r="CE139" i="46"/>
  <c r="BU164" i="46"/>
  <c r="AM193" i="46"/>
  <c r="CK139" i="46"/>
  <c r="BT134" i="46"/>
  <c r="AW187" i="46"/>
  <c r="AG195" i="46"/>
  <c r="CM138" i="46"/>
  <c r="BD162" i="46"/>
  <c r="BB230" i="46" s="1"/>
  <c r="BZ136" i="46"/>
  <c r="BE135" i="46"/>
  <c r="BY164" i="46"/>
  <c r="CE159" i="46"/>
  <c r="Q194" i="46"/>
  <c r="BV139" i="46"/>
  <c r="CM134" i="46"/>
  <c r="BK162" i="46"/>
  <c r="BI230" i="46" s="1"/>
  <c r="BZ134" i="46"/>
  <c r="AF177" i="46"/>
  <c r="K193" i="46"/>
  <c r="AD191" i="46"/>
  <c r="AM117" i="46"/>
  <c r="CK132" i="46"/>
  <c r="BG162" i="46"/>
  <c r="BE230" i="46" s="1"/>
  <c r="CL151" i="46"/>
  <c r="BZ135" i="46"/>
  <c r="BH134" i="46"/>
  <c r="AL193" i="46"/>
  <c r="CD159" i="46"/>
  <c r="I186" i="46"/>
  <c r="BG146" i="46"/>
  <c r="CK134" i="46"/>
  <c r="J192" i="46"/>
  <c r="AM211" i="46"/>
  <c r="BA139" i="46"/>
  <c r="BU151" i="46"/>
  <c r="AZ135" i="46"/>
  <c r="BG134" i="46"/>
  <c r="BT164" i="46"/>
  <c r="BL159" i="46"/>
  <c r="AA186" i="46"/>
  <c r="I191" i="46"/>
  <c r="BD20" i="46"/>
  <c r="BO139" i="46"/>
  <c r="CC162" i="46"/>
  <c r="CA230" i="46" s="1"/>
  <c r="CI151" i="46"/>
  <c r="CK135" i="46"/>
  <c r="BK164" i="46"/>
  <c r="BE151" i="46"/>
  <c r="BY134" i="46"/>
  <c r="AL175" i="46"/>
  <c r="BL164" i="46"/>
  <c r="BW150" i="46"/>
  <c r="V178" i="46"/>
  <c r="CG162" i="46"/>
  <c r="CE230" i="46" s="1"/>
  <c r="CC146" i="46"/>
  <c r="AB69" i="46"/>
  <c r="Q169" i="46"/>
  <c r="BM130" i="46"/>
  <c r="R118" i="46"/>
  <c r="AJ65" i="46"/>
  <c r="AJ119" i="46"/>
  <c r="AH101" i="46"/>
  <c r="BQ130" i="46"/>
  <c r="AI611" i="64"/>
  <c r="Y109" i="46"/>
  <c r="AW95" i="46"/>
  <c r="AI617" i="64"/>
  <c r="AI548" i="64" s="1"/>
  <c r="I105" i="46"/>
  <c r="AT129" i="46"/>
  <c r="U67" i="46"/>
  <c r="Q110" i="46"/>
  <c r="AK213" i="46"/>
  <c r="L609" i="64"/>
  <c r="V87" i="46"/>
  <c r="AM111" i="46"/>
  <c r="J119" i="46"/>
  <c r="AG127" i="46"/>
  <c r="AT117" i="46"/>
  <c r="K109" i="46"/>
  <c r="AK211" i="46"/>
  <c r="Z119" i="46"/>
  <c r="V91" i="46"/>
  <c r="AG129" i="46"/>
  <c r="Q120" i="46"/>
  <c r="AU117" i="46"/>
  <c r="Z106" i="46"/>
  <c r="Y61" i="46"/>
  <c r="AL113" i="46"/>
  <c r="AT113" i="46"/>
  <c r="AM113" i="46"/>
  <c r="AG105" i="46"/>
  <c r="AH105" i="46"/>
  <c r="AL105" i="46"/>
  <c r="AU97" i="46"/>
  <c r="AO97" i="46"/>
  <c r="AS97" i="46"/>
  <c r="Y89" i="46"/>
  <c r="Q89" i="46"/>
  <c r="AA89" i="46"/>
  <c r="AB89" i="46"/>
  <c r="S89" i="46"/>
  <c r="AQ129" i="46"/>
  <c r="AB118" i="46"/>
  <c r="O75" i="46"/>
  <c r="R75" i="46"/>
  <c r="Z75" i="46"/>
  <c r="N75" i="46"/>
  <c r="AM129" i="46"/>
  <c r="AS129" i="46"/>
  <c r="AK129" i="46"/>
  <c r="AA193" i="46"/>
  <c r="AK199" i="46"/>
  <c r="K190" i="46"/>
  <c r="U174" i="46"/>
  <c r="R65" i="46"/>
  <c r="CK138" i="46"/>
  <c r="R181" i="46"/>
  <c r="V191" i="46"/>
  <c r="AM99" i="46"/>
  <c r="AG179" i="46"/>
  <c r="BK151" i="46"/>
  <c r="BU159" i="46"/>
  <c r="R193" i="46"/>
  <c r="BA134" i="46"/>
  <c r="AA191" i="46"/>
  <c r="BL139" i="46"/>
  <c r="CL135" i="46"/>
  <c r="CG159" i="46"/>
  <c r="AW177" i="46"/>
  <c r="AH191" i="46"/>
  <c r="BI138" i="46"/>
  <c r="CK146" i="46"/>
  <c r="AB174" i="46"/>
  <c r="BM170" i="46"/>
  <c r="BC146" i="46"/>
  <c r="BQ162" i="46"/>
  <c r="BO230" i="46" s="1"/>
  <c r="CI135" i="46"/>
  <c r="AZ134" i="46"/>
  <c r="CI159" i="46"/>
  <c r="V195" i="46"/>
  <c r="BM146" i="46"/>
  <c r="BK159" i="46"/>
  <c r="BI135" i="46"/>
  <c r="V199" i="46"/>
  <c r="AH121" i="46"/>
  <c r="CE135" i="46"/>
  <c r="BE134" i="46"/>
  <c r="BC159" i="46"/>
  <c r="BK138" i="46"/>
  <c r="BU162" i="46"/>
  <c r="BS230" i="46" s="1"/>
  <c r="CG135" i="46"/>
  <c r="T198" i="46"/>
  <c r="BE138" i="46"/>
  <c r="CL134" i="46"/>
  <c r="BH151" i="46"/>
  <c r="BY146" i="46"/>
  <c r="BM136" i="46"/>
  <c r="CC159" i="46"/>
  <c r="CH138" i="46"/>
  <c r="BD135" i="46"/>
  <c r="J189" i="46"/>
  <c r="BA138" i="46"/>
  <c r="BE139" i="46"/>
  <c r="AZ159" i="46"/>
  <c r="V108" i="46"/>
  <c r="AT73" i="46"/>
  <c r="BH130" i="46"/>
  <c r="V104" i="46"/>
  <c r="BI130" i="46"/>
  <c r="T119" i="46"/>
  <c r="AI613" i="64"/>
  <c r="R94" i="46"/>
  <c r="Y115" i="46"/>
  <c r="AU99" i="46"/>
  <c r="BG130" i="46"/>
  <c r="Q171" i="46"/>
  <c r="AG96" i="46"/>
  <c r="BV130" i="46"/>
  <c r="W112" i="46"/>
  <c r="AH95" i="46"/>
  <c r="X104" i="46"/>
  <c r="AK123" i="46"/>
  <c r="AU86" i="46"/>
  <c r="AT95" i="46"/>
  <c r="I110" i="46"/>
  <c r="AT103" i="46"/>
  <c r="N61" i="46"/>
  <c r="AO113" i="46"/>
  <c r="AG113" i="46"/>
  <c r="AS105" i="46"/>
  <c r="AJ97" i="46"/>
  <c r="AM97" i="46"/>
  <c r="AP97" i="46"/>
  <c r="U89" i="46"/>
  <c r="W89" i="46"/>
  <c r="Y75" i="46"/>
  <c r="K75" i="46"/>
  <c r="M75" i="46"/>
  <c r="AJ129" i="46"/>
  <c r="T67" i="46"/>
  <c r="V118" i="46"/>
  <c r="M118" i="46"/>
  <c r="T118" i="46"/>
  <c r="J118" i="46"/>
  <c r="K118" i="46"/>
  <c r="AB108" i="46"/>
  <c r="Y108" i="46"/>
  <c r="W108" i="46"/>
  <c r="I100" i="46"/>
  <c r="AU83" i="46"/>
  <c r="AT83" i="46"/>
  <c r="X115" i="46"/>
  <c r="N89" i="46"/>
  <c r="AD125" i="46"/>
  <c r="AO125" i="46"/>
  <c r="AU125" i="46"/>
  <c r="AK121" i="46"/>
  <c r="I73" i="46"/>
  <c r="X73" i="46"/>
  <c r="W73" i="46"/>
  <c r="K65" i="46"/>
  <c r="Z116" i="46"/>
  <c r="N116" i="46"/>
  <c r="AD111" i="46"/>
  <c r="AH111" i="46"/>
  <c r="J95" i="46"/>
  <c r="R95" i="46"/>
  <c r="AB95" i="46"/>
  <c r="AJ211" i="46"/>
  <c r="AO211" i="46"/>
  <c r="Q114" i="46"/>
  <c r="T114" i="46"/>
  <c r="M114" i="46"/>
  <c r="U65" i="46"/>
  <c r="R79" i="46"/>
  <c r="T65" i="46"/>
  <c r="K106" i="46"/>
  <c r="AG123" i="46"/>
  <c r="M91" i="46"/>
  <c r="AM107" i="46"/>
  <c r="W65" i="46"/>
  <c r="AP121" i="46"/>
  <c r="AG111" i="46"/>
  <c r="AA114" i="46"/>
  <c r="AB65" i="46"/>
  <c r="AF121" i="46"/>
  <c r="AA91" i="46"/>
  <c r="AD213" i="46"/>
  <c r="U77" i="46"/>
  <c r="S116" i="46"/>
  <c r="X79" i="46"/>
  <c r="Z95" i="46"/>
  <c r="Q65" i="46"/>
  <c r="AW125" i="46"/>
  <c r="U103" i="46"/>
  <c r="AG89" i="46"/>
  <c r="AL89" i="46"/>
  <c r="AP89" i="46"/>
  <c r="Y103" i="46"/>
  <c r="AW27" i="46"/>
  <c r="O105" i="46"/>
  <c r="T94" i="46"/>
  <c r="AK89" i="46"/>
  <c r="J111" i="46"/>
  <c r="AL123" i="46"/>
  <c r="AB181" i="46"/>
  <c r="I181" i="46"/>
  <c r="AB187" i="46"/>
  <c r="N177" i="46"/>
  <c r="Y116" i="46"/>
  <c r="AP179" i="46"/>
  <c r="O185" i="46"/>
  <c r="R198" i="46"/>
  <c r="BW144" i="46"/>
  <c r="K175" i="46"/>
  <c r="AZ144" i="46"/>
  <c r="CM164" i="46"/>
  <c r="S199" i="46"/>
  <c r="BA144" i="46"/>
  <c r="BW139" i="46"/>
  <c r="S176" i="46"/>
  <c r="BP150" i="46"/>
  <c r="BH139" i="46"/>
  <c r="M197" i="46"/>
  <c r="AZ138" i="46"/>
  <c r="AZ150" i="46"/>
  <c r="BG135" i="46"/>
  <c r="BY159" i="46"/>
  <c r="Q177" i="46"/>
  <c r="CH151" i="46"/>
  <c r="BW162" i="46"/>
  <c r="BU230" i="46" s="1"/>
  <c r="CA134" i="46"/>
  <c r="AS181" i="46"/>
  <c r="CC151" i="46"/>
  <c r="BM135" i="46"/>
  <c r="AS185" i="46"/>
  <c r="BL162" i="46"/>
  <c r="BJ230" i="46" s="1"/>
  <c r="BH135" i="46"/>
  <c r="CI162" i="46"/>
  <c r="CG230" i="46" s="1"/>
  <c r="BM164" i="46"/>
  <c r="AO187" i="46"/>
  <c r="K188" i="46"/>
  <c r="CA162" i="46"/>
  <c r="BY230" i="46" s="1"/>
  <c r="BA135" i="46"/>
  <c r="BC164" i="46"/>
  <c r="AD181" i="46"/>
  <c r="CL146" i="46"/>
  <c r="V174" i="46"/>
  <c r="BA132" i="46"/>
  <c r="M79" i="46"/>
  <c r="CK162" i="46"/>
  <c r="CI230" i="46" s="1"/>
  <c r="C24" i="46"/>
  <c r="G16" i="31"/>
  <c r="AW112" i="46"/>
  <c r="AK112" i="46"/>
  <c r="AV108" i="46"/>
  <c r="AE66" i="46"/>
  <c r="AI66" i="46"/>
  <c r="AO120" i="46"/>
  <c r="AE126" i="46"/>
  <c r="AD126" i="46"/>
  <c r="AL126" i="46"/>
  <c r="AU126" i="46"/>
  <c r="AH108" i="46"/>
  <c r="AW100" i="46"/>
  <c r="AI100" i="46"/>
  <c r="AN108" i="46"/>
  <c r="AL108" i="46"/>
  <c r="AG100" i="46"/>
  <c r="AM108" i="46"/>
  <c r="AS108" i="46"/>
  <c r="AI108" i="46"/>
  <c r="AT208" i="46"/>
  <c r="AV208" i="46"/>
  <c r="AS208" i="46"/>
  <c r="AF87" i="46"/>
  <c r="AI87" i="46"/>
  <c r="AQ24" i="46"/>
  <c r="AJ60" i="46"/>
  <c r="AW60" i="46"/>
  <c r="AP60" i="46"/>
  <c r="AG66" i="46"/>
  <c r="AF66" i="46"/>
  <c r="AK74" i="46"/>
  <c r="AT74" i="46"/>
  <c r="AW80" i="46"/>
  <c r="AU80" i="46"/>
  <c r="AG80" i="46"/>
  <c r="AG128" i="46"/>
  <c r="AD128" i="46"/>
  <c r="AL118" i="46"/>
  <c r="AG102" i="46"/>
  <c r="AW118" i="46"/>
  <c r="AR118" i="46"/>
  <c r="AU118" i="46"/>
  <c r="AR74" i="46"/>
  <c r="AR128" i="46"/>
  <c r="AI70" i="46"/>
  <c r="AM66" i="46"/>
  <c r="AD24" i="46"/>
  <c r="AQ74" i="46"/>
  <c r="AN80" i="46"/>
  <c r="AV70" i="46"/>
  <c r="AQ87" i="46"/>
  <c r="AT92" i="46"/>
  <c r="AE38" i="46"/>
  <c r="AH70" i="46"/>
  <c r="AD70" i="46"/>
  <c r="AF94" i="46"/>
  <c r="AL94" i="46"/>
  <c r="AN94" i="46"/>
  <c r="AR94" i="46"/>
  <c r="AS94" i="46"/>
  <c r="AI30" i="46"/>
  <c r="AR30" i="46"/>
  <c r="AE64" i="46"/>
  <c r="AI120" i="46"/>
  <c r="AU210" i="46"/>
  <c r="AK210" i="46"/>
  <c r="AJ210" i="46"/>
  <c r="V89" i="46"/>
  <c r="AW97" i="46"/>
  <c r="AT97" i="46"/>
  <c r="AR105" i="46"/>
  <c r="AT105" i="46"/>
  <c r="AQ113" i="46"/>
  <c r="AO72" i="46"/>
  <c r="AH72" i="46"/>
  <c r="AS124" i="46"/>
  <c r="AO111" i="46"/>
  <c r="AA77" i="46"/>
  <c r="AR212" i="46"/>
  <c r="Z109" i="46"/>
  <c r="AI116" i="46"/>
  <c r="AQ123" i="46"/>
  <c r="S109" i="46"/>
  <c r="AG92" i="46"/>
  <c r="I77" i="46"/>
  <c r="AE211" i="46"/>
  <c r="AL93" i="46"/>
  <c r="AF115" i="46"/>
  <c r="BO130" i="46"/>
  <c r="P120" i="46"/>
  <c r="W83" i="46"/>
  <c r="U113" i="46"/>
  <c r="AQ86" i="46"/>
  <c r="AJ599" i="64"/>
  <c r="S93" i="46"/>
  <c r="N114" i="46"/>
  <c r="BW130" i="46"/>
  <c r="AG114" i="46"/>
  <c r="AL24" i="46"/>
  <c r="AS80" i="46"/>
  <c r="CD164" i="46"/>
  <c r="X194" i="46"/>
  <c r="AU183" i="46"/>
  <c r="CC134" i="46"/>
  <c r="BZ151" i="46"/>
  <c r="I190" i="46"/>
  <c r="BP135" i="46"/>
  <c r="BN159" i="46"/>
  <c r="BQ135" i="46"/>
  <c r="BE162" i="46"/>
  <c r="BC230" i="46" s="1"/>
  <c r="AZ139" i="46"/>
  <c r="J65" i="46"/>
  <c r="S198" i="46"/>
  <c r="BF164" i="46"/>
  <c r="BX135" i="46"/>
  <c r="I188" i="46"/>
  <c r="CD139" i="46"/>
  <c r="AM189" i="46"/>
  <c r="BT159" i="46"/>
  <c r="BO135" i="46"/>
  <c r="BR146" i="46"/>
  <c r="AA71" i="46"/>
  <c r="AL181" i="46"/>
  <c r="BB151" i="46"/>
  <c r="Q196" i="46"/>
  <c r="BX151" i="46"/>
  <c r="BF134" i="46"/>
  <c r="CH139" i="46"/>
  <c r="AM76" i="46"/>
  <c r="L188" i="46"/>
  <c r="CA151" i="46"/>
  <c r="BT144" i="46"/>
  <c r="BQ134" i="46"/>
  <c r="CF89" i="46"/>
  <c r="AY164" i="46"/>
  <c r="CB151" i="46"/>
  <c r="CB162" i="46"/>
  <c r="BZ230" i="46" s="1"/>
  <c r="AI20" i="46"/>
  <c r="BL138" i="46"/>
  <c r="T181" i="46"/>
  <c r="BI151" i="46"/>
  <c r="AI42" i="46"/>
  <c r="AY159" i="46"/>
  <c r="AY138" i="46"/>
  <c r="W175" i="46"/>
  <c r="AH91" i="46"/>
  <c r="R192" i="46"/>
  <c r="AG190" i="46"/>
  <c r="L69" i="46"/>
  <c r="S188" i="46"/>
  <c r="S185" i="46"/>
  <c r="AQ108" i="46"/>
  <c r="AJ108" i="46"/>
  <c r="AU208" i="46"/>
  <c r="AF208" i="46"/>
  <c r="AQ208" i="46"/>
  <c r="AE87" i="46"/>
  <c r="AW87" i="46"/>
  <c r="AL60" i="46"/>
  <c r="AR60" i="46"/>
  <c r="AQ60" i="46"/>
  <c r="AO60" i="46"/>
  <c r="AS66" i="46"/>
  <c r="AU66" i="46"/>
  <c r="AD74" i="46"/>
  <c r="AU74" i="46"/>
  <c r="AT80" i="46"/>
  <c r="AJ80" i="46"/>
  <c r="AE80" i="46"/>
  <c r="AQ128" i="46"/>
  <c r="AN128" i="46"/>
  <c r="AH118" i="46"/>
  <c r="AS102" i="46"/>
  <c r="AT120" i="46"/>
  <c r="AG126" i="46"/>
  <c r="AJ118" i="46"/>
  <c r="AE118" i="46"/>
  <c r="AI118" i="46"/>
  <c r="AL70" i="46"/>
  <c r="AQ80" i="46"/>
  <c r="AR208" i="46"/>
  <c r="AS128" i="46"/>
  <c r="AI80" i="46"/>
  <c r="AQ66" i="46"/>
  <c r="AV92" i="46"/>
  <c r="AP208" i="46"/>
  <c r="AV66" i="46"/>
  <c r="AN74" i="46"/>
  <c r="AO92" i="46"/>
  <c r="AS92" i="46"/>
  <c r="AM70" i="46"/>
  <c r="AN70" i="46"/>
  <c r="AI210" i="46"/>
  <c r="AI94" i="46"/>
  <c r="AQ94" i="46"/>
  <c r="AS30" i="46"/>
  <c r="AE30" i="46"/>
  <c r="AO30" i="46"/>
  <c r="AF124" i="46"/>
  <c r="AT115" i="46"/>
  <c r="AO210" i="46"/>
  <c r="AD210" i="46"/>
  <c r="AR210" i="46"/>
  <c r="AE72" i="46"/>
  <c r="AD72" i="46"/>
  <c r="AW92" i="46"/>
  <c r="AF86" i="46"/>
  <c r="AJ98" i="46"/>
  <c r="AL72" i="46"/>
  <c r="CB130" i="46"/>
  <c r="L101" i="46"/>
  <c r="W609" i="64"/>
  <c r="Y96" i="46"/>
  <c r="Z92" i="46"/>
  <c r="AT610" i="64"/>
  <c r="AV83" i="46"/>
  <c r="AS60" i="46"/>
  <c r="W185" i="46"/>
  <c r="BO146" i="46"/>
  <c r="AN187" i="46"/>
  <c r="V79" i="46"/>
  <c r="CA164" i="46"/>
  <c r="CD151" i="46"/>
  <c r="CI150" i="46"/>
  <c r="AG121" i="46"/>
  <c r="P179" i="46"/>
  <c r="BR134" i="46"/>
  <c r="BN151" i="46"/>
  <c r="BX139" i="46"/>
  <c r="AK184" i="46"/>
  <c r="BM159" i="46"/>
  <c r="BI159" i="46"/>
  <c r="BV159" i="46"/>
  <c r="CE151" i="46"/>
  <c r="BT162" i="46"/>
  <c r="BH146" i="46"/>
  <c r="AK66" i="46"/>
  <c r="U182" i="46"/>
  <c r="AW176" i="46"/>
  <c r="AM95" i="46"/>
  <c r="BC135" i="46"/>
  <c r="CM139" i="46"/>
  <c r="K183" i="46"/>
  <c r="AL86" i="46"/>
  <c r="BT135" i="46"/>
  <c r="BJ164" i="46"/>
  <c r="CJ136" i="46"/>
  <c r="AW74" i="46"/>
  <c r="CG144" i="46"/>
  <c r="AJ197" i="46"/>
  <c r="BA136" i="46"/>
  <c r="BZ146" i="46"/>
  <c r="X195" i="46"/>
  <c r="BO159" i="46"/>
  <c r="CL162" i="46"/>
  <c r="CJ230" i="46" s="1"/>
  <c r="BX144" i="46"/>
  <c r="AV195" i="46"/>
  <c r="AP92" i="46"/>
  <c r="AL178" i="46"/>
  <c r="AU199" i="46"/>
  <c r="AK175" i="46"/>
  <c r="AA197" i="46"/>
  <c r="AG70" i="46"/>
  <c r="AT70" i="46"/>
  <c r="AG30" i="46"/>
  <c r="AU94" i="46"/>
  <c r="AD94" i="46"/>
  <c r="AP94" i="46"/>
  <c r="AK30" i="46"/>
  <c r="AH30" i="46"/>
  <c r="AU30" i="46"/>
  <c r="AR124" i="46"/>
  <c r="AP210" i="46"/>
  <c r="AV210" i="46"/>
  <c r="AQ210" i="46"/>
  <c r="AK72" i="46"/>
  <c r="AS72" i="46"/>
  <c r="AW72" i="46"/>
  <c r="AD87" i="46"/>
  <c r="AK124" i="46"/>
  <c r="AW208" i="46"/>
  <c r="G52" i="67"/>
  <c r="AO74" i="46"/>
  <c r="AR106" i="46"/>
  <c r="AI60" i="46"/>
  <c r="AM60" i="46"/>
  <c r="AK128" i="46"/>
  <c r="AD208" i="46"/>
  <c r="AJ106" i="46"/>
  <c r="AF212" i="46"/>
  <c r="AD108" i="46"/>
  <c r="AM74" i="46"/>
  <c r="AI194" i="46"/>
  <c r="CF151" i="46"/>
  <c r="CB164" i="46"/>
  <c r="BC151" i="46"/>
  <c r="BA162" i="46"/>
  <c r="AY230" i="46" s="1"/>
  <c r="BX146" i="46"/>
  <c r="CA138" i="46"/>
  <c r="V186" i="46"/>
  <c r="BQ159" i="46"/>
  <c r="BV162" i="46"/>
  <c r="BT230" i="46" s="1"/>
  <c r="R187" i="46"/>
  <c r="BX134" i="46"/>
  <c r="CA139" i="46"/>
  <c r="AR194" i="46"/>
  <c r="CI139" i="46"/>
  <c r="CB146" i="46"/>
  <c r="I180" i="46"/>
  <c r="T191" i="46"/>
  <c r="BA164" i="46"/>
  <c r="BP162" i="46"/>
  <c r="BN230" i="46" s="1"/>
  <c r="R175" i="46"/>
  <c r="BY135" i="46"/>
  <c r="BR139" i="46"/>
  <c r="AG175" i="46"/>
  <c r="CJ134" i="46"/>
  <c r="U188" i="46"/>
  <c r="AO197" i="46"/>
  <c r="CG138" i="46"/>
  <c r="W197" i="46"/>
  <c r="AP193" i="46"/>
  <c r="AB178" i="46"/>
  <c r="Q68" i="46"/>
  <c r="W79" i="46"/>
  <c r="U73" i="46"/>
  <c r="N65" i="46"/>
  <c r="AF128" i="46"/>
  <c r="H128" i="46"/>
  <c r="H125" i="46"/>
  <c r="H123" i="46"/>
  <c r="H121" i="46"/>
  <c r="L79" i="46"/>
  <c r="Y65" i="46"/>
  <c r="AD176" i="46"/>
  <c r="AK178" i="46"/>
  <c r="AR184" i="46"/>
  <c r="AT184" i="46"/>
  <c r="P31" i="36"/>
  <c r="V31" i="36"/>
  <c r="G31" i="36"/>
  <c r="U31" i="36"/>
  <c r="K31" i="36"/>
  <c r="O31" i="36"/>
  <c r="H31" i="36"/>
  <c r="W31" i="36"/>
  <c r="D20" i="36"/>
  <c r="P20" i="36"/>
  <c r="M20" i="36"/>
  <c r="U20" i="36"/>
  <c r="J20" i="36"/>
  <c r="K20" i="36"/>
  <c r="S20" i="36"/>
  <c r="H20" i="36"/>
  <c r="I20" i="36"/>
  <c r="N20" i="36"/>
  <c r="R20" i="36"/>
  <c r="G20" i="36"/>
  <c r="F20" i="36"/>
  <c r="I39" i="67"/>
  <c r="I65" i="67"/>
  <c r="I52" i="67"/>
  <c r="B26" i="67"/>
  <c r="CC96" i="46"/>
  <c r="CD96" i="46"/>
  <c r="BW96" i="46"/>
  <c r="AY20" i="46"/>
  <c r="BI20" i="46"/>
  <c r="BQ20" i="46"/>
  <c r="BB20" i="46"/>
  <c r="BE134" i="68"/>
  <c r="BM134" i="68"/>
  <c r="BB134" i="68"/>
  <c r="BJ134" i="68"/>
  <c r="BR134" i="68"/>
  <c r="AG134" i="68"/>
  <c r="AO134" i="68"/>
  <c r="AD134" i="68"/>
  <c r="AL134" i="68"/>
  <c r="AT134" i="68"/>
  <c r="BG134" i="68"/>
  <c r="BQ134" i="68"/>
  <c r="BH134" i="68"/>
  <c r="BT134" i="68"/>
  <c r="AK134" i="68"/>
  <c r="AU134" i="68"/>
  <c r="AN134" i="68"/>
  <c r="BE127" i="68"/>
  <c r="BM127" i="68"/>
  <c r="BB127" i="68"/>
  <c r="BJ127" i="68"/>
  <c r="BR127" i="68"/>
  <c r="AG127" i="68"/>
  <c r="BA127" i="68"/>
  <c r="BK127" i="68"/>
  <c r="BD127" i="68"/>
  <c r="BN127" i="68"/>
  <c r="AE127" i="68"/>
  <c r="AO127" i="68"/>
  <c r="AD127" i="68"/>
  <c r="AL127" i="68"/>
  <c r="AT127" i="68"/>
  <c r="BE119" i="68"/>
  <c r="BM119" i="68"/>
  <c r="BB119" i="68"/>
  <c r="BJ119" i="68"/>
  <c r="BR119" i="68"/>
  <c r="AG119" i="68"/>
  <c r="AO119" i="68"/>
  <c r="AD119" i="68"/>
  <c r="AL119" i="68"/>
  <c r="AT119" i="68"/>
  <c r="BE111" i="68"/>
  <c r="BM111" i="68"/>
  <c r="BB111" i="68"/>
  <c r="BJ111" i="68"/>
  <c r="BR111" i="68"/>
  <c r="AG111" i="68"/>
  <c r="AO111" i="68"/>
  <c r="AD111" i="68"/>
  <c r="AL111" i="68"/>
  <c r="AT111" i="68"/>
  <c r="BE103" i="68"/>
  <c r="BM103" i="68"/>
  <c r="BB103" i="68"/>
  <c r="BJ103" i="68"/>
  <c r="BR103" i="68"/>
  <c r="AG103" i="68"/>
  <c r="AO103" i="68"/>
  <c r="AD103" i="68"/>
  <c r="AL103" i="68"/>
  <c r="AT103" i="68"/>
  <c r="BE95" i="68"/>
  <c r="BM95" i="68"/>
  <c r="BB95" i="68"/>
  <c r="AA80" i="46"/>
  <c r="W80" i="46"/>
  <c r="J80" i="46"/>
  <c r="T80" i="46"/>
  <c r="M80" i="46"/>
  <c r="H80" i="46"/>
  <c r="AB80" i="46"/>
  <c r="L80" i="46"/>
  <c r="N80" i="46"/>
  <c r="X80" i="46"/>
  <c r="Q80" i="46"/>
  <c r="P80" i="46"/>
  <c r="I80" i="46"/>
  <c r="R80" i="46"/>
  <c r="Z80" i="46"/>
  <c r="V80" i="46"/>
  <c r="Y80" i="46"/>
  <c r="S80" i="46"/>
  <c r="K80" i="46"/>
  <c r="AR75" i="46"/>
  <c r="AL75" i="46"/>
  <c r="AW75" i="46"/>
  <c r="AS75" i="46"/>
  <c r="AH75" i="46"/>
  <c r="AD75" i="46"/>
  <c r="AM75" i="46"/>
  <c r="AF75" i="46"/>
  <c r="AJ75" i="46"/>
  <c r="AT75" i="46"/>
  <c r="AI75" i="46"/>
  <c r="AN75" i="46"/>
  <c r="H75" i="46"/>
  <c r="AQ75" i="46"/>
  <c r="AP75" i="46"/>
  <c r="AU75" i="46"/>
  <c r="AO75" i="46"/>
  <c r="AE75" i="46"/>
  <c r="P74" i="46"/>
  <c r="Y74" i="46"/>
  <c r="N74" i="46"/>
  <c r="L74" i="46"/>
  <c r="Q74" i="46"/>
  <c r="K74" i="46"/>
  <c r="X74" i="46"/>
  <c r="U74" i="46"/>
  <c r="Z74" i="46"/>
  <c r="AB74" i="46"/>
  <c r="T74" i="46"/>
  <c r="M74" i="46"/>
  <c r="I74" i="46"/>
  <c r="V74" i="46"/>
  <c r="O74" i="46"/>
  <c r="W74" i="46"/>
  <c r="AA74" i="46"/>
  <c r="AU71" i="46"/>
  <c r="AO71" i="46"/>
  <c r="AP71" i="46"/>
  <c r="AL71" i="46"/>
  <c r="AR71" i="46"/>
  <c r="AE71" i="46"/>
  <c r="AK71" i="46"/>
  <c r="AT71" i="46"/>
  <c r="AS71" i="46"/>
  <c r="AD71" i="46"/>
  <c r="AJ71" i="46"/>
  <c r="AM71" i="46"/>
  <c r="AV71" i="46"/>
  <c r="AG71" i="46"/>
  <c r="AI71" i="46"/>
  <c r="AQ71" i="46"/>
  <c r="R70" i="46"/>
  <c r="L70" i="46"/>
  <c r="N70" i="46"/>
  <c r="K70" i="46"/>
  <c r="X70" i="46"/>
  <c r="J70" i="46"/>
  <c r="O70" i="46"/>
  <c r="H70" i="46"/>
  <c r="I70" i="46"/>
  <c r="V70" i="46"/>
  <c r="AA70" i="46"/>
  <c r="W70" i="46"/>
  <c r="Y70" i="46"/>
  <c r="P70" i="46"/>
  <c r="Z70" i="46"/>
  <c r="U70" i="46"/>
  <c r="T70" i="46"/>
  <c r="S70" i="46"/>
  <c r="AE67" i="46"/>
  <c r="AV67" i="46"/>
  <c r="AU67" i="46"/>
  <c r="AK67" i="46"/>
  <c r="AQ67" i="46"/>
  <c r="AG67" i="46"/>
  <c r="AN67" i="46"/>
  <c r="AP67" i="46"/>
  <c r="AT67" i="46"/>
  <c r="AL67" i="46"/>
  <c r="AM67" i="46"/>
  <c r="AO67" i="46"/>
  <c r="AJ67" i="46"/>
  <c r="H67" i="46"/>
  <c r="AR67" i="46"/>
  <c r="AW67" i="46"/>
  <c r="AF67" i="46"/>
  <c r="AS67" i="46"/>
  <c r="AD67" i="46"/>
  <c r="AH67" i="46"/>
  <c r="I66" i="46"/>
  <c r="L66" i="46"/>
  <c r="T66" i="46"/>
  <c r="Y66" i="46"/>
  <c r="M66" i="46"/>
  <c r="AB66" i="46"/>
  <c r="X66" i="46"/>
  <c r="R66" i="46"/>
  <c r="H66" i="46"/>
  <c r="AA66" i="46"/>
  <c r="P66" i="46"/>
  <c r="Z66" i="46"/>
  <c r="S66" i="46"/>
  <c r="U66" i="46"/>
  <c r="J66" i="46"/>
  <c r="W66" i="46"/>
  <c r="K66" i="46"/>
  <c r="V66" i="46"/>
  <c r="N66" i="46"/>
  <c r="AM63" i="46"/>
  <c r="AR63" i="46"/>
  <c r="AE63" i="46"/>
  <c r="AI63" i="46"/>
  <c r="AF63" i="46"/>
  <c r="AP63" i="46"/>
  <c r="AD63" i="46"/>
  <c r="AN63" i="46"/>
  <c r="AS63" i="46"/>
  <c r="AU63" i="46"/>
  <c r="AG63" i="46"/>
  <c r="AH63" i="46"/>
  <c r="AV63" i="46"/>
  <c r="AT63" i="46"/>
  <c r="AJ63" i="46"/>
  <c r="AW63" i="46"/>
  <c r="AK63" i="46"/>
  <c r="AH61" i="46"/>
  <c r="AD61" i="46"/>
  <c r="AK61" i="46"/>
  <c r="AM61" i="46"/>
  <c r="H61" i="46"/>
  <c r="AI61" i="46"/>
  <c r="AJ61" i="46"/>
  <c r="AP61" i="46"/>
  <c r="AG61" i="46"/>
  <c r="AU61" i="46"/>
  <c r="AN61" i="46"/>
  <c r="AL61" i="46"/>
  <c r="AW61" i="46"/>
  <c r="AR61" i="46"/>
  <c r="AT61" i="46"/>
  <c r="AF61" i="46"/>
  <c r="AV61" i="46"/>
  <c r="AO61" i="46"/>
  <c r="AE61" i="46"/>
  <c r="I60" i="46"/>
  <c r="V60" i="46"/>
  <c r="P60" i="46"/>
  <c r="X60" i="46"/>
  <c r="J60" i="46"/>
  <c r="U60" i="46"/>
  <c r="S60" i="46"/>
  <c r="K60" i="46"/>
  <c r="N60" i="46"/>
  <c r="W60" i="46"/>
  <c r="Q60" i="46"/>
  <c r="T60" i="46"/>
  <c r="H60" i="46"/>
  <c r="Y60" i="46"/>
  <c r="L60" i="46"/>
  <c r="Z60" i="46"/>
  <c r="AA60" i="46"/>
  <c r="AV34" i="46"/>
  <c r="AM34" i="46"/>
  <c r="AK21" i="46"/>
  <c r="AV21" i="46"/>
  <c r="AG21" i="46"/>
  <c r="AV73" i="68"/>
  <c r="AN73" i="68"/>
  <c r="AF73" i="68"/>
  <c r="AQ73" i="68"/>
  <c r="AI73" i="68"/>
  <c r="BT73" i="68"/>
  <c r="BL73" i="68"/>
  <c r="BD73" i="68"/>
  <c r="BO73" i="68"/>
  <c r="AV95" i="68"/>
  <c r="AN95" i="68"/>
  <c r="AF95" i="68"/>
  <c r="AQ95" i="68"/>
  <c r="AI95" i="68"/>
  <c r="BT95" i="68"/>
  <c r="BL95" i="68"/>
  <c r="BD95" i="68"/>
  <c r="BK95" i="68"/>
  <c r="BA95" i="68"/>
  <c r="AN103" i="68"/>
  <c r="AU103" i="68"/>
  <c r="AK103" i="68"/>
  <c r="BT103" i="68"/>
  <c r="BH103" i="68"/>
  <c r="BQ103" i="68"/>
  <c r="BG103" i="68"/>
  <c r="AR111" i="68"/>
  <c r="AH111" i="68"/>
  <c r="AQ111" i="68"/>
  <c r="AE111" i="68"/>
  <c r="BN111" i="68"/>
  <c r="BD111" i="68"/>
  <c r="BK111" i="68"/>
  <c r="BA111" i="68"/>
  <c r="AN119" i="68"/>
  <c r="AU119" i="68"/>
  <c r="AK119" i="68"/>
  <c r="BT119" i="68"/>
  <c r="BH119" i="68"/>
  <c r="BQ119" i="68"/>
  <c r="BG119" i="68"/>
  <c r="AR127" i="68"/>
  <c r="AH127" i="68"/>
  <c r="AQ127" i="68"/>
  <c r="AC127" i="68"/>
  <c r="BH127" i="68"/>
  <c r="BO127" i="68"/>
  <c r="AV134" i="68"/>
  <c r="AH134" i="68"/>
  <c r="AM134" i="68"/>
  <c r="BP134" i="68"/>
  <c r="BD134" i="68"/>
  <c r="BI134" i="68"/>
  <c r="R60" i="46"/>
  <c r="S74" i="46"/>
  <c r="AH71" i="46"/>
  <c r="O66" i="46"/>
  <c r="M70" i="46"/>
  <c r="AV75" i="46"/>
  <c r="AB70" i="46"/>
  <c r="F31" i="36"/>
  <c r="AP111" i="68"/>
  <c r="AF111" i="68"/>
  <c r="AM111" i="68"/>
  <c r="AC111" i="68"/>
  <c r="BL111" i="68"/>
  <c r="BS111" i="68"/>
  <c r="BI111" i="68"/>
  <c r="AV119" i="68"/>
  <c r="AJ119" i="68"/>
  <c r="AS119" i="68"/>
  <c r="AI119" i="68"/>
  <c r="BP119" i="68"/>
  <c r="BF119" i="68"/>
  <c r="BO119" i="68"/>
  <c r="BC119" i="68"/>
  <c r="AP127" i="68"/>
  <c r="AF127" i="68"/>
  <c r="AM127" i="68"/>
  <c r="BT127" i="68"/>
  <c r="BF127" i="68"/>
  <c r="BI127" i="68"/>
  <c r="AR134" i="68"/>
  <c r="AF134" i="68"/>
  <c r="AI134" i="68"/>
  <c r="BN134" i="68"/>
  <c r="BS134" i="68"/>
  <c r="BC134" i="68"/>
  <c r="B46" i="67"/>
  <c r="M60" i="46"/>
  <c r="J74" i="46"/>
  <c r="AF71" i="46"/>
  <c r="U80" i="46"/>
  <c r="AN127" i="68"/>
  <c r="AU127" i="68"/>
  <c r="AK127" i="68"/>
  <c r="BP127" i="68"/>
  <c r="BS127" i="68"/>
  <c r="BG127" i="68"/>
  <c r="AP134" i="68"/>
  <c r="AS134" i="68"/>
  <c r="AE134" i="68"/>
  <c r="BL134" i="68"/>
  <c r="BO134" i="68"/>
  <c r="BA134" i="68"/>
  <c r="O60" i="46"/>
  <c r="H74" i="46"/>
  <c r="AL63" i="46"/>
  <c r="AW71" i="46"/>
  <c r="O80" i="46"/>
  <c r="AQ63" i="46"/>
  <c r="AQ61" i="46"/>
  <c r="W20" i="36"/>
  <c r="BM32" i="34"/>
  <c r="BR20" i="46"/>
  <c r="CK96" i="46"/>
  <c r="CI96" i="46"/>
  <c r="CB96" i="46"/>
  <c r="C93" i="46"/>
  <c r="E93" i="46" s="1"/>
  <c r="CK93" i="46" s="1"/>
  <c r="CH96" i="46"/>
  <c r="BE20" i="46"/>
  <c r="D307" i="64"/>
  <c r="BM20" i="46"/>
  <c r="C293" i="64"/>
  <c r="AQ196" i="46"/>
  <c r="AS196" i="46"/>
  <c r="AP194" i="46"/>
  <c r="AO194" i="46"/>
  <c r="AG192" i="46"/>
  <c r="AI192" i="46"/>
  <c r="AI190" i="46"/>
  <c r="AM190" i="46"/>
  <c r="AE186" i="46"/>
  <c r="AF186" i="46"/>
  <c r="AW186" i="46"/>
  <c r="AF182" i="46"/>
  <c r="AI182" i="46"/>
  <c r="AK182" i="46"/>
  <c r="AP174" i="46"/>
  <c r="AE174" i="46"/>
  <c r="C585" i="64"/>
  <c r="C563" i="64"/>
  <c r="C439" i="64"/>
  <c r="D325" i="64"/>
  <c r="E325" i="64"/>
  <c r="E179" i="64"/>
  <c r="E169" i="64"/>
  <c r="D169" i="64"/>
  <c r="D109" i="64"/>
  <c r="E109" i="64"/>
  <c r="M41" i="79"/>
  <c r="M18" i="57" s="1"/>
  <c r="C211" i="46"/>
  <c r="E211" i="46" s="1"/>
  <c r="BI211" i="46" s="1"/>
  <c r="C209" i="44"/>
  <c r="E209" i="44" s="1"/>
  <c r="H209" i="44" s="1"/>
  <c r="C187" i="44"/>
  <c r="E187" i="44" s="1"/>
  <c r="H187" i="44" s="1"/>
  <c r="C189" i="46"/>
  <c r="E189" i="46" s="1"/>
  <c r="C179" i="44"/>
  <c r="E179" i="44" s="1"/>
  <c r="H179" i="44" s="1"/>
  <c r="C181" i="46"/>
  <c r="E181" i="46" s="1"/>
  <c r="BJ181" i="46" s="1"/>
  <c r="C171" i="46"/>
  <c r="E171" i="46" s="1"/>
  <c r="C169" i="44"/>
  <c r="E169" i="44" s="1"/>
  <c r="H169" i="44" s="1"/>
  <c r="BM26" i="34"/>
  <c r="BM28" i="34"/>
  <c r="BM24" i="34"/>
  <c r="BM34" i="34"/>
  <c r="BM25" i="34"/>
  <c r="BN47" i="54"/>
  <c r="BN32" i="54"/>
  <c r="BN28" i="54"/>
  <c r="BN24" i="54"/>
  <c r="BN34" i="54"/>
  <c r="BN30" i="54"/>
  <c r="BN26" i="54"/>
  <c r="AV199" i="46"/>
  <c r="AV185" i="46"/>
  <c r="AV181" i="46"/>
  <c r="AV175" i="46"/>
  <c r="AV183" i="46"/>
  <c r="AP223" i="46"/>
  <c r="AR179" i="46"/>
  <c r="AR189" i="46"/>
  <c r="AN183" i="46"/>
  <c r="AN179" i="46"/>
  <c r="AN175" i="46"/>
  <c r="AN197" i="46"/>
  <c r="AG223" i="46"/>
  <c r="AI199" i="46"/>
  <c r="AI183" i="46"/>
  <c r="AE197" i="46"/>
  <c r="AC223" i="46"/>
  <c r="AE191" i="46"/>
  <c r="AE189" i="46"/>
  <c r="C160" i="46"/>
  <c r="E160" i="46" s="1"/>
  <c r="C158" i="44"/>
  <c r="E158" i="44" s="1"/>
  <c r="H158" i="44" s="1"/>
  <c r="C140" i="46"/>
  <c r="E140" i="46" s="1"/>
  <c r="C138" i="44"/>
  <c r="E138" i="44" s="1"/>
  <c r="N223" i="46"/>
  <c r="P181" i="46"/>
  <c r="P189" i="46"/>
  <c r="P183" i="46"/>
  <c r="J223" i="46"/>
  <c r="L187" i="46"/>
  <c r="L193" i="46"/>
  <c r="L186" i="46"/>
  <c r="L194" i="46"/>
  <c r="L174" i="46"/>
  <c r="L190" i="46"/>
  <c r="L196" i="46"/>
  <c r="CC130" i="46"/>
  <c r="X106" i="46"/>
  <c r="AH193" i="46"/>
  <c r="R177" i="46"/>
  <c r="K192" i="46"/>
  <c r="Y189" i="46"/>
  <c r="Q199" i="46"/>
  <c r="N183" i="46"/>
  <c r="N186" i="46"/>
  <c r="AB170" i="46"/>
  <c r="W156" i="25" s="1"/>
  <c r="AG199" i="46"/>
  <c r="R185" i="46"/>
  <c r="R179" i="46"/>
  <c r="Z174" i="46"/>
  <c r="X175" i="46"/>
  <c r="AA194" i="46"/>
  <c r="AT193" i="46"/>
  <c r="X190" i="46"/>
  <c r="AF193" i="46"/>
  <c r="Y609" i="64"/>
  <c r="R194" i="46"/>
  <c r="R178" i="46"/>
  <c r="T184" i="46"/>
  <c r="K197" i="46"/>
  <c r="Y176" i="46"/>
  <c r="Z178" i="46"/>
  <c r="W184" i="46"/>
  <c r="T199" i="46"/>
  <c r="AH199" i="46"/>
  <c r="U195" i="46"/>
  <c r="W195" i="46"/>
  <c r="AB198" i="46"/>
  <c r="AH195" i="46"/>
  <c r="R182" i="46"/>
  <c r="X183" i="46"/>
  <c r="AA179" i="46"/>
  <c r="AB190" i="46"/>
  <c r="U187" i="46"/>
  <c r="R184" i="46"/>
  <c r="Y197" i="46"/>
  <c r="W186" i="46"/>
  <c r="AJ179" i="46"/>
  <c r="U181" i="46"/>
  <c r="Y184" i="46"/>
  <c r="V190" i="46"/>
  <c r="AB86" i="46"/>
  <c r="J198" i="46"/>
  <c r="V176" i="46"/>
  <c r="AB179" i="46"/>
  <c r="S181" i="46"/>
  <c r="AF187" i="46"/>
  <c r="J185" i="46"/>
  <c r="N194" i="46"/>
  <c r="N190" i="46"/>
  <c r="AO193" i="46"/>
  <c r="AP187" i="46"/>
  <c r="Y180" i="46"/>
  <c r="N180" i="46"/>
  <c r="V177" i="46"/>
  <c r="AH197" i="46"/>
  <c r="AW197" i="46"/>
  <c r="AM187" i="46"/>
  <c r="AM197" i="46"/>
  <c r="R180" i="46"/>
  <c r="X182" i="46"/>
  <c r="AJ187" i="46"/>
  <c r="W181" i="46"/>
  <c r="R195" i="46"/>
  <c r="J179" i="46"/>
  <c r="AA189" i="46"/>
  <c r="AU179" i="46"/>
  <c r="AQ181" i="46"/>
  <c r="S192" i="46"/>
  <c r="Y183" i="46"/>
  <c r="AJ177" i="46"/>
  <c r="AO175" i="46"/>
  <c r="U177" i="46"/>
  <c r="T185" i="46"/>
  <c r="Z180" i="46"/>
  <c r="T194" i="46"/>
  <c r="Z183" i="46"/>
  <c r="Z184" i="46"/>
  <c r="AO185" i="46"/>
  <c r="E513" i="31"/>
  <c r="C201" i="44"/>
  <c r="E201" i="44" s="1"/>
  <c r="H201" i="44" s="1"/>
  <c r="C99" i="63"/>
  <c r="C73" i="63"/>
  <c r="F73" i="63" s="1"/>
  <c r="C71" i="46"/>
  <c r="E71" i="46" s="1"/>
  <c r="E35" i="67"/>
  <c r="B35" i="67" s="1"/>
  <c r="C57" i="35"/>
  <c r="E61" i="67"/>
  <c r="C69" i="35"/>
  <c r="AG75" i="46"/>
  <c r="AQ190" i="46"/>
  <c r="AR176" i="46"/>
  <c r="AK174" i="46"/>
  <c r="AU180" i="46"/>
  <c r="AR182" i="46"/>
  <c r="AJ188" i="46"/>
  <c r="AT194" i="46"/>
  <c r="AV176" i="46"/>
  <c r="AT196" i="46"/>
  <c r="AT178" i="46"/>
  <c r="AN188" i="46"/>
  <c r="AO182" i="46"/>
  <c r="AU184" i="46"/>
  <c r="AN174" i="46"/>
  <c r="AE192" i="46"/>
  <c r="AI180" i="46"/>
  <c r="AV182" i="46"/>
  <c r="AW174" i="46"/>
  <c r="AU178" i="46"/>
  <c r="AD180" i="46"/>
  <c r="AF180" i="46"/>
  <c r="AN190" i="46"/>
  <c r="AI191" i="46"/>
  <c r="AE195" i="46"/>
  <c r="AI193" i="46"/>
  <c r="AO180" i="46"/>
  <c r="AM178" i="46"/>
  <c r="X178" i="46"/>
  <c r="C203" i="46"/>
  <c r="E203" i="46" s="1"/>
  <c r="I201" i="44" s="1"/>
  <c r="C175" i="44"/>
  <c r="E175" i="44" s="1"/>
  <c r="H175" i="44" s="1"/>
  <c r="D311" i="64"/>
  <c r="F311" i="64" s="1"/>
  <c r="AH196" i="46"/>
  <c r="AG198" i="46"/>
  <c r="AD182" i="46"/>
  <c r="AL194" i="46"/>
  <c r="AT198" i="46"/>
  <c r="AO184" i="46"/>
  <c r="AL176" i="46"/>
  <c r="AG180" i="46"/>
  <c r="AP176" i="46"/>
  <c r="AI176" i="46"/>
  <c r="AO198" i="46"/>
  <c r="AV180" i="46"/>
  <c r="AL196" i="46"/>
  <c r="AL186" i="46"/>
  <c r="AT180" i="46"/>
  <c r="AI174" i="46"/>
  <c r="AS190" i="46"/>
  <c r="AJ184" i="46"/>
  <c r="AH180" i="46"/>
  <c r="AL180" i="46"/>
  <c r="AH186" i="46"/>
  <c r="AF196" i="46"/>
  <c r="AM186" i="46"/>
  <c r="AN199" i="46"/>
  <c r="AU174" i="46"/>
  <c r="AL223" i="46"/>
  <c r="AS180" i="46"/>
  <c r="AR188" i="46"/>
  <c r="AV198" i="46"/>
  <c r="AJ190" i="46"/>
  <c r="AQ188" i="46"/>
  <c r="AJ186" i="46"/>
  <c r="AU198" i="46"/>
  <c r="AR190" i="46"/>
  <c r="AM180" i="46"/>
  <c r="AV174" i="46"/>
  <c r="AL192" i="46"/>
  <c r="AE198" i="46"/>
  <c r="D237" i="64"/>
  <c r="F237" i="64" s="1"/>
  <c r="E526" i="31"/>
  <c r="C39" i="67"/>
  <c r="D66" i="67"/>
  <c r="L39" i="67"/>
  <c r="BB177" i="46"/>
  <c r="AY177" i="46"/>
  <c r="BC177" i="46"/>
  <c r="BH177" i="46"/>
  <c r="BM177" i="46"/>
  <c r="BQ177" i="46"/>
  <c r="AO188" i="46"/>
  <c r="AP196" i="46"/>
  <c r="AS198" i="46"/>
  <c r="AL190" i="46"/>
  <c r="AE194" i="46"/>
  <c r="AJ180" i="46"/>
  <c r="AM184" i="46"/>
  <c r="AO192" i="46"/>
  <c r="AH178" i="46"/>
  <c r="AN196" i="46"/>
  <c r="AU186" i="46"/>
  <c r="AU176" i="46"/>
  <c r="AI196" i="46"/>
  <c r="AV184" i="46"/>
  <c r="AJ176" i="46"/>
  <c r="AV178" i="46"/>
  <c r="AH182" i="46"/>
  <c r="AQ194" i="46"/>
  <c r="AS178" i="46"/>
  <c r="AN182" i="46"/>
  <c r="AM196" i="46"/>
  <c r="AJ174" i="46"/>
  <c r="C154" i="44"/>
  <c r="E154" i="44" s="1"/>
  <c r="H154" i="44" s="1"/>
  <c r="C183" i="44"/>
  <c r="E183" i="44" s="1"/>
  <c r="H183" i="44" s="1"/>
  <c r="E518" i="31"/>
  <c r="E523" i="31"/>
  <c r="C165" i="44"/>
  <c r="E165" i="44" s="1"/>
  <c r="C193" i="46"/>
  <c r="E193" i="46" s="1"/>
  <c r="C134" i="44"/>
  <c r="E134" i="44" s="1"/>
  <c r="C145" i="44"/>
  <c r="E145" i="44" s="1"/>
  <c r="E494" i="31"/>
  <c r="C69" i="63"/>
  <c r="F69" i="63" s="1"/>
  <c r="F66" i="67"/>
  <c r="J41" i="67"/>
  <c r="E527" i="64"/>
  <c r="D173" i="64"/>
  <c r="F173" i="64" s="1"/>
  <c r="AT223" i="46"/>
  <c r="AO129" i="46"/>
  <c r="AT127" i="46"/>
  <c r="AK122" i="46"/>
  <c r="AW76" i="46"/>
  <c r="P71" i="46"/>
  <c r="AH68" i="46"/>
  <c r="AF20" i="46"/>
  <c r="AS297" i="25"/>
  <c r="Q66" i="67"/>
  <c r="E221" i="44"/>
  <c r="V41" i="79"/>
  <c r="V18" i="57" s="1"/>
  <c r="AO103" i="46"/>
  <c r="CK151" i="46"/>
  <c r="E538" i="64"/>
  <c r="E526" i="64"/>
  <c r="E465" i="64"/>
  <c r="E392" i="64"/>
  <c r="S41" i="79"/>
  <c r="S18" i="57" s="1"/>
  <c r="C29" i="79"/>
  <c r="L75" i="36" s="1"/>
  <c r="BM30" i="34"/>
  <c r="BM36" i="34"/>
  <c r="E224" i="46"/>
  <c r="D240" i="46"/>
  <c r="J53" i="67"/>
  <c r="U54" i="67"/>
  <c r="AD188" i="46"/>
  <c r="AQ178" i="46"/>
  <c r="AQ182" i="46"/>
  <c r="AM182" i="46"/>
  <c r="AJ192" i="46"/>
  <c r="AF178" i="46"/>
  <c r="AS176" i="46"/>
  <c r="AR192" i="46"/>
  <c r="AT182" i="46"/>
  <c r="AL174" i="46"/>
  <c r="AW178" i="46"/>
  <c r="AV194" i="46"/>
  <c r="AM174" i="46"/>
  <c r="AG178" i="46"/>
  <c r="AN192" i="46"/>
  <c r="AS186" i="46"/>
  <c r="AR177" i="46"/>
  <c r="AS174" i="46"/>
  <c r="AA182" i="46"/>
  <c r="P176" i="46"/>
  <c r="AI179" i="46"/>
  <c r="T188" i="46"/>
  <c r="L191" i="46"/>
  <c r="P188" i="46"/>
  <c r="L185" i="46"/>
  <c r="BF159" i="46"/>
  <c r="E241" i="64"/>
  <c r="C130" i="44"/>
  <c r="E130" i="44" s="1"/>
  <c r="H130" i="44" s="1"/>
  <c r="J130" i="44" s="1"/>
  <c r="C197" i="46"/>
  <c r="E197" i="46" s="1"/>
  <c r="BR197" i="46" s="1"/>
  <c r="E521" i="31"/>
  <c r="D516" i="31"/>
  <c r="D532" i="31" s="1"/>
  <c r="C142" i="44"/>
  <c r="E142" i="44" s="1"/>
  <c r="H142" i="44" s="1"/>
  <c r="J142" i="44" s="1"/>
  <c r="C152" i="46"/>
  <c r="E152" i="46" s="1"/>
  <c r="C162" i="44"/>
  <c r="E162" i="44" s="1"/>
  <c r="F40" i="67"/>
  <c r="D40" i="67"/>
  <c r="C52" i="67"/>
  <c r="D259" i="64"/>
  <c r="D160" i="64"/>
  <c r="E117" i="64"/>
  <c r="F117" i="64" s="1"/>
  <c r="AE196" i="46"/>
  <c r="AR186" i="46"/>
  <c r="AE180" i="46"/>
  <c r="AJ182" i="46"/>
  <c r="AU196" i="46"/>
  <c r="K222" i="56"/>
  <c r="E517" i="31"/>
  <c r="C77" i="63"/>
  <c r="F77" i="63" s="1"/>
  <c r="E333" i="64"/>
  <c r="F333" i="64" s="1"/>
  <c r="E244" i="64"/>
  <c r="F244" i="64" s="1"/>
  <c r="Q116" i="46"/>
  <c r="N95" i="46"/>
  <c r="AV211" i="46"/>
  <c r="G609" i="64"/>
  <c r="AF111" i="46"/>
  <c r="AJ92" i="46"/>
  <c r="BN144" i="46"/>
  <c r="T170" i="46"/>
  <c r="AE183" i="46"/>
  <c r="AS177" i="46"/>
  <c r="V196" i="46"/>
  <c r="P178" i="46"/>
  <c r="AN193" i="46"/>
  <c r="N184" i="46"/>
  <c r="C206" i="46"/>
  <c r="E206" i="46" s="1"/>
  <c r="E525" i="31"/>
  <c r="C129" i="46"/>
  <c r="E129" i="46" s="1"/>
  <c r="C127" i="44"/>
  <c r="E127" i="44" s="1"/>
  <c r="H127" i="44" s="1"/>
  <c r="C122" i="44"/>
  <c r="E122" i="44" s="1"/>
  <c r="H122" i="44" s="1"/>
  <c r="C124" i="46"/>
  <c r="E124" i="46" s="1"/>
  <c r="C82" i="46"/>
  <c r="E82" i="46" s="1"/>
  <c r="I82" i="44" s="1"/>
  <c r="C82" i="44"/>
  <c r="E82" i="44" s="1"/>
  <c r="H82" i="44" s="1"/>
  <c r="E501" i="31"/>
  <c r="C91" i="63"/>
  <c r="C80" i="63"/>
  <c r="F80" i="63" s="1"/>
  <c r="C79" i="46"/>
  <c r="E79" i="46" s="1"/>
  <c r="C63" i="46"/>
  <c r="E63" i="46" s="1"/>
  <c r="BL63" i="46" s="1"/>
  <c r="E495" i="31"/>
  <c r="C46" i="63"/>
  <c r="C49" i="46"/>
  <c r="C31" i="63"/>
  <c r="E491" i="31"/>
  <c r="C34" i="46"/>
  <c r="C21" i="63"/>
  <c r="E489" i="31"/>
  <c r="V20" i="68"/>
  <c r="V222" i="56"/>
  <c r="C151" i="64"/>
  <c r="C80" i="64"/>
  <c r="E530" i="64"/>
  <c r="D530" i="64"/>
  <c r="C512" i="64"/>
  <c r="E457" i="64"/>
  <c r="D457" i="64"/>
  <c r="C490" i="64"/>
  <c r="D384" i="64"/>
  <c r="E384" i="64"/>
  <c r="E248" i="64"/>
  <c r="D248" i="64"/>
  <c r="D240" i="64"/>
  <c r="E240" i="64"/>
  <c r="E192" i="64"/>
  <c r="D192" i="64"/>
  <c r="E184" i="64"/>
  <c r="D184" i="64"/>
  <c r="C88" i="46"/>
  <c r="E88" i="46" s="1"/>
  <c r="BU88" i="46" s="1"/>
  <c r="C88" i="44"/>
  <c r="E88" i="44" s="1"/>
  <c r="H88" i="44" s="1"/>
  <c r="C190" i="44"/>
  <c r="E190" i="44" s="1"/>
  <c r="H190" i="44" s="1"/>
  <c r="C192" i="46"/>
  <c r="E192" i="46" s="1"/>
  <c r="C186" i="44"/>
  <c r="E186" i="44" s="1"/>
  <c r="H186" i="44" s="1"/>
  <c r="C188" i="46"/>
  <c r="E188" i="46" s="1"/>
  <c r="C182" i="44"/>
  <c r="E182" i="44" s="1"/>
  <c r="E520" i="31"/>
  <c r="E519" i="31"/>
  <c r="C176" i="46"/>
  <c r="E176" i="46" s="1"/>
  <c r="BL176" i="46" s="1"/>
  <c r="I14" i="11"/>
  <c r="C14" i="11" s="1"/>
  <c r="S78" i="36" s="1"/>
  <c r="C41" i="11"/>
  <c r="BM29" i="34"/>
  <c r="BM27" i="34"/>
  <c r="BM23" i="34"/>
  <c r="BM33" i="34"/>
  <c r="BM35" i="34"/>
  <c r="BM31" i="34"/>
  <c r="C163" i="46"/>
  <c r="E163" i="46" s="1"/>
  <c r="C161" i="44"/>
  <c r="E161" i="44" s="1"/>
  <c r="H161" i="44" s="1"/>
  <c r="BN35" i="54"/>
  <c r="BN33" i="54"/>
  <c r="BN25" i="54"/>
  <c r="G146" i="46"/>
  <c r="H146" i="46" s="1"/>
  <c r="I144" i="44"/>
  <c r="C155" i="46"/>
  <c r="E155" i="46" s="1"/>
  <c r="C153" i="44"/>
  <c r="E153" i="44" s="1"/>
  <c r="C143" i="46"/>
  <c r="E143" i="46" s="1"/>
  <c r="C141" i="44"/>
  <c r="E141" i="44" s="1"/>
  <c r="F135" i="46"/>
  <c r="I133" i="44"/>
  <c r="C131" i="46"/>
  <c r="E131" i="46" s="1"/>
  <c r="CD131" i="46" s="1"/>
  <c r="C129" i="44"/>
  <c r="E129" i="44" s="1"/>
  <c r="E515" i="31"/>
  <c r="U185" i="46"/>
  <c r="AI68" i="46"/>
  <c r="BW223" i="46"/>
  <c r="C417" i="64"/>
  <c r="G14" i="31"/>
  <c r="C168" i="44"/>
  <c r="E168" i="44" s="1"/>
  <c r="H168" i="44" s="1"/>
  <c r="C184" i="46"/>
  <c r="E184" i="46" s="1"/>
  <c r="C170" i="25"/>
  <c r="E499" i="31"/>
  <c r="C174" i="25"/>
  <c r="D163" i="64"/>
  <c r="F163" i="64" s="1"/>
  <c r="J40" i="67"/>
  <c r="AR73" i="46"/>
  <c r="J67" i="67"/>
  <c r="J66" i="67"/>
  <c r="E320" i="64"/>
  <c r="AH125" i="46"/>
  <c r="T77" i="46"/>
  <c r="E54" i="67"/>
  <c r="E201" i="46"/>
  <c r="I199" i="44" s="1"/>
  <c r="E53" i="67"/>
  <c r="Q58" i="57"/>
  <c r="AO75" i="25"/>
  <c r="L20" i="36"/>
  <c r="T58" i="57"/>
  <c r="CG126" i="46"/>
  <c r="BV122" i="46"/>
  <c r="F168" i="25" s="1"/>
  <c r="CL89" i="46"/>
  <c r="CK89" i="46"/>
  <c r="BY89" i="46"/>
  <c r="CH89" i="46"/>
  <c r="BX89" i="46"/>
  <c r="CG89" i="46"/>
  <c r="BW89" i="46"/>
  <c r="CA89" i="46"/>
  <c r="M58" i="57"/>
  <c r="CK111" i="46"/>
  <c r="BW111" i="46"/>
  <c r="CF111" i="46"/>
  <c r="BT111" i="46"/>
  <c r="CL111" i="46"/>
  <c r="BX111" i="46"/>
  <c r="CB111" i="46"/>
  <c r="I109" i="44"/>
  <c r="CE111" i="46"/>
  <c r="CM111" i="46"/>
  <c r="CD111" i="46"/>
  <c r="BV111" i="46"/>
  <c r="CI111" i="46"/>
  <c r="CA111" i="46"/>
  <c r="BZ111" i="46"/>
  <c r="BY111" i="46"/>
  <c r="CJ111" i="46"/>
  <c r="CH111" i="46"/>
  <c r="CC111" i="46"/>
  <c r="CG111" i="46"/>
  <c r="BU111" i="46"/>
  <c r="BJ61" i="46"/>
  <c r="BP61" i="46"/>
  <c r="AZ61" i="46"/>
  <c r="BR61" i="46"/>
  <c r="BO61" i="46"/>
  <c r="BM61" i="46"/>
  <c r="BK61" i="46"/>
  <c r="BB61" i="46"/>
  <c r="I61" i="44"/>
  <c r="BF61" i="46"/>
  <c r="BD61" i="46"/>
  <c r="BE61" i="46"/>
  <c r="BC61" i="46"/>
  <c r="BL61" i="46"/>
  <c r="BG61" i="46"/>
  <c r="BH61" i="46"/>
  <c r="BA61" i="46"/>
  <c r="AY61" i="46"/>
  <c r="BN61" i="46"/>
  <c r="BQ61" i="46"/>
  <c r="BI61" i="46"/>
  <c r="C113" i="44"/>
  <c r="E113" i="44" s="1"/>
  <c r="H113" i="44" s="1"/>
  <c r="E75" i="46"/>
  <c r="BK75" i="46" s="1"/>
  <c r="R20" i="68"/>
  <c r="C120" i="46"/>
  <c r="E120" i="46" s="1"/>
  <c r="D41" i="79"/>
  <c r="D18" i="57" s="1"/>
  <c r="P58" i="57"/>
  <c r="L58" i="57"/>
  <c r="BW167" i="46"/>
  <c r="BU247" i="46" s="1"/>
  <c r="BN167" i="46"/>
  <c r="BL247" i="46" s="1"/>
  <c r="BO167" i="46"/>
  <c r="BM247" i="46" s="1"/>
  <c r="BK167" i="46"/>
  <c r="BI247" i="46" s="1"/>
  <c r="AY167" i="46"/>
  <c r="BX167" i="46"/>
  <c r="BV247" i="46" s="1"/>
  <c r="BH167" i="46"/>
  <c r="BF247" i="46" s="1"/>
  <c r="BF167" i="46"/>
  <c r="BD247" i="46" s="1"/>
  <c r="BI167" i="46"/>
  <c r="BG247" i="46" s="1"/>
  <c r="BR167" i="46"/>
  <c r="BP247" i="46" s="1"/>
  <c r="BD167" i="46"/>
  <c r="BB247" i="46" s="1"/>
  <c r="CJ167" i="46"/>
  <c r="CH247" i="46" s="1"/>
  <c r="BL167" i="46"/>
  <c r="BJ247" i="46" s="1"/>
  <c r="CB167" i="46"/>
  <c r="BZ247" i="46" s="1"/>
  <c r="C247" i="46"/>
  <c r="BQ167" i="46"/>
  <c r="BO247" i="46" s="1"/>
  <c r="BV167" i="46"/>
  <c r="BT247" i="46" s="1"/>
  <c r="AZ167" i="46"/>
  <c r="AX247" i="46" s="1"/>
  <c r="CI167" i="46"/>
  <c r="CG247" i="46" s="1"/>
  <c r="CC167" i="46"/>
  <c r="CA247" i="46" s="1"/>
  <c r="CG167" i="46"/>
  <c r="CE247" i="46" s="1"/>
  <c r="BJ167" i="46"/>
  <c r="BH247" i="46" s="1"/>
  <c r="G167" i="46"/>
  <c r="BC167" i="46"/>
  <c r="BA247" i="46" s="1"/>
  <c r="BG167" i="46"/>
  <c r="BE247" i="46" s="1"/>
  <c r="BT167" i="46"/>
  <c r="CL167" i="46"/>
  <c r="CJ247" i="46" s="1"/>
  <c r="BY167" i="46"/>
  <c r="BW247" i="46" s="1"/>
  <c r="CH167" i="46"/>
  <c r="CF247" i="46" s="1"/>
  <c r="CA167" i="46"/>
  <c r="BY247" i="46" s="1"/>
  <c r="BB167" i="46"/>
  <c r="AZ247" i="46" s="1"/>
  <c r="BE167" i="46"/>
  <c r="BC247" i="46" s="1"/>
  <c r="BA167" i="46"/>
  <c r="AY247" i="46" s="1"/>
  <c r="CM167" i="46"/>
  <c r="CK247" i="46" s="1"/>
  <c r="CK167" i="46"/>
  <c r="CI247" i="46" s="1"/>
  <c r="CD167" i="46"/>
  <c r="CB247" i="46" s="1"/>
  <c r="BU167" i="46"/>
  <c r="BS247" i="46" s="1"/>
  <c r="CE167" i="46"/>
  <c r="CC247" i="46" s="1"/>
  <c r="BZ167" i="46"/>
  <c r="BX247" i="46" s="1"/>
  <c r="CF167" i="46"/>
  <c r="CD247" i="46" s="1"/>
  <c r="I165" i="44"/>
  <c r="BP167" i="46"/>
  <c r="BN247" i="46" s="1"/>
  <c r="BM167" i="46"/>
  <c r="BK247" i="46" s="1"/>
  <c r="S58" i="57"/>
  <c r="AF68" i="46"/>
  <c r="C40" i="79"/>
  <c r="AR20" i="46"/>
  <c r="E67" i="46"/>
  <c r="E73" i="46"/>
  <c r="BP73" i="46" s="1"/>
  <c r="D174" i="64"/>
  <c r="D245" i="64"/>
  <c r="D33" i="64"/>
  <c r="D465" i="64"/>
  <c r="D538" i="64"/>
  <c r="D392" i="64"/>
  <c r="D319" i="64"/>
  <c r="O68" i="67"/>
  <c r="O42" i="67"/>
  <c r="S222" i="56"/>
  <c r="E40" i="67"/>
  <c r="G20" i="68"/>
  <c r="Q68" i="67"/>
  <c r="E222" i="56"/>
  <c r="E66" i="67"/>
  <c r="E504" i="31"/>
  <c r="Z20" i="34"/>
  <c r="AG338" i="25"/>
  <c r="AM338" i="25"/>
  <c r="C39" i="79"/>
  <c r="C17" i="11"/>
  <c r="R81" i="36" s="1"/>
  <c r="F20" i="68"/>
  <c r="C113" i="46"/>
  <c r="E113" i="46" s="1"/>
  <c r="C111" i="44"/>
  <c r="E111" i="44" s="1"/>
  <c r="H111" i="44" s="1"/>
  <c r="E70" i="46"/>
  <c r="U58" i="57"/>
  <c r="I58" i="57"/>
  <c r="E58" i="57"/>
  <c r="L20" i="68"/>
  <c r="T222" i="56"/>
  <c r="C89" i="44"/>
  <c r="E89" i="44" s="1"/>
  <c r="P222" i="56"/>
  <c r="AX20" i="34"/>
  <c r="BM22" i="34"/>
  <c r="W222" i="56"/>
  <c r="W20" i="68"/>
  <c r="E530" i="31"/>
  <c r="BM22" i="54"/>
  <c r="BM37" i="34"/>
  <c r="J58" i="57"/>
  <c r="J20" i="68"/>
  <c r="J222" i="56"/>
  <c r="AS338" i="25"/>
  <c r="Y338" i="25"/>
  <c r="AH338" i="25"/>
  <c r="Z338" i="25"/>
  <c r="AQ338" i="25"/>
  <c r="AI338" i="25"/>
  <c r="AA338" i="25"/>
  <c r="AR338" i="25"/>
  <c r="AF338" i="25"/>
  <c r="AB338" i="25"/>
  <c r="AC338" i="25"/>
  <c r="C53" i="67"/>
  <c r="C65" i="68"/>
  <c r="N66" i="67"/>
  <c r="U66" i="67"/>
  <c r="BN43" i="54"/>
  <c r="BM43" i="34"/>
  <c r="S42" i="67"/>
  <c r="H66" i="67"/>
  <c r="Q131" i="40"/>
  <c r="F131" i="40" s="1"/>
  <c r="I131" i="40" s="1"/>
  <c r="I20" i="68"/>
  <c r="H85" i="46"/>
  <c r="F244" i="46" s="1"/>
  <c r="L41" i="79"/>
  <c r="L18" i="57" s="1"/>
  <c r="T65" i="67"/>
  <c r="T52" i="67"/>
  <c r="T39" i="67"/>
  <c r="O20" i="36"/>
  <c r="E20" i="36"/>
  <c r="H85" i="44"/>
  <c r="E510" i="31"/>
  <c r="Q222" i="56"/>
  <c r="I41" i="79"/>
  <c r="I18" i="57" s="1"/>
  <c r="C86" i="46"/>
  <c r="E86" i="46" s="1"/>
  <c r="C124" i="44"/>
  <c r="E124" i="44" s="1"/>
  <c r="B48" i="11"/>
  <c r="V20" i="36"/>
  <c r="Q20" i="36"/>
  <c r="E512" i="31"/>
  <c r="R66" i="67"/>
  <c r="BN40" i="54"/>
  <c r="BN41" i="54"/>
  <c r="BN42" i="54"/>
  <c r="BM45" i="34"/>
  <c r="BM44" i="34"/>
  <c r="BM38" i="34"/>
  <c r="BM40" i="34"/>
  <c r="BM41" i="34"/>
  <c r="BM46" i="34"/>
  <c r="BT96" i="46"/>
  <c r="CA96" i="46"/>
  <c r="BN20" i="46"/>
  <c r="BA20" i="46"/>
  <c r="BP20" i="46"/>
  <c r="BG20" i="46"/>
  <c r="BH20" i="46"/>
  <c r="BF20" i="46"/>
  <c r="BL20" i="46"/>
  <c r="AZ20" i="46"/>
  <c r="I20" i="44"/>
  <c r="BJ20" i="46"/>
  <c r="BC20" i="46"/>
  <c r="BK20" i="46"/>
  <c r="BO20" i="46"/>
  <c r="BL20" i="34"/>
  <c r="C200" i="64"/>
  <c r="E503" i="31"/>
  <c r="R58" i="57"/>
  <c r="E74" i="46"/>
  <c r="BN37" i="54"/>
  <c r="BN38" i="54"/>
  <c r="BN39" i="54"/>
  <c r="BN44" i="54"/>
  <c r="BN45" i="54"/>
  <c r="BN46" i="54"/>
  <c r="N40" i="67"/>
  <c r="O41" i="67"/>
  <c r="E496" i="31"/>
  <c r="C128" i="44"/>
  <c r="E128" i="44" s="1"/>
  <c r="H128" i="44" s="1"/>
  <c r="C30" i="11"/>
  <c r="J95" i="36" s="1"/>
  <c r="AL338" i="25"/>
  <c r="C100" i="46"/>
  <c r="E100" i="46" s="1"/>
  <c r="I128" i="44"/>
  <c r="G130" i="46"/>
  <c r="H53" i="63"/>
  <c r="L53" i="63"/>
  <c r="C340" i="64" s="1"/>
  <c r="J53" i="63"/>
  <c r="C266" i="64" s="1"/>
  <c r="G53" i="63"/>
  <c r="BN48" i="54"/>
  <c r="BN36" i="54"/>
  <c r="E49" i="67"/>
  <c r="F53" i="35"/>
  <c r="J45" i="63"/>
  <c r="C258" i="64" s="1"/>
  <c r="L45" i="63"/>
  <c r="G45" i="63"/>
  <c r="J49" i="63"/>
  <c r="J41" i="63"/>
  <c r="CC126" i="46" l="1"/>
  <c r="AB527" i="64"/>
  <c r="BM196" i="46"/>
  <c r="BV129" i="46"/>
  <c r="F174" i="25" s="1"/>
  <c r="BZ126" i="46"/>
  <c r="CH57" i="46"/>
  <c r="CF251" i="46" s="1"/>
  <c r="CK126" i="46"/>
  <c r="CL126" i="46"/>
  <c r="F598" i="64"/>
  <c r="D24" i="64"/>
  <c r="F24" i="64" s="1"/>
  <c r="BR133" i="46"/>
  <c r="BE154" i="46"/>
  <c r="CF154" i="46"/>
  <c r="BG196" i="46"/>
  <c r="AY154" i="46"/>
  <c r="CE154" i="46"/>
  <c r="CJ116" i="46"/>
  <c r="CJ57" i="46"/>
  <c r="CH251" i="46" s="1"/>
  <c r="CF57" i="46"/>
  <c r="CD251" i="46" s="1"/>
  <c r="AO247" i="64"/>
  <c r="D310" i="64"/>
  <c r="F310" i="64" s="1"/>
  <c r="D94" i="64"/>
  <c r="F94" i="64" s="1"/>
  <c r="D383" i="64"/>
  <c r="F383" i="64" s="1"/>
  <c r="CK157" i="46"/>
  <c r="CI227" i="46" s="1"/>
  <c r="AZ172" i="46"/>
  <c r="AX238" i="46" s="1"/>
  <c r="BK149" i="46"/>
  <c r="CI141" i="46"/>
  <c r="AE311" i="64"/>
  <c r="BE57" i="46"/>
  <c r="BC251" i="46" s="1"/>
  <c r="CC127" i="46"/>
  <c r="M172" i="25" s="1"/>
  <c r="AO52" i="64"/>
  <c r="BU57" i="46"/>
  <c r="BS251" i="46" s="1"/>
  <c r="CM57" i="46"/>
  <c r="CK251" i="46" s="1"/>
  <c r="AQ403" i="64"/>
  <c r="BN174" i="46"/>
  <c r="AJ56" i="25"/>
  <c r="CB172" i="46"/>
  <c r="BZ238" i="46" s="1"/>
  <c r="D529" i="64"/>
  <c r="F529" i="64" s="1"/>
  <c r="D236" i="64"/>
  <c r="F236" i="64" s="1"/>
  <c r="BV126" i="46"/>
  <c r="BH133" i="46"/>
  <c r="D456" i="64"/>
  <c r="F456" i="64" s="1"/>
  <c r="CH172" i="46"/>
  <c r="CF238" i="46" s="1"/>
  <c r="BP133" i="46"/>
  <c r="BO133" i="46"/>
  <c r="BM224" i="46" s="1"/>
  <c r="CA149" i="46"/>
  <c r="BL149" i="46"/>
  <c r="BR172" i="46"/>
  <c r="BP238" i="46" s="1"/>
  <c r="BU157" i="46"/>
  <c r="BS227" i="46" s="1"/>
  <c r="CL157" i="46"/>
  <c r="CJ227" i="46" s="1"/>
  <c r="BU172" i="46"/>
  <c r="BS238" i="46" s="1"/>
  <c r="CM141" i="46"/>
  <c r="BL141" i="46"/>
  <c r="BT141" i="46"/>
  <c r="BM133" i="46"/>
  <c r="CM149" i="46"/>
  <c r="CK141" i="46"/>
  <c r="CC133" i="46"/>
  <c r="BQ149" i="46"/>
  <c r="BQ172" i="46"/>
  <c r="BO238" i="46" s="1"/>
  <c r="BY133" i="46"/>
  <c r="BR157" i="46"/>
  <c r="BP227" i="46" s="1"/>
  <c r="CF172" i="46"/>
  <c r="CD238" i="46" s="1"/>
  <c r="BK172" i="46"/>
  <c r="BI238" i="46" s="1"/>
  <c r="BD141" i="46"/>
  <c r="BZ172" i="46"/>
  <c r="BX238" i="46" s="1"/>
  <c r="CK149" i="46"/>
  <c r="CC141" i="46"/>
  <c r="CL172" i="46"/>
  <c r="CJ238" i="46" s="1"/>
  <c r="CK133" i="46"/>
  <c r="BV105" i="46"/>
  <c r="C223" i="44"/>
  <c r="CL123" i="46"/>
  <c r="V169" i="25" s="1"/>
  <c r="J92" i="36"/>
  <c r="AH630" i="64" s="1"/>
  <c r="BU127" i="46"/>
  <c r="E172" i="25" s="1"/>
  <c r="BK80" i="46"/>
  <c r="AF379" i="64"/>
  <c r="BI174" i="46"/>
  <c r="AQ535" i="64"/>
  <c r="AB22" i="64"/>
  <c r="AL39" i="25"/>
  <c r="K81" i="63"/>
  <c r="D28" i="74"/>
  <c r="CA105" i="46"/>
  <c r="N148" i="68"/>
  <c r="BX105" i="46"/>
  <c r="AR35" i="25"/>
  <c r="CD119" i="46"/>
  <c r="BU119" i="46"/>
  <c r="F177" i="64"/>
  <c r="F468" i="64"/>
  <c r="AN316" i="64"/>
  <c r="CB110" i="46"/>
  <c r="N92" i="36"/>
  <c r="AL630" i="64" s="1"/>
  <c r="AL415" i="64" s="1"/>
  <c r="E70" i="41"/>
  <c r="E628" i="64" s="1"/>
  <c r="E266" i="64" s="1"/>
  <c r="CI122" i="46"/>
  <c r="S168" i="25" s="1"/>
  <c r="CI127" i="46"/>
  <c r="S172" i="25" s="1"/>
  <c r="AQ609" i="64"/>
  <c r="AQ467" i="64" s="1"/>
  <c r="E109" i="41"/>
  <c r="BG94" i="68" s="1"/>
  <c r="AB26" i="64"/>
  <c r="CM119" i="46"/>
  <c r="AS609" i="64"/>
  <c r="AS176" i="64" s="1"/>
  <c r="AJ43" i="25"/>
  <c r="AQ56" i="25"/>
  <c r="AM43" i="25"/>
  <c r="AS314" i="64"/>
  <c r="F252" i="64"/>
  <c r="AS557" i="64"/>
  <c r="AO467" i="64"/>
  <c r="J113" i="44"/>
  <c r="BW119" i="46"/>
  <c r="BZ119" i="46"/>
  <c r="CC123" i="46"/>
  <c r="M169" i="25" s="1"/>
  <c r="AC609" i="64"/>
  <c r="AC176" i="64" s="1"/>
  <c r="AR479" i="64"/>
  <c r="CK119" i="46"/>
  <c r="CA119" i="46"/>
  <c r="J199" i="44"/>
  <c r="AB320" i="64"/>
  <c r="CA126" i="46"/>
  <c r="CG119" i="46"/>
  <c r="CI123" i="46"/>
  <c r="S169" i="25" s="1"/>
  <c r="BT119" i="46"/>
  <c r="I117" i="44"/>
  <c r="J117" i="44" s="1"/>
  <c r="CE119" i="46"/>
  <c r="C92" i="63"/>
  <c r="AU309" i="64"/>
  <c r="AQ189" i="64"/>
  <c r="AS525" i="64"/>
  <c r="F22" i="64"/>
  <c r="AQ177" i="64"/>
  <c r="AF162" i="64"/>
  <c r="J20" i="44"/>
  <c r="AN609" i="64"/>
  <c r="AN467" i="64" s="1"/>
  <c r="BU108" i="46"/>
  <c r="AO102" i="64"/>
  <c r="BA196" i="46"/>
  <c r="D343" i="64"/>
  <c r="F343" i="64" s="1"/>
  <c r="E69" i="41"/>
  <c r="E627" i="64" s="1"/>
  <c r="CE116" i="46"/>
  <c r="BE196" i="46"/>
  <c r="BD196" i="46"/>
  <c r="E111" i="41"/>
  <c r="AS96" i="68" s="1"/>
  <c r="E104" i="41"/>
  <c r="AI89" i="68" s="1"/>
  <c r="BM77" i="46"/>
  <c r="AY196" i="46"/>
  <c r="BH196" i="46"/>
  <c r="BC196" i="46"/>
  <c r="AS379" i="64"/>
  <c r="CK123" i="46"/>
  <c r="U169" i="25" s="1"/>
  <c r="CF121" i="46"/>
  <c r="P167" i="25" s="1"/>
  <c r="BK158" i="46"/>
  <c r="BI228" i="46" s="1"/>
  <c r="AY158" i="46"/>
  <c r="AW228" i="46" s="1"/>
  <c r="AS232" i="64"/>
  <c r="AF407" i="64"/>
  <c r="CF126" i="46"/>
  <c r="BG158" i="46"/>
  <c r="BE228" i="46" s="1"/>
  <c r="BE128" i="46"/>
  <c r="AB391" i="64"/>
  <c r="BU122" i="46"/>
  <c r="E168" i="25" s="1"/>
  <c r="BE169" i="46"/>
  <c r="BJ210" i="46"/>
  <c r="BQ196" i="46"/>
  <c r="CB108" i="46"/>
  <c r="AS20" i="64"/>
  <c r="AD467" i="64"/>
  <c r="BX121" i="46"/>
  <c r="H167" i="25" s="1"/>
  <c r="BV127" i="46"/>
  <c r="F172" i="25" s="1"/>
  <c r="AS185" i="64"/>
  <c r="AH237" i="64"/>
  <c r="P157" i="47"/>
  <c r="AP35" i="25"/>
  <c r="AI31" i="25"/>
  <c r="AF35" i="25"/>
  <c r="AB39" i="25"/>
  <c r="AD247" i="64"/>
  <c r="F561" i="64"/>
  <c r="AS394" i="64"/>
  <c r="CD123" i="46"/>
  <c r="N169" i="25" s="1"/>
  <c r="CG108" i="46"/>
  <c r="CF122" i="46"/>
  <c r="P168" i="25" s="1"/>
  <c r="BR154" i="46"/>
  <c r="AJ28" i="64"/>
  <c r="CB46" i="46"/>
  <c r="AO35" i="64"/>
  <c r="K29" i="63"/>
  <c r="I106" i="44"/>
  <c r="J106" i="44" s="1"/>
  <c r="BX154" i="46"/>
  <c r="D32" i="46"/>
  <c r="E32" i="46" s="1"/>
  <c r="BF32" i="46" s="1"/>
  <c r="BM204" i="46"/>
  <c r="BH194" i="46"/>
  <c r="CG46" i="46"/>
  <c r="BQ122" i="46"/>
  <c r="J168" i="44"/>
  <c r="CE122" i="46"/>
  <c r="O168" i="25" s="1"/>
  <c r="CD108" i="46"/>
  <c r="CH108" i="46"/>
  <c r="CF46" i="46"/>
  <c r="R153" i="47"/>
  <c r="Z39" i="25"/>
  <c r="AJ545" i="64"/>
  <c r="AO318" i="64"/>
  <c r="AP609" i="64"/>
  <c r="AP394" i="64" s="1"/>
  <c r="AZ168" i="46"/>
  <c r="CG166" i="46"/>
  <c r="BE168" i="46"/>
  <c r="AI237" i="64"/>
  <c r="BX168" i="46"/>
  <c r="CI168" i="46"/>
  <c r="CH168" i="46"/>
  <c r="AI245" i="64"/>
  <c r="AP165" i="64"/>
  <c r="AG239" i="64"/>
  <c r="AJ252" i="64"/>
  <c r="BT133" i="46"/>
  <c r="CF149" i="46"/>
  <c r="BI133" i="46"/>
  <c r="CB133" i="46"/>
  <c r="BO157" i="46"/>
  <c r="BM227" i="46" s="1"/>
  <c r="BQ133" i="46"/>
  <c r="BI172" i="46"/>
  <c r="BG238" i="46" s="1"/>
  <c r="BG157" i="46"/>
  <c r="BE227" i="46" s="1"/>
  <c r="CA133" i="46"/>
  <c r="CA141" i="46"/>
  <c r="BI141" i="46"/>
  <c r="BU149" i="46"/>
  <c r="CG157" i="46"/>
  <c r="CE227" i="46" s="1"/>
  <c r="BG210" i="46"/>
  <c r="CM157" i="46"/>
  <c r="CK227" i="46" s="1"/>
  <c r="CE157" i="46"/>
  <c r="CC227" i="46" s="1"/>
  <c r="BJ196" i="46"/>
  <c r="BW57" i="46"/>
  <c r="BU251" i="46" s="1"/>
  <c r="BX57" i="46"/>
  <c r="BV251" i="46" s="1"/>
  <c r="BN57" i="46"/>
  <c r="BL251" i="46" s="1"/>
  <c r="CD169" i="46"/>
  <c r="BU169" i="46"/>
  <c r="BJ174" i="46"/>
  <c r="AY174" i="46"/>
  <c r="F126" i="64"/>
  <c r="BT57" i="46"/>
  <c r="BR251" i="46" s="1"/>
  <c r="I57" i="44"/>
  <c r="G247" i="44" s="1"/>
  <c r="BJ57" i="46"/>
  <c r="BH251" i="46" s="1"/>
  <c r="AB30" i="64"/>
  <c r="BO174" i="46"/>
  <c r="CL127" i="46"/>
  <c r="V172" i="25" s="1"/>
  <c r="BG174" i="46"/>
  <c r="BK174" i="46"/>
  <c r="BK157" i="46"/>
  <c r="BI227" i="46" s="1"/>
  <c r="BT157" i="46"/>
  <c r="BR227" i="46" s="1"/>
  <c r="CI157" i="46"/>
  <c r="CG227" i="46" s="1"/>
  <c r="BP157" i="46"/>
  <c r="BN227" i="46" s="1"/>
  <c r="BZ149" i="46"/>
  <c r="AB454" i="64"/>
  <c r="BN141" i="46"/>
  <c r="AB308" i="64"/>
  <c r="BY126" i="46"/>
  <c r="C251" i="46"/>
  <c r="BQ57" i="46"/>
  <c r="BO251" i="46" s="1"/>
  <c r="BD169" i="46"/>
  <c r="AB100" i="64"/>
  <c r="BB174" i="46"/>
  <c r="BG57" i="46"/>
  <c r="BE251" i="46" s="1"/>
  <c r="BC57" i="46"/>
  <c r="BA251" i="46" s="1"/>
  <c r="BO57" i="46"/>
  <c r="BM251" i="46" s="1"/>
  <c r="BY57" i="46"/>
  <c r="BW251" i="46" s="1"/>
  <c r="CL57" i="46"/>
  <c r="CJ251" i="46" s="1"/>
  <c r="I172" i="44"/>
  <c r="J172" i="44" s="1"/>
  <c r="AB470" i="64"/>
  <c r="AF403" i="64"/>
  <c r="AT40" i="64"/>
  <c r="BR57" i="46"/>
  <c r="BP251" i="46" s="1"/>
  <c r="CA57" i="46"/>
  <c r="BY251" i="46" s="1"/>
  <c r="BB169" i="46"/>
  <c r="CA169" i="46"/>
  <c r="AB242" i="64"/>
  <c r="F467" i="64"/>
  <c r="BM57" i="46"/>
  <c r="BK251" i="46" s="1"/>
  <c r="BI57" i="46"/>
  <c r="BG251" i="46" s="1"/>
  <c r="BA57" i="46"/>
  <c r="AY251" i="46" s="1"/>
  <c r="AY57" i="46"/>
  <c r="AW251" i="46" s="1"/>
  <c r="AI99" i="64"/>
  <c r="AL535" i="64"/>
  <c r="AU529" i="64"/>
  <c r="BP174" i="46"/>
  <c r="AH170" i="64"/>
  <c r="AQ264" i="64"/>
  <c r="AQ312" i="64"/>
  <c r="AT410" i="64"/>
  <c r="CF141" i="46"/>
  <c r="BV141" i="46"/>
  <c r="AY172" i="46"/>
  <c r="AW238" i="46" s="1"/>
  <c r="BF141" i="46"/>
  <c r="BE157" i="46"/>
  <c r="BC227" i="46" s="1"/>
  <c r="BQ141" i="46"/>
  <c r="CD133" i="46"/>
  <c r="BM172" i="46"/>
  <c r="BK238" i="46" s="1"/>
  <c r="BE141" i="46"/>
  <c r="BA141" i="46"/>
  <c r="AY231" i="46" s="1"/>
  <c r="BM149" i="46"/>
  <c r="CG141" i="46"/>
  <c r="BM141" i="46"/>
  <c r="CL133" i="46"/>
  <c r="BP141" i="46"/>
  <c r="AZ157" i="46"/>
  <c r="AX227" i="46" s="1"/>
  <c r="BH172" i="46"/>
  <c r="BF238" i="46" s="1"/>
  <c r="BK133" i="46"/>
  <c r="CA172" i="46"/>
  <c r="BY238" i="46" s="1"/>
  <c r="BW172" i="46"/>
  <c r="BU238" i="46" s="1"/>
  <c r="BO141" i="46"/>
  <c r="CH157" i="46"/>
  <c r="CF227" i="46" s="1"/>
  <c r="BL157" i="46"/>
  <c r="BJ227" i="46" s="1"/>
  <c r="BW157" i="46"/>
  <c r="BU227" i="46" s="1"/>
  <c r="BJ172" i="46"/>
  <c r="BH238" i="46" s="1"/>
  <c r="BR174" i="46"/>
  <c r="CB57" i="46"/>
  <c r="BZ251" i="46" s="1"/>
  <c r="CC57" i="46"/>
  <c r="CA251" i="46" s="1"/>
  <c r="CE57" i="46"/>
  <c r="CC251" i="46" s="1"/>
  <c r="BF57" i="46"/>
  <c r="BD251" i="46" s="1"/>
  <c r="BH57" i="46"/>
  <c r="BF251" i="46" s="1"/>
  <c r="BV57" i="46"/>
  <c r="BT251" i="46" s="1"/>
  <c r="CG57" i="46"/>
  <c r="CE251" i="46" s="1"/>
  <c r="CD57" i="46"/>
  <c r="CB251" i="46" s="1"/>
  <c r="BD174" i="46"/>
  <c r="AO193" i="64"/>
  <c r="BY121" i="46"/>
  <c r="I167" i="25" s="1"/>
  <c r="BQ174" i="46"/>
  <c r="AT529" i="64"/>
  <c r="BE174" i="46"/>
  <c r="BA174" i="46"/>
  <c r="AM379" i="64"/>
  <c r="BY127" i="46"/>
  <c r="I172" i="25" s="1"/>
  <c r="BA133" i="46"/>
  <c r="CE149" i="46"/>
  <c r="BO149" i="46"/>
  <c r="CI172" i="46"/>
  <c r="CG238" i="46" s="1"/>
  <c r="BY157" i="46"/>
  <c r="BW227" i="46" s="1"/>
  <c r="CE141" i="46"/>
  <c r="BO172" i="46"/>
  <c r="BM238" i="46" s="1"/>
  <c r="AZ141" i="46"/>
  <c r="CH141" i="46"/>
  <c r="CE172" i="46"/>
  <c r="CC238" i="46" s="1"/>
  <c r="BD133" i="46"/>
  <c r="CC157" i="46"/>
  <c r="CA227" i="46" s="1"/>
  <c r="BA172" i="46"/>
  <c r="AY238" i="46" s="1"/>
  <c r="CC172" i="46"/>
  <c r="CA238" i="46" s="1"/>
  <c r="BZ157" i="46"/>
  <c r="BX227" i="46" s="1"/>
  <c r="CM172" i="46"/>
  <c r="CK238" i="46" s="1"/>
  <c r="BE133" i="46"/>
  <c r="CG172" i="46"/>
  <c r="CE238" i="46" s="1"/>
  <c r="CA157" i="46"/>
  <c r="BY227" i="46" s="1"/>
  <c r="BC157" i="46"/>
  <c r="BA227" i="46" s="1"/>
  <c r="BA149" i="46"/>
  <c r="BV172" i="46"/>
  <c r="BT238" i="46" s="1"/>
  <c r="BM157" i="46"/>
  <c r="BK227" i="46" s="1"/>
  <c r="BY172" i="46"/>
  <c r="BW238" i="46" s="1"/>
  <c r="CD172" i="46"/>
  <c r="CB238" i="46" s="1"/>
  <c r="CD141" i="46"/>
  <c r="AY133" i="46"/>
  <c r="BX157" i="46"/>
  <c r="BV227" i="46" s="1"/>
  <c r="F312" i="64"/>
  <c r="BI95" i="46"/>
  <c r="BB57" i="46"/>
  <c r="AZ251" i="46" s="1"/>
  <c r="BZ57" i="46"/>
  <c r="BX251" i="46" s="1"/>
  <c r="BD57" i="46"/>
  <c r="BB251" i="46" s="1"/>
  <c r="AZ57" i="46"/>
  <c r="AX251" i="46" s="1"/>
  <c r="BL57" i="46"/>
  <c r="BJ251" i="46" s="1"/>
  <c r="CK57" i="46"/>
  <c r="CI251" i="46" s="1"/>
  <c r="BK57" i="46"/>
  <c r="BI251" i="46" s="1"/>
  <c r="BC174" i="46"/>
  <c r="AM386" i="64"/>
  <c r="AU535" i="64"/>
  <c r="BF174" i="46"/>
  <c r="AF529" i="64"/>
  <c r="AC529" i="64"/>
  <c r="BM174" i="46"/>
  <c r="AQ557" i="64"/>
  <c r="BI157" i="46"/>
  <c r="BG227" i="46" s="1"/>
  <c r="BE172" i="46"/>
  <c r="BC238" i="46" s="1"/>
  <c r="BL172" i="46"/>
  <c r="BJ238" i="46" s="1"/>
  <c r="BV157" i="46"/>
  <c r="BT227" i="46" s="1"/>
  <c r="CD157" i="46"/>
  <c r="CB227" i="46" s="1"/>
  <c r="BD157" i="46"/>
  <c r="BB227" i="46" s="1"/>
  <c r="AY157" i="46"/>
  <c r="AW227" i="46" s="1"/>
  <c r="BX172" i="46"/>
  <c r="BV238" i="46" s="1"/>
  <c r="BF157" i="46"/>
  <c r="BD227" i="46" s="1"/>
  <c r="CB157" i="46"/>
  <c r="BZ227" i="46" s="1"/>
  <c r="CJ133" i="46"/>
  <c r="AU379" i="64"/>
  <c r="BB172" i="46"/>
  <c r="AZ238" i="46" s="1"/>
  <c r="BJ149" i="46"/>
  <c r="CJ157" i="46"/>
  <c r="CH227" i="46" s="1"/>
  <c r="CJ172" i="46"/>
  <c r="CH238" i="46" s="1"/>
  <c r="BT172" i="46"/>
  <c r="BR238" i="46" s="1"/>
  <c r="BC172" i="46"/>
  <c r="BA238" i="46" s="1"/>
  <c r="BZ133" i="46"/>
  <c r="BC149" i="46"/>
  <c r="BW149" i="46"/>
  <c r="BQ157" i="46"/>
  <c r="BO227" i="46" s="1"/>
  <c r="BP172" i="46"/>
  <c r="BN238" i="46" s="1"/>
  <c r="BD172" i="46"/>
  <c r="BB238" i="46" s="1"/>
  <c r="BH157" i="46"/>
  <c r="BF227" i="46" s="1"/>
  <c r="BE149" i="46"/>
  <c r="BB157" i="46"/>
  <c r="AZ227" i="46" s="1"/>
  <c r="BJ157" i="46"/>
  <c r="BH227" i="46" s="1"/>
  <c r="CF157" i="46"/>
  <c r="CD227" i="46" s="1"/>
  <c r="BN157" i="46"/>
  <c r="BL227" i="46" s="1"/>
  <c r="BN172" i="46"/>
  <c r="BL238" i="46" s="1"/>
  <c r="V247" i="64"/>
  <c r="AQ185" i="64"/>
  <c r="AO264" i="64"/>
  <c r="AN43" i="64"/>
  <c r="I208" i="44"/>
  <c r="J208" i="44" s="1"/>
  <c r="CD121" i="46"/>
  <c r="N167" i="25" s="1"/>
  <c r="BP210" i="46"/>
  <c r="F307" i="64"/>
  <c r="Y35" i="25"/>
  <c r="AH453" i="64"/>
  <c r="AB36" i="64"/>
  <c r="AO379" i="64"/>
  <c r="BY122" i="46"/>
  <c r="I168" i="25" s="1"/>
  <c r="AQ381" i="64"/>
  <c r="BJ43" i="46"/>
  <c r="AB452" i="64"/>
  <c r="CJ43" i="46"/>
  <c r="AI96" i="64"/>
  <c r="AI37" i="64"/>
  <c r="J35" i="64"/>
  <c r="H35" i="64"/>
  <c r="AJ110" i="64"/>
  <c r="BE166" i="46"/>
  <c r="AU311" i="64"/>
  <c r="D523" i="64"/>
  <c r="F523" i="64" s="1"/>
  <c r="AJ40" i="64"/>
  <c r="F162" i="64"/>
  <c r="AI21" i="64"/>
  <c r="AR545" i="64"/>
  <c r="AN36" i="64"/>
  <c r="CH127" i="46"/>
  <c r="R172" i="25" s="1"/>
  <c r="BN196" i="46"/>
  <c r="AG20" i="34"/>
  <c r="AO43" i="25"/>
  <c r="D18" i="64"/>
  <c r="F18" i="64" s="1"/>
  <c r="AC466" i="64"/>
  <c r="AI105" i="64"/>
  <c r="J101" i="44"/>
  <c r="BB213" i="46"/>
  <c r="AS529" i="64"/>
  <c r="BR194" i="46"/>
  <c r="BE194" i="46"/>
  <c r="CE46" i="46"/>
  <c r="AK306" i="64"/>
  <c r="AK19" i="64"/>
  <c r="AF19" i="64"/>
  <c r="BT46" i="46"/>
  <c r="AZ43" i="46"/>
  <c r="AB193" i="64"/>
  <c r="BO204" i="46"/>
  <c r="BA46" i="46"/>
  <c r="D168" i="64"/>
  <c r="F168" i="64" s="1"/>
  <c r="F268" i="64"/>
  <c r="BN46" i="46"/>
  <c r="BJ46" i="46"/>
  <c r="AK394" i="64"/>
  <c r="BH43" i="46"/>
  <c r="AR43" i="25"/>
  <c r="AL476" i="64"/>
  <c r="BE46" i="46"/>
  <c r="D23" i="46"/>
  <c r="E23" i="46" s="1"/>
  <c r="BU23" i="46" s="1"/>
  <c r="BF46" i="46"/>
  <c r="BK204" i="46"/>
  <c r="BE204" i="46"/>
  <c r="BG204" i="46"/>
  <c r="AI451" i="64"/>
  <c r="AH56" i="25"/>
  <c r="AG56" i="25"/>
  <c r="AL609" i="64"/>
  <c r="BZ43" i="46"/>
  <c r="AG545" i="64"/>
  <c r="AE31" i="25"/>
  <c r="F263" i="64"/>
  <c r="AM31" i="25"/>
  <c r="AR39" i="25"/>
  <c r="AA56" i="25"/>
  <c r="AI56" i="25"/>
  <c r="AM189" i="64"/>
  <c r="F407" i="64"/>
  <c r="AB462" i="64"/>
  <c r="AH312" i="64"/>
  <c r="D450" i="64"/>
  <c r="F450" i="64" s="1"/>
  <c r="AE99" i="64"/>
  <c r="AK56" i="25"/>
  <c r="AD99" i="64"/>
  <c r="AJ36" i="64"/>
  <c r="AQ545" i="64"/>
  <c r="AA39" i="25"/>
  <c r="J104" i="44"/>
  <c r="AQ31" i="25"/>
  <c r="AG31" i="25"/>
  <c r="AK247" i="64"/>
  <c r="AM480" i="64"/>
  <c r="AB239" i="64"/>
  <c r="AB20" i="64"/>
  <c r="AB387" i="64"/>
  <c r="AB28" i="64"/>
  <c r="AS383" i="64"/>
  <c r="AB306" i="64"/>
  <c r="BT122" i="46"/>
  <c r="D168" i="25" s="1"/>
  <c r="F553" i="64"/>
  <c r="AU534" i="64"/>
  <c r="AF31" i="64"/>
  <c r="AS338" i="64"/>
  <c r="AB56" i="25"/>
  <c r="AP313" i="64"/>
  <c r="AB75" i="25"/>
  <c r="AO176" i="64"/>
  <c r="AO453" i="64"/>
  <c r="AH102" i="64"/>
  <c r="AD102" i="64"/>
  <c r="BT48" i="46"/>
  <c r="BE48" i="46"/>
  <c r="I48" i="44"/>
  <c r="CE48" i="46"/>
  <c r="BX48" i="46"/>
  <c r="BD48" i="46"/>
  <c r="CG48" i="46"/>
  <c r="BB48" i="46"/>
  <c r="BM48" i="46"/>
  <c r="CF48" i="46"/>
  <c r="BR48" i="46"/>
  <c r="AO313" i="64"/>
  <c r="AP263" i="64"/>
  <c r="AR255" i="64"/>
  <c r="AH384" i="64"/>
  <c r="BR80" i="46"/>
  <c r="BT126" i="46"/>
  <c r="CA122" i="46"/>
  <c r="K168" i="25" s="1"/>
  <c r="P92" i="36"/>
  <c r="AN630" i="64" s="1"/>
  <c r="AN268" i="64" s="1"/>
  <c r="AS98" i="64"/>
  <c r="AE170" i="64"/>
  <c r="AI394" i="64"/>
  <c r="CC46" i="46"/>
  <c r="BG46" i="46"/>
  <c r="AB379" i="64"/>
  <c r="BC194" i="46"/>
  <c r="BL194" i="46"/>
  <c r="BN194" i="46"/>
  <c r="BY46" i="46"/>
  <c r="BO46" i="46"/>
  <c r="BX126" i="46"/>
  <c r="AZ194" i="46"/>
  <c r="BI194" i="46"/>
  <c r="BF204" i="46"/>
  <c r="BJ204" i="46"/>
  <c r="F197" i="64"/>
  <c r="F45" i="63"/>
  <c r="D48" i="44" s="1"/>
  <c r="E48" i="44" s="1"/>
  <c r="H48" i="44" s="1"/>
  <c r="AJ383" i="64"/>
  <c r="F20" i="63"/>
  <c r="K20" i="63" s="1"/>
  <c r="BT127" i="46"/>
  <c r="D172" i="25" s="1"/>
  <c r="BB46" i="46"/>
  <c r="BL46" i="46"/>
  <c r="AY46" i="46"/>
  <c r="BP46" i="46"/>
  <c r="CI46" i="46"/>
  <c r="CL43" i="46"/>
  <c r="BB43" i="46"/>
  <c r="BD122" i="46"/>
  <c r="AF43" i="25"/>
  <c r="AS480" i="64"/>
  <c r="AK462" i="64"/>
  <c r="BA204" i="46"/>
  <c r="BI204" i="46"/>
  <c r="BQ204" i="46"/>
  <c r="BL204" i="46"/>
  <c r="BC43" i="46"/>
  <c r="AO28" i="64"/>
  <c r="F28" i="64"/>
  <c r="CM122" i="46"/>
  <c r="W168" i="25" s="1"/>
  <c r="AO321" i="64"/>
  <c r="CB122" i="46"/>
  <c r="L168" i="25" s="1"/>
  <c r="CF99" i="46"/>
  <c r="D108" i="64"/>
  <c r="F108" i="64" s="1"/>
  <c r="BT123" i="46"/>
  <c r="D169" i="25" s="1"/>
  <c r="L92" i="36"/>
  <c r="AJ630" i="64" s="1"/>
  <c r="AB525" i="64"/>
  <c r="D92" i="36"/>
  <c r="AB630" i="64" s="1"/>
  <c r="AB561" i="64" s="1"/>
  <c r="AQ163" i="64"/>
  <c r="AT471" i="64"/>
  <c r="AN237" i="46"/>
  <c r="BX122" i="46"/>
  <c r="H168" i="25" s="1"/>
  <c r="BZ46" i="46"/>
  <c r="BI46" i="46"/>
  <c r="E27" i="63"/>
  <c r="D30" i="46" s="1"/>
  <c r="E30" i="46" s="1"/>
  <c r="AZ30" i="46" s="1"/>
  <c r="AB98" i="64"/>
  <c r="N467" i="64"/>
  <c r="CM46" i="46"/>
  <c r="BK46" i="46"/>
  <c r="AO306" i="64"/>
  <c r="AK379" i="64"/>
  <c r="AO232" i="64"/>
  <c r="BM46" i="46"/>
  <c r="I46" i="44"/>
  <c r="BW46" i="46"/>
  <c r="BV46" i="46"/>
  <c r="BC46" i="46"/>
  <c r="BH46" i="46"/>
  <c r="AB609" i="64"/>
  <c r="BI43" i="46"/>
  <c r="CH43" i="46"/>
  <c r="AQ256" i="64"/>
  <c r="Y56" i="25"/>
  <c r="AT306" i="64"/>
  <c r="BR204" i="46"/>
  <c r="I43" i="44"/>
  <c r="AD394" i="64"/>
  <c r="AS306" i="64"/>
  <c r="AN462" i="64"/>
  <c r="CD126" i="46"/>
  <c r="AP410" i="64"/>
  <c r="AR329" i="64"/>
  <c r="J144" i="44"/>
  <c r="BX124" i="46"/>
  <c r="H170" i="25" s="1"/>
  <c r="AQ234" i="64"/>
  <c r="AB381" i="64"/>
  <c r="AT468" i="64"/>
  <c r="BN204" i="46"/>
  <c r="CL46" i="46"/>
  <c r="BU46" i="46"/>
  <c r="AY194" i="46"/>
  <c r="AZ46" i="46"/>
  <c r="CA46" i="46"/>
  <c r="BK194" i="46"/>
  <c r="AY204" i="46"/>
  <c r="BB204" i="46"/>
  <c r="AC312" i="64"/>
  <c r="L198" i="47"/>
  <c r="L362" i="47" s="1"/>
  <c r="BX46" i="46"/>
  <c r="CD46" i="46"/>
  <c r="BD46" i="46"/>
  <c r="BR46" i="46"/>
  <c r="CJ46" i="46"/>
  <c r="CK46" i="46"/>
  <c r="CF43" i="46"/>
  <c r="BY43" i="46"/>
  <c r="AR306" i="64"/>
  <c r="AN256" i="64"/>
  <c r="AE480" i="64"/>
  <c r="AD28" i="64"/>
  <c r="AB395" i="64"/>
  <c r="AQ484" i="64"/>
  <c r="BD204" i="46"/>
  <c r="AQ43" i="25"/>
  <c r="AR471" i="64"/>
  <c r="AF609" i="64"/>
  <c r="AF105" i="64" s="1"/>
  <c r="CM43" i="46"/>
  <c r="BX43" i="46"/>
  <c r="AF459" i="64"/>
  <c r="AJ459" i="64"/>
  <c r="J100" i="44"/>
  <c r="AL524" i="64"/>
  <c r="AE89" i="64"/>
  <c r="F464" i="64"/>
  <c r="F545" i="64"/>
  <c r="AB389" i="64"/>
  <c r="AM407" i="64"/>
  <c r="AL31" i="25"/>
  <c r="AI33" i="64"/>
  <c r="AE532" i="64"/>
  <c r="AK31" i="25"/>
  <c r="AC56" i="25"/>
  <c r="AE35" i="25"/>
  <c r="AD31" i="25"/>
  <c r="AQ35" i="25"/>
  <c r="AH532" i="64"/>
  <c r="Y39" i="25"/>
  <c r="AC319" i="64"/>
  <c r="AB407" i="64"/>
  <c r="AB234" i="64"/>
  <c r="AS411" i="64"/>
  <c r="AK540" i="64"/>
  <c r="AB316" i="64"/>
  <c r="BW128" i="46"/>
  <c r="G173" i="25" s="1"/>
  <c r="CJ122" i="46"/>
  <c r="T168" i="25" s="1"/>
  <c r="BW168" i="46"/>
  <c r="CJ168" i="46"/>
  <c r="BF168" i="46"/>
  <c r="BB168" i="46"/>
  <c r="CM168" i="46"/>
  <c r="BL168" i="46"/>
  <c r="CC168" i="46"/>
  <c r="BC168" i="46"/>
  <c r="BN168" i="46"/>
  <c r="CF168" i="46"/>
  <c r="BJ168" i="46"/>
  <c r="CD168" i="46"/>
  <c r="BG168" i="46"/>
  <c r="BA168" i="46"/>
  <c r="CG168" i="46"/>
  <c r="BK168" i="46"/>
  <c r="BM168" i="46"/>
  <c r="BZ168" i="46"/>
  <c r="BV168" i="46"/>
  <c r="AU94" i="64"/>
  <c r="AB94" i="64"/>
  <c r="AD386" i="64"/>
  <c r="AD532" i="64"/>
  <c r="BU91" i="46"/>
  <c r="CH91" i="46"/>
  <c r="BT91" i="46"/>
  <c r="CK91" i="46"/>
  <c r="CB91" i="46"/>
  <c r="CD91" i="46"/>
  <c r="CH110" i="46"/>
  <c r="CM110" i="46"/>
  <c r="BV110" i="46"/>
  <c r="CF110" i="46"/>
  <c r="BU110" i="46"/>
  <c r="CL110" i="46"/>
  <c r="BX110" i="46"/>
  <c r="BW110" i="46"/>
  <c r="CC110" i="46"/>
  <c r="CI110" i="46"/>
  <c r="BR58" i="46"/>
  <c r="BP245" i="46" s="1"/>
  <c r="BT58" i="46"/>
  <c r="BR245" i="46" s="1"/>
  <c r="BW58" i="46"/>
  <c r="BU245" i="46" s="1"/>
  <c r="BQ58" i="46"/>
  <c r="BO245" i="46" s="1"/>
  <c r="CI58" i="46"/>
  <c r="CG245" i="46" s="1"/>
  <c r="AZ58" i="46"/>
  <c r="AX245" i="46" s="1"/>
  <c r="BZ58" i="46"/>
  <c r="BX245" i="46" s="1"/>
  <c r="CB58" i="46"/>
  <c r="BZ245" i="46" s="1"/>
  <c r="C245" i="46"/>
  <c r="CK58" i="46"/>
  <c r="CI245" i="46" s="1"/>
  <c r="AU609" i="64"/>
  <c r="AU467" i="64" s="1"/>
  <c r="CM128" i="46"/>
  <c r="W173" i="25" s="1"/>
  <c r="CM121" i="46"/>
  <c r="W167" i="25" s="1"/>
  <c r="E65" i="41"/>
  <c r="E623" i="64" s="1"/>
  <c r="E67" i="41"/>
  <c r="BA37" i="68" s="1"/>
  <c r="E71" i="41"/>
  <c r="BO38" i="68" s="1"/>
  <c r="E87" i="41"/>
  <c r="BB74" i="68" s="1"/>
  <c r="E66" i="41"/>
  <c r="E624" i="64" s="1"/>
  <c r="E55" i="41"/>
  <c r="BP34" i="68" s="1"/>
  <c r="E113" i="41"/>
  <c r="BR98" i="68" s="1"/>
  <c r="E57" i="41"/>
  <c r="E615" i="64" s="1"/>
  <c r="F44" i="63"/>
  <c r="E42" i="63"/>
  <c r="D45" i="46" s="1"/>
  <c r="E45" i="46" s="1"/>
  <c r="BR45" i="46" s="1"/>
  <c r="CJ126" i="46"/>
  <c r="AS484" i="64"/>
  <c r="CD110" i="46"/>
  <c r="BY166" i="46"/>
  <c r="CK166" i="46"/>
  <c r="CA168" i="46"/>
  <c r="BQ168" i="46"/>
  <c r="CC166" i="46"/>
  <c r="BT166" i="46"/>
  <c r="AY166" i="46"/>
  <c r="BX166" i="46"/>
  <c r="CL166" i="46"/>
  <c r="AP479" i="64"/>
  <c r="AU456" i="64"/>
  <c r="AQ32" i="64"/>
  <c r="AG174" i="64"/>
  <c r="AG33" i="64"/>
  <c r="AH162" i="64"/>
  <c r="AH91" i="64"/>
  <c r="CF116" i="46"/>
  <c r="CD116" i="46"/>
  <c r="CG116" i="46"/>
  <c r="AI467" i="64"/>
  <c r="AI247" i="64"/>
  <c r="W153" i="25"/>
  <c r="W285" i="25" s="1"/>
  <c r="Z247" i="46"/>
  <c r="AM314" i="64"/>
  <c r="AM28" i="64"/>
  <c r="AY208" i="46"/>
  <c r="BJ208" i="46"/>
  <c r="AE92" i="64"/>
  <c r="AB92" i="64"/>
  <c r="AG305" i="64"/>
  <c r="AC305" i="64"/>
  <c r="AU305" i="64"/>
  <c r="AG451" i="64"/>
  <c r="AG231" i="64"/>
  <c r="AL255" i="64"/>
  <c r="AL402" i="64"/>
  <c r="BP77" i="46"/>
  <c r="AY77" i="46"/>
  <c r="BK77" i="46"/>
  <c r="BF77" i="46"/>
  <c r="BI77" i="46"/>
  <c r="BC77" i="46"/>
  <c r="AB529" i="64"/>
  <c r="AB310" i="64"/>
  <c r="I196" i="44"/>
  <c r="J196" i="44" s="1"/>
  <c r="BN198" i="46"/>
  <c r="BD198" i="46"/>
  <c r="BI198" i="46"/>
  <c r="BG198" i="46"/>
  <c r="AY198" i="46"/>
  <c r="BF198" i="46"/>
  <c r="BP198" i="46"/>
  <c r="BH198" i="46"/>
  <c r="AZ198" i="46"/>
  <c r="BR198" i="46"/>
  <c r="K72" i="63"/>
  <c r="D70" i="44"/>
  <c r="E70" i="44" s="1"/>
  <c r="H70" i="44" s="1"/>
  <c r="I126" i="44"/>
  <c r="J126" i="44" s="1"/>
  <c r="BL128" i="46"/>
  <c r="BD128" i="46"/>
  <c r="BK128" i="46"/>
  <c r="BI128" i="46"/>
  <c r="BF128" i="46"/>
  <c r="BR128" i="46"/>
  <c r="BP128" i="46"/>
  <c r="BO128" i="46"/>
  <c r="BN128" i="46"/>
  <c r="BA128" i="46"/>
  <c r="BC128" i="46"/>
  <c r="BQ128" i="46"/>
  <c r="CH128" i="46"/>
  <c r="R173" i="25" s="1"/>
  <c r="AZ128" i="46"/>
  <c r="BJ128" i="46"/>
  <c r="CB128" i="46"/>
  <c r="L173" i="25" s="1"/>
  <c r="CD128" i="46"/>
  <c r="N173" i="25" s="1"/>
  <c r="CL128" i="46"/>
  <c r="V173" i="25" s="1"/>
  <c r="BH128" i="46"/>
  <c r="BV128" i="46"/>
  <c r="F173" i="25" s="1"/>
  <c r="CG128" i="46"/>
  <c r="Q173" i="25" s="1"/>
  <c r="CC128" i="46"/>
  <c r="M173" i="25" s="1"/>
  <c r="BX128" i="46"/>
  <c r="AY128" i="46"/>
  <c r="BM128" i="46"/>
  <c r="BY128" i="46"/>
  <c r="I173" i="25" s="1"/>
  <c r="E108" i="41"/>
  <c r="BT93" i="68" s="1"/>
  <c r="E62" i="41"/>
  <c r="E620" i="64" s="1"/>
  <c r="E258" i="64" s="1"/>
  <c r="E59" i="41"/>
  <c r="BG35" i="68" s="1"/>
  <c r="E80" i="41"/>
  <c r="AD67" i="68" s="1"/>
  <c r="E115" i="41"/>
  <c r="AF100" i="68" s="1"/>
  <c r="E99" i="41"/>
  <c r="AD86" i="68" s="1"/>
  <c r="CG110" i="46"/>
  <c r="E91" i="41"/>
  <c r="BE78" i="68" s="1"/>
  <c r="E100" i="41"/>
  <c r="AK87" i="68" s="1"/>
  <c r="BL77" i="46"/>
  <c r="BY110" i="46"/>
  <c r="CM123" i="46"/>
  <c r="W169" i="25" s="1"/>
  <c r="CF128" i="46"/>
  <c r="P173" i="25" s="1"/>
  <c r="CE128" i="46"/>
  <c r="O173" i="25" s="1"/>
  <c r="BT128" i="46"/>
  <c r="D173" i="25" s="1"/>
  <c r="CK128" i="46"/>
  <c r="U173" i="25" s="1"/>
  <c r="AB383" i="64"/>
  <c r="CL168" i="46"/>
  <c r="CB168" i="46"/>
  <c r="BP166" i="46"/>
  <c r="BW166" i="46"/>
  <c r="BK166" i="46"/>
  <c r="BC166" i="46"/>
  <c r="BD168" i="46"/>
  <c r="BU168" i="46"/>
  <c r="BM166" i="46"/>
  <c r="CK168" i="46"/>
  <c r="CE166" i="46"/>
  <c r="BG166" i="46"/>
  <c r="BP168" i="46"/>
  <c r="BI168" i="46"/>
  <c r="AY168" i="46"/>
  <c r="CB166" i="46"/>
  <c r="BR168" i="46"/>
  <c r="BB208" i="46"/>
  <c r="AB484" i="64"/>
  <c r="BG128" i="46"/>
  <c r="BQ166" i="46"/>
  <c r="BD166" i="46"/>
  <c r="BA166" i="46"/>
  <c r="BU166" i="46"/>
  <c r="CF166" i="46"/>
  <c r="BJ166" i="46"/>
  <c r="BF166" i="46"/>
  <c r="CH166" i="46"/>
  <c r="BV166" i="46"/>
  <c r="CD166" i="46"/>
  <c r="CA166" i="46"/>
  <c r="BO166" i="46"/>
  <c r="CM166" i="46"/>
  <c r="BH166" i="46"/>
  <c r="BI166" i="46"/>
  <c r="CI166" i="46"/>
  <c r="BZ166" i="46"/>
  <c r="BL166" i="46"/>
  <c r="BN166" i="46"/>
  <c r="CJ166" i="46"/>
  <c r="AU108" i="64"/>
  <c r="AO108" i="64"/>
  <c r="AJ108" i="64"/>
  <c r="AU545" i="64"/>
  <c r="AU110" i="64"/>
  <c r="AU40" i="64"/>
  <c r="BO175" i="46"/>
  <c r="BF175" i="46"/>
  <c r="BH175" i="46"/>
  <c r="I173" i="44"/>
  <c r="J173" i="44" s="1"/>
  <c r="BD175" i="46"/>
  <c r="BR175" i="46"/>
  <c r="BK175" i="46"/>
  <c r="AZ175" i="46"/>
  <c r="BP175" i="46"/>
  <c r="BM175" i="46"/>
  <c r="BA175" i="46"/>
  <c r="BE175" i="46"/>
  <c r="BI175" i="46"/>
  <c r="BB175" i="46"/>
  <c r="BL175" i="46"/>
  <c r="AY175" i="46"/>
  <c r="BN175" i="46"/>
  <c r="BJ175" i="46"/>
  <c r="BC175" i="46"/>
  <c r="AR251" i="64"/>
  <c r="AL251" i="64"/>
  <c r="AC89" i="64"/>
  <c r="AC451" i="64"/>
  <c r="AK164" i="64"/>
  <c r="AK382" i="64"/>
  <c r="AI35" i="25"/>
  <c r="AS168" i="64"/>
  <c r="AS386" i="64"/>
  <c r="AS459" i="64"/>
  <c r="AK243" i="64"/>
  <c r="AK172" i="64"/>
  <c r="AK548" i="64"/>
  <c r="AK402" i="64"/>
  <c r="AS252" i="64"/>
  <c r="AS545" i="64"/>
  <c r="AS110" i="64"/>
  <c r="AB102" i="64"/>
  <c r="AB173" i="64"/>
  <c r="F180" i="64"/>
  <c r="AP180" i="64"/>
  <c r="AL43" i="64"/>
  <c r="AK43" i="64"/>
  <c r="K28" i="63"/>
  <c r="D31" i="44"/>
  <c r="E31" i="44" s="1"/>
  <c r="H31" i="44" s="1"/>
  <c r="AS326" i="64"/>
  <c r="AQ326" i="64"/>
  <c r="AU326" i="64"/>
  <c r="AO540" i="64"/>
  <c r="I203" i="44"/>
  <c r="J203" i="44" s="1"/>
  <c r="BP205" i="46"/>
  <c r="BL205" i="46"/>
  <c r="AZ205" i="46"/>
  <c r="BO205" i="46"/>
  <c r="BF205" i="46"/>
  <c r="BH205" i="46"/>
  <c r="BD205" i="46"/>
  <c r="BE205" i="46"/>
  <c r="BI205" i="46"/>
  <c r="BA205" i="46"/>
  <c r="BR205" i="46"/>
  <c r="BC205" i="46"/>
  <c r="BN205" i="46"/>
  <c r="BQ205" i="46"/>
  <c r="BJ205" i="46"/>
  <c r="BM205" i="46"/>
  <c r="BK205" i="46"/>
  <c r="AY205" i="46"/>
  <c r="AE609" i="64"/>
  <c r="AE176" i="64" s="1"/>
  <c r="BW127" i="46"/>
  <c r="G172" i="25" s="1"/>
  <c r="BW126" i="46"/>
  <c r="BW122" i="46"/>
  <c r="G168" i="25" s="1"/>
  <c r="BW121" i="46"/>
  <c r="G167" i="25" s="1"/>
  <c r="CJ128" i="46"/>
  <c r="T173" i="25" s="1"/>
  <c r="CJ127" i="46"/>
  <c r="T172" i="25" s="1"/>
  <c r="AR609" i="64"/>
  <c r="BB198" i="46"/>
  <c r="CJ110" i="46"/>
  <c r="F234" i="64"/>
  <c r="BH77" i="46"/>
  <c r="CA110" i="46"/>
  <c r="E92" i="41"/>
  <c r="BL79" i="68" s="1"/>
  <c r="E112" i="41"/>
  <c r="BG97" i="68" s="1"/>
  <c r="E63" i="41"/>
  <c r="BT36" i="68" s="1"/>
  <c r="E88" i="41"/>
  <c r="AF75" i="68" s="1"/>
  <c r="BT110" i="46"/>
  <c r="I77" i="44"/>
  <c r="E98" i="41"/>
  <c r="AH85" i="68" s="1"/>
  <c r="E61" i="41"/>
  <c r="E90" i="41"/>
  <c r="AF77" i="68" s="1"/>
  <c r="E58" i="41"/>
  <c r="F44" i="46" s="1"/>
  <c r="E94" i="41"/>
  <c r="BN81" i="68" s="1"/>
  <c r="BU128" i="46"/>
  <c r="E173" i="25" s="1"/>
  <c r="CE110" i="46"/>
  <c r="BE77" i="46"/>
  <c r="BR77" i="46"/>
  <c r="K30" i="63"/>
  <c r="CM126" i="46"/>
  <c r="I108" i="44"/>
  <c r="J108" i="44" s="1"/>
  <c r="CK110" i="46"/>
  <c r="AD540" i="64"/>
  <c r="AI540" i="64"/>
  <c r="BA198" i="46"/>
  <c r="BB166" i="46"/>
  <c r="AZ166" i="46"/>
  <c r="BT168" i="46"/>
  <c r="CE168" i="46"/>
  <c r="BH168" i="46"/>
  <c r="BO168" i="46"/>
  <c r="F157" i="47"/>
  <c r="AB260" i="64"/>
  <c r="BQ175" i="46"/>
  <c r="AJ326" i="64"/>
  <c r="BB205" i="46"/>
  <c r="AH410" i="64"/>
  <c r="AF319" i="64"/>
  <c r="AD316" i="64"/>
  <c r="AD395" i="64"/>
  <c r="AT484" i="64"/>
  <c r="AB464" i="64"/>
  <c r="AB189" i="64"/>
  <c r="AB553" i="64"/>
  <c r="AE96" i="64"/>
  <c r="AF96" i="64"/>
  <c r="F326" i="64"/>
  <c r="AB238" i="64"/>
  <c r="AB312" i="64"/>
  <c r="F475" i="64"/>
  <c r="AL475" i="64"/>
  <c r="AY186" i="46"/>
  <c r="BM186" i="46"/>
  <c r="I184" i="44"/>
  <c r="J184" i="44" s="1"/>
  <c r="AL334" i="64"/>
  <c r="I121" i="44"/>
  <c r="J121" i="44" s="1"/>
  <c r="BX123" i="46"/>
  <c r="H169" i="25" s="1"/>
  <c r="CH123" i="46"/>
  <c r="R169" i="25" s="1"/>
  <c r="BK123" i="46"/>
  <c r="BY123" i="46"/>
  <c r="I169" i="25" s="1"/>
  <c r="CA128" i="46"/>
  <c r="K173" i="25" s="1"/>
  <c r="CE127" i="46"/>
  <c r="O172" i="25" s="1"/>
  <c r="CE123" i="46"/>
  <c r="O169" i="25" s="1"/>
  <c r="AM609" i="64"/>
  <c r="AM321" i="64" s="1"/>
  <c r="CE126" i="46"/>
  <c r="AS549" i="64"/>
  <c r="BR186" i="46"/>
  <c r="CA127" i="46"/>
  <c r="K172" i="25" s="1"/>
  <c r="CC119" i="46"/>
  <c r="CL119" i="46"/>
  <c r="BY119" i="46"/>
  <c r="AL398" i="64"/>
  <c r="AL471" i="64"/>
  <c r="CM169" i="46"/>
  <c r="BO169" i="46"/>
  <c r="BR169" i="46"/>
  <c r="BX169" i="46"/>
  <c r="AZ169" i="46"/>
  <c r="BC169" i="46"/>
  <c r="BJ169" i="46"/>
  <c r="BK169" i="46"/>
  <c r="BI196" i="46"/>
  <c r="BB196" i="46"/>
  <c r="AM22" i="64"/>
  <c r="AO63" i="25"/>
  <c r="T149" i="47"/>
  <c r="AL480" i="64"/>
  <c r="BZ122" i="46"/>
  <c r="J168" i="25" s="1"/>
  <c r="AM323" i="64"/>
  <c r="F189" i="64"/>
  <c r="AP39" i="25"/>
  <c r="F96" i="64"/>
  <c r="AM549" i="64"/>
  <c r="BP186" i="46"/>
  <c r="AR164" i="64"/>
  <c r="AR382" i="64"/>
  <c r="AB48" i="64"/>
  <c r="AR259" i="64"/>
  <c r="AR406" i="64"/>
  <c r="AD70" i="25"/>
  <c r="I153" i="47"/>
  <c r="AZ158" i="46"/>
  <c r="AX228" i="46" s="1"/>
  <c r="BD158" i="46"/>
  <c r="BB228" i="46" s="1"/>
  <c r="BL158" i="46"/>
  <c r="BJ228" i="46" s="1"/>
  <c r="AP232" i="64"/>
  <c r="AP452" i="64"/>
  <c r="Q28" i="74"/>
  <c r="AM245" i="64"/>
  <c r="AB385" i="64"/>
  <c r="AH27" i="64"/>
  <c r="AK90" i="64"/>
  <c r="AC43" i="25"/>
  <c r="AB43" i="25"/>
  <c r="AK534" i="64"/>
  <c r="AM536" i="64"/>
  <c r="AM35" i="25"/>
  <c r="AO239" i="64"/>
  <c r="AC389" i="64"/>
  <c r="AN469" i="64"/>
  <c r="AR47" i="64"/>
  <c r="AT549" i="64"/>
  <c r="AE484" i="64"/>
  <c r="F56" i="64"/>
  <c r="AG534" i="64"/>
  <c r="AL106" i="64"/>
  <c r="AO549" i="64"/>
  <c r="AS22" i="64"/>
  <c r="AO480" i="64"/>
  <c r="AQ411" i="64"/>
  <c r="AK313" i="64"/>
  <c r="AL56" i="25"/>
  <c r="AQ43" i="64"/>
  <c r="AK472" i="64"/>
  <c r="AG394" i="64"/>
  <c r="AG540" i="64"/>
  <c r="AG247" i="64"/>
  <c r="AG467" i="64"/>
  <c r="AG35" i="64"/>
  <c r="I247" i="64"/>
  <c r="AP43" i="25"/>
  <c r="AU29" i="64"/>
  <c r="AP529" i="64"/>
  <c r="AN535" i="64"/>
  <c r="K55" i="63"/>
  <c r="AT467" i="64"/>
  <c r="AT35" i="64"/>
  <c r="AT247" i="64"/>
  <c r="AT540" i="64"/>
  <c r="AT105" i="64"/>
  <c r="AT394" i="64"/>
  <c r="AF29" i="64"/>
  <c r="AC31" i="25"/>
  <c r="AF39" i="25"/>
  <c r="AN43" i="25"/>
  <c r="AU452" i="64"/>
  <c r="AG176" i="64"/>
  <c r="AQ385" i="64"/>
  <c r="AS20" i="68"/>
  <c r="BQ20" i="68" s="1"/>
  <c r="AK524" i="64"/>
  <c r="D42" i="44"/>
  <c r="E42" i="44" s="1"/>
  <c r="H42" i="44" s="1"/>
  <c r="C241" i="44"/>
  <c r="AT176" i="64"/>
  <c r="F385" i="64"/>
  <c r="AI535" i="64"/>
  <c r="AQ102" i="64"/>
  <c r="AO456" i="64"/>
  <c r="AQ260" i="64"/>
  <c r="AB334" i="64"/>
  <c r="C27" i="36"/>
  <c r="C79" i="36"/>
  <c r="CB123" i="46"/>
  <c r="L169" i="25" s="1"/>
  <c r="AO252" i="64"/>
  <c r="AG43" i="25"/>
  <c r="BP57" i="46"/>
  <c r="AO529" i="64"/>
  <c r="AD312" i="64"/>
  <c r="AM535" i="64"/>
  <c r="AH535" i="64"/>
  <c r="AM312" i="64"/>
  <c r="AO484" i="64"/>
  <c r="AU399" i="64"/>
  <c r="CC122" i="46"/>
  <c r="M168" i="25" s="1"/>
  <c r="I110" i="44"/>
  <c r="J110" i="44" s="1"/>
  <c r="F28" i="74"/>
  <c r="C231" i="46"/>
  <c r="V25" i="73"/>
  <c r="AI39" i="64"/>
  <c r="CK154" i="46"/>
  <c r="P25" i="73"/>
  <c r="CE91" i="46"/>
  <c r="BZ91" i="46"/>
  <c r="BV98" i="46"/>
  <c r="AO260" i="64"/>
  <c r="AU472" i="64"/>
  <c r="AO476" i="64"/>
  <c r="BY91" i="46"/>
  <c r="CA91" i="46"/>
  <c r="BZ128" i="46"/>
  <c r="J173" i="25" s="1"/>
  <c r="BJ180" i="46"/>
  <c r="CJ154" i="46"/>
  <c r="AU334" i="64"/>
  <c r="AC535" i="64"/>
  <c r="AC462" i="64"/>
  <c r="AK456" i="64"/>
  <c r="AL479" i="64"/>
  <c r="AM531" i="64"/>
  <c r="AJ609" i="64"/>
  <c r="AJ105" i="64" s="1"/>
  <c r="AD479" i="64"/>
  <c r="AH33" i="64"/>
  <c r="AR102" i="64"/>
  <c r="BA123" i="46"/>
  <c r="BG186" i="46"/>
  <c r="BQ186" i="46"/>
  <c r="BG123" i="46"/>
  <c r="BI123" i="46"/>
  <c r="BQ123" i="46"/>
  <c r="AZ186" i="46"/>
  <c r="BL123" i="46"/>
  <c r="CB127" i="46"/>
  <c r="L172" i="25" s="1"/>
  <c r="CG91" i="46"/>
  <c r="I91" i="44"/>
  <c r="J91" i="44" s="1"/>
  <c r="AH609" i="64"/>
  <c r="AH394" i="64" s="1"/>
  <c r="B36" i="67"/>
  <c r="BR123" i="46"/>
  <c r="BN123" i="46"/>
  <c r="BJ123" i="46"/>
  <c r="AY123" i="46"/>
  <c r="AT334" i="64"/>
  <c r="C68" i="67"/>
  <c r="I467" i="64"/>
  <c r="AH246" i="64"/>
  <c r="AH308" i="64"/>
  <c r="AM260" i="64"/>
  <c r="BV123" i="46"/>
  <c r="F169" i="25" s="1"/>
  <c r="C73" i="36"/>
  <c r="AB539" i="64"/>
  <c r="BH123" i="46"/>
  <c r="BB123" i="46"/>
  <c r="BE186" i="46"/>
  <c r="BC186" i="46"/>
  <c r="BF123" i="46"/>
  <c r="BO186" i="46"/>
  <c r="BA186" i="46"/>
  <c r="BM123" i="46"/>
  <c r="BD123" i="46"/>
  <c r="BP123" i="46"/>
  <c r="F26" i="73"/>
  <c r="AG457" i="64"/>
  <c r="AS37" i="64"/>
  <c r="CB126" i="46"/>
  <c r="BU123" i="46"/>
  <c r="E169" i="25" s="1"/>
  <c r="CJ123" i="46"/>
  <c r="T169" i="25" s="1"/>
  <c r="AU317" i="64"/>
  <c r="BF154" i="46"/>
  <c r="CF91" i="46"/>
  <c r="AB96" i="64"/>
  <c r="BW123" i="46"/>
  <c r="G169" i="25" s="1"/>
  <c r="AS92" i="64"/>
  <c r="AO27" i="64"/>
  <c r="D153" i="47"/>
  <c r="BV91" i="46"/>
  <c r="CC91" i="46"/>
  <c r="BB180" i="46"/>
  <c r="BN186" i="46"/>
  <c r="AB458" i="64"/>
  <c r="CF123" i="46"/>
  <c r="P169" i="25" s="1"/>
  <c r="Y43" i="25"/>
  <c r="BI186" i="46"/>
  <c r="BO123" i="46"/>
  <c r="AE102" i="64"/>
  <c r="AC102" i="64"/>
  <c r="AR456" i="64"/>
  <c r="BC123" i="46"/>
  <c r="BJ186" i="46"/>
  <c r="AU102" i="64"/>
  <c r="AZ123" i="46"/>
  <c r="BD186" i="46"/>
  <c r="BD180" i="46"/>
  <c r="I22" i="44"/>
  <c r="J22" i="44" s="1"/>
  <c r="CM22" i="46"/>
  <c r="CH22" i="46"/>
  <c r="BY22" i="46"/>
  <c r="BF22" i="46"/>
  <c r="CL22" i="46"/>
  <c r="BV22" i="46"/>
  <c r="AZ22" i="46"/>
  <c r="CE22" i="46"/>
  <c r="CJ22" i="46"/>
  <c r="BX22" i="46"/>
  <c r="CF22" i="46"/>
  <c r="BZ22" i="46"/>
  <c r="CB22" i="46"/>
  <c r="BP22" i="46"/>
  <c r="CG22" i="46"/>
  <c r="BL22" i="46"/>
  <c r="BI22" i="46"/>
  <c r="BC22" i="46"/>
  <c r="BM22" i="46"/>
  <c r="BW22" i="46"/>
  <c r="AO326" i="64"/>
  <c r="AU106" i="64"/>
  <c r="D47" i="46"/>
  <c r="E47" i="46" s="1"/>
  <c r="CG47" i="46" s="1"/>
  <c r="CM127" i="46"/>
  <c r="W172" i="25" s="1"/>
  <c r="J148" i="44"/>
  <c r="BB128" i="46"/>
  <c r="K75" i="63"/>
  <c r="AH29" i="64"/>
  <c r="CA123" i="46"/>
  <c r="K169" i="25" s="1"/>
  <c r="D46" i="44"/>
  <c r="E46" i="44" s="1"/>
  <c r="H46" i="44" s="1"/>
  <c r="D74" i="44"/>
  <c r="E74" i="44" s="1"/>
  <c r="H74" i="44" s="1"/>
  <c r="BE123" i="46"/>
  <c r="AS102" i="64"/>
  <c r="D57" i="44"/>
  <c r="E57" i="44" s="1"/>
  <c r="H57" i="44" s="1"/>
  <c r="AG462" i="64"/>
  <c r="AI315" i="64"/>
  <c r="AD56" i="25"/>
  <c r="AD306" i="64"/>
  <c r="AB177" i="64"/>
  <c r="AB541" i="64"/>
  <c r="AZ204" i="46"/>
  <c r="BH204" i="46"/>
  <c r="AC19" i="64"/>
  <c r="AR162" i="64"/>
  <c r="BV43" i="46"/>
  <c r="F40" i="63"/>
  <c r="CA43" i="46"/>
  <c r="BF43" i="46"/>
  <c r="BN43" i="46"/>
  <c r="AB459" i="64"/>
  <c r="BU43" i="46"/>
  <c r="X467" i="64"/>
  <c r="I202" i="44"/>
  <c r="J202" i="44" s="1"/>
  <c r="BQ43" i="46"/>
  <c r="BW43" i="46"/>
  <c r="BA43" i="46"/>
  <c r="E38" i="63"/>
  <c r="D41" i="46" s="1"/>
  <c r="E41" i="46" s="1"/>
  <c r="BM41" i="46" s="1"/>
  <c r="BG43" i="46"/>
  <c r="CD43" i="46"/>
  <c r="F334" i="64"/>
  <c r="AI463" i="64"/>
  <c r="BZ123" i="46"/>
  <c r="J169" i="25" s="1"/>
  <c r="D61" i="44"/>
  <c r="E61" i="44" s="1"/>
  <c r="H61" i="44" s="1"/>
  <c r="J61" i="44" s="1"/>
  <c r="AQ462" i="64"/>
  <c r="AO394" i="64"/>
  <c r="AO524" i="64"/>
  <c r="AG524" i="64"/>
  <c r="AB453" i="64"/>
  <c r="AP453" i="64"/>
  <c r="AM479" i="64"/>
  <c r="N97" i="63"/>
  <c r="F260" i="64"/>
  <c r="CC43" i="46"/>
  <c r="AB90" i="64"/>
  <c r="BQ199" i="46"/>
  <c r="AI35" i="64"/>
  <c r="AK525" i="64"/>
  <c r="AJ529" i="64"/>
  <c r="AK529" i="64"/>
  <c r="AF312" i="64"/>
  <c r="F41" i="63"/>
  <c r="D44" i="44" s="1"/>
  <c r="E44" i="44" s="1"/>
  <c r="H44" i="44" s="1"/>
  <c r="CA48" i="46"/>
  <c r="CL48" i="46"/>
  <c r="BL48" i="46"/>
  <c r="CI99" i="46"/>
  <c r="J183" i="44"/>
  <c r="AK102" i="64"/>
  <c r="AB557" i="64"/>
  <c r="CC48" i="46"/>
  <c r="BW48" i="46"/>
  <c r="BU48" i="46"/>
  <c r="BY99" i="46"/>
  <c r="J109" i="44"/>
  <c r="BN48" i="46"/>
  <c r="BV48" i="46"/>
  <c r="BC48" i="46"/>
  <c r="CM48" i="46"/>
  <c r="BA48" i="46"/>
  <c r="BT99" i="46"/>
  <c r="AG39" i="25"/>
  <c r="BL186" i="46"/>
  <c r="AG475" i="64"/>
  <c r="BP204" i="46"/>
  <c r="BH186" i="46"/>
  <c r="CG43" i="46"/>
  <c r="CK43" i="46"/>
  <c r="BK43" i="46"/>
  <c r="CB43" i="46"/>
  <c r="BR43" i="46"/>
  <c r="CH46" i="46"/>
  <c r="AY43" i="46"/>
  <c r="D77" i="44"/>
  <c r="E77" i="44" s="1"/>
  <c r="H77" i="44" s="1"/>
  <c r="C42" i="67"/>
  <c r="BV99" i="46"/>
  <c r="AK467" i="64"/>
  <c r="AS181" i="64"/>
  <c r="AM162" i="64"/>
  <c r="AR532" i="64"/>
  <c r="AI43" i="25"/>
  <c r="CE43" i="46"/>
  <c r="BP43" i="46"/>
  <c r="BL43" i="46"/>
  <c r="BT43" i="46"/>
  <c r="BM43" i="46"/>
  <c r="BD43" i="46"/>
  <c r="CI43" i="46"/>
  <c r="BO43" i="46"/>
  <c r="BQ46" i="46"/>
  <c r="AB456" i="64"/>
  <c r="AH317" i="64"/>
  <c r="AE313" i="64"/>
  <c r="AQ399" i="64"/>
  <c r="AS108" i="64"/>
  <c r="AG92" i="64"/>
  <c r="AN319" i="64"/>
  <c r="AB532" i="64"/>
  <c r="AM308" i="64"/>
  <c r="AH234" i="64"/>
  <c r="J175" i="44"/>
  <c r="AI89" i="64"/>
  <c r="AK459" i="64"/>
  <c r="AD382" i="64"/>
  <c r="AK532" i="64"/>
  <c r="BW158" i="46"/>
  <c r="BU228" i="46" s="1"/>
  <c r="BM158" i="46"/>
  <c r="BK228" i="46" s="1"/>
  <c r="BA158" i="46"/>
  <c r="AY228" i="46" s="1"/>
  <c r="BU158" i="46"/>
  <c r="BS228" i="46" s="1"/>
  <c r="BJ198" i="46"/>
  <c r="BA77" i="46"/>
  <c r="AJ399" i="64"/>
  <c r="AQ459" i="64"/>
  <c r="BL58" i="46"/>
  <c r="BJ245" i="46" s="1"/>
  <c r="CC58" i="46"/>
  <c r="CA245" i="46" s="1"/>
  <c r="BB58" i="46"/>
  <c r="AZ245" i="46" s="1"/>
  <c r="BF58" i="46"/>
  <c r="BD245" i="46" s="1"/>
  <c r="AI316" i="64"/>
  <c r="AG234" i="64"/>
  <c r="AD96" i="64"/>
  <c r="AU395" i="64"/>
  <c r="AE234" i="64"/>
  <c r="AK383" i="64"/>
  <c r="BO77" i="46"/>
  <c r="BG77" i="46"/>
  <c r="BB77" i="46"/>
  <c r="BK58" i="46"/>
  <c r="BI245" i="46" s="1"/>
  <c r="BW116" i="46"/>
  <c r="I114" i="44"/>
  <c r="J114" i="44" s="1"/>
  <c r="BU58" i="46"/>
  <c r="BS245" i="46" s="1"/>
  <c r="CH58" i="46"/>
  <c r="CF245" i="46" s="1"/>
  <c r="BX58" i="46"/>
  <c r="BV245" i="46" s="1"/>
  <c r="CD58" i="46"/>
  <c r="CB245" i="46" s="1"/>
  <c r="BJ58" i="46"/>
  <c r="BH245" i="46" s="1"/>
  <c r="BC58" i="46"/>
  <c r="BA245" i="46" s="1"/>
  <c r="BP44" i="46"/>
  <c r="F57" i="64"/>
  <c r="AT475" i="64"/>
  <c r="BB158" i="46"/>
  <c r="AZ228" i="46" s="1"/>
  <c r="BR158" i="46"/>
  <c r="BP228" i="46" s="1"/>
  <c r="CM158" i="46"/>
  <c r="CK228" i="46" s="1"/>
  <c r="CK158" i="46"/>
  <c r="CI228" i="46" s="1"/>
  <c r="BE158" i="46"/>
  <c r="BC228" i="46" s="1"/>
  <c r="BQ77" i="46"/>
  <c r="BO58" i="46"/>
  <c r="BM245" i="46" s="1"/>
  <c r="BH58" i="46"/>
  <c r="BF245" i="46" s="1"/>
  <c r="BE58" i="46"/>
  <c r="BC245" i="46" s="1"/>
  <c r="CE58" i="46"/>
  <c r="CC245" i="46" s="1"/>
  <c r="AM234" i="64"/>
  <c r="AB545" i="64"/>
  <c r="AL180" i="64"/>
  <c r="BD77" i="46"/>
  <c r="AZ77" i="46"/>
  <c r="BM58" i="46"/>
  <c r="BK245" i="46" s="1"/>
  <c r="BV116" i="46"/>
  <c r="CH116" i="46"/>
  <c r="CC116" i="46"/>
  <c r="CM58" i="46"/>
  <c r="CK245" i="46" s="1"/>
  <c r="CF58" i="46"/>
  <c r="CD245" i="46" s="1"/>
  <c r="CL58" i="46"/>
  <c r="CJ245" i="46" s="1"/>
  <c r="BY58" i="46"/>
  <c r="BW245" i="46" s="1"/>
  <c r="BV58" i="46"/>
  <c r="BT245" i="46" s="1"/>
  <c r="G58" i="46"/>
  <c r="E245" i="46" s="1"/>
  <c r="AB252" i="64"/>
  <c r="BX44" i="46"/>
  <c r="AH43" i="64"/>
  <c r="AB180" i="64"/>
  <c r="AD308" i="64"/>
  <c r="AS180" i="64"/>
  <c r="AB236" i="64"/>
  <c r="AQ180" i="64"/>
  <c r="AR180" i="64"/>
  <c r="AS43" i="64"/>
  <c r="C224" i="64"/>
  <c r="CB158" i="46"/>
  <c r="BZ228" i="46" s="1"/>
  <c r="CF158" i="46"/>
  <c r="CD228" i="46" s="1"/>
  <c r="BO158" i="46"/>
  <c r="BM228" i="46" s="1"/>
  <c r="AY58" i="46"/>
  <c r="AW245" i="46" s="1"/>
  <c r="CA58" i="46"/>
  <c r="BY245" i="46" s="1"/>
  <c r="BD58" i="46"/>
  <c r="BB245" i="46" s="1"/>
  <c r="AE308" i="64"/>
  <c r="BN77" i="46"/>
  <c r="AB110" i="64"/>
  <c r="CA116" i="46"/>
  <c r="CL116" i="46"/>
  <c r="CG58" i="46"/>
  <c r="CE245" i="46" s="1"/>
  <c r="BA58" i="46"/>
  <c r="AY245" i="46" s="1"/>
  <c r="BI58" i="46"/>
  <c r="BG245" i="46" s="1"/>
  <c r="BP58" i="46"/>
  <c r="BN245" i="46" s="1"/>
  <c r="I58" i="44"/>
  <c r="BG58" i="46"/>
  <c r="BE245" i="46" s="1"/>
  <c r="AU234" i="64"/>
  <c r="AK234" i="64"/>
  <c r="BC198" i="46"/>
  <c r="AC162" i="64"/>
  <c r="AR475" i="64"/>
  <c r="G149" i="47"/>
  <c r="AI176" i="64"/>
  <c r="AJ556" i="64"/>
  <c r="AP483" i="64"/>
  <c r="AQ193" i="64"/>
  <c r="AD35" i="25"/>
  <c r="AR56" i="25"/>
  <c r="AC146" i="68"/>
  <c r="O105" i="64"/>
  <c r="AE25" i="64"/>
  <c r="AR237" i="46"/>
  <c r="I176" i="64"/>
  <c r="I35" i="64"/>
  <c r="AS313" i="64"/>
  <c r="AB168" i="64"/>
  <c r="AB106" i="64"/>
  <c r="AU37" i="64"/>
  <c r="AS466" i="64"/>
  <c r="AV594" i="64"/>
  <c r="AI387" i="64"/>
  <c r="AE305" i="64"/>
  <c r="AX23" i="46"/>
  <c r="AM166" i="64"/>
  <c r="AR263" i="64"/>
  <c r="AS263" i="64"/>
  <c r="J286" i="25"/>
  <c r="Z467" i="64"/>
  <c r="R467" i="64"/>
  <c r="CL99" i="46"/>
  <c r="CK99" i="46"/>
  <c r="AI166" i="64"/>
  <c r="AN475" i="64"/>
  <c r="BZ99" i="46"/>
  <c r="I97" i="44"/>
  <c r="J97" i="44" s="1"/>
  <c r="C100" i="63"/>
  <c r="O176" i="64"/>
  <c r="BL210" i="46"/>
  <c r="AP544" i="64"/>
  <c r="AU231" i="64"/>
  <c r="AL51" i="64"/>
  <c r="BO210" i="46"/>
  <c r="BF210" i="46"/>
  <c r="CK153" i="46"/>
  <c r="AZ137" i="46"/>
  <c r="AJ470" i="64"/>
  <c r="AH382" i="64"/>
  <c r="AT43" i="64"/>
  <c r="BN173" i="46"/>
  <c r="M247" i="64"/>
  <c r="BA210" i="46"/>
  <c r="M467" i="64"/>
  <c r="O467" i="64"/>
  <c r="D60" i="44"/>
  <c r="E60" i="44" s="1"/>
  <c r="H60" i="44" s="1"/>
  <c r="CM99" i="46"/>
  <c r="CC99" i="46"/>
  <c r="CL121" i="46"/>
  <c r="V167" i="25" s="1"/>
  <c r="CH99" i="46"/>
  <c r="CA99" i="46"/>
  <c r="CA121" i="46"/>
  <c r="K167" i="25" s="1"/>
  <c r="AG453" i="64"/>
  <c r="AL410" i="64"/>
  <c r="AG249" i="46"/>
  <c r="Y467" i="64"/>
  <c r="BU121" i="46"/>
  <c r="E167" i="25" s="1"/>
  <c r="AI249" i="46"/>
  <c r="CG59" i="46"/>
  <c r="CE246" i="46" s="1"/>
  <c r="X176" i="64"/>
  <c r="BR210" i="46"/>
  <c r="AR483" i="64"/>
  <c r="AU249" i="64"/>
  <c r="F105" i="64"/>
  <c r="BE153" i="46"/>
  <c r="CC145" i="46"/>
  <c r="BL145" i="46"/>
  <c r="CG137" i="46"/>
  <c r="BC137" i="46"/>
  <c r="BI210" i="46"/>
  <c r="BQ210" i="46"/>
  <c r="BJ153" i="46"/>
  <c r="BN210" i="46"/>
  <c r="AM146" i="68"/>
  <c r="AS468" i="64"/>
  <c r="AR470" i="64"/>
  <c r="AG21" i="64"/>
  <c r="AD536" i="64"/>
  <c r="AI19" i="64"/>
  <c r="AT329" i="64"/>
  <c r="AS164" i="64"/>
  <c r="T176" i="64"/>
  <c r="AK43" i="25"/>
  <c r="AF31" i="25"/>
  <c r="AY210" i="46"/>
  <c r="BM210" i="46"/>
  <c r="CJ121" i="46"/>
  <c r="T167" i="25" s="1"/>
  <c r="V467" i="64"/>
  <c r="CE99" i="46"/>
  <c r="CG121" i="46"/>
  <c r="Q167" i="25" s="1"/>
  <c r="BU99" i="46"/>
  <c r="AG233" i="64"/>
  <c r="AL556" i="64"/>
  <c r="AV600" i="64"/>
  <c r="AM526" i="64"/>
  <c r="BT121" i="46"/>
  <c r="D167" i="25" s="1"/>
  <c r="CB121" i="46"/>
  <c r="L167" i="25" s="1"/>
  <c r="CE59" i="46"/>
  <c r="CC246" i="46" s="1"/>
  <c r="BD210" i="46"/>
  <c r="AU164" i="64"/>
  <c r="AL483" i="64"/>
  <c r="BE210" i="46"/>
  <c r="BL153" i="46"/>
  <c r="BC145" i="46"/>
  <c r="BR153" i="46"/>
  <c r="BN145" i="46"/>
  <c r="CM153" i="46"/>
  <c r="CM137" i="46"/>
  <c r="CA153" i="46"/>
  <c r="AS106" i="64"/>
  <c r="AN402" i="64"/>
  <c r="BN161" i="46"/>
  <c r="BL229" i="46" s="1"/>
  <c r="M286" i="25"/>
  <c r="AH395" i="64"/>
  <c r="AQ452" i="64"/>
  <c r="AY48" i="46"/>
  <c r="BO48" i="46"/>
  <c r="CI48" i="46"/>
  <c r="BI48" i="46"/>
  <c r="BF48" i="46"/>
  <c r="BY48" i="46"/>
  <c r="CJ48" i="46"/>
  <c r="S35" i="64"/>
  <c r="K28" i="74"/>
  <c r="AK35" i="64"/>
  <c r="CJ59" i="46"/>
  <c r="CH246" i="46" s="1"/>
  <c r="W35" i="64"/>
  <c r="T25" i="73"/>
  <c r="I28" i="74"/>
  <c r="AZ174" i="46"/>
  <c r="R35" i="64"/>
  <c r="AK105" i="64"/>
  <c r="AA35" i="25"/>
  <c r="AO35" i="25"/>
  <c r="AE237" i="46"/>
  <c r="AH31" i="25"/>
  <c r="Q105" i="64"/>
  <c r="AN56" i="25"/>
  <c r="AH461" i="64"/>
  <c r="AI388" i="64"/>
  <c r="AQ330" i="64"/>
  <c r="AI103" i="64"/>
  <c r="F387" i="64"/>
  <c r="AP402" i="64"/>
  <c r="AK176" i="64"/>
  <c r="AC249" i="46"/>
  <c r="BW59" i="46"/>
  <c r="BU246" i="46" s="1"/>
  <c r="M35" i="64"/>
  <c r="L35" i="64"/>
  <c r="K247" i="64"/>
  <c r="P247" i="64"/>
  <c r="BK196" i="46"/>
  <c r="AJ310" i="64"/>
  <c r="BH174" i="46"/>
  <c r="Q467" i="64"/>
  <c r="AD173" i="64"/>
  <c r="AT321" i="64"/>
  <c r="AG105" i="64"/>
  <c r="CD105" i="46"/>
  <c r="CE105" i="46"/>
  <c r="AF307" i="64"/>
  <c r="AI461" i="64"/>
  <c r="AI91" i="64"/>
  <c r="AM185" i="64"/>
  <c r="AO105" i="64"/>
  <c r="E149" i="47"/>
  <c r="AQ531" i="64"/>
  <c r="AC103" i="64"/>
  <c r="AE103" i="64"/>
  <c r="AD321" i="64"/>
  <c r="BG137" i="46"/>
  <c r="BO145" i="46"/>
  <c r="BF153" i="46"/>
  <c r="BQ153" i="46"/>
  <c r="BQ145" i="46"/>
  <c r="BP153" i="46"/>
  <c r="CH137" i="46"/>
  <c r="CL153" i="46"/>
  <c r="BO153" i="46"/>
  <c r="CE153" i="46"/>
  <c r="BK145" i="46"/>
  <c r="BF137" i="46"/>
  <c r="CH145" i="46"/>
  <c r="AF249" i="46"/>
  <c r="AJ536" i="64"/>
  <c r="AT121" i="64"/>
  <c r="AE33" i="64"/>
  <c r="AU461" i="64"/>
  <c r="CH161" i="46"/>
  <c r="CF229" i="46" s="1"/>
  <c r="AE387" i="64"/>
  <c r="AG321" i="64"/>
  <c r="CL105" i="46"/>
  <c r="CH105" i="46"/>
  <c r="BY105" i="46"/>
  <c r="AG461" i="64"/>
  <c r="AH245" i="64"/>
  <c r="AI162" i="64"/>
  <c r="AM44" i="64"/>
  <c r="AK321" i="64"/>
  <c r="AN257" i="46"/>
  <c r="AI321" i="64"/>
  <c r="Q35" i="64"/>
  <c r="AD105" i="64"/>
  <c r="AC461" i="64"/>
  <c r="AF453" i="64"/>
  <c r="AM403" i="64"/>
  <c r="CI145" i="46"/>
  <c r="BA153" i="46"/>
  <c r="BR145" i="46"/>
  <c r="CB137" i="46"/>
  <c r="BW145" i="46"/>
  <c r="BU231" i="46" s="1"/>
  <c r="CL145" i="46"/>
  <c r="CD145" i="46"/>
  <c r="BT145" i="46"/>
  <c r="BG153" i="46"/>
  <c r="BG145" i="46"/>
  <c r="BE145" i="46"/>
  <c r="BU137" i="46"/>
  <c r="BK137" i="46"/>
  <c r="BW153" i="46"/>
  <c r="CI137" i="46"/>
  <c r="CA145" i="46"/>
  <c r="BV137" i="46"/>
  <c r="BX153" i="46"/>
  <c r="CF153" i="46"/>
  <c r="AC237" i="46"/>
  <c r="AJ406" i="64"/>
  <c r="AC166" i="64"/>
  <c r="BZ161" i="46"/>
  <c r="BX229" i="46" s="1"/>
  <c r="CF173" i="46"/>
  <c r="BK173" i="46"/>
  <c r="F175" i="64"/>
  <c r="BF19" i="46"/>
  <c r="H467" i="64"/>
  <c r="AR173" i="64"/>
  <c r="J198" i="44"/>
  <c r="CC105" i="46"/>
  <c r="BU105" i="46"/>
  <c r="I103" i="44"/>
  <c r="J103" i="44" s="1"/>
  <c r="CK105" i="46"/>
  <c r="AT483" i="64"/>
  <c r="AB531" i="64"/>
  <c r="AD39" i="25"/>
  <c r="AH241" i="64"/>
  <c r="AE319" i="64"/>
  <c r="T247" i="64"/>
  <c r="BH137" i="46"/>
  <c r="BY137" i="46"/>
  <c r="BZ145" i="46"/>
  <c r="BX145" i="46"/>
  <c r="BT137" i="46"/>
  <c r="CI153" i="46"/>
  <c r="BU153" i="46"/>
  <c r="BY145" i="46"/>
  <c r="BO137" i="46"/>
  <c r="BP137" i="46"/>
  <c r="BU145" i="46"/>
  <c r="CG153" i="46"/>
  <c r="CH153" i="46"/>
  <c r="BM145" i="46"/>
  <c r="BI137" i="46"/>
  <c r="BD137" i="46"/>
  <c r="CA137" i="46"/>
  <c r="BA137" i="46"/>
  <c r="AT556" i="64"/>
  <c r="CJ173" i="46"/>
  <c r="S286" i="25"/>
  <c r="AM26" i="64"/>
  <c r="AL48" i="64"/>
  <c r="AN480" i="64"/>
  <c r="AJ39" i="25"/>
  <c r="AK252" i="64"/>
  <c r="AJ246" i="64"/>
  <c r="AP537" i="64"/>
  <c r="AP399" i="64"/>
  <c r="AB480" i="64"/>
  <c r="AS28" i="64"/>
  <c r="AF27" i="64"/>
  <c r="AO334" i="64"/>
  <c r="AR553" i="64"/>
  <c r="AM319" i="64"/>
  <c r="BT22" i="46"/>
  <c r="AY22" i="46"/>
  <c r="BK22" i="46"/>
  <c r="AR453" i="64"/>
  <c r="AC26" i="64"/>
  <c r="AO399" i="64"/>
  <c r="AO98" i="64"/>
  <c r="F26" i="64"/>
  <c r="CB95" i="46"/>
  <c r="BN95" i="46"/>
  <c r="T95" i="56" s="1"/>
  <c r="S179" i="47" s="1"/>
  <c r="BT95" i="46"/>
  <c r="AB411" i="64"/>
  <c r="AN451" i="64"/>
  <c r="CC112" i="46"/>
  <c r="AO48" i="64"/>
  <c r="BG194" i="46"/>
  <c r="BE22" i="46"/>
  <c r="BH22" i="46"/>
  <c r="BP194" i="46"/>
  <c r="BG22" i="46"/>
  <c r="BJ22" i="46"/>
  <c r="BF194" i="46"/>
  <c r="BA194" i="46"/>
  <c r="BM194" i="46"/>
  <c r="BQ194" i="46"/>
  <c r="CB154" i="46"/>
  <c r="AK48" i="64"/>
  <c r="AG96" i="64"/>
  <c r="CC22" i="46"/>
  <c r="CA22" i="46"/>
  <c r="CI22" i="46"/>
  <c r="AM381" i="64"/>
  <c r="AF381" i="64"/>
  <c r="AE246" i="64"/>
  <c r="AK28" i="64"/>
  <c r="AM389" i="64"/>
  <c r="AQ26" i="64"/>
  <c r="AT28" i="64"/>
  <c r="AN260" i="64"/>
  <c r="AY95" i="46"/>
  <c r="CA95" i="46"/>
  <c r="AS380" i="64"/>
  <c r="BB194" i="46"/>
  <c r="BR22" i="46"/>
  <c r="BU22" i="46"/>
  <c r="I192" i="44"/>
  <c r="J192" i="44" s="1"/>
  <c r="BA22" i="46"/>
  <c r="BB22" i="46"/>
  <c r="BO194" i="46"/>
  <c r="BJ194" i="46"/>
  <c r="AS537" i="64"/>
  <c r="AF26" i="64"/>
  <c r="CD22" i="46"/>
  <c r="BO22" i="46"/>
  <c r="F22" i="46"/>
  <c r="H22" i="46" s="1"/>
  <c r="AH381" i="64"/>
  <c r="AK40" i="64"/>
  <c r="AM316" i="64"/>
  <c r="AC524" i="64"/>
  <c r="AH98" i="64"/>
  <c r="AP98" i="64"/>
  <c r="AH544" i="64"/>
  <c r="AB122" i="64"/>
  <c r="AP552" i="64"/>
  <c r="AP56" i="25"/>
  <c r="T467" i="64"/>
  <c r="AG312" i="64"/>
  <c r="AH389" i="64"/>
  <c r="AM462" i="64"/>
  <c r="AO110" i="64"/>
  <c r="AR552" i="64"/>
  <c r="AM246" i="64"/>
  <c r="AO545" i="64"/>
  <c r="CE95" i="46"/>
  <c r="CH95" i="46"/>
  <c r="H149" i="47"/>
  <c r="AL26" i="64"/>
  <c r="BK154" i="46"/>
  <c r="AB338" i="64"/>
  <c r="BX92" i="46"/>
  <c r="BU92" i="46"/>
  <c r="BY92" i="46"/>
  <c r="AO26" i="64"/>
  <c r="AM552" i="64"/>
  <c r="AG535" i="64"/>
  <c r="AN334" i="64"/>
  <c r="AG389" i="64"/>
  <c r="AP21" i="64"/>
  <c r="AO40" i="64"/>
  <c r="I95" i="44"/>
  <c r="J95" i="44" s="1"/>
  <c r="BO95" i="46"/>
  <c r="BV95" i="46"/>
  <c r="BQ95" i="46"/>
  <c r="AG98" i="64"/>
  <c r="AF28" i="64"/>
  <c r="AC28" i="64"/>
  <c r="AL98" i="64"/>
  <c r="AD451" i="64"/>
  <c r="AK451" i="64"/>
  <c r="AB29" i="64"/>
  <c r="AG390" i="64"/>
  <c r="AC388" i="64"/>
  <c r="AK98" i="64"/>
  <c r="AR317" i="64"/>
  <c r="AD172" i="64"/>
  <c r="AM181" i="64"/>
  <c r="AF99" i="64"/>
  <c r="AL113" i="64"/>
  <c r="AR231" i="64"/>
  <c r="AE378" i="64"/>
  <c r="AO537" i="64"/>
  <c r="BN58" i="46"/>
  <c r="BL245" i="46" s="1"/>
  <c r="BZ19" i="46"/>
  <c r="AT21" i="64"/>
  <c r="F466" i="64"/>
  <c r="T286" i="25"/>
  <c r="AB21" i="64"/>
  <c r="AH239" i="64"/>
  <c r="AD97" i="64"/>
  <c r="AQ388" i="64"/>
  <c r="AU315" i="64"/>
  <c r="AB319" i="64"/>
  <c r="AI47" i="64"/>
  <c r="AN146" i="68"/>
  <c r="AB544" i="64"/>
  <c r="AG99" i="64"/>
  <c r="AP121" i="64"/>
  <c r="AR113" i="64"/>
  <c r="CK172" i="46"/>
  <c r="CI238" i="46" s="1"/>
  <c r="BG172" i="46"/>
  <c r="BE238" i="46" s="1"/>
  <c r="CF98" i="46"/>
  <c r="AM326" i="64"/>
  <c r="AR398" i="64"/>
  <c r="AK536" i="64"/>
  <c r="AJ410" i="64"/>
  <c r="AJ70" i="25"/>
  <c r="Y31" i="25"/>
  <c r="AC378" i="64"/>
  <c r="AD168" i="64"/>
  <c r="AD27" i="64"/>
  <c r="AF172" i="64"/>
  <c r="AG89" i="64"/>
  <c r="AH313" i="64"/>
  <c r="AH97" i="64"/>
  <c r="AI378" i="64"/>
  <c r="AS317" i="64"/>
  <c r="AO19" i="64"/>
  <c r="BB179" i="46"/>
  <c r="AY213" i="46"/>
  <c r="AH483" i="64"/>
  <c r="AH106" i="64"/>
  <c r="AQ471" i="64"/>
  <c r="F531" i="64"/>
  <c r="AM188" i="64"/>
  <c r="AQ251" i="64"/>
  <c r="AH168" i="64"/>
  <c r="AH471" i="64"/>
  <c r="AP188" i="64"/>
  <c r="AN37" i="64"/>
  <c r="AC39" i="25"/>
  <c r="BO198" i="46"/>
  <c r="AT168" i="64"/>
  <c r="AO43" i="64"/>
  <c r="AB43" i="64"/>
  <c r="AP47" i="64"/>
  <c r="AT317" i="64"/>
  <c r="AP236" i="64"/>
  <c r="AU536" i="64"/>
  <c r="AQ398" i="64"/>
  <c r="AP259" i="64"/>
  <c r="AB245" i="64"/>
  <c r="AM34" i="64"/>
  <c r="AL168" i="64"/>
  <c r="AE43" i="64"/>
  <c r="AD43" i="25"/>
  <c r="AQ305" i="64"/>
  <c r="BK198" i="46"/>
  <c r="BL198" i="46"/>
  <c r="AK168" i="64"/>
  <c r="AP319" i="64"/>
  <c r="BK186" i="46"/>
  <c r="BB186" i="46"/>
  <c r="BW92" i="46"/>
  <c r="CH133" i="46"/>
  <c r="BV133" i="46"/>
  <c r="J115" i="44"/>
  <c r="AK63" i="25"/>
  <c r="AF536" i="64"/>
  <c r="AJ257" i="46"/>
  <c r="AC160" i="64"/>
  <c r="AF164" i="64"/>
  <c r="AG160" i="64"/>
  <c r="AL548" i="64"/>
  <c r="AQ122" i="64"/>
  <c r="AS239" i="64"/>
  <c r="AM33" i="64"/>
  <c r="AS406" i="64"/>
  <c r="AR21" i="64"/>
  <c r="AH251" i="64"/>
  <c r="AR544" i="64"/>
  <c r="AH180" i="64"/>
  <c r="AP311" i="64"/>
  <c r="AB307" i="64"/>
  <c r="AM393" i="64"/>
  <c r="AJ317" i="64"/>
  <c r="AU43" i="64"/>
  <c r="AQ168" i="64"/>
  <c r="BM198" i="46"/>
  <c r="BQ198" i="46"/>
  <c r="B23" i="67"/>
  <c r="K90" i="36" s="1"/>
  <c r="AH452" i="64"/>
  <c r="AK39" i="25"/>
  <c r="AC43" i="64"/>
  <c r="AL316" i="64"/>
  <c r="AF106" i="64"/>
  <c r="AD75" i="25"/>
  <c r="AO525" i="64"/>
  <c r="F459" i="64"/>
  <c r="CC19" i="46"/>
  <c r="AJ26" i="64"/>
  <c r="AU28" i="64"/>
  <c r="CD33" i="46"/>
  <c r="AP28" i="64"/>
  <c r="AQ94" i="64"/>
  <c r="AM460" i="64"/>
  <c r="AB534" i="64"/>
  <c r="AR31" i="64"/>
  <c r="AD251" i="64"/>
  <c r="BQ33" i="46"/>
  <c r="AK315" i="64"/>
  <c r="AM31" i="64"/>
  <c r="AN484" i="64"/>
  <c r="AL92" i="64"/>
  <c r="AI484" i="64"/>
  <c r="AO31" i="25"/>
  <c r="AO451" i="64"/>
  <c r="BI33" i="46"/>
  <c r="AG95" i="64"/>
  <c r="AM56" i="25"/>
  <c r="V35" i="64"/>
  <c r="D377" i="64"/>
  <c r="F377" i="64" s="1"/>
  <c r="AK108" i="64"/>
  <c r="AQ395" i="64"/>
  <c r="AM36" i="64"/>
  <c r="AM96" i="64"/>
  <c r="J201" i="44"/>
  <c r="AQ472" i="64"/>
  <c r="F453" i="64"/>
  <c r="AK101" i="64"/>
  <c r="AE101" i="64"/>
  <c r="AH101" i="64"/>
  <c r="AF101" i="64"/>
  <c r="C49" i="25"/>
  <c r="M92" i="36"/>
  <c r="I92" i="36"/>
  <c r="AG630" i="64" s="1"/>
  <c r="AG342" i="64" s="1"/>
  <c r="AI114" i="64"/>
  <c r="AS114" i="64"/>
  <c r="AM338" i="64"/>
  <c r="AM484" i="64"/>
  <c r="BB195" i="46"/>
  <c r="I193" i="44"/>
  <c r="J193" i="44" s="1"/>
  <c r="AH378" i="64"/>
  <c r="AH305" i="64"/>
  <c r="AH231" i="64"/>
  <c r="AI532" i="64"/>
  <c r="AI386" i="64"/>
  <c r="AI239" i="64"/>
  <c r="AE27" i="64"/>
  <c r="AE386" i="64"/>
  <c r="AO243" i="64"/>
  <c r="AO536" i="64"/>
  <c r="AC172" i="64"/>
  <c r="AC31" i="64"/>
  <c r="AU552" i="64"/>
  <c r="AU406" i="64"/>
  <c r="AT479" i="64"/>
  <c r="AT188" i="64"/>
  <c r="AT259" i="64"/>
  <c r="AN51" i="64"/>
  <c r="AN483" i="64"/>
  <c r="AN556" i="64"/>
  <c r="D543" i="64"/>
  <c r="F543" i="64" s="1"/>
  <c r="AK177" i="64"/>
  <c r="AM452" i="64"/>
  <c r="AJ75" i="25"/>
  <c r="AC23" i="64"/>
  <c r="AI168" i="64"/>
  <c r="AO101" i="64"/>
  <c r="AJ403" i="64"/>
  <c r="AJ476" i="64"/>
  <c r="AQ389" i="64"/>
  <c r="AQ316" i="64"/>
  <c r="K157" i="47"/>
  <c r="AF75" i="25"/>
  <c r="AP383" i="64"/>
  <c r="AP456" i="64"/>
  <c r="AC381" i="64"/>
  <c r="AC163" i="64"/>
  <c r="AC234" i="64"/>
  <c r="AE238" i="64"/>
  <c r="AE312" i="64"/>
  <c r="AQ22" i="64"/>
  <c r="AQ308" i="64"/>
  <c r="AM334" i="64"/>
  <c r="AM48" i="64"/>
  <c r="AF308" i="64"/>
  <c r="AF163" i="64"/>
  <c r="AF22" i="64"/>
  <c r="AF234" i="64"/>
  <c r="CL154" i="46"/>
  <c r="BV154" i="46"/>
  <c r="CC154" i="46"/>
  <c r="BC154" i="46"/>
  <c r="CM154" i="46"/>
  <c r="BM154" i="46"/>
  <c r="BN154" i="46"/>
  <c r="CH154" i="46"/>
  <c r="BJ154" i="46"/>
  <c r="BQ154" i="46"/>
  <c r="CI154" i="46"/>
  <c r="BY154" i="46"/>
  <c r="BU154" i="46"/>
  <c r="BS224" i="46" s="1"/>
  <c r="BG154" i="46"/>
  <c r="BW154" i="46"/>
  <c r="CA154" i="46"/>
  <c r="BB154" i="46"/>
  <c r="BD154" i="46"/>
  <c r="AZ154" i="46"/>
  <c r="BI154" i="46"/>
  <c r="AT544" i="64"/>
  <c r="AT180" i="64"/>
  <c r="I178" i="44"/>
  <c r="J178" i="44" s="1"/>
  <c r="BH180" i="46"/>
  <c r="BG180" i="46"/>
  <c r="BC180" i="46"/>
  <c r="BK180" i="46"/>
  <c r="BE180" i="46"/>
  <c r="BI180" i="46"/>
  <c r="BO180" i="46"/>
  <c r="BA180" i="46"/>
  <c r="BR180" i="46"/>
  <c r="AY180" i="46"/>
  <c r="BN180" i="46"/>
  <c r="BP180" i="46"/>
  <c r="AZ180" i="46"/>
  <c r="BQ180" i="46"/>
  <c r="AK326" i="64"/>
  <c r="AK110" i="64"/>
  <c r="AK399" i="64"/>
  <c r="AN246" i="64"/>
  <c r="F246" i="64"/>
  <c r="AD246" i="64"/>
  <c r="AK173" i="64"/>
  <c r="AK537" i="64"/>
  <c r="AP102" i="64"/>
  <c r="AP173" i="64"/>
  <c r="AQ553" i="64"/>
  <c r="AM553" i="64"/>
  <c r="AN553" i="64"/>
  <c r="BT112" i="46"/>
  <c r="D179" i="64"/>
  <c r="F179" i="64" s="1"/>
  <c r="U286" i="25"/>
  <c r="BZ112" i="46"/>
  <c r="G92" i="36"/>
  <c r="AE630" i="64" s="1"/>
  <c r="AE126" i="64" s="1"/>
  <c r="AP249" i="46"/>
  <c r="AS310" i="64"/>
  <c r="AJ172" i="64"/>
  <c r="AC315" i="64"/>
  <c r="AD35" i="64"/>
  <c r="D470" i="64"/>
  <c r="F470" i="64" s="1"/>
  <c r="AI307" i="64"/>
  <c r="AQ114" i="64"/>
  <c r="AB393" i="64"/>
  <c r="AB233" i="64"/>
  <c r="AE233" i="64"/>
  <c r="AS453" i="64"/>
  <c r="AS21" i="64"/>
  <c r="BI199" i="46"/>
  <c r="BC199" i="46"/>
  <c r="BB199" i="46"/>
  <c r="AD63" i="25"/>
  <c r="I149" i="47"/>
  <c r="AS163" i="64"/>
  <c r="AS381" i="64"/>
  <c r="AS234" i="64"/>
  <c r="AO535" i="64"/>
  <c r="AO389" i="64"/>
  <c r="AK22" i="64"/>
  <c r="AK92" i="64"/>
  <c r="CG154" i="46"/>
  <c r="BX112" i="46"/>
  <c r="AZ148" i="46"/>
  <c r="AX240" i="46" s="1"/>
  <c r="BV148" i="46"/>
  <c r="BT240" i="46" s="1"/>
  <c r="AD176" i="64"/>
  <c r="BZ98" i="46"/>
  <c r="AQ456" i="64"/>
  <c r="AC101" i="64"/>
  <c r="AU537" i="64"/>
  <c r="H92" i="36"/>
  <c r="AF630" i="64" s="1"/>
  <c r="AF488" i="64" s="1"/>
  <c r="AC308" i="64"/>
  <c r="AQ106" i="64"/>
  <c r="BA154" i="46"/>
  <c r="BM180" i="46"/>
  <c r="AN237" i="64"/>
  <c r="AN311" i="64"/>
  <c r="CL169" i="46"/>
  <c r="CH169" i="46"/>
  <c r="BI169" i="46"/>
  <c r="CE169" i="46"/>
  <c r="CG169" i="46"/>
  <c r="CB169" i="46"/>
  <c r="BA169" i="46"/>
  <c r="BQ169" i="46"/>
  <c r="BM169" i="46"/>
  <c r="CJ169" i="46"/>
  <c r="CF169" i="46"/>
  <c r="BF169" i="46"/>
  <c r="CC169" i="46"/>
  <c r="BY169" i="46"/>
  <c r="CK169" i="46"/>
  <c r="CI169" i="46"/>
  <c r="AY169" i="46"/>
  <c r="BG169" i="46"/>
  <c r="I194" i="44"/>
  <c r="J194" i="44" s="1"/>
  <c r="BR196" i="46"/>
  <c r="AZ196" i="46"/>
  <c r="BO196" i="46"/>
  <c r="AL246" i="64"/>
  <c r="AS246" i="64"/>
  <c r="I286" i="25"/>
  <c r="J180" i="44"/>
  <c r="AT246" i="64"/>
  <c r="F415" i="64"/>
  <c r="AH99" i="64"/>
  <c r="AR108" i="64"/>
  <c r="BW33" i="46"/>
  <c r="BF33" i="46"/>
  <c r="AO324" i="64"/>
  <c r="AJ472" i="64"/>
  <c r="AC35" i="25"/>
  <c r="AQ246" i="64"/>
  <c r="AG381" i="64"/>
  <c r="AG102" i="64"/>
  <c r="AS97" i="64"/>
  <c r="AB264" i="64"/>
  <c r="AP524" i="64"/>
  <c r="AO39" i="25"/>
  <c r="BU33" i="46"/>
  <c r="BB33" i="46"/>
  <c r="CE33" i="46"/>
  <c r="D386" i="64"/>
  <c r="F386" i="64" s="1"/>
  <c r="D239" i="64"/>
  <c r="F239" i="64" s="1"/>
  <c r="AL407" i="64"/>
  <c r="AO403" i="64"/>
  <c r="AO256" i="64"/>
  <c r="CH148" i="46"/>
  <c r="CF240" i="46" s="1"/>
  <c r="BR148" i="46"/>
  <c r="BP240" i="46" s="1"/>
  <c r="BB148" i="46"/>
  <c r="AZ240" i="46" s="1"/>
  <c r="BN148" i="46"/>
  <c r="BL240" i="46" s="1"/>
  <c r="AQ24" i="64"/>
  <c r="AS24" i="64"/>
  <c r="AP24" i="64"/>
  <c r="AK24" i="64"/>
  <c r="AF390" i="64"/>
  <c r="AH390" i="64"/>
  <c r="AD390" i="64"/>
  <c r="AK390" i="64"/>
  <c r="AU390" i="64"/>
  <c r="AJ38" i="64"/>
  <c r="AS38" i="64"/>
  <c r="AQ383" i="64"/>
  <c r="AQ529" i="64"/>
  <c r="AM557" i="64"/>
  <c r="AM193" i="64"/>
  <c r="AM232" i="64"/>
  <c r="AM306" i="64"/>
  <c r="AH545" i="64"/>
  <c r="AH252" i="64"/>
  <c r="AD403" i="64"/>
  <c r="AD256" i="64"/>
  <c r="BH187" i="46"/>
  <c r="BB187" i="46"/>
  <c r="BN187" i="46"/>
  <c r="AY187" i="46"/>
  <c r="BD195" i="46"/>
  <c r="BC195" i="46"/>
  <c r="AZ195" i="46"/>
  <c r="BG195" i="46"/>
  <c r="BF195" i="46"/>
  <c r="BH195" i="46"/>
  <c r="BL195" i="46"/>
  <c r="BQ195" i="46"/>
  <c r="BI195" i="46"/>
  <c r="BJ195" i="46"/>
  <c r="BP195" i="46"/>
  <c r="BR195" i="46"/>
  <c r="BA195" i="46"/>
  <c r="AY195" i="46"/>
  <c r="BM195" i="46"/>
  <c r="AP460" i="64"/>
  <c r="AH460" i="64"/>
  <c r="AU460" i="64"/>
  <c r="AR460" i="64"/>
  <c r="AT460" i="64"/>
  <c r="AD460" i="64"/>
  <c r="AC468" i="64"/>
  <c r="AU468" i="64"/>
  <c r="AB468" i="64"/>
  <c r="AO533" i="64"/>
  <c r="AR533" i="64"/>
  <c r="AS524" i="64"/>
  <c r="AS19" i="64"/>
  <c r="AD524" i="64"/>
  <c r="AD19" i="64"/>
  <c r="AN382" i="64"/>
  <c r="AN164" i="64"/>
  <c r="AN534" i="64"/>
  <c r="AN315" i="64"/>
  <c r="AG172" i="64"/>
  <c r="AG536" i="64"/>
  <c r="AC251" i="64"/>
  <c r="AC471" i="64"/>
  <c r="AP43" i="64"/>
  <c r="AP475" i="64"/>
  <c r="AU188" i="64"/>
  <c r="AU479" i="64"/>
  <c r="AQ259" i="64"/>
  <c r="AQ406" i="64"/>
  <c r="AQ188" i="64"/>
  <c r="AQ479" i="64"/>
  <c r="AO51" i="64"/>
  <c r="AO121" i="64"/>
  <c r="BE195" i="46"/>
  <c r="BR187" i="46"/>
  <c r="AD232" i="64"/>
  <c r="AD379" i="64"/>
  <c r="AK246" i="64"/>
  <c r="AK104" i="64"/>
  <c r="AM395" i="64"/>
  <c r="AM106" i="64"/>
  <c r="AM322" i="64"/>
  <c r="AI75" i="25"/>
  <c r="N157" i="47"/>
  <c r="AP252" i="64"/>
  <c r="AP545" i="64"/>
  <c r="AP472" i="64"/>
  <c r="AP326" i="64"/>
  <c r="AP40" i="64"/>
  <c r="AK161" i="64"/>
  <c r="AP161" i="64"/>
  <c r="AS161" i="64"/>
  <c r="AO161" i="64"/>
  <c r="AQ167" i="64"/>
  <c r="AM167" i="64"/>
  <c r="AD167" i="64"/>
  <c r="AH167" i="64"/>
  <c r="AU167" i="64"/>
  <c r="AB167" i="64"/>
  <c r="AG167" i="64"/>
  <c r="BI122" i="46"/>
  <c r="BM122" i="46"/>
  <c r="CG122" i="46"/>
  <c r="Q168" i="25" s="1"/>
  <c r="BO122" i="46"/>
  <c r="BF122" i="46"/>
  <c r="BN122" i="46"/>
  <c r="CD122" i="46"/>
  <c r="N168" i="25" s="1"/>
  <c r="C22" i="36"/>
  <c r="CA112" i="46"/>
  <c r="CK112" i="46"/>
  <c r="Q92" i="36"/>
  <c r="AO630" i="64" s="1"/>
  <c r="S92" i="36"/>
  <c r="AQ630" i="64" s="1"/>
  <c r="AY59" i="46"/>
  <c r="AW246" i="46" s="1"/>
  <c r="G59" i="46"/>
  <c r="W92" i="36"/>
  <c r="AU630" i="64" s="1"/>
  <c r="AU268" i="64" s="1"/>
  <c r="F92" i="36"/>
  <c r="AD630" i="64" s="1"/>
  <c r="AM114" i="64"/>
  <c r="BF148" i="46"/>
  <c r="BD240" i="46" s="1"/>
  <c r="CD148" i="46"/>
  <c r="CB240" i="46" s="1"/>
  <c r="BK210" i="46"/>
  <c r="BB210" i="46"/>
  <c r="BZ121" i="46"/>
  <c r="J167" i="25" s="1"/>
  <c r="AT406" i="64"/>
  <c r="AJ249" i="46"/>
  <c r="AR29" i="64"/>
  <c r="AD21" i="64"/>
  <c r="AF166" i="64"/>
  <c r="AN113" i="64"/>
  <c r="AM525" i="64"/>
  <c r="AS177" i="64"/>
  <c r="AT552" i="64"/>
  <c r="AP257" i="46"/>
  <c r="AG31" i="64"/>
  <c r="AD305" i="64"/>
  <c r="AS305" i="64"/>
  <c r="AD249" i="46"/>
  <c r="U92" i="36"/>
  <c r="AC382" i="64"/>
  <c r="AD160" i="64"/>
  <c r="AE168" i="64"/>
  <c r="AG101" i="64"/>
  <c r="AH89" i="64"/>
  <c r="AI27" i="64"/>
  <c r="AN410" i="64"/>
  <c r="AP255" i="64"/>
  <c r="AU24" i="64"/>
  <c r="AB533" i="64"/>
  <c r="AO390" i="64"/>
  <c r="BK195" i="46"/>
  <c r="F161" i="64"/>
  <c r="AF246" i="64"/>
  <c r="AP95" i="64"/>
  <c r="H153" i="47"/>
  <c r="AH75" i="25"/>
  <c r="M157" i="47"/>
  <c r="AS94" i="64"/>
  <c r="AS456" i="64"/>
  <c r="AI104" i="64"/>
  <c r="AI246" i="64"/>
  <c r="CE158" i="46"/>
  <c r="CC228" i="46" s="1"/>
  <c r="BN158" i="46"/>
  <c r="BL228" i="46" s="1"/>
  <c r="CJ158" i="46"/>
  <c r="CH228" i="46" s="1"/>
  <c r="BJ158" i="46"/>
  <c r="BH228" i="46" s="1"/>
  <c r="CA158" i="46"/>
  <c r="BY228" i="46" s="1"/>
  <c r="CL158" i="46"/>
  <c r="CJ228" i="46" s="1"/>
  <c r="BC158" i="46"/>
  <c r="BA228" i="46" s="1"/>
  <c r="BZ158" i="46"/>
  <c r="BX228" i="46" s="1"/>
  <c r="BP158" i="46"/>
  <c r="BN228" i="46" s="1"/>
  <c r="CH158" i="46"/>
  <c r="CF228" i="46" s="1"/>
  <c r="CC158" i="46"/>
  <c r="CA228" i="46" s="1"/>
  <c r="CD158" i="46"/>
  <c r="CB228" i="46" s="1"/>
  <c r="BI158" i="46"/>
  <c r="BG228" i="46" s="1"/>
  <c r="BF158" i="46"/>
  <c r="BD228" i="46" s="1"/>
  <c r="BT158" i="46"/>
  <c r="BR228" i="46" s="1"/>
  <c r="CI158" i="46"/>
  <c r="CG228" i="46" s="1"/>
  <c r="BX158" i="46"/>
  <c r="BV228" i="46" s="1"/>
  <c r="CG158" i="46"/>
  <c r="CE228" i="46" s="1"/>
  <c r="BQ158" i="46"/>
  <c r="BO228" i="46" s="1"/>
  <c r="AP379" i="64"/>
  <c r="AP306" i="64"/>
  <c r="AP525" i="64"/>
  <c r="AC322" i="64"/>
  <c r="AC106" i="64"/>
  <c r="AC395" i="64"/>
  <c r="AQ334" i="64"/>
  <c r="AQ480" i="64"/>
  <c r="AO338" i="64"/>
  <c r="AO411" i="64"/>
  <c r="AO557" i="64"/>
  <c r="D20" i="64"/>
  <c r="F20" i="64" s="1"/>
  <c r="D306" i="64"/>
  <c r="F306" i="64" s="1"/>
  <c r="D379" i="64"/>
  <c r="F379" i="64" s="1"/>
  <c r="D232" i="64"/>
  <c r="F232" i="64" s="1"/>
  <c r="AE535" i="64"/>
  <c r="AE462" i="64"/>
  <c r="AE316" i="64"/>
  <c r="AE389" i="64"/>
  <c r="AB399" i="64"/>
  <c r="AS399" i="64"/>
  <c r="CB44" i="46"/>
  <c r="CH44" i="46"/>
  <c r="BB44" i="46"/>
  <c r="CK44" i="46"/>
  <c r="BD44" i="46"/>
  <c r="BK44" i="46"/>
  <c r="BF44" i="46"/>
  <c r="BM44" i="46"/>
  <c r="CE44" i="46"/>
  <c r="BQ44" i="46"/>
  <c r="BE122" i="46"/>
  <c r="BY112" i="46"/>
  <c r="AU173" i="64"/>
  <c r="BV112" i="46"/>
  <c r="CG112" i="46"/>
  <c r="CI112" i="46"/>
  <c r="CF112" i="46"/>
  <c r="AH249" i="46"/>
  <c r="AG29" i="64"/>
  <c r="AV598" i="64"/>
  <c r="AI479" i="64"/>
  <c r="CD112" i="46"/>
  <c r="CH112" i="46"/>
  <c r="AR257" i="46"/>
  <c r="T92" i="36"/>
  <c r="AR630" i="64" s="1"/>
  <c r="AR415" i="64" s="1"/>
  <c r="AB460" i="64"/>
  <c r="CC59" i="46"/>
  <c r="CA246" i="46" s="1"/>
  <c r="O92" i="36"/>
  <c r="AM630" i="64" s="1"/>
  <c r="AM488" i="64" s="1"/>
  <c r="K92" i="36"/>
  <c r="AI630" i="64" s="1"/>
  <c r="AI415" i="64" s="1"/>
  <c r="AC37" i="46"/>
  <c r="V92" i="36"/>
  <c r="AT630" i="64" s="1"/>
  <c r="BD148" i="46"/>
  <c r="BB240" i="46" s="1"/>
  <c r="BA148" i="46"/>
  <c r="AY240" i="46" s="1"/>
  <c r="BH210" i="46"/>
  <c r="BC210" i="46"/>
  <c r="AC95" i="64"/>
  <c r="AF237" i="64"/>
  <c r="BK146" i="68"/>
  <c r="AC33" i="64"/>
  <c r="AK468" i="64"/>
  <c r="AO167" i="64"/>
  <c r="AQ310" i="64"/>
  <c r="AS104" i="64"/>
  <c r="AO330" i="64"/>
  <c r="AU259" i="64"/>
  <c r="E92" i="36"/>
  <c r="AC630" i="64" s="1"/>
  <c r="AC56" i="64" s="1"/>
  <c r="AD378" i="64"/>
  <c r="AE459" i="64"/>
  <c r="AG243" i="64"/>
  <c r="AH524" i="64"/>
  <c r="AI459" i="64"/>
  <c r="AP329" i="64"/>
  <c r="AB24" i="64"/>
  <c r="AU177" i="64"/>
  <c r="AO410" i="64"/>
  <c r="I29" i="11"/>
  <c r="AM471" i="64"/>
  <c r="AU166" i="64"/>
  <c r="AS452" i="64"/>
  <c r="AD452" i="64"/>
  <c r="AO452" i="64"/>
  <c r="AL451" i="64"/>
  <c r="AL19" i="64"/>
  <c r="AR28" i="64"/>
  <c r="AR98" i="64"/>
  <c r="AI163" i="64"/>
  <c r="AI234" i="64"/>
  <c r="AI381" i="64"/>
  <c r="AI22" i="64"/>
  <c r="AI92" i="64"/>
  <c r="AI308" i="64"/>
  <c r="AI549" i="64"/>
  <c r="AI476" i="64"/>
  <c r="AI256" i="64"/>
  <c r="AI403" i="64"/>
  <c r="AO94" i="64"/>
  <c r="AO383" i="64"/>
  <c r="AF70" i="25"/>
  <c r="K153" i="47"/>
  <c r="AF462" i="64"/>
  <c r="AF316" i="64"/>
  <c r="AF389" i="64"/>
  <c r="AR177" i="64"/>
  <c r="F488" i="64"/>
  <c r="AI330" i="64"/>
  <c r="AL35" i="25"/>
  <c r="AB175" i="64"/>
  <c r="AE30" i="64"/>
  <c r="AH95" i="64"/>
  <c r="AI452" i="64"/>
  <c r="AG161" i="64"/>
  <c r="AC452" i="64"/>
  <c r="AL452" i="64"/>
  <c r="CJ58" i="46"/>
  <c r="CH245" i="46" s="1"/>
  <c r="F167" i="64"/>
  <c r="F399" i="64"/>
  <c r="AE43" i="25"/>
  <c r="Z43" i="25"/>
  <c r="AG22" i="64"/>
  <c r="AH96" i="64"/>
  <c r="AP168" i="64"/>
  <c r="P153" i="47"/>
  <c r="AT260" i="64"/>
  <c r="J105" i="44"/>
  <c r="BW169" i="46"/>
  <c r="BV169" i="46"/>
  <c r="BZ169" i="46"/>
  <c r="BH169" i="46"/>
  <c r="BL196" i="46"/>
  <c r="AM92" i="64"/>
  <c r="AS40" i="64"/>
  <c r="AQ36" i="64"/>
  <c r="AQ96" i="64"/>
  <c r="AB162" i="64"/>
  <c r="AL189" i="64"/>
  <c r="AM252" i="64"/>
  <c r="AR19" i="64"/>
  <c r="O35" i="64"/>
  <c r="U105" i="64"/>
  <c r="AM470" i="64"/>
  <c r="F251" i="64"/>
  <c r="AQ464" i="64"/>
  <c r="BL169" i="46"/>
  <c r="AQ21" i="64"/>
  <c r="AC313" i="64"/>
  <c r="AM534" i="64"/>
  <c r="AR170" i="64"/>
  <c r="AG251" i="64"/>
  <c r="AF251" i="64"/>
  <c r="D313" i="64"/>
  <c r="F313" i="64" s="1"/>
  <c r="AB33" i="64"/>
  <c r="AK452" i="64"/>
  <c r="D532" i="64"/>
  <c r="F532" i="64" s="1"/>
  <c r="BW156" i="46"/>
  <c r="AX25" i="46"/>
  <c r="AM315" i="64"/>
  <c r="AI382" i="64"/>
  <c r="AM264" i="64"/>
  <c r="BZ173" i="46"/>
  <c r="BP173" i="46"/>
  <c r="AQ37" i="25"/>
  <c r="X37" i="25" s="1"/>
  <c r="AS37" i="25" s="1"/>
  <c r="AT257" i="46"/>
  <c r="AS316" i="64"/>
  <c r="AS389" i="64"/>
  <c r="AS30" i="64"/>
  <c r="AS553" i="64"/>
  <c r="AS407" i="64"/>
  <c r="AS260" i="64"/>
  <c r="AO163" i="64"/>
  <c r="AO234" i="64"/>
  <c r="AO92" i="64"/>
  <c r="AK535" i="64"/>
  <c r="AK389" i="64"/>
  <c r="AK30" i="64"/>
  <c r="AJ389" i="64"/>
  <c r="AV604" i="64"/>
  <c r="CF137" i="46"/>
  <c r="BQ137" i="46"/>
  <c r="CJ137" i="46"/>
  <c r="BB137" i="46"/>
  <c r="AZ226" i="46" s="1"/>
  <c r="CK137" i="46"/>
  <c r="BZ137" i="46"/>
  <c r="BR137" i="46"/>
  <c r="BN137" i="46"/>
  <c r="BW137" i="46"/>
  <c r="BM137" i="46"/>
  <c r="BE137" i="46"/>
  <c r="BL137" i="46"/>
  <c r="CE137" i="46"/>
  <c r="CC137" i="46"/>
  <c r="CL137" i="46"/>
  <c r="BX137" i="46"/>
  <c r="AY137" i="46"/>
  <c r="BJ137" i="46"/>
  <c r="I143" i="44"/>
  <c r="J143" i="44" s="1"/>
  <c r="CK145" i="46"/>
  <c r="CG145" i="46"/>
  <c r="BJ145" i="46"/>
  <c r="BB145" i="46"/>
  <c r="AY145" i="46"/>
  <c r="BI145" i="46"/>
  <c r="BD145" i="46"/>
  <c r="BV145" i="46"/>
  <c r="CE145" i="46"/>
  <c r="CJ145" i="46"/>
  <c r="CF145" i="46"/>
  <c r="CB145" i="46"/>
  <c r="BF145" i="46"/>
  <c r="BH145" i="46"/>
  <c r="CM145" i="46"/>
  <c r="BP145" i="46"/>
  <c r="AZ145" i="46"/>
  <c r="I151" i="44"/>
  <c r="J151" i="44" s="1"/>
  <c r="BY153" i="46"/>
  <c r="CB153" i="46"/>
  <c r="CD153" i="46"/>
  <c r="BD153" i="46"/>
  <c r="BK153" i="46"/>
  <c r="AZ153" i="46"/>
  <c r="CJ153" i="46"/>
  <c r="BN153" i="46"/>
  <c r="AY153" i="46"/>
  <c r="BV153" i="46"/>
  <c r="BT153" i="46"/>
  <c r="CC153" i="46"/>
  <c r="BI153" i="46"/>
  <c r="BM153" i="46"/>
  <c r="BZ153" i="46"/>
  <c r="BB153" i="46"/>
  <c r="CE161" i="46"/>
  <c r="CC229" i="46" s="1"/>
  <c r="BJ161" i="46"/>
  <c r="BH229" i="46" s="1"/>
  <c r="BY161" i="46"/>
  <c r="BW229" i="46" s="1"/>
  <c r="BF161" i="46"/>
  <c r="BD229" i="46" s="1"/>
  <c r="BL161" i="46"/>
  <c r="BJ229" i="46" s="1"/>
  <c r="BC161" i="46"/>
  <c r="BA229" i="46" s="1"/>
  <c r="BD161" i="46"/>
  <c r="BB229" i="46" s="1"/>
  <c r="BA161" i="46"/>
  <c r="AY229" i="46" s="1"/>
  <c r="BT161" i="46"/>
  <c r="BR229" i="46" s="1"/>
  <c r="CB161" i="46"/>
  <c r="BZ229" i="46" s="1"/>
  <c r="BE161" i="46"/>
  <c r="BC229" i="46" s="1"/>
  <c r="BR161" i="46"/>
  <c r="BP229" i="46" s="1"/>
  <c r="CJ161" i="46"/>
  <c r="CH229" i="46" s="1"/>
  <c r="AZ161" i="46"/>
  <c r="AX229" i="46" s="1"/>
  <c r="CG161" i="46"/>
  <c r="CE229" i="46" s="1"/>
  <c r="CI161" i="46"/>
  <c r="CG229" i="46" s="1"/>
  <c r="CA161" i="46"/>
  <c r="BY229" i="46" s="1"/>
  <c r="CD161" i="46"/>
  <c r="CB229" i="46" s="1"/>
  <c r="BO161" i="46"/>
  <c r="BM229" i="46" s="1"/>
  <c r="BX161" i="46"/>
  <c r="BV229" i="46" s="1"/>
  <c r="BB161" i="46"/>
  <c r="AZ229" i="46" s="1"/>
  <c r="AY161" i="46"/>
  <c r="AW229" i="46" s="1"/>
  <c r="BV161" i="46"/>
  <c r="BT229" i="46" s="1"/>
  <c r="BQ161" i="46"/>
  <c r="BO229" i="46" s="1"/>
  <c r="CK161" i="46"/>
  <c r="CI229" i="46" s="1"/>
  <c r="CM161" i="46"/>
  <c r="CK229" i="46" s="1"/>
  <c r="BI161" i="46"/>
  <c r="BG229" i="46" s="1"/>
  <c r="BH161" i="46"/>
  <c r="BF229" i="46" s="1"/>
  <c r="BP161" i="46"/>
  <c r="BN229" i="46" s="1"/>
  <c r="BU161" i="46"/>
  <c r="BS229" i="46" s="1"/>
  <c r="AE55" i="25"/>
  <c r="AX40" i="46"/>
  <c r="H170" i="44"/>
  <c r="F234" i="44" s="1"/>
  <c r="C234" i="44"/>
  <c r="BC173" i="46"/>
  <c r="BB173" i="46"/>
  <c r="BM173" i="46"/>
  <c r="BT173" i="46"/>
  <c r="BD173" i="46"/>
  <c r="BF173" i="46"/>
  <c r="CA173" i="46"/>
  <c r="BE173" i="46"/>
  <c r="CG173" i="46"/>
  <c r="CI173" i="46"/>
  <c r="AY173" i="46"/>
  <c r="BI173" i="46"/>
  <c r="BX173" i="46"/>
  <c r="CK173" i="46"/>
  <c r="BU173" i="46"/>
  <c r="BO173" i="46"/>
  <c r="CL173" i="46"/>
  <c r="BV173" i="46"/>
  <c r="AU165" i="64"/>
  <c r="AB165" i="64"/>
  <c r="AM165" i="64"/>
  <c r="AR461" i="64"/>
  <c r="AQ461" i="64"/>
  <c r="AF461" i="64"/>
  <c r="AD461" i="64"/>
  <c r="AB388" i="64"/>
  <c r="AF388" i="64"/>
  <c r="AM463" i="64"/>
  <c r="AS463" i="64"/>
  <c r="AH463" i="64"/>
  <c r="AF463" i="64"/>
  <c r="AC463" i="64"/>
  <c r="AU463" i="64"/>
  <c r="AB324" i="64"/>
  <c r="AK324" i="64"/>
  <c r="AQ460" i="64"/>
  <c r="AQ28" i="64"/>
  <c r="AQ98" i="64"/>
  <c r="AM383" i="64"/>
  <c r="AM456" i="64"/>
  <c r="AM236" i="64"/>
  <c r="AM310" i="64"/>
  <c r="I189" i="44"/>
  <c r="J189" i="44" s="1"/>
  <c r="BB191" i="46"/>
  <c r="BJ191" i="46"/>
  <c r="AD103" i="64"/>
  <c r="AQ103" i="64"/>
  <c r="AU103" i="64"/>
  <c r="AB181" i="64"/>
  <c r="AK181" i="64"/>
  <c r="AU181" i="64"/>
  <c r="AU318" i="64"/>
  <c r="AB318" i="64"/>
  <c r="AP318" i="64"/>
  <c r="AQ318" i="64"/>
  <c r="AU337" i="64"/>
  <c r="AR337" i="64"/>
  <c r="AN337" i="64"/>
  <c r="AT387" i="64"/>
  <c r="AU387" i="64"/>
  <c r="AK464" i="64"/>
  <c r="AM464" i="64"/>
  <c r="AF160" i="64"/>
  <c r="AF89" i="64"/>
  <c r="AF524" i="64"/>
  <c r="AT19" i="64"/>
  <c r="AT524" i="64"/>
  <c r="AQ91" i="64"/>
  <c r="AQ307" i="64"/>
  <c r="AQ453" i="64"/>
  <c r="AU162" i="64"/>
  <c r="AU21" i="64"/>
  <c r="AU91" i="64"/>
  <c r="AJ30" i="25"/>
  <c r="AJ31" i="25" s="1"/>
  <c r="AM249" i="46"/>
  <c r="AN162" i="64"/>
  <c r="AN453" i="64"/>
  <c r="AE382" i="64"/>
  <c r="AE23" i="64"/>
  <c r="AQ311" i="64"/>
  <c r="AQ237" i="64"/>
  <c r="AO168" i="64"/>
  <c r="AO386" i="64"/>
  <c r="AG532" i="64"/>
  <c r="AG97" i="64"/>
  <c r="AG459" i="64"/>
  <c r="AG168" i="64"/>
  <c r="AG386" i="64"/>
  <c r="AC168" i="64"/>
  <c r="AC532" i="64"/>
  <c r="AC459" i="64"/>
  <c r="AC386" i="64"/>
  <c r="AI243" i="64"/>
  <c r="AI390" i="64"/>
  <c r="AI172" i="64"/>
  <c r="AI536" i="64"/>
  <c r="AI31" i="64"/>
  <c r="AE536" i="64"/>
  <c r="AE390" i="64"/>
  <c r="AE317" i="64"/>
  <c r="AE172" i="64"/>
  <c r="AE31" i="64"/>
  <c r="AN243" i="64"/>
  <c r="AN31" i="64"/>
  <c r="AU319" i="64"/>
  <c r="AU174" i="64"/>
  <c r="Y47" i="25"/>
  <c r="X47" i="25" s="1"/>
  <c r="AB249" i="46"/>
  <c r="Z54" i="25"/>
  <c r="AX39" i="46"/>
  <c r="AN471" i="64"/>
  <c r="AN251" i="64"/>
  <c r="AN180" i="64"/>
  <c r="AN398" i="64"/>
  <c r="AN544" i="64"/>
  <c r="AG43" i="64"/>
  <c r="AG255" i="64"/>
  <c r="AF406" i="64"/>
  <c r="AF479" i="64"/>
  <c r="AO479" i="64"/>
  <c r="AO188" i="64"/>
  <c r="AL188" i="64"/>
  <c r="AL552" i="64"/>
  <c r="AL259" i="64"/>
  <c r="AL406" i="64"/>
  <c r="AU121" i="64"/>
  <c r="AU556" i="64"/>
  <c r="AU483" i="64"/>
  <c r="AU51" i="64"/>
  <c r="AS535" i="64"/>
  <c r="AS462" i="64"/>
  <c r="CC161" i="46"/>
  <c r="CA229" i="46" s="1"/>
  <c r="BF59" i="46"/>
  <c r="BD246" i="46" s="1"/>
  <c r="BO59" i="46"/>
  <c r="BM246" i="46" s="1"/>
  <c r="BH173" i="46"/>
  <c r="BM161" i="46"/>
  <c r="BK229" i="46" s="1"/>
  <c r="BW161" i="46"/>
  <c r="BU229" i="46" s="1"/>
  <c r="AO181" i="64"/>
  <c r="AC96" i="46"/>
  <c r="X35" i="64"/>
  <c r="AN39" i="64"/>
  <c r="CJ119" i="46"/>
  <c r="CF119" i="46"/>
  <c r="F48" i="64"/>
  <c r="AQ48" i="64"/>
  <c r="X33" i="25"/>
  <c r="AS33" i="25" s="1"/>
  <c r="AI174" i="64"/>
  <c r="AI319" i="64"/>
  <c r="AU96" i="64"/>
  <c r="AU238" i="64"/>
  <c r="BV119" i="46"/>
  <c r="CH119" i="46"/>
  <c r="BL199" i="46"/>
  <c r="BH199" i="46"/>
  <c r="AL160" i="64"/>
  <c r="BB95" i="46"/>
  <c r="BZ95" i="46"/>
  <c r="AR38" i="64"/>
  <c r="AT24" i="64"/>
  <c r="J149" i="47"/>
  <c r="AL305" i="64"/>
  <c r="CM95" i="46"/>
  <c r="BW95" i="46"/>
  <c r="F36" i="64"/>
  <c r="CJ95" i="46"/>
  <c r="BK95" i="46"/>
  <c r="CC95" i="46"/>
  <c r="R149" i="47"/>
  <c r="CK116" i="46"/>
  <c r="BU116" i="46"/>
  <c r="CB116" i="46"/>
  <c r="F592" i="64"/>
  <c r="D304" i="64"/>
  <c r="F304" i="64" s="1"/>
  <c r="AL260" i="64"/>
  <c r="AH379" i="64"/>
  <c r="AN460" i="64"/>
  <c r="AD33" i="64"/>
  <c r="AN39" i="25"/>
  <c r="AG407" i="64"/>
  <c r="AL545" i="64"/>
  <c r="AO407" i="64"/>
  <c r="AI533" i="64"/>
  <c r="AI545" i="64"/>
  <c r="F19" i="64"/>
  <c r="BN195" i="46"/>
  <c r="BW91" i="46"/>
  <c r="CJ91" i="46"/>
  <c r="AD29" i="64"/>
  <c r="AO38" i="64"/>
  <c r="BO195" i="46"/>
  <c r="BJ187" i="46"/>
  <c r="C240" i="46"/>
  <c r="CB148" i="46"/>
  <c r="BZ240" i="46" s="1"/>
  <c r="AH22" i="54"/>
  <c r="AH21" i="54" s="1"/>
  <c r="AH316" i="64"/>
  <c r="AJ456" i="64"/>
  <c r="BN22" i="46"/>
  <c r="CK22" i="46"/>
  <c r="BQ22" i="46"/>
  <c r="BD22" i="46"/>
  <c r="AH306" i="64"/>
  <c r="AM468" i="64"/>
  <c r="AL553" i="64"/>
  <c r="AI312" i="64"/>
  <c r="AO24" i="64"/>
  <c r="AS533" i="64"/>
  <c r="BX116" i="46"/>
  <c r="BL95" i="46"/>
  <c r="AD114" i="64"/>
  <c r="BA95" i="46"/>
  <c r="BJ95" i="46"/>
  <c r="CL95" i="46"/>
  <c r="AZ95" i="46"/>
  <c r="CD95" i="46"/>
  <c r="CM116" i="46"/>
  <c r="BZ116" i="46"/>
  <c r="BT116" i="46"/>
  <c r="BY116" i="46"/>
  <c r="D88" i="64"/>
  <c r="F88" i="64" s="1"/>
  <c r="D159" i="64"/>
  <c r="F159" i="64" s="1"/>
  <c r="AP533" i="64"/>
  <c r="AH161" i="64"/>
  <c r="AR33" i="64"/>
  <c r="AJ162" i="64"/>
  <c r="AK162" i="64"/>
  <c r="AC545" i="64"/>
  <c r="AO56" i="25"/>
  <c r="AU252" i="64"/>
  <c r="AQ252" i="64"/>
  <c r="D55" i="67"/>
  <c r="E28" i="75" s="1"/>
  <c r="D68" i="67"/>
  <c r="B29" i="67"/>
  <c r="D42" i="67"/>
  <c r="AM161" i="64"/>
  <c r="AD161" i="64"/>
  <c r="BJ199" i="46"/>
  <c r="AF541" i="64"/>
  <c r="AT103" i="64"/>
  <c r="AN245" i="64"/>
  <c r="BP199" i="46"/>
  <c r="BD199" i="46"/>
  <c r="BG199" i="46"/>
  <c r="AH387" i="64"/>
  <c r="AM24" i="64"/>
  <c r="AT464" i="64"/>
  <c r="BK199" i="46"/>
  <c r="BR199" i="46"/>
  <c r="BM199" i="46"/>
  <c r="AK330" i="64"/>
  <c r="AL163" i="64"/>
  <c r="AB410" i="64"/>
  <c r="BA199" i="46"/>
  <c r="D390" i="64"/>
  <c r="F390" i="64" s="1"/>
  <c r="AR388" i="64"/>
  <c r="AT89" i="64"/>
  <c r="AD338" i="64"/>
  <c r="AY199" i="46"/>
  <c r="I197" i="44"/>
  <c r="J197" i="44" s="1"/>
  <c r="AZ199" i="46"/>
  <c r="AJ324" i="64"/>
  <c r="BK161" i="46"/>
  <c r="BI229" i="46" s="1"/>
  <c r="D243" i="64"/>
  <c r="F243" i="64" s="1"/>
  <c r="AN91" i="64"/>
  <c r="AJ181" i="64"/>
  <c r="AU453" i="64"/>
  <c r="AE164" i="64"/>
  <c r="T35" i="64"/>
  <c r="N35" i="64"/>
  <c r="D28" i="11"/>
  <c r="CA42" i="46"/>
  <c r="AI252" i="64"/>
  <c r="AF98" i="64"/>
  <c r="AN385" i="64"/>
  <c r="AO29" i="64"/>
  <c r="AM39" i="25"/>
  <c r="AC98" i="64"/>
  <c r="AT29" i="64"/>
  <c r="AN524" i="64"/>
  <c r="CB119" i="46"/>
  <c r="AS395" i="64"/>
  <c r="AL310" i="64"/>
  <c r="AQ33" i="64"/>
  <c r="AL89" i="64"/>
  <c r="BY156" i="46"/>
  <c r="AM476" i="64"/>
  <c r="AM177" i="64"/>
  <c r="AR31" i="25"/>
  <c r="AQ476" i="64"/>
  <c r="AC311" i="64"/>
  <c r="AZ183" i="46"/>
  <c r="AR330" i="64"/>
  <c r="BB42" i="46"/>
  <c r="CE156" i="46"/>
  <c r="AO185" i="64"/>
  <c r="BL122" i="46"/>
  <c r="BP122" i="46"/>
  <c r="BX101" i="46"/>
  <c r="AH39" i="25"/>
  <c r="AD381" i="64"/>
  <c r="AU381" i="64"/>
  <c r="I181" i="44"/>
  <c r="J181" i="44" s="1"/>
  <c r="AH103" i="64"/>
  <c r="AQ463" i="64"/>
  <c r="AZ122" i="46"/>
  <c r="AQ101" i="64"/>
  <c r="CB109" i="46"/>
  <c r="AT388" i="64"/>
  <c r="AQ533" i="64"/>
  <c r="AB103" i="64"/>
  <c r="AQ40" i="64"/>
  <c r="AM532" i="64"/>
  <c r="AL22" i="64"/>
  <c r="AL381" i="64"/>
  <c r="BN199" i="46"/>
  <c r="AE553" i="64"/>
  <c r="AB524" i="64"/>
  <c r="AE189" i="64"/>
  <c r="AC525" i="64"/>
  <c r="AU458" i="64"/>
  <c r="AQ165" i="64"/>
  <c r="AU484" i="64"/>
  <c r="AD537" i="64"/>
  <c r="AM318" i="64"/>
  <c r="AO337" i="64"/>
  <c r="AD387" i="64"/>
  <c r="AD464" i="64"/>
  <c r="BP196" i="46"/>
  <c r="BP169" i="46"/>
  <c r="AJ256" i="64"/>
  <c r="BM42" i="46"/>
  <c r="CG42" i="46"/>
  <c r="CD42" i="46"/>
  <c r="BG44" i="46"/>
  <c r="AM313" i="64"/>
  <c r="AM168" i="64"/>
  <c r="BO199" i="46"/>
  <c r="BE199" i="46"/>
  <c r="AP310" i="64"/>
  <c r="AQ541" i="64"/>
  <c r="BH158" i="46"/>
  <c r="BF228" i="46" s="1"/>
  <c r="CM42" i="46"/>
  <c r="BD42" i="46"/>
  <c r="AO95" i="64"/>
  <c r="AI453" i="64"/>
  <c r="AT337" i="64"/>
  <c r="AO166" i="64"/>
  <c r="BR191" i="46"/>
  <c r="BJ183" i="46"/>
  <c r="AM388" i="64"/>
  <c r="Z35" i="25"/>
  <c r="AE330" i="64"/>
  <c r="AN388" i="64"/>
  <c r="AH330" i="64"/>
  <c r="AK388" i="64"/>
  <c r="AK165" i="64"/>
  <c r="AK387" i="64"/>
  <c r="AO387" i="64"/>
  <c r="AS387" i="64"/>
  <c r="AS165" i="64"/>
  <c r="AB461" i="64"/>
  <c r="D463" i="64"/>
  <c r="F463" i="64" s="1"/>
  <c r="D317" i="64"/>
  <c r="F317" i="64" s="1"/>
  <c r="D31" i="64"/>
  <c r="F31" i="64" s="1"/>
  <c r="AH318" i="64"/>
  <c r="AC387" i="64"/>
  <c r="AM180" i="64"/>
  <c r="AR529" i="64"/>
  <c r="AH464" i="64"/>
  <c r="AM529" i="64"/>
  <c r="AQ387" i="64"/>
  <c r="BG183" i="46"/>
  <c r="AH459" i="64"/>
  <c r="AE461" i="64"/>
  <c r="AH21" i="64"/>
  <c r="BN183" i="46"/>
  <c r="AR390" i="64"/>
  <c r="AH468" i="64"/>
  <c r="CJ99" i="46"/>
  <c r="AM330" i="64"/>
  <c r="AQ532" i="64"/>
  <c r="AH315" i="64"/>
  <c r="AQ313" i="64"/>
  <c r="BF183" i="46"/>
  <c r="AY191" i="46"/>
  <c r="BB183" i="46"/>
  <c r="BR183" i="46"/>
  <c r="AU388" i="64"/>
  <c r="AT461" i="64"/>
  <c r="AQ319" i="64"/>
  <c r="AS464" i="64"/>
  <c r="AO464" i="64"/>
  <c r="AN461" i="64"/>
  <c r="D172" i="64"/>
  <c r="F172" i="64" s="1"/>
  <c r="D536" i="64"/>
  <c r="F536" i="64" s="1"/>
  <c r="AM251" i="64"/>
  <c r="AM398" i="64"/>
  <c r="AL138" i="25"/>
  <c r="AL292" i="25" s="1"/>
  <c r="AP181" i="64"/>
  <c r="AP387" i="64"/>
  <c r="AS264" i="64"/>
  <c r="AJ402" i="64"/>
  <c r="AE173" i="64"/>
  <c r="AH537" i="64"/>
  <c r="AM94" i="64"/>
  <c r="BD183" i="46"/>
  <c r="AK103" i="64"/>
  <c r="BG191" i="46"/>
  <c r="AK461" i="64"/>
  <c r="BK183" i="46"/>
  <c r="CJ108" i="46"/>
  <c r="BQ191" i="46"/>
  <c r="AN463" i="64"/>
  <c r="AO311" i="64"/>
  <c r="BF191" i="46"/>
  <c r="CB173" i="46"/>
  <c r="BJ173" i="46"/>
  <c r="CF161" i="46"/>
  <c r="CD229" i="46" s="1"/>
  <c r="AN165" i="64"/>
  <c r="AB330" i="64"/>
  <c r="AH337" i="64"/>
  <c r="AF21" i="64"/>
  <c r="AS318" i="64"/>
  <c r="F605" i="64"/>
  <c r="AK395" i="64"/>
  <c r="AL383" i="64"/>
  <c r="AD264" i="64"/>
  <c r="AR324" i="64"/>
  <c r="AH173" i="64"/>
  <c r="AG264" i="64"/>
  <c r="AS324" i="64"/>
  <c r="AD318" i="64"/>
  <c r="AF318" i="64"/>
  <c r="BH153" i="46"/>
  <c r="BH183" i="46"/>
  <c r="BA183" i="46"/>
  <c r="BL173" i="46"/>
  <c r="AS388" i="64"/>
  <c r="AU524" i="64"/>
  <c r="AY148" i="46"/>
  <c r="AW240" i="46" s="1"/>
  <c r="BX148" i="46"/>
  <c r="BV240" i="46" s="1"/>
  <c r="CF148" i="46"/>
  <c r="CD240" i="46" s="1"/>
  <c r="AT38" i="64"/>
  <c r="AG460" i="64"/>
  <c r="AT319" i="64"/>
  <c r="AI460" i="64"/>
  <c r="AN21" i="64"/>
  <c r="AF306" i="64"/>
  <c r="AJ20" i="34"/>
  <c r="AD330" i="64"/>
  <c r="AC460" i="64"/>
  <c r="O149" i="47"/>
  <c r="AK533" i="64"/>
  <c r="AO310" i="64"/>
  <c r="AC390" i="64"/>
  <c r="AN390" i="64"/>
  <c r="AK460" i="64"/>
  <c r="AQ468" i="64"/>
  <c r="AO189" i="64"/>
  <c r="AT33" i="64"/>
  <c r="AH110" i="64"/>
  <c r="AG533" i="64"/>
  <c r="AT160" i="64"/>
  <c r="AN96" i="64"/>
  <c r="AI399" i="64"/>
  <c r="AD549" i="64"/>
  <c r="AT533" i="64"/>
  <c r="AU163" i="64"/>
  <c r="AD476" i="64"/>
  <c r="AK38" i="64"/>
  <c r="AB38" i="64"/>
  <c r="AH232" i="64"/>
  <c r="AK163" i="64"/>
  <c r="AS48" i="64"/>
  <c r="AR23" i="64"/>
  <c r="AS20" i="34"/>
  <c r="BZ108" i="46"/>
  <c r="AP108" i="64"/>
  <c r="BY158" i="46"/>
  <c r="BW228" i="46" s="1"/>
  <c r="BZ154" i="46"/>
  <c r="BH154" i="46"/>
  <c r="BL180" i="46"/>
  <c r="BL154" i="46"/>
  <c r="BP154" i="46"/>
  <c r="AG19" i="64"/>
  <c r="AH386" i="64"/>
  <c r="AC316" i="64"/>
  <c r="F40" i="64"/>
  <c r="F601" i="64"/>
  <c r="BD95" i="46"/>
  <c r="AC96" i="64"/>
  <c r="AB386" i="64"/>
  <c r="AQ549" i="64"/>
  <c r="CB101" i="46"/>
  <c r="AJ91" i="64"/>
  <c r="AO460" i="64"/>
  <c r="AC177" i="64"/>
  <c r="AE75" i="25"/>
  <c r="AM541" i="64"/>
  <c r="AO553" i="64"/>
  <c r="AS334" i="64"/>
  <c r="AK316" i="64"/>
  <c r="AE36" i="64"/>
  <c r="AI98" i="64"/>
  <c r="AF387" i="64"/>
  <c r="AL379" i="64"/>
  <c r="AR557" i="64"/>
  <c r="AT451" i="64"/>
  <c r="AH525" i="64"/>
  <c r="AQ162" i="64"/>
  <c r="AM20" i="64"/>
  <c r="AD166" i="64"/>
  <c r="AM390" i="64"/>
  <c r="AR24" i="64"/>
  <c r="AL24" i="64"/>
  <c r="CD154" i="46"/>
  <c r="AM238" i="64"/>
  <c r="D27" i="64"/>
  <c r="F27" i="64" s="1"/>
  <c r="D97" i="64"/>
  <c r="F97" i="64" s="1"/>
  <c r="BE95" i="46"/>
  <c r="BR95" i="46"/>
  <c r="AT305" i="64"/>
  <c r="D127" i="64"/>
  <c r="F127" i="64" s="1"/>
  <c r="D198" i="64"/>
  <c r="F198" i="64" s="1"/>
  <c r="AN407" i="64"/>
  <c r="BY95" i="46"/>
  <c r="BF95" i="46"/>
  <c r="BG95" i="46"/>
  <c r="BH95" i="46"/>
  <c r="H286" i="25"/>
  <c r="BI42" i="46"/>
  <c r="CB42" i="46"/>
  <c r="BK42" i="46"/>
  <c r="F149" i="47"/>
  <c r="Z75" i="25"/>
  <c r="BR122" i="46"/>
  <c r="BX42" i="46"/>
  <c r="BT42" i="46"/>
  <c r="BJ42" i="46"/>
  <c r="BW42" i="46"/>
  <c r="AF535" i="64"/>
  <c r="CN147" i="46"/>
  <c r="F631" i="64"/>
  <c r="D269" i="64"/>
  <c r="F269" i="64" s="1"/>
  <c r="AG75" i="25"/>
  <c r="CM44" i="46"/>
  <c r="D416" i="64"/>
  <c r="F416" i="64" s="1"/>
  <c r="D562" i="64"/>
  <c r="F562" i="64" s="1"/>
  <c r="CK42" i="46"/>
  <c r="BB122" i="46"/>
  <c r="G198" i="47"/>
  <c r="G362" i="47" s="1"/>
  <c r="CL42" i="46"/>
  <c r="BN42" i="46"/>
  <c r="CH42" i="46"/>
  <c r="BL42" i="46"/>
  <c r="AP70" i="25"/>
  <c r="AJ387" i="64"/>
  <c r="BT92" i="46"/>
  <c r="CI92" i="46"/>
  <c r="CM92" i="46"/>
  <c r="CD92" i="46"/>
  <c r="CF92" i="46"/>
  <c r="CK92" i="46"/>
  <c r="AV602" i="64"/>
  <c r="CL92" i="46"/>
  <c r="P35" i="64"/>
  <c r="I92" i="44"/>
  <c r="J92" i="44" s="1"/>
  <c r="K467" i="64"/>
  <c r="AJ533" i="64"/>
  <c r="CH92" i="46"/>
  <c r="Q286" i="25"/>
  <c r="K286" i="25"/>
  <c r="C74" i="36"/>
  <c r="AX69" i="46"/>
  <c r="F480" i="64"/>
  <c r="V248" i="46"/>
  <c r="J467" i="64"/>
  <c r="F32" i="64"/>
  <c r="W286" i="25"/>
  <c r="I248" i="46"/>
  <c r="AX65" i="46"/>
  <c r="AB32" i="64"/>
  <c r="AS32" i="64"/>
  <c r="H248" i="46"/>
  <c r="S248" i="46"/>
  <c r="E255" i="44"/>
  <c r="CF109" i="46"/>
  <c r="AC22" i="64"/>
  <c r="AK166" i="64"/>
  <c r="Z35" i="64"/>
  <c r="BC191" i="46"/>
  <c r="BO183" i="46"/>
  <c r="AO44" i="64"/>
  <c r="AU38" i="64"/>
  <c r="F460" i="64"/>
  <c r="AF167" i="64"/>
  <c r="F21" i="64"/>
  <c r="AB313" i="64"/>
  <c r="BL44" i="46"/>
  <c r="BZ44" i="46"/>
  <c r="BA42" i="46"/>
  <c r="BV42" i="46"/>
  <c r="AZ42" i="46"/>
  <c r="BZ42" i="46"/>
  <c r="BY42" i="46"/>
  <c r="BF42" i="46"/>
  <c r="BQ42" i="46"/>
  <c r="BR42" i="46"/>
  <c r="I42" i="44"/>
  <c r="CL44" i="46"/>
  <c r="CD44" i="46"/>
  <c r="BT44" i="46"/>
  <c r="BG122" i="46"/>
  <c r="AE22" i="64"/>
  <c r="BH122" i="46"/>
  <c r="AC36" i="64"/>
  <c r="BC122" i="46"/>
  <c r="AI464" i="64"/>
  <c r="BM191" i="46"/>
  <c r="BK191" i="46"/>
  <c r="BA191" i="46"/>
  <c r="AU31" i="64"/>
  <c r="AD89" i="64"/>
  <c r="BV44" i="46"/>
  <c r="BU44" i="46"/>
  <c r="CE42" i="46"/>
  <c r="BH42" i="46"/>
  <c r="CC42" i="46"/>
  <c r="BU42" i="46"/>
  <c r="BP42" i="46"/>
  <c r="CF42" i="46"/>
  <c r="CI42" i="46"/>
  <c r="CJ42" i="46"/>
  <c r="BC42" i="46"/>
  <c r="BO42" i="46"/>
  <c r="BG42" i="46"/>
  <c r="F458" i="64"/>
  <c r="BC183" i="46"/>
  <c r="BM183" i="46"/>
  <c r="F42" i="46"/>
  <c r="H42" i="46" s="1"/>
  <c r="BE42" i="46"/>
  <c r="BJ44" i="46"/>
  <c r="BX91" i="46"/>
  <c r="AI26" i="64"/>
  <c r="BC44" i="46"/>
  <c r="CK122" i="46"/>
  <c r="U168" i="25" s="1"/>
  <c r="BJ122" i="46"/>
  <c r="AH22" i="64"/>
  <c r="D157" i="47"/>
  <c r="AZ156" i="46"/>
  <c r="AU462" i="64"/>
  <c r="AM239" i="64"/>
  <c r="AC472" i="64"/>
  <c r="AB451" i="64"/>
  <c r="AI306" i="64"/>
  <c r="AF43" i="64"/>
  <c r="AQ34" i="64"/>
  <c r="AE379" i="64"/>
  <c r="AR411" i="64"/>
  <c r="AL232" i="64"/>
  <c r="AR264" i="64"/>
  <c r="AF264" i="64"/>
  <c r="AE161" i="64"/>
  <c r="AI232" i="64"/>
  <c r="CN102" i="46"/>
  <c r="AE39" i="25"/>
  <c r="AM95" i="64"/>
  <c r="AH536" i="64"/>
  <c r="AC97" i="64"/>
  <c r="AD23" i="64"/>
  <c r="AE97" i="64"/>
  <c r="AF97" i="64"/>
  <c r="AE315" i="64"/>
  <c r="AN548" i="64"/>
  <c r="AL249" i="46"/>
  <c r="AS470" i="64"/>
  <c r="AC21" i="64"/>
  <c r="AC181" i="64"/>
  <c r="AS118" i="64"/>
  <c r="F395" i="64"/>
  <c r="BQ146" i="68"/>
  <c r="AO146" i="68"/>
  <c r="AC307" i="64"/>
  <c r="AE307" i="64"/>
  <c r="M248" i="46"/>
  <c r="AO308" i="64"/>
  <c r="AS34" i="64"/>
  <c r="AU307" i="64"/>
  <c r="AQ470" i="64"/>
  <c r="AF23" i="64"/>
  <c r="AI23" i="64"/>
  <c r="AS171" i="64"/>
  <c r="AG257" i="46"/>
  <c r="AE388" i="64"/>
  <c r="AJ47" i="64"/>
  <c r="AN395" i="64"/>
  <c r="AG232" i="64"/>
  <c r="AQ483" i="64"/>
  <c r="U149" i="47"/>
  <c r="AJ96" i="64"/>
  <c r="AI28" i="64"/>
  <c r="AO316" i="64"/>
  <c r="AG35" i="25"/>
  <c r="AX107" i="46"/>
  <c r="AI233" i="64"/>
  <c r="CD98" i="46"/>
  <c r="CG98" i="46"/>
  <c r="AU380" i="64"/>
  <c r="C32" i="36"/>
  <c r="J153" i="47"/>
  <c r="AE70" i="25"/>
  <c r="W153" i="47"/>
  <c r="AR70" i="25"/>
  <c r="R28" i="11"/>
  <c r="AW22" i="54"/>
  <c r="AW21" i="54" s="1"/>
  <c r="AQ236" i="64"/>
  <c r="AD236" i="64"/>
  <c r="AR236" i="64"/>
  <c r="AK236" i="64"/>
  <c r="AH236" i="64"/>
  <c r="AT236" i="64"/>
  <c r="AJ236" i="64"/>
  <c r="AP170" i="64"/>
  <c r="AL170" i="64"/>
  <c r="AS170" i="64"/>
  <c r="AD170" i="64"/>
  <c r="AM170" i="64"/>
  <c r="AT170" i="64"/>
  <c r="AU170" i="64"/>
  <c r="AK170" i="64"/>
  <c r="AN317" i="64"/>
  <c r="AK317" i="64"/>
  <c r="AO317" i="64"/>
  <c r="AF317" i="64"/>
  <c r="AP317" i="64"/>
  <c r="AI317" i="64"/>
  <c r="AD317" i="64"/>
  <c r="AN172" i="64"/>
  <c r="AH172" i="64"/>
  <c r="AU172" i="64"/>
  <c r="AS250" i="64"/>
  <c r="AM250" i="64"/>
  <c r="AQ250" i="64"/>
  <c r="AK250" i="64"/>
  <c r="AS52" i="64"/>
  <c r="AQ52" i="64"/>
  <c r="AU306" i="64"/>
  <c r="AU161" i="64"/>
  <c r="AQ379" i="64"/>
  <c r="AQ306" i="64"/>
  <c r="AM40" i="64"/>
  <c r="AM545" i="64"/>
  <c r="AM399" i="64"/>
  <c r="AH310" i="64"/>
  <c r="AH165" i="64"/>
  <c r="AH553" i="64"/>
  <c r="AH189" i="64"/>
  <c r="AD456" i="64"/>
  <c r="AD94" i="64"/>
  <c r="I177" i="44"/>
  <c r="J177" i="44" s="1"/>
  <c r="BN179" i="46"/>
  <c r="AY179" i="46"/>
  <c r="BF179" i="46"/>
  <c r="BA179" i="46"/>
  <c r="BM179" i="46"/>
  <c r="BJ179" i="46"/>
  <c r="BK213" i="46"/>
  <c r="BH213" i="46"/>
  <c r="BF213" i="46"/>
  <c r="BO213" i="46"/>
  <c r="BR213" i="46"/>
  <c r="BC213" i="46"/>
  <c r="BJ213" i="46"/>
  <c r="BN213" i="46"/>
  <c r="AN99" i="64"/>
  <c r="AB99" i="64"/>
  <c r="AP99" i="64"/>
  <c r="AT99" i="64"/>
  <c r="AD113" i="64"/>
  <c r="AG113" i="64"/>
  <c r="AT231" i="64"/>
  <c r="AL231" i="64"/>
  <c r="AD231" i="64"/>
  <c r="AJ263" i="64"/>
  <c r="AT263" i="64"/>
  <c r="AF314" i="64"/>
  <c r="AG314" i="64"/>
  <c r="AT314" i="64"/>
  <c r="AO314" i="64"/>
  <c r="AI314" i="64"/>
  <c r="AQ314" i="64"/>
  <c r="AB314" i="64"/>
  <c r="AH314" i="64"/>
  <c r="AK314" i="64"/>
  <c r="AJ329" i="64"/>
  <c r="AL329" i="64"/>
  <c r="AD329" i="64"/>
  <c r="AR378" i="64"/>
  <c r="AT378" i="64"/>
  <c r="AG378" i="64"/>
  <c r="AM391" i="64"/>
  <c r="AO391" i="64"/>
  <c r="AP391" i="64"/>
  <c r="AH391" i="64"/>
  <c r="AS391" i="64"/>
  <c r="AI160" i="64"/>
  <c r="AI524" i="64"/>
  <c r="AE160" i="64"/>
  <c r="AE451" i="64"/>
  <c r="AE524" i="64"/>
  <c r="AR89" i="64"/>
  <c r="AR524" i="64"/>
  <c r="AR451" i="64"/>
  <c r="AR160" i="64"/>
  <c r="AM91" i="64"/>
  <c r="AM21" i="64"/>
  <c r="AB30" i="25"/>
  <c r="AB31" i="25" s="1"/>
  <c r="AE249" i="46"/>
  <c r="AB95" i="64"/>
  <c r="AB166" i="64"/>
  <c r="AR386" i="64"/>
  <c r="AR459" i="64"/>
  <c r="AR27" i="64"/>
  <c r="AR313" i="64"/>
  <c r="AF168" i="64"/>
  <c r="AF386" i="64"/>
  <c r="AJ97" i="64"/>
  <c r="AJ168" i="64"/>
  <c r="AP461" i="64"/>
  <c r="AP388" i="64"/>
  <c r="AP29" i="64"/>
  <c r="AS390" i="64"/>
  <c r="AS536" i="64"/>
  <c r="AS31" i="64"/>
  <c r="AT243" i="64"/>
  <c r="AT390" i="64"/>
  <c r="AP33" i="64"/>
  <c r="AP103" i="64"/>
  <c r="AP174" i="64"/>
  <c r="AU398" i="64"/>
  <c r="AU544" i="64"/>
  <c r="AU180" i="64"/>
  <c r="AU251" i="64"/>
  <c r="AE471" i="64"/>
  <c r="AE180" i="64"/>
  <c r="AD475" i="64"/>
  <c r="AD255" i="64"/>
  <c r="AD402" i="64"/>
  <c r="AD43" i="64"/>
  <c r="AE406" i="64"/>
  <c r="AE479" i="64"/>
  <c r="AH188" i="64"/>
  <c r="AH479" i="64"/>
  <c r="AH406" i="64"/>
  <c r="AB552" i="64"/>
  <c r="AB479" i="64"/>
  <c r="AB259" i="64"/>
  <c r="AB406" i="64"/>
  <c r="AB188" i="64"/>
  <c r="AR556" i="64"/>
  <c r="AR51" i="64"/>
  <c r="AG121" i="64"/>
  <c r="AG483" i="64"/>
  <c r="AG410" i="64"/>
  <c r="AG337" i="64"/>
  <c r="AS556" i="64"/>
  <c r="AS483" i="64"/>
  <c r="AS121" i="64"/>
  <c r="AS410" i="64"/>
  <c r="AS51" i="64"/>
  <c r="U248" i="46"/>
  <c r="CN170" i="46"/>
  <c r="CL98" i="46"/>
  <c r="AS99" i="64"/>
  <c r="BR179" i="46"/>
  <c r="AM317" i="64"/>
  <c r="AB170" i="64"/>
  <c r="AE188" i="64"/>
  <c r="AU257" i="46"/>
  <c r="AG51" i="64"/>
  <c r="AH24" i="64"/>
  <c r="AP314" i="64"/>
  <c r="AD383" i="64"/>
  <c r="BQ179" i="46"/>
  <c r="AM37" i="64"/>
  <c r="AJ37" i="64"/>
  <c r="AN233" i="64"/>
  <c r="AS233" i="64"/>
  <c r="AM233" i="64"/>
  <c r="AU233" i="64"/>
  <c r="F380" i="64"/>
  <c r="AB380" i="64"/>
  <c r="BX98" i="46"/>
  <c r="BU98" i="46"/>
  <c r="AN479" i="64"/>
  <c r="AN188" i="64"/>
  <c r="AU386" i="64"/>
  <c r="AU532" i="64"/>
  <c r="AU168" i="64"/>
  <c r="AU313" i="64"/>
  <c r="AL243" i="64"/>
  <c r="AL101" i="64"/>
  <c r="AG103" i="64"/>
  <c r="AG319" i="64"/>
  <c r="AM164" i="64"/>
  <c r="AM23" i="64"/>
  <c r="AQ38" i="25"/>
  <c r="AT249" i="46"/>
  <c r="BP121" i="46"/>
  <c r="BR121" i="46"/>
  <c r="CC121" i="46"/>
  <c r="M167" i="25" s="1"/>
  <c r="AP260" i="64"/>
  <c r="AP189" i="64"/>
  <c r="BM213" i="46"/>
  <c r="W248" i="46"/>
  <c r="AT47" i="64"/>
  <c r="AR380" i="64"/>
  <c r="AD380" i="64"/>
  <c r="CJ98" i="46"/>
  <c r="BW98" i="46"/>
  <c r="AM472" i="64"/>
  <c r="AV608" i="64"/>
  <c r="AQ338" i="64"/>
  <c r="AJ532" i="64"/>
  <c r="AD463" i="64"/>
  <c r="AE231" i="64"/>
  <c r="AF532" i="64"/>
  <c r="AF378" i="64"/>
  <c r="AI305" i="64"/>
  <c r="AM52" i="64"/>
  <c r="AR121" i="64"/>
  <c r="AS378" i="64"/>
  <c r="AT402" i="64"/>
  <c r="AX29" i="46"/>
  <c r="AM453" i="64"/>
  <c r="AM172" i="64"/>
  <c r="AK453" i="64"/>
  <c r="AG317" i="64"/>
  <c r="AO236" i="64"/>
  <c r="AH334" i="64"/>
  <c r="AD165" i="64"/>
  <c r="AU471" i="64"/>
  <c r="AL536" i="64"/>
  <c r="AR250" i="64"/>
  <c r="AJ250" i="64"/>
  <c r="AO250" i="64"/>
  <c r="AK113" i="64"/>
  <c r="AH260" i="64"/>
  <c r="AE251" i="64"/>
  <c r="AR168" i="64"/>
  <c r="AJ113" i="64"/>
  <c r="AB237" i="64"/>
  <c r="AH35" i="25"/>
  <c r="AI39" i="25"/>
  <c r="AN189" i="64"/>
  <c r="AT44" i="64"/>
  <c r="AP484" i="64"/>
  <c r="AU95" i="64"/>
  <c r="AN170" i="64"/>
  <c r="AB35" i="25"/>
  <c r="AQ378" i="64"/>
  <c r="BA146" i="68"/>
  <c r="F89" i="64"/>
  <c r="AL43" i="25"/>
  <c r="X41" i="25"/>
  <c r="AS41" i="25" s="1"/>
  <c r="AK25" i="64"/>
  <c r="AB25" i="64"/>
  <c r="AH25" i="64"/>
  <c r="AF539" i="64"/>
  <c r="AD539" i="64"/>
  <c r="AS539" i="64"/>
  <c r="CB105" i="46"/>
  <c r="CJ105" i="46"/>
  <c r="BW105" i="46"/>
  <c r="AU549" i="64"/>
  <c r="AU403" i="64"/>
  <c r="AU330" i="64"/>
  <c r="AU256" i="64"/>
  <c r="AH48" i="25"/>
  <c r="X48" i="25" s="1"/>
  <c r="AX36" i="46"/>
  <c r="AJ33" i="64"/>
  <c r="AJ174" i="64"/>
  <c r="AJ103" i="64"/>
  <c r="AJ319" i="64"/>
  <c r="AF103" i="64"/>
  <c r="AF174" i="64"/>
  <c r="AV607" i="64"/>
  <c r="AG162" i="64"/>
  <c r="AG307" i="64"/>
  <c r="AI170" i="64"/>
  <c r="AI534" i="64"/>
  <c r="AO21" i="64"/>
  <c r="AO233" i="64"/>
  <c r="AO91" i="64"/>
  <c r="AQ164" i="64"/>
  <c r="AQ382" i="64"/>
  <c r="AS33" i="64"/>
  <c r="AS174" i="64"/>
  <c r="AB463" i="64"/>
  <c r="AB536" i="64"/>
  <c r="AV605" i="64"/>
  <c r="AB390" i="64"/>
  <c r="AK479" i="64"/>
  <c r="AK406" i="64"/>
  <c r="AS330" i="64"/>
  <c r="AS44" i="64"/>
  <c r="AS476" i="64"/>
  <c r="Z29" i="25"/>
  <c r="AX22" i="46"/>
  <c r="AJ407" i="64"/>
  <c r="AJ334" i="64"/>
  <c r="AS312" i="64"/>
  <c r="AS96" i="64"/>
  <c r="AS385" i="64"/>
  <c r="AS238" i="64"/>
  <c r="AO104" i="64"/>
  <c r="AO466" i="64"/>
  <c r="AO468" i="64"/>
  <c r="AO322" i="64"/>
  <c r="AO106" i="64"/>
  <c r="AK26" i="64"/>
  <c r="AK96" i="64"/>
  <c r="AK167" i="64"/>
  <c r="AG529" i="64"/>
  <c r="AG456" i="64"/>
  <c r="AE456" i="64"/>
  <c r="AE383" i="64"/>
  <c r="AH42" i="25"/>
  <c r="AX32" i="46"/>
  <c r="AL173" i="64"/>
  <c r="AL391" i="64"/>
  <c r="AE545" i="64"/>
  <c r="AE326" i="64"/>
  <c r="R153" i="25"/>
  <c r="R285" i="25" s="1"/>
  <c r="U247" i="46"/>
  <c r="AG114" i="64"/>
  <c r="AG256" i="64"/>
  <c r="AG476" i="64"/>
  <c r="AG330" i="64"/>
  <c r="AC48" i="64"/>
  <c r="AC189" i="64"/>
  <c r="AC553" i="64"/>
  <c r="AC480" i="64"/>
  <c r="AC260" i="64"/>
  <c r="AC334" i="64"/>
  <c r="AC407" i="64"/>
  <c r="BB133" i="46"/>
  <c r="CM133" i="46"/>
  <c r="BN133" i="46"/>
  <c r="BF133" i="46"/>
  <c r="BX133" i="46"/>
  <c r="AZ133" i="46"/>
  <c r="CE133" i="46"/>
  <c r="BW133" i="46"/>
  <c r="CI133" i="46"/>
  <c r="BL133" i="46"/>
  <c r="BG133" i="46"/>
  <c r="CG133" i="46"/>
  <c r="I139" i="44"/>
  <c r="CJ141" i="46"/>
  <c r="BX141" i="46"/>
  <c r="BB141" i="46"/>
  <c r="BZ141" i="46"/>
  <c r="BH141" i="46"/>
  <c r="BC141" i="46"/>
  <c r="BG141" i="46"/>
  <c r="BY141" i="46"/>
  <c r="BU141" i="46"/>
  <c r="BK141" i="46"/>
  <c r="CL141" i="46"/>
  <c r="BR141" i="46"/>
  <c r="BJ141" i="46"/>
  <c r="AY141" i="46"/>
  <c r="I147" i="44"/>
  <c r="J147" i="44" s="1"/>
  <c r="CG149" i="46"/>
  <c r="BR149" i="46"/>
  <c r="BN149" i="46"/>
  <c r="CB149" i="46"/>
  <c r="BF149" i="46"/>
  <c r="BG149" i="46"/>
  <c r="BD149" i="46"/>
  <c r="BY149" i="46"/>
  <c r="BV149" i="46"/>
  <c r="BH149" i="46"/>
  <c r="CL149" i="46"/>
  <c r="CH149" i="46"/>
  <c r="BB149" i="46"/>
  <c r="AC101" i="46"/>
  <c r="CI149" i="46"/>
  <c r="AY149" i="46"/>
  <c r="CB141" i="46"/>
  <c r="CJ149" i="46"/>
  <c r="BG146" i="68"/>
  <c r="AO246" i="64"/>
  <c r="AX33" i="46"/>
  <c r="AB257" i="46"/>
  <c r="AS256" i="64"/>
  <c r="AO162" i="64"/>
  <c r="AS319" i="64"/>
  <c r="AX46" i="46"/>
  <c r="BS170" i="46"/>
  <c r="BT149" i="46"/>
  <c r="BI149" i="46"/>
  <c r="BP149" i="46"/>
  <c r="BC133" i="46"/>
  <c r="CD149" i="46"/>
  <c r="CC149" i="46"/>
  <c r="BX149" i="46"/>
  <c r="BJ133" i="46"/>
  <c r="CF133" i="46"/>
  <c r="AS167" i="64"/>
  <c r="AU25" i="64"/>
  <c r="AX31" i="46"/>
  <c r="AF33" i="64"/>
  <c r="AG380" i="64"/>
  <c r="AS26" i="64"/>
  <c r="AS403" i="64"/>
  <c r="AM25" i="64"/>
  <c r="AI257" i="46"/>
  <c r="AU44" i="64"/>
  <c r="AV606" i="64"/>
  <c r="AP90" i="64"/>
  <c r="AS90" i="64"/>
  <c r="BN19" i="46"/>
  <c r="CE19" i="46"/>
  <c r="AK260" i="64"/>
  <c r="AK334" i="64"/>
  <c r="AE98" i="64"/>
  <c r="AE28" i="64"/>
  <c r="AJ106" i="64"/>
  <c r="AJ322" i="64"/>
  <c r="AT456" i="64"/>
  <c r="AT310" i="64"/>
  <c r="AL533" i="64"/>
  <c r="AL28" i="64"/>
  <c r="AI40" i="64"/>
  <c r="AI326" i="64"/>
  <c r="N198" i="47"/>
  <c r="N362" i="47" s="1"/>
  <c r="AI138" i="25"/>
  <c r="AI292" i="25" s="1"/>
  <c r="BL22" i="54"/>
  <c r="BL21" i="54" s="1"/>
  <c r="W28" i="11"/>
  <c r="AT94" i="64"/>
  <c r="AP94" i="64"/>
  <c r="AK94" i="64"/>
  <c r="AB315" i="64"/>
  <c r="AT315" i="64"/>
  <c r="AQ534" i="64"/>
  <c r="AP534" i="64"/>
  <c r="AM533" i="64"/>
  <c r="AM98" i="64"/>
  <c r="AH28" i="64"/>
  <c r="AH533" i="64"/>
  <c r="AD98" i="64"/>
  <c r="AD314" i="64"/>
  <c r="BD208" i="46"/>
  <c r="BF208" i="46"/>
  <c r="AQ92" i="64"/>
  <c r="AH92" i="64"/>
  <c r="AP166" i="64"/>
  <c r="AN166" i="64"/>
  <c r="AT251" i="64"/>
  <c r="AB251" i="64"/>
  <c r="AJ255" i="64"/>
  <c r="AJ475" i="64"/>
  <c r="AJ43" i="64"/>
  <c r="AO483" i="64"/>
  <c r="AO556" i="64"/>
  <c r="X45" i="25"/>
  <c r="U101" i="36" s="1"/>
  <c r="AU135" i="46" s="1"/>
  <c r="AP121" i="25" s="1"/>
  <c r="AG466" i="64"/>
  <c r="AM466" i="64"/>
  <c r="AF534" i="64"/>
  <c r="AS534" i="64"/>
  <c r="H105" i="64"/>
  <c r="AI70" i="25"/>
  <c r="AJ468" i="64"/>
  <c r="AF468" i="64"/>
  <c r="AJ177" i="64"/>
  <c r="AE460" i="64"/>
  <c r="AT165" i="64"/>
  <c r="AL460" i="64"/>
  <c r="AF36" i="64"/>
  <c r="BK19" i="46"/>
  <c r="AG557" i="64"/>
  <c r="AB483" i="64"/>
  <c r="AH484" i="64"/>
  <c r="AJ315" i="64"/>
  <c r="AG315" i="64"/>
  <c r="AR314" i="64"/>
  <c r="AL314" i="64"/>
  <c r="AD529" i="64"/>
  <c r="AQ161" i="64"/>
  <c r="BG213" i="46"/>
  <c r="BI213" i="46"/>
  <c r="AM329" i="64"/>
  <c r="AJ251" i="64"/>
  <c r="AJ31" i="64"/>
  <c r="AC170" i="64"/>
  <c r="AA43" i="25"/>
  <c r="AM305" i="64"/>
  <c r="AO99" i="64"/>
  <c r="AH36" i="64"/>
  <c r="AS36" i="64"/>
  <c r="AC391" i="64"/>
  <c r="AJ525" i="64"/>
  <c r="AP464" i="64"/>
  <c r="D452" i="64"/>
  <c r="F452" i="64" s="1"/>
  <c r="AG163" i="64"/>
  <c r="AJ549" i="64"/>
  <c r="BM33" i="46"/>
  <c r="BZ33" i="46"/>
  <c r="AE381" i="64"/>
  <c r="AT164" i="64"/>
  <c r="AG308" i="64"/>
  <c r="CC33" i="46"/>
  <c r="CK33" i="46"/>
  <c r="BP33" i="46"/>
  <c r="BT33" i="46"/>
  <c r="BN33" i="46"/>
  <c r="BD33" i="46"/>
  <c r="BR33" i="46"/>
  <c r="CI33" i="46"/>
  <c r="D525" i="64"/>
  <c r="F525" i="64" s="1"/>
  <c r="AD459" i="64"/>
  <c r="F393" i="64"/>
  <c r="AT537" i="64"/>
  <c r="AP553" i="64"/>
  <c r="AS189" i="64"/>
  <c r="AD525" i="64"/>
  <c r="AU33" i="64"/>
  <c r="D90" i="64"/>
  <c r="F90" i="64" s="1"/>
  <c r="AI462" i="64"/>
  <c r="AS472" i="64"/>
  <c r="BL33" i="46"/>
  <c r="BX33" i="46"/>
  <c r="BH33" i="46"/>
  <c r="CG33" i="46"/>
  <c r="I33" i="44"/>
  <c r="J33" i="44" s="1"/>
  <c r="AY33" i="46"/>
  <c r="AH462" i="64"/>
  <c r="CF33" i="46"/>
  <c r="BA33" i="46"/>
  <c r="CM33" i="46"/>
  <c r="CA33" i="46"/>
  <c r="CL33" i="46"/>
  <c r="CJ33" i="46"/>
  <c r="F594" i="64"/>
  <c r="AI389" i="64"/>
  <c r="BG33" i="46"/>
  <c r="AZ33" i="46"/>
  <c r="CH33" i="46"/>
  <c r="CB33" i="46"/>
  <c r="BO33" i="46"/>
  <c r="BK33" i="46"/>
  <c r="BJ33" i="46"/>
  <c r="BC33" i="46"/>
  <c r="BV33" i="46"/>
  <c r="BY33" i="46"/>
  <c r="AN389" i="64"/>
  <c r="H160" i="44"/>
  <c r="F226" i="44" s="1"/>
  <c r="CJ156" i="46"/>
  <c r="BI156" i="46"/>
  <c r="BC156" i="46"/>
  <c r="AR249" i="46"/>
  <c r="AL337" i="64"/>
  <c r="AQ317" i="64"/>
  <c r="AI380" i="64"/>
  <c r="AJ390" i="64"/>
  <c r="AO534" i="64"/>
  <c r="AD162" i="64"/>
  <c r="AD233" i="64"/>
  <c r="AQ89" i="64"/>
  <c r="AM19" i="64"/>
  <c r="BF125" i="46"/>
  <c r="AH319" i="64"/>
  <c r="AH113" i="64"/>
  <c r="AF484" i="64"/>
  <c r="AR484" i="64"/>
  <c r="AT102" i="64"/>
  <c r="AC232" i="64"/>
  <c r="AE452" i="64"/>
  <c r="AF338" i="64"/>
  <c r="AJ167" i="64"/>
  <c r="AE525" i="64"/>
  <c r="AF533" i="64"/>
  <c r="AG28" i="64"/>
  <c r="AK381" i="64"/>
  <c r="AM387" i="64"/>
  <c r="AO381" i="64"/>
  <c r="AQ181" i="64"/>
  <c r="R157" i="47"/>
  <c r="AE534" i="64"/>
  <c r="AH166" i="64"/>
  <c r="AH534" i="64"/>
  <c r="BE208" i="46"/>
  <c r="BG208" i="46"/>
  <c r="AO395" i="64"/>
  <c r="AI94" i="64"/>
  <c r="BI208" i="46"/>
  <c r="P248" i="46"/>
  <c r="AX119" i="46"/>
  <c r="AO171" i="64"/>
  <c r="BH240" i="46"/>
  <c r="AN243" i="46"/>
  <c r="AH146" i="68"/>
  <c r="BW99" i="46"/>
  <c r="AQ160" i="64"/>
  <c r="AD257" i="46"/>
  <c r="AM231" i="64"/>
  <c r="AC534" i="64"/>
  <c r="AQ536" i="64"/>
  <c r="O540" i="64"/>
  <c r="AL306" i="64"/>
  <c r="AR97" i="64"/>
  <c r="AK34" i="64"/>
  <c r="AF161" i="64"/>
  <c r="AJ238" i="64"/>
  <c r="AO471" i="64"/>
  <c r="AF232" i="64"/>
  <c r="AJ312" i="64"/>
  <c r="AL525" i="64"/>
  <c r="AR52" i="64"/>
  <c r="AJ541" i="64"/>
  <c r="AD533" i="64"/>
  <c r="AE533" i="64"/>
  <c r="AF525" i="64"/>
  <c r="AG525" i="64"/>
  <c r="AK308" i="64"/>
  <c r="AO462" i="64"/>
  <c r="AQ110" i="64"/>
  <c r="AS308" i="64"/>
  <c r="AF193" i="64"/>
  <c r="AD92" i="64"/>
  <c r="BO208" i="46"/>
  <c r="AD534" i="64"/>
  <c r="AG166" i="64"/>
  <c r="AG395" i="64"/>
  <c r="BN208" i="46"/>
  <c r="AC106" i="46"/>
  <c r="BE33" i="46"/>
  <c r="AJ314" i="64"/>
  <c r="AP146" i="68"/>
  <c r="AF245" i="64"/>
  <c r="AG188" i="64"/>
  <c r="AN468" i="64"/>
  <c r="AL263" i="64"/>
  <c r="AD453" i="64"/>
  <c r="AK470" i="64"/>
  <c r="AO249" i="46"/>
  <c r="BR208" i="46"/>
  <c r="AG108" i="64"/>
  <c r="BC208" i="46"/>
  <c r="AP390" i="64"/>
  <c r="AM537" i="64"/>
  <c r="AK231" i="64"/>
  <c r="L467" i="64"/>
  <c r="AX38" i="46"/>
  <c r="BC146" i="68"/>
  <c r="AB39" i="64"/>
  <c r="AX79" i="46"/>
  <c r="AU236" i="64"/>
  <c r="AQ44" i="64"/>
  <c r="AP52" i="64"/>
  <c r="AH94" i="64"/>
  <c r="AQ97" i="64"/>
  <c r="AS461" i="64"/>
  <c r="AL96" i="64"/>
  <c r="AL238" i="64"/>
  <c r="AC34" i="64"/>
  <c r="AJ553" i="64"/>
  <c r="AR165" i="64"/>
  <c r="AJ188" i="64"/>
  <c r="AE177" i="64"/>
  <c r="AH34" i="64"/>
  <c r="AO251" i="64"/>
  <c r="AE106" i="64"/>
  <c r="AK106" i="64"/>
  <c r="AE395" i="64"/>
  <c r="AK36" i="64"/>
  <c r="AI391" i="64"/>
  <c r="AJ232" i="64"/>
  <c r="AN403" i="64"/>
  <c r="AM475" i="64"/>
  <c r="AO180" i="64"/>
  <c r="AF315" i="64"/>
  <c r="AM160" i="64"/>
  <c r="AQ31" i="64"/>
  <c r="AB34" i="64"/>
  <c r="AO138" i="25"/>
  <c r="AO292" i="25" s="1"/>
  <c r="AN476" i="64"/>
  <c r="AG52" i="64"/>
  <c r="AQ231" i="64"/>
  <c r="CC125" i="46"/>
  <c r="M171" i="25" s="1"/>
  <c r="CD125" i="46"/>
  <c r="N171" i="25" s="1"/>
  <c r="AJ259" i="64"/>
  <c r="AL456" i="64"/>
  <c r="AN44" i="64"/>
  <c r="AR383" i="64"/>
  <c r="AJ161" i="64"/>
  <c r="AF464" i="64"/>
  <c r="AG537" i="64"/>
  <c r="AI318" i="64"/>
  <c r="AO312" i="64"/>
  <c r="AS249" i="46"/>
  <c r="AU378" i="64"/>
  <c r="AP250" i="64"/>
  <c r="BC179" i="46"/>
  <c r="BE179" i="46"/>
  <c r="AL388" i="64"/>
  <c r="AM524" i="64"/>
  <c r="AF170" i="64"/>
  <c r="AO461" i="64"/>
  <c r="AM451" i="64"/>
  <c r="AN329" i="64"/>
  <c r="AV601" i="64"/>
  <c r="AL167" i="64"/>
  <c r="AJ306" i="64"/>
  <c r="AN177" i="64"/>
  <c r="AL236" i="64"/>
  <c r="U467" i="64"/>
  <c r="AM43" i="64"/>
  <c r="AE34" i="64"/>
  <c r="AN330" i="64"/>
  <c r="AL165" i="64"/>
  <c r="AO170" i="64"/>
  <c r="AJ479" i="64"/>
  <c r="AG468" i="64"/>
  <c r="AG106" i="64"/>
  <c r="AD406" i="64"/>
  <c r="AG177" i="64"/>
  <c r="AL313" i="64"/>
  <c r="CE125" i="46"/>
  <c r="O171" i="25" s="1"/>
  <c r="AM548" i="64"/>
  <c r="AO398" i="64"/>
  <c r="AL529" i="64"/>
  <c r="AI537" i="64"/>
  <c r="AF102" i="64"/>
  <c r="AJ379" i="64"/>
  <c r="AG338" i="64"/>
  <c r="AG411" i="64"/>
  <c r="AQ19" i="64"/>
  <c r="AL94" i="64"/>
  <c r="AC537" i="64"/>
  <c r="AD24" i="64"/>
  <c r="AE391" i="64"/>
  <c r="AF391" i="64"/>
  <c r="AG318" i="64"/>
  <c r="AH529" i="64"/>
  <c r="AI102" i="64"/>
  <c r="AM110" i="64"/>
  <c r="AM102" i="64"/>
  <c r="AO458" i="64"/>
  <c r="AC317" i="64"/>
  <c r="I211" i="44"/>
  <c r="J211" i="44" s="1"/>
  <c r="BL213" i="46"/>
  <c r="BD213" i="46"/>
  <c r="AK99" i="64"/>
  <c r="BO179" i="46"/>
  <c r="BA213" i="46"/>
  <c r="AG246" i="64"/>
  <c r="AC246" i="64"/>
  <c r="I179" i="44"/>
  <c r="J179" i="44" s="1"/>
  <c r="AX99" i="46"/>
  <c r="AK243" i="46"/>
  <c r="BN146" i="68"/>
  <c r="BH146" i="68"/>
  <c r="AS315" i="64"/>
  <c r="AO315" i="64"/>
  <c r="AQ390" i="64"/>
  <c r="AQ524" i="64"/>
  <c r="AM378" i="64"/>
  <c r="AS29" i="64"/>
  <c r="AQ172" i="64"/>
  <c r="AQ451" i="64"/>
  <c r="AQ243" i="64"/>
  <c r="AO388" i="64"/>
  <c r="AL312" i="64"/>
  <c r="AK257" i="46"/>
  <c r="AU97" i="64"/>
  <c r="AB97" i="64"/>
  <c r="AE468" i="64"/>
  <c r="CI125" i="46"/>
  <c r="S171" i="25" s="1"/>
  <c r="AO96" i="64"/>
  <c r="AM113" i="64"/>
  <c r="AK541" i="64"/>
  <c r="AE464" i="64"/>
  <c r="AG484" i="64"/>
  <c r="BT125" i="46"/>
  <c r="D171" i="25" s="1"/>
  <c r="AG44" i="64"/>
  <c r="AN549" i="64"/>
  <c r="AJ452" i="64"/>
  <c r="AG464" i="64"/>
  <c r="AQ525" i="64"/>
  <c r="BQ213" i="46"/>
  <c r="AZ213" i="46"/>
  <c r="BP213" i="46"/>
  <c r="BK179" i="46"/>
  <c r="BG179" i="46"/>
  <c r="AK251" i="64"/>
  <c r="CC93" i="46"/>
  <c r="BV59" i="46"/>
  <c r="BT246" i="46" s="1"/>
  <c r="AX50" i="46"/>
  <c r="AV626" i="64"/>
  <c r="BG173" i="46"/>
  <c r="AQ75" i="25"/>
  <c r="AH380" i="64"/>
  <c r="AU393" i="64"/>
  <c r="BN22" i="54"/>
  <c r="BC20" i="54" s="1"/>
  <c r="BW93" i="46"/>
  <c r="AG146" i="68"/>
  <c r="AV603" i="64"/>
  <c r="AK380" i="64"/>
  <c r="AO33" i="64"/>
  <c r="AM382" i="64"/>
  <c r="AK174" i="64"/>
  <c r="AL257" i="46"/>
  <c r="BN121" i="46"/>
  <c r="CN90" i="46"/>
  <c r="AH402" i="64"/>
  <c r="AE40" i="64"/>
  <c r="AH255" i="64"/>
  <c r="AP177" i="64"/>
  <c r="AP30" i="25"/>
  <c r="AP31" i="25" s="1"/>
  <c r="AJ170" i="64"/>
  <c r="AP471" i="64"/>
  <c r="AI165" i="64"/>
  <c r="AT391" i="64"/>
  <c r="AS257" i="46"/>
  <c r="AO20" i="64"/>
  <c r="AU89" i="64"/>
  <c r="AP407" i="64"/>
  <c r="AG334" i="64"/>
  <c r="AX28" i="46"/>
  <c r="CI121" i="46"/>
  <c r="S167" i="25" s="1"/>
  <c r="AP38" i="64"/>
  <c r="AE48" i="64"/>
  <c r="AG38" i="64"/>
  <c r="AE453" i="64"/>
  <c r="AS166" i="64"/>
  <c r="AL318" i="64"/>
  <c r="AK312" i="64"/>
  <c r="F254" i="46"/>
  <c r="AU245" i="64"/>
  <c r="AT48" i="64"/>
  <c r="AE165" i="64"/>
  <c r="AF257" i="46"/>
  <c r="AU34" i="64"/>
  <c r="AG388" i="64"/>
  <c r="AE21" i="64"/>
  <c r="AU92" i="64"/>
  <c r="AU466" i="64"/>
  <c r="AS95" i="64"/>
  <c r="AE162" i="64"/>
  <c r="AU22" i="64"/>
  <c r="AU539" i="64"/>
  <c r="AP480" i="64"/>
  <c r="AL104" i="64"/>
  <c r="AP48" i="64"/>
  <c r="AK319" i="64"/>
  <c r="AL317" i="64"/>
  <c r="AI236" i="64"/>
  <c r="AL390" i="64"/>
  <c r="AC479" i="64"/>
  <c r="AP334" i="64"/>
  <c r="AT173" i="64"/>
  <c r="AE539" i="64"/>
  <c r="AU451" i="64"/>
  <c r="AG553" i="64"/>
  <c r="AE407" i="64"/>
  <c r="AU246" i="64"/>
  <c r="AL177" i="64"/>
  <c r="AL36" i="64"/>
  <c r="BV121" i="46"/>
  <c r="F167" i="25" s="1"/>
  <c r="AL20" i="64"/>
  <c r="AF310" i="64"/>
  <c r="AE260" i="64"/>
  <c r="AG250" i="64"/>
  <c r="AU308" i="64"/>
  <c r="AL549" i="64"/>
  <c r="AC24" i="64"/>
  <c r="AF456" i="64"/>
  <c r="AG94" i="64"/>
  <c r="AI310" i="64"/>
  <c r="CJ93" i="46"/>
  <c r="BE211" i="46"/>
  <c r="AI109" i="64"/>
  <c r="AC100" i="46"/>
  <c r="N248" i="46"/>
  <c r="CB99" i="46"/>
  <c r="AX26" i="46"/>
  <c r="N25" i="73"/>
  <c r="AD319" i="64"/>
  <c r="AU385" i="64"/>
  <c r="AE257" i="46"/>
  <c r="AE95" i="64"/>
  <c r="AS237" i="64"/>
  <c r="AC257" i="46"/>
  <c r="BF121" i="46"/>
  <c r="BB121" i="46"/>
  <c r="AG170" i="64"/>
  <c r="AX54" i="46"/>
  <c r="AL322" i="64"/>
  <c r="AL34" i="64"/>
  <c r="AF165" i="64"/>
  <c r="AO177" i="64"/>
  <c r="AJ388" i="64"/>
  <c r="AF458" i="64"/>
  <c r="AG458" i="64"/>
  <c r="AU19" i="64"/>
  <c r="AP246" i="64"/>
  <c r="L20" i="34"/>
  <c r="AL468" i="64"/>
  <c r="AP251" i="64"/>
  <c r="AE166" i="64"/>
  <c r="AK33" i="64"/>
  <c r="AE334" i="64"/>
  <c r="AG470" i="64"/>
  <c r="AC310" i="64"/>
  <c r="AL256" i="64"/>
  <c r="AC383" i="64"/>
  <c r="AI383" i="64"/>
  <c r="AP470" i="64"/>
  <c r="F99" i="64"/>
  <c r="AX64" i="46"/>
  <c r="AG385" i="64"/>
  <c r="BU125" i="46"/>
  <c r="E171" i="25" s="1"/>
  <c r="AU249" i="46"/>
  <c r="AC116" i="46"/>
  <c r="CK246" i="46"/>
  <c r="AX212" i="46"/>
  <c r="J132" i="44"/>
  <c r="J87" i="44"/>
  <c r="C228" i="44"/>
  <c r="AF526" i="64"/>
  <c r="AQ407" i="64"/>
  <c r="BC95" i="46"/>
  <c r="BP95" i="46"/>
  <c r="I120" i="44"/>
  <c r="J120" i="44" s="1"/>
  <c r="AY122" i="46"/>
  <c r="BG59" i="46"/>
  <c r="BE246" i="46" s="1"/>
  <c r="AH466" i="64"/>
  <c r="AS251" i="64"/>
  <c r="AN552" i="64"/>
  <c r="AU239" i="64"/>
  <c r="AU459" i="64"/>
  <c r="AN406" i="64"/>
  <c r="AU316" i="64"/>
  <c r="AM256" i="64"/>
  <c r="AS471" i="64"/>
  <c r="AF113" i="64"/>
  <c r="AL161" i="64"/>
  <c r="AJ462" i="64"/>
  <c r="AC306" i="64"/>
  <c r="AE306" i="64"/>
  <c r="AF452" i="64"/>
  <c r="AG306" i="64"/>
  <c r="AI161" i="64"/>
  <c r="AK466" i="64"/>
  <c r="AO22" i="64"/>
  <c r="AH63" i="25"/>
  <c r="BW125" i="46"/>
  <c r="G171" i="25" s="1"/>
  <c r="BO191" i="46"/>
  <c r="BY173" i="46"/>
  <c r="AQ170" i="64"/>
  <c r="AR239" i="64"/>
  <c r="W157" i="47"/>
  <c r="AG316" i="64"/>
  <c r="BA44" i="46"/>
  <c r="AG104" i="64"/>
  <c r="BH44" i="46"/>
  <c r="AE26" i="64"/>
  <c r="AY44" i="46"/>
  <c r="CJ44" i="46"/>
  <c r="BW44" i="46"/>
  <c r="BI44" i="46"/>
  <c r="I44" i="44"/>
  <c r="BE44" i="46"/>
  <c r="BA122" i="46"/>
  <c r="CH122" i="46"/>
  <c r="R168" i="25" s="1"/>
  <c r="BX95" i="46"/>
  <c r="CF95" i="46"/>
  <c r="CL122" i="46"/>
  <c r="V168" i="25" s="1"/>
  <c r="AC167" i="64"/>
  <c r="AK545" i="64"/>
  <c r="BU95" i="46"/>
  <c r="AF380" i="64"/>
  <c r="AK233" i="64"/>
  <c r="AN259" i="64"/>
  <c r="AQ466" i="64"/>
  <c r="AH388" i="64"/>
  <c r="AS398" i="64"/>
  <c r="Q149" i="47"/>
  <c r="AS544" i="64"/>
  <c r="AL387" i="64"/>
  <c r="BN191" i="46"/>
  <c r="BE191" i="46"/>
  <c r="BI191" i="46"/>
  <c r="AE239" i="64"/>
  <c r="AH26" i="64"/>
  <c r="BR44" i="46"/>
  <c r="CC44" i="46"/>
  <c r="CI44" i="46"/>
  <c r="AU322" i="64"/>
  <c r="BY44" i="46"/>
  <c r="BN44" i="46"/>
  <c r="CG44" i="46"/>
  <c r="AZ44" i="46"/>
  <c r="BO44" i="46"/>
  <c r="CA44" i="46"/>
  <c r="CK95" i="46"/>
  <c r="BK122" i="46"/>
  <c r="CG95" i="46"/>
  <c r="AI167" i="64"/>
  <c r="AE167" i="64"/>
  <c r="BM95" i="46"/>
  <c r="AD243" i="46"/>
  <c r="AX73" i="46"/>
  <c r="I154" i="44"/>
  <c r="J154" i="44" s="1"/>
  <c r="BF156" i="46"/>
  <c r="BZ156" i="46"/>
  <c r="AY156" i="46"/>
  <c r="CG156" i="46"/>
  <c r="BD156" i="46"/>
  <c r="AC112" i="46"/>
  <c r="BO156" i="46"/>
  <c r="BG156" i="46"/>
  <c r="AC90" i="46"/>
  <c r="CI119" i="46"/>
  <c r="AC77" i="46"/>
  <c r="AI255" i="64"/>
  <c r="BL156" i="46"/>
  <c r="CD156" i="46"/>
  <c r="CB226" i="46" s="1"/>
  <c r="CC156" i="46"/>
  <c r="BH156" i="46"/>
  <c r="CA156" i="46"/>
  <c r="BT156" i="46"/>
  <c r="BS146" i="68"/>
  <c r="AO385" i="64"/>
  <c r="BJ156" i="46"/>
  <c r="AX114" i="46"/>
  <c r="AC93" i="46"/>
  <c r="AC83" i="46"/>
  <c r="AX93" i="46"/>
  <c r="BV156" i="46"/>
  <c r="CM156" i="46"/>
  <c r="AX27" i="46"/>
  <c r="X248" i="46"/>
  <c r="BU156" i="46"/>
  <c r="AF243" i="46"/>
  <c r="Q248" i="46"/>
  <c r="BP156" i="46"/>
  <c r="CL156" i="46"/>
  <c r="AC102" i="46"/>
  <c r="BU93" i="46"/>
  <c r="V29" i="11"/>
  <c r="AE380" i="64"/>
  <c r="AG20" i="64"/>
  <c r="BA59" i="46"/>
  <c r="AY246" i="46" s="1"/>
  <c r="BT59" i="46"/>
  <c r="BR246" i="46" s="1"/>
  <c r="AQ393" i="64"/>
  <c r="I20" i="34"/>
  <c r="AU476" i="64"/>
  <c r="BL19" i="46"/>
  <c r="BJ241" i="46" s="1"/>
  <c r="AY19" i="46"/>
  <c r="AN89" i="64"/>
  <c r="D489" i="64"/>
  <c r="F489" i="64" s="1"/>
  <c r="BQ59" i="46"/>
  <c r="BO246" i="46" s="1"/>
  <c r="BK59" i="46"/>
  <c r="BI246" i="46" s="1"/>
  <c r="AM101" i="64"/>
  <c r="F230" i="64"/>
  <c r="BM156" i="46"/>
  <c r="BP146" i="68"/>
  <c r="BI59" i="46"/>
  <c r="BG246" i="46" s="1"/>
  <c r="AL37" i="64"/>
  <c r="BG176" i="46"/>
  <c r="C26" i="36"/>
  <c r="CL91" i="46"/>
  <c r="K198" i="47"/>
  <c r="K362" i="47" s="1"/>
  <c r="AU36" i="64"/>
  <c r="BT154" i="46"/>
  <c r="F154" i="46"/>
  <c r="H154" i="46" s="1"/>
  <c r="I152" i="44"/>
  <c r="J152" i="44" s="1"/>
  <c r="F484" i="64"/>
  <c r="AQ324" i="64"/>
  <c r="H156" i="44"/>
  <c r="C224" i="44"/>
  <c r="AU175" i="64"/>
  <c r="BA173" i="46"/>
  <c r="CI91" i="46"/>
  <c r="AP75" i="25"/>
  <c r="U157" i="47"/>
  <c r="I156" i="44"/>
  <c r="G224" i="44" s="1"/>
  <c r="C228" i="46"/>
  <c r="CI156" i="46"/>
  <c r="BT146" i="68"/>
  <c r="AD315" i="64"/>
  <c r="AU389" i="64"/>
  <c r="AM459" i="64"/>
  <c r="AC233" i="64"/>
  <c r="AC380" i="64"/>
  <c r="AU30" i="64"/>
  <c r="AK311" i="64"/>
  <c r="AH257" i="46"/>
  <c r="AR43" i="64"/>
  <c r="AC453" i="64"/>
  <c r="AV595" i="64"/>
  <c r="AU312" i="64"/>
  <c r="AS162" i="64"/>
  <c r="AM243" i="64"/>
  <c r="AK95" i="64"/>
  <c r="AX35" i="46"/>
  <c r="BS127" i="46"/>
  <c r="AE472" i="64"/>
  <c r="AK553" i="64"/>
  <c r="AC236" i="64"/>
  <c r="AF177" i="64"/>
  <c r="AU101" i="64"/>
  <c r="AG236" i="64"/>
  <c r="AN70" i="25"/>
  <c r="AK407" i="64"/>
  <c r="AL330" i="64"/>
  <c r="AP106" i="64"/>
  <c r="AD388" i="64"/>
  <c r="AR174" i="64"/>
  <c r="AG383" i="64"/>
  <c r="AE24" i="64"/>
  <c r="AF44" i="64"/>
  <c r="AF549" i="64"/>
  <c r="AR245" i="64"/>
  <c r="AE29" i="64"/>
  <c r="BX19" i="46"/>
  <c r="AR402" i="64"/>
  <c r="AL537" i="64"/>
  <c r="AL403" i="64"/>
  <c r="AG310" i="64"/>
  <c r="AF24" i="64"/>
  <c r="AE94" i="64"/>
  <c r="AF476" i="64"/>
  <c r="AP36" i="64"/>
  <c r="CK19" i="46"/>
  <c r="BB19" i="46"/>
  <c r="BU19" i="46"/>
  <c r="BO19" i="46"/>
  <c r="CH19" i="46"/>
  <c r="CD19" i="46"/>
  <c r="AN378" i="64"/>
  <c r="AP51" i="64"/>
  <c r="AM257" i="46"/>
  <c r="AU26" i="64"/>
  <c r="AL114" i="64"/>
  <c r="AL102" i="64"/>
  <c r="AQ70" i="25"/>
  <c r="AE529" i="64"/>
  <c r="AF236" i="64"/>
  <c r="AI24" i="64"/>
  <c r="AK238" i="64"/>
  <c r="BO125" i="46"/>
  <c r="AI29" i="64"/>
  <c r="BO187" i="46"/>
  <c r="CJ148" i="46"/>
  <c r="CH240" i="46" s="1"/>
  <c r="CI148" i="46"/>
  <c r="CG240" i="46" s="1"/>
  <c r="AJ35" i="25"/>
  <c r="CH156" i="46"/>
  <c r="BE156" i="46"/>
  <c r="BA156" i="46"/>
  <c r="AQ146" i="68"/>
  <c r="AO245" i="64"/>
  <c r="AO470" i="64"/>
  <c r="AK245" i="64"/>
  <c r="CG99" i="46"/>
  <c r="AV597" i="64"/>
  <c r="CN104" i="46"/>
  <c r="CN115" i="46"/>
  <c r="AL385" i="64"/>
  <c r="AE399" i="64"/>
  <c r="AB231" i="64"/>
  <c r="AG165" i="64"/>
  <c r="AC385" i="64"/>
  <c r="AC165" i="64"/>
  <c r="AE236" i="64"/>
  <c r="AO257" i="46"/>
  <c r="AK249" i="46"/>
  <c r="AP468" i="64"/>
  <c r="AP395" i="64"/>
  <c r="AL464" i="64"/>
  <c r="AL44" i="64"/>
  <c r="AB556" i="64"/>
  <c r="AL459" i="64"/>
  <c r="AG237" i="64"/>
  <c r="BG19" i="46"/>
  <c r="AF548" i="64"/>
  <c r="CA19" i="46"/>
  <c r="BI19" i="46"/>
  <c r="BP19" i="46"/>
  <c r="BV19" i="46"/>
  <c r="BY19" i="46"/>
  <c r="CI19" i="46"/>
  <c r="AN19" i="64"/>
  <c r="AP337" i="64"/>
  <c r="AK29" i="64"/>
  <c r="AF475" i="64"/>
  <c r="AC456" i="64"/>
  <c r="AF383" i="64"/>
  <c r="D241" i="64"/>
  <c r="F241" i="64" s="1"/>
  <c r="AC29" i="64"/>
  <c r="AF95" i="64"/>
  <c r="BP125" i="46"/>
  <c r="CA148" i="46"/>
  <c r="BY240" i="46" s="1"/>
  <c r="BE187" i="46"/>
  <c r="CG148" i="46"/>
  <c r="CE240" i="46" s="1"/>
  <c r="AX109" i="46"/>
  <c r="AD385" i="64"/>
  <c r="AR319" i="64"/>
  <c r="AL27" i="64"/>
  <c r="AR103" i="64"/>
  <c r="BC19" i="46"/>
  <c r="AZ19" i="46"/>
  <c r="G19" i="46"/>
  <c r="BJ19" i="46"/>
  <c r="CF19" i="46"/>
  <c r="AN231" i="64"/>
  <c r="AQ51" i="64"/>
  <c r="AB51" i="64"/>
  <c r="AO114" i="64"/>
  <c r="AF185" i="64"/>
  <c r="AI95" i="64"/>
  <c r="BI187" i="46"/>
  <c r="BM187" i="46"/>
  <c r="BR181" i="46"/>
  <c r="F169" i="64"/>
  <c r="AI146" i="68"/>
  <c r="AG245" i="64"/>
  <c r="BK181" i="46"/>
  <c r="AP245" i="64"/>
  <c r="AJ385" i="64"/>
  <c r="AK385" i="64"/>
  <c r="AM27" i="64"/>
  <c r="AQ391" i="64"/>
  <c r="AD26" i="64"/>
  <c r="BF181" i="46"/>
  <c r="AH385" i="64"/>
  <c r="AM385" i="64"/>
  <c r="AT245" i="64"/>
  <c r="AC71" i="46"/>
  <c r="AC117" i="46"/>
  <c r="BI146" i="68"/>
  <c r="AJ146" i="68"/>
  <c r="AR39" i="64"/>
  <c r="S22" i="54"/>
  <c r="S21" i="54" s="1"/>
  <c r="T87" i="36"/>
  <c r="AM30" i="64"/>
  <c r="AH90" i="64"/>
  <c r="AG90" i="64"/>
  <c r="AF90" i="64"/>
  <c r="C41" i="67"/>
  <c r="AB40" i="64"/>
  <c r="G169" i="46"/>
  <c r="H169" i="46" s="1"/>
  <c r="I167" i="44"/>
  <c r="J167" i="44" s="1"/>
  <c r="BT169" i="46"/>
  <c r="BS159" i="46"/>
  <c r="AX103" i="46"/>
  <c r="AU243" i="46"/>
  <c r="H87" i="36"/>
  <c r="AL30" i="64"/>
  <c r="AG539" i="64"/>
  <c r="AI539" i="64"/>
  <c r="AQ27" i="64"/>
  <c r="AN48" i="64"/>
  <c r="AX111" i="46"/>
  <c r="AC193" i="46"/>
  <c r="AS243" i="46"/>
  <c r="CN132" i="46"/>
  <c r="BF146" i="68"/>
  <c r="AC76" i="46"/>
  <c r="AM539" i="64"/>
  <c r="AO90" i="64"/>
  <c r="AQ539" i="64"/>
  <c r="AG193" i="64"/>
  <c r="AG26" i="64"/>
  <c r="BS136" i="46"/>
  <c r="C67" i="67"/>
  <c r="V286" i="25"/>
  <c r="AX62" i="46"/>
  <c r="AD146" i="68"/>
  <c r="K248" i="46"/>
  <c r="BP48" i="46"/>
  <c r="AN185" i="64"/>
  <c r="AP233" i="64"/>
  <c r="AK393" i="64"/>
  <c r="BH181" i="46"/>
  <c r="CJ124" i="46"/>
  <c r="AR243" i="46"/>
  <c r="BZ48" i="46"/>
  <c r="CH48" i="46"/>
  <c r="AG185" i="64"/>
  <c r="BI125" i="46"/>
  <c r="CE88" i="46"/>
  <c r="CI124" i="46"/>
  <c r="S170" i="25" s="1"/>
  <c r="AX92" i="46"/>
  <c r="BD146" i="68"/>
  <c r="AV146" i="68"/>
  <c r="CB48" i="46"/>
  <c r="CK48" i="46"/>
  <c r="BH48" i="46"/>
  <c r="AH233" i="64"/>
  <c r="BK156" i="46"/>
  <c r="CK156" i="46"/>
  <c r="BQ48" i="46"/>
  <c r="J87" i="36"/>
  <c r="AD25" i="64"/>
  <c r="AT52" i="64"/>
  <c r="BS190" i="46"/>
  <c r="AN23" i="64"/>
  <c r="AL393" i="64"/>
  <c r="AB101" i="64"/>
  <c r="AF393" i="64"/>
  <c r="AE393" i="64"/>
  <c r="AC393" i="64"/>
  <c r="AD163" i="64"/>
  <c r="AD30" i="64"/>
  <c r="AJ164" i="64"/>
  <c r="AI531" i="64"/>
  <c r="AQ410" i="64"/>
  <c r="BW19" i="46"/>
  <c r="AL31" i="64"/>
  <c r="AL532" i="64"/>
  <c r="AM402" i="64"/>
  <c r="AS91" i="64"/>
  <c r="CG19" i="46"/>
  <c r="AO531" i="64"/>
  <c r="AJ30" i="64"/>
  <c r="BR19" i="46"/>
  <c r="CM19" i="46"/>
  <c r="BM19" i="46"/>
  <c r="I19" i="44"/>
  <c r="BD19" i="46"/>
  <c r="BA19" i="46"/>
  <c r="CB19" i="46"/>
  <c r="AN160" i="64"/>
  <c r="AQ337" i="64"/>
  <c r="CE121" i="46"/>
  <c r="O167" i="25" s="1"/>
  <c r="AB263" i="64"/>
  <c r="AF402" i="64"/>
  <c r="AN101" i="64"/>
  <c r="AT383" i="64"/>
  <c r="AJ20" i="64"/>
  <c r="AC314" i="64"/>
  <c r="AE318" i="64"/>
  <c r="CC108" i="46"/>
  <c r="BX108" i="46"/>
  <c r="BW108" i="46"/>
  <c r="CL108" i="46"/>
  <c r="BV108" i="46"/>
  <c r="BY108" i="46"/>
  <c r="BT108" i="46"/>
  <c r="CE108" i="46"/>
  <c r="CK108" i="46"/>
  <c r="CI108" i="46"/>
  <c r="CA108" i="46"/>
  <c r="CM108" i="46"/>
  <c r="AH243" i="46"/>
  <c r="AX77" i="46"/>
  <c r="BO146" i="68"/>
  <c r="AC62" i="46"/>
  <c r="AG25" i="64"/>
  <c r="E87" i="36"/>
  <c r="AK20" i="64"/>
  <c r="AI458" i="64"/>
  <c r="AE531" i="64"/>
  <c r="AD531" i="64"/>
  <c r="F101" i="64"/>
  <c r="AU531" i="64"/>
  <c r="AM255" i="64"/>
  <c r="AM89" i="64"/>
  <c r="AQ257" i="46"/>
  <c r="AQ556" i="64"/>
  <c r="AB337" i="64"/>
  <c r="AS458" i="64"/>
  <c r="AJ101" i="64"/>
  <c r="BQ121" i="46"/>
  <c r="AV20" i="68"/>
  <c r="BT20" i="68" s="1"/>
  <c r="X148" i="68"/>
  <c r="BH148" i="46"/>
  <c r="BF240" i="46" s="1"/>
  <c r="C246" i="44"/>
  <c r="H94" i="44"/>
  <c r="AO472" i="64"/>
  <c r="AB472" i="64"/>
  <c r="AN30" i="64"/>
  <c r="AK531" i="64"/>
  <c r="AS531" i="64"/>
  <c r="AF56" i="25"/>
  <c r="AM97" i="64"/>
  <c r="BY148" i="46"/>
  <c r="BW240" i="46" s="1"/>
  <c r="BG187" i="46"/>
  <c r="BO148" i="46"/>
  <c r="BM240" i="46" s="1"/>
  <c r="BG148" i="46"/>
  <c r="BE240" i="46" s="1"/>
  <c r="BM148" i="46"/>
  <c r="BK240" i="46" s="1"/>
  <c r="BD187" i="46"/>
  <c r="CD99" i="46"/>
  <c r="AR233" i="64"/>
  <c r="AC531" i="64"/>
  <c r="AN531" i="64"/>
  <c r="AI20" i="64"/>
  <c r="AJ463" i="64"/>
  <c r="AF20" i="64"/>
  <c r="AH20" i="64"/>
  <c r="AO30" i="64"/>
  <c r="BB125" i="46"/>
  <c r="BK148" i="46"/>
  <c r="BI240" i="46" s="1"/>
  <c r="BU148" i="46"/>
  <c r="BS240" i="46" s="1"/>
  <c r="BF187" i="46"/>
  <c r="BI121" i="46"/>
  <c r="BC187" i="46"/>
  <c r="BE148" i="46"/>
  <c r="BC240" i="46" s="1"/>
  <c r="CC148" i="46"/>
  <c r="CA240" i="46" s="1"/>
  <c r="CK148" i="46"/>
  <c r="CI240" i="46" s="1"/>
  <c r="CM148" i="46"/>
  <c r="CK240" i="46" s="1"/>
  <c r="CE148" i="46"/>
  <c r="CC240" i="46" s="1"/>
  <c r="E41" i="67"/>
  <c r="C441" i="64"/>
  <c r="AC98" i="46"/>
  <c r="CN106" i="46"/>
  <c r="AM20" i="34"/>
  <c r="AI30" i="64"/>
  <c r="AQ30" i="64"/>
  <c r="BE20" i="34"/>
  <c r="AP20" i="64"/>
  <c r="AU185" i="64"/>
  <c r="AP37" i="64"/>
  <c r="AQ20" i="64"/>
  <c r="AD37" i="64"/>
  <c r="AC20" i="64"/>
  <c r="AD20" i="64"/>
  <c r="BM121" i="46"/>
  <c r="BA187" i="46"/>
  <c r="BQ148" i="46"/>
  <c r="BO240" i="46" s="1"/>
  <c r="BQ187" i="46"/>
  <c r="BW148" i="46"/>
  <c r="BU240" i="46" s="1"/>
  <c r="BI148" i="46"/>
  <c r="BG240" i="46" s="1"/>
  <c r="BC148" i="46"/>
  <c r="BA240" i="46" s="1"/>
  <c r="F472" i="64"/>
  <c r="BP211" i="46"/>
  <c r="BH211" i="46"/>
  <c r="L87" i="36"/>
  <c r="V87" i="36"/>
  <c r="D87" i="36"/>
  <c r="G87" i="36"/>
  <c r="F87" i="36"/>
  <c r="AC458" i="64"/>
  <c r="O20" i="34"/>
  <c r="AR307" i="64"/>
  <c r="AM458" i="64"/>
  <c r="AK307" i="64"/>
  <c r="AS307" i="64"/>
  <c r="AQ23" i="64"/>
  <c r="AP380" i="64"/>
  <c r="AJ90" i="64"/>
  <c r="AD90" i="64"/>
  <c r="AU20" i="64"/>
  <c r="AT20" i="64"/>
  <c r="AR20" i="64"/>
  <c r="AE20" i="64"/>
  <c r="AL185" i="64"/>
  <c r="AH185" i="64"/>
  <c r="AJ185" i="64"/>
  <c r="AR185" i="64"/>
  <c r="AD185" i="64"/>
  <c r="AO393" i="64"/>
  <c r="AH393" i="64"/>
  <c r="AG393" i="64"/>
  <c r="AJ393" i="64"/>
  <c r="AP393" i="64"/>
  <c r="AN393" i="64"/>
  <c r="AS393" i="64"/>
  <c r="AD393" i="64"/>
  <c r="F539" i="64"/>
  <c r="AJ471" i="64"/>
  <c r="AJ180" i="64"/>
  <c r="AJ398" i="64"/>
  <c r="AJ544" i="64"/>
  <c r="CC101" i="46"/>
  <c r="AI393" i="64"/>
  <c r="AH541" i="64"/>
  <c r="AH322" i="64"/>
  <c r="AQ386" i="64"/>
  <c r="AQ239" i="64"/>
  <c r="AB164" i="64"/>
  <c r="AB382" i="64"/>
  <c r="D64" i="44"/>
  <c r="E64" i="44" s="1"/>
  <c r="H64" i="44" s="1"/>
  <c r="K66" i="63"/>
  <c r="K74" i="63"/>
  <c r="D72" i="44"/>
  <c r="E72" i="44" s="1"/>
  <c r="H72" i="44" s="1"/>
  <c r="BB80" i="46"/>
  <c r="BH80" i="46"/>
  <c r="BP80" i="46"/>
  <c r="BG80" i="46"/>
  <c r="BO80" i="46"/>
  <c r="BQ80" i="46"/>
  <c r="BC80" i="46"/>
  <c r="BF80" i="46"/>
  <c r="BM80" i="46"/>
  <c r="BA80" i="46"/>
  <c r="AY80" i="46"/>
  <c r="BI80" i="46"/>
  <c r="BJ80" i="46"/>
  <c r="BE80" i="46"/>
  <c r="BD80" i="46"/>
  <c r="I80" i="44"/>
  <c r="BL80" i="46"/>
  <c r="BN80" i="46"/>
  <c r="I123" i="44"/>
  <c r="J123" i="44" s="1"/>
  <c r="AY125" i="46"/>
  <c r="BN125" i="46"/>
  <c r="CM125" i="46"/>
  <c r="W171" i="25" s="1"/>
  <c r="CA125" i="46"/>
  <c r="K171" i="25" s="1"/>
  <c r="CG125" i="46"/>
  <c r="Q171" i="25" s="1"/>
  <c r="BZ125" i="46"/>
  <c r="J171" i="25" s="1"/>
  <c r="CL125" i="46"/>
  <c r="V171" i="25" s="1"/>
  <c r="CK125" i="46"/>
  <c r="U171" i="25" s="1"/>
  <c r="CB125" i="46"/>
  <c r="L171" i="25" s="1"/>
  <c r="BV125" i="46"/>
  <c r="CF125" i="46"/>
  <c r="P171" i="25" s="1"/>
  <c r="CJ125" i="46"/>
  <c r="T171" i="25" s="1"/>
  <c r="BX125" i="46"/>
  <c r="H171" i="25" s="1"/>
  <c r="CH125" i="46"/>
  <c r="R171" i="25" s="1"/>
  <c r="BY125" i="46"/>
  <c r="I171" i="25" s="1"/>
  <c r="AR40" i="64"/>
  <c r="AR252" i="64"/>
  <c r="AR110" i="64"/>
  <c r="AR472" i="64"/>
  <c r="AR326" i="64"/>
  <c r="AR399" i="64"/>
  <c r="AN106" i="64"/>
  <c r="AN322" i="64"/>
  <c r="BW109" i="46"/>
  <c r="N149" i="47"/>
  <c r="AI63" i="25"/>
  <c r="G153" i="47"/>
  <c r="AB70" i="25"/>
  <c r="AJ260" i="64"/>
  <c r="AJ48" i="64"/>
  <c r="AJ189" i="64"/>
  <c r="AJ480" i="64"/>
  <c r="AR525" i="64"/>
  <c r="AR379" i="64"/>
  <c r="AR161" i="64"/>
  <c r="AR452" i="64"/>
  <c r="AR232" i="64"/>
  <c r="AP96" i="64"/>
  <c r="AP312" i="64"/>
  <c r="AP167" i="64"/>
  <c r="AP238" i="64"/>
  <c r="AP26" i="64"/>
  <c r="AN163" i="64"/>
  <c r="AN22" i="64"/>
  <c r="AN308" i="64"/>
  <c r="AN381" i="64"/>
  <c r="AN234" i="64"/>
  <c r="AQ138" i="25"/>
  <c r="AQ292" i="25" s="1"/>
  <c r="V198" i="47"/>
  <c r="V362" i="47" s="1"/>
  <c r="AG36" i="64"/>
  <c r="AG322" i="64"/>
  <c r="CJ101" i="46"/>
  <c r="BQ125" i="46"/>
  <c r="BA121" i="46"/>
  <c r="AF114" i="64"/>
  <c r="AF256" i="64"/>
  <c r="CI109" i="46"/>
  <c r="BA208" i="46"/>
  <c r="BX109" i="46"/>
  <c r="BO121" i="46"/>
  <c r="J153" i="25"/>
  <c r="J285" i="25" s="1"/>
  <c r="M247" i="46"/>
  <c r="G153" i="25"/>
  <c r="G285" i="25" s="1"/>
  <c r="J247" i="46"/>
  <c r="X247" i="46"/>
  <c r="U153" i="25"/>
  <c r="U285" i="25" s="1"/>
  <c r="C225" i="44"/>
  <c r="H159" i="44"/>
  <c r="AN35" i="25"/>
  <c r="W149" i="47"/>
  <c r="AR63" i="25"/>
  <c r="G166" i="46"/>
  <c r="H166" i="46" s="1"/>
  <c r="I164" i="44"/>
  <c r="J164" i="44" s="1"/>
  <c r="G168" i="46"/>
  <c r="H168" i="46" s="1"/>
  <c r="I166" i="44"/>
  <c r="J166" i="44" s="1"/>
  <c r="AR94" i="64"/>
  <c r="AC94" i="64"/>
  <c r="AF94" i="64"/>
  <c r="AJ94" i="64"/>
  <c r="AP315" i="64"/>
  <c r="AQ315" i="64"/>
  <c r="AL315" i="64"/>
  <c r="AL534" i="64"/>
  <c r="AJ534" i="64"/>
  <c r="AR534" i="64"/>
  <c r="AT534" i="64"/>
  <c r="AD31" i="64"/>
  <c r="AT31" i="64"/>
  <c r="AO31" i="64"/>
  <c r="AP31" i="64"/>
  <c r="AK31" i="64"/>
  <c r="AB31" i="64"/>
  <c r="AN536" i="64"/>
  <c r="AR536" i="64"/>
  <c r="AT536" i="64"/>
  <c r="AP536" i="64"/>
  <c r="AI250" i="64"/>
  <c r="AF250" i="64"/>
  <c r="AB250" i="64"/>
  <c r="AH250" i="64"/>
  <c r="AD250" i="64"/>
  <c r="AN250" i="64"/>
  <c r="AJ44" i="64"/>
  <c r="AR44" i="64"/>
  <c r="AH44" i="64"/>
  <c r="AD44" i="64"/>
  <c r="AI44" i="64"/>
  <c r="AI52" i="64"/>
  <c r="AB52" i="64"/>
  <c r="AU52" i="64"/>
  <c r="AD52" i="64"/>
  <c r="AH52" i="64"/>
  <c r="AF52" i="64"/>
  <c r="AN52" i="64"/>
  <c r="AU90" i="64"/>
  <c r="AU525" i="64"/>
  <c r="AH456" i="64"/>
  <c r="AH383" i="64"/>
  <c r="AH407" i="64"/>
  <c r="AH48" i="64"/>
  <c r="AH480" i="64"/>
  <c r="F92" i="64"/>
  <c r="F113" i="64"/>
  <c r="AH177" i="64"/>
  <c r="F231" i="64"/>
  <c r="F314" i="64"/>
  <c r="F329" i="64"/>
  <c r="F378" i="64"/>
  <c r="F391" i="64"/>
  <c r="AS460" i="64"/>
  <c r="AF460" i="64"/>
  <c r="F533" i="64"/>
  <c r="F541" i="64"/>
  <c r="AZ187" i="46"/>
  <c r="AZ179" i="46"/>
  <c r="BD179" i="46"/>
  <c r="BH179" i="46"/>
  <c r="BH125" i="46"/>
  <c r="BL187" i="46"/>
  <c r="BL148" i="46"/>
  <c r="BJ240" i="46" s="1"/>
  <c r="BP179" i="46"/>
  <c r="AP451" i="64"/>
  <c r="AP89" i="64"/>
  <c r="AP160" i="64"/>
  <c r="AP19" i="64"/>
  <c r="AL21" i="64"/>
  <c r="AL91" i="64"/>
  <c r="AL162" i="64"/>
  <c r="AL453" i="64"/>
  <c r="AN30" i="25"/>
  <c r="AQ249" i="46"/>
  <c r="AP382" i="64"/>
  <c r="AP164" i="64"/>
  <c r="AM237" i="64"/>
  <c r="AM311" i="64"/>
  <c r="AK97" i="64"/>
  <c r="AK239" i="64"/>
  <c r="AK386" i="64"/>
  <c r="AF239" i="64"/>
  <c r="AF313" i="64"/>
  <c r="AJ386" i="64"/>
  <c r="AJ239" i="64"/>
  <c r="AJ313" i="64"/>
  <c r="AS172" i="64"/>
  <c r="AS243" i="64"/>
  <c r="AH31" i="64"/>
  <c r="AH243" i="64"/>
  <c r="AL33" i="64"/>
  <c r="AL319" i="64"/>
  <c r="AK544" i="64"/>
  <c r="AK471" i="64"/>
  <c r="AK398" i="64"/>
  <c r="AK180" i="64"/>
  <c r="AE398" i="64"/>
  <c r="AE544" i="64"/>
  <c r="AT113" i="64"/>
  <c r="AT548" i="64"/>
  <c r="AQ402" i="64"/>
  <c r="AQ548" i="64"/>
  <c r="AQ475" i="64"/>
  <c r="AQ255" i="64"/>
  <c r="AE552" i="64"/>
  <c r="AE259" i="64"/>
  <c r="AH259" i="64"/>
  <c r="AH552" i="64"/>
  <c r="AI185" i="64"/>
  <c r="AN27" i="64"/>
  <c r="AP27" i="64"/>
  <c r="AT27" i="64"/>
  <c r="AU27" i="64"/>
  <c r="AB27" i="64"/>
  <c r="AK27" i="64"/>
  <c r="AJ27" i="64"/>
  <c r="AE90" i="64"/>
  <c r="AR90" i="64"/>
  <c r="AQ90" i="64"/>
  <c r="AT90" i="64"/>
  <c r="AP193" i="64"/>
  <c r="AU193" i="64"/>
  <c r="AN193" i="64"/>
  <c r="AI193" i="64"/>
  <c r="AR193" i="64"/>
  <c r="AH193" i="64"/>
  <c r="AL539" i="64"/>
  <c r="AP539" i="64"/>
  <c r="AN539" i="64"/>
  <c r="AC539" i="64"/>
  <c r="I107" i="44"/>
  <c r="J107" i="44" s="1"/>
  <c r="BT109" i="46"/>
  <c r="BT101" i="46"/>
  <c r="I99" i="44"/>
  <c r="J99" i="44" s="1"/>
  <c r="CM101" i="46"/>
  <c r="CI101" i="46"/>
  <c r="AH122" i="64"/>
  <c r="AH557" i="64"/>
  <c r="AH411" i="64"/>
  <c r="AH548" i="64"/>
  <c r="AH475" i="64"/>
  <c r="AU255" i="64"/>
  <c r="AU475" i="64"/>
  <c r="AU548" i="64"/>
  <c r="AU402" i="64"/>
  <c r="AB378" i="64"/>
  <c r="AB89" i="64"/>
  <c r="AB19" i="64"/>
  <c r="AC259" i="64"/>
  <c r="AC406" i="64"/>
  <c r="AC552" i="64"/>
  <c r="AJ21" i="64"/>
  <c r="AJ453" i="64"/>
  <c r="AK91" i="64"/>
  <c r="AK21" i="64"/>
  <c r="AO103" i="64"/>
  <c r="AO319" i="64"/>
  <c r="E25" i="63"/>
  <c r="E26" i="63"/>
  <c r="E51" i="63"/>
  <c r="E52" i="63"/>
  <c r="E53" i="63"/>
  <c r="AN338" i="64"/>
  <c r="AN557" i="64"/>
  <c r="AN122" i="64"/>
  <c r="AN411" i="64"/>
  <c r="AL308" i="64"/>
  <c r="AL234" i="64"/>
  <c r="AI411" i="64"/>
  <c r="AI557" i="64"/>
  <c r="AI122" i="64"/>
  <c r="E198" i="47"/>
  <c r="E362" i="47" s="1"/>
  <c r="Z138" i="25"/>
  <c r="Z292" i="25" s="1"/>
  <c r="CM109" i="46"/>
  <c r="AR549" i="64"/>
  <c r="AR403" i="64"/>
  <c r="AR476" i="64"/>
  <c r="AR256" i="64"/>
  <c r="AP22" i="64"/>
  <c r="AP308" i="64"/>
  <c r="AP234" i="64"/>
  <c r="AP381" i="64"/>
  <c r="AP163" i="64"/>
  <c r="AG399" i="64"/>
  <c r="AG252" i="64"/>
  <c r="AG472" i="64"/>
  <c r="AG40" i="64"/>
  <c r="AG110" i="64"/>
  <c r="AG326" i="64"/>
  <c r="BU109" i="46"/>
  <c r="AI379" i="64"/>
  <c r="AI525" i="64"/>
  <c r="AG452" i="64"/>
  <c r="AG379" i="64"/>
  <c r="AC161" i="64"/>
  <c r="AC379" i="64"/>
  <c r="AJ535" i="64"/>
  <c r="AJ316" i="64"/>
  <c r="AF557" i="64"/>
  <c r="AF411" i="64"/>
  <c r="AC138" i="25"/>
  <c r="AC292" i="25" s="1"/>
  <c r="H198" i="47"/>
  <c r="H362" i="47" s="1"/>
  <c r="BU101" i="46"/>
  <c r="CA109" i="46"/>
  <c r="E153" i="25"/>
  <c r="E285" i="25" s="1"/>
  <c r="H247" i="46"/>
  <c r="O153" i="25"/>
  <c r="O285" i="25" s="1"/>
  <c r="R247" i="46"/>
  <c r="F137" i="46"/>
  <c r="H137" i="46" s="1"/>
  <c r="I135" i="44"/>
  <c r="J135" i="44" s="1"/>
  <c r="C229" i="46"/>
  <c r="I159" i="44"/>
  <c r="G225" i="44" s="1"/>
  <c r="J198" i="47"/>
  <c r="J362" i="47" s="1"/>
  <c r="AE138" i="25"/>
  <c r="AE292" i="25" s="1"/>
  <c r="AN138" i="25"/>
  <c r="AN292" i="25" s="1"/>
  <c r="S198" i="47"/>
  <c r="S362" i="47" s="1"/>
  <c r="F28" i="11"/>
  <c r="M22" i="54"/>
  <c r="M21" i="54" s="1"/>
  <c r="P29" i="11"/>
  <c r="AP20" i="34"/>
  <c r="I171" i="44"/>
  <c r="J171" i="44" s="1"/>
  <c r="G173" i="46"/>
  <c r="H173" i="46" s="1"/>
  <c r="AO165" i="64"/>
  <c r="AJ165" i="64"/>
  <c r="AL461" i="64"/>
  <c r="AM461" i="64"/>
  <c r="AJ461" i="64"/>
  <c r="AT463" i="64"/>
  <c r="AR463" i="64"/>
  <c r="AG463" i="64"/>
  <c r="AO463" i="64"/>
  <c r="AL463" i="64"/>
  <c r="AP463" i="64"/>
  <c r="AN108" i="64"/>
  <c r="AM108" i="64"/>
  <c r="AI108" i="64"/>
  <c r="AF108" i="64"/>
  <c r="AQ108" i="64"/>
  <c r="AH108" i="64"/>
  <c r="AD108" i="64"/>
  <c r="AB108" i="64"/>
  <c r="D44" i="64"/>
  <c r="F44" i="64" s="1"/>
  <c r="D185" i="64"/>
  <c r="F185" i="64" s="1"/>
  <c r="D549" i="64"/>
  <c r="F549" i="64" s="1"/>
  <c r="D476" i="64"/>
  <c r="F476" i="64" s="1"/>
  <c r="D403" i="64"/>
  <c r="F403" i="64" s="1"/>
  <c r="D330" i="64"/>
  <c r="F330" i="64" s="1"/>
  <c r="F618" i="64"/>
  <c r="D114" i="64"/>
  <c r="F114" i="64" s="1"/>
  <c r="D256" i="64"/>
  <c r="F256" i="64" s="1"/>
  <c r="AU338" i="64"/>
  <c r="AH338" i="64"/>
  <c r="AP338" i="64"/>
  <c r="AR338" i="64"/>
  <c r="AI338" i="64"/>
  <c r="AU310" i="64"/>
  <c r="AU383" i="64"/>
  <c r="AH403" i="64"/>
  <c r="AH476" i="64"/>
  <c r="AH256" i="64"/>
  <c r="AH549" i="64"/>
  <c r="I206" i="44"/>
  <c r="J206" i="44" s="1"/>
  <c r="BM208" i="46"/>
  <c r="AF92" i="64"/>
  <c r="AP92" i="64"/>
  <c r="AN92" i="64"/>
  <c r="AR99" i="64"/>
  <c r="AM99" i="64"/>
  <c r="AL99" i="64"/>
  <c r="AJ99" i="64"/>
  <c r="AC99" i="64"/>
  <c r="AU113" i="64"/>
  <c r="AS113" i="64"/>
  <c r="AO113" i="64"/>
  <c r="AE113" i="64"/>
  <c r="AQ113" i="64"/>
  <c r="AB113" i="64"/>
  <c r="AC113" i="64"/>
  <c r="AF231" i="64"/>
  <c r="AS231" i="64"/>
  <c r="AO231" i="64"/>
  <c r="AI231" i="64"/>
  <c r="AP231" i="64"/>
  <c r="AQ263" i="64"/>
  <c r="AH263" i="64"/>
  <c r="AK263" i="64"/>
  <c r="AG263" i="64"/>
  <c r="AU263" i="64"/>
  <c r="AM263" i="64"/>
  <c r="AD263" i="64"/>
  <c r="AO263" i="64"/>
  <c r="AC263" i="64"/>
  <c r="AF263" i="64"/>
  <c r="AE263" i="64"/>
  <c r="AU314" i="64"/>
  <c r="AE314" i="64"/>
  <c r="AQ329" i="64"/>
  <c r="AO329" i="64"/>
  <c r="AU329" i="64"/>
  <c r="AE329" i="64"/>
  <c r="AH329" i="64"/>
  <c r="AF329" i="64"/>
  <c r="AK329" i="64"/>
  <c r="AB329" i="64"/>
  <c r="AG329" i="64"/>
  <c r="AL378" i="64"/>
  <c r="AP378" i="64"/>
  <c r="AK378" i="64"/>
  <c r="AK391" i="64"/>
  <c r="AD391" i="64"/>
  <c r="AR391" i="64"/>
  <c r="AG391" i="64"/>
  <c r="AC533" i="64"/>
  <c r="AG541" i="64"/>
  <c r="AE541" i="64"/>
  <c r="AS541" i="64"/>
  <c r="AP541" i="64"/>
  <c r="AL541" i="64"/>
  <c r="AC541" i="64"/>
  <c r="AU541" i="64"/>
  <c r="AN541" i="64"/>
  <c r="AZ208" i="46"/>
  <c r="AZ125" i="46"/>
  <c r="BV109" i="46"/>
  <c r="BH208" i="46"/>
  <c r="CD109" i="46"/>
  <c r="CD173" i="46"/>
  <c r="BL208" i="46"/>
  <c r="BP187" i="46"/>
  <c r="BP208" i="46"/>
  <c r="AS451" i="64"/>
  <c r="AS89" i="64"/>
  <c r="AH451" i="64"/>
  <c r="AH160" i="64"/>
  <c r="AH19" i="64"/>
  <c r="AT453" i="64"/>
  <c r="AT162" i="64"/>
  <c r="AT91" i="64"/>
  <c r="AO382" i="64"/>
  <c r="AO164" i="64"/>
  <c r="AG382" i="64"/>
  <c r="AG164" i="64"/>
  <c r="AT311" i="64"/>
  <c r="AT237" i="64"/>
  <c r="AP386" i="64"/>
  <c r="AP239" i="64"/>
  <c r="AP459" i="64"/>
  <c r="AP532" i="64"/>
  <c r="AI97" i="64"/>
  <c r="AI313" i="64"/>
  <c r="AC536" i="64"/>
  <c r="AC243" i="64"/>
  <c r="AR101" i="64"/>
  <c r="AR243" i="64"/>
  <c r="AD544" i="64"/>
  <c r="AD398" i="64"/>
  <c r="AD471" i="64"/>
  <c r="AD180" i="64"/>
  <c r="AC180" i="64"/>
  <c r="AC398" i="64"/>
  <c r="AC544" i="64"/>
  <c r="AP113" i="64"/>
  <c r="AP548" i="64"/>
  <c r="AC329" i="64"/>
  <c r="AC548" i="64"/>
  <c r="AC255" i="64"/>
  <c r="AC402" i="64"/>
  <c r="AC475" i="64"/>
  <c r="AN263" i="64"/>
  <c r="AN121" i="64"/>
  <c r="AF556" i="64"/>
  <c r="AF483" i="64"/>
  <c r="AF51" i="64"/>
  <c r="AF121" i="64"/>
  <c r="AE19" i="64"/>
  <c r="AC92" i="64"/>
  <c r="M148" i="68"/>
  <c r="AK20" i="68"/>
  <c r="BI20" i="68" s="1"/>
  <c r="AL458" i="64"/>
  <c r="AD307" i="64"/>
  <c r="AD193" i="64"/>
  <c r="AN307" i="64"/>
  <c r="AP307" i="64"/>
  <c r="AC90" i="64"/>
  <c r="AM90" i="64"/>
  <c r="AF34" i="64"/>
  <c r="AP34" i="64"/>
  <c r="AI34" i="64"/>
  <c r="AG34" i="64"/>
  <c r="AN34" i="64"/>
  <c r="AJ34" i="64"/>
  <c r="AO34" i="64"/>
  <c r="AN97" i="64"/>
  <c r="AT97" i="64"/>
  <c r="AP97" i="64"/>
  <c r="AP466" i="64"/>
  <c r="AE466" i="64"/>
  <c r="AL466" i="64"/>
  <c r="AF466" i="64"/>
  <c r="AJ466" i="64"/>
  <c r="AN466" i="64"/>
  <c r="AI466" i="64"/>
  <c r="AD466" i="64"/>
  <c r="CM105" i="46"/>
  <c r="CI105" i="46"/>
  <c r="BT105" i="46"/>
  <c r="CF105" i="46"/>
  <c r="CC109" i="46"/>
  <c r="AL164" i="64"/>
  <c r="AL382" i="64"/>
  <c r="AK188" i="64"/>
  <c r="AK552" i="64"/>
  <c r="AK259" i="64"/>
  <c r="AJ337" i="64"/>
  <c r="AJ483" i="64"/>
  <c r="AJ51" i="64"/>
  <c r="AB398" i="64"/>
  <c r="AB471" i="64"/>
  <c r="AD462" i="64"/>
  <c r="AD389" i="64"/>
  <c r="AD535" i="64"/>
  <c r="AE255" i="64"/>
  <c r="AE475" i="64"/>
  <c r="AE548" i="64"/>
  <c r="AE402" i="64"/>
  <c r="H19" i="44"/>
  <c r="F237" i="44" s="1"/>
  <c r="C237" i="44"/>
  <c r="D76" i="44"/>
  <c r="E76" i="44" s="1"/>
  <c r="H76" i="44" s="1"/>
  <c r="K78" i="63"/>
  <c r="AY121" i="46"/>
  <c r="I119" i="44"/>
  <c r="J119" i="44" s="1"/>
  <c r="CH121" i="46"/>
  <c r="R167" i="25" s="1"/>
  <c r="CK121" i="46"/>
  <c r="U167" i="25" s="1"/>
  <c r="BG121" i="46"/>
  <c r="BL121" i="46"/>
  <c r="AG189" i="64"/>
  <c r="AG480" i="64"/>
  <c r="AG260" i="64"/>
  <c r="AG48" i="64"/>
  <c r="BJ125" i="46"/>
  <c r="CE109" i="46"/>
  <c r="BK121" i="46"/>
  <c r="AG70" i="25"/>
  <c r="L153" i="47"/>
  <c r="AL399" i="64"/>
  <c r="AL40" i="64"/>
  <c r="AL252" i="64"/>
  <c r="AL472" i="64"/>
  <c r="AL110" i="64"/>
  <c r="AL326" i="64"/>
  <c r="BM125" i="46"/>
  <c r="CG101" i="46"/>
  <c r="Z70" i="25"/>
  <c r="E153" i="47"/>
  <c r="AO541" i="64"/>
  <c r="AO36" i="64"/>
  <c r="AI529" i="64"/>
  <c r="AI456" i="64"/>
  <c r="AE252" i="64"/>
  <c r="AE110" i="64"/>
  <c r="AG549" i="64"/>
  <c r="AG403" i="64"/>
  <c r="BG125" i="46"/>
  <c r="CK109" i="46"/>
  <c r="CA101" i="46"/>
  <c r="BK208" i="46"/>
  <c r="BE121" i="46"/>
  <c r="CF101" i="46"/>
  <c r="BQ208" i="46"/>
  <c r="BC125" i="46"/>
  <c r="G158" i="25"/>
  <c r="G276" i="25" s="1"/>
  <c r="J238" i="46"/>
  <c r="BW173" i="46"/>
  <c r="I153" i="25"/>
  <c r="I285" i="25" s="1"/>
  <c r="L247" i="46"/>
  <c r="BQ173" i="46"/>
  <c r="CC173" i="46"/>
  <c r="BG161" i="46"/>
  <c r="BE229" i="46" s="1"/>
  <c r="N39" i="40"/>
  <c r="N163" i="40"/>
  <c r="N166" i="40"/>
  <c r="N132" i="40"/>
  <c r="N27" i="40"/>
  <c r="N165" i="40"/>
  <c r="N142" i="40"/>
  <c r="N41" i="40"/>
  <c r="N179" i="40"/>
  <c r="N70" i="40"/>
  <c r="N69" i="40"/>
  <c r="N122" i="40"/>
  <c r="N206" i="40"/>
  <c r="N82" i="40"/>
  <c r="N202" i="40"/>
  <c r="N86" i="40"/>
  <c r="N175" i="40"/>
  <c r="N197" i="40"/>
  <c r="N90" i="40"/>
  <c r="N126" i="40"/>
  <c r="N109" i="40"/>
  <c r="N92" i="40"/>
  <c r="N127" i="40"/>
  <c r="N61" i="40"/>
  <c r="N106" i="40"/>
  <c r="N210" i="40"/>
  <c r="N63" i="40"/>
  <c r="N121" i="40"/>
  <c r="N123" i="40"/>
  <c r="N187" i="40"/>
  <c r="N183" i="40"/>
  <c r="N74" i="40"/>
  <c r="N96" i="40"/>
  <c r="N213" i="40"/>
  <c r="N212" i="40"/>
  <c r="N104" i="40"/>
  <c r="N54" i="40"/>
  <c r="N51" i="40"/>
  <c r="N156" i="40"/>
  <c r="N43" i="40"/>
  <c r="N32" i="40"/>
  <c r="N152" i="40"/>
  <c r="N46" i="40"/>
  <c r="N23" i="40"/>
  <c r="N36" i="40"/>
  <c r="N42" i="40"/>
  <c r="N150" i="40"/>
  <c r="N155" i="40"/>
  <c r="N137" i="40"/>
  <c r="N48" i="40"/>
  <c r="N134" i="40"/>
  <c r="N24" i="40"/>
  <c r="N78" i="40"/>
  <c r="N180" i="40"/>
  <c r="N171" i="40"/>
  <c r="N107" i="40"/>
  <c r="N189" i="40"/>
  <c r="N73" i="40"/>
  <c r="N119" i="40"/>
  <c r="N99" i="40"/>
  <c r="N185" i="40"/>
  <c r="N105" i="40"/>
  <c r="N196" i="40"/>
  <c r="N178" i="40"/>
  <c r="N114" i="40"/>
  <c r="N124" i="40"/>
  <c r="N67" i="40"/>
  <c r="N201" i="40"/>
  <c r="N101" i="40"/>
  <c r="N129" i="40"/>
  <c r="N184" i="40"/>
  <c r="N167" i="40"/>
  <c r="N199" i="40"/>
  <c r="N162" i="40"/>
  <c r="N161" i="40"/>
  <c r="N29" i="40"/>
  <c r="N141" i="40"/>
  <c r="N40" i="40"/>
  <c r="N53" i="40"/>
  <c r="N57" i="40"/>
  <c r="N34" i="40"/>
  <c r="N136" i="40"/>
  <c r="N30" i="40"/>
  <c r="N22" i="40"/>
  <c r="N139" i="40"/>
  <c r="N25" i="40"/>
  <c r="N138" i="40"/>
  <c r="N190" i="40"/>
  <c r="N125" i="40"/>
  <c r="N93" i="40"/>
  <c r="N87" i="40"/>
  <c r="N198" i="40"/>
  <c r="N207" i="40"/>
  <c r="N64" i="40"/>
  <c r="N103" i="40"/>
  <c r="N94" i="40"/>
  <c r="N168" i="40"/>
  <c r="N110" i="40"/>
  <c r="N193" i="40"/>
  <c r="N111" i="40"/>
  <c r="N173" i="40"/>
  <c r="N68" i="40"/>
  <c r="N117" i="40"/>
  <c r="N214" i="40"/>
  <c r="N88" i="40"/>
  <c r="N170" i="40"/>
  <c r="N200" i="40"/>
  <c r="N192" i="40"/>
  <c r="N157" i="40"/>
  <c r="N153" i="40"/>
  <c r="N149" i="40"/>
  <c r="N59" i="40"/>
  <c r="N38" i="40"/>
  <c r="N140" i="40"/>
  <c r="N159" i="40"/>
  <c r="N144" i="40"/>
  <c r="N19" i="40"/>
  <c r="N58" i="40"/>
  <c r="N49" i="40"/>
  <c r="N31" i="40"/>
  <c r="N21" i="40"/>
  <c r="N133" i="40"/>
  <c r="N194" i="40"/>
  <c r="N211" i="40"/>
  <c r="N208" i="40"/>
  <c r="N204" i="40"/>
  <c r="N76" i="40"/>
  <c r="N84" i="40"/>
  <c r="N203" i="40"/>
  <c r="N100" i="40"/>
  <c r="N66" i="40"/>
  <c r="N72" i="40"/>
  <c r="N113" i="40"/>
  <c r="N174" i="40"/>
  <c r="N71" i="40"/>
  <c r="N80" i="40"/>
  <c r="N79" i="40"/>
  <c r="N195" i="40"/>
  <c r="N112" i="40"/>
  <c r="N81" i="40"/>
  <c r="N118" i="40"/>
  <c r="N209" i="40"/>
  <c r="N169" i="40"/>
  <c r="N164" i="40"/>
  <c r="N147" i="40"/>
  <c r="N158" i="40"/>
  <c r="N44" i="40"/>
  <c r="N145" i="40"/>
  <c r="N135" i="40"/>
  <c r="N55" i="40"/>
  <c r="N50" i="40"/>
  <c r="N47" i="40"/>
  <c r="N160" i="40"/>
  <c r="N65" i="40"/>
  <c r="N83" i="40"/>
  <c r="N172" i="40"/>
  <c r="N188" i="40"/>
  <c r="N91" i="40"/>
  <c r="N26" i="40"/>
  <c r="N148" i="40"/>
  <c r="N191" i="40"/>
  <c r="N62" i="40"/>
  <c r="N143" i="40"/>
  <c r="N176" i="40"/>
  <c r="N75" i="40"/>
  <c r="N181" i="40"/>
  <c r="N186" i="40"/>
  <c r="N120" i="40"/>
  <c r="N108" i="40"/>
  <c r="N28" i="40"/>
  <c r="N45" i="40"/>
  <c r="N95" i="40"/>
  <c r="N20" i="40"/>
  <c r="N33" i="40"/>
  <c r="N146" i="40"/>
  <c r="N177" i="40"/>
  <c r="N77" i="40"/>
  <c r="N128" i="40"/>
  <c r="N102" i="40"/>
  <c r="N182" i="40"/>
  <c r="N151" i="40"/>
  <c r="N154" i="40"/>
  <c r="N56" i="40"/>
  <c r="N52" i="40"/>
  <c r="N205" i="40"/>
  <c r="N35" i="40"/>
  <c r="P247" i="46"/>
  <c r="M153" i="25"/>
  <c r="M285" i="25" s="1"/>
  <c r="H131" i="44"/>
  <c r="C220" i="44"/>
  <c r="BT148" i="46"/>
  <c r="BR240" i="46" s="1"/>
  <c r="I146" i="44"/>
  <c r="G148" i="46"/>
  <c r="H148" i="46" s="1"/>
  <c r="AJ24" i="64"/>
  <c r="AG24" i="64"/>
  <c r="AR310" i="64"/>
  <c r="AK310" i="64"/>
  <c r="AE310" i="64"/>
  <c r="AD310" i="64"/>
  <c r="AQ29" i="64"/>
  <c r="AJ29" i="64"/>
  <c r="AM29" i="64"/>
  <c r="AL29" i="64"/>
  <c r="AN29" i="64"/>
  <c r="D534" i="64"/>
  <c r="F534" i="64" s="1"/>
  <c r="F603" i="64"/>
  <c r="D461" i="64"/>
  <c r="F461" i="64" s="1"/>
  <c r="D315" i="64"/>
  <c r="F315" i="64" s="1"/>
  <c r="D388" i="64"/>
  <c r="F388" i="64" s="1"/>
  <c r="D170" i="64"/>
  <c r="F170" i="64" s="1"/>
  <c r="D29" i="64"/>
  <c r="F29" i="64" s="1"/>
  <c r="AN324" i="64"/>
  <c r="AM324" i="64"/>
  <c r="AD324" i="64"/>
  <c r="AP324" i="64"/>
  <c r="AI324" i="64"/>
  <c r="AG324" i="64"/>
  <c r="AF324" i="64"/>
  <c r="AU324" i="64"/>
  <c r="AH324" i="64"/>
  <c r="AJ330" i="64"/>
  <c r="AF330" i="64"/>
  <c r="AP264" i="64"/>
  <c r="AU264" i="64"/>
  <c r="AN264" i="64"/>
  <c r="AH264" i="64"/>
  <c r="AI264" i="64"/>
  <c r="AU533" i="64"/>
  <c r="AU98" i="64"/>
  <c r="AU122" i="64"/>
  <c r="AU557" i="64"/>
  <c r="AU411" i="64"/>
  <c r="AM38" i="64"/>
  <c r="AD411" i="64"/>
  <c r="AD557" i="64"/>
  <c r="BQ183" i="46"/>
  <c r="AY183" i="46"/>
  <c r="BI183" i="46"/>
  <c r="BE183" i="46"/>
  <c r="F95" i="64"/>
  <c r="F103" i="64"/>
  <c r="F166" i="64"/>
  <c r="AR166" i="64"/>
  <c r="AQ166" i="64"/>
  <c r="AT166" i="64"/>
  <c r="AL166" i="64"/>
  <c r="F181" i="64"/>
  <c r="F305" i="64"/>
  <c r="AN305" i="64"/>
  <c r="AK305" i="64"/>
  <c r="AR305" i="64"/>
  <c r="AP305" i="64"/>
  <c r="AO305" i="64"/>
  <c r="AB305" i="64"/>
  <c r="F318" i="64"/>
  <c r="F337" i="64"/>
  <c r="AL395" i="64"/>
  <c r="AF395" i="64"/>
  <c r="AJ395" i="64"/>
  <c r="F537" i="64"/>
  <c r="AZ121" i="46"/>
  <c r="AZ173" i="46"/>
  <c r="BD121" i="46"/>
  <c r="BD125" i="46"/>
  <c r="BZ105" i="46"/>
  <c r="CD101" i="46"/>
  <c r="BL125" i="46"/>
  <c r="BL191" i="46"/>
  <c r="BL183" i="46"/>
  <c r="BL179" i="46"/>
  <c r="CH101" i="46"/>
  <c r="BP148" i="46"/>
  <c r="BN240" i="46" s="1"/>
  <c r="CL101" i="46"/>
  <c r="CL109" i="46"/>
  <c r="AO378" i="64"/>
  <c r="AO89" i="64"/>
  <c r="AC231" i="64"/>
  <c r="AP91" i="64"/>
  <c r="AP162" i="64"/>
  <c r="AR95" i="64"/>
  <c r="AR311" i="64"/>
  <c r="AR237" i="64"/>
  <c r="AS27" i="64"/>
  <c r="AS532" i="64"/>
  <c r="AD239" i="64"/>
  <c r="AD313" i="64"/>
  <c r="AQ99" i="64"/>
  <c r="AU99" i="64"/>
  <c r="AK463" i="64"/>
  <c r="AM103" i="64"/>
  <c r="AS329" i="64"/>
  <c r="AS475" i="64"/>
  <c r="AS255" i="64"/>
  <c r="AS402" i="64"/>
  <c r="AK475" i="64"/>
  <c r="AK255" i="64"/>
  <c r="AM259" i="64"/>
  <c r="AM406" i="64"/>
  <c r="AS479" i="64"/>
  <c r="AS259" i="64"/>
  <c r="AS552" i="64"/>
  <c r="AD51" i="64"/>
  <c r="AD556" i="64"/>
  <c r="AD121" i="64"/>
  <c r="AD483" i="64"/>
  <c r="AM556" i="64"/>
  <c r="AM121" i="64"/>
  <c r="AM483" i="64"/>
  <c r="AM51" i="64"/>
  <c r="AE483" i="64"/>
  <c r="AE121" i="64"/>
  <c r="AE556" i="64"/>
  <c r="AE51" i="64"/>
  <c r="AH51" i="64"/>
  <c r="AH556" i="64"/>
  <c r="AH539" i="64"/>
  <c r="BS178" i="46"/>
  <c r="AQ458" i="64"/>
  <c r="AT23" i="64"/>
  <c r="AL23" i="64"/>
  <c r="AS193" i="64"/>
  <c r="AL90" i="64"/>
  <c r="AI90" i="64"/>
  <c r="AK539" i="64"/>
  <c r="AO539" i="64"/>
  <c r="AP101" i="64"/>
  <c r="AS101" i="64"/>
  <c r="AI101" i="64"/>
  <c r="AD101" i="64"/>
  <c r="AT101" i="64"/>
  <c r="AU470" i="64"/>
  <c r="AI470" i="64"/>
  <c r="AN470" i="64"/>
  <c r="AH470" i="64"/>
  <c r="AF470" i="64"/>
  <c r="AD470" i="64"/>
  <c r="R29" i="11"/>
  <c r="AV20" i="34"/>
  <c r="AD188" i="64"/>
  <c r="AD552" i="64"/>
  <c r="AD259" i="64"/>
  <c r="AD311" i="64"/>
  <c r="AD237" i="64"/>
  <c r="AL97" i="64"/>
  <c r="AL239" i="64"/>
  <c r="AL386" i="64"/>
  <c r="AD234" i="64"/>
  <c r="AD22" i="64"/>
  <c r="F34" i="64"/>
  <c r="I247" i="46"/>
  <c r="F153" i="25"/>
  <c r="F285" i="25" s="1"/>
  <c r="AG552" i="64"/>
  <c r="AG259" i="64"/>
  <c r="AG479" i="64"/>
  <c r="AB466" i="64"/>
  <c r="BQ19" i="46"/>
  <c r="CJ19" i="46"/>
  <c r="BH19" i="46"/>
  <c r="BT19" i="46"/>
  <c r="BE19" i="46"/>
  <c r="E36" i="63"/>
  <c r="E37" i="63"/>
  <c r="K70" i="63"/>
  <c r="D68" i="44"/>
  <c r="E68" i="44" s="1"/>
  <c r="H68" i="44" s="1"/>
  <c r="AL462" i="64"/>
  <c r="AL389" i="64"/>
  <c r="AK480" i="64"/>
  <c r="AK189" i="64"/>
  <c r="CE101" i="46"/>
  <c r="V149" i="47"/>
  <c r="AQ63" i="25"/>
  <c r="K149" i="47"/>
  <c r="AF63" i="25"/>
  <c r="AT161" i="64"/>
  <c r="AT232" i="64"/>
  <c r="AT379" i="64"/>
  <c r="AT452" i="64"/>
  <c r="AT525" i="64"/>
  <c r="AP389" i="64"/>
  <c r="AP535" i="64"/>
  <c r="AP462" i="64"/>
  <c r="AP316" i="64"/>
  <c r="AP411" i="64"/>
  <c r="AP557" i="64"/>
  <c r="AP122" i="64"/>
  <c r="AC110" i="64"/>
  <c r="AC326" i="64"/>
  <c r="AC252" i="64"/>
  <c r="AC399" i="64"/>
  <c r="AC40" i="64"/>
  <c r="CK101" i="46"/>
  <c r="AN167" i="64"/>
  <c r="AN26" i="64"/>
  <c r="AN312" i="64"/>
  <c r="AI110" i="64"/>
  <c r="AI472" i="64"/>
  <c r="BR125" i="46"/>
  <c r="CJ109" i="46"/>
  <c r="BE125" i="46"/>
  <c r="BJ121" i="46"/>
  <c r="BY109" i="46"/>
  <c r="BW101" i="46"/>
  <c r="BC121" i="46"/>
  <c r="CG109" i="46"/>
  <c r="BY101" i="46"/>
  <c r="BA125" i="46"/>
  <c r="CE173" i="46"/>
  <c r="N153" i="25"/>
  <c r="N285" i="25" s="1"/>
  <c r="Q247" i="46"/>
  <c r="T153" i="25"/>
  <c r="T285" i="25" s="1"/>
  <c r="W247" i="46"/>
  <c r="CM173" i="46"/>
  <c r="D153" i="25"/>
  <c r="D285" i="25" s="1"/>
  <c r="G247" i="46"/>
  <c r="S153" i="25"/>
  <c r="S285" i="25" s="1"/>
  <c r="V247" i="46"/>
  <c r="F133" i="46"/>
  <c r="I131" i="44"/>
  <c r="C224" i="46"/>
  <c r="C227" i="46"/>
  <c r="I155" i="44"/>
  <c r="G223" i="44" s="1"/>
  <c r="S157" i="47"/>
  <c r="AN75" i="25"/>
  <c r="G172" i="46"/>
  <c r="C238" i="46"/>
  <c r="I170" i="44"/>
  <c r="AB317" i="64"/>
  <c r="AR172" i="64"/>
  <c r="AL172" i="64"/>
  <c r="AB172" i="64"/>
  <c r="AT172" i="64"/>
  <c r="AO172" i="64"/>
  <c r="AP172" i="64"/>
  <c r="AI38" i="64"/>
  <c r="AH38" i="64"/>
  <c r="AD38" i="64"/>
  <c r="AF38" i="64"/>
  <c r="AN38" i="64"/>
  <c r="D324" i="64"/>
  <c r="F324" i="64" s="1"/>
  <c r="F612" i="64"/>
  <c r="D250" i="64"/>
  <c r="F250" i="64" s="1"/>
  <c r="D38" i="64"/>
  <c r="F38" i="64" s="1"/>
  <c r="AU114" i="64"/>
  <c r="AR114" i="64"/>
  <c r="AN114" i="64"/>
  <c r="AH114" i="64"/>
  <c r="D52" i="64"/>
  <c r="F52" i="64" s="1"/>
  <c r="D193" i="64"/>
  <c r="F193" i="64" s="1"/>
  <c r="F626" i="64"/>
  <c r="D264" i="64"/>
  <c r="F264" i="64" s="1"/>
  <c r="D338" i="64"/>
  <c r="F338" i="64" s="1"/>
  <c r="D411" i="64"/>
  <c r="F411" i="64" s="1"/>
  <c r="D122" i="64"/>
  <c r="F122" i="64" s="1"/>
  <c r="D557" i="64"/>
  <c r="F557" i="64" s="1"/>
  <c r="AU391" i="64"/>
  <c r="AQ38" i="64"/>
  <c r="AM411" i="64"/>
  <c r="AM122" i="64"/>
  <c r="AH181" i="64"/>
  <c r="AH472" i="64"/>
  <c r="AH40" i="64"/>
  <c r="AH326" i="64"/>
  <c r="AH399" i="64"/>
  <c r="I185" i="44"/>
  <c r="J185" i="44" s="1"/>
  <c r="BK187" i="46"/>
  <c r="AN95" i="64"/>
  <c r="AQ95" i="64"/>
  <c r="AT95" i="64"/>
  <c r="AL95" i="64"/>
  <c r="AD95" i="64"/>
  <c r="AN103" i="64"/>
  <c r="AS103" i="64"/>
  <c r="AL103" i="64"/>
  <c r="AL181" i="64"/>
  <c r="AG181" i="64"/>
  <c r="AI181" i="64"/>
  <c r="AE181" i="64"/>
  <c r="AR181" i="64"/>
  <c r="AR318" i="64"/>
  <c r="AK318" i="64"/>
  <c r="AT318" i="64"/>
  <c r="AC318" i="64"/>
  <c r="AD337" i="64"/>
  <c r="AS337" i="64"/>
  <c r="AM337" i="64"/>
  <c r="AF337" i="64"/>
  <c r="AC337" i="64"/>
  <c r="AK337" i="64"/>
  <c r="AE337" i="64"/>
  <c r="AG387" i="64"/>
  <c r="AR387" i="64"/>
  <c r="AC464" i="64"/>
  <c r="AU464" i="64"/>
  <c r="AR464" i="64"/>
  <c r="AD484" i="64"/>
  <c r="AB537" i="64"/>
  <c r="AQ537" i="64"/>
  <c r="AF537" i="64"/>
  <c r="AE537" i="64"/>
  <c r="AR537" i="64"/>
  <c r="AZ191" i="46"/>
  <c r="BV101" i="46"/>
  <c r="BD191" i="46"/>
  <c r="BZ109" i="46"/>
  <c r="BZ148" i="46"/>
  <c r="BX240" i="46" s="1"/>
  <c r="BH121" i="46"/>
  <c r="BH191" i="46"/>
  <c r="CH173" i="46"/>
  <c r="BP191" i="46"/>
  <c r="CL148" i="46"/>
  <c r="CJ240" i="46" s="1"/>
  <c r="AK160" i="64"/>
  <c r="AK89" i="64"/>
  <c r="AF305" i="64"/>
  <c r="AF451" i="64"/>
  <c r="AL237" i="64"/>
  <c r="AL311" i="64"/>
  <c r="AT386" i="64"/>
  <c r="AT239" i="64"/>
  <c r="AT313" i="64"/>
  <c r="AT459" i="64"/>
  <c r="AT532" i="64"/>
  <c r="AO97" i="64"/>
  <c r="AO459" i="64"/>
  <c r="AO532" i="64"/>
  <c r="AG27" i="64"/>
  <c r="AG313" i="64"/>
  <c r="AC27" i="64"/>
  <c r="AC239" i="64"/>
  <c r="AN532" i="64"/>
  <c r="AN168" i="64"/>
  <c r="AN386" i="64"/>
  <c r="AN313" i="64"/>
  <c r="AN239" i="64"/>
  <c r="AN459" i="64"/>
  <c r="AR315" i="64"/>
  <c r="AE463" i="64"/>
  <c r="AN33" i="64"/>
  <c r="AN174" i="64"/>
  <c r="AG544" i="64"/>
  <c r="AG180" i="64"/>
  <c r="AG471" i="64"/>
  <c r="AG398" i="64"/>
  <c r="AF471" i="64"/>
  <c r="AF180" i="64"/>
  <c r="AF544" i="64"/>
  <c r="AF398" i="64"/>
  <c r="AO475" i="64"/>
  <c r="AO548" i="64"/>
  <c r="AO255" i="64"/>
  <c r="AO402" i="64"/>
  <c r="AB402" i="64"/>
  <c r="AB548" i="64"/>
  <c r="AB255" i="64"/>
  <c r="AB475" i="64"/>
  <c r="AG402" i="64"/>
  <c r="AG548" i="64"/>
  <c r="AF552" i="64"/>
  <c r="AF259" i="64"/>
  <c r="AF188" i="64"/>
  <c r="AO552" i="64"/>
  <c r="AO259" i="64"/>
  <c r="AC51" i="64"/>
  <c r="AC483" i="64"/>
  <c r="AC556" i="64"/>
  <c r="AC121" i="64"/>
  <c r="AK121" i="64"/>
  <c r="AK51" i="64"/>
  <c r="AK483" i="64"/>
  <c r="AK556" i="64"/>
  <c r="AD34" i="64"/>
  <c r="AJ539" i="64"/>
  <c r="AJ114" i="64"/>
  <c r="F530" i="64"/>
  <c r="AQ245" i="64"/>
  <c r="AL245" i="64"/>
  <c r="AD245" i="64"/>
  <c r="AP385" i="64"/>
  <c r="AE385" i="64"/>
  <c r="AI385" i="64"/>
  <c r="AF385" i="64"/>
  <c r="AN28" i="64"/>
  <c r="AN387" i="64"/>
  <c r="AN533" i="64"/>
  <c r="AN98" i="64"/>
  <c r="AN314" i="64"/>
  <c r="H29" i="11"/>
  <c r="R20" i="34"/>
  <c r="M28" i="74"/>
  <c r="R28" i="75"/>
  <c r="CM98" i="46"/>
  <c r="CA98" i="46"/>
  <c r="CB98" i="46"/>
  <c r="CK98" i="46"/>
  <c r="BY98" i="46"/>
  <c r="CI98" i="46"/>
  <c r="CH98" i="46"/>
  <c r="BT98" i="46"/>
  <c r="I96" i="44"/>
  <c r="J96" i="44" s="1"/>
  <c r="CC98" i="46"/>
  <c r="N28" i="74"/>
  <c r="E25" i="73"/>
  <c r="G28" i="75"/>
  <c r="AE245" i="64"/>
  <c r="AS245" i="64"/>
  <c r="O28" i="75"/>
  <c r="AE37" i="64"/>
  <c r="AH37" i="64"/>
  <c r="AJ380" i="64"/>
  <c r="F233" i="64"/>
  <c r="AO23" i="64"/>
  <c r="AU23" i="64"/>
  <c r="AP23" i="64"/>
  <c r="AS23" i="64"/>
  <c r="AG23" i="64"/>
  <c r="AM307" i="64"/>
  <c r="AJ307" i="64"/>
  <c r="AT307" i="64"/>
  <c r="AO307" i="64"/>
  <c r="AL307" i="64"/>
  <c r="AJ458" i="64"/>
  <c r="AN458" i="64"/>
  <c r="AD458" i="64"/>
  <c r="AK458" i="64"/>
  <c r="AP458" i="64"/>
  <c r="AH458" i="64"/>
  <c r="AN391" i="64"/>
  <c r="AN537" i="64"/>
  <c r="AN464" i="64"/>
  <c r="AN318" i="64"/>
  <c r="AN102" i="64"/>
  <c r="N28" i="75"/>
  <c r="S28" i="74"/>
  <c r="T28" i="75"/>
  <c r="AF37" i="64"/>
  <c r="AH307" i="64"/>
  <c r="AT37" i="64"/>
  <c r="D25" i="73"/>
  <c r="J28" i="75"/>
  <c r="AG37" i="64"/>
  <c r="AH23" i="64"/>
  <c r="AB37" i="64"/>
  <c r="AE458" i="64"/>
  <c r="AS146" i="68"/>
  <c r="AN380" i="64"/>
  <c r="B44" i="11"/>
  <c r="O42" i="40"/>
  <c r="O134" i="40"/>
  <c r="O133" i="40"/>
  <c r="O47" i="40"/>
  <c r="O36" i="40"/>
  <c r="O19" i="40"/>
  <c r="O55" i="40"/>
  <c r="O135" i="40"/>
  <c r="O23" i="40"/>
  <c r="G28" i="74"/>
  <c r="L28" i="75"/>
  <c r="O148" i="40"/>
  <c r="O162" i="40"/>
  <c r="O140" i="40"/>
  <c r="O155" i="40"/>
  <c r="O53" i="40"/>
  <c r="O158" i="40"/>
  <c r="O41" i="40"/>
  <c r="O145" i="40"/>
  <c r="O163" i="40"/>
  <c r="O38" i="40"/>
  <c r="O200" i="40"/>
  <c r="O174" i="40"/>
  <c r="O105" i="40"/>
  <c r="O187" i="40"/>
  <c r="O114" i="40"/>
  <c r="T26" i="73"/>
  <c r="O112" i="40"/>
  <c r="O25" i="73"/>
  <c r="O103" i="40"/>
  <c r="P28" i="74"/>
  <c r="L26" i="73"/>
  <c r="O118" i="40"/>
  <c r="O28" i="74"/>
  <c r="O199" i="40"/>
  <c r="O94" i="40"/>
  <c r="O171" i="40"/>
  <c r="O84" i="40"/>
  <c r="O193" i="40"/>
  <c r="O181" i="40"/>
  <c r="E26" i="73"/>
  <c r="O92" i="40"/>
  <c r="O201" i="40"/>
  <c r="S29" i="74"/>
  <c r="O190" i="40"/>
  <c r="O179" i="40"/>
  <c r="O82" i="40"/>
  <c r="G29" i="75"/>
  <c r="O79" i="40"/>
  <c r="P29" i="75"/>
  <c r="S26" i="73"/>
  <c r="W29" i="74"/>
  <c r="O176" i="40"/>
  <c r="D29" i="75"/>
  <c r="O78" i="40"/>
  <c r="P29" i="74"/>
  <c r="O111" i="40"/>
  <c r="W29" i="75"/>
  <c r="O93" i="40"/>
  <c r="O194" i="40"/>
  <c r="Q26" i="73"/>
  <c r="I29" i="74"/>
  <c r="O189" i="40"/>
  <c r="O197" i="40"/>
  <c r="O211" i="40"/>
  <c r="O110" i="40"/>
  <c r="O132" i="40"/>
  <c r="O44" i="40"/>
  <c r="O43" i="40"/>
  <c r="K25" i="73"/>
  <c r="O51" i="40"/>
  <c r="O40" i="40"/>
  <c r="O136" i="40"/>
  <c r="O52" i="40"/>
  <c r="O39" i="40"/>
  <c r="G25" i="73"/>
  <c r="O152" i="40"/>
  <c r="O166" i="40"/>
  <c r="O141" i="40"/>
  <c r="O160" i="40"/>
  <c r="O146" i="40"/>
  <c r="O159" i="40"/>
  <c r="O137" i="40"/>
  <c r="O149" i="40"/>
  <c r="O24" i="40"/>
  <c r="N26" i="73"/>
  <c r="O178" i="40"/>
  <c r="O182" i="40"/>
  <c r="U29" i="75"/>
  <c r="O204" i="40"/>
  <c r="O90" i="40"/>
  <c r="O99" i="40"/>
  <c r="O207" i="40"/>
  <c r="R26" i="73"/>
  <c r="M26" i="73"/>
  <c r="L29" i="75"/>
  <c r="H28" i="74"/>
  <c r="O101" i="40"/>
  <c r="Q29" i="75"/>
  <c r="O180" i="40"/>
  <c r="V26" i="73"/>
  <c r="R28" i="74"/>
  <c r="O91" i="40"/>
  <c r="O96" i="40"/>
  <c r="O102" i="40"/>
  <c r="O77" i="40"/>
  <c r="O127" i="40"/>
  <c r="O129" i="40"/>
  <c r="O198" i="40"/>
  <c r="O170" i="40"/>
  <c r="O81" i="40"/>
  <c r="E29" i="74"/>
  <c r="N29" i="74"/>
  <c r="I25" i="73"/>
  <c r="O107" i="40"/>
  <c r="O67" i="40"/>
  <c r="O88" i="40"/>
  <c r="M29" i="74"/>
  <c r="O202" i="40"/>
  <c r="O95" i="40"/>
  <c r="O212" i="40"/>
  <c r="O108" i="40"/>
  <c r="Q29" i="74"/>
  <c r="W28" i="74"/>
  <c r="K26" i="73"/>
  <c r="T29" i="75"/>
  <c r="O20" i="40"/>
  <c r="O64" i="40"/>
  <c r="H29" i="75"/>
  <c r="O75" i="40"/>
  <c r="R29" i="75"/>
  <c r="O139" i="40"/>
  <c r="O32" i="40"/>
  <c r="O28" i="40"/>
  <c r="O58" i="40"/>
  <c r="O31" i="40"/>
  <c r="O26" i="40"/>
  <c r="O59" i="40"/>
  <c r="L28" i="74"/>
  <c r="O54" i="40"/>
  <c r="O25" i="40"/>
  <c r="O56" i="40"/>
  <c r="O46" i="40"/>
  <c r="O50" i="40"/>
  <c r="O57" i="40"/>
  <c r="O29" i="40"/>
  <c r="O33" i="40"/>
  <c r="O35" i="40"/>
  <c r="O22" i="40"/>
  <c r="O48" i="40"/>
  <c r="O143" i="40"/>
  <c r="O161" i="40"/>
  <c r="O49" i="40"/>
  <c r="O151" i="40"/>
  <c r="O45" i="40"/>
  <c r="O154" i="40"/>
  <c r="O30" i="40"/>
  <c r="O144" i="40"/>
  <c r="O157" i="40"/>
  <c r="O34" i="40"/>
  <c r="O104" i="40"/>
  <c r="O203" i="40"/>
  <c r="O120" i="40"/>
  <c r="O192" i="40"/>
  <c r="P26" i="73"/>
  <c r="O72" i="40"/>
  <c r="O209" i="40"/>
  <c r="O185" i="40"/>
  <c r="O172" i="40"/>
  <c r="O196" i="40"/>
  <c r="D26" i="73"/>
  <c r="H28" i="75"/>
  <c r="O169" i="40"/>
  <c r="O106" i="40"/>
  <c r="O87" i="40"/>
  <c r="U28" i="75"/>
  <c r="O186" i="40"/>
  <c r="O195" i="40"/>
  <c r="O73" i="40"/>
  <c r="M25" i="73"/>
  <c r="O29" i="75"/>
  <c r="O177" i="40"/>
  <c r="O175" i="40"/>
  <c r="M29" i="75"/>
  <c r="R29" i="74"/>
  <c r="O80" i="40"/>
  <c r="G26" i="73"/>
  <c r="V29" i="75"/>
  <c r="O184" i="40"/>
  <c r="O63" i="40"/>
  <c r="O68" i="40"/>
  <c r="O71" i="40"/>
  <c r="F29" i="74"/>
  <c r="O70" i="40"/>
  <c r="O167" i="40"/>
  <c r="W26" i="73"/>
  <c r="V28" i="75"/>
  <c r="O214" i="40"/>
  <c r="O109" i="40"/>
  <c r="K29" i="75"/>
  <c r="O66" i="40"/>
  <c r="O210" i="40"/>
  <c r="O213" i="40"/>
  <c r="H26" i="73"/>
  <c r="T29" i="74"/>
  <c r="E29" i="75"/>
  <c r="O147" i="40"/>
  <c r="O138" i="40"/>
  <c r="O29" i="74"/>
  <c r="O76" i="40"/>
  <c r="O125" i="40"/>
  <c r="O122" i="40"/>
  <c r="O26" i="73"/>
  <c r="O123" i="40"/>
  <c r="O206" i="40"/>
  <c r="M28" i="75"/>
  <c r="S29" i="75"/>
  <c r="O100" i="40"/>
  <c r="N29" i="75"/>
  <c r="O208" i="40"/>
  <c r="O142" i="40"/>
  <c r="O165" i="40"/>
  <c r="O153" i="40"/>
  <c r="O113" i="40"/>
  <c r="I26" i="73"/>
  <c r="L29" i="74"/>
  <c r="O83" i="40"/>
  <c r="U29" i="74"/>
  <c r="O74" i="40"/>
  <c r="E28" i="74"/>
  <c r="H29" i="74"/>
  <c r="U26" i="73"/>
  <c r="U25" i="73"/>
  <c r="O124" i="40"/>
  <c r="O156" i="40"/>
  <c r="O150" i="40"/>
  <c r="O27" i="40"/>
  <c r="O119" i="40"/>
  <c r="O65" i="40"/>
  <c r="G29" i="74"/>
  <c r="O205" i="40"/>
  <c r="D29" i="74"/>
  <c r="O173" i="40"/>
  <c r="V29" i="74"/>
  <c r="O191" i="40"/>
  <c r="O128" i="40"/>
  <c r="Q28" i="75"/>
  <c r="O168" i="40"/>
  <c r="O21" i="40"/>
  <c r="O164" i="40"/>
  <c r="O126" i="40"/>
  <c r="O69" i="40"/>
  <c r="O183" i="40"/>
  <c r="Q25" i="73"/>
  <c r="O117" i="40"/>
  <c r="O62" i="40"/>
  <c r="O61" i="40"/>
  <c r="O188" i="40"/>
  <c r="I29" i="75"/>
  <c r="O86" i="40"/>
  <c r="O121" i="40"/>
  <c r="K29" i="74"/>
  <c r="AH30" i="64"/>
  <c r="AF30" i="64"/>
  <c r="AC30" i="64"/>
  <c r="AG30" i="64"/>
  <c r="AP30" i="64"/>
  <c r="AG531" i="64"/>
  <c r="AL531" i="64"/>
  <c r="AJ531" i="64"/>
  <c r="AP531" i="64"/>
  <c r="AH531" i="64"/>
  <c r="AF531" i="64"/>
  <c r="W29" i="11"/>
  <c r="BK20" i="34"/>
  <c r="D28" i="75"/>
  <c r="I28" i="75"/>
  <c r="R25" i="73"/>
  <c r="P28" i="75"/>
  <c r="AJ245" i="64"/>
  <c r="W28" i="75"/>
  <c r="W25" i="73"/>
  <c r="H25" i="73"/>
  <c r="AK23" i="64"/>
  <c r="AB23" i="64"/>
  <c r="AO37" i="64"/>
  <c r="AR37" i="64"/>
  <c r="AQ37" i="64"/>
  <c r="AK37" i="64"/>
  <c r="AT233" i="64"/>
  <c r="AF233" i="64"/>
  <c r="AQ233" i="64"/>
  <c r="AJ233" i="64"/>
  <c r="AL233" i="64"/>
  <c r="AQ380" i="64"/>
  <c r="AT380" i="64"/>
  <c r="AM380" i="64"/>
  <c r="AL380" i="64"/>
  <c r="AN525" i="64"/>
  <c r="AN306" i="64"/>
  <c r="AN20" i="64"/>
  <c r="AN232" i="64"/>
  <c r="AN379" i="64"/>
  <c r="AN90" i="64"/>
  <c r="AN452" i="64"/>
  <c r="AN161" i="64"/>
  <c r="U28" i="74"/>
  <c r="L25" i="73"/>
  <c r="S25" i="73"/>
  <c r="V28" i="74"/>
  <c r="K28" i="75"/>
  <c r="AC245" i="64"/>
  <c r="AO380" i="64"/>
  <c r="S28" i="75"/>
  <c r="AC37" i="64"/>
  <c r="T28" i="74"/>
  <c r="AJ23" i="64"/>
  <c r="I28" i="11"/>
  <c r="V22" i="54"/>
  <c r="V21" i="54" s="1"/>
  <c r="AT22" i="54"/>
  <c r="AT21" i="54" s="1"/>
  <c r="Q28" i="11"/>
  <c r="T29" i="11"/>
  <c r="BB20" i="34"/>
  <c r="BD75" i="46"/>
  <c r="CN87" i="46"/>
  <c r="Y22" i="54"/>
  <c r="Y21" i="54" s="1"/>
  <c r="J28" i="11"/>
  <c r="AZ22" i="54"/>
  <c r="AZ21" i="54" s="1"/>
  <c r="S28" i="11"/>
  <c r="E28" i="11"/>
  <c r="J22" i="54"/>
  <c r="J21" i="54" s="1"/>
  <c r="N28" i="11"/>
  <c r="AK22" i="54"/>
  <c r="AK21" i="54" s="1"/>
  <c r="BF22" i="54"/>
  <c r="BF21" i="54" s="1"/>
  <c r="U28" i="11"/>
  <c r="BS126" i="46"/>
  <c r="O28" i="11"/>
  <c r="AN22" i="54"/>
  <c r="AN21" i="54" s="1"/>
  <c r="V28" i="11"/>
  <c r="BI22" i="54"/>
  <c r="BI21" i="54" s="1"/>
  <c r="AC176" i="46"/>
  <c r="Y248" i="46"/>
  <c r="CD250" i="46"/>
  <c r="CN94" i="46"/>
  <c r="CL250" i="46" s="1"/>
  <c r="AC168" i="46"/>
  <c r="D154" i="25"/>
  <c r="C154" i="25" s="1"/>
  <c r="R238" i="46"/>
  <c r="O158" i="25"/>
  <c r="O276" i="25" s="1"/>
  <c r="V158" i="25"/>
  <c r="V276" i="25" s="1"/>
  <c r="Y238" i="46"/>
  <c r="E158" i="25"/>
  <c r="E276" i="25" s="1"/>
  <c r="H238" i="46"/>
  <c r="K238" i="46"/>
  <c r="H158" i="25"/>
  <c r="H276" i="25" s="1"/>
  <c r="AB22" i="54"/>
  <c r="AB21" i="54" s="1"/>
  <c r="K28" i="11"/>
  <c r="H147" i="46"/>
  <c r="D29" i="11"/>
  <c r="F20" i="34"/>
  <c r="AK34" i="25"/>
  <c r="AN249" i="46"/>
  <c r="AR535" i="64"/>
  <c r="AR462" i="64"/>
  <c r="AR30" i="64"/>
  <c r="AR316" i="64"/>
  <c r="AR389" i="64"/>
  <c r="AI36" i="64"/>
  <c r="AI541" i="64"/>
  <c r="AI322" i="64"/>
  <c r="AI106" i="64"/>
  <c r="AT324" i="64"/>
  <c r="AT108" i="64"/>
  <c r="AT470" i="64"/>
  <c r="AT250" i="64"/>
  <c r="AB58" i="25"/>
  <c r="G145" i="47"/>
  <c r="Y63" i="25"/>
  <c r="D149" i="47"/>
  <c r="AC256" i="64"/>
  <c r="AC476" i="64"/>
  <c r="AC44" i="64"/>
  <c r="AC403" i="64"/>
  <c r="AC549" i="64"/>
  <c r="AC114" i="64"/>
  <c r="AC185" i="64"/>
  <c r="M153" i="47"/>
  <c r="AH70" i="25"/>
  <c r="AI48" i="64"/>
  <c r="AI189" i="64"/>
  <c r="AI480" i="64"/>
  <c r="AI260" i="64"/>
  <c r="AJ193" i="64"/>
  <c r="AJ52" i="64"/>
  <c r="AJ557" i="64"/>
  <c r="AJ338" i="64"/>
  <c r="AJ122" i="64"/>
  <c r="AJ264" i="64"/>
  <c r="AJ411" i="64"/>
  <c r="AK52" i="64"/>
  <c r="AK193" i="64"/>
  <c r="AK122" i="64"/>
  <c r="AK264" i="64"/>
  <c r="AK338" i="64"/>
  <c r="AK557" i="64"/>
  <c r="AK411" i="64"/>
  <c r="O198" i="47"/>
  <c r="O362" i="47" s="1"/>
  <c r="AJ138" i="25"/>
  <c r="AJ292" i="25" s="1"/>
  <c r="U198" i="47"/>
  <c r="U362" i="47" s="1"/>
  <c r="AP138" i="25"/>
  <c r="AP292" i="25" s="1"/>
  <c r="AJ484" i="64"/>
  <c r="AR468" i="64"/>
  <c r="AI407" i="64"/>
  <c r="AR106" i="64"/>
  <c r="I540" i="64"/>
  <c r="Z540" i="64"/>
  <c r="Q540" i="64"/>
  <c r="V540" i="64"/>
  <c r="R540" i="64"/>
  <c r="F540" i="64"/>
  <c r="U540" i="64"/>
  <c r="M540" i="64"/>
  <c r="BG48" i="46"/>
  <c r="AZ48" i="46"/>
  <c r="BK48" i="46"/>
  <c r="CD48" i="46"/>
  <c r="BJ48" i="46"/>
  <c r="AU407" i="64"/>
  <c r="AR334" i="64"/>
  <c r="AI334" i="64"/>
  <c r="AC330" i="64"/>
  <c r="X20" i="34"/>
  <c r="J29" i="11"/>
  <c r="M176" i="64"/>
  <c r="R176" i="64"/>
  <c r="Z176" i="64"/>
  <c r="F176" i="64"/>
  <c r="Q176" i="64"/>
  <c r="V176" i="64"/>
  <c r="U176" i="64"/>
  <c r="AT118" i="64"/>
  <c r="AL118" i="64"/>
  <c r="AQ118" i="64"/>
  <c r="AK118" i="64"/>
  <c r="AE118" i="64"/>
  <c r="AU118" i="64"/>
  <c r="AN118" i="64"/>
  <c r="AD118" i="64"/>
  <c r="AM118" i="64"/>
  <c r="AB118" i="64"/>
  <c r="AP118" i="64"/>
  <c r="AI118" i="64"/>
  <c r="AH118" i="64"/>
  <c r="AO118" i="64"/>
  <c r="AG118" i="64"/>
  <c r="AR118" i="64"/>
  <c r="AC118" i="64"/>
  <c r="AF118" i="64"/>
  <c r="AJ118" i="64"/>
  <c r="C82" i="36"/>
  <c r="P158" i="25"/>
  <c r="P276" i="25" s="1"/>
  <c r="S238" i="46"/>
  <c r="AO32" i="64"/>
  <c r="AT32" i="64"/>
  <c r="AL32" i="64"/>
  <c r="AP32" i="64"/>
  <c r="AI32" i="64"/>
  <c r="AC32" i="64"/>
  <c r="AK32" i="64"/>
  <c r="AU32" i="64"/>
  <c r="AG32" i="64"/>
  <c r="AF32" i="64"/>
  <c r="AM32" i="64"/>
  <c r="AH32" i="64"/>
  <c r="AD32" i="64"/>
  <c r="AR32" i="64"/>
  <c r="AN32" i="64"/>
  <c r="AE32" i="64"/>
  <c r="CN114" i="46"/>
  <c r="T158" i="25"/>
  <c r="T276" i="25" s="1"/>
  <c r="W238" i="46"/>
  <c r="J158" i="25"/>
  <c r="J276" i="25" s="1"/>
  <c r="M238" i="46"/>
  <c r="U238" i="46"/>
  <c r="R158" i="25"/>
  <c r="R276" i="25" s="1"/>
  <c r="U158" i="25"/>
  <c r="U276" i="25" s="1"/>
  <c r="X238" i="46"/>
  <c r="D158" i="25"/>
  <c r="AC172" i="46"/>
  <c r="AA238" i="46" s="1"/>
  <c r="G238" i="46"/>
  <c r="AQ22" i="54"/>
  <c r="AQ21" i="54" s="1"/>
  <c r="P28" i="11"/>
  <c r="F86" i="36"/>
  <c r="BA88" i="46" s="1"/>
  <c r="P86" i="36"/>
  <c r="BK88" i="46" s="1"/>
  <c r="E86" i="36"/>
  <c r="AZ88" i="46" s="1"/>
  <c r="F88" i="56" s="1"/>
  <c r="M86" i="36"/>
  <c r="BH88" i="46" s="1"/>
  <c r="U86" i="36"/>
  <c r="BP88" i="46" s="1"/>
  <c r="H86" i="36"/>
  <c r="BC88" i="46" s="1"/>
  <c r="R86" i="36"/>
  <c r="BM88" i="46" s="1"/>
  <c r="G86" i="36"/>
  <c r="BB88" i="46" s="1"/>
  <c r="O86" i="36"/>
  <c r="BJ88" i="46" s="1"/>
  <c r="W86" i="36"/>
  <c r="BR88" i="46" s="1"/>
  <c r="D86" i="36"/>
  <c r="AY88" i="46" s="1"/>
  <c r="V86" i="36"/>
  <c r="BQ88" i="46" s="1"/>
  <c r="S86" i="36"/>
  <c r="BN88" i="46" s="1"/>
  <c r="J86" i="36"/>
  <c r="BE88" i="46" s="1"/>
  <c r="I86" i="36"/>
  <c r="BD88" i="46" s="1"/>
  <c r="N86" i="36"/>
  <c r="BI88" i="46" s="1"/>
  <c r="T86" i="36"/>
  <c r="BO88" i="46" s="1"/>
  <c r="Q86" i="36"/>
  <c r="BL88" i="46" s="1"/>
  <c r="L86" i="36"/>
  <c r="BG88" i="46" s="1"/>
  <c r="K86" i="36"/>
  <c r="BF88" i="46" s="1"/>
  <c r="F25" i="64"/>
  <c r="AI25" i="64"/>
  <c r="AR25" i="64"/>
  <c r="AN25" i="64"/>
  <c r="AS25" i="64"/>
  <c r="AT25" i="64"/>
  <c r="AL25" i="64"/>
  <c r="AP25" i="64"/>
  <c r="BS212" i="46"/>
  <c r="AO25" i="64"/>
  <c r="W87" i="36"/>
  <c r="M87" i="36"/>
  <c r="P87" i="36"/>
  <c r="Q87" i="36"/>
  <c r="U87" i="36"/>
  <c r="R87" i="36"/>
  <c r="O87" i="36"/>
  <c r="K87" i="36"/>
  <c r="I87" i="36"/>
  <c r="S87" i="36"/>
  <c r="AN94" i="64"/>
  <c r="AN310" i="64"/>
  <c r="AN383" i="64"/>
  <c r="AN456" i="64"/>
  <c r="AN529" i="64"/>
  <c r="AN24" i="64"/>
  <c r="AT312" i="64"/>
  <c r="AT531" i="64"/>
  <c r="AT26" i="64"/>
  <c r="AT167" i="64"/>
  <c r="AT238" i="64"/>
  <c r="AT458" i="64"/>
  <c r="AT96" i="64"/>
  <c r="AT385" i="64"/>
  <c r="AT104" i="64"/>
  <c r="AT539" i="64"/>
  <c r="AT466" i="64"/>
  <c r="AT34" i="64"/>
  <c r="AT393" i="64"/>
  <c r="AL108" i="64"/>
  <c r="AL470" i="64"/>
  <c r="AL324" i="64"/>
  <c r="AL250" i="64"/>
  <c r="AL38" i="64"/>
  <c r="AN40" i="64"/>
  <c r="AN252" i="64"/>
  <c r="AN326" i="64"/>
  <c r="AN181" i="64"/>
  <c r="AN472" i="64"/>
  <c r="AN110" i="64"/>
  <c r="AN399" i="64"/>
  <c r="AB256" i="64"/>
  <c r="AB549" i="64"/>
  <c r="AB44" i="64"/>
  <c r="AB403" i="64"/>
  <c r="AB185" i="64"/>
  <c r="AV618" i="64"/>
  <c r="AB114" i="64"/>
  <c r="AB476" i="64"/>
  <c r="AP44" i="64"/>
  <c r="AP185" i="64"/>
  <c r="AP549" i="64"/>
  <c r="AP256" i="64"/>
  <c r="AP476" i="64"/>
  <c r="AP114" i="64"/>
  <c r="AP403" i="64"/>
  <c r="AT256" i="64"/>
  <c r="AT403" i="64"/>
  <c r="AT185" i="64"/>
  <c r="AT476" i="64"/>
  <c r="AT114" i="64"/>
  <c r="Q153" i="47"/>
  <c r="AL70" i="25"/>
  <c r="AF260" i="64"/>
  <c r="AF480" i="64"/>
  <c r="AF48" i="64"/>
  <c r="AF189" i="64"/>
  <c r="AL75" i="25"/>
  <c r="Q157" i="47"/>
  <c r="AE52" i="64"/>
  <c r="AE557" i="64"/>
  <c r="AE411" i="64"/>
  <c r="AE338" i="64"/>
  <c r="AE122" i="64"/>
  <c r="AE193" i="64"/>
  <c r="AE264" i="64"/>
  <c r="F198" i="47"/>
  <c r="F362" i="47" s="1"/>
  <c r="AA138" i="25"/>
  <c r="AA292" i="25" s="1"/>
  <c r="M198" i="47"/>
  <c r="M362" i="47" s="1"/>
  <c r="AH138" i="25"/>
  <c r="AH292" i="25" s="1"/>
  <c r="AD106" i="64"/>
  <c r="AR407" i="64"/>
  <c r="AN236" i="64"/>
  <c r="AF553" i="64"/>
  <c r="R394" i="64"/>
  <c r="M394" i="64"/>
  <c r="Z394" i="64"/>
  <c r="O394" i="64"/>
  <c r="F394" i="64"/>
  <c r="I394" i="64"/>
  <c r="V394" i="64"/>
  <c r="U394" i="64"/>
  <c r="Q394" i="64"/>
  <c r="Z321" i="64"/>
  <c r="I321" i="64"/>
  <c r="U321" i="64"/>
  <c r="O321" i="64"/>
  <c r="Q321" i="64"/>
  <c r="V321" i="64"/>
  <c r="R321" i="64"/>
  <c r="M321" i="64"/>
  <c r="F321" i="64"/>
  <c r="AD177" i="64"/>
  <c r="AT553" i="64"/>
  <c r="AT407" i="64"/>
  <c r="AT330" i="64"/>
  <c r="D21" i="46"/>
  <c r="E21" i="46" s="1"/>
  <c r="F18" i="63"/>
  <c r="D21" i="44" s="1"/>
  <c r="E21" i="44" s="1"/>
  <c r="H21" i="44" s="1"/>
  <c r="AK175" i="64"/>
  <c r="AP175" i="64"/>
  <c r="AG175" i="64"/>
  <c r="AR175" i="64"/>
  <c r="AC175" i="64"/>
  <c r="AL175" i="64"/>
  <c r="AQ175" i="64"/>
  <c r="AH175" i="64"/>
  <c r="AS175" i="64"/>
  <c r="AF175" i="64"/>
  <c r="AD175" i="64"/>
  <c r="AT175" i="64"/>
  <c r="AM175" i="64"/>
  <c r="AI175" i="64"/>
  <c r="AJ175" i="64"/>
  <c r="AE175" i="64"/>
  <c r="AN175" i="64"/>
  <c r="AO175" i="64"/>
  <c r="J128" i="44"/>
  <c r="F228" i="44"/>
  <c r="AC175" i="46"/>
  <c r="AX124" i="46"/>
  <c r="AC111" i="46"/>
  <c r="CN144" i="46"/>
  <c r="K158" i="25"/>
  <c r="K276" i="25" s="1"/>
  <c r="N238" i="46"/>
  <c r="CN97" i="46"/>
  <c r="Z238" i="46"/>
  <c r="W158" i="25"/>
  <c r="W276" i="25" s="1"/>
  <c r="I238" i="46"/>
  <c r="F158" i="25"/>
  <c r="F276" i="25" s="1"/>
  <c r="N158" i="25"/>
  <c r="N276" i="25" s="1"/>
  <c r="Q238" i="46"/>
  <c r="T238" i="46"/>
  <c r="Q158" i="25"/>
  <c r="Q276" i="25" s="1"/>
  <c r="AE22" i="54"/>
  <c r="AE21" i="54" s="1"/>
  <c r="L28" i="11"/>
  <c r="BC22" i="54"/>
  <c r="BC21" i="54" s="1"/>
  <c r="T28" i="11"/>
  <c r="AF25" i="64"/>
  <c r="AT234" i="64"/>
  <c r="AT22" i="64"/>
  <c r="AT163" i="64"/>
  <c r="AT308" i="64"/>
  <c r="AT381" i="64"/>
  <c r="AT92" i="64"/>
  <c r="AR26" i="64"/>
  <c r="AR96" i="64"/>
  <c r="AR385" i="64"/>
  <c r="AR312" i="64"/>
  <c r="AR167" i="64"/>
  <c r="AR238" i="64"/>
  <c r="AR531" i="64"/>
  <c r="AR458" i="64"/>
  <c r="AR104" i="64"/>
  <c r="AR466" i="64"/>
  <c r="AR393" i="64"/>
  <c r="AR539" i="64"/>
  <c r="AR34" i="64"/>
  <c r="AR246" i="64"/>
  <c r="AE38" i="64"/>
  <c r="AE470" i="64"/>
  <c r="AE108" i="64"/>
  <c r="AE250" i="64"/>
  <c r="AE324" i="64"/>
  <c r="AF472" i="64"/>
  <c r="AF252" i="64"/>
  <c r="AF110" i="64"/>
  <c r="AF181" i="64"/>
  <c r="AF399" i="64"/>
  <c r="AF40" i="64"/>
  <c r="AF326" i="64"/>
  <c r="AN63" i="25"/>
  <c r="S149" i="47"/>
  <c r="AK44" i="64"/>
  <c r="AK403" i="64"/>
  <c r="AK476" i="64"/>
  <c r="AK549" i="64"/>
  <c r="AK185" i="64"/>
  <c r="AK256" i="64"/>
  <c r="AK114" i="64"/>
  <c r="AU189" i="64"/>
  <c r="AU48" i="64"/>
  <c r="AU260" i="64"/>
  <c r="AU480" i="64"/>
  <c r="AU553" i="64"/>
  <c r="F153" i="47"/>
  <c r="AA70" i="25"/>
  <c r="AD260" i="64"/>
  <c r="AD48" i="64"/>
  <c r="AD553" i="64"/>
  <c r="AD189" i="64"/>
  <c r="AD480" i="64"/>
  <c r="AD334" i="64"/>
  <c r="AC75" i="25"/>
  <c r="H157" i="47"/>
  <c r="AC557" i="64"/>
  <c r="AC411" i="64"/>
  <c r="AC122" i="64"/>
  <c r="AC338" i="64"/>
  <c r="AC264" i="64"/>
  <c r="AC52" i="64"/>
  <c r="AC193" i="64"/>
  <c r="R198" i="47"/>
  <c r="R362" i="47" s="1"/>
  <c r="AM138" i="25"/>
  <c r="AM292" i="25" s="1"/>
  <c r="D198" i="47"/>
  <c r="Y138" i="25"/>
  <c r="AX152" i="46"/>
  <c r="I198" i="47"/>
  <c r="I362" i="47" s="1"/>
  <c r="AD138" i="25"/>
  <c r="AD292" i="25" s="1"/>
  <c r="AI177" i="64"/>
  <c r="AD468" i="64"/>
  <c r="AN545" i="64"/>
  <c r="Z247" i="64"/>
  <c r="O247" i="64"/>
  <c r="Q247" i="64"/>
  <c r="U247" i="64"/>
  <c r="F247" i="64"/>
  <c r="R247" i="64"/>
  <c r="F35" i="64"/>
  <c r="U35" i="64"/>
  <c r="AV622" i="64"/>
  <c r="AD407" i="64"/>
  <c r="AK484" i="64"/>
  <c r="AX91" i="46"/>
  <c r="AC61" i="46"/>
  <c r="AG243" i="46"/>
  <c r="AC72" i="46"/>
  <c r="F397" i="64"/>
  <c r="BS185" i="46"/>
  <c r="S158" i="25"/>
  <c r="S276" i="25" s="1"/>
  <c r="V238" i="46"/>
  <c r="L158" i="25"/>
  <c r="L276" i="25" s="1"/>
  <c r="O238" i="46"/>
  <c r="L238" i="46"/>
  <c r="I158" i="25"/>
  <c r="I276" i="25" s="1"/>
  <c r="M158" i="25"/>
  <c r="M276" i="25" s="1"/>
  <c r="P238" i="46"/>
  <c r="P22" i="54"/>
  <c r="P21" i="54" s="1"/>
  <c r="G28" i="11"/>
  <c r="L29" i="11"/>
  <c r="AD20" i="34"/>
  <c r="F47" i="64"/>
  <c r="AU47" i="64"/>
  <c r="AH47" i="64"/>
  <c r="AF47" i="64"/>
  <c r="AN47" i="64"/>
  <c r="AQ47" i="64"/>
  <c r="AM47" i="64"/>
  <c r="AD47" i="64"/>
  <c r="AC47" i="64"/>
  <c r="AO47" i="64"/>
  <c r="AB47" i="64"/>
  <c r="AK47" i="64"/>
  <c r="AS47" i="64"/>
  <c r="AL47" i="64"/>
  <c r="AG47" i="64"/>
  <c r="AE47" i="64"/>
  <c r="CN118" i="46"/>
  <c r="AC25" i="64"/>
  <c r="AQ25" i="64"/>
  <c r="AR22" i="64"/>
  <c r="AR234" i="64"/>
  <c r="AR308" i="64"/>
  <c r="AR92" i="64"/>
  <c r="AR381" i="64"/>
  <c r="AR163" i="64"/>
  <c r="AT535" i="64"/>
  <c r="AT462" i="64"/>
  <c r="AT30" i="64"/>
  <c r="AT389" i="64"/>
  <c r="AT316" i="64"/>
  <c r="AR541" i="64"/>
  <c r="AR36" i="64"/>
  <c r="AR322" i="64"/>
  <c r="AR395" i="64"/>
  <c r="AD322" i="64"/>
  <c r="AD541" i="64"/>
  <c r="AD36" i="64"/>
  <c r="AC470" i="64"/>
  <c r="AC38" i="64"/>
  <c r="AC108" i="64"/>
  <c r="AC324" i="64"/>
  <c r="AC250" i="64"/>
  <c r="AV612" i="64"/>
  <c r="AD472" i="64"/>
  <c r="AD110" i="64"/>
  <c r="AD326" i="64"/>
  <c r="AD399" i="64"/>
  <c r="AD181" i="64"/>
  <c r="AD252" i="64"/>
  <c r="AD40" i="64"/>
  <c r="L149" i="47"/>
  <c r="AG63" i="25"/>
  <c r="AE549" i="64"/>
  <c r="AE403" i="64"/>
  <c r="AE44" i="64"/>
  <c r="AE476" i="64"/>
  <c r="AE114" i="64"/>
  <c r="AE185" i="64"/>
  <c r="AE256" i="64"/>
  <c r="T153" i="47"/>
  <c r="AO70" i="25"/>
  <c r="AR48" i="64"/>
  <c r="AR260" i="64"/>
  <c r="AR189" i="64"/>
  <c r="AR480" i="64"/>
  <c r="AT189" i="64"/>
  <c r="AT480" i="64"/>
  <c r="AL52" i="64"/>
  <c r="AL411" i="64"/>
  <c r="AL122" i="64"/>
  <c r="AL557" i="64"/>
  <c r="AL338" i="64"/>
  <c r="AL193" i="64"/>
  <c r="AL264" i="64"/>
  <c r="AT411" i="64"/>
  <c r="AT122" i="64"/>
  <c r="AT557" i="64"/>
  <c r="AT193" i="64"/>
  <c r="AT338" i="64"/>
  <c r="AT264" i="64"/>
  <c r="W198" i="47"/>
  <c r="W362" i="47" s="1"/>
  <c r="AR138" i="25"/>
  <c r="AR292" i="25" s="1"/>
  <c r="P198" i="47"/>
  <c r="P362" i="47" s="1"/>
  <c r="AK138" i="25"/>
  <c r="AK292" i="25" s="1"/>
  <c r="AC484" i="64"/>
  <c r="AI395" i="64"/>
  <c r="AF334" i="64"/>
  <c r="Z105" i="64"/>
  <c r="V105" i="64"/>
  <c r="M105" i="64"/>
  <c r="R105" i="64"/>
  <c r="I105" i="64"/>
  <c r="AI553" i="64"/>
  <c r="AF545" i="64"/>
  <c r="AD545" i="64"/>
  <c r="AI468" i="64"/>
  <c r="AP330" i="64"/>
  <c r="F118" i="64"/>
  <c r="AL484" i="64"/>
  <c r="CJ88" i="46"/>
  <c r="CC88" i="46"/>
  <c r="D75" i="36"/>
  <c r="CB88" i="46"/>
  <c r="CH88" i="46"/>
  <c r="CM88" i="46"/>
  <c r="BU129" i="46"/>
  <c r="E174" i="25" s="1"/>
  <c r="BS164" i="46"/>
  <c r="CI88" i="46"/>
  <c r="CA88" i="46"/>
  <c r="CD129" i="46"/>
  <c r="N174" i="25" s="1"/>
  <c r="CJ129" i="46"/>
  <c r="T174" i="25" s="1"/>
  <c r="AT36" i="64"/>
  <c r="B61" i="67"/>
  <c r="E67" i="67"/>
  <c r="AC73" i="46"/>
  <c r="AE146" i="68"/>
  <c r="G286" i="25"/>
  <c r="AX125" i="46"/>
  <c r="C177" i="25"/>
  <c r="AG253" i="46"/>
  <c r="AF253" i="46"/>
  <c r="AX127" i="46"/>
  <c r="AE243" i="46"/>
  <c r="AC69" i="46"/>
  <c r="AR146" i="68"/>
  <c r="AC196" i="46"/>
  <c r="BS144" i="46"/>
  <c r="AC191" i="46"/>
  <c r="AX129" i="46"/>
  <c r="AN254" i="46"/>
  <c r="AX195" i="46"/>
  <c r="CN130" i="46"/>
  <c r="AM243" i="46"/>
  <c r="P286" i="25"/>
  <c r="F286" i="25"/>
  <c r="F83" i="63"/>
  <c r="AC79" i="46"/>
  <c r="BJ146" i="68"/>
  <c r="BN165" i="46"/>
  <c r="BL233" i="46" s="1"/>
  <c r="BO165" i="46"/>
  <c r="BM233" i="46" s="1"/>
  <c r="C233" i="46"/>
  <c r="CD165" i="46"/>
  <c r="CB233" i="46" s="1"/>
  <c r="BQ165" i="46"/>
  <c r="BO233" i="46" s="1"/>
  <c r="CE165" i="46"/>
  <c r="CC233" i="46" s="1"/>
  <c r="CJ165" i="46"/>
  <c r="CH233" i="46" s="1"/>
  <c r="BG165" i="46"/>
  <c r="BE233" i="46" s="1"/>
  <c r="CC165" i="46"/>
  <c r="CA233" i="46" s="1"/>
  <c r="BH165" i="46"/>
  <c r="BF233" i="46" s="1"/>
  <c r="G165" i="46"/>
  <c r="CB165" i="46"/>
  <c r="BZ233" i="46" s="1"/>
  <c r="BD165" i="46"/>
  <c r="BB233" i="46" s="1"/>
  <c r="BR165" i="46"/>
  <c r="BP233" i="46" s="1"/>
  <c r="CL165" i="46"/>
  <c r="CJ233" i="46" s="1"/>
  <c r="BK165" i="46"/>
  <c r="BI233" i="46" s="1"/>
  <c r="BA165" i="46"/>
  <c r="AY233" i="46" s="1"/>
  <c r="AY165" i="46"/>
  <c r="I163" i="44"/>
  <c r="G229" i="44" s="1"/>
  <c r="BT165" i="46"/>
  <c r="CF165" i="46"/>
  <c r="CD233" i="46" s="1"/>
  <c r="BW165" i="46"/>
  <c r="BU233" i="46" s="1"/>
  <c r="BU165" i="46"/>
  <c r="BS233" i="46" s="1"/>
  <c r="CM165" i="46"/>
  <c r="CK233" i="46" s="1"/>
  <c r="BM165" i="46"/>
  <c r="BK233" i="46" s="1"/>
  <c r="CA165" i="46"/>
  <c r="BY233" i="46" s="1"/>
  <c r="BL165" i="46"/>
  <c r="BJ233" i="46" s="1"/>
  <c r="AZ165" i="46"/>
  <c r="AX233" i="46" s="1"/>
  <c r="CH165" i="46"/>
  <c r="CF233" i="46" s="1"/>
  <c r="BB165" i="46"/>
  <c r="AZ233" i="46" s="1"/>
  <c r="BJ165" i="46"/>
  <c r="BH233" i="46" s="1"/>
  <c r="BE165" i="46"/>
  <c r="BC233" i="46" s="1"/>
  <c r="BY165" i="46"/>
  <c r="BW233" i="46" s="1"/>
  <c r="CK165" i="46"/>
  <c r="CI233" i="46" s="1"/>
  <c r="BV165" i="46"/>
  <c r="BT233" i="46" s="1"/>
  <c r="BF165" i="46"/>
  <c r="BD233" i="46" s="1"/>
  <c r="BZ165" i="46"/>
  <c r="BX233" i="46" s="1"/>
  <c r="BC165" i="46"/>
  <c r="BA233" i="46" s="1"/>
  <c r="CG165" i="46"/>
  <c r="CE233" i="46" s="1"/>
  <c r="CI165" i="46"/>
  <c r="CG233" i="46" s="1"/>
  <c r="BX165" i="46"/>
  <c r="BV233" i="46" s="1"/>
  <c r="BP165" i="46"/>
  <c r="BN233" i="46" s="1"/>
  <c r="BI165" i="46"/>
  <c r="BG233" i="46" s="1"/>
  <c r="CB59" i="46"/>
  <c r="BZ246" i="46" s="1"/>
  <c r="BB59" i="46"/>
  <c r="AZ246" i="46" s="1"/>
  <c r="CD59" i="46"/>
  <c r="CB246" i="46" s="1"/>
  <c r="CF59" i="46"/>
  <c r="CD246" i="46" s="1"/>
  <c r="BM59" i="46"/>
  <c r="BK246" i="46" s="1"/>
  <c r="BZ59" i="46"/>
  <c r="BX246" i="46" s="1"/>
  <c r="BJ59" i="46"/>
  <c r="BH246" i="46" s="1"/>
  <c r="BU59" i="46"/>
  <c r="BS246" i="46" s="1"/>
  <c r="BD59" i="46"/>
  <c r="BB246" i="46" s="1"/>
  <c r="AZ59" i="46"/>
  <c r="BN59" i="46"/>
  <c r="BL246" i="46" s="1"/>
  <c r="CH59" i="46"/>
  <c r="CF246" i="46" s="1"/>
  <c r="BY59" i="46"/>
  <c r="BW246" i="46" s="1"/>
  <c r="BE59" i="46"/>
  <c r="BC246" i="46" s="1"/>
  <c r="BR59" i="46"/>
  <c r="BP246" i="46" s="1"/>
  <c r="C246" i="46"/>
  <c r="I59" i="44"/>
  <c r="G242" i="44" s="1"/>
  <c r="CI59" i="46"/>
  <c r="CG246" i="46" s="1"/>
  <c r="BL59" i="46"/>
  <c r="BJ246" i="46" s="1"/>
  <c r="BP59" i="46"/>
  <c r="BN246" i="46" s="1"/>
  <c r="CL59" i="46"/>
  <c r="CJ246" i="46" s="1"/>
  <c r="CA59" i="46"/>
  <c r="BY246" i="46" s="1"/>
  <c r="CK59" i="46"/>
  <c r="CI246" i="46" s="1"/>
  <c r="BC59" i="46"/>
  <c r="BA246" i="46" s="1"/>
  <c r="BX59" i="46"/>
  <c r="BV246" i="46" s="1"/>
  <c r="BH59" i="46"/>
  <c r="BF246" i="46" s="1"/>
  <c r="P153" i="25"/>
  <c r="P285" i="25" s="1"/>
  <c r="S247" i="46"/>
  <c r="AC129" i="46"/>
  <c r="X540" i="64"/>
  <c r="X321" i="64"/>
  <c r="X105" i="64"/>
  <c r="X394" i="64"/>
  <c r="AK171" i="64"/>
  <c r="AP171" i="64"/>
  <c r="AL171" i="64"/>
  <c r="AD171" i="64"/>
  <c r="AQ171" i="64"/>
  <c r="AG171" i="64"/>
  <c r="AC171" i="64"/>
  <c r="AJ171" i="64"/>
  <c r="AM171" i="64"/>
  <c r="AT171" i="64"/>
  <c r="AB171" i="64"/>
  <c r="AU171" i="64"/>
  <c r="AI171" i="64"/>
  <c r="AH171" i="64"/>
  <c r="AF171" i="64"/>
  <c r="AR171" i="64"/>
  <c r="AN171" i="64"/>
  <c r="X247" i="64"/>
  <c r="BL146" i="68"/>
  <c r="AC64" i="46"/>
  <c r="V153" i="25"/>
  <c r="V285" i="25" s="1"/>
  <c r="Y247" i="46"/>
  <c r="H163" i="44"/>
  <c r="C229" i="44"/>
  <c r="N286" i="25"/>
  <c r="G244" i="46"/>
  <c r="AC85" i="46"/>
  <c r="AA244" i="46" s="1"/>
  <c r="H153" i="25"/>
  <c r="K247" i="46"/>
  <c r="AC167" i="46"/>
  <c r="AA247" i="46" s="1"/>
  <c r="T540" i="64"/>
  <c r="T105" i="64"/>
  <c r="T394" i="64"/>
  <c r="E286" i="25"/>
  <c r="N540" i="64"/>
  <c r="N176" i="64"/>
  <c r="N394" i="64"/>
  <c r="N247" i="64"/>
  <c r="N321" i="64"/>
  <c r="N105" i="64"/>
  <c r="AC63" i="46"/>
  <c r="K153" i="25"/>
  <c r="K285" i="25" s="1"/>
  <c r="N247" i="46"/>
  <c r="AI100" i="64"/>
  <c r="AH100" i="64"/>
  <c r="AE100" i="64"/>
  <c r="AJ100" i="64"/>
  <c r="AO100" i="64"/>
  <c r="AM100" i="64"/>
  <c r="AT100" i="64"/>
  <c r="AU100" i="64"/>
  <c r="AF100" i="64"/>
  <c r="AD100" i="64"/>
  <c r="AR100" i="64"/>
  <c r="AP100" i="64"/>
  <c r="AK100" i="64"/>
  <c r="AL100" i="64"/>
  <c r="AG100" i="64"/>
  <c r="AN100" i="64"/>
  <c r="AQ100" i="64"/>
  <c r="AC100" i="64"/>
  <c r="BS147" i="46"/>
  <c r="AS100" i="64"/>
  <c r="CN103" i="46"/>
  <c r="AJ464" i="64"/>
  <c r="AJ102" i="64"/>
  <c r="AJ537" i="64"/>
  <c r="AJ318" i="64"/>
  <c r="AJ391" i="64"/>
  <c r="AU146" i="68"/>
  <c r="BS94" i="46"/>
  <c r="BQ250" i="46" s="1"/>
  <c r="AY250" i="46"/>
  <c r="AX90" i="46"/>
  <c r="D152" i="25"/>
  <c r="AC166" i="46"/>
  <c r="T247" i="46"/>
  <c r="Q153" i="25"/>
  <c r="Q285" i="25" s="1"/>
  <c r="S540" i="64"/>
  <c r="S176" i="64"/>
  <c r="S247" i="64"/>
  <c r="S467" i="64"/>
  <c r="S321" i="64"/>
  <c r="S105" i="64"/>
  <c r="S394" i="64"/>
  <c r="CN142" i="46"/>
  <c r="D30" i="64"/>
  <c r="F30" i="64" s="1"/>
  <c r="D171" i="64"/>
  <c r="F171" i="64" s="1"/>
  <c r="D100" i="64"/>
  <c r="F100" i="64" s="1"/>
  <c r="F604" i="64"/>
  <c r="D242" i="64"/>
  <c r="F242" i="64" s="1"/>
  <c r="D389" i="64"/>
  <c r="F389" i="64" s="1"/>
  <c r="D316" i="64"/>
  <c r="F316" i="64" s="1"/>
  <c r="D462" i="64"/>
  <c r="F462" i="64" s="1"/>
  <c r="D535" i="64"/>
  <c r="F535" i="64" s="1"/>
  <c r="F39" i="64"/>
  <c r="AQ39" i="64"/>
  <c r="AM39" i="64"/>
  <c r="AJ39" i="64"/>
  <c r="AL39" i="64"/>
  <c r="AT39" i="64"/>
  <c r="AH39" i="64"/>
  <c r="AO39" i="64"/>
  <c r="AP39" i="64"/>
  <c r="AF39" i="64"/>
  <c r="AD39" i="64"/>
  <c r="AU39" i="64"/>
  <c r="AS39" i="64"/>
  <c r="AG39" i="64"/>
  <c r="AC39" i="64"/>
  <c r="AK39" i="64"/>
  <c r="AE39" i="64"/>
  <c r="BS182" i="46"/>
  <c r="CN107" i="46"/>
  <c r="CN117" i="46"/>
  <c r="AE171" i="64"/>
  <c r="AF146" i="68"/>
  <c r="CJ31" i="46"/>
  <c r="BH31" i="46"/>
  <c r="BW31" i="46"/>
  <c r="BK31" i="46"/>
  <c r="BV31" i="46"/>
  <c r="BF31" i="46"/>
  <c r="BD31" i="46"/>
  <c r="BA31" i="46"/>
  <c r="BE31" i="46"/>
  <c r="AZ31" i="46"/>
  <c r="BG31" i="46"/>
  <c r="BB31" i="46"/>
  <c r="BP31" i="46"/>
  <c r="BL31" i="46"/>
  <c r="BT31" i="46"/>
  <c r="CH31" i="46"/>
  <c r="BZ31" i="46"/>
  <c r="BR31" i="46"/>
  <c r="CD31" i="46"/>
  <c r="CL31" i="46"/>
  <c r="BY31" i="46"/>
  <c r="CM31" i="46"/>
  <c r="BM31" i="46"/>
  <c r="BX31" i="46"/>
  <c r="BQ31" i="46"/>
  <c r="CI31" i="46"/>
  <c r="CE31" i="46"/>
  <c r="AY31" i="46"/>
  <c r="I31" i="44"/>
  <c r="BN31" i="46"/>
  <c r="BI31" i="46"/>
  <c r="BJ31" i="46"/>
  <c r="BU31" i="46"/>
  <c r="CK31" i="46"/>
  <c r="CA31" i="46"/>
  <c r="CB31" i="46"/>
  <c r="BC31" i="46"/>
  <c r="CG31" i="46"/>
  <c r="F31" i="46"/>
  <c r="H31" i="46" s="1"/>
  <c r="CF31" i="46"/>
  <c r="BO31" i="46"/>
  <c r="CC31" i="46"/>
  <c r="D59" i="44"/>
  <c r="E59" i="44" s="1"/>
  <c r="K56" i="63"/>
  <c r="R286" i="25"/>
  <c r="L153" i="25"/>
  <c r="L285" i="25" s="1"/>
  <c r="O247" i="46"/>
  <c r="AG242" i="64"/>
  <c r="AC242" i="64"/>
  <c r="AJ242" i="64"/>
  <c r="AN242" i="64"/>
  <c r="AM242" i="64"/>
  <c r="AL242" i="64"/>
  <c r="AI242" i="64"/>
  <c r="AQ242" i="64"/>
  <c r="AK242" i="64"/>
  <c r="AH242" i="64"/>
  <c r="AS242" i="64"/>
  <c r="AO242" i="64"/>
  <c r="AT242" i="64"/>
  <c r="AP242" i="64"/>
  <c r="AF242" i="64"/>
  <c r="AE242" i="64"/>
  <c r="AD242" i="64"/>
  <c r="AR242" i="64"/>
  <c r="AU242" i="64"/>
  <c r="BS142" i="46"/>
  <c r="BS85" i="46"/>
  <c r="BQ244" i="46" s="1"/>
  <c r="AW244" i="46"/>
  <c r="T321" i="64"/>
  <c r="AB244" i="46"/>
  <c r="AX85" i="46"/>
  <c r="AV244" i="46" s="1"/>
  <c r="AJ32" i="64"/>
  <c r="I88" i="44"/>
  <c r="J88" i="44" s="1"/>
  <c r="AJ530" i="64"/>
  <c r="W75" i="36"/>
  <c r="AH526" i="64"/>
  <c r="AC97" i="46"/>
  <c r="G248" i="46"/>
  <c r="AX88" i="46"/>
  <c r="AC88" i="46"/>
  <c r="AC107" i="46"/>
  <c r="S145" i="47"/>
  <c r="AN58" i="25"/>
  <c r="AQ237" i="46"/>
  <c r="AS396" i="64"/>
  <c r="AQ396" i="64"/>
  <c r="AM396" i="64"/>
  <c r="AK396" i="64"/>
  <c r="AP396" i="64"/>
  <c r="AH396" i="64"/>
  <c r="AD396" i="64"/>
  <c r="AE396" i="64"/>
  <c r="AF396" i="64"/>
  <c r="AN396" i="64"/>
  <c r="AO396" i="64"/>
  <c r="AJ396" i="64"/>
  <c r="AT396" i="64"/>
  <c r="AR396" i="64"/>
  <c r="AB396" i="64"/>
  <c r="AG396" i="64"/>
  <c r="AU396" i="64"/>
  <c r="AL396" i="64"/>
  <c r="Q145" i="47"/>
  <c r="AL58" i="25"/>
  <c r="AO237" i="46"/>
  <c r="AQ107" i="64"/>
  <c r="AK107" i="64"/>
  <c r="AJ107" i="64"/>
  <c r="AR107" i="64"/>
  <c r="AP107" i="64"/>
  <c r="AL107" i="64"/>
  <c r="AM107" i="64"/>
  <c r="AH107" i="64"/>
  <c r="AE107" i="64"/>
  <c r="AC107" i="64"/>
  <c r="AO107" i="64"/>
  <c r="AT107" i="64"/>
  <c r="AG107" i="64"/>
  <c r="AS107" i="64"/>
  <c r="AU107" i="64"/>
  <c r="AF107" i="64"/>
  <c r="AN107" i="64"/>
  <c r="AD107" i="64"/>
  <c r="AB107" i="64"/>
  <c r="AS323" i="64"/>
  <c r="AJ323" i="64"/>
  <c r="AO323" i="64"/>
  <c r="AU323" i="64"/>
  <c r="AP323" i="64"/>
  <c r="AH323" i="64"/>
  <c r="AF323" i="64"/>
  <c r="AN323" i="64"/>
  <c r="AB323" i="64"/>
  <c r="AQ323" i="64"/>
  <c r="AD323" i="64"/>
  <c r="AE323" i="64"/>
  <c r="AC323" i="64"/>
  <c r="AK323" i="64"/>
  <c r="AT323" i="64"/>
  <c r="AR323" i="64"/>
  <c r="AL323" i="64"/>
  <c r="AG323" i="64"/>
  <c r="T145" i="47"/>
  <c r="AO58" i="25"/>
  <c r="AT326" i="64"/>
  <c r="AT472" i="64"/>
  <c r="AT252" i="64"/>
  <c r="AT545" i="64"/>
  <c r="AT399" i="64"/>
  <c r="AT181" i="64"/>
  <c r="AV614" i="64"/>
  <c r="AF58" i="25"/>
  <c r="K145" i="47"/>
  <c r="AI237" i="46"/>
  <c r="Y58" i="25"/>
  <c r="D145" i="47"/>
  <c r="AB237" i="46"/>
  <c r="J250" i="46"/>
  <c r="H94" i="56"/>
  <c r="D107" i="64"/>
  <c r="D542" i="64"/>
  <c r="F542" i="64" s="1"/>
  <c r="D178" i="64"/>
  <c r="F611" i="64"/>
  <c r="D249" i="64"/>
  <c r="D469" i="64"/>
  <c r="D37" i="64"/>
  <c r="D396" i="64"/>
  <c r="D323" i="64"/>
  <c r="F252" i="46"/>
  <c r="M145" i="47"/>
  <c r="AH58" i="25"/>
  <c r="AK237" i="46"/>
  <c r="F240" i="64"/>
  <c r="AC178" i="46"/>
  <c r="AX87" i="46"/>
  <c r="AK146" i="68"/>
  <c r="BE146" i="68"/>
  <c r="BR146" i="68"/>
  <c r="AL146" i="68"/>
  <c r="Y250" i="46"/>
  <c r="W94" i="56"/>
  <c r="AG58" i="25"/>
  <c r="L145" i="47"/>
  <c r="AJ237" i="46"/>
  <c r="BU112" i="46"/>
  <c r="CJ112" i="46"/>
  <c r="CM112" i="46"/>
  <c r="CL112" i="46"/>
  <c r="CE112" i="46"/>
  <c r="CB112" i="46"/>
  <c r="AU235" i="64"/>
  <c r="AE235" i="64"/>
  <c r="AH235" i="64"/>
  <c r="AF235" i="64"/>
  <c r="AN235" i="64"/>
  <c r="AI235" i="64"/>
  <c r="AO235" i="64"/>
  <c r="AJ235" i="64"/>
  <c r="AP235" i="64"/>
  <c r="AC235" i="64"/>
  <c r="AQ235" i="64"/>
  <c r="AM235" i="64"/>
  <c r="AK235" i="64"/>
  <c r="AD235" i="64"/>
  <c r="AL235" i="64"/>
  <c r="AS235" i="64"/>
  <c r="AT235" i="64"/>
  <c r="AG235" i="64"/>
  <c r="AR235" i="64"/>
  <c r="AB235" i="64"/>
  <c r="AO469" i="64"/>
  <c r="AK469" i="64"/>
  <c r="AS469" i="64"/>
  <c r="AQ469" i="64"/>
  <c r="AM469" i="64"/>
  <c r="AU469" i="64"/>
  <c r="AF469" i="64"/>
  <c r="AD469" i="64"/>
  <c r="AH469" i="64"/>
  <c r="AB469" i="64"/>
  <c r="AG469" i="64"/>
  <c r="AJ469" i="64"/>
  <c r="AR469" i="64"/>
  <c r="AP469" i="64"/>
  <c r="AL469" i="64"/>
  <c r="AT469" i="64"/>
  <c r="AE469" i="64"/>
  <c r="AC469" i="64"/>
  <c r="AR58" i="25"/>
  <c r="W145" i="47"/>
  <c r="AU237" i="46"/>
  <c r="N145" i="47"/>
  <c r="AI58" i="25"/>
  <c r="AL237" i="46"/>
  <c r="AC99" i="46"/>
  <c r="AI121" i="64"/>
  <c r="AI410" i="64"/>
  <c r="AI51" i="64"/>
  <c r="AI337" i="64"/>
  <c r="AI263" i="64"/>
  <c r="AI483" i="64"/>
  <c r="AV625" i="64"/>
  <c r="L159" i="25"/>
  <c r="C159" i="25" s="1"/>
  <c r="AC173" i="46"/>
  <c r="BZ92" i="46"/>
  <c r="CE92" i="46"/>
  <c r="CJ92" i="46"/>
  <c r="BV92" i="46"/>
  <c r="CG92" i="46"/>
  <c r="CA92" i="46"/>
  <c r="CC92" i="46"/>
  <c r="AI528" i="64"/>
  <c r="AH528" i="64"/>
  <c r="AU528" i="64"/>
  <c r="AG528" i="64"/>
  <c r="AE528" i="64"/>
  <c r="AR528" i="64"/>
  <c r="AS528" i="64"/>
  <c r="AT528" i="64"/>
  <c r="AF528" i="64"/>
  <c r="AD528" i="64"/>
  <c r="AP528" i="64"/>
  <c r="AC528" i="64"/>
  <c r="AQ528" i="64"/>
  <c r="AK528" i="64"/>
  <c r="AJ528" i="64"/>
  <c r="AN528" i="64"/>
  <c r="AB528" i="64"/>
  <c r="AO528" i="64"/>
  <c r="AM528" i="64"/>
  <c r="AL528" i="64"/>
  <c r="AU178" i="64"/>
  <c r="AK178" i="64"/>
  <c r="AS178" i="64"/>
  <c r="AJ178" i="64"/>
  <c r="AM178" i="64"/>
  <c r="AQ178" i="64"/>
  <c r="AF178" i="64"/>
  <c r="AD178" i="64"/>
  <c r="AT178" i="64"/>
  <c r="AN178" i="64"/>
  <c r="AP178" i="64"/>
  <c r="AL178" i="64"/>
  <c r="AH178" i="64"/>
  <c r="AR178" i="64"/>
  <c r="AB178" i="64"/>
  <c r="AG178" i="64"/>
  <c r="AO178" i="64"/>
  <c r="AE178" i="64"/>
  <c r="AC178" i="64"/>
  <c r="F145" i="47"/>
  <c r="AA58" i="25"/>
  <c r="AD237" i="46"/>
  <c r="R145" i="47"/>
  <c r="AM58" i="25"/>
  <c r="AP237" i="46"/>
  <c r="AT110" i="64"/>
  <c r="AC396" i="64"/>
  <c r="AM542" i="64"/>
  <c r="AU542" i="64"/>
  <c r="AQ542" i="64"/>
  <c r="AJ542" i="64"/>
  <c r="AD542" i="64"/>
  <c r="AR542" i="64"/>
  <c r="AN542" i="64"/>
  <c r="AT542" i="64"/>
  <c r="AP542" i="64"/>
  <c r="AL542" i="64"/>
  <c r="AB542" i="64"/>
  <c r="AE542" i="64"/>
  <c r="AH542" i="64"/>
  <c r="AF542" i="64"/>
  <c r="AG542" i="64"/>
  <c r="AC542" i="64"/>
  <c r="AO542" i="64"/>
  <c r="AS542" i="64"/>
  <c r="AK542" i="64"/>
  <c r="AI309" i="64"/>
  <c r="AG309" i="64"/>
  <c r="AD309" i="64"/>
  <c r="AC309" i="64"/>
  <c r="AN309" i="64"/>
  <c r="AS309" i="64"/>
  <c r="AO309" i="64"/>
  <c r="AM309" i="64"/>
  <c r="AR309" i="64"/>
  <c r="AL309" i="64"/>
  <c r="AE309" i="64"/>
  <c r="AQ309" i="64"/>
  <c r="AJ309" i="64"/>
  <c r="AT309" i="64"/>
  <c r="AP309" i="64"/>
  <c r="AB309" i="64"/>
  <c r="AK309" i="64"/>
  <c r="AH309" i="64"/>
  <c r="AF309" i="64"/>
  <c r="AT543" i="64"/>
  <c r="AG543" i="64"/>
  <c r="AQ543" i="64"/>
  <c r="AB543" i="64"/>
  <c r="AL543" i="64"/>
  <c r="AF543" i="64"/>
  <c r="AR543" i="64"/>
  <c r="AN543" i="64"/>
  <c r="AI543" i="64"/>
  <c r="AE543" i="64"/>
  <c r="AO543" i="64"/>
  <c r="AJ543" i="64"/>
  <c r="AK543" i="64"/>
  <c r="AP543" i="64"/>
  <c r="AH543" i="64"/>
  <c r="AD543" i="64"/>
  <c r="AM543" i="64"/>
  <c r="AU543" i="64"/>
  <c r="AC543" i="64"/>
  <c r="AS543" i="64"/>
  <c r="BX129" i="46"/>
  <c r="H174" i="25" s="1"/>
  <c r="BM211" i="46"/>
  <c r="AC110" i="46"/>
  <c r="BM146" i="68"/>
  <c r="AT146" i="68"/>
  <c r="C30" i="36"/>
  <c r="AX104" i="46"/>
  <c r="AJ231" i="64"/>
  <c r="AJ378" i="64"/>
  <c r="AJ160" i="64"/>
  <c r="AJ524" i="64"/>
  <c r="AJ89" i="64"/>
  <c r="AJ305" i="64"/>
  <c r="AJ451" i="64"/>
  <c r="AV593" i="64"/>
  <c r="AJ19" i="64"/>
  <c r="AI188" i="64"/>
  <c r="AI259" i="64"/>
  <c r="AI552" i="64"/>
  <c r="AI406" i="64"/>
  <c r="AV621" i="64"/>
  <c r="F342" i="64"/>
  <c r="AX213" i="46"/>
  <c r="BB146" i="68"/>
  <c r="AF250" i="46"/>
  <c r="I94" i="56"/>
  <c r="H394" i="64"/>
  <c r="H247" i="64"/>
  <c r="H321" i="64"/>
  <c r="H176" i="64"/>
  <c r="H540" i="64"/>
  <c r="AT397" i="64"/>
  <c r="AU397" i="64"/>
  <c r="AR397" i="64"/>
  <c r="AB397" i="64"/>
  <c r="AL397" i="64"/>
  <c r="AP397" i="64"/>
  <c r="AN397" i="64"/>
  <c r="AI397" i="64"/>
  <c r="AC397" i="64"/>
  <c r="AS397" i="64"/>
  <c r="AO397" i="64"/>
  <c r="AK397" i="64"/>
  <c r="AE397" i="64"/>
  <c r="AM397" i="64"/>
  <c r="AD397" i="64"/>
  <c r="AJ397" i="64"/>
  <c r="AG397" i="64"/>
  <c r="AQ397" i="64"/>
  <c r="AH397" i="64"/>
  <c r="AF397" i="64"/>
  <c r="C21" i="36"/>
  <c r="AE58" i="25"/>
  <c r="J145" i="47"/>
  <c r="AH237" i="46"/>
  <c r="U145" i="47"/>
  <c r="AS237" i="46"/>
  <c r="AP58" i="25"/>
  <c r="AC182" i="46"/>
  <c r="AU254" i="46"/>
  <c r="H145" i="47"/>
  <c r="AF237" i="46"/>
  <c r="AC58" i="25"/>
  <c r="BA73" i="46"/>
  <c r="BX156" i="46"/>
  <c r="E145" i="47"/>
  <c r="Z58" i="25"/>
  <c r="AQ58" i="25"/>
  <c r="AT237" i="46"/>
  <c r="V145" i="47"/>
  <c r="C25" i="36"/>
  <c r="AC65" i="46"/>
  <c r="AX72" i="46"/>
  <c r="AX120" i="46"/>
  <c r="AX126" i="46"/>
  <c r="BS150" i="46"/>
  <c r="AC75" i="46"/>
  <c r="O248" i="46"/>
  <c r="O145" i="47"/>
  <c r="AM237" i="46"/>
  <c r="AJ58" i="25"/>
  <c r="P145" i="47"/>
  <c r="AK58" i="25"/>
  <c r="F384" i="64"/>
  <c r="AX108" i="46"/>
  <c r="AB250" i="46"/>
  <c r="AX94" i="46"/>
  <c r="AV250" i="46" s="1"/>
  <c r="E94" i="56"/>
  <c r="AX30" i="46"/>
  <c r="AX80" i="46"/>
  <c r="AX74" i="46"/>
  <c r="I145" i="47"/>
  <c r="AX42" i="46"/>
  <c r="AG237" i="46"/>
  <c r="AD58" i="25"/>
  <c r="AX115" i="46"/>
  <c r="AJ250" i="46"/>
  <c r="M94" i="56"/>
  <c r="R250" i="46"/>
  <c r="P94" i="56"/>
  <c r="AC109" i="46"/>
  <c r="AI113" i="64"/>
  <c r="AI43" i="64"/>
  <c r="AI329" i="64"/>
  <c r="AI475" i="64"/>
  <c r="AI402" i="64"/>
  <c r="AV617" i="64"/>
  <c r="CN150" i="46"/>
  <c r="AX117" i="46"/>
  <c r="AC103" i="46"/>
  <c r="AJ243" i="46"/>
  <c r="K176" i="64"/>
  <c r="K321" i="64"/>
  <c r="K105" i="64"/>
  <c r="K540" i="64"/>
  <c r="AX96" i="46"/>
  <c r="P321" i="64"/>
  <c r="P540" i="64"/>
  <c r="P176" i="64"/>
  <c r="P394" i="64"/>
  <c r="P105" i="64"/>
  <c r="AC89" i="46"/>
  <c r="J248" i="46"/>
  <c r="AC113" i="46"/>
  <c r="AX123" i="46"/>
  <c r="AC243" i="46"/>
  <c r="AI455" i="64"/>
  <c r="AG455" i="64"/>
  <c r="AE455" i="64"/>
  <c r="AD455" i="64"/>
  <c r="AP455" i="64"/>
  <c r="AU455" i="64"/>
  <c r="AB455" i="64"/>
  <c r="AJ455" i="64"/>
  <c r="AH455" i="64"/>
  <c r="AF455" i="64"/>
  <c r="AC455" i="64"/>
  <c r="AR455" i="64"/>
  <c r="AT455" i="64"/>
  <c r="AL455" i="64"/>
  <c r="AO455" i="64"/>
  <c r="AK455" i="64"/>
  <c r="AN455" i="64"/>
  <c r="AQ455" i="64"/>
  <c r="AS455" i="64"/>
  <c r="AM455" i="64"/>
  <c r="BS139" i="46"/>
  <c r="AH454" i="64"/>
  <c r="AF454" i="64"/>
  <c r="AR454" i="64"/>
  <c r="AN454" i="64"/>
  <c r="AO454" i="64"/>
  <c r="AI454" i="64"/>
  <c r="AE454" i="64"/>
  <c r="AP454" i="64"/>
  <c r="AL454" i="64"/>
  <c r="AG454" i="64"/>
  <c r="AQ454" i="64"/>
  <c r="AM454" i="64"/>
  <c r="AT454" i="64"/>
  <c r="AU454" i="64"/>
  <c r="AD454" i="64"/>
  <c r="AC454" i="64"/>
  <c r="AS454" i="64"/>
  <c r="AK454" i="64"/>
  <c r="CF156" i="46"/>
  <c r="BR156" i="46"/>
  <c r="AJ454" i="64"/>
  <c r="AJ308" i="64"/>
  <c r="AJ163" i="64"/>
  <c r="AV596" i="64"/>
  <c r="AJ22" i="64"/>
  <c r="AJ92" i="64"/>
  <c r="AJ381" i="64"/>
  <c r="AJ234" i="64"/>
  <c r="AR250" i="46"/>
  <c r="U94" i="56"/>
  <c r="AC250" i="46"/>
  <c r="F94" i="56"/>
  <c r="AX100" i="46"/>
  <c r="AX110" i="46"/>
  <c r="K394" i="64"/>
  <c r="K35" i="64"/>
  <c r="AS250" i="46"/>
  <c r="V94" i="56"/>
  <c r="W540" i="64"/>
  <c r="W247" i="64"/>
  <c r="W176" i="64"/>
  <c r="W467" i="64"/>
  <c r="W394" i="64"/>
  <c r="W321" i="64"/>
  <c r="AQ250" i="46"/>
  <c r="T94" i="56"/>
  <c r="AD250" i="46"/>
  <c r="G94" i="56"/>
  <c r="J16" i="31"/>
  <c r="K16" i="31" s="1"/>
  <c r="H16" i="31"/>
  <c r="BS134" i="46"/>
  <c r="AC87" i="46"/>
  <c r="T248" i="46"/>
  <c r="CN139" i="46"/>
  <c r="CN138" i="46"/>
  <c r="AX121" i="46"/>
  <c r="AB243" i="46"/>
  <c r="AX95" i="46"/>
  <c r="AX113" i="46"/>
  <c r="J540" i="64"/>
  <c r="J394" i="64"/>
  <c r="J247" i="64"/>
  <c r="J105" i="64"/>
  <c r="J176" i="64"/>
  <c r="J321" i="64"/>
  <c r="AC120" i="46"/>
  <c r="AX105" i="46"/>
  <c r="AX83" i="46"/>
  <c r="AL243" i="46"/>
  <c r="BS151" i="46"/>
  <c r="BS130" i="46"/>
  <c r="AU250" i="46"/>
  <c r="X94" i="56"/>
  <c r="AX106" i="46"/>
  <c r="AX116" i="46"/>
  <c r="AX118" i="46"/>
  <c r="P467" i="64"/>
  <c r="C31" i="36"/>
  <c r="AR253" i="46"/>
  <c r="AL253" i="46"/>
  <c r="F243" i="46"/>
  <c r="AX128" i="46"/>
  <c r="W105" i="64"/>
  <c r="CN135" i="46"/>
  <c r="AT106" i="64"/>
  <c r="AT395" i="64"/>
  <c r="AT322" i="64"/>
  <c r="AV610" i="64"/>
  <c r="AT177" i="64"/>
  <c r="AT541" i="64"/>
  <c r="AX86" i="46"/>
  <c r="AO250" i="46"/>
  <c r="R94" i="56"/>
  <c r="BS138" i="46"/>
  <c r="AJ95" i="64"/>
  <c r="AJ311" i="64"/>
  <c r="AV599" i="64"/>
  <c r="AJ25" i="64"/>
  <c r="AJ237" i="64"/>
  <c r="AJ166" i="64"/>
  <c r="AO243" i="46"/>
  <c r="AP250" i="46"/>
  <c r="S94" i="56"/>
  <c r="AX70" i="46"/>
  <c r="AX24" i="46"/>
  <c r="AX102" i="46"/>
  <c r="AX89" i="46"/>
  <c r="AC115" i="46"/>
  <c r="AC118" i="46"/>
  <c r="AC67" i="46"/>
  <c r="L157" i="25"/>
  <c r="C157" i="25" s="1"/>
  <c r="AC171" i="46"/>
  <c r="P250" i="46"/>
  <c r="AC94" i="46"/>
  <c r="N94" i="56"/>
  <c r="AC104" i="46"/>
  <c r="L540" i="64"/>
  <c r="L394" i="64"/>
  <c r="L321" i="64"/>
  <c r="L105" i="64"/>
  <c r="L247" i="64"/>
  <c r="L176" i="64"/>
  <c r="L155" i="25"/>
  <c r="AC169" i="46"/>
  <c r="CN136" i="46"/>
  <c r="CN134" i="46"/>
  <c r="AQ243" i="46"/>
  <c r="AC114" i="46"/>
  <c r="AX97" i="46"/>
  <c r="AT243" i="46"/>
  <c r="AH93" i="64"/>
  <c r="AC93" i="64"/>
  <c r="AB93" i="64"/>
  <c r="AS93" i="64"/>
  <c r="AO93" i="64"/>
  <c r="AL93" i="64"/>
  <c r="AU93" i="64"/>
  <c r="AQ93" i="64"/>
  <c r="AM93" i="64"/>
  <c r="AT93" i="64"/>
  <c r="AI93" i="64"/>
  <c r="AN93" i="64"/>
  <c r="AE93" i="64"/>
  <c r="AR93" i="64"/>
  <c r="AP93" i="64"/>
  <c r="AJ93" i="64"/>
  <c r="AD93" i="64"/>
  <c r="AF93" i="64"/>
  <c r="AK93" i="64"/>
  <c r="AG93" i="64"/>
  <c r="BS146" i="46"/>
  <c r="AJ460" i="64"/>
  <c r="AJ98" i="64"/>
  <c r="AX66" i="46"/>
  <c r="AI250" i="46"/>
  <c r="L94" i="56"/>
  <c r="AX98" i="46"/>
  <c r="AX208" i="46"/>
  <c r="AP243" i="46"/>
  <c r="AN250" i="46"/>
  <c r="Q94" i="56"/>
  <c r="BR230" i="46"/>
  <c r="CN162" i="46"/>
  <c r="CL230" i="46" s="1"/>
  <c r="AX210" i="46"/>
  <c r="AG250" i="46"/>
  <c r="J94" i="56"/>
  <c r="CN159" i="46"/>
  <c r="AL250" i="46"/>
  <c r="O94" i="56"/>
  <c r="AX112" i="46"/>
  <c r="AC91" i="46"/>
  <c r="AI251" i="64"/>
  <c r="AI180" i="64"/>
  <c r="AI471" i="64"/>
  <c r="AI398" i="64"/>
  <c r="AI544" i="64"/>
  <c r="AV613" i="64"/>
  <c r="AC119" i="46"/>
  <c r="AC105" i="46"/>
  <c r="AI542" i="64"/>
  <c r="AI396" i="64"/>
  <c r="AV611" i="64"/>
  <c r="AI469" i="64"/>
  <c r="AI178" i="64"/>
  <c r="AI323" i="64"/>
  <c r="AI249" i="64"/>
  <c r="AI107" i="64"/>
  <c r="CN164" i="46"/>
  <c r="CN146" i="46"/>
  <c r="BS132" i="46"/>
  <c r="AC92" i="46"/>
  <c r="AC108" i="46"/>
  <c r="AC68" i="46"/>
  <c r="F156" i="46"/>
  <c r="C226" i="46"/>
  <c r="BQ156" i="46"/>
  <c r="AX101" i="46"/>
  <c r="D23" i="64"/>
  <c r="F23" i="64" s="1"/>
  <c r="D455" i="64"/>
  <c r="F455" i="64" s="1"/>
  <c r="F597" i="64"/>
  <c r="D382" i="64"/>
  <c r="F382" i="64" s="1"/>
  <c r="D164" i="64"/>
  <c r="F164" i="64" s="1"/>
  <c r="D235" i="64"/>
  <c r="F235" i="64" s="1"/>
  <c r="D528" i="64"/>
  <c r="F528" i="64" s="1"/>
  <c r="D93" i="64"/>
  <c r="F93" i="64" s="1"/>
  <c r="D309" i="64"/>
  <c r="F309" i="64" s="1"/>
  <c r="AW230" i="46"/>
  <c r="BS162" i="46"/>
  <c r="BQ230" i="46" s="1"/>
  <c r="BS135" i="46"/>
  <c r="F454" i="64"/>
  <c r="CB156" i="46"/>
  <c r="BN156" i="46"/>
  <c r="AX60" i="46"/>
  <c r="AH250" i="46"/>
  <c r="K94" i="56"/>
  <c r="BL75" i="46"/>
  <c r="AI254" i="46"/>
  <c r="AX185" i="46"/>
  <c r="AH253" i="46"/>
  <c r="CG124" i="46"/>
  <c r="Q170" i="25" s="1"/>
  <c r="AC185" i="46"/>
  <c r="AI253" i="46"/>
  <c r="BZ124" i="46"/>
  <c r="AC184" i="46"/>
  <c r="AC80" i="46"/>
  <c r="AX34" i="46"/>
  <c r="AM253" i="46"/>
  <c r="AS253" i="46"/>
  <c r="AN253" i="46"/>
  <c r="C587" i="64"/>
  <c r="AK253" i="46"/>
  <c r="AX67" i="46"/>
  <c r="AX198" i="46"/>
  <c r="AX181" i="46"/>
  <c r="F253" i="46"/>
  <c r="AC60" i="46"/>
  <c r="AJ253" i="46"/>
  <c r="AX71" i="46"/>
  <c r="AC70" i="46"/>
  <c r="AE254" i="46"/>
  <c r="AJ254" i="46"/>
  <c r="AO254" i="46"/>
  <c r="AB253" i="46"/>
  <c r="AX61" i="46"/>
  <c r="AX63" i="46"/>
  <c r="AC74" i="46"/>
  <c r="AX180" i="46"/>
  <c r="AR254" i="46"/>
  <c r="AX190" i="46"/>
  <c r="AO253" i="46"/>
  <c r="AX21" i="46"/>
  <c r="AT253" i="46"/>
  <c r="AC66" i="46"/>
  <c r="AZ63" i="46"/>
  <c r="AX184" i="46"/>
  <c r="BR63" i="46"/>
  <c r="P81" i="36"/>
  <c r="W81" i="36"/>
  <c r="BG75" i="46"/>
  <c r="AC179" i="46"/>
  <c r="BT93" i="46"/>
  <c r="BZ93" i="46"/>
  <c r="CM93" i="46"/>
  <c r="CD93" i="46"/>
  <c r="CL93" i="46"/>
  <c r="I93" i="44"/>
  <c r="J93" i="44" s="1"/>
  <c r="CH93" i="46"/>
  <c r="BX93" i="46"/>
  <c r="CA93" i="46"/>
  <c r="CE93" i="46"/>
  <c r="CG93" i="46"/>
  <c r="CB93" i="46"/>
  <c r="CF93" i="46"/>
  <c r="CI93" i="46"/>
  <c r="BY93" i="46"/>
  <c r="BV93" i="46"/>
  <c r="BA75" i="46"/>
  <c r="AC198" i="46"/>
  <c r="AC199" i="46"/>
  <c r="C514" i="64"/>
  <c r="AC188" i="46"/>
  <c r="J157" i="44"/>
  <c r="AM254" i="46"/>
  <c r="AC195" i="46"/>
  <c r="AC197" i="46"/>
  <c r="Y540" i="64"/>
  <c r="Y35" i="64"/>
  <c r="Y394" i="64"/>
  <c r="Y247" i="64"/>
  <c r="Y176" i="64"/>
  <c r="Y321" i="64"/>
  <c r="Y105" i="64"/>
  <c r="AC183" i="46"/>
  <c r="AC177" i="46"/>
  <c r="AC194" i="46"/>
  <c r="I158" i="44"/>
  <c r="J158" i="44" s="1"/>
  <c r="CF160" i="46"/>
  <c r="AZ160" i="46"/>
  <c r="BA160" i="46"/>
  <c r="CG160" i="46"/>
  <c r="BR160" i="46"/>
  <c r="BE160" i="46"/>
  <c r="AY160" i="46"/>
  <c r="CJ160" i="46"/>
  <c r="BV160" i="46"/>
  <c r="BC160" i="46"/>
  <c r="BI160" i="46"/>
  <c r="BZ160" i="46"/>
  <c r="BF160" i="46"/>
  <c r="BH160" i="46"/>
  <c r="CH160" i="46"/>
  <c r="CI160" i="46"/>
  <c r="CA160" i="46"/>
  <c r="BP160" i="46"/>
  <c r="BB160" i="46"/>
  <c r="BU160" i="46"/>
  <c r="BO160" i="46"/>
  <c r="CB160" i="46"/>
  <c r="CD160" i="46"/>
  <c r="BX160" i="46"/>
  <c r="BJ160" i="46"/>
  <c r="CE160" i="46"/>
  <c r="BK160" i="46"/>
  <c r="BD160" i="46"/>
  <c r="CK160" i="46"/>
  <c r="BW160" i="46"/>
  <c r="BN160" i="46"/>
  <c r="CM160" i="46"/>
  <c r="BT160" i="46"/>
  <c r="BG160" i="46"/>
  <c r="BY160" i="46"/>
  <c r="CL160" i="46"/>
  <c r="BM160" i="46"/>
  <c r="CC160" i="46"/>
  <c r="BQ160" i="46"/>
  <c r="BL160" i="46"/>
  <c r="AX197" i="46"/>
  <c r="BA189" i="46"/>
  <c r="AY189" i="46"/>
  <c r="BL189" i="46"/>
  <c r="BN189" i="46"/>
  <c r="BD189" i="46"/>
  <c r="AZ189" i="46"/>
  <c r="BI189" i="46"/>
  <c r="BO189" i="46"/>
  <c r="BF189" i="46"/>
  <c r="BP189" i="46"/>
  <c r="BE189" i="46"/>
  <c r="BC189" i="46"/>
  <c r="BR189" i="46"/>
  <c r="BQ189" i="46"/>
  <c r="BG189" i="46"/>
  <c r="BJ189" i="46"/>
  <c r="I187" i="44"/>
  <c r="J187" i="44" s="1"/>
  <c r="BB189" i="46"/>
  <c r="BM189" i="46"/>
  <c r="BK189" i="46"/>
  <c r="BH189" i="46"/>
  <c r="AJ169" i="64"/>
  <c r="AB169" i="64"/>
  <c r="AT169" i="64"/>
  <c r="AE169" i="64"/>
  <c r="AC169" i="64"/>
  <c r="AQ169" i="64"/>
  <c r="AO169" i="64"/>
  <c r="AM169" i="64"/>
  <c r="AP169" i="64"/>
  <c r="AK169" i="64"/>
  <c r="AL169" i="64"/>
  <c r="AU169" i="64"/>
  <c r="AR169" i="64"/>
  <c r="AN169" i="64"/>
  <c r="AS169" i="64"/>
  <c r="AF169" i="64"/>
  <c r="AI169" i="64"/>
  <c r="AH169" i="64"/>
  <c r="AG169" i="64"/>
  <c r="AD169" i="64"/>
  <c r="F325" i="64"/>
  <c r="AI325" i="64"/>
  <c r="AT325" i="64"/>
  <c r="AP325" i="64"/>
  <c r="AB325" i="64"/>
  <c r="AH325" i="64"/>
  <c r="AJ325" i="64"/>
  <c r="AO325" i="64"/>
  <c r="AC325" i="64"/>
  <c r="AL325" i="64"/>
  <c r="AG325" i="64"/>
  <c r="AE325" i="64"/>
  <c r="AM325" i="64"/>
  <c r="AF325" i="64"/>
  <c r="AS325" i="64"/>
  <c r="AN325" i="64"/>
  <c r="AQ325" i="64"/>
  <c r="AD325" i="64"/>
  <c r="AR325" i="64"/>
  <c r="AU325" i="64"/>
  <c r="AK325" i="64"/>
  <c r="AX187" i="46"/>
  <c r="AX199" i="46"/>
  <c r="AC186" i="46"/>
  <c r="H138" i="44"/>
  <c r="C231" i="44"/>
  <c r="AX189" i="46"/>
  <c r="AC253" i="46"/>
  <c r="AX175" i="46"/>
  <c r="BJ171" i="46"/>
  <c r="BB171" i="46"/>
  <c r="CG171" i="46"/>
  <c r="CJ171" i="46"/>
  <c r="CC171" i="46"/>
  <c r="BH171" i="46"/>
  <c r="BR171" i="46"/>
  <c r="BK171" i="46"/>
  <c r="BI171" i="46"/>
  <c r="BY171" i="46"/>
  <c r="G171" i="46"/>
  <c r="AJ171" i="46" s="1"/>
  <c r="CL171" i="46"/>
  <c r="BE171" i="46"/>
  <c r="BU171" i="46"/>
  <c r="BW171" i="46"/>
  <c r="CE171" i="46"/>
  <c r="CA171" i="46"/>
  <c r="AY171" i="46"/>
  <c r="BC171" i="46"/>
  <c r="BO171" i="46"/>
  <c r="BZ171" i="46"/>
  <c r="BA171" i="46"/>
  <c r="CD171" i="46"/>
  <c r="BG171" i="46"/>
  <c r="BV171" i="46"/>
  <c r="BQ171" i="46"/>
  <c r="BN171" i="46"/>
  <c r="CH171" i="46"/>
  <c r="BM171" i="46"/>
  <c r="I169" i="44"/>
  <c r="J169" i="44" s="1"/>
  <c r="BF171" i="46"/>
  <c r="BX171" i="46"/>
  <c r="CI171" i="46"/>
  <c r="CK171" i="46"/>
  <c r="BD171" i="46"/>
  <c r="CB171" i="46"/>
  <c r="BP171" i="46"/>
  <c r="BT171" i="46"/>
  <c r="BL171" i="46"/>
  <c r="CM171" i="46"/>
  <c r="CF171" i="46"/>
  <c r="AZ171" i="46"/>
  <c r="AP109" i="64"/>
  <c r="AN109" i="64"/>
  <c r="AF109" i="64"/>
  <c r="AS109" i="64"/>
  <c r="AO109" i="64"/>
  <c r="AE109" i="64"/>
  <c r="AT109" i="64"/>
  <c r="AB109" i="64"/>
  <c r="AQ109" i="64"/>
  <c r="AD109" i="64"/>
  <c r="AU109" i="64"/>
  <c r="AC109" i="64"/>
  <c r="AR109" i="64"/>
  <c r="AG109" i="64"/>
  <c r="AJ109" i="64"/>
  <c r="AM109" i="64"/>
  <c r="AL109" i="64"/>
  <c r="AH109" i="64"/>
  <c r="AK109" i="64"/>
  <c r="AC180" i="46"/>
  <c r="Z248" i="46"/>
  <c r="AC86" i="46"/>
  <c r="AC190" i="46"/>
  <c r="AC189" i="46"/>
  <c r="AY140" i="46"/>
  <c r="CM140" i="46"/>
  <c r="CJ140" i="46"/>
  <c r="BX140" i="46"/>
  <c r="BW140" i="46"/>
  <c r="CH140" i="46"/>
  <c r="CD140" i="46"/>
  <c r="AZ140" i="46"/>
  <c r="BM140" i="46"/>
  <c r="BY140" i="46"/>
  <c r="BH140" i="46"/>
  <c r="BU140" i="46"/>
  <c r="BD140" i="46"/>
  <c r="BC140" i="46"/>
  <c r="CI140" i="46"/>
  <c r="BP140" i="46"/>
  <c r="BZ140" i="46"/>
  <c r="CE140" i="46"/>
  <c r="BO140" i="46"/>
  <c r="BE140" i="46"/>
  <c r="C235" i="46"/>
  <c r="F140" i="46"/>
  <c r="H140" i="46" s="1"/>
  <c r="CF140" i="46"/>
  <c r="I138" i="44"/>
  <c r="CL140" i="46"/>
  <c r="BA140" i="46"/>
  <c r="BT140" i="46"/>
  <c r="CK140" i="46"/>
  <c r="BL140" i="46"/>
  <c r="BV140" i="46"/>
  <c r="BF140" i="46"/>
  <c r="BJ140" i="46"/>
  <c r="BI140" i="46"/>
  <c r="BB140" i="46"/>
  <c r="CA140" i="46"/>
  <c r="BR140" i="46"/>
  <c r="CG140" i="46"/>
  <c r="BK140" i="46"/>
  <c r="CB140" i="46"/>
  <c r="BQ140" i="46"/>
  <c r="BG140" i="46"/>
  <c r="BN140" i="46"/>
  <c r="CC140" i="46"/>
  <c r="AX191" i="46"/>
  <c r="AY181" i="46"/>
  <c r="BC181" i="46"/>
  <c r="BL181" i="46"/>
  <c r="AZ181" i="46"/>
  <c r="BQ181" i="46"/>
  <c r="BD181" i="46"/>
  <c r="BG181" i="46"/>
  <c r="BP181" i="46"/>
  <c r="BE181" i="46"/>
  <c r="BN181" i="46"/>
  <c r="BI181" i="46"/>
  <c r="BA181" i="46"/>
  <c r="BO181" i="46"/>
  <c r="BB181" i="46"/>
  <c r="BM181" i="46"/>
  <c r="F109" i="64"/>
  <c r="AT179" i="64"/>
  <c r="AU179" i="64"/>
  <c r="AJ179" i="64"/>
  <c r="AE179" i="64"/>
  <c r="AC179" i="64"/>
  <c r="AN179" i="64"/>
  <c r="AB179" i="64"/>
  <c r="AL179" i="64"/>
  <c r="AR179" i="64"/>
  <c r="AH179" i="64"/>
  <c r="AS179" i="64"/>
  <c r="AQ179" i="64"/>
  <c r="AO179" i="64"/>
  <c r="AM179" i="64"/>
  <c r="AF179" i="64"/>
  <c r="AI179" i="64"/>
  <c r="AK179" i="64"/>
  <c r="AP179" i="64"/>
  <c r="AG179" i="64"/>
  <c r="AD179" i="64"/>
  <c r="AX75" i="46"/>
  <c r="AE253" i="46"/>
  <c r="AC192" i="46"/>
  <c r="AC174" i="46"/>
  <c r="AC187" i="46"/>
  <c r="AC181" i="46"/>
  <c r="BF211" i="46"/>
  <c r="BR211" i="46"/>
  <c r="BQ211" i="46"/>
  <c r="BB211" i="46"/>
  <c r="BD211" i="46"/>
  <c r="AY211" i="46"/>
  <c r="BN211" i="46"/>
  <c r="I209" i="44"/>
  <c r="J209" i="44" s="1"/>
  <c r="BK211" i="46"/>
  <c r="BC211" i="46"/>
  <c r="BG211" i="46"/>
  <c r="BA211" i="46"/>
  <c r="BO211" i="46"/>
  <c r="BL211" i="46"/>
  <c r="AZ211" i="46"/>
  <c r="BJ211" i="46"/>
  <c r="N81" i="36"/>
  <c r="CE129" i="46"/>
  <c r="O174" i="25" s="1"/>
  <c r="F160" i="64"/>
  <c r="AX179" i="46"/>
  <c r="AG254" i="46"/>
  <c r="AK254" i="46"/>
  <c r="AX192" i="46"/>
  <c r="AX188" i="46"/>
  <c r="AB254" i="46"/>
  <c r="AI538" i="64"/>
  <c r="AG538" i="64"/>
  <c r="AE538" i="64"/>
  <c r="AL538" i="64"/>
  <c r="AC538" i="64"/>
  <c r="AR538" i="64"/>
  <c r="AS538" i="64"/>
  <c r="AH538" i="64"/>
  <c r="AD538" i="64"/>
  <c r="AJ538" i="64"/>
  <c r="AF538" i="64"/>
  <c r="AB538" i="64"/>
  <c r="AK538" i="64"/>
  <c r="AU538" i="64"/>
  <c r="AO538" i="64"/>
  <c r="AQ538" i="64"/>
  <c r="AN538" i="64"/>
  <c r="AM538" i="64"/>
  <c r="AT538" i="64"/>
  <c r="AP538" i="64"/>
  <c r="AI243" i="46"/>
  <c r="AX122" i="46"/>
  <c r="K69" i="63"/>
  <c r="D67" i="44"/>
  <c r="E67" i="44" s="1"/>
  <c r="H67" i="44" s="1"/>
  <c r="BM193" i="46"/>
  <c r="BN193" i="46"/>
  <c r="BO193" i="46"/>
  <c r="BJ193" i="46"/>
  <c r="BC193" i="46"/>
  <c r="BL193" i="46"/>
  <c r="BB193" i="46"/>
  <c r="BP193" i="46"/>
  <c r="BD193" i="46"/>
  <c r="BA193" i="46"/>
  <c r="BG193" i="46"/>
  <c r="AY193" i="46"/>
  <c r="BI193" i="46"/>
  <c r="AZ193" i="46"/>
  <c r="BF193" i="46"/>
  <c r="I191" i="44"/>
  <c r="J191" i="44" s="1"/>
  <c r="BR193" i="46"/>
  <c r="BK193" i="46"/>
  <c r="BH193" i="46"/>
  <c r="BQ193" i="46"/>
  <c r="BE193" i="46"/>
  <c r="AX186" i="46"/>
  <c r="AP254" i="46"/>
  <c r="F259" i="64"/>
  <c r="H162" i="44"/>
  <c r="C227" i="44"/>
  <c r="AF392" i="64"/>
  <c r="AE392" i="64"/>
  <c r="AO392" i="64"/>
  <c r="AK392" i="64"/>
  <c r="AL392" i="64"/>
  <c r="AI392" i="64"/>
  <c r="AB392" i="64"/>
  <c r="AT392" i="64"/>
  <c r="AR392" i="64"/>
  <c r="AU392" i="64"/>
  <c r="AJ392" i="64"/>
  <c r="AS392" i="64"/>
  <c r="AD392" i="64"/>
  <c r="AH392" i="64"/>
  <c r="AG392" i="64"/>
  <c r="AC392" i="64"/>
  <c r="AN392" i="64"/>
  <c r="AQ392" i="64"/>
  <c r="AM392" i="64"/>
  <c r="AP392" i="64"/>
  <c r="F527" i="64"/>
  <c r="AJ527" i="64"/>
  <c r="AM527" i="64"/>
  <c r="AH527" i="64"/>
  <c r="AC527" i="64"/>
  <c r="AO527" i="64"/>
  <c r="AT527" i="64"/>
  <c r="AU527" i="64"/>
  <c r="AF527" i="64"/>
  <c r="AD527" i="64"/>
  <c r="AN527" i="64"/>
  <c r="AS527" i="64"/>
  <c r="AL527" i="64"/>
  <c r="AQ527" i="64"/>
  <c r="AP527" i="64"/>
  <c r="AG527" i="64"/>
  <c r="AE527" i="64"/>
  <c r="AK527" i="64"/>
  <c r="AI527" i="64"/>
  <c r="AR527" i="64"/>
  <c r="H165" i="44"/>
  <c r="F243" i="44" s="1"/>
  <c r="C243" i="44"/>
  <c r="AX176" i="46"/>
  <c r="AS254" i="46"/>
  <c r="J81" i="36"/>
  <c r="AN333" i="64"/>
  <c r="AL333" i="64"/>
  <c r="AU333" i="64"/>
  <c r="AM333" i="64"/>
  <c r="AF333" i="64"/>
  <c r="AG333" i="64"/>
  <c r="AC333" i="64"/>
  <c r="AT333" i="64"/>
  <c r="AJ333" i="64"/>
  <c r="AH333" i="64"/>
  <c r="AB333" i="64"/>
  <c r="AI333" i="64"/>
  <c r="AR333" i="64"/>
  <c r="AQ333" i="64"/>
  <c r="AP333" i="64"/>
  <c r="AO333" i="64"/>
  <c r="AK333" i="64"/>
  <c r="AD333" i="64"/>
  <c r="AS333" i="64"/>
  <c r="AE333" i="64"/>
  <c r="AX196" i="46"/>
  <c r="BQ152" i="46"/>
  <c r="BK152" i="46"/>
  <c r="BG152" i="46"/>
  <c r="BR152" i="46"/>
  <c r="BE152" i="46"/>
  <c r="BD152" i="46"/>
  <c r="BP152" i="46"/>
  <c r="BF152" i="46"/>
  <c r="BN152" i="46"/>
  <c r="AZ152" i="46"/>
  <c r="BB152" i="46"/>
  <c r="BC152" i="46"/>
  <c r="BH152" i="46"/>
  <c r="BO152" i="46"/>
  <c r="BI152" i="46"/>
  <c r="BL152" i="46"/>
  <c r="I150" i="44"/>
  <c r="J150" i="44" s="1"/>
  <c r="BM152" i="46"/>
  <c r="AY152" i="46"/>
  <c r="BA152" i="46"/>
  <c r="BJ152" i="46"/>
  <c r="BG197" i="46"/>
  <c r="BJ197" i="46"/>
  <c r="BP197" i="46"/>
  <c r="BA197" i="46"/>
  <c r="BF197" i="46"/>
  <c r="I195" i="44"/>
  <c r="J195" i="44" s="1"/>
  <c r="BI197" i="46"/>
  <c r="BK197" i="46"/>
  <c r="BQ197" i="46"/>
  <c r="BD197" i="46"/>
  <c r="BE197" i="46"/>
  <c r="BM197" i="46"/>
  <c r="BB197" i="46"/>
  <c r="AY197" i="46"/>
  <c r="BL197" i="46"/>
  <c r="BH197" i="46"/>
  <c r="BC197" i="46"/>
  <c r="BO197" i="46"/>
  <c r="BN197" i="46"/>
  <c r="AZ197" i="46"/>
  <c r="AI241" i="64"/>
  <c r="AG241" i="64"/>
  <c r="AJ241" i="64"/>
  <c r="AP241" i="64"/>
  <c r="AF241" i="64"/>
  <c r="AR241" i="64"/>
  <c r="AN241" i="64"/>
  <c r="AS241" i="64"/>
  <c r="AQ241" i="64"/>
  <c r="AE241" i="64"/>
  <c r="AD241" i="64"/>
  <c r="AC241" i="64"/>
  <c r="AB241" i="64"/>
  <c r="AO241" i="64"/>
  <c r="AU241" i="64"/>
  <c r="AT241" i="64"/>
  <c r="AK241" i="64"/>
  <c r="AL241" i="64"/>
  <c r="AM241" i="64"/>
  <c r="AD465" i="64"/>
  <c r="AK465" i="64"/>
  <c r="AH465" i="64"/>
  <c r="AG465" i="64"/>
  <c r="AR465" i="64"/>
  <c r="AT465" i="64"/>
  <c r="AU465" i="64"/>
  <c r="AI465" i="64"/>
  <c r="AF465" i="64"/>
  <c r="AE465" i="64"/>
  <c r="AJ465" i="64"/>
  <c r="AN465" i="64"/>
  <c r="AB465" i="64"/>
  <c r="AM465" i="64"/>
  <c r="AO465" i="64"/>
  <c r="AC465" i="64"/>
  <c r="AQ465" i="64"/>
  <c r="AP465" i="64"/>
  <c r="AL465" i="64"/>
  <c r="CN151" i="46"/>
  <c r="H145" i="44"/>
  <c r="C236" i="44"/>
  <c r="AX174" i="46"/>
  <c r="AH254" i="46"/>
  <c r="AS465" i="64"/>
  <c r="BS177" i="46"/>
  <c r="D75" i="44"/>
  <c r="E75" i="44" s="1"/>
  <c r="H75" i="44" s="1"/>
  <c r="K77" i="63"/>
  <c r="AP117" i="64"/>
  <c r="AM117" i="64"/>
  <c r="AC117" i="64"/>
  <c r="AI117" i="64"/>
  <c r="AN117" i="64"/>
  <c r="AL117" i="64"/>
  <c r="AS117" i="64"/>
  <c r="AO117" i="64"/>
  <c r="AT117" i="64"/>
  <c r="AU117" i="64"/>
  <c r="AQ117" i="64"/>
  <c r="AF117" i="64"/>
  <c r="AD117" i="64"/>
  <c r="AG117" i="64"/>
  <c r="AE117" i="64"/>
  <c r="AR117" i="64"/>
  <c r="AH117" i="64"/>
  <c r="AK117" i="64"/>
  <c r="AJ117" i="64"/>
  <c r="AB117" i="64"/>
  <c r="AQ254" i="46"/>
  <c r="AX178" i="46"/>
  <c r="AD254" i="46"/>
  <c r="T75" i="36"/>
  <c r="E75" i="36"/>
  <c r="J75" i="36"/>
  <c r="R75" i="36"/>
  <c r="H75" i="36"/>
  <c r="I75" i="36"/>
  <c r="P75" i="36"/>
  <c r="M75" i="36"/>
  <c r="K75" i="36"/>
  <c r="O75" i="36"/>
  <c r="G75" i="36"/>
  <c r="S75" i="36"/>
  <c r="U75" i="36"/>
  <c r="V75" i="36"/>
  <c r="Q75" i="36"/>
  <c r="F75" i="36"/>
  <c r="N75" i="36"/>
  <c r="AR526" i="64"/>
  <c r="AB526" i="64"/>
  <c r="AJ526" i="64"/>
  <c r="AT526" i="64"/>
  <c r="AG526" i="64"/>
  <c r="AQ526" i="64"/>
  <c r="AL526" i="64"/>
  <c r="AU526" i="64"/>
  <c r="AI526" i="64"/>
  <c r="AC526" i="64"/>
  <c r="AN526" i="64"/>
  <c r="AS526" i="64"/>
  <c r="AD526" i="64"/>
  <c r="AP526" i="64"/>
  <c r="AK526" i="64"/>
  <c r="AO526" i="64"/>
  <c r="AE526" i="64"/>
  <c r="AX76" i="46"/>
  <c r="AU253" i="46"/>
  <c r="C222" i="44"/>
  <c r="H134" i="44"/>
  <c r="AX182" i="46"/>
  <c r="AF254" i="46"/>
  <c r="AX194" i="46"/>
  <c r="F526" i="64"/>
  <c r="S81" i="36"/>
  <c r="U81" i="36"/>
  <c r="O81" i="36"/>
  <c r="T81" i="36"/>
  <c r="H81" i="36"/>
  <c r="F81" i="36"/>
  <c r="L81" i="36"/>
  <c r="I81" i="36"/>
  <c r="E81" i="36"/>
  <c r="V81" i="36"/>
  <c r="M81" i="36"/>
  <c r="D81" i="36"/>
  <c r="Q81" i="36"/>
  <c r="G81" i="36"/>
  <c r="K81" i="36"/>
  <c r="BI184" i="46"/>
  <c r="BL184" i="46"/>
  <c r="BA184" i="46"/>
  <c r="BN184" i="46"/>
  <c r="BP184" i="46"/>
  <c r="BE184" i="46"/>
  <c r="BH184" i="46"/>
  <c r="BF184" i="46"/>
  <c r="BB184" i="46"/>
  <c r="BC184" i="46"/>
  <c r="AZ184" i="46"/>
  <c r="AY184" i="46"/>
  <c r="BM184" i="46"/>
  <c r="I182" i="44"/>
  <c r="BD184" i="46"/>
  <c r="BG184" i="46"/>
  <c r="BQ184" i="46"/>
  <c r="BK184" i="46"/>
  <c r="BJ184" i="46"/>
  <c r="C254" i="46"/>
  <c r="BR184" i="46"/>
  <c r="BO184" i="46"/>
  <c r="H135" i="46"/>
  <c r="F155" i="46"/>
  <c r="H155" i="46" s="1"/>
  <c r="CG155" i="46"/>
  <c r="CE225" i="46" s="1"/>
  <c r="BX155" i="46"/>
  <c r="BV225" i="46" s="1"/>
  <c r="BF155" i="46"/>
  <c r="BD225" i="46" s="1"/>
  <c r="CH155" i="46"/>
  <c r="CF225" i="46" s="1"/>
  <c r="BP155" i="46"/>
  <c r="BN225" i="46" s="1"/>
  <c r="BL155" i="46"/>
  <c r="BJ225" i="46" s="1"/>
  <c r="BQ155" i="46"/>
  <c r="BO225" i="46" s="1"/>
  <c r="CM155" i="46"/>
  <c r="CK225" i="46" s="1"/>
  <c r="CK155" i="46"/>
  <c r="CI225" i="46" s="1"/>
  <c r="BN155" i="46"/>
  <c r="BL225" i="46" s="1"/>
  <c r="BK155" i="46"/>
  <c r="BI225" i="46" s="1"/>
  <c r="BB155" i="46"/>
  <c r="AZ225" i="46" s="1"/>
  <c r="BC155" i="46"/>
  <c r="BA225" i="46" s="1"/>
  <c r="BH155" i="46"/>
  <c r="BF225" i="46" s="1"/>
  <c r="BI155" i="46"/>
  <c r="BG225" i="46" s="1"/>
  <c r="CE155" i="46"/>
  <c r="CC225" i="46" s="1"/>
  <c r="BW155" i="46"/>
  <c r="BU225" i="46" s="1"/>
  <c r="BO155" i="46"/>
  <c r="BM225" i="46" s="1"/>
  <c r="AZ155" i="46"/>
  <c r="AX225" i="46" s="1"/>
  <c r="BV155" i="46"/>
  <c r="BT225" i="46" s="1"/>
  <c r="CL155" i="46"/>
  <c r="CJ225" i="46" s="1"/>
  <c r="BR155" i="46"/>
  <c r="BP225" i="46" s="1"/>
  <c r="CB155" i="46"/>
  <c r="BZ225" i="46" s="1"/>
  <c r="BU155" i="46"/>
  <c r="BS225" i="46" s="1"/>
  <c r="BD155" i="46"/>
  <c r="BB225" i="46" s="1"/>
  <c r="BM155" i="46"/>
  <c r="BK225" i="46" s="1"/>
  <c r="CC155" i="46"/>
  <c r="CA225" i="46" s="1"/>
  <c r="AY155" i="46"/>
  <c r="BZ155" i="46"/>
  <c r="BX225" i="46" s="1"/>
  <c r="BA155" i="46"/>
  <c r="AY225" i="46" s="1"/>
  <c r="BE155" i="46"/>
  <c r="BC225" i="46" s="1"/>
  <c r="BJ155" i="46"/>
  <c r="BH225" i="46" s="1"/>
  <c r="BG155" i="46"/>
  <c r="BE225" i="46" s="1"/>
  <c r="I153" i="44"/>
  <c r="G221" i="44" s="1"/>
  <c r="C225" i="46"/>
  <c r="CA155" i="46"/>
  <c r="BY225" i="46" s="1"/>
  <c r="CI155" i="46"/>
  <c r="CG225" i="46" s="1"/>
  <c r="CD155" i="46"/>
  <c r="CB225" i="46" s="1"/>
  <c r="CJ155" i="46"/>
  <c r="CH225" i="46" s="1"/>
  <c r="BY155" i="46"/>
  <c r="BW225" i="46" s="1"/>
  <c r="CF155" i="46"/>
  <c r="CD225" i="46" s="1"/>
  <c r="BT155" i="46"/>
  <c r="G163" i="46"/>
  <c r="I161" i="44"/>
  <c r="G228" i="44" s="1"/>
  <c r="C232" i="46"/>
  <c r="BD163" i="46"/>
  <c r="BB232" i="46" s="1"/>
  <c r="BP163" i="46"/>
  <c r="BN232" i="46" s="1"/>
  <c r="BW163" i="46"/>
  <c r="BU232" i="46" s="1"/>
  <c r="BY163" i="46"/>
  <c r="BW232" i="46" s="1"/>
  <c r="CE163" i="46"/>
  <c r="CC232" i="46" s="1"/>
  <c r="CG163" i="46"/>
  <c r="CE232" i="46" s="1"/>
  <c r="CL163" i="46"/>
  <c r="CJ232" i="46" s="1"/>
  <c r="BF163" i="46"/>
  <c r="BD232" i="46" s="1"/>
  <c r="CB163" i="46"/>
  <c r="BZ232" i="46" s="1"/>
  <c r="BL163" i="46"/>
  <c r="BJ232" i="46" s="1"/>
  <c r="BX163" i="46"/>
  <c r="BV232" i="46" s="1"/>
  <c r="CM163" i="46"/>
  <c r="CK232" i="46" s="1"/>
  <c r="BV163" i="46"/>
  <c r="BT232" i="46" s="1"/>
  <c r="CC163" i="46"/>
  <c r="CA232" i="46" s="1"/>
  <c r="CH163" i="46"/>
  <c r="CF232" i="46" s="1"/>
  <c r="BZ163" i="46"/>
  <c r="BX232" i="46" s="1"/>
  <c r="CA163" i="46"/>
  <c r="BY232" i="46" s="1"/>
  <c r="BN163" i="46"/>
  <c r="BL232" i="46" s="1"/>
  <c r="BI163" i="46"/>
  <c r="BG232" i="46" s="1"/>
  <c r="CJ163" i="46"/>
  <c r="CH232" i="46" s="1"/>
  <c r="CI163" i="46"/>
  <c r="CG232" i="46" s="1"/>
  <c r="BO163" i="46"/>
  <c r="BM232" i="46" s="1"/>
  <c r="CD163" i="46"/>
  <c r="CB232" i="46" s="1"/>
  <c r="BG163" i="46"/>
  <c r="BE232" i="46" s="1"/>
  <c r="BB163" i="46"/>
  <c r="AZ232" i="46" s="1"/>
  <c r="CF163" i="46"/>
  <c r="CD232" i="46" s="1"/>
  <c r="AY163" i="46"/>
  <c r="BR163" i="46"/>
  <c r="BP232" i="46" s="1"/>
  <c r="BQ163" i="46"/>
  <c r="BO232" i="46" s="1"/>
  <c r="CK163" i="46"/>
  <c r="CI232" i="46" s="1"/>
  <c r="BH163" i="46"/>
  <c r="BF232" i="46" s="1"/>
  <c r="BU163" i="46"/>
  <c r="BS232" i="46" s="1"/>
  <c r="BA163" i="46"/>
  <c r="AY232" i="46" s="1"/>
  <c r="BC163" i="46"/>
  <c r="BA232" i="46" s="1"/>
  <c r="AZ163" i="46"/>
  <c r="AX232" i="46" s="1"/>
  <c r="BK163" i="46"/>
  <c r="BI232" i="46" s="1"/>
  <c r="BM163" i="46"/>
  <c r="BK232" i="46" s="1"/>
  <c r="BE163" i="46"/>
  <c r="BC232" i="46" s="1"/>
  <c r="BJ163" i="46"/>
  <c r="BH232" i="46" s="1"/>
  <c r="BT163" i="46"/>
  <c r="H182" i="44"/>
  <c r="F250" i="44" s="1"/>
  <c r="C250" i="44"/>
  <c r="AI184" i="64"/>
  <c r="AT184" i="64"/>
  <c r="AN184" i="64"/>
  <c r="AL184" i="64"/>
  <c r="AJ184" i="64"/>
  <c r="AP184" i="64"/>
  <c r="AQ184" i="64"/>
  <c r="AM184" i="64"/>
  <c r="AH184" i="64"/>
  <c r="AF184" i="64"/>
  <c r="AR184" i="64"/>
  <c r="AU184" i="64"/>
  <c r="AD184" i="64"/>
  <c r="AE184" i="64"/>
  <c r="AB184" i="64"/>
  <c r="AO184" i="64"/>
  <c r="AC184" i="64"/>
  <c r="AS184" i="64"/>
  <c r="AK184" i="64"/>
  <c r="AG184" i="64"/>
  <c r="E32" i="63"/>
  <c r="E34" i="63"/>
  <c r="E33" i="63"/>
  <c r="BO206" i="46"/>
  <c r="BG206" i="46"/>
  <c r="BF206" i="46"/>
  <c r="BM206" i="46"/>
  <c r="BI206" i="46"/>
  <c r="BQ206" i="46"/>
  <c r="BE206" i="46"/>
  <c r="BD206" i="46"/>
  <c r="BB206" i="46"/>
  <c r="BN206" i="46"/>
  <c r="BA206" i="46"/>
  <c r="I204" i="44"/>
  <c r="J204" i="44" s="1"/>
  <c r="BL206" i="46"/>
  <c r="BJ206" i="46"/>
  <c r="AY206" i="46"/>
  <c r="BR206" i="46"/>
  <c r="AZ206" i="46"/>
  <c r="BP206" i="46"/>
  <c r="BH206" i="46"/>
  <c r="BK206" i="46"/>
  <c r="BC206" i="46"/>
  <c r="G540" i="64"/>
  <c r="AA609" i="64"/>
  <c r="G35" i="64"/>
  <c r="G467" i="64"/>
  <c r="G176" i="64"/>
  <c r="G105" i="64"/>
  <c r="G394" i="64"/>
  <c r="G247" i="64"/>
  <c r="G321" i="64"/>
  <c r="AJ244" i="64"/>
  <c r="AB244" i="64"/>
  <c r="AS244" i="64"/>
  <c r="AM244" i="64"/>
  <c r="AT244" i="64"/>
  <c r="AK244" i="64"/>
  <c r="AQ244" i="64"/>
  <c r="AO244" i="64"/>
  <c r="AP244" i="64"/>
  <c r="AL244" i="64"/>
  <c r="AG244" i="64"/>
  <c r="AN244" i="64"/>
  <c r="AU244" i="64"/>
  <c r="AI244" i="64"/>
  <c r="AF244" i="64"/>
  <c r="AE244" i="64"/>
  <c r="AD244" i="64"/>
  <c r="AC244" i="64"/>
  <c r="AR244" i="64"/>
  <c r="AH244" i="64"/>
  <c r="CM124" i="46"/>
  <c r="W170" i="25" s="1"/>
  <c r="BE63" i="46"/>
  <c r="AP320" i="64"/>
  <c r="AQ320" i="64"/>
  <c r="AT320" i="64"/>
  <c r="AU320" i="64"/>
  <c r="AS320" i="64"/>
  <c r="AO320" i="64"/>
  <c r="AM320" i="64"/>
  <c r="AL320" i="64"/>
  <c r="AK320" i="64"/>
  <c r="AI320" i="64"/>
  <c r="AG320" i="64"/>
  <c r="AF320" i="64"/>
  <c r="AR320" i="64"/>
  <c r="AJ320" i="64"/>
  <c r="AH320" i="64"/>
  <c r="AE320" i="64"/>
  <c r="AD320" i="64"/>
  <c r="AC320" i="64"/>
  <c r="AN320" i="64"/>
  <c r="H129" i="44"/>
  <c r="C230" i="44"/>
  <c r="H141" i="44"/>
  <c r="C232" i="44"/>
  <c r="BA176" i="46"/>
  <c r="BD176" i="46"/>
  <c r="BC176" i="46"/>
  <c r="BI176" i="46"/>
  <c r="BP176" i="46"/>
  <c r="BB176" i="46"/>
  <c r="BH176" i="46"/>
  <c r="BF176" i="46"/>
  <c r="AY176" i="46"/>
  <c r="BJ176" i="46"/>
  <c r="BQ176" i="46"/>
  <c r="AZ176" i="46"/>
  <c r="BK176" i="46"/>
  <c r="BN176" i="46"/>
  <c r="BO176" i="46"/>
  <c r="BR176" i="46"/>
  <c r="BE176" i="46"/>
  <c r="BM176" i="46"/>
  <c r="I174" i="44"/>
  <c r="BD188" i="46"/>
  <c r="BC188" i="46"/>
  <c r="BK188" i="46"/>
  <c r="BR188" i="46"/>
  <c r="AZ188" i="46"/>
  <c r="BH188" i="46"/>
  <c r="BA188" i="46"/>
  <c r="BQ188" i="46"/>
  <c r="BE188" i="46"/>
  <c r="BG188" i="46"/>
  <c r="BJ188" i="46"/>
  <c r="BO188" i="46"/>
  <c r="BN188" i="46"/>
  <c r="AY188" i="46"/>
  <c r="I186" i="44"/>
  <c r="J186" i="44" s="1"/>
  <c r="BF188" i="46"/>
  <c r="BI188" i="46"/>
  <c r="BL188" i="46"/>
  <c r="BM188" i="46"/>
  <c r="BB188" i="46"/>
  <c r="BP188" i="46"/>
  <c r="F192" i="64"/>
  <c r="F248" i="64"/>
  <c r="E22" i="63"/>
  <c r="E23" i="63"/>
  <c r="C58" i="63"/>
  <c r="J82" i="44"/>
  <c r="AX177" i="46"/>
  <c r="AQ253" i="46"/>
  <c r="AX211" i="46"/>
  <c r="AT254" i="46"/>
  <c r="H78" i="44"/>
  <c r="C235" i="44"/>
  <c r="C241" i="46"/>
  <c r="BP63" i="46"/>
  <c r="H14" i="31"/>
  <c r="J14" i="31"/>
  <c r="I129" i="44"/>
  <c r="C234" i="46"/>
  <c r="BP131" i="46"/>
  <c r="BK131" i="46"/>
  <c r="BM131" i="46"/>
  <c r="CE131" i="46"/>
  <c r="BB131" i="46"/>
  <c r="BU131" i="46"/>
  <c r="CC131" i="46"/>
  <c r="BO131" i="46"/>
  <c r="BC131" i="46"/>
  <c r="CG131" i="46"/>
  <c r="BH131" i="46"/>
  <c r="CL131" i="46"/>
  <c r="BY131" i="46"/>
  <c r="CK131" i="46"/>
  <c r="AY131" i="46"/>
  <c r="BN131" i="46"/>
  <c r="AZ131" i="46"/>
  <c r="BD131" i="46"/>
  <c r="BF131" i="46"/>
  <c r="BR131" i="46"/>
  <c r="BQ131" i="46"/>
  <c r="BE131" i="46"/>
  <c r="BG131" i="46"/>
  <c r="CI131" i="46"/>
  <c r="BA131" i="46"/>
  <c r="CM131" i="46"/>
  <c r="BT131" i="46"/>
  <c r="BL131" i="46"/>
  <c r="BJ131" i="46"/>
  <c r="BZ131" i="46"/>
  <c r="BW131" i="46"/>
  <c r="CH131" i="46"/>
  <c r="CJ131" i="46"/>
  <c r="BX131" i="46"/>
  <c r="BV131" i="46"/>
  <c r="CF131" i="46"/>
  <c r="BI131" i="46"/>
  <c r="CA131" i="46"/>
  <c r="CB131" i="46"/>
  <c r="I141" i="44"/>
  <c r="G232" i="44" s="1"/>
  <c r="BT143" i="46"/>
  <c r="BI143" i="46"/>
  <c r="BG236" i="46" s="1"/>
  <c r="BH143" i="46"/>
  <c r="BF236" i="46" s="1"/>
  <c r="BM143" i="46"/>
  <c r="BK236" i="46" s="1"/>
  <c r="BQ143" i="46"/>
  <c r="BO236" i="46" s="1"/>
  <c r="CD143" i="46"/>
  <c r="CB236" i="46" s="1"/>
  <c r="BD143" i="46"/>
  <c r="BB236" i="46" s="1"/>
  <c r="BB143" i="46"/>
  <c r="AZ236" i="46" s="1"/>
  <c r="BU143" i="46"/>
  <c r="BS236" i="46" s="1"/>
  <c r="AY143" i="46"/>
  <c r="BE143" i="46"/>
  <c r="BC236" i="46" s="1"/>
  <c r="BN143" i="46"/>
  <c r="BL236" i="46" s="1"/>
  <c r="BV143" i="46"/>
  <c r="BT236" i="46" s="1"/>
  <c r="C236" i="46"/>
  <c r="CL143" i="46"/>
  <c r="CJ236" i="46" s="1"/>
  <c r="CC143" i="46"/>
  <c r="CA236" i="46" s="1"/>
  <c r="CH143" i="46"/>
  <c r="CF236" i="46" s="1"/>
  <c r="BK143" i="46"/>
  <c r="BI236" i="46" s="1"/>
  <c r="CJ143" i="46"/>
  <c r="CH236" i="46" s="1"/>
  <c r="BW143" i="46"/>
  <c r="BU236" i="46" s="1"/>
  <c r="CI143" i="46"/>
  <c r="CG236" i="46" s="1"/>
  <c r="BA143" i="46"/>
  <c r="AY236" i="46" s="1"/>
  <c r="BJ143" i="46"/>
  <c r="BH236" i="46" s="1"/>
  <c r="BY143" i="46"/>
  <c r="BW236" i="46" s="1"/>
  <c r="CF143" i="46"/>
  <c r="CD236" i="46" s="1"/>
  <c r="BG143" i="46"/>
  <c r="BE236" i="46" s="1"/>
  <c r="BL143" i="46"/>
  <c r="BJ236" i="46" s="1"/>
  <c r="BO143" i="46"/>
  <c r="BM236" i="46" s="1"/>
  <c r="BF143" i="46"/>
  <c r="BD236" i="46" s="1"/>
  <c r="BR143" i="46"/>
  <c r="BP236" i="46" s="1"/>
  <c r="CK143" i="46"/>
  <c r="CI236" i="46" s="1"/>
  <c r="CG143" i="46"/>
  <c r="CE236" i="46" s="1"/>
  <c r="BX143" i="46"/>
  <c r="BV236" i="46" s="1"/>
  <c r="BC143" i="46"/>
  <c r="BA236" i="46" s="1"/>
  <c r="CB143" i="46"/>
  <c r="BZ236" i="46" s="1"/>
  <c r="CE143" i="46"/>
  <c r="CC236" i="46" s="1"/>
  <c r="CM143" i="46"/>
  <c r="CK236" i="46" s="1"/>
  <c r="AZ143" i="46"/>
  <c r="AX236" i="46" s="1"/>
  <c r="BP143" i="46"/>
  <c r="BN236" i="46" s="1"/>
  <c r="CA143" i="46"/>
  <c r="BY236" i="46" s="1"/>
  <c r="BZ143" i="46"/>
  <c r="BX236" i="46" s="1"/>
  <c r="BY88" i="46"/>
  <c r="BV88" i="46"/>
  <c r="CD88" i="46"/>
  <c r="CK88" i="46"/>
  <c r="BX88" i="46"/>
  <c r="BW88" i="46"/>
  <c r="BT88" i="46"/>
  <c r="CF88" i="46"/>
  <c r="CG88" i="46"/>
  <c r="BZ88" i="46"/>
  <c r="CL88" i="46"/>
  <c r="AI192" i="64"/>
  <c r="AT192" i="64"/>
  <c r="AQ192" i="64"/>
  <c r="AM192" i="64"/>
  <c r="AR192" i="64"/>
  <c r="AL192" i="64"/>
  <c r="AP192" i="64"/>
  <c r="AN192" i="64"/>
  <c r="AU192" i="64"/>
  <c r="AJ192" i="64"/>
  <c r="AF192" i="64"/>
  <c r="AD192" i="64"/>
  <c r="AH192" i="64"/>
  <c r="AS192" i="64"/>
  <c r="AK192" i="64"/>
  <c r="AE192" i="64"/>
  <c r="AB192" i="64"/>
  <c r="AO192" i="64"/>
  <c r="AG192" i="64"/>
  <c r="AC192" i="64"/>
  <c r="AT248" i="64"/>
  <c r="AO248" i="64"/>
  <c r="AL248" i="64"/>
  <c r="AK248" i="64"/>
  <c r="AE248" i="64"/>
  <c r="AS248" i="64"/>
  <c r="AQ248" i="64"/>
  <c r="AM248" i="64"/>
  <c r="AB248" i="64"/>
  <c r="AP248" i="64"/>
  <c r="AC248" i="64"/>
  <c r="AG248" i="64"/>
  <c r="AR248" i="64"/>
  <c r="AN248" i="64"/>
  <c r="AI248" i="64"/>
  <c r="AD248" i="64"/>
  <c r="AU248" i="64"/>
  <c r="AJ248" i="64"/>
  <c r="AH248" i="64"/>
  <c r="AF248" i="64"/>
  <c r="F457" i="64"/>
  <c r="AU530" i="64"/>
  <c r="AI530" i="64"/>
  <c r="AH530" i="64"/>
  <c r="AE530" i="64"/>
  <c r="AC530" i="64"/>
  <c r="AF530" i="64"/>
  <c r="AB530" i="64"/>
  <c r="AN530" i="64"/>
  <c r="AG530" i="64"/>
  <c r="AO530" i="64"/>
  <c r="AK530" i="64"/>
  <c r="AQ530" i="64"/>
  <c r="AT530" i="64"/>
  <c r="AP530" i="64"/>
  <c r="AL530" i="64"/>
  <c r="AR530" i="64"/>
  <c r="AM530" i="64"/>
  <c r="AD530" i="64"/>
  <c r="AS530" i="64"/>
  <c r="AT20" i="68"/>
  <c r="BR20" i="68" s="1"/>
  <c r="V148" i="68"/>
  <c r="E47" i="63"/>
  <c r="E48" i="63"/>
  <c r="E49" i="63"/>
  <c r="K80" i="63"/>
  <c r="D79" i="44"/>
  <c r="E79" i="44" s="1"/>
  <c r="H79" i="44" s="1"/>
  <c r="I127" i="44"/>
  <c r="J127" i="44" s="1"/>
  <c r="BN129" i="46"/>
  <c r="BP129" i="46"/>
  <c r="BD129" i="46"/>
  <c r="BK129" i="46"/>
  <c r="BH129" i="46"/>
  <c r="BF129" i="46"/>
  <c r="BE129" i="46"/>
  <c r="BB129" i="46"/>
  <c r="AY129" i="46"/>
  <c r="BJ129" i="46"/>
  <c r="BG129" i="46"/>
  <c r="BQ129" i="46"/>
  <c r="BO129" i="46"/>
  <c r="BA129" i="46"/>
  <c r="BR129" i="46"/>
  <c r="BC129" i="46"/>
  <c r="BL129" i="46"/>
  <c r="BM129" i="46"/>
  <c r="BI129" i="46"/>
  <c r="AZ129" i="46"/>
  <c r="BW129" i="46"/>
  <c r="G174" i="25" s="1"/>
  <c r="CA129" i="46"/>
  <c r="K174" i="25" s="1"/>
  <c r="CK129" i="46"/>
  <c r="U174" i="25" s="1"/>
  <c r="CB129" i="46"/>
  <c r="CH129" i="46"/>
  <c r="R174" i="25" s="1"/>
  <c r="BY129" i="46"/>
  <c r="I174" i="25" s="1"/>
  <c r="CC129" i="46"/>
  <c r="M174" i="25" s="1"/>
  <c r="CI129" i="46"/>
  <c r="S174" i="25" s="1"/>
  <c r="CM129" i="46"/>
  <c r="W174" i="25" s="1"/>
  <c r="BZ129" i="46"/>
  <c r="J174" i="25" s="1"/>
  <c r="CF129" i="46"/>
  <c r="P174" i="25" s="1"/>
  <c r="CL129" i="46"/>
  <c r="V174" i="25" s="1"/>
  <c r="BT129" i="46"/>
  <c r="D174" i="25" s="1"/>
  <c r="AX193" i="46"/>
  <c r="AL254" i="46"/>
  <c r="AX183" i="46"/>
  <c r="AC254" i="46"/>
  <c r="AC95" i="46"/>
  <c r="L248" i="46"/>
  <c r="C83" i="63"/>
  <c r="F320" i="64"/>
  <c r="J133" i="44"/>
  <c r="H153" i="44"/>
  <c r="C221" i="44"/>
  <c r="BP192" i="46"/>
  <c r="BM192" i="46"/>
  <c r="BE192" i="46"/>
  <c r="BN192" i="46"/>
  <c r="BH192" i="46"/>
  <c r="BD192" i="46"/>
  <c r="BJ192" i="46"/>
  <c r="I190" i="44"/>
  <c r="J190" i="44" s="1"/>
  <c r="BG192" i="46"/>
  <c r="BL192" i="46"/>
  <c r="BA192" i="46"/>
  <c r="BF192" i="46"/>
  <c r="AZ192" i="46"/>
  <c r="BB192" i="46"/>
  <c r="BQ192" i="46"/>
  <c r="BI192" i="46"/>
  <c r="BK192" i="46"/>
  <c r="BC192" i="46"/>
  <c r="AY192" i="46"/>
  <c r="BR192" i="46"/>
  <c r="BO192" i="46"/>
  <c r="F184" i="64"/>
  <c r="AJ240" i="64"/>
  <c r="AQ240" i="64"/>
  <c r="AM240" i="64"/>
  <c r="AK240" i="64"/>
  <c r="AT240" i="64"/>
  <c r="AP240" i="64"/>
  <c r="AU240" i="64"/>
  <c r="AB240" i="64"/>
  <c r="AS240" i="64"/>
  <c r="AO240" i="64"/>
  <c r="AL240" i="64"/>
  <c r="AI240" i="64"/>
  <c r="AE240" i="64"/>
  <c r="AC240" i="64"/>
  <c r="AH240" i="64"/>
  <c r="AN240" i="64"/>
  <c r="AF240" i="64"/>
  <c r="AG240" i="64"/>
  <c r="AD240" i="64"/>
  <c r="AR240" i="64"/>
  <c r="AJ384" i="64"/>
  <c r="AF384" i="64"/>
  <c r="AS384" i="64"/>
  <c r="AD384" i="64"/>
  <c r="AC384" i="64"/>
  <c r="AU384" i="64"/>
  <c r="AI384" i="64"/>
  <c r="AG384" i="64"/>
  <c r="AE384" i="64"/>
  <c r="AR384" i="64"/>
  <c r="AN384" i="64"/>
  <c r="AO384" i="64"/>
  <c r="AP384" i="64"/>
  <c r="AB384" i="64"/>
  <c r="AQ384" i="64"/>
  <c r="AM384" i="64"/>
  <c r="AK384" i="64"/>
  <c r="AT384" i="64"/>
  <c r="AL384" i="64"/>
  <c r="AJ457" i="64"/>
  <c r="AC457" i="64"/>
  <c r="AR457" i="64"/>
  <c r="AI457" i="64"/>
  <c r="AE457" i="64"/>
  <c r="AN457" i="64"/>
  <c r="AB457" i="64"/>
  <c r="AU457" i="64"/>
  <c r="AF457" i="64"/>
  <c r="AH457" i="64"/>
  <c r="AD457" i="64"/>
  <c r="AT457" i="64"/>
  <c r="AK457" i="64"/>
  <c r="AS457" i="64"/>
  <c r="AQ457" i="64"/>
  <c r="AP457" i="64"/>
  <c r="AL457" i="64"/>
  <c r="AO457" i="64"/>
  <c r="AM457" i="64"/>
  <c r="BQ124" i="46"/>
  <c r="BE124" i="46"/>
  <c r="I122" i="44"/>
  <c r="AY124" i="46"/>
  <c r="BJ124" i="46"/>
  <c r="BF124" i="46"/>
  <c r="BC124" i="46"/>
  <c r="CA124" i="46"/>
  <c r="K170" i="25" s="1"/>
  <c r="BN124" i="46"/>
  <c r="BG124" i="46"/>
  <c r="BK124" i="46"/>
  <c r="AZ124" i="46"/>
  <c r="BA124" i="46"/>
  <c r="C243" i="46"/>
  <c r="BU124" i="46"/>
  <c r="E170" i="25" s="1"/>
  <c r="BW124" i="46"/>
  <c r="G170" i="25" s="1"/>
  <c r="BB124" i="46"/>
  <c r="BR124" i="46"/>
  <c r="BI124" i="46"/>
  <c r="BL124" i="46"/>
  <c r="BT124" i="46"/>
  <c r="CB124" i="46"/>
  <c r="L170" i="25" s="1"/>
  <c r="BP124" i="46"/>
  <c r="BO124" i="46"/>
  <c r="BH124" i="46"/>
  <c r="BM124" i="46"/>
  <c r="BD124" i="46"/>
  <c r="CD124" i="46"/>
  <c r="N170" i="25" s="1"/>
  <c r="CL124" i="46"/>
  <c r="V170" i="25" s="1"/>
  <c r="CE124" i="46"/>
  <c r="CC124" i="46"/>
  <c r="CF124" i="46"/>
  <c r="P170" i="25" s="1"/>
  <c r="BV124" i="46"/>
  <c r="CK124" i="46"/>
  <c r="O156" i="25"/>
  <c r="AC170" i="46"/>
  <c r="R248" i="46"/>
  <c r="CH124" i="46"/>
  <c r="CG129" i="46"/>
  <c r="Q174" i="25" s="1"/>
  <c r="D71" i="44"/>
  <c r="E71" i="44" s="1"/>
  <c r="H71" i="44" s="1"/>
  <c r="K73" i="63"/>
  <c r="BY124" i="46"/>
  <c r="F25" i="73"/>
  <c r="CN89" i="46"/>
  <c r="I75" i="44"/>
  <c r="BH75" i="46"/>
  <c r="BB75" i="46"/>
  <c r="BF75" i="46"/>
  <c r="BP75" i="46"/>
  <c r="BR75" i="46"/>
  <c r="BO75" i="46"/>
  <c r="BQ75" i="46"/>
  <c r="AY75" i="46"/>
  <c r="AZ75" i="46"/>
  <c r="BC75" i="46"/>
  <c r="BE75" i="46"/>
  <c r="BJ75" i="46"/>
  <c r="BN75" i="46"/>
  <c r="BM75" i="46"/>
  <c r="BI75" i="46"/>
  <c r="CN111" i="46"/>
  <c r="AP268" i="64"/>
  <c r="AP561" i="64"/>
  <c r="AP197" i="64"/>
  <c r="AP415" i="64"/>
  <c r="AP56" i="64"/>
  <c r="AP126" i="64"/>
  <c r="AP488" i="64"/>
  <c r="AP342" i="64"/>
  <c r="CM120" i="46"/>
  <c r="CJ120" i="46"/>
  <c r="CL120" i="46"/>
  <c r="BU120" i="46"/>
  <c r="CA120" i="46"/>
  <c r="CF120" i="46"/>
  <c r="CE120" i="46"/>
  <c r="CG120" i="46"/>
  <c r="BZ120" i="46"/>
  <c r="BT120" i="46"/>
  <c r="CK120" i="46"/>
  <c r="BX120" i="46"/>
  <c r="CD120" i="46"/>
  <c r="BW120" i="46"/>
  <c r="CH120" i="46"/>
  <c r="CC120" i="46"/>
  <c r="CI120" i="46"/>
  <c r="I118" i="44"/>
  <c r="J118" i="44" s="1"/>
  <c r="CB120" i="46"/>
  <c r="BV120" i="46"/>
  <c r="BY120" i="46"/>
  <c r="BS61" i="46"/>
  <c r="R148" i="68"/>
  <c r="AP20" i="68"/>
  <c r="BN20" i="68" s="1"/>
  <c r="C41" i="79"/>
  <c r="T77" i="36" s="1"/>
  <c r="CJ85" i="46" s="1"/>
  <c r="C58" i="57"/>
  <c r="BC73" i="46"/>
  <c r="BI63" i="46"/>
  <c r="BD63" i="46"/>
  <c r="BQ63" i="46"/>
  <c r="BO63" i="46"/>
  <c r="BG63" i="46"/>
  <c r="AY63" i="46"/>
  <c r="BF63" i="46"/>
  <c r="BC63" i="46"/>
  <c r="BA63" i="46"/>
  <c r="BK63" i="46"/>
  <c r="BN63" i="46"/>
  <c r="BM63" i="46"/>
  <c r="BB63" i="46"/>
  <c r="I63" i="44"/>
  <c r="J63" i="44" s="1"/>
  <c r="BH63" i="46"/>
  <c r="BJ63" i="46"/>
  <c r="E247" i="46"/>
  <c r="H167" i="46"/>
  <c r="F247" i="46" s="1"/>
  <c r="P78" i="36"/>
  <c r="V78" i="36"/>
  <c r="L78" i="36"/>
  <c r="W78" i="36"/>
  <c r="G78" i="36"/>
  <c r="E78" i="36"/>
  <c r="K78" i="36"/>
  <c r="R78" i="36"/>
  <c r="U78" i="36"/>
  <c r="Q78" i="36"/>
  <c r="H78" i="36"/>
  <c r="I78" i="36"/>
  <c r="F78" i="36"/>
  <c r="M78" i="36"/>
  <c r="J78" i="36"/>
  <c r="O78" i="36"/>
  <c r="N78" i="36"/>
  <c r="T78" i="36"/>
  <c r="D78" i="36"/>
  <c r="BE73" i="46"/>
  <c r="BA67" i="46"/>
  <c r="BL67" i="46"/>
  <c r="BK67" i="46"/>
  <c r="BQ67" i="46"/>
  <c r="AZ67" i="46"/>
  <c r="BF67" i="46"/>
  <c r="BJ67" i="46"/>
  <c r="BP67" i="46"/>
  <c r="BM67" i="46"/>
  <c r="BN67" i="46"/>
  <c r="BG67" i="46"/>
  <c r="BE67" i="46"/>
  <c r="I67" i="44"/>
  <c r="BH67" i="46"/>
  <c r="AY67" i="46"/>
  <c r="BR67" i="46"/>
  <c r="BC67" i="46"/>
  <c r="BD67" i="46"/>
  <c r="BO67" i="46"/>
  <c r="BB67" i="46"/>
  <c r="BI67" i="46"/>
  <c r="F165" i="64"/>
  <c r="CN167" i="46"/>
  <c r="CL247" i="46" s="1"/>
  <c r="BR247" i="46"/>
  <c r="C18" i="57"/>
  <c r="AX20" i="46"/>
  <c r="AP253" i="46"/>
  <c r="G243" i="44"/>
  <c r="BS167" i="46"/>
  <c r="BQ247" i="46" s="1"/>
  <c r="AW247" i="46"/>
  <c r="BM73" i="46"/>
  <c r="AZ73" i="46"/>
  <c r="BB73" i="46"/>
  <c r="I73" i="44"/>
  <c r="J73" i="44" s="1"/>
  <c r="BI73" i="46"/>
  <c r="BF73" i="46"/>
  <c r="BJ73" i="46"/>
  <c r="AY73" i="46"/>
  <c r="BL73" i="46"/>
  <c r="BN73" i="46"/>
  <c r="BR73" i="46"/>
  <c r="BO73" i="46"/>
  <c r="BK73" i="46"/>
  <c r="BH73" i="46"/>
  <c r="BD73" i="46"/>
  <c r="BQ73" i="46"/>
  <c r="BG73" i="46"/>
  <c r="AX68" i="46"/>
  <c r="AD253" i="46"/>
  <c r="BE66" i="46"/>
  <c r="BQ66" i="46"/>
  <c r="BA66" i="46"/>
  <c r="BG66" i="46"/>
  <c r="BC66" i="46"/>
  <c r="BK66" i="46"/>
  <c r="BO66" i="46"/>
  <c r="BP66" i="46"/>
  <c r="BR66" i="46"/>
  <c r="BD66" i="46"/>
  <c r="BJ66" i="46"/>
  <c r="AY66" i="46"/>
  <c r="BN66" i="46"/>
  <c r="AZ66" i="46"/>
  <c r="BH66" i="46"/>
  <c r="BI66" i="46"/>
  <c r="BF66" i="46"/>
  <c r="BB66" i="46"/>
  <c r="I66" i="44"/>
  <c r="J66" i="44" s="1"/>
  <c r="BL66" i="46"/>
  <c r="BM66" i="46"/>
  <c r="AE20" i="68"/>
  <c r="BC20" i="68" s="1"/>
  <c r="G148" i="68"/>
  <c r="BI79" i="46"/>
  <c r="BO79" i="46"/>
  <c r="BA79" i="46"/>
  <c r="BC79" i="46"/>
  <c r="I79" i="44"/>
  <c r="BK79" i="46"/>
  <c r="BM79" i="46"/>
  <c r="BL79" i="46"/>
  <c r="BG79" i="46"/>
  <c r="BQ79" i="46"/>
  <c r="BE79" i="46"/>
  <c r="BH79" i="46"/>
  <c r="BN79" i="46"/>
  <c r="AZ79" i="46"/>
  <c r="AY79" i="46"/>
  <c r="BB79" i="46"/>
  <c r="BJ79" i="46"/>
  <c r="BD79" i="46"/>
  <c r="BR79" i="46"/>
  <c r="BP79" i="46"/>
  <c r="BF79" i="46"/>
  <c r="F538" i="64"/>
  <c r="F174" i="64"/>
  <c r="AA20" i="34"/>
  <c r="K29" i="11"/>
  <c r="F465" i="64"/>
  <c r="BN65" i="46"/>
  <c r="BD65" i="46"/>
  <c r="AY65" i="46"/>
  <c r="BC65" i="46"/>
  <c r="BG65" i="46"/>
  <c r="BM65" i="46"/>
  <c r="BK65" i="46"/>
  <c r="BA65" i="46"/>
  <c r="BR65" i="46"/>
  <c r="BF65" i="46"/>
  <c r="BB65" i="46"/>
  <c r="BP65" i="46"/>
  <c r="BE65" i="46"/>
  <c r="BH65" i="46"/>
  <c r="BL65" i="46"/>
  <c r="BQ65" i="46"/>
  <c r="AZ65" i="46"/>
  <c r="I65" i="44"/>
  <c r="J65" i="44" s="1"/>
  <c r="BI65" i="46"/>
  <c r="BO65" i="46"/>
  <c r="BJ65" i="46"/>
  <c r="BB69" i="46"/>
  <c r="BP69" i="46"/>
  <c r="BC69" i="46"/>
  <c r="BR69" i="46"/>
  <c r="BI69" i="46"/>
  <c r="BH69" i="46"/>
  <c r="BL69" i="46"/>
  <c r="BO69" i="46"/>
  <c r="BE69" i="46"/>
  <c r="AZ69" i="46"/>
  <c r="BK69" i="46"/>
  <c r="BQ69" i="46"/>
  <c r="BF69" i="46"/>
  <c r="AY69" i="46"/>
  <c r="BM69" i="46"/>
  <c r="BA69" i="46"/>
  <c r="I69" i="44"/>
  <c r="J69" i="44" s="1"/>
  <c r="BD69" i="46"/>
  <c r="BN69" i="46"/>
  <c r="BJ69" i="46"/>
  <c r="BG69" i="46"/>
  <c r="F319" i="64"/>
  <c r="F33" i="64"/>
  <c r="I200" i="44"/>
  <c r="C239" i="46"/>
  <c r="F392" i="64"/>
  <c r="F245" i="64"/>
  <c r="AY64" i="46"/>
  <c r="BC64" i="46"/>
  <c r="BD64" i="46"/>
  <c r="BQ64" i="46"/>
  <c r="BM64" i="46"/>
  <c r="AZ64" i="46"/>
  <c r="BL64" i="46"/>
  <c r="BK64" i="46"/>
  <c r="BP64" i="46"/>
  <c r="BG64" i="46"/>
  <c r="I64" i="44"/>
  <c r="BF64" i="46"/>
  <c r="BR64" i="46"/>
  <c r="BA64" i="46"/>
  <c r="BH64" i="46"/>
  <c r="BE64" i="46"/>
  <c r="BN64" i="46"/>
  <c r="BO64" i="46"/>
  <c r="BJ64" i="46"/>
  <c r="BB64" i="46"/>
  <c r="BI64" i="46"/>
  <c r="S29" i="11"/>
  <c r="AY20" i="34"/>
  <c r="BM20" i="34"/>
  <c r="AY18" i="34" s="1"/>
  <c r="L148" i="68"/>
  <c r="AJ20" i="68"/>
  <c r="BH20" i="68" s="1"/>
  <c r="CE113" i="46"/>
  <c r="CK113" i="46"/>
  <c r="CB113" i="46"/>
  <c r="BZ113" i="46"/>
  <c r="BV113" i="46"/>
  <c r="CG113" i="46"/>
  <c r="CC113" i="46"/>
  <c r="CJ113" i="46"/>
  <c r="BU113" i="46"/>
  <c r="I111" i="44"/>
  <c r="J111" i="44" s="1"/>
  <c r="CA113" i="46"/>
  <c r="BT113" i="46"/>
  <c r="CF113" i="46"/>
  <c r="BW113" i="46"/>
  <c r="CM113" i="46"/>
  <c r="BX113" i="46"/>
  <c r="CL113" i="46"/>
  <c r="CH113" i="46"/>
  <c r="BY113" i="46"/>
  <c r="CD113" i="46"/>
  <c r="CI113" i="46"/>
  <c r="I60" i="44"/>
  <c r="BH60" i="46"/>
  <c r="AY60" i="46"/>
  <c r="BD60" i="46"/>
  <c r="BG60" i="46"/>
  <c r="BN60" i="46"/>
  <c r="BJ60" i="46"/>
  <c r="BP60" i="46"/>
  <c r="BF60" i="46"/>
  <c r="BR60" i="46"/>
  <c r="BK60" i="46"/>
  <c r="BL60" i="46"/>
  <c r="BM60" i="46"/>
  <c r="BC60" i="46"/>
  <c r="BI60" i="46"/>
  <c r="BE60" i="46"/>
  <c r="BA60" i="46"/>
  <c r="BQ60" i="46"/>
  <c r="BB60" i="46"/>
  <c r="AZ60" i="46"/>
  <c r="BO60" i="46"/>
  <c r="W148" i="68"/>
  <c r="AU20" i="68"/>
  <c r="BS20" i="68" s="1"/>
  <c r="F148" i="68"/>
  <c r="AD20" i="68"/>
  <c r="BB20" i="68" s="1"/>
  <c r="I148" i="68"/>
  <c r="AG20" i="68"/>
  <c r="BE20" i="68" s="1"/>
  <c r="H89" i="44"/>
  <c r="C244" i="44"/>
  <c r="BQ70" i="46"/>
  <c r="BA70" i="46"/>
  <c r="AY70" i="46"/>
  <c r="BI70" i="46"/>
  <c r="BD70" i="46"/>
  <c r="BB70" i="46"/>
  <c r="BN70" i="46"/>
  <c r="BC70" i="46"/>
  <c r="BM70" i="46"/>
  <c r="BL70" i="46"/>
  <c r="BE70" i="46"/>
  <c r="BR70" i="46"/>
  <c r="BH70" i="46"/>
  <c r="BG70" i="46"/>
  <c r="BP70" i="46"/>
  <c r="I70" i="44"/>
  <c r="AZ70" i="46"/>
  <c r="BK70" i="46"/>
  <c r="BF70" i="46"/>
  <c r="BJ70" i="46"/>
  <c r="BO70" i="46"/>
  <c r="X130" i="46"/>
  <c r="S130" i="46"/>
  <c r="O130" i="46"/>
  <c r="K130" i="46"/>
  <c r="J130" i="46"/>
  <c r="Y130" i="46"/>
  <c r="W130" i="46"/>
  <c r="R130" i="46"/>
  <c r="M130" i="46"/>
  <c r="I130" i="46"/>
  <c r="P130" i="46"/>
  <c r="L130" i="46"/>
  <c r="AB130" i="46"/>
  <c r="Z130" i="46"/>
  <c r="U130" i="46"/>
  <c r="N130" i="46"/>
  <c r="T130" i="46"/>
  <c r="AA130" i="46"/>
  <c r="V130" i="46"/>
  <c r="Q130" i="46"/>
  <c r="BH71" i="46"/>
  <c r="BC71" i="46"/>
  <c r="BO71" i="46"/>
  <c r="AY71" i="46"/>
  <c r="I71" i="44"/>
  <c r="BI71" i="46"/>
  <c r="BN71" i="46"/>
  <c r="BP71" i="46"/>
  <c r="BD71" i="46"/>
  <c r="BR71" i="46"/>
  <c r="BJ71" i="46"/>
  <c r="BQ71" i="46"/>
  <c r="AZ71" i="46"/>
  <c r="BL71" i="46"/>
  <c r="BK71" i="46"/>
  <c r="BM71" i="46"/>
  <c r="BG71" i="46"/>
  <c r="BA71" i="46"/>
  <c r="BE71" i="46"/>
  <c r="BB71" i="46"/>
  <c r="BF71" i="46"/>
  <c r="J148" i="68"/>
  <c r="AH20" i="68"/>
  <c r="BF20" i="68" s="1"/>
  <c r="AZ72" i="46"/>
  <c r="BF72" i="46"/>
  <c r="BP72" i="46"/>
  <c r="BO72" i="46"/>
  <c r="BD72" i="46"/>
  <c r="BH72" i="46"/>
  <c r="BI72" i="46"/>
  <c r="BK72" i="46"/>
  <c r="BA72" i="46"/>
  <c r="BL72" i="46"/>
  <c r="BJ72" i="46"/>
  <c r="I72" i="44"/>
  <c r="BB72" i="46"/>
  <c r="BR72" i="46"/>
  <c r="AY72" i="46"/>
  <c r="BG72" i="46"/>
  <c r="BC72" i="46"/>
  <c r="BN72" i="46"/>
  <c r="BE72" i="46"/>
  <c r="BQ72" i="46"/>
  <c r="BM72" i="46"/>
  <c r="CJ86" i="46"/>
  <c r="CL86" i="46"/>
  <c r="BU86" i="46"/>
  <c r="BV86" i="46"/>
  <c r="CC86" i="46"/>
  <c r="CB86" i="46"/>
  <c r="CD86" i="46"/>
  <c r="CA86" i="46"/>
  <c r="I86" i="44"/>
  <c r="BX86" i="46"/>
  <c r="CE86" i="46"/>
  <c r="BZ86" i="46"/>
  <c r="CK86" i="46"/>
  <c r="BT86" i="46"/>
  <c r="CI86" i="46"/>
  <c r="CH86" i="46"/>
  <c r="CM86" i="46"/>
  <c r="BY86" i="46"/>
  <c r="CG86" i="46"/>
  <c r="BW86" i="46"/>
  <c r="CF86" i="46"/>
  <c r="C248" i="46"/>
  <c r="E80" i="44"/>
  <c r="BM76" i="46"/>
  <c r="BA76" i="46"/>
  <c r="BN76" i="46"/>
  <c r="BI76" i="46"/>
  <c r="BE76" i="46"/>
  <c r="BD76" i="46"/>
  <c r="BP76" i="46"/>
  <c r="BC76" i="46"/>
  <c r="BG76" i="46"/>
  <c r="I76" i="44"/>
  <c r="BL76" i="46"/>
  <c r="BO76" i="46"/>
  <c r="BB76" i="46"/>
  <c r="AY76" i="46"/>
  <c r="BH76" i="46"/>
  <c r="BJ76" i="46"/>
  <c r="BR76" i="46"/>
  <c r="BK76" i="46"/>
  <c r="AZ76" i="46"/>
  <c r="BQ76" i="46"/>
  <c r="BF76" i="46"/>
  <c r="F240" i="44"/>
  <c r="J85" i="44"/>
  <c r="H240" i="44" s="1"/>
  <c r="B39" i="67"/>
  <c r="U36" i="36" s="1"/>
  <c r="H124" i="44"/>
  <c r="C239" i="44"/>
  <c r="C20" i="36"/>
  <c r="B52" i="67"/>
  <c r="B65" i="67"/>
  <c r="U48" i="36" s="1"/>
  <c r="BJ74" i="46"/>
  <c r="BF74" i="46"/>
  <c r="BA74" i="46"/>
  <c r="BR74" i="46"/>
  <c r="BD74" i="46"/>
  <c r="BQ74" i="46"/>
  <c r="BG74" i="46"/>
  <c r="BP74" i="46"/>
  <c r="BE74" i="46"/>
  <c r="BN74" i="46"/>
  <c r="AZ74" i="46"/>
  <c r="BB74" i="46"/>
  <c r="I74" i="44"/>
  <c r="BH74" i="46"/>
  <c r="BL74" i="46"/>
  <c r="BM74" i="46"/>
  <c r="BO74" i="46"/>
  <c r="AY74" i="46"/>
  <c r="BI74" i="46"/>
  <c r="BC74" i="46"/>
  <c r="BK74" i="46"/>
  <c r="CN96" i="46"/>
  <c r="BS20" i="46"/>
  <c r="C262" i="64"/>
  <c r="H130" i="46"/>
  <c r="AG130" i="46"/>
  <c r="AK130" i="46"/>
  <c r="AE130" i="46"/>
  <c r="AI130" i="46"/>
  <c r="AR130" i="46"/>
  <c r="AF130" i="46"/>
  <c r="AH130" i="46"/>
  <c r="AN130" i="46"/>
  <c r="AP130" i="46"/>
  <c r="AU130" i="46"/>
  <c r="AV130" i="46"/>
  <c r="AM130" i="46"/>
  <c r="AL130" i="46"/>
  <c r="AO130" i="46"/>
  <c r="AQ130" i="46"/>
  <c r="AD130" i="46"/>
  <c r="AW130" i="46"/>
  <c r="AJ130" i="46"/>
  <c r="AT130" i="46"/>
  <c r="AS130" i="46"/>
  <c r="BH62" i="46"/>
  <c r="BN62" i="46"/>
  <c r="BE62" i="46"/>
  <c r="BJ62" i="46"/>
  <c r="BG62" i="46"/>
  <c r="AY62" i="46"/>
  <c r="C253" i="46"/>
  <c r="I62" i="44"/>
  <c r="BI62" i="46"/>
  <c r="BA62" i="46"/>
  <c r="BR62" i="46"/>
  <c r="BO62" i="46"/>
  <c r="BP62" i="46"/>
  <c r="BC62" i="46"/>
  <c r="BM62" i="46"/>
  <c r="AZ62" i="46"/>
  <c r="BK62" i="46"/>
  <c r="BB62" i="46"/>
  <c r="BD62" i="46"/>
  <c r="BL62" i="46"/>
  <c r="BQ62" i="46"/>
  <c r="BF62" i="46"/>
  <c r="L58" i="63"/>
  <c r="C332" i="64"/>
  <c r="I95" i="36"/>
  <c r="M95" i="36"/>
  <c r="U95" i="36"/>
  <c r="V95" i="36"/>
  <c r="D95" i="36"/>
  <c r="O95" i="36"/>
  <c r="K95" i="36"/>
  <c r="E95" i="36"/>
  <c r="F95" i="36"/>
  <c r="N95" i="36"/>
  <c r="T95" i="36"/>
  <c r="H95" i="36"/>
  <c r="P95" i="36"/>
  <c r="W95" i="36"/>
  <c r="Q95" i="36"/>
  <c r="G95" i="36"/>
  <c r="S95" i="36"/>
  <c r="R95" i="36"/>
  <c r="L95" i="36"/>
  <c r="BL94" i="68"/>
  <c r="C124" i="64"/>
  <c r="H58" i="63"/>
  <c r="F223" i="44"/>
  <c r="C46" i="64"/>
  <c r="G58" i="63"/>
  <c r="B49" i="67"/>
  <c r="E55" i="67"/>
  <c r="F29" i="75"/>
  <c r="C54" i="64"/>
  <c r="CH100" i="46"/>
  <c r="CB100" i="46"/>
  <c r="I98" i="44"/>
  <c r="J98" i="44" s="1"/>
  <c r="BZ100" i="46"/>
  <c r="CJ100" i="46"/>
  <c r="BX100" i="46"/>
  <c r="CM100" i="46"/>
  <c r="CF100" i="46"/>
  <c r="BV100" i="46"/>
  <c r="BU100" i="46"/>
  <c r="CE100" i="46"/>
  <c r="CD100" i="46"/>
  <c r="CA100" i="46"/>
  <c r="CG100" i="46"/>
  <c r="CL100" i="46"/>
  <c r="CC100" i="46"/>
  <c r="BW100" i="46"/>
  <c r="CI100" i="46"/>
  <c r="CK100" i="46"/>
  <c r="BT100" i="46"/>
  <c r="BY100" i="46"/>
  <c r="J58" i="63"/>
  <c r="C254" i="64"/>
  <c r="BI68" i="46"/>
  <c r="BG68" i="46"/>
  <c r="I68" i="44"/>
  <c r="AY68" i="46"/>
  <c r="BP68" i="46"/>
  <c r="BO68" i="46"/>
  <c r="BR68" i="46"/>
  <c r="BF68" i="46"/>
  <c r="BA68" i="46"/>
  <c r="BD68" i="46"/>
  <c r="BM68" i="46"/>
  <c r="BJ68" i="46"/>
  <c r="BL68" i="46"/>
  <c r="BE68" i="46"/>
  <c r="BQ68" i="46"/>
  <c r="BC68" i="46"/>
  <c r="AZ68" i="46"/>
  <c r="BK68" i="46"/>
  <c r="BN68" i="46"/>
  <c r="BB68" i="46"/>
  <c r="BH68" i="46"/>
  <c r="BI96" i="68"/>
  <c r="BE96" i="46"/>
  <c r="K96" i="56" s="1"/>
  <c r="AJ170" i="46"/>
  <c r="AO67" i="68"/>
  <c r="BN68" i="68"/>
  <c r="AO68" i="68"/>
  <c r="F132" i="46"/>
  <c r="BP68" i="68"/>
  <c r="BB68" i="68"/>
  <c r="AQ68" i="68"/>
  <c r="BF68" i="68"/>
  <c r="AT68" i="68"/>
  <c r="BD68" i="68"/>
  <c r="BL68" i="68"/>
  <c r="AC68" i="68"/>
  <c r="AR68" i="68"/>
  <c r="BO68" i="68"/>
  <c r="BI68" i="68"/>
  <c r="AF68" i="68"/>
  <c r="AK68" i="68"/>
  <c r="AH68" i="68"/>
  <c r="BA68" i="68"/>
  <c r="AV68" i="68"/>
  <c r="AU68" i="68"/>
  <c r="AN68" i="68"/>
  <c r="AL68" i="68"/>
  <c r="BK68" i="68"/>
  <c r="BM68" i="68"/>
  <c r="BR68" i="68"/>
  <c r="AS68" i="68"/>
  <c r="BE68" i="68"/>
  <c r="AD68" i="68"/>
  <c r="AJ68" i="68"/>
  <c r="G132" i="46"/>
  <c r="BJ68" i="68"/>
  <c r="BG68" i="68"/>
  <c r="AM68" i="68"/>
  <c r="AP68" i="68"/>
  <c r="BQ68" i="68"/>
  <c r="BS68" i="68"/>
  <c r="AG68" i="68"/>
  <c r="BH68" i="68"/>
  <c r="AI68" i="68"/>
  <c r="AE68" i="68"/>
  <c r="BC68" i="68"/>
  <c r="BT68" i="68"/>
  <c r="G129" i="56" l="1"/>
  <c r="AR89" i="68"/>
  <c r="AU97" i="68"/>
  <c r="AC540" i="64"/>
  <c r="AN321" i="64"/>
  <c r="BJ96" i="68"/>
  <c r="AM94" i="68"/>
  <c r="BM96" i="68"/>
  <c r="BR78" i="68"/>
  <c r="F158" i="46"/>
  <c r="BP75" i="68"/>
  <c r="AH97" i="68"/>
  <c r="BH74" i="68"/>
  <c r="BO35" i="68"/>
  <c r="BH100" i="68"/>
  <c r="BS89" i="68"/>
  <c r="AP75" i="68"/>
  <c r="AE74" i="68"/>
  <c r="AN105" i="64"/>
  <c r="CC224" i="46"/>
  <c r="BN74" i="68"/>
  <c r="AU75" i="68"/>
  <c r="AL75" i="68"/>
  <c r="AC74" i="68"/>
  <c r="AP35" i="68"/>
  <c r="BN75" i="68"/>
  <c r="AF74" i="68"/>
  <c r="BT35" i="68"/>
  <c r="AC105" i="64"/>
  <c r="BF67" i="68"/>
  <c r="AE96" i="68"/>
  <c r="BI78" i="68"/>
  <c r="K41" i="63"/>
  <c r="K45" i="63"/>
  <c r="G158" i="46"/>
  <c r="AP96" i="68"/>
  <c r="AE94" i="68"/>
  <c r="AU67" i="68"/>
  <c r="AF96" i="68"/>
  <c r="AT96" i="68"/>
  <c r="BF78" i="68"/>
  <c r="BS94" i="68"/>
  <c r="BQ67" i="68"/>
  <c r="BG96" i="68"/>
  <c r="BE96" i="68"/>
  <c r="AD94" i="68"/>
  <c r="BK94" i="68"/>
  <c r="AF67" i="68"/>
  <c r="AP67" i="68"/>
  <c r="AI96" i="68"/>
  <c r="AD96" i="68"/>
  <c r="BF94" i="68"/>
  <c r="AU94" i="68"/>
  <c r="AT94" i="68"/>
  <c r="AU96" i="68"/>
  <c r="BA96" i="68"/>
  <c r="AO78" i="68"/>
  <c r="BB94" i="68"/>
  <c r="AN94" i="68"/>
  <c r="BK96" i="68"/>
  <c r="G160" i="46"/>
  <c r="BR96" i="68"/>
  <c r="AC78" i="68"/>
  <c r="BO78" i="68"/>
  <c r="BC94" i="68"/>
  <c r="BA94" i="68"/>
  <c r="AC94" i="68"/>
  <c r="AG67" i="68"/>
  <c r="AN96" i="68"/>
  <c r="BQ96" i="68"/>
  <c r="BT96" i="68"/>
  <c r="BB96" i="68"/>
  <c r="AR96" i="68"/>
  <c r="BS78" i="68"/>
  <c r="BK78" i="68"/>
  <c r="BM94" i="68"/>
  <c r="BT94" i="68"/>
  <c r="AV94" i="68"/>
  <c r="BP94" i="68"/>
  <c r="AJ94" i="68"/>
  <c r="CA231" i="46"/>
  <c r="BP224" i="46"/>
  <c r="AK97" i="68"/>
  <c r="AC89" i="68"/>
  <c r="BS97" i="68"/>
  <c r="AD89" i="68"/>
  <c r="BF89" i="68"/>
  <c r="F131" i="46"/>
  <c r="AM67" i="68"/>
  <c r="AC67" i="68"/>
  <c r="BB78" i="68"/>
  <c r="BC78" i="68"/>
  <c r="AJ78" i="68"/>
  <c r="CD224" i="46"/>
  <c r="AS105" i="64"/>
  <c r="BC224" i="46"/>
  <c r="CC32" i="46"/>
  <c r="F32" i="46"/>
  <c r="H32" i="46" s="1"/>
  <c r="BE32" i="46"/>
  <c r="CG32" i="46"/>
  <c r="AW224" i="46"/>
  <c r="AH81" i="68"/>
  <c r="F57" i="46"/>
  <c r="BF224" i="46"/>
  <c r="BW224" i="46"/>
  <c r="BT97" i="68"/>
  <c r="BT89" i="68"/>
  <c r="CI224" i="46"/>
  <c r="AR97" i="68"/>
  <c r="AD37" i="68"/>
  <c r="AV89" i="68"/>
  <c r="AP89" i="68"/>
  <c r="AQ89" i="68"/>
  <c r="AI97" i="68"/>
  <c r="BF97" i="68"/>
  <c r="BR97" i="68"/>
  <c r="BN97" i="68"/>
  <c r="AH93" i="68"/>
  <c r="AV37" i="68"/>
  <c r="AS87" i="68"/>
  <c r="AO89" i="68"/>
  <c r="BC89" i="68"/>
  <c r="AF89" i="68"/>
  <c r="AT89" i="68"/>
  <c r="AE89" i="68"/>
  <c r="BR231" i="46"/>
  <c r="BM97" i="68"/>
  <c r="BK97" i="68"/>
  <c r="AJ89" i="68"/>
  <c r="AT97" i="68"/>
  <c r="AS97" i="68"/>
  <c r="BQ97" i="68"/>
  <c r="AO97" i="68"/>
  <c r="E616" i="64"/>
  <c r="D616" i="64" s="1"/>
  <c r="D254" i="64" s="1"/>
  <c r="BD89" i="68"/>
  <c r="BI89" i="68"/>
  <c r="BP89" i="68"/>
  <c r="AG89" i="68"/>
  <c r="BO89" i="68"/>
  <c r="AM89" i="68"/>
  <c r="BA234" i="46"/>
  <c r="CA224" i="46"/>
  <c r="BO67" i="68"/>
  <c r="AQ67" i="68"/>
  <c r="BC67" i="68"/>
  <c r="BD67" i="68"/>
  <c r="BT67" i="68"/>
  <c r="BK67" i="68"/>
  <c r="G131" i="46"/>
  <c r="BI67" i="68"/>
  <c r="BE67" i="68"/>
  <c r="BN67" i="68"/>
  <c r="AK67" i="68"/>
  <c r="AG96" i="68"/>
  <c r="AL96" i="68"/>
  <c r="AO96" i="68"/>
  <c r="AH96" i="68"/>
  <c r="AC96" i="68"/>
  <c r="BP96" i="68"/>
  <c r="BL96" i="68"/>
  <c r="BF96" i="68"/>
  <c r="F160" i="46"/>
  <c r="BN96" i="68"/>
  <c r="AV78" i="68"/>
  <c r="AQ78" i="68"/>
  <c r="AD78" i="68"/>
  <c r="G142" i="46"/>
  <c r="AG78" i="68"/>
  <c r="BT78" i="68"/>
  <c r="BL78" i="68"/>
  <c r="AL78" i="68"/>
  <c r="AS78" i="68"/>
  <c r="BP78" i="68"/>
  <c r="BH78" i="68"/>
  <c r="AI94" i="68"/>
  <c r="BE94" i="68"/>
  <c r="AG94" i="68"/>
  <c r="BO94" i="68"/>
  <c r="BI94" i="68"/>
  <c r="AR94" i="68"/>
  <c r="AL94" i="68"/>
  <c r="BH94" i="68"/>
  <c r="BJ94" i="68"/>
  <c r="BQ94" i="68"/>
  <c r="AD77" i="68"/>
  <c r="AM79" i="68"/>
  <c r="BB231" i="46"/>
  <c r="BJ231" i="46"/>
  <c r="AI67" i="68"/>
  <c r="AT67" i="68"/>
  <c r="BA67" i="68"/>
  <c r="AH67" i="68"/>
  <c r="AL67" i="68"/>
  <c r="BP67" i="68"/>
  <c r="F142" i="46"/>
  <c r="AK78" i="68"/>
  <c r="BQ78" i="68"/>
  <c r="AU78" i="68"/>
  <c r="BR79" i="68"/>
  <c r="BS67" i="68"/>
  <c r="AR67" i="68"/>
  <c r="BL67" i="68"/>
  <c r="BJ67" i="68"/>
  <c r="BM67" i="68"/>
  <c r="AR78" i="68"/>
  <c r="AP78" i="68"/>
  <c r="AH78" i="68"/>
  <c r="BM78" i="68"/>
  <c r="BN78" i="68"/>
  <c r="BD78" i="68"/>
  <c r="BR77" i="68"/>
  <c r="AJ67" i="68"/>
  <c r="BH67" i="68"/>
  <c r="AV67" i="68"/>
  <c r="AN67" i="68"/>
  <c r="BG67" i="68"/>
  <c r="BR67" i="68"/>
  <c r="BB67" i="68"/>
  <c r="AE67" i="68"/>
  <c r="AS67" i="68"/>
  <c r="AJ96" i="68"/>
  <c r="BO96" i="68"/>
  <c r="BS96" i="68"/>
  <c r="BH96" i="68"/>
  <c r="BD96" i="68"/>
  <c r="BC96" i="68"/>
  <c r="AV96" i="68"/>
  <c r="AM96" i="68"/>
  <c r="AK96" i="68"/>
  <c r="AQ96" i="68"/>
  <c r="BA78" i="68"/>
  <c r="AI78" i="68"/>
  <c r="AE78" i="68"/>
  <c r="BG78" i="68"/>
  <c r="BJ78" i="68"/>
  <c r="AT78" i="68"/>
  <c r="AN78" i="68"/>
  <c r="AF78" i="68"/>
  <c r="AM78" i="68"/>
  <c r="AP94" i="68"/>
  <c r="AO94" i="68"/>
  <c r="AH94" i="68"/>
  <c r="AF94" i="68"/>
  <c r="AS94" i="68"/>
  <c r="BN94" i="68"/>
  <c r="AQ94" i="68"/>
  <c r="BD94" i="68"/>
  <c r="AK94" i="68"/>
  <c r="BR94" i="68"/>
  <c r="AO77" i="68"/>
  <c r="BJ79" i="68"/>
  <c r="CI231" i="46"/>
  <c r="AR98" i="68"/>
  <c r="BV32" i="46"/>
  <c r="BK32" i="46"/>
  <c r="BN32" i="46"/>
  <c r="BK231" i="46"/>
  <c r="BM231" i="46"/>
  <c r="BT38" i="68"/>
  <c r="BA38" i="68"/>
  <c r="CM32" i="46"/>
  <c r="BA32" i="46"/>
  <c r="BJ32" i="46"/>
  <c r="CG231" i="46"/>
  <c r="AE98" i="68"/>
  <c r="BG86" i="68"/>
  <c r="BY32" i="46"/>
  <c r="BO32" i="46"/>
  <c r="I32" i="44"/>
  <c r="J32" i="44" s="1"/>
  <c r="BK38" i="68"/>
  <c r="AG38" i="68"/>
  <c r="BM98" i="68"/>
  <c r="AC394" i="64"/>
  <c r="AC247" i="64"/>
  <c r="AN540" i="64"/>
  <c r="AN394" i="64"/>
  <c r="AQ38" i="68"/>
  <c r="BI98" i="68"/>
  <c r="AI38" i="68"/>
  <c r="BF38" i="68"/>
  <c r="AJ38" i="68"/>
  <c r="AO98" i="68"/>
  <c r="AC98" i="68"/>
  <c r="BJ98" i="68"/>
  <c r="AC35" i="64"/>
  <c r="AC467" i="64"/>
  <c r="AN247" i="64"/>
  <c r="AN35" i="64"/>
  <c r="F162" i="46"/>
  <c r="D230" i="46" s="1"/>
  <c r="AN86" i="68"/>
  <c r="AK38" i="68"/>
  <c r="BE38" i="68"/>
  <c r="AQ98" i="68"/>
  <c r="BD98" i="68"/>
  <c r="AT86" i="68"/>
  <c r="BT85" i="68"/>
  <c r="BN36" i="68"/>
  <c r="AC321" i="64"/>
  <c r="AN176" i="64"/>
  <c r="BN224" i="46"/>
  <c r="CK231" i="46"/>
  <c r="AF126" i="64"/>
  <c r="AB415" i="64"/>
  <c r="D23" i="44"/>
  <c r="E23" i="44" s="1"/>
  <c r="H23" i="44" s="1"/>
  <c r="BR32" i="46"/>
  <c r="BZ32" i="46"/>
  <c r="BB32" i="46"/>
  <c r="BQ32" i="46"/>
  <c r="BW32" i="46"/>
  <c r="BX32" i="46"/>
  <c r="BP32" i="46"/>
  <c r="BM32" i="46"/>
  <c r="BC231" i="46"/>
  <c r="AB56" i="64"/>
  <c r="BG32" i="46"/>
  <c r="AZ32" i="46"/>
  <c r="BI32" i="46"/>
  <c r="BT32" i="46"/>
  <c r="BL32" i="46"/>
  <c r="BU32" i="46"/>
  <c r="O95" i="56"/>
  <c r="N179" i="47" s="1"/>
  <c r="BG231" i="46"/>
  <c r="BK224" i="46"/>
  <c r="CK32" i="46"/>
  <c r="CJ32" i="46"/>
  <c r="BC32" i="46"/>
  <c r="CK234" i="46"/>
  <c r="AB268" i="64"/>
  <c r="CA32" i="46"/>
  <c r="CL32" i="46"/>
  <c r="CE32" i="46"/>
  <c r="CF32" i="46"/>
  <c r="CI32" i="46"/>
  <c r="BH32" i="46"/>
  <c r="CB32" i="46"/>
  <c r="CH32" i="46"/>
  <c r="AY32" i="46"/>
  <c r="CC231" i="46"/>
  <c r="CB231" i="46"/>
  <c r="BK86" i="68"/>
  <c r="AQ321" i="64"/>
  <c r="AQ105" i="64"/>
  <c r="AG86" i="68"/>
  <c r="AV36" i="68"/>
  <c r="BO81" i="68"/>
  <c r="AO86" i="68"/>
  <c r="AC85" i="68"/>
  <c r="J74" i="44"/>
  <c r="AS81" i="68"/>
  <c r="BL81" i="68"/>
  <c r="AK86" i="68"/>
  <c r="BA86" i="68"/>
  <c r="AG36" i="68"/>
  <c r="AI81" i="68"/>
  <c r="AL81" i="68"/>
  <c r="AQ86" i="68"/>
  <c r="BC86" i="68"/>
  <c r="BO86" i="68"/>
  <c r="BD85" i="68"/>
  <c r="F48" i="46"/>
  <c r="BO234" i="46"/>
  <c r="G145" i="46"/>
  <c r="BR81" i="68"/>
  <c r="BD97" i="68"/>
  <c r="AC97" i="68"/>
  <c r="BL97" i="68"/>
  <c r="BH97" i="68"/>
  <c r="AP97" i="68"/>
  <c r="BF93" i="68"/>
  <c r="AM34" i="68"/>
  <c r="AM85" i="68"/>
  <c r="BG36" i="68"/>
  <c r="AQ247" i="64"/>
  <c r="AS321" i="64"/>
  <c r="J77" i="44"/>
  <c r="BG75" i="68"/>
  <c r="BD231" i="46"/>
  <c r="AY224" i="46"/>
  <c r="BB75" i="68"/>
  <c r="BA35" i="68"/>
  <c r="AJ75" i="68"/>
  <c r="BI75" i="68"/>
  <c r="AQ75" i="68"/>
  <c r="BB35" i="68"/>
  <c r="AJ176" i="64"/>
  <c r="AJ35" i="64"/>
  <c r="AQ540" i="64"/>
  <c r="AS540" i="64"/>
  <c r="AS247" i="64"/>
  <c r="AQ35" i="64"/>
  <c r="AQ176" i="64"/>
  <c r="AU38" i="68"/>
  <c r="AD38" i="68"/>
  <c r="BL38" i="68"/>
  <c r="G57" i="46"/>
  <c r="BG38" i="68"/>
  <c r="AH38" i="68"/>
  <c r="AC38" i="68"/>
  <c r="BC98" i="68"/>
  <c r="AD98" i="68"/>
  <c r="BB98" i="68"/>
  <c r="AL98" i="68"/>
  <c r="BL98" i="68"/>
  <c r="G162" i="46"/>
  <c r="AK98" i="68"/>
  <c r="BT98" i="68"/>
  <c r="AS98" i="68"/>
  <c r="BG98" i="68"/>
  <c r="BP86" i="68"/>
  <c r="BF86" i="68"/>
  <c r="BE86" i="68"/>
  <c r="AS86" i="68"/>
  <c r="AV86" i="68"/>
  <c r="BL86" i="68"/>
  <c r="G150" i="46"/>
  <c r="BM86" i="68"/>
  <c r="BQ86" i="68"/>
  <c r="AU86" i="68"/>
  <c r="BS86" i="68"/>
  <c r="BE77" i="68"/>
  <c r="AL77" i="68"/>
  <c r="G141" i="46"/>
  <c r="G48" i="46"/>
  <c r="AK48" i="46" s="1"/>
  <c r="AF79" i="68"/>
  <c r="BE79" i="68"/>
  <c r="J60" i="44"/>
  <c r="AM38" i="68"/>
  <c r="BR38" i="68"/>
  <c r="BH38" i="68"/>
  <c r="BC38" i="68"/>
  <c r="BP38" i="68"/>
  <c r="E629" i="64"/>
  <c r="E55" i="64" s="1"/>
  <c r="BA98" i="68"/>
  <c r="AP98" i="68"/>
  <c r="AN98" i="68"/>
  <c r="BH98" i="68"/>
  <c r="AU98" i="68"/>
  <c r="AP86" i="68"/>
  <c r="AC86" i="68"/>
  <c r="BI86" i="68"/>
  <c r="BH86" i="68"/>
  <c r="BJ86" i="68"/>
  <c r="BT77" i="68"/>
  <c r="BC79" i="68"/>
  <c r="CC234" i="46"/>
  <c r="AL38" i="68"/>
  <c r="AS38" i="68"/>
  <c r="BQ38" i="68"/>
  <c r="AE38" i="68"/>
  <c r="AR38" i="68"/>
  <c r="AP38" i="68"/>
  <c r="BS38" i="68"/>
  <c r="AN38" i="68"/>
  <c r="BM38" i="68"/>
  <c r="AT98" i="68"/>
  <c r="BK98" i="68"/>
  <c r="AI98" i="68"/>
  <c r="BF98" i="68"/>
  <c r="BN98" i="68"/>
  <c r="BP98" i="68"/>
  <c r="AF86" i="68"/>
  <c r="AI86" i="68"/>
  <c r="AR86" i="68"/>
  <c r="AH86" i="68"/>
  <c r="AJ86" i="68"/>
  <c r="BO77" i="68"/>
  <c r="AG79" i="68"/>
  <c r="AQ79" i="68"/>
  <c r="BB38" i="68"/>
  <c r="AO38" i="68"/>
  <c r="BD38" i="68"/>
  <c r="AF38" i="68"/>
  <c r="AT38" i="68"/>
  <c r="AV38" i="68"/>
  <c r="BN38" i="68"/>
  <c r="BI38" i="68"/>
  <c r="BJ38" i="68"/>
  <c r="BO98" i="68"/>
  <c r="AJ98" i="68"/>
  <c r="AV98" i="68"/>
  <c r="AH98" i="68"/>
  <c r="BE98" i="68"/>
  <c r="AF98" i="68"/>
  <c r="BS98" i="68"/>
  <c r="BQ98" i="68"/>
  <c r="AM98" i="68"/>
  <c r="AG98" i="68"/>
  <c r="BB86" i="68"/>
  <c r="BD86" i="68"/>
  <c r="BT86" i="68"/>
  <c r="AL86" i="68"/>
  <c r="BN86" i="68"/>
  <c r="BR86" i="68"/>
  <c r="AM86" i="68"/>
  <c r="F150" i="46"/>
  <c r="H150" i="46" s="1"/>
  <c r="AE86" i="68"/>
  <c r="BA77" i="68"/>
  <c r="F141" i="46"/>
  <c r="H141" i="46" s="1"/>
  <c r="BK79" i="68"/>
  <c r="AS79" i="68"/>
  <c r="BS79" i="68"/>
  <c r="AQ394" i="64"/>
  <c r="CN126" i="46"/>
  <c r="AN97" i="68"/>
  <c r="AQ97" i="68"/>
  <c r="AE97" i="68"/>
  <c r="BE97" i="68"/>
  <c r="AV97" i="68"/>
  <c r="BI97" i="68"/>
  <c r="BJ97" i="68"/>
  <c r="AG97" i="68"/>
  <c r="F161" i="46"/>
  <c r="D229" i="46" s="1"/>
  <c r="AM97" i="68"/>
  <c r="G161" i="46"/>
  <c r="E229" i="46" s="1"/>
  <c r="AN74" i="68"/>
  <c r="BM74" i="68"/>
  <c r="BK74" i="68"/>
  <c r="G44" i="46"/>
  <c r="AK44" i="46" s="1"/>
  <c r="BD35" i="68"/>
  <c r="AV35" i="68"/>
  <c r="AJ35" i="68"/>
  <c r="BL89" i="68"/>
  <c r="BB89" i="68"/>
  <c r="BN89" i="68"/>
  <c r="AN89" i="68"/>
  <c r="BQ89" i="68"/>
  <c r="F153" i="46"/>
  <c r="BJ89" i="68"/>
  <c r="BH89" i="68"/>
  <c r="G153" i="46"/>
  <c r="AS89" i="68"/>
  <c r="BA89" i="68"/>
  <c r="AP176" i="64"/>
  <c r="BR224" i="46"/>
  <c r="BA97" i="68"/>
  <c r="AL97" i="68"/>
  <c r="BB97" i="68"/>
  <c r="BO97" i="68"/>
  <c r="AJ97" i="68"/>
  <c r="AD97" i="68"/>
  <c r="BC97" i="68"/>
  <c r="AF97" i="68"/>
  <c r="BP97" i="68"/>
  <c r="G138" i="46"/>
  <c r="AI74" i="68"/>
  <c r="AG74" i="68"/>
  <c r="AS35" i="68"/>
  <c r="BJ35" i="68"/>
  <c r="BE89" i="68"/>
  <c r="BK89" i="68"/>
  <c r="BG89" i="68"/>
  <c r="BM89" i="68"/>
  <c r="AH89" i="68"/>
  <c r="AL89" i="68"/>
  <c r="AK89" i="68"/>
  <c r="BR89" i="68"/>
  <c r="AU89" i="68"/>
  <c r="CB224" i="46"/>
  <c r="BX224" i="46"/>
  <c r="AS35" i="64"/>
  <c r="AS467" i="64"/>
  <c r="AM561" i="64"/>
  <c r="BG224" i="46"/>
  <c r="BD32" i="46"/>
  <c r="CD231" i="46"/>
  <c r="CD32" i="46"/>
  <c r="F47" i="46"/>
  <c r="BQ75" i="68"/>
  <c r="AO75" i="68"/>
  <c r="AM75" i="68"/>
  <c r="AS75" i="68"/>
  <c r="AV75" i="68"/>
  <c r="BK75" i="68"/>
  <c r="AD75" i="68"/>
  <c r="AC75" i="68"/>
  <c r="E619" i="64"/>
  <c r="E331" i="64" s="1"/>
  <c r="AK93" i="68"/>
  <c r="BL93" i="68"/>
  <c r="AG37" i="68"/>
  <c r="AL37" i="68"/>
  <c r="BL100" i="68"/>
  <c r="AE75" i="68"/>
  <c r="BO75" i="68"/>
  <c r="F139" i="46"/>
  <c r="BH75" i="68"/>
  <c r="BM75" i="68"/>
  <c r="BD87" i="68"/>
  <c r="AG75" i="68"/>
  <c r="BS75" i="68"/>
  <c r="BF75" i="68"/>
  <c r="AI75" i="68"/>
  <c r="BL75" i="68"/>
  <c r="BT75" i="68"/>
  <c r="AT75" i="68"/>
  <c r="BC75" i="68"/>
  <c r="BJ75" i="68"/>
  <c r="BE75" i="68"/>
  <c r="BD93" i="68"/>
  <c r="AM93" i="68"/>
  <c r="BE37" i="68"/>
  <c r="BQ37" i="68"/>
  <c r="AI34" i="68"/>
  <c r="BP87" i="68"/>
  <c r="BJ100" i="68"/>
  <c r="BH234" i="46"/>
  <c r="BR75" i="68"/>
  <c r="AN75" i="68"/>
  <c r="G139" i="46"/>
  <c r="BA34" i="68"/>
  <c r="AJ34" i="68"/>
  <c r="AT87" i="68"/>
  <c r="AK75" i="68"/>
  <c r="BA75" i="68"/>
  <c r="AR75" i="68"/>
  <c r="AH75" i="68"/>
  <c r="BD75" i="68"/>
  <c r="BS93" i="68"/>
  <c r="G157" i="46"/>
  <c r="E227" i="46" s="1"/>
  <c r="AP37" i="68"/>
  <c r="BF34" i="68"/>
  <c r="AK100" i="68"/>
  <c r="BY231" i="46"/>
  <c r="AB488" i="64"/>
  <c r="CI41" i="46"/>
  <c r="BV224" i="46"/>
  <c r="AB197" i="64"/>
  <c r="AB342" i="64"/>
  <c r="AB126" i="64"/>
  <c r="CE231" i="46"/>
  <c r="BO224" i="46"/>
  <c r="CF231" i="46"/>
  <c r="BB224" i="46"/>
  <c r="BI224" i="46"/>
  <c r="BO231" i="46"/>
  <c r="AH105" i="64"/>
  <c r="AH321" i="64"/>
  <c r="AP105" i="64"/>
  <c r="AP540" i="64"/>
  <c r="AP247" i="64"/>
  <c r="AP321" i="64"/>
  <c r="J76" i="44"/>
  <c r="AL58" i="46"/>
  <c r="AJ245" i="46" s="1"/>
  <c r="AP467" i="64"/>
  <c r="AP35" i="64"/>
  <c r="BA226" i="46"/>
  <c r="AJ247" i="64"/>
  <c r="AX231" i="46"/>
  <c r="BN231" i="46"/>
  <c r="BY224" i="46"/>
  <c r="AP74" i="68"/>
  <c r="BE74" i="68"/>
  <c r="AD74" i="68"/>
  <c r="AH74" i="68"/>
  <c r="BF74" i="68"/>
  <c r="AM74" i="68"/>
  <c r="BL74" i="68"/>
  <c r="AL74" i="68"/>
  <c r="AR74" i="68"/>
  <c r="AO74" i="68"/>
  <c r="F43" i="46"/>
  <c r="AG35" i="68"/>
  <c r="BF35" i="68"/>
  <c r="BE35" i="68"/>
  <c r="BS35" i="68"/>
  <c r="AN35" i="68"/>
  <c r="BL35" i="68"/>
  <c r="AU35" i="68"/>
  <c r="AQ35" i="68"/>
  <c r="BI35" i="68"/>
  <c r="BC35" i="68"/>
  <c r="AE77" i="68"/>
  <c r="AK77" i="68"/>
  <c r="AN77" i="68"/>
  <c r="BK77" i="68"/>
  <c r="AS77" i="68"/>
  <c r="BF77" i="68"/>
  <c r="BD77" i="68"/>
  <c r="BM77" i="68"/>
  <c r="AC77" i="68"/>
  <c r="BN77" i="68"/>
  <c r="BB77" i="68"/>
  <c r="AK79" i="68"/>
  <c r="AT79" i="68"/>
  <c r="BP79" i="68"/>
  <c r="AC79" i="68"/>
  <c r="AR79" i="68"/>
  <c r="AD79" i="68"/>
  <c r="AJ79" i="68"/>
  <c r="AL79" i="68"/>
  <c r="AV79" i="68"/>
  <c r="BI79" i="68"/>
  <c r="AH35" i="64"/>
  <c r="AH467" i="64"/>
  <c r="J31" i="44"/>
  <c r="AM176" i="64"/>
  <c r="AM105" i="64"/>
  <c r="CN57" i="46"/>
  <c r="CL251" i="46" s="1"/>
  <c r="BW30" i="46"/>
  <c r="CJ224" i="46"/>
  <c r="G47" i="46"/>
  <c r="BI74" i="68"/>
  <c r="BC74" i="68"/>
  <c r="AT74" i="68"/>
  <c r="AU74" i="68"/>
  <c r="BD74" i="68"/>
  <c r="BR74" i="68"/>
  <c r="AJ74" i="68"/>
  <c r="BO74" i="68"/>
  <c r="AS74" i="68"/>
  <c r="BP74" i="68"/>
  <c r="G43" i="46"/>
  <c r="AT35" i="68"/>
  <c r="BN35" i="68"/>
  <c r="AD35" i="68"/>
  <c r="BQ35" i="68"/>
  <c r="BK35" i="68"/>
  <c r="BP35" i="68"/>
  <c r="AH35" i="68"/>
  <c r="AC35" i="68"/>
  <c r="AL35" i="68"/>
  <c r="BR35" i="68"/>
  <c r="AR77" i="68"/>
  <c r="AH77" i="68"/>
  <c r="BP77" i="68"/>
  <c r="AM77" i="68"/>
  <c r="AT77" i="68"/>
  <c r="BQ77" i="68"/>
  <c r="BC77" i="68"/>
  <c r="AI77" i="68"/>
  <c r="BL77" i="68"/>
  <c r="BS77" i="68"/>
  <c r="AQ77" i="68"/>
  <c r="G143" i="46"/>
  <c r="BG79" i="68"/>
  <c r="AN79" i="68"/>
  <c r="F143" i="46"/>
  <c r="AU79" i="68"/>
  <c r="AO79" i="68"/>
  <c r="BD79" i="68"/>
  <c r="BM79" i="68"/>
  <c r="BA79" i="68"/>
  <c r="BQ79" i="68"/>
  <c r="AI268" i="64"/>
  <c r="BZ226" i="46"/>
  <c r="CN157" i="46"/>
  <c r="CL227" i="46" s="1"/>
  <c r="AH247" i="64"/>
  <c r="AH176" i="64"/>
  <c r="BT231" i="46"/>
  <c r="BZ224" i="46"/>
  <c r="BL231" i="46"/>
  <c r="BA74" i="68"/>
  <c r="BS74" i="68"/>
  <c r="BT74" i="68"/>
  <c r="BG74" i="68"/>
  <c r="AK74" i="68"/>
  <c r="AV74" i="68"/>
  <c r="BQ74" i="68"/>
  <c r="BJ74" i="68"/>
  <c r="AQ74" i="68"/>
  <c r="F138" i="46"/>
  <c r="H138" i="46" s="1"/>
  <c r="BM35" i="68"/>
  <c r="AK35" i="68"/>
  <c r="AM35" i="68"/>
  <c r="BH35" i="68"/>
  <c r="AI35" i="68"/>
  <c r="AO35" i="68"/>
  <c r="AE35" i="68"/>
  <c r="AF35" i="68"/>
  <c r="AR35" i="68"/>
  <c r="BJ77" i="68"/>
  <c r="AP77" i="68"/>
  <c r="AJ77" i="68"/>
  <c r="AU77" i="68"/>
  <c r="BI77" i="68"/>
  <c r="AG77" i="68"/>
  <c r="BG77" i="68"/>
  <c r="AV77" i="68"/>
  <c r="BH77" i="68"/>
  <c r="BH79" i="68"/>
  <c r="AH79" i="68"/>
  <c r="AI79" i="68"/>
  <c r="AE79" i="68"/>
  <c r="AP79" i="68"/>
  <c r="BB79" i="68"/>
  <c r="BN79" i="68"/>
  <c r="BO79" i="68"/>
  <c r="BF79" i="68"/>
  <c r="BT79" i="68"/>
  <c r="AI56" i="64"/>
  <c r="BC234" i="46"/>
  <c r="AX241" i="46"/>
  <c r="BG241" i="46"/>
  <c r="AR268" i="64"/>
  <c r="BS157" i="46"/>
  <c r="BQ227" i="46" s="1"/>
  <c r="AH540" i="64"/>
  <c r="AE197" i="64"/>
  <c r="CH224" i="46"/>
  <c r="H90" i="36"/>
  <c r="AF624" i="64" s="1"/>
  <c r="B68" i="67"/>
  <c r="E51" i="36" s="1"/>
  <c r="BX243" i="46"/>
  <c r="BS172" i="46"/>
  <c r="BQ238" i="46" s="1"/>
  <c r="I90" i="36"/>
  <c r="AG624" i="64" s="1"/>
  <c r="V90" i="36"/>
  <c r="AT628" i="64" s="1"/>
  <c r="AT266" i="64" s="1"/>
  <c r="BA231" i="46"/>
  <c r="CG30" i="46"/>
  <c r="BD30" i="46"/>
  <c r="BN226" i="46"/>
  <c r="AZ241" i="46"/>
  <c r="BW226" i="46"/>
  <c r="AR126" i="64"/>
  <c r="AE268" i="64"/>
  <c r="AT58" i="46"/>
  <c r="AO86" i="25" s="1"/>
  <c r="AE56" i="64"/>
  <c r="CI234" i="46"/>
  <c r="BI234" i="46"/>
  <c r="AE488" i="64"/>
  <c r="CD226" i="46"/>
  <c r="CI226" i="46"/>
  <c r="BV231" i="46"/>
  <c r="BS46" i="46"/>
  <c r="BD81" i="68"/>
  <c r="BM81" i="68"/>
  <c r="AR81" i="68"/>
  <c r="AG81" i="68"/>
  <c r="AD81" i="68"/>
  <c r="AJ81" i="68"/>
  <c r="AE81" i="68"/>
  <c r="AU81" i="68"/>
  <c r="BE93" i="68"/>
  <c r="F157" i="46"/>
  <c r="H157" i="46" s="1"/>
  <c r="F227" i="46" s="1"/>
  <c r="AR93" i="68"/>
  <c r="BG93" i="68"/>
  <c r="AD93" i="68"/>
  <c r="AV93" i="68"/>
  <c r="BK93" i="68"/>
  <c r="AG93" i="68"/>
  <c r="BT37" i="68"/>
  <c r="BF37" i="68"/>
  <c r="BC37" i="68"/>
  <c r="AC37" i="68"/>
  <c r="BL37" i="68"/>
  <c r="AE37" i="68"/>
  <c r="BI37" i="68"/>
  <c r="BL34" i="68"/>
  <c r="BE34" i="68"/>
  <c r="AD34" i="68"/>
  <c r="AF34" i="68"/>
  <c r="AO34" i="68"/>
  <c r="AD87" i="68"/>
  <c r="AJ87" i="68"/>
  <c r="AQ87" i="68"/>
  <c r="AU87" i="68"/>
  <c r="BJ85" i="68"/>
  <c r="AG85" i="68"/>
  <c r="AJ85" i="68"/>
  <c r="AT85" i="68"/>
  <c r="AQ100" i="68"/>
  <c r="BF100" i="68"/>
  <c r="BD100" i="68"/>
  <c r="AR100" i="68"/>
  <c r="BJ36" i="68"/>
  <c r="BR36" i="68"/>
  <c r="AO36" i="68"/>
  <c r="BF36" i="68"/>
  <c r="CL23" i="46"/>
  <c r="BZ231" i="46"/>
  <c r="AP81" i="68"/>
  <c r="AK81" i="68"/>
  <c r="AC81" i="68"/>
  <c r="BJ81" i="68"/>
  <c r="BS37" i="68"/>
  <c r="BG37" i="68"/>
  <c r="AF37" i="68"/>
  <c r="BM37" i="68"/>
  <c r="BM34" i="68"/>
  <c r="BH34" i="68"/>
  <c r="BQ34" i="68"/>
  <c r="AQ34" i="68"/>
  <c r="AK34" i="68"/>
  <c r="AO87" i="68"/>
  <c r="BR87" i="68"/>
  <c r="BK87" i="68"/>
  <c r="BB87" i="68"/>
  <c r="BA85" i="68"/>
  <c r="AI85" i="68"/>
  <c r="BG85" i="68"/>
  <c r="BQ85" i="68"/>
  <c r="BQ100" i="68"/>
  <c r="BE100" i="68"/>
  <c r="BG100" i="68"/>
  <c r="BN100" i="68"/>
  <c r="AP36" i="68"/>
  <c r="AC36" i="68"/>
  <c r="AI36" i="68"/>
  <c r="CN123" i="46"/>
  <c r="BV234" i="46"/>
  <c r="BD241" i="46"/>
  <c r="BL23" i="46"/>
  <c r="AY226" i="46"/>
  <c r="F42" i="63"/>
  <c r="D45" i="44" s="1"/>
  <c r="E45" i="44" s="1"/>
  <c r="H45" i="44" s="1"/>
  <c r="BF81" i="68"/>
  <c r="AM81" i="68"/>
  <c r="AF81" i="68"/>
  <c r="BK81" i="68"/>
  <c r="BQ93" i="68"/>
  <c r="BA93" i="68"/>
  <c r="BR93" i="68"/>
  <c r="AC93" i="68"/>
  <c r="BH93" i="68"/>
  <c r="AU93" i="68"/>
  <c r="BO93" i="68"/>
  <c r="AN93" i="68"/>
  <c r="AO37" i="68"/>
  <c r="AU37" i="68"/>
  <c r="BK37" i="68"/>
  <c r="BE81" i="68"/>
  <c r="BG81" i="68"/>
  <c r="BQ81" i="68"/>
  <c r="AQ81" i="68"/>
  <c r="AV81" i="68"/>
  <c r="BP81" i="68"/>
  <c r="AT81" i="68"/>
  <c r="AN81" i="68"/>
  <c r="AF93" i="68"/>
  <c r="BB93" i="68"/>
  <c r="AE93" i="68"/>
  <c r="BP93" i="68"/>
  <c r="AS93" i="68"/>
  <c r="AJ93" i="68"/>
  <c r="AL93" i="68"/>
  <c r="AI93" i="68"/>
  <c r="AT37" i="68"/>
  <c r="BH37" i="68"/>
  <c r="AI37" i="68"/>
  <c r="AR37" i="68"/>
  <c r="BD37" i="68"/>
  <c r="BO37" i="68"/>
  <c r="AE34" i="68"/>
  <c r="BT34" i="68"/>
  <c r="BO34" i="68"/>
  <c r="BS34" i="68"/>
  <c r="AG87" i="68"/>
  <c r="AM87" i="68"/>
  <c r="AP87" i="68"/>
  <c r="AQ85" i="68"/>
  <c r="AE85" i="68"/>
  <c r="AE100" i="68"/>
  <c r="F164" i="46"/>
  <c r="BK100" i="68"/>
  <c r="BD36" i="68"/>
  <c r="BB36" i="68"/>
  <c r="AH36" i="68"/>
  <c r="AM342" i="64"/>
  <c r="AN85" i="68"/>
  <c r="BL85" i="68"/>
  <c r="BB85" i="68"/>
  <c r="AD85" i="68"/>
  <c r="BN85" i="68"/>
  <c r="F149" i="46"/>
  <c r="BE85" i="68"/>
  <c r="AP85" i="68"/>
  <c r="BK85" i="68"/>
  <c r="AL85" i="68"/>
  <c r="BO85" i="68"/>
  <c r="BI85" i="68"/>
  <c r="AV85" i="68"/>
  <c r="G149" i="46"/>
  <c r="BF85" i="68"/>
  <c r="BM85" i="68"/>
  <c r="BC85" i="68"/>
  <c r="BR85" i="68"/>
  <c r="AF85" i="68"/>
  <c r="AK85" i="68"/>
  <c r="AO85" i="68"/>
  <c r="AU85" i="68"/>
  <c r="AE36" i="68"/>
  <c r="AU36" i="68"/>
  <c r="AJ36" i="68"/>
  <c r="BH36" i="68"/>
  <c r="BC36" i="68"/>
  <c r="BO36" i="68"/>
  <c r="BA36" i="68"/>
  <c r="AS36" i="68"/>
  <c r="BM36" i="68"/>
  <c r="BL36" i="68"/>
  <c r="AN36" i="68"/>
  <c r="AM36" i="68"/>
  <c r="AQ36" i="68"/>
  <c r="AF36" i="68"/>
  <c r="BK36" i="68"/>
  <c r="BQ36" i="68"/>
  <c r="AL36" i="68"/>
  <c r="AD36" i="68"/>
  <c r="AT36" i="68"/>
  <c r="BE36" i="68"/>
  <c r="AR321" i="64"/>
  <c r="AR105" i="64"/>
  <c r="BH87" i="68"/>
  <c r="BI87" i="68"/>
  <c r="BJ87" i="68"/>
  <c r="AN87" i="68"/>
  <c r="AF87" i="68"/>
  <c r="BM87" i="68"/>
  <c r="AE87" i="68"/>
  <c r="BA87" i="68"/>
  <c r="BE87" i="68"/>
  <c r="F151" i="46"/>
  <c r="BO87" i="68"/>
  <c r="BT87" i="68"/>
  <c r="BC87" i="68"/>
  <c r="BL87" i="68"/>
  <c r="BQ87" i="68"/>
  <c r="BG87" i="68"/>
  <c r="AC87" i="68"/>
  <c r="BF87" i="68"/>
  <c r="BS87" i="68"/>
  <c r="AV87" i="68"/>
  <c r="G151" i="46"/>
  <c r="BM100" i="68"/>
  <c r="BS100" i="68"/>
  <c r="BI100" i="68"/>
  <c r="BB100" i="68"/>
  <c r="BC100" i="68"/>
  <c r="AV100" i="68"/>
  <c r="AD100" i="68"/>
  <c r="BR100" i="68"/>
  <c r="AG100" i="68"/>
  <c r="AO100" i="68"/>
  <c r="AL100" i="68"/>
  <c r="AI100" i="68"/>
  <c r="AN100" i="68"/>
  <c r="AS100" i="68"/>
  <c r="AH100" i="68"/>
  <c r="BT100" i="68"/>
  <c r="AJ100" i="68"/>
  <c r="AT100" i="68"/>
  <c r="AU100" i="68"/>
  <c r="BP100" i="68"/>
  <c r="H173" i="25"/>
  <c r="X173" i="25" s="1"/>
  <c r="BV243" i="46"/>
  <c r="CN128" i="46"/>
  <c r="BY45" i="46"/>
  <c r="BW45" i="46"/>
  <c r="BV45" i="46"/>
  <c r="BE45" i="46"/>
  <c r="BZ45" i="46"/>
  <c r="BX45" i="46"/>
  <c r="BU45" i="46"/>
  <c r="CA45" i="46"/>
  <c r="CB45" i="46"/>
  <c r="CH45" i="46"/>
  <c r="BC45" i="46"/>
  <c r="CC45" i="46"/>
  <c r="BB45" i="46"/>
  <c r="BQ45" i="46"/>
  <c r="CG45" i="46"/>
  <c r="CK45" i="46"/>
  <c r="BI45" i="46"/>
  <c r="I45" i="44"/>
  <c r="BO45" i="46"/>
  <c r="BG45" i="46"/>
  <c r="BP45" i="46"/>
  <c r="BM45" i="46"/>
  <c r="BD45" i="46"/>
  <c r="CD45" i="46"/>
  <c r="CM45" i="46"/>
  <c r="BF45" i="46"/>
  <c r="BT45" i="46"/>
  <c r="CE45" i="46"/>
  <c r="BK45" i="46"/>
  <c r="CI45" i="46"/>
  <c r="G45" i="46"/>
  <c r="AG45" i="46" s="1"/>
  <c r="G148" i="47" s="1"/>
  <c r="G338" i="47" s="1"/>
  <c r="F45" i="46"/>
  <c r="AR34" i="68"/>
  <c r="AC34" i="68"/>
  <c r="BI34" i="68"/>
  <c r="BB34" i="68"/>
  <c r="BJ34" i="68"/>
  <c r="AG34" i="68"/>
  <c r="AS34" i="68"/>
  <c r="BR34" i="68"/>
  <c r="G41" i="46"/>
  <c r="AJ41" i="46" s="1"/>
  <c r="J144" i="47" s="1"/>
  <c r="J334" i="47" s="1"/>
  <c r="BN34" i="68"/>
  <c r="AV34" i="68"/>
  <c r="AH34" i="68"/>
  <c r="BK34" i="68"/>
  <c r="BD34" i="68"/>
  <c r="AU34" i="68"/>
  <c r="BG34" i="68"/>
  <c r="AH37" i="68"/>
  <c r="BP37" i="68"/>
  <c r="BJ37" i="68"/>
  <c r="AU176" i="64"/>
  <c r="AU540" i="64"/>
  <c r="AU105" i="64"/>
  <c r="AU394" i="64"/>
  <c r="AU321" i="64"/>
  <c r="AU247" i="64"/>
  <c r="CN110" i="46"/>
  <c r="AB467" i="64"/>
  <c r="AB321" i="64"/>
  <c r="AB540" i="64"/>
  <c r="AB247" i="64"/>
  <c r="AB105" i="64"/>
  <c r="AL394" i="64"/>
  <c r="AL540" i="64"/>
  <c r="AL321" i="64"/>
  <c r="AL176" i="64"/>
  <c r="AL467" i="64"/>
  <c r="AL105" i="64"/>
  <c r="CA23" i="46"/>
  <c r="BM23" i="46"/>
  <c r="BO23" i="46"/>
  <c r="BC23" i="46"/>
  <c r="CG23" i="46"/>
  <c r="CK23" i="46"/>
  <c r="CC23" i="46"/>
  <c r="CM23" i="46"/>
  <c r="CJ23" i="46"/>
  <c r="AZ23" i="46"/>
  <c r="BE23" i="46"/>
  <c r="CD23" i="46"/>
  <c r="BQ23" i="46"/>
  <c r="CB23" i="46"/>
  <c r="BX23" i="46"/>
  <c r="BN23" i="46"/>
  <c r="AY23" i="46"/>
  <c r="BR23" i="46"/>
  <c r="BJ23" i="46"/>
  <c r="I23" i="44"/>
  <c r="BF23" i="46"/>
  <c r="CI23" i="46"/>
  <c r="BZ23" i="46"/>
  <c r="CF23" i="46"/>
  <c r="BI23" i="46"/>
  <c r="CH23" i="46"/>
  <c r="BD23" i="46"/>
  <c r="BT23" i="46"/>
  <c r="BK23" i="46"/>
  <c r="BA23" i="46"/>
  <c r="BY23" i="46"/>
  <c r="CE23" i="46"/>
  <c r="AO81" i="68"/>
  <c r="BA81" i="68"/>
  <c r="BH81" i="68"/>
  <c r="BB81" i="68"/>
  <c r="BS81" i="68"/>
  <c r="BT81" i="68"/>
  <c r="BI81" i="68"/>
  <c r="BC81" i="68"/>
  <c r="F145" i="46"/>
  <c r="BI93" i="68"/>
  <c r="AO93" i="68"/>
  <c r="BJ93" i="68"/>
  <c r="BN93" i="68"/>
  <c r="AT93" i="68"/>
  <c r="BM93" i="68"/>
  <c r="AQ93" i="68"/>
  <c r="BC93" i="68"/>
  <c r="AP93" i="68"/>
  <c r="AM37" i="68"/>
  <c r="BN37" i="68"/>
  <c r="AK37" i="68"/>
  <c r="AQ37" i="68"/>
  <c r="AJ37" i="68"/>
  <c r="AS37" i="68"/>
  <c r="AN37" i="68"/>
  <c r="BR37" i="68"/>
  <c r="BB37" i="68"/>
  <c r="AT34" i="68"/>
  <c r="AL34" i="68"/>
  <c r="AN34" i="68"/>
  <c r="BC34" i="68"/>
  <c r="AP34" i="68"/>
  <c r="F41" i="46"/>
  <c r="AH87" i="68"/>
  <c r="AI87" i="68"/>
  <c r="BN87" i="68"/>
  <c r="AL87" i="68"/>
  <c r="AR87" i="68"/>
  <c r="AR85" i="68"/>
  <c r="BS85" i="68"/>
  <c r="AS85" i="68"/>
  <c r="BH85" i="68"/>
  <c r="BP85" i="68"/>
  <c r="AC100" i="68"/>
  <c r="AP100" i="68"/>
  <c r="BO100" i="68"/>
  <c r="AM100" i="68"/>
  <c r="BA100" i="68"/>
  <c r="G164" i="46"/>
  <c r="AR36" i="68"/>
  <c r="BP36" i="68"/>
  <c r="AK36" i="68"/>
  <c r="BI36" i="68"/>
  <c r="BS36" i="68"/>
  <c r="AZ45" i="46"/>
  <c r="CF45" i="46"/>
  <c r="BW23" i="46"/>
  <c r="F23" i="46"/>
  <c r="H23" i="46" s="1"/>
  <c r="BP23" i="46"/>
  <c r="AL35" i="64"/>
  <c r="AG126" i="64"/>
  <c r="AG268" i="64"/>
  <c r="AG561" i="64"/>
  <c r="AG197" i="64"/>
  <c r="AL247" i="64"/>
  <c r="BH45" i="46"/>
  <c r="CJ45" i="46"/>
  <c r="CL45" i="46"/>
  <c r="BV23" i="46"/>
  <c r="BG23" i="46"/>
  <c r="BN251" i="46"/>
  <c r="BS57" i="46"/>
  <c r="BQ251" i="46" s="1"/>
  <c r="BL45" i="46"/>
  <c r="BN45" i="46"/>
  <c r="BA45" i="46"/>
  <c r="BB23" i="46"/>
  <c r="BH23" i="46"/>
  <c r="BJ45" i="46"/>
  <c r="AY45" i="46"/>
  <c r="H59" i="46"/>
  <c r="F246" i="46" s="1"/>
  <c r="E246" i="46"/>
  <c r="AU35" i="64"/>
  <c r="J70" i="44"/>
  <c r="AY234" i="46"/>
  <c r="BU234" i="46"/>
  <c r="BP226" i="46"/>
  <c r="BE224" i="46"/>
  <c r="AQ39" i="25"/>
  <c r="X39" i="25" s="1"/>
  <c r="R100" i="36" s="1"/>
  <c r="J155" i="44"/>
  <c r="H223" i="44" s="1"/>
  <c r="AO488" i="64"/>
  <c r="AO126" i="64"/>
  <c r="AO342" i="64"/>
  <c r="BT224" i="46"/>
  <c r="AU415" i="64"/>
  <c r="BP231" i="46"/>
  <c r="CM47" i="46"/>
  <c r="AM35" i="64"/>
  <c r="J46" i="44"/>
  <c r="CA226" i="46"/>
  <c r="BS205" i="46"/>
  <c r="X172" i="25"/>
  <c r="BS174" i="46"/>
  <c r="BN234" i="46"/>
  <c r="CH243" i="46"/>
  <c r="CE226" i="46"/>
  <c r="BX231" i="46"/>
  <c r="CK30" i="46"/>
  <c r="J42" i="44"/>
  <c r="BN30" i="46"/>
  <c r="BG30" i="46"/>
  <c r="AJ166" i="46"/>
  <c r="K166" i="56" s="1"/>
  <c r="AN172" i="46"/>
  <c r="O172" i="56" s="1"/>
  <c r="AF172" i="46"/>
  <c r="F219" i="47" s="1"/>
  <c r="F374" i="47" s="1"/>
  <c r="AU172" i="46"/>
  <c r="AP158" i="25" s="1"/>
  <c r="AP276" i="25" s="1"/>
  <c r="AG172" i="46"/>
  <c r="G219" i="47" s="1"/>
  <c r="G374" i="47" s="1"/>
  <c r="AP172" i="46"/>
  <c r="AK158" i="25" s="1"/>
  <c r="AK276" i="25" s="1"/>
  <c r="BJ234" i="46"/>
  <c r="BL241" i="46"/>
  <c r="P335" i="47"/>
  <c r="CJ231" i="46"/>
  <c r="BE231" i="46"/>
  <c r="BX30" i="46"/>
  <c r="B42" i="67"/>
  <c r="E39" i="36" s="1"/>
  <c r="AF321" i="64"/>
  <c r="F30" i="46"/>
  <c r="H30" i="46" s="1"/>
  <c r="AJ169" i="46"/>
  <c r="K169" i="56" s="1"/>
  <c r="BI231" i="46"/>
  <c r="BZ30" i="46"/>
  <c r="CD30" i="46"/>
  <c r="CN46" i="46"/>
  <c r="AM394" i="64"/>
  <c r="BS123" i="46"/>
  <c r="BS166" i="46"/>
  <c r="BS175" i="46"/>
  <c r="BS128" i="46"/>
  <c r="CN166" i="46"/>
  <c r="CN168" i="46"/>
  <c r="BS168" i="46"/>
  <c r="AZ231" i="46"/>
  <c r="AM247" i="64"/>
  <c r="AF35" i="64"/>
  <c r="AF247" i="64"/>
  <c r="AF540" i="64"/>
  <c r="AF467" i="64"/>
  <c r="J48" i="44"/>
  <c r="AO561" i="64"/>
  <c r="AE415" i="64"/>
  <c r="AE342" i="64"/>
  <c r="BS234" i="46"/>
  <c r="AJ58" i="46"/>
  <c r="J161" i="47" s="1"/>
  <c r="J340" i="47" s="1"/>
  <c r="AN342" i="64"/>
  <c r="AN561" i="64"/>
  <c r="W90" i="36"/>
  <c r="AU624" i="64" s="1"/>
  <c r="T90" i="36"/>
  <c r="AR624" i="64" s="1"/>
  <c r="M90" i="36"/>
  <c r="AK620" i="64" s="1"/>
  <c r="AK258" i="64" s="1"/>
  <c r="Q90" i="36"/>
  <c r="AO616" i="64" s="1"/>
  <c r="AJ467" i="64"/>
  <c r="CG226" i="46"/>
  <c r="BE226" i="46"/>
  <c r="J44" i="44"/>
  <c r="BD224" i="46"/>
  <c r="BI30" i="46"/>
  <c r="BP30" i="46"/>
  <c r="CM30" i="46"/>
  <c r="BO30" i="46"/>
  <c r="BB30" i="46"/>
  <c r="F27" i="63"/>
  <c r="D30" i="44" s="1"/>
  <c r="E30" i="44" s="1"/>
  <c r="G30" i="44" s="1"/>
  <c r="G212" i="44" s="1"/>
  <c r="BR30" i="46"/>
  <c r="CA30" i="46"/>
  <c r="BM30" i="46"/>
  <c r="AN58" i="46"/>
  <c r="AL245" i="46" s="1"/>
  <c r="CB30" i="46"/>
  <c r="AO415" i="64"/>
  <c r="BL243" i="46"/>
  <c r="AX234" i="46"/>
  <c r="AZ234" i="46"/>
  <c r="AV58" i="46"/>
  <c r="AT245" i="46" s="1"/>
  <c r="AN56" i="64"/>
  <c r="AN197" i="64"/>
  <c r="P90" i="36"/>
  <c r="AN628" i="64" s="1"/>
  <c r="AN266" i="64" s="1"/>
  <c r="U90" i="36"/>
  <c r="AS628" i="64" s="1"/>
  <c r="AS266" i="64" s="1"/>
  <c r="R90" i="36"/>
  <c r="AP624" i="64" s="1"/>
  <c r="J90" i="36"/>
  <c r="AH616" i="64" s="1"/>
  <c r="AJ394" i="64"/>
  <c r="AJ321" i="64"/>
  <c r="CN127" i="46"/>
  <c r="BC226" i="46"/>
  <c r="AD58" i="46"/>
  <c r="CF30" i="46"/>
  <c r="BF30" i="46"/>
  <c r="AV609" i="64"/>
  <c r="BY30" i="46"/>
  <c r="I30" i="44"/>
  <c r="BA30" i="46"/>
  <c r="BE30" i="46"/>
  <c r="AI58" i="46"/>
  <c r="AG245" i="46" s="1"/>
  <c r="BK30" i="46"/>
  <c r="CL30" i="46"/>
  <c r="AR58" i="46"/>
  <c r="CE30" i="46"/>
  <c r="AB35" i="64"/>
  <c r="AB176" i="64"/>
  <c r="AB394" i="64"/>
  <c r="AO56" i="64"/>
  <c r="AO197" i="64"/>
  <c r="AE561" i="64"/>
  <c r="CD234" i="46"/>
  <c r="BM234" i="46"/>
  <c r="AN488" i="64"/>
  <c r="AN415" i="64"/>
  <c r="AP58" i="46"/>
  <c r="P162" i="47" s="1"/>
  <c r="P341" i="47" s="1"/>
  <c r="AN126" i="64"/>
  <c r="S90" i="36"/>
  <c r="AQ616" i="64" s="1"/>
  <c r="G90" i="36"/>
  <c r="AE616" i="64" s="1"/>
  <c r="N90" i="36"/>
  <c r="AL620" i="64" s="1"/>
  <c r="AL258" i="64" s="1"/>
  <c r="D90" i="36"/>
  <c r="AB616" i="64" s="1"/>
  <c r="AJ540" i="64"/>
  <c r="AF176" i="64"/>
  <c r="AH58" i="46"/>
  <c r="AF245" i="46" s="1"/>
  <c r="BG226" i="46"/>
  <c r="BS231" i="46"/>
  <c r="AX224" i="46"/>
  <c r="BC30" i="46"/>
  <c r="CJ30" i="46"/>
  <c r="CI30" i="46"/>
  <c r="AY30" i="46"/>
  <c r="CC30" i="46"/>
  <c r="BJ30" i="46"/>
  <c r="BV30" i="46"/>
  <c r="CH30" i="46"/>
  <c r="BQ30" i="46"/>
  <c r="F38" i="63"/>
  <c r="D41" i="44" s="1"/>
  <c r="E41" i="44" s="1"/>
  <c r="H41" i="44" s="1"/>
  <c r="U95" i="56"/>
  <c r="T179" i="47" s="1"/>
  <c r="H58" i="46"/>
  <c r="F245" i="46" s="1"/>
  <c r="BH30" i="46"/>
  <c r="BL30" i="46"/>
  <c r="BT30" i="46"/>
  <c r="BU30" i="46"/>
  <c r="AF394" i="64"/>
  <c r="AF268" i="64"/>
  <c r="AE247" i="64"/>
  <c r="AE467" i="64"/>
  <c r="AE394" i="64"/>
  <c r="AE35" i="64"/>
  <c r="AE105" i="64"/>
  <c r="AR540" i="64"/>
  <c r="AR247" i="64"/>
  <c r="AR394" i="64"/>
  <c r="AR35" i="64"/>
  <c r="AR176" i="64"/>
  <c r="AR467" i="64"/>
  <c r="AE321" i="64"/>
  <c r="AM540" i="64"/>
  <c r="AM467" i="64"/>
  <c r="AE540" i="64"/>
  <c r="D47" i="44"/>
  <c r="E47" i="44" s="1"/>
  <c r="H47" i="44" s="1"/>
  <c r="K44" i="63"/>
  <c r="BS43" i="46"/>
  <c r="BS204" i="46"/>
  <c r="CF226" i="46"/>
  <c r="C247" i="44"/>
  <c r="CK226" i="46"/>
  <c r="BB226" i="46"/>
  <c r="BS226" i="46"/>
  <c r="BP47" i="46"/>
  <c r="CL47" i="46"/>
  <c r="BO47" i="46"/>
  <c r="BX47" i="46"/>
  <c r="BF47" i="46"/>
  <c r="BK47" i="46"/>
  <c r="CK47" i="46"/>
  <c r="BB47" i="46"/>
  <c r="BM47" i="46"/>
  <c r="CC47" i="46"/>
  <c r="BW47" i="46"/>
  <c r="BD47" i="46"/>
  <c r="BQ47" i="46"/>
  <c r="BC47" i="46"/>
  <c r="CD47" i="46"/>
  <c r="BR47" i="46"/>
  <c r="BU47" i="46"/>
  <c r="BL47" i="46"/>
  <c r="BN47" i="46"/>
  <c r="BZ47" i="46"/>
  <c r="BI47" i="46"/>
  <c r="BH47" i="46"/>
  <c r="AZ47" i="46"/>
  <c r="AY47" i="46"/>
  <c r="CH47" i="46"/>
  <c r="BE47" i="46"/>
  <c r="BT47" i="46"/>
  <c r="BY47" i="46"/>
  <c r="CE47" i="46"/>
  <c r="CF47" i="46"/>
  <c r="BG47" i="46"/>
  <c r="BA47" i="46"/>
  <c r="BJ47" i="46"/>
  <c r="CI47" i="46"/>
  <c r="I47" i="44"/>
  <c r="CJ47" i="46"/>
  <c r="BV47" i="46"/>
  <c r="CB47" i="46"/>
  <c r="CA47" i="46"/>
  <c r="CH41" i="46"/>
  <c r="CL41" i="46"/>
  <c r="CC41" i="46"/>
  <c r="BZ41" i="46"/>
  <c r="AZ41" i="46"/>
  <c r="BH41" i="46"/>
  <c r="BQ41" i="46"/>
  <c r="BA41" i="46"/>
  <c r="BX41" i="46"/>
  <c r="BE41" i="46"/>
  <c r="BK41" i="46"/>
  <c r="BB41" i="46"/>
  <c r="CG41" i="46"/>
  <c r="CA41" i="46"/>
  <c r="CJ41" i="46"/>
  <c r="CB41" i="46"/>
  <c r="BT41" i="46"/>
  <c r="BI41" i="46"/>
  <c r="CE41" i="46"/>
  <c r="BY41" i="46"/>
  <c r="BU41" i="46"/>
  <c r="BJ41" i="46"/>
  <c r="BV41" i="46"/>
  <c r="BN41" i="46"/>
  <c r="BR41" i="46"/>
  <c r="CM41" i="46"/>
  <c r="BC41" i="46"/>
  <c r="AY41" i="46"/>
  <c r="I41" i="44"/>
  <c r="J41" i="44" s="1"/>
  <c r="CF41" i="46"/>
  <c r="BL41" i="46"/>
  <c r="BW41" i="46"/>
  <c r="CD41" i="46"/>
  <c r="CK41" i="46"/>
  <c r="BG41" i="46"/>
  <c r="BD41" i="46"/>
  <c r="BF41" i="46"/>
  <c r="BP41" i="46"/>
  <c r="BO41" i="46"/>
  <c r="K40" i="63"/>
  <c r="D43" i="44"/>
  <c r="E43" i="44" s="1"/>
  <c r="H43" i="44" s="1"/>
  <c r="J43" i="44" s="1"/>
  <c r="F247" i="44"/>
  <c r="J57" i="44"/>
  <c r="H247" i="44" s="1"/>
  <c r="BS77" i="46"/>
  <c r="CN43" i="46"/>
  <c r="L88" i="56"/>
  <c r="N88" i="56"/>
  <c r="J95" i="56"/>
  <c r="I179" i="47" s="1"/>
  <c r="BT226" i="46"/>
  <c r="AW58" i="46"/>
  <c r="AQ58" i="46"/>
  <c r="AU561" i="64"/>
  <c r="AO268" i="64"/>
  <c r="BI241" i="46"/>
  <c r="AW241" i="46"/>
  <c r="AU488" i="64"/>
  <c r="AU126" i="64"/>
  <c r="AI197" i="64"/>
  <c r="AI488" i="64"/>
  <c r="BK241" i="46"/>
  <c r="AR197" i="64"/>
  <c r="AR488" i="64"/>
  <c r="BF226" i="46"/>
  <c r="BD226" i="46"/>
  <c r="AW231" i="46"/>
  <c r="AU197" i="64"/>
  <c r="AU342" i="64"/>
  <c r="AI126" i="64"/>
  <c r="AI561" i="64"/>
  <c r="BN241" i="46"/>
  <c r="BV226" i="46"/>
  <c r="AR56" i="64"/>
  <c r="J72" i="44"/>
  <c r="AU56" i="64"/>
  <c r="AI342" i="64"/>
  <c r="I88" i="56"/>
  <c r="BX234" i="46"/>
  <c r="AR342" i="64"/>
  <c r="AR561" i="64"/>
  <c r="AK58" i="46"/>
  <c r="K161" i="47" s="1"/>
  <c r="K340" i="47" s="1"/>
  <c r="BS198" i="46"/>
  <c r="BS194" i="46"/>
  <c r="BS22" i="46"/>
  <c r="BR226" i="46"/>
  <c r="BS137" i="46"/>
  <c r="AV173" i="64"/>
  <c r="BS210" i="46"/>
  <c r="BS122" i="46"/>
  <c r="AM126" i="64"/>
  <c r="AM197" i="64"/>
  <c r="BY234" i="46"/>
  <c r="CN172" i="46"/>
  <c r="CL238" i="46" s="1"/>
  <c r="BY226" i="46"/>
  <c r="CH226" i="46"/>
  <c r="J64" i="44"/>
  <c r="AM415" i="64"/>
  <c r="AM56" i="64"/>
  <c r="AS58" i="46"/>
  <c r="S161" i="47" s="1"/>
  <c r="S340" i="47" s="1"/>
  <c r="AF58" i="46"/>
  <c r="F161" i="47" s="1"/>
  <c r="F340" i="47" s="1"/>
  <c r="CN158" i="46"/>
  <c r="CL228" i="46" s="1"/>
  <c r="BA224" i="46"/>
  <c r="AX226" i="46"/>
  <c r="AJ173" i="46"/>
  <c r="AE159" i="25" s="1"/>
  <c r="AM268" i="64"/>
  <c r="T170" i="25"/>
  <c r="BZ234" i="46"/>
  <c r="BK234" i="46"/>
  <c r="AV249" i="64"/>
  <c r="BI226" i="46"/>
  <c r="AO58" i="46"/>
  <c r="BM226" i="46"/>
  <c r="S95" i="56"/>
  <c r="R179" i="47" s="1"/>
  <c r="BS58" i="46"/>
  <c r="BQ245" i="46" s="1"/>
  <c r="G241" i="44"/>
  <c r="J58" i="44"/>
  <c r="H241" i="44" s="1"/>
  <c r="CA248" i="46"/>
  <c r="AJ168" i="46"/>
  <c r="AE154" i="25" s="1"/>
  <c r="BS154" i="46"/>
  <c r="BW234" i="46"/>
  <c r="BA241" i="46"/>
  <c r="CF234" i="46"/>
  <c r="BS153" i="46"/>
  <c r="CN137" i="46"/>
  <c r="BU226" i="46"/>
  <c r="J68" i="44"/>
  <c r="AA19" i="34"/>
  <c r="AO172" i="46"/>
  <c r="O219" i="47" s="1"/>
  <c r="O374" i="47" s="1"/>
  <c r="AI172" i="46"/>
  <c r="AD158" i="25" s="1"/>
  <c r="AD276" i="25" s="1"/>
  <c r="AR172" i="46"/>
  <c r="AM158" i="25" s="1"/>
  <c r="AM276" i="25" s="1"/>
  <c r="AW172" i="46"/>
  <c r="AR158" i="25" s="1"/>
  <c r="AR276" i="25" s="1"/>
  <c r="BC243" i="46"/>
  <c r="CG234" i="46"/>
  <c r="CJ234" i="46"/>
  <c r="BO226" i="46"/>
  <c r="BH226" i="46"/>
  <c r="AJ172" i="46"/>
  <c r="AE158" i="25" s="1"/>
  <c r="AE276" i="25" s="1"/>
  <c r="AH172" i="46"/>
  <c r="AF238" i="46" s="1"/>
  <c r="AK172" i="46"/>
  <c r="L172" i="56" s="1"/>
  <c r="AL172" i="46"/>
  <c r="AJ238" i="46" s="1"/>
  <c r="O335" i="47"/>
  <c r="R335" i="47"/>
  <c r="AT172" i="46"/>
  <c r="AO158" i="25" s="1"/>
  <c r="AO276" i="25" s="1"/>
  <c r="AM172" i="46"/>
  <c r="AH158" i="25" s="1"/>
  <c r="AH276" i="25" s="1"/>
  <c r="AQ172" i="46"/>
  <c r="Q219" i="47" s="1"/>
  <c r="Q374" i="47" s="1"/>
  <c r="AE172" i="46"/>
  <c r="AC238" i="46" s="1"/>
  <c r="AV172" i="46"/>
  <c r="W172" i="56" s="1"/>
  <c r="BM243" i="46"/>
  <c r="BJ243" i="46"/>
  <c r="O129" i="56"/>
  <c r="BC241" i="46"/>
  <c r="AY241" i="46"/>
  <c r="CN169" i="46"/>
  <c r="E95" i="56"/>
  <c r="D179" i="47" s="1"/>
  <c r="AC342" i="64"/>
  <c r="BW231" i="46"/>
  <c r="G227" i="44"/>
  <c r="CG224" i="46"/>
  <c r="AF561" i="64"/>
  <c r="AF342" i="64"/>
  <c r="P95" i="56"/>
  <c r="O179" i="47" s="1"/>
  <c r="O90" i="36"/>
  <c r="AM620" i="64" s="1"/>
  <c r="AM258" i="64" s="1"/>
  <c r="L90" i="36"/>
  <c r="AJ628" i="64" s="1"/>
  <c r="AJ266" i="64" s="1"/>
  <c r="F90" i="36"/>
  <c r="AD616" i="64" s="1"/>
  <c r="E90" i="36"/>
  <c r="AC624" i="64" s="1"/>
  <c r="AG58" i="46"/>
  <c r="CJ226" i="46"/>
  <c r="R95" i="56"/>
  <c r="Q179" i="47" s="1"/>
  <c r="BU224" i="46"/>
  <c r="AF415" i="64"/>
  <c r="AE58" i="46"/>
  <c r="M95" i="56"/>
  <c r="L179" i="47" s="1"/>
  <c r="G95" i="56"/>
  <c r="F179" i="47" s="1"/>
  <c r="CN22" i="46"/>
  <c r="BL224" i="46"/>
  <c r="L95" i="56"/>
  <c r="K179" i="47" s="1"/>
  <c r="CB234" i="46"/>
  <c r="U129" i="56"/>
  <c r="BS199" i="46"/>
  <c r="CN119" i="46"/>
  <c r="CN153" i="46"/>
  <c r="BS145" i="46"/>
  <c r="CN145" i="46"/>
  <c r="S88" i="56"/>
  <c r="CN121" i="46"/>
  <c r="CD248" i="46"/>
  <c r="CG243" i="46"/>
  <c r="BL234" i="46"/>
  <c r="X38" i="25"/>
  <c r="AS38" i="25" s="1"/>
  <c r="AL56" i="64"/>
  <c r="BT234" i="46"/>
  <c r="BD234" i="46"/>
  <c r="G230" i="44"/>
  <c r="AV180" i="64"/>
  <c r="AW226" i="46"/>
  <c r="CN154" i="46"/>
  <c r="CN122" i="46"/>
  <c r="AL126" i="64"/>
  <c r="J88" i="56"/>
  <c r="BB234" i="46"/>
  <c r="CE234" i="46"/>
  <c r="BF231" i="46"/>
  <c r="CH231" i="46"/>
  <c r="W95" i="56"/>
  <c r="V179" i="47" s="1"/>
  <c r="CC226" i="46"/>
  <c r="V88" i="56"/>
  <c r="M88" i="56"/>
  <c r="E88" i="56"/>
  <c r="BS48" i="46"/>
  <c r="AV387" i="64"/>
  <c r="CN105" i="46"/>
  <c r="AV307" i="64"/>
  <c r="CN48" i="46"/>
  <c r="CN99" i="46"/>
  <c r="AL561" i="64"/>
  <c r="AL342" i="64"/>
  <c r="T88" i="56"/>
  <c r="BB243" i="46"/>
  <c r="U88" i="56"/>
  <c r="BG234" i="46"/>
  <c r="CH234" i="46"/>
  <c r="BP241" i="46"/>
  <c r="AL488" i="64"/>
  <c r="AL268" i="64"/>
  <c r="BP234" i="46"/>
  <c r="BM241" i="46"/>
  <c r="AL197" i="64"/>
  <c r="BE234" i="46"/>
  <c r="BF234" i="46"/>
  <c r="CA234" i="46"/>
  <c r="BH241" i="46"/>
  <c r="AV237" i="46"/>
  <c r="W88" i="56"/>
  <c r="AV548" i="64"/>
  <c r="N101" i="36"/>
  <c r="AN135" i="46" s="1"/>
  <c r="AI121" i="25" s="1"/>
  <c r="U335" i="47"/>
  <c r="BK226" i="46"/>
  <c r="BX226" i="46"/>
  <c r="AC126" i="64"/>
  <c r="AC561" i="64"/>
  <c r="CE248" i="46"/>
  <c r="CB248" i="46"/>
  <c r="I129" i="56"/>
  <c r="BO241" i="46"/>
  <c r="N335" i="47"/>
  <c r="AC268" i="64"/>
  <c r="AC197" i="64"/>
  <c r="BH231" i="46"/>
  <c r="CN58" i="46"/>
  <c r="CL245" i="46" s="1"/>
  <c r="BS169" i="46"/>
  <c r="N95" i="56"/>
  <c r="M179" i="47" s="1"/>
  <c r="BS195" i="46"/>
  <c r="C92" i="36"/>
  <c r="BS196" i="46"/>
  <c r="BS180" i="46"/>
  <c r="BS186" i="46"/>
  <c r="K95" i="56"/>
  <c r="J179" i="47" s="1"/>
  <c r="BS149" i="46"/>
  <c r="BJ226" i="46"/>
  <c r="BH224" i="46"/>
  <c r="CN149" i="46"/>
  <c r="CK224" i="46"/>
  <c r="CF224" i="46"/>
  <c r="J335" i="47"/>
  <c r="F95" i="56"/>
  <c r="E179" i="47" s="1"/>
  <c r="AZ224" i="46"/>
  <c r="CN161" i="46"/>
  <c r="CL229" i="46" s="1"/>
  <c r="CE224" i="46"/>
  <c r="F129" i="56"/>
  <c r="BF241" i="46"/>
  <c r="BS133" i="46"/>
  <c r="AV524" i="64"/>
  <c r="BB241" i="46"/>
  <c r="CN133" i="46"/>
  <c r="W335" i="47"/>
  <c r="CN141" i="46"/>
  <c r="BS141" i="46"/>
  <c r="AV410" i="64"/>
  <c r="P88" i="56"/>
  <c r="BJ224" i="46"/>
  <c r="H95" i="56"/>
  <c r="G179" i="47" s="1"/>
  <c r="AF197" i="64"/>
  <c r="AF56" i="64"/>
  <c r="AG488" i="64"/>
  <c r="AG415" i="64"/>
  <c r="AG56" i="64"/>
  <c r="AK630" i="64"/>
  <c r="AM58" i="46"/>
  <c r="AS630" i="64"/>
  <c r="AU58" i="46"/>
  <c r="AC415" i="64"/>
  <c r="AC488" i="64"/>
  <c r="CN116" i="46"/>
  <c r="X95" i="56"/>
  <c r="W179" i="47" s="1"/>
  <c r="X54" i="25"/>
  <c r="AS54" i="25" s="1"/>
  <c r="Z56" i="25"/>
  <c r="X55" i="25"/>
  <c r="AS55" i="25" s="1"/>
  <c r="AE56" i="25"/>
  <c r="Q95" i="56"/>
  <c r="P179" i="47" s="1"/>
  <c r="BX248" i="46"/>
  <c r="BY248" i="46"/>
  <c r="BT248" i="46"/>
  <c r="CG248" i="46"/>
  <c r="J165" i="44"/>
  <c r="H243" i="44" s="1"/>
  <c r="J67" i="44"/>
  <c r="Q117" i="40"/>
  <c r="Q156" i="40"/>
  <c r="F156" i="40" s="1"/>
  <c r="I156" i="40" s="1"/>
  <c r="AV170" i="64"/>
  <c r="AV36" i="64"/>
  <c r="AV91" i="64"/>
  <c r="J139" i="44"/>
  <c r="BU248" i="46"/>
  <c r="CN108" i="46"/>
  <c r="AV306" i="64"/>
  <c r="AV317" i="64"/>
  <c r="AA467" i="64"/>
  <c r="BS161" i="46"/>
  <c r="BQ229" i="46" s="1"/>
  <c r="BS158" i="46"/>
  <c r="BQ228" i="46" s="1"/>
  <c r="AV251" i="64"/>
  <c r="AV460" i="64"/>
  <c r="AV43" i="64"/>
  <c r="E335" i="47"/>
  <c r="AV461" i="64"/>
  <c r="Q21" i="40"/>
  <c r="F21" i="40" s="1"/>
  <c r="I21" i="40" s="1"/>
  <c r="P593" i="64" s="1"/>
  <c r="P305" i="64" s="1"/>
  <c r="Q191" i="40"/>
  <c r="Q27" i="40"/>
  <c r="F27" i="40" s="1"/>
  <c r="I27" i="40" s="1"/>
  <c r="R599" i="64" s="1"/>
  <c r="Q32" i="40"/>
  <c r="F32" i="40" s="1"/>
  <c r="I32" i="40" s="1"/>
  <c r="O604" i="64" s="1"/>
  <c r="O242" i="64" s="1"/>
  <c r="Q83" i="40"/>
  <c r="Q87" i="40"/>
  <c r="Q45" i="40"/>
  <c r="F45" i="40" s="1"/>
  <c r="I45" i="40" s="1"/>
  <c r="R617" i="64" s="1"/>
  <c r="Q143" i="40"/>
  <c r="F143" i="40" s="1"/>
  <c r="I143" i="40" s="1"/>
  <c r="Q46" i="40"/>
  <c r="F46" i="40" s="1"/>
  <c r="I46" i="40" s="1"/>
  <c r="AB46" i="46" s="1"/>
  <c r="Q202" i="40"/>
  <c r="Q127" i="40"/>
  <c r="F127" i="40" s="1"/>
  <c r="I127" i="40" s="1"/>
  <c r="Y126" i="46" s="1"/>
  <c r="U126" i="56" s="1"/>
  <c r="Q90" i="40"/>
  <c r="CN92" i="46"/>
  <c r="CN112" i="46"/>
  <c r="AV471" i="64"/>
  <c r="AV322" i="64"/>
  <c r="AV381" i="64"/>
  <c r="AV246" i="64"/>
  <c r="AV168" i="64"/>
  <c r="AV311" i="64"/>
  <c r="AV395" i="64"/>
  <c r="Q128" i="40"/>
  <c r="F128" i="40" s="1"/>
  <c r="I128" i="40" s="1"/>
  <c r="R127" i="46" s="1"/>
  <c r="N127" i="56" s="1"/>
  <c r="Q124" i="40"/>
  <c r="F124" i="40" s="1"/>
  <c r="I124" i="40" s="1"/>
  <c r="P123" i="46" s="1"/>
  <c r="L123" i="56" s="1"/>
  <c r="Q165" i="40"/>
  <c r="F165" i="40" s="1"/>
  <c r="I165" i="40" s="1"/>
  <c r="Q100" i="40"/>
  <c r="Q210" i="40"/>
  <c r="F210" i="40" s="1"/>
  <c r="I210" i="40" s="1"/>
  <c r="Q70" i="40"/>
  <c r="Q195" i="40"/>
  <c r="Q48" i="40"/>
  <c r="F48" i="40" s="1"/>
  <c r="I48" i="40" s="1"/>
  <c r="Q28" i="40"/>
  <c r="F28" i="40" s="1"/>
  <c r="I28" i="40" s="1"/>
  <c r="S600" i="64" s="1"/>
  <c r="Q170" i="40"/>
  <c r="Q204" i="40"/>
  <c r="Q110" i="40"/>
  <c r="Q92" i="40"/>
  <c r="Q140" i="40"/>
  <c r="F140" i="40" s="1"/>
  <c r="I140" i="40" s="1"/>
  <c r="AV28" i="64"/>
  <c r="AV451" i="64"/>
  <c r="AV160" i="64"/>
  <c r="AV257" i="46"/>
  <c r="X19" i="34"/>
  <c r="Q193" i="40"/>
  <c r="J19" i="44"/>
  <c r="BS243" i="46"/>
  <c r="CI248" i="46"/>
  <c r="CE243" i="46"/>
  <c r="BS213" i="46"/>
  <c r="Q86" i="40"/>
  <c r="Q122" i="40"/>
  <c r="F122" i="40" s="1"/>
  <c r="I122" i="40" s="1"/>
  <c r="W121" i="46" s="1"/>
  <c r="S121" i="56" s="1"/>
  <c r="Q192" i="40"/>
  <c r="Q205" i="40"/>
  <c r="F205" i="40" s="1"/>
  <c r="I205" i="40" s="1"/>
  <c r="Q88" i="40"/>
  <c r="Q207" i="40"/>
  <c r="F207" i="40" s="1"/>
  <c r="I207" i="40" s="1"/>
  <c r="Q79" i="40"/>
  <c r="Q118" i="40"/>
  <c r="Q38" i="40"/>
  <c r="F38" i="40" s="1"/>
  <c r="I38" i="40" s="1"/>
  <c r="Q36" i="40"/>
  <c r="F36" i="40" s="1"/>
  <c r="I36" i="40" s="1"/>
  <c r="BS248" i="46"/>
  <c r="Q31" i="40"/>
  <c r="F31" i="40" s="1"/>
  <c r="I31" i="40" s="1"/>
  <c r="Q95" i="40"/>
  <c r="Q99" i="40"/>
  <c r="Q182" i="40"/>
  <c r="Q94" i="40"/>
  <c r="Q148" i="40"/>
  <c r="F148" i="40" s="1"/>
  <c r="I148" i="40" s="1"/>
  <c r="X147" i="46" s="1"/>
  <c r="S133" i="25" s="1"/>
  <c r="Q47" i="40"/>
  <c r="F47" i="40" s="1"/>
  <c r="I47" i="40" s="1"/>
  <c r="BW248" i="46"/>
  <c r="J170" i="25"/>
  <c r="AV102" i="64"/>
  <c r="AV406" i="64"/>
  <c r="AV252" i="64"/>
  <c r="AV391" i="64"/>
  <c r="AV314" i="64"/>
  <c r="AV259" i="64"/>
  <c r="K335" i="47"/>
  <c r="AV390" i="64"/>
  <c r="BS42" i="46"/>
  <c r="CN42" i="46"/>
  <c r="AV525" i="64"/>
  <c r="Q126" i="40"/>
  <c r="F126" i="40" s="1"/>
  <c r="I126" i="40" s="1"/>
  <c r="U125" i="46" s="1"/>
  <c r="Q167" i="40"/>
  <c r="Q120" i="40"/>
  <c r="Q107" i="40"/>
  <c r="Q81" i="40"/>
  <c r="Q178" i="40"/>
  <c r="Q132" i="40"/>
  <c r="F132" i="40" s="1"/>
  <c r="I132" i="40" s="1"/>
  <c r="Q201" i="40"/>
  <c r="Q145" i="40"/>
  <c r="F145" i="40" s="1"/>
  <c r="I145" i="40" s="1"/>
  <c r="Q155" i="40"/>
  <c r="F155" i="40" s="1"/>
  <c r="I155" i="40" s="1"/>
  <c r="AV174" i="64"/>
  <c r="AV249" i="46"/>
  <c r="J160" i="44"/>
  <c r="H226" i="44" s="1"/>
  <c r="AV232" i="64"/>
  <c r="Q164" i="40"/>
  <c r="F164" i="40" s="1"/>
  <c r="I164" i="40" s="1"/>
  <c r="Q214" i="40"/>
  <c r="F214" i="40" s="1"/>
  <c r="I214" i="40" s="1"/>
  <c r="L213" i="46" s="1"/>
  <c r="Q80" i="40"/>
  <c r="Q177" i="40"/>
  <c r="Q72" i="40"/>
  <c r="Q144" i="40"/>
  <c r="F144" i="40" s="1"/>
  <c r="I144" i="40" s="1"/>
  <c r="Q29" i="40"/>
  <c r="F29" i="40" s="1"/>
  <c r="I29" i="40" s="1"/>
  <c r="Q59" i="40"/>
  <c r="F59" i="40" s="1"/>
  <c r="I59" i="40" s="1"/>
  <c r="Q52" i="40"/>
  <c r="F52" i="40" s="1"/>
  <c r="I52" i="40" s="1"/>
  <c r="Q84" i="40"/>
  <c r="Q41" i="40"/>
  <c r="F41" i="40" s="1"/>
  <c r="I41" i="40" s="1"/>
  <c r="M613" i="64" s="1"/>
  <c r="AV162" i="64"/>
  <c r="Q121" i="40"/>
  <c r="Q61" i="40"/>
  <c r="F61" i="40" s="1"/>
  <c r="AN20" i="54"/>
  <c r="I101" i="36"/>
  <c r="M101" i="36"/>
  <c r="Q101" i="36"/>
  <c r="R101" i="36"/>
  <c r="S101" i="36"/>
  <c r="H101" i="36"/>
  <c r="G101" i="36"/>
  <c r="P101" i="36"/>
  <c r="E101" i="36"/>
  <c r="O101" i="36"/>
  <c r="L101" i="36"/>
  <c r="F101" i="36"/>
  <c r="T101" i="36"/>
  <c r="D101" i="36"/>
  <c r="V101" i="36"/>
  <c r="J101" i="36"/>
  <c r="K101" i="36"/>
  <c r="BS173" i="46"/>
  <c r="CN33" i="46"/>
  <c r="BS33" i="46"/>
  <c r="W101" i="36"/>
  <c r="AW134" i="46" s="1"/>
  <c r="AH43" i="25"/>
  <c r="X43" i="25" s="1"/>
  <c r="X42" i="25"/>
  <c r="AS42" i="25" s="1"/>
  <c r="X29" i="25"/>
  <c r="AS29" i="25" s="1"/>
  <c r="Z31" i="25"/>
  <c r="CN93" i="46"/>
  <c r="CC248" i="46"/>
  <c r="AV464" i="64"/>
  <c r="X75" i="25"/>
  <c r="AS75" i="25" s="1"/>
  <c r="H335" i="47"/>
  <c r="AV383" i="64"/>
  <c r="T335" i="47"/>
  <c r="Q335" i="47"/>
  <c r="AV32" i="64"/>
  <c r="AV236" i="64"/>
  <c r="G220" i="44"/>
  <c r="AV388" i="64"/>
  <c r="J77" i="36"/>
  <c r="BZ85" i="46" s="1"/>
  <c r="BX244" i="46" s="1"/>
  <c r="AV163" i="64"/>
  <c r="F335" i="47"/>
  <c r="Q74" i="40"/>
  <c r="Q104" i="40"/>
  <c r="AV399" i="64"/>
  <c r="AV326" i="64"/>
  <c r="E240" i="46"/>
  <c r="Q62" i="40"/>
  <c r="F62" i="40" s="1"/>
  <c r="Q154" i="40"/>
  <c r="F154" i="40" s="1"/>
  <c r="I154" i="40" s="1"/>
  <c r="Q64" i="40"/>
  <c r="F64" i="40" s="1"/>
  <c r="Q129" i="40"/>
  <c r="F129" i="40" s="1"/>
  <c r="I129" i="40" s="1"/>
  <c r="J128" i="46" s="1"/>
  <c r="F128" i="56" s="1"/>
  <c r="Q180" i="40"/>
  <c r="Q197" i="40"/>
  <c r="Q163" i="40"/>
  <c r="F163" i="40" s="1"/>
  <c r="I163" i="40" s="1"/>
  <c r="AA247" i="64"/>
  <c r="G335" i="47"/>
  <c r="F240" i="46"/>
  <c r="Q65" i="40"/>
  <c r="F65" i="40" s="1"/>
  <c r="Q153" i="40"/>
  <c r="F153" i="40" s="1"/>
  <c r="I153" i="40" s="1"/>
  <c r="Q213" i="40"/>
  <c r="F213" i="40" s="1"/>
  <c r="I213" i="40" s="1"/>
  <c r="V212" i="46" s="1"/>
  <c r="Q68" i="40"/>
  <c r="Q73" i="40"/>
  <c r="Q209" i="40"/>
  <c r="F209" i="40" s="1"/>
  <c r="I209" i="40" s="1"/>
  <c r="U208" i="46" s="1"/>
  <c r="Q33" i="40"/>
  <c r="F33" i="40" s="1"/>
  <c r="I33" i="40" s="1"/>
  <c r="P605" i="64" s="1"/>
  <c r="Q58" i="40"/>
  <c r="F58" i="40" s="1"/>
  <c r="I58" i="40" s="1"/>
  <c r="Z58" i="46" s="1"/>
  <c r="Q91" i="40"/>
  <c r="Q51" i="40"/>
  <c r="F51" i="40" s="1"/>
  <c r="I51" i="40" s="1"/>
  <c r="Q93" i="40"/>
  <c r="Q82" i="40"/>
  <c r="Q174" i="40"/>
  <c r="Q55" i="40"/>
  <c r="F55" i="40" s="1"/>
  <c r="I55" i="40" s="1"/>
  <c r="Q133" i="40"/>
  <c r="F133" i="40" s="1"/>
  <c r="I133" i="40" s="1"/>
  <c r="BU243" i="46"/>
  <c r="M20" i="54"/>
  <c r="AW20" i="54"/>
  <c r="AA394" i="64"/>
  <c r="H88" i="56"/>
  <c r="AA105" i="64"/>
  <c r="Q172" i="40"/>
  <c r="Q22" i="40"/>
  <c r="F22" i="40" s="1"/>
  <c r="I22" i="40" s="1"/>
  <c r="X594" i="64" s="1"/>
  <c r="Q57" i="40"/>
  <c r="F57" i="40" s="1"/>
  <c r="I57" i="40" s="1"/>
  <c r="Q198" i="40"/>
  <c r="Q24" i="40"/>
  <c r="F24" i="40" s="1"/>
  <c r="I24" i="40" s="1"/>
  <c r="Q43" i="40"/>
  <c r="F43" i="40" s="1"/>
  <c r="I43" i="40" s="1"/>
  <c r="Q211" i="40"/>
  <c r="F211" i="40" s="1"/>
  <c r="I211" i="40" s="1"/>
  <c r="Q111" i="40"/>
  <c r="Q176" i="40"/>
  <c r="Q190" i="40"/>
  <c r="Q23" i="40"/>
  <c r="F23" i="40" s="1"/>
  <c r="I23" i="40" s="1"/>
  <c r="Y595" i="64" s="1"/>
  <c r="AH20" i="54"/>
  <c r="AA176" i="64"/>
  <c r="AA540" i="64"/>
  <c r="BS156" i="46"/>
  <c r="S20" i="54"/>
  <c r="AE20" i="54"/>
  <c r="AZ20" i="54"/>
  <c r="BI20" i="54"/>
  <c r="G20" i="54"/>
  <c r="Y20" i="54"/>
  <c r="AQ20" i="54"/>
  <c r="AV456" i="64"/>
  <c r="Q168" i="40"/>
  <c r="Q113" i="40"/>
  <c r="Q208" i="40"/>
  <c r="F208" i="40" s="1"/>
  <c r="I208" i="40" s="1"/>
  <c r="Q185" i="40"/>
  <c r="Q34" i="40"/>
  <c r="F34" i="40" s="1"/>
  <c r="I34" i="40" s="1"/>
  <c r="G606" i="64" s="1"/>
  <c r="Q35" i="40"/>
  <c r="F35" i="40" s="1"/>
  <c r="I35" i="40" s="1"/>
  <c r="U607" i="64" s="1"/>
  <c r="Q54" i="40"/>
  <c r="F54" i="40" s="1"/>
  <c r="I54" i="40" s="1"/>
  <c r="O626" i="64" s="1"/>
  <c r="Q139" i="40"/>
  <c r="F139" i="40" s="1"/>
  <c r="I139" i="40" s="1"/>
  <c r="Q96" i="40"/>
  <c r="Q160" i="40"/>
  <c r="F160" i="40" s="1"/>
  <c r="I160" i="40" s="1"/>
  <c r="Q40" i="40"/>
  <c r="F40" i="40" s="1"/>
  <c r="I40" i="40" s="1"/>
  <c r="Q181" i="40"/>
  <c r="Q105" i="40"/>
  <c r="Q135" i="40"/>
  <c r="F135" i="40" s="1"/>
  <c r="I135" i="40" s="1"/>
  <c r="AV379" i="64"/>
  <c r="Q173" i="40"/>
  <c r="Q206" i="40"/>
  <c r="F206" i="40" s="1"/>
  <c r="I206" i="40" s="1"/>
  <c r="Q125" i="40"/>
  <c r="F125" i="40" s="1"/>
  <c r="I125" i="40" s="1"/>
  <c r="O124" i="46" s="1"/>
  <c r="K124" i="56" s="1"/>
  <c r="Q147" i="40"/>
  <c r="F147" i="40" s="1"/>
  <c r="I147" i="40" s="1"/>
  <c r="AB146" i="46" s="1"/>
  <c r="Q109" i="40"/>
  <c r="Q175" i="40"/>
  <c r="Q157" i="40"/>
  <c r="F157" i="40" s="1"/>
  <c r="I157" i="40" s="1"/>
  <c r="Q20" i="40"/>
  <c r="F20" i="40" s="1"/>
  <c r="I20" i="40" s="1"/>
  <c r="P20" i="46" s="1"/>
  <c r="N253" i="46" s="1"/>
  <c r="Q137" i="40"/>
  <c r="F137" i="40" s="1"/>
  <c r="I137" i="40" s="1"/>
  <c r="Q141" i="40"/>
  <c r="F141" i="40" s="1"/>
  <c r="I141" i="40" s="1"/>
  <c r="Q39" i="40"/>
  <c r="F39" i="40" s="1"/>
  <c r="I39" i="40" s="1"/>
  <c r="G611" i="64" s="1"/>
  <c r="G107" i="64" s="1"/>
  <c r="Q189" i="40"/>
  <c r="Q78" i="40"/>
  <c r="Q199" i="40"/>
  <c r="AV313" i="64"/>
  <c r="AV243" i="64"/>
  <c r="J20" i="54"/>
  <c r="V20" i="54"/>
  <c r="AK20" i="54"/>
  <c r="AT20" i="54"/>
  <c r="AB20" i="54"/>
  <c r="Q188" i="40"/>
  <c r="Q123" i="40"/>
  <c r="F123" i="40" s="1"/>
  <c r="I123" i="40" s="1"/>
  <c r="Q106" i="40"/>
  <c r="Q203" i="40"/>
  <c r="Q151" i="40"/>
  <c r="F151" i="40" s="1"/>
  <c r="I151" i="40" s="1"/>
  <c r="Q75" i="40"/>
  <c r="Q108" i="40"/>
  <c r="Q77" i="40"/>
  <c r="Q101" i="40"/>
  <c r="Q179" i="40"/>
  <c r="Q114" i="40"/>
  <c r="Q19" i="40"/>
  <c r="F19" i="40" s="1"/>
  <c r="I19" i="40" s="1"/>
  <c r="K19" i="46" s="1"/>
  <c r="BE241" i="46"/>
  <c r="BO22" i="54"/>
  <c r="BO21" i="54" s="1"/>
  <c r="BL20" i="54"/>
  <c r="P20" i="54"/>
  <c r="BF20" i="54"/>
  <c r="BO20" i="54"/>
  <c r="AV165" i="64"/>
  <c r="Q25" i="40"/>
  <c r="F25" i="40" s="1"/>
  <c r="I25" i="40" s="1"/>
  <c r="Y597" i="64" s="1"/>
  <c r="Y528" i="64" s="1"/>
  <c r="Q152" i="40"/>
  <c r="F152" i="40" s="1"/>
  <c r="I152" i="40" s="1"/>
  <c r="Q136" i="40"/>
  <c r="F136" i="40" s="1"/>
  <c r="I136" i="40" s="1"/>
  <c r="Q187" i="40"/>
  <c r="BI254" i="46"/>
  <c r="AU134" i="46"/>
  <c r="AU155" i="46"/>
  <c r="AP141" i="25" s="1"/>
  <c r="BF254" i="46"/>
  <c r="CN95" i="46"/>
  <c r="CN44" i="46"/>
  <c r="V95" i="56"/>
  <c r="U179" i="47" s="1"/>
  <c r="BS44" i="46"/>
  <c r="BS95" i="46"/>
  <c r="I95" i="56"/>
  <c r="H179" i="47" s="1"/>
  <c r="Q158" i="40"/>
  <c r="F158" i="40" s="1"/>
  <c r="I158" i="40" s="1"/>
  <c r="Q162" i="40"/>
  <c r="F162" i="40" s="1"/>
  <c r="I162" i="40" s="1"/>
  <c r="Q42" i="40"/>
  <c r="F42" i="40" s="1"/>
  <c r="I42" i="40" s="1"/>
  <c r="CN91" i="46"/>
  <c r="BY235" i="46"/>
  <c r="BD235" i="46"/>
  <c r="CD235" i="46"/>
  <c r="BM235" i="46"/>
  <c r="BS183" i="46"/>
  <c r="AV29" i="64"/>
  <c r="F224" i="44"/>
  <c r="J156" i="44"/>
  <c r="H224" i="44" s="1"/>
  <c r="H19" i="46"/>
  <c r="F241" i="46" s="1"/>
  <c r="E241" i="46"/>
  <c r="AV319" i="64"/>
  <c r="AA321" i="64"/>
  <c r="AD19" i="34"/>
  <c r="CN98" i="46"/>
  <c r="AV245" i="64"/>
  <c r="BS191" i="46"/>
  <c r="AV310" i="64"/>
  <c r="CN173" i="46"/>
  <c r="AV103" i="64"/>
  <c r="BC235" i="46"/>
  <c r="BS208" i="46"/>
  <c r="AV185" i="64"/>
  <c r="AV475" i="64"/>
  <c r="AV51" i="64"/>
  <c r="D335" i="47"/>
  <c r="AV529" i="64"/>
  <c r="AV94" i="64"/>
  <c r="V335" i="47"/>
  <c r="AV38" i="64"/>
  <c r="AV539" i="64"/>
  <c r="AV458" i="64"/>
  <c r="AV166" i="64"/>
  <c r="AV541" i="64"/>
  <c r="CN148" i="46"/>
  <c r="CL240" i="46" s="1"/>
  <c r="AV92" i="64"/>
  <c r="AV308" i="64"/>
  <c r="AV329" i="64"/>
  <c r="AV188" i="64"/>
  <c r="AV305" i="64"/>
  <c r="AV378" i="64"/>
  <c r="AV110" i="64"/>
  <c r="AV483" i="64"/>
  <c r="L335" i="47"/>
  <c r="AV545" i="64"/>
  <c r="AV318" i="64"/>
  <c r="AV385" i="64"/>
  <c r="AV161" i="64"/>
  <c r="Q119" i="40"/>
  <c r="Q76" i="40"/>
  <c r="Q63" i="40"/>
  <c r="F63" i="40" s="1"/>
  <c r="Q196" i="40"/>
  <c r="Q56" i="40"/>
  <c r="F56" i="40" s="1"/>
  <c r="I56" i="40" s="1"/>
  <c r="Q159" i="40"/>
  <c r="F159" i="40" s="1"/>
  <c r="I159" i="40" s="1"/>
  <c r="Q166" i="40"/>
  <c r="F166" i="40" s="1"/>
  <c r="I166" i="40" s="1"/>
  <c r="Q103" i="40"/>
  <c r="Q200" i="40"/>
  <c r="Q134" i="40"/>
  <c r="F134" i="40" s="1"/>
  <c r="I134" i="40" s="1"/>
  <c r="AV255" i="64"/>
  <c r="BS187" i="46"/>
  <c r="CN109" i="46"/>
  <c r="AV536" i="64"/>
  <c r="AV544" i="64"/>
  <c r="AV237" i="64"/>
  <c r="AV95" i="64"/>
  <c r="AV177" i="64"/>
  <c r="AV106" i="64"/>
  <c r="AV22" i="64"/>
  <c r="AV19" i="64"/>
  <c r="AV89" i="64"/>
  <c r="AV231" i="64"/>
  <c r="AV263" i="64"/>
  <c r="AV121" i="64"/>
  <c r="M335" i="47"/>
  <c r="AV537" i="64"/>
  <c r="AV452" i="64"/>
  <c r="AV20" i="64"/>
  <c r="Q183" i="40"/>
  <c r="Q142" i="40"/>
  <c r="F142" i="40" s="1"/>
  <c r="I142" i="40" s="1"/>
  <c r="Q66" i="40"/>
  <c r="F66" i="40" s="1"/>
  <c r="Q184" i="40"/>
  <c r="Q186" i="40"/>
  <c r="Q169" i="40"/>
  <c r="Q30" i="40"/>
  <c r="F30" i="40" s="1"/>
  <c r="I30" i="40" s="1"/>
  <c r="H602" i="64" s="1"/>
  <c r="Q49" i="40"/>
  <c r="F49" i="40" s="1"/>
  <c r="I49" i="40" s="1"/>
  <c r="W621" i="64" s="1"/>
  <c r="Q26" i="40"/>
  <c r="F26" i="40" s="1"/>
  <c r="I26" i="40" s="1"/>
  <c r="U598" i="64" s="1"/>
  <c r="Q212" i="40"/>
  <c r="F212" i="40" s="1"/>
  <c r="I212" i="40" s="1"/>
  <c r="J211" i="46" s="1"/>
  <c r="Q102" i="40"/>
  <c r="Q146" i="40"/>
  <c r="F146" i="40" s="1"/>
  <c r="I146" i="40" s="1"/>
  <c r="Q171" i="40"/>
  <c r="AV463" i="64"/>
  <c r="AV398" i="64"/>
  <c r="AV98" i="64"/>
  <c r="AV25" i="64"/>
  <c r="AV234" i="64"/>
  <c r="AV402" i="64"/>
  <c r="AV113" i="64"/>
  <c r="AV552" i="64"/>
  <c r="AV337" i="64"/>
  <c r="AV181" i="64"/>
  <c r="AV472" i="64"/>
  <c r="S335" i="47"/>
  <c r="BS148" i="46"/>
  <c r="BQ240" i="46" s="1"/>
  <c r="AV34" i="64"/>
  <c r="AV167" i="64"/>
  <c r="AV24" i="64"/>
  <c r="AV90" i="64"/>
  <c r="Q69" i="40"/>
  <c r="Q150" i="40"/>
  <c r="F150" i="40" s="1"/>
  <c r="I150" i="40" s="1"/>
  <c r="Q138" i="40"/>
  <c r="F138" i="40" s="1"/>
  <c r="I138" i="40" s="1"/>
  <c r="Q71" i="40"/>
  <c r="Q161" i="40"/>
  <c r="F161" i="40" s="1"/>
  <c r="I161" i="40" s="1"/>
  <c r="Q50" i="40"/>
  <c r="F50" i="40" s="1"/>
  <c r="I50" i="40" s="1"/>
  <c r="Q67" i="40"/>
  <c r="F67" i="40" s="1"/>
  <c r="Q149" i="40"/>
  <c r="F149" i="40" s="1"/>
  <c r="I149" i="40" s="1"/>
  <c r="I148" i="46" s="1"/>
  <c r="D134" i="25" s="1"/>
  <c r="Q44" i="40"/>
  <c r="F44" i="40" s="1"/>
  <c r="I44" i="40" s="1"/>
  <c r="Q194" i="40"/>
  <c r="Q112" i="40"/>
  <c r="Q53" i="40"/>
  <c r="F53" i="40" s="1"/>
  <c r="I53" i="40" s="1"/>
  <c r="AV533" i="64"/>
  <c r="AV104" i="64"/>
  <c r="AV556" i="64"/>
  <c r="AV243" i="46"/>
  <c r="AV178" i="64"/>
  <c r="AV542" i="64"/>
  <c r="BZ243" i="46"/>
  <c r="BS125" i="46"/>
  <c r="BS19" i="46"/>
  <c r="AV37" i="64"/>
  <c r="AV233" i="64"/>
  <c r="CN19" i="46"/>
  <c r="AV453" i="64"/>
  <c r="F246" i="44"/>
  <c r="J94" i="44"/>
  <c r="H246" i="44" s="1"/>
  <c r="CN129" i="46"/>
  <c r="AV407" i="64"/>
  <c r="AV26" i="64"/>
  <c r="AV532" i="64"/>
  <c r="AV479" i="64"/>
  <c r="AV21" i="64"/>
  <c r="CN101" i="46"/>
  <c r="BS80" i="46"/>
  <c r="J71" i="44"/>
  <c r="BP235" i="46"/>
  <c r="AV553" i="64"/>
  <c r="F51" i="63"/>
  <c r="E50" i="63"/>
  <c r="D54" i="46"/>
  <c r="E54" i="46" s="1"/>
  <c r="X30" i="25"/>
  <c r="AS30" i="25" s="1"/>
  <c r="AN31" i="25"/>
  <c r="AV164" i="64"/>
  <c r="AV459" i="64"/>
  <c r="AV172" i="64"/>
  <c r="G234" i="44"/>
  <c r="J170" i="44"/>
  <c r="H234" i="44" s="1"/>
  <c r="J146" i="44"/>
  <c r="G236" i="44"/>
  <c r="F220" i="44"/>
  <c r="J131" i="44"/>
  <c r="H220" i="44" s="1"/>
  <c r="AV99" i="64"/>
  <c r="AI616" i="64"/>
  <c r="AI628" i="64"/>
  <c r="AI266" i="64" s="1"/>
  <c r="AI620" i="64"/>
  <c r="AI258" i="64" s="1"/>
  <c r="AI624" i="64"/>
  <c r="E24" i="63"/>
  <c r="F26" i="63"/>
  <c r="D29" i="46"/>
  <c r="E29" i="46" s="1"/>
  <c r="AV386" i="64"/>
  <c r="AV315" i="64"/>
  <c r="BT235" i="46"/>
  <c r="AV531" i="64"/>
  <c r="D224" i="46"/>
  <c r="H133" i="46"/>
  <c r="F224" i="46" s="1"/>
  <c r="D40" i="46"/>
  <c r="E40" i="46" s="1"/>
  <c r="F37" i="63"/>
  <c r="BS121" i="46"/>
  <c r="D56" i="46"/>
  <c r="E56" i="46" s="1"/>
  <c r="F53" i="63"/>
  <c r="D28" i="46"/>
  <c r="E28" i="46" s="1"/>
  <c r="F25" i="63"/>
  <c r="AV33" i="64"/>
  <c r="F171" i="25"/>
  <c r="X171" i="25" s="1"/>
  <c r="CN125" i="46"/>
  <c r="G222" i="44"/>
  <c r="AV466" i="64"/>
  <c r="AV96" i="64"/>
  <c r="AV239" i="64"/>
  <c r="E238" i="46"/>
  <c r="H172" i="46"/>
  <c r="F238" i="46" s="1"/>
  <c r="D39" i="46"/>
  <c r="E39" i="46" s="1"/>
  <c r="F36" i="63"/>
  <c r="E35" i="63"/>
  <c r="AV101" i="64"/>
  <c r="AV97" i="64"/>
  <c r="D55" i="46"/>
  <c r="E55" i="46" s="1"/>
  <c r="F52" i="63"/>
  <c r="AV27" i="64"/>
  <c r="BS179" i="46"/>
  <c r="AV31" i="64"/>
  <c r="AV534" i="64"/>
  <c r="J159" i="44"/>
  <c r="H225" i="44" s="1"/>
  <c r="F225" i="44"/>
  <c r="AV382" i="64"/>
  <c r="AS172" i="46"/>
  <c r="J75" i="44"/>
  <c r="CN156" i="46"/>
  <c r="AV23" i="64"/>
  <c r="AV380" i="64"/>
  <c r="BH254" i="46"/>
  <c r="AV323" i="64"/>
  <c r="AV396" i="64"/>
  <c r="AV52" i="64"/>
  <c r="AV312" i="64"/>
  <c r="C47" i="11"/>
  <c r="E47" i="11"/>
  <c r="AV403" i="64"/>
  <c r="AV40" i="64"/>
  <c r="AV250" i="64"/>
  <c r="AV470" i="64"/>
  <c r="AV393" i="64"/>
  <c r="CE235" i="46"/>
  <c r="AV107" i="64"/>
  <c r="AV469" i="64"/>
  <c r="AV114" i="64"/>
  <c r="C157" i="47"/>
  <c r="AV238" i="64"/>
  <c r="AV484" i="64"/>
  <c r="AV44" i="64"/>
  <c r="AV108" i="64"/>
  <c r="AV468" i="64"/>
  <c r="AV338" i="64"/>
  <c r="X70" i="25"/>
  <c r="AS70" i="25" s="1"/>
  <c r="X88" i="56"/>
  <c r="AV330" i="64"/>
  <c r="AV193" i="64"/>
  <c r="AV316" i="64"/>
  <c r="BH235" i="46"/>
  <c r="CI235" i="46"/>
  <c r="AV47" i="64"/>
  <c r="AV324" i="64"/>
  <c r="C28" i="11"/>
  <c r="D362" i="47"/>
  <c r="C198" i="47"/>
  <c r="C362" i="47" s="1"/>
  <c r="AV411" i="64"/>
  <c r="AV334" i="64"/>
  <c r="AV48" i="64"/>
  <c r="AV476" i="64"/>
  <c r="C87" i="36"/>
  <c r="AK148" i="46"/>
  <c r="AK147" i="46"/>
  <c r="AN147" i="46"/>
  <c r="AN148" i="46"/>
  <c r="AV147" i="46"/>
  <c r="AV148" i="46"/>
  <c r="AG148" i="46"/>
  <c r="AG147" i="46"/>
  <c r="AM148" i="46"/>
  <c r="AM147" i="46"/>
  <c r="D276" i="25"/>
  <c r="C158" i="25"/>
  <c r="C276" i="25" s="1"/>
  <c r="AV30" i="64"/>
  <c r="AK35" i="25"/>
  <c r="X35" i="25" s="1"/>
  <c r="X34" i="25"/>
  <c r="AS34" i="25" s="1"/>
  <c r="BS181" i="46"/>
  <c r="AV264" i="64"/>
  <c r="AV557" i="64"/>
  <c r="AV480" i="64"/>
  <c r="AV260" i="64"/>
  <c r="AL147" i="46"/>
  <c r="AL148" i="46"/>
  <c r="AI148" i="46"/>
  <c r="AI147" i="46"/>
  <c r="C86" i="36"/>
  <c r="AD148" i="46"/>
  <c r="AD147" i="46"/>
  <c r="AR148" i="46"/>
  <c r="AR147" i="46"/>
  <c r="AE147" i="46"/>
  <c r="AE148" i="46"/>
  <c r="AV462" i="64"/>
  <c r="F19" i="34"/>
  <c r="BK19" i="34"/>
  <c r="AP19" i="34"/>
  <c r="AM19" i="34"/>
  <c r="BB19" i="34"/>
  <c r="R19" i="34"/>
  <c r="AJ19" i="34"/>
  <c r="U19" i="34"/>
  <c r="BE19" i="34"/>
  <c r="L19" i="34"/>
  <c r="O19" i="34"/>
  <c r="AS19" i="34"/>
  <c r="AV19" i="34"/>
  <c r="BH19" i="34"/>
  <c r="AG19" i="34"/>
  <c r="I19" i="34"/>
  <c r="BD254" i="46"/>
  <c r="C81" i="36"/>
  <c r="AV526" i="64"/>
  <c r="C75" i="36"/>
  <c r="BN235" i="46"/>
  <c r="AV189" i="64"/>
  <c r="AV175" i="64"/>
  <c r="BF21" i="46"/>
  <c r="CE21" i="46"/>
  <c r="CJ21" i="46"/>
  <c r="BV21" i="46"/>
  <c r="CD21" i="46"/>
  <c r="BR21" i="46"/>
  <c r="AY21" i="46"/>
  <c r="CK21" i="46"/>
  <c r="CH21" i="46"/>
  <c r="BB21" i="46"/>
  <c r="BC21" i="46"/>
  <c r="CI21" i="46"/>
  <c r="BN21" i="46"/>
  <c r="BT21" i="46"/>
  <c r="CF21" i="46"/>
  <c r="BU21" i="46"/>
  <c r="BJ21" i="46"/>
  <c r="F21" i="46"/>
  <c r="I21" i="44"/>
  <c r="J21" i="44" s="1"/>
  <c r="CA21" i="46"/>
  <c r="BW21" i="46"/>
  <c r="BY21" i="46"/>
  <c r="BX21" i="46"/>
  <c r="CB21" i="46"/>
  <c r="BP21" i="46"/>
  <c r="BH21" i="46"/>
  <c r="CL21" i="46"/>
  <c r="BO21" i="46"/>
  <c r="BM21" i="46"/>
  <c r="AZ21" i="46"/>
  <c r="BD21" i="46"/>
  <c r="BA21" i="46"/>
  <c r="BL21" i="46"/>
  <c r="CM21" i="46"/>
  <c r="BI21" i="46"/>
  <c r="BZ21" i="46"/>
  <c r="CC21" i="46"/>
  <c r="BK21" i="46"/>
  <c r="BQ21" i="46"/>
  <c r="BG21" i="46"/>
  <c r="BE21" i="46"/>
  <c r="CG21" i="46"/>
  <c r="AV549" i="64"/>
  <c r="AQ147" i="46"/>
  <c r="AQ148" i="46"/>
  <c r="AJ147" i="46"/>
  <c r="AJ148" i="46"/>
  <c r="AW148" i="46"/>
  <c r="AW147" i="46"/>
  <c r="AH147" i="46"/>
  <c r="AH148" i="46"/>
  <c r="AP148" i="46"/>
  <c r="AP147" i="46"/>
  <c r="C149" i="47"/>
  <c r="AV389" i="64"/>
  <c r="AV535" i="64"/>
  <c r="AW254" i="46"/>
  <c r="Y292" i="25"/>
  <c r="X138" i="25"/>
  <c r="X292" i="25" s="1"/>
  <c r="AV122" i="64"/>
  <c r="C153" i="47"/>
  <c r="AV256" i="64"/>
  <c r="AT147" i="46"/>
  <c r="AT148" i="46"/>
  <c r="AS148" i="46"/>
  <c r="AS147" i="46"/>
  <c r="AO148" i="46"/>
  <c r="AO147" i="46"/>
  <c r="AU147" i="46"/>
  <c r="AU148" i="46"/>
  <c r="AF147" i="46"/>
  <c r="AF148" i="46"/>
  <c r="AV118" i="64"/>
  <c r="X63" i="25"/>
  <c r="AS63" i="25" s="1"/>
  <c r="BV248" i="46"/>
  <c r="BZ248" i="46"/>
  <c r="CJ248" i="46"/>
  <c r="J79" i="44"/>
  <c r="P129" i="56"/>
  <c r="BO235" i="46"/>
  <c r="G231" i="44"/>
  <c r="BS235" i="46"/>
  <c r="BV235" i="46"/>
  <c r="AV39" i="64"/>
  <c r="G250" i="44"/>
  <c r="BS176" i="46"/>
  <c r="CB243" i="46"/>
  <c r="CK248" i="46"/>
  <c r="CH248" i="46"/>
  <c r="BN254" i="46"/>
  <c r="AV242" i="64"/>
  <c r="CF248" i="46"/>
  <c r="K83" i="63"/>
  <c r="BP254" i="46"/>
  <c r="J161" i="44"/>
  <c r="H228" i="44" s="1"/>
  <c r="AV454" i="64"/>
  <c r="BE235" i="46"/>
  <c r="BS31" i="46"/>
  <c r="H285" i="25"/>
  <c r="C153" i="25"/>
  <c r="C285" i="25" s="1"/>
  <c r="AW233" i="46"/>
  <c r="BS165" i="46"/>
  <c r="BQ233" i="46" s="1"/>
  <c r="H59" i="44"/>
  <c r="C242" i="44"/>
  <c r="CN31" i="46"/>
  <c r="C152" i="25"/>
  <c r="D286" i="25"/>
  <c r="F229" i="44"/>
  <c r="J163" i="44"/>
  <c r="H229" i="44" s="1"/>
  <c r="BS59" i="46"/>
  <c r="BQ246" i="46" s="1"/>
  <c r="BR233" i="46"/>
  <c r="CN165" i="46"/>
  <c r="CL233" i="46" s="1"/>
  <c r="AV100" i="64"/>
  <c r="AX246" i="46"/>
  <c r="AV171" i="64"/>
  <c r="CN59" i="46"/>
  <c r="CL246" i="46" s="1"/>
  <c r="E233" i="46"/>
  <c r="H165" i="46"/>
  <c r="F233" i="46" s="1"/>
  <c r="F323" i="64"/>
  <c r="F249" i="64"/>
  <c r="F107" i="64"/>
  <c r="AV309" i="64"/>
  <c r="AV528" i="64"/>
  <c r="F396" i="64"/>
  <c r="G178" i="47"/>
  <c r="G352" i="47" s="1"/>
  <c r="H249" i="56"/>
  <c r="G105" i="47"/>
  <c r="AV235" i="64"/>
  <c r="F37" i="64"/>
  <c r="F178" i="64"/>
  <c r="CC235" i="46"/>
  <c r="BA235" i="46"/>
  <c r="V105" i="47"/>
  <c r="V178" i="47"/>
  <c r="V352" i="47" s="1"/>
  <c r="W249" i="56"/>
  <c r="F469" i="64"/>
  <c r="AV397" i="64"/>
  <c r="H178" i="47"/>
  <c r="H352" i="47" s="1"/>
  <c r="I249" i="56"/>
  <c r="H105" i="47"/>
  <c r="AV543" i="64"/>
  <c r="BK235" i="46"/>
  <c r="BU235" i="46"/>
  <c r="R88" i="56"/>
  <c r="CN88" i="46"/>
  <c r="X58" i="25"/>
  <c r="AS58" i="25" s="1"/>
  <c r="K249" i="56"/>
  <c r="J105" i="47"/>
  <c r="J178" i="47"/>
  <c r="J352" i="47" s="1"/>
  <c r="BL226" i="46"/>
  <c r="I105" i="47"/>
  <c r="I178" i="47"/>
  <c r="I352" i="47" s="1"/>
  <c r="J249" i="56"/>
  <c r="K105" i="47"/>
  <c r="K178" i="47"/>
  <c r="K352" i="47" s="1"/>
  <c r="L249" i="56"/>
  <c r="R249" i="56"/>
  <c r="Q105" i="47"/>
  <c r="Q178" i="47"/>
  <c r="Q352" i="47" s="1"/>
  <c r="G249" i="56"/>
  <c r="F178" i="47"/>
  <c r="F352" i="47" s="1"/>
  <c r="F105" i="47"/>
  <c r="V249" i="56"/>
  <c r="U105" i="47"/>
  <c r="U178" i="47"/>
  <c r="U352" i="47" s="1"/>
  <c r="T105" i="47"/>
  <c r="U249" i="56"/>
  <c r="T178" i="47"/>
  <c r="T352" i="47" s="1"/>
  <c r="AV455" i="64"/>
  <c r="N178" i="47"/>
  <c r="N352" i="47" s="1"/>
  <c r="O249" i="56"/>
  <c r="N105" i="47"/>
  <c r="P178" i="47"/>
  <c r="P352" i="47" s="1"/>
  <c r="Q249" i="56"/>
  <c r="P105" i="47"/>
  <c r="X249" i="56"/>
  <c r="W105" i="47"/>
  <c r="W178" i="47"/>
  <c r="W352" i="47" s="1"/>
  <c r="L178" i="47"/>
  <c r="L352" i="47" s="1"/>
  <c r="M249" i="56"/>
  <c r="L105" i="47"/>
  <c r="D105" i="47"/>
  <c r="E249" i="56"/>
  <c r="D178" i="47"/>
  <c r="D94" i="56"/>
  <c r="CA235" i="46"/>
  <c r="BZ235" i="46"/>
  <c r="H156" i="46"/>
  <c r="F226" i="46" s="1"/>
  <c r="D226" i="46"/>
  <c r="C155" i="25"/>
  <c r="L286" i="25"/>
  <c r="M178" i="47"/>
  <c r="M352" i="47" s="1"/>
  <c r="N249" i="56"/>
  <c r="M105" i="47"/>
  <c r="S249" i="56"/>
  <c r="R178" i="47"/>
  <c r="R352" i="47" s="1"/>
  <c r="R105" i="47"/>
  <c r="T249" i="56"/>
  <c r="S105" i="47"/>
  <c r="S178" i="47"/>
  <c r="S352" i="47" s="1"/>
  <c r="E105" i="47"/>
  <c r="E178" i="47"/>
  <c r="E352" i="47" s="1"/>
  <c r="F249" i="56"/>
  <c r="O105" i="47"/>
  <c r="O178" i="47"/>
  <c r="O352" i="47" s="1"/>
  <c r="P249" i="56"/>
  <c r="AV93" i="64"/>
  <c r="AA250" i="46"/>
  <c r="CO94" i="46"/>
  <c r="C145" i="47"/>
  <c r="I335" i="47"/>
  <c r="CK243" i="46"/>
  <c r="O77" i="36"/>
  <c r="CE85" i="46" s="1"/>
  <c r="CC244" i="46" s="1"/>
  <c r="CD243" i="46"/>
  <c r="BS88" i="46"/>
  <c r="BL235" i="46"/>
  <c r="BI235" i="46"/>
  <c r="AZ235" i="46"/>
  <c r="AY235" i="46"/>
  <c r="BW235" i="46"/>
  <c r="CF235" i="46"/>
  <c r="D77" i="36"/>
  <c r="BT85" i="46" s="1"/>
  <c r="W77" i="36"/>
  <c r="CM85" i="46" s="1"/>
  <c r="X85" i="56" s="1"/>
  <c r="R77" i="36"/>
  <c r="CH85" i="46" s="1"/>
  <c r="S85" i="56" s="1"/>
  <c r="AA35" i="64"/>
  <c r="BG235" i="46"/>
  <c r="AD415" i="64"/>
  <c r="AD342" i="64"/>
  <c r="AD268" i="64"/>
  <c r="AD56" i="64"/>
  <c r="AD197" i="64"/>
  <c r="AD488" i="64"/>
  <c r="AD126" i="64"/>
  <c r="AD561" i="64"/>
  <c r="AT126" i="64"/>
  <c r="AT197" i="64"/>
  <c r="AT342" i="64"/>
  <c r="AT268" i="64"/>
  <c r="AT415" i="64"/>
  <c r="AT56" i="64"/>
  <c r="AT488" i="64"/>
  <c r="AT561" i="64"/>
  <c r="D225" i="46"/>
  <c r="CG235" i="46"/>
  <c r="CH235" i="46"/>
  <c r="O88" i="56"/>
  <c r="F225" i="46"/>
  <c r="CK235" i="46"/>
  <c r="CN171" i="46"/>
  <c r="N129" i="56"/>
  <c r="BJ235" i="46"/>
  <c r="CJ235" i="46"/>
  <c r="BX235" i="46"/>
  <c r="BB235" i="46"/>
  <c r="AV192" i="64"/>
  <c r="BS211" i="46"/>
  <c r="AQ268" i="64"/>
  <c r="AQ342" i="64"/>
  <c r="AQ561" i="64"/>
  <c r="AQ415" i="64"/>
  <c r="AQ126" i="64"/>
  <c r="AQ488" i="64"/>
  <c r="AQ56" i="64"/>
  <c r="AQ197" i="64"/>
  <c r="AH268" i="64"/>
  <c r="AH488" i="64"/>
  <c r="AH197" i="64"/>
  <c r="AH415" i="64"/>
  <c r="AH342" i="64"/>
  <c r="AH56" i="64"/>
  <c r="AH126" i="64"/>
  <c r="AH561" i="64"/>
  <c r="AJ126" i="64"/>
  <c r="AJ268" i="64"/>
  <c r="AJ415" i="64"/>
  <c r="AJ488" i="64"/>
  <c r="AJ561" i="64"/>
  <c r="AJ342" i="64"/>
  <c r="AJ56" i="64"/>
  <c r="AJ197" i="64"/>
  <c r="CN124" i="46"/>
  <c r="BS197" i="46"/>
  <c r="H171" i="46"/>
  <c r="F248" i="46" s="1"/>
  <c r="E248" i="46"/>
  <c r="AV325" i="64"/>
  <c r="BS189" i="46"/>
  <c r="BS160" i="46"/>
  <c r="BS140" i="46"/>
  <c r="AW235" i="46"/>
  <c r="AV109" i="64"/>
  <c r="BS171" i="46"/>
  <c r="AX235" i="46"/>
  <c r="CN160" i="46"/>
  <c r="BS75" i="46"/>
  <c r="BY243" i="46"/>
  <c r="AV179" i="64"/>
  <c r="CN140" i="46"/>
  <c r="BR235" i="46"/>
  <c r="BF235" i="46"/>
  <c r="CB235" i="46"/>
  <c r="J138" i="44"/>
  <c r="H231" i="44" s="1"/>
  <c r="F231" i="44"/>
  <c r="AV169" i="64"/>
  <c r="BS192" i="46"/>
  <c r="V129" i="56"/>
  <c r="G88" i="56"/>
  <c r="BK254" i="46"/>
  <c r="AY254" i="46"/>
  <c r="CJ243" i="46"/>
  <c r="R129" i="56"/>
  <c r="F236" i="44"/>
  <c r="J145" i="44"/>
  <c r="AV241" i="64"/>
  <c r="BS152" i="46"/>
  <c r="AV527" i="64"/>
  <c r="AV392" i="64"/>
  <c r="J162" i="44"/>
  <c r="F227" i="44"/>
  <c r="BS63" i="46"/>
  <c r="K88" i="56"/>
  <c r="AV254" i="46"/>
  <c r="Q129" i="56"/>
  <c r="AV530" i="64"/>
  <c r="AZ254" i="46"/>
  <c r="F222" i="44"/>
  <c r="J134" i="44"/>
  <c r="H222" i="44" s="1"/>
  <c r="AV465" i="64"/>
  <c r="AV333" i="64"/>
  <c r="BS193" i="46"/>
  <c r="AV538" i="64"/>
  <c r="AV117" i="64"/>
  <c r="AX243" i="46"/>
  <c r="AW243" i="46"/>
  <c r="BS124" i="46"/>
  <c r="AV457" i="64"/>
  <c r="AV384" i="64"/>
  <c r="M129" i="56"/>
  <c r="L174" i="25"/>
  <c r="X174" i="25" s="1"/>
  <c r="W129" i="56"/>
  <c r="H129" i="56"/>
  <c r="D51" i="46"/>
  <c r="E51" i="46" s="1"/>
  <c r="F48" i="63"/>
  <c r="E232" i="46"/>
  <c r="H163" i="46"/>
  <c r="F232" i="46" s="1"/>
  <c r="BE254" i="46"/>
  <c r="BS184" i="46"/>
  <c r="BL254" i="46"/>
  <c r="Q77" i="36"/>
  <c r="CG85" i="46" s="1"/>
  <c r="R85" i="56" s="1"/>
  <c r="G77" i="36"/>
  <c r="BW85" i="46" s="1"/>
  <c r="BU244" i="46" s="1"/>
  <c r="N77" i="36"/>
  <c r="CD85" i="46" s="1"/>
  <c r="O85" i="56" s="1"/>
  <c r="I77" i="36"/>
  <c r="BY85" i="46" s="1"/>
  <c r="J85" i="56" s="1"/>
  <c r="V77" i="36"/>
  <c r="CL85" i="46" s="1"/>
  <c r="W85" i="56" s="1"/>
  <c r="P77" i="36"/>
  <c r="CF85" i="46" s="1"/>
  <c r="CD244" i="46" s="1"/>
  <c r="K77" i="36"/>
  <c r="CA85" i="46" s="1"/>
  <c r="L85" i="56" s="1"/>
  <c r="F77" i="36"/>
  <c r="BV85" i="46" s="1"/>
  <c r="BT244" i="46" s="1"/>
  <c r="M77" i="36"/>
  <c r="CC85" i="46" s="1"/>
  <c r="CA244" i="46" s="1"/>
  <c r="L77" i="36"/>
  <c r="CB85" i="46" s="1"/>
  <c r="M85" i="56" s="1"/>
  <c r="O286" i="25"/>
  <c r="C156" i="25"/>
  <c r="CA243" i="46"/>
  <c r="M170" i="25"/>
  <c r="BN243" i="46"/>
  <c r="BG243" i="46"/>
  <c r="BI243" i="46"/>
  <c r="BA243" i="46"/>
  <c r="G239" i="44"/>
  <c r="J122" i="44"/>
  <c r="F221" i="44"/>
  <c r="J153" i="44"/>
  <c r="H221" i="44" s="1"/>
  <c r="X129" i="56"/>
  <c r="K129" i="56"/>
  <c r="J129" i="56"/>
  <c r="D50" i="46"/>
  <c r="E50" i="46" s="1"/>
  <c r="F47" i="63"/>
  <c r="E46" i="63"/>
  <c r="BR234" i="46"/>
  <c r="CN131" i="46"/>
  <c r="AW234" i="46"/>
  <c r="BS131" i="46"/>
  <c r="C86" i="63"/>
  <c r="C93" i="63" s="1"/>
  <c r="D93" i="63" s="1"/>
  <c r="BS188" i="46"/>
  <c r="F230" i="44"/>
  <c r="J129" i="44"/>
  <c r="H230" i="44" s="1"/>
  <c r="AV320" i="64"/>
  <c r="AV244" i="64"/>
  <c r="D36" i="46"/>
  <c r="E36" i="46" s="1"/>
  <c r="F33" i="63"/>
  <c r="AV184" i="64"/>
  <c r="BR225" i="46"/>
  <c r="CN155" i="46"/>
  <c r="CL225" i="46" s="1"/>
  <c r="BB254" i="46"/>
  <c r="AX254" i="46"/>
  <c r="E77" i="36"/>
  <c r="BU85" i="46" s="1"/>
  <c r="BS244" i="46" s="1"/>
  <c r="H77" i="36"/>
  <c r="BX85" i="46" s="1"/>
  <c r="BV244" i="46" s="1"/>
  <c r="U77" i="36"/>
  <c r="CK85" i="46" s="1"/>
  <c r="CI244" i="46" s="1"/>
  <c r="S77" i="36"/>
  <c r="CI85" i="46" s="1"/>
  <c r="CG244" i="46" s="1"/>
  <c r="X169" i="25"/>
  <c r="X168" i="25"/>
  <c r="I170" i="25"/>
  <c r="BW243" i="46"/>
  <c r="R170" i="25"/>
  <c r="CF243" i="46"/>
  <c r="U170" i="25"/>
  <c r="CI243" i="46"/>
  <c r="O170" i="25"/>
  <c r="CC243" i="46"/>
  <c r="BK243" i="46"/>
  <c r="BP243" i="46"/>
  <c r="BE243" i="46"/>
  <c r="BD243" i="46"/>
  <c r="AV240" i="64"/>
  <c r="AA248" i="46"/>
  <c r="S129" i="56"/>
  <c r="L129" i="56"/>
  <c r="Q88" i="56"/>
  <c r="BS143" i="46"/>
  <c r="BQ236" i="46" s="1"/>
  <c r="AW236" i="46"/>
  <c r="J78" i="44"/>
  <c r="F235" i="44"/>
  <c r="E21" i="63"/>
  <c r="D26" i="46"/>
  <c r="E26" i="46" s="1"/>
  <c r="F23" i="63"/>
  <c r="BS206" i="46"/>
  <c r="F34" i="63"/>
  <c r="D37" i="46"/>
  <c r="E37" i="46" s="1"/>
  <c r="CN163" i="46"/>
  <c r="CL232" i="46" s="1"/>
  <c r="BR232" i="46"/>
  <c r="BM254" i="46"/>
  <c r="J182" i="44"/>
  <c r="H250" i="44" s="1"/>
  <c r="BA254" i="46"/>
  <c r="BC254" i="46"/>
  <c r="BJ254" i="46"/>
  <c r="F170" i="25"/>
  <c r="BT243" i="46"/>
  <c r="BF243" i="46"/>
  <c r="D170" i="25"/>
  <c r="BR243" i="46"/>
  <c r="AZ243" i="46"/>
  <c r="AY243" i="46"/>
  <c r="BH243" i="46"/>
  <c r="BS129" i="46"/>
  <c r="E129" i="56"/>
  <c r="T129" i="56"/>
  <c r="D52" i="46"/>
  <c r="E52" i="46" s="1"/>
  <c r="F49" i="63"/>
  <c r="AV248" i="64"/>
  <c r="CN143" i="46"/>
  <c r="CL236" i="46" s="1"/>
  <c r="BR236" i="46"/>
  <c r="D25" i="46"/>
  <c r="E25" i="46" s="1"/>
  <c r="F22" i="63"/>
  <c r="J174" i="44"/>
  <c r="G237" i="44"/>
  <c r="J141" i="44"/>
  <c r="H232" i="44" s="1"/>
  <c r="F232" i="44"/>
  <c r="BO243" i="46"/>
  <c r="D35" i="46"/>
  <c r="E35" i="46" s="1"/>
  <c r="F32" i="63"/>
  <c r="E31" i="63"/>
  <c r="AW232" i="46"/>
  <c r="BS163" i="46"/>
  <c r="BQ232" i="46" s="1"/>
  <c r="AW225" i="46"/>
  <c r="BS155" i="46"/>
  <c r="BQ225" i="46" s="1"/>
  <c r="BO254" i="46"/>
  <c r="BG254" i="46"/>
  <c r="X167" i="25"/>
  <c r="BS73" i="46"/>
  <c r="CN120" i="46"/>
  <c r="BS67" i="46"/>
  <c r="AV253" i="46"/>
  <c r="C78" i="36"/>
  <c r="AD172" i="46"/>
  <c r="BS69" i="46"/>
  <c r="BS65" i="46"/>
  <c r="BS66" i="46"/>
  <c r="J200" i="44"/>
  <c r="G235" i="44"/>
  <c r="BS79" i="46"/>
  <c r="BS71" i="46"/>
  <c r="BS60" i="46"/>
  <c r="CN113" i="46"/>
  <c r="AY19" i="34"/>
  <c r="BN20" i="34"/>
  <c r="BN19" i="34" s="1"/>
  <c r="AC130" i="46"/>
  <c r="C29" i="11"/>
  <c r="S94" i="36" s="1"/>
  <c r="AS167" i="46" s="1"/>
  <c r="BS70" i="46"/>
  <c r="F244" i="44"/>
  <c r="J89" i="44"/>
  <c r="AS18" i="34"/>
  <c r="BK18" i="34"/>
  <c r="AV18" i="34"/>
  <c r="BB18" i="34"/>
  <c r="BH18" i="34"/>
  <c r="AP18" i="34"/>
  <c r="U18" i="34"/>
  <c r="BN18" i="34"/>
  <c r="F18" i="34"/>
  <c r="L18" i="34"/>
  <c r="X18" i="34"/>
  <c r="AJ18" i="34"/>
  <c r="O18" i="34"/>
  <c r="I18" i="34"/>
  <c r="BE18" i="34"/>
  <c r="AM18" i="34"/>
  <c r="AD18" i="34"/>
  <c r="AA18" i="34"/>
  <c r="R18" i="34"/>
  <c r="AG18" i="34"/>
  <c r="BS64" i="46"/>
  <c r="N42" i="36"/>
  <c r="I42" i="36"/>
  <c r="M42" i="36"/>
  <c r="J42" i="36"/>
  <c r="S42" i="36"/>
  <c r="V42" i="36"/>
  <c r="K42" i="36"/>
  <c r="O42" i="36"/>
  <c r="F42" i="36"/>
  <c r="Q42" i="36"/>
  <c r="R42" i="36"/>
  <c r="P42" i="36"/>
  <c r="E42" i="36"/>
  <c r="L42" i="36"/>
  <c r="W42" i="36"/>
  <c r="G42" i="36"/>
  <c r="H42" i="36"/>
  <c r="D42" i="36"/>
  <c r="T42" i="36"/>
  <c r="G244" i="44"/>
  <c r="J86" i="44"/>
  <c r="H80" i="44"/>
  <c r="C249" i="44"/>
  <c r="T51" i="36"/>
  <c r="P48" i="36"/>
  <c r="V48" i="36"/>
  <c r="R48" i="36"/>
  <c r="G48" i="36"/>
  <c r="E48" i="36"/>
  <c r="K48" i="36"/>
  <c r="Q48" i="36"/>
  <c r="H48" i="36"/>
  <c r="F48" i="36"/>
  <c r="M48" i="36"/>
  <c r="L48" i="36"/>
  <c r="N48" i="36"/>
  <c r="J48" i="36"/>
  <c r="I48" i="36"/>
  <c r="W48" i="36"/>
  <c r="T48" i="36"/>
  <c r="S48" i="36"/>
  <c r="O48" i="36"/>
  <c r="D48" i="36"/>
  <c r="U42" i="36"/>
  <c r="J124" i="44"/>
  <c r="F239" i="44"/>
  <c r="P36" i="36"/>
  <c r="T36" i="36"/>
  <c r="O36" i="36"/>
  <c r="E36" i="36"/>
  <c r="W36" i="36"/>
  <c r="D36" i="36"/>
  <c r="Q36" i="36"/>
  <c r="F36" i="36"/>
  <c r="G36" i="36"/>
  <c r="K36" i="36"/>
  <c r="R36" i="36"/>
  <c r="V36" i="36"/>
  <c r="L36" i="36"/>
  <c r="I36" i="36"/>
  <c r="N36" i="36"/>
  <c r="J36" i="36"/>
  <c r="S36" i="36"/>
  <c r="H36" i="36"/>
  <c r="M36" i="36"/>
  <c r="BS76" i="46"/>
  <c r="CN86" i="46"/>
  <c r="BR248" i="46"/>
  <c r="BS72" i="46"/>
  <c r="BS74" i="46"/>
  <c r="E119" i="64"/>
  <c r="E190" i="64"/>
  <c r="E49" i="64"/>
  <c r="E261" i="64"/>
  <c r="E554" i="64"/>
  <c r="E408" i="64"/>
  <c r="E335" i="64"/>
  <c r="E481" i="64"/>
  <c r="D623" i="64"/>
  <c r="E251" i="46"/>
  <c r="E230" i="46"/>
  <c r="H142" i="46"/>
  <c r="E340" i="64"/>
  <c r="C271" i="64"/>
  <c r="C295" i="64" s="1"/>
  <c r="G86" i="63"/>
  <c r="H89" i="63" s="1"/>
  <c r="G89" i="63"/>
  <c r="BM96" i="46"/>
  <c r="S96" i="56" s="1"/>
  <c r="AR169" i="46"/>
  <c r="AR171" i="46"/>
  <c r="AR170" i="46"/>
  <c r="AR168" i="46"/>
  <c r="AR166" i="46"/>
  <c r="AR173" i="46"/>
  <c r="AW173" i="46"/>
  <c r="AW171" i="46"/>
  <c r="AW169" i="46"/>
  <c r="AW166" i="46"/>
  <c r="AW170" i="46"/>
  <c r="BR96" i="46"/>
  <c r="X96" i="56" s="1"/>
  <c r="AW168" i="46"/>
  <c r="AN169" i="46"/>
  <c r="AN173" i="46"/>
  <c r="AN171" i="46"/>
  <c r="AN168" i="46"/>
  <c r="AN170" i="46"/>
  <c r="AN166" i="46"/>
  <c r="BI96" i="46"/>
  <c r="O96" i="56" s="1"/>
  <c r="AO173" i="46"/>
  <c r="AO169" i="46"/>
  <c r="AO171" i="46"/>
  <c r="AO166" i="46"/>
  <c r="AO168" i="46"/>
  <c r="BJ96" i="46"/>
  <c r="P96" i="56" s="1"/>
  <c r="AO170" i="46"/>
  <c r="AM169" i="46"/>
  <c r="BH96" i="46"/>
  <c r="N96" i="56" s="1"/>
  <c r="AM171" i="46"/>
  <c r="AM173" i="46"/>
  <c r="AM166" i="46"/>
  <c r="AM168" i="46"/>
  <c r="AM170" i="46"/>
  <c r="BD253" i="46"/>
  <c r="AZ253" i="46"/>
  <c r="BA253" i="46"/>
  <c r="AY253" i="46"/>
  <c r="AW253" i="46"/>
  <c r="BS62" i="46"/>
  <c r="BL253" i="46"/>
  <c r="J176" i="25"/>
  <c r="K130" i="56"/>
  <c r="P130" i="56"/>
  <c r="O176" i="25"/>
  <c r="V130" i="56"/>
  <c r="U176" i="25"/>
  <c r="G130" i="56"/>
  <c r="F176" i="25"/>
  <c r="L130" i="56"/>
  <c r="K176" i="25"/>
  <c r="E262" i="64"/>
  <c r="E182" i="64"/>
  <c r="E111" i="64"/>
  <c r="E253" i="64"/>
  <c r="E546" i="64"/>
  <c r="E473" i="64"/>
  <c r="E400" i="64"/>
  <c r="E327" i="64"/>
  <c r="E41" i="64"/>
  <c r="D615" i="64"/>
  <c r="J91" i="63"/>
  <c r="J86" i="63"/>
  <c r="K91" i="63" s="1"/>
  <c r="B55" i="67"/>
  <c r="F45" i="36" s="1"/>
  <c r="F28" i="75"/>
  <c r="C28" i="75" s="1"/>
  <c r="C58" i="64"/>
  <c r="C82" i="64" s="1"/>
  <c r="E46" i="64"/>
  <c r="H86" i="63"/>
  <c r="J90" i="63" s="1"/>
  <c r="I90" i="63"/>
  <c r="E265" i="64"/>
  <c r="E558" i="64"/>
  <c r="E53" i="64"/>
  <c r="E485" i="64"/>
  <c r="E123" i="64"/>
  <c r="D627" i="64"/>
  <c r="E339" i="64"/>
  <c r="E412" i="64"/>
  <c r="E194" i="64"/>
  <c r="AS170" i="46"/>
  <c r="AS169" i="46"/>
  <c r="AS168" i="46"/>
  <c r="AS166" i="46"/>
  <c r="BN96" i="46"/>
  <c r="T96" i="56" s="1"/>
  <c r="AS173" i="46"/>
  <c r="AS171" i="46"/>
  <c r="AP173" i="46"/>
  <c r="AP170" i="46"/>
  <c r="AP168" i="46"/>
  <c r="AP171" i="46"/>
  <c r="AP169" i="46"/>
  <c r="AP166" i="46"/>
  <c r="BK96" i="46"/>
  <c r="Q96" i="56" s="1"/>
  <c r="AF166" i="46"/>
  <c r="AF169" i="46"/>
  <c r="AF168" i="46"/>
  <c r="AF170" i="46"/>
  <c r="AF171" i="46"/>
  <c r="BA96" i="46"/>
  <c r="G96" i="56" s="1"/>
  <c r="AF173" i="46"/>
  <c r="AY96" i="46"/>
  <c r="C95" i="36"/>
  <c r="AD166" i="46"/>
  <c r="AD170" i="46"/>
  <c r="AD173" i="46"/>
  <c r="AD168" i="46"/>
  <c r="AD169" i="46"/>
  <c r="AD171" i="46"/>
  <c r="AI170" i="46"/>
  <c r="AI166" i="46"/>
  <c r="AI168" i="46"/>
  <c r="AI173" i="46"/>
  <c r="AI171" i="46"/>
  <c r="BD96" i="46"/>
  <c r="J96" i="56" s="1"/>
  <c r="AI169" i="46"/>
  <c r="BO253" i="46"/>
  <c r="BI253" i="46"/>
  <c r="BN253" i="46"/>
  <c r="BG253" i="46"/>
  <c r="BE253" i="46"/>
  <c r="BF253" i="46"/>
  <c r="W176" i="25"/>
  <c r="X130" i="56"/>
  <c r="L176" i="25"/>
  <c r="M130" i="56"/>
  <c r="P176" i="25"/>
  <c r="Q130" i="56"/>
  <c r="S130" i="56"/>
  <c r="R176" i="25"/>
  <c r="H130" i="56"/>
  <c r="G176" i="25"/>
  <c r="K171" i="56"/>
  <c r="AE157" i="25"/>
  <c r="J218" i="47"/>
  <c r="E120" i="64"/>
  <c r="D624" i="64"/>
  <c r="E191" i="64"/>
  <c r="E50" i="64"/>
  <c r="E555" i="64"/>
  <c r="E482" i="64"/>
  <c r="E336" i="64"/>
  <c r="E409" i="64"/>
  <c r="U85" i="56"/>
  <c r="CH244" i="46"/>
  <c r="CN100" i="46"/>
  <c r="C129" i="64"/>
  <c r="C153" i="64" s="1"/>
  <c r="E124" i="64"/>
  <c r="E187" i="64"/>
  <c r="E551" i="64"/>
  <c r="E478" i="64"/>
  <c r="E116" i="64"/>
  <c r="E405" i="64"/>
  <c r="D620" i="64"/>
  <c r="D46" i="64" s="1"/>
  <c r="AG170" i="46"/>
  <c r="AG173" i="46"/>
  <c r="AG168" i="46"/>
  <c r="AG169" i="46"/>
  <c r="AG171" i="46"/>
  <c r="BB96" i="46"/>
  <c r="H96" i="56" s="1"/>
  <c r="AG166" i="46"/>
  <c r="AH173" i="46"/>
  <c r="AH166" i="46"/>
  <c r="AH170" i="46"/>
  <c r="AH171" i="46"/>
  <c r="AH168" i="46"/>
  <c r="AH169" i="46"/>
  <c r="BC96" i="46"/>
  <c r="I96" i="56" s="1"/>
  <c r="AE168" i="46"/>
  <c r="AE170" i="46"/>
  <c r="AE171" i="46"/>
  <c r="AZ96" i="46"/>
  <c r="F96" i="56" s="1"/>
  <c r="AE169" i="46"/>
  <c r="AE173" i="46"/>
  <c r="AE166" i="46"/>
  <c r="BQ96" i="46"/>
  <c r="W96" i="56" s="1"/>
  <c r="AV173" i="46"/>
  <c r="AV166" i="46"/>
  <c r="AV168" i="46"/>
  <c r="AV170" i="46"/>
  <c r="AV169" i="46"/>
  <c r="AV171" i="46"/>
  <c r="C344" i="64"/>
  <c r="C369" i="64" s="1"/>
  <c r="E332" i="64"/>
  <c r="BJ253" i="46"/>
  <c r="AX253" i="46"/>
  <c r="BM253" i="46"/>
  <c r="J62" i="44"/>
  <c r="G249" i="44"/>
  <c r="BH253" i="46"/>
  <c r="T130" i="56"/>
  <c r="S176" i="25"/>
  <c r="D176" i="25"/>
  <c r="AX130" i="46"/>
  <c r="E130" i="56"/>
  <c r="M176" i="25"/>
  <c r="N130" i="56"/>
  <c r="N176" i="25"/>
  <c r="O130" i="56"/>
  <c r="I176" i="25"/>
  <c r="J130" i="56"/>
  <c r="H132" i="46"/>
  <c r="E195" i="64"/>
  <c r="D628" i="64"/>
  <c r="D124" i="64" s="1"/>
  <c r="E413" i="64"/>
  <c r="E486" i="64"/>
  <c r="E559" i="64"/>
  <c r="J217" i="47"/>
  <c r="AE156" i="25"/>
  <c r="K170" i="56"/>
  <c r="H57" i="46"/>
  <c r="F251" i="46" s="1"/>
  <c r="D251" i="46"/>
  <c r="BS68" i="46"/>
  <c r="E54" i="64"/>
  <c r="E228" i="46"/>
  <c r="AL168" i="46"/>
  <c r="AL169" i="46"/>
  <c r="AL166" i="46"/>
  <c r="BG96" i="46"/>
  <c r="M96" i="56" s="1"/>
  <c r="AL173" i="46"/>
  <c r="AL170" i="46"/>
  <c r="AL171" i="46"/>
  <c r="AQ173" i="46"/>
  <c r="AQ171" i="46"/>
  <c r="BL96" i="46"/>
  <c r="R96" i="56" s="1"/>
  <c r="AQ170" i="46"/>
  <c r="AQ168" i="46"/>
  <c r="AQ166" i="46"/>
  <c r="AQ169" i="46"/>
  <c r="AT171" i="46"/>
  <c r="AT169" i="46"/>
  <c r="AT168" i="46"/>
  <c r="AT166" i="46"/>
  <c r="AT170" i="46"/>
  <c r="BO96" i="46"/>
  <c r="U96" i="56" s="1"/>
  <c r="AT173" i="46"/>
  <c r="AK171" i="46"/>
  <c r="AK168" i="46"/>
  <c r="AK166" i="46"/>
  <c r="AK169" i="46"/>
  <c r="BF96" i="46"/>
  <c r="L96" i="56" s="1"/>
  <c r="AK170" i="46"/>
  <c r="AK173" i="46"/>
  <c r="AU168" i="46"/>
  <c r="BP96" i="46"/>
  <c r="V96" i="56" s="1"/>
  <c r="AU171" i="46"/>
  <c r="AU170" i="46"/>
  <c r="AU173" i="46"/>
  <c r="AU169" i="46"/>
  <c r="AU166" i="46"/>
  <c r="L96" i="63"/>
  <c r="L86" i="63"/>
  <c r="M96" i="63" s="1"/>
  <c r="BB253" i="46"/>
  <c r="BK253" i="46"/>
  <c r="BP253" i="46"/>
  <c r="BC253" i="46"/>
  <c r="U130" i="56"/>
  <c r="T176" i="25"/>
  <c r="Q176" i="25"/>
  <c r="R130" i="56"/>
  <c r="W130" i="56"/>
  <c r="V176" i="25"/>
  <c r="H176" i="25"/>
  <c r="I130" i="56"/>
  <c r="F130" i="56"/>
  <c r="E176" i="25"/>
  <c r="H158" i="46" l="1"/>
  <c r="F228" i="46" s="1"/>
  <c r="D228" i="46"/>
  <c r="H48" i="46"/>
  <c r="E401" i="64"/>
  <c r="AE401" i="64" s="1"/>
  <c r="H131" i="46"/>
  <c r="H160" i="46"/>
  <c r="D234" i="46"/>
  <c r="E328" i="64"/>
  <c r="AD328" i="64" s="1"/>
  <c r="E547" i="64"/>
  <c r="AI547" i="64" s="1"/>
  <c r="E474" i="64"/>
  <c r="AI474" i="64" s="1"/>
  <c r="E254" i="64"/>
  <c r="AB254" i="64" s="1"/>
  <c r="E42" i="64"/>
  <c r="AO42" i="64" s="1"/>
  <c r="E112" i="64"/>
  <c r="AE112" i="64" s="1"/>
  <c r="E183" i="64"/>
  <c r="AH183" i="64" s="1"/>
  <c r="H139" i="46"/>
  <c r="E186" i="64"/>
  <c r="E267" i="64"/>
  <c r="E477" i="64"/>
  <c r="D629" i="64"/>
  <c r="D560" i="64" s="1"/>
  <c r="J23" i="44"/>
  <c r="H162" i="46"/>
  <c r="F230" i="46" s="1"/>
  <c r="CN32" i="46"/>
  <c r="BS32" i="46"/>
  <c r="E115" i="64"/>
  <c r="E550" i="64"/>
  <c r="E45" i="64"/>
  <c r="E196" i="64"/>
  <c r="E487" i="64"/>
  <c r="AV45" i="46"/>
  <c r="V148" i="47" s="1"/>
  <c r="V338" i="47" s="1"/>
  <c r="E404" i="64"/>
  <c r="E257" i="64"/>
  <c r="E560" i="64"/>
  <c r="E414" i="64"/>
  <c r="AN45" i="46"/>
  <c r="N148" i="47" s="1"/>
  <c r="N338" i="47" s="1"/>
  <c r="D619" i="64"/>
  <c r="D186" i="64" s="1"/>
  <c r="E341" i="64"/>
  <c r="E125" i="64"/>
  <c r="K173" i="56"/>
  <c r="J222" i="25" s="1"/>
  <c r="AW45" i="46"/>
  <c r="W148" i="47" s="1"/>
  <c r="W338" i="47" s="1"/>
  <c r="AM45" i="46"/>
  <c r="M148" i="47" s="1"/>
  <c r="M338" i="47" s="1"/>
  <c r="AU45" i="46"/>
  <c r="U148" i="47" s="1"/>
  <c r="U338" i="47" s="1"/>
  <c r="H153" i="46"/>
  <c r="H161" i="46"/>
  <c r="F229" i="46" s="1"/>
  <c r="E231" i="46"/>
  <c r="AF41" i="46"/>
  <c r="F144" i="47" s="1"/>
  <c r="F334" i="47" s="1"/>
  <c r="H44" i="46"/>
  <c r="H145" i="46"/>
  <c r="AL65" i="68"/>
  <c r="H51" i="36"/>
  <c r="D51" i="36"/>
  <c r="Q51" i="36"/>
  <c r="I51" i="36"/>
  <c r="Q172" i="56"/>
  <c r="Q237" i="56" s="1"/>
  <c r="AG86" i="25"/>
  <c r="AF616" i="64"/>
  <c r="AB628" i="64"/>
  <c r="AB266" i="64" s="1"/>
  <c r="AV65" i="68"/>
  <c r="E234" i="46"/>
  <c r="D236" i="46"/>
  <c r="D235" i="46"/>
  <c r="H149" i="46"/>
  <c r="AS48" i="46"/>
  <c r="S151" i="47" s="1"/>
  <c r="W51" i="36"/>
  <c r="O51" i="36"/>
  <c r="K51" i="36"/>
  <c r="L51" i="36"/>
  <c r="F51" i="36"/>
  <c r="AV48" i="46"/>
  <c r="V151" i="47" s="1"/>
  <c r="S51" i="36"/>
  <c r="R51" i="36"/>
  <c r="V51" i="36"/>
  <c r="U51" i="36"/>
  <c r="G51" i="36"/>
  <c r="AT616" i="64"/>
  <c r="AT474" i="64" s="1"/>
  <c r="AV44" i="46"/>
  <c r="AQ60" i="25" s="1"/>
  <c r="M51" i="36"/>
  <c r="P51" i="36"/>
  <c r="J51" i="36"/>
  <c r="N51" i="36"/>
  <c r="AA158" i="25"/>
  <c r="AA276" i="25" s="1"/>
  <c r="AT624" i="64"/>
  <c r="AT191" i="64" s="1"/>
  <c r="AJ162" i="25"/>
  <c r="H47" i="46"/>
  <c r="AS44" i="46"/>
  <c r="S147" i="47" s="1"/>
  <c r="AU44" i="46"/>
  <c r="U147" i="47" s="1"/>
  <c r="AD238" i="46"/>
  <c r="BI65" i="68"/>
  <c r="AU48" i="46"/>
  <c r="U151" i="47" s="1"/>
  <c r="AW48" i="46"/>
  <c r="W151" i="47" s="1"/>
  <c r="G172" i="56"/>
  <c r="F221" i="25" s="1"/>
  <c r="F317" i="25" s="1"/>
  <c r="AQ86" i="25"/>
  <c r="AW44" i="46"/>
  <c r="AR60" i="25" s="1"/>
  <c r="BA65" i="68"/>
  <c r="AG620" i="64"/>
  <c r="AG258" i="64" s="1"/>
  <c r="AI44" i="46"/>
  <c r="I147" i="47" s="1"/>
  <c r="AO628" i="64"/>
  <c r="AO266" i="64" s="1"/>
  <c r="BO145" i="68"/>
  <c r="AS41" i="46"/>
  <c r="S144" i="47" s="1"/>
  <c r="S334" i="47" s="1"/>
  <c r="AL238" i="46"/>
  <c r="L161" i="47"/>
  <c r="L340" i="47" s="1"/>
  <c r="AG616" i="64"/>
  <c r="AN624" i="64"/>
  <c r="AN262" i="64" s="1"/>
  <c r="AF620" i="64"/>
  <c r="AF258" i="64" s="1"/>
  <c r="D227" i="46"/>
  <c r="AH48" i="46"/>
  <c r="H151" i="47" s="1"/>
  <c r="AN41" i="46"/>
  <c r="N144" i="47" s="1"/>
  <c r="N334" i="47" s="1"/>
  <c r="Z158" i="25"/>
  <c r="Z276" i="25" s="1"/>
  <c r="AG628" i="64"/>
  <c r="AG266" i="64" s="1"/>
  <c r="AF628" i="64"/>
  <c r="AF266" i="64" s="1"/>
  <c r="AH44" i="46"/>
  <c r="AC60" i="25" s="1"/>
  <c r="AP44" i="46"/>
  <c r="AK60" i="25" s="1"/>
  <c r="AQ44" i="46"/>
  <c r="Q147" i="47" s="1"/>
  <c r="AI48" i="46"/>
  <c r="AD65" i="25" s="1"/>
  <c r="AG41" i="46"/>
  <c r="G144" i="47" s="1"/>
  <c r="G334" i="47" s="1"/>
  <c r="AD41" i="46"/>
  <c r="D144" i="47" s="1"/>
  <c r="S172" i="56"/>
  <c r="R221" i="25" s="1"/>
  <c r="R317" i="25" s="1"/>
  <c r="AQ245" i="46"/>
  <c r="AT620" i="64"/>
  <c r="AT258" i="64" s="1"/>
  <c r="AT238" i="46"/>
  <c r="AC86" i="25"/>
  <c r="AH238" i="46"/>
  <c r="AR245" i="46"/>
  <c r="AD245" i="46"/>
  <c r="AE624" i="64"/>
  <c r="AE262" i="64" s="1"/>
  <c r="D231" i="46"/>
  <c r="BS145" i="68"/>
  <c r="AT65" i="68"/>
  <c r="AM162" i="25"/>
  <c r="H43" i="46"/>
  <c r="BL145" i="68"/>
  <c r="J220" i="47"/>
  <c r="H164" i="46"/>
  <c r="AE155" i="25"/>
  <c r="AO45" i="46"/>
  <c r="O148" i="47" s="1"/>
  <c r="O338" i="47" s="1"/>
  <c r="AQ45" i="46"/>
  <c r="Q148" i="47" s="1"/>
  <c r="Q338" i="47" s="1"/>
  <c r="AI45" i="46"/>
  <c r="I148" i="47" s="1"/>
  <c r="I338" i="47" s="1"/>
  <c r="AL45" i="46"/>
  <c r="L148" i="47" s="1"/>
  <c r="L338" i="47" s="1"/>
  <c r="AP45" i="46"/>
  <c r="P148" i="47" s="1"/>
  <c r="P338" i="47" s="1"/>
  <c r="V172" i="56"/>
  <c r="V237" i="56" s="1"/>
  <c r="AE86" i="25"/>
  <c r="AR616" i="64"/>
  <c r="AR45" i="46"/>
  <c r="R148" i="47" s="1"/>
  <c r="R338" i="47" s="1"/>
  <c r="AS45" i="46"/>
  <c r="S148" i="47" s="1"/>
  <c r="S338" i="47" s="1"/>
  <c r="AK45" i="46"/>
  <c r="K148" i="47" s="1"/>
  <c r="K338" i="47" s="1"/>
  <c r="AJ45" i="46"/>
  <c r="J148" i="47" s="1"/>
  <c r="J338" i="47" s="1"/>
  <c r="AE45" i="46"/>
  <c r="E148" i="47" s="1"/>
  <c r="E338" i="47" s="1"/>
  <c r="W219" i="47"/>
  <c r="W374" i="47" s="1"/>
  <c r="AA86" i="25"/>
  <c r="AP620" i="64"/>
  <c r="AP258" i="64" s="1"/>
  <c r="T161" i="47"/>
  <c r="T340" i="47" s="1"/>
  <c r="AF45" i="46"/>
  <c r="F148" i="47" s="1"/>
  <c r="F338" i="47" s="1"/>
  <c r="AT45" i="46"/>
  <c r="T148" i="47" s="1"/>
  <c r="T338" i="47" s="1"/>
  <c r="AD45" i="46"/>
  <c r="AH45" i="46"/>
  <c r="H148" i="47" s="1"/>
  <c r="H338" i="47" s="1"/>
  <c r="T162" i="47"/>
  <c r="T341" i="47" s="1"/>
  <c r="BH65" i="68"/>
  <c r="H143" i="46"/>
  <c r="F236" i="46" s="1"/>
  <c r="T162" i="25"/>
  <c r="AN65" i="68"/>
  <c r="AG65" i="68"/>
  <c r="H39" i="36"/>
  <c r="E236" i="46"/>
  <c r="AS145" i="68"/>
  <c r="BP65" i="68"/>
  <c r="AU145" i="68"/>
  <c r="AK145" i="68"/>
  <c r="BF145" i="68"/>
  <c r="AF44" i="46"/>
  <c r="AA60" i="25" s="1"/>
  <c r="AE238" i="46"/>
  <c r="BC65" i="68"/>
  <c r="AJ65" i="68"/>
  <c r="BB65" i="68"/>
  <c r="AH145" i="68"/>
  <c r="M162" i="25"/>
  <c r="BA145" i="68"/>
  <c r="AU65" i="68"/>
  <c r="BS65" i="68"/>
  <c r="AJ145" i="68"/>
  <c r="AO65" i="68"/>
  <c r="AO162" i="25"/>
  <c r="AC65" i="68"/>
  <c r="BQ65" i="68"/>
  <c r="AC145" i="68"/>
  <c r="BE65" i="68"/>
  <c r="BT65" i="68"/>
  <c r="BE145" i="68"/>
  <c r="BD145" i="68"/>
  <c r="AN48" i="46"/>
  <c r="N151" i="47" s="1"/>
  <c r="S39" i="36"/>
  <c r="AL624" i="64"/>
  <c r="AL50" i="64" s="1"/>
  <c r="AD620" i="64"/>
  <c r="AD258" i="64" s="1"/>
  <c r="AB162" i="25"/>
  <c r="O39" i="36"/>
  <c r="W39" i="36"/>
  <c r="J213" i="47"/>
  <c r="N39" i="36"/>
  <c r="N172" i="56"/>
  <c r="M221" i="25" s="1"/>
  <c r="M317" i="25" s="1"/>
  <c r="AH628" i="64"/>
  <c r="AH266" i="64" s="1"/>
  <c r="M172" i="56"/>
  <c r="L221" i="25" s="1"/>
  <c r="L317" i="25" s="1"/>
  <c r="AK628" i="64"/>
  <c r="AK266" i="64" s="1"/>
  <c r="BN65" i="68"/>
  <c r="R162" i="25"/>
  <c r="BK65" i="68"/>
  <c r="AK65" i="68"/>
  <c r="AQ162" i="25"/>
  <c r="AP65" i="68"/>
  <c r="AS65" i="68"/>
  <c r="BC145" i="68"/>
  <c r="BB145" i="68"/>
  <c r="BJ65" i="68"/>
  <c r="AR65" i="68"/>
  <c r="BR145" i="68"/>
  <c r="H151" i="46"/>
  <c r="AC162" i="25"/>
  <c r="AF145" i="68"/>
  <c r="BK145" i="68"/>
  <c r="AE145" i="68"/>
  <c r="AE65" i="68"/>
  <c r="BQ145" i="68"/>
  <c r="BM65" i="68"/>
  <c r="BF65" i="68"/>
  <c r="BP145" i="68"/>
  <c r="AD65" i="68"/>
  <c r="U162" i="25"/>
  <c r="CN23" i="46"/>
  <c r="D162" i="25"/>
  <c r="AO145" i="68"/>
  <c r="BN145" i="68"/>
  <c r="BD65" i="68"/>
  <c r="AI65" i="68"/>
  <c r="AE162" i="25"/>
  <c r="AQ65" i="68"/>
  <c r="AH162" i="25"/>
  <c r="AD162" i="25"/>
  <c r="H162" i="25"/>
  <c r="K162" i="25"/>
  <c r="AG145" i="68"/>
  <c r="AM41" i="46"/>
  <c r="M144" i="47" s="1"/>
  <c r="M334" i="47" s="1"/>
  <c r="AT145" i="68"/>
  <c r="AL162" i="25"/>
  <c r="AQ48" i="46"/>
  <c r="AL65" i="25" s="1"/>
  <c r="AO41" i="46"/>
  <c r="O144" i="47" s="1"/>
  <c r="O334" i="47" s="1"/>
  <c r="AW41" i="46"/>
  <c r="W144" i="47" s="1"/>
  <c r="W334" i="47" s="1"/>
  <c r="K85" i="56"/>
  <c r="K243" i="56" s="1"/>
  <c r="E235" i="46"/>
  <c r="BJ145" i="68"/>
  <c r="AI162" i="25"/>
  <c r="AQ145" i="68"/>
  <c r="G162" i="25"/>
  <c r="AA162" i="25"/>
  <c r="AP162" i="25"/>
  <c r="F162" i="25"/>
  <c r="AE48" i="46"/>
  <c r="E151" i="47" s="1"/>
  <c r="AH41" i="46"/>
  <c r="H144" i="47" s="1"/>
  <c r="H334" i="47" s="1"/>
  <c r="AQ41" i="46"/>
  <c r="Q144" i="47" s="1"/>
  <c r="Q334" i="47" s="1"/>
  <c r="AU41" i="46"/>
  <c r="U144" i="47" s="1"/>
  <c r="U334" i="47" s="1"/>
  <c r="AL41" i="46"/>
  <c r="L144" i="47" s="1"/>
  <c r="L334" i="47" s="1"/>
  <c r="AV41" i="46"/>
  <c r="V144" i="47" s="1"/>
  <c r="V334" i="47" s="1"/>
  <c r="Z162" i="25"/>
  <c r="I219" i="47"/>
  <c r="I374" i="47" s="1"/>
  <c r="P219" i="47"/>
  <c r="P374" i="47" s="1"/>
  <c r="AI158" i="25"/>
  <c r="AI276" i="25" s="1"/>
  <c r="O598" i="64"/>
  <c r="O24" i="64" s="1"/>
  <c r="AD44" i="46"/>
  <c r="D147" i="47" s="1"/>
  <c r="H41" i="46"/>
  <c r="AK41" i="46"/>
  <c r="K144" i="47" s="1"/>
  <c r="K334" i="47" s="1"/>
  <c r="AI41" i="46"/>
  <c r="I144" i="47" s="1"/>
  <c r="I334" i="47" s="1"/>
  <c r="AN238" i="46"/>
  <c r="N219" i="47"/>
  <c r="N374" i="47" s="1"/>
  <c r="AD48" i="46"/>
  <c r="Y65" i="25" s="1"/>
  <c r="AP48" i="46"/>
  <c r="P151" i="47" s="1"/>
  <c r="AP41" i="46"/>
  <c r="P144" i="47" s="1"/>
  <c r="P334" i="47" s="1"/>
  <c r="AE41" i="46"/>
  <c r="E144" i="47" s="1"/>
  <c r="E334" i="47" s="1"/>
  <c r="AT41" i="46"/>
  <c r="T144" i="47" s="1"/>
  <c r="T334" i="47" s="1"/>
  <c r="AR41" i="46"/>
  <c r="R144" i="47" s="1"/>
  <c r="R334" i="47" s="1"/>
  <c r="AL158" i="25"/>
  <c r="AL276" i="25" s="1"/>
  <c r="AN620" i="64"/>
  <c r="AN258" i="64" s="1"/>
  <c r="AO620" i="64"/>
  <c r="AO258" i="64" s="1"/>
  <c r="AC616" i="64"/>
  <c r="AC254" i="64" s="1"/>
  <c r="AU616" i="64"/>
  <c r="AU401" i="64" s="1"/>
  <c r="AS616" i="64"/>
  <c r="J45" i="44"/>
  <c r="AC158" i="25"/>
  <c r="AC276" i="25" s="1"/>
  <c r="J593" i="64"/>
  <c r="J305" i="64" s="1"/>
  <c r="BG65" i="68"/>
  <c r="BL65" i="68"/>
  <c r="BO65" i="68"/>
  <c r="L162" i="25"/>
  <c r="BS45" i="46"/>
  <c r="AN616" i="64"/>
  <c r="AO624" i="64"/>
  <c r="AO409" i="64" s="1"/>
  <c r="AB620" i="64"/>
  <c r="AB258" i="64" s="1"/>
  <c r="AD86" i="25"/>
  <c r="AB624" i="64"/>
  <c r="AB120" i="64" s="1"/>
  <c r="I161" i="47"/>
  <c r="I340" i="47" s="1"/>
  <c r="BG145" i="68"/>
  <c r="H45" i="46"/>
  <c r="N162" i="25"/>
  <c r="AN162" i="25"/>
  <c r="AR145" i="68"/>
  <c r="J162" i="25"/>
  <c r="AM65" i="68"/>
  <c r="AK162" i="25"/>
  <c r="P162" i="25"/>
  <c r="AG162" i="25"/>
  <c r="AF162" i="25"/>
  <c r="BS23" i="46"/>
  <c r="AH65" i="68"/>
  <c r="BR65" i="68"/>
  <c r="CN45" i="46"/>
  <c r="V162" i="25"/>
  <c r="I162" i="25"/>
  <c r="AL145" i="68"/>
  <c r="W162" i="25"/>
  <c r="BT145" i="68"/>
  <c r="Y162" i="25"/>
  <c r="AN145" i="68"/>
  <c r="AF65" i="68"/>
  <c r="Q162" i="25"/>
  <c r="AD145" i="68"/>
  <c r="BM145" i="68"/>
  <c r="S162" i="25"/>
  <c r="AI145" i="68"/>
  <c r="AR162" i="25"/>
  <c r="AP145" i="68"/>
  <c r="AM145" i="68"/>
  <c r="AN44" i="46"/>
  <c r="N147" i="47" s="1"/>
  <c r="AJ44" i="46"/>
  <c r="J147" i="47" s="1"/>
  <c r="AE152" i="25"/>
  <c r="AE286" i="25" s="1"/>
  <c r="AV145" i="68"/>
  <c r="M39" i="36"/>
  <c r="G39" i="36"/>
  <c r="K39" i="36"/>
  <c r="F39" i="36"/>
  <c r="L39" i="36"/>
  <c r="J219" i="47"/>
  <c r="J374" i="47" s="1"/>
  <c r="R219" i="47"/>
  <c r="R374" i="47" s="1"/>
  <c r="AB158" i="25"/>
  <c r="AB276" i="25" s="1"/>
  <c r="R172" i="56"/>
  <c r="Q221" i="25" s="1"/>
  <c r="Q317" i="25" s="1"/>
  <c r="AN86" i="25"/>
  <c r="AH624" i="64"/>
  <c r="AH336" i="64" s="1"/>
  <c r="AL616" i="64"/>
  <c r="AC628" i="64"/>
  <c r="AC266" i="64" s="1"/>
  <c r="AK624" i="64"/>
  <c r="AK191" i="64" s="1"/>
  <c r="H161" i="47"/>
  <c r="H340" i="47" s="1"/>
  <c r="N162" i="47"/>
  <c r="N341" i="47" s="1"/>
  <c r="BI145" i="68"/>
  <c r="BH145" i="68"/>
  <c r="AE44" i="46"/>
  <c r="Z60" i="25" s="1"/>
  <c r="E162" i="25"/>
  <c r="O162" i="25"/>
  <c r="AJ48" i="46"/>
  <c r="AE65" i="25" s="1"/>
  <c r="J45" i="46"/>
  <c r="D39" i="36"/>
  <c r="J39" i="36"/>
  <c r="U39" i="36"/>
  <c r="T39" i="36"/>
  <c r="K172" i="56"/>
  <c r="J221" i="25" s="1"/>
  <c r="J317" i="25" s="1"/>
  <c r="AP238" i="46"/>
  <c r="H172" i="56"/>
  <c r="H237" i="56" s="1"/>
  <c r="AO238" i="46"/>
  <c r="S162" i="47"/>
  <c r="S341" i="47" s="1"/>
  <c r="AH620" i="64"/>
  <c r="AH258" i="64" s="1"/>
  <c r="AL628" i="64"/>
  <c r="AL266" i="64" s="1"/>
  <c r="AC620" i="64"/>
  <c r="AC258" i="64" s="1"/>
  <c r="AK616" i="64"/>
  <c r="AK86" i="25"/>
  <c r="BQ224" i="46"/>
  <c r="AV105" i="64"/>
  <c r="AM44" i="46"/>
  <c r="AH60" i="25" s="1"/>
  <c r="AM48" i="46"/>
  <c r="AH65" i="25" s="1"/>
  <c r="I39" i="36"/>
  <c r="R39" i="36"/>
  <c r="Q39" i="36"/>
  <c r="P39" i="36"/>
  <c r="V39" i="36"/>
  <c r="CL243" i="46"/>
  <c r="AN245" i="46"/>
  <c r="P161" i="47"/>
  <c r="P340" i="47" s="1"/>
  <c r="AV176" i="64"/>
  <c r="J30" i="44"/>
  <c r="J216" i="47"/>
  <c r="AG44" i="46"/>
  <c r="AB60" i="25" s="1"/>
  <c r="AT48" i="46"/>
  <c r="T151" i="47" s="1"/>
  <c r="AR48" i="46"/>
  <c r="R151" i="47" s="1"/>
  <c r="O45" i="46"/>
  <c r="AG158" i="25"/>
  <c r="AG276" i="25" s="1"/>
  <c r="AG238" i="46"/>
  <c r="AS238" i="46"/>
  <c r="AK238" i="46"/>
  <c r="AH245" i="46"/>
  <c r="AR628" i="64"/>
  <c r="AR266" i="64" s="1"/>
  <c r="AP628" i="64"/>
  <c r="AP266" i="64" s="1"/>
  <c r="AE628" i="64"/>
  <c r="AE266" i="64" s="1"/>
  <c r="AD624" i="64"/>
  <c r="AD409" i="64" s="1"/>
  <c r="L219" i="47"/>
  <c r="L374" i="47" s="1"/>
  <c r="J172" i="56"/>
  <c r="I221" i="25" s="1"/>
  <c r="I317" i="25" s="1"/>
  <c r="U219" i="47"/>
  <c r="U374" i="47" s="1"/>
  <c r="M219" i="47"/>
  <c r="M374" i="47" s="1"/>
  <c r="AR620" i="64"/>
  <c r="AR258" i="64" s="1"/>
  <c r="AP616" i="64"/>
  <c r="AE620" i="64"/>
  <c r="AE258" i="64" s="1"/>
  <c r="AD628" i="64"/>
  <c r="AD266" i="64" s="1"/>
  <c r="AR44" i="46"/>
  <c r="AM60" i="25" s="1"/>
  <c r="AT44" i="46"/>
  <c r="AO60" i="25" s="1"/>
  <c r="AF48" i="46"/>
  <c r="AA65" i="25" s="1"/>
  <c r="AG48" i="46"/>
  <c r="G151" i="47" s="1"/>
  <c r="K45" i="46"/>
  <c r="M45" i="46"/>
  <c r="AQ624" i="64"/>
  <c r="AQ50" i="64" s="1"/>
  <c r="CL231" i="46"/>
  <c r="AV247" i="64"/>
  <c r="CN30" i="46"/>
  <c r="AV540" i="64"/>
  <c r="AV35" i="64"/>
  <c r="BS30" i="46"/>
  <c r="AV467" i="64"/>
  <c r="AF158" i="25"/>
  <c r="AF276" i="25" s="1"/>
  <c r="V162" i="47"/>
  <c r="V341" i="47" s="1"/>
  <c r="AU620" i="64"/>
  <c r="AU258" i="64" s="1"/>
  <c r="AS620" i="64"/>
  <c r="AS258" i="64" s="1"/>
  <c r="AQ628" i="64"/>
  <c r="AQ266" i="64" s="1"/>
  <c r="AV321" i="64"/>
  <c r="T219" i="47"/>
  <c r="T374" i="47" s="1"/>
  <c r="L243" i="56"/>
  <c r="V161" i="47"/>
  <c r="V340" i="47" s="1"/>
  <c r="AU628" i="64"/>
  <c r="AU266" i="64" s="1"/>
  <c r="AS624" i="64"/>
  <c r="AS409" i="64" s="1"/>
  <c r="AQ620" i="64"/>
  <c r="AQ258" i="64" s="1"/>
  <c r="P172" i="56"/>
  <c r="P237" i="56" s="1"/>
  <c r="AJ616" i="64"/>
  <c r="AJ254" i="64" s="1"/>
  <c r="D161" i="47"/>
  <c r="D340" i="47" s="1"/>
  <c r="AB245" i="46"/>
  <c r="Y86" i="25"/>
  <c r="AP245" i="46"/>
  <c r="R161" i="47"/>
  <c r="R340" i="47" s="1"/>
  <c r="AM86" i="25"/>
  <c r="R162" i="47"/>
  <c r="R341" i="47" s="1"/>
  <c r="N161" i="47"/>
  <c r="N340" i="47" s="1"/>
  <c r="AI86" i="25"/>
  <c r="I208" i="46"/>
  <c r="U128" i="46"/>
  <c r="Q128" i="56" s="1"/>
  <c r="G469" i="64"/>
  <c r="CN47" i="46"/>
  <c r="AV394" i="64"/>
  <c r="J47" i="44"/>
  <c r="BS47" i="46"/>
  <c r="AH248" i="46"/>
  <c r="BQ226" i="46"/>
  <c r="BS41" i="46"/>
  <c r="CN41" i="46"/>
  <c r="K168" i="56"/>
  <c r="J217" i="25" s="1"/>
  <c r="X45" i="46"/>
  <c r="AA45" i="46"/>
  <c r="I45" i="46"/>
  <c r="AB45" i="46"/>
  <c r="V45" i="46"/>
  <c r="K219" i="47"/>
  <c r="K374" i="47" s="1"/>
  <c r="AJ158" i="25"/>
  <c r="AJ276" i="25" s="1"/>
  <c r="AQ158" i="25"/>
  <c r="AQ276" i="25" s="1"/>
  <c r="AR238" i="46"/>
  <c r="CL234" i="46"/>
  <c r="M243" i="56"/>
  <c r="H227" i="44"/>
  <c r="Q162" i="47"/>
  <c r="Q341" i="47" s="1"/>
  <c r="AL86" i="25"/>
  <c r="Q161" i="47"/>
  <c r="Q340" i="47" s="1"/>
  <c r="AO245" i="46"/>
  <c r="CK244" i="46"/>
  <c r="J215" i="47"/>
  <c r="AL44" i="46"/>
  <c r="L147" i="47" s="1"/>
  <c r="Z41" i="46"/>
  <c r="V41" i="56" s="1"/>
  <c r="AL48" i="46"/>
  <c r="L151" i="47" s="1"/>
  <c r="P45" i="46"/>
  <c r="N45" i="46"/>
  <c r="R45" i="46"/>
  <c r="N45" i="56" s="1"/>
  <c r="S45" i="46"/>
  <c r="L45" i="46"/>
  <c r="H45" i="56" s="1"/>
  <c r="K100" i="36"/>
  <c r="AK133" i="46" s="1"/>
  <c r="AI238" i="46"/>
  <c r="AM238" i="46"/>
  <c r="V219" i="47"/>
  <c r="V374" i="47" s="1"/>
  <c r="U172" i="56"/>
  <c r="U237" i="56" s="1"/>
  <c r="CL226" i="46"/>
  <c r="AI245" i="46"/>
  <c r="W162" i="47"/>
  <c r="W341" i="47" s="1"/>
  <c r="W161" i="47"/>
  <c r="W340" i="47" s="1"/>
  <c r="AR86" i="25"/>
  <c r="AU245" i="46"/>
  <c r="O41" i="46"/>
  <c r="K41" i="56" s="1"/>
  <c r="T45" i="46"/>
  <c r="Z45" i="46"/>
  <c r="U45" i="46"/>
  <c r="W45" i="46"/>
  <c r="S45" i="56" s="1"/>
  <c r="Q45" i="46"/>
  <c r="Y45" i="46"/>
  <c r="U45" i="56" s="1"/>
  <c r="H237" i="44"/>
  <c r="BQ234" i="46"/>
  <c r="J243" i="56"/>
  <c r="AF86" i="25"/>
  <c r="V33" i="46"/>
  <c r="Q45" i="25" s="1"/>
  <c r="AM624" i="64"/>
  <c r="AM262" i="64" s="1"/>
  <c r="AJ86" i="25"/>
  <c r="AM245" i="46"/>
  <c r="O161" i="47"/>
  <c r="O340" i="47" s="1"/>
  <c r="O162" i="47"/>
  <c r="O341" i="47" s="1"/>
  <c r="AO44" i="46"/>
  <c r="AJ60" i="25" s="1"/>
  <c r="I172" i="56"/>
  <c r="I237" i="56" s="1"/>
  <c r="X172" i="56"/>
  <c r="W221" i="25" s="1"/>
  <c r="W317" i="25" s="1"/>
  <c r="F172" i="56"/>
  <c r="E221" i="25" s="1"/>
  <c r="E317" i="25" s="1"/>
  <c r="J33" i="46"/>
  <c r="E45" i="25" s="1"/>
  <c r="R626" i="64"/>
  <c r="R484" i="64" s="1"/>
  <c r="K22" i="46"/>
  <c r="F29" i="25" s="1"/>
  <c r="AM616" i="64"/>
  <c r="AM474" i="64" s="1"/>
  <c r="H219" i="47"/>
  <c r="H374" i="47" s="1"/>
  <c r="AU238" i="46"/>
  <c r="E219" i="47"/>
  <c r="E374" i="47" s="1"/>
  <c r="Q20" i="46"/>
  <c r="O253" i="46" s="1"/>
  <c r="Z605" i="64"/>
  <c r="Z172" i="64" s="1"/>
  <c r="L22" i="46"/>
  <c r="H22" i="56" s="1"/>
  <c r="AM628" i="64"/>
  <c r="AM266" i="64" s="1"/>
  <c r="AO48" i="46"/>
  <c r="O151" i="47" s="1"/>
  <c r="W243" i="56"/>
  <c r="V213" i="46"/>
  <c r="X33" i="46"/>
  <c r="S45" i="25" s="1"/>
  <c r="P33" i="46"/>
  <c r="K45" i="25" s="1"/>
  <c r="Y123" i="46"/>
  <c r="U123" i="56" s="1"/>
  <c r="AJ624" i="64"/>
  <c r="AJ482" i="64" s="1"/>
  <c r="U621" i="64"/>
  <c r="U406" i="64" s="1"/>
  <c r="AJ620" i="64"/>
  <c r="AJ258" i="64" s="1"/>
  <c r="C90" i="36"/>
  <c r="AA126" i="46"/>
  <c r="W126" i="56" s="1"/>
  <c r="Q46" i="46"/>
  <c r="L63" i="25" s="1"/>
  <c r="P378" i="64"/>
  <c r="M602" i="64"/>
  <c r="M240" i="64" s="1"/>
  <c r="CB244" i="46"/>
  <c r="AB123" i="46"/>
  <c r="X123" i="56" s="1"/>
  <c r="V126" i="46"/>
  <c r="R126" i="56" s="1"/>
  <c r="K617" i="64"/>
  <c r="K113" i="64" s="1"/>
  <c r="T598" i="64"/>
  <c r="T236" i="64" s="1"/>
  <c r="R126" i="46"/>
  <c r="N126" i="56" s="1"/>
  <c r="K123" i="46"/>
  <c r="G123" i="56" s="1"/>
  <c r="T126" i="46"/>
  <c r="P126" i="56" s="1"/>
  <c r="V617" i="64"/>
  <c r="V475" i="64" s="1"/>
  <c r="Z597" i="64"/>
  <c r="Z23" i="64" s="1"/>
  <c r="J126" i="46"/>
  <c r="F126" i="56" s="1"/>
  <c r="U19" i="46"/>
  <c r="S241" i="46" s="1"/>
  <c r="AB126" i="46"/>
  <c r="X126" i="56" s="1"/>
  <c r="T617" i="64"/>
  <c r="T255" i="64" s="1"/>
  <c r="S599" i="64"/>
  <c r="S530" i="64" s="1"/>
  <c r="I617" i="64"/>
  <c r="I113" i="64" s="1"/>
  <c r="G161" i="47"/>
  <c r="G340" i="47" s="1"/>
  <c r="AE245" i="46"/>
  <c r="AB86" i="25"/>
  <c r="CF244" i="46"/>
  <c r="V147" i="46"/>
  <c r="Q133" i="25" s="1"/>
  <c r="E161" i="47"/>
  <c r="E340" i="47" s="1"/>
  <c r="Z86" i="25"/>
  <c r="AC245" i="46"/>
  <c r="AB41" i="46"/>
  <c r="V41" i="46"/>
  <c r="W41" i="46"/>
  <c r="W100" i="36"/>
  <c r="AW133" i="46" s="1"/>
  <c r="M41" i="46"/>
  <c r="X41" i="46"/>
  <c r="Q41" i="46"/>
  <c r="F100" i="36"/>
  <c r="AF133" i="46" s="1"/>
  <c r="N100" i="36"/>
  <c r="AN154" i="46" s="1"/>
  <c r="S243" i="56"/>
  <c r="P611" i="64"/>
  <c r="P469" i="64" s="1"/>
  <c r="M607" i="64"/>
  <c r="AN134" i="46"/>
  <c r="AI120" i="25" s="1"/>
  <c r="L100" i="36"/>
  <c r="AL133" i="46" s="1"/>
  <c r="K41" i="46"/>
  <c r="S41" i="46"/>
  <c r="E100" i="36"/>
  <c r="AE154" i="46" s="1"/>
  <c r="CL224" i="46"/>
  <c r="P208" i="46"/>
  <c r="AB19" i="46"/>
  <c r="W27" i="25" s="1"/>
  <c r="W147" i="46"/>
  <c r="S147" i="56" s="1"/>
  <c r="Y19" i="46"/>
  <c r="T27" i="25" s="1"/>
  <c r="U147" i="46"/>
  <c r="P133" i="25" s="1"/>
  <c r="Q597" i="64"/>
  <c r="Q455" i="64" s="1"/>
  <c r="BQ231" i="46"/>
  <c r="R600" i="64"/>
  <c r="R26" i="64" s="1"/>
  <c r="W597" i="64"/>
  <c r="W235" i="64" s="1"/>
  <c r="W33" i="46"/>
  <c r="K33" i="46"/>
  <c r="G33" i="56" s="1"/>
  <c r="Z146" i="46"/>
  <c r="U132" i="25" s="1"/>
  <c r="U284" i="25" s="1"/>
  <c r="N594" i="64"/>
  <c r="N161" i="64" s="1"/>
  <c r="Q594" i="64"/>
  <c r="Q232" i="64" s="1"/>
  <c r="U33" i="46"/>
  <c r="P45" i="25" s="1"/>
  <c r="L33" i="46"/>
  <c r="H33" i="56" s="1"/>
  <c r="P22" i="46"/>
  <c r="K29" i="25" s="1"/>
  <c r="Q592" i="64"/>
  <c r="Q230" i="64" s="1"/>
  <c r="R592" i="64"/>
  <c r="R523" i="64" s="1"/>
  <c r="V19" i="46"/>
  <c r="Q27" i="25" s="1"/>
  <c r="O592" i="64"/>
  <c r="O377" i="64" s="1"/>
  <c r="I147" i="46"/>
  <c r="D133" i="25" s="1"/>
  <c r="X597" i="64"/>
  <c r="X235" i="64" s="1"/>
  <c r="J597" i="64"/>
  <c r="J235" i="64" s="1"/>
  <c r="P597" i="64"/>
  <c r="P235" i="64" s="1"/>
  <c r="AX58" i="46"/>
  <c r="AV245" i="46" s="1"/>
  <c r="H592" i="64"/>
  <c r="H304" i="64" s="1"/>
  <c r="M19" i="46"/>
  <c r="K241" i="46" s="1"/>
  <c r="T19" i="46"/>
  <c r="O27" i="25" s="1"/>
  <c r="L19" i="46"/>
  <c r="G27" i="25" s="1"/>
  <c r="P630" i="64"/>
  <c r="P126" i="64" s="1"/>
  <c r="Q147" i="46"/>
  <c r="M147" i="56" s="1"/>
  <c r="M597" i="64"/>
  <c r="M235" i="64" s="1"/>
  <c r="K597" i="64"/>
  <c r="K528" i="64" s="1"/>
  <c r="W19" i="46"/>
  <c r="R27" i="25" s="1"/>
  <c r="I592" i="64"/>
  <c r="I88" i="64" s="1"/>
  <c r="L592" i="64"/>
  <c r="L450" i="64" s="1"/>
  <c r="G592" i="64"/>
  <c r="G450" i="64" s="1"/>
  <c r="T147" i="46"/>
  <c r="O133" i="25" s="1"/>
  <c r="I597" i="64"/>
  <c r="I235" i="64" s="1"/>
  <c r="G597" i="64"/>
  <c r="G235" i="64" s="1"/>
  <c r="G593" i="64"/>
  <c r="G19" i="64" s="1"/>
  <c r="N46" i="46"/>
  <c r="J46" i="56" s="1"/>
  <c r="T46" i="46"/>
  <c r="O63" i="74" s="1"/>
  <c r="O61" i="75" s="1"/>
  <c r="Q593" i="64"/>
  <c r="Q19" i="64" s="1"/>
  <c r="L46" i="46"/>
  <c r="G63" i="25" s="1"/>
  <c r="R618" i="64"/>
  <c r="R330" i="64" s="1"/>
  <c r="H593" i="64"/>
  <c r="H305" i="64" s="1"/>
  <c r="P19" i="64"/>
  <c r="X618" i="64"/>
  <c r="AA46" i="46"/>
  <c r="V63" i="25" s="1"/>
  <c r="AW155" i="46"/>
  <c r="AR141" i="25" s="1"/>
  <c r="P85" i="56"/>
  <c r="P243" i="56" s="1"/>
  <c r="U243" i="56"/>
  <c r="AN155" i="46"/>
  <c r="AI141" i="25" s="1"/>
  <c r="X213" i="46"/>
  <c r="Q213" i="46"/>
  <c r="P41" i="46"/>
  <c r="I41" i="46"/>
  <c r="T41" i="46"/>
  <c r="N41" i="46"/>
  <c r="R41" i="46"/>
  <c r="D100" i="36"/>
  <c r="AD133" i="46" s="1"/>
  <c r="G100" i="36"/>
  <c r="AG154" i="46" s="1"/>
  <c r="P100" i="36"/>
  <c r="AP154" i="46" s="1"/>
  <c r="T100" i="36"/>
  <c r="AT154" i="46" s="1"/>
  <c r="J100" i="36"/>
  <c r="AJ154" i="46" s="1"/>
  <c r="G37" i="64"/>
  <c r="N208" i="46"/>
  <c r="N128" i="46"/>
  <c r="J128" i="56" s="1"/>
  <c r="Y607" i="64"/>
  <c r="Y174" i="64" s="1"/>
  <c r="K607" i="64"/>
  <c r="K392" i="64" s="1"/>
  <c r="Q125" i="46"/>
  <c r="O100" i="36"/>
  <c r="AO133" i="46" s="1"/>
  <c r="L41" i="46"/>
  <c r="Y41" i="46"/>
  <c r="J41" i="46"/>
  <c r="AA41" i="46"/>
  <c r="U41" i="46"/>
  <c r="Q41" i="56" s="1"/>
  <c r="M100" i="36"/>
  <c r="AM133" i="46" s="1"/>
  <c r="I100" i="36"/>
  <c r="AI154" i="46" s="1"/>
  <c r="U100" i="36"/>
  <c r="AU133" i="46" s="1"/>
  <c r="H100" i="36"/>
  <c r="AH133" i="46" s="1"/>
  <c r="Q128" i="46"/>
  <c r="M128" i="56" s="1"/>
  <c r="L607" i="64"/>
  <c r="L319" i="64" s="1"/>
  <c r="Z607" i="64"/>
  <c r="S100" i="36"/>
  <c r="AS133" i="46" s="1"/>
  <c r="V100" i="36"/>
  <c r="AV133" i="46" s="1"/>
  <c r="Q100" i="36"/>
  <c r="AQ133" i="46" s="1"/>
  <c r="CO129" i="46"/>
  <c r="L208" i="46"/>
  <c r="M124" i="46"/>
  <c r="I124" i="56" s="1"/>
  <c r="I128" i="46"/>
  <c r="E128" i="56" s="1"/>
  <c r="J607" i="64"/>
  <c r="J103" i="64" s="1"/>
  <c r="V85" i="56"/>
  <c r="V243" i="56" s="1"/>
  <c r="BQ243" i="46"/>
  <c r="Z617" i="64"/>
  <c r="Z43" i="64" s="1"/>
  <c r="U126" i="46"/>
  <c r="Q126" i="56" s="1"/>
  <c r="H594" i="64"/>
  <c r="H90" i="64" s="1"/>
  <c r="Z22" i="46"/>
  <c r="U29" i="25" s="1"/>
  <c r="R22" i="46"/>
  <c r="W600" i="64"/>
  <c r="W96" i="64" s="1"/>
  <c r="Z600" i="64"/>
  <c r="Z458" i="64" s="1"/>
  <c r="Z127" i="46"/>
  <c r="V127" i="56" s="1"/>
  <c r="M208" i="46"/>
  <c r="R208" i="46"/>
  <c r="J208" i="46"/>
  <c r="L128" i="46"/>
  <c r="H128" i="56" s="1"/>
  <c r="P128" i="46"/>
  <c r="L128" i="56" s="1"/>
  <c r="O128" i="46"/>
  <c r="K128" i="56" s="1"/>
  <c r="Z128" i="46"/>
  <c r="V128" i="56" s="1"/>
  <c r="M127" i="46"/>
  <c r="I127" i="56" s="1"/>
  <c r="O600" i="64"/>
  <c r="O238" i="64" s="1"/>
  <c r="AA208" i="46"/>
  <c r="K208" i="46"/>
  <c r="M128" i="46"/>
  <c r="I128" i="56" s="1"/>
  <c r="Y128" i="46"/>
  <c r="U128" i="56" s="1"/>
  <c r="AB128" i="46"/>
  <c r="X128" i="56" s="1"/>
  <c r="AA128" i="46"/>
  <c r="W128" i="56" s="1"/>
  <c r="N606" i="64"/>
  <c r="N32" i="64" s="1"/>
  <c r="AA127" i="46"/>
  <c r="N600" i="64"/>
  <c r="T208" i="46"/>
  <c r="W208" i="46"/>
  <c r="V208" i="46"/>
  <c r="R128" i="46"/>
  <c r="N128" i="56" s="1"/>
  <c r="T128" i="46"/>
  <c r="P128" i="56" s="1"/>
  <c r="V606" i="64"/>
  <c r="V244" i="64" s="1"/>
  <c r="X208" i="46"/>
  <c r="Y208" i="46"/>
  <c r="S208" i="46"/>
  <c r="AV630" i="64"/>
  <c r="W213" i="46"/>
  <c r="V611" i="64"/>
  <c r="V178" i="64" s="1"/>
  <c r="W630" i="64"/>
  <c r="W415" i="64" s="1"/>
  <c r="Q124" i="46"/>
  <c r="M124" i="56" s="1"/>
  <c r="L626" i="64"/>
  <c r="L411" i="64" s="1"/>
  <c r="AB208" i="46"/>
  <c r="Z611" i="64"/>
  <c r="Z37" i="64" s="1"/>
  <c r="Q58" i="46"/>
  <c r="M58" i="56" s="1"/>
  <c r="M244" i="56" s="1"/>
  <c r="X124" i="46"/>
  <c r="T124" i="56" s="1"/>
  <c r="N626" i="64"/>
  <c r="N338" i="64" s="1"/>
  <c r="Y213" i="46"/>
  <c r="Y611" i="64"/>
  <c r="Y396" i="64" s="1"/>
  <c r="N124" i="46"/>
  <c r="J124" i="56" s="1"/>
  <c r="AA124" i="46"/>
  <c r="W124" i="56" s="1"/>
  <c r="Z208" i="46"/>
  <c r="O208" i="46"/>
  <c r="Q604" i="64"/>
  <c r="Q389" i="64" s="1"/>
  <c r="Q208" i="46"/>
  <c r="M161" i="47"/>
  <c r="M340" i="47" s="1"/>
  <c r="M162" i="47"/>
  <c r="M341" i="47" s="1"/>
  <c r="AK245" i="46"/>
  <c r="AH86" i="25"/>
  <c r="AK126" i="64"/>
  <c r="AK56" i="64"/>
  <c r="AK268" i="64"/>
  <c r="AK561" i="64"/>
  <c r="AK415" i="64"/>
  <c r="AK342" i="64"/>
  <c r="AK488" i="64"/>
  <c r="AK197" i="64"/>
  <c r="S147" i="46"/>
  <c r="N133" i="25" s="1"/>
  <c r="N147" i="46"/>
  <c r="I133" i="25" s="1"/>
  <c r="R147" i="46"/>
  <c r="M133" i="25" s="1"/>
  <c r="AP86" i="25"/>
  <c r="U162" i="47"/>
  <c r="U341" i="47" s="1"/>
  <c r="AS245" i="46"/>
  <c r="U161" i="47"/>
  <c r="U340" i="47" s="1"/>
  <c r="L147" i="46"/>
  <c r="G133" i="25" s="1"/>
  <c r="AS415" i="64"/>
  <c r="AS197" i="64"/>
  <c r="AS561" i="64"/>
  <c r="AS268" i="64"/>
  <c r="AS488" i="64"/>
  <c r="AS342" i="64"/>
  <c r="AS56" i="64"/>
  <c r="AS126" i="64"/>
  <c r="R147" i="56"/>
  <c r="Q111" i="47" s="1"/>
  <c r="Q62" i="47" s="1"/>
  <c r="AB213" i="46"/>
  <c r="O213" i="46"/>
  <c r="R213" i="46"/>
  <c r="AA213" i="46"/>
  <c r="M213" i="46"/>
  <c r="AA30" i="46"/>
  <c r="W30" i="56" s="1"/>
  <c r="J20" i="46"/>
  <c r="H253" i="46" s="1"/>
  <c r="L146" i="46"/>
  <c r="G132" i="25" s="1"/>
  <c r="G284" i="25" s="1"/>
  <c r="V593" i="64"/>
  <c r="V451" i="64" s="1"/>
  <c r="M593" i="64"/>
  <c r="M89" i="64" s="1"/>
  <c r="K593" i="64"/>
  <c r="K19" i="64" s="1"/>
  <c r="P524" i="64"/>
  <c r="P231" i="64"/>
  <c r="P46" i="46"/>
  <c r="L46" i="56" s="1"/>
  <c r="L618" i="64"/>
  <c r="L114" i="64" s="1"/>
  <c r="Q618" i="64"/>
  <c r="Q330" i="64" s="1"/>
  <c r="P618" i="64"/>
  <c r="P256" i="64" s="1"/>
  <c r="K618" i="64"/>
  <c r="K476" i="64" s="1"/>
  <c r="X46" i="46"/>
  <c r="M46" i="46"/>
  <c r="H63" i="74" s="1"/>
  <c r="H61" i="75" s="1"/>
  <c r="N593" i="64"/>
  <c r="S213" i="46"/>
  <c r="K213" i="46"/>
  <c r="Z213" i="46"/>
  <c r="T213" i="46"/>
  <c r="P213" i="46"/>
  <c r="Y20" i="46"/>
  <c r="W253" i="46" s="1"/>
  <c r="X602" i="64"/>
  <c r="X387" i="64" s="1"/>
  <c r="T593" i="64"/>
  <c r="T451" i="64" s="1"/>
  <c r="S593" i="64"/>
  <c r="S524" i="64" s="1"/>
  <c r="Y593" i="64"/>
  <c r="Y524" i="64" s="1"/>
  <c r="O593" i="64"/>
  <c r="O231" i="64" s="1"/>
  <c r="Y46" i="46"/>
  <c r="T63" i="74" s="1"/>
  <c r="P451" i="64"/>
  <c r="P89" i="64"/>
  <c r="M618" i="64"/>
  <c r="M330" i="64" s="1"/>
  <c r="S46" i="46"/>
  <c r="N63" i="74" s="1"/>
  <c r="N61" i="75" s="1"/>
  <c r="R46" i="46"/>
  <c r="M63" i="25" s="1"/>
  <c r="N618" i="64"/>
  <c r="N330" i="64" s="1"/>
  <c r="H618" i="64"/>
  <c r="H330" i="64" s="1"/>
  <c r="K46" i="46"/>
  <c r="S618" i="64"/>
  <c r="S403" i="64" s="1"/>
  <c r="U593" i="64"/>
  <c r="U378" i="64" s="1"/>
  <c r="X56" i="25"/>
  <c r="N213" i="46"/>
  <c r="J213" i="46"/>
  <c r="U213" i="46"/>
  <c r="I213" i="46"/>
  <c r="L20" i="46"/>
  <c r="J253" i="46" s="1"/>
  <c r="Q30" i="46"/>
  <c r="M30" i="56" s="1"/>
  <c r="X593" i="64"/>
  <c r="X231" i="64" s="1"/>
  <c r="L593" i="64"/>
  <c r="L305" i="64" s="1"/>
  <c r="I593" i="64"/>
  <c r="I231" i="64" s="1"/>
  <c r="Z593" i="64"/>
  <c r="G618" i="64"/>
  <c r="G330" i="64" s="1"/>
  <c r="P160" i="64"/>
  <c r="J618" i="64"/>
  <c r="J476" i="64" s="1"/>
  <c r="Y618" i="64"/>
  <c r="Y549" i="64" s="1"/>
  <c r="J46" i="46"/>
  <c r="F46" i="56" s="1"/>
  <c r="Z46" i="46"/>
  <c r="U63" i="25" s="1"/>
  <c r="V46" i="46"/>
  <c r="Q63" i="25" s="1"/>
  <c r="T146" i="46"/>
  <c r="O132" i="25" s="1"/>
  <c r="O284" i="25" s="1"/>
  <c r="W593" i="64"/>
  <c r="R593" i="64"/>
  <c r="R19" i="64" s="1"/>
  <c r="H600" i="64"/>
  <c r="H458" i="64" s="1"/>
  <c r="I600" i="64"/>
  <c r="X600" i="64"/>
  <c r="X531" i="64" s="1"/>
  <c r="M600" i="64"/>
  <c r="M385" i="64" s="1"/>
  <c r="Y600" i="64"/>
  <c r="Y531" i="64" s="1"/>
  <c r="Y127" i="46"/>
  <c r="U127" i="56" s="1"/>
  <c r="K605" i="64"/>
  <c r="K463" i="64" s="1"/>
  <c r="I33" i="46"/>
  <c r="D45" i="25" s="1"/>
  <c r="Y605" i="64"/>
  <c r="Y463" i="64" s="1"/>
  <c r="O605" i="64"/>
  <c r="O101" i="64" s="1"/>
  <c r="AA33" i="46"/>
  <c r="W33" i="56" s="1"/>
  <c r="W605" i="64"/>
  <c r="W172" i="64" s="1"/>
  <c r="N605" i="64"/>
  <c r="N463" i="64" s="1"/>
  <c r="R605" i="64"/>
  <c r="R31" i="64" s="1"/>
  <c r="G605" i="64"/>
  <c r="G463" i="64" s="1"/>
  <c r="P212" i="46"/>
  <c r="L606" i="64"/>
  <c r="L318" i="64" s="1"/>
  <c r="X121" i="46"/>
  <c r="T121" i="56" s="1"/>
  <c r="L600" i="64"/>
  <c r="L531" i="64" s="1"/>
  <c r="V600" i="64"/>
  <c r="V385" i="64" s="1"/>
  <c r="K600" i="64"/>
  <c r="K167" i="64" s="1"/>
  <c r="Q600" i="64"/>
  <c r="P600" i="64"/>
  <c r="P238" i="64" s="1"/>
  <c r="K127" i="46"/>
  <c r="T127" i="46"/>
  <c r="P127" i="56" s="1"/>
  <c r="H605" i="64"/>
  <c r="H101" i="64" s="1"/>
  <c r="Q605" i="64"/>
  <c r="Q172" i="64" s="1"/>
  <c r="X605" i="64"/>
  <c r="X31" i="64" s="1"/>
  <c r="T605" i="64"/>
  <c r="T101" i="64" s="1"/>
  <c r="U605" i="64"/>
  <c r="J605" i="64"/>
  <c r="J31" i="64" s="1"/>
  <c r="O33" i="46"/>
  <c r="K33" i="56" s="1"/>
  <c r="Z33" i="46"/>
  <c r="V33" i="56" s="1"/>
  <c r="V605" i="64"/>
  <c r="V172" i="64" s="1"/>
  <c r="Y33" i="46"/>
  <c r="T45" i="25" s="1"/>
  <c r="AA212" i="46"/>
  <c r="M606" i="64"/>
  <c r="M391" i="64" s="1"/>
  <c r="J127" i="46"/>
  <c r="F127" i="56" s="1"/>
  <c r="J600" i="64"/>
  <c r="J531" i="64" s="1"/>
  <c r="T600" i="64"/>
  <c r="T167" i="64" s="1"/>
  <c r="G600" i="64"/>
  <c r="G96" i="64" s="1"/>
  <c r="U600" i="64"/>
  <c r="U531" i="64" s="1"/>
  <c r="Q127" i="46"/>
  <c r="M127" i="56" s="1"/>
  <c r="S605" i="64"/>
  <c r="S390" i="64" s="1"/>
  <c r="L605" i="64"/>
  <c r="L31" i="64" s="1"/>
  <c r="S33" i="46"/>
  <c r="O33" i="56" s="1"/>
  <c r="T33" i="46"/>
  <c r="Q33" i="46"/>
  <c r="L45" i="25" s="1"/>
  <c r="N33" i="46"/>
  <c r="I45" i="25" s="1"/>
  <c r="I605" i="64"/>
  <c r="I101" i="64" s="1"/>
  <c r="AB33" i="46"/>
  <c r="W45" i="25" s="1"/>
  <c r="M33" i="46"/>
  <c r="H45" i="25" s="1"/>
  <c r="O212" i="46"/>
  <c r="K606" i="64"/>
  <c r="K391" i="64" s="1"/>
  <c r="P127" i="46"/>
  <c r="L127" i="56" s="1"/>
  <c r="Q22" i="46"/>
  <c r="L29" i="25" s="1"/>
  <c r="W22" i="46"/>
  <c r="S22" i="56" s="1"/>
  <c r="N22" i="46"/>
  <c r="J22" i="56" s="1"/>
  <c r="K594" i="64"/>
  <c r="K90" i="64" s="1"/>
  <c r="Z594" i="64"/>
  <c r="Z306" i="64" s="1"/>
  <c r="I594" i="64"/>
  <c r="I452" i="64" s="1"/>
  <c r="R475" i="64"/>
  <c r="R184" i="64"/>
  <c r="G599" i="64"/>
  <c r="N599" i="64"/>
  <c r="W599" i="64"/>
  <c r="H599" i="64"/>
  <c r="J599" i="64"/>
  <c r="I599" i="64"/>
  <c r="T599" i="64"/>
  <c r="M599" i="64"/>
  <c r="V599" i="64"/>
  <c r="U599" i="64"/>
  <c r="Q599" i="64"/>
  <c r="X599" i="64"/>
  <c r="L599" i="64"/>
  <c r="Z599" i="64"/>
  <c r="K599" i="64"/>
  <c r="T147" i="56"/>
  <c r="S111" i="47" s="1"/>
  <c r="S62" i="47" s="1"/>
  <c r="N20" i="46"/>
  <c r="L253" i="46" s="1"/>
  <c r="AB20" i="46"/>
  <c r="Z253" i="46" s="1"/>
  <c r="I20" i="46"/>
  <c r="G253" i="46" s="1"/>
  <c r="AA146" i="46"/>
  <c r="V132" i="25" s="1"/>
  <c r="V284" i="25" s="1"/>
  <c r="I146" i="46"/>
  <c r="D132" i="25" s="1"/>
  <c r="O607" i="64"/>
  <c r="O465" i="64" s="1"/>
  <c r="S607" i="64"/>
  <c r="S319" i="64" s="1"/>
  <c r="S617" i="64"/>
  <c r="S255" i="64" s="1"/>
  <c r="N617" i="64"/>
  <c r="N475" i="64" s="1"/>
  <c r="K126" i="46"/>
  <c r="G126" i="56" s="1"/>
  <c r="P126" i="46"/>
  <c r="L126" i="56" s="1"/>
  <c r="N126" i="46"/>
  <c r="J126" i="56" s="1"/>
  <c r="Z126" i="46"/>
  <c r="V126" i="56" s="1"/>
  <c r="G617" i="64"/>
  <c r="G184" i="64" s="1"/>
  <c r="S127" i="46"/>
  <c r="O127" i="56" s="1"/>
  <c r="AB127" i="46"/>
  <c r="X127" i="56" s="1"/>
  <c r="V127" i="46"/>
  <c r="O599" i="64"/>
  <c r="O457" i="64" s="1"/>
  <c r="I19" i="46"/>
  <c r="G241" i="46" s="1"/>
  <c r="Y592" i="64"/>
  <c r="Y88" i="64" s="1"/>
  <c r="S19" i="46"/>
  <c r="N27" i="25" s="1"/>
  <c r="X592" i="64"/>
  <c r="X18" i="64" s="1"/>
  <c r="S592" i="64"/>
  <c r="S450" i="64" s="1"/>
  <c r="K20" i="46"/>
  <c r="I253" i="46" s="1"/>
  <c r="Z20" i="46"/>
  <c r="X253" i="46" s="1"/>
  <c r="V20" i="46"/>
  <c r="T253" i="46" s="1"/>
  <c r="Y630" i="64"/>
  <c r="Y126" i="64" s="1"/>
  <c r="J146" i="46"/>
  <c r="E132" i="25" s="1"/>
  <c r="E284" i="25" s="1"/>
  <c r="Q607" i="64"/>
  <c r="Q33" i="64" s="1"/>
  <c r="H607" i="64"/>
  <c r="H538" i="64" s="1"/>
  <c r="P30" i="46"/>
  <c r="L30" i="56" s="1"/>
  <c r="Y599" i="64"/>
  <c r="Y95" i="64" s="1"/>
  <c r="W617" i="64"/>
  <c r="Q126" i="46"/>
  <c r="M126" i="56" s="1"/>
  <c r="O126" i="46"/>
  <c r="K126" i="56" s="1"/>
  <c r="M126" i="46"/>
  <c r="I126" i="56" s="1"/>
  <c r="W126" i="46"/>
  <c r="S126" i="56" s="1"/>
  <c r="S126" i="46"/>
  <c r="O126" i="56" s="1"/>
  <c r="Y617" i="64"/>
  <c r="J617" i="64"/>
  <c r="J43" i="64" s="1"/>
  <c r="P599" i="64"/>
  <c r="P166" i="64" s="1"/>
  <c r="X148" i="46"/>
  <c r="T148" i="56" s="1"/>
  <c r="P146" i="46"/>
  <c r="K132" i="25" s="1"/>
  <c r="K284" i="25" s="1"/>
  <c r="X126" i="46"/>
  <c r="T126" i="56" s="1"/>
  <c r="L126" i="46"/>
  <c r="H126" i="56" s="1"/>
  <c r="I126" i="46"/>
  <c r="E126" i="56" s="1"/>
  <c r="P617" i="64"/>
  <c r="P255" i="64" s="1"/>
  <c r="V146" i="46"/>
  <c r="Q132" i="25" s="1"/>
  <c r="Q284" i="25" s="1"/>
  <c r="W127" i="46"/>
  <c r="S127" i="56" s="1"/>
  <c r="U127" i="46"/>
  <c r="G604" i="64"/>
  <c r="U604" i="64"/>
  <c r="M604" i="64"/>
  <c r="H604" i="64"/>
  <c r="P604" i="64"/>
  <c r="L604" i="64"/>
  <c r="Z32" i="46"/>
  <c r="V32" i="46"/>
  <c r="M32" i="46"/>
  <c r="O32" i="46"/>
  <c r="P32" i="46"/>
  <c r="K32" i="46"/>
  <c r="N604" i="64"/>
  <c r="V604" i="64"/>
  <c r="I604" i="64"/>
  <c r="K604" i="64"/>
  <c r="U32" i="46"/>
  <c r="L32" i="46"/>
  <c r="J32" i="46"/>
  <c r="Q32" i="46"/>
  <c r="Y32" i="46"/>
  <c r="T32" i="46"/>
  <c r="W32" i="46"/>
  <c r="W604" i="64"/>
  <c r="Y604" i="64"/>
  <c r="X32" i="46"/>
  <c r="T604" i="64"/>
  <c r="S604" i="64"/>
  <c r="X604" i="64"/>
  <c r="R604" i="64"/>
  <c r="Z604" i="64"/>
  <c r="J604" i="64"/>
  <c r="R32" i="46"/>
  <c r="I32" i="46"/>
  <c r="S32" i="46"/>
  <c r="N32" i="46"/>
  <c r="AA32" i="46"/>
  <c r="AB32" i="46"/>
  <c r="O617" i="64"/>
  <c r="M617" i="64"/>
  <c r="X617" i="64"/>
  <c r="U617" i="64"/>
  <c r="L617" i="64"/>
  <c r="Q617" i="64"/>
  <c r="H617" i="64"/>
  <c r="H235" i="44"/>
  <c r="I46" i="46"/>
  <c r="U46" i="46"/>
  <c r="W46" i="46"/>
  <c r="W618" i="64"/>
  <c r="U618" i="64"/>
  <c r="Z618" i="64"/>
  <c r="T618" i="64"/>
  <c r="O618" i="64"/>
  <c r="O46" i="46"/>
  <c r="I618" i="64"/>
  <c r="V618" i="64"/>
  <c r="R548" i="64"/>
  <c r="N127" i="46"/>
  <c r="L127" i="46"/>
  <c r="O127" i="46"/>
  <c r="K127" i="56" s="1"/>
  <c r="X127" i="46"/>
  <c r="T127" i="56" s="1"/>
  <c r="I127" i="46"/>
  <c r="E127" i="56" s="1"/>
  <c r="R113" i="64"/>
  <c r="J125" i="46"/>
  <c r="F125" i="56" s="1"/>
  <c r="X243" i="56"/>
  <c r="Q19" i="46"/>
  <c r="O241" i="46" s="1"/>
  <c r="X19" i="46"/>
  <c r="AA19" i="46"/>
  <c r="Y241" i="46" s="1"/>
  <c r="T592" i="64"/>
  <c r="T304" i="64" s="1"/>
  <c r="K592" i="64"/>
  <c r="K523" i="64" s="1"/>
  <c r="J19" i="46"/>
  <c r="H241" i="46" s="1"/>
  <c r="U592" i="64"/>
  <c r="U18" i="64" s="1"/>
  <c r="V592" i="64"/>
  <c r="V18" i="64" s="1"/>
  <c r="M592" i="64"/>
  <c r="M159" i="64" s="1"/>
  <c r="Z19" i="46"/>
  <c r="X241" i="46" s="1"/>
  <c r="W58" i="46"/>
  <c r="R630" i="64"/>
  <c r="R56" i="64" s="1"/>
  <c r="I630" i="64"/>
  <c r="I561" i="64" s="1"/>
  <c r="R255" i="64"/>
  <c r="L125" i="46"/>
  <c r="H125" i="56" s="1"/>
  <c r="S125" i="46"/>
  <c r="O125" i="56" s="1"/>
  <c r="CL248" i="46"/>
  <c r="K23" i="46"/>
  <c r="G23" i="56" s="1"/>
  <c r="F52" i="69" s="1"/>
  <c r="P592" i="64"/>
  <c r="P450" i="64" s="1"/>
  <c r="J592" i="64"/>
  <c r="J88" i="64" s="1"/>
  <c r="N19" i="46"/>
  <c r="L241" i="46" s="1"/>
  <c r="W592" i="64"/>
  <c r="W88" i="64" s="1"/>
  <c r="N592" i="64"/>
  <c r="N377" i="64" s="1"/>
  <c r="O19" i="46"/>
  <c r="M241" i="46" s="1"/>
  <c r="R19" i="46"/>
  <c r="M27" i="25" s="1"/>
  <c r="P19" i="46"/>
  <c r="K27" i="25" s="1"/>
  <c r="Z592" i="64"/>
  <c r="Z88" i="64" s="1"/>
  <c r="Q630" i="64"/>
  <c r="Q197" i="64" s="1"/>
  <c r="G630" i="64"/>
  <c r="G561" i="64" s="1"/>
  <c r="M630" i="64"/>
  <c r="M561" i="64" s="1"/>
  <c r="G621" i="64"/>
  <c r="G479" i="64" s="1"/>
  <c r="R402" i="64"/>
  <c r="T125" i="46"/>
  <c r="P125" i="56" s="1"/>
  <c r="S22" i="46"/>
  <c r="P594" i="64"/>
  <c r="P20" i="64" s="1"/>
  <c r="Z123" i="46"/>
  <c r="V123" i="56" s="1"/>
  <c r="U123" i="46"/>
  <c r="R123" i="46"/>
  <c r="N123" i="56" s="1"/>
  <c r="M123" i="46"/>
  <c r="I123" i="56" s="1"/>
  <c r="O123" i="46"/>
  <c r="K123" i="56" s="1"/>
  <c r="X123" i="46"/>
  <c r="T123" i="56" s="1"/>
  <c r="V123" i="46"/>
  <c r="R123" i="56" s="1"/>
  <c r="J123" i="46"/>
  <c r="F123" i="56" s="1"/>
  <c r="I123" i="46"/>
  <c r="E123" i="56" s="1"/>
  <c r="AA123" i="46"/>
  <c r="W123" i="56" s="1"/>
  <c r="L123" i="46"/>
  <c r="H123" i="56" s="1"/>
  <c r="W123" i="46"/>
  <c r="S123" i="56" s="1"/>
  <c r="T123" i="46"/>
  <c r="P123" i="56" s="1"/>
  <c r="Q123" i="46"/>
  <c r="S123" i="46"/>
  <c r="O123" i="56" s="1"/>
  <c r="N123" i="46"/>
  <c r="J123" i="56" s="1"/>
  <c r="J121" i="46"/>
  <c r="F121" i="56" s="1"/>
  <c r="AB121" i="46"/>
  <c r="X121" i="56" s="1"/>
  <c r="Y121" i="46"/>
  <c r="U121" i="56" s="1"/>
  <c r="I121" i="46"/>
  <c r="N121" i="46"/>
  <c r="J121" i="56" s="1"/>
  <c r="Z121" i="46"/>
  <c r="V121" i="56" s="1"/>
  <c r="L121" i="46"/>
  <c r="H121" i="56" s="1"/>
  <c r="P121" i="46"/>
  <c r="L121" i="56" s="1"/>
  <c r="K121" i="46"/>
  <c r="G121" i="56" s="1"/>
  <c r="Q121" i="46"/>
  <c r="M121" i="56" s="1"/>
  <c r="S121" i="46"/>
  <c r="O121" i="56" s="1"/>
  <c r="U121" i="46"/>
  <c r="Q121" i="56" s="1"/>
  <c r="M121" i="46"/>
  <c r="I121" i="56" s="1"/>
  <c r="R121" i="46"/>
  <c r="N121" i="56" s="1"/>
  <c r="V121" i="46"/>
  <c r="R121" i="56" s="1"/>
  <c r="O121" i="46"/>
  <c r="K121" i="56" s="1"/>
  <c r="AA121" i="46"/>
  <c r="W121" i="56" s="1"/>
  <c r="T121" i="46"/>
  <c r="P121" i="56" s="1"/>
  <c r="N85" i="56"/>
  <c r="N243" i="56" s="1"/>
  <c r="H236" i="44"/>
  <c r="G249" i="64"/>
  <c r="G542" i="64"/>
  <c r="Q611" i="64"/>
  <c r="Q396" i="64" s="1"/>
  <c r="N611" i="64"/>
  <c r="N323" i="64" s="1"/>
  <c r="L611" i="64"/>
  <c r="L542" i="64" s="1"/>
  <c r="O611" i="64"/>
  <c r="O178" i="64" s="1"/>
  <c r="I611" i="64"/>
  <c r="I396" i="64" s="1"/>
  <c r="X58" i="46"/>
  <c r="T58" i="56" s="1"/>
  <c r="T244" i="56" s="1"/>
  <c r="O630" i="64"/>
  <c r="O126" i="64" s="1"/>
  <c r="N630" i="64"/>
  <c r="N488" i="64" s="1"/>
  <c r="N58" i="46"/>
  <c r="L245" i="46" s="1"/>
  <c r="T58" i="46"/>
  <c r="P58" i="56" s="1"/>
  <c r="P244" i="56" s="1"/>
  <c r="S630" i="64"/>
  <c r="S561" i="64" s="1"/>
  <c r="K58" i="46"/>
  <c r="G58" i="56" s="1"/>
  <c r="G244" i="56" s="1"/>
  <c r="J58" i="46"/>
  <c r="H245" i="46" s="1"/>
  <c r="K630" i="64"/>
  <c r="K56" i="64" s="1"/>
  <c r="Y58" i="46"/>
  <c r="U58" i="56" s="1"/>
  <c r="U244" i="56" s="1"/>
  <c r="J124" i="46"/>
  <c r="F124" i="56" s="1"/>
  <c r="P124" i="46"/>
  <c r="L124" i="56" s="1"/>
  <c r="Z124" i="46"/>
  <c r="V124" i="56" s="1"/>
  <c r="AB124" i="46"/>
  <c r="X124" i="56" s="1"/>
  <c r="U124" i="46"/>
  <c r="Q124" i="56" s="1"/>
  <c r="P125" i="46"/>
  <c r="L125" i="56" s="1"/>
  <c r="S606" i="64"/>
  <c r="S464" i="64" s="1"/>
  <c r="P606" i="64"/>
  <c r="P244" i="64" s="1"/>
  <c r="I606" i="64"/>
  <c r="I537" i="64" s="1"/>
  <c r="R606" i="64"/>
  <c r="R391" i="64" s="1"/>
  <c r="Z606" i="64"/>
  <c r="Z391" i="64" s="1"/>
  <c r="I595" i="64"/>
  <c r="I453" i="64" s="1"/>
  <c r="V125" i="46"/>
  <c r="R125" i="56" s="1"/>
  <c r="X125" i="46"/>
  <c r="W125" i="46"/>
  <c r="S125" i="56" s="1"/>
  <c r="G178" i="64"/>
  <c r="G323" i="64"/>
  <c r="U611" i="64"/>
  <c r="U323" i="64" s="1"/>
  <c r="W611" i="64"/>
  <c r="W542" i="64" s="1"/>
  <c r="X611" i="64"/>
  <c r="X323" i="64" s="1"/>
  <c r="J611" i="64"/>
  <c r="J37" i="64" s="1"/>
  <c r="K611" i="64"/>
  <c r="H630" i="64"/>
  <c r="H126" i="64" s="1"/>
  <c r="U58" i="46"/>
  <c r="Q58" i="56" s="1"/>
  <c r="Q244" i="56" s="1"/>
  <c r="V630" i="64"/>
  <c r="V197" i="64" s="1"/>
  <c r="AA58" i="46"/>
  <c r="W58" i="56" s="1"/>
  <c r="W244" i="56" s="1"/>
  <c r="S58" i="46"/>
  <c r="Q245" i="46" s="1"/>
  <c r="R58" i="46"/>
  <c r="P245" i="46" s="1"/>
  <c r="V58" i="46"/>
  <c r="T245" i="46" s="1"/>
  <c r="L630" i="64"/>
  <c r="L268" i="64" s="1"/>
  <c r="M58" i="46"/>
  <c r="I58" i="56" s="1"/>
  <c r="I244" i="56" s="1"/>
  <c r="U630" i="64"/>
  <c r="U197" i="64" s="1"/>
  <c r="V124" i="46"/>
  <c r="R124" i="56" s="1"/>
  <c r="T124" i="46"/>
  <c r="P124" i="56" s="1"/>
  <c r="R124" i="46"/>
  <c r="N124" i="56" s="1"/>
  <c r="Y124" i="46"/>
  <c r="U124" i="56" s="1"/>
  <c r="S124" i="46"/>
  <c r="O124" i="56" s="1"/>
  <c r="AB125" i="46"/>
  <c r="X125" i="56" s="1"/>
  <c r="H606" i="64"/>
  <c r="H32" i="64" s="1"/>
  <c r="O606" i="64"/>
  <c r="O391" i="64" s="1"/>
  <c r="T606" i="64"/>
  <c r="T537" i="64" s="1"/>
  <c r="U606" i="64"/>
  <c r="U464" i="64" s="1"/>
  <c r="W606" i="64"/>
  <c r="W173" i="64" s="1"/>
  <c r="AA125" i="46"/>
  <c r="W125" i="56" s="1"/>
  <c r="K125" i="46"/>
  <c r="G125" i="56" s="1"/>
  <c r="I125" i="46"/>
  <c r="E125" i="56" s="1"/>
  <c r="N125" i="46"/>
  <c r="J125" i="56" s="1"/>
  <c r="R594" i="64"/>
  <c r="R20" i="64" s="1"/>
  <c r="X22" i="46"/>
  <c r="V22" i="46"/>
  <c r="G594" i="64"/>
  <c r="G379" i="64" s="1"/>
  <c r="M594" i="64"/>
  <c r="O594" i="64"/>
  <c r="G396" i="64"/>
  <c r="M611" i="64"/>
  <c r="M37" i="64" s="1"/>
  <c r="S611" i="64"/>
  <c r="S542" i="64" s="1"/>
  <c r="T611" i="64"/>
  <c r="T542" i="64" s="1"/>
  <c r="H611" i="64"/>
  <c r="R611" i="64"/>
  <c r="X630" i="64"/>
  <c r="X56" i="64" s="1"/>
  <c r="J630" i="64"/>
  <c r="J197" i="64" s="1"/>
  <c r="T630" i="64"/>
  <c r="T561" i="64" s="1"/>
  <c r="Z630" i="64"/>
  <c r="Z561" i="64" s="1"/>
  <c r="AB58" i="46"/>
  <c r="X58" i="56" s="1"/>
  <c r="X244" i="56" s="1"/>
  <c r="L58" i="46"/>
  <c r="H58" i="56" s="1"/>
  <c r="H244" i="56" s="1"/>
  <c r="P58" i="46"/>
  <c r="L58" i="56" s="1"/>
  <c r="L244" i="56" s="1"/>
  <c r="I58" i="46"/>
  <c r="G245" i="46" s="1"/>
  <c r="O58" i="46"/>
  <c r="K58" i="56" s="1"/>
  <c r="K244" i="56" s="1"/>
  <c r="W124" i="46"/>
  <c r="S124" i="56" s="1"/>
  <c r="K124" i="46"/>
  <c r="G124" i="56" s="1"/>
  <c r="L124" i="46"/>
  <c r="H124" i="56" s="1"/>
  <c r="I124" i="46"/>
  <c r="E124" i="56" s="1"/>
  <c r="R125" i="46"/>
  <c r="N125" i="56" s="1"/>
  <c r="J606" i="64"/>
  <c r="J102" i="64" s="1"/>
  <c r="Q606" i="64"/>
  <c r="Q102" i="64" s="1"/>
  <c r="Y606" i="64"/>
  <c r="Y391" i="64" s="1"/>
  <c r="X606" i="64"/>
  <c r="X391" i="64" s="1"/>
  <c r="AB211" i="46"/>
  <c r="X31" i="25"/>
  <c r="Z125" i="46"/>
  <c r="V125" i="56" s="1"/>
  <c r="O125" i="46"/>
  <c r="K125" i="56" s="1"/>
  <c r="AB22" i="46"/>
  <c r="X22" i="56" s="1"/>
  <c r="Y594" i="64"/>
  <c r="Y306" i="64" s="1"/>
  <c r="Y22" i="46"/>
  <c r="T29" i="25" s="1"/>
  <c r="S594" i="64"/>
  <c r="S452" i="64" s="1"/>
  <c r="Z603" i="64"/>
  <c r="W31" i="46"/>
  <c r="Z31" i="46"/>
  <c r="M31" i="46"/>
  <c r="I31" i="46"/>
  <c r="L603" i="64"/>
  <c r="J603" i="64"/>
  <c r="K31" i="46"/>
  <c r="S31" i="46"/>
  <c r="V603" i="64"/>
  <c r="O603" i="64"/>
  <c r="L31" i="46"/>
  <c r="P603" i="64"/>
  <c r="U31" i="46"/>
  <c r="T603" i="64"/>
  <c r="N603" i="64"/>
  <c r="G603" i="64"/>
  <c r="W603" i="64"/>
  <c r="AA31" i="46"/>
  <c r="X31" i="46"/>
  <c r="K603" i="64"/>
  <c r="N31" i="46"/>
  <c r="I603" i="64"/>
  <c r="R603" i="64"/>
  <c r="X603" i="64"/>
  <c r="M603" i="64"/>
  <c r="AB31" i="46"/>
  <c r="O31" i="46"/>
  <c r="Q31" i="46"/>
  <c r="U603" i="64"/>
  <c r="T31" i="46"/>
  <c r="P31" i="46"/>
  <c r="Y31" i="46"/>
  <c r="Y603" i="64"/>
  <c r="H603" i="64"/>
  <c r="R31" i="46"/>
  <c r="Q603" i="64"/>
  <c r="S603" i="64"/>
  <c r="V31" i="46"/>
  <c r="J31" i="46"/>
  <c r="H610" i="64"/>
  <c r="N610" i="64"/>
  <c r="I610" i="64"/>
  <c r="Q610" i="64"/>
  <c r="G610" i="64"/>
  <c r="P610" i="64"/>
  <c r="W610" i="64"/>
  <c r="T610" i="64"/>
  <c r="J610" i="64"/>
  <c r="Z610" i="64"/>
  <c r="S610" i="64"/>
  <c r="V610" i="64"/>
  <c r="Y610" i="64"/>
  <c r="M610" i="64"/>
  <c r="U610" i="64"/>
  <c r="L610" i="64"/>
  <c r="X610" i="64"/>
  <c r="K610" i="64"/>
  <c r="R610" i="64"/>
  <c r="O610" i="64"/>
  <c r="O243" i="56"/>
  <c r="T621" i="64"/>
  <c r="T552" i="64" s="1"/>
  <c r="Q212" i="46"/>
  <c r="AB212" i="46"/>
  <c r="R329" i="64"/>
  <c r="R33" i="46"/>
  <c r="N212" i="46"/>
  <c r="Z147" i="46"/>
  <c r="U133" i="25" s="1"/>
  <c r="AA147" i="46"/>
  <c r="M147" i="46"/>
  <c r="H133" i="25" s="1"/>
  <c r="Y147" i="46"/>
  <c r="T133" i="25" s="1"/>
  <c r="O147" i="46"/>
  <c r="P147" i="46"/>
  <c r="K133" i="25" s="1"/>
  <c r="K147" i="46"/>
  <c r="F133" i="25" s="1"/>
  <c r="J147" i="46"/>
  <c r="E133" i="25" s="1"/>
  <c r="AB147" i="46"/>
  <c r="W133" i="25" s="1"/>
  <c r="P31" i="64"/>
  <c r="P317" i="64"/>
  <c r="P463" i="64"/>
  <c r="P390" i="64"/>
  <c r="P243" i="64"/>
  <c r="P172" i="64"/>
  <c r="P536" i="64"/>
  <c r="P101" i="64"/>
  <c r="W212" i="46"/>
  <c r="M605" i="64"/>
  <c r="X212" i="46"/>
  <c r="S212" i="46"/>
  <c r="R212" i="46"/>
  <c r="R237" i="64"/>
  <c r="R530" i="64"/>
  <c r="R457" i="64"/>
  <c r="R166" i="64"/>
  <c r="R384" i="64"/>
  <c r="R311" i="64"/>
  <c r="R95" i="64"/>
  <c r="R25" i="64"/>
  <c r="Y212" i="46"/>
  <c r="J212" i="46"/>
  <c r="I212" i="46"/>
  <c r="L212" i="46"/>
  <c r="K212" i="46"/>
  <c r="N30" i="46"/>
  <c r="J30" i="56" s="1"/>
  <c r="D95" i="56"/>
  <c r="K95" i="44" s="1"/>
  <c r="L95" i="44" s="1"/>
  <c r="U212" i="46"/>
  <c r="T212" i="46"/>
  <c r="Z212" i="46"/>
  <c r="M212" i="46"/>
  <c r="O171" i="64"/>
  <c r="O462" i="64"/>
  <c r="O30" i="64"/>
  <c r="O535" i="64"/>
  <c r="O316" i="64"/>
  <c r="O100" i="64"/>
  <c r="O389" i="64"/>
  <c r="AW135" i="46"/>
  <c r="AR121" i="25" s="1"/>
  <c r="W613" i="64"/>
  <c r="V613" i="64"/>
  <c r="X613" i="64"/>
  <c r="J613" i="64"/>
  <c r="P613" i="64"/>
  <c r="Z613" i="64"/>
  <c r="Y613" i="64"/>
  <c r="I613" i="64"/>
  <c r="K613" i="64"/>
  <c r="S613" i="64"/>
  <c r="T613" i="64"/>
  <c r="G613" i="64"/>
  <c r="U613" i="64"/>
  <c r="O613" i="64"/>
  <c r="N613" i="64"/>
  <c r="H613" i="64"/>
  <c r="R613" i="64"/>
  <c r="Q613" i="64"/>
  <c r="L613" i="64"/>
  <c r="Z601" i="64"/>
  <c r="O601" i="64"/>
  <c r="M601" i="64"/>
  <c r="X601" i="64"/>
  <c r="S601" i="64"/>
  <c r="Y601" i="64"/>
  <c r="W601" i="64"/>
  <c r="I601" i="64"/>
  <c r="H601" i="64"/>
  <c r="J601" i="64"/>
  <c r="Q601" i="64"/>
  <c r="L601" i="64"/>
  <c r="V601" i="64"/>
  <c r="N601" i="64"/>
  <c r="P601" i="64"/>
  <c r="U601" i="64"/>
  <c r="R601" i="64"/>
  <c r="G601" i="64"/>
  <c r="T601" i="64"/>
  <c r="K601" i="64"/>
  <c r="Y125" i="46"/>
  <c r="U125" i="56" s="1"/>
  <c r="M125" i="46"/>
  <c r="I125" i="56" s="1"/>
  <c r="I631" i="64"/>
  <c r="AA59" i="46"/>
  <c r="V90" i="25" s="1"/>
  <c r="Z631" i="64"/>
  <c r="Z59" i="46"/>
  <c r="U90" i="25" s="1"/>
  <c r="U59" i="46"/>
  <c r="P90" i="25" s="1"/>
  <c r="L631" i="64"/>
  <c r="AB59" i="46"/>
  <c r="W90" i="25" s="1"/>
  <c r="M631" i="64"/>
  <c r="Q59" i="46"/>
  <c r="L90" i="25" s="1"/>
  <c r="V631" i="64"/>
  <c r="P631" i="64"/>
  <c r="L59" i="46"/>
  <c r="Q631" i="64"/>
  <c r="S59" i="46"/>
  <c r="N90" i="25" s="1"/>
  <c r="J59" i="46"/>
  <c r="E90" i="25" s="1"/>
  <c r="T631" i="64"/>
  <c r="V59" i="46"/>
  <c r="W631" i="64"/>
  <c r="P59" i="46"/>
  <c r="G631" i="64"/>
  <c r="X59" i="46"/>
  <c r="S90" i="25" s="1"/>
  <c r="N59" i="46"/>
  <c r="I90" i="25" s="1"/>
  <c r="Y631" i="64"/>
  <c r="J631" i="64"/>
  <c r="T59" i="46"/>
  <c r="N631" i="64"/>
  <c r="W59" i="46"/>
  <c r="R90" i="25" s="1"/>
  <c r="S631" i="64"/>
  <c r="R631" i="64"/>
  <c r="O631" i="64"/>
  <c r="H631" i="64"/>
  <c r="X631" i="64"/>
  <c r="I59" i="46"/>
  <c r="K631" i="64"/>
  <c r="Y59" i="46"/>
  <c r="T90" i="25" s="1"/>
  <c r="R59" i="46"/>
  <c r="M90" i="25" s="1"/>
  <c r="M59" i="46"/>
  <c r="H90" i="25" s="1"/>
  <c r="O59" i="46"/>
  <c r="J90" i="25" s="1"/>
  <c r="U631" i="64"/>
  <c r="K59" i="46"/>
  <c r="F90" i="25" s="1"/>
  <c r="R43" i="64"/>
  <c r="C179" i="47"/>
  <c r="AJ155" i="46"/>
  <c r="AE141" i="25" s="1"/>
  <c r="AJ135" i="46"/>
  <c r="AE121" i="25" s="1"/>
  <c r="AJ134" i="46"/>
  <c r="AF135" i="46"/>
  <c r="AA121" i="25" s="1"/>
  <c r="AF155" i="46"/>
  <c r="AA141" i="25" s="1"/>
  <c r="AF134" i="46"/>
  <c r="AP135" i="46"/>
  <c r="AK121" i="25" s="1"/>
  <c r="AP155" i="46"/>
  <c r="AK141" i="25" s="1"/>
  <c r="AP134" i="46"/>
  <c r="AR134" i="46"/>
  <c r="AR135" i="46"/>
  <c r="AM121" i="25" s="1"/>
  <c r="AR155" i="46"/>
  <c r="AM141" i="25" s="1"/>
  <c r="AV135" i="46"/>
  <c r="AQ121" i="25" s="1"/>
  <c r="AV134" i="46"/>
  <c r="AV155" i="46"/>
  <c r="AQ141" i="25" s="1"/>
  <c r="AL135" i="46"/>
  <c r="AG121" i="25" s="1"/>
  <c r="AL134" i="46"/>
  <c r="AL155" i="46"/>
  <c r="AG141" i="25" s="1"/>
  <c r="AG134" i="46"/>
  <c r="AG155" i="46"/>
  <c r="AB141" i="25" s="1"/>
  <c r="AG135" i="46"/>
  <c r="AB121" i="25" s="1"/>
  <c r="AQ134" i="46"/>
  <c r="AQ135" i="46"/>
  <c r="AL121" i="25" s="1"/>
  <c r="AQ155" i="46"/>
  <c r="AL141" i="25" s="1"/>
  <c r="AD155" i="46"/>
  <c r="C101" i="36"/>
  <c r="AD134" i="46"/>
  <c r="AD135" i="46"/>
  <c r="AO155" i="46"/>
  <c r="AJ141" i="25" s="1"/>
  <c r="AO134" i="46"/>
  <c r="AO135" i="46"/>
  <c r="AJ121" i="25" s="1"/>
  <c r="AH135" i="46"/>
  <c r="AC121" i="25" s="1"/>
  <c r="AH155" i="46"/>
  <c r="AC141" i="25" s="1"/>
  <c r="AH134" i="46"/>
  <c r="AM135" i="46"/>
  <c r="AH121" i="25" s="1"/>
  <c r="AM134" i="46"/>
  <c r="AM155" i="46"/>
  <c r="AH141" i="25" s="1"/>
  <c r="AK155" i="46"/>
  <c r="AF141" i="25" s="1"/>
  <c r="AK134" i="46"/>
  <c r="AK135" i="46"/>
  <c r="AF121" i="25" s="1"/>
  <c r="AT135" i="46"/>
  <c r="AO121" i="25" s="1"/>
  <c r="AT155" i="46"/>
  <c r="AO141" i="25" s="1"/>
  <c r="AT134" i="46"/>
  <c r="AE134" i="46"/>
  <c r="AE135" i="46"/>
  <c r="Z121" i="25" s="1"/>
  <c r="AE155" i="46"/>
  <c r="Z141" i="25" s="1"/>
  <c r="AS155" i="46"/>
  <c r="AN141" i="25" s="1"/>
  <c r="AS134" i="46"/>
  <c r="AS135" i="46"/>
  <c r="AN121" i="25" s="1"/>
  <c r="AI155" i="46"/>
  <c r="AD141" i="25" s="1"/>
  <c r="AI134" i="46"/>
  <c r="AI135" i="46"/>
  <c r="AD121" i="25" s="1"/>
  <c r="AR120" i="25"/>
  <c r="F85" i="56"/>
  <c r="F243" i="56" s="1"/>
  <c r="K30" i="46"/>
  <c r="G30" i="56" s="1"/>
  <c r="J30" i="46"/>
  <c r="F30" i="56" s="1"/>
  <c r="O152" i="46"/>
  <c r="J138" i="25" s="1"/>
  <c r="J292" i="25" s="1"/>
  <c r="Y152" i="46"/>
  <c r="T138" i="25" s="1"/>
  <c r="T292" i="25" s="1"/>
  <c r="P152" i="46"/>
  <c r="K138" i="25" s="1"/>
  <c r="K292" i="25" s="1"/>
  <c r="J152" i="46"/>
  <c r="E138" i="25" s="1"/>
  <c r="E292" i="25" s="1"/>
  <c r="L152" i="46"/>
  <c r="G138" i="25" s="1"/>
  <c r="G292" i="25" s="1"/>
  <c r="T152" i="46"/>
  <c r="O138" i="25" s="1"/>
  <c r="O292" i="25" s="1"/>
  <c r="V152" i="46"/>
  <c r="Q138" i="25" s="1"/>
  <c r="Q292" i="25" s="1"/>
  <c r="U152" i="46"/>
  <c r="P138" i="25" s="1"/>
  <c r="P292" i="25" s="1"/>
  <c r="M152" i="46"/>
  <c r="H138" i="25" s="1"/>
  <c r="H292" i="25" s="1"/>
  <c r="N152" i="46"/>
  <c r="I138" i="25" s="1"/>
  <c r="I292" i="25" s="1"/>
  <c r="X152" i="46"/>
  <c r="S138" i="25" s="1"/>
  <c r="S292" i="25" s="1"/>
  <c r="AB152" i="46"/>
  <c r="W138" i="25" s="1"/>
  <c r="W292" i="25" s="1"/>
  <c r="S152" i="46"/>
  <c r="N138" i="25" s="1"/>
  <c r="N292" i="25" s="1"/>
  <c r="I152" i="46"/>
  <c r="Z152" i="46"/>
  <c r="U138" i="25" s="1"/>
  <c r="U292" i="25" s="1"/>
  <c r="AA152" i="46"/>
  <c r="V138" i="25" s="1"/>
  <c r="V292" i="25" s="1"/>
  <c r="Q152" i="46"/>
  <c r="L138" i="25" s="1"/>
  <c r="L292" i="25" s="1"/>
  <c r="K152" i="46"/>
  <c r="F138" i="25" s="1"/>
  <c r="F292" i="25" s="1"/>
  <c r="R152" i="46"/>
  <c r="M138" i="25" s="1"/>
  <c r="M292" i="25" s="1"/>
  <c r="W152" i="46"/>
  <c r="R138" i="25" s="1"/>
  <c r="R292" i="25" s="1"/>
  <c r="M180" i="64"/>
  <c r="M471" i="64"/>
  <c r="M251" i="64"/>
  <c r="M544" i="64"/>
  <c r="M398" i="64"/>
  <c r="M109" i="64"/>
  <c r="M39" i="64"/>
  <c r="M325" i="64"/>
  <c r="V128" i="46"/>
  <c r="R128" i="56" s="1"/>
  <c r="X128" i="46"/>
  <c r="T128" i="56" s="1"/>
  <c r="W128" i="46"/>
  <c r="S128" i="56" s="1"/>
  <c r="S128" i="46"/>
  <c r="O128" i="56" s="1"/>
  <c r="K128" i="46"/>
  <c r="G128" i="56" s="1"/>
  <c r="W132" i="25"/>
  <c r="W284" i="25" s="1"/>
  <c r="Z595" i="64"/>
  <c r="N595" i="64"/>
  <c r="H595" i="64"/>
  <c r="AA23" i="46"/>
  <c r="V595" i="64"/>
  <c r="L595" i="64"/>
  <c r="J23" i="46"/>
  <c r="AB23" i="46"/>
  <c r="G595" i="64"/>
  <c r="W23" i="46"/>
  <c r="K595" i="64"/>
  <c r="I23" i="46"/>
  <c r="X595" i="64"/>
  <c r="O23" i="46"/>
  <c r="Q23" i="46"/>
  <c r="U595" i="64"/>
  <c r="N23" i="46"/>
  <c r="R595" i="64"/>
  <c r="S595" i="64"/>
  <c r="T595" i="64"/>
  <c r="J595" i="64"/>
  <c r="P23" i="46"/>
  <c r="L23" i="46"/>
  <c r="R23" i="46"/>
  <c r="W595" i="64"/>
  <c r="U23" i="46"/>
  <c r="O595" i="64"/>
  <c r="S23" i="46"/>
  <c r="Y23" i="46"/>
  <c r="V23" i="46"/>
  <c r="T23" i="46"/>
  <c r="X23" i="46"/>
  <c r="Z23" i="46"/>
  <c r="Q595" i="64"/>
  <c r="M595" i="64"/>
  <c r="P595" i="64"/>
  <c r="W210" i="46"/>
  <c r="AB210" i="46"/>
  <c r="X210" i="46"/>
  <c r="M210" i="46"/>
  <c r="O210" i="46"/>
  <c r="P210" i="46"/>
  <c r="S210" i="46"/>
  <c r="N210" i="46"/>
  <c r="L210" i="46"/>
  <c r="Y210" i="46"/>
  <c r="U210" i="46"/>
  <c r="R210" i="46"/>
  <c r="V210" i="46"/>
  <c r="T210" i="46"/>
  <c r="Z210" i="46"/>
  <c r="K210" i="46"/>
  <c r="I210" i="46"/>
  <c r="AA210" i="46"/>
  <c r="J210" i="46"/>
  <c r="Q210" i="46"/>
  <c r="S148" i="46"/>
  <c r="V211" i="46"/>
  <c r="U146" i="46"/>
  <c r="N146" i="46"/>
  <c r="S146" i="46"/>
  <c r="M23" i="46"/>
  <c r="J22" i="46"/>
  <c r="O22" i="46"/>
  <c r="AA22" i="46"/>
  <c r="J594" i="64"/>
  <c r="T594" i="64"/>
  <c r="I22" i="46"/>
  <c r="T22" i="46"/>
  <c r="U22" i="46"/>
  <c r="W594" i="64"/>
  <c r="M22" i="46"/>
  <c r="L594" i="64"/>
  <c r="V594" i="64"/>
  <c r="U594" i="64"/>
  <c r="H239" i="44"/>
  <c r="O20" i="46"/>
  <c r="M253" i="46" s="1"/>
  <c r="W20" i="46"/>
  <c r="U253" i="46" s="1"/>
  <c r="M20" i="46"/>
  <c r="K253" i="46" s="1"/>
  <c r="U20" i="46"/>
  <c r="S253" i="46" s="1"/>
  <c r="T20" i="46"/>
  <c r="R253" i="46" s="1"/>
  <c r="K146" i="46"/>
  <c r="O146" i="46"/>
  <c r="X146" i="46"/>
  <c r="P148" i="46"/>
  <c r="K134" i="25" s="1"/>
  <c r="I607" i="64"/>
  <c r="I33" i="64" s="1"/>
  <c r="R607" i="64"/>
  <c r="R174" i="64" s="1"/>
  <c r="N607" i="64"/>
  <c r="N33" i="64" s="1"/>
  <c r="T607" i="64"/>
  <c r="T33" i="64" s="1"/>
  <c r="P607" i="64"/>
  <c r="P33" i="64" s="1"/>
  <c r="K211" i="46"/>
  <c r="Z211" i="46"/>
  <c r="T597" i="64"/>
  <c r="T528" i="64" s="1"/>
  <c r="R597" i="64"/>
  <c r="R309" i="64" s="1"/>
  <c r="L597" i="64"/>
  <c r="L235" i="64" s="1"/>
  <c r="S597" i="64"/>
  <c r="S23" i="64" s="1"/>
  <c r="U597" i="64"/>
  <c r="U23" i="64" s="1"/>
  <c r="R146" i="46"/>
  <c r="Y146" i="46"/>
  <c r="L596" i="64"/>
  <c r="J596" i="64"/>
  <c r="U596" i="64"/>
  <c r="M596" i="64"/>
  <c r="X596" i="64"/>
  <c r="V596" i="64"/>
  <c r="T596" i="64"/>
  <c r="K596" i="64"/>
  <c r="R596" i="64"/>
  <c r="H596" i="64"/>
  <c r="Z596" i="64"/>
  <c r="W596" i="64"/>
  <c r="Q596" i="64"/>
  <c r="N596" i="64"/>
  <c r="Y596" i="64"/>
  <c r="S596" i="64"/>
  <c r="G596" i="64"/>
  <c r="I596" i="64"/>
  <c r="O596" i="64"/>
  <c r="P596" i="64"/>
  <c r="BQ241" i="46"/>
  <c r="X20" i="46"/>
  <c r="V253" i="46" s="1"/>
  <c r="S20" i="46"/>
  <c r="Q253" i="46" s="1"/>
  <c r="AA20" i="46"/>
  <c r="Y253" i="46" s="1"/>
  <c r="R20" i="46"/>
  <c r="P253" i="46" s="1"/>
  <c r="Q146" i="46"/>
  <c r="M146" i="46"/>
  <c r="H132" i="25" s="1"/>
  <c r="H284" i="25" s="1"/>
  <c r="G607" i="64"/>
  <c r="G538" i="64" s="1"/>
  <c r="V607" i="64"/>
  <c r="V103" i="64" s="1"/>
  <c r="W607" i="64"/>
  <c r="W465" i="64" s="1"/>
  <c r="X607" i="64"/>
  <c r="X103" i="64" s="1"/>
  <c r="H597" i="64"/>
  <c r="N597" i="64"/>
  <c r="N23" i="64" s="1"/>
  <c r="O597" i="64"/>
  <c r="O23" i="64" s="1"/>
  <c r="V597" i="64"/>
  <c r="V235" i="64" s="1"/>
  <c r="W146" i="46"/>
  <c r="Q122" i="46"/>
  <c r="M122" i="56" s="1"/>
  <c r="K122" i="46"/>
  <c r="G122" i="56" s="1"/>
  <c r="AA122" i="46"/>
  <c r="O122" i="46"/>
  <c r="U122" i="46"/>
  <c r="Q122" i="56" s="1"/>
  <c r="S122" i="46"/>
  <c r="T122" i="46"/>
  <c r="P122" i="56" s="1"/>
  <c r="N122" i="46"/>
  <c r="J122" i="56" s="1"/>
  <c r="I122" i="46"/>
  <c r="L122" i="46"/>
  <c r="H122" i="56" s="1"/>
  <c r="V122" i="46"/>
  <c r="R122" i="56" s="1"/>
  <c r="M122" i="46"/>
  <c r="AB122" i="46"/>
  <c r="X122" i="56" s="1"/>
  <c r="J122" i="46"/>
  <c r="F122" i="56" s="1"/>
  <c r="R122" i="46"/>
  <c r="N122" i="56" s="1"/>
  <c r="Y122" i="46"/>
  <c r="W122" i="46"/>
  <c r="S122" i="56" s="1"/>
  <c r="Z122" i="46"/>
  <c r="V122" i="56" s="1"/>
  <c r="P122" i="46"/>
  <c r="L122" i="56" s="1"/>
  <c r="X122" i="46"/>
  <c r="W612" i="64"/>
  <c r="J612" i="64"/>
  <c r="Y612" i="64"/>
  <c r="M612" i="64"/>
  <c r="Q612" i="64"/>
  <c r="G612" i="64"/>
  <c r="H612" i="64"/>
  <c r="V612" i="64"/>
  <c r="U612" i="64"/>
  <c r="I612" i="64"/>
  <c r="T612" i="64"/>
  <c r="N612" i="64"/>
  <c r="P612" i="64"/>
  <c r="K612" i="64"/>
  <c r="X612" i="64"/>
  <c r="L612" i="64"/>
  <c r="O612" i="64"/>
  <c r="S612" i="64"/>
  <c r="Z612" i="64"/>
  <c r="R612" i="64"/>
  <c r="J626" i="64"/>
  <c r="W626" i="64"/>
  <c r="G626" i="64"/>
  <c r="Q626" i="64"/>
  <c r="M626" i="64"/>
  <c r="V626" i="64"/>
  <c r="S626" i="64"/>
  <c r="K626" i="64"/>
  <c r="I626" i="64"/>
  <c r="Z626" i="64"/>
  <c r="U626" i="64"/>
  <c r="P626" i="64"/>
  <c r="T626" i="64"/>
  <c r="X626" i="64"/>
  <c r="Y626" i="64"/>
  <c r="H626" i="64"/>
  <c r="H85" i="56"/>
  <c r="H243" i="56" s="1"/>
  <c r="I29" i="25"/>
  <c r="X20" i="64"/>
  <c r="X379" i="64"/>
  <c r="X232" i="64"/>
  <c r="X161" i="64"/>
  <c r="X452" i="64"/>
  <c r="X306" i="64"/>
  <c r="X525" i="64"/>
  <c r="X90" i="64"/>
  <c r="G85" i="56"/>
  <c r="G243" i="56" s="1"/>
  <c r="CJ244" i="46"/>
  <c r="CE244" i="46"/>
  <c r="K598" i="64"/>
  <c r="K165" i="64" s="1"/>
  <c r="Y598" i="64"/>
  <c r="Y456" i="64" s="1"/>
  <c r="CO130" i="46"/>
  <c r="S598" i="64"/>
  <c r="S310" i="64" s="1"/>
  <c r="Y255" i="64"/>
  <c r="CO95" i="46"/>
  <c r="BY244" i="46"/>
  <c r="AP120" i="25"/>
  <c r="AP263" i="25" s="1"/>
  <c r="AS225" i="46"/>
  <c r="I85" i="56"/>
  <c r="I243" i="56" s="1"/>
  <c r="BW244" i="46"/>
  <c r="I42" i="46"/>
  <c r="P614" i="64"/>
  <c r="I614" i="64"/>
  <c r="AA42" i="46"/>
  <c r="G614" i="64"/>
  <c r="L614" i="64"/>
  <c r="Z614" i="64"/>
  <c r="X42" i="46"/>
  <c r="S614" i="64"/>
  <c r="H614" i="64"/>
  <c r="Q614" i="64"/>
  <c r="J614" i="64"/>
  <c r="M614" i="64"/>
  <c r="M42" i="46"/>
  <c r="U614" i="64"/>
  <c r="L42" i="46"/>
  <c r="Y42" i="46"/>
  <c r="U42" i="46"/>
  <c r="S42" i="46"/>
  <c r="N42" i="46"/>
  <c r="T42" i="46"/>
  <c r="R42" i="46"/>
  <c r="N614" i="64"/>
  <c r="K614" i="64"/>
  <c r="R614" i="64"/>
  <c r="W42" i="46"/>
  <c r="K42" i="46"/>
  <c r="Y614" i="64"/>
  <c r="O614" i="64"/>
  <c r="Q42" i="46"/>
  <c r="V42" i="46"/>
  <c r="W614" i="64"/>
  <c r="Z42" i="46"/>
  <c r="X614" i="64"/>
  <c r="J42" i="46"/>
  <c r="AB42" i="46"/>
  <c r="P42" i="46"/>
  <c r="V614" i="64"/>
  <c r="T614" i="64"/>
  <c r="O42" i="46"/>
  <c r="C286" i="25"/>
  <c r="J602" i="64"/>
  <c r="J240" i="64" s="1"/>
  <c r="S30" i="46"/>
  <c r="O30" i="56" s="1"/>
  <c r="X30" i="46"/>
  <c r="T30" i="56" s="1"/>
  <c r="T30" i="46"/>
  <c r="P30" i="56" s="1"/>
  <c r="R30" i="46"/>
  <c r="N30" i="56" s="1"/>
  <c r="I602" i="64"/>
  <c r="I98" i="64" s="1"/>
  <c r="N602" i="64"/>
  <c r="N314" i="64" s="1"/>
  <c r="Q602" i="64"/>
  <c r="Q314" i="64" s="1"/>
  <c r="C77" i="36"/>
  <c r="T85" i="56"/>
  <c r="T243" i="56" s="1"/>
  <c r="BZ244" i="46"/>
  <c r="Q85" i="56"/>
  <c r="Q243" i="56" s="1"/>
  <c r="W30" i="46"/>
  <c r="S30" i="56" s="1"/>
  <c r="K602" i="64"/>
  <c r="K387" i="64" s="1"/>
  <c r="P602" i="64"/>
  <c r="P533" i="64" s="1"/>
  <c r="AB30" i="46"/>
  <c r="X30" i="56" s="1"/>
  <c r="M30" i="46"/>
  <c r="I30" i="56" s="1"/>
  <c r="G602" i="64"/>
  <c r="G28" i="64" s="1"/>
  <c r="Z602" i="64"/>
  <c r="Z460" i="64" s="1"/>
  <c r="L602" i="64"/>
  <c r="L460" i="64" s="1"/>
  <c r="R243" i="56"/>
  <c r="S602" i="64"/>
  <c r="S240" i="64" s="1"/>
  <c r="O602" i="64"/>
  <c r="O28" i="64" s="1"/>
  <c r="U602" i="64"/>
  <c r="U460" i="64" s="1"/>
  <c r="V30" i="46"/>
  <c r="R30" i="56" s="1"/>
  <c r="W602" i="64"/>
  <c r="W314" i="64" s="1"/>
  <c r="V602" i="64"/>
  <c r="V28" i="64" s="1"/>
  <c r="W598" i="64"/>
  <c r="G598" i="64"/>
  <c r="N598" i="64"/>
  <c r="R598" i="64"/>
  <c r="J598" i="64"/>
  <c r="X598" i="64"/>
  <c r="P598" i="64"/>
  <c r="V598" i="64"/>
  <c r="M598" i="64"/>
  <c r="L598" i="64"/>
  <c r="Z598" i="64"/>
  <c r="H598" i="64"/>
  <c r="Q598" i="64"/>
  <c r="I598" i="64"/>
  <c r="P622" i="64"/>
  <c r="T622" i="64"/>
  <c r="Y622" i="64"/>
  <c r="R622" i="64"/>
  <c r="L622" i="64"/>
  <c r="X622" i="64"/>
  <c r="V622" i="64"/>
  <c r="W622" i="64"/>
  <c r="H622" i="64"/>
  <c r="N622" i="64"/>
  <c r="S622" i="64"/>
  <c r="I622" i="64"/>
  <c r="K622" i="64"/>
  <c r="M622" i="64"/>
  <c r="U622" i="64"/>
  <c r="Q622" i="64"/>
  <c r="O622" i="64"/>
  <c r="G622" i="64"/>
  <c r="Z622" i="64"/>
  <c r="J622" i="64"/>
  <c r="S621" i="64"/>
  <c r="N621" i="64"/>
  <c r="Z621" i="64"/>
  <c r="P621" i="64"/>
  <c r="J621" i="64"/>
  <c r="X621" i="64"/>
  <c r="I621" i="64"/>
  <c r="K621" i="64"/>
  <c r="H621" i="64"/>
  <c r="L621" i="64"/>
  <c r="V621" i="64"/>
  <c r="O621" i="64"/>
  <c r="Q621" i="64"/>
  <c r="M621" i="64"/>
  <c r="R621" i="64"/>
  <c r="Y621" i="64"/>
  <c r="Y30" i="46"/>
  <c r="U30" i="56" s="1"/>
  <c r="O30" i="46"/>
  <c r="K30" i="56" s="1"/>
  <c r="R602" i="64"/>
  <c r="U30" i="46"/>
  <c r="Q30" i="56" s="1"/>
  <c r="Y602" i="64"/>
  <c r="L30" i="46"/>
  <c r="H30" i="56" s="1"/>
  <c r="Z30" i="46"/>
  <c r="V30" i="56" s="1"/>
  <c r="I30" i="46"/>
  <c r="T602" i="64"/>
  <c r="Q125" i="56"/>
  <c r="L625" i="64"/>
  <c r="P625" i="64"/>
  <c r="M625" i="64"/>
  <c r="W625" i="64"/>
  <c r="N625" i="64"/>
  <c r="X625" i="64"/>
  <c r="R625" i="64"/>
  <c r="S625" i="64"/>
  <c r="J625" i="64"/>
  <c r="V625" i="64"/>
  <c r="I625" i="64"/>
  <c r="Y625" i="64"/>
  <c r="K625" i="64"/>
  <c r="U625" i="64"/>
  <c r="G625" i="64"/>
  <c r="T625" i="64"/>
  <c r="Q625" i="64"/>
  <c r="H625" i="64"/>
  <c r="Z625" i="64"/>
  <c r="O625" i="64"/>
  <c r="Q148" i="46"/>
  <c r="L148" i="46"/>
  <c r="O148" i="46"/>
  <c r="J148" i="46"/>
  <c r="M148" i="46"/>
  <c r="I148" i="56" s="1"/>
  <c r="AB148" i="46"/>
  <c r="X148" i="56" s="1"/>
  <c r="V148" i="46"/>
  <c r="T148" i="46"/>
  <c r="R148" i="46"/>
  <c r="N148" i="56" s="1"/>
  <c r="Z148" i="46"/>
  <c r="Y148" i="46"/>
  <c r="AA148" i="46"/>
  <c r="W148" i="56" s="1"/>
  <c r="N148" i="46"/>
  <c r="U148" i="46"/>
  <c r="P134" i="25" s="1"/>
  <c r="W148" i="46"/>
  <c r="R134" i="25" s="1"/>
  <c r="K148" i="46"/>
  <c r="U211" i="46"/>
  <c r="I211" i="46"/>
  <c r="S211" i="46"/>
  <c r="M211" i="46"/>
  <c r="R211" i="46"/>
  <c r="T211" i="46"/>
  <c r="N211" i="46"/>
  <c r="AA211" i="46"/>
  <c r="P211" i="46"/>
  <c r="W211" i="46"/>
  <c r="Q211" i="46"/>
  <c r="X211" i="46"/>
  <c r="Y211" i="46"/>
  <c r="O211" i="46"/>
  <c r="L211" i="46"/>
  <c r="X46" i="56"/>
  <c r="W63" i="25"/>
  <c r="W63" i="74"/>
  <c r="W61" i="75" s="1"/>
  <c r="C335" i="47"/>
  <c r="D88" i="56"/>
  <c r="K88" i="44" s="1"/>
  <c r="L88" i="44" s="1"/>
  <c r="BY39" i="46"/>
  <c r="BP39" i="46"/>
  <c r="F39" i="46"/>
  <c r="CG39" i="46"/>
  <c r="BU39" i="46"/>
  <c r="CL39" i="46"/>
  <c r="I39" i="44"/>
  <c r="BR39" i="46"/>
  <c r="CH39" i="46"/>
  <c r="BN39" i="46"/>
  <c r="BO39" i="46"/>
  <c r="BD39" i="46"/>
  <c r="BI39" i="46"/>
  <c r="BE39" i="46"/>
  <c r="BW39" i="46"/>
  <c r="CI39" i="46"/>
  <c r="BJ39" i="46"/>
  <c r="BK39" i="46"/>
  <c r="AY39" i="46"/>
  <c r="BM39" i="46"/>
  <c r="CF39" i="46"/>
  <c r="BQ39" i="46"/>
  <c r="CJ39" i="46"/>
  <c r="BB39" i="46"/>
  <c r="BZ39" i="46"/>
  <c r="CC39" i="46"/>
  <c r="CD39" i="46"/>
  <c r="BV39" i="46"/>
  <c r="BX39" i="46"/>
  <c r="CA39" i="46"/>
  <c r="AZ39" i="46"/>
  <c r="BL39" i="46"/>
  <c r="CE39" i="46"/>
  <c r="BG39" i="46"/>
  <c r="CK39" i="46"/>
  <c r="CB39" i="46"/>
  <c r="BF39" i="46"/>
  <c r="BH39" i="46"/>
  <c r="BC39" i="46"/>
  <c r="BA39" i="46"/>
  <c r="BT39" i="46"/>
  <c r="CM39" i="46"/>
  <c r="D56" i="44"/>
  <c r="E56" i="44" s="1"/>
  <c r="H56" i="44" s="1"/>
  <c r="K53" i="63"/>
  <c r="CD40" i="46"/>
  <c r="CE40" i="46"/>
  <c r="BD40" i="46"/>
  <c r="BC40" i="46"/>
  <c r="BR40" i="46"/>
  <c r="AZ40" i="46"/>
  <c r="BH40" i="46"/>
  <c r="BE40" i="46"/>
  <c r="BZ40" i="46"/>
  <c r="CA40" i="46"/>
  <c r="BW40" i="46"/>
  <c r="CG40" i="46"/>
  <c r="BT40" i="46"/>
  <c r="CB40" i="46"/>
  <c r="BN40" i="46"/>
  <c r="BF40" i="46"/>
  <c r="BB40" i="46"/>
  <c r="BI40" i="46"/>
  <c r="BX40" i="46"/>
  <c r="CJ40" i="46"/>
  <c r="AY40" i="46"/>
  <c r="BL40" i="46"/>
  <c r="CH40" i="46"/>
  <c r="CM40" i="46"/>
  <c r="BG40" i="46"/>
  <c r="BK40" i="46"/>
  <c r="CL40" i="46"/>
  <c r="BO40" i="46"/>
  <c r="BV40" i="46"/>
  <c r="BQ40" i="46"/>
  <c r="CF40" i="46"/>
  <c r="CC40" i="46"/>
  <c r="I40" i="44"/>
  <c r="BP40" i="46"/>
  <c r="BM40" i="46"/>
  <c r="CI40" i="46"/>
  <c r="F40" i="46"/>
  <c r="BA40" i="46"/>
  <c r="BJ40" i="46"/>
  <c r="BY40" i="46"/>
  <c r="BU40" i="46"/>
  <c r="CK40" i="46"/>
  <c r="CD29" i="46"/>
  <c r="CG29" i="46"/>
  <c r="BA29" i="46"/>
  <c r="CH29" i="46"/>
  <c r="BT29" i="46"/>
  <c r="BZ29" i="46"/>
  <c r="BD29" i="46"/>
  <c r="BO29" i="46"/>
  <c r="BK29" i="46"/>
  <c r="CJ29" i="46"/>
  <c r="BE29" i="46"/>
  <c r="BX29" i="46"/>
  <c r="BL29" i="46"/>
  <c r="BH29" i="46"/>
  <c r="BM29" i="46"/>
  <c r="BW29" i="46"/>
  <c r="BU29" i="46"/>
  <c r="BP29" i="46"/>
  <c r="AY29" i="46"/>
  <c r="CC29" i="46"/>
  <c r="BQ29" i="46"/>
  <c r="BR29" i="46"/>
  <c r="CB29" i="46"/>
  <c r="F29" i="46"/>
  <c r="CA29" i="46"/>
  <c r="BB29" i="46"/>
  <c r="BY29" i="46"/>
  <c r="AZ29" i="46"/>
  <c r="BI29" i="46"/>
  <c r="CI29" i="46"/>
  <c r="BG29" i="46"/>
  <c r="CL29" i="46"/>
  <c r="CE29" i="46"/>
  <c r="BN29" i="46"/>
  <c r="I29" i="44"/>
  <c r="CM29" i="46"/>
  <c r="BV29" i="46"/>
  <c r="CK29" i="46"/>
  <c r="CF29" i="46"/>
  <c r="BF29" i="46"/>
  <c r="BJ29" i="46"/>
  <c r="BC29" i="46"/>
  <c r="BE56" i="46"/>
  <c r="BW56" i="46"/>
  <c r="CF56" i="46"/>
  <c r="BX56" i="46"/>
  <c r="CE56" i="46"/>
  <c r="CA56" i="46"/>
  <c r="BZ56" i="46"/>
  <c r="BD56" i="46"/>
  <c r="BM56" i="46"/>
  <c r="CJ56" i="46"/>
  <c r="BI56" i="46"/>
  <c r="CL56" i="46"/>
  <c r="I56" i="44"/>
  <c r="CH56" i="46"/>
  <c r="BN56" i="46"/>
  <c r="BR56" i="46"/>
  <c r="CG56" i="46"/>
  <c r="BQ56" i="46"/>
  <c r="CM56" i="46"/>
  <c r="BU56" i="46"/>
  <c r="BY56" i="46"/>
  <c r="BC56" i="46"/>
  <c r="CC56" i="46"/>
  <c r="BJ56" i="46"/>
  <c r="AZ56" i="46"/>
  <c r="BT56" i="46"/>
  <c r="CI56" i="46"/>
  <c r="BV56" i="46"/>
  <c r="BB56" i="46"/>
  <c r="BK56" i="46"/>
  <c r="BA56" i="46"/>
  <c r="CB56" i="46"/>
  <c r="BH56" i="46"/>
  <c r="BL56" i="46"/>
  <c r="BF56" i="46"/>
  <c r="AY56" i="46"/>
  <c r="CD56" i="46"/>
  <c r="CK56" i="46"/>
  <c r="BP56" i="46"/>
  <c r="BO56" i="46"/>
  <c r="BG56" i="46"/>
  <c r="G56" i="46"/>
  <c r="F56" i="46"/>
  <c r="K56" i="46" s="1"/>
  <c r="K26" i="63"/>
  <c r="D29" i="44"/>
  <c r="E29" i="44" s="1"/>
  <c r="H29" i="44" s="1"/>
  <c r="CF54" i="46"/>
  <c r="BW54" i="46"/>
  <c r="BG54" i="46"/>
  <c r="BN54" i="46"/>
  <c r="BX54" i="46"/>
  <c r="CD54" i="46"/>
  <c r="CC54" i="46"/>
  <c r="CH54" i="46"/>
  <c r="BP54" i="46"/>
  <c r="BF54" i="46"/>
  <c r="AZ54" i="46"/>
  <c r="BZ54" i="46"/>
  <c r="BC54" i="46"/>
  <c r="CI54" i="46"/>
  <c r="BY54" i="46"/>
  <c r="BE54" i="46"/>
  <c r="BQ54" i="46"/>
  <c r="CJ54" i="46"/>
  <c r="BH54" i="46"/>
  <c r="BD54" i="46"/>
  <c r="F54" i="46"/>
  <c r="CB54" i="46"/>
  <c r="BT54" i="46"/>
  <c r="CM54" i="46"/>
  <c r="BA54" i="46"/>
  <c r="BV54" i="46"/>
  <c r="CK54" i="46"/>
  <c r="BR54" i="46"/>
  <c r="BI54" i="46"/>
  <c r="I54" i="44"/>
  <c r="BU54" i="46"/>
  <c r="BJ54" i="46"/>
  <c r="BO54" i="46"/>
  <c r="CG54" i="46"/>
  <c r="CA54" i="46"/>
  <c r="AY54" i="46"/>
  <c r="BM54" i="46"/>
  <c r="BK54" i="46"/>
  <c r="BL54" i="46"/>
  <c r="CE54" i="46"/>
  <c r="CL54" i="46"/>
  <c r="BB54" i="46"/>
  <c r="AN158" i="25"/>
  <c r="AN276" i="25" s="1"/>
  <c r="T172" i="56"/>
  <c r="AQ238" i="46"/>
  <c r="S219" i="47"/>
  <c r="S374" i="47" s="1"/>
  <c r="D55" i="44"/>
  <c r="E55" i="44" s="1"/>
  <c r="H55" i="44" s="1"/>
  <c r="K52" i="63"/>
  <c r="D38" i="46"/>
  <c r="E38" i="46" s="1"/>
  <c r="F35" i="63"/>
  <c r="D38" i="44" s="1"/>
  <c r="E38" i="44" s="1"/>
  <c r="H38" i="44" s="1"/>
  <c r="D28" i="44"/>
  <c r="E28" i="44" s="1"/>
  <c r="H28" i="44" s="1"/>
  <c r="K25" i="63"/>
  <c r="D27" i="46"/>
  <c r="E27" i="46" s="1"/>
  <c r="F24" i="63"/>
  <c r="D27" i="44" s="1"/>
  <c r="E27" i="44" s="1"/>
  <c r="H27" i="44" s="1"/>
  <c r="F50" i="63"/>
  <c r="D53" i="44" s="1"/>
  <c r="E53" i="44" s="1"/>
  <c r="H53" i="44" s="1"/>
  <c r="D53" i="46"/>
  <c r="E53" i="46" s="1"/>
  <c r="BE55" i="46"/>
  <c r="CF55" i="46"/>
  <c r="BW55" i="46"/>
  <c r="CC55" i="46"/>
  <c r="BC55" i="46"/>
  <c r="BB55" i="46"/>
  <c r="BP55" i="46"/>
  <c r="CK55" i="46"/>
  <c r="BM55" i="46"/>
  <c r="BH55" i="46"/>
  <c r="BJ55" i="46"/>
  <c r="AY55" i="46"/>
  <c r="BF55" i="46"/>
  <c r="BQ55" i="46"/>
  <c r="BY55" i="46"/>
  <c r="I55" i="44"/>
  <c r="BN55" i="46"/>
  <c r="BU55" i="46"/>
  <c r="BI55" i="46"/>
  <c r="BZ55" i="46"/>
  <c r="BR55" i="46"/>
  <c r="BT55" i="46"/>
  <c r="AZ55" i="46"/>
  <c r="BD55" i="46"/>
  <c r="BL55" i="46"/>
  <c r="CD55" i="46"/>
  <c r="BX55" i="46"/>
  <c r="CE55" i="46"/>
  <c r="CB55" i="46"/>
  <c r="BA55" i="46"/>
  <c r="CL55" i="46"/>
  <c r="BV55" i="46"/>
  <c r="CJ55" i="46"/>
  <c r="BG55" i="46"/>
  <c r="CG55" i="46"/>
  <c r="CI55" i="46"/>
  <c r="CA55" i="46"/>
  <c r="CM55" i="46"/>
  <c r="BK55" i="46"/>
  <c r="CH55" i="46"/>
  <c r="BO55" i="46"/>
  <c r="G55" i="46"/>
  <c r="F55" i="46"/>
  <c r="D39" i="44"/>
  <c r="E39" i="44" s="1"/>
  <c r="H39" i="44" s="1"/>
  <c r="K36" i="63"/>
  <c r="F28" i="46"/>
  <c r="BE28" i="46"/>
  <c r="BP28" i="46"/>
  <c r="AY28" i="46"/>
  <c r="BQ28" i="46"/>
  <c r="CM28" i="46"/>
  <c r="BM28" i="46"/>
  <c r="BT28" i="46"/>
  <c r="BR28" i="46"/>
  <c r="BV28" i="46"/>
  <c r="BK28" i="46"/>
  <c r="BJ28" i="46"/>
  <c r="BC28" i="46"/>
  <c r="BN28" i="46"/>
  <c r="CA28" i="46"/>
  <c r="BH28" i="46"/>
  <c r="CE28" i="46"/>
  <c r="CH28" i="46"/>
  <c r="CC28" i="46"/>
  <c r="I28" i="44"/>
  <c r="BL28" i="46"/>
  <c r="CJ28" i="46"/>
  <c r="BA28" i="46"/>
  <c r="BD28" i="46"/>
  <c r="BO28" i="46"/>
  <c r="CL28" i="46"/>
  <c r="CI28" i="46"/>
  <c r="BW28" i="46"/>
  <c r="BZ28" i="46"/>
  <c r="BX28" i="46"/>
  <c r="CK28" i="46"/>
  <c r="BU28" i="46"/>
  <c r="BB28" i="46"/>
  <c r="AZ28" i="46"/>
  <c r="CD28" i="46"/>
  <c r="CF28" i="46"/>
  <c r="BG28" i="46"/>
  <c r="BF28" i="46"/>
  <c r="CG28" i="46"/>
  <c r="CB28" i="46"/>
  <c r="BY28" i="46"/>
  <c r="BI28" i="46"/>
  <c r="D40" i="44"/>
  <c r="E40" i="44" s="1"/>
  <c r="H40" i="44" s="1"/>
  <c r="K37" i="63"/>
  <c r="K51" i="63"/>
  <c r="D54" i="44"/>
  <c r="E54" i="44" s="1"/>
  <c r="H54" i="44" s="1"/>
  <c r="S238" i="64"/>
  <c r="S312" i="64"/>
  <c r="S385" i="64"/>
  <c r="S458" i="64"/>
  <c r="S96" i="64"/>
  <c r="S167" i="64"/>
  <c r="S26" i="64"/>
  <c r="S531" i="64"/>
  <c r="E49" i="11"/>
  <c r="C49" i="11"/>
  <c r="C48" i="11"/>
  <c r="E48" i="11"/>
  <c r="Y235" i="64"/>
  <c r="Y23" i="64"/>
  <c r="Y455" i="64"/>
  <c r="Y309" i="64"/>
  <c r="Y93" i="64"/>
  <c r="Y164" i="64"/>
  <c r="Y382" i="64"/>
  <c r="F27" i="25"/>
  <c r="I241" i="46"/>
  <c r="V245" i="46"/>
  <c r="O484" i="64"/>
  <c r="O193" i="64"/>
  <c r="O338" i="64"/>
  <c r="O411" i="64"/>
  <c r="O264" i="64"/>
  <c r="O557" i="64"/>
  <c r="O52" i="64"/>
  <c r="O122" i="64"/>
  <c r="W406" i="64"/>
  <c r="W479" i="64"/>
  <c r="W188" i="64"/>
  <c r="W552" i="64"/>
  <c r="W47" i="64"/>
  <c r="W333" i="64"/>
  <c r="W117" i="64"/>
  <c r="W259" i="64"/>
  <c r="H314" i="64"/>
  <c r="H28" i="64"/>
  <c r="H387" i="64"/>
  <c r="H533" i="64"/>
  <c r="H169" i="64"/>
  <c r="H98" i="64"/>
  <c r="H460" i="64"/>
  <c r="H240" i="64"/>
  <c r="G244" i="64"/>
  <c r="G318" i="64"/>
  <c r="G32" i="64"/>
  <c r="G102" i="64"/>
  <c r="G391" i="64"/>
  <c r="G173" i="64"/>
  <c r="G537" i="64"/>
  <c r="G464" i="64"/>
  <c r="Y233" i="64"/>
  <c r="Y380" i="64"/>
  <c r="Y307" i="64"/>
  <c r="Y162" i="64"/>
  <c r="Y21" i="64"/>
  <c r="Y453" i="64"/>
  <c r="Y91" i="64"/>
  <c r="Y526" i="64"/>
  <c r="U86" i="25"/>
  <c r="X245" i="46"/>
  <c r="V58" i="56"/>
  <c r="V244" i="56" s="1"/>
  <c r="U103" i="64"/>
  <c r="U319" i="64"/>
  <c r="U245" i="64"/>
  <c r="U538" i="64"/>
  <c r="U174" i="64"/>
  <c r="U465" i="64"/>
  <c r="U33" i="64"/>
  <c r="U392" i="64"/>
  <c r="U383" i="64"/>
  <c r="U94" i="64"/>
  <c r="U236" i="64"/>
  <c r="U165" i="64"/>
  <c r="U529" i="64"/>
  <c r="U310" i="64"/>
  <c r="U24" i="64"/>
  <c r="U456" i="64"/>
  <c r="AS240" i="46"/>
  <c r="AP134" i="25"/>
  <c r="U194" i="47"/>
  <c r="S193" i="47"/>
  <c r="AN133" i="25"/>
  <c r="AQ240" i="46"/>
  <c r="AK133" i="25"/>
  <c r="AN240" i="46"/>
  <c r="P193" i="47"/>
  <c r="AR133" i="25"/>
  <c r="W193" i="47"/>
  <c r="AU240" i="46"/>
  <c r="AL134" i="25"/>
  <c r="Q194" i="47"/>
  <c r="AM133" i="25"/>
  <c r="AP240" i="46"/>
  <c r="R193" i="47"/>
  <c r="AG133" i="25"/>
  <c r="L193" i="47"/>
  <c r="AB134" i="25"/>
  <c r="G194" i="47"/>
  <c r="AI133" i="25"/>
  <c r="AL240" i="46"/>
  <c r="N193" i="47"/>
  <c r="BQ254" i="46"/>
  <c r="AP133" i="25"/>
  <c r="U193" i="47"/>
  <c r="AN134" i="25"/>
  <c r="S194" i="47"/>
  <c r="AK134" i="25"/>
  <c r="P194" i="47"/>
  <c r="AR134" i="25"/>
  <c r="W194" i="47"/>
  <c r="AL133" i="25"/>
  <c r="Q193" i="47"/>
  <c r="AO240" i="46"/>
  <c r="R194" i="47"/>
  <c r="AM134" i="25"/>
  <c r="AG240" i="46"/>
  <c r="AD133" i="25"/>
  <c r="I193" i="47"/>
  <c r="AK240" i="46"/>
  <c r="AH133" i="25"/>
  <c r="M193" i="47"/>
  <c r="AQ134" i="25"/>
  <c r="V194" i="47"/>
  <c r="AI240" i="46"/>
  <c r="AF133" i="25"/>
  <c r="K193" i="47"/>
  <c r="N93" i="36"/>
  <c r="H93" i="36"/>
  <c r="W93" i="36"/>
  <c r="E93" i="36"/>
  <c r="T93" i="36"/>
  <c r="L93" i="36"/>
  <c r="I93" i="36"/>
  <c r="F93" i="36"/>
  <c r="G93" i="36"/>
  <c r="Q93" i="36"/>
  <c r="U93" i="36"/>
  <c r="O93" i="36"/>
  <c r="V93" i="36"/>
  <c r="J93" i="36"/>
  <c r="R93" i="36"/>
  <c r="K93" i="36"/>
  <c r="P93" i="36"/>
  <c r="M93" i="36"/>
  <c r="S93" i="36"/>
  <c r="D93" i="36"/>
  <c r="F194" i="47"/>
  <c r="AA134" i="25"/>
  <c r="AJ133" i="25"/>
  <c r="O193" i="47"/>
  <c r="AM240" i="46"/>
  <c r="T194" i="47"/>
  <c r="AO134" i="25"/>
  <c r="AC134" i="25"/>
  <c r="H194" i="47"/>
  <c r="AE134" i="25"/>
  <c r="J194" i="47"/>
  <c r="BS21" i="46"/>
  <c r="Z134" i="25"/>
  <c r="E194" i="47"/>
  <c r="D193" i="47"/>
  <c r="Y133" i="25"/>
  <c r="AX147" i="46"/>
  <c r="AB240" i="46"/>
  <c r="AD134" i="25"/>
  <c r="I194" i="47"/>
  <c r="AH134" i="25"/>
  <c r="M194" i="47"/>
  <c r="V193" i="47"/>
  <c r="AQ133" i="25"/>
  <c r="AT240" i="46"/>
  <c r="AF134" i="25"/>
  <c r="K194" i="47"/>
  <c r="F193" i="47"/>
  <c r="AD240" i="46"/>
  <c r="AA133" i="25"/>
  <c r="AJ134" i="25"/>
  <c r="O194" i="47"/>
  <c r="AO133" i="25"/>
  <c r="T193" i="47"/>
  <c r="AR240" i="46"/>
  <c r="H193" i="47"/>
  <c r="AF240" i="46"/>
  <c r="AC133" i="25"/>
  <c r="J193" i="47"/>
  <c r="AE133" i="25"/>
  <c r="AH240" i="46"/>
  <c r="H21" i="46"/>
  <c r="R21" i="46"/>
  <c r="N21" i="56" s="1"/>
  <c r="P21" i="46"/>
  <c r="L21" i="56" s="1"/>
  <c r="Q21" i="46"/>
  <c r="M21" i="56" s="1"/>
  <c r="M21" i="46"/>
  <c r="I21" i="56" s="1"/>
  <c r="J21" i="46"/>
  <c r="F21" i="56" s="1"/>
  <c r="X21" i="46"/>
  <c r="T21" i="56" s="1"/>
  <c r="V21" i="46"/>
  <c r="R21" i="56" s="1"/>
  <c r="AA21" i="46"/>
  <c r="W21" i="56" s="1"/>
  <c r="O21" i="46"/>
  <c r="K21" i="56" s="1"/>
  <c r="S21" i="46"/>
  <c r="O21" i="56" s="1"/>
  <c r="T21" i="46"/>
  <c r="P21" i="56" s="1"/>
  <c r="AB21" i="46"/>
  <c r="X21" i="56" s="1"/>
  <c r="Z21" i="46"/>
  <c r="V21" i="56" s="1"/>
  <c r="U21" i="46"/>
  <c r="Q21" i="56" s="1"/>
  <c r="K21" i="46"/>
  <c r="G21" i="56" s="1"/>
  <c r="N21" i="46"/>
  <c r="J21" i="56" s="1"/>
  <c r="Y21" i="46"/>
  <c r="U21" i="56" s="1"/>
  <c r="L21" i="46"/>
  <c r="H21" i="56" s="1"/>
  <c r="W21" i="46"/>
  <c r="S21" i="56" s="1"/>
  <c r="I21" i="46"/>
  <c r="CN21" i="46"/>
  <c r="E193" i="47"/>
  <c r="Z133" i="25"/>
  <c r="AC240" i="46"/>
  <c r="D194" i="47"/>
  <c r="E148" i="56"/>
  <c r="AX148" i="46"/>
  <c r="Y134" i="25"/>
  <c r="AJ240" i="46"/>
  <c r="L194" i="47"/>
  <c r="AG134" i="25"/>
  <c r="G193" i="47"/>
  <c r="AE240" i="46"/>
  <c r="AB133" i="25"/>
  <c r="N194" i="47"/>
  <c r="AI134" i="25"/>
  <c r="CO88" i="46"/>
  <c r="F242" i="44"/>
  <c r="J59" i="44"/>
  <c r="H242" i="44" s="1"/>
  <c r="V300" i="47"/>
  <c r="V56" i="47"/>
  <c r="V258" i="47" s="1"/>
  <c r="G300" i="47"/>
  <c r="G56" i="47"/>
  <c r="G258" i="47" s="1"/>
  <c r="H56" i="47"/>
  <c r="H258" i="47" s="1"/>
  <c r="H300" i="47"/>
  <c r="D129" i="56"/>
  <c r="K127" i="44" s="1"/>
  <c r="L127" i="44" s="1"/>
  <c r="O56" i="47"/>
  <c r="O258" i="47" s="1"/>
  <c r="O300" i="47"/>
  <c r="M300" i="47"/>
  <c r="M56" i="47"/>
  <c r="M258" i="47" s="1"/>
  <c r="D352" i="47"/>
  <c r="C178" i="47"/>
  <c r="C352" i="47" s="1"/>
  <c r="W56" i="47"/>
  <c r="W258" i="47" s="1"/>
  <c r="W300" i="47"/>
  <c r="N56" i="47"/>
  <c r="N258" i="47" s="1"/>
  <c r="N300" i="47"/>
  <c r="T56" i="47"/>
  <c r="T258" i="47" s="1"/>
  <c r="T300" i="47"/>
  <c r="Q56" i="47"/>
  <c r="Q258" i="47" s="1"/>
  <c r="Q300" i="47"/>
  <c r="K56" i="47"/>
  <c r="K258" i="47" s="1"/>
  <c r="K300" i="47"/>
  <c r="S56" i="47"/>
  <c r="S258" i="47" s="1"/>
  <c r="S300" i="47"/>
  <c r="R56" i="47"/>
  <c r="R258" i="47" s="1"/>
  <c r="R300" i="47"/>
  <c r="P56" i="47"/>
  <c r="P258" i="47" s="1"/>
  <c r="P300" i="47"/>
  <c r="F56" i="47"/>
  <c r="F258" i="47" s="1"/>
  <c r="F300" i="47"/>
  <c r="D56" i="47"/>
  <c r="D300" i="47"/>
  <c r="C105" i="47"/>
  <c r="C300" i="47" s="1"/>
  <c r="J56" i="47"/>
  <c r="J258" i="47" s="1"/>
  <c r="J300" i="47"/>
  <c r="E300" i="47"/>
  <c r="E56" i="47"/>
  <c r="E258" i="47" s="1"/>
  <c r="K94" i="44"/>
  <c r="D249" i="56"/>
  <c r="L300" i="47"/>
  <c r="L56" i="47"/>
  <c r="L258" i="47" s="1"/>
  <c r="U300" i="47"/>
  <c r="U56" i="47"/>
  <c r="U258" i="47" s="1"/>
  <c r="I56" i="47"/>
  <c r="I258" i="47" s="1"/>
  <c r="I300" i="47"/>
  <c r="CL235" i="46"/>
  <c r="D54" i="64"/>
  <c r="F54" i="64" s="1"/>
  <c r="BQ235" i="46"/>
  <c r="X170" i="25"/>
  <c r="BT35" i="46"/>
  <c r="AZ35" i="46"/>
  <c r="CH35" i="46"/>
  <c r="CF35" i="46"/>
  <c r="BK35" i="46"/>
  <c r="BG35" i="46"/>
  <c r="BD35" i="46"/>
  <c r="CI35" i="46"/>
  <c r="AY35" i="46"/>
  <c r="CM35" i="46"/>
  <c r="F35" i="46"/>
  <c r="BH35" i="46"/>
  <c r="BR35" i="46"/>
  <c r="CC35" i="46"/>
  <c r="BF35" i="46"/>
  <c r="BP35" i="46"/>
  <c r="BM35" i="46"/>
  <c r="BN35" i="46"/>
  <c r="BI35" i="46"/>
  <c r="I35" i="44"/>
  <c r="BA35" i="46"/>
  <c r="BU35" i="46"/>
  <c r="CK35" i="46"/>
  <c r="CD35" i="46"/>
  <c r="CB35" i="46"/>
  <c r="BY35" i="46"/>
  <c r="BC35" i="46"/>
  <c r="CG35" i="46"/>
  <c r="CJ35" i="46"/>
  <c r="BJ35" i="46"/>
  <c r="BW35" i="46"/>
  <c r="BE35" i="46"/>
  <c r="CL35" i="46"/>
  <c r="BB35" i="46"/>
  <c r="BZ35" i="46"/>
  <c r="CA35" i="46"/>
  <c r="BL35" i="46"/>
  <c r="BV35" i="46"/>
  <c r="CE35" i="46"/>
  <c r="BQ35" i="46"/>
  <c r="BO35" i="46"/>
  <c r="BX35" i="46"/>
  <c r="K22" i="63"/>
  <c r="D25" i="44"/>
  <c r="E25" i="44" s="1"/>
  <c r="D37" i="44"/>
  <c r="E37" i="44" s="1"/>
  <c r="K34" i="63"/>
  <c r="I25" i="44"/>
  <c r="CE25" i="46"/>
  <c r="AY25" i="46"/>
  <c r="BA25" i="46"/>
  <c r="CI25" i="46"/>
  <c r="BG25" i="46"/>
  <c r="AZ25" i="46"/>
  <c r="CB25" i="46"/>
  <c r="CL25" i="46"/>
  <c r="CA25" i="46"/>
  <c r="BM25" i="46"/>
  <c r="BD25" i="46"/>
  <c r="BX25" i="46"/>
  <c r="BI25" i="46"/>
  <c r="BQ25" i="46"/>
  <c r="BB25" i="46"/>
  <c r="BT25" i="46"/>
  <c r="CG25" i="46"/>
  <c r="BZ25" i="46"/>
  <c r="BN25" i="46"/>
  <c r="F25" i="46"/>
  <c r="BH25" i="46"/>
  <c r="BE25" i="46"/>
  <c r="CM25" i="46"/>
  <c r="BO25" i="46"/>
  <c r="BP25" i="46"/>
  <c r="BV25" i="46"/>
  <c r="BL25" i="46"/>
  <c r="BU25" i="46"/>
  <c r="BR25" i="46"/>
  <c r="CH25" i="46"/>
  <c r="C257" i="46"/>
  <c r="BY25" i="46"/>
  <c r="CK25" i="46"/>
  <c r="CD25" i="46"/>
  <c r="CJ25" i="46"/>
  <c r="CF25" i="46"/>
  <c r="BC25" i="46"/>
  <c r="BJ25" i="46"/>
  <c r="BW25" i="46"/>
  <c r="BK25" i="46"/>
  <c r="CC25" i="46"/>
  <c r="BF25" i="46"/>
  <c r="D52" i="44"/>
  <c r="E52" i="44" s="1"/>
  <c r="K49" i="63"/>
  <c r="K23" i="63"/>
  <c r="D26" i="44"/>
  <c r="E26" i="44" s="1"/>
  <c r="D36" i="44"/>
  <c r="E36" i="44" s="1"/>
  <c r="K33" i="63"/>
  <c r="F46" i="63"/>
  <c r="D49" i="44" s="1"/>
  <c r="E49" i="44" s="1"/>
  <c r="H49" i="44" s="1"/>
  <c r="D49" i="46"/>
  <c r="E49" i="46" s="1"/>
  <c r="F31" i="63"/>
  <c r="D34" i="46"/>
  <c r="E34" i="46" s="1"/>
  <c r="BA52" i="46"/>
  <c r="BO52" i="46"/>
  <c r="CL52" i="46"/>
  <c r="CC52" i="46"/>
  <c r="CH52" i="46"/>
  <c r="CI52" i="46"/>
  <c r="BW52" i="46"/>
  <c r="BE52" i="46"/>
  <c r="BP52" i="46"/>
  <c r="BL52" i="46"/>
  <c r="BB52" i="46"/>
  <c r="BN52" i="46"/>
  <c r="CD52" i="46"/>
  <c r="BC52" i="46"/>
  <c r="BG52" i="46"/>
  <c r="CE52" i="46"/>
  <c r="BQ52" i="46"/>
  <c r="BF52" i="46"/>
  <c r="BT52" i="46"/>
  <c r="CJ52" i="46"/>
  <c r="I52" i="44"/>
  <c r="CM52" i="46"/>
  <c r="BJ52" i="46"/>
  <c r="BZ52" i="46"/>
  <c r="BU52" i="46"/>
  <c r="CB52" i="46"/>
  <c r="BV52" i="46"/>
  <c r="BI52" i="46"/>
  <c r="CA52" i="46"/>
  <c r="BR52" i="46"/>
  <c r="CF52" i="46"/>
  <c r="AZ52" i="46"/>
  <c r="CG52" i="46"/>
  <c r="BK52" i="46"/>
  <c r="BH52" i="46"/>
  <c r="AY52" i="46"/>
  <c r="C256" i="46"/>
  <c r="BX52" i="46"/>
  <c r="BD52" i="46"/>
  <c r="BM52" i="46"/>
  <c r="CK52" i="46"/>
  <c r="BY52" i="46"/>
  <c r="F52" i="46"/>
  <c r="K52" i="46" s="1"/>
  <c r="G52" i="46"/>
  <c r="CL26" i="46"/>
  <c r="CI26" i="46"/>
  <c r="BB26" i="46"/>
  <c r="CJ26" i="46"/>
  <c r="CC26" i="46"/>
  <c r="BO26" i="46"/>
  <c r="BE26" i="46"/>
  <c r="BC26" i="46"/>
  <c r="BM26" i="46"/>
  <c r="CG26" i="46"/>
  <c r="BF26" i="46"/>
  <c r="BQ26" i="46"/>
  <c r="CF26" i="46"/>
  <c r="BI26" i="46"/>
  <c r="BZ26" i="46"/>
  <c r="BH26" i="46"/>
  <c r="BY26" i="46"/>
  <c r="BJ26" i="46"/>
  <c r="F26" i="46"/>
  <c r="BN26" i="46"/>
  <c r="AZ26" i="46"/>
  <c r="BG26" i="46"/>
  <c r="BT26" i="46"/>
  <c r="BD26" i="46"/>
  <c r="BA26" i="46"/>
  <c r="BL26" i="46"/>
  <c r="CK26" i="46"/>
  <c r="CE26" i="46"/>
  <c r="BK26" i="46"/>
  <c r="BX26" i="46"/>
  <c r="AY26" i="46"/>
  <c r="BW26" i="46"/>
  <c r="C249" i="46"/>
  <c r="BR26" i="46"/>
  <c r="CA26" i="46"/>
  <c r="BP26" i="46"/>
  <c r="CB26" i="46"/>
  <c r="I26" i="44"/>
  <c r="CD26" i="46"/>
  <c r="CH26" i="46"/>
  <c r="BV26" i="46"/>
  <c r="CM26" i="46"/>
  <c r="BU26" i="46"/>
  <c r="BD36" i="46"/>
  <c r="BY36" i="46"/>
  <c r="BG36" i="46"/>
  <c r="CD36" i="46"/>
  <c r="BO36" i="46"/>
  <c r="BE36" i="46"/>
  <c r="BZ36" i="46"/>
  <c r="BQ36" i="46"/>
  <c r="BF36" i="46"/>
  <c r="BJ36" i="46"/>
  <c r="C255" i="46"/>
  <c r="CH36" i="46"/>
  <c r="BT36" i="46"/>
  <c r="CJ36" i="46"/>
  <c r="F36" i="46"/>
  <c r="BP36" i="46"/>
  <c r="BA36" i="46"/>
  <c r="CL36" i="46"/>
  <c r="BI36" i="46"/>
  <c r="CF36" i="46"/>
  <c r="AZ36" i="46"/>
  <c r="CK36" i="46"/>
  <c r="I36" i="44"/>
  <c r="BR36" i="46"/>
  <c r="AY36" i="46"/>
  <c r="CC36" i="46"/>
  <c r="BB36" i="46"/>
  <c r="BU36" i="46"/>
  <c r="CG36" i="46"/>
  <c r="BV36" i="46"/>
  <c r="BW36" i="46"/>
  <c r="CB36" i="46"/>
  <c r="BH36" i="46"/>
  <c r="CA36" i="46"/>
  <c r="CI36" i="46"/>
  <c r="BL36" i="46"/>
  <c r="BK36" i="46"/>
  <c r="BM36" i="46"/>
  <c r="CM36" i="46"/>
  <c r="CE36" i="46"/>
  <c r="BN36" i="46"/>
  <c r="BC36" i="46"/>
  <c r="BX36" i="46"/>
  <c r="K47" i="63"/>
  <c r="D50" i="44"/>
  <c r="E50" i="44" s="1"/>
  <c r="K48" i="63"/>
  <c r="D51" i="44"/>
  <c r="E51" i="44" s="1"/>
  <c r="H51" i="44" s="1"/>
  <c r="K32" i="63"/>
  <c r="D35" i="44"/>
  <c r="E35" i="44" s="1"/>
  <c r="H35" i="44" s="1"/>
  <c r="BL37" i="46"/>
  <c r="BJ242" i="46" s="1"/>
  <c r="BH37" i="46"/>
  <c r="BF242" i="46" s="1"/>
  <c r="CL37" i="46"/>
  <c r="CJ242" i="46" s="1"/>
  <c r="CA37" i="46"/>
  <c r="BY242" i="46" s="1"/>
  <c r="CD37" i="46"/>
  <c r="CB242" i="46" s="1"/>
  <c r="CE37" i="46"/>
  <c r="CC242" i="46" s="1"/>
  <c r="C242" i="46"/>
  <c r="BX37" i="46"/>
  <c r="BV242" i="46" s="1"/>
  <c r="BO37" i="46"/>
  <c r="BM242" i="46" s="1"/>
  <c r="BA37" i="46"/>
  <c r="AY242" i="46" s="1"/>
  <c r="BQ37" i="46"/>
  <c r="BO242" i="46" s="1"/>
  <c r="CK37" i="46"/>
  <c r="CI242" i="46" s="1"/>
  <c r="CJ37" i="46"/>
  <c r="CH242" i="46" s="1"/>
  <c r="AY37" i="46"/>
  <c r="BD37" i="46"/>
  <c r="BB242" i="46" s="1"/>
  <c r="CI37" i="46"/>
  <c r="CG242" i="46" s="1"/>
  <c r="BR37" i="46"/>
  <c r="BP242" i="46" s="1"/>
  <c r="CC37" i="46"/>
  <c r="CA242" i="46" s="1"/>
  <c r="BV37" i="46"/>
  <c r="BT242" i="46" s="1"/>
  <c r="BT37" i="46"/>
  <c r="BI37" i="46"/>
  <c r="BG242" i="46" s="1"/>
  <c r="CB37" i="46"/>
  <c r="BZ242" i="46" s="1"/>
  <c r="BZ37" i="46"/>
  <c r="BX242" i="46" s="1"/>
  <c r="BG37" i="46"/>
  <c r="BE242" i="46" s="1"/>
  <c r="CH37" i="46"/>
  <c r="CF242" i="46" s="1"/>
  <c r="BK37" i="46"/>
  <c r="BI242" i="46" s="1"/>
  <c r="BE37" i="46"/>
  <c r="BC242" i="46" s="1"/>
  <c r="CM37" i="46"/>
  <c r="CK242" i="46" s="1"/>
  <c r="BU37" i="46"/>
  <c r="BS242" i="46" s="1"/>
  <c r="BN37" i="46"/>
  <c r="BL242" i="46" s="1"/>
  <c r="BJ37" i="46"/>
  <c r="BH242" i="46" s="1"/>
  <c r="BM37" i="46"/>
  <c r="BK242" i="46" s="1"/>
  <c r="I37" i="44"/>
  <c r="G238" i="44" s="1"/>
  <c r="BP37" i="46"/>
  <c r="BN242" i="46" s="1"/>
  <c r="CG37" i="46"/>
  <c r="CE242" i="46" s="1"/>
  <c r="BF37" i="46"/>
  <c r="BD242" i="46" s="1"/>
  <c r="CF37" i="46"/>
  <c r="CD242" i="46" s="1"/>
  <c r="BY37" i="46"/>
  <c r="BW242" i="46" s="1"/>
  <c r="BB37" i="46"/>
  <c r="AZ242" i="46" s="1"/>
  <c r="BC37" i="46"/>
  <c r="BA242" i="46" s="1"/>
  <c r="BW37" i="46"/>
  <c r="BU242" i="46" s="1"/>
  <c r="G37" i="46"/>
  <c r="AZ37" i="46"/>
  <c r="AX242" i="46" s="1"/>
  <c r="D24" i="46"/>
  <c r="F21" i="63"/>
  <c r="E58" i="63"/>
  <c r="BV50" i="46"/>
  <c r="CH50" i="46"/>
  <c r="CD50" i="46"/>
  <c r="CF50" i="46"/>
  <c r="CJ50" i="46"/>
  <c r="BM50" i="46"/>
  <c r="CL50" i="46"/>
  <c r="CK50" i="46"/>
  <c r="BD50" i="46"/>
  <c r="BP50" i="46"/>
  <c r="BX50" i="46"/>
  <c r="BJ50" i="46"/>
  <c r="BG50" i="46"/>
  <c r="BA50" i="46"/>
  <c r="BI50" i="46"/>
  <c r="CB50" i="46"/>
  <c r="BU50" i="46"/>
  <c r="BT50" i="46"/>
  <c r="BZ50" i="46"/>
  <c r="BO50" i="46"/>
  <c r="BQ50" i="46"/>
  <c r="CG50" i="46"/>
  <c r="BN50" i="46"/>
  <c r="BR50" i="46"/>
  <c r="BB50" i="46"/>
  <c r="BK50" i="46"/>
  <c r="CM50" i="46"/>
  <c r="BC50" i="46"/>
  <c r="CI50" i="46"/>
  <c r="CA50" i="46"/>
  <c r="AZ50" i="46"/>
  <c r="C237" i="46"/>
  <c r="F50" i="46"/>
  <c r="BE50" i="46"/>
  <c r="CE50" i="46"/>
  <c r="I50" i="44"/>
  <c r="CC50" i="46"/>
  <c r="BF50" i="46"/>
  <c r="BH50" i="46"/>
  <c r="AY50" i="46"/>
  <c r="BY50" i="46"/>
  <c r="BL50" i="46"/>
  <c r="BW50" i="46"/>
  <c r="AY51" i="46"/>
  <c r="BA51" i="46"/>
  <c r="BB51" i="46"/>
  <c r="CF51" i="46"/>
  <c r="AZ51" i="46"/>
  <c r="BY51" i="46"/>
  <c r="BT51" i="46"/>
  <c r="BJ51" i="46"/>
  <c r="BI51" i="46"/>
  <c r="BV51" i="46"/>
  <c r="BG51" i="46"/>
  <c r="BE51" i="46"/>
  <c r="BZ51" i="46"/>
  <c r="BO51" i="46"/>
  <c r="CL51" i="46"/>
  <c r="BN51" i="46"/>
  <c r="BK51" i="46"/>
  <c r="BF51" i="46"/>
  <c r="BQ51" i="46"/>
  <c r="BM51" i="46"/>
  <c r="I51" i="44"/>
  <c r="BR51" i="46"/>
  <c r="BP51" i="46"/>
  <c r="CJ51" i="46"/>
  <c r="BD51" i="46"/>
  <c r="CH51" i="46"/>
  <c r="BU51" i="46"/>
  <c r="CC51" i="46"/>
  <c r="BX51" i="46"/>
  <c r="BL51" i="46"/>
  <c r="BH51" i="46"/>
  <c r="BW51" i="46"/>
  <c r="CB51" i="46"/>
  <c r="BC51" i="46"/>
  <c r="CD51" i="46"/>
  <c r="CE51" i="46"/>
  <c r="CA51" i="46"/>
  <c r="CM51" i="46"/>
  <c r="CK51" i="46"/>
  <c r="CG51" i="46"/>
  <c r="CI51" i="46"/>
  <c r="G51" i="46"/>
  <c r="F51" i="46"/>
  <c r="N221" i="25"/>
  <c r="N317" i="25" s="1"/>
  <c r="O237" i="56"/>
  <c r="L237" i="56"/>
  <c r="K221" i="25"/>
  <c r="K317" i="25" s="1"/>
  <c r="AX172" i="46"/>
  <c r="E172" i="56"/>
  <c r="Y158" i="25"/>
  <c r="D219" i="47"/>
  <c r="AB238" i="46"/>
  <c r="W237" i="56"/>
  <c r="V221" i="25"/>
  <c r="V317" i="25" s="1"/>
  <c r="H244" i="44"/>
  <c r="AN153" i="25"/>
  <c r="AN285" i="25" s="1"/>
  <c r="T167" i="56"/>
  <c r="S214" i="47"/>
  <c r="S373" i="47" s="1"/>
  <c r="AQ247" i="46"/>
  <c r="R94" i="36"/>
  <c r="AR167" i="46" s="1"/>
  <c r="F94" i="36"/>
  <c r="AF167" i="46" s="1"/>
  <c r="V94" i="36"/>
  <c r="AV167" i="46" s="1"/>
  <c r="N94" i="36"/>
  <c r="AN167" i="46" s="1"/>
  <c r="M94" i="36"/>
  <c r="AM167" i="46" s="1"/>
  <c r="J94" i="36"/>
  <c r="AJ167" i="46" s="1"/>
  <c r="P94" i="36"/>
  <c r="AP167" i="46" s="1"/>
  <c r="K94" i="36"/>
  <c r="AK167" i="46" s="1"/>
  <c r="T94" i="36"/>
  <c r="AT167" i="46" s="1"/>
  <c r="E94" i="36"/>
  <c r="AE167" i="46" s="1"/>
  <c r="U94" i="36"/>
  <c r="AU167" i="46" s="1"/>
  <c r="Q94" i="36"/>
  <c r="AQ167" i="46" s="1"/>
  <c r="D94" i="36"/>
  <c r="O94" i="36"/>
  <c r="AO167" i="46" s="1"/>
  <c r="L94" i="36"/>
  <c r="AL167" i="46" s="1"/>
  <c r="G94" i="36"/>
  <c r="AG167" i="46" s="1"/>
  <c r="H94" i="36"/>
  <c r="AH167" i="46" s="1"/>
  <c r="I94" i="36"/>
  <c r="AI167" i="46" s="1"/>
  <c r="W94" i="36"/>
  <c r="AW167" i="46" s="1"/>
  <c r="C42" i="36"/>
  <c r="D332" i="64"/>
  <c r="F332" i="64" s="1"/>
  <c r="C36" i="36"/>
  <c r="C48" i="36"/>
  <c r="F249" i="44"/>
  <c r="J80" i="44"/>
  <c r="H249" i="44" s="1"/>
  <c r="K44" i="46"/>
  <c r="K48" i="46"/>
  <c r="F65" i="25" s="1"/>
  <c r="F124" i="64"/>
  <c r="F46" i="64"/>
  <c r="AP159" i="25"/>
  <c r="V173" i="56"/>
  <c r="U222" i="25" s="1"/>
  <c r="U220" i="47"/>
  <c r="AP154" i="25"/>
  <c r="U215" i="47"/>
  <c r="V168" i="56"/>
  <c r="L169" i="56"/>
  <c r="K216" i="47"/>
  <c r="AF155" i="25"/>
  <c r="T220" i="47"/>
  <c r="AO159" i="25"/>
  <c r="U173" i="56"/>
  <c r="T222" i="25" s="1"/>
  <c r="AO154" i="25"/>
  <c r="T215" i="47"/>
  <c r="U168" i="56"/>
  <c r="R166" i="56"/>
  <c r="AO248" i="46"/>
  <c r="Q213" i="47"/>
  <c r="AL152" i="25"/>
  <c r="AL157" i="25"/>
  <c r="R171" i="56"/>
  <c r="Q218" i="47"/>
  <c r="AG159" i="25"/>
  <c r="L220" i="47"/>
  <c r="M173" i="56"/>
  <c r="L222" i="25" s="1"/>
  <c r="L215" i="47"/>
  <c r="AG154" i="25"/>
  <c r="M168" i="56"/>
  <c r="CN85" i="46"/>
  <c r="BR244" i="46"/>
  <c r="E85" i="56"/>
  <c r="AJ559" i="64"/>
  <c r="AN559" i="64"/>
  <c r="AI559" i="64"/>
  <c r="AT559" i="64"/>
  <c r="AS559" i="64"/>
  <c r="AI195" i="64"/>
  <c r="AJ195" i="64"/>
  <c r="AN195" i="64"/>
  <c r="AT195" i="64"/>
  <c r="AS195" i="64"/>
  <c r="X176" i="25"/>
  <c r="W169" i="56"/>
  <c r="AQ155" i="25"/>
  <c r="V216" i="47"/>
  <c r="AQ159" i="25"/>
  <c r="V220" i="47"/>
  <c r="W173" i="56"/>
  <c r="V222" i="25" s="1"/>
  <c r="F169" i="56"/>
  <c r="E216" i="47"/>
  <c r="Z155" i="25"/>
  <c r="E215" i="47"/>
  <c r="F168" i="56"/>
  <c r="Z154" i="25"/>
  <c r="AC157" i="25"/>
  <c r="I171" i="56"/>
  <c r="H218" i="47"/>
  <c r="AB152" i="25"/>
  <c r="G213" i="47"/>
  <c r="H166" i="56"/>
  <c r="AE248" i="46"/>
  <c r="H168" i="56"/>
  <c r="G215" i="47"/>
  <c r="AB154" i="25"/>
  <c r="AL405" i="64"/>
  <c r="AM405" i="64"/>
  <c r="AI405" i="64"/>
  <c r="AK405" i="64"/>
  <c r="AI187" i="64"/>
  <c r="AK187" i="64"/>
  <c r="AL187" i="64"/>
  <c r="AM187" i="64"/>
  <c r="AF409" i="64"/>
  <c r="AU409" i="64"/>
  <c r="AI409" i="64"/>
  <c r="AG409" i="64"/>
  <c r="AC409" i="64"/>
  <c r="AP409" i="64"/>
  <c r="AR409" i="64"/>
  <c r="AU50" i="64"/>
  <c r="AC50" i="64"/>
  <c r="AP50" i="64"/>
  <c r="AI50" i="64"/>
  <c r="AF50" i="64"/>
  <c r="AR50" i="64"/>
  <c r="AG50" i="64"/>
  <c r="AD157" i="25"/>
  <c r="J171" i="56"/>
  <c r="I218" i="47"/>
  <c r="AD156" i="25"/>
  <c r="I217" i="47"/>
  <c r="J170" i="56"/>
  <c r="D220" i="47"/>
  <c r="Y159" i="25"/>
  <c r="AX173" i="46"/>
  <c r="CO173" i="46" s="1"/>
  <c r="E173" i="56"/>
  <c r="BS96" i="46"/>
  <c r="CO96" i="46" s="1"/>
  <c r="E96" i="56"/>
  <c r="D96" i="56" s="1"/>
  <c r="AA156" i="25"/>
  <c r="G170" i="56"/>
  <c r="F217" i="47"/>
  <c r="AK154" i="25"/>
  <c r="P215" i="47"/>
  <c r="Q168" i="56"/>
  <c r="S220" i="47"/>
  <c r="T173" i="56"/>
  <c r="S222" i="25" s="1"/>
  <c r="AN159" i="25"/>
  <c r="T169" i="56"/>
  <c r="AN155" i="25"/>
  <c r="S216" i="47"/>
  <c r="D267" i="64"/>
  <c r="AG262" i="64"/>
  <c r="AF262" i="64"/>
  <c r="AP262" i="64"/>
  <c r="AI262" i="64"/>
  <c r="AU262" i="64"/>
  <c r="AC262" i="64"/>
  <c r="AR262" i="64"/>
  <c r="N168" i="56"/>
  <c r="M215" i="47"/>
  <c r="AH154" i="25"/>
  <c r="O215" i="47"/>
  <c r="AJ154" i="25"/>
  <c r="P168" i="56"/>
  <c r="O220" i="47"/>
  <c r="AJ159" i="25"/>
  <c r="P173" i="56"/>
  <c r="O222" i="25" s="1"/>
  <c r="AI154" i="25"/>
  <c r="O168" i="56"/>
  <c r="N215" i="47"/>
  <c r="W215" i="47"/>
  <c r="AR154" i="25"/>
  <c r="X168" i="56"/>
  <c r="X169" i="56"/>
  <c r="AR155" i="25"/>
  <c r="W216" i="47"/>
  <c r="R213" i="47"/>
  <c r="S166" i="56"/>
  <c r="AP248" i="46"/>
  <c r="AM152" i="25"/>
  <c r="S169" i="56"/>
  <c r="R216" i="47"/>
  <c r="AM155" i="25"/>
  <c r="D408" i="64"/>
  <c r="D554" i="64"/>
  <c r="D261" i="64"/>
  <c r="D190" i="64"/>
  <c r="D335" i="64"/>
  <c r="D481" i="64"/>
  <c r="D119" i="64"/>
  <c r="D49" i="64"/>
  <c r="F623" i="64"/>
  <c r="AF159" i="25"/>
  <c r="K220" i="47"/>
  <c r="L173" i="56"/>
  <c r="K222" i="25" s="1"/>
  <c r="Q215" i="47"/>
  <c r="AL154" i="25"/>
  <c r="R168" i="56"/>
  <c r="AT486" i="64"/>
  <c r="AN486" i="64"/>
  <c r="AJ486" i="64"/>
  <c r="AI486" i="64"/>
  <c r="AS486" i="64"/>
  <c r="H217" i="47"/>
  <c r="AC156" i="25"/>
  <c r="I170" i="56"/>
  <c r="AB159" i="25"/>
  <c r="H173" i="56"/>
  <c r="G222" i="25" s="1"/>
  <c r="G220" i="47"/>
  <c r="AL116" i="64"/>
  <c r="AK116" i="64"/>
  <c r="AM116" i="64"/>
  <c r="AI116" i="64"/>
  <c r="AC336" i="64"/>
  <c r="AU336" i="64"/>
  <c r="AP336" i="64"/>
  <c r="AF336" i="64"/>
  <c r="AR336" i="64"/>
  <c r="AI336" i="64"/>
  <c r="AG336" i="64"/>
  <c r="AF191" i="64"/>
  <c r="AC191" i="64"/>
  <c r="AG191" i="64"/>
  <c r="AU191" i="64"/>
  <c r="AR191" i="64"/>
  <c r="AI191" i="64"/>
  <c r="AP191" i="64"/>
  <c r="J173" i="56"/>
  <c r="I222" i="25" s="1"/>
  <c r="I220" i="47"/>
  <c r="AD159" i="25"/>
  <c r="E171" i="56"/>
  <c r="D218" i="47"/>
  <c r="Y157" i="25"/>
  <c r="AX171" i="46"/>
  <c r="CO171" i="46" s="1"/>
  <c r="Y156" i="25"/>
  <c r="D217" i="47"/>
  <c r="E170" i="56"/>
  <c r="AX170" i="46"/>
  <c r="CO170" i="46" s="1"/>
  <c r="G173" i="56"/>
  <c r="F222" i="25" s="1"/>
  <c r="AA159" i="25"/>
  <c r="F220" i="47"/>
  <c r="AA154" i="25"/>
  <c r="F215" i="47"/>
  <c r="G168" i="56"/>
  <c r="P213" i="47"/>
  <c r="Q166" i="56"/>
  <c r="AN248" i="46"/>
  <c r="AK152" i="25"/>
  <c r="Q170" i="56"/>
  <c r="P217" i="47"/>
  <c r="AK156" i="25"/>
  <c r="S217" i="47"/>
  <c r="AN156" i="25"/>
  <c r="T170" i="56"/>
  <c r="D194" i="64"/>
  <c r="D265" i="64"/>
  <c r="D485" i="64"/>
  <c r="D412" i="64"/>
  <c r="F627" i="64"/>
  <c r="D123" i="64"/>
  <c r="D53" i="64"/>
  <c r="D558" i="64"/>
  <c r="D339" i="64"/>
  <c r="I620" i="64"/>
  <c r="I46" i="64" s="1"/>
  <c r="I628" i="64"/>
  <c r="I124" i="64" s="1"/>
  <c r="I616" i="64"/>
  <c r="I254" i="64" s="1"/>
  <c r="I624" i="64"/>
  <c r="K147" i="47"/>
  <c r="AF60" i="25"/>
  <c r="M213" i="47"/>
  <c r="AK248" i="46"/>
  <c r="N166" i="56"/>
  <c r="AH152" i="25"/>
  <c r="M216" i="47"/>
  <c r="AH155" i="25"/>
  <c r="N169" i="56"/>
  <c r="AJ152" i="25"/>
  <c r="O213" i="47"/>
  <c r="AM248" i="46"/>
  <c r="P166" i="56"/>
  <c r="N218" i="47"/>
  <c r="O171" i="56"/>
  <c r="AI157" i="25"/>
  <c r="AR157" i="25"/>
  <c r="W218" i="47"/>
  <c r="X171" i="56"/>
  <c r="R215" i="47"/>
  <c r="S168" i="56"/>
  <c r="AM154" i="25"/>
  <c r="AR133" i="46"/>
  <c r="AR154" i="46"/>
  <c r="U217" i="47"/>
  <c r="V170" i="56"/>
  <c r="AP156" i="25"/>
  <c r="T216" i="47"/>
  <c r="U169" i="56"/>
  <c r="AO155" i="25"/>
  <c r="AQ156" i="25"/>
  <c r="W170" i="56"/>
  <c r="V217" i="47"/>
  <c r="V166" i="56"/>
  <c r="AS248" i="46"/>
  <c r="AP152" i="25"/>
  <c r="U213" i="47"/>
  <c r="U218" i="47"/>
  <c r="AP157" i="25"/>
  <c r="V171" i="56"/>
  <c r="K217" i="47"/>
  <c r="L170" i="56"/>
  <c r="AF156" i="25"/>
  <c r="K215" i="47"/>
  <c r="AF154" i="25"/>
  <c r="L168" i="56"/>
  <c r="AO156" i="25"/>
  <c r="T217" i="47"/>
  <c r="U170" i="56"/>
  <c r="U171" i="56"/>
  <c r="AO157" i="25"/>
  <c r="T218" i="47"/>
  <c r="AL156" i="25"/>
  <c r="Q217" i="47"/>
  <c r="R170" i="56"/>
  <c r="M171" i="56"/>
  <c r="L218" i="47"/>
  <c r="AG157" i="25"/>
  <c r="L213" i="47"/>
  <c r="M166" i="56"/>
  <c r="AJ248" i="46"/>
  <c r="AG152" i="25"/>
  <c r="AS413" i="64"/>
  <c r="AT413" i="64"/>
  <c r="AJ413" i="64"/>
  <c r="AN413" i="64"/>
  <c r="AI413" i="64"/>
  <c r="D130" i="56"/>
  <c r="K128" i="44" s="1"/>
  <c r="L128" i="44" s="1"/>
  <c r="V215" i="47"/>
  <c r="W168" i="56"/>
  <c r="AQ154" i="25"/>
  <c r="E213" i="47"/>
  <c r="Z152" i="25"/>
  <c r="F166" i="56"/>
  <c r="AC248" i="46"/>
  <c r="E218" i="47"/>
  <c r="F171" i="56"/>
  <c r="Z157" i="25"/>
  <c r="AC155" i="25"/>
  <c r="H216" i="47"/>
  <c r="I169" i="56"/>
  <c r="I166" i="56"/>
  <c r="AF248" i="46"/>
  <c r="AC152" i="25"/>
  <c r="H213" i="47"/>
  <c r="H171" i="56"/>
  <c r="G218" i="47"/>
  <c r="AB157" i="25"/>
  <c r="G217" i="47"/>
  <c r="AB156" i="25"/>
  <c r="H170" i="56"/>
  <c r="AI478" i="64"/>
  <c r="AL478" i="64"/>
  <c r="AM478" i="64"/>
  <c r="AK478" i="64"/>
  <c r="AG482" i="64"/>
  <c r="AP482" i="64"/>
  <c r="AF482" i="64"/>
  <c r="AU482" i="64"/>
  <c r="AI482" i="64"/>
  <c r="AC482" i="64"/>
  <c r="AR482" i="64"/>
  <c r="D555" i="64"/>
  <c r="D482" i="64"/>
  <c r="D120" i="64"/>
  <c r="D336" i="64"/>
  <c r="D50" i="64"/>
  <c r="F624" i="64"/>
  <c r="D409" i="64"/>
  <c r="D191" i="64"/>
  <c r="J218" i="25"/>
  <c r="J122" i="47"/>
  <c r="J73" i="47" s="1"/>
  <c r="J220" i="25"/>
  <c r="J124" i="47"/>
  <c r="J75" i="47" s="1"/>
  <c r="AD155" i="25"/>
  <c r="I216" i="47"/>
  <c r="J169" i="56"/>
  <c r="J168" i="56"/>
  <c r="I215" i="47"/>
  <c r="AD154" i="25"/>
  <c r="AX169" i="46"/>
  <c r="CO169" i="46" s="1"/>
  <c r="D216" i="47"/>
  <c r="E169" i="56"/>
  <c r="Y155" i="25"/>
  <c r="AX166" i="46"/>
  <c r="AB248" i="46"/>
  <c r="Y152" i="25"/>
  <c r="E166" i="56"/>
  <c r="D213" i="47"/>
  <c r="G169" i="56"/>
  <c r="AA155" i="25"/>
  <c r="F216" i="47"/>
  <c r="Q169" i="56"/>
  <c r="AK155" i="25"/>
  <c r="P216" i="47"/>
  <c r="Q173" i="56"/>
  <c r="P222" i="25" s="1"/>
  <c r="P220" i="47"/>
  <c r="AK159" i="25"/>
  <c r="AN152" i="25"/>
  <c r="S213" i="47"/>
  <c r="T166" i="56"/>
  <c r="AQ248" i="46"/>
  <c r="J215" i="25"/>
  <c r="BQ253" i="46"/>
  <c r="M220" i="47"/>
  <c r="N173" i="56"/>
  <c r="M222" i="25" s="1"/>
  <c r="AH159" i="25"/>
  <c r="P170" i="56"/>
  <c r="O217" i="47"/>
  <c r="AJ156" i="25"/>
  <c r="AJ157" i="25"/>
  <c r="O218" i="47"/>
  <c r="P171" i="56"/>
  <c r="AL248" i="46"/>
  <c r="N213" i="47"/>
  <c r="O166" i="56"/>
  <c r="AI152" i="25"/>
  <c r="O173" i="56"/>
  <c r="N222" i="25" s="1"/>
  <c r="N220" i="47"/>
  <c r="AI159" i="25"/>
  <c r="W217" i="47"/>
  <c r="AR156" i="25"/>
  <c r="X170" i="56"/>
  <c r="W220" i="47"/>
  <c r="AR159" i="25"/>
  <c r="X173" i="56"/>
  <c r="W222" i="25" s="1"/>
  <c r="R217" i="47"/>
  <c r="S170" i="56"/>
  <c r="AM156" i="25"/>
  <c r="K151" i="47"/>
  <c r="AF65" i="25"/>
  <c r="AN340" i="64"/>
  <c r="AS340" i="64"/>
  <c r="AT340" i="64"/>
  <c r="AJ340" i="64"/>
  <c r="AI340" i="64"/>
  <c r="K213" i="47"/>
  <c r="AF152" i="25"/>
  <c r="L166" i="56"/>
  <c r="AI248" i="46"/>
  <c r="AL159" i="25"/>
  <c r="R173" i="56"/>
  <c r="Q222" i="25" s="1"/>
  <c r="Q220" i="47"/>
  <c r="J219" i="25"/>
  <c r="J123" i="47"/>
  <c r="J74" i="47" s="1"/>
  <c r="AK332" i="64"/>
  <c r="AM332" i="64"/>
  <c r="AI332" i="64"/>
  <c r="AL332" i="64"/>
  <c r="V169" i="56"/>
  <c r="U216" i="47"/>
  <c r="AP155" i="25"/>
  <c r="K218" i="47"/>
  <c r="L171" i="56"/>
  <c r="AF157" i="25"/>
  <c r="T213" i="47"/>
  <c r="AO152" i="25"/>
  <c r="AR248" i="46"/>
  <c r="U166" i="56"/>
  <c r="R169" i="56"/>
  <c r="AL155" i="25"/>
  <c r="Q216" i="47"/>
  <c r="AG156" i="25"/>
  <c r="L217" i="47"/>
  <c r="M170" i="56"/>
  <c r="AG155" i="25"/>
  <c r="L216" i="47"/>
  <c r="M169" i="56"/>
  <c r="AS54" i="64"/>
  <c r="AT54" i="64"/>
  <c r="AI54" i="64"/>
  <c r="AN54" i="64"/>
  <c r="AJ54" i="64"/>
  <c r="F628" i="64"/>
  <c r="D559" i="64"/>
  <c r="D413" i="64"/>
  <c r="D195" i="64"/>
  <c r="D486" i="64"/>
  <c r="D340" i="64"/>
  <c r="D266" i="64"/>
  <c r="W171" i="56"/>
  <c r="V218" i="47"/>
  <c r="AQ157" i="25"/>
  <c r="AQ152" i="25"/>
  <c r="AT248" i="46"/>
  <c r="V213" i="47"/>
  <c r="W166" i="56"/>
  <c r="E220" i="47"/>
  <c r="Z159" i="25"/>
  <c r="F173" i="56"/>
  <c r="E222" i="25" s="1"/>
  <c r="Z156" i="25"/>
  <c r="E217" i="47"/>
  <c r="F170" i="56"/>
  <c r="H215" i="47"/>
  <c r="I168" i="56"/>
  <c r="AC154" i="25"/>
  <c r="I173" i="56"/>
  <c r="H222" i="25" s="1"/>
  <c r="H220" i="47"/>
  <c r="AC159" i="25"/>
  <c r="AB155" i="25"/>
  <c r="H169" i="56"/>
  <c r="G216" i="47"/>
  <c r="D116" i="64"/>
  <c r="F620" i="64"/>
  <c r="D551" i="64"/>
  <c r="D405" i="64"/>
  <c r="D478" i="64"/>
  <c r="D187" i="64"/>
  <c r="D258" i="64"/>
  <c r="AK551" i="64"/>
  <c r="AL551" i="64"/>
  <c r="AM551" i="64"/>
  <c r="AI551" i="64"/>
  <c r="AN124" i="64"/>
  <c r="AS124" i="64"/>
  <c r="AT124" i="64"/>
  <c r="AI124" i="64"/>
  <c r="AJ124" i="64"/>
  <c r="AG555" i="64"/>
  <c r="AP555" i="64"/>
  <c r="AI555" i="64"/>
  <c r="AR555" i="64"/>
  <c r="AU555" i="64"/>
  <c r="AC555" i="64"/>
  <c r="AF555" i="64"/>
  <c r="AI120" i="64"/>
  <c r="AG120" i="64"/>
  <c r="AC120" i="64"/>
  <c r="AP120" i="64"/>
  <c r="AU120" i="64"/>
  <c r="AF120" i="64"/>
  <c r="AR120" i="64"/>
  <c r="AG248" i="46"/>
  <c r="J166" i="56"/>
  <c r="I213" i="47"/>
  <c r="AD152" i="25"/>
  <c r="AX168" i="46"/>
  <c r="CO168" i="46" s="1"/>
  <c r="Y154" i="25"/>
  <c r="D215" i="47"/>
  <c r="E168" i="56"/>
  <c r="AA157" i="25"/>
  <c r="F218" i="47"/>
  <c r="G171" i="56"/>
  <c r="AD248" i="46"/>
  <c r="G166" i="56"/>
  <c r="F213" i="47"/>
  <c r="AA152" i="25"/>
  <c r="AK157" i="25"/>
  <c r="P218" i="47"/>
  <c r="Q171" i="56"/>
  <c r="T171" i="56"/>
  <c r="AN157" i="25"/>
  <c r="S218" i="47"/>
  <c r="S215" i="47"/>
  <c r="T168" i="56"/>
  <c r="AN154" i="25"/>
  <c r="AL46" i="64"/>
  <c r="AK46" i="64"/>
  <c r="AM46" i="64"/>
  <c r="AI46" i="64"/>
  <c r="D45" i="36"/>
  <c r="P45" i="36"/>
  <c r="E45" i="36"/>
  <c r="H45" i="36"/>
  <c r="W45" i="36"/>
  <c r="G45" i="36"/>
  <c r="S45" i="36"/>
  <c r="V45" i="36"/>
  <c r="Q45" i="36"/>
  <c r="R45" i="36"/>
  <c r="N45" i="36"/>
  <c r="U45" i="36"/>
  <c r="J45" i="36"/>
  <c r="L45" i="36"/>
  <c r="T45" i="36"/>
  <c r="I45" i="36"/>
  <c r="O45" i="36"/>
  <c r="M45" i="36"/>
  <c r="K45" i="36"/>
  <c r="AP60" i="25"/>
  <c r="D473" i="64"/>
  <c r="D546" i="64"/>
  <c r="D111" i="64"/>
  <c r="F615" i="64"/>
  <c r="D327" i="64"/>
  <c r="D182" i="64"/>
  <c r="D41" i="64"/>
  <c r="D253" i="64"/>
  <c r="D400" i="64"/>
  <c r="D262" i="64"/>
  <c r="AH156" i="25"/>
  <c r="M217" i="47"/>
  <c r="N170" i="56"/>
  <c r="AH157" i="25"/>
  <c r="M218" i="47"/>
  <c r="N171" i="56"/>
  <c r="O216" i="47"/>
  <c r="AJ155" i="25"/>
  <c r="P169" i="56"/>
  <c r="N217" i="47"/>
  <c r="AI156" i="25"/>
  <c r="O170" i="56"/>
  <c r="N216" i="47"/>
  <c r="AI155" i="25"/>
  <c r="O169" i="56"/>
  <c r="AR152" i="25"/>
  <c r="W213" i="47"/>
  <c r="X166" i="56"/>
  <c r="AU248" i="46"/>
  <c r="S173" i="56"/>
  <c r="R222" i="25" s="1"/>
  <c r="R220" i="47"/>
  <c r="AM159" i="25"/>
  <c r="AM157" i="25"/>
  <c r="R218" i="47"/>
  <c r="S171" i="56"/>
  <c r="D401" i="64"/>
  <c r="D547" i="64"/>
  <c r="F616" i="64"/>
  <c r="D328" i="64"/>
  <c r="D183" i="64"/>
  <c r="D42" i="64"/>
  <c r="D474" i="64"/>
  <c r="D112" i="64"/>
  <c r="AH547" i="64" l="1"/>
  <c r="AQ328" i="64"/>
  <c r="AD401" i="64"/>
  <c r="AH401" i="64"/>
  <c r="AD42" i="64"/>
  <c r="AI328" i="64"/>
  <c r="AO401" i="64"/>
  <c r="AI42" i="64"/>
  <c r="AI401" i="64"/>
  <c r="AQ401" i="64"/>
  <c r="AB401" i="64"/>
  <c r="AF401" i="64"/>
  <c r="AQ112" i="64"/>
  <c r="P221" i="25"/>
  <c r="P317" i="25" s="1"/>
  <c r="AP46" i="64"/>
  <c r="AQ547" i="64"/>
  <c r="AO474" i="64"/>
  <c r="AN183" i="64"/>
  <c r="AE474" i="64"/>
  <c r="AT116" i="64"/>
  <c r="AQ183" i="64"/>
  <c r="AH54" i="64"/>
  <c r="AT332" i="64"/>
  <c r="AT401" i="64"/>
  <c r="AB50" i="64"/>
  <c r="AT551" i="64"/>
  <c r="O221" i="25"/>
  <c r="O317" i="25" s="1"/>
  <c r="AT46" i="64"/>
  <c r="AM191" i="64"/>
  <c r="AG254" i="64"/>
  <c r="AH254" i="64"/>
  <c r="AL254" i="64"/>
  <c r="D414" i="64"/>
  <c r="F414" i="64" s="1"/>
  <c r="F235" i="46"/>
  <c r="E417" i="64"/>
  <c r="E441" i="64" s="1"/>
  <c r="AE254" i="64"/>
  <c r="D55" i="64"/>
  <c r="AS42" i="64"/>
  <c r="AT112" i="64"/>
  <c r="AE547" i="64"/>
  <c r="AT555" i="64"/>
  <c r="AT547" i="64"/>
  <c r="AT336" i="64"/>
  <c r="AT409" i="64"/>
  <c r="AH112" i="64"/>
  <c r="AD112" i="64"/>
  <c r="E129" i="64"/>
  <c r="E153" i="64" s="1"/>
  <c r="AD547" i="64"/>
  <c r="AI112" i="64"/>
  <c r="AB112" i="64"/>
  <c r="AT482" i="64"/>
  <c r="AB547" i="64"/>
  <c r="AR65" i="25"/>
  <c r="AT262" i="64"/>
  <c r="AT50" i="64"/>
  <c r="AT120" i="64"/>
  <c r="AO112" i="64"/>
  <c r="AO547" i="64"/>
  <c r="Q151" i="47"/>
  <c r="F234" i="46"/>
  <c r="AF474" i="64"/>
  <c r="G237" i="56"/>
  <c r="K237" i="56"/>
  <c r="AD183" i="64"/>
  <c r="AI183" i="64"/>
  <c r="AM183" i="64"/>
  <c r="AN482" i="64"/>
  <c r="AB474" i="64"/>
  <c r="AQ474" i="64"/>
  <c r="AI133" i="46"/>
  <c r="AD119" i="25" s="1"/>
  <c r="AE183" i="64"/>
  <c r="AO183" i="64"/>
  <c r="AN65" i="25"/>
  <c r="AN120" i="64"/>
  <c r="AL120" i="64"/>
  <c r="AT42" i="64"/>
  <c r="AL474" i="64"/>
  <c r="AD474" i="64"/>
  <c r="AM401" i="64"/>
  <c r="H147" i="47"/>
  <c r="AL409" i="64"/>
  <c r="AG187" i="64"/>
  <c r="AG405" i="64"/>
  <c r="AB191" i="64"/>
  <c r="AL336" i="64"/>
  <c r="AB183" i="64"/>
  <c r="AL482" i="64"/>
  <c r="AH474" i="64"/>
  <c r="AN191" i="64"/>
  <c r="AM336" i="64"/>
  <c r="AE486" i="64"/>
  <c r="AT405" i="64"/>
  <c r="E490" i="64"/>
  <c r="E514" i="64" s="1"/>
  <c r="AS328" i="64"/>
  <c r="AK54" i="64"/>
  <c r="E344" i="64"/>
  <c r="E369" i="64" s="1"/>
  <c r="AE328" i="64"/>
  <c r="AS120" i="64"/>
  <c r="AE42" i="64"/>
  <c r="AB42" i="64"/>
  <c r="W147" i="47"/>
  <c r="AB486" i="64"/>
  <c r="AH328" i="64"/>
  <c r="AO328" i="64"/>
  <c r="AP65" i="25"/>
  <c r="AL328" i="64"/>
  <c r="AT328" i="64"/>
  <c r="AB328" i="64"/>
  <c r="E58" i="64"/>
  <c r="E82" i="64" s="1"/>
  <c r="AG328" i="64"/>
  <c r="AQ42" i="64"/>
  <c r="AH42" i="64"/>
  <c r="AB413" i="64"/>
  <c r="AQ65" i="25"/>
  <c r="AS474" i="64"/>
  <c r="AT254" i="64"/>
  <c r="D125" i="64"/>
  <c r="F125" i="64" s="1"/>
  <c r="F254" i="64"/>
  <c r="F619" i="64"/>
  <c r="AQ254" i="64"/>
  <c r="AO254" i="64"/>
  <c r="F629" i="64"/>
  <c r="D341" i="64"/>
  <c r="F341" i="64" s="1"/>
  <c r="D487" i="64"/>
  <c r="D331" i="64"/>
  <c r="F331" i="64" s="1"/>
  <c r="E271" i="64"/>
  <c r="E295" i="64" s="1"/>
  <c r="V147" i="47"/>
  <c r="AI254" i="64"/>
  <c r="AD254" i="64"/>
  <c r="D196" i="64"/>
  <c r="F196" i="64" s="1"/>
  <c r="AN254" i="64"/>
  <c r="AR254" i="64"/>
  <c r="AK42" i="64"/>
  <c r="AP42" i="64"/>
  <c r="AQ154" i="46"/>
  <c r="AO224" i="46" s="1"/>
  <c r="E563" i="64"/>
  <c r="E587" i="64" s="1"/>
  <c r="AR551" i="64"/>
  <c r="AK482" i="64"/>
  <c r="AO559" i="64"/>
  <c r="S237" i="56"/>
  <c r="E200" i="64"/>
  <c r="E224" i="64" s="1"/>
  <c r="AK340" i="64"/>
  <c r="AR405" i="64"/>
  <c r="AE555" i="64"/>
  <c r="AG54" i="64"/>
  <c r="AO486" i="64"/>
  <c r="AN60" i="25"/>
  <c r="AB195" i="64"/>
  <c r="L377" i="64"/>
  <c r="O41" i="56"/>
  <c r="J372" i="47"/>
  <c r="D477" i="64"/>
  <c r="D490" i="64" s="1"/>
  <c r="AF42" i="64"/>
  <c r="AD60" i="25"/>
  <c r="P147" i="47"/>
  <c r="AD187" i="64"/>
  <c r="AF405" i="64"/>
  <c r="O165" i="64"/>
  <c r="AF328" i="64"/>
  <c r="AF254" i="64"/>
  <c r="AC124" i="64"/>
  <c r="D404" i="64"/>
  <c r="F404" i="64" s="1"/>
  <c r="D550" i="64"/>
  <c r="D563" i="64" s="1"/>
  <c r="AF478" i="64"/>
  <c r="AF547" i="64"/>
  <c r="AF116" i="64"/>
  <c r="AC195" i="64"/>
  <c r="AC559" i="64"/>
  <c r="J538" i="64"/>
  <c r="O94" i="64"/>
  <c r="D257" i="64"/>
  <c r="D271" i="64" s="1"/>
  <c r="D45" i="64"/>
  <c r="F45" i="64" s="1"/>
  <c r="AF332" i="64"/>
  <c r="AF183" i="64"/>
  <c r="AI60" i="25"/>
  <c r="AF46" i="64"/>
  <c r="AH46" i="64"/>
  <c r="AF551" i="64"/>
  <c r="D115" i="64"/>
  <c r="AC54" i="64"/>
  <c r="AH332" i="64"/>
  <c r="AF112" i="64"/>
  <c r="AC340" i="64"/>
  <c r="AD482" i="64"/>
  <c r="AB65" i="25"/>
  <c r="AD116" i="64"/>
  <c r="M237" i="56"/>
  <c r="O529" i="64"/>
  <c r="O456" i="64"/>
  <c r="AJ474" i="64"/>
  <c r="AJ547" i="64"/>
  <c r="AH116" i="64"/>
  <c r="U221" i="25"/>
  <c r="U317" i="25" s="1"/>
  <c r="O383" i="64"/>
  <c r="O236" i="64"/>
  <c r="AD486" i="64"/>
  <c r="AD46" i="64"/>
  <c r="AD551" i="64"/>
  <c r="AD332" i="64"/>
  <c r="AC112" i="64"/>
  <c r="AD478" i="64"/>
  <c r="AU413" i="64"/>
  <c r="AC413" i="64"/>
  <c r="M151" i="47"/>
  <c r="AO191" i="64"/>
  <c r="AD50" i="64"/>
  <c r="AF187" i="64"/>
  <c r="AD405" i="64"/>
  <c r="O310" i="64"/>
  <c r="G41" i="56"/>
  <c r="W45" i="56"/>
  <c r="V45" i="56"/>
  <c r="AC42" i="64"/>
  <c r="AK65" i="25"/>
  <c r="AD413" i="64"/>
  <c r="Q306" i="64"/>
  <c r="AC401" i="64"/>
  <c r="AU559" i="64"/>
  <c r="AC183" i="64"/>
  <c r="AD555" i="64"/>
  <c r="AH551" i="64"/>
  <c r="AU54" i="64"/>
  <c r="AW154" i="46"/>
  <c r="AU224" i="46" s="1"/>
  <c r="AD340" i="64"/>
  <c r="AO336" i="64"/>
  <c r="AC486" i="64"/>
  <c r="AC328" i="64"/>
  <c r="AO262" i="64"/>
  <c r="AH405" i="64"/>
  <c r="AU195" i="64"/>
  <c r="AD559" i="64"/>
  <c r="R237" i="56"/>
  <c r="W167" i="64"/>
  <c r="Q164" i="64"/>
  <c r="O45" i="56"/>
  <c r="AJ183" i="64"/>
  <c r="AD124" i="64"/>
  <c r="AO120" i="64"/>
  <c r="AD120" i="64"/>
  <c r="AO555" i="64"/>
  <c r="AD54" i="64"/>
  <c r="AK154" i="46"/>
  <c r="AI224" i="46" s="1"/>
  <c r="G147" i="47"/>
  <c r="AO482" i="64"/>
  <c r="AH478" i="64"/>
  <c r="AC474" i="64"/>
  <c r="AC547" i="64"/>
  <c r="AJ401" i="64"/>
  <c r="AO50" i="64"/>
  <c r="J241" i="46"/>
  <c r="S103" i="64"/>
  <c r="S377" i="64"/>
  <c r="Q524" i="64"/>
  <c r="AP54" i="64"/>
  <c r="AC116" i="64"/>
  <c r="Y231" i="64"/>
  <c r="Q536" i="64"/>
  <c r="Y19" i="64"/>
  <c r="W26" i="64"/>
  <c r="Q20" i="64"/>
  <c r="Q93" i="64"/>
  <c r="P312" i="64"/>
  <c r="G536" i="64"/>
  <c r="AU124" i="64"/>
  <c r="AF154" i="46"/>
  <c r="AA140" i="25" s="1"/>
  <c r="AJ112" i="64"/>
  <c r="AJ42" i="64"/>
  <c r="AD191" i="64"/>
  <c r="AD336" i="64"/>
  <c r="AU486" i="64"/>
  <c r="AD262" i="64"/>
  <c r="AH187" i="64"/>
  <c r="AD195" i="64"/>
  <c r="K255" i="64"/>
  <c r="G159" i="64"/>
  <c r="M460" i="64"/>
  <c r="K235" i="64"/>
  <c r="N264" i="64"/>
  <c r="L96" i="64"/>
  <c r="K101" i="64"/>
  <c r="X524" i="64"/>
  <c r="AU340" i="64"/>
  <c r="O147" i="47"/>
  <c r="AJ328" i="64"/>
  <c r="Y378" i="64"/>
  <c r="K43" i="64"/>
  <c r="X385" i="64"/>
  <c r="G88" i="64"/>
  <c r="M98" i="64"/>
  <c r="K309" i="64"/>
  <c r="J390" i="64"/>
  <c r="J41" i="56"/>
  <c r="S41" i="56"/>
  <c r="E41" i="56"/>
  <c r="X41" i="56"/>
  <c r="X45" i="56"/>
  <c r="F231" i="46"/>
  <c r="AU183" i="64"/>
  <c r="AE120" i="64"/>
  <c r="AB124" i="64"/>
  <c r="AB54" i="64"/>
  <c r="AB340" i="64"/>
  <c r="AE482" i="64"/>
  <c r="AJ336" i="64"/>
  <c r="AK486" i="64"/>
  <c r="AU254" i="64"/>
  <c r="F147" i="47"/>
  <c r="AE409" i="64"/>
  <c r="AB559" i="64"/>
  <c r="AL124" i="64"/>
  <c r="AR478" i="64"/>
  <c r="AU474" i="64"/>
  <c r="AK413" i="64"/>
  <c r="AU187" i="64"/>
  <c r="AK559" i="64"/>
  <c r="G44" i="56"/>
  <c r="F38" i="71" s="1"/>
  <c r="AQ120" i="64"/>
  <c r="AM555" i="64"/>
  <c r="AH124" i="64"/>
  <c r="AJ551" i="64"/>
  <c r="AJ332" i="64"/>
  <c r="AM482" i="64"/>
  <c r="AH413" i="64"/>
  <c r="K102" i="64"/>
  <c r="O312" i="64"/>
  <c r="S311" i="64"/>
  <c r="W528" i="64"/>
  <c r="D27" i="25"/>
  <c r="P23" i="64"/>
  <c r="U26" i="64"/>
  <c r="L52" i="64"/>
  <c r="S476" i="64"/>
  <c r="H41" i="56"/>
  <c r="AK183" i="64"/>
  <c r="D151" i="47"/>
  <c r="AO46" i="64"/>
  <c r="AM112" i="64"/>
  <c r="AH340" i="64"/>
  <c r="AN474" i="64"/>
  <c r="AN401" i="64"/>
  <c r="AQ409" i="64"/>
  <c r="AQ195" i="64"/>
  <c r="AE195" i="64"/>
  <c r="AP133" i="46"/>
  <c r="AN224" i="46" s="1"/>
  <c r="AT183" i="64"/>
  <c r="AG551" i="64"/>
  <c r="AG332" i="64"/>
  <c r="AO332" i="64"/>
  <c r="AL42" i="64"/>
  <c r="AQ340" i="64"/>
  <c r="AT478" i="64"/>
  <c r="AE478" i="64"/>
  <c r="AN547" i="64"/>
  <c r="M147" i="47"/>
  <c r="AL191" i="64"/>
  <c r="AQ191" i="64"/>
  <c r="AN336" i="64"/>
  <c r="AG116" i="64"/>
  <c r="AH486" i="64"/>
  <c r="AJ65" i="25"/>
  <c r="AN50" i="64"/>
  <c r="AB409" i="64"/>
  <c r="AN409" i="64"/>
  <c r="AT187" i="64"/>
  <c r="AO405" i="64"/>
  <c r="AH195" i="64"/>
  <c r="AQ559" i="64"/>
  <c r="AH559" i="64"/>
  <c r="N20" i="64"/>
  <c r="M23" i="64"/>
  <c r="G382" i="64"/>
  <c r="AL183" i="64"/>
  <c r="F151" i="47"/>
  <c r="AG46" i="64"/>
  <c r="AN555" i="64"/>
  <c r="AB555" i="64"/>
  <c r="AL555" i="64"/>
  <c r="AN112" i="64"/>
  <c r="AM42" i="64"/>
  <c r="AG478" i="64"/>
  <c r="AQ413" i="64"/>
  <c r="AL547" i="64"/>
  <c r="AB336" i="64"/>
  <c r="AK328" i="64"/>
  <c r="AM254" i="64"/>
  <c r="AL262" i="64"/>
  <c r="AE187" i="64"/>
  <c r="AJ405" i="64"/>
  <c r="AE559" i="64"/>
  <c r="F237" i="56"/>
  <c r="S89" i="64"/>
  <c r="I390" i="64"/>
  <c r="M524" i="64"/>
  <c r="O523" i="64"/>
  <c r="P107" i="64"/>
  <c r="L392" i="64"/>
  <c r="T41" i="56"/>
  <c r="C51" i="36"/>
  <c r="AE60" i="25"/>
  <c r="AO124" i="64"/>
  <c r="AG124" i="64"/>
  <c r="AU42" i="64"/>
  <c r="AG340" i="64"/>
  <c r="AI65" i="25"/>
  <c r="AL60" i="25"/>
  <c r="AL413" i="64"/>
  <c r="AO65" i="25"/>
  <c r="AE191" i="64"/>
  <c r="AG486" i="64"/>
  <c r="J151" i="47"/>
  <c r="AJ262" i="64"/>
  <c r="AE50" i="64"/>
  <c r="AG195" i="64"/>
  <c r="AK195" i="64"/>
  <c r="AL559" i="64"/>
  <c r="AG559" i="64"/>
  <c r="J45" i="56"/>
  <c r="L45" i="56"/>
  <c r="P56" i="64"/>
  <c r="Y60" i="25"/>
  <c r="AK120" i="64"/>
  <c r="AK124" i="64"/>
  <c r="AL54" i="64"/>
  <c r="AO54" i="64"/>
  <c r="AR332" i="64"/>
  <c r="AU112" i="64"/>
  <c r="AO340" i="64"/>
  <c r="AR413" i="64"/>
  <c r="AG413" i="64"/>
  <c r="AO413" i="64"/>
  <c r="AE336" i="64"/>
  <c r="AO195" i="64"/>
  <c r="G29" i="25"/>
  <c r="AJ133" i="46"/>
  <c r="AH224" i="46" s="1"/>
  <c r="J231" i="64"/>
  <c r="Q318" i="64"/>
  <c r="O86" i="25"/>
  <c r="V27" i="25"/>
  <c r="G259" i="64"/>
  <c r="D86" i="25"/>
  <c r="N249" i="64"/>
  <c r="Z126" i="64"/>
  <c r="K268" i="64"/>
  <c r="M542" i="64"/>
  <c r="AX45" i="46"/>
  <c r="AS183" i="64"/>
  <c r="Z65" i="25"/>
  <c r="D148" i="47"/>
  <c r="D338" i="47" s="1"/>
  <c r="AS112" i="64"/>
  <c r="AC65" i="25"/>
  <c r="AP559" i="64"/>
  <c r="AR183" i="64"/>
  <c r="I151" i="47"/>
  <c r="AN478" i="64"/>
  <c r="AG474" i="64"/>
  <c r="AR547" i="64"/>
  <c r="AS401" i="64"/>
  <c r="AP187" i="64"/>
  <c r="AN187" i="64"/>
  <c r="AF195" i="64"/>
  <c r="AF559" i="64"/>
  <c r="N237" i="56"/>
  <c r="AF54" i="64"/>
  <c r="AP478" i="64"/>
  <c r="AG401" i="64"/>
  <c r="AF124" i="64"/>
  <c r="AP124" i="64"/>
  <c r="AS547" i="64"/>
  <c r="AP116" i="64"/>
  <c r="AF486" i="64"/>
  <c r="AS254" i="64"/>
  <c r="AH50" i="64"/>
  <c r="AN405" i="64"/>
  <c r="R411" i="64"/>
  <c r="J451" i="64"/>
  <c r="T383" i="64"/>
  <c r="V184" i="64"/>
  <c r="R18" i="64"/>
  <c r="T310" i="64"/>
  <c r="V43" i="64"/>
  <c r="X528" i="64"/>
  <c r="AG183" i="64"/>
  <c r="AN551" i="64"/>
  <c r="AR112" i="64"/>
  <c r="AF413" i="64"/>
  <c r="AR328" i="64"/>
  <c r="AP340" i="64"/>
  <c r="AF340" i="64"/>
  <c r="AR401" i="64"/>
  <c r="E147" i="47"/>
  <c r="AP405" i="64"/>
  <c r="AX41" i="46"/>
  <c r="AC46" i="64"/>
  <c r="AN46" i="64"/>
  <c r="AP551" i="64"/>
  <c r="AP332" i="64"/>
  <c r="AN332" i="64"/>
  <c r="AG112" i="64"/>
  <c r="AG42" i="64"/>
  <c r="AR42" i="64"/>
  <c r="AR474" i="64"/>
  <c r="AG547" i="64"/>
  <c r="AN116" i="64"/>
  <c r="Z93" i="64"/>
  <c r="X167" i="64"/>
  <c r="J172" i="64"/>
  <c r="Q463" i="64"/>
  <c r="P26" i="64"/>
  <c r="L238" i="64"/>
  <c r="G172" i="64"/>
  <c r="K390" i="64"/>
  <c r="X305" i="64"/>
  <c r="G403" i="64"/>
  <c r="Y89" i="64"/>
  <c r="X238" i="64"/>
  <c r="U33" i="56"/>
  <c r="J243" i="64"/>
  <c r="Q101" i="64"/>
  <c r="P167" i="64"/>
  <c r="L312" i="64"/>
  <c r="G390" i="64"/>
  <c r="K536" i="64"/>
  <c r="X160" i="64"/>
  <c r="X26" i="64"/>
  <c r="J536" i="64"/>
  <c r="Q31" i="64"/>
  <c r="P385" i="64"/>
  <c r="L458" i="64"/>
  <c r="G31" i="64"/>
  <c r="K317" i="64"/>
  <c r="X451" i="64"/>
  <c r="G256" i="64"/>
  <c r="G45" i="56"/>
  <c r="M45" i="56"/>
  <c r="E45" i="56"/>
  <c r="K45" i="56"/>
  <c r="U241" i="46"/>
  <c r="P488" i="64"/>
  <c r="W46" i="56"/>
  <c r="V54" i="71" s="1"/>
  <c r="R264" i="64"/>
  <c r="H18" i="64"/>
  <c r="V488" i="64"/>
  <c r="Z96" i="64"/>
  <c r="R159" i="64"/>
  <c r="H450" i="64"/>
  <c r="X23" i="64"/>
  <c r="Y465" i="64"/>
  <c r="F45" i="25"/>
  <c r="R45" i="56"/>
  <c r="T45" i="56"/>
  <c r="Q45" i="56"/>
  <c r="I45" i="56"/>
  <c r="F45" i="56"/>
  <c r="P45" i="56"/>
  <c r="Y451" i="64"/>
  <c r="Y160" i="64"/>
  <c r="X96" i="64"/>
  <c r="X458" i="64"/>
  <c r="K89" i="64"/>
  <c r="J463" i="64"/>
  <c r="J101" i="64"/>
  <c r="Q243" i="64"/>
  <c r="Q317" i="64"/>
  <c r="P458" i="64"/>
  <c r="P96" i="64"/>
  <c r="L26" i="64"/>
  <c r="L167" i="64"/>
  <c r="G243" i="64"/>
  <c r="G101" i="64"/>
  <c r="V45" i="25"/>
  <c r="K31" i="64"/>
  <c r="K243" i="64"/>
  <c r="X378" i="64"/>
  <c r="X19" i="64"/>
  <c r="G476" i="64"/>
  <c r="Y305" i="64"/>
  <c r="X312" i="64"/>
  <c r="K160" i="64"/>
  <c r="N484" i="64"/>
  <c r="J317" i="64"/>
  <c r="Q390" i="64"/>
  <c r="P531" i="64"/>
  <c r="L385" i="64"/>
  <c r="G317" i="64"/>
  <c r="K172" i="64"/>
  <c r="X89" i="64"/>
  <c r="G44" i="64"/>
  <c r="N256" i="64"/>
  <c r="O542" i="64"/>
  <c r="Q114" i="64"/>
  <c r="I63" i="25"/>
  <c r="T458" i="64"/>
  <c r="W56" i="64"/>
  <c r="R114" i="64"/>
  <c r="Z312" i="64"/>
  <c r="X460" i="64"/>
  <c r="Y103" i="64"/>
  <c r="R185" i="64"/>
  <c r="G549" i="64"/>
  <c r="G185" i="64"/>
  <c r="E63" i="25"/>
  <c r="N549" i="64"/>
  <c r="V159" i="64"/>
  <c r="G114" i="64"/>
  <c r="E63" i="74"/>
  <c r="E61" i="75" s="1"/>
  <c r="N114" i="64"/>
  <c r="S90" i="64"/>
  <c r="N561" i="64"/>
  <c r="H379" i="64"/>
  <c r="H525" i="64"/>
  <c r="F41" i="56"/>
  <c r="M41" i="56"/>
  <c r="V392" i="64"/>
  <c r="H245" i="64"/>
  <c r="R41" i="56"/>
  <c r="AI263" i="25"/>
  <c r="AU46" i="64"/>
  <c r="J121" i="47"/>
  <c r="J72" i="47" s="1"/>
  <c r="AK555" i="64"/>
  <c r="AR124" i="64"/>
  <c r="AU551" i="64"/>
  <c r="AB551" i="64"/>
  <c r="AR54" i="64"/>
  <c r="AB332" i="64"/>
  <c r="AU332" i="64"/>
  <c r="AN133" i="46"/>
  <c r="AL224" i="46" s="1"/>
  <c r="AE133" i="46"/>
  <c r="AC224" i="46" s="1"/>
  <c r="R147" i="47"/>
  <c r="AS482" i="64"/>
  <c r="AB478" i="64"/>
  <c r="AS154" i="46"/>
  <c r="AN140" i="25" s="1"/>
  <c r="AJ191" i="64"/>
  <c r="AK336" i="64"/>
  <c r="AR116" i="64"/>
  <c r="AU116" i="64"/>
  <c r="AH154" i="46"/>
  <c r="AC140" i="25" s="1"/>
  <c r="AJ50" i="64"/>
  <c r="AK409" i="64"/>
  <c r="AR187" i="64"/>
  <c r="G221" i="25"/>
  <c r="G317" i="25" s="1"/>
  <c r="Q196" i="25"/>
  <c r="P147" i="56"/>
  <c r="O196" i="25" s="1"/>
  <c r="R52" i="64"/>
  <c r="R122" i="64"/>
  <c r="Z167" i="64"/>
  <c r="Z238" i="64"/>
  <c r="R377" i="64"/>
  <c r="R230" i="64"/>
  <c r="H159" i="64"/>
  <c r="H377" i="64"/>
  <c r="J160" i="64"/>
  <c r="J19" i="64"/>
  <c r="X309" i="64"/>
  <c r="X164" i="64"/>
  <c r="Y392" i="64"/>
  <c r="Y538" i="64"/>
  <c r="R133" i="25"/>
  <c r="R278" i="25" s="1"/>
  <c r="E33" i="56"/>
  <c r="T94" i="64"/>
  <c r="T529" i="64"/>
  <c r="V329" i="64"/>
  <c r="V402" i="64"/>
  <c r="W488" i="64"/>
  <c r="P415" i="64"/>
  <c r="P268" i="64"/>
  <c r="K230" i="64"/>
  <c r="Q185" i="64"/>
  <c r="R549" i="64"/>
  <c r="R403" i="64"/>
  <c r="V63" i="74"/>
  <c r="V61" i="75" s="1"/>
  <c r="I63" i="74"/>
  <c r="I61" i="75" s="1"/>
  <c r="H161" i="64"/>
  <c r="H306" i="64"/>
  <c r="AD154" i="46"/>
  <c r="Y140" i="25" s="1"/>
  <c r="AR46" i="64"/>
  <c r="AB46" i="64"/>
  <c r="AS555" i="64"/>
  <c r="AJ555" i="64"/>
  <c r="AR340" i="64"/>
  <c r="AL340" i="64"/>
  <c r="AU547" i="64"/>
  <c r="AS336" i="64"/>
  <c r="AB116" i="64"/>
  <c r="AR486" i="64"/>
  <c r="AL486" i="64"/>
  <c r="AU328" i="64"/>
  <c r="AK262" i="64"/>
  <c r="AK50" i="64"/>
  <c r="AS50" i="64"/>
  <c r="AJ409" i="64"/>
  <c r="AU405" i="64"/>
  <c r="AL195" i="64"/>
  <c r="AR559" i="64"/>
  <c r="H221" i="25"/>
  <c r="H317" i="25" s="1"/>
  <c r="S309" i="64"/>
  <c r="R557" i="64"/>
  <c r="R193" i="64"/>
  <c r="Z385" i="64"/>
  <c r="Z26" i="64"/>
  <c r="R88" i="64"/>
  <c r="R450" i="64"/>
  <c r="H230" i="64"/>
  <c r="H88" i="64"/>
  <c r="Z107" i="64"/>
  <c r="J89" i="64"/>
  <c r="J378" i="64"/>
  <c r="X455" i="64"/>
  <c r="Y319" i="64"/>
  <c r="Y33" i="64"/>
  <c r="W31" i="64"/>
  <c r="T165" i="64"/>
  <c r="T456" i="64"/>
  <c r="V548" i="64"/>
  <c r="V255" i="64"/>
  <c r="Q33" i="56"/>
  <c r="P561" i="64"/>
  <c r="P197" i="64"/>
  <c r="R44" i="64"/>
  <c r="R476" i="64"/>
  <c r="H20" i="64"/>
  <c r="H452" i="64"/>
  <c r="AL225" i="46"/>
  <c r="AJ120" i="64"/>
  <c r="AU478" i="64"/>
  <c r="AS191" i="64"/>
  <c r="AS262" i="64"/>
  <c r="AB187" i="64"/>
  <c r="AB405" i="64"/>
  <c r="AR195" i="64"/>
  <c r="O305" i="64"/>
  <c r="R338" i="64"/>
  <c r="Z531" i="64"/>
  <c r="R304" i="64"/>
  <c r="H523" i="64"/>
  <c r="J524" i="64"/>
  <c r="X382" i="64"/>
  <c r="X93" i="64"/>
  <c r="Y245" i="64"/>
  <c r="X542" i="64"/>
  <c r="V458" i="64"/>
  <c r="L19" i="64"/>
  <c r="N528" i="64"/>
  <c r="T24" i="64"/>
  <c r="Q61" i="69" s="1"/>
  <c r="V113" i="64"/>
  <c r="P342" i="64"/>
  <c r="R256" i="64"/>
  <c r="H232" i="64"/>
  <c r="J415" i="64"/>
  <c r="U537" i="64"/>
  <c r="U173" i="64"/>
  <c r="U318" i="64"/>
  <c r="K542" i="64"/>
  <c r="K37" i="64"/>
  <c r="G188" i="64"/>
  <c r="K32" i="64"/>
  <c r="I463" i="64"/>
  <c r="S523" i="64"/>
  <c r="S174" i="64"/>
  <c r="U312" i="64"/>
  <c r="Z18" i="64"/>
  <c r="P377" i="64"/>
  <c r="N45" i="25"/>
  <c r="V31" i="64"/>
  <c r="U102" i="64"/>
  <c r="R317" i="64"/>
  <c r="O31" i="64"/>
  <c r="E86" i="25"/>
  <c r="U107" i="64"/>
  <c r="U37" i="64"/>
  <c r="U178" i="64"/>
  <c r="U542" i="64"/>
  <c r="G406" i="64"/>
  <c r="G552" i="64"/>
  <c r="G47" i="64"/>
  <c r="G333" i="64"/>
  <c r="Z230" i="64"/>
  <c r="Z159" i="64"/>
  <c r="Z450" i="64"/>
  <c r="Z377" i="64"/>
  <c r="N18" i="64"/>
  <c r="N450" i="64"/>
  <c r="N304" i="64"/>
  <c r="N230" i="64"/>
  <c r="N159" i="64"/>
  <c r="P159" i="64"/>
  <c r="P230" i="64"/>
  <c r="P304" i="64"/>
  <c r="P88" i="64"/>
  <c r="P18" i="64"/>
  <c r="U245" i="46"/>
  <c r="R86" i="25"/>
  <c r="S58" i="56"/>
  <c r="S244" i="56" s="1"/>
  <c r="U88" i="64"/>
  <c r="U377" i="64"/>
  <c r="U159" i="64"/>
  <c r="U523" i="64"/>
  <c r="U230" i="64"/>
  <c r="P475" i="64"/>
  <c r="P43" i="64"/>
  <c r="P113" i="64"/>
  <c r="P329" i="64"/>
  <c r="Y402" i="64"/>
  <c r="Y43" i="64"/>
  <c r="Y329" i="64"/>
  <c r="Y548" i="64"/>
  <c r="Y197" i="64"/>
  <c r="Y488" i="64"/>
  <c r="Y342" i="64"/>
  <c r="Y415" i="64"/>
  <c r="Y561" i="64"/>
  <c r="Y268" i="64"/>
  <c r="S304" i="64"/>
  <c r="S159" i="64"/>
  <c r="S230" i="64"/>
  <c r="S18" i="64"/>
  <c r="S538" i="64"/>
  <c r="S245" i="64"/>
  <c r="S33" i="64"/>
  <c r="S465" i="64"/>
  <c r="K464" i="64"/>
  <c r="K318" i="64"/>
  <c r="K173" i="64"/>
  <c r="K244" i="64"/>
  <c r="I536" i="64"/>
  <c r="I317" i="64"/>
  <c r="I243" i="64"/>
  <c r="I31" i="64"/>
  <c r="U458" i="64"/>
  <c r="U385" i="64"/>
  <c r="U238" i="64"/>
  <c r="U96" i="64"/>
  <c r="U101" i="64"/>
  <c r="U463" i="64"/>
  <c r="H463" i="64"/>
  <c r="H172" i="64"/>
  <c r="Q385" i="64"/>
  <c r="Q26" i="64"/>
  <c r="I312" i="64"/>
  <c r="I238" i="64"/>
  <c r="Z524" i="64"/>
  <c r="Z231" i="64"/>
  <c r="V133" i="25"/>
  <c r="W147" i="56"/>
  <c r="W239" i="56" s="1"/>
  <c r="L561" i="64"/>
  <c r="L126" i="64"/>
  <c r="L197" i="64"/>
  <c r="G117" i="64"/>
  <c r="K537" i="64"/>
  <c r="I172" i="64"/>
  <c r="T415" i="64"/>
  <c r="L56" i="64"/>
  <c r="S88" i="64"/>
  <c r="S392" i="64"/>
  <c r="U167" i="64"/>
  <c r="Z304" i="64"/>
  <c r="N523" i="64"/>
  <c r="Y56" i="64"/>
  <c r="U450" i="64"/>
  <c r="N41" i="56"/>
  <c r="AQ124" i="64"/>
  <c r="AE332" i="64"/>
  <c r="AL112" i="64"/>
  <c r="I41" i="56"/>
  <c r="AQ482" i="64"/>
  <c r="AB482" i="64"/>
  <c r="AO478" i="64"/>
  <c r="AE413" i="64"/>
  <c r="AK474" i="64"/>
  <c r="AK547" i="64"/>
  <c r="AM547" i="64"/>
  <c r="AQ336" i="64"/>
  <c r="AE116" i="64"/>
  <c r="AJ116" i="64"/>
  <c r="AQ486" i="64"/>
  <c r="AM328" i="64"/>
  <c r="AN328" i="64"/>
  <c r="AL401" i="64"/>
  <c r="AK401" i="64"/>
  <c r="AK254" i="64"/>
  <c r="AB262" i="64"/>
  <c r="AQ262" i="64"/>
  <c r="AM50" i="64"/>
  <c r="AM409" i="64"/>
  <c r="AJ187" i="64"/>
  <c r="AE405" i="64"/>
  <c r="S164" i="64"/>
  <c r="M378" i="64"/>
  <c r="N525" i="64"/>
  <c r="M382" i="64"/>
  <c r="N319" i="64"/>
  <c r="P309" i="64"/>
  <c r="Z475" i="64"/>
  <c r="K114" i="64"/>
  <c r="W41" i="56"/>
  <c r="L41" i="56"/>
  <c r="AJ46" i="64"/>
  <c r="AE46" i="64"/>
  <c r="AM120" i="64"/>
  <c r="AQ555" i="64"/>
  <c r="AE124" i="64"/>
  <c r="AE551" i="64"/>
  <c r="AO551" i="64"/>
  <c r="AE54" i="64"/>
  <c r="AQ54" i="64"/>
  <c r="AK112" i="64"/>
  <c r="AN42" i="64"/>
  <c r="AE340" i="64"/>
  <c r="AJ478" i="64"/>
  <c r="AO116" i="64"/>
  <c r="AO187" i="64"/>
  <c r="S19" i="64"/>
  <c r="O96" i="64"/>
  <c r="L230" i="64"/>
  <c r="S25" i="64"/>
  <c r="W455" i="64"/>
  <c r="O18" i="64"/>
  <c r="G309" i="64"/>
  <c r="P323" i="64"/>
  <c r="L484" i="64"/>
  <c r="U41" i="56"/>
  <c r="P41" i="56"/>
  <c r="Z342" i="64"/>
  <c r="M323" i="64"/>
  <c r="T479" i="64"/>
  <c r="N403" i="64"/>
  <c r="Q537" i="64"/>
  <c r="T188" i="64"/>
  <c r="X162" i="25"/>
  <c r="C162" i="25"/>
  <c r="AV258" i="64"/>
  <c r="C39" i="36"/>
  <c r="AG133" i="46"/>
  <c r="AB119" i="25" s="1"/>
  <c r="AH120" i="64"/>
  <c r="AP547" i="64"/>
  <c r="AH191" i="64"/>
  <c r="L101" i="64"/>
  <c r="X318" i="64"/>
  <c r="T390" i="64"/>
  <c r="O245" i="64"/>
  <c r="N101" i="64"/>
  <c r="N268" i="64"/>
  <c r="T33" i="56"/>
  <c r="AP328" i="64"/>
  <c r="AM65" i="25"/>
  <c r="AC41" i="46"/>
  <c r="T147" i="47"/>
  <c r="AS46" i="64"/>
  <c r="AP112" i="64"/>
  <c r="AC45" i="46"/>
  <c r="CO45" i="46" s="1"/>
  <c r="AH482" i="64"/>
  <c r="AP474" i="64"/>
  <c r="AP401" i="64"/>
  <c r="AH262" i="64"/>
  <c r="AH409" i="64"/>
  <c r="AC187" i="64"/>
  <c r="AC405" i="64"/>
  <c r="J237" i="56"/>
  <c r="X147" i="56"/>
  <c r="W111" i="47" s="1"/>
  <c r="V318" i="64"/>
  <c r="L317" i="64"/>
  <c r="J396" i="64"/>
  <c r="V378" i="64"/>
  <c r="X173" i="64"/>
  <c r="N174" i="64"/>
  <c r="F86" i="25"/>
  <c r="I173" i="64"/>
  <c r="M197" i="64"/>
  <c r="Y238" i="64"/>
  <c r="AP486" i="64"/>
  <c r="AP254" i="64"/>
  <c r="AP183" i="64"/>
  <c r="AX44" i="46"/>
  <c r="AH555" i="64"/>
  <c r="AC551" i="64"/>
  <c r="AC332" i="64"/>
  <c r="AC478" i="64"/>
  <c r="AQ478" i="64"/>
  <c r="AP413" i="64"/>
  <c r="AQ405" i="64"/>
  <c r="AP195" i="64"/>
  <c r="L391" i="64"/>
  <c r="J245" i="46"/>
  <c r="J488" i="64"/>
  <c r="X159" i="64"/>
  <c r="H524" i="64"/>
  <c r="K103" i="64"/>
  <c r="T178" i="64"/>
  <c r="I244" i="64"/>
  <c r="O249" i="64"/>
  <c r="E27" i="25"/>
  <c r="AV415" i="64"/>
  <c r="O451" i="64"/>
  <c r="Z178" i="64"/>
  <c r="Z197" i="64"/>
  <c r="Z415" i="64"/>
  <c r="X240" i="64"/>
  <c r="Z542" i="64"/>
  <c r="Q32" i="64"/>
  <c r="Q244" i="64"/>
  <c r="X536" i="64"/>
  <c r="Z396" i="64"/>
  <c r="N178" i="64"/>
  <c r="K197" i="64"/>
  <c r="M107" i="64"/>
  <c r="M396" i="64"/>
  <c r="M238" i="64"/>
  <c r="J27" i="25"/>
  <c r="T333" i="64"/>
  <c r="T47" i="64"/>
  <c r="Z32" i="64"/>
  <c r="S537" i="64"/>
  <c r="W197" i="64"/>
  <c r="W268" i="64"/>
  <c r="V46" i="56"/>
  <c r="U54" i="71" s="1"/>
  <c r="H63" i="25"/>
  <c r="Q44" i="64"/>
  <c r="Q403" i="64"/>
  <c r="M403" i="64"/>
  <c r="Z323" i="64"/>
  <c r="K232" i="64"/>
  <c r="Q240" i="46"/>
  <c r="O147" i="56"/>
  <c r="O19" i="64"/>
  <c r="J460" i="64"/>
  <c r="E58" i="56"/>
  <c r="E244" i="56" s="1"/>
  <c r="Z268" i="64"/>
  <c r="Z488" i="64"/>
  <c r="X28" i="64"/>
  <c r="Q391" i="64"/>
  <c r="Q464" i="64"/>
  <c r="X172" i="64"/>
  <c r="H197" i="64"/>
  <c r="N542" i="64"/>
  <c r="N469" i="64"/>
  <c r="K126" i="64"/>
  <c r="M249" i="64"/>
  <c r="M178" i="64"/>
  <c r="M312" i="64"/>
  <c r="T406" i="64"/>
  <c r="T117" i="64"/>
  <c r="S102" i="64"/>
  <c r="W561" i="64"/>
  <c r="W126" i="64"/>
  <c r="H185" i="64"/>
  <c r="J548" i="64"/>
  <c r="I46" i="56"/>
  <c r="H55" i="70" s="1"/>
  <c r="Q476" i="64"/>
  <c r="Q256" i="64"/>
  <c r="M549" i="64"/>
  <c r="Z469" i="64"/>
  <c r="Y161" i="64"/>
  <c r="R305" i="64"/>
  <c r="O378" i="64"/>
  <c r="Z56" i="64"/>
  <c r="W37" i="64"/>
  <c r="X169" i="64"/>
  <c r="Q173" i="64"/>
  <c r="Z249" i="64"/>
  <c r="W391" i="64"/>
  <c r="W390" i="64"/>
  <c r="S86" i="25"/>
  <c r="M469" i="64"/>
  <c r="V167" i="64"/>
  <c r="L524" i="64"/>
  <c r="T259" i="64"/>
  <c r="R561" i="64"/>
  <c r="W342" i="64"/>
  <c r="J26" i="64"/>
  <c r="S43" i="64"/>
  <c r="H114" i="64"/>
  <c r="Q549" i="64"/>
  <c r="T164" i="64"/>
  <c r="T392" i="64"/>
  <c r="O309" i="64"/>
  <c r="N455" i="64"/>
  <c r="U231" i="64"/>
  <c r="V465" i="64"/>
  <c r="U160" i="64"/>
  <c r="S529" i="64"/>
  <c r="AV266" i="64"/>
  <c r="V147" i="56"/>
  <c r="U196" i="25" s="1"/>
  <c r="L415" i="64"/>
  <c r="L342" i="64"/>
  <c r="V86" i="25"/>
  <c r="U32" i="64"/>
  <c r="U391" i="64"/>
  <c r="Z523" i="64"/>
  <c r="N88" i="64"/>
  <c r="P523" i="64"/>
  <c r="R464" i="64"/>
  <c r="U249" i="64"/>
  <c r="U396" i="64"/>
  <c r="U304" i="64"/>
  <c r="P184" i="64"/>
  <c r="P548" i="64"/>
  <c r="N185" i="64"/>
  <c r="N44" i="64"/>
  <c r="K178" i="64"/>
  <c r="K323" i="64"/>
  <c r="P90" i="64"/>
  <c r="U89" i="64"/>
  <c r="U19" i="64"/>
  <c r="L488" i="64"/>
  <c r="Y245" i="46"/>
  <c r="U244" i="64"/>
  <c r="U469" i="64"/>
  <c r="P402" i="64"/>
  <c r="N476" i="64"/>
  <c r="Y184" i="64"/>
  <c r="Y475" i="64"/>
  <c r="Y113" i="64"/>
  <c r="K107" i="64"/>
  <c r="U305" i="64"/>
  <c r="U524" i="64"/>
  <c r="K469" i="64"/>
  <c r="K396" i="64"/>
  <c r="U451" i="64"/>
  <c r="AX48" i="46"/>
  <c r="AV616" i="64"/>
  <c r="T305" i="64"/>
  <c r="M244" i="64"/>
  <c r="N318" i="64"/>
  <c r="L133" i="25"/>
  <c r="I33" i="56"/>
  <c r="Y107" i="64"/>
  <c r="H27" i="25"/>
  <c r="U188" i="64"/>
  <c r="Y244" i="64"/>
  <c r="U342" i="64"/>
  <c r="R238" i="64"/>
  <c r="T312" i="64"/>
  <c r="Q241" i="46"/>
  <c r="J382" i="64"/>
  <c r="O32" i="64"/>
  <c r="T113" i="64"/>
  <c r="Q245" i="64"/>
  <c r="R33" i="56"/>
  <c r="M377" i="64"/>
  <c r="AV620" i="64"/>
  <c r="AQ46" i="64"/>
  <c r="AM124" i="64"/>
  <c r="AQ551" i="64"/>
  <c r="AS551" i="64"/>
  <c r="AM413" i="64"/>
  <c r="AM486" i="64"/>
  <c r="AQ332" i="64"/>
  <c r="AS332" i="64"/>
  <c r="AM340" i="64"/>
  <c r="AS478" i="64"/>
  <c r="AS116" i="64"/>
  <c r="AS405" i="64"/>
  <c r="AM195" i="64"/>
  <c r="T378" i="64"/>
  <c r="M318" i="64"/>
  <c r="N244" i="64"/>
  <c r="S172" i="64"/>
  <c r="L249" i="64"/>
  <c r="K458" i="64"/>
  <c r="U333" i="64"/>
  <c r="U45" i="25"/>
  <c r="U56" i="64"/>
  <c r="R385" i="64"/>
  <c r="I450" i="64"/>
  <c r="J309" i="64"/>
  <c r="O244" i="64"/>
  <c r="T402" i="64"/>
  <c r="Y172" i="64"/>
  <c r="G45" i="25"/>
  <c r="I197" i="64"/>
  <c r="H312" i="64"/>
  <c r="AG65" i="25"/>
  <c r="AM54" i="64"/>
  <c r="AQ116" i="64"/>
  <c r="AQ187" i="64"/>
  <c r="AS187" i="64"/>
  <c r="AM559" i="64"/>
  <c r="L173" i="64"/>
  <c r="S31" i="64"/>
  <c r="W86" i="25"/>
  <c r="X342" i="64"/>
  <c r="L37" i="64"/>
  <c r="K238" i="64"/>
  <c r="Z455" i="64"/>
  <c r="N58" i="56"/>
  <c r="N244" i="56" s="1"/>
  <c r="S245" i="46"/>
  <c r="I304" i="64"/>
  <c r="H378" i="64"/>
  <c r="I455" i="64"/>
  <c r="I21" i="64"/>
  <c r="K538" i="64"/>
  <c r="S197" i="64"/>
  <c r="O197" i="64"/>
  <c r="X469" i="64"/>
  <c r="I89" i="64"/>
  <c r="G56" i="64"/>
  <c r="Y26" i="64"/>
  <c r="H167" i="64"/>
  <c r="L27" i="25"/>
  <c r="T89" i="64"/>
  <c r="T19" i="64"/>
  <c r="V173" i="64"/>
  <c r="M173" i="64"/>
  <c r="M102" i="64"/>
  <c r="L102" i="64"/>
  <c r="L244" i="64"/>
  <c r="N102" i="64"/>
  <c r="N537" i="64"/>
  <c r="S243" i="64"/>
  <c r="S536" i="64"/>
  <c r="Z245" i="46"/>
  <c r="X197" i="64"/>
  <c r="X488" i="64"/>
  <c r="L396" i="64"/>
  <c r="L178" i="64"/>
  <c r="Y542" i="64"/>
  <c r="K531" i="64"/>
  <c r="K96" i="64"/>
  <c r="W241" i="46"/>
  <c r="T241" i="46"/>
  <c r="V524" i="64"/>
  <c r="U479" i="64"/>
  <c r="U117" i="64"/>
  <c r="Z382" i="64"/>
  <c r="Z164" i="64"/>
  <c r="Y537" i="64"/>
  <c r="T536" i="64"/>
  <c r="U561" i="64"/>
  <c r="U268" i="64"/>
  <c r="M86" i="25"/>
  <c r="R312" i="64"/>
  <c r="R96" i="64"/>
  <c r="T26" i="64"/>
  <c r="I159" i="64"/>
  <c r="I230" i="64"/>
  <c r="H89" i="64"/>
  <c r="H160" i="64"/>
  <c r="J93" i="64"/>
  <c r="J23" i="64"/>
  <c r="I164" i="64"/>
  <c r="I526" i="64"/>
  <c r="O537" i="64"/>
  <c r="O173" i="64"/>
  <c r="K465" i="64"/>
  <c r="T184" i="64"/>
  <c r="T475" i="64"/>
  <c r="N31" i="64"/>
  <c r="Y101" i="64"/>
  <c r="Y390" i="64"/>
  <c r="S126" i="64"/>
  <c r="O415" i="64"/>
  <c r="X396" i="64"/>
  <c r="X249" i="64"/>
  <c r="I451" i="64"/>
  <c r="I305" i="64"/>
  <c r="G22" i="56"/>
  <c r="Q465" i="64"/>
  <c r="I415" i="64"/>
  <c r="G268" i="64"/>
  <c r="Y167" i="64"/>
  <c r="Y385" i="64"/>
  <c r="H26" i="64"/>
  <c r="M450" i="64"/>
  <c r="K18" i="64"/>
  <c r="K304" i="64"/>
  <c r="J114" i="64"/>
  <c r="P476" i="64"/>
  <c r="L63" i="74"/>
  <c r="L61" i="75" s="1"/>
  <c r="C100" i="36"/>
  <c r="AV154" i="46"/>
  <c r="AT224" i="46" s="1"/>
  <c r="AM154" i="46"/>
  <c r="AK224" i="46" s="1"/>
  <c r="AL154" i="46"/>
  <c r="AJ224" i="46" s="1"/>
  <c r="X237" i="56"/>
  <c r="T231" i="64"/>
  <c r="T160" i="64"/>
  <c r="V102" i="64"/>
  <c r="V391" i="64"/>
  <c r="M32" i="64"/>
  <c r="M464" i="64"/>
  <c r="L32" i="64"/>
  <c r="L537" i="64"/>
  <c r="N464" i="64"/>
  <c r="M33" i="56"/>
  <c r="S463" i="64"/>
  <c r="S317" i="64"/>
  <c r="X268" i="64"/>
  <c r="X561" i="64"/>
  <c r="L469" i="64"/>
  <c r="L107" i="64"/>
  <c r="Y249" i="64"/>
  <c r="K312" i="64"/>
  <c r="K385" i="64"/>
  <c r="V231" i="64"/>
  <c r="U552" i="64"/>
  <c r="U259" i="64"/>
  <c r="Z528" i="64"/>
  <c r="Z309" i="64"/>
  <c r="Y464" i="64"/>
  <c r="T317" i="64"/>
  <c r="T243" i="64"/>
  <c r="U126" i="64"/>
  <c r="U488" i="64"/>
  <c r="P86" i="25"/>
  <c r="R458" i="64"/>
  <c r="R531" i="64"/>
  <c r="T238" i="64"/>
  <c r="I18" i="64"/>
  <c r="I377" i="64"/>
  <c r="H19" i="64"/>
  <c r="J164" i="64"/>
  <c r="J455" i="64"/>
  <c r="I93" i="64"/>
  <c r="I309" i="64"/>
  <c r="I91" i="64"/>
  <c r="O102" i="64"/>
  <c r="O318" i="64"/>
  <c r="K319" i="64"/>
  <c r="T329" i="64"/>
  <c r="T548" i="64"/>
  <c r="N317" i="64"/>
  <c r="N390" i="64"/>
  <c r="Y31" i="64"/>
  <c r="Y317" i="64"/>
  <c r="S342" i="64"/>
  <c r="O56" i="64"/>
  <c r="X37" i="64"/>
  <c r="X107" i="64"/>
  <c r="P241" i="46"/>
  <c r="I19" i="64"/>
  <c r="I160" i="64"/>
  <c r="P318" i="64"/>
  <c r="Q538" i="64"/>
  <c r="I488" i="64"/>
  <c r="G415" i="64"/>
  <c r="Y458" i="64"/>
  <c r="H238" i="64"/>
  <c r="M304" i="64"/>
  <c r="M230" i="64"/>
  <c r="K450" i="64"/>
  <c r="U46" i="56"/>
  <c r="T55" i="70" s="1"/>
  <c r="O240" i="46"/>
  <c r="P185" i="64"/>
  <c r="M46" i="56"/>
  <c r="L54" i="71" s="1"/>
  <c r="R161" i="64"/>
  <c r="V242" i="46"/>
  <c r="T524" i="64"/>
  <c r="J387" i="64"/>
  <c r="L528" i="64"/>
  <c r="V464" i="64"/>
  <c r="V537" i="64"/>
  <c r="M537" i="64"/>
  <c r="L464" i="64"/>
  <c r="N391" i="64"/>
  <c r="S101" i="64"/>
  <c r="J86" i="25"/>
  <c r="X126" i="64"/>
  <c r="L323" i="64"/>
  <c r="Y469" i="64"/>
  <c r="K26" i="64"/>
  <c r="V89" i="64"/>
  <c r="U47" i="64"/>
  <c r="Z235" i="64"/>
  <c r="T463" i="64"/>
  <c r="U415" i="64"/>
  <c r="R167" i="64"/>
  <c r="T531" i="64"/>
  <c r="I523" i="64"/>
  <c r="H451" i="64"/>
  <c r="J528" i="64"/>
  <c r="I382" i="64"/>
  <c r="O464" i="64"/>
  <c r="K33" i="64"/>
  <c r="K174" i="64"/>
  <c r="T43" i="64"/>
  <c r="N243" i="64"/>
  <c r="X178" i="64"/>
  <c r="R242" i="46"/>
  <c r="I342" i="64"/>
  <c r="H96" i="64"/>
  <c r="AV628" i="64"/>
  <c r="T63" i="25"/>
  <c r="R46" i="56"/>
  <c r="Q55" i="70" s="1"/>
  <c r="AV624" i="64"/>
  <c r="Q147" i="56"/>
  <c r="P111" i="47" s="1"/>
  <c r="S305" i="64"/>
  <c r="S451" i="64"/>
  <c r="L22" i="56"/>
  <c r="S382" i="64"/>
  <c r="V538" i="64"/>
  <c r="V319" i="64"/>
  <c r="L463" i="64"/>
  <c r="L172" i="64"/>
  <c r="G86" i="25"/>
  <c r="J268" i="64"/>
  <c r="J342" i="64"/>
  <c r="J469" i="64"/>
  <c r="O167" i="64"/>
  <c r="O385" i="64"/>
  <c r="L18" i="64"/>
  <c r="L88" i="64"/>
  <c r="M451" i="64"/>
  <c r="M160" i="64"/>
  <c r="S457" i="64"/>
  <c r="S384" i="64"/>
  <c r="N452" i="64"/>
  <c r="N379" i="64"/>
  <c r="W164" i="64"/>
  <c r="W93" i="64"/>
  <c r="M528" i="64"/>
  <c r="M164" i="64"/>
  <c r="S94" i="64"/>
  <c r="X32" i="64"/>
  <c r="X464" i="64"/>
  <c r="N538" i="64"/>
  <c r="N103" i="64"/>
  <c r="V317" i="64"/>
  <c r="U390" i="64"/>
  <c r="H31" i="64"/>
  <c r="H390" i="64"/>
  <c r="V126" i="64"/>
  <c r="Q167" i="64"/>
  <c r="O159" i="64"/>
  <c r="O304" i="64"/>
  <c r="X450" i="64"/>
  <c r="Q231" i="64"/>
  <c r="P455" i="64"/>
  <c r="P164" i="64"/>
  <c r="G455" i="64"/>
  <c r="G164" i="64"/>
  <c r="O103" i="64"/>
  <c r="R463" i="64"/>
  <c r="O390" i="64"/>
  <c r="I245" i="46"/>
  <c r="N126" i="64"/>
  <c r="N56" i="64"/>
  <c r="T249" i="64"/>
  <c r="T396" i="64"/>
  <c r="P249" i="64"/>
  <c r="P178" i="64"/>
  <c r="W523" i="64"/>
  <c r="N309" i="64"/>
  <c r="N235" i="64"/>
  <c r="I391" i="64"/>
  <c r="I102" i="64"/>
  <c r="L33" i="64"/>
  <c r="L465" i="64"/>
  <c r="L557" i="64"/>
  <c r="P242" i="46"/>
  <c r="O469" i="64"/>
  <c r="O323" i="64"/>
  <c r="U27" i="25"/>
  <c r="M242" i="46"/>
  <c r="S161" i="64"/>
  <c r="S160" i="64"/>
  <c r="S231" i="64"/>
  <c r="S93" i="64"/>
  <c r="V245" i="64"/>
  <c r="V174" i="64"/>
  <c r="J33" i="56"/>
  <c r="L243" i="64"/>
  <c r="L536" i="64"/>
  <c r="J126" i="64"/>
  <c r="J561" i="64"/>
  <c r="O531" i="64"/>
  <c r="O26" i="64"/>
  <c r="L159" i="64"/>
  <c r="L523" i="64"/>
  <c r="M231" i="64"/>
  <c r="M19" i="64"/>
  <c r="S166" i="64"/>
  <c r="S237" i="64"/>
  <c r="N232" i="64"/>
  <c r="N90" i="64"/>
  <c r="W382" i="64"/>
  <c r="W23" i="64"/>
  <c r="M93" i="64"/>
  <c r="S24" i="64"/>
  <c r="X537" i="64"/>
  <c r="X102" i="64"/>
  <c r="N245" i="64"/>
  <c r="N392" i="64"/>
  <c r="V536" i="64"/>
  <c r="V463" i="64"/>
  <c r="U243" i="64"/>
  <c r="U317" i="64"/>
  <c r="H243" i="64"/>
  <c r="R58" i="56"/>
  <c r="R244" i="56" s="1"/>
  <c r="Q312" i="64"/>
  <c r="Q96" i="64"/>
  <c r="O450" i="64"/>
  <c r="O88" i="64"/>
  <c r="X523" i="64"/>
  <c r="R241" i="46"/>
  <c r="Q451" i="64"/>
  <c r="Q378" i="64"/>
  <c r="P93" i="64"/>
  <c r="G93" i="64"/>
  <c r="G528" i="64"/>
  <c r="R243" i="64"/>
  <c r="O172" i="64"/>
  <c r="N342" i="64"/>
  <c r="N197" i="64"/>
  <c r="T37" i="64"/>
  <c r="T107" i="64"/>
  <c r="P542" i="64"/>
  <c r="P37" i="64"/>
  <c r="N241" i="46"/>
  <c r="N164" i="64"/>
  <c r="N93" i="64"/>
  <c r="I318" i="64"/>
  <c r="I32" i="64"/>
  <c r="L174" i="64"/>
  <c r="L103" i="64"/>
  <c r="L122" i="64"/>
  <c r="L33" i="56"/>
  <c r="O107" i="64"/>
  <c r="O396" i="64"/>
  <c r="G26" i="64"/>
  <c r="Y256" i="64"/>
  <c r="I379" i="64"/>
  <c r="F30" i="25"/>
  <c r="F31" i="25" s="1"/>
  <c r="S378" i="64"/>
  <c r="S455" i="64"/>
  <c r="V33" i="64"/>
  <c r="L390" i="64"/>
  <c r="J56" i="64"/>
  <c r="O458" i="64"/>
  <c r="L304" i="64"/>
  <c r="M305" i="64"/>
  <c r="S95" i="64"/>
  <c r="N306" i="64"/>
  <c r="W309" i="64"/>
  <c r="M309" i="64"/>
  <c r="M455" i="64"/>
  <c r="X244" i="64"/>
  <c r="N465" i="64"/>
  <c r="V243" i="64"/>
  <c r="U172" i="64"/>
  <c r="Q458" i="64"/>
  <c r="O230" i="64"/>
  <c r="Q305" i="64"/>
  <c r="P382" i="64"/>
  <c r="P528" i="64"/>
  <c r="G23" i="64"/>
  <c r="N415" i="64"/>
  <c r="P396" i="64"/>
  <c r="N382" i="64"/>
  <c r="I464" i="64"/>
  <c r="L264" i="64"/>
  <c r="O37" i="64"/>
  <c r="Z184" i="64"/>
  <c r="R29" i="25"/>
  <c r="F242" i="56"/>
  <c r="R90" i="64"/>
  <c r="R319" i="64"/>
  <c r="K314" i="64"/>
  <c r="G174" i="64"/>
  <c r="BF237" i="46"/>
  <c r="X246" i="46"/>
  <c r="AV268" i="64"/>
  <c r="AV126" i="64"/>
  <c r="AV197" i="64"/>
  <c r="AC208" i="46"/>
  <c r="T22" i="56"/>
  <c r="S29" i="25"/>
  <c r="T244" i="64"/>
  <c r="T32" i="64"/>
  <c r="T464" i="64"/>
  <c r="T318" i="64"/>
  <c r="X86" i="25"/>
  <c r="O111" i="36" s="1"/>
  <c r="N312" i="64"/>
  <c r="N458" i="64"/>
  <c r="N26" i="64"/>
  <c r="N96" i="64"/>
  <c r="N531" i="64"/>
  <c r="N167" i="64"/>
  <c r="Z538" i="64"/>
  <c r="Z392" i="64"/>
  <c r="Z245" i="64"/>
  <c r="Z33" i="64"/>
  <c r="Z103" i="64"/>
  <c r="Z174" i="64"/>
  <c r="X330" i="64"/>
  <c r="X44" i="64"/>
  <c r="X256" i="64"/>
  <c r="X185" i="64"/>
  <c r="X403" i="64"/>
  <c r="X114" i="64"/>
  <c r="X476" i="64"/>
  <c r="G160" i="64"/>
  <c r="G231" i="64"/>
  <c r="G524" i="64"/>
  <c r="G305" i="64"/>
  <c r="Q450" i="64"/>
  <c r="Q88" i="64"/>
  <c r="Q304" i="64"/>
  <c r="Q523" i="64"/>
  <c r="R45" i="25"/>
  <c r="S33" i="56"/>
  <c r="M465" i="64"/>
  <c r="M245" i="64"/>
  <c r="M33" i="64"/>
  <c r="M319" i="64"/>
  <c r="M103" i="64"/>
  <c r="M174" i="64"/>
  <c r="K475" i="64"/>
  <c r="K402" i="64"/>
  <c r="J323" i="64"/>
  <c r="J107" i="64"/>
  <c r="W238" i="64"/>
  <c r="W531" i="64"/>
  <c r="G230" i="64"/>
  <c r="G18" i="64"/>
  <c r="Z241" i="46"/>
  <c r="K305" i="64"/>
  <c r="K524" i="64"/>
  <c r="M28" i="64"/>
  <c r="M314" i="64"/>
  <c r="Q379" i="64"/>
  <c r="Q452" i="64"/>
  <c r="K455" i="64"/>
  <c r="K23" i="64"/>
  <c r="Q528" i="64"/>
  <c r="Q235" i="64"/>
  <c r="G240" i="46"/>
  <c r="Q86" i="25"/>
  <c r="V56" i="64"/>
  <c r="Q18" i="64"/>
  <c r="G378" i="64"/>
  <c r="T102" i="64"/>
  <c r="F33" i="56"/>
  <c r="S456" i="64"/>
  <c r="S165" i="64"/>
  <c r="Y318" i="64"/>
  <c r="Y102" i="64"/>
  <c r="S469" i="64"/>
  <c r="S107" i="64"/>
  <c r="S249" i="64"/>
  <c r="S323" i="64"/>
  <c r="S37" i="64"/>
  <c r="S178" i="64"/>
  <c r="M268" i="64"/>
  <c r="M415" i="64"/>
  <c r="M126" i="64"/>
  <c r="M488" i="64"/>
  <c r="M56" i="64"/>
  <c r="M342" i="64"/>
  <c r="W230" i="64"/>
  <c r="W450" i="64"/>
  <c r="W18" i="64"/>
  <c r="W304" i="64"/>
  <c r="W159" i="64"/>
  <c r="W377" i="64"/>
  <c r="S27" i="25"/>
  <c r="V241" i="46"/>
  <c r="H127" i="56"/>
  <c r="J242" i="46"/>
  <c r="Q127" i="56"/>
  <c r="S242" i="46"/>
  <c r="V240" i="46"/>
  <c r="S134" i="25"/>
  <c r="S278" i="25" s="1"/>
  <c r="H319" i="64"/>
  <c r="H392" i="64"/>
  <c r="H33" i="64"/>
  <c r="H465" i="64"/>
  <c r="H103" i="64"/>
  <c r="H174" i="64"/>
  <c r="X88" i="64"/>
  <c r="X304" i="64"/>
  <c r="O237" i="64"/>
  <c r="O166" i="64"/>
  <c r="O530" i="64"/>
  <c r="O95" i="64"/>
  <c r="O25" i="64"/>
  <c r="O384" i="64"/>
  <c r="G329" i="64"/>
  <c r="G113" i="64"/>
  <c r="G255" i="64"/>
  <c r="G43" i="64"/>
  <c r="G475" i="64"/>
  <c r="O174" i="64"/>
  <c r="O33" i="64"/>
  <c r="O319" i="64"/>
  <c r="O392" i="64"/>
  <c r="I525" i="64"/>
  <c r="I90" i="64"/>
  <c r="I232" i="64"/>
  <c r="I306" i="64"/>
  <c r="I161" i="64"/>
  <c r="I20" i="64"/>
  <c r="G385" i="64"/>
  <c r="G167" i="64"/>
  <c r="G312" i="64"/>
  <c r="G458" i="64"/>
  <c r="G531" i="64"/>
  <c r="G238" i="64"/>
  <c r="V101" i="64"/>
  <c r="V390" i="64"/>
  <c r="U31" i="64"/>
  <c r="U536" i="64"/>
  <c r="H536" i="64"/>
  <c r="H317" i="64"/>
  <c r="Q238" i="64"/>
  <c r="Q531" i="64"/>
  <c r="R390" i="64"/>
  <c r="R536" i="64"/>
  <c r="R101" i="64"/>
  <c r="R172" i="64"/>
  <c r="O536" i="64"/>
  <c r="O463" i="64"/>
  <c r="O243" i="64"/>
  <c r="O317" i="64"/>
  <c r="I26" i="64"/>
  <c r="I385" i="64"/>
  <c r="I531" i="64"/>
  <c r="I167" i="64"/>
  <c r="I96" i="64"/>
  <c r="I458" i="64"/>
  <c r="Y185" i="64"/>
  <c r="Y403" i="64"/>
  <c r="Y114" i="64"/>
  <c r="Y330" i="64"/>
  <c r="Y476" i="64"/>
  <c r="Y44" i="64"/>
  <c r="Z451" i="64"/>
  <c r="Z305" i="64"/>
  <c r="Z19" i="64"/>
  <c r="Z378" i="64"/>
  <c r="Z160" i="64"/>
  <c r="Z89" i="64"/>
  <c r="S44" i="64"/>
  <c r="S330" i="64"/>
  <c r="S114" i="64"/>
  <c r="S185" i="64"/>
  <c r="S549" i="64"/>
  <c r="S256" i="64"/>
  <c r="V342" i="64"/>
  <c r="V268" i="64"/>
  <c r="L256" i="64"/>
  <c r="L549" i="64"/>
  <c r="L476" i="64"/>
  <c r="L44" i="64"/>
  <c r="L403" i="64"/>
  <c r="L185" i="64"/>
  <c r="N52" i="64"/>
  <c r="N193" i="64"/>
  <c r="V469" i="64"/>
  <c r="V323" i="64"/>
  <c r="V396" i="64"/>
  <c r="V249" i="64"/>
  <c r="V37" i="64"/>
  <c r="V107" i="64"/>
  <c r="J319" i="64"/>
  <c r="J245" i="64"/>
  <c r="J392" i="64"/>
  <c r="J465" i="64"/>
  <c r="H46" i="56"/>
  <c r="G54" i="71" s="1"/>
  <c r="G63" i="74"/>
  <c r="G61" i="75" s="1"/>
  <c r="Z463" i="64"/>
  <c r="Z390" i="64"/>
  <c r="Z317" i="64"/>
  <c r="Z101" i="64"/>
  <c r="Z31" i="64"/>
  <c r="Z243" i="64"/>
  <c r="AT133" i="46"/>
  <c r="AR224" i="46" s="1"/>
  <c r="AO154" i="46"/>
  <c r="AJ140" i="25" s="1"/>
  <c r="AU154" i="46"/>
  <c r="AG60" i="25"/>
  <c r="T221" i="25"/>
  <c r="T317" i="25" s="1"/>
  <c r="E147" i="56"/>
  <c r="E239" i="56" s="1"/>
  <c r="L382" i="64"/>
  <c r="G392" i="64"/>
  <c r="K548" i="64"/>
  <c r="K184" i="64"/>
  <c r="M245" i="46"/>
  <c r="X415" i="64"/>
  <c r="J178" i="64"/>
  <c r="J249" i="64"/>
  <c r="W458" i="64"/>
  <c r="W312" i="64"/>
  <c r="G377" i="64"/>
  <c r="G304" i="64"/>
  <c r="K231" i="64"/>
  <c r="K451" i="64"/>
  <c r="M169" i="64"/>
  <c r="M387" i="64"/>
  <c r="Q90" i="64"/>
  <c r="Q525" i="64"/>
  <c r="K164" i="64"/>
  <c r="Q382" i="64"/>
  <c r="Q23" i="64"/>
  <c r="S236" i="64"/>
  <c r="Y173" i="64"/>
  <c r="Y32" i="64"/>
  <c r="R465" i="64"/>
  <c r="N557" i="64"/>
  <c r="V415" i="64"/>
  <c r="X230" i="64"/>
  <c r="X377" i="64"/>
  <c r="Q377" i="64"/>
  <c r="G89" i="64"/>
  <c r="T173" i="64"/>
  <c r="J33" i="64"/>
  <c r="O538" i="64"/>
  <c r="N385" i="64"/>
  <c r="Z465" i="64"/>
  <c r="M392" i="64"/>
  <c r="S396" i="64"/>
  <c r="I184" i="64"/>
  <c r="H242" i="46"/>
  <c r="I380" i="64"/>
  <c r="I307" i="64"/>
  <c r="I162" i="64"/>
  <c r="I233" i="64"/>
  <c r="P173" i="64"/>
  <c r="P32" i="64"/>
  <c r="P537" i="64"/>
  <c r="P391" i="64"/>
  <c r="P464" i="64"/>
  <c r="P102" i="64"/>
  <c r="W245" i="46"/>
  <c r="T86" i="25"/>
  <c r="S56" i="64"/>
  <c r="S415" i="64"/>
  <c r="S268" i="64"/>
  <c r="S488" i="64"/>
  <c r="O488" i="64"/>
  <c r="O342" i="64"/>
  <c r="O268" i="64"/>
  <c r="O561" i="64"/>
  <c r="O379" i="64"/>
  <c r="O232" i="64"/>
  <c r="O20" i="64"/>
  <c r="T46" i="56"/>
  <c r="S54" i="71" s="1"/>
  <c r="S63" i="25"/>
  <c r="S63" i="74"/>
  <c r="S61" i="75" s="1"/>
  <c r="H147" i="56"/>
  <c r="G111" i="47" s="1"/>
  <c r="G62" i="47" s="1"/>
  <c r="K329" i="64"/>
  <c r="J542" i="64"/>
  <c r="W385" i="64"/>
  <c r="G523" i="64"/>
  <c r="K378" i="64"/>
  <c r="M533" i="64"/>
  <c r="Q161" i="64"/>
  <c r="K93" i="64"/>
  <c r="K382" i="64"/>
  <c r="Q309" i="64"/>
  <c r="N411" i="64"/>
  <c r="N122" i="64"/>
  <c r="V561" i="64"/>
  <c r="P27" i="25"/>
  <c r="Q159" i="64"/>
  <c r="G451" i="64"/>
  <c r="T391" i="64"/>
  <c r="J174" i="64"/>
  <c r="N238" i="64"/>
  <c r="Z319" i="64"/>
  <c r="M538" i="64"/>
  <c r="Z536" i="64"/>
  <c r="V542" i="64"/>
  <c r="L330" i="64"/>
  <c r="X549" i="64"/>
  <c r="H235" i="64"/>
  <c r="H164" i="64"/>
  <c r="O311" i="64"/>
  <c r="S383" i="64"/>
  <c r="Y379" i="64"/>
  <c r="AA605" i="64"/>
  <c r="K278" i="25"/>
  <c r="AA611" i="64"/>
  <c r="I242" i="46"/>
  <c r="AC213" i="46"/>
  <c r="AV342" i="64"/>
  <c r="AV56" i="64"/>
  <c r="T23" i="64"/>
  <c r="W174" i="64"/>
  <c r="X33" i="56"/>
  <c r="W323" i="64"/>
  <c r="T465" i="64"/>
  <c r="N240" i="46"/>
  <c r="J45" i="25"/>
  <c r="X243" i="64"/>
  <c r="X101" i="64"/>
  <c r="H56" i="64"/>
  <c r="Y230" i="64"/>
  <c r="Y384" i="64"/>
  <c r="W102" i="64"/>
  <c r="W317" i="64"/>
  <c r="W101" i="64"/>
  <c r="Q323" i="64"/>
  <c r="M458" i="64"/>
  <c r="M531" i="64"/>
  <c r="V26" i="64"/>
  <c r="V238" i="64"/>
  <c r="L378" i="64"/>
  <c r="L160" i="64"/>
  <c r="O382" i="64"/>
  <c r="R197" i="64"/>
  <c r="J385" i="64"/>
  <c r="S184" i="64"/>
  <c r="Q242" i="46"/>
  <c r="U63" i="74"/>
  <c r="U61" i="75" s="1"/>
  <c r="H44" i="64"/>
  <c r="P403" i="64"/>
  <c r="P330" i="64"/>
  <c r="M185" i="64"/>
  <c r="M114" i="64"/>
  <c r="P46" i="56"/>
  <c r="O55" i="70" s="1"/>
  <c r="G20" i="64"/>
  <c r="R378" i="64"/>
  <c r="O524" i="64"/>
  <c r="O160" i="64"/>
  <c r="T488" i="64"/>
  <c r="Y323" i="64"/>
  <c r="Y37" i="64"/>
  <c r="V19" i="64"/>
  <c r="V305" i="64"/>
  <c r="X314" i="64"/>
  <c r="X533" i="64"/>
  <c r="J391" i="64"/>
  <c r="X390" i="64"/>
  <c r="X463" i="64"/>
  <c r="N86" i="25"/>
  <c r="H537" i="64"/>
  <c r="W463" i="64"/>
  <c r="W536" i="64"/>
  <c r="G127" i="56"/>
  <c r="M26" i="64"/>
  <c r="M167" i="64"/>
  <c r="V531" i="64"/>
  <c r="V96" i="64"/>
  <c r="J230" i="64"/>
  <c r="L89" i="64"/>
  <c r="L231" i="64"/>
  <c r="R102" i="64"/>
  <c r="O245" i="46"/>
  <c r="Q342" i="64"/>
  <c r="V523" i="64"/>
  <c r="T377" i="64"/>
  <c r="H549" i="64"/>
  <c r="J255" i="64"/>
  <c r="P549" i="64"/>
  <c r="P44" i="64"/>
  <c r="M44" i="64"/>
  <c r="M256" i="64"/>
  <c r="O63" i="25"/>
  <c r="K306" i="64"/>
  <c r="V22" i="56"/>
  <c r="W29" i="25"/>
  <c r="R160" i="64"/>
  <c r="J147" i="56"/>
  <c r="I196" i="25" s="1"/>
  <c r="O89" i="64"/>
  <c r="U93" i="64"/>
  <c r="V32" i="64"/>
  <c r="N173" i="64"/>
  <c r="W538" i="64"/>
  <c r="Y178" i="64"/>
  <c r="AA592" i="64"/>
  <c r="V160" i="64"/>
  <c r="X98" i="64"/>
  <c r="J318" i="64"/>
  <c r="X317" i="64"/>
  <c r="H86" i="25"/>
  <c r="Y450" i="64"/>
  <c r="H231" i="64"/>
  <c r="Y311" i="64"/>
  <c r="I528" i="64"/>
  <c r="I23" i="64"/>
  <c r="K245" i="64"/>
  <c r="W243" i="64"/>
  <c r="Q542" i="64"/>
  <c r="M96" i="64"/>
  <c r="V312" i="64"/>
  <c r="J377" i="64"/>
  <c r="L451" i="64"/>
  <c r="L86" i="25"/>
  <c r="Q126" i="64"/>
  <c r="T18" i="64"/>
  <c r="I249" i="64"/>
  <c r="H476" i="64"/>
  <c r="P114" i="64"/>
  <c r="M476" i="64"/>
  <c r="G525" i="64"/>
  <c r="I548" i="64"/>
  <c r="I475" i="64"/>
  <c r="I402" i="64"/>
  <c r="I255" i="64"/>
  <c r="I329" i="64"/>
  <c r="I43" i="64"/>
  <c r="BV237" i="46"/>
  <c r="L455" i="64"/>
  <c r="G465" i="64"/>
  <c r="R538" i="64"/>
  <c r="O306" i="64"/>
  <c r="L309" i="64"/>
  <c r="G103" i="64"/>
  <c r="R392" i="64"/>
  <c r="X242" i="46"/>
  <c r="O525" i="64"/>
  <c r="AA618" i="64"/>
  <c r="AC33" i="46"/>
  <c r="CO33" i="46" s="1"/>
  <c r="S196" i="25"/>
  <c r="U455" i="64"/>
  <c r="U164" i="64"/>
  <c r="T235" i="64"/>
  <c r="T309" i="64"/>
  <c r="W33" i="64"/>
  <c r="W103" i="64"/>
  <c r="P33" i="56"/>
  <c r="K86" i="25"/>
  <c r="T197" i="64"/>
  <c r="T342" i="64"/>
  <c r="W107" i="64"/>
  <c r="W469" i="64"/>
  <c r="J244" i="64"/>
  <c r="J173" i="64"/>
  <c r="T319" i="64"/>
  <c r="T538" i="64"/>
  <c r="N242" i="46"/>
  <c r="H342" i="64"/>
  <c r="Y304" i="64"/>
  <c r="Y18" i="64"/>
  <c r="Y457" i="64"/>
  <c r="Y530" i="64"/>
  <c r="W318" i="64"/>
  <c r="H102" i="64"/>
  <c r="H464" i="64"/>
  <c r="J58" i="56"/>
  <c r="J244" i="56" s="1"/>
  <c r="Q37" i="64"/>
  <c r="Q178" i="64"/>
  <c r="J159" i="64"/>
  <c r="J450" i="64"/>
  <c r="O528" i="64"/>
  <c r="O235" i="64"/>
  <c r="R318" i="64"/>
  <c r="R173" i="64"/>
  <c r="R268" i="64"/>
  <c r="R342" i="64"/>
  <c r="Q488" i="64"/>
  <c r="Q268" i="64"/>
  <c r="J96" i="64"/>
  <c r="J458" i="64"/>
  <c r="V450" i="64"/>
  <c r="V377" i="64"/>
  <c r="T523" i="64"/>
  <c r="T230" i="64"/>
  <c r="S329" i="64"/>
  <c r="S475" i="64"/>
  <c r="I178" i="64"/>
  <c r="J184" i="64"/>
  <c r="J475" i="64"/>
  <c r="T125" i="56"/>
  <c r="K20" i="64"/>
  <c r="K452" i="64"/>
  <c r="G90" i="64"/>
  <c r="G232" i="64"/>
  <c r="L148" i="56"/>
  <c r="K197" i="25" s="1"/>
  <c r="U309" i="64"/>
  <c r="U382" i="64"/>
  <c r="T382" i="64"/>
  <c r="T455" i="64"/>
  <c r="W392" i="64"/>
  <c r="W319" i="64"/>
  <c r="H246" i="46"/>
  <c r="N245" i="46"/>
  <c r="T56" i="64"/>
  <c r="T268" i="64"/>
  <c r="W178" i="64"/>
  <c r="W249" i="64"/>
  <c r="AA606" i="64"/>
  <c r="J464" i="64"/>
  <c r="J32" i="64"/>
  <c r="T245" i="64"/>
  <c r="T103" i="64"/>
  <c r="AC147" i="46"/>
  <c r="CO147" i="46" s="1"/>
  <c r="K245" i="46"/>
  <c r="O58" i="56"/>
  <c r="O244" i="56" s="1"/>
  <c r="H488" i="64"/>
  <c r="H415" i="64"/>
  <c r="Y523" i="64"/>
  <c r="Y159" i="64"/>
  <c r="Y237" i="64"/>
  <c r="Y166" i="64"/>
  <c r="W244" i="64"/>
  <c r="W537" i="64"/>
  <c r="H391" i="64"/>
  <c r="F58" i="56"/>
  <c r="F244" i="56" s="1"/>
  <c r="I86" i="25"/>
  <c r="AC126" i="46"/>
  <c r="CO126" i="46" s="1"/>
  <c r="Q107" i="64"/>
  <c r="Q249" i="64"/>
  <c r="J304" i="64"/>
  <c r="J523" i="64"/>
  <c r="G169" i="64"/>
  <c r="O93" i="64"/>
  <c r="O455" i="64"/>
  <c r="R32" i="64"/>
  <c r="R537" i="64"/>
  <c r="G243" i="46"/>
  <c r="R415" i="64"/>
  <c r="R126" i="64"/>
  <c r="Q56" i="64"/>
  <c r="Q561" i="64"/>
  <c r="J238" i="64"/>
  <c r="J312" i="64"/>
  <c r="V304" i="64"/>
  <c r="V88" i="64"/>
  <c r="T450" i="64"/>
  <c r="T88" i="64"/>
  <c r="S113" i="64"/>
  <c r="S548" i="64"/>
  <c r="I323" i="64"/>
  <c r="I542" i="64"/>
  <c r="J329" i="64"/>
  <c r="J402" i="64"/>
  <c r="Y246" i="46"/>
  <c r="K379" i="64"/>
  <c r="K525" i="64"/>
  <c r="G452" i="64"/>
  <c r="G306" i="64"/>
  <c r="BC237" i="46"/>
  <c r="CF237" i="46"/>
  <c r="I147" i="56"/>
  <c r="H111" i="47" s="1"/>
  <c r="T93" i="64"/>
  <c r="W245" i="64"/>
  <c r="Z242" i="46"/>
  <c r="O45" i="25"/>
  <c r="T126" i="64"/>
  <c r="W396" i="64"/>
  <c r="J537" i="64"/>
  <c r="T174" i="64"/>
  <c r="Y377" i="64"/>
  <c r="Y25" i="64"/>
  <c r="H318" i="64"/>
  <c r="Q469" i="64"/>
  <c r="J18" i="64"/>
  <c r="O164" i="64"/>
  <c r="R244" i="64"/>
  <c r="R488" i="64"/>
  <c r="Q415" i="64"/>
  <c r="J167" i="64"/>
  <c r="V230" i="64"/>
  <c r="T159" i="64"/>
  <c r="S402" i="64"/>
  <c r="I107" i="64"/>
  <c r="I37" i="64"/>
  <c r="J113" i="64"/>
  <c r="K161" i="64"/>
  <c r="G161" i="64"/>
  <c r="N387" i="64"/>
  <c r="AV561" i="64"/>
  <c r="AC212" i="46"/>
  <c r="AA617" i="64"/>
  <c r="AA600" i="64"/>
  <c r="AV488" i="64"/>
  <c r="Z102" i="64"/>
  <c r="Z173" i="64"/>
  <c r="S391" i="64"/>
  <c r="S32" i="64"/>
  <c r="K415" i="64"/>
  <c r="K561" i="64"/>
  <c r="N396" i="64"/>
  <c r="N107" i="64"/>
  <c r="M123" i="56"/>
  <c r="M242" i="56" s="1"/>
  <c r="AC123" i="46"/>
  <c r="CO123" i="46" s="1"/>
  <c r="Q123" i="56"/>
  <c r="S243" i="46"/>
  <c r="G126" i="64"/>
  <c r="G197" i="64"/>
  <c r="I268" i="64"/>
  <c r="I56" i="64"/>
  <c r="M523" i="64"/>
  <c r="M18" i="64"/>
  <c r="K377" i="64"/>
  <c r="K88" i="64"/>
  <c r="J127" i="56"/>
  <c r="L242" i="46"/>
  <c r="AC46" i="46"/>
  <c r="CO46" i="46" s="1"/>
  <c r="P530" i="64"/>
  <c r="P384" i="64"/>
  <c r="P25" i="64"/>
  <c r="P457" i="64"/>
  <c r="Q392" i="64"/>
  <c r="Q319" i="64"/>
  <c r="R127" i="56"/>
  <c r="T242" i="46"/>
  <c r="N113" i="64"/>
  <c r="N329" i="64"/>
  <c r="N43" i="64"/>
  <c r="N184" i="64"/>
  <c r="Z525" i="64"/>
  <c r="Z452" i="64"/>
  <c r="Z161" i="64"/>
  <c r="T385" i="64"/>
  <c r="T96" i="64"/>
  <c r="T172" i="64"/>
  <c r="T31" i="64"/>
  <c r="N172" i="64"/>
  <c r="N536" i="64"/>
  <c r="Y536" i="64"/>
  <c r="Y243" i="64"/>
  <c r="Y312" i="64"/>
  <c r="Y96" i="64"/>
  <c r="H385" i="64"/>
  <c r="H531" i="64"/>
  <c r="J256" i="64"/>
  <c r="J330" i="64"/>
  <c r="I524" i="64"/>
  <c r="I378" i="64"/>
  <c r="AA593" i="64"/>
  <c r="F63" i="25"/>
  <c r="F63" i="74"/>
  <c r="F61" i="75" s="1"/>
  <c r="O46" i="56"/>
  <c r="N54" i="71" s="1"/>
  <c r="N63" i="25"/>
  <c r="K330" i="64"/>
  <c r="K403" i="64"/>
  <c r="K63" i="74"/>
  <c r="K61" i="75" s="1"/>
  <c r="K63" i="25"/>
  <c r="Q242" i="64"/>
  <c r="Q100" i="64"/>
  <c r="Q171" i="64"/>
  <c r="Q316" i="64"/>
  <c r="Q535" i="64"/>
  <c r="Q462" i="64"/>
  <c r="L193" i="64"/>
  <c r="L338" i="64"/>
  <c r="W127" i="56"/>
  <c r="Y242" i="46"/>
  <c r="M29" i="25"/>
  <c r="N22" i="56"/>
  <c r="L538" i="64"/>
  <c r="L245" i="64"/>
  <c r="M125" i="56"/>
  <c r="O242" i="46"/>
  <c r="Q160" i="64"/>
  <c r="Q89" i="64"/>
  <c r="AC58" i="46"/>
  <c r="AA245" i="46" s="1"/>
  <c r="N37" i="64"/>
  <c r="AC19" i="46"/>
  <c r="AA241" i="46" s="1"/>
  <c r="K488" i="64"/>
  <c r="AC127" i="46"/>
  <c r="CO127" i="46" s="1"/>
  <c r="I27" i="25"/>
  <c r="Z537" i="64"/>
  <c r="Z318" i="64"/>
  <c r="S244" i="64"/>
  <c r="Q174" i="64"/>
  <c r="Q103" i="64"/>
  <c r="I126" i="64"/>
  <c r="G342" i="64"/>
  <c r="G488" i="64"/>
  <c r="W242" i="46"/>
  <c r="M88" i="64"/>
  <c r="K159" i="64"/>
  <c r="C161" i="47"/>
  <c r="C340" i="47" s="1"/>
  <c r="Q63" i="74"/>
  <c r="Q61" i="75" s="1"/>
  <c r="G46" i="56"/>
  <c r="F55" i="70" s="1"/>
  <c r="J549" i="64"/>
  <c r="N402" i="64"/>
  <c r="M22" i="56"/>
  <c r="Q30" i="64"/>
  <c r="W32" i="64"/>
  <c r="W464" i="64"/>
  <c r="H173" i="64"/>
  <c r="H244" i="64"/>
  <c r="H561" i="64"/>
  <c r="H268" i="64"/>
  <c r="O460" i="64"/>
  <c r="N134" i="25"/>
  <c r="N278" i="25" s="1"/>
  <c r="K342" i="64"/>
  <c r="R245" i="46"/>
  <c r="Z464" i="64"/>
  <c r="S173" i="64"/>
  <c r="S318" i="64"/>
  <c r="AC124" i="46"/>
  <c r="CO124" i="46" s="1"/>
  <c r="N548" i="64"/>
  <c r="U242" i="46"/>
  <c r="Z20" i="64"/>
  <c r="S306" i="64"/>
  <c r="S232" i="64"/>
  <c r="S379" i="64"/>
  <c r="S525" i="64"/>
  <c r="T469" i="64"/>
  <c r="T323" i="64"/>
  <c r="Q29" i="25"/>
  <c r="R22" i="56"/>
  <c r="G242" i="46"/>
  <c r="O148" i="56"/>
  <c r="O239" i="56" s="1"/>
  <c r="Z244" i="64"/>
  <c r="AA630" i="64"/>
  <c r="N255" i="64"/>
  <c r="K185" i="64"/>
  <c r="K256" i="64"/>
  <c r="S20" i="64"/>
  <c r="Z232" i="64"/>
  <c r="N242" i="56"/>
  <c r="R89" i="64"/>
  <c r="D126" i="56"/>
  <c r="K124" i="44" s="1"/>
  <c r="L124" i="44" s="1"/>
  <c r="K249" i="64"/>
  <c r="O90" i="64"/>
  <c r="O452" i="64"/>
  <c r="X242" i="56"/>
  <c r="Q242" i="56"/>
  <c r="I469" i="64"/>
  <c r="U22" i="56"/>
  <c r="BG237" i="46"/>
  <c r="CJ237" i="46"/>
  <c r="CI256" i="46"/>
  <c r="V533" i="64"/>
  <c r="E255" i="46"/>
  <c r="BO237" i="46"/>
  <c r="BU256" i="46"/>
  <c r="V314" i="64"/>
  <c r="BA237" i="46"/>
  <c r="BM237" i="46"/>
  <c r="CD237" i="46"/>
  <c r="BI256" i="46"/>
  <c r="BA256" i="46"/>
  <c r="BJ256" i="46"/>
  <c r="Q460" i="64"/>
  <c r="V460" i="64"/>
  <c r="O240" i="64"/>
  <c r="O98" i="64"/>
  <c r="BY256" i="46"/>
  <c r="BO256" i="46"/>
  <c r="CF256" i="46"/>
  <c r="Q533" i="64"/>
  <c r="V169" i="64"/>
  <c r="O169" i="64"/>
  <c r="O387" i="64"/>
  <c r="K236" i="64"/>
  <c r="AA604" i="64"/>
  <c r="AY237" i="46"/>
  <c r="BN237" i="46"/>
  <c r="BK237" i="46"/>
  <c r="CH256" i="46"/>
  <c r="V240" i="64"/>
  <c r="V387" i="64"/>
  <c r="O533" i="64"/>
  <c r="Z98" i="64"/>
  <c r="Z402" i="64"/>
  <c r="Z329" i="64"/>
  <c r="Z255" i="64"/>
  <c r="Z548" i="64"/>
  <c r="Z113" i="64"/>
  <c r="N147" i="56"/>
  <c r="N239" i="56" s="1"/>
  <c r="V98" i="64"/>
  <c r="O314" i="64"/>
  <c r="P95" i="64"/>
  <c r="P311" i="64"/>
  <c r="O161" i="64"/>
  <c r="L242" i="56"/>
  <c r="P237" i="64"/>
  <c r="U169" i="64"/>
  <c r="L28" i="64"/>
  <c r="N46" i="56"/>
  <c r="M63" i="74"/>
  <c r="M61" i="75" s="1"/>
  <c r="J44" i="64"/>
  <c r="J403" i="64"/>
  <c r="J185" i="64"/>
  <c r="K44" i="64"/>
  <c r="K549" i="64"/>
  <c r="H403" i="64"/>
  <c r="H256" i="64"/>
  <c r="N160" i="64"/>
  <c r="N524" i="64"/>
  <c r="N231" i="64"/>
  <c r="N19" i="64"/>
  <c r="N89" i="64"/>
  <c r="N451" i="64"/>
  <c r="N305" i="64"/>
  <c r="N378" i="64"/>
  <c r="AC23" i="46"/>
  <c r="CO23" i="46" s="1"/>
  <c r="G253" i="44"/>
  <c r="L23" i="64"/>
  <c r="L164" i="64"/>
  <c r="G319" i="64"/>
  <c r="G245" i="64"/>
  <c r="R245" i="64"/>
  <c r="R103" i="64"/>
  <c r="H309" i="64"/>
  <c r="H382" i="64"/>
  <c r="L93" i="64"/>
  <c r="G33" i="64"/>
  <c r="R33" i="64"/>
  <c r="J242" i="56"/>
  <c r="H455" i="64"/>
  <c r="L243" i="46"/>
  <c r="H23" i="64"/>
  <c r="W160" i="64"/>
  <c r="W231" i="64"/>
  <c r="W305" i="64"/>
  <c r="W378" i="64"/>
  <c r="W89" i="64"/>
  <c r="W19" i="64"/>
  <c r="W451" i="64"/>
  <c r="W524" i="64"/>
  <c r="H528" i="64"/>
  <c r="H93" i="64"/>
  <c r="BS256" i="46"/>
  <c r="CI257" i="46"/>
  <c r="CB255" i="46"/>
  <c r="BO255" i="46"/>
  <c r="J254" i="46"/>
  <c r="R451" i="64"/>
  <c r="R231" i="64"/>
  <c r="R524" i="64"/>
  <c r="CB257" i="46"/>
  <c r="Q148" i="56"/>
  <c r="P112" i="47" s="1"/>
  <c r="P63" i="47" s="1"/>
  <c r="Q28" i="64"/>
  <c r="Q387" i="64"/>
  <c r="G98" i="64"/>
  <c r="K460" i="64"/>
  <c r="Q254" i="46"/>
  <c r="Z246" i="46"/>
  <c r="CD257" i="46"/>
  <c r="BS257" i="46"/>
  <c r="Q240" i="64"/>
  <c r="Q98" i="64"/>
  <c r="K24" i="64"/>
  <c r="G460" i="64"/>
  <c r="K533" i="64"/>
  <c r="S254" i="46"/>
  <c r="H243" i="46"/>
  <c r="AU225" i="46"/>
  <c r="Q169" i="64"/>
  <c r="G240" i="64"/>
  <c r="K240" i="64"/>
  <c r="V242" i="56"/>
  <c r="AR263" i="25"/>
  <c r="AA599" i="64"/>
  <c r="BU237" i="46"/>
  <c r="CB237" i="46"/>
  <c r="BN256" i="46"/>
  <c r="AY256" i="46"/>
  <c r="CE257" i="46"/>
  <c r="U533" i="64"/>
  <c r="N28" i="64"/>
  <c r="U98" i="64"/>
  <c r="U28" i="64"/>
  <c r="AC22" i="46"/>
  <c r="CO22" i="46" s="1"/>
  <c r="H242" i="56"/>
  <c r="L387" i="64"/>
  <c r="U254" i="46"/>
  <c r="R254" i="46"/>
  <c r="J243" i="46"/>
  <c r="K242" i="46"/>
  <c r="R306" i="64"/>
  <c r="R232" i="64"/>
  <c r="Y90" i="64"/>
  <c r="Y20" i="64"/>
  <c r="I533" i="64"/>
  <c r="R93" i="64"/>
  <c r="W254" i="46"/>
  <c r="R379" i="64"/>
  <c r="R525" i="64"/>
  <c r="Y452" i="64"/>
  <c r="Y525" i="64"/>
  <c r="P245" i="64"/>
  <c r="S314" i="64"/>
  <c r="Y310" i="64"/>
  <c r="AC125" i="46"/>
  <c r="CO125" i="46" s="1"/>
  <c r="R452" i="64"/>
  <c r="Y232" i="64"/>
  <c r="BU257" i="46"/>
  <c r="S148" i="56"/>
  <c r="S239" i="56" s="1"/>
  <c r="W98" i="64"/>
  <c r="Y165" i="64"/>
  <c r="L98" i="64"/>
  <c r="L314" i="64"/>
  <c r="W460" i="64"/>
  <c r="L240" i="64"/>
  <c r="L533" i="64"/>
  <c r="CE256" i="46"/>
  <c r="G252" i="44"/>
  <c r="CB256" i="46"/>
  <c r="CA257" i="46"/>
  <c r="BN257" i="46"/>
  <c r="BF257" i="46"/>
  <c r="BY257" i="46"/>
  <c r="I169" i="64"/>
  <c r="S169" i="64"/>
  <c r="L169" i="64"/>
  <c r="Z379" i="64"/>
  <c r="Z90" i="64"/>
  <c r="I42" i="25"/>
  <c r="J32" i="56"/>
  <c r="I55" i="69" s="1"/>
  <c r="J389" i="64"/>
  <c r="J462" i="64"/>
  <c r="J171" i="64"/>
  <c r="J316" i="64"/>
  <c r="J242" i="64"/>
  <c r="J100" i="64"/>
  <c r="J30" i="64"/>
  <c r="J535" i="64"/>
  <c r="S389" i="64"/>
  <c r="S316" i="64"/>
  <c r="S100" i="64"/>
  <c r="S535" i="64"/>
  <c r="S171" i="64"/>
  <c r="S462" i="64"/>
  <c r="S30" i="64"/>
  <c r="S242" i="64"/>
  <c r="W462" i="64"/>
  <c r="W389" i="64"/>
  <c r="W316" i="64"/>
  <c r="W30" i="64"/>
  <c r="W242" i="64"/>
  <c r="W100" i="64"/>
  <c r="W535" i="64"/>
  <c r="W171" i="64"/>
  <c r="L42" i="25"/>
  <c r="M32" i="56"/>
  <c r="L55" i="69" s="1"/>
  <c r="K389" i="64"/>
  <c r="K316" i="64"/>
  <c r="K30" i="64"/>
  <c r="K242" i="64"/>
  <c r="K171" i="64"/>
  <c r="K535" i="64"/>
  <c r="K100" i="64"/>
  <c r="K462" i="64"/>
  <c r="F42" i="25"/>
  <c r="G32" i="56"/>
  <c r="F55" i="69" s="1"/>
  <c r="Q42" i="25"/>
  <c r="R32" i="56"/>
  <c r="Q55" i="69" s="1"/>
  <c r="H100" i="64"/>
  <c r="H389" i="64"/>
  <c r="H171" i="64"/>
  <c r="H535" i="64"/>
  <c r="H30" i="64"/>
  <c r="H316" i="64"/>
  <c r="H242" i="64"/>
  <c r="H462" i="64"/>
  <c r="G402" i="64"/>
  <c r="G548" i="64"/>
  <c r="Z384" i="64"/>
  <c r="Z311" i="64"/>
  <c r="Z95" i="64"/>
  <c r="Z457" i="64"/>
  <c r="Z166" i="64"/>
  <c r="Z530" i="64"/>
  <c r="Z237" i="64"/>
  <c r="Z25" i="64"/>
  <c r="U166" i="64"/>
  <c r="U530" i="64"/>
  <c r="U457" i="64"/>
  <c r="U384" i="64"/>
  <c r="U237" i="64"/>
  <c r="U25" i="64"/>
  <c r="U95" i="64"/>
  <c r="U311" i="64"/>
  <c r="I530" i="64"/>
  <c r="I237" i="64"/>
  <c r="I95" i="64"/>
  <c r="I384" i="64"/>
  <c r="I166" i="64"/>
  <c r="I457" i="64"/>
  <c r="I311" i="64"/>
  <c r="I25" i="64"/>
  <c r="N530" i="64"/>
  <c r="N457" i="64"/>
  <c r="N95" i="64"/>
  <c r="N166" i="64"/>
  <c r="N237" i="64"/>
  <c r="N25" i="64"/>
  <c r="N311" i="64"/>
  <c r="N384" i="64"/>
  <c r="O32" i="56"/>
  <c r="N55" i="69" s="1"/>
  <c r="N42" i="25"/>
  <c r="Z100" i="64"/>
  <c r="Z242" i="64"/>
  <c r="Z171" i="64"/>
  <c r="Z30" i="64"/>
  <c r="Z535" i="64"/>
  <c r="Z462" i="64"/>
  <c r="Z389" i="64"/>
  <c r="Z316" i="64"/>
  <c r="T316" i="64"/>
  <c r="T171" i="64"/>
  <c r="T389" i="64"/>
  <c r="T462" i="64"/>
  <c r="T30" i="64"/>
  <c r="T100" i="64"/>
  <c r="T535" i="64"/>
  <c r="T242" i="64"/>
  <c r="R42" i="25"/>
  <c r="S32" i="56"/>
  <c r="R55" i="69" s="1"/>
  <c r="F32" i="56"/>
  <c r="E55" i="69" s="1"/>
  <c r="E42" i="25"/>
  <c r="I30" i="64"/>
  <c r="I100" i="64"/>
  <c r="I242" i="64"/>
  <c r="I171" i="64"/>
  <c r="I316" i="64"/>
  <c r="I462" i="64"/>
  <c r="I389" i="64"/>
  <c r="I535" i="64"/>
  <c r="K42" i="25"/>
  <c r="L32" i="56"/>
  <c r="K55" i="69" s="1"/>
  <c r="U42" i="25"/>
  <c r="V32" i="56"/>
  <c r="U55" i="69" s="1"/>
  <c r="M316" i="64"/>
  <c r="M462" i="64"/>
  <c r="M171" i="64"/>
  <c r="M100" i="64"/>
  <c r="M389" i="64"/>
  <c r="M535" i="64"/>
  <c r="M30" i="64"/>
  <c r="M242" i="64"/>
  <c r="W184" i="64"/>
  <c r="W475" i="64"/>
  <c r="W329" i="64"/>
  <c r="W255" i="64"/>
  <c r="W43" i="64"/>
  <c r="W113" i="64"/>
  <c r="W402" i="64"/>
  <c r="W548" i="64"/>
  <c r="L311" i="64"/>
  <c r="L530" i="64"/>
  <c r="L384" i="64"/>
  <c r="L237" i="64"/>
  <c r="L457" i="64"/>
  <c r="L25" i="64"/>
  <c r="L166" i="64"/>
  <c r="L95" i="64"/>
  <c r="V25" i="64"/>
  <c r="V166" i="64"/>
  <c r="V237" i="64"/>
  <c r="V95" i="64"/>
  <c r="V457" i="64"/>
  <c r="V530" i="64"/>
  <c r="V384" i="64"/>
  <c r="V311" i="64"/>
  <c r="J166" i="64"/>
  <c r="J311" i="64"/>
  <c r="J95" i="64"/>
  <c r="J384" i="64"/>
  <c r="J457" i="64"/>
  <c r="J25" i="64"/>
  <c r="J530" i="64"/>
  <c r="J237" i="64"/>
  <c r="G166" i="64"/>
  <c r="G530" i="64"/>
  <c r="G25" i="64"/>
  <c r="G384" i="64"/>
  <c r="G237" i="64"/>
  <c r="G311" i="64"/>
  <c r="G457" i="64"/>
  <c r="G95" i="64"/>
  <c r="W42" i="25"/>
  <c r="X32" i="56"/>
  <c r="W55" i="69" s="1"/>
  <c r="E32" i="56"/>
  <c r="D42" i="25"/>
  <c r="AC32" i="46"/>
  <c r="CO32" i="46" s="1"/>
  <c r="R462" i="64"/>
  <c r="R535" i="64"/>
  <c r="R30" i="64"/>
  <c r="R100" i="64"/>
  <c r="R242" i="64"/>
  <c r="R171" i="64"/>
  <c r="R316" i="64"/>
  <c r="R389" i="64"/>
  <c r="T32" i="56"/>
  <c r="S55" i="69" s="1"/>
  <c r="S42" i="25"/>
  <c r="P32" i="56"/>
  <c r="O55" i="69" s="1"/>
  <c r="O42" i="25"/>
  <c r="G42" i="25"/>
  <c r="H32" i="56"/>
  <c r="G55" i="69" s="1"/>
  <c r="V389" i="64"/>
  <c r="V316" i="64"/>
  <c r="V100" i="64"/>
  <c r="V462" i="64"/>
  <c r="V171" i="64"/>
  <c r="V535" i="64"/>
  <c r="V30" i="64"/>
  <c r="V242" i="64"/>
  <c r="J42" i="25"/>
  <c r="K32" i="56"/>
  <c r="J55" i="69" s="1"/>
  <c r="L462" i="64"/>
  <c r="L171" i="64"/>
  <c r="L100" i="64"/>
  <c r="L316" i="64"/>
  <c r="L389" i="64"/>
  <c r="L535" i="64"/>
  <c r="L30" i="64"/>
  <c r="L242" i="64"/>
  <c r="U389" i="64"/>
  <c r="U462" i="64"/>
  <c r="U535" i="64"/>
  <c r="U30" i="64"/>
  <c r="U100" i="64"/>
  <c r="U242" i="64"/>
  <c r="U316" i="64"/>
  <c r="U171" i="64"/>
  <c r="X457" i="64"/>
  <c r="X530" i="64"/>
  <c r="X311" i="64"/>
  <c r="X384" i="64"/>
  <c r="X166" i="64"/>
  <c r="X237" i="64"/>
  <c r="X95" i="64"/>
  <c r="X25" i="64"/>
  <c r="M457" i="64"/>
  <c r="M166" i="64"/>
  <c r="M25" i="64"/>
  <c r="M237" i="64"/>
  <c r="M384" i="64"/>
  <c r="M530" i="64"/>
  <c r="M311" i="64"/>
  <c r="M95" i="64"/>
  <c r="H95" i="64"/>
  <c r="H457" i="64"/>
  <c r="H25" i="64"/>
  <c r="H166" i="64"/>
  <c r="H311" i="64"/>
  <c r="H237" i="64"/>
  <c r="H530" i="64"/>
  <c r="H384" i="64"/>
  <c r="V42" i="25"/>
  <c r="W32" i="56"/>
  <c r="V55" i="69" s="1"/>
  <c r="M42" i="25"/>
  <c r="N32" i="56"/>
  <c r="M55" i="69" s="1"/>
  <c r="X171" i="64"/>
  <c r="X316" i="64"/>
  <c r="X462" i="64"/>
  <c r="X389" i="64"/>
  <c r="X100" i="64"/>
  <c r="X535" i="64"/>
  <c r="X30" i="64"/>
  <c r="X242" i="64"/>
  <c r="Y389" i="64"/>
  <c r="Y100" i="64"/>
  <c r="Y316" i="64"/>
  <c r="Y535" i="64"/>
  <c r="Y171" i="64"/>
  <c r="Y242" i="64"/>
  <c r="Y30" i="64"/>
  <c r="Y462" i="64"/>
  <c r="T42" i="25"/>
  <c r="U32" i="56"/>
  <c r="T55" i="69" s="1"/>
  <c r="P42" i="25"/>
  <c r="Q32" i="56"/>
  <c r="P55" i="69" s="1"/>
  <c r="N389" i="64"/>
  <c r="N316" i="64"/>
  <c r="N242" i="64"/>
  <c r="N535" i="64"/>
  <c r="N100" i="64"/>
  <c r="N462" i="64"/>
  <c r="N171" i="64"/>
  <c r="N30" i="64"/>
  <c r="H42" i="25"/>
  <c r="I32" i="56"/>
  <c r="H55" i="69" s="1"/>
  <c r="P100" i="64"/>
  <c r="P171" i="64"/>
  <c r="P316" i="64"/>
  <c r="P462" i="64"/>
  <c r="P535" i="64"/>
  <c r="P242" i="64"/>
  <c r="P389" i="64"/>
  <c r="P30" i="64"/>
  <c r="G316" i="64"/>
  <c r="G462" i="64"/>
  <c r="G100" i="64"/>
  <c r="G389" i="64"/>
  <c r="G171" i="64"/>
  <c r="G535" i="64"/>
  <c r="G242" i="64"/>
  <c r="G30" i="64"/>
  <c r="K530" i="64"/>
  <c r="K25" i="64"/>
  <c r="K95" i="64"/>
  <c r="K166" i="64"/>
  <c r="K237" i="64"/>
  <c r="K384" i="64"/>
  <c r="K457" i="64"/>
  <c r="K311" i="64"/>
  <c r="Q530" i="64"/>
  <c r="Q25" i="64"/>
  <c r="Q95" i="64"/>
  <c r="Q384" i="64"/>
  <c r="Q166" i="64"/>
  <c r="Q311" i="64"/>
  <c r="Q457" i="64"/>
  <c r="Q237" i="64"/>
  <c r="T237" i="64"/>
  <c r="T384" i="64"/>
  <c r="T457" i="64"/>
  <c r="T311" i="64"/>
  <c r="T166" i="64"/>
  <c r="T25" i="64"/>
  <c r="T95" i="64"/>
  <c r="T530" i="64"/>
  <c r="W25" i="64"/>
  <c r="W530" i="64"/>
  <c r="W237" i="64"/>
  <c r="W95" i="64"/>
  <c r="W311" i="64"/>
  <c r="W384" i="64"/>
  <c r="W457" i="64"/>
  <c r="W166" i="64"/>
  <c r="O185" i="64"/>
  <c r="O476" i="64"/>
  <c r="O114" i="64"/>
  <c r="O330" i="64"/>
  <c r="O44" i="64"/>
  <c r="O403" i="64"/>
  <c r="O549" i="64"/>
  <c r="O256" i="64"/>
  <c r="W549" i="64"/>
  <c r="W403" i="64"/>
  <c r="W44" i="64"/>
  <c r="W330" i="64"/>
  <c r="W185" i="64"/>
  <c r="W476" i="64"/>
  <c r="W114" i="64"/>
  <c r="W256" i="64"/>
  <c r="U475" i="64"/>
  <c r="U43" i="64"/>
  <c r="U548" i="64"/>
  <c r="U402" i="64"/>
  <c r="U329" i="64"/>
  <c r="U113" i="64"/>
  <c r="U184" i="64"/>
  <c r="U255" i="64"/>
  <c r="V330" i="64"/>
  <c r="V114" i="64"/>
  <c r="V256" i="64"/>
  <c r="V549" i="64"/>
  <c r="V44" i="64"/>
  <c r="V476" i="64"/>
  <c r="V185" i="64"/>
  <c r="V403" i="64"/>
  <c r="T114" i="64"/>
  <c r="T256" i="64"/>
  <c r="T549" i="64"/>
  <c r="T330" i="64"/>
  <c r="T185" i="64"/>
  <c r="T44" i="64"/>
  <c r="T476" i="64"/>
  <c r="T403" i="64"/>
  <c r="R63" i="25"/>
  <c r="R63" i="74"/>
  <c r="R61" i="75" s="1"/>
  <c r="S46" i="56"/>
  <c r="H43" i="64"/>
  <c r="H548" i="64"/>
  <c r="H255" i="64"/>
  <c r="H184" i="64"/>
  <c r="H329" i="64"/>
  <c r="H113" i="64"/>
  <c r="H402" i="64"/>
  <c r="H475" i="64"/>
  <c r="X184" i="64"/>
  <c r="X329" i="64"/>
  <c r="X402" i="64"/>
  <c r="X113" i="64"/>
  <c r="X548" i="64"/>
  <c r="X43" i="64"/>
  <c r="X475" i="64"/>
  <c r="X255" i="64"/>
  <c r="I256" i="64"/>
  <c r="I44" i="64"/>
  <c r="I114" i="64"/>
  <c r="I549" i="64"/>
  <c r="I476" i="64"/>
  <c r="I185" i="64"/>
  <c r="I330" i="64"/>
  <c r="I403" i="64"/>
  <c r="Z549" i="64"/>
  <c r="Z256" i="64"/>
  <c r="Z330" i="64"/>
  <c r="Z114" i="64"/>
  <c r="Z403" i="64"/>
  <c r="Z44" i="64"/>
  <c r="Z476" i="64"/>
  <c r="Z185" i="64"/>
  <c r="P63" i="25"/>
  <c r="P63" i="74"/>
  <c r="P61" i="75" s="1"/>
  <c r="Q46" i="56"/>
  <c r="Q184" i="64"/>
  <c r="Q329" i="64"/>
  <c r="Q402" i="64"/>
  <c r="Q548" i="64"/>
  <c r="Q255" i="64"/>
  <c r="Q43" i="64"/>
  <c r="Q475" i="64"/>
  <c r="Q113" i="64"/>
  <c r="M184" i="64"/>
  <c r="M329" i="64"/>
  <c r="M402" i="64"/>
  <c r="M43" i="64"/>
  <c r="M113" i="64"/>
  <c r="M255" i="64"/>
  <c r="M548" i="64"/>
  <c r="M475" i="64"/>
  <c r="J63" i="25"/>
  <c r="J63" i="74"/>
  <c r="J61" i="75" s="1"/>
  <c r="K46" i="56"/>
  <c r="U403" i="64"/>
  <c r="U114" i="64"/>
  <c r="U330" i="64"/>
  <c r="U256" i="64"/>
  <c r="U476" i="64"/>
  <c r="U44" i="64"/>
  <c r="U549" i="64"/>
  <c r="U185" i="64"/>
  <c r="E46" i="56"/>
  <c r="D63" i="25"/>
  <c r="D63" i="74"/>
  <c r="D61" i="75" s="1"/>
  <c r="L113" i="64"/>
  <c r="L184" i="64"/>
  <c r="L43" i="64"/>
  <c r="L402" i="64"/>
  <c r="L255" i="64"/>
  <c r="L548" i="64"/>
  <c r="L329" i="64"/>
  <c r="L475" i="64"/>
  <c r="O475" i="64"/>
  <c r="O43" i="64"/>
  <c r="O184" i="64"/>
  <c r="O329" i="64"/>
  <c r="O255" i="64"/>
  <c r="O113" i="64"/>
  <c r="O548" i="64"/>
  <c r="O402" i="64"/>
  <c r="S242" i="56"/>
  <c r="BD237" i="46"/>
  <c r="BI237" i="46"/>
  <c r="CE237" i="46"/>
  <c r="BG256" i="46"/>
  <c r="BX256" i="46"/>
  <c r="BL256" i="46"/>
  <c r="CG257" i="46"/>
  <c r="N460" i="64"/>
  <c r="N98" i="64"/>
  <c r="AC20" i="46"/>
  <c r="AA253" i="46" s="1"/>
  <c r="P392" i="64"/>
  <c r="K94" i="64"/>
  <c r="K383" i="64"/>
  <c r="P98" i="64"/>
  <c r="V455" i="64"/>
  <c r="N254" i="46"/>
  <c r="P254" i="46"/>
  <c r="CG237" i="46"/>
  <c r="AZ237" i="46"/>
  <c r="CH237" i="46"/>
  <c r="BT237" i="46"/>
  <c r="CD256" i="46"/>
  <c r="BB257" i="46"/>
  <c r="BZ257" i="46"/>
  <c r="AY257" i="46"/>
  <c r="N533" i="64"/>
  <c r="N240" i="64"/>
  <c r="X174" i="64"/>
  <c r="I245" i="64"/>
  <c r="K529" i="64"/>
  <c r="K310" i="64"/>
  <c r="S240" i="46"/>
  <c r="P169" i="64"/>
  <c r="V254" i="46"/>
  <c r="K254" i="46"/>
  <c r="P232" i="64"/>
  <c r="P161" i="64"/>
  <c r="P525" i="64"/>
  <c r="P306" i="64"/>
  <c r="P452" i="64"/>
  <c r="P379" i="64"/>
  <c r="BZ237" i="46"/>
  <c r="CK256" i="46"/>
  <c r="BK257" i="46"/>
  <c r="N169" i="64"/>
  <c r="R382" i="64"/>
  <c r="X538" i="64"/>
  <c r="I392" i="64"/>
  <c r="K456" i="64"/>
  <c r="P278" i="25"/>
  <c r="Z387" i="64"/>
  <c r="O254" i="46"/>
  <c r="L254" i="46"/>
  <c r="N243" i="46"/>
  <c r="N29" i="25"/>
  <c r="O22" i="56"/>
  <c r="H249" i="64"/>
  <c r="H107" i="64"/>
  <c r="H396" i="64"/>
  <c r="H37" i="64"/>
  <c r="H542" i="64"/>
  <c r="H323" i="64"/>
  <c r="H178" i="64"/>
  <c r="H469" i="64"/>
  <c r="E121" i="56"/>
  <c r="D121" i="56" s="1"/>
  <c r="K119" i="44" s="1"/>
  <c r="L119" i="44" s="1"/>
  <c r="AC121" i="46"/>
  <c r="CO121" i="46" s="1"/>
  <c r="BN249" i="46"/>
  <c r="BF249" i="46"/>
  <c r="BO249" i="46"/>
  <c r="L63" i="69"/>
  <c r="U243" i="46"/>
  <c r="R323" i="64"/>
  <c r="R249" i="64"/>
  <c r="R396" i="64"/>
  <c r="R469" i="64"/>
  <c r="R37" i="64"/>
  <c r="R107" i="64"/>
  <c r="R178" i="64"/>
  <c r="R542" i="64"/>
  <c r="M452" i="64"/>
  <c r="M90" i="64"/>
  <c r="M161" i="64"/>
  <c r="M379" i="64"/>
  <c r="M306" i="64"/>
  <c r="M232" i="64"/>
  <c r="M525" i="64"/>
  <c r="M20" i="64"/>
  <c r="O177" i="64"/>
  <c r="O468" i="64"/>
  <c r="O106" i="64"/>
  <c r="O36" i="64"/>
  <c r="O322" i="64"/>
  <c r="O395" i="64"/>
  <c r="O248" i="64"/>
  <c r="O541" i="64"/>
  <c r="L468" i="64"/>
  <c r="L106" i="64"/>
  <c r="L248" i="64"/>
  <c r="L36" i="64"/>
  <c r="L395" i="64"/>
  <c r="L177" i="64"/>
  <c r="L541" i="64"/>
  <c r="L322" i="64"/>
  <c r="V322" i="64"/>
  <c r="V106" i="64"/>
  <c r="V177" i="64"/>
  <c r="V36" i="64"/>
  <c r="V248" i="64"/>
  <c r="V395" i="64"/>
  <c r="V468" i="64"/>
  <c r="V541" i="64"/>
  <c r="T248" i="64"/>
  <c r="T541" i="64"/>
  <c r="T322" i="64"/>
  <c r="T106" i="64"/>
  <c r="T36" i="64"/>
  <c r="T395" i="64"/>
  <c r="T468" i="64"/>
  <c r="T177" i="64"/>
  <c r="Q106" i="64"/>
  <c r="Q36" i="64"/>
  <c r="Q322" i="64"/>
  <c r="Q468" i="64"/>
  <c r="Q248" i="64"/>
  <c r="Q177" i="64"/>
  <c r="Q395" i="64"/>
  <c r="Q541" i="64"/>
  <c r="F31" i="56"/>
  <c r="E41" i="25"/>
  <c r="M41" i="25"/>
  <c r="N31" i="56"/>
  <c r="L31" i="56"/>
  <c r="K41" i="25"/>
  <c r="K43" i="25" s="1"/>
  <c r="J41" i="25"/>
  <c r="K31" i="56"/>
  <c r="R315" i="64"/>
  <c r="R29" i="64"/>
  <c r="R461" i="64"/>
  <c r="R170" i="64"/>
  <c r="R99" i="64"/>
  <c r="R534" i="64"/>
  <c r="R388" i="64"/>
  <c r="R241" i="64"/>
  <c r="S41" i="25"/>
  <c r="T31" i="56"/>
  <c r="N29" i="64"/>
  <c r="N170" i="64"/>
  <c r="N461" i="64"/>
  <c r="N534" i="64"/>
  <c r="N99" i="64"/>
  <c r="N388" i="64"/>
  <c r="N241" i="64"/>
  <c r="N315" i="64"/>
  <c r="G41" i="25"/>
  <c r="G43" i="25" s="1"/>
  <c r="H31" i="56"/>
  <c r="F41" i="25"/>
  <c r="G31" i="56"/>
  <c r="H41" i="25"/>
  <c r="H43" i="25" s="1"/>
  <c r="I31" i="56"/>
  <c r="N33" i="56"/>
  <c r="M45" i="25"/>
  <c r="U147" i="56"/>
  <c r="R468" i="64"/>
  <c r="R106" i="64"/>
  <c r="R541" i="64"/>
  <c r="R177" i="64"/>
  <c r="R395" i="64"/>
  <c r="R36" i="64"/>
  <c r="R322" i="64"/>
  <c r="R248" i="64"/>
  <c r="U541" i="64"/>
  <c r="U36" i="64"/>
  <c r="U395" i="64"/>
  <c r="U106" i="64"/>
  <c r="U468" i="64"/>
  <c r="U248" i="64"/>
  <c r="U177" i="64"/>
  <c r="U322" i="64"/>
  <c r="S322" i="64"/>
  <c r="S248" i="64"/>
  <c r="S468" i="64"/>
  <c r="S541" i="64"/>
  <c r="S395" i="64"/>
  <c r="S177" i="64"/>
  <c r="S106" i="64"/>
  <c r="S36" i="64"/>
  <c r="W541" i="64"/>
  <c r="W395" i="64"/>
  <c r="W36" i="64"/>
  <c r="W322" i="64"/>
  <c r="W248" i="64"/>
  <c r="W468" i="64"/>
  <c r="W177" i="64"/>
  <c r="W106" i="64"/>
  <c r="I322" i="64"/>
  <c r="I541" i="64"/>
  <c r="I248" i="64"/>
  <c r="I468" i="64"/>
  <c r="I177" i="64"/>
  <c r="I106" i="64"/>
  <c r="I36" i="64"/>
  <c r="I395" i="64"/>
  <c r="R31" i="56"/>
  <c r="Q41" i="25"/>
  <c r="H461" i="64"/>
  <c r="H29" i="64"/>
  <c r="H241" i="64"/>
  <c r="H388" i="64"/>
  <c r="H170" i="64"/>
  <c r="H534" i="64"/>
  <c r="H315" i="64"/>
  <c r="H99" i="64"/>
  <c r="O41" i="25"/>
  <c r="P31" i="56"/>
  <c r="X31" i="56"/>
  <c r="W41" i="25"/>
  <c r="I534" i="64"/>
  <c r="I99" i="64"/>
  <c r="I29" i="64"/>
  <c r="I241" i="64"/>
  <c r="I170" i="64"/>
  <c r="I461" i="64"/>
  <c r="I315" i="64"/>
  <c r="I388" i="64"/>
  <c r="W31" i="56"/>
  <c r="V41" i="25"/>
  <c r="T29" i="64"/>
  <c r="T170" i="64"/>
  <c r="T534" i="64"/>
  <c r="T461" i="64"/>
  <c r="T241" i="64"/>
  <c r="T388" i="64"/>
  <c r="T99" i="64"/>
  <c r="T315" i="64"/>
  <c r="O315" i="64"/>
  <c r="O461" i="64"/>
  <c r="O170" i="64"/>
  <c r="O534" i="64"/>
  <c r="O99" i="64"/>
  <c r="O388" i="64"/>
  <c r="O29" i="64"/>
  <c r="O241" i="64"/>
  <c r="J170" i="64"/>
  <c r="J461" i="64"/>
  <c r="J388" i="64"/>
  <c r="J534" i="64"/>
  <c r="J99" i="64"/>
  <c r="J315" i="64"/>
  <c r="J241" i="64"/>
  <c r="J29" i="64"/>
  <c r="V31" i="56"/>
  <c r="U41" i="25"/>
  <c r="J133" i="25"/>
  <c r="K147" i="56"/>
  <c r="G147" i="56"/>
  <c r="F147" i="56"/>
  <c r="K106" i="64"/>
  <c r="K541" i="64"/>
  <c r="K177" i="64"/>
  <c r="K468" i="64"/>
  <c r="K322" i="64"/>
  <c r="K248" i="64"/>
  <c r="K36" i="64"/>
  <c r="K395" i="64"/>
  <c r="M468" i="64"/>
  <c r="M106" i="64"/>
  <c r="M248" i="64"/>
  <c r="M177" i="64"/>
  <c r="M541" i="64"/>
  <c r="M395" i="64"/>
  <c r="M36" i="64"/>
  <c r="M322" i="64"/>
  <c r="Z395" i="64"/>
  <c r="Z541" i="64"/>
  <c r="Z248" i="64"/>
  <c r="Z106" i="64"/>
  <c r="Z177" i="64"/>
  <c r="Z36" i="64"/>
  <c r="Z468" i="64"/>
  <c r="Z322" i="64"/>
  <c r="P248" i="64"/>
  <c r="P322" i="64"/>
  <c r="P468" i="64"/>
  <c r="P541" i="64"/>
  <c r="P177" i="64"/>
  <c r="P106" i="64"/>
  <c r="P36" i="64"/>
  <c r="P395" i="64"/>
  <c r="N322" i="64"/>
  <c r="N248" i="64"/>
  <c r="N106" i="64"/>
  <c r="N36" i="64"/>
  <c r="N395" i="64"/>
  <c r="N468" i="64"/>
  <c r="N541" i="64"/>
  <c r="N177" i="64"/>
  <c r="S461" i="64"/>
  <c r="S99" i="64"/>
  <c r="S170" i="64"/>
  <c r="S388" i="64"/>
  <c r="S534" i="64"/>
  <c r="S315" i="64"/>
  <c r="S241" i="64"/>
  <c r="S29" i="64"/>
  <c r="Y99" i="64"/>
  <c r="Y29" i="64"/>
  <c r="Y461" i="64"/>
  <c r="Y170" i="64"/>
  <c r="Y315" i="64"/>
  <c r="Y241" i="64"/>
  <c r="Y388" i="64"/>
  <c r="Y534" i="64"/>
  <c r="U534" i="64"/>
  <c r="U99" i="64"/>
  <c r="U315" i="64"/>
  <c r="U461" i="64"/>
  <c r="U170" i="64"/>
  <c r="U388" i="64"/>
  <c r="U241" i="64"/>
  <c r="U29" i="64"/>
  <c r="M170" i="64"/>
  <c r="M99" i="64"/>
  <c r="M461" i="64"/>
  <c r="M315" i="64"/>
  <c r="M388" i="64"/>
  <c r="M241" i="64"/>
  <c r="M29" i="64"/>
  <c r="M534" i="64"/>
  <c r="I41" i="25"/>
  <c r="J31" i="56"/>
  <c r="W99" i="64"/>
  <c r="W170" i="64"/>
  <c r="W534" i="64"/>
  <c r="W461" i="64"/>
  <c r="W315" i="64"/>
  <c r="W241" i="64"/>
  <c r="W388" i="64"/>
  <c r="W29" i="64"/>
  <c r="P41" i="25"/>
  <c r="Q31" i="56"/>
  <c r="V29" i="64"/>
  <c r="V534" i="64"/>
  <c r="V170" i="64"/>
  <c r="V461" i="64"/>
  <c r="V99" i="64"/>
  <c r="V241" i="64"/>
  <c r="V315" i="64"/>
  <c r="V388" i="64"/>
  <c r="L170" i="64"/>
  <c r="L534" i="64"/>
  <c r="L99" i="64"/>
  <c r="L29" i="64"/>
  <c r="L241" i="64"/>
  <c r="L461" i="64"/>
  <c r="L315" i="64"/>
  <c r="L388" i="64"/>
  <c r="S31" i="56"/>
  <c r="R41" i="25"/>
  <c r="L147" i="56"/>
  <c r="X395" i="64"/>
  <c r="X468" i="64"/>
  <c r="X177" i="64"/>
  <c r="X106" i="64"/>
  <c r="X541" i="64"/>
  <c r="X36" i="64"/>
  <c r="X248" i="64"/>
  <c r="X322" i="64"/>
  <c r="Y395" i="64"/>
  <c r="Y322" i="64"/>
  <c r="Y248" i="64"/>
  <c r="Y177" i="64"/>
  <c r="Y468" i="64"/>
  <c r="Y541" i="64"/>
  <c r="Y36" i="64"/>
  <c r="Y106" i="64"/>
  <c r="J177" i="64"/>
  <c r="J248" i="64"/>
  <c r="J322" i="64"/>
  <c r="J541" i="64"/>
  <c r="J106" i="64"/>
  <c r="J468" i="64"/>
  <c r="J395" i="64"/>
  <c r="J36" i="64"/>
  <c r="G177" i="64"/>
  <c r="G322" i="64"/>
  <c r="AA610" i="64"/>
  <c r="G395" i="64"/>
  <c r="G541" i="64"/>
  <c r="G468" i="64"/>
  <c r="G106" i="64"/>
  <c r="G36" i="64"/>
  <c r="G248" i="64"/>
  <c r="H36" i="64"/>
  <c r="H177" i="64"/>
  <c r="H541" i="64"/>
  <c r="H248" i="64"/>
  <c r="H395" i="64"/>
  <c r="H106" i="64"/>
  <c r="H468" i="64"/>
  <c r="H322" i="64"/>
  <c r="Q170" i="64"/>
  <c r="Q461" i="64"/>
  <c r="Q534" i="64"/>
  <c r="Q241" i="64"/>
  <c r="Q315" i="64"/>
  <c r="Q388" i="64"/>
  <c r="Q99" i="64"/>
  <c r="Q29" i="64"/>
  <c r="U31" i="56"/>
  <c r="T41" i="25"/>
  <c r="M31" i="56"/>
  <c r="L41" i="25"/>
  <c r="X170" i="64"/>
  <c r="X534" i="64"/>
  <c r="X388" i="64"/>
  <c r="X29" i="64"/>
  <c r="X315" i="64"/>
  <c r="X99" i="64"/>
  <c r="X241" i="64"/>
  <c r="X461" i="64"/>
  <c r="K388" i="64"/>
  <c r="K99" i="64"/>
  <c r="K315" i="64"/>
  <c r="K170" i="64"/>
  <c r="K461" i="64"/>
  <c r="K29" i="64"/>
  <c r="K241" i="64"/>
  <c r="K534" i="64"/>
  <c r="G99" i="64"/>
  <c r="G388" i="64"/>
  <c r="G461" i="64"/>
  <c r="G534" i="64"/>
  <c r="G29" i="64"/>
  <c r="G315" i="64"/>
  <c r="G170" i="64"/>
  <c r="AA603" i="64"/>
  <c r="G241" i="64"/>
  <c r="P461" i="64"/>
  <c r="P241" i="64"/>
  <c r="P315" i="64"/>
  <c r="P29" i="64"/>
  <c r="P534" i="64"/>
  <c r="P99" i="64"/>
  <c r="P170" i="64"/>
  <c r="P388" i="64"/>
  <c r="N41" i="25"/>
  <c r="O31" i="56"/>
  <c r="D41" i="25"/>
  <c r="E31" i="56"/>
  <c r="AC31" i="46"/>
  <c r="CO31" i="46" s="1"/>
  <c r="Z315" i="64"/>
  <c r="Z534" i="64"/>
  <c r="Z388" i="64"/>
  <c r="Z241" i="64"/>
  <c r="Z170" i="64"/>
  <c r="Z29" i="64"/>
  <c r="Z461" i="64"/>
  <c r="Z99" i="64"/>
  <c r="M101" i="64"/>
  <c r="M317" i="64"/>
  <c r="M536" i="64"/>
  <c r="M463" i="64"/>
  <c r="M31" i="64"/>
  <c r="M243" i="64"/>
  <c r="M390" i="64"/>
  <c r="M172" i="64"/>
  <c r="L17" i="69"/>
  <c r="BA257" i="46"/>
  <c r="BP257" i="46"/>
  <c r="Z243" i="46"/>
  <c r="G242" i="56"/>
  <c r="U240" i="46"/>
  <c r="AC128" i="46"/>
  <c r="CO128" i="46" s="1"/>
  <c r="I243" i="46"/>
  <c r="R242" i="56"/>
  <c r="AA594" i="64"/>
  <c r="BJ257" i="46"/>
  <c r="AZ257" i="46"/>
  <c r="Y254" i="46"/>
  <c r="O243" i="46"/>
  <c r="D90" i="25"/>
  <c r="AC59" i="46"/>
  <c r="R343" i="64"/>
  <c r="R269" i="64"/>
  <c r="R127" i="64"/>
  <c r="R416" i="64"/>
  <c r="R198" i="64"/>
  <c r="R562" i="64"/>
  <c r="R57" i="64"/>
  <c r="R489" i="64"/>
  <c r="R246" i="46"/>
  <c r="O90" i="25"/>
  <c r="T246" i="46"/>
  <c r="Q90" i="25"/>
  <c r="Q57" i="64"/>
  <c r="Q562" i="64"/>
  <c r="Q343" i="64"/>
  <c r="Q127" i="64"/>
  <c r="Q416" i="64"/>
  <c r="Q489" i="64"/>
  <c r="Q198" i="64"/>
  <c r="Q269" i="64"/>
  <c r="I57" i="64"/>
  <c r="I127" i="64"/>
  <c r="I562" i="64"/>
  <c r="I489" i="64"/>
  <c r="I343" i="64"/>
  <c r="I198" i="64"/>
  <c r="I269" i="64"/>
  <c r="I416" i="64"/>
  <c r="K239" i="64"/>
  <c r="K386" i="64"/>
  <c r="K97" i="64"/>
  <c r="K532" i="64"/>
  <c r="K168" i="64"/>
  <c r="K313" i="64"/>
  <c r="K459" i="64"/>
  <c r="K27" i="64"/>
  <c r="U313" i="64"/>
  <c r="U27" i="64"/>
  <c r="U386" i="64"/>
  <c r="U459" i="64"/>
  <c r="U168" i="64"/>
  <c r="U97" i="64"/>
  <c r="U239" i="64"/>
  <c r="U532" i="64"/>
  <c r="L459" i="64"/>
  <c r="L386" i="64"/>
  <c r="L239" i="64"/>
  <c r="L168" i="64"/>
  <c r="L313" i="64"/>
  <c r="L27" i="64"/>
  <c r="L532" i="64"/>
  <c r="L97" i="64"/>
  <c r="I27" i="64"/>
  <c r="I459" i="64"/>
  <c r="I313" i="64"/>
  <c r="I97" i="64"/>
  <c r="I532" i="64"/>
  <c r="I168" i="64"/>
  <c r="I386" i="64"/>
  <c r="I239" i="64"/>
  <c r="X532" i="64"/>
  <c r="X313" i="64"/>
  <c r="X386" i="64"/>
  <c r="X168" i="64"/>
  <c r="X97" i="64"/>
  <c r="X239" i="64"/>
  <c r="X459" i="64"/>
  <c r="X27" i="64"/>
  <c r="L180" i="64"/>
  <c r="L544" i="64"/>
  <c r="L39" i="64"/>
  <c r="L325" i="64"/>
  <c r="L398" i="64"/>
  <c r="L471" i="64"/>
  <c r="L109" i="64"/>
  <c r="L251" i="64"/>
  <c r="N180" i="64"/>
  <c r="N325" i="64"/>
  <c r="N398" i="64"/>
  <c r="N251" i="64"/>
  <c r="N544" i="64"/>
  <c r="N39" i="64"/>
  <c r="N109" i="64"/>
  <c r="N471" i="64"/>
  <c r="T180" i="64"/>
  <c r="T398" i="64"/>
  <c r="T251" i="64"/>
  <c r="T325" i="64"/>
  <c r="T471" i="64"/>
  <c r="T544" i="64"/>
  <c r="T39" i="64"/>
  <c r="T109" i="64"/>
  <c r="Y251" i="64"/>
  <c r="Y39" i="64"/>
  <c r="Y325" i="64"/>
  <c r="Y471" i="64"/>
  <c r="Y398" i="64"/>
  <c r="Y544" i="64"/>
  <c r="Y109" i="64"/>
  <c r="Y180" i="64"/>
  <c r="X398" i="64"/>
  <c r="X109" i="64"/>
  <c r="X325" i="64"/>
  <c r="X544" i="64"/>
  <c r="X39" i="64"/>
  <c r="X180" i="64"/>
  <c r="X471" i="64"/>
  <c r="X251" i="64"/>
  <c r="X489" i="64"/>
  <c r="X343" i="64"/>
  <c r="X416" i="64"/>
  <c r="X127" i="64"/>
  <c r="X198" i="64"/>
  <c r="X562" i="64"/>
  <c r="X57" i="64"/>
  <c r="X269" i="64"/>
  <c r="S269" i="64"/>
  <c r="S416" i="64"/>
  <c r="S489" i="64"/>
  <c r="S127" i="64"/>
  <c r="S57" i="64"/>
  <c r="S198" i="64"/>
  <c r="S343" i="64"/>
  <c r="S562" i="64"/>
  <c r="J343" i="64"/>
  <c r="J489" i="64"/>
  <c r="J269" i="64"/>
  <c r="J198" i="64"/>
  <c r="J57" i="64"/>
  <c r="J416" i="64"/>
  <c r="J127" i="64"/>
  <c r="J562" i="64"/>
  <c r="G343" i="64"/>
  <c r="G127" i="64"/>
  <c r="G562" i="64"/>
  <c r="G416" i="64"/>
  <c r="G57" i="64"/>
  <c r="AA631" i="64"/>
  <c r="G269" i="64"/>
  <c r="G489" i="64"/>
  <c r="G198" i="64"/>
  <c r="T416" i="64"/>
  <c r="T269" i="64"/>
  <c r="T343" i="64"/>
  <c r="T57" i="64"/>
  <c r="T489" i="64"/>
  <c r="T562" i="64"/>
  <c r="T198" i="64"/>
  <c r="T127" i="64"/>
  <c r="G90" i="25"/>
  <c r="J246" i="46"/>
  <c r="M127" i="64"/>
  <c r="M416" i="64"/>
  <c r="M489" i="64"/>
  <c r="M57" i="64"/>
  <c r="M562" i="64"/>
  <c r="M343" i="64"/>
  <c r="M198" i="64"/>
  <c r="M269" i="64"/>
  <c r="G246" i="46"/>
  <c r="T386" i="64"/>
  <c r="T97" i="64"/>
  <c r="T27" i="64"/>
  <c r="T459" i="64"/>
  <c r="T168" i="64"/>
  <c r="T313" i="64"/>
  <c r="T532" i="64"/>
  <c r="T239" i="64"/>
  <c r="P313" i="64"/>
  <c r="P97" i="64"/>
  <c r="P168" i="64"/>
  <c r="P459" i="64"/>
  <c r="P239" i="64"/>
  <c r="P532" i="64"/>
  <c r="P386" i="64"/>
  <c r="P27" i="64"/>
  <c r="Q168" i="64"/>
  <c r="Q239" i="64"/>
  <c r="Q27" i="64"/>
  <c r="Q532" i="64"/>
  <c r="Q313" i="64"/>
  <c r="Q459" i="64"/>
  <c r="Q97" i="64"/>
  <c r="Q386" i="64"/>
  <c r="W313" i="64"/>
  <c r="W386" i="64"/>
  <c r="W168" i="64"/>
  <c r="W97" i="64"/>
  <c r="W239" i="64"/>
  <c r="W27" i="64"/>
  <c r="W459" i="64"/>
  <c r="W532" i="64"/>
  <c r="M168" i="64"/>
  <c r="M459" i="64"/>
  <c r="M313" i="64"/>
  <c r="M27" i="64"/>
  <c r="M239" i="64"/>
  <c r="M97" i="64"/>
  <c r="M532" i="64"/>
  <c r="M386" i="64"/>
  <c r="Q109" i="64"/>
  <c r="Q325" i="64"/>
  <c r="Q544" i="64"/>
  <c r="Q180" i="64"/>
  <c r="Q471" i="64"/>
  <c r="Q398" i="64"/>
  <c r="Q251" i="64"/>
  <c r="Q39" i="64"/>
  <c r="O398" i="64"/>
  <c r="O109" i="64"/>
  <c r="O39" i="64"/>
  <c r="O180" i="64"/>
  <c r="O251" i="64"/>
  <c r="O325" i="64"/>
  <c r="O544" i="64"/>
  <c r="O471" i="64"/>
  <c r="S398" i="64"/>
  <c r="S251" i="64"/>
  <c r="S544" i="64"/>
  <c r="S325" i="64"/>
  <c r="S39" i="64"/>
  <c r="S471" i="64"/>
  <c r="S109" i="64"/>
  <c r="S180" i="64"/>
  <c r="Z398" i="64"/>
  <c r="Z39" i="64"/>
  <c r="Z544" i="64"/>
  <c r="Z471" i="64"/>
  <c r="Z251" i="64"/>
  <c r="Z325" i="64"/>
  <c r="Z180" i="64"/>
  <c r="Z109" i="64"/>
  <c r="V544" i="64"/>
  <c r="V471" i="64"/>
  <c r="V180" i="64"/>
  <c r="V39" i="64"/>
  <c r="V398" i="64"/>
  <c r="V109" i="64"/>
  <c r="V325" i="64"/>
  <c r="V251" i="64"/>
  <c r="U416" i="64"/>
  <c r="U562" i="64"/>
  <c r="U198" i="64"/>
  <c r="U127" i="64"/>
  <c r="U343" i="64"/>
  <c r="U489" i="64"/>
  <c r="U57" i="64"/>
  <c r="U269" i="64"/>
  <c r="H198" i="64"/>
  <c r="H343" i="64"/>
  <c r="H416" i="64"/>
  <c r="H489" i="64"/>
  <c r="H562" i="64"/>
  <c r="H127" i="64"/>
  <c r="H57" i="64"/>
  <c r="H269" i="64"/>
  <c r="Y343" i="64"/>
  <c r="Y127" i="64"/>
  <c r="Y562" i="64"/>
  <c r="Y198" i="64"/>
  <c r="Y416" i="64"/>
  <c r="Y57" i="64"/>
  <c r="Y489" i="64"/>
  <c r="Y269" i="64"/>
  <c r="N246" i="46"/>
  <c r="K90" i="25"/>
  <c r="P416" i="64"/>
  <c r="P562" i="64"/>
  <c r="P269" i="64"/>
  <c r="P57" i="64"/>
  <c r="P198" i="64"/>
  <c r="P127" i="64"/>
  <c r="P343" i="64"/>
  <c r="P489" i="64"/>
  <c r="Z198" i="64"/>
  <c r="Z127" i="64"/>
  <c r="Z269" i="64"/>
  <c r="Z489" i="64"/>
  <c r="Z343" i="64"/>
  <c r="Z416" i="64"/>
  <c r="Z562" i="64"/>
  <c r="Z57" i="64"/>
  <c r="G532" i="64"/>
  <c r="G386" i="64"/>
  <c r="G27" i="64"/>
  <c r="G97" i="64"/>
  <c r="G168" i="64"/>
  <c r="G239" i="64"/>
  <c r="G313" i="64"/>
  <c r="G459" i="64"/>
  <c r="AA601" i="64"/>
  <c r="N313" i="64"/>
  <c r="N532" i="64"/>
  <c r="N239" i="64"/>
  <c r="N459" i="64"/>
  <c r="N97" i="64"/>
  <c r="N386" i="64"/>
  <c r="N27" i="64"/>
  <c r="N168" i="64"/>
  <c r="J27" i="64"/>
  <c r="J168" i="64"/>
  <c r="J386" i="64"/>
  <c r="J459" i="64"/>
  <c r="J313" i="64"/>
  <c r="J97" i="64"/>
  <c r="J532" i="64"/>
  <c r="J239" i="64"/>
  <c r="Y27" i="64"/>
  <c r="Y313" i="64"/>
  <c r="Y97" i="64"/>
  <c r="Y239" i="64"/>
  <c r="Y459" i="64"/>
  <c r="Y386" i="64"/>
  <c r="Y168" i="64"/>
  <c r="Y532" i="64"/>
  <c r="O97" i="64"/>
  <c r="O386" i="64"/>
  <c r="O168" i="64"/>
  <c r="O313" i="64"/>
  <c r="O532" i="64"/>
  <c r="O27" i="64"/>
  <c r="O459" i="64"/>
  <c r="O239" i="64"/>
  <c r="R109" i="64"/>
  <c r="R398" i="64"/>
  <c r="R325" i="64"/>
  <c r="R544" i="64"/>
  <c r="R471" i="64"/>
  <c r="R39" i="64"/>
  <c r="R251" i="64"/>
  <c r="R180" i="64"/>
  <c r="U180" i="64"/>
  <c r="U251" i="64"/>
  <c r="U39" i="64"/>
  <c r="U398" i="64"/>
  <c r="U325" i="64"/>
  <c r="U109" i="64"/>
  <c r="U544" i="64"/>
  <c r="U471" i="64"/>
  <c r="K325" i="64"/>
  <c r="K398" i="64"/>
  <c r="K109" i="64"/>
  <c r="K39" i="64"/>
  <c r="K251" i="64"/>
  <c r="K471" i="64"/>
  <c r="K544" i="64"/>
  <c r="K180" i="64"/>
  <c r="P39" i="64"/>
  <c r="P109" i="64"/>
  <c r="P251" i="64"/>
  <c r="P325" i="64"/>
  <c r="P544" i="64"/>
  <c r="P180" i="64"/>
  <c r="P398" i="64"/>
  <c r="P471" i="64"/>
  <c r="W180" i="64"/>
  <c r="W398" i="64"/>
  <c r="W471" i="64"/>
  <c r="W109" i="64"/>
  <c r="W39" i="64"/>
  <c r="W251" i="64"/>
  <c r="W325" i="64"/>
  <c r="W544" i="64"/>
  <c r="K562" i="64"/>
  <c r="K127" i="64"/>
  <c r="K57" i="64"/>
  <c r="K198" i="64"/>
  <c r="K416" i="64"/>
  <c r="K343" i="64"/>
  <c r="K269" i="64"/>
  <c r="K489" i="64"/>
  <c r="O57" i="64"/>
  <c r="O489" i="64"/>
  <c r="O416" i="64"/>
  <c r="O127" i="64"/>
  <c r="O343" i="64"/>
  <c r="O562" i="64"/>
  <c r="O198" i="64"/>
  <c r="O269" i="64"/>
  <c r="N343" i="64"/>
  <c r="N416" i="64"/>
  <c r="N269" i="64"/>
  <c r="N127" i="64"/>
  <c r="N562" i="64"/>
  <c r="N489" i="64"/>
  <c r="N57" i="64"/>
  <c r="N198" i="64"/>
  <c r="W416" i="64"/>
  <c r="W127" i="64"/>
  <c r="W269" i="64"/>
  <c r="W489" i="64"/>
  <c r="W57" i="64"/>
  <c r="W562" i="64"/>
  <c r="W343" i="64"/>
  <c r="W198" i="64"/>
  <c r="V127" i="64"/>
  <c r="V562" i="64"/>
  <c r="V198" i="64"/>
  <c r="V343" i="64"/>
  <c r="V416" i="64"/>
  <c r="V57" i="64"/>
  <c r="V489" i="64"/>
  <c r="V269" i="64"/>
  <c r="L269" i="64"/>
  <c r="L198" i="64"/>
  <c r="L489" i="64"/>
  <c r="L343" i="64"/>
  <c r="L416" i="64"/>
  <c r="L127" i="64"/>
  <c r="L562" i="64"/>
  <c r="L57" i="64"/>
  <c r="R532" i="64"/>
  <c r="R97" i="64"/>
  <c r="R27" i="64"/>
  <c r="R459" i="64"/>
  <c r="R168" i="64"/>
  <c r="R239" i="64"/>
  <c r="R386" i="64"/>
  <c r="R313" i="64"/>
  <c r="V459" i="64"/>
  <c r="V27" i="64"/>
  <c r="V239" i="64"/>
  <c r="V386" i="64"/>
  <c r="V168" i="64"/>
  <c r="V97" i="64"/>
  <c r="V313" i="64"/>
  <c r="V532" i="64"/>
  <c r="H386" i="64"/>
  <c r="H532" i="64"/>
  <c r="H459" i="64"/>
  <c r="H313" i="64"/>
  <c r="H168" i="64"/>
  <c r="H239" i="64"/>
  <c r="H27" i="64"/>
  <c r="H97" i="64"/>
  <c r="S168" i="64"/>
  <c r="S459" i="64"/>
  <c r="S239" i="64"/>
  <c r="S27" i="64"/>
  <c r="S97" i="64"/>
  <c r="S386" i="64"/>
  <c r="S313" i="64"/>
  <c r="S532" i="64"/>
  <c r="Z313" i="64"/>
  <c r="Z239" i="64"/>
  <c r="Z459" i="64"/>
  <c r="Z27" i="64"/>
  <c r="Z532" i="64"/>
  <c r="Z97" i="64"/>
  <c r="Z386" i="64"/>
  <c r="Z168" i="64"/>
  <c r="H544" i="64"/>
  <c r="H109" i="64"/>
  <c r="H325" i="64"/>
  <c r="H398" i="64"/>
  <c r="H471" i="64"/>
  <c r="H251" i="64"/>
  <c r="H39" i="64"/>
  <c r="H180" i="64"/>
  <c r="G544" i="64"/>
  <c r="G109" i="64"/>
  <c r="AA613" i="64"/>
  <c r="G180" i="64"/>
  <c r="G471" i="64"/>
  <c r="G398" i="64"/>
  <c r="G39" i="64"/>
  <c r="G251" i="64"/>
  <c r="G325" i="64"/>
  <c r="I251" i="64"/>
  <c r="I398" i="64"/>
  <c r="I180" i="64"/>
  <c r="I39" i="64"/>
  <c r="I109" i="64"/>
  <c r="I544" i="64"/>
  <c r="I471" i="64"/>
  <c r="I325" i="64"/>
  <c r="J180" i="64"/>
  <c r="J109" i="64"/>
  <c r="J251" i="64"/>
  <c r="J39" i="64"/>
  <c r="J544" i="64"/>
  <c r="J471" i="64"/>
  <c r="J325" i="64"/>
  <c r="J398" i="64"/>
  <c r="AA626" i="64"/>
  <c r="AC146" i="46"/>
  <c r="BW237" i="46"/>
  <c r="CA237" i="46"/>
  <c r="BS237" i="46"/>
  <c r="BE237" i="46"/>
  <c r="BB256" i="46"/>
  <c r="BT256" i="46"/>
  <c r="BH256" i="46"/>
  <c r="CJ256" i="46"/>
  <c r="BH257" i="46"/>
  <c r="I240" i="64"/>
  <c r="I314" i="64"/>
  <c r="R23" i="64"/>
  <c r="R235" i="64"/>
  <c r="X392" i="64"/>
  <c r="X33" i="64"/>
  <c r="P538" i="64"/>
  <c r="P465" i="64"/>
  <c r="I174" i="64"/>
  <c r="I319" i="64"/>
  <c r="Y94" i="64"/>
  <c r="Y24" i="64"/>
  <c r="Z240" i="64"/>
  <c r="Z28" i="64"/>
  <c r="P240" i="64"/>
  <c r="P460" i="64"/>
  <c r="V309" i="64"/>
  <c r="V528" i="64"/>
  <c r="T243" i="46"/>
  <c r="AN120" i="25"/>
  <c r="AN263" i="25" s="1"/>
  <c r="AQ225" i="46"/>
  <c r="Z120" i="25"/>
  <c r="Z263" i="25" s="1"/>
  <c r="AC225" i="46"/>
  <c r="AH120" i="25"/>
  <c r="AH263" i="25" s="1"/>
  <c r="AK225" i="46"/>
  <c r="Y121" i="25"/>
  <c r="X121" i="25" s="1"/>
  <c r="AX135" i="46"/>
  <c r="CI237" i="46"/>
  <c r="BV256" i="46"/>
  <c r="BP256" i="46"/>
  <c r="BZ256" i="46"/>
  <c r="BM256" i="46"/>
  <c r="BG257" i="46"/>
  <c r="I387" i="64"/>
  <c r="I28" i="64"/>
  <c r="R528" i="64"/>
  <c r="R164" i="64"/>
  <c r="X465" i="64"/>
  <c r="X319" i="64"/>
  <c r="AA607" i="64"/>
  <c r="P174" i="64"/>
  <c r="P103" i="64"/>
  <c r="I538" i="64"/>
  <c r="I103" i="64"/>
  <c r="AA597" i="64"/>
  <c r="Y383" i="64"/>
  <c r="Y529" i="64"/>
  <c r="Z533" i="64"/>
  <c r="Z314" i="64"/>
  <c r="P387" i="64"/>
  <c r="P28" i="64"/>
  <c r="V164" i="64"/>
  <c r="V23" i="64"/>
  <c r="R243" i="46"/>
  <c r="AD120" i="25"/>
  <c r="AD263" i="25" s="1"/>
  <c r="AG225" i="46"/>
  <c r="AR225" i="46"/>
  <c r="AO120" i="25"/>
  <c r="AO263" i="25" s="1"/>
  <c r="AF120" i="25"/>
  <c r="AF263" i="25" s="1"/>
  <c r="AI225" i="46"/>
  <c r="AB225" i="46"/>
  <c r="AX134" i="46"/>
  <c r="Y120" i="25"/>
  <c r="AB120" i="25"/>
  <c r="AB263" i="25" s="1"/>
  <c r="AE225" i="46"/>
  <c r="AE120" i="25"/>
  <c r="AE263" i="25" s="1"/>
  <c r="AH225" i="46"/>
  <c r="AC120" i="25"/>
  <c r="AC263" i="25" s="1"/>
  <c r="AF225" i="46"/>
  <c r="AJ120" i="25"/>
  <c r="AJ263" i="25" s="1"/>
  <c r="AM225" i="46"/>
  <c r="AL120" i="25"/>
  <c r="AL263" i="25" s="1"/>
  <c r="AO225" i="46"/>
  <c r="AQ120" i="25"/>
  <c r="AQ263" i="25" s="1"/>
  <c r="AT225" i="46"/>
  <c r="AM120" i="25"/>
  <c r="AM263" i="25" s="1"/>
  <c r="AP225" i="46"/>
  <c r="AA120" i="25"/>
  <c r="AA263" i="25" s="1"/>
  <c r="AD225" i="46"/>
  <c r="BN255" i="46"/>
  <c r="BJ237" i="46"/>
  <c r="BR237" i="46"/>
  <c r="BS249" i="46"/>
  <c r="AZ249" i="46"/>
  <c r="I460" i="64"/>
  <c r="R455" i="64"/>
  <c r="X245" i="64"/>
  <c r="P319" i="64"/>
  <c r="I465" i="64"/>
  <c r="Y236" i="64"/>
  <c r="Z169" i="64"/>
  <c r="P314" i="64"/>
  <c r="V93" i="64"/>
  <c r="V382" i="64"/>
  <c r="K246" i="46"/>
  <c r="P243" i="46"/>
  <c r="Y141" i="25"/>
  <c r="X141" i="25" s="1"/>
  <c r="AX155" i="46"/>
  <c r="AJ225" i="46"/>
  <c r="AG120" i="25"/>
  <c r="AG263" i="25" s="1"/>
  <c r="AN225" i="46"/>
  <c r="AK120" i="25"/>
  <c r="AK263" i="25" s="1"/>
  <c r="D128" i="56"/>
  <c r="K126" i="44" s="1"/>
  <c r="L126" i="44" s="1"/>
  <c r="CH249" i="46"/>
  <c r="BE257" i="46"/>
  <c r="CC257" i="46"/>
  <c r="Z254" i="46"/>
  <c r="H254" i="46"/>
  <c r="CA256" i="46"/>
  <c r="BW257" i="46"/>
  <c r="BM257" i="46"/>
  <c r="U240" i="64"/>
  <c r="U314" i="64"/>
  <c r="G314" i="64"/>
  <c r="G533" i="64"/>
  <c r="K169" i="64"/>
  <c r="K98" i="64"/>
  <c r="J51" i="44"/>
  <c r="BD256" i="46"/>
  <c r="CG256" i="46"/>
  <c r="BX257" i="46"/>
  <c r="U387" i="64"/>
  <c r="G387" i="64"/>
  <c r="K28" i="64"/>
  <c r="M254" i="46"/>
  <c r="G254" i="46"/>
  <c r="CF255" i="46"/>
  <c r="BP255" i="46"/>
  <c r="L361" i="47"/>
  <c r="BL249" i="46"/>
  <c r="BJ255" i="46"/>
  <c r="BZ255" i="46"/>
  <c r="CC255" i="46"/>
  <c r="AC152" i="46"/>
  <c r="D138" i="25"/>
  <c r="L132" i="25"/>
  <c r="L284" i="25" s="1"/>
  <c r="O246" i="46"/>
  <c r="I308" i="64"/>
  <c r="I381" i="64"/>
  <c r="I163" i="64"/>
  <c r="I234" i="64"/>
  <c r="I22" i="64"/>
  <c r="I92" i="64"/>
  <c r="I454" i="64"/>
  <c r="I527" i="64"/>
  <c r="N163" i="64"/>
  <c r="N454" i="64"/>
  <c r="N22" i="64"/>
  <c r="N92" i="64"/>
  <c r="N234" i="64"/>
  <c r="N527" i="64"/>
  <c r="N381" i="64"/>
  <c r="N308" i="64"/>
  <c r="H381" i="64"/>
  <c r="H454" i="64"/>
  <c r="H92" i="64"/>
  <c r="H22" i="64"/>
  <c r="H527" i="64"/>
  <c r="H234" i="64"/>
  <c r="H308" i="64"/>
  <c r="H163" i="64"/>
  <c r="V163" i="64"/>
  <c r="V234" i="64"/>
  <c r="V381" i="64"/>
  <c r="V92" i="64"/>
  <c r="V527" i="64"/>
  <c r="V22" i="64"/>
  <c r="V454" i="64"/>
  <c r="V308" i="64"/>
  <c r="J22" i="64"/>
  <c r="J163" i="64"/>
  <c r="J92" i="64"/>
  <c r="J234" i="64"/>
  <c r="J308" i="64"/>
  <c r="J527" i="64"/>
  <c r="J454" i="64"/>
  <c r="J381" i="64"/>
  <c r="U235" i="64"/>
  <c r="U528" i="64"/>
  <c r="V379" i="64"/>
  <c r="V161" i="64"/>
  <c r="V90" i="64"/>
  <c r="V232" i="64"/>
  <c r="V20" i="64"/>
  <c r="V306" i="64"/>
  <c r="V525" i="64"/>
  <c r="V452" i="64"/>
  <c r="P29" i="25"/>
  <c r="Q22" i="56"/>
  <c r="J306" i="64"/>
  <c r="J161" i="64"/>
  <c r="J90" i="64"/>
  <c r="J525" i="64"/>
  <c r="J379" i="64"/>
  <c r="J232" i="64"/>
  <c r="J20" i="64"/>
  <c r="J452" i="64"/>
  <c r="I132" i="25"/>
  <c r="I284" i="25" s="1"/>
  <c r="L246" i="46"/>
  <c r="AC210" i="46"/>
  <c r="T254" i="46"/>
  <c r="U30" i="25"/>
  <c r="U31" i="25" s="1"/>
  <c r="V23" i="56"/>
  <c r="U52" i="69" s="1"/>
  <c r="T30" i="25"/>
  <c r="T31" i="25" s="1"/>
  <c r="U23" i="56"/>
  <c r="T52" i="69" s="1"/>
  <c r="W453" i="64"/>
  <c r="W21" i="64"/>
  <c r="W307" i="64"/>
  <c r="W526" i="64"/>
  <c r="W91" i="64"/>
  <c r="W162" i="64"/>
  <c r="W380" i="64"/>
  <c r="W233" i="64"/>
  <c r="J526" i="64"/>
  <c r="J233" i="64"/>
  <c r="J307" i="64"/>
  <c r="J162" i="64"/>
  <c r="J453" i="64"/>
  <c r="J91" i="64"/>
  <c r="J380" i="64"/>
  <c r="J21" i="64"/>
  <c r="I30" i="25"/>
  <c r="I31" i="25" s="1"/>
  <c r="J23" i="56"/>
  <c r="I52" i="69" s="1"/>
  <c r="X91" i="64"/>
  <c r="X380" i="64"/>
  <c r="X307" i="64"/>
  <c r="X162" i="64"/>
  <c r="X453" i="64"/>
  <c r="X21" i="64"/>
  <c r="X526" i="64"/>
  <c r="X233" i="64"/>
  <c r="G162" i="64"/>
  <c r="G21" i="64"/>
  <c r="G233" i="64"/>
  <c r="G453" i="64"/>
  <c r="G307" i="64"/>
  <c r="G526" i="64"/>
  <c r="G91" i="64"/>
  <c r="G380" i="64"/>
  <c r="AA595" i="64"/>
  <c r="V380" i="64"/>
  <c r="V526" i="64"/>
  <c r="V162" i="64"/>
  <c r="V21" i="64"/>
  <c r="V233" i="64"/>
  <c r="V91" i="64"/>
  <c r="V307" i="64"/>
  <c r="V453" i="64"/>
  <c r="Z526" i="64"/>
  <c r="Z233" i="64"/>
  <c r="Z162" i="64"/>
  <c r="Z380" i="64"/>
  <c r="Z91" i="64"/>
  <c r="Z21" i="64"/>
  <c r="Z453" i="64"/>
  <c r="Z307" i="64"/>
  <c r="G163" i="64"/>
  <c r="G527" i="64"/>
  <c r="G92" i="64"/>
  <c r="G454" i="64"/>
  <c r="G22" i="64"/>
  <c r="AA596" i="64"/>
  <c r="G308" i="64"/>
  <c r="G234" i="64"/>
  <c r="G381" i="64"/>
  <c r="Q527" i="64"/>
  <c r="Q22" i="64"/>
  <c r="Q234" i="64"/>
  <c r="Q92" i="64"/>
  <c r="Q163" i="64"/>
  <c r="Q308" i="64"/>
  <c r="Q454" i="64"/>
  <c r="Q381" i="64"/>
  <c r="R454" i="64"/>
  <c r="R92" i="64"/>
  <c r="R527" i="64"/>
  <c r="R381" i="64"/>
  <c r="R163" i="64"/>
  <c r="R234" i="64"/>
  <c r="R22" i="64"/>
  <c r="R308" i="64"/>
  <c r="X163" i="64"/>
  <c r="X527" i="64"/>
  <c r="X92" i="64"/>
  <c r="X381" i="64"/>
  <c r="X234" i="64"/>
  <c r="X22" i="64"/>
  <c r="X308" i="64"/>
  <c r="X454" i="64"/>
  <c r="L308" i="64"/>
  <c r="L454" i="64"/>
  <c r="L163" i="64"/>
  <c r="L92" i="64"/>
  <c r="L22" i="64"/>
  <c r="L234" i="64"/>
  <c r="L527" i="64"/>
  <c r="L381" i="64"/>
  <c r="S235" i="64"/>
  <c r="S528" i="64"/>
  <c r="S132" i="25"/>
  <c r="S284" i="25" s="1"/>
  <c r="V246" i="46"/>
  <c r="L232" i="64"/>
  <c r="L306" i="64"/>
  <c r="L452" i="64"/>
  <c r="L525" i="64"/>
  <c r="L20" i="64"/>
  <c r="L90" i="64"/>
  <c r="L161" i="64"/>
  <c r="L379" i="64"/>
  <c r="O29" i="25"/>
  <c r="P22" i="56"/>
  <c r="V29" i="25"/>
  <c r="W22" i="56"/>
  <c r="I23" i="56"/>
  <c r="H52" i="69" s="1"/>
  <c r="H30" i="25"/>
  <c r="I254" i="46"/>
  <c r="P21" i="64"/>
  <c r="P162" i="64"/>
  <c r="P91" i="64"/>
  <c r="P233" i="64"/>
  <c r="P453" i="64"/>
  <c r="P526" i="64"/>
  <c r="P307" i="64"/>
  <c r="P380" i="64"/>
  <c r="S30" i="25"/>
  <c r="T23" i="56"/>
  <c r="S52" i="69" s="1"/>
  <c r="N30" i="25"/>
  <c r="O23" i="56"/>
  <c r="N52" i="69" s="1"/>
  <c r="N23" i="56"/>
  <c r="M52" i="69" s="1"/>
  <c r="M30" i="25"/>
  <c r="T91" i="64"/>
  <c r="T233" i="64"/>
  <c r="T526" i="64"/>
  <c r="T162" i="64"/>
  <c r="T21" i="64"/>
  <c r="T307" i="64"/>
  <c r="T453" i="64"/>
  <c r="T380" i="64"/>
  <c r="U233" i="64"/>
  <c r="U21" i="64"/>
  <c r="U380" i="64"/>
  <c r="U453" i="64"/>
  <c r="U162" i="64"/>
  <c r="U307" i="64"/>
  <c r="U526" i="64"/>
  <c r="U91" i="64"/>
  <c r="E23" i="56"/>
  <c r="D52" i="69" s="1"/>
  <c r="D30" i="25"/>
  <c r="W30" i="25"/>
  <c r="X23" i="56"/>
  <c r="W52" i="69" s="1"/>
  <c r="V30" i="25"/>
  <c r="W23" i="56"/>
  <c r="V52" i="69" s="1"/>
  <c r="R132" i="25"/>
  <c r="R284" i="25" s="1"/>
  <c r="U246" i="46"/>
  <c r="P527" i="64"/>
  <c r="P381" i="64"/>
  <c r="P234" i="64"/>
  <c r="P92" i="64"/>
  <c r="P22" i="64"/>
  <c r="P163" i="64"/>
  <c r="P454" i="64"/>
  <c r="P308" i="64"/>
  <c r="S527" i="64"/>
  <c r="S381" i="64"/>
  <c r="S454" i="64"/>
  <c r="S308" i="64"/>
  <c r="S22" i="64"/>
  <c r="S163" i="64"/>
  <c r="S92" i="64"/>
  <c r="S234" i="64"/>
  <c r="W92" i="64"/>
  <c r="W234" i="64"/>
  <c r="W381" i="64"/>
  <c r="W308" i="64"/>
  <c r="W527" i="64"/>
  <c r="W454" i="64"/>
  <c r="W22" i="64"/>
  <c r="W163" i="64"/>
  <c r="K234" i="64"/>
  <c r="K308" i="64"/>
  <c r="K92" i="64"/>
  <c r="K163" i="64"/>
  <c r="K22" i="64"/>
  <c r="K381" i="64"/>
  <c r="K454" i="64"/>
  <c r="K527" i="64"/>
  <c r="M163" i="64"/>
  <c r="M22" i="64"/>
  <c r="M381" i="64"/>
  <c r="M527" i="64"/>
  <c r="M454" i="64"/>
  <c r="M308" i="64"/>
  <c r="M92" i="64"/>
  <c r="M234" i="64"/>
  <c r="T132" i="25"/>
  <c r="T284" i="25" s="1"/>
  <c r="W246" i="46"/>
  <c r="J132" i="25"/>
  <c r="J284" i="25" s="1"/>
  <c r="M246" i="46"/>
  <c r="H29" i="25"/>
  <c r="I22" i="56"/>
  <c r="E22" i="56"/>
  <c r="D29" i="25"/>
  <c r="K22" i="56"/>
  <c r="J29" i="25"/>
  <c r="P132" i="25"/>
  <c r="P284" i="25" s="1"/>
  <c r="S246" i="46"/>
  <c r="X254" i="46"/>
  <c r="M307" i="64"/>
  <c r="M453" i="64"/>
  <c r="M162" i="64"/>
  <c r="M380" i="64"/>
  <c r="M233" i="64"/>
  <c r="M526" i="64"/>
  <c r="M21" i="64"/>
  <c r="M91" i="64"/>
  <c r="O30" i="25"/>
  <c r="P23" i="56"/>
  <c r="O52" i="69" s="1"/>
  <c r="O162" i="64"/>
  <c r="O380" i="64"/>
  <c r="O91" i="64"/>
  <c r="O453" i="64"/>
  <c r="O233" i="64"/>
  <c r="O526" i="64"/>
  <c r="O21" i="64"/>
  <c r="O307" i="64"/>
  <c r="G30" i="25"/>
  <c r="H23" i="56"/>
  <c r="G52" i="69" s="1"/>
  <c r="S233" i="64"/>
  <c r="S21" i="64"/>
  <c r="S453" i="64"/>
  <c r="S526" i="64"/>
  <c r="S307" i="64"/>
  <c r="S162" i="64"/>
  <c r="S380" i="64"/>
  <c r="S91" i="64"/>
  <c r="M23" i="56"/>
  <c r="L52" i="69" s="1"/>
  <c r="L30" i="25"/>
  <c r="L31" i="25" s="1"/>
  <c r="K233" i="64"/>
  <c r="K526" i="64"/>
  <c r="K380" i="64"/>
  <c r="K162" i="64"/>
  <c r="K91" i="64"/>
  <c r="K21" i="64"/>
  <c r="K453" i="64"/>
  <c r="K307" i="64"/>
  <c r="E30" i="25"/>
  <c r="F23" i="56"/>
  <c r="E52" i="69" s="1"/>
  <c r="H162" i="64"/>
  <c r="H526" i="64"/>
  <c r="H453" i="64"/>
  <c r="H91" i="64"/>
  <c r="H21" i="64"/>
  <c r="H380" i="64"/>
  <c r="H307" i="64"/>
  <c r="H233" i="64"/>
  <c r="O381" i="64"/>
  <c r="O163" i="64"/>
  <c r="O22" i="64"/>
  <c r="O308" i="64"/>
  <c r="O454" i="64"/>
  <c r="O92" i="64"/>
  <c r="O234" i="64"/>
  <c r="O527" i="64"/>
  <c r="Y234" i="64"/>
  <c r="Y381" i="64"/>
  <c r="Y308" i="64"/>
  <c r="Y454" i="64"/>
  <c r="Y22" i="64"/>
  <c r="Y163" i="64"/>
  <c r="Y92" i="64"/>
  <c r="Y527" i="64"/>
  <c r="Z381" i="64"/>
  <c r="Z234" i="64"/>
  <c r="Z527" i="64"/>
  <c r="Z454" i="64"/>
  <c r="Z92" i="64"/>
  <c r="Z163" i="64"/>
  <c r="Z308" i="64"/>
  <c r="Z22" i="64"/>
  <c r="T22" i="64"/>
  <c r="T527" i="64"/>
  <c r="T234" i="64"/>
  <c r="T92" i="64"/>
  <c r="T454" i="64"/>
  <c r="T308" i="64"/>
  <c r="T163" i="64"/>
  <c r="T381" i="64"/>
  <c r="U308" i="64"/>
  <c r="U527" i="64"/>
  <c r="U454" i="64"/>
  <c r="U163" i="64"/>
  <c r="U22" i="64"/>
  <c r="U234" i="64"/>
  <c r="U381" i="64"/>
  <c r="U92" i="64"/>
  <c r="M132" i="25"/>
  <c r="M284" i="25" s="1"/>
  <c r="P246" i="46"/>
  <c r="F132" i="25"/>
  <c r="F284" i="25" s="1"/>
  <c r="I246" i="46"/>
  <c r="U379" i="64"/>
  <c r="U161" i="64"/>
  <c r="U306" i="64"/>
  <c r="U452" i="64"/>
  <c r="U232" i="64"/>
  <c r="U90" i="64"/>
  <c r="U20" i="64"/>
  <c r="U525" i="64"/>
  <c r="W90" i="64"/>
  <c r="W20" i="64"/>
  <c r="W525" i="64"/>
  <c r="W452" i="64"/>
  <c r="W232" i="64"/>
  <c r="W379" i="64"/>
  <c r="W306" i="64"/>
  <c r="W161" i="64"/>
  <c r="T161" i="64"/>
  <c r="T452" i="64"/>
  <c r="T20" i="64"/>
  <c r="T379" i="64"/>
  <c r="T525" i="64"/>
  <c r="T306" i="64"/>
  <c r="T90" i="64"/>
  <c r="T232" i="64"/>
  <c r="F22" i="56"/>
  <c r="E29" i="25"/>
  <c r="N132" i="25"/>
  <c r="N284" i="25" s="1"/>
  <c r="Q246" i="46"/>
  <c r="Q91" i="64"/>
  <c r="Q380" i="64"/>
  <c r="Q21" i="64"/>
  <c r="Q162" i="64"/>
  <c r="Q307" i="64"/>
  <c r="Q233" i="64"/>
  <c r="Q526" i="64"/>
  <c r="Q453" i="64"/>
  <c r="Q30" i="25"/>
  <c r="R23" i="56"/>
  <c r="Q52" i="69" s="1"/>
  <c r="Q23" i="56"/>
  <c r="P52" i="69" s="1"/>
  <c r="P30" i="25"/>
  <c r="L23" i="56"/>
  <c r="K52" i="69" s="1"/>
  <c r="K30" i="25"/>
  <c r="K31" i="25" s="1"/>
  <c r="R21" i="64"/>
  <c r="R526" i="64"/>
  <c r="R233" i="64"/>
  <c r="R162" i="64"/>
  <c r="R380" i="64"/>
  <c r="R91" i="64"/>
  <c r="R307" i="64"/>
  <c r="R453" i="64"/>
  <c r="J30" i="25"/>
  <c r="K23" i="56"/>
  <c r="J52" i="69" s="1"/>
  <c r="R30" i="25"/>
  <c r="S23" i="56"/>
  <c r="R52" i="69" s="1"/>
  <c r="L162" i="64"/>
  <c r="L307" i="64"/>
  <c r="L233" i="64"/>
  <c r="L453" i="64"/>
  <c r="L526" i="64"/>
  <c r="L21" i="64"/>
  <c r="L91" i="64"/>
  <c r="L380" i="64"/>
  <c r="N233" i="64"/>
  <c r="N526" i="64"/>
  <c r="N453" i="64"/>
  <c r="N91" i="64"/>
  <c r="N162" i="64"/>
  <c r="N21" i="64"/>
  <c r="N307" i="64"/>
  <c r="N380" i="64"/>
  <c r="T52" i="64"/>
  <c r="T338" i="64"/>
  <c r="T484" i="64"/>
  <c r="T193" i="64"/>
  <c r="T122" i="64"/>
  <c r="T557" i="64"/>
  <c r="T264" i="64"/>
  <c r="T411" i="64"/>
  <c r="I52" i="64"/>
  <c r="I264" i="64"/>
  <c r="I193" i="64"/>
  <c r="I122" i="64"/>
  <c r="I557" i="64"/>
  <c r="I338" i="64"/>
  <c r="I484" i="64"/>
  <c r="I411" i="64"/>
  <c r="M264" i="64"/>
  <c r="M411" i="64"/>
  <c r="M122" i="64"/>
  <c r="M193" i="64"/>
  <c r="M338" i="64"/>
  <c r="M557" i="64"/>
  <c r="M484" i="64"/>
  <c r="M52" i="64"/>
  <c r="J122" i="64"/>
  <c r="J264" i="64"/>
  <c r="J338" i="64"/>
  <c r="J193" i="64"/>
  <c r="J484" i="64"/>
  <c r="J411" i="64"/>
  <c r="J52" i="64"/>
  <c r="J557" i="64"/>
  <c r="O543" i="64"/>
  <c r="O179" i="64"/>
  <c r="O397" i="64"/>
  <c r="O108" i="64"/>
  <c r="O38" i="64"/>
  <c r="O470" i="64"/>
  <c r="O324" i="64"/>
  <c r="O250" i="64"/>
  <c r="P397" i="64"/>
  <c r="P38" i="64"/>
  <c r="P250" i="64"/>
  <c r="P179" i="64"/>
  <c r="P324" i="64"/>
  <c r="P108" i="64"/>
  <c r="P470" i="64"/>
  <c r="P543" i="64"/>
  <c r="U108" i="64"/>
  <c r="U543" i="64"/>
  <c r="U179" i="64"/>
  <c r="U397" i="64"/>
  <c r="U470" i="64"/>
  <c r="U250" i="64"/>
  <c r="U324" i="64"/>
  <c r="U38" i="64"/>
  <c r="Q108" i="64"/>
  <c r="Q179" i="64"/>
  <c r="Q543" i="64"/>
  <c r="Q324" i="64"/>
  <c r="Q38" i="64"/>
  <c r="Q470" i="64"/>
  <c r="Q250" i="64"/>
  <c r="Q397" i="64"/>
  <c r="W250" i="64"/>
  <c r="W543" i="64"/>
  <c r="W397" i="64"/>
  <c r="W470" i="64"/>
  <c r="W108" i="64"/>
  <c r="W324" i="64"/>
  <c r="W38" i="64"/>
  <c r="W179" i="64"/>
  <c r="W122" i="56"/>
  <c r="W242" i="56" s="1"/>
  <c r="Y243" i="46"/>
  <c r="G361" i="47"/>
  <c r="H484" i="64"/>
  <c r="H122" i="64"/>
  <c r="H52" i="64"/>
  <c r="H264" i="64"/>
  <c r="H193" i="64"/>
  <c r="H411" i="64"/>
  <c r="H557" i="64"/>
  <c r="H338" i="64"/>
  <c r="P411" i="64"/>
  <c r="P264" i="64"/>
  <c r="P52" i="64"/>
  <c r="P338" i="64"/>
  <c r="P484" i="64"/>
  <c r="P122" i="64"/>
  <c r="P193" i="64"/>
  <c r="P557" i="64"/>
  <c r="K264" i="64"/>
  <c r="K52" i="64"/>
  <c r="K484" i="64"/>
  <c r="K557" i="64"/>
  <c r="K411" i="64"/>
  <c r="K193" i="64"/>
  <c r="K122" i="64"/>
  <c r="K338" i="64"/>
  <c r="Q52" i="64"/>
  <c r="Q338" i="64"/>
  <c r="Q411" i="64"/>
  <c r="Q193" i="64"/>
  <c r="Q557" i="64"/>
  <c r="Q122" i="64"/>
  <c r="Q264" i="64"/>
  <c r="Q484" i="64"/>
  <c r="R543" i="64"/>
  <c r="R179" i="64"/>
  <c r="R324" i="64"/>
  <c r="R108" i="64"/>
  <c r="R470" i="64"/>
  <c r="R397" i="64"/>
  <c r="R38" i="64"/>
  <c r="R250" i="64"/>
  <c r="L179" i="64"/>
  <c r="L38" i="64"/>
  <c r="L470" i="64"/>
  <c r="L543" i="64"/>
  <c r="L250" i="64"/>
  <c r="L108" i="64"/>
  <c r="L397" i="64"/>
  <c r="L324" i="64"/>
  <c r="N543" i="64"/>
  <c r="N108" i="64"/>
  <c r="N179" i="64"/>
  <c r="N470" i="64"/>
  <c r="N38" i="64"/>
  <c r="N397" i="64"/>
  <c r="N250" i="64"/>
  <c r="N324" i="64"/>
  <c r="V179" i="64"/>
  <c r="V108" i="64"/>
  <c r="V543" i="64"/>
  <c r="V397" i="64"/>
  <c r="V324" i="64"/>
  <c r="V470" i="64"/>
  <c r="V38" i="64"/>
  <c r="V250" i="64"/>
  <c r="M470" i="64"/>
  <c r="M179" i="64"/>
  <c r="M38" i="64"/>
  <c r="M250" i="64"/>
  <c r="M108" i="64"/>
  <c r="M543" i="64"/>
  <c r="M324" i="64"/>
  <c r="M397" i="64"/>
  <c r="O122" i="56"/>
  <c r="O242" i="56" s="1"/>
  <c r="Q243" i="46"/>
  <c r="Y264" i="64"/>
  <c r="Y338" i="64"/>
  <c r="Y557" i="64"/>
  <c r="Y52" i="64"/>
  <c r="Y484" i="64"/>
  <c r="Y411" i="64"/>
  <c r="Y193" i="64"/>
  <c r="Y122" i="64"/>
  <c r="U557" i="64"/>
  <c r="U193" i="64"/>
  <c r="U264" i="64"/>
  <c r="U338" i="64"/>
  <c r="U122" i="64"/>
  <c r="U484" i="64"/>
  <c r="U52" i="64"/>
  <c r="U411" i="64"/>
  <c r="S122" i="64"/>
  <c r="S52" i="64"/>
  <c r="S264" i="64"/>
  <c r="S484" i="64"/>
  <c r="S557" i="64"/>
  <c r="S338" i="64"/>
  <c r="S193" i="64"/>
  <c r="S411" i="64"/>
  <c r="G338" i="64"/>
  <c r="G411" i="64"/>
  <c r="G52" i="64"/>
  <c r="G122" i="64"/>
  <c r="G193" i="64"/>
  <c r="G264" i="64"/>
  <c r="G484" i="64"/>
  <c r="G557" i="64"/>
  <c r="Z108" i="64"/>
  <c r="Z250" i="64"/>
  <c r="Z397" i="64"/>
  <c r="Z543" i="64"/>
  <c r="Z470" i="64"/>
  <c r="Z324" i="64"/>
  <c r="Z38" i="64"/>
  <c r="Z179" i="64"/>
  <c r="X250" i="64"/>
  <c r="X179" i="64"/>
  <c r="X324" i="64"/>
  <c r="X397" i="64"/>
  <c r="X470" i="64"/>
  <c r="X38" i="64"/>
  <c r="X543" i="64"/>
  <c r="X108" i="64"/>
  <c r="T324" i="64"/>
  <c r="T250" i="64"/>
  <c r="T397" i="64"/>
  <c r="T470" i="64"/>
  <c r="T543" i="64"/>
  <c r="T108" i="64"/>
  <c r="T38" i="64"/>
  <c r="T179" i="64"/>
  <c r="H250" i="64"/>
  <c r="H397" i="64"/>
  <c r="H108" i="64"/>
  <c r="H543" i="64"/>
  <c r="H179" i="64"/>
  <c r="H324" i="64"/>
  <c r="H38" i="64"/>
  <c r="H470" i="64"/>
  <c r="Y179" i="64"/>
  <c r="Y397" i="64"/>
  <c r="Y470" i="64"/>
  <c r="Y38" i="64"/>
  <c r="Y543" i="64"/>
  <c r="Y324" i="64"/>
  <c r="Y108" i="64"/>
  <c r="Y250" i="64"/>
  <c r="AC122" i="46"/>
  <c r="CO122" i="46" s="1"/>
  <c r="E122" i="56"/>
  <c r="X52" i="64"/>
  <c r="X557" i="64"/>
  <c r="X193" i="64"/>
  <c r="X264" i="64"/>
  <c r="X411" i="64"/>
  <c r="X122" i="64"/>
  <c r="X484" i="64"/>
  <c r="X338" i="64"/>
  <c r="Z411" i="64"/>
  <c r="Z122" i="64"/>
  <c r="Z484" i="64"/>
  <c r="Z338" i="64"/>
  <c r="Z557" i="64"/>
  <c r="Z264" i="64"/>
  <c r="Z52" i="64"/>
  <c r="Z193" i="64"/>
  <c r="V264" i="64"/>
  <c r="V122" i="64"/>
  <c r="V338" i="64"/>
  <c r="V557" i="64"/>
  <c r="V193" i="64"/>
  <c r="V484" i="64"/>
  <c r="V411" i="64"/>
  <c r="V52" i="64"/>
  <c r="W411" i="64"/>
  <c r="W52" i="64"/>
  <c r="W557" i="64"/>
  <c r="W193" i="64"/>
  <c r="W122" i="64"/>
  <c r="W264" i="64"/>
  <c r="W484" i="64"/>
  <c r="W338" i="64"/>
  <c r="S397" i="64"/>
  <c r="S250" i="64"/>
  <c r="S38" i="64"/>
  <c r="S470" i="64"/>
  <c r="S543" i="64"/>
  <c r="S108" i="64"/>
  <c r="S179" i="64"/>
  <c r="S324" i="64"/>
  <c r="K543" i="64"/>
  <c r="K179" i="64"/>
  <c r="K397" i="64"/>
  <c r="K324" i="64"/>
  <c r="K108" i="64"/>
  <c r="K38" i="64"/>
  <c r="K250" i="64"/>
  <c r="K470" i="64"/>
  <c r="I108" i="64"/>
  <c r="I324" i="64"/>
  <c r="I470" i="64"/>
  <c r="I543" i="64"/>
  <c r="I397" i="64"/>
  <c r="I38" i="64"/>
  <c r="I250" i="64"/>
  <c r="I179" i="64"/>
  <c r="G38" i="64"/>
  <c r="AA612" i="64"/>
  <c r="G397" i="64"/>
  <c r="G324" i="64"/>
  <c r="G179" i="64"/>
  <c r="G543" i="64"/>
  <c r="G108" i="64"/>
  <c r="G470" i="64"/>
  <c r="G250" i="64"/>
  <c r="J250" i="64"/>
  <c r="J108" i="64"/>
  <c r="J38" i="64"/>
  <c r="J324" i="64"/>
  <c r="J397" i="64"/>
  <c r="J470" i="64"/>
  <c r="J543" i="64"/>
  <c r="J179" i="64"/>
  <c r="T122" i="56"/>
  <c r="T242" i="56" s="1"/>
  <c r="V243" i="46"/>
  <c r="U122" i="56"/>
  <c r="U242" i="56" s="1"/>
  <c r="W243" i="46"/>
  <c r="I122" i="56"/>
  <c r="I242" i="56" s="1"/>
  <c r="K243" i="46"/>
  <c r="K122" i="56"/>
  <c r="K242" i="56" s="1"/>
  <c r="M243" i="46"/>
  <c r="X243" i="46"/>
  <c r="AA621" i="64"/>
  <c r="AA598" i="64"/>
  <c r="BB255" i="46"/>
  <c r="BI255" i="46"/>
  <c r="AW237" i="46"/>
  <c r="BP237" i="46"/>
  <c r="BH237" i="46"/>
  <c r="G245" i="44"/>
  <c r="CE249" i="46"/>
  <c r="CG249" i="46"/>
  <c r="BF256" i="46"/>
  <c r="BE256" i="46"/>
  <c r="AZ256" i="46"/>
  <c r="CH257" i="46"/>
  <c r="CK257" i="46"/>
  <c r="BL257" i="46"/>
  <c r="P242" i="56"/>
  <c r="D124" i="56"/>
  <c r="K122" i="44" s="1"/>
  <c r="L122" i="44" s="1"/>
  <c r="J98" i="64"/>
  <c r="J28" i="64"/>
  <c r="W28" i="64"/>
  <c r="W533" i="64"/>
  <c r="S460" i="64"/>
  <c r="S533" i="64"/>
  <c r="AA602" i="64"/>
  <c r="CC237" i="46"/>
  <c r="CK237" i="46"/>
  <c r="BL237" i="46"/>
  <c r="BX237" i="46"/>
  <c r="J35" i="44"/>
  <c r="BW256" i="46"/>
  <c r="BD257" i="46"/>
  <c r="CF257" i="46"/>
  <c r="BT257" i="46"/>
  <c r="BC257" i="46"/>
  <c r="BO257" i="46"/>
  <c r="AX257" i="46"/>
  <c r="J314" i="64"/>
  <c r="J533" i="64"/>
  <c r="W387" i="64"/>
  <c r="W169" i="64"/>
  <c r="S387" i="64"/>
  <c r="S28" i="64"/>
  <c r="BB237" i="46"/>
  <c r="CB249" i="46"/>
  <c r="BY249" i="46"/>
  <c r="BC249" i="46"/>
  <c r="BK256" i="46"/>
  <c r="AX256" i="46"/>
  <c r="CC256" i="46"/>
  <c r="BC256" i="46"/>
  <c r="BI257" i="46"/>
  <c r="BV257" i="46"/>
  <c r="CJ257" i="46"/>
  <c r="J169" i="64"/>
  <c r="W240" i="64"/>
  <c r="S98" i="64"/>
  <c r="CD249" i="46"/>
  <c r="AG278" i="25"/>
  <c r="CE255" i="46"/>
  <c r="BL255" i="46"/>
  <c r="V545" i="64"/>
  <c r="V110" i="64"/>
  <c r="V40" i="64"/>
  <c r="V252" i="64"/>
  <c r="V399" i="64"/>
  <c r="V472" i="64"/>
  <c r="V326" i="64"/>
  <c r="V181" i="64"/>
  <c r="X326" i="64"/>
  <c r="X40" i="64"/>
  <c r="X110" i="64"/>
  <c r="X181" i="64"/>
  <c r="X545" i="64"/>
  <c r="X252" i="64"/>
  <c r="X399" i="64"/>
  <c r="X472" i="64"/>
  <c r="L62" i="74"/>
  <c r="L60" i="75" s="1"/>
  <c r="L58" i="25"/>
  <c r="M42" i="56"/>
  <c r="R58" i="25"/>
  <c r="S42" i="56"/>
  <c r="R62" i="74"/>
  <c r="R60" i="75" s="1"/>
  <c r="M58" i="25"/>
  <c r="M62" i="74"/>
  <c r="M60" i="75" s="1"/>
  <c r="N42" i="56"/>
  <c r="P58" i="25"/>
  <c r="P62" i="74"/>
  <c r="P60" i="75" s="1"/>
  <c r="Q42" i="56"/>
  <c r="I42" i="56"/>
  <c r="H58" i="25"/>
  <c r="H62" i="74"/>
  <c r="H60" i="75" s="1"/>
  <c r="H399" i="64"/>
  <c r="H110" i="64"/>
  <c r="H40" i="64"/>
  <c r="H252" i="64"/>
  <c r="H472" i="64"/>
  <c r="H181" i="64"/>
  <c r="H545" i="64"/>
  <c r="H326" i="64"/>
  <c r="L545" i="64"/>
  <c r="L252" i="64"/>
  <c r="L181" i="64"/>
  <c r="L40" i="64"/>
  <c r="L326" i="64"/>
  <c r="L399" i="64"/>
  <c r="L110" i="64"/>
  <c r="L472" i="64"/>
  <c r="P326" i="64"/>
  <c r="P181" i="64"/>
  <c r="P399" i="64"/>
  <c r="P472" i="64"/>
  <c r="P110" i="64"/>
  <c r="P40" i="64"/>
  <c r="P252" i="64"/>
  <c r="P545" i="64"/>
  <c r="BF255" i="46"/>
  <c r="BP249" i="46"/>
  <c r="BJ249" i="46"/>
  <c r="BM249" i="46"/>
  <c r="K58" i="25"/>
  <c r="K62" i="74"/>
  <c r="K60" i="75" s="1"/>
  <c r="L42" i="56"/>
  <c r="U58" i="25"/>
  <c r="U62" i="74"/>
  <c r="U60" i="75" s="1"/>
  <c r="V42" i="56"/>
  <c r="O326" i="64"/>
  <c r="O545" i="64"/>
  <c r="O252" i="64"/>
  <c r="O181" i="64"/>
  <c r="O110" i="64"/>
  <c r="O399" i="64"/>
  <c r="O40" i="64"/>
  <c r="O472" i="64"/>
  <c r="R545" i="64"/>
  <c r="R110" i="64"/>
  <c r="R472" i="64"/>
  <c r="R40" i="64"/>
  <c r="R326" i="64"/>
  <c r="R399" i="64"/>
  <c r="R252" i="64"/>
  <c r="R181" i="64"/>
  <c r="P42" i="56"/>
  <c r="O58" i="25"/>
  <c r="O62" i="74"/>
  <c r="O60" i="75" s="1"/>
  <c r="T58" i="25"/>
  <c r="T62" i="74"/>
  <c r="T60" i="75" s="1"/>
  <c r="U42" i="56"/>
  <c r="M399" i="64"/>
  <c r="M110" i="64"/>
  <c r="M252" i="64"/>
  <c r="M326" i="64"/>
  <c r="M40" i="64"/>
  <c r="M545" i="64"/>
  <c r="M472" i="64"/>
  <c r="M181" i="64"/>
  <c r="S40" i="64"/>
  <c r="S545" i="64"/>
  <c r="S181" i="64"/>
  <c r="S252" i="64"/>
  <c r="S472" i="64"/>
  <c r="S110" i="64"/>
  <c r="S326" i="64"/>
  <c r="S399" i="64"/>
  <c r="G326" i="64"/>
  <c r="G472" i="64"/>
  <c r="G252" i="64"/>
  <c r="G181" i="64"/>
  <c r="G110" i="64"/>
  <c r="G399" i="64"/>
  <c r="G40" i="64"/>
  <c r="G545" i="64"/>
  <c r="AA614" i="64"/>
  <c r="E42" i="56"/>
  <c r="D58" i="25"/>
  <c r="D62" i="74"/>
  <c r="AC42" i="46"/>
  <c r="CO42" i="46" s="1"/>
  <c r="BD255" i="46"/>
  <c r="BZ249" i="46"/>
  <c r="BI249" i="46"/>
  <c r="AY249" i="46"/>
  <c r="BK249" i="46"/>
  <c r="CJ249" i="46"/>
  <c r="K42" i="56"/>
  <c r="J62" i="74"/>
  <c r="J60" i="75" s="1"/>
  <c r="J58" i="25"/>
  <c r="W62" i="74"/>
  <c r="W60" i="75" s="1"/>
  <c r="W58" i="25"/>
  <c r="X42" i="56"/>
  <c r="W110" i="64"/>
  <c r="W181" i="64"/>
  <c r="W399" i="64"/>
  <c r="W252" i="64"/>
  <c r="W326" i="64"/>
  <c r="W545" i="64"/>
  <c r="W472" i="64"/>
  <c r="W40" i="64"/>
  <c r="Y545" i="64"/>
  <c r="Y399" i="64"/>
  <c r="Y110" i="64"/>
  <c r="Y40" i="64"/>
  <c r="Y326" i="64"/>
  <c r="Y181" i="64"/>
  <c r="Y472" i="64"/>
  <c r="Y252" i="64"/>
  <c r="K399" i="64"/>
  <c r="K545" i="64"/>
  <c r="K326" i="64"/>
  <c r="K181" i="64"/>
  <c r="K40" i="64"/>
  <c r="K110" i="64"/>
  <c r="K252" i="64"/>
  <c r="K472" i="64"/>
  <c r="I62" i="74"/>
  <c r="I60" i="75" s="1"/>
  <c r="J42" i="56"/>
  <c r="I58" i="25"/>
  <c r="H42" i="56"/>
  <c r="G58" i="25"/>
  <c r="G62" i="74"/>
  <c r="G60" i="75" s="1"/>
  <c r="J545" i="64"/>
  <c r="J40" i="64"/>
  <c r="J399" i="64"/>
  <c r="J472" i="64"/>
  <c r="J181" i="64"/>
  <c r="J252" i="64"/>
  <c r="J326" i="64"/>
  <c r="J110" i="64"/>
  <c r="S62" i="74"/>
  <c r="S60" i="75" s="1"/>
  <c r="S58" i="25"/>
  <c r="T42" i="56"/>
  <c r="W42" i="56"/>
  <c r="V58" i="25"/>
  <c r="V62" i="74"/>
  <c r="V60" i="75" s="1"/>
  <c r="T110" i="64"/>
  <c r="T399" i="64"/>
  <c r="T472" i="64"/>
  <c r="T252" i="64"/>
  <c r="T181" i="64"/>
  <c r="T40" i="64"/>
  <c r="T326" i="64"/>
  <c r="T545" i="64"/>
  <c r="E58" i="25"/>
  <c r="F42" i="56"/>
  <c r="E62" i="74"/>
  <c r="E60" i="75" s="1"/>
  <c r="R42" i="56"/>
  <c r="Q58" i="25"/>
  <c r="Q62" i="74"/>
  <c r="Q60" i="75" s="1"/>
  <c r="F62" i="74"/>
  <c r="F60" i="75" s="1"/>
  <c r="F58" i="25"/>
  <c r="G42" i="56"/>
  <c r="N252" i="64"/>
  <c r="N472" i="64"/>
  <c r="N40" i="64"/>
  <c r="N399" i="64"/>
  <c r="N110" i="64"/>
  <c r="N326" i="64"/>
  <c r="N545" i="64"/>
  <c r="N181" i="64"/>
  <c r="N62" i="74"/>
  <c r="N60" i="75" s="1"/>
  <c r="N58" i="25"/>
  <c r="O42" i="56"/>
  <c r="U472" i="64"/>
  <c r="U181" i="64"/>
  <c r="U545" i="64"/>
  <c r="U399" i="64"/>
  <c r="U326" i="64"/>
  <c r="U252" i="64"/>
  <c r="U40" i="64"/>
  <c r="U110" i="64"/>
  <c r="Q181" i="64"/>
  <c r="Q399" i="64"/>
  <c r="Q110" i="64"/>
  <c r="Q252" i="64"/>
  <c r="Q326" i="64"/>
  <c r="Q472" i="64"/>
  <c r="Q545" i="64"/>
  <c r="Q40" i="64"/>
  <c r="Z326" i="64"/>
  <c r="Z472" i="64"/>
  <c r="Z252" i="64"/>
  <c r="Z110" i="64"/>
  <c r="Z40" i="64"/>
  <c r="Z181" i="64"/>
  <c r="Z545" i="64"/>
  <c r="Z399" i="64"/>
  <c r="I40" i="64"/>
  <c r="I472" i="64"/>
  <c r="I110" i="64"/>
  <c r="I252" i="64"/>
  <c r="I326" i="64"/>
  <c r="I181" i="64"/>
  <c r="I399" i="64"/>
  <c r="I545" i="64"/>
  <c r="CG255" i="46"/>
  <c r="BV255" i="46"/>
  <c r="AQ278" i="25"/>
  <c r="J54" i="44"/>
  <c r="E361" i="47"/>
  <c r="H56" i="46"/>
  <c r="AC211" i="46"/>
  <c r="X240" i="46"/>
  <c r="U134" i="25"/>
  <c r="U278" i="25" s="1"/>
  <c r="V148" i="56"/>
  <c r="W134" i="25"/>
  <c r="W278" i="25" s="1"/>
  <c r="Z240" i="46"/>
  <c r="H148" i="56"/>
  <c r="J240" i="46"/>
  <c r="G134" i="25"/>
  <c r="G278" i="25" s="1"/>
  <c r="H121" i="64"/>
  <c r="H51" i="64"/>
  <c r="H263" i="64"/>
  <c r="H410" i="64"/>
  <c r="H337" i="64"/>
  <c r="H483" i="64"/>
  <c r="H192" i="64"/>
  <c r="H556" i="64"/>
  <c r="U263" i="64"/>
  <c r="U192" i="64"/>
  <c r="U483" i="64"/>
  <c r="U410" i="64"/>
  <c r="U556" i="64"/>
  <c r="U121" i="64"/>
  <c r="U51" i="64"/>
  <c r="U337" i="64"/>
  <c r="V337" i="64"/>
  <c r="V121" i="64"/>
  <c r="V192" i="64"/>
  <c r="V483" i="64"/>
  <c r="V51" i="64"/>
  <c r="V556" i="64"/>
  <c r="V263" i="64"/>
  <c r="V410" i="64"/>
  <c r="X410" i="64"/>
  <c r="X337" i="64"/>
  <c r="X483" i="64"/>
  <c r="X51" i="64"/>
  <c r="X263" i="64"/>
  <c r="X121" i="64"/>
  <c r="X556" i="64"/>
  <c r="X192" i="64"/>
  <c r="P556" i="64"/>
  <c r="P410" i="64"/>
  <c r="P121" i="64"/>
  <c r="P192" i="64"/>
  <c r="P263" i="64"/>
  <c r="P337" i="64"/>
  <c r="P483" i="64"/>
  <c r="P51" i="64"/>
  <c r="R240" i="64"/>
  <c r="R98" i="64"/>
  <c r="R533" i="64"/>
  <c r="R460" i="64"/>
  <c r="R28" i="64"/>
  <c r="R314" i="64"/>
  <c r="R169" i="64"/>
  <c r="R387" i="64"/>
  <c r="M117" i="64"/>
  <c r="M259" i="64"/>
  <c r="M188" i="64"/>
  <c r="M479" i="64"/>
  <c r="M47" i="64"/>
  <c r="M333" i="64"/>
  <c r="M406" i="64"/>
  <c r="M552" i="64"/>
  <c r="L47" i="64"/>
  <c r="L259" i="64"/>
  <c r="L333" i="64"/>
  <c r="L188" i="64"/>
  <c r="L479" i="64"/>
  <c r="L552" i="64"/>
  <c r="L406" i="64"/>
  <c r="L117" i="64"/>
  <c r="X259" i="64"/>
  <c r="X406" i="64"/>
  <c r="X47" i="64"/>
  <c r="X552" i="64"/>
  <c r="X333" i="64"/>
  <c r="X117" i="64"/>
  <c r="X479" i="64"/>
  <c r="X188" i="64"/>
  <c r="N259" i="64"/>
  <c r="N188" i="64"/>
  <c r="N117" i="64"/>
  <c r="N333" i="64"/>
  <c r="N479" i="64"/>
  <c r="N406" i="64"/>
  <c r="N552" i="64"/>
  <c r="N47" i="64"/>
  <c r="G48" i="64"/>
  <c r="G480" i="64"/>
  <c r="G189" i="64"/>
  <c r="G260" i="64"/>
  <c r="G553" i="64"/>
  <c r="G407" i="64"/>
  <c r="G118" i="64"/>
  <c r="G334" i="64"/>
  <c r="AA622" i="64"/>
  <c r="M118" i="64"/>
  <c r="M48" i="64"/>
  <c r="M553" i="64"/>
  <c r="M260" i="64"/>
  <c r="M480" i="64"/>
  <c r="M334" i="64"/>
  <c r="M189" i="64"/>
  <c r="M407" i="64"/>
  <c r="N189" i="64"/>
  <c r="N407" i="64"/>
  <c r="N260" i="64"/>
  <c r="N553" i="64"/>
  <c r="N48" i="64"/>
  <c r="N118" i="64"/>
  <c r="N480" i="64"/>
  <c r="N334" i="64"/>
  <c r="X334" i="64"/>
  <c r="X553" i="64"/>
  <c r="X480" i="64"/>
  <c r="X189" i="64"/>
  <c r="X260" i="64"/>
  <c r="X118" i="64"/>
  <c r="X407" i="64"/>
  <c r="X48" i="64"/>
  <c r="T553" i="64"/>
  <c r="T48" i="64"/>
  <c r="T118" i="64"/>
  <c r="T334" i="64"/>
  <c r="T407" i="64"/>
  <c r="T480" i="64"/>
  <c r="T189" i="64"/>
  <c r="T260" i="64"/>
  <c r="H236" i="64"/>
  <c r="H24" i="64"/>
  <c r="H529" i="64"/>
  <c r="H383" i="64"/>
  <c r="H456" i="64"/>
  <c r="H310" i="64"/>
  <c r="H94" i="64"/>
  <c r="H165" i="64"/>
  <c r="V529" i="64"/>
  <c r="V94" i="64"/>
  <c r="V383" i="64"/>
  <c r="V456" i="64"/>
  <c r="V24" i="64"/>
  <c r="V165" i="64"/>
  <c r="V310" i="64"/>
  <c r="V236" i="64"/>
  <c r="R236" i="64"/>
  <c r="R456" i="64"/>
  <c r="R310" i="64"/>
  <c r="R165" i="64"/>
  <c r="R94" i="64"/>
  <c r="R529" i="64"/>
  <c r="R24" i="64"/>
  <c r="R383" i="64"/>
  <c r="W55" i="70"/>
  <c r="W54" i="71"/>
  <c r="E55" i="70"/>
  <c r="E54" i="71"/>
  <c r="I134" i="25"/>
  <c r="I278" i="25" s="1"/>
  <c r="J148" i="56"/>
  <c r="L240" i="46"/>
  <c r="M134" i="25"/>
  <c r="M278" i="25" s="1"/>
  <c r="P240" i="46"/>
  <c r="K240" i="46"/>
  <c r="H134" i="25"/>
  <c r="H278" i="25" s="1"/>
  <c r="L134" i="25"/>
  <c r="M148" i="56"/>
  <c r="Q121" i="64"/>
  <c r="Q51" i="64"/>
  <c r="Q410" i="64"/>
  <c r="Q337" i="64"/>
  <c r="Q263" i="64"/>
  <c r="Q556" i="64"/>
  <c r="Q483" i="64"/>
  <c r="Q192" i="64"/>
  <c r="K51" i="64"/>
  <c r="K192" i="64"/>
  <c r="K121" i="64"/>
  <c r="K556" i="64"/>
  <c r="K337" i="64"/>
  <c r="K483" i="64"/>
  <c r="K410" i="64"/>
  <c r="K263" i="64"/>
  <c r="J556" i="64"/>
  <c r="J337" i="64"/>
  <c r="J192" i="64"/>
  <c r="J410" i="64"/>
  <c r="J51" i="64"/>
  <c r="J121" i="64"/>
  <c r="J263" i="64"/>
  <c r="J483" i="64"/>
  <c r="N337" i="64"/>
  <c r="N483" i="64"/>
  <c r="N121" i="64"/>
  <c r="N556" i="64"/>
  <c r="N410" i="64"/>
  <c r="N51" i="64"/>
  <c r="N192" i="64"/>
  <c r="N263" i="64"/>
  <c r="L483" i="64"/>
  <c r="L192" i="64"/>
  <c r="L556" i="64"/>
  <c r="L337" i="64"/>
  <c r="L121" i="64"/>
  <c r="L410" i="64"/>
  <c r="L263" i="64"/>
  <c r="L51" i="64"/>
  <c r="Q259" i="64"/>
  <c r="Q406" i="64"/>
  <c r="Q552" i="64"/>
  <c r="Q188" i="64"/>
  <c r="Q333" i="64"/>
  <c r="Q47" i="64"/>
  <c r="Q117" i="64"/>
  <c r="Q479" i="64"/>
  <c r="H259" i="64"/>
  <c r="H117" i="64"/>
  <c r="H552" i="64"/>
  <c r="H479" i="64"/>
  <c r="H406" i="64"/>
  <c r="H47" i="64"/>
  <c r="H188" i="64"/>
  <c r="H333" i="64"/>
  <c r="J259" i="64"/>
  <c r="J188" i="64"/>
  <c r="J406" i="64"/>
  <c r="J479" i="64"/>
  <c r="J117" i="64"/>
  <c r="J333" i="64"/>
  <c r="J552" i="64"/>
  <c r="J47" i="64"/>
  <c r="S259" i="64"/>
  <c r="S406" i="64"/>
  <c r="S333" i="64"/>
  <c r="S552" i="64"/>
  <c r="S188" i="64"/>
  <c r="S479" i="64"/>
  <c r="S47" i="64"/>
  <c r="S117" i="64"/>
  <c r="O260" i="64"/>
  <c r="O553" i="64"/>
  <c r="O48" i="64"/>
  <c r="O118" i="64"/>
  <c r="O407" i="64"/>
  <c r="O189" i="64"/>
  <c r="O334" i="64"/>
  <c r="O480" i="64"/>
  <c r="K260" i="64"/>
  <c r="K334" i="64"/>
  <c r="K48" i="64"/>
  <c r="K189" i="64"/>
  <c r="K407" i="64"/>
  <c r="K553" i="64"/>
  <c r="K480" i="64"/>
  <c r="K118" i="64"/>
  <c r="H407" i="64"/>
  <c r="H553" i="64"/>
  <c r="H260" i="64"/>
  <c r="H334" i="64"/>
  <c r="H118" i="64"/>
  <c r="H480" i="64"/>
  <c r="H189" i="64"/>
  <c r="H48" i="64"/>
  <c r="L48" i="64"/>
  <c r="L407" i="64"/>
  <c r="L260" i="64"/>
  <c r="L553" i="64"/>
  <c r="L118" i="64"/>
  <c r="L189" i="64"/>
  <c r="L334" i="64"/>
  <c r="L480" i="64"/>
  <c r="P260" i="64"/>
  <c r="P118" i="64"/>
  <c r="P334" i="64"/>
  <c r="P407" i="64"/>
  <c r="P189" i="64"/>
  <c r="P480" i="64"/>
  <c r="P553" i="64"/>
  <c r="P48" i="64"/>
  <c r="Z456" i="64"/>
  <c r="Z165" i="64"/>
  <c r="Z529" i="64"/>
  <c r="Z310" i="64"/>
  <c r="Z94" i="64"/>
  <c r="Z24" i="64"/>
  <c r="Z236" i="64"/>
  <c r="Z383" i="64"/>
  <c r="P165" i="64"/>
  <c r="P310" i="64"/>
  <c r="P236" i="64"/>
  <c r="P529" i="64"/>
  <c r="P24" i="64"/>
  <c r="P94" i="64"/>
  <c r="P456" i="64"/>
  <c r="P383" i="64"/>
  <c r="N24" i="64"/>
  <c r="N529" i="64"/>
  <c r="N456" i="64"/>
  <c r="N165" i="64"/>
  <c r="N236" i="64"/>
  <c r="N310" i="64"/>
  <c r="N94" i="64"/>
  <c r="N383" i="64"/>
  <c r="G148" i="56"/>
  <c r="F134" i="25"/>
  <c r="F278" i="25" s="1"/>
  <c r="I240" i="46"/>
  <c r="V134" i="25"/>
  <c r="Y240" i="46"/>
  <c r="R240" i="46"/>
  <c r="O134" i="25"/>
  <c r="O278" i="25" s="1"/>
  <c r="F148" i="56"/>
  <c r="H240" i="46"/>
  <c r="AC148" i="46"/>
  <c r="CO148" i="46" s="1"/>
  <c r="E134" i="25"/>
  <c r="O263" i="64"/>
  <c r="O483" i="64"/>
  <c r="O51" i="64"/>
  <c r="O410" i="64"/>
  <c r="O337" i="64"/>
  <c r="O121" i="64"/>
  <c r="O192" i="64"/>
  <c r="O556" i="64"/>
  <c r="T121" i="64"/>
  <c r="T51" i="64"/>
  <c r="T263" i="64"/>
  <c r="T556" i="64"/>
  <c r="T483" i="64"/>
  <c r="T337" i="64"/>
  <c r="T192" i="64"/>
  <c r="T410" i="64"/>
  <c r="Y483" i="64"/>
  <c r="Y192" i="64"/>
  <c r="Y121" i="64"/>
  <c r="Y410" i="64"/>
  <c r="Y337" i="64"/>
  <c r="Y51" i="64"/>
  <c r="Y263" i="64"/>
  <c r="Y556" i="64"/>
  <c r="S483" i="64"/>
  <c r="S192" i="64"/>
  <c r="S51" i="64"/>
  <c r="S556" i="64"/>
  <c r="S121" i="64"/>
  <c r="S410" i="64"/>
  <c r="S337" i="64"/>
  <c r="S263" i="64"/>
  <c r="W263" i="64"/>
  <c r="W192" i="64"/>
  <c r="W556" i="64"/>
  <c r="W51" i="64"/>
  <c r="W410" i="64"/>
  <c r="W483" i="64"/>
  <c r="W337" i="64"/>
  <c r="W121" i="64"/>
  <c r="P148" i="56"/>
  <c r="T387" i="64"/>
  <c r="T533" i="64"/>
  <c r="T169" i="64"/>
  <c r="T240" i="64"/>
  <c r="T460" i="64"/>
  <c r="T314" i="64"/>
  <c r="T98" i="64"/>
  <c r="T28" i="64"/>
  <c r="Y240" i="64"/>
  <c r="Y169" i="64"/>
  <c r="Y387" i="64"/>
  <c r="Y460" i="64"/>
  <c r="Y314" i="64"/>
  <c r="Y98" i="64"/>
  <c r="Y533" i="64"/>
  <c r="Y28" i="64"/>
  <c r="Y259" i="64"/>
  <c r="Y117" i="64"/>
  <c r="Y552" i="64"/>
  <c r="Y47" i="64"/>
  <c r="Y479" i="64"/>
  <c r="Y188" i="64"/>
  <c r="Y333" i="64"/>
  <c r="Y406" i="64"/>
  <c r="O259" i="64"/>
  <c r="O188" i="64"/>
  <c r="O117" i="64"/>
  <c r="O47" i="64"/>
  <c r="O333" i="64"/>
  <c r="O552" i="64"/>
  <c r="O479" i="64"/>
  <c r="O406" i="64"/>
  <c r="K259" i="64"/>
  <c r="K552" i="64"/>
  <c r="K117" i="64"/>
  <c r="K333" i="64"/>
  <c r="K479" i="64"/>
  <c r="K406" i="64"/>
  <c r="K47" i="64"/>
  <c r="K188" i="64"/>
  <c r="P259" i="64"/>
  <c r="P406" i="64"/>
  <c r="P552" i="64"/>
  <c r="P479" i="64"/>
  <c r="P47" i="64"/>
  <c r="P117" i="64"/>
  <c r="P188" i="64"/>
  <c r="P333" i="64"/>
  <c r="J48" i="64"/>
  <c r="J189" i="64"/>
  <c r="J118" i="64"/>
  <c r="J480" i="64"/>
  <c r="J553" i="64"/>
  <c r="J260" i="64"/>
  <c r="J334" i="64"/>
  <c r="J407" i="64"/>
  <c r="Q118" i="64"/>
  <c r="Q189" i="64"/>
  <c r="Q553" i="64"/>
  <c r="Q334" i="64"/>
  <c r="Q260" i="64"/>
  <c r="Q480" i="64"/>
  <c r="Q407" i="64"/>
  <c r="Q48" i="64"/>
  <c r="I334" i="64"/>
  <c r="I48" i="64"/>
  <c r="I118" i="64"/>
  <c r="I480" i="64"/>
  <c r="I260" i="64"/>
  <c r="I189" i="64"/>
  <c r="I407" i="64"/>
  <c r="I553" i="64"/>
  <c r="W407" i="64"/>
  <c r="W118" i="64"/>
  <c r="W553" i="64"/>
  <c r="W334" i="64"/>
  <c r="W480" i="64"/>
  <c r="W48" i="64"/>
  <c r="W260" i="64"/>
  <c r="W189" i="64"/>
  <c r="R260" i="64"/>
  <c r="R189" i="64"/>
  <c r="R334" i="64"/>
  <c r="R480" i="64"/>
  <c r="R553" i="64"/>
  <c r="R48" i="64"/>
  <c r="R118" i="64"/>
  <c r="R407" i="64"/>
  <c r="I54" i="71"/>
  <c r="I55" i="70"/>
  <c r="I529" i="64"/>
  <c r="I94" i="64"/>
  <c r="I236" i="64"/>
  <c r="I165" i="64"/>
  <c r="I383" i="64"/>
  <c r="I456" i="64"/>
  <c r="I24" i="64"/>
  <c r="I310" i="64"/>
  <c r="L165" i="64"/>
  <c r="L236" i="64"/>
  <c r="L24" i="64"/>
  <c r="L94" i="64"/>
  <c r="L529" i="64"/>
  <c r="L383" i="64"/>
  <c r="L456" i="64"/>
  <c r="L310" i="64"/>
  <c r="X310" i="64"/>
  <c r="X383" i="64"/>
  <c r="X529" i="64"/>
  <c r="X236" i="64"/>
  <c r="X456" i="64"/>
  <c r="X165" i="64"/>
  <c r="X24" i="64"/>
  <c r="X94" i="64"/>
  <c r="G529" i="64"/>
  <c r="G236" i="64"/>
  <c r="G165" i="64"/>
  <c r="G24" i="64"/>
  <c r="G383" i="64"/>
  <c r="G456" i="64"/>
  <c r="G94" i="64"/>
  <c r="G310" i="64"/>
  <c r="CA255" i="46"/>
  <c r="CH255" i="46"/>
  <c r="Q54" i="71"/>
  <c r="T134" i="25"/>
  <c r="T278" i="25" s="1"/>
  <c r="W240" i="46"/>
  <c r="T240" i="46"/>
  <c r="R148" i="56"/>
  <c r="Q134" i="25"/>
  <c r="Q278" i="25" s="1"/>
  <c r="K148" i="56"/>
  <c r="J134" i="25"/>
  <c r="M240" i="46"/>
  <c r="Z483" i="64"/>
  <c r="Z192" i="64"/>
  <c r="Z337" i="64"/>
  <c r="Z556" i="64"/>
  <c r="Z51" i="64"/>
  <c r="Z410" i="64"/>
  <c r="Z263" i="64"/>
  <c r="Z121" i="64"/>
  <c r="G556" i="64"/>
  <c r="G51" i="64"/>
  <c r="G263" i="64"/>
  <c r="G121" i="64"/>
  <c r="AA625" i="64"/>
  <c r="G483" i="64"/>
  <c r="G337" i="64"/>
  <c r="G410" i="64"/>
  <c r="G192" i="64"/>
  <c r="I192" i="64"/>
  <c r="I483" i="64"/>
  <c r="I556" i="64"/>
  <c r="I263" i="64"/>
  <c r="I51" i="64"/>
  <c r="I410" i="64"/>
  <c r="I121" i="64"/>
  <c r="I337" i="64"/>
  <c r="R51" i="64"/>
  <c r="R263" i="64"/>
  <c r="R337" i="64"/>
  <c r="R410" i="64"/>
  <c r="R556" i="64"/>
  <c r="R192" i="64"/>
  <c r="R121" i="64"/>
  <c r="R483" i="64"/>
  <c r="M121" i="64"/>
  <c r="M410" i="64"/>
  <c r="M192" i="64"/>
  <c r="M263" i="64"/>
  <c r="M483" i="64"/>
  <c r="M51" i="64"/>
  <c r="M337" i="64"/>
  <c r="M556" i="64"/>
  <c r="E30" i="56"/>
  <c r="D30" i="56" s="1"/>
  <c r="K30" i="44" s="1"/>
  <c r="L30" i="44" s="1"/>
  <c r="AC30" i="46"/>
  <c r="CO30" i="46" s="1"/>
  <c r="U148" i="56"/>
  <c r="R259" i="64"/>
  <c r="R117" i="64"/>
  <c r="R333" i="64"/>
  <c r="R406" i="64"/>
  <c r="R479" i="64"/>
  <c r="R552" i="64"/>
  <c r="R188" i="64"/>
  <c r="R47" i="64"/>
  <c r="V259" i="64"/>
  <c r="V188" i="64"/>
  <c r="V47" i="64"/>
  <c r="V479" i="64"/>
  <c r="V333" i="64"/>
  <c r="V552" i="64"/>
  <c r="V406" i="64"/>
  <c r="V117" i="64"/>
  <c r="I259" i="64"/>
  <c r="I406" i="64"/>
  <c r="I552" i="64"/>
  <c r="I333" i="64"/>
  <c r="I188" i="64"/>
  <c r="I47" i="64"/>
  <c r="I479" i="64"/>
  <c r="I117" i="64"/>
  <c r="Z259" i="64"/>
  <c r="Z117" i="64"/>
  <c r="Z479" i="64"/>
  <c r="Z47" i="64"/>
  <c r="Z552" i="64"/>
  <c r="Z188" i="64"/>
  <c r="Z333" i="64"/>
  <c r="Z406" i="64"/>
  <c r="Z407" i="64"/>
  <c r="Z553" i="64"/>
  <c r="Z189" i="64"/>
  <c r="Z48" i="64"/>
  <c r="Z260" i="64"/>
  <c r="Z480" i="64"/>
  <c r="Z334" i="64"/>
  <c r="Z118" i="64"/>
  <c r="U553" i="64"/>
  <c r="U407" i="64"/>
  <c r="U334" i="64"/>
  <c r="U48" i="64"/>
  <c r="U189" i="64"/>
  <c r="U260" i="64"/>
  <c r="U118" i="64"/>
  <c r="U480" i="64"/>
  <c r="S334" i="64"/>
  <c r="S407" i="64"/>
  <c r="S189" i="64"/>
  <c r="S260" i="64"/>
  <c r="S48" i="64"/>
  <c r="S553" i="64"/>
  <c r="S480" i="64"/>
  <c r="S118" i="64"/>
  <c r="V118" i="64"/>
  <c r="V334" i="64"/>
  <c r="V553" i="64"/>
  <c r="V480" i="64"/>
  <c r="V407" i="64"/>
  <c r="V48" i="64"/>
  <c r="V260" i="64"/>
  <c r="V189" i="64"/>
  <c r="Y118" i="64"/>
  <c r="Y48" i="64"/>
  <c r="Y553" i="64"/>
  <c r="Y407" i="64"/>
  <c r="Y260" i="64"/>
  <c r="Y334" i="64"/>
  <c r="Y189" i="64"/>
  <c r="Y480" i="64"/>
  <c r="K55" i="70"/>
  <c r="K54" i="71"/>
  <c r="Q456" i="64"/>
  <c r="Q529" i="64"/>
  <c r="Q24" i="64"/>
  <c r="Q94" i="64"/>
  <c r="Q236" i="64"/>
  <c r="Q310" i="64"/>
  <c r="Q383" i="64"/>
  <c r="Q165" i="64"/>
  <c r="M383" i="64"/>
  <c r="M24" i="64"/>
  <c r="M165" i="64"/>
  <c r="M310" i="64"/>
  <c r="M94" i="64"/>
  <c r="M236" i="64"/>
  <c r="M529" i="64"/>
  <c r="M456" i="64"/>
  <c r="J236" i="64"/>
  <c r="J310" i="64"/>
  <c r="J94" i="64"/>
  <c r="J383" i="64"/>
  <c r="J165" i="64"/>
  <c r="J456" i="64"/>
  <c r="J24" i="64"/>
  <c r="J529" i="64"/>
  <c r="W529" i="64"/>
  <c r="W456" i="64"/>
  <c r="W236" i="64"/>
  <c r="W310" i="64"/>
  <c r="W165" i="64"/>
  <c r="W383" i="64"/>
  <c r="W24" i="64"/>
  <c r="W94" i="64"/>
  <c r="V361" i="47"/>
  <c r="AK278" i="25"/>
  <c r="BK255" i="46"/>
  <c r="CI255" i="46"/>
  <c r="CF249" i="46"/>
  <c r="BB249" i="46"/>
  <c r="AB278" i="25"/>
  <c r="Z278" i="25"/>
  <c r="AC278" i="25"/>
  <c r="H55" i="46"/>
  <c r="J28" i="44"/>
  <c r="J55" i="44"/>
  <c r="H54" i="46"/>
  <c r="O54" i="46"/>
  <c r="M54" i="46"/>
  <c r="AB54" i="46"/>
  <c r="P54" i="46"/>
  <c r="V54" i="46"/>
  <c r="X54" i="46"/>
  <c r="U54" i="46"/>
  <c r="L54" i="46"/>
  <c r="W54" i="46"/>
  <c r="Y54" i="46"/>
  <c r="N54" i="46"/>
  <c r="J54" i="46"/>
  <c r="T54" i="46"/>
  <c r="S54" i="46"/>
  <c r="I54" i="46"/>
  <c r="K54" i="46"/>
  <c r="R54" i="46"/>
  <c r="AA54" i="46"/>
  <c r="Z54" i="46"/>
  <c r="Q54" i="46"/>
  <c r="AN56" i="46"/>
  <c r="AO56" i="46"/>
  <c r="AG56" i="46"/>
  <c r="AF56" i="46"/>
  <c r="G56" i="56" s="1"/>
  <c r="AQ56" i="46"/>
  <c r="AV56" i="46"/>
  <c r="AH56" i="46"/>
  <c r="AW56" i="46"/>
  <c r="AU56" i="46"/>
  <c r="AK56" i="46"/>
  <c r="AR56" i="46"/>
  <c r="AI56" i="46"/>
  <c r="AS56" i="46"/>
  <c r="AL56" i="46"/>
  <c r="AP56" i="46"/>
  <c r="AE56" i="46"/>
  <c r="AM56" i="46"/>
  <c r="AD56" i="46"/>
  <c r="AJ56" i="46"/>
  <c r="AT56" i="46"/>
  <c r="CN56" i="46"/>
  <c r="CN29" i="46"/>
  <c r="J56" i="44"/>
  <c r="BS39" i="46"/>
  <c r="J39" i="44"/>
  <c r="S39" i="46"/>
  <c r="H39" i="46"/>
  <c r="K39" i="46"/>
  <c r="L39" i="46"/>
  <c r="M39" i="46"/>
  <c r="AA39" i="46"/>
  <c r="AB39" i="46"/>
  <c r="N39" i="46"/>
  <c r="P39" i="46"/>
  <c r="Z39" i="46"/>
  <c r="W39" i="46"/>
  <c r="O39" i="46"/>
  <c r="Y39" i="46"/>
  <c r="T39" i="46"/>
  <c r="U39" i="46"/>
  <c r="V39" i="46"/>
  <c r="X39" i="46"/>
  <c r="I39" i="46"/>
  <c r="J39" i="46"/>
  <c r="R39" i="46"/>
  <c r="Q39" i="46"/>
  <c r="H28" i="46"/>
  <c r="K28" i="46"/>
  <c r="Z28" i="46"/>
  <c r="V28" i="46"/>
  <c r="R28" i="46"/>
  <c r="U28" i="46"/>
  <c r="L28" i="46"/>
  <c r="AA28" i="46"/>
  <c r="Q28" i="46"/>
  <c r="T28" i="46"/>
  <c r="O28" i="46"/>
  <c r="AB28" i="46"/>
  <c r="W28" i="46"/>
  <c r="M28" i="46"/>
  <c r="P28" i="46"/>
  <c r="X28" i="46"/>
  <c r="S28" i="46"/>
  <c r="I28" i="46"/>
  <c r="Y28" i="46"/>
  <c r="J28" i="46"/>
  <c r="N28" i="46"/>
  <c r="CN55" i="46"/>
  <c r="BS54" i="46"/>
  <c r="S29" i="46"/>
  <c r="AA29" i="46"/>
  <c r="P29" i="46"/>
  <c r="AB29" i="46"/>
  <c r="M29" i="46"/>
  <c r="L29" i="46"/>
  <c r="Z29" i="46"/>
  <c r="W29" i="46"/>
  <c r="I29" i="46"/>
  <c r="U29" i="46"/>
  <c r="T29" i="46"/>
  <c r="X29" i="46"/>
  <c r="R29" i="46"/>
  <c r="H29" i="46"/>
  <c r="Y29" i="46"/>
  <c r="O29" i="46"/>
  <c r="N29" i="46"/>
  <c r="K29" i="46"/>
  <c r="J29" i="46"/>
  <c r="V29" i="46"/>
  <c r="Q29" i="46"/>
  <c r="C53" i="11"/>
  <c r="J24" i="11" s="1"/>
  <c r="I22" i="67" s="1"/>
  <c r="CN28" i="46"/>
  <c r="BS28" i="46"/>
  <c r="BU27" i="46"/>
  <c r="BV27" i="46"/>
  <c r="CD27" i="46"/>
  <c r="BQ27" i="46"/>
  <c r="CE27" i="46"/>
  <c r="CF27" i="46"/>
  <c r="BX27" i="46"/>
  <c r="AZ27" i="46"/>
  <c r="CH27" i="46"/>
  <c r="CM27" i="46"/>
  <c r="BE27" i="46"/>
  <c r="CC27" i="46"/>
  <c r="I27" i="44"/>
  <c r="J27" i="44" s="1"/>
  <c r="BR27" i="46"/>
  <c r="CJ27" i="46"/>
  <c r="BO27" i="46"/>
  <c r="BI27" i="46"/>
  <c r="BL27" i="46"/>
  <c r="BY27" i="46"/>
  <c r="BA27" i="46"/>
  <c r="BG27" i="46"/>
  <c r="BB27" i="46"/>
  <c r="BJ27" i="46"/>
  <c r="BD27" i="46"/>
  <c r="CL27" i="46"/>
  <c r="CI27" i="46"/>
  <c r="CG27" i="46"/>
  <c r="BM27" i="46"/>
  <c r="F27" i="46"/>
  <c r="BK27" i="46"/>
  <c r="CA27" i="46"/>
  <c r="BC27" i="46"/>
  <c r="BW27" i="46"/>
  <c r="BF27" i="46"/>
  <c r="CB27" i="46"/>
  <c r="BN27" i="46"/>
  <c r="CK27" i="46"/>
  <c r="BZ27" i="46"/>
  <c r="BP27" i="46"/>
  <c r="BT27" i="46"/>
  <c r="AY27" i="46"/>
  <c r="BH27" i="46"/>
  <c r="CI38" i="46"/>
  <c r="BX38" i="46"/>
  <c r="BG38" i="46"/>
  <c r="CG38" i="46"/>
  <c r="CD38" i="46"/>
  <c r="BP38" i="46"/>
  <c r="CJ38" i="46"/>
  <c r="BC38" i="46"/>
  <c r="BY38" i="46"/>
  <c r="CM38" i="46"/>
  <c r="BD38" i="46"/>
  <c r="BF38" i="46"/>
  <c r="BH38" i="46"/>
  <c r="AY38" i="46"/>
  <c r="BK38" i="46"/>
  <c r="BO38" i="46"/>
  <c r="BE38" i="46"/>
  <c r="CL38" i="46"/>
  <c r="I38" i="44"/>
  <c r="J38" i="44" s="1"/>
  <c r="CC38" i="46"/>
  <c r="F38" i="46"/>
  <c r="BN38" i="46"/>
  <c r="BZ38" i="46"/>
  <c r="CE38" i="46"/>
  <c r="CA38" i="46"/>
  <c r="BA38" i="46"/>
  <c r="BJ38" i="46"/>
  <c r="AZ38" i="46"/>
  <c r="CK38" i="46"/>
  <c r="BI38" i="46"/>
  <c r="BQ38" i="46"/>
  <c r="BM38" i="46"/>
  <c r="CB38" i="46"/>
  <c r="BW38" i="46"/>
  <c r="BR38" i="46"/>
  <c r="BL38" i="46"/>
  <c r="CH38" i="46"/>
  <c r="BT38" i="46"/>
  <c r="BB38" i="46"/>
  <c r="CF38" i="46"/>
  <c r="BU38" i="46"/>
  <c r="BV38" i="46"/>
  <c r="CN54" i="46"/>
  <c r="BS56" i="46"/>
  <c r="J29" i="44"/>
  <c r="BS29" i="46"/>
  <c r="H40" i="46"/>
  <c r="AA40" i="46"/>
  <c r="Y40" i="46"/>
  <c r="I40" i="46"/>
  <c r="J40" i="46"/>
  <c r="N40" i="46"/>
  <c r="P40" i="46"/>
  <c r="X40" i="46"/>
  <c r="M40" i="46"/>
  <c r="V40" i="46"/>
  <c r="U40" i="46"/>
  <c r="AB40" i="46"/>
  <c r="W40" i="46"/>
  <c r="Q40" i="46"/>
  <c r="L40" i="46"/>
  <c r="R40" i="46"/>
  <c r="K40" i="46"/>
  <c r="O40" i="46"/>
  <c r="S40" i="46"/>
  <c r="T40" i="46"/>
  <c r="Z40" i="46"/>
  <c r="J40" i="44"/>
  <c r="BS40" i="46"/>
  <c r="CN40" i="46"/>
  <c r="CN39" i="46"/>
  <c r="BS55" i="46"/>
  <c r="BG53" i="46"/>
  <c r="BF53" i="46"/>
  <c r="BH53" i="46"/>
  <c r="BR53" i="46"/>
  <c r="BJ53" i="46"/>
  <c r="CG53" i="46"/>
  <c r="BZ53" i="46"/>
  <c r="BC53" i="46"/>
  <c r="BK53" i="46"/>
  <c r="BT53" i="46"/>
  <c r="CA53" i="46"/>
  <c r="CB53" i="46"/>
  <c r="BU53" i="46"/>
  <c r="BV53" i="46"/>
  <c r="CL53" i="46"/>
  <c r="CJ53" i="46"/>
  <c r="CK53" i="46"/>
  <c r="BA53" i="46"/>
  <c r="BP53" i="46"/>
  <c r="BO53" i="46"/>
  <c r="BY53" i="46"/>
  <c r="CM53" i="46"/>
  <c r="CD53" i="46"/>
  <c r="I53" i="44"/>
  <c r="J53" i="44" s="1"/>
  <c r="AY53" i="46"/>
  <c r="AZ53" i="46"/>
  <c r="BL53" i="46"/>
  <c r="BD53" i="46"/>
  <c r="BM53" i="46"/>
  <c r="BQ53" i="46"/>
  <c r="CH53" i="46"/>
  <c r="CI53" i="46"/>
  <c r="BE53" i="46"/>
  <c r="BW53" i="46"/>
  <c r="CE53" i="46"/>
  <c r="CC53" i="46"/>
  <c r="BB53" i="46"/>
  <c r="BI53" i="46"/>
  <c r="BN53" i="46"/>
  <c r="CF53" i="46"/>
  <c r="BX53" i="46"/>
  <c r="F53" i="46"/>
  <c r="G53" i="46"/>
  <c r="T237" i="56"/>
  <c r="S221" i="25"/>
  <c r="S317" i="25" s="1"/>
  <c r="T61" i="75"/>
  <c r="R61" i="69"/>
  <c r="V14" i="69"/>
  <c r="D278" i="25"/>
  <c r="R15" i="69"/>
  <c r="X134" i="25"/>
  <c r="V60" i="69"/>
  <c r="C52" i="11"/>
  <c r="J23" i="11" s="1"/>
  <c r="D284" i="25"/>
  <c r="T361" i="47"/>
  <c r="R361" i="47"/>
  <c r="Q361" i="47"/>
  <c r="S361" i="47"/>
  <c r="F69" i="74"/>
  <c r="F46" i="75" s="1"/>
  <c r="E21" i="56"/>
  <c r="D21" i="56" s="1"/>
  <c r="K21" i="44" s="1"/>
  <c r="L21" i="44" s="1"/>
  <c r="AC21" i="46"/>
  <c r="CO21" i="46" s="1"/>
  <c r="M197" i="25"/>
  <c r="M112" i="47"/>
  <c r="X133" i="25"/>
  <c r="Y278" i="25"/>
  <c r="AJ278" i="25"/>
  <c r="AN631" i="64"/>
  <c r="AP146" i="46"/>
  <c r="AP59" i="46"/>
  <c r="AT631" i="64"/>
  <c r="AV59" i="46"/>
  <c r="AV146" i="46"/>
  <c r="AG59" i="46"/>
  <c r="AE631" i="64"/>
  <c r="AG146" i="46"/>
  <c r="AT59" i="46"/>
  <c r="AR631" i="64"/>
  <c r="AT146" i="46"/>
  <c r="AN59" i="46"/>
  <c r="AN146" i="46"/>
  <c r="AL631" i="64"/>
  <c r="V112" i="47"/>
  <c r="V63" i="47" s="1"/>
  <c r="V197" i="25"/>
  <c r="W197" i="25"/>
  <c r="W112" i="47"/>
  <c r="W63" i="47" s="1"/>
  <c r="N361" i="47"/>
  <c r="C193" i="47"/>
  <c r="D361" i="47"/>
  <c r="H112" i="47"/>
  <c r="H63" i="47" s="1"/>
  <c r="H197" i="25"/>
  <c r="AA278" i="25"/>
  <c r="AD146" i="46"/>
  <c r="C93" i="36"/>
  <c r="AB631" i="64"/>
  <c r="AD59" i="46"/>
  <c r="AK59" i="46"/>
  <c r="AK146" i="46"/>
  <c r="AI631" i="64"/>
  <c r="AM631" i="64"/>
  <c r="AO146" i="46"/>
  <c r="AO59" i="46"/>
  <c r="AD631" i="64"/>
  <c r="AF59" i="46"/>
  <c r="AF146" i="46"/>
  <c r="AC631" i="64"/>
  <c r="AE59" i="46"/>
  <c r="AE146" i="46"/>
  <c r="K361" i="47"/>
  <c r="T239" i="56"/>
  <c r="S197" i="25"/>
  <c r="S112" i="47"/>
  <c r="L196" i="25"/>
  <c r="L111" i="47"/>
  <c r="R196" i="25"/>
  <c r="R111" i="47"/>
  <c r="AL278" i="25"/>
  <c r="AR278" i="25"/>
  <c r="U361" i="47"/>
  <c r="D197" i="25"/>
  <c r="C15" i="78"/>
  <c r="D15" i="78" s="1"/>
  <c r="D112" i="47"/>
  <c r="AH278" i="25"/>
  <c r="J361" i="47"/>
  <c r="O361" i="47"/>
  <c r="F361" i="47"/>
  <c r="AS146" i="46"/>
  <c r="AS59" i="46"/>
  <c r="AQ631" i="64"/>
  <c r="AP631" i="64"/>
  <c r="AR59" i="46"/>
  <c r="AR146" i="46"/>
  <c r="AU59" i="46"/>
  <c r="AU146" i="46"/>
  <c r="AS631" i="64"/>
  <c r="AI59" i="46"/>
  <c r="AI146" i="46"/>
  <c r="AG631" i="64"/>
  <c r="AW146" i="46"/>
  <c r="AU631" i="64"/>
  <c r="AW59" i="46"/>
  <c r="AF278" i="25"/>
  <c r="I361" i="47"/>
  <c r="AI278" i="25"/>
  <c r="AP278" i="25"/>
  <c r="C194" i="47"/>
  <c r="H361" i="47"/>
  <c r="AV240" i="46"/>
  <c r="AE278" i="25"/>
  <c r="AO278" i="25"/>
  <c r="AM59" i="46"/>
  <c r="AM146" i="46"/>
  <c r="AK631" i="64"/>
  <c r="AH631" i="64"/>
  <c r="AJ59" i="46"/>
  <c r="AJ146" i="46"/>
  <c r="AO631" i="64"/>
  <c r="AQ59" i="46"/>
  <c r="AQ146" i="46"/>
  <c r="AL146" i="46"/>
  <c r="AJ631" i="64"/>
  <c r="AL59" i="46"/>
  <c r="AH59" i="46"/>
  <c r="AF631" i="64"/>
  <c r="AH146" i="46"/>
  <c r="M361" i="47"/>
  <c r="AD278" i="25"/>
  <c r="AM278" i="25"/>
  <c r="W361" i="47"/>
  <c r="P361" i="47"/>
  <c r="AN278" i="25"/>
  <c r="D258" i="47"/>
  <c r="C56" i="47"/>
  <c r="C258" i="47" s="1"/>
  <c r="I246" i="44"/>
  <c r="L94" i="44"/>
  <c r="J246" i="44" s="1"/>
  <c r="CK249" i="46"/>
  <c r="BV249" i="46"/>
  <c r="BE249" i="46"/>
  <c r="BH249" i="46"/>
  <c r="F60" i="25"/>
  <c r="F106" i="25" s="1"/>
  <c r="BY255" i="46"/>
  <c r="BT249" i="46"/>
  <c r="AX249" i="46"/>
  <c r="BW249" i="46"/>
  <c r="CA249" i="46"/>
  <c r="F68" i="74"/>
  <c r="F45" i="75" s="1"/>
  <c r="BU255" i="46"/>
  <c r="BU249" i="46"/>
  <c r="CC249" i="46"/>
  <c r="BA249" i="46"/>
  <c r="CI249" i="46"/>
  <c r="BX249" i="46"/>
  <c r="BD249" i="46"/>
  <c r="CK255" i="46"/>
  <c r="BG249" i="46"/>
  <c r="I54" i="64"/>
  <c r="F77" i="25"/>
  <c r="F71" i="74"/>
  <c r="F48" i="75" s="1"/>
  <c r="BS51" i="46"/>
  <c r="G233" i="44"/>
  <c r="CN37" i="46"/>
  <c r="CL242" i="46" s="1"/>
  <c r="BR242" i="46"/>
  <c r="BS255" i="46"/>
  <c r="CD255" i="46"/>
  <c r="H52" i="46"/>
  <c r="D256" i="46"/>
  <c r="CN52" i="46"/>
  <c r="BR256" i="46"/>
  <c r="D34" i="44"/>
  <c r="E34" i="44" s="1"/>
  <c r="H34" i="44" s="1"/>
  <c r="K31" i="63"/>
  <c r="G48" i="56"/>
  <c r="F61" i="70" s="1"/>
  <c r="I256" i="46"/>
  <c r="BS50" i="46"/>
  <c r="AX237" i="46"/>
  <c r="E59" i="63"/>
  <c r="E86" i="63"/>
  <c r="AZ255" i="46"/>
  <c r="G251" i="44"/>
  <c r="BG255" i="46"/>
  <c r="H36" i="46"/>
  <c r="D255" i="46"/>
  <c r="BX255" i="46"/>
  <c r="BE255" i="46"/>
  <c r="H26" i="44"/>
  <c r="C245" i="44"/>
  <c r="O25" i="46"/>
  <c r="R25" i="46"/>
  <c r="X25" i="46"/>
  <c r="Y25" i="46"/>
  <c r="H25" i="46"/>
  <c r="AA25" i="46"/>
  <c r="V25" i="46"/>
  <c r="J25" i="46"/>
  <c r="D257" i="46"/>
  <c r="N25" i="46"/>
  <c r="M25" i="46"/>
  <c r="S25" i="46"/>
  <c r="L25" i="46"/>
  <c r="U25" i="46"/>
  <c r="Q25" i="46"/>
  <c r="Z25" i="46"/>
  <c r="I25" i="46"/>
  <c r="T25" i="46"/>
  <c r="P25" i="46"/>
  <c r="K25" i="46"/>
  <c r="AB25" i="46"/>
  <c r="W25" i="46"/>
  <c r="BR257" i="46"/>
  <c r="CN25" i="46"/>
  <c r="BS35" i="46"/>
  <c r="CN35" i="46"/>
  <c r="H51" i="46"/>
  <c r="CN51" i="46"/>
  <c r="CN50" i="46"/>
  <c r="BY237" i="46"/>
  <c r="D24" i="44"/>
  <c r="F58" i="63"/>
  <c r="AG37" i="46"/>
  <c r="AH37" i="46"/>
  <c r="AV37" i="46"/>
  <c r="AM37" i="46"/>
  <c r="AR37" i="46"/>
  <c r="AS37" i="46"/>
  <c r="AW37" i="46"/>
  <c r="AJ37" i="46"/>
  <c r="AL37" i="46"/>
  <c r="AT37" i="46"/>
  <c r="AQ37" i="46"/>
  <c r="AK37" i="46"/>
  <c r="AE37" i="46"/>
  <c r="AO37" i="46"/>
  <c r="E242" i="46"/>
  <c r="H37" i="46"/>
  <c r="F242" i="46" s="1"/>
  <c r="AP37" i="46"/>
  <c r="AF37" i="46"/>
  <c r="AU37" i="46"/>
  <c r="AD37" i="46"/>
  <c r="AI37" i="46"/>
  <c r="AN37" i="46"/>
  <c r="AW242" i="46"/>
  <c r="BS37" i="46"/>
  <c r="BQ242" i="46" s="1"/>
  <c r="BA255" i="46"/>
  <c r="BT255" i="46"/>
  <c r="CJ255" i="46"/>
  <c r="BH255" i="46"/>
  <c r="BC255" i="46"/>
  <c r="BW255" i="46"/>
  <c r="H36" i="44"/>
  <c r="C251" i="44"/>
  <c r="H52" i="44"/>
  <c r="C252" i="44"/>
  <c r="C253" i="44"/>
  <c r="H25" i="44"/>
  <c r="H50" i="46"/>
  <c r="D237" i="46"/>
  <c r="Y50" i="46"/>
  <c r="O50" i="46"/>
  <c r="M50" i="46"/>
  <c r="K50" i="46"/>
  <c r="P50" i="46"/>
  <c r="X50" i="46"/>
  <c r="S50" i="46"/>
  <c r="N50" i="46"/>
  <c r="I50" i="46"/>
  <c r="Q50" i="46"/>
  <c r="T50" i="46"/>
  <c r="L50" i="46"/>
  <c r="AA50" i="46"/>
  <c r="AB50" i="46"/>
  <c r="Z50" i="46"/>
  <c r="J50" i="46"/>
  <c r="W50" i="46"/>
  <c r="V50" i="46"/>
  <c r="R50" i="46"/>
  <c r="U50" i="46"/>
  <c r="E24" i="46"/>
  <c r="D214" i="46"/>
  <c r="H50" i="44"/>
  <c r="F233" i="44" s="1"/>
  <c r="C233" i="44"/>
  <c r="BS36" i="46"/>
  <c r="AW255" i="46"/>
  <c r="AX255" i="46"/>
  <c r="AY255" i="46"/>
  <c r="BR255" i="46"/>
  <c r="CN36" i="46"/>
  <c r="BM255" i="46"/>
  <c r="AW249" i="46"/>
  <c r="BS26" i="46"/>
  <c r="CN26" i="46"/>
  <c r="BR249" i="46"/>
  <c r="U26" i="46"/>
  <c r="AB26" i="46"/>
  <c r="K26" i="46"/>
  <c r="S26" i="46"/>
  <c r="J26" i="46"/>
  <c r="V26" i="46"/>
  <c r="I26" i="46"/>
  <c r="N26" i="46"/>
  <c r="Z26" i="46"/>
  <c r="T26" i="46"/>
  <c r="O26" i="46"/>
  <c r="R26" i="46"/>
  <c r="P26" i="46"/>
  <c r="Q26" i="46"/>
  <c r="X26" i="46"/>
  <c r="M26" i="46"/>
  <c r="Y26" i="46"/>
  <c r="H26" i="46"/>
  <c r="W26" i="46"/>
  <c r="L26" i="46"/>
  <c r="AA26" i="46"/>
  <c r="D249" i="46"/>
  <c r="AF52" i="46"/>
  <c r="G52" i="56" s="1"/>
  <c r="AN52" i="46"/>
  <c r="AM52" i="46"/>
  <c r="AJ52" i="46"/>
  <c r="AH52" i="46"/>
  <c r="AD52" i="46"/>
  <c r="AW52" i="46"/>
  <c r="AS52" i="46"/>
  <c r="AQ52" i="46"/>
  <c r="AV52" i="46"/>
  <c r="AL52" i="46"/>
  <c r="AT52" i="46"/>
  <c r="AP52" i="46"/>
  <c r="AG52" i="46"/>
  <c r="AE52" i="46"/>
  <c r="E256" i="46"/>
  <c r="AU52" i="46"/>
  <c r="AI52" i="46"/>
  <c r="AK52" i="46"/>
  <c r="AR52" i="46"/>
  <c r="AO52" i="46"/>
  <c r="AW256" i="46"/>
  <c r="BS52" i="46"/>
  <c r="BY34" i="46"/>
  <c r="BQ34" i="46"/>
  <c r="AY34" i="46"/>
  <c r="BA34" i="46"/>
  <c r="BE34" i="46"/>
  <c r="BJ34" i="46"/>
  <c r="BR34" i="46"/>
  <c r="CE34" i="46"/>
  <c r="BV34" i="46"/>
  <c r="BC34" i="46"/>
  <c r="CF34" i="46"/>
  <c r="BK34" i="46"/>
  <c r="CG34" i="46"/>
  <c r="CJ34" i="46"/>
  <c r="BP34" i="46"/>
  <c r="CD34" i="46"/>
  <c r="CI34" i="46"/>
  <c r="BD34" i="46"/>
  <c r="BW34" i="46"/>
  <c r="CH34" i="46"/>
  <c r="BG34" i="46"/>
  <c r="BX34" i="46"/>
  <c r="I34" i="44"/>
  <c r="BO34" i="46"/>
  <c r="CB34" i="46"/>
  <c r="CA34" i="46"/>
  <c r="CL34" i="46"/>
  <c r="BB34" i="46"/>
  <c r="AZ34" i="46"/>
  <c r="BU34" i="46"/>
  <c r="BL34" i="46"/>
  <c r="BH34" i="46"/>
  <c r="CM34" i="46"/>
  <c r="BN34" i="46"/>
  <c r="BZ34" i="46"/>
  <c r="BF34" i="46"/>
  <c r="F34" i="46"/>
  <c r="BM34" i="46"/>
  <c r="BI34" i="46"/>
  <c r="CK34" i="46"/>
  <c r="CC34" i="46"/>
  <c r="BT34" i="46"/>
  <c r="CH49" i="46"/>
  <c r="BJ49" i="46"/>
  <c r="CB49" i="46"/>
  <c r="BM49" i="46"/>
  <c r="I49" i="44"/>
  <c r="J49" i="44" s="1"/>
  <c r="BU49" i="46"/>
  <c r="BT49" i="46"/>
  <c r="CL49" i="46"/>
  <c r="AY49" i="46"/>
  <c r="CD49" i="46"/>
  <c r="BY49" i="46"/>
  <c r="BZ49" i="46"/>
  <c r="BO49" i="46"/>
  <c r="CI49" i="46"/>
  <c r="AZ49" i="46"/>
  <c r="BQ49" i="46"/>
  <c r="BP49" i="46"/>
  <c r="BR49" i="46"/>
  <c r="BE49" i="46"/>
  <c r="BX49" i="46"/>
  <c r="F49" i="46"/>
  <c r="BV49" i="46"/>
  <c r="CK49" i="46"/>
  <c r="CF49" i="46"/>
  <c r="BL49" i="46"/>
  <c r="BD49" i="46"/>
  <c r="CG49" i="46"/>
  <c r="BK49" i="46"/>
  <c r="BA49" i="46"/>
  <c r="BN49" i="46"/>
  <c r="BW49" i="46"/>
  <c r="BH49" i="46"/>
  <c r="BF49" i="46"/>
  <c r="CM49" i="46"/>
  <c r="BB49" i="46"/>
  <c r="BG49" i="46"/>
  <c r="CE49" i="46"/>
  <c r="CC49" i="46"/>
  <c r="BI49" i="46"/>
  <c r="CA49" i="46"/>
  <c r="BC49" i="46"/>
  <c r="CJ49" i="46"/>
  <c r="G49" i="46"/>
  <c r="AW257" i="46"/>
  <c r="BS25" i="46"/>
  <c r="C238" i="44"/>
  <c r="H37" i="44"/>
  <c r="H35" i="46"/>
  <c r="M35" i="46"/>
  <c r="V35" i="46"/>
  <c r="P35" i="46"/>
  <c r="Q35" i="46"/>
  <c r="W35" i="46"/>
  <c r="J35" i="46"/>
  <c r="S35" i="46"/>
  <c r="T35" i="46"/>
  <c r="U35" i="46"/>
  <c r="L35" i="46"/>
  <c r="N35" i="46"/>
  <c r="AA35" i="46"/>
  <c r="X35" i="46"/>
  <c r="Z35" i="46"/>
  <c r="AB35" i="46"/>
  <c r="K35" i="46"/>
  <c r="O35" i="46"/>
  <c r="I35" i="46"/>
  <c r="R35" i="46"/>
  <c r="Y35" i="46"/>
  <c r="X158" i="25"/>
  <c r="X276" i="25" s="1"/>
  <c r="Y276" i="25"/>
  <c r="E237" i="56"/>
  <c r="D221" i="25"/>
  <c r="D172" i="56"/>
  <c r="CO172" i="46"/>
  <c r="AV238" i="46"/>
  <c r="D374" i="47"/>
  <c r="C219" i="47"/>
  <c r="C374" i="47" s="1"/>
  <c r="H167" i="56"/>
  <c r="G214" i="47"/>
  <c r="G373" i="47" s="1"/>
  <c r="AE247" i="46"/>
  <c r="AB153" i="25"/>
  <c r="AB285" i="25" s="1"/>
  <c r="AL153" i="25"/>
  <c r="AL285" i="25" s="1"/>
  <c r="Q214" i="47"/>
  <c r="Q373" i="47" s="1"/>
  <c r="R167" i="56"/>
  <c r="AO247" i="46"/>
  <c r="L167" i="56"/>
  <c r="K214" i="47"/>
  <c r="K373" i="47" s="1"/>
  <c r="AF153" i="25"/>
  <c r="AF285" i="25" s="1"/>
  <c r="AI247" i="46"/>
  <c r="N214" i="47"/>
  <c r="N373" i="47" s="1"/>
  <c r="O167" i="56"/>
  <c r="AI153" i="25"/>
  <c r="AI285" i="25" s="1"/>
  <c r="AL247" i="46"/>
  <c r="T246" i="56"/>
  <c r="S120" i="47"/>
  <c r="S216" i="25"/>
  <c r="S326" i="25" s="1"/>
  <c r="AU247" i="46"/>
  <c r="AR153" i="25"/>
  <c r="AR285" i="25" s="1"/>
  <c r="X167" i="56"/>
  <c r="W214" i="47"/>
  <c r="W373" i="47" s="1"/>
  <c r="L214" i="47"/>
  <c r="L373" i="47" s="1"/>
  <c r="M167" i="56"/>
  <c r="AG153" i="25"/>
  <c r="AG285" i="25" s="1"/>
  <c r="AJ247" i="46"/>
  <c r="AP153" i="25"/>
  <c r="AP285" i="25" s="1"/>
  <c r="AS247" i="46"/>
  <c r="V167" i="56"/>
  <c r="U214" i="47"/>
  <c r="U373" i="47" s="1"/>
  <c r="Q167" i="56"/>
  <c r="AK153" i="25"/>
  <c r="AK285" i="25" s="1"/>
  <c r="P214" i="47"/>
  <c r="P373" i="47" s="1"/>
  <c r="AN247" i="46"/>
  <c r="AT247" i="46"/>
  <c r="W167" i="56"/>
  <c r="AQ153" i="25"/>
  <c r="AQ285" i="25" s="1"/>
  <c r="V214" i="47"/>
  <c r="V373" i="47" s="1"/>
  <c r="AG247" i="46"/>
  <c r="I214" i="47"/>
  <c r="I373" i="47" s="1"/>
  <c r="J167" i="56"/>
  <c r="AD153" i="25"/>
  <c r="AD285" i="25" s="1"/>
  <c r="O214" i="47"/>
  <c r="O373" i="47" s="1"/>
  <c r="AM247" i="46"/>
  <c r="AJ153" i="25"/>
  <c r="AJ285" i="25" s="1"/>
  <c r="P167" i="56"/>
  <c r="E214" i="47"/>
  <c r="E373" i="47" s="1"/>
  <c r="F167" i="56"/>
  <c r="Z153" i="25"/>
  <c r="Z285" i="25" s="1"/>
  <c r="AC247" i="46"/>
  <c r="AE153" i="25"/>
  <c r="AE285" i="25" s="1"/>
  <c r="J214" i="47"/>
  <c r="AH247" i="46"/>
  <c r="K167" i="56"/>
  <c r="F214" i="47"/>
  <c r="F373" i="47" s="1"/>
  <c r="AA153" i="25"/>
  <c r="AA285" i="25" s="1"/>
  <c r="G167" i="56"/>
  <c r="AD247" i="46"/>
  <c r="H214" i="47"/>
  <c r="H373" i="47" s="1"/>
  <c r="I167" i="56"/>
  <c r="AF247" i="46"/>
  <c r="AC153" i="25"/>
  <c r="AC285" i="25" s="1"/>
  <c r="C94" i="36"/>
  <c r="AD167" i="46"/>
  <c r="AR247" i="46"/>
  <c r="T214" i="47"/>
  <c r="T373" i="47" s="1"/>
  <c r="AO153" i="25"/>
  <c r="AO285" i="25" s="1"/>
  <c r="U167" i="56"/>
  <c r="M214" i="47"/>
  <c r="M373" i="47" s="1"/>
  <c r="N167" i="56"/>
  <c r="AK247" i="46"/>
  <c r="AH153" i="25"/>
  <c r="AH285" i="25" s="1"/>
  <c r="AP247" i="46"/>
  <c r="AM153" i="25"/>
  <c r="AM285" i="25" s="1"/>
  <c r="R214" i="47"/>
  <c r="R373" i="47" s="1"/>
  <c r="S167" i="56"/>
  <c r="AC286" i="25"/>
  <c r="I401" i="64"/>
  <c r="F401" i="64"/>
  <c r="W372" i="47"/>
  <c r="R620" i="64"/>
  <c r="R551" i="64" s="1"/>
  <c r="R616" i="64"/>
  <c r="R254" i="64" s="1"/>
  <c r="R624" i="64"/>
  <c r="R555" i="64" s="1"/>
  <c r="R628" i="64"/>
  <c r="R340" i="64" s="1"/>
  <c r="T44" i="46"/>
  <c r="T48" i="46"/>
  <c r="T52" i="46"/>
  <c r="T56" i="46"/>
  <c r="Z628" i="64"/>
  <c r="Z340" i="64" s="1"/>
  <c r="Z620" i="64"/>
  <c r="Z187" i="64" s="1"/>
  <c r="Z616" i="64"/>
  <c r="Z254" i="64" s="1"/>
  <c r="Z624" i="64"/>
  <c r="Z50" i="64" s="1"/>
  <c r="AB52" i="46"/>
  <c r="AB56" i="46"/>
  <c r="AB44" i="46"/>
  <c r="AB48" i="46"/>
  <c r="F340" i="64"/>
  <c r="I340" i="64"/>
  <c r="K124" i="47"/>
  <c r="K75" i="47" s="1"/>
  <c r="K220" i="25"/>
  <c r="AF119" i="25"/>
  <c r="AG286" i="25"/>
  <c r="T220" i="25"/>
  <c r="T124" i="47"/>
  <c r="T75" i="47" s="1"/>
  <c r="K219" i="25"/>
  <c r="K123" i="47"/>
  <c r="K74" i="47" s="1"/>
  <c r="U215" i="25"/>
  <c r="Q121" i="47"/>
  <c r="Q217" i="25"/>
  <c r="AH119" i="25"/>
  <c r="F481" i="64"/>
  <c r="F554" i="64"/>
  <c r="O217" i="25"/>
  <c r="O121" i="47"/>
  <c r="F487" i="64"/>
  <c r="G372" i="47"/>
  <c r="Q220" i="25"/>
  <c r="Q124" i="47"/>
  <c r="Q75" i="47" s="1"/>
  <c r="AE140" i="25"/>
  <c r="I183" i="64"/>
  <c r="F183" i="64"/>
  <c r="F41" i="64"/>
  <c r="F111" i="64"/>
  <c r="I551" i="64"/>
  <c r="F551" i="64"/>
  <c r="G122" i="47"/>
  <c r="G73" i="47" s="1"/>
  <c r="G218" i="25"/>
  <c r="E123" i="47"/>
  <c r="E74" i="47" s="1"/>
  <c r="E219" i="25"/>
  <c r="AI140" i="25"/>
  <c r="F50" i="64"/>
  <c r="I50" i="64"/>
  <c r="F555" i="64"/>
  <c r="I555" i="64"/>
  <c r="AM119" i="25"/>
  <c r="AP224" i="46"/>
  <c r="AP119" i="25"/>
  <c r="AM286" i="25"/>
  <c r="V122" i="47"/>
  <c r="V73" i="47" s="1"/>
  <c r="V218" i="25"/>
  <c r="AK140" i="25"/>
  <c r="D334" i="47"/>
  <c r="C144" i="47"/>
  <c r="C334" i="47" s="1"/>
  <c r="I112" i="64"/>
  <c r="F112" i="64"/>
  <c r="F328" i="64"/>
  <c r="I328" i="64"/>
  <c r="AR286" i="25"/>
  <c r="N219" i="25"/>
  <c r="N123" i="47"/>
  <c r="N74" i="47" s="1"/>
  <c r="F262" i="64"/>
  <c r="I262" i="64"/>
  <c r="F182" i="64"/>
  <c r="F546" i="64"/>
  <c r="L624" i="64"/>
  <c r="L555" i="64" s="1"/>
  <c r="L620" i="64"/>
  <c r="L616" i="64"/>
  <c r="L254" i="64" s="1"/>
  <c r="L628" i="64"/>
  <c r="L340" i="64" s="1"/>
  <c r="N44" i="46"/>
  <c r="N48" i="46"/>
  <c r="N52" i="46"/>
  <c r="N56" i="46"/>
  <c r="X624" i="64"/>
  <c r="X262" i="64" s="1"/>
  <c r="X616" i="64"/>
  <c r="X620" i="64"/>
  <c r="X187" i="64" s="1"/>
  <c r="X628" i="64"/>
  <c r="X340" i="64" s="1"/>
  <c r="Z52" i="46"/>
  <c r="Z48" i="46"/>
  <c r="Z44" i="46"/>
  <c r="Z56" i="46"/>
  <c r="Y616" i="64"/>
  <c r="Y254" i="64" s="1"/>
  <c r="Y620" i="64"/>
  <c r="Y187" i="64" s="1"/>
  <c r="Y628" i="64"/>
  <c r="Y559" i="64" s="1"/>
  <c r="Y624" i="64"/>
  <c r="Y555" i="64" s="1"/>
  <c r="AA52" i="46"/>
  <c r="AA56" i="46"/>
  <c r="AA44" i="46"/>
  <c r="AA48" i="46"/>
  <c r="K620" i="64"/>
  <c r="K551" i="64" s="1"/>
  <c r="K624" i="64"/>
  <c r="K482" i="64" s="1"/>
  <c r="K616" i="64"/>
  <c r="K254" i="64" s="1"/>
  <c r="K628" i="64"/>
  <c r="K266" i="64" s="1"/>
  <c r="M44" i="46"/>
  <c r="M56" i="46"/>
  <c r="M52" i="46"/>
  <c r="M48" i="46"/>
  <c r="D168" i="56"/>
  <c r="K166" i="44" s="1"/>
  <c r="L166" i="44" s="1"/>
  <c r="C19" i="78"/>
  <c r="D217" i="25"/>
  <c r="D121" i="47"/>
  <c r="AD286" i="25"/>
  <c r="I187" i="64"/>
  <c r="F187" i="64"/>
  <c r="AQ286" i="25"/>
  <c r="F186" i="64"/>
  <c r="I486" i="64"/>
  <c r="F486" i="64"/>
  <c r="L123" i="47"/>
  <c r="L74" i="47" s="1"/>
  <c r="L219" i="25"/>
  <c r="AO286" i="25"/>
  <c r="AF286" i="25"/>
  <c r="AR119" i="25"/>
  <c r="W219" i="25"/>
  <c r="W123" i="47"/>
  <c r="W74" i="47" s="1"/>
  <c r="N372" i="47"/>
  <c r="S372" i="47"/>
  <c r="S375" i="47" s="1"/>
  <c r="S222" i="47"/>
  <c r="D166" i="56"/>
  <c r="K164" i="44" s="1"/>
  <c r="L164" i="44" s="1"/>
  <c r="D215" i="25"/>
  <c r="X155" i="25"/>
  <c r="I191" i="64"/>
  <c r="F191" i="64"/>
  <c r="I336" i="64"/>
  <c r="F336" i="64"/>
  <c r="G219" i="25"/>
  <c r="G123" i="47"/>
  <c r="G74" i="47" s="1"/>
  <c r="T219" i="25"/>
  <c r="T123" i="47"/>
  <c r="T74" i="47" s="1"/>
  <c r="U372" i="47"/>
  <c r="U219" i="25"/>
  <c r="U123" i="47"/>
  <c r="U74" i="47" s="1"/>
  <c r="AL119" i="25"/>
  <c r="W220" i="25"/>
  <c r="W124" i="47"/>
  <c r="W75" i="47" s="1"/>
  <c r="N220" i="25"/>
  <c r="N124" i="47"/>
  <c r="N75" i="47" s="1"/>
  <c r="O372" i="47"/>
  <c r="M372" i="47"/>
  <c r="F70" i="74"/>
  <c r="F47" i="75" s="1"/>
  <c r="F72" i="25"/>
  <c r="F123" i="64"/>
  <c r="F265" i="64"/>
  <c r="AK286" i="25"/>
  <c r="F217" i="25"/>
  <c r="F121" i="47"/>
  <c r="C217" i="47"/>
  <c r="C218" i="47"/>
  <c r="H123" i="47"/>
  <c r="H74" i="47" s="1"/>
  <c r="H219" i="25"/>
  <c r="F335" i="64"/>
  <c r="F408" i="64"/>
  <c r="M217" i="25"/>
  <c r="M121" i="47"/>
  <c r="F560" i="64"/>
  <c r="X159" i="25"/>
  <c r="G121" i="47"/>
  <c r="G217" i="25"/>
  <c r="AB286" i="25"/>
  <c r="CO85" i="46"/>
  <c r="CL244" i="46"/>
  <c r="L217" i="25"/>
  <c r="L121" i="47"/>
  <c r="Q215" i="25"/>
  <c r="O122" i="47"/>
  <c r="O73" i="47" s="1"/>
  <c r="O218" i="25"/>
  <c r="M628" i="64"/>
  <c r="M413" i="64" s="1"/>
  <c r="M624" i="64"/>
  <c r="M50" i="64" s="1"/>
  <c r="M620" i="64"/>
  <c r="M258" i="64" s="1"/>
  <c r="M616" i="64"/>
  <c r="M42" i="64" s="1"/>
  <c r="O44" i="46"/>
  <c r="O48" i="46"/>
  <c r="O56" i="46"/>
  <c r="O52" i="46"/>
  <c r="T620" i="64"/>
  <c r="T478" i="64" s="1"/>
  <c r="T616" i="64"/>
  <c r="T254" i="64" s="1"/>
  <c r="T628" i="64"/>
  <c r="T340" i="64" s="1"/>
  <c r="T624" i="64"/>
  <c r="T555" i="64" s="1"/>
  <c r="V56" i="46"/>
  <c r="V48" i="46"/>
  <c r="V44" i="46"/>
  <c r="V52" i="46"/>
  <c r="G616" i="64"/>
  <c r="G628" i="64"/>
  <c r="G340" i="64" s="1"/>
  <c r="G620" i="64"/>
  <c r="G551" i="64" s="1"/>
  <c r="C45" i="36"/>
  <c r="G624" i="64"/>
  <c r="G409" i="64" s="1"/>
  <c r="I52" i="46"/>
  <c r="I44" i="46"/>
  <c r="I56" i="46"/>
  <c r="I48" i="46"/>
  <c r="F215" i="25"/>
  <c r="V124" i="47"/>
  <c r="V75" i="47" s="1"/>
  <c r="V220" i="25"/>
  <c r="F559" i="64"/>
  <c r="I559" i="64"/>
  <c r="S215" i="25"/>
  <c r="P218" i="25"/>
  <c r="P122" i="47"/>
  <c r="P73" i="47" s="1"/>
  <c r="D372" i="47"/>
  <c r="C213" i="47"/>
  <c r="I122" i="47"/>
  <c r="I73" i="47" s="1"/>
  <c r="I218" i="25"/>
  <c r="AQ119" i="25"/>
  <c r="F53" i="64"/>
  <c r="F485" i="64"/>
  <c r="P219" i="25"/>
  <c r="P123" i="47"/>
  <c r="P74" i="47" s="1"/>
  <c r="P372" i="47"/>
  <c r="D123" i="47"/>
  <c r="D170" i="56"/>
  <c r="K168" i="44" s="1"/>
  <c r="L168" i="44" s="1"/>
  <c r="D219" i="25"/>
  <c r="X157" i="25"/>
  <c r="AB140" i="25"/>
  <c r="M123" i="47"/>
  <c r="M74" i="47" s="1"/>
  <c r="M219" i="25"/>
  <c r="W628" i="64"/>
  <c r="W559" i="64" s="1"/>
  <c r="W620" i="64"/>
  <c r="W616" i="64"/>
  <c r="W254" i="64" s="1"/>
  <c r="W624" i="64"/>
  <c r="W262" i="64" s="1"/>
  <c r="Y56" i="46"/>
  <c r="Y48" i="46"/>
  <c r="Y44" i="46"/>
  <c r="Y52" i="46"/>
  <c r="H616" i="64"/>
  <c r="H254" i="64" s="1"/>
  <c r="H628" i="64"/>
  <c r="H195" i="64" s="1"/>
  <c r="H624" i="64"/>
  <c r="H262" i="64" s="1"/>
  <c r="H620" i="64"/>
  <c r="H258" i="64" s="1"/>
  <c r="J48" i="46"/>
  <c r="J52" i="46"/>
  <c r="J56" i="46"/>
  <c r="J44" i="46"/>
  <c r="AA286" i="25"/>
  <c r="F124" i="47"/>
  <c r="F75" i="47" s="1"/>
  <c r="F220" i="25"/>
  <c r="C215" i="47"/>
  <c r="I372" i="47"/>
  <c r="AJ119" i="25"/>
  <c r="F195" i="64"/>
  <c r="I195" i="64"/>
  <c r="L122" i="47"/>
  <c r="L73" i="47" s="1"/>
  <c r="L218" i="25"/>
  <c r="Q218" i="25"/>
  <c r="Q122" i="47"/>
  <c r="Q73" i="47" s="1"/>
  <c r="T372" i="47"/>
  <c r="K372" i="47"/>
  <c r="Z140" i="25"/>
  <c r="J327" i="25"/>
  <c r="AN286" i="25"/>
  <c r="X152" i="25"/>
  <c r="Y286" i="25"/>
  <c r="D169" i="56"/>
  <c r="K167" i="44" s="1"/>
  <c r="L167" i="44" s="1"/>
  <c r="D218" i="25"/>
  <c r="D122" i="47"/>
  <c r="F409" i="64"/>
  <c r="I409" i="64"/>
  <c r="F120" i="64"/>
  <c r="I120" i="64"/>
  <c r="G220" i="25"/>
  <c r="G124" i="47"/>
  <c r="G75" i="47" s="1"/>
  <c r="H215" i="25"/>
  <c r="E215" i="25"/>
  <c r="V217" i="25"/>
  <c r="V121" i="47"/>
  <c r="L215" i="25"/>
  <c r="L124" i="47"/>
  <c r="L75" i="47" s="1"/>
  <c r="L220" i="25"/>
  <c r="U124" i="47"/>
  <c r="U75" i="47" s="1"/>
  <c r="U220" i="25"/>
  <c r="AP286" i="25"/>
  <c r="V123" i="47"/>
  <c r="V74" i="47" s="1"/>
  <c r="V219" i="25"/>
  <c r="T218" i="25"/>
  <c r="T122" i="47"/>
  <c r="T73" i="47" s="1"/>
  <c r="AN119" i="25"/>
  <c r="AJ286" i="25"/>
  <c r="AH286" i="25"/>
  <c r="F339" i="64"/>
  <c r="F194" i="64"/>
  <c r="X156" i="25"/>
  <c r="D220" i="25"/>
  <c r="D124" i="47"/>
  <c r="D171" i="56"/>
  <c r="K169" i="44" s="1"/>
  <c r="L169" i="44" s="1"/>
  <c r="AC119" i="25"/>
  <c r="AD140" i="25"/>
  <c r="F49" i="64"/>
  <c r="F190" i="64"/>
  <c r="R215" i="25"/>
  <c r="W218" i="25"/>
  <c r="W122" i="47"/>
  <c r="W73" i="47" s="1"/>
  <c r="C220" i="47"/>
  <c r="E217" i="25"/>
  <c r="E121" i="47"/>
  <c r="E122" i="47"/>
  <c r="E73" i="47" s="1"/>
  <c r="E218" i="25"/>
  <c r="I332" i="64"/>
  <c r="AG119" i="25"/>
  <c r="AL286" i="25"/>
  <c r="T121" i="47"/>
  <c r="T217" i="25"/>
  <c r="K218" i="25"/>
  <c r="K122" i="47"/>
  <c r="K73" i="47" s="1"/>
  <c r="R124" i="47"/>
  <c r="R75" i="47" s="1"/>
  <c r="R220" i="25"/>
  <c r="I258" i="64"/>
  <c r="F258" i="64"/>
  <c r="U122" i="47"/>
  <c r="U73" i="47" s="1"/>
  <c r="U218" i="25"/>
  <c r="K215" i="25"/>
  <c r="AA119" i="25"/>
  <c r="R123" i="47"/>
  <c r="R74" i="47" s="1"/>
  <c r="R219" i="25"/>
  <c r="N215" i="25"/>
  <c r="O123" i="47"/>
  <c r="O74" i="47" s="1"/>
  <c r="O219" i="25"/>
  <c r="CO166" i="46"/>
  <c r="AV248" i="46"/>
  <c r="E372" i="47"/>
  <c r="K217" i="25"/>
  <c r="K121" i="47"/>
  <c r="Y119" i="25"/>
  <c r="F474" i="64"/>
  <c r="I474" i="64"/>
  <c r="N122" i="47"/>
  <c r="N73" i="47" s="1"/>
  <c r="N218" i="25"/>
  <c r="F400" i="64"/>
  <c r="F327" i="64"/>
  <c r="F473" i="64"/>
  <c r="N620" i="64"/>
  <c r="N258" i="64" s="1"/>
  <c r="N628" i="64"/>
  <c r="N624" i="64"/>
  <c r="N50" i="64" s="1"/>
  <c r="N616" i="64"/>
  <c r="N254" i="64" s="1"/>
  <c r="P56" i="46"/>
  <c r="P48" i="46"/>
  <c r="P44" i="46"/>
  <c r="P52" i="46"/>
  <c r="Q628" i="64"/>
  <c r="Q486" i="64" s="1"/>
  <c r="Q624" i="64"/>
  <c r="Q50" i="64" s="1"/>
  <c r="Q616" i="64"/>
  <c r="Q254" i="64" s="1"/>
  <c r="Q620" i="64"/>
  <c r="Q551" i="64" s="1"/>
  <c r="S56" i="46"/>
  <c r="S44" i="46"/>
  <c r="S52" i="46"/>
  <c r="S48" i="46"/>
  <c r="V616" i="64"/>
  <c r="V254" i="64" s="1"/>
  <c r="V620" i="64"/>
  <c r="V624" i="64"/>
  <c r="V262" i="64" s="1"/>
  <c r="V628" i="64"/>
  <c r="V413" i="64" s="1"/>
  <c r="X52" i="46"/>
  <c r="X48" i="46"/>
  <c r="X56" i="46"/>
  <c r="X44" i="46"/>
  <c r="S217" i="25"/>
  <c r="S121" i="47"/>
  <c r="S124" i="47"/>
  <c r="S75" i="47" s="1"/>
  <c r="S220" i="25"/>
  <c r="I478" i="64"/>
  <c r="F478" i="64"/>
  <c r="F116" i="64"/>
  <c r="I116" i="64"/>
  <c r="H121" i="47"/>
  <c r="H217" i="25"/>
  <c r="V215" i="25"/>
  <c r="AO140" i="25"/>
  <c r="I42" i="64"/>
  <c r="F42" i="64"/>
  <c r="I547" i="64"/>
  <c r="F547" i="64"/>
  <c r="W215" i="25"/>
  <c r="M220" i="25"/>
  <c r="M124" i="47"/>
  <c r="M75" i="47" s="1"/>
  <c r="F253" i="64"/>
  <c r="P628" i="64"/>
  <c r="P195" i="64" s="1"/>
  <c r="P624" i="64"/>
  <c r="P50" i="64" s="1"/>
  <c r="P616" i="64"/>
  <c r="P254" i="64" s="1"/>
  <c r="P620" i="64"/>
  <c r="R48" i="46"/>
  <c r="R52" i="46"/>
  <c r="R56" i="46"/>
  <c r="R44" i="46"/>
  <c r="O616" i="64"/>
  <c r="O254" i="64" s="1"/>
  <c r="O620" i="64"/>
  <c r="O478" i="64" s="1"/>
  <c r="O624" i="64"/>
  <c r="O50" i="64" s="1"/>
  <c r="O628" i="64"/>
  <c r="Q52" i="46"/>
  <c r="Q44" i="46"/>
  <c r="Q48" i="46"/>
  <c r="Q56" i="46"/>
  <c r="U628" i="64"/>
  <c r="U195" i="64" s="1"/>
  <c r="U616" i="64"/>
  <c r="U254" i="64" s="1"/>
  <c r="U620" i="64"/>
  <c r="U478" i="64" s="1"/>
  <c r="U624" i="64"/>
  <c r="W56" i="46"/>
  <c r="W48" i="46"/>
  <c r="W52" i="46"/>
  <c r="W44" i="46"/>
  <c r="J620" i="64"/>
  <c r="J405" i="64" s="1"/>
  <c r="J616" i="64"/>
  <c r="J254" i="64" s="1"/>
  <c r="J628" i="64"/>
  <c r="J340" i="64" s="1"/>
  <c r="J624" i="64"/>
  <c r="L52" i="46"/>
  <c r="L56" i="46"/>
  <c r="L44" i="46"/>
  <c r="L48" i="46"/>
  <c r="S620" i="64"/>
  <c r="S187" i="64" s="1"/>
  <c r="S628" i="64"/>
  <c r="S486" i="64" s="1"/>
  <c r="S624" i="64"/>
  <c r="S409" i="64" s="1"/>
  <c r="S616" i="64"/>
  <c r="S254" i="64" s="1"/>
  <c r="U52" i="46"/>
  <c r="U44" i="46"/>
  <c r="U48" i="46"/>
  <c r="U56" i="46"/>
  <c r="P124" i="47"/>
  <c r="P75" i="47" s="1"/>
  <c r="P220" i="25"/>
  <c r="F372" i="47"/>
  <c r="X154" i="25"/>
  <c r="I215" i="25"/>
  <c r="F405" i="64"/>
  <c r="I405" i="64"/>
  <c r="V372" i="47"/>
  <c r="F266" i="64"/>
  <c r="I266" i="64"/>
  <c r="F413" i="64"/>
  <c r="I413" i="64"/>
  <c r="T215" i="25"/>
  <c r="AI286" i="25"/>
  <c r="O220" i="25"/>
  <c r="O124" i="47"/>
  <c r="O75" i="47" s="1"/>
  <c r="F218" i="25"/>
  <c r="F122" i="47"/>
  <c r="F73" i="47" s="1"/>
  <c r="C216" i="47"/>
  <c r="I121" i="47"/>
  <c r="I217" i="25"/>
  <c r="I482" i="64"/>
  <c r="F482" i="64"/>
  <c r="H372" i="47"/>
  <c r="H218" i="25"/>
  <c r="H122" i="47"/>
  <c r="H73" i="47" s="1"/>
  <c r="E220" i="25"/>
  <c r="E124" i="47"/>
  <c r="E75" i="47" s="1"/>
  <c r="Z286" i="25"/>
  <c r="L372" i="47"/>
  <c r="Q219" i="25"/>
  <c r="Q123" i="47"/>
  <c r="Q74" i="47" s="1"/>
  <c r="AM140" i="25"/>
  <c r="R121" i="47"/>
  <c r="R217" i="25"/>
  <c r="O215" i="25"/>
  <c r="M122" i="47"/>
  <c r="M73" i="47" s="1"/>
  <c r="M218" i="25"/>
  <c r="M215" i="25"/>
  <c r="F558" i="64"/>
  <c r="F412" i="64"/>
  <c r="S123" i="47"/>
  <c r="S74" i="47" s="1"/>
  <c r="S219" i="25"/>
  <c r="P215" i="25"/>
  <c r="F119" i="64"/>
  <c r="F261" i="64"/>
  <c r="R218" i="25"/>
  <c r="R122" i="47"/>
  <c r="R73" i="47" s="1"/>
  <c r="R372" i="47"/>
  <c r="W121" i="47"/>
  <c r="W217" i="25"/>
  <c r="N121" i="47"/>
  <c r="N217" i="25"/>
  <c r="F267" i="64"/>
  <c r="S218" i="25"/>
  <c r="S122" i="47"/>
  <c r="S73" i="47" s="1"/>
  <c r="P121" i="47"/>
  <c r="P217" i="25"/>
  <c r="F123" i="47"/>
  <c r="F74" i="47" s="1"/>
  <c r="F219" i="25"/>
  <c r="D222" i="25"/>
  <c r="D173" i="56"/>
  <c r="K171" i="44" s="1"/>
  <c r="L171" i="44" s="1"/>
  <c r="I123" i="47"/>
  <c r="I74" i="47" s="1"/>
  <c r="I219" i="25"/>
  <c r="I124" i="47"/>
  <c r="I75" i="47" s="1"/>
  <c r="I220" i="25"/>
  <c r="G215" i="25"/>
  <c r="H220" i="25"/>
  <c r="H124" i="47"/>
  <c r="H75" i="47" s="1"/>
  <c r="E243" i="56"/>
  <c r="D85" i="56"/>
  <c r="Q372" i="47"/>
  <c r="U121" i="47"/>
  <c r="U217" i="25"/>
  <c r="AG224" i="46" l="1"/>
  <c r="AL140" i="25"/>
  <c r="F550" i="64"/>
  <c r="D344" i="64"/>
  <c r="F344" i="64" s="1"/>
  <c r="F369" i="64" s="1"/>
  <c r="D58" i="64"/>
  <c r="D82" i="64" s="1"/>
  <c r="F55" i="64"/>
  <c r="F58" i="64" s="1"/>
  <c r="F82" i="64" s="1"/>
  <c r="AQ140" i="25"/>
  <c r="AQ262" i="25" s="1"/>
  <c r="D200" i="64"/>
  <c r="F200" i="64" s="1"/>
  <c r="F224" i="64" s="1"/>
  <c r="D129" i="64"/>
  <c r="F129" i="64" s="1"/>
  <c r="F153" i="64" s="1"/>
  <c r="D417" i="64"/>
  <c r="F417" i="64" s="1"/>
  <c r="F441" i="64" s="1"/>
  <c r="F257" i="64"/>
  <c r="AR140" i="25"/>
  <c r="AR262" i="25" s="1"/>
  <c r="F477" i="64"/>
  <c r="C148" i="47"/>
  <c r="C338" i="47" s="1"/>
  <c r="F115" i="64"/>
  <c r="AQ224" i="46"/>
  <c r="AM224" i="46"/>
  <c r="AD224" i="46"/>
  <c r="AF140" i="25"/>
  <c r="AF262" i="25" s="1"/>
  <c r="L61" i="69"/>
  <c r="L15" i="69"/>
  <c r="AK119" i="25"/>
  <c r="AK262" i="25" s="1"/>
  <c r="O111" i="47"/>
  <c r="O62" i="47" s="1"/>
  <c r="V196" i="25"/>
  <c r="V319" i="25" s="1"/>
  <c r="F60" i="70"/>
  <c r="S319" i="25"/>
  <c r="D196" i="25"/>
  <c r="D319" i="25" s="1"/>
  <c r="G31" i="25"/>
  <c r="C151" i="47"/>
  <c r="J313" i="47"/>
  <c r="AE119" i="25"/>
  <c r="AE262" i="25" s="1"/>
  <c r="AI119" i="25"/>
  <c r="AI262" i="25" s="1"/>
  <c r="H54" i="71"/>
  <c r="X60" i="25"/>
  <c r="AS60" i="25" s="1"/>
  <c r="V55" i="70"/>
  <c r="AV54" i="64"/>
  <c r="AV409" i="64"/>
  <c r="V111" i="47"/>
  <c r="V305" i="47" s="1"/>
  <c r="P196" i="25"/>
  <c r="Z119" i="25"/>
  <c r="Z262" i="25" s="1"/>
  <c r="Q15" i="69"/>
  <c r="AV183" i="64"/>
  <c r="AV42" i="64"/>
  <c r="CO41" i="46"/>
  <c r="AF224" i="46"/>
  <c r="AE224" i="46"/>
  <c r="AV474" i="64"/>
  <c r="AV413" i="64"/>
  <c r="D45" i="56"/>
  <c r="K45" i="44" s="1"/>
  <c r="L45" i="44" s="1"/>
  <c r="AH140" i="25"/>
  <c r="AH262" i="25" s="1"/>
  <c r="W31" i="25"/>
  <c r="S31" i="25"/>
  <c r="AV254" i="64"/>
  <c r="AV124" i="64"/>
  <c r="D111" i="47"/>
  <c r="D62" i="47" s="1"/>
  <c r="U111" i="47"/>
  <c r="U62" i="47" s="1"/>
  <c r="S55" i="70"/>
  <c r="V239" i="56"/>
  <c r="C14" i="78"/>
  <c r="D14" i="78" s="1"/>
  <c r="J111" i="36"/>
  <c r="AJ159" i="46" s="1"/>
  <c r="J202" i="47" s="1"/>
  <c r="C147" i="47"/>
  <c r="AV120" i="64"/>
  <c r="AV401" i="64"/>
  <c r="AV112" i="64"/>
  <c r="AV328" i="64"/>
  <c r="AV336" i="64"/>
  <c r="AV555" i="64"/>
  <c r="AV547" i="64"/>
  <c r="AV478" i="64"/>
  <c r="AB224" i="46"/>
  <c r="X239" i="56"/>
  <c r="W196" i="25"/>
  <c r="W319" i="25" s="1"/>
  <c r="U55" i="70"/>
  <c r="P239" i="56"/>
  <c r="V278" i="25"/>
  <c r="AV559" i="64"/>
  <c r="D41" i="56"/>
  <c r="K41" i="44" s="1"/>
  <c r="L41" i="44" s="1"/>
  <c r="AV262" i="64"/>
  <c r="AV482" i="64"/>
  <c r="AV195" i="64"/>
  <c r="AV50" i="64"/>
  <c r="AV486" i="64"/>
  <c r="AV340" i="64"/>
  <c r="AO119" i="25"/>
  <c r="R111" i="36"/>
  <c r="AR163" i="46" s="1"/>
  <c r="AM149" i="25" s="1"/>
  <c r="AV191" i="64"/>
  <c r="X65" i="25"/>
  <c r="AS65" i="25" s="1"/>
  <c r="AV405" i="64"/>
  <c r="AV332" i="64"/>
  <c r="AV187" i="64"/>
  <c r="AV46" i="64"/>
  <c r="AG140" i="25"/>
  <c r="AG262" i="25" s="1"/>
  <c r="N196" i="25"/>
  <c r="N111" i="47"/>
  <c r="N62" i="47" s="1"/>
  <c r="V111" i="36"/>
  <c r="H111" i="36"/>
  <c r="F60" i="69"/>
  <c r="G111" i="36"/>
  <c r="T111" i="36"/>
  <c r="AT159" i="46" s="1"/>
  <c r="T202" i="47" s="1"/>
  <c r="AA172" i="64"/>
  <c r="E111" i="36"/>
  <c r="AE159" i="46" s="1"/>
  <c r="Z145" i="25" s="1"/>
  <c r="D111" i="36"/>
  <c r="AD159" i="46" s="1"/>
  <c r="Y145" i="25" s="1"/>
  <c r="P111" i="36"/>
  <c r="AP159" i="46" s="1"/>
  <c r="P202" i="47" s="1"/>
  <c r="AV551" i="64"/>
  <c r="AV116" i="64"/>
  <c r="P43" i="25"/>
  <c r="P15" i="69"/>
  <c r="F54" i="71"/>
  <c r="C133" i="25"/>
  <c r="AA19" i="64"/>
  <c r="N17" i="69"/>
  <c r="AA56" i="64"/>
  <c r="F14" i="69"/>
  <c r="AX154" i="46"/>
  <c r="T54" i="71"/>
  <c r="L278" i="25"/>
  <c r="O54" i="71"/>
  <c r="R31" i="25"/>
  <c r="Q31" i="25"/>
  <c r="D125" i="56"/>
  <c r="K123" i="44" s="1"/>
  <c r="L123" i="44" s="1"/>
  <c r="AA167" i="64"/>
  <c r="AA450" i="64"/>
  <c r="D127" i="56"/>
  <c r="K125" i="44" s="1"/>
  <c r="L125" i="44" s="1"/>
  <c r="AA523" i="64"/>
  <c r="AP140" i="25"/>
  <c r="L55" i="70"/>
  <c r="R197" i="25"/>
  <c r="R319" i="25" s="1"/>
  <c r="W43" i="25"/>
  <c r="AA458" i="64"/>
  <c r="H61" i="69"/>
  <c r="AA464" i="64"/>
  <c r="C86" i="25"/>
  <c r="D67" i="36" s="1"/>
  <c r="I159" i="46" s="1"/>
  <c r="AA102" i="64"/>
  <c r="C27" i="25"/>
  <c r="AA238" i="64"/>
  <c r="AA391" i="64"/>
  <c r="AA18" i="64"/>
  <c r="AA463" i="64"/>
  <c r="AS224" i="46"/>
  <c r="N112" i="47"/>
  <c r="H196" i="25"/>
  <c r="H319" i="25" s="1"/>
  <c r="L375" i="47"/>
  <c r="N197" i="25"/>
  <c r="I111" i="47"/>
  <c r="I62" i="47" s="1"/>
  <c r="I239" i="56"/>
  <c r="AA561" i="64"/>
  <c r="AA159" i="64"/>
  <c r="AA244" i="64"/>
  <c r="AA531" i="64"/>
  <c r="AA197" i="64"/>
  <c r="R112" i="47"/>
  <c r="R63" i="47" s="1"/>
  <c r="AA242" i="46"/>
  <c r="AA538" i="64"/>
  <c r="AA390" i="64"/>
  <c r="I43" i="25"/>
  <c r="O43" i="25"/>
  <c r="AO163" i="46"/>
  <c r="O206" i="47" s="1"/>
  <c r="AO159" i="46"/>
  <c r="O202" i="47" s="1"/>
  <c r="AA309" i="64"/>
  <c r="AA32" i="64"/>
  <c r="AA385" i="64"/>
  <c r="AA415" i="64"/>
  <c r="AA377" i="64"/>
  <c r="AA304" i="64"/>
  <c r="P61" i="69"/>
  <c r="AA305" i="64"/>
  <c r="AX133" i="46"/>
  <c r="G196" i="25"/>
  <c r="G55" i="70"/>
  <c r="N55" i="70"/>
  <c r="AA317" i="64"/>
  <c r="K112" i="47"/>
  <c r="K63" i="47" s="1"/>
  <c r="D58" i="56"/>
  <c r="D244" i="56" s="1"/>
  <c r="K111" i="36"/>
  <c r="Q111" i="36"/>
  <c r="F111" i="36"/>
  <c r="M111" i="36"/>
  <c r="S111" i="36"/>
  <c r="I111" i="36"/>
  <c r="W111" i="36"/>
  <c r="L111" i="36"/>
  <c r="N111" i="36"/>
  <c r="U111" i="36"/>
  <c r="AA160" i="64"/>
  <c r="AA342" i="64"/>
  <c r="AA31" i="64"/>
  <c r="AA173" i="64"/>
  <c r="AA542" i="64"/>
  <c r="AA88" i="64"/>
  <c r="AA312" i="64"/>
  <c r="AA537" i="64"/>
  <c r="AA249" i="64"/>
  <c r="AA96" i="64"/>
  <c r="AA268" i="64"/>
  <c r="D33" i="56"/>
  <c r="K33" i="44" s="1"/>
  <c r="L33" i="44" s="1"/>
  <c r="AA126" i="64"/>
  <c r="AA231" i="64"/>
  <c r="AA318" i="64"/>
  <c r="AA488" i="64"/>
  <c r="AA26" i="64"/>
  <c r="AA101" i="64"/>
  <c r="AA230" i="64"/>
  <c r="L239" i="56"/>
  <c r="CO58" i="46"/>
  <c r="AA235" i="64"/>
  <c r="AA396" i="64"/>
  <c r="N43" i="25"/>
  <c r="C45" i="25"/>
  <c r="L57" i="36" s="1"/>
  <c r="H15" i="69"/>
  <c r="N63" i="69"/>
  <c r="AA33" i="64"/>
  <c r="AA243" i="64"/>
  <c r="M31" i="25"/>
  <c r="AA164" i="64"/>
  <c r="AA536" i="64"/>
  <c r="D123" i="56"/>
  <c r="K121" i="44" s="1"/>
  <c r="L121" i="44" s="1"/>
  <c r="AA451" i="64"/>
  <c r="AA524" i="64"/>
  <c r="AA378" i="64"/>
  <c r="AA89" i="64"/>
  <c r="Q239" i="56"/>
  <c r="P197" i="25"/>
  <c r="AA382" i="64"/>
  <c r="AA243" i="46"/>
  <c r="CL257" i="46"/>
  <c r="CL256" i="46"/>
  <c r="AA23" i="64"/>
  <c r="AA166" i="64"/>
  <c r="V61" i="69"/>
  <c r="AA455" i="64"/>
  <c r="L43" i="25"/>
  <c r="AA178" i="64"/>
  <c r="N31" i="25"/>
  <c r="U43" i="25"/>
  <c r="Q43" i="25"/>
  <c r="S43" i="25"/>
  <c r="U375" i="47"/>
  <c r="BQ257" i="46"/>
  <c r="F237" i="46"/>
  <c r="V222" i="47"/>
  <c r="M196" i="25"/>
  <c r="M319" i="25" s="1"/>
  <c r="M111" i="47"/>
  <c r="M62" i="47" s="1"/>
  <c r="W222" i="47"/>
  <c r="AA107" i="64"/>
  <c r="AA255" i="64"/>
  <c r="AA403" i="64"/>
  <c r="AA475" i="64"/>
  <c r="AA184" i="64"/>
  <c r="AA476" i="64"/>
  <c r="AA185" i="64"/>
  <c r="AA548" i="64"/>
  <c r="AA245" i="64"/>
  <c r="AA20" i="64"/>
  <c r="AA465" i="64"/>
  <c r="R405" i="64"/>
  <c r="F375" i="47"/>
  <c r="T43" i="25"/>
  <c r="J278" i="25"/>
  <c r="V43" i="25"/>
  <c r="AA338" i="64"/>
  <c r="AA122" i="64"/>
  <c r="AA557" i="64"/>
  <c r="AA379" i="64"/>
  <c r="R222" i="47"/>
  <c r="Z266" i="64"/>
  <c r="F222" i="47"/>
  <c r="L42" i="64"/>
  <c r="E222" i="47"/>
  <c r="H222" i="47"/>
  <c r="C132" i="25"/>
  <c r="C284" i="25" s="1"/>
  <c r="AA484" i="64"/>
  <c r="AA453" i="64"/>
  <c r="AA233" i="64"/>
  <c r="AA90" i="64"/>
  <c r="AA161" i="64"/>
  <c r="D22" i="56"/>
  <c r="K22" i="44" s="1"/>
  <c r="L22" i="44" s="1"/>
  <c r="M54" i="71"/>
  <c r="M55" i="70"/>
  <c r="P222" i="47"/>
  <c r="CL237" i="46"/>
  <c r="D147" i="56"/>
  <c r="K145" i="44" s="1"/>
  <c r="AA306" i="64"/>
  <c r="AA323" i="64"/>
  <c r="AA469" i="64"/>
  <c r="AA37" i="64"/>
  <c r="AA392" i="64"/>
  <c r="AA232" i="64"/>
  <c r="AA174" i="64"/>
  <c r="AA256" i="64"/>
  <c r="D46" i="56"/>
  <c r="K46" i="44" s="1"/>
  <c r="L46" i="44" s="1"/>
  <c r="AA402" i="64"/>
  <c r="AA44" i="64"/>
  <c r="AA43" i="64"/>
  <c r="AA113" i="64"/>
  <c r="AA114" i="64"/>
  <c r="AA330" i="64"/>
  <c r="AA329" i="64"/>
  <c r="AA549" i="64"/>
  <c r="AA316" i="64"/>
  <c r="AA530" i="64"/>
  <c r="AA25" i="64"/>
  <c r="AA311" i="64"/>
  <c r="AA95" i="64"/>
  <c r="AA457" i="64"/>
  <c r="AA237" i="64"/>
  <c r="V15" i="69"/>
  <c r="AA93" i="64"/>
  <c r="AA103" i="64"/>
  <c r="AA528" i="64"/>
  <c r="AA319" i="64"/>
  <c r="AA52" i="64"/>
  <c r="AA264" i="64"/>
  <c r="AA193" i="64"/>
  <c r="AA411" i="64"/>
  <c r="AA526" i="64"/>
  <c r="AA21" i="64"/>
  <c r="AA162" i="64"/>
  <c r="AA452" i="64"/>
  <c r="AA525" i="64"/>
  <c r="C63" i="74"/>
  <c r="C61" i="75"/>
  <c r="D43" i="25"/>
  <c r="J43" i="25"/>
  <c r="M43" i="25"/>
  <c r="V375" i="47"/>
  <c r="E43" i="25"/>
  <c r="AA240" i="64"/>
  <c r="F43" i="25"/>
  <c r="R43" i="25"/>
  <c r="AA389" i="64"/>
  <c r="AA171" i="64"/>
  <c r="D17" i="69"/>
  <c r="V63" i="69"/>
  <c r="V17" i="69"/>
  <c r="R17" i="69"/>
  <c r="I17" i="69"/>
  <c r="S63" i="69"/>
  <c r="E17" i="69"/>
  <c r="AA384" i="64"/>
  <c r="E63" i="69"/>
  <c r="U63" i="69"/>
  <c r="D63" i="69"/>
  <c r="AA30" i="64"/>
  <c r="M63" i="69"/>
  <c r="K17" i="69"/>
  <c r="U17" i="69"/>
  <c r="I63" i="69"/>
  <c r="O17" i="69"/>
  <c r="O63" i="69"/>
  <c r="W17" i="69"/>
  <c r="W63" i="69"/>
  <c r="P17" i="69"/>
  <c r="AA242" i="64"/>
  <c r="AA100" i="64"/>
  <c r="M17" i="69"/>
  <c r="D55" i="69"/>
  <c r="C55" i="69" s="1"/>
  <c r="D32" i="56"/>
  <c r="K32" i="44" s="1"/>
  <c r="L32" i="44" s="1"/>
  <c r="J63" i="69"/>
  <c r="H63" i="69"/>
  <c r="AA535" i="64"/>
  <c r="AA462" i="64"/>
  <c r="K63" i="69"/>
  <c r="H17" i="69"/>
  <c r="T63" i="69"/>
  <c r="G17" i="69"/>
  <c r="R63" i="69"/>
  <c r="S17" i="69"/>
  <c r="J17" i="69"/>
  <c r="F17" i="69"/>
  <c r="F63" i="69"/>
  <c r="Q63" i="69"/>
  <c r="Q17" i="69"/>
  <c r="T17" i="69"/>
  <c r="P63" i="69"/>
  <c r="G63" i="69"/>
  <c r="R55" i="70"/>
  <c r="R54" i="71"/>
  <c r="D54" i="71"/>
  <c r="D55" i="70"/>
  <c r="P55" i="70"/>
  <c r="P54" i="71"/>
  <c r="J54" i="71"/>
  <c r="J55" i="70"/>
  <c r="BQ256" i="46"/>
  <c r="D31" i="56"/>
  <c r="K31" i="44" s="1"/>
  <c r="L31" i="44" s="1"/>
  <c r="AA241" i="64"/>
  <c r="AA99" i="64"/>
  <c r="AA468" i="64"/>
  <c r="AA322" i="64"/>
  <c r="AA29" i="64"/>
  <c r="J111" i="47"/>
  <c r="J62" i="47" s="1"/>
  <c r="J196" i="25"/>
  <c r="T111" i="47"/>
  <c r="T62" i="47" s="1"/>
  <c r="T196" i="25"/>
  <c r="AA534" i="64"/>
  <c r="AA248" i="64"/>
  <c r="AA541" i="64"/>
  <c r="AA177" i="64"/>
  <c r="F39" i="71"/>
  <c r="AA246" i="46"/>
  <c r="AA170" i="64"/>
  <c r="AA461" i="64"/>
  <c r="AA36" i="64"/>
  <c r="AA395" i="64"/>
  <c r="K196" i="25"/>
  <c r="K319" i="25" s="1"/>
  <c r="K111" i="47"/>
  <c r="K62" i="47" s="1"/>
  <c r="E111" i="47"/>
  <c r="E62" i="47" s="1"/>
  <c r="E196" i="25"/>
  <c r="R482" i="64"/>
  <c r="F256" i="46"/>
  <c r="AA398" i="64"/>
  <c r="L62" i="69"/>
  <c r="N16" i="69"/>
  <c r="F62" i="69"/>
  <c r="I16" i="69"/>
  <c r="R16" i="69"/>
  <c r="AA315" i="64"/>
  <c r="AA388" i="64"/>
  <c r="AA106" i="64"/>
  <c r="F111" i="47"/>
  <c r="F62" i="47" s="1"/>
  <c r="F196" i="25"/>
  <c r="AA254" i="46"/>
  <c r="P31" i="25"/>
  <c r="AA91" i="64"/>
  <c r="P62" i="69"/>
  <c r="O16" i="69"/>
  <c r="E14" i="69"/>
  <c r="Q62" i="69"/>
  <c r="O31" i="25"/>
  <c r="AA39" i="64"/>
  <c r="P16" i="69"/>
  <c r="E62" i="69"/>
  <c r="S16" i="69"/>
  <c r="O62" i="69"/>
  <c r="K62" i="69"/>
  <c r="AA459" i="64"/>
  <c r="AA97" i="64"/>
  <c r="T62" i="69"/>
  <c r="Q16" i="69"/>
  <c r="AA127" i="64"/>
  <c r="U16" i="69"/>
  <c r="I62" i="69"/>
  <c r="R62" i="69"/>
  <c r="H16" i="69"/>
  <c r="AA380" i="64"/>
  <c r="AA109" i="64"/>
  <c r="S62" i="69"/>
  <c r="V16" i="69"/>
  <c r="D16" i="69"/>
  <c r="AA313" i="64"/>
  <c r="AA27" i="64"/>
  <c r="D62" i="69"/>
  <c r="T16" i="69"/>
  <c r="M16" i="69"/>
  <c r="AA198" i="64"/>
  <c r="AA57" i="64"/>
  <c r="AA343" i="64"/>
  <c r="AA325" i="64"/>
  <c r="AA471" i="64"/>
  <c r="AA544" i="64"/>
  <c r="W16" i="69"/>
  <c r="V62" i="69"/>
  <c r="G16" i="69"/>
  <c r="G62" i="69"/>
  <c r="K16" i="69"/>
  <c r="AA239" i="64"/>
  <c r="AA386" i="64"/>
  <c r="J62" i="69"/>
  <c r="M62" i="69"/>
  <c r="AA489" i="64"/>
  <c r="AA416" i="64"/>
  <c r="U62" i="69"/>
  <c r="H62" i="69"/>
  <c r="AA251" i="64"/>
  <c r="AA180" i="64"/>
  <c r="W62" i="69"/>
  <c r="E16" i="69"/>
  <c r="L16" i="69"/>
  <c r="AA168" i="64"/>
  <c r="AA532" i="64"/>
  <c r="J16" i="69"/>
  <c r="N62" i="69"/>
  <c r="AA269" i="64"/>
  <c r="AA562" i="64"/>
  <c r="F16" i="69"/>
  <c r="C90" i="25"/>
  <c r="L222" i="47"/>
  <c r="CL249" i="46"/>
  <c r="F257" i="46"/>
  <c r="W482" i="64"/>
  <c r="R258" i="64"/>
  <c r="AA307" i="64"/>
  <c r="D23" i="56"/>
  <c r="K23" i="44" s="1"/>
  <c r="L23" i="44" s="1"/>
  <c r="R60" i="69"/>
  <c r="AV225" i="46"/>
  <c r="G60" i="69"/>
  <c r="Y263" i="25"/>
  <c r="X120" i="25"/>
  <c r="X263" i="25" s="1"/>
  <c r="K375" i="47"/>
  <c r="Q375" i="47"/>
  <c r="L482" i="64"/>
  <c r="D60" i="69"/>
  <c r="U60" i="69"/>
  <c r="R14" i="69"/>
  <c r="Q14" i="69"/>
  <c r="E31" i="25"/>
  <c r="J13" i="69"/>
  <c r="J59" i="69"/>
  <c r="S59" i="69"/>
  <c r="O59" i="69"/>
  <c r="I60" i="69"/>
  <c r="C52" i="69"/>
  <c r="E60" i="69"/>
  <c r="P14" i="69"/>
  <c r="L60" i="69"/>
  <c r="J14" i="69"/>
  <c r="J31" i="25"/>
  <c r="L14" i="69"/>
  <c r="C138" i="25"/>
  <c r="C292" i="25" s="1"/>
  <c r="D292" i="25"/>
  <c r="AA234" i="64"/>
  <c r="AA454" i="64"/>
  <c r="AA314" i="64"/>
  <c r="K14" i="69"/>
  <c r="O14" i="69"/>
  <c r="N14" i="69"/>
  <c r="H60" i="69"/>
  <c r="V31" i="25"/>
  <c r="Q60" i="69"/>
  <c r="M14" i="69"/>
  <c r="H31" i="25"/>
  <c r="AA308" i="64"/>
  <c r="AA92" i="64"/>
  <c r="W14" i="69"/>
  <c r="S60" i="69"/>
  <c r="D14" i="69"/>
  <c r="G14" i="69"/>
  <c r="T14" i="69"/>
  <c r="T13" i="69"/>
  <c r="K60" i="69"/>
  <c r="I14" i="69"/>
  <c r="J60" i="69"/>
  <c r="D31" i="25"/>
  <c r="AA527" i="64"/>
  <c r="S14" i="69"/>
  <c r="T60" i="69"/>
  <c r="AA543" i="64"/>
  <c r="F59" i="69"/>
  <c r="F13" i="69"/>
  <c r="H59" i="69"/>
  <c r="N59" i="69"/>
  <c r="M13" i="69"/>
  <c r="L59" i="69"/>
  <c r="O60" i="69"/>
  <c r="N60" i="69"/>
  <c r="H14" i="69"/>
  <c r="P60" i="69"/>
  <c r="M60" i="69"/>
  <c r="AA381" i="64"/>
  <c r="AA22" i="64"/>
  <c r="AA163" i="64"/>
  <c r="W60" i="69"/>
  <c r="U14" i="69"/>
  <c r="G13" i="69"/>
  <c r="AA250" i="64"/>
  <c r="AA179" i="64"/>
  <c r="AA38" i="64"/>
  <c r="D59" i="69"/>
  <c r="E59" i="69"/>
  <c r="Q59" i="69"/>
  <c r="U13" i="69"/>
  <c r="W59" i="69"/>
  <c r="S13" i="69"/>
  <c r="K59" i="69"/>
  <c r="N13" i="69"/>
  <c r="R59" i="69"/>
  <c r="G59" i="69"/>
  <c r="AA470" i="64"/>
  <c r="D13" i="69"/>
  <c r="AA324" i="64"/>
  <c r="H13" i="69"/>
  <c r="P13" i="69"/>
  <c r="D122" i="56"/>
  <c r="E242" i="56"/>
  <c r="V13" i="69"/>
  <c r="E13" i="69"/>
  <c r="U59" i="69"/>
  <c r="W13" i="69"/>
  <c r="K13" i="69"/>
  <c r="I13" i="69"/>
  <c r="T59" i="69"/>
  <c r="R13" i="69"/>
  <c r="L13" i="69"/>
  <c r="AA108" i="64"/>
  <c r="AA397" i="64"/>
  <c r="P59" i="69"/>
  <c r="Q13" i="69"/>
  <c r="O13" i="69"/>
  <c r="M59" i="69"/>
  <c r="V59" i="69"/>
  <c r="I59" i="69"/>
  <c r="M116" i="64"/>
  <c r="AA28" i="64"/>
  <c r="AA236" i="64"/>
  <c r="AA460" i="64"/>
  <c r="AA383" i="64"/>
  <c r="AA98" i="64"/>
  <c r="J34" i="44"/>
  <c r="AA240" i="46"/>
  <c r="U61" i="69"/>
  <c r="F61" i="69"/>
  <c r="Q222" i="47"/>
  <c r="K405" i="64"/>
  <c r="Z547" i="64"/>
  <c r="T375" i="47"/>
  <c r="U222" i="47"/>
  <c r="BQ237" i="46"/>
  <c r="AA387" i="64"/>
  <c r="W375" i="47"/>
  <c r="F41" i="71"/>
  <c r="F63" i="70"/>
  <c r="G255" i="56"/>
  <c r="O375" i="47"/>
  <c r="X278" i="25"/>
  <c r="AA310" i="64"/>
  <c r="AA333" i="64"/>
  <c r="X478" i="64"/>
  <c r="E375" i="47"/>
  <c r="J54" i="70"/>
  <c r="J53" i="71"/>
  <c r="AA40" i="64"/>
  <c r="AA252" i="64"/>
  <c r="O53" i="71"/>
  <c r="O54" i="70"/>
  <c r="K53" i="71"/>
  <c r="K54" i="70"/>
  <c r="H54" i="70"/>
  <c r="H53" i="71"/>
  <c r="M54" i="70"/>
  <c r="M53" i="71"/>
  <c r="R54" i="70"/>
  <c r="R53" i="71"/>
  <c r="E53" i="71"/>
  <c r="E54" i="70"/>
  <c r="V54" i="70"/>
  <c r="V53" i="71"/>
  <c r="I53" i="71"/>
  <c r="I54" i="70"/>
  <c r="D53" i="71"/>
  <c r="D54" i="70"/>
  <c r="D42" i="56"/>
  <c r="K42" i="44" s="1"/>
  <c r="L42" i="44" s="1"/>
  <c r="AA399" i="64"/>
  <c r="AA472" i="64"/>
  <c r="U54" i="70"/>
  <c r="U53" i="71"/>
  <c r="P53" i="71"/>
  <c r="P54" i="70"/>
  <c r="F54" i="70"/>
  <c r="F53" i="71"/>
  <c r="S54" i="70"/>
  <c r="S53" i="71"/>
  <c r="AA110" i="64"/>
  <c r="AA326" i="64"/>
  <c r="L53" i="71"/>
  <c r="L54" i="70"/>
  <c r="AA529" i="64"/>
  <c r="I61" i="69"/>
  <c r="N54" i="70"/>
  <c r="N53" i="71"/>
  <c r="Q54" i="70"/>
  <c r="Q53" i="71"/>
  <c r="G53" i="71"/>
  <c r="G54" i="70"/>
  <c r="W54" i="70"/>
  <c r="W53" i="71"/>
  <c r="D60" i="75"/>
  <c r="C60" i="75" s="1"/>
  <c r="C62" i="74"/>
  <c r="AA545" i="64"/>
  <c r="AA181" i="64"/>
  <c r="T53" i="71"/>
  <c r="T54" i="70"/>
  <c r="W413" i="64"/>
  <c r="Z42" i="64"/>
  <c r="K478" i="64"/>
  <c r="M375" i="47"/>
  <c r="Z474" i="64"/>
  <c r="R120" i="64"/>
  <c r="R409" i="64"/>
  <c r="M222" i="47"/>
  <c r="G375" i="47"/>
  <c r="L120" i="64"/>
  <c r="K222" i="47"/>
  <c r="P375" i="47"/>
  <c r="AA456" i="64"/>
  <c r="AA94" i="64"/>
  <c r="AA165" i="64"/>
  <c r="D148" i="56"/>
  <c r="K146" i="44" s="1"/>
  <c r="L146" i="44" s="1"/>
  <c r="AA188" i="64"/>
  <c r="AA169" i="64"/>
  <c r="AA533" i="64"/>
  <c r="AA47" i="64"/>
  <c r="AA406" i="64"/>
  <c r="AA259" i="64"/>
  <c r="Y413" i="64"/>
  <c r="G266" i="64"/>
  <c r="I222" i="47"/>
  <c r="G222" i="47"/>
  <c r="AA337" i="64"/>
  <c r="AA479" i="64"/>
  <c r="O61" i="69"/>
  <c r="S15" i="69"/>
  <c r="M482" i="64"/>
  <c r="Z116" i="64"/>
  <c r="C24" i="11"/>
  <c r="AA552" i="64"/>
  <c r="E15" i="69"/>
  <c r="E61" i="69"/>
  <c r="AA24" i="64"/>
  <c r="D15" i="69"/>
  <c r="F15" i="69"/>
  <c r="K15" i="69"/>
  <c r="AA117" i="64"/>
  <c r="G15" i="69"/>
  <c r="J61" i="69"/>
  <c r="N15" i="69"/>
  <c r="T112" i="47"/>
  <c r="U239" i="56"/>
  <c r="T197" i="25"/>
  <c r="AA410" i="64"/>
  <c r="AA121" i="64"/>
  <c r="Q197" i="25"/>
  <c r="Q319" i="25" s="1"/>
  <c r="R239" i="56"/>
  <c r="Q112" i="47"/>
  <c r="D61" i="69"/>
  <c r="I15" i="69"/>
  <c r="M15" i="69"/>
  <c r="W61" i="69"/>
  <c r="I112" i="47"/>
  <c r="I197" i="25"/>
  <c r="I319" i="25" s="1"/>
  <c r="J239" i="56"/>
  <c r="AA553" i="64"/>
  <c r="AA48" i="64"/>
  <c r="AA263" i="64"/>
  <c r="G239" i="56"/>
  <c r="F197" i="25"/>
  <c r="F112" i="47"/>
  <c r="K61" i="69"/>
  <c r="M61" i="69"/>
  <c r="L112" i="47"/>
  <c r="L63" i="47" s="1"/>
  <c r="L197" i="25"/>
  <c r="L319" i="25" s="1"/>
  <c r="M239" i="56"/>
  <c r="S61" i="69"/>
  <c r="AA334" i="64"/>
  <c r="AA260" i="64"/>
  <c r="T15" i="69"/>
  <c r="J15" i="69"/>
  <c r="AA483" i="64"/>
  <c r="AA51" i="64"/>
  <c r="J112" i="47"/>
  <c r="J197" i="25"/>
  <c r="K239" i="56"/>
  <c r="O197" i="25"/>
  <c r="O319" i="25" s="1"/>
  <c r="O112" i="47"/>
  <c r="O63" i="47" s="1"/>
  <c r="E112" i="47"/>
  <c r="E197" i="25"/>
  <c r="C15" i="72"/>
  <c r="F239" i="56"/>
  <c r="W15" i="69"/>
  <c r="AA118" i="64"/>
  <c r="AA189" i="64"/>
  <c r="U197" i="25"/>
  <c r="U319" i="25" s="1"/>
  <c r="U112" i="47"/>
  <c r="U63" i="47" s="1"/>
  <c r="T61" i="69"/>
  <c r="G61" i="69"/>
  <c r="N61" i="69"/>
  <c r="AA192" i="64"/>
  <c r="AA556" i="64"/>
  <c r="U15" i="69"/>
  <c r="C134" i="25"/>
  <c r="E278" i="25"/>
  <c r="O15" i="69"/>
  <c r="AA407" i="64"/>
  <c r="AA480" i="64"/>
  <c r="G112" i="47"/>
  <c r="G197" i="25"/>
  <c r="H239" i="56"/>
  <c r="BS27" i="46"/>
  <c r="AO53" i="46"/>
  <c r="O156" i="47" s="1"/>
  <c r="AD53" i="46"/>
  <c r="AI53" i="46"/>
  <c r="I156" i="47" s="1"/>
  <c r="AT53" i="46"/>
  <c r="T156" i="47" s="1"/>
  <c r="AJ53" i="46"/>
  <c r="J156" i="47" s="1"/>
  <c r="AQ53" i="46"/>
  <c r="Q156" i="47" s="1"/>
  <c r="AK53" i="46"/>
  <c r="K156" i="47" s="1"/>
  <c r="AU53" i="46"/>
  <c r="U156" i="47" s="1"/>
  <c r="AH53" i="46"/>
  <c r="H156" i="47" s="1"/>
  <c r="AR53" i="46"/>
  <c r="R156" i="47" s="1"/>
  <c r="AL53" i="46"/>
  <c r="L156" i="47" s="1"/>
  <c r="AN53" i="46"/>
  <c r="N156" i="47" s="1"/>
  <c r="AF53" i="46"/>
  <c r="F156" i="47" s="1"/>
  <c r="AM53" i="46"/>
  <c r="M156" i="47" s="1"/>
  <c r="AS53" i="46"/>
  <c r="S156" i="47" s="1"/>
  <c r="AV53" i="46"/>
  <c r="V156" i="47" s="1"/>
  <c r="AP53" i="46"/>
  <c r="P156" i="47" s="1"/>
  <c r="AW53" i="46"/>
  <c r="W156" i="47" s="1"/>
  <c r="AE53" i="46"/>
  <c r="E156" i="47" s="1"/>
  <c r="AG53" i="46"/>
  <c r="G156" i="47" s="1"/>
  <c r="J55" i="25"/>
  <c r="K40" i="56"/>
  <c r="L55" i="25"/>
  <c r="M40" i="56"/>
  <c r="Q55" i="25"/>
  <c r="R40" i="56"/>
  <c r="I55" i="25"/>
  <c r="J40" i="56"/>
  <c r="W40" i="56"/>
  <c r="V55" i="25"/>
  <c r="R29" i="56"/>
  <c r="Q54" i="69" s="1"/>
  <c r="Q38" i="25"/>
  <c r="K29" i="56"/>
  <c r="J54" i="69" s="1"/>
  <c r="J38" i="25"/>
  <c r="S38" i="25"/>
  <c r="T29" i="56"/>
  <c r="S54" i="69" s="1"/>
  <c r="S29" i="56"/>
  <c r="R54" i="69" s="1"/>
  <c r="R38" i="25"/>
  <c r="X29" i="56"/>
  <c r="W54" i="69" s="1"/>
  <c r="W38" i="25"/>
  <c r="U28" i="56"/>
  <c r="T37" i="25"/>
  <c r="K37" i="25"/>
  <c r="L28" i="56"/>
  <c r="K28" i="56"/>
  <c r="J37" i="25"/>
  <c r="J39" i="25" s="1"/>
  <c r="G37" i="25"/>
  <c r="H28" i="56"/>
  <c r="V28" i="56"/>
  <c r="U37" i="25"/>
  <c r="AC39" i="46"/>
  <c r="CO39" i="46" s="1"/>
  <c r="D54" i="25"/>
  <c r="E39" i="56"/>
  <c r="O54" i="25"/>
  <c r="P39" i="56"/>
  <c r="V39" i="56"/>
  <c r="U54" i="25"/>
  <c r="W39" i="56"/>
  <c r="V54" i="25"/>
  <c r="AE77" i="25"/>
  <c r="J159" i="47"/>
  <c r="P159" i="47"/>
  <c r="AK77" i="25"/>
  <c r="R159" i="47"/>
  <c r="AM77" i="25"/>
  <c r="AC77" i="25"/>
  <c r="H159" i="47"/>
  <c r="G159" i="47"/>
  <c r="AB77" i="25"/>
  <c r="U65" i="74"/>
  <c r="U63" i="75" s="1"/>
  <c r="U75" i="25"/>
  <c r="V54" i="56"/>
  <c r="D75" i="25"/>
  <c r="D65" i="74"/>
  <c r="E54" i="56"/>
  <c r="AC54" i="46"/>
  <c r="CO54" i="46" s="1"/>
  <c r="J54" i="56"/>
  <c r="I75" i="25"/>
  <c r="I65" i="74"/>
  <c r="I63" i="75" s="1"/>
  <c r="P75" i="25"/>
  <c r="P65" i="74"/>
  <c r="P63" i="75" s="1"/>
  <c r="Q54" i="56"/>
  <c r="W65" i="74"/>
  <c r="W63" i="75" s="1"/>
  <c r="W75" i="25"/>
  <c r="X54" i="56"/>
  <c r="N53" i="46"/>
  <c r="S53" i="46"/>
  <c r="K53" i="46"/>
  <c r="AB53" i="46"/>
  <c r="X53" i="46"/>
  <c r="V53" i="46"/>
  <c r="R53" i="46"/>
  <c r="Q53" i="46"/>
  <c r="M53" i="46"/>
  <c r="T53" i="46"/>
  <c r="Z53" i="46"/>
  <c r="P53" i="46"/>
  <c r="Y53" i="46"/>
  <c r="U53" i="46"/>
  <c r="O53" i="46"/>
  <c r="J53" i="46"/>
  <c r="H53" i="46"/>
  <c r="AA53" i="46"/>
  <c r="I53" i="46"/>
  <c r="L53" i="46"/>
  <c r="W53" i="46"/>
  <c r="CN53" i="46"/>
  <c r="U55" i="25"/>
  <c r="V40" i="56"/>
  <c r="F55" i="25"/>
  <c r="G40" i="56"/>
  <c r="R55" i="25"/>
  <c r="S40" i="56"/>
  <c r="I40" i="56"/>
  <c r="H55" i="25"/>
  <c r="F40" i="56"/>
  <c r="E55" i="25"/>
  <c r="H27" i="46"/>
  <c r="AB27" i="46"/>
  <c r="X27" i="56" s="1"/>
  <c r="L27" i="46"/>
  <c r="H27" i="56" s="1"/>
  <c r="V27" i="46"/>
  <c r="R27" i="56" s="1"/>
  <c r="I27" i="46"/>
  <c r="Y27" i="46"/>
  <c r="U27" i="56" s="1"/>
  <c r="N27" i="46"/>
  <c r="J27" i="56" s="1"/>
  <c r="X27" i="46"/>
  <c r="T27" i="56" s="1"/>
  <c r="Q27" i="46"/>
  <c r="M27" i="56" s="1"/>
  <c r="M27" i="46"/>
  <c r="I27" i="56" s="1"/>
  <c r="Z27" i="46"/>
  <c r="V27" i="56" s="1"/>
  <c r="W27" i="46"/>
  <c r="S27" i="56" s="1"/>
  <c r="S27" i="46"/>
  <c r="O27" i="56" s="1"/>
  <c r="J27" i="46"/>
  <c r="F27" i="56" s="1"/>
  <c r="O27" i="46"/>
  <c r="K27" i="56" s="1"/>
  <c r="R27" i="46"/>
  <c r="N27" i="56" s="1"/>
  <c r="K27" i="46"/>
  <c r="G27" i="56" s="1"/>
  <c r="T27" i="46"/>
  <c r="P27" i="56" s="1"/>
  <c r="P27" i="46"/>
  <c r="L27" i="56" s="1"/>
  <c r="AA27" i="46"/>
  <c r="W27" i="56" s="1"/>
  <c r="U27" i="46"/>
  <c r="Q27" i="56" s="1"/>
  <c r="E38" i="25"/>
  <c r="F29" i="56"/>
  <c r="E54" i="69" s="1"/>
  <c r="T38" i="25"/>
  <c r="U29" i="56"/>
  <c r="T54" i="69" s="1"/>
  <c r="O38" i="25"/>
  <c r="P29" i="56"/>
  <c r="O54" i="69" s="1"/>
  <c r="V29" i="56"/>
  <c r="U54" i="69" s="1"/>
  <c r="U38" i="25"/>
  <c r="K38" i="25"/>
  <c r="L29" i="56"/>
  <c r="K54" i="69" s="1"/>
  <c r="AC28" i="46"/>
  <c r="CO28" i="46" s="1"/>
  <c r="E28" i="56"/>
  <c r="D37" i="25"/>
  <c r="I28" i="56"/>
  <c r="H37" i="25"/>
  <c r="O37" i="25"/>
  <c r="P28" i="56"/>
  <c r="Q28" i="56"/>
  <c r="P37" i="25"/>
  <c r="G28" i="56"/>
  <c r="F37" i="25"/>
  <c r="M39" i="56"/>
  <c r="L54" i="25"/>
  <c r="S54" i="25"/>
  <c r="T39" i="56"/>
  <c r="U39" i="56"/>
  <c r="T54" i="25"/>
  <c r="K54" i="25"/>
  <c r="L39" i="56"/>
  <c r="H54" i="25"/>
  <c r="I39" i="56"/>
  <c r="O39" i="56"/>
  <c r="N54" i="25"/>
  <c r="Y77" i="25"/>
  <c r="D159" i="47"/>
  <c r="AX56" i="46"/>
  <c r="L159" i="47"/>
  <c r="AG77" i="25"/>
  <c r="K159" i="47"/>
  <c r="AF77" i="25"/>
  <c r="V159" i="47"/>
  <c r="AQ77" i="25"/>
  <c r="O159" i="47"/>
  <c r="AJ77" i="25"/>
  <c r="V65" i="74"/>
  <c r="V63" i="75" s="1"/>
  <c r="W54" i="56"/>
  <c r="V75" i="25"/>
  <c r="O54" i="56"/>
  <c r="N65" i="74"/>
  <c r="N63" i="75" s="1"/>
  <c r="N75" i="25"/>
  <c r="T75" i="25"/>
  <c r="U54" i="56"/>
  <c r="T65" i="74"/>
  <c r="T63" i="75" s="1"/>
  <c r="S65" i="74"/>
  <c r="S63" i="75" s="1"/>
  <c r="S75" i="25"/>
  <c r="T54" i="56"/>
  <c r="H65" i="74"/>
  <c r="H63" i="75" s="1"/>
  <c r="H75" i="25"/>
  <c r="I54" i="56"/>
  <c r="BS53" i="46"/>
  <c r="P40" i="56"/>
  <c r="O55" i="25"/>
  <c r="N40" i="56"/>
  <c r="M55" i="25"/>
  <c r="X40" i="56"/>
  <c r="W55" i="25"/>
  <c r="S55" i="25"/>
  <c r="T40" i="56"/>
  <c r="D55" i="25"/>
  <c r="E40" i="56"/>
  <c r="AC40" i="46"/>
  <c r="CO40" i="46" s="1"/>
  <c r="CN38" i="46"/>
  <c r="BS38" i="46"/>
  <c r="CN27" i="46"/>
  <c r="G29" i="56"/>
  <c r="F54" i="69" s="1"/>
  <c r="F38" i="25"/>
  <c r="P38" i="25"/>
  <c r="Q29" i="56"/>
  <c r="P54" i="69" s="1"/>
  <c r="H29" i="56"/>
  <c r="G54" i="69" s="1"/>
  <c r="G38" i="25"/>
  <c r="V38" i="25"/>
  <c r="W29" i="56"/>
  <c r="V54" i="69" s="1"/>
  <c r="I37" i="25"/>
  <c r="J28" i="56"/>
  <c r="O28" i="56"/>
  <c r="N37" i="25"/>
  <c r="R37" i="25"/>
  <c r="S28" i="56"/>
  <c r="M28" i="56"/>
  <c r="L37" i="25"/>
  <c r="N28" i="56"/>
  <c r="M37" i="25"/>
  <c r="M54" i="25"/>
  <c r="N39" i="56"/>
  <c r="Q54" i="25"/>
  <c r="R39" i="56"/>
  <c r="K39" i="56"/>
  <c r="J54" i="25"/>
  <c r="J39" i="56"/>
  <c r="I54" i="25"/>
  <c r="G54" i="25"/>
  <c r="H39" i="56"/>
  <c r="M159" i="47"/>
  <c r="AH77" i="25"/>
  <c r="AN77" i="25"/>
  <c r="S159" i="47"/>
  <c r="U159" i="47"/>
  <c r="AP77" i="25"/>
  <c r="Q159" i="47"/>
  <c r="AL77" i="25"/>
  <c r="AI77" i="25"/>
  <c r="N159" i="47"/>
  <c r="N54" i="56"/>
  <c r="M75" i="25"/>
  <c r="M65" i="74"/>
  <c r="M63" i="75" s="1"/>
  <c r="O75" i="25"/>
  <c r="P54" i="56"/>
  <c r="O65" i="74"/>
  <c r="O63" i="75" s="1"/>
  <c r="S54" i="56"/>
  <c r="R65" i="74"/>
  <c r="R63" i="75" s="1"/>
  <c r="R75" i="25"/>
  <c r="R54" i="56"/>
  <c r="Q75" i="25"/>
  <c r="Q65" i="74"/>
  <c r="Q63" i="75" s="1"/>
  <c r="K54" i="56"/>
  <c r="J65" i="74"/>
  <c r="J63" i="75" s="1"/>
  <c r="J75" i="25"/>
  <c r="N55" i="25"/>
  <c r="O40" i="56"/>
  <c r="H40" i="56"/>
  <c r="G55" i="25"/>
  <c r="Q40" i="56"/>
  <c r="P55" i="25"/>
  <c r="L40" i="56"/>
  <c r="K55" i="25"/>
  <c r="U40" i="56"/>
  <c r="T55" i="25"/>
  <c r="AB38" i="46"/>
  <c r="X38" i="56" s="1"/>
  <c r="O38" i="46"/>
  <c r="K38" i="56" s="1"/>
  <c r="P38" i="46"/>
  <c r="L38" i="56" s="1"/>
  <c r="S38" i="46"/>
  <c r="O38" i="56" s="1"/>
  <c r="AA38" i="46"/>
  <c r="W38" i="56" s="1"/>
  <c r="H38" i="46"/>
  <c r="V38" i="46"/>
  <c r="R38" i="56" s="1"/>
  <c r="X38" i="46"/>
  <c r="T38" i="56" s="1"/>
  <c r="J38" i="46"/>
  <c r="F38" i="56" s="1"/>
  <c r="L38" i="46"/>
  <c r="H38" i="56" s="1"/>
  <c r="R38" i="46"/>
  <c r="N38" i="56" s="1"/>
  <c r="M38" i="46"/>
  <c r="I38" i="56" s="1"/>
  <c r="U38" i="46"/>
  <c r="Q38" i="56" s="1"/>
  <c r="Y38" i="46"/>
  <c r="U38" i="56" s="1"/>
  <c r="W38" i="46"/>
  <c r="S38" i="56" s="1"/>
  <c r="Q38" i="46"/>
  <c r="M38" i="56" s="1"/>
  <c r="N38" i="46"/>
  <c r="J38" i="56" s="1"/>
  <c r="Z38" i="46"/>
  <c r="V38" i="56" s="1"/>
  <c r="I38" i="46"/>
  <c r="T38" i="46"/>
  <c r="P38" i="56" s="1"/>
  <c r="K38" i="46"/>
  <c r="G38" i="56" s="1"/>
  <c r="M29" i="56"/>
  <c r="L54" i="69" s="1"/>
  <c r="L38" i="25"/>
  <c r="I38" i="25"/>
  <c r="J29" i="56"/>
  <c r="I54" i="69" s="1"/>
  <c r="M38" i="25"/>
  <c r="N29" i="56"/>
  <c r="M54" i="69" s="1"/>
  <c r="E29" i="56"/>
  <c r="D38" i="25"/>
  <c r="AC29" i="46"/>
  <c r="CO29" i="46" s="1"/>
  <c r="H38" i="25"/>
  <c r="I29" i="56"/>
  <c r="H54" i="69" s="1"/>
  <c r="O29" i="56"/>
  <c r="N54" i="69" s="1"/>
  <c r="N38" i="25"/>
  <c r="E37" i="25"/>
  <c r="F28" i="56"/>
  <c r="T28" i="56"/>
  <c r="S37" i="25"/>
  <c r="X28" i="56"/>
  <c r="W37" i="25"/>
  <c r="W28" i="56"/>
  <c r="V37" i="25"/>
  <c r="R28" i="56"/>
  <c r="Q37" i="25"/>
  <c r="E54" i="25"/>
  <c r="F39" i="56"/>
  <c r="Q39" i="56"/>
  <c r="P54" i="25"/>
  <c r="P56" i="25" s="1"/>
  <c r="S39" i="56"/>
  <c r="R54" i="25"/>
  <c r="X39" i="56"/>
  <c r="W54" i="25"/>
  <c r="G39" i="56"/>
  <c r="F54" i="25"/>
  <c r="T159" i="47"/>
  <c r="AO77" i="25"/>
  <c r="E159" i="47"/>
  <c r="Z77" i="25"/>
  <c r="I159" i="47"/>
  <c r="AD77" i="25"/>
  <c r="W159" i="47"/>
  <c r="AR77" i="25"/>
  <c r="F159" i="47"/>
  <c r="AA77" i="25"/>
  <c r="M54" i="56"/>
  <c r="L75" i="25"/>
  <c r="L65" i="74"/>
  <c r="L63" i="75" s="1"/>
  <c r="F75" i="25"/>
  <c r="F65" i="74"/>
  <c r="F63" i="75" s="1"/>
  <c r="G54" i="56"/>
  <c r="F54" i="56"/>
  <c r="E75" i="25"/>
  <c r="E65" i="74"/>
  <c r="E63" i="75" s="1"/>
  <c r="G75" i="25"/>
  <c r="G65" i="74"/>
  <c r="G63" i="75" s="1"/>
  <c r="H54" i="56"/>
  <c r="K65" i="74"/>
  <c r="K63" i="75" s="1"/>
  <c r="K75" i="25"/>
  <c r="L54" i="56"/>
  <c r="I28" i="67"/>
  <c r="B22" i="67"/>
  <c r="I21" i="67"/>
  <c r="C23" i="11"/>
  <c r="AF416" i="64"/>
  <c r="AF127" i="64"/>
  <c r="AF489" i="64"/>
  <c r="AF198" i="64"/>
  <c r="AF343" i="64"/>
  <c r="AF269" i="64"/>
  <c r="AF562" i="64"/>
  <c r="AF57" i="64"/>
  <c r="M146" i="56"/>
  <c r="AG132" i="25"/>
  <c r="AG284" i="25" s="1"/>
  <c r="L192" i="47"/>
  <c r="L360" i="47" s="1"/>
  <c r="J192" i="47"/>
  <c r="J360" i="47" s="1"/>
  <c r="K146" i="56"/>
  <c r="AE132" i="25"/>
  <c r="AE284" i="25" s="1"/>
  <c r="M192" i="47"/>
  <c r="M360" i="47" s="1"/>
  <c r="AH132" i="25"/>
  <c r="AH284" i="25" s="1"/>
  <c r="N146" i="56"/>
  <c r="X59" i="56"/>
  <c r="AR90" i="25"/>
  <c r="AU246" i="46"/>
  <c r="J146" i="56"/>
  <c r="AD132" i="25"/>
  <c r="AD284" i="25" s="1"/>
  <c r="I192" i="47"/>
  <c r="I360" i="47" s="1"/>
  <c r="V59" i="56"/>
  <c r="AP90" i="25"/>
  <c r="AS246" i="46"/>
  <c r="AQ416" i="64"/>
  <c r="AQ127" i="64"/>
  <c r="AQ489" i="64"/>
  <c r="AQ269" i="64"/>
  <c r="AQ343" i="64"/>
  <c r="AQ562" i="64"/>
  <c r="AQ57" i="64"/>
  <c r="AQ198" i="64"/>
  <c r="S63" i="47"/>
  <c r="S263" i="47" s="1"/>
  <c r="S305" i="47"/>
  <c r="AC416" i="64"/>
  <c r="AC57" i="64"/>
  <c r="AC198" i="64"/>
  <c r="AC489" i="64"/>
  <c r="AC127" i="64"/>
  <c r="AC562" i="64"/>
  <c r="AC343" i="64"/>
  <c r="AC269" i="64"/>
  <c r="P59" i="56"/>
  <c r="AM246" i="46"/>
  <c r="AJ90" i="25"/>
  <c r="K192" i="47"/>
  <c r="K360" i="47" s="1"/>
  <c r="AF132" i="25"/>
  <c r="AF284" i="25" s="1"/>
  <c r="L146" i="56"/>
  <c r="AL343" i="64"/>
  <c r="AL269" i="64"/>
  <c r="AL562" i="64"/>
  <c r="AL198" i="64"/>
  <c r="AL127" i="64"/>
  <c r="AL416" i="64"/>
  <c r="AL57" i="64"/>
  <c r="AL489" i="64"/>
  <c r="AR127" i="64"/>
  <c r="AR489" i="64"/>
  <c r="AR198" i="64"/>
  <c r="AR562" i="64"/>
  <c r="AR269" i="64"/>
  <c r="AR343" i="64"/>
  <c r="AR57" i="64"/>
  <c r="AR416" i="64"/>
  <c r="H59" i="56"/>
  <c r="AE246" i="46"/>
  <c r="AB90" i="25"/>
  <c r="G162" i="47"/>
  <c r="G341" i="47" s="1"/>
  <c r="AK90" i="25"/>
  <c r="Q59" i="56"/>
  <c r="AN246" i="46"/>
  <c r="H162" i="47"/>
  <c r="H341" i="47" s="1"/>
  <c r="AC90" i="25"/>
  <c r="AF246" i="46"/>
  <c r="I59" i="56"/>
  <c r="Q192" i="47"/>
  <c r="Q360" i="47" s="1"/>
  <c r="R146" i="56"/>
  <c r="AL132" i="25"/>
  <c r="AL284" i="25" s="1"/>
  <c r="AH246" i="46"/>
  <c r="K59" i="56"/>
  <c r="AE90" i="25"/>
  <c r="J162" i="47"/>
  <c r="J341" i="47" s="1"/>
  <c r="N59" i="56"/>
  <c r="AH90" i="25"/>
  <c r="AK246" i="46"/>
  <c r="P62" i="47"/>
  <c r="P263" i="47" s="1"/>
  <c r="P305" i="47"/>
  <c r="AU489" i="64"/>
  <c r="AU198" i="64"/>
  <c r="AU343" i="64"/>
  <c r="AU416" i="64"/>
  <c r="AU269" i="64"/>
  <c r="AU562" i="64"/>
  <c r="AU57" i="64"/>
  <c r="AU127" i="64"/>
  <c r="AD90" i="25"/>
  <c r="AG246" i="46"/>
  <c r="J59" i="56"/>
  <c r="I162" i="47"/>
  <c r="I341" i="47" s="1"/>
  <c r="R192" i="47"/>
  <c r="R360" i="47" s="1"/>
  <c r="S146" i="56"/>
  <c r="AM132" i="25"/>
  <c r="AM284" i="25" s="1"/>
  <c r="AQ246" i="46"/>
  <c r="AN90" i="25"/>
  <c r="T59" i="56"/>
  <c r="G146" i="56"/>
  <c r="F192" i="47"/>
  <c r="F360" i="47" s="1"/>
  <c r="AA132" i="25"/>
  <c r="AA284" i="25" s="1"/>
  <c r="O192" i="47"/>
  <c r="O360" i="47" s="1"/>
  <c r="AJ132" i="25"/>
  <c r="AJ284" i="25" s="1"/>
  <c r="P146" i="56"/>
  <c r="L59" i="56"/>
  <c r="K162" i="47"/>
  <c r="K341" i="47" s="1"/>
  <c r="AF90" i="25"/>
  <c r="AI246" i="46"/>
  <c r="D192" i="47"/>
  <c r="E146" i="56"/>
  <c r="Y132" i="25"/>
  <c r="AX146" i="46"/>
  <c r="CO146" i="46" s="1"/>
  <c r="AI132" i="25"/>
  <c r="AI284" i="25" s="1"/>
  <c r="O146" i="56"/>
  <c r="N192" i="47"/>
  <c r="N360" i="47" s="1"/>
  <c r="AO90" i="25"/>
  <c r="AR246" i="46"/>
  <c r="U59" i="56"/>
  <c r="V192" i="47"/>
  <c r="V360" i="47" s="1"/>
  <c r="AQ132" i="25"/>
  <c r="AQ284" i="25" s="1"/>
  <c r="W146" i="56"/>
  <c r="P192" i="47"/>
  <c r="P360" i="47" s="1"/>
  <c r="Q146" i="56"/>
  <c r="AK132" i="25"/>
  <c r="AK284" i="25" s="1"/>
  <c r="AG90" i="25"/>
  <c r="L162" i="47"/>
  <c r="L341" i="47" s="1"/>
  <c r="M59" i="56"/>
  <c r="AJ246" i="46"/>
  <c r="R59" i="56"/>
  <c r="AO246" i="46"/>
  <c r="AL90" i="25"/>
  <c r="AH269" i="64"/>
  <c r="AH562" i="64"/>
  <c r="AH416" i="64"/>
  <c r="AH198" i="64"/>
  <c r="AH489" i="64"/>
  <c r="AH57" i="64"/>
  <c r="AH127" i="64"/>
  <c r="AH343" i="64"/>
  <c r="AR132" i="25"/>
  <c r="AR284" i="25" s="1"/>
  <c r="X146" i="56"/>
  <c r="W192" i="47"/>
  <c r="W360" i="47" s="1"/>
  <c r="AS343" i="64"/>
  <c r="AS489" i="64"/>
  <c r="AS198" i="64"/>
  <c r="AS562" i="64"/>
  <c r="AS57" i="64"/>
  <c r="AS269" i="64"/>
  <c r="AS416" i="64"/>
  <c r="AS127" i="64"/>
  <c r="S59" i="56"/>
  <c r="AM90" i="25"/>
  <c r="AP246" i="46"/>
  <c r="AN132" i="25"/>
  <c r="AN284" i="25" s="1"/>
  <c r="S192" i="47"/>
  <c r="S360" i="47" s="1"/>
  <c r="T146" i="56"/>
  <c r="L62" i="47"/>
  <c r="E192" i="47"/>
  <c r="E360" i="47" s="1"/>
  <c r="F146" i="56"/>
  <c r="Z132" i="25"/>
  <c r="Z284" i="25" s="1"/>
  <c r="AD246" i="46"/>
  <c r="AA90" i="25"/>
  <c r="F162" i="47"/>
  <c r="F341" i="47" s="1"/>
  <c r="G59" i="56"/>
  <c r="AM127" i="64"/>
  <c r="AM489" i="64"/>
  <c r="AM198" i="64"/>
  <c r="AM416" i="64"/>
  <c r="AM269" i="64"/>
  <c r="AM343" i="64"/>
  <c r="AM57" i="64"/>
  <c r="AM562" i="64"/>
  <c r="AX59" i="46"/>
  <c r="D162" i="47"/>
  <c r="E59" i="56"/>
  <c r="Y90" i="25"/>
  <c r="AB246" i="46"/>
  <c r="C361" i="47"/>
  <c r="O59" i="56"/>
  <c r="AI90" i="25"/>
  <c r="AL246" i="46"/>
  <c r="H146" i="56"/>
  <c r="G192" i="47"/>
  <c r="G360" i="47" s="1"/>
  <c r="AB132" i="25"/>
  <c r="AB284" i="25" s="1"/>
  <c r="AT246" i="46"/>
  <c r="W59" i="56"/>
  <c r="AQ90" i="25"/>
  <c r="AN198" i="64"/>
  <c r="AN489" i="64"/>
  <c r="AN57" i="64"/>
  <c r="AN562" i="64"/>
  <c r="AN343" i="64"/>
  <c r="AN127" i="64"/>
  <c r="AN416" i="64"/>
  <c r="AN269" i="64"/>
  <c r="M63" i="47"/>
  <c r="H192" i="47"/>
  <c r="H360" i="47" s="1"/>
  <c r="I146" i="56"/>
  <c r="AC132" i="25"/>
  <c r="AC284" i="25" s="1"/>
  <c r="AJ269" i="64"/>
  <c r="AJ489" i="64"/>
  <c r="AJ416" i="64"/>
  <c r="AJ127" i="64"/>
  <c r="AJ343" i="64"/>
  <c r="AJ198" i="64"/>
  <c r="AJ57" i="64"/>
  <c r="AJ562" i="64"/>
  <c r="AO562" i="64"/>
  <c r="AO127" i="64"/>
  <c r="AO57" i="64"/>
  <c r="AO416" i="64"/>
  <c r="AO198" i="64"/>
  <c r="AO489" i="64"/>
  <c r="AO269" i="64"/>
  <c r="AO343" i="64"/>
  <c r="AK127" i="64"/>
  <c r="AK562" i="64"/>
  <c r="AK269" i="64"/>
  <c r="AK416" i="64"/>
  <c r="AK198" i="64"/>
  <c r="AK343" i="64"/>
  <c r="AK57" i="64"/>
  <c r="AK489" i="64"/>
  <c r="AG269" i="64"/>
  <c r="AG489" i="64"/>
  <c r="AG127" i="64"/>
  <c r="AG343" i="64"/>
  <c r="AG416" i="64"/>
  <c r="AG57" i="64"/>
  <c r="AG562" i="64"/>
  <c r="AG198" i="64"/>
  <c r="AP132" i="25"/>
  <c r="AP284" i="25" s="1"/>
  <c r="V146" i="56"/>
  <c r="U192" i="47"/>
  <c r="U360" i="47" s="1"/>
  <c r="AP127" i="64"/>
  <c r="AP562" i="64"/>
  <c r="AP198" i="64"/>
  <c r="AP489" i="64"/>
  <c r="AP269" i="64"/>
  <c r="AP343" i="64"/>
  <c r="AP57" i="64"/>
  <c r="AP416" i="64"/>
  <c r="D63" i="47"/>
  <c r="R62" i="47"/>
  <c r="Z90" i="25"/>
  <c r="F59" i="56"/>
  <c r="AC246" i="46"/>
  <c r="E162" i="47"/>
  <c r="E341" i="47" s="1"/>
  <c r="AD269" i="64"/>
  <c r="AD127" i="64"/>
  <c r="AD562" i="64"/>
  <c r="AD343" i="64"/>
  <c r="AD57" i="64"/>
  <c r="AD489" i="64"/>
  <c r="AD198" i="64"/>
  <c r="AD416" i="64"/>
  <c r="AI562" i="64"/>
  <c r="AI127" i="64"/>
  <c r="AI198" i="64"/>
  <c r="AI416" i="64"/>
  <c r="AI57" i="64"/>
  <c r="AI489" i="64"/>
  <c r="AI343" i="64"/>
  <c r="AI269" i="64"/>
  <c r="AB198" i="64"/>
  <c r="AB562" i="64"/>
  <c r="AB343" i="64"/>
  <c r="AV631" i="64"/>
  <c r="AV57" i="64" s="1"/>
  <c r="AB489" i="64"/>
  <c r="AB127" i="64"/>
  <c r="AB269" i="64"/>
  <c r="AB57" i="64"/>
  <c r="AB416" i="64"/>
  <c r="W62" i="47"/>
  <c r="W263" i="47" s="1"/>
  <c r="W305" i="47"/>
  <c r="U146" i="56"/>
  <c r="T192" i="47"/>
  <c r="T360" i="47" s="1"/>
  <c r="AO132" i="25"/>
  <c r="AO284" i="25" s="1"/>
  <c r="AE127" i="64"/>
  <c r="AE343" i="64"/>
  <c r="AE269" i="64"/>
  <c r="AE562" i="64"/>
  <c r="AE57" i="64"/>
  <c r="AE416" i="64"/>
  <c r="AE489" i="64"/>
  <c r="AE198" i="64"/>
  <c r="AT57" i="64"/>
  <c r="AT562" i="64"/>
  <c r="AT269" i="64"/>
  <c r="AT489" i="64"/>
  <c r="AT127" i="64"/>
  <c r="AT416" i="64"/>
  <c r="AT198" i="64"/>
  <c r="AT343" i="64"/>
  <c r="H62" i="47"/>
  <c r="H263" i="47" s="1"/>
  <c r="H305" i="47"/>
  <c r="X195" i="64"/>
  <c r="R413" i="64"/>
  <c r="Z482" i="64"/>
  <c r="X258" i="64"/>
  <c r="L559" i="64"/>
  <c r="W547" i="64"/>
  <c r="G482" i="64"/>
  <c r="X116" i="64"/>
  <c r="Y486" i="64"/>
  <c r="I375" i="47"/>
  <c r="R478" i="64"/>
  <c r="G413" i="64"/>
  <c r="Y120" i="64"/>
  <c r="Z559" i="64"/>
  <c r="O222" i="47"/>
  <c r="N222" i="47"/>
  <c r="H375" i="47"/>
  <c r="T413" i="64"/>
  <c r="H413" i="64"/>
  <c r="G405" i="64"/>
  <c r="N482" i="64"/>
  <c r="R375" i="47"/>
  <c r="Y482" i="64"/>
  <c r="Z413" i="64"/>
  <c r="X413" i="64"/>
  <c r="L413" i="64"/>
  <c r="X266" i="64"/>
  <c r="L266" i="64"/>
  <c r="T42" i="64"/>
  <c r="R116" i="64"/>
  <c r="T474" i="64"/>
  <c r="Y409" i="64"/>
  <c r="T222" i="47"/>
  <c r="L195" i="64"/>
  <c r="N375" i="47"/>
  <c r="R187" i="64"/>
  <c r="T482" i="64"/>
  <c r="Y266" i="64"/>
  <c r="H405" i="64"/>
  <c r="L547" i="64"/>
  <c r="Y42" i="64"/>
  <c r="H116" i="64"/>
  <c r="G478" i="64"/>
  <c r="K474" i="64"/>
  <c r="R474" i="64"/>
  <c r="AN262" i="25"/>
  <c r="Z195" i="64"/>
  <c r="Z486" i="64"/>
  <c r="BQ249" i="46"/>
  <c r="Z120" i="64"/>
  <c r="Z409" i="64"/>
  <c r="R195" i="64"/>
  <c r="R559" i="64"/>
  <c r="Z191" i="64"/>
  <c r="X482" i="64"/>
  <c r="F47" i="71"/>
  <c r="T266" i="64"/>
  <c r="R266" i="64"/>
  <c r="X405" i="64"/>
  <c r="H547" i="64"/>
  <c r="Y547" i="64"/>
  <c r="Y195" i="64"/>
  <c r="Z336" i="64"/>
  <c r="Z262" i="64"/>
  <c r="M254" i="64"/>
  <c r="M547" i="64"/>
  <c r="W478" i="64"/>
  <c r="W405" i="64"/>
  <c r="K340" i="64"/>
  <c r="K195" i="64"/>
  <c r="K413" i="64"/>
  <c r="Q405" i="64"/>
  <c r="K35" i="56"/>
  <c r="J47" i="25"/>
  <c r="S47" i="25"/>
  <c r="T35" i="56"/>
  <c r="Q35" i="56"/>
  <c r="P47" i="25"/>
  <c r="R47" i="25"/>
  <c r="S35" i="56"/>
  <c r="I35" i="56"/>
  <c r="H47" i="25"/>
  <c r="CN34" i="46"/>
  <c r="O155" i="47"/>
  <c r="AM256" i="46"/>
  <c r="AJ72" i="25"/>
  <c r="U155" i="47"/>
  <c r="AS256" i="46"/>
  <c r="AP72" i="25"/>
  <c r="AN256" i="46"/>
  <c r="P155" i="47"/>
  <c r="AK72" i="25"/>
  <c r="AO256" i="46"/>
  <c r="AL72" i="25"/>
  <c r="Q155" i="47"/>
  <c r="AF256" i="46"/>
  <c r="H155" i="47"/>
  <c r="AC72" i="25"/>
  <c r="AA72" i="25"/>
  <c r="AD256" i="46"/>
  <c r="F155" i="47"/>
  <c r="S26" i="56"/>
  <c r="R34" i="25"/>
  <c r="U249" i="46"/>
  <c r="T26" i="56"/>
  <c r="S34" i="25"/>
  <c r="V249" i="46"/>
  <c r="K26" i="56"/>
  <c r="J34" i="25"/>
  <c r="M249" i="46"/>
  <c r="D34" i="25"/>
  <c r="AC26" i="46"/>
  <c r="E26" i="56"/>
  <c r="G249" i="46"/>
  <c r="F34" i="25"/>
  <c r="G26" i="56"/>
  <c r="I249" i="46"/>
  <c r="T237" i="46"/>
  <c r="Q64" i="74"/>
  <c r="Q70" i="25"/>
  <c r="R50" i="56"/>
  <c r="W70" i="25"/>
  <c r="Z237" i="46"/>
  <c r="W64" i="74"/>
  <c r="X50" i="56"/>
  <c r="O237" i="46"/>
  <c r="M50" i="56"/>
  <c r="L64" i="74"/>
  <c r="L70" i="25"/>
  <c r="V237" i="46"/>
  <c r="S70" i="25"/>
  <c r="S64" i="74"/>
  <c r="T50" i="56"/>
  <c r="J64" i="74"/>
  <c r="M237" i="46"/>
  <c r="K50" i="56"/>
  <c r="J70" i="25"/>
  <c r="AG242" i="46"/>
  <c r="AD49" i="25"/>
  <c r="AD50" i="25" s="1"/>
  <c r="AD52" i="25" s="1"/>
  <c r="J37" i="56"/>
  <c r="J241" i="56" s="1"/>
  <c r="Q37" i="56"/>
  <c r="Q241" i="56" s="1"/>
  <c r="AK49" i="25"/>
  <c r="AK50" i="25" s="1"/>
  <c r="AK52" i="25" s="1"/>
  <c r="AN242" i="46"/>
  <c r="AC242" i="46"/>
  <c r="F37" i="56"/>
  <c r="F241" i="56" s="1"/>
  <c r="Z49" i="25"/>
  <c r="Z50" i="25" s="1"/>
  <c r="Z52" i="25" s="1"/>
  <c r="M37" i="56"/>
  <c r="M241" i="56" s="1"/>
  <c r="AJ242" i="46"/>
  <c r="AG49" i="25"/>
  <c r="AG50" i="25" s="1"/>
  <c r="AG52" i="25" s="1"/>
  <c r="S37" i="56"/>
  <c r="S241" i="56" s="1"/>
  <c r="AM49" i="25"/>
  <c r="AM50" i="25" s="1"/>
  <c r="AM52" i="25" s="1"/>
  <c r="AP242" i="46"/>
  <c r="AE242" i="46"/>
  <c r="AB49" i="25"/>
  <c r="AB50" i="25" s="1"/>
  <c r="AB52" i="25" s="1"/>
  <c r="H37" i="56"/>
  <c r="H241" i="56" s="1"/>
  <c r="F33" i="25"/>
  <c r="I257" i="46"/>
  <c r="G25" i="56"/>
  <c r="V25" i="56"/>
  <c r="U33" i="25"/>
  <c r="X257" i="46"/>
  <c r="N33" i="25"/>
  <c r="O25" i="56"/>
  <c r="Q257" i="46"/>
  <c r="F25" i="56"/>
  <c r="E33" i="25"/>
  <c r="H257" i="46"/>
  <c r="U25" i="56"/>
  <c r="T33" i="25"/>
  <c r="W257" i="46"/>
  <c r="U35" i="56"/>
  <c r="T47" i="25"/>
  <c r="F47" i="25"/>
  <c r="G35" i="56"/>
  <c r="V47" i="25"/>
  <c r="W35" i="56"/>
  <c r="O47" i="25"/>
  <c r="P35" i="56"/>
  <c r="M35" i="56"/>
  <c r="L47" i="25"/>
  <c r="AI49" i="46"/>
  <c r="I152" i="47" s="1"/>
  <c r="AE49" i="46"/>
  <c r="E152" i="47" s="1"/>
  <c r="AF49" i="46"/>
  <c r="F152" i="47" s="1"/>
  <c r="AD49" i="46"/>
  <c r="AL49" i="46"/>
  <c r="L152" i="47" s="1"/>
  <c r="AV49" i="46"/>
  <c r="V152" i="47" s="1"/>
  <c r="AG49" i="46"/>
  <c r="G152" i="47" s="1"/>
  <c r="AJ49" i="46"/>
  <c r="J152" i="47" s="1"/>
  <c r="AP49" i="46"/>
  <c r="P152" i="47" s="1"/>
  <c r="AT49" i="46"/>
  <c r="T152" i="47" s="1"/>
  <c r="AK49" i="46"/>
  <c r="K152" i="47" s="1"/>
  <c r="AO49" i="46"/>
  <c r="O152" i="47" s="1"/>
  <c r="AM49" i="46"/>
  <c r="M152" i="47" s="1"/>
  <c r="AR49" i="46"/>
  <c r="R152" i="47" s="1"/>
  <c r="AQ49" i="46"/>
  <c r="Q152" i="47" s="1"/>
  <c r="AH49" i="46"/>
  <c r="H152" i="47" s="1"/>
  <c r="AS49" i="46"/>
  <c r="S152" i="47" s="1"/>
  <c r="AN49" i="46"/>
  <c r="N152" i="47" s="1"/>
  <c r="AW49" i="46"/>
  <c r="W152" i="47" s="1"/>
  <c r="AU49" i="46"/>
  <c r="U152" i="47" s="1"/>
  <c r="CN49" i="46"/>
  <c r="S34" i="46"/>
  <c r="O34" i="56" s="1"/>
  <c r="Y34" i="46"/>
  <c r="U34" i="56" s="1"/>
  <c r="L34" i="46"/>
  <c r="H34" i="56" s="1"/>
  <c r="M34" i="46"/>
  <c r="I34" i="56" s="1"/>
  <c r="R34" i="46"/>
  <c r="N34" i="56" s="1"/>
  <c r="Q34" i="46"/>
  <c r="M34" i="56" s="1"/>
  <c r="AA34" i="46"/>
  <c r="W34" i="56" s="1"/>
  <c r="U34" i="46"/>
  <c r="Q34" i="56" s="1"/>
  <c r="K34" i="46"/>
  <c r="G34" i="56" s="1"/>
  <c r="P34" i="46"/>
  <c r="L34" i="56" s="1"/>
  <c r="H34" i="46"/>
  <c r="W34" i="46"/>
  <c r="S34" i="56" s="1"/>
  <c r="T34" i="46"/>
  <c r="P34" i="56" s="1"/>
  <c r="X34" i="46"/>
  <c r="T34" i="56" s="1"/>
  <c r="N34" i="46"/>
  <c r="J34" i="56" s="1"/>
  <c r="Z34" i="46"/>
  <c r="V34" i="56" s="1"/>
  <c r="V34" i="46"/>
  <c r="R34" i="56" s="1"/>
  <c r="I34" i="46"/>
  <c r="J34" i="46"/>
  <c r="F34" i="56" s="1"/>
  <c r="O34" i="46"/>
  <c r="K34" i="56" s="1"/>
  <c r="AB34" i="46"/>
  <c r="X34" i="56" s="1"/>
  <c r="AM72" i="25"/>
  <c r="AP256" i="46"/>
  <c r="R155" i="47"/>
  <c r="AO72" i="25"/>
  <c r="AR256" i="46"/>
  <c r="T155" i="47"/>
  <c r="AQ256" i="46"/>
  <c r="AN72" i="25"/>
  <c r="S155" i="47"/>
  <c r="AE72" i="25"/>
  <c r="J155" i="47"/>
  <c r="AH256" i="46"/>
  <c r="F249" i="46"/>
  <c r="M26" i="56"/>
  <c r="L34" i="25"/>
  <c r="O249" i="46"/>
  <c r="P26" i="56"/>
  <c r="R249" i="46"/>
  <c r="O34" i="25"/>
  <c r="Q34" i="25"/>
  <c r="R26" i="56"/>
  <c r="T249" i="46"/>
  <c r="W34" i="25"/>
  <c r="X26" i="56"/>
  <c r="Z249" i="46"/>
  <c r="CK24" i="46"/>
  <c r="AY24" i="46"/>
  <c r="BE24" i="46"/>
  <c r="BF24" i="46"/>
  <c r="CB24" i="46"/>
  <c r="BB24" i="46"/>
  <c r="BR24" i="46"/>
  <c r="BY24" i="46"/>
  <c r="BA24" i="46"/>
  <c r="CG24" i="46"/>
  <c r="BI24" i="46"/>
  <c r="CA24" i="46"/>
  <c r="BW24" i="46"/>
  <c r="BD24" i="46"/>
  <c r="CJ24" i="46"/>
  <c r="BX24" i="46"/>
  <c r="BO24" i="46"/>
  <c r="BL24" i="46"/>
  <c r="BT24" i="46"/>
  <c r="CI24" i="46"/>
  <c r="CM24" i="46"/>
  <c r="I24" i="44"/>
  <c r="BU24" i="46"/>
  <c r="CC24" i="46"/>
  <c r="CF24" i="46"/>
  <c r="CD24" i="46"/>
  <c r="BN24" i="46"/>
  <c r="CL24" i="46"/>
  <c r="CH24" i="46"/>
  <c r="BV24" i="46"/>
  <c r="AZ24" i="46"/>
  <c r="BP24" i="46"/>
  <c r="BC24" i="46"/>
  <c r="BK24" i="46"/>
  <c r="BZ24" i="46"/>
  <c r="BQ24" i="46"/>
  <c r="BH24" i="46"/>
  <c r="BM24" i="46"/>
  <c r="BG24" i="46"/>
  <c r="CE24" i="46"/>
  <c r="BJ24" i="46"/>
  <c r="F24" i="46"/>
  <c r="U237" i="46"/>
  <c r="S50" i="56"/>
  <c r="R64" i="74"/>
  <c r="R70" i="25"/>
  <c r="Y237" i="46"/>
  <c r="V64" i="74"/>
  <c r="W50" i="56"/>
  <c r="V70" i="25"/>
  <c r="G237" i="46"/>
  <c r="AC50" i="46"/>
  <c r="D70" i="25"/>
  <c r="D64" i="74"/>
  <c r="E50" i="56"/>
  <c r="N237" i="46"/>
  <c r="K64" i="74"/>
  <c r="L50" i="56"/>
  <c r="K70" i="25"/>
  <c r="W237" i="46"/>
  <c r="U50" i="56"/>
  <c r="T70" i="25"/>
  <c r="T64" i="74"/>
  <c r="J36" i="44"/>
  <c r="H251" i="44" s="1"/>
  <c r="F251" i="44"/>
  <c r="AB242" i="46"/>
  <c r="Y49" i="25"/>
  <c r="AX37" i="46"/>
  <c r="E37" i="56"/>
  <c r="AI242" i="46"/>
  <c r="AF49" i="25"/>
  <c r="AF50" i="25" s="1"/>
  <c r="AF52" i="25" s="1"/>
  <c r="L37" i="56"/>
  <c r="L241" i="56" s="1"/>
  <c r="K37" i="56"/>
  <c r="K241" i="56" s="1"/>
  <c r="AH242" i="46"/>
  <c r="AE49" i="25"/>
  <c r="AE50" i="25" s="1"/>
  <c r="AE52" i="25" s="1"/>
  <c r="AK242" i="46"/>
  <c r="AH49" i="25"/>
  <c r="AH50" i="25" s="1"/>
  <c r="AH52" i="25" s="1"/>
  <c r="N37" i="56"/>
  <c r="N241" i="56" s="1"/>
  <c r="F86" i="63"/>
  <c r="K58" i="63"/>
  <c r="CL255" i="46"/>
  <c r="K33" i="25"/>
  <c r="N257" i="46"/>
  <c r="L25" i="56"/>
  <c r="M25" i="56"/>
  <c r="L33" i="25"/>
  <c r="O257" i="46"/>
  <c r="H33" i="25"/>
  <c r="I25" i="56"/>
  <c r="K257" i="46"/>
  <c r="R25" i="56"/>
  <c r="T257" i="46"/>
  <c r="Q33" i="25"/>
  <c r="S33" i="25"/>
  <c r="T25" i="56"/>
  <c r="V257" i="46"/>
  <c r="J26" i="44"/>
  <c r="H245" i="44" s="1"/>
  <c r="F245" i="44"/>
  <c r="M47" i="25"/>
  <c r="N35" i="56"/>
  <c r="W47" i="25"/>
  <c r="X35" i="56"/>
  <c r="I47" i="25"/>
  <c r="J35" i="56"/>
  <c r="O35" i="56"/>
  <c r="N47" i="25"/>
  <c r="K47" i="25"/>
  <c r="L35" i="56"/>
  <c r="F238" i="44"/>
  <c r="J37" i="44"/>
  <c r="H238" i="44" s="1"/>
  <c r="K155" i="47"/>
  <c r="AI256" i="46"/>
  <c r="AF72" i="25"/>
  <c r="E155" i="47"/>
  <c r="AC256" i="46"/>
  <c r="Z72" i="25"/>
  <c r="AJ256" i="46"/>
  <c r="L155" i="47"/>
  <c r="AG72" i="25"/>
  <c r="W155" i="47"/>
  <c r="AR72" i="25"/>
  <c r="AU256" i="46"/>
  <c r="AK256" i="46"/>
  <c r="M155" i="47"/>
  <c r="AH72" i="25"/>
  <c r="Y249" i="46"/>
  <c r="W26" i="56"/>
  <c r="V34" i="25"/>
  <c r="U26" i="56"/>
  <c r="W249" i="46"/>
  <c r="T34" i="25"/>
  <c r="L26" i="56"/>
  <c r="N249" i="46"/>
  <c r="K34" i="25"/>
  <c r="X249" i="46"/>
  <c r="U34" i="25"/>
  <c r="V26" i="56"/>
  <c r="E34" i="25"/>
  <c r="F26" i="56"/>
  <c r="H249" i="46"/>
  <c r="P34" i="25"/>
  <c r="Q26" i="56"/>
  <c r="S249" i="46"/>
  <c r="S237" i="46"/>
  <c r="P70" i="25"/>
  <c r="Q50" i="56"/>
  <c r="P64" i="74"/>
  <c r="E70" i="25"/>
  <c r="F50" i="56"/>
  <c r="H237" i="46"/>
  <c r="E64" i="74"/>
  <c r="J237" i="46"/>
  <c r="G64" i="74"/>
  <c r="H50" i="56"/>
  <c r="G70" i="25"/>
  <c r="L237" i="46"/>
  <c r="J50" i="56"/>
  <c r="I64" i="74"/>
  <c r="I70" i="25"/>
  <c r="I237" i="46"/>
  <c r="F64" i="74"/>
  <c r="F70" i="25"/>
  <c r="G50" i="56"/>
  <c r="D259" i="46"/>
  <c r="G214" i="46"/>
  <c r="AS242" i="46"/>
  <c r="V37" i="56"/>
  <c r="V241" i="56" s="1"/>
  <c r="AP49" i="25"/>
  <c r="AP50" i="25" s="1"/>
  <c r="AP52" i="25" s="1"/>
  <c r="E259" i="46"/>
  <c r="AO242" i="46"/>
  <c r="AL49" i="25"/>
  <c r="AL50" i="25" s="1"/>
  <c r="AL52" i="25" s="1"/>
  <c r="R37" i="56"/>
  <c r="R241" i="56" s="1"/>
  <c r="AR49" i="25"/>
  <c r="AR50" i="25" s="1"/>
  <c r="AR52" i="25" s="1"/>
  <c r="X37" i="56"/>
  <c r="X241" i="56" s="1"/>
  <c r="AU242" i="46"/>
  <c r="AQ49" i="25"/>
  <c r="AQ50" i="25" s="1"/>
  <c r="AQ52" i="25" s="1"/>
  <c r="AT242" i="46"/>
  <c r="W37" i="56"/>
  <c r="W241" i="56" s="1"/>
  <c r="E24" i="44"/>
  <c r="H24" i="44" s="1"/>
  <c r="D212" i="44"/>
  <c r="R33" i="25"/>
  <c r="S25" i="56"/>
  <c r="U257" i="46"/>
  <c r="O33" i="25"/>
  <c r="R257" i="46"/>
  <c r="P25" i="56"/>
  <c r="Q25" i="56"/>
  <c r="P33" i="25"/>
  <c r="S257" i="46"/>
  <c r="I33" i="25"/>
  <c r="J25" i="56"/>
  <c r="L257" i="46"/>
  <c r="Y257" i="46"/>
  <c r="W25" i="56"/>
  <c r="V33" i="25"/>
  <c r="N25" i="56"/>
  <c r="P257" i="46"/>
  <c r="M33" i="25"/>
  <c r="J50" i="44"/>
  <c r="H233" i="44" s="1"/>
  <c r="W266" i="64"/>
  <c r="M405" i="64"/>
  <c r="K547" i="64"/>
  <c r="K42" i="64"/>
  <c r="G116" i="64"/>
  <c r="M478" i="64"/>
  <c r="W474" i="64"/>
  <c r="L474" i="64"/>
  <c r="X559" i="64"/>
  <c r="R336" i="64"/>
  <c r="R486" i="64"/>
  <c r="Z555" i="64"/>
  <c r="D47" i="25"/>
  <c r="AC35" i="46"/>
  <c r="CO35" i="46" s="1"/>
  <c r="E35" i="56"/>
  <c r="U47" i="25"/>
  <c r="V35" i="56"/>
  <c r="G47" i="25"/>
  <c r="H35" i="56"/>
  <c r="E47" i="25"/>
  <c r="F35" i="56"/>
  <c r="Q47" i="25"/>
  <c r="R35" i="56"/>
  <c r="J49" i="46"/>
  <c r="Q49" i="46"/>
  <c r="S49" i="46"/>
  <c r="Z49" i="46"/>
  <c r="O49" i="46"/>
  <c r="R49" i="46"/>
  <c r="Y49" i="46"/>
  <c r="X49" i="46"/>
  <c r="P49" i="46"/>
  <c r="W49" i="46"/>
  <c r="U49" i="46"/>
  <c r="V49" i="46"/>
  <c r="AA49" i="46"/>
  <c r="I49" i="46"/>
  <c r="K49" i="46"/>
  <c r="AB49" i="46"/>
  <c r="N49" i="46"/>
  <c r="T49" i="46"/>
  <c r="M49" i="46"/>
  <c r="H49" i="46"/>
  <c r="L49" i="46"/>
  <c r="BS49" i="46"/>
  <c r="BS34" i="46"/>
  <c r="AG256" i="46"/>
  <c r="AD72" i="25"/>
  <c r="I155" i="47"/>
  <c r="AE256" i="46"/>
  <c r="AB72" i="25"/>
  <c r="G155" i="47"/>
  <c r="AT256" i="46"/>
  <c r="V155" i="47"/>
  <c r="AQ72" i="25"/>
  <c r="AX52" i="46"/>
  <c r="D155" i="47"/>
  <c r="AB256" i="46"/>
  <c r="Y72" i="25"/>
  <c r="N155" i="47"/>
  <c r="AL256" i="46"/>
  <c r="AI72" i="25"/>
  <c r="H26" i="56"/>
  <c r="J249" i="46"/>
  <c r="G34" i="25"/>
  <c r="I26" i="56"/>
  <c r="K249" i="46"/>
  <c r="H34" i="25"/>
  <c r="N26" i="56"/>
  <c r="M34" i="25"/>
  <c r="P249" i="46"/>
  <c r="I34" i="25"/>
  <c r="J26" i="56"/>
  <c r="L249" i="46"/>
  <c r="N34" i="25"/>
  <c r="O26" i="56"/>
  <c r="Q249" i="46"/>
  <c r="P237" i="46"/>
  <c r="M70" i="25"/>
  <c r="M64" i="74"/>
  <c r="N50" i="56"/>
  <c r="X237" i="46"/>
  <c r="U70" i="25"/>
  <c r="V50" i="56"/>
  <c r="U64" i="74"/>
  <c r="R237" i="46"/>
  <c r="O64" i="74"/>
  <c r="P50" i="56"/>
  <c r="O70" i="25"/>
  <c r="Q237" i="46"/>
  <c r="N64" i="74"/>
  <c r="N70" i="25"/>
  <c r="O50" i="56"/>
  <c r="K237" i="46"/>
  <c r="I50" i="56"/>
  <c r="H64" i="74"/>
  <c r="H70" i="25"/>
  <c r="J25" i="44"/>
  <c r="H253" i="44" s="1"/>
  <c r="F253" i="44"/>
  <c r="F252" i="44"/>
  <c r="J52" i="44"/>
  <c r="H252" i="44" s="1"/>
  <c r="O37" i="56"/>
  <c r="O241" i="56" s="1"/>
  <c r="AL242" i="46"/>
  <c r="AI49" i="25"/>
  <c r="AI50" i="25" s="1"/>
  <c r="AI52" i="25" s="1"/>
  <c r="AA49" i="25"/>
  <c r="AA50" i="25" s="1"/>
  <c r="AA52" i="25" s="1"/>
  <c r="AD242" i="46"/>
  <c r="G37" i="56"/>
  <c r="G241" i="56" s="1"/>
  <c r="AM242" i="46"/>
  <c r="P37" i="56"/>
  <c r="P241" i="56" s="1"/>
  <c r="AJ49" i="25"/>
  <c r="AJ50" i="25" s="1"/>
  <c r="AJ52" i="25" s="1"/>
  <c r="AO49" i="25"/>
  <c r="AO50" i="25" s="1"/>
  <c r="AO52" i="25" s="1"/>
  <c r="U37" i="56"/>
  <c r="U241" i="56" s="1"/>
  <c r="AR242" i="46"/>
  <c r="AQ242" i="46"/>
  <c r="AN49" i="25"/>
  <c r="AN50" i="25" s="1"/>
  <c r="AN52" i="25" s="1"/>
  <c r="T37" i="56"/>
  <c r="T241" i="56" s="1"/>
  <c r="AF242" i="46"/>
  <c r="I37" i="56"/>
  <c r="I241" i="56" s="1"/>
  <c r="AC49" i="25"/>
  <c r="AC50" i="25" s="1"/>
  <c r="AC52" i="25" s="1"/>
  <c r="W33" i="25"/>
  <c r="X25" i="56"/>
  <c r="Z257" i="46"/>
  <c r="E25" i="56"/>
  <c r="D33" i="25"/>
  <c r="AC25" i="46"/>
  <c r="G257" i="46"/>
  <c r="H25" i="56"/>
  <c r="J257" i="46"/>
  <c r="G33" i="25"/>
  <c r="M257" i="46"/>
  <c r="J33" i="25"/>
  <c r="K25" i="56"/>
  <c r="F255" i="46"/>
  <c r="BQ255" i="46"/>
  <c r="Y191" i="64"/>
  <c r="T120" i="64"/>
  <c r="X409" i="64"/>
  <c r="Z551" i="64"/>
  <c r="R328" i="64"/>
  <c r="M120" i="64"/>
  <c r="L409" i="64"/>
  <c r="AJ262" i="25"/>
  <c r="T547" i="64"/>
  <c r="V42" i="64"/>
  <c r="K116" i="64"/>
  <c r="Y474" i="64"/>
  <c r="K258" i="64"/>
  <c r="X120" i="64"/>
  <c r="R112" i="64"/>
  <c r="M409" i="64"/>
  <c r="G195" i="64"/>
  <c r="F52" i="75"/>
  <c r="H482" i="64"/>
  <c r="V266" i="64"/>
  <c r="O405" i="64"/>
  <c r="W42" i="64"/>
  <c r="M474" i="64"/>
  <c r="G258" i="64"/>
  <c r="K559" i="64"/>
  <c r="F72" i="74"/>
  <c r="Z328" i="64"/>
  <c r="Z112" i="64"/>
  <c r="R50" i="64"/>
  <c r="D237" i="56"/>
  <c r="K170" i="44"/>
  <c r="D317" i="25"/>
  <c r="X221" i="25"/>
  <c r="X317" i="25" s="1"/>
  <c r="C221" i="25"/>
  <c r="C317" i="25" s="1"/>
  <c r="H478" i="64"/>
  <c r="AC262" i="25"/>
  <c r="H409" i="64"/>
  <c r="R191" i="64"/>
  <c r="V482" i="64"/>
  <c r="H42" i="64"/>
  <c r="X486" i="64"/>
  <c r="M327" i="25"/>
  <c r="S413" i="64"/>
  <c r="F216" i="25"/>
  <c r="F326" i="25" s="1"/>
  <c r="F120" i="47"/>
  <c r="F126" i="47" s="1"/>
  <c r="G246" i="56"/>
  <c r="I120" i="47"/>
  <c r="I126" i="47" s="1"/>
  <c r="J246" i="56"/>
  <c r="I216" i="25"/>
  <c r="I326" i="25" s="1"/>
  <c r="Q216" i="25"/>
  <c r="Q326" i="25" s="1"/>
  <c r="R246" i="56"/>
  <c r="Q120" i="47"/>
  <c r="Q126" i="47" s="1"/>
  <c r="M120" i="47"/>
  <c r="M126" i="47" s="1"/>
  <c r="N246" i="56"/>
  <c r="M216" i="25"/>
  <c r="M326" i="25" s="1"/>
  <c r="J373" i="47"/>
  <c r="J375" i="47" s="1"/>
  <c r="J222" i="47"/>
  <c r="C17" i="72"/>
  <c r="E216" i="25"/>
  <c r="E326" i="25" s="1"/>
  <c r="F246" i="56"/>
  <c r="E120" i="47"/>
  <c r="E126" i="47" s="1"/>
  <c r="U216" i="25"/>
  <c r="U326" i="25" s="1"/>
  <c r="V246" i="56"/>
  <c r="U120" i="47"/>
  <c r="U126" i="47" s="1"/>
  <c r="W216" i="25"/>
  <c r="W326" i="25" s="1"/>
  <c r="X246" i="56"/>
  <c r="W120" i="47"/>
  <c r="W126" i="47" s="1"/>
  <c r="S312" i="47"/>
  <c r="S71" i="47"/>
  <c r="S270" i="47" s="1"/>
  <c r="N120" i="47"/>
  <c r="N126" i="47" s="1"/>
  <c r="O246" i="56"/>
  <c r="N216" i="25"/>
  <c r="N326" i="25" s="1"/>
  <c r="V216" i="25"/>
  <c r="V326" i="25" s="1"/>
  <c r="V120" i="47"/>
  <c r="V126" i="47" s="1"/>
  <c r="W246" i="56"/>
  <c r="M246" i="56"/>
  <c r="L216" i="25"/>
  <c r="L326" i="25" s="1"/>
  <c r="L120" i="47"/>
  <c r="L126" i="47" s="1"/>
  <c r="L246" i="56"/>
  <c r="K120" i="47"/>
  <c r="K126" i="47" s="1"/>
  <c r="K216" i="25"/>
  <c r="K326" i="25" s="1"/>
  <c r="H246" i="56"/>
  <c r="G216" i="25"/>
  <c r="G326" i="25" s="1"/>
  <c r="G120" i="47"/>
  <c r="G126" i="47" s="1"/>
  <c r="S266" i="64"/>
  <c r="P482" i="64"/>
  <c r="J42" i="64"/>
  <c r="X191" i="64"/>
  <c r="R120" i="47"/>
  <c r="R126" i="47" s="1"/>
  <c r="S246" i="56"/>
  <c r="R216" i="25"/>
  <c r="R326" i="25" s="1"/>
  <c r="U246" i="56"/>
  <c r="T120" i="47"/>
  <c r="T126" i="47" s="1"/>
  <c r="T216" i="25"/>
  <c r="T326" i="25" s="1"/>
  <c r="Y153" i="25"/>
  <c r="D214" i="47"/>
  <c r="E167" i="56"/>
  <c r="AX167" i="46"/>
  <c r="AB247" i="46"/>
  <c r="I246" i="56"/>
  <c r="H120" i="47"/>
  <c r="H126" i="47" s="1"/>
  <c r="H216" i="25"/>
  <c r="H326" i="25" s="1"/>
  <c r="J120" i="47"/>
  <c r="J216" i="25"/>
  <c r="J326" i="25" s="1"/>
  <c r="K246" i="56"/>
  <c r="P246" i="56"/>
  <c r="O216" i="25"/>
  <c r="O326" i="25" s="1"/>
  <c r="O120" i="47"/>
  <c r="O126" i="47" s="1"/>
  <c r="Q246" i="56"/>
  <c r="P216" i="25"/>
  <c r="P326" i="25" s="1"/>
  <c r="P120" i="47"/>
  <c r="P126" i="47" s="1"/>
  <c r="K50" i="64"/>
  <c r="K409" i="64"/>
  <c r="Y116" i="64"/>
  <c r="Y478" i="64"/>
  <c r="Y258" i="64"/>
  <c r="X254" i="64"/>
  <c r="X42" i="64"/>
  <c r="X474" i="64"/>
  <c r="L187" i="64"/>
  <c r="L405" i="64"/>
  <c r="L116" i="64"/>
  <c r="L258" i="64"/>
  <c r="L478" i="64"/>
  <c r="J191" i="64"/>
  <c r="J482" i="64"/>
  <c r="U336" i="64"/>
  <c r="U482" i="64"/>
  <c r="O340" i="64"/>
  <c r="O266" i="64"/>
  <c r="O413" i="64"/>
  <c r="P551" i="64"/>
  <c r="P405" i="64"/>
  <c r="P478" i="64"/>
  <c r="G401" i="64"/>
  <c r="G474" i="64"/>
  <c r="G42" i="64"/>
  <c r="G547" i="64"/>
  <c r="T551" i="64"/>
  <c r="T405" i="64"/>
  <c r="T116" i="64"/>
  <c r="M486" i="64"/>
  <c r="M266" i="64"/>
  <c r="M559" i="64"/>
  <c r="M195" i="64"/>
  <c r="G191" i="64"/>
  <c r="G120" i="64"/>
  <c r="Y405" i="64"/>
  <c r="T258" i="64"/>
  <c r="X547" i="64"/>
  <c r="K120" i="64"/>
  <c r="H340" i="64"/>
  <c r="H266" i="64"/>
  <c r="W551" i="64"/>
  <c r="W258" i="64"/>
  <c r="W116" i="64"/>
  <c r="G327" i="25"/>
  <c r="R547" i="64"/>
  <c r="R42" i="64"/>
  <c r="H474" i="64"/>
  <c r="T409" i="64"/>
  <c r="L191" i="64"/>
  <c r="T327" i="25"/>
  <c r="Z405" i="64"/>
  <c r="U547" i="64"/>
  <c r="AB262" i="25"/>
  <c r="V327" i="25"/>
  <c r="Z478" i="64"/>
  <c r="Z258" i="64"/>
  <c r="R183" i="64"/>
  <c r="J478" i="64"/>
  <c r="Q474" i="64"/>
  <c r="X112" i="64"/>
  <c r="U413" i="64"/>
  <c r="Q413" i="64"/>
  <c r="Q266" i="64"/>
  <c r="Q547" i="64"/>
  <c r="O42" i="64"/>
  <c r="Q42" i="64"/>
  <c r="T195" i="64"/>
  <c r="K191" i="64"/>
  <c r="L486" i="64"/>
  <c r="R262" i="64"/>
  <c r="V409" i="64"/>
  <c r="K262" i="64"/>
  <c r="Z183" i="64"/>
  <c r="P327" i="25"/>
  <c r="V474" i="64"/>
  <c r="J266" i="64"/>
  <c r="N405" i="64"/>
  <c r="V547" i="64"/>
  <c r="P116" i="64"/>
  <c r="N474" i="64"/>
  <c r="H120" i="64"/>
  <c r="W195" i="64"/>
  <c r="K336" i="64"/>
  <c r="Y336" i="64"/>
  <c r="K486" i="64"/>
  <c r="Y262" i="64"/>
  <c r="P69" i="74"/>
  <c r="P46" i="75" s="1"/>
  <c r="Q48" i="56"/>
  <c r="P65" i="25"/>
  <c r="J256" i="46"/>
  <c r="H44" i="56"/>
  <c r="G68" i="74"/>
  <c r="G60" i="25"/>
  <c r="R70" i="74"/>
  <c r="R47" i="75" s="1"/>
  <c r="R72" i="25"/>
  <c r="S52" i="56"/>
  <c r="M48" i="56"/>
  <c r="L65" i="25"/>
  <c r="L69" i="74"/>
  <c r="L46" i="75" s="1"/>
  <c r="M71" i="74"/>
  <c r="M48" i="75" s="1"/>
  <c r="N56" i="56"/>
  <c r="M77" i="25"/>
  <c r="U116" i="64"/>
  <c r="V46" i="64"/>
  <c r="V332" i="64"/>
  <c r="N60" i="25"/>
  <c r="O44" i="56"/>
  <c r="Q256" i="46"/>
  <c r="N68" i="74"/>
  <c r="K65" i="25"/>
  <c r="L48" i="56"/>
  <c r="K69" i="74"/>
  <c r="K46" i="75" s="1"/>
  <c r="N124" i="64"/>
  <c r="N54" i="64"/>
  <c r="K72" i="47"/>
  <c r="K313" i="47"/>
  <c r="F54" i="75"/>
  <c r="F13" i="71"/>
  <c r="F16" i="75"/>
  <c r="R327" i="25"/>
  <c r="D75" i="47"/>
  <c r="C75" i="47" s="1"/>
  <c r="C124" i="47"/>
  <c r="V313" i="47"/>
  <c r="V72" i="47"/>
  <c r="H327" i="25"/>
  <c r="P120" i="64"/>
  <c r="P409" i="64"/>
  <c r="Q409" i="64"/>
  <c r="O195" i="64"/>
  <c r="H256" i="46"/>
  <c r="F44" i="56"/>
  <c r="E68" i="74"/>
  <c r="E60" i="25"/>
  <c r="H46" i="64"/>
  <c r="H332" i="64"/>
  <c r="T72" i="25"/>
  <c r="U52" i="56"/>
  <c r="T70" i="74"/>
  <c r="T47" i="75" s="1"/>
  <c r="D74" i="47"/>
  <c r="C74" i="47" s="1"/>
  <c r="C123" i="47"/>
  <c r="S327" i="25"/>
  <c r="U559" i="64"/>
  <c r="S559" i="64"/>
  <c r="P559" i="64"/>
  <c r="D77" i="25"/>
  <c r="AC56" i="46"/>
  <c r="D71" i="74"/>
  <c r="E56" i="56"/>
  <c r="R52" i="56"/>
  <c r="Q72" i="25"/>
  <c r="Q70" i="74"/>
  <c r="Q47" i="75" s="1"/>
  <c r="K52" i="56"/>
  <c r="J72" i="25"/>
  <c r="J70" i="74"/>
  <c r="J47" i="75" s="1"/>
  <c r="Q327" i="25"/>
  <c r="F62" i="70"/>
  <c r="F40" i="71"/>
  <c r="W336" i="64"/>
  <c r="J336" i="64"/>
  <c r="O336" i="64"/>
  <c r="P336" i="64"/>
  <c r="T336" i="64"/>
  <c r="M191" i="64"/>
  <c r="U191" i="64"/>
  <c r="V191" i="64"/>
  <c r="T486" i="64"/>
  <c r="T187" i="64"/>
  <c r="H187" i="64"/>
  <c r="Q187" i="64"/>
  <c r="D19" i="78"/>
  <c r="H72" i="25"/>
  <c r="I52" i="56"/>
  <c r="H70" i="74"/>
  <c r="H47" i="75" s="1"/>
  <c r="V68" i="74"/>
  <c r="W44" i="56"/>
  <c r="V60" i="25"/>
  <c r="Y256" i="46"/>
  <c r="Y124" i="64"/>
  <c r="Y54" i="64"/>
  <c r="U68" i="74"/>
  <c r="U60" i="25"/>
  <c r="X256" i="46"/>
  <c r="V44" i="56"/>
  <c r="X46" i="64"/>
  <c r="X332" i="64"/>
  <c r="I72" i="25"/>
  <c r="I70" i="74"/>
  <c r="I47" i="75" s="1"/>
  <c r="J52" i="56"/>
  <c r="U262" i="64"/>
  <c r="M262" i="64"/>
  <c r="T262" i="64"/>
  <c r="S262" i="64"/>
  <c r="H328" i="64"/>
  <c r="U328" i="64"/>
  <c r="F15" i="75"/>
  <c r="F12" i="71"/>
  <c r="V328" i="64"/>
  <c r="X328" i="64"/>
  <c r="V112" i="64"/>
  <c r="H112" i="64"/>
  <c r="S112" i="64"/>
  <c r="K112" i="64"/>
  <c r="AM262" i="25"/>
  <c r="J555" i="64"/>
  <c r="H555" i="64"/>
  <c r="W555" i="64"/>
  <c r="K555" i="64"/>
  <c r="P555" i="64"/>
  <c r="G555" i="64"/>
  <c r="T50" i="64"/>
  <c r="H50" i="64"/>
  <c r="S50" i="64"/>
  <c r="U50" i="64"/>
  <c r="V551" i="64"/>
  <c r="X551" i="64"/>
  <c r="Y183" i="64"/>
  <c r="U183" i="64"/>
  <c r="J183" i="64"/>
  <c r="Q183" i="64"/>
  <c r="X183" i="64"/>
  <c r="V340" i="64"/>
  <c r="F15" i="71"/>
  <c r="F18" i="75"/>
  <c r="X48" i="56"/>
  <c r="W65" i="25"/>
  <c r="W69" i="74"/>
  <c r="W46" i="75" s="1"/>
  <c r="O77" i="25"/>
  <c r="P56" i="56"/>
  <c r="O71" i="74"/>
  <c r="O48" i="75" s="1"/>
  <c r="R124" i="64"/>
  <c r="R54" i="64"/>
  <c r="M401" i="64"/>
  <c r="Q401" i="64"/>
  <c r="H401" i="64"/>
  <c r="N401" i="64"/>
  <c r="R401" i="64"/>
  <c r="I72" i="47"/>
  <c r="I313" i="47"/>
  <c r="J124" i="64"/>
  <c r="J54" i="64"/>
  <c r="U46" i="64"/>
  <c r="U332" i="64"/>
  <c r="F271" i="64"/>
  <c r="F295" i="64" s="1"/>
  <c r="D295" i="64"/>
  <c r="P547" i="64"/>
  <c r="S69" i="74"/>
  <c r="S46" i="75" s="1"/>
  <c r="T48" i="56"/>
  <c r="S65" i="25"/>
  <c r="U313" i="47"/>
  <c r="U72" i="47"/>
  <c r="O482" i="64"/>
  <c r="Q482" i="64"/>
  <c r="P413" i="64"/>
  <c r="N413" i="64"/>
  <c r="N266" i="64"/>
  <c r="P266" i="64"/>
  <c r="S405" i="64"/>
  <c r="U405" i="64"/>
  <c r="I327" i="25"/>
  <c r="S256" i="46"/>
  <c r="P68" i="74"/>
  <c r="Q44" i="56"/>
  <c r="P60" i="25"/>
  <c r="S54" i="64"/>
  <c r="S124" i="64"/>
  <c r="H56" i="56"/>
  <c r="G77" i="25"/>
  <c r="G71" i="74"/>
  <c r="G48" i="75" s="1"/>
  <c r="S48" i="56"/>
  <c r="R69" i="74"/>
  <c r="R46" i="75" s="1"/>
  <c r="R65" i="25"/>
  <c r="O256" i="46"/>
  <c r="L60" i="25"/>
  <c r="M44" i="56"/>
  <c r="L68" i="74"/>
  <c r="O46" i="64"/>
  <c r="O332" i="64"/>
  <c r="M72" i="25"/>
  <c r="N52" i="56"/>
  <c r="M70" i="74"/>
  <c r="M47" i="75" s="1"/>
  <c r="W327" i="25"/>
  <c r="N547" i="64"/>
  <c r="O547" i="64"/>
  <c r="U42" i="64"/>
  <c r="N42" i="64"/>
  <c r="Q116" i="64"/>
  <c r="S70" i="74"/>
  <c r="S47" i="75" s="1"/>
  <c r="S72" i="25"/>
  <c r="T52" i="56"/>
  <c r="N71" i="74"/>
  <c r="N48" i="75" s="1"/>
  <c r="O56" i="56"/>
  <c r="N77" i="25"/>
  <c r="Q124" i="64"/>
  <c r="Q54" i="64"/>
  <c r="K77" i="25"/>
  <c r="K71" i="74"/>
  <c r="K48" i="75" s="1"/>
  <c r="L56" i="56"/>
  <c r="N46" i="64"/>
  <c r="N332" i="64"/>
  <c r="P474" i="64"/>
  <c r="Y262" i="25"/>
  <c r="K327" i="25"/>
  <c r="O258" i="64"/>
  <c r="Q258" i="64"/>
  <c r="C220" i="25"/>
  <c r="X220" i="25"/>
  <c r="L327" i="25"/>
  <c r="Q120" i="64"/>
  <c r="V120" i="64"/>
  <c r="W409" i="64"/>
  <c r="O409" i="64"/>
  <c r="D73" i="47"/>
  <c r="C73" i="47" s="1"/>
  <c r="C122" i="47"/>
  <c r="X286" i="25"/>
  <c r="Q195" i="64"/>
  <c r="E71" i="74"/>
  <c r="E48" i="75" s="1"/>
  <c r="E77" i="25"/>
  <c r="F56" i="56"/>
  <c r="W256" i="46"/>
  <c r="T60" i="25"/>
  <c r="T68" i="74"/>
  <c r="U44" i="56"/>
  <c r="O559" i="64"/>
  <c r="J559" i="64"/>
  <c r="N559" i="64"/>
  <c r="F327" i="25"/>
  <c r="D68" i="74"/>
  <c r="D60" i="25"/>
  <c r="AC44" i="46"/>
  <c r="G256" i="46"/>
  <c r="E44" i="56"/>
  <c r="AA620" i="64"/>
  <c r="G332" i="64"/>
  <c r="G46" i="64"/>
  <c r="T256" i="46"/>
  <c r="Q60" i="25"/>
  <c r="Q68" i="74"/>
  <c r="R44" i="56"/>
  <c r="T54" i="64"/>
  <c r="T124" i="64"/>
  <c r="J71" i="74"/>
  <c r="J48" i="75" s="1"/>
  <c r="K56" i="56"/>
  <c r="J77" i="25"/>
  <c r="M332" i="64"/>
  <c r="M46" i="64"/>
  <c r="AD262" i="25"/>
  <c r="G336" i="64"/>
  <c r="H336" i="64"/>
  <c r="M336" i="64"/>
  <c r="S336" i="64"/>
  <c r="Q336" i="64"/>
  <c r="W191" i="64"/>
  <c r="O191" i="64"/>
  <c r="S191" i="64"/>
  <c r="T191" i="64"/>
  <c r="G486" i="64"/>
  <c r="J486" i="64"/>
  <c r="W187" i="64"/>
  <c r="N187" i="64"/>
  <c r="U187" i="64"/>
  <c r="H77" i="25"/>
  <c r="I56" i="56"/>
  <c r="H71" i="74"/>
  <c r="H48" i="75" s="1"/>
  <c r="V77" i="25"/>
  <c r="W56" i="56"/>
  <c r="V71" i="74"/>
  <c r="V48" i="75" s="1"/>
  <c r="Y332" i="64"/>
  <c r="Y46" i="64"/>
  <c r="U69" i="74"/>
  <c r="U46" i="75" s="1"/>
  <c r="V48" i="56"/>
  <c r="U65" i="25"/>
  <c r="I69" i="74"/>
  <c r="I46" i="75" s="1"/>
  <c r="J48" i="56"/>
  <c r="I65" i="25"/>
  <c r="L332" i="64"/>
  <c r="L46" i="64"/>
  <c r="G262" i="64"/>
  <c r="P262" i="64"/>
  <c r="Q262" i="64"/>
  <c r="J262" i="64"/>
  <c r="N328" i="64"/>
  <c r="W328" i="64"/>
  <c r="S328" i="64"/>
  <c r="J328" i="64"/>
  <c r="O328" i="64"/>
  <c r="O112" i="64"/>
  <c r="Q112" i="64"/>
  <c r="J112" i="64"/>
  <c r="P112" i="64"/>
  <c r="Y112" i="64"/>
  <c r="S555" i="64"/>
  <c r="X555" i="64"/>
  <c r="O555" i="64"/>
  <c r="J50" i="64"/>
  <c r="G50" i="64"/>
  <c r="Y50" i="64"/>
  <c r="L50" i="64"/>
  <c r="S551" i="64"/>
  <c r="N183" i="64"/>
  <c r="L183" i="64"/>
  <c r="P183" i="64"/>
  <c r="G183" i="64"/>
  <c r="S340" i="64"/>
  <c r="N340" i="64"/>
  <c r="W68" i="74"/>
  <c r="Z256" i="46"/>
  <c r="W60" i="25"/>
  <c r="X44" i="56"/>
  <c r="O70" i="74"/>
  <c r="O47" i="75" s="1"/>
  <c r="P52" i="56"/>
  <c r="O72" i="25"/>
  <c r="L401" i="64"/>
  <c r="K401" i="64"/>
  <c r="Z401" i="64"/>
  <c r="X401" i="64"/>
  <c r="N72" i="47"/>
  <c r="N313" i="47"/>
  <c r="W72" i="47"/>
  <c r="W313" i="47"/>
  <c r="S482" i="64"/>
  <c r="P70" i="74"/>
  <c r="P47" i="75" s="1"/>
  <c r="Q52" i="56"/>
  <c r="P72" i="25"/>
  <c r="H52" i="56"/>
  <c r="G70" i="74"/>
  <c r="G47" i="75" s="1"/>
  <c r="G72" i="25"/>
  <c r="J46" i="64"/>
  <c r="J332" i="64"/>
  <c r="U124" i="64"/>
  <c r="U54" i="64"/>
  <c r="L70" i="74"/>
  <c r="L47" i="75" s="1"/>
  <c r="M52" i="56"/>
  <c r="L72" i="25"/>
  <c r="M65" i="25"/>
  <c r="N48" i="56"/>
  <c r="M69" i="74"/>
  <c r="M46" i="75" s="1"/>
  <c r="P54" i="64"/>
  <c r="P124" i="64"/>
  <c r="P42" i="64"/>
  <c r="F51" i="75"/>
  <c r="F44" i="71"/>
  <c r="J116" i="64"/>
  <c r="S478" i="64"/>
  <c r="V478" i="64"/>
  <c r="V256" i="46"/>
  <c r="S68" i="74"/>
  <c r="S60" i="25"/>
  <c r="T44" i="56"/>
  <c r="V124" i="64"/>
  <c r="V54" i="64"/>
  <c r="N69" i="74"/>
  <c r="N46" i="75" s="1"/>
  <c r="O48" i="56"/>
  <c r="N65" i="25"/>
  <c r="Q332" i="64"/>
  <c r="Q46" i="64"/>
  <c r="K72" i="25"/>
  <c r="L52" i="56"/>
  <c r="K70" i="74"/>
  <c r="K47" i="75" s="1"/>
  <c r="D514" i="64"/>
  <c r="F490" i="64"/>
  <c r="F514" i="64" s="1"/>
  <c r="U474" i="64"/>
  <c r="O474" i="64"/>
  <c r="N327" i="25"/>
  <c r="AA262" i="25"/>
  <c r="V258" i="64"/>
  <c r="J258" i="64"/>
  <c r="S258" i="64"/>
  <c r="T72" i="47"/>
  <c r="T313" i="47"/>
  <c r="S120" i="64"/>
  <c r="J120" i="64"/>
  <c r="J409" i="64"/>
  <c r="X218" i="25"/>
  <c r="C218" i="25"/>
  <c r="N195" i="64"/>
  <c r="J195" i="64"/>
  <c r="E72" i="25"/>
  <c r="F52" i="56"/>
  <c r="E70" i="74"/>
  <c r="E47" i="75" s="1"/>
  <c r="H54" i="64"/>
  <c r="H124" i="64"/>
  <c r="T65" i="25"/>
  <c r="U48" i="56"/>
  <c r="T69" i="74"/>
  <c r="T46" i="75" s="1"/>
  <c r="W332" i="64"/>
  <c r="W46" i="64"/>
  <c r="C219" i="25"/>
  <c r="X219" i="25"/>
  <c r="H559" i="64"/>
  <c r="Q559" i="64"/>
  <c r="V559" i="64"/>
  <c r="D70" i="74"/>
  <c r="E52" i="56"/>
  <c r="D72" i="25"/>
  <c r="AC52" i="46"/>
  <c r="AA628" i="64"/>
  <c r="G124" i="64"/>
  <c r="G54" i="64"/>
  <c r="Q65" i="25"/>
  <c r="Q69" i="74"/>
  <c r="Q46" i="75" s="1"/>
  <c r="R48" i="56"/>
  <c r="J69" i="74"/>
  <c r="J46" i="75" s="1"/>
  <c r="K48" i="56"/>
  <c r="J65" i="25"/>
  <c r="L72" i="47"/>
  <c r="L313" i="47"/>
  <c r="G72" i="47"/>
  <c r="G313" i="47"/>
  <c r="F313" i="47"/>
  <c r="F72" i="47"/>
  <c r="AL262" i="25"/>
  <c r="F14" i="71"/>
  <c r="F17" i="75"/>
  <c r="P191" i="64"/>
  <c r="H191" i="64"/>
  <c r="P486" i="64"/>
  <c r="V486" i="64"/>
  <c r="N486" i="64"/>
  <c r="J187" i="64"/>
  <c r="V187" i="64"/>
  <c r="M187" i="64"/>
  <c r="J271" i="47"/>
  <c r="C121" i="47"/>
  <c r="D72" i="47"/>
  <c r="D313" i="47"/>
  <c r="H68" i="74"/>
  <c r="H60" i="25"/>
  <c r="K256" i="46"/>
  <c r="I44" i="56"/>
  <c r="K332" i="64"/>
  <c r="K46" i="64"/>
  <c r="V72" i="25"/>
  <c r="W52" i="56"/>
  <c r="V70" i="74"/>
  <c r="V47" i="75" s="1"/>
  <c r="U72" i="25"/>
  <c r="V52" i="56"/>
  <c r="U70" i="74"/>
  <c r="U47" i="75" s="1"/>
  <c r="J44" i="56"/>
  <c r="L256" i="46"/>
  <c r="I60" i="25"/>
  <c r="I68" i="74"/>
  <c r="N262" i="64"/>
  <c r="L262" i="64"/>
  <c r="M328" i="64"/>
  <c r="P328" i="64"/>
  <c r="T328" i="64"/>
  <c r="Q328" i="64"/>
  <c r="N112" i="64"/>
  <c r="W112" i="64"/>
  <c r="U555" i="64"/>
  <c r="Q555" i="64"/>
  <c r="V555" i="64"/>
  <c r="X50" i="64"/>
  <c r="V50" i="64"/>
  <c r="W50" i="64"/>
  <c r="M551" i="64"/>
  <c r="J551" i="64"/>
  <c r="O551" i="64"/>
  <c r="Y551" i="64"/>
  <c r="N551" i="64"/>
  <c r="S183" i="64"/>
  <c r="H183" i="64"/>
  <c r="W183" i="64"/>
  <c r="O183" i="64"/>
  <c r="O72" i="47"/>
  <c r="O313" i="47"/>
  <c r="Q72" i="47"/>
  <c r="Q313" i="47"/>
  <c r="Q340" i="64"/>
  <c r="P340" i="64"/>
  <c r="Y340" i="64"/>
  <c r="W71" i="74"/>
  <c r="W48" i="75" s="1"/>
  <c r="X56" i="56"/>
  <c r="W77" i="25"/>
  <c r="Z332" i="64"/>
  <c r="Z46" i="64"/>
  <c r="O69" i="74"/>
  <c r="O46" i="75" s="1"/>
  <c r="O65" i="25"/>
  <c r="P48" i="56"/>
  <c r="P401" i="64"/>
  <c r="J401" i="64"/>
  <c r="U401" i="64"/>
  <c r="W401" i="64"/>
  <c r="T401" i="64"/>
  <c r="F45" i="71"/>
  <c r="R72" i="47"/>
  <c r="R313" i="47"/>
  <c r="S46" i="64"/>
  <c r="S332" i="64"/>
  <c r="R77" i="25"/>
  <c r="S56" i="56"/>
  <c r="R71" i="74"/>
  <c r="R48" i="75" s="1"/>
  <c r="K85" i="44"/>
  <c r="D243" i="56"/>
  <c r="X222" i="25"/>
  <c r="C222" i="25"/>
  <c r="P72" i="47"/>
  <c r="P313" i="47"/>
  <c r="O327" i="25"/>
  <c r="J413" i="64"/>
  <c r="U266" i="64"/>
  <c r="V405" i="64"/>
  <c r="P71" i="74"/>
  <c r="P48" i="75" s="1"/>
  <c r="P77" i="25"/>
  <c r="Q56" i="56"/>
  <c r="H48" i="56"/>
  <c r="G65" i="25"/>
  <c r="G69" i="74"/>
  <c r="G46" i="75" s="1"/>
  <c r="U256" i="46"/>
  <c r="R60" i="25"/>
  <c r="R68" i="74"/>
  <c r="S44" i="56"/>
  <c r="L77" i="25"/>
  <c r="M56" i="56"/>
  <c r="L71" i="74"/>
  <c r="L48" i="75" s="1"/>
  <c r="O124" i="64"/>
  <c r="O54" i="64"/>
  <c r="M60" i="25"/>
  <c r="N44" i="56"/>
  <c r="P256" i="46"/>
  <c r="M68" i="74"/>
  <c r="P46" i="64"/>
  <c r="P332" i="64"/>
  <c r="S547" i="64"/>
  <c r="J547" i="64"/>
  <c r="S42" i="64"/>
  <c r="H313" i="47"/>
  <c r="H72" i="47"/>
  <c r="S116" i="64"/>
  <c r="V116" i="64"/>
  <c r="N116" i="64"/>
  <c r="O116" i="64"/>
  <c r="N478" i="64"/>
  <c r="Q478" i="64"/>
  <c r="S126" i="47"/>
  <c r="S72" i="47"/>
  <c r="S313" i="47"/>
  <c r="T56" i="56"/>
  <c r="S71" i="74"/>
  <c r="S48" i="75" s="1"/>
  <c r="S77" i="25"/>
  <c r="N72" i="25"/>
  <c r="O52" i="56"/>
  <c r="N70" i="74"/>
  <c r="N47" i="75" s="1"/>
  <c r="K60" i="25"/>
  <c r="L44" i="56"/>
  <c r="N256" i="46"/>
  <c r="K68" i="74"/>
  <c r="S474" i="64"/>
  <c r="J474" i="64"/>
  <c r="P258" i="64"/>
  <c r="U258" i="64"/>
  <c r="E313" i="47"/>
  <c r="E72" i="47"/>
  <c r="E327" i="25"/>
  <c r="W120" i="64"/>
  <c r="N120" i="64"/>
  <c r="O120" i="64"/>
  <c r="U120" i="64"/>
  <c r="U409" i="64"/>
  <c r="N409" i="64"/>
  <c r="S195" i="64"/>
  <c r="V195" i="64"/>
  <c r="E69" i="74"/>
  <c r="E46" i="75" s="1"/>
  <c r="F48" i="56"/>
  <c r="E65" i="25"/>
  <c r="T77" i="25"/>
  <c r="T71" i="74"/>
  <c r="T48" i="75" s="1"/>
  <c r="U56" i="56"/>
  <c r="W54" i="64"/>
  <c r="W124" i="64"/>
  <c r="C372" i="47"/>
  <c r="G559" i="64"/>
  <c r="T559" i="64"/>
  <c r="E48" i="56"/>
  <c r="AC48" i="46"/>
  <c r="CO48" i="46" s="1"/>
  <c r="D65" i="25"/>
  <c r="D69" i="74"/>
  <c r="AA624" i="64"/>
  <c r="AA616" i="64"/>
  <c r="G254" i="64"/>
  <c r="Q77" i="25"/>
  <c r="Q71" i="74"/>
  <c r="Q48" i="75" s="1"/>
  <c r="R56" i="56"/>
  <c r="T46" i="64"/>
  <c r="T332" i="64"/>
  <c r="J60" i="25"/>
  <c r="M256" i="46"/>
  <c r="J68" i="74"/>
  <c r="K44" i="56"/>
  <c r="M124" i="64"/>
  <c r="M54" i="64"/>
  <c r="F49" i="75"/>
  <c r="M72" i="47"/>
  <c r="M313" i="47"/>
  <c r="X336" i="64"/>
  <c r="L336" i="64"/>
  <c r="V336" i="64"/>
  <c r="N336" i="64"/>
  <c r="N191" i="64"/>
  <c r="Q191" i="64"/>
  <c r="C215" i="25"/>
  <c r="X215" i="25"/>
  <c r="D327" i="25"/>
  <c r="U486" i="64"/>
  <c r="H486" i="64"/>
  <c r="O486" i="64"/>
  <c r="W486" i="64"/>
  <c r="O187" i="64"/>
  <c r="K187" i="64"/>
  <c r="P187" i="64"/>
  <c r="G187" i="64"/>
  <c r="C217" i="25"/>
  <c r="X217" i="25"/>
  <c r="I48" i="56"/>
  <c r="H65" i="25"/>
  <c r="H69" i="74"/>
  <c r="H46" i="75" s="1"/>
  <c r="K124" i="64"/>
  <c r="K54" i="64"/>
  <c r="V69" i="74"/>
  <c r="V46" i="75" s="1"/>
  <c r="W48" i="56"/>
  <c r="V65" i="25"/>
  <c r="U77" i="25"/>
  <c r="V56" i="56"/>
  <c r="U71" i="74"/>
  <c r="U48" i="75" s="1"/>
  <c r="X54" i="64"/>
  <c r="X124" i="64"/>
  <c r="I77" i="25"/>
  <c r="J56" i="56"/>
  <c r="I71" i="74"/>
  <c r="I48" i="75" s="1"/>
  <c r="L124" i="64"/>
  <c r="L54" i="64"/>
  <c r="F563" i="64"/>
  <c r="F587" i="64" s="1"/>
  <c r="D587" i="64"/>
  <c r="O262" i="64"/>
  <c r="Y328" i="64"/>
  <c r="G328" i="64"/>
  <c r="L328" i="64"/>
  <c r="K328" i="64"/>
  <c r="T112" i="64"/>
  <c r="G112" i="64"/>
  <c r="U112" i="64"/>
  <c r="M112" i="64"/>
  <c r="L112" i="64"/>
  <c r="M555" i="64"/>
  <c r="N555" i="64"/>
  <c r="F53" i="75"/>
  <c r="F46" i="71"/>
  <c r="U551" i="64"/>
  <c r="H551" i="64"/>
  <c r="L551" i="64"/>
  <c r="K183" i="64"/>
  <c r="M183" i="64"/>
  <c r="V183" i="64"/>
  <c r="T183" i="64"/>
  <c r="U327" i="25"/>
  <c r="W340" i="64"/>
  <c r="M340" i="64"/>
  <c r="U340" i="64"/>
  <c r="W72" i="25"/>
  <c r="X52" i="56"/>
  <c r="W70" i="74"/>
  <c r="W47" i="75" s="1"/>
  <c r="Z124" i="64"/>
  <c r="Z54" i="64"/>
  <c r="P44" i="56"/>
  <c r="O60" i="25"/>
  <c r="R256" i="46"/>
  <c r="O68" i="74"/>
  <c r="R46" i="64"/>
  <c r="R332" i="64"/>
  <c r="S401" i="64"/>
  <c r="V401" i="64"/>
  <c r="Y401" i="64"/>
  <c r="O401" i="64"/>
  <c r="D369" i="64" l="1"/>
  <c r="D224" i="64"/>
  <c r="D441" i="64"/>
  <c r="D153" i="64"/>
  <c r="V62" i="47"/>
  <c r="V263" i="47" s="1"/>
  <c r="X119" i="25"/>
  <c r="P319" i="25"/>
  <c r="AJ163" i="46"/>
  <c r="J206" i="47" s="1"/>
  <c r="D305" i="47"/>
  <c r="R206" i="47"/>
  <c r="N319" i="25"/>
  <c r="AR159" i="46"/>
  <c r="AM145" i="25" s="1"/>
  <c r="AM270" i="25" s="1"/>
  <c r="AE145" i="25"/>
  <c r="AO262" i="25"/>
  <c r="X140" i="25"/>
  <c r="AP262" i="25"/>
  <c r="E202" i="47"/>
  <c r="AV224" i="46"/>
  <c r="D202" i="47"/>
  <c r="AE163" i="46"/>
  <c r="AC232" i="46" s="1"/>
  <c r="V57" i="36"/>
  <c r="AA135" i="46" s="1"/>
  <c r="O67" i="36"/>
  <c r="T163" i="46" s="1"/>
  <c r="O149" i="25" s="1"/>
  <c r="AD163" i="46"/>
  <c r="N305" i="47"/>
  <c r="AK145" i="25"/>
  <c r="AO145" i="25"/>
  <c r="AT163" i="46"/>
  <c r="AJ149" i="25"/>
  <c r="AP163" i="46"/>
  <c r="R305" i="47"/>
  <c r="R263" i="47"/>
  <c r="E159" i="56"/>
  <c r="D208" i="25" s="1"/>
  <c r="C278" i="25"/>
  <c r="AG159" i="46"/>
  <c r="AG163" i="46"/>
  <c r="AH159" i="46"/>
  <c r="AH163" i="46"/>
  <c r="AV159" i="46"/>
  <c r="AV163" i="46"/>
  <c r="H67" i="36"/>
  <c r="M163" i="46" s="1"/>
  <c r="N63" i="47"/>
  <c r="N263" i="47" s="1"/>
  <c r="W57" i="36"/>
  <c r="AB134" i="46" s="1"/>
  <c r="F56" i="25"/>
  <c r="AJ145" i="25"/>
  <c r="H57" i="36"/>
  <c r="M134" i="46" s="1"/>
  <c r="E67" i="36"/>
  <c r="J159" i="46" s="1"/>
  <c r="J57" i="36"/>
  <c r="O155" i="46" s="1"/>
  <c r="I163" i="46"/>
  <c r="H49" i="56"/>
  <c r="L49" i="56"/>
  <c r="E56" i="25"/>
  <c r="J56" i="25"/>
  <c r="AM232" i="46"/>
  <c r="K58" i="44"/>
  <c r="I241" i="44" s="1"/>
  <c r="E39" i="25"/>
  <c r="N56" i="25"/>
  <c r="W67" i="36"/>
  <c r="AB163" i="46" s="1"/>
  <c r="R67" i="36"/>
  <c r="W159" i="46" s="1"/>
  <c r="AS45" i="25"/>
  <c r="Q57" i="36"/>
  <c r="V155" i="46" s="1"/>
  <c r="O57" i="36"/>
  <c r="T134" i="46" s="1"/>
  <c r="M57" i="36"/>
  <c r="R134" i="46" s="1"/>
  <c r="U67" i="36"/>
  <c r="I67" i="36"/>
  <c r="N159" i="46" s="1"/>
  <c r="I145" i="25" s="1"/>
  <c r="N67" i="36"/>
  <c r="S159" i="46" s="1"/>
  <c r="AS86" i="25"/>
  <c r="I57" i="36"/>
  <c r="N135" i="46" s="1"/>
  <c r="K57" i="36"/>
  <c r="P135" i="46" s="1"/>
  <c r="G57" i="36"/>
  <c r="L134" i="46" s="1"/>
  <c r="S57" i="36"/>
  <c r="X155" i="46" s="1"/>
  <c r="S67" i="36"/>
  <c r="X163" i="46" s="1"/>
  <c r="S149" i="25" s="1"/>
  <c r="V67" i="36"/>
  <c r="AA159" i="46" s="1"/>
  <c r="G67" i="36"/>
  <c r="L159" i="46" s="1"/>
  <c r="J67" i="36"/>
  <c r="O163" i="46" s="1"/>
  <c r="P67" i="36"/>
  <c r="U163" i="46" s="1"/>
  <c r="K67" i="36"/>
  <c r="P163" i="46" s="1"/>
  <c r="R57" i="36"/>
  <c r="W135" i="46" s="1"/>
  <c r="T57" i="36"/>
  <c r="Y155" i="46" s="1"/>
  <c r="P57" i="36"/>
  <c r="U155" i="46" s="1"/>
  <c r="D57" i="36"/>
  <c r="I135" i="46" s="1"/>
  <c r="M67" i="36"/>
  <c r="R159" i="46" s="1"/>
  <c r="M145" i="25" s="1"/>
  <c r="U57" i="36"/>
  <c r="Z134" i="46" s="1"/>
  <c r="F57" i="36"/>
  <c r="K134" i="46" s="1"/>
  <c r="E57" i="36"/>
  <c r="J134" i="46" s="1"/>
  <c r="N57" i="36"/>
  <c r="S134" i="46" s="1"/>
  <c r="T67" i="36"/>
  <c r="Y159" i="46" s="1"/>
  <c r="U159" i="56" s="1"/>
  <c r="T208" i="25" s="1"/>
  <c r="L67" i="36"/>
  <c r="Q163" i="46" s="1"/>
  <c r="L149" i="25" s="1"/>
  <c r="Q67" i="36"/>
  <c r="V159" i="46" s="1"/>
  <c r="Q145" i="25" s="1"/>
  <c r="F67" i="36"/>
  <c r="K159" i="46" s="1"/>
  <c r="F145" i="25" s="1"/>
  <c r="G319" i="25"/>
  <c r="C111" i="36"/>
  <c r="AN159" i="46"/>
  <c r="AN163" i="46"/>
  <c r="AS163" i="46"/>
  <c r="AS159" i="46"/>
  <c r="AK159" i="46"/>
  <c r="AK163" i="46"/>
  <c r="AL163" i="46"/>
  <c r="AL159" i="46"/>
  <c r="AM163" i="46"/>
  <c r="AM159" i="46"/>
  <c r="AW163" i="46"/>
  <c r="AW159" i="46"/>
  <c r="AF159" i="46"/>
  <c r="AF163" i="46"/>
  <c r="AU159" i="46"/>
  <c r="AU163" i="46"/>
  <c r="AI159" i="46"/>
  <c r="J159" i="56" s="1"/>
  <c r="AI163" i="46"/>
  <c r="AQ163" i="46"/>
  <c r="AQ159" i="46"/>
  <c r="CO56" i="46"/>
  <c r="M263" i="47"/>
  <c r="M305" i="47"/>
  <c r="M337" i="47"/>
  <c r="O256" i="56"/>
  <c r="U337" i="47"/>
  <c r="O17" i="75"/>
  <c r="Q337" i="47"/>
  <c r="J319" i="25"/>
  <c r="V337" i="47"/>
  <c r="L337" i="47"/>
  <c r="F337" i="47"/>
  <c r="F42" i="71"/>
  <c r="F86" i="71" s="1"/>
  <c r="F64" i="70"/>
  <c r="K256" i="56"/>
  <c r="F319" i="25"/>
  <c r="C54" i="71"/>
  <c r="G49" i="56"/>
  <c r="J337" i="47"/>
  <c r="R337" i="47"/>
  <c r="W53" i="56"/>
  <c r="O53" i="56"/>
  <c r="T319" i="25"/>
  <c r="C196" i="25"/>
  <c r="I256" i="56"/>
  <c r="M256" i="56"/>
  <c r="U256" i="56"/>
  <c r="O337" i="47"/>
  <c r="S39" i="25"/>
  <c r="X49" i="56"/>
  <c r="R49" i="56"/>
  <c r="K53" i="56"/>
  <c r="C43" i="25"/>
  <c r="AS43" i="25" s="1"/>
  <c r="G53" i="56"/>
  <c r="T53" i="56"/>
  <c r="J53" i="56"/>
  <c r="X53" i="56"/>
  <c r="C60" i="69"/>
  <c r="C55" i="70"/>
  <c r="X256" i="56"/>
  <c r="I337" i="47"/>
  <c r="T337" i="47"/>
  <c r="W15" i="71"/>
  <c r="K305" i="47"/>
  <c r="U53" i="56"/>
  <c r="I18" i="75"/>
  <c r="N337" i="47"/>
  <c r="G337" i="47"/>
  <c r="L256" i="56"/>
  <c r="V256" i="56"/>
  <c r="L305" i="47"/>
  <c r="K263" i="47"/>
  <c r="H53" i="56"/>
  <c r="J256" i="56"/>
  <c r="Q256" i="56"/>
  <c r="T35" i="25"/>
  <c r="R256" i="56"/>
  <c r="L263" i="47"/>
  <c r="Q39" i="25"/>
  <c r="W39" i="25"/>
  <c r="C111" i="47"/>
  <c r="H256" i="56"/>
  <c r="X196" i="25"/>
  <c r="E319" i="25"/>
  <c r="O14" i="71"/>
  <c r="C63" i="69"/>
  <c r="C17" i="69"/>
  <c r="H56" i="25"/>
  <c r="V53" i="56"/>
  <c r="C14" i="69"/>
  <c r="C31" i="25"/>
  <c r="AS31" i="25" s="1"/>
  <c r="C16" i="69"/>
  <c r="C62" i="69"/>
  <c r="T68" i="36"/>
  <c r="Y165" i="46" s="1"/>
  <c r="W68" i="36"/>
  <c r="AB165" i="46" s="1"/>
  <c r="M68" i="36"/>
  <c r="R165" i="46" s="1"/>
  <c r="D68" i="36"/>
  <c r="L68" i="36"/>
  <c r="Q165" i="46" s="1"/>
  <c r="R68" i="36"/>
  <c r="W165" i="46" s="1"/>
  <c r="I68" i="36"/>
  <c r="N165" i="46" s="1"/>
  <c r="U68" i="36"/>
  <c r="Z165" i="46" s="1"/>
  <c r="V68" i="36"/>
  <c r="AA165" i="46" s="1"/>
  <c r="Q68" i="36"/>
  <c r="V165" i="46" s="1"/>
  <c r="G68" i="36"/>
  <c r="L165" i="46" s="1"/>
  <c r="E68" i="36"/>
  <c r="J165" i="46" s="1"/>
  <c r="F68" i="36"/>
  <c r="K165" i="46" s="1"/>
  <c r="K68" i="36"/>
  <c r="P165" i="46" s="1"/>
  <c r="N68" i="36"/>
  <c r="S165" i="46" s="1"/>
  <c r="H68" i="36"/>
  <c r="M165" i="46" s="1"/>
  <c r="J68" i="36"/>
  <c r="O165" i="46" s="1"/>
  <c r="P68" i="36"/>
  <c r="U165" i="46" s="1"/>
  <c r="O68" i="36"/>
  <c r="T165" i="46" s="1"/>
  <c r="S68" i="36"/>
  <c r="X165" i="46" s="1"/>
  <c r="R56" i="25"/>
  <c r="Q56" i="25"/>
  <c r="P49" i="56"/>
  <c r="S35" i="25"/>
  <c r="AV256" i="46"/>
  <c r="N256" i="56"/>
  <c r="U263" i="47"/>
  <c r="I56" i="25"/>
  <c r="K120" i="44"/>
  <c r="D242" i="56"/>
  <c r="C13" i="69"/>
  <c r="P256" i="56"/>
  <c r="L56" i="25"/>
  <c r="F53" i="56"/>
  <c r="L53" i="56"/>
  <c r="M53" i="56"/>
  <c r="D35" i="25"/>
  <c r="F256" i="56"/>
  <c r="H337" i="47"/>
  <c r="U305" i="47"/>
  <c r="C59" i="69"/>
  <c r="C15" i="69"/>
  <c r="W53" i="75"/>
  <c r="W18" i="75"/>
  <c r="W337" i="47"/>
  <c r="CO52" i="46"/>
  <c r="U18" i="75"/>
  <c r="W256" i="56"/>
  <c r="S256" i="56"/>
  <c r="K337" i="47"/>
  <c r="T256" i="56"/>
  <c r="E337" i="47"/>
  <c r="C112" i="47"/>
  <c r="J49" i="56"/>
  <c r="P337" i="47"/>
  <c r="O305" i="47"/>
  <c r="C197" i="25"/>
  <c r="G256" i="56"/>
  <c r="D239" i="56"/>
  <c r="O263" i="47"/>
  <c r="X197" i="25"/>
  <c r="R53" i="56"/>
  <c r="S337" i="47"/>
  <c r="R39" i="25"/>
  <c r="S53" i="56"/>
  <c r="C54" i="70"/>
  <c r="C53" i="71"/>
  <c r="W56" i="25"/>
  <c r="N53" i="56"/>
  <c r="C61" i="69"/>
  <c r="V56" i="25"/>
  <c r="J365" i="47"/>
  <c r="Q53" i="56"/>
  <c r="P53" i="56"/>
  <c r="V39" i="25"/>
  <c r="I53" i="56"/>
  <c r="G305" i="47"/>
  <c r="G63" i="47"/>
  <c r="G263" i="47" s="1"/>
  <c r="F63" i="47"/>
  <c r="F263" i="47" s="1"/>
  <c r="F305" i="47"/>
  <c r="I63" i="47"/>
  <c r="I263" i="47" s="1"/>
  <c r="I305" i="47"/>
  <c r="T63" i="47"/>
  <c r="T263" i="47" s="1"/>
  <c r="T305" i="47"/>
  <c r="E305" i="47"/>
  <c r="E63" i="47"/>
  <c r="E263" i="47" s="1"/>
  <c r="Q63" i="47"/>
  <c r="Q263" i="47" s="1"/>
  <c r="Q305" i="47"/>
  <c r="J63" i="47"/>
  <c r="J263" i="47" s="1"/>
  <c r="J305" i="47"/>
  <c r="M56" i="25"/>
  <c r="O39" i="25"/>
  <c r="V14" i="71"/>
  <c r="K57" i="70"/>
  <c r="K56" i="71"/>
  <c r="E57" i="70"/>
  <c r="E56" i="71"/>
  <c r="E38" i="56"/>
  <c r="D38" i="56" s="1"/>
  <c r="K38" i="44" s="1"/>
  <c r="L38" i="44" s="1"/>
  <c r="AC38" i="46"/>
  <c r="CO38" i="46" s="1"/>
  <c r="T78" i="69"/>
  <c r="T51" i="69"/>
  <c r="P78" i="69"/>
  <c r="P51" i="69"/>
  <c r="M39" i="25"/>
  <c r="S78" i="69"/>
  <c r="S51" i="69"/>
  <c r="F39" i="25"/>
  <c r="D39" i="25"/>
  <c r="F51" i="69"/>
  <c r="F78" i="69"/>
  <c r="U57" i="70"/>
  <c r="U56" i="71"/>
  <c r="D56" i="25"/>
  <c r="I51" i="69"/>
  <c r="I78" i="69"/>
  <c r="L78" i="69"/>
  <c r="L51" i="69"/>
  <c r="H129" i="47"/>
  <c r="H317" i="47" s="1"/>
  <c r="F56" i="71"/>
  <c r="F57" i="70"/>
  <c r="R56" i="71"/>
  <c r="R57" i="70"/>
  <c r="I39" i="25"/>
  <c r="M78" i="69"/>
  <c r="M51" i="69"/>
  <c r="S56" i="71"/>
  <c r="S57" i="70"/>
  <c r="T56" i="71"/>
  <c r="T57" i="70"/>
  <c r="N56" i="71"/>
  <c r="N57" i="70"/>
  <c r="K56" i="25"/>
  <c r="S56" i="25"/>
  <c r="D28" i="56"/>
  <c r="K28" i="44" s="1"/>
  <c r="L28" i="44" s="1"/>
  <c r="E27" i="56"/>
  <c r="D27" i="56" s="1"/>
  <c r="K27" i="44" s="1"/>
  <c r="L27" i="44" s="1"/>
  <c r="AC27" i="46"/>
  <c r="CO27" i="46" s="1"/>
  <c r="H78" i="69"/>
  <c r="H51" i="69"/>
  <c r="D56" i="71"/>
  <c r="D57" i="70"/>
  <c r="D54" i="56"/>
  <c r="K54" i="44" s="1"/>
  <c r="L54" i="44" s="1"/>
  <c r="G39" i="25"/>
  <c r="K39" i="25"/>
  <c r="F35" i="25"/>
  <c r="W46" i="71"/>
  <c r="O15" i="71"/>
  <c r="L56" i="71"/>
  <c r="L57" i="70"/>
  <c r="K51" i="69"/>
  <c r="K78" i="69"/>
  <c r="G51" i="69"/>
  <c r="G78" i="69"/>
  <c r="Q57" i="70"/>
  <c r="Q56" i="71"/>
  <c r="L39" i="25"/>
  <c r="N39" i="25"/>
  <c r="D40" i="56"/>
  <c r="K40" i="44" s="1"/>
  <c r="L40" i="44" s="1"/>
  <c r="D78" i="69"/>
  <c r="D51" i="69"/>
  <c r="H56" i="71"/>
  <c r="H57" i="70"/>
  <c r="C159" i="47"/>
  <c r="T56" i="25"/>
  <c r="P39" i="25"/>
  <c r="H39" i="25"/>
  <c r="R51" i="69"/>
  <c r="R78" i="69"/>
  <c r="U51" i="69"/>
  <c r="U78" i="69"/>
  <c r="P57" i="70"/>
  <c r="P56" i="71"/>
  <c r="D63" i="75"/>
  <c r="C63" i="75" s="1"/>
  <c r="C65" i="74"/>
  <c r="O56" i="25"/>
  <c r="U39" i="25"/>
  <c r="T39" i="25"/>
  <c r="Q51" i="69"/>
  <c r="Q78" i="69"/>
  <c r="J78" i="69"/>
  <c r="J51" i="69"/>
  <c r="D156" i="47"/>
  <c r="C156" i="47" s="1"/>
  <c r="AX53" i="46"/>
  <c r="G57" i="70"/>
  <c r="G56" i="71"/>
  <c r="D54" i="69"/>
  <c r="C54" i="69" s="1"/>
  <c r="D29" i="56"/>
  <c r="K29" i="44" s="1"/>
  <c r="L29" i="44" s="1"/>
  <c r="N51" i="69"/>
  <c r="N78" i="69"/>
  <c r="J57" i="70"/>
  <c r="J56" i="71"/>
  <c r="O57" i="70"/>
  <c r="O56" i="71"/>
  <c r="M56" i="71"/>
  <c r="M57" i="70"/>
  <c r="G56" i="25"/>
  <c r="W78" i="69"/>
  <c r="W51" i="69"/>
  <c r="O78" i="69"/>
  <c r="O51" i="69"/>
  <c r="V57" i="70"/>
  <c r="V56" i="71"/>
  <c r="X77" i="25"/>
  <c r="AS77" i="25" s="1"/>
  <c r="E51" i="69"/>
  <c r="E78" i="69"/>
  <c r="AC53" i="46"/>
  <c r="E53" i="56"/>
  <c r="W57" i="70"/>
  <c r="W56" i="71"/>
  <c r="I57" i="70"/>
  <c r="I56" i="71"/>
  <c r="U56" i="25"/>
  <c r="D39" i="56"/>
  <c r="K39" i="44" s="1"/>
  <c r="L39" i="44" s="1"/>
  <c r="V51" i="69"/>
  <c r="V78" i="69"/>
  <c r="W14" i="71"/>
  <c r="W17" i="75"/>
  <c r="K35" i="25"/>
  <c r="O18" i="75"/>
  <c r="K49" i="56"/>
  <c r="H95" i="47"/>
  <c r="AA134" i="46"/>
  <c r="H15" i="71"/>
  <c r="O53" i="75"/>
  <c r="V49" i="56"/>
  <c r="AV127" i="64"/>
  <c r="AV562" i="64"/>
  <c r="R129" i="47"/>
  <c r="L129" i="47"/>
  <c r="P95" i="47"/>
  <c r="T95" i="47"/>
  <c r="N95" i="47"/>
  <c r="I27" i="67"/>
  <c r="B21" i="67"/>
  <c r="Q134" i="46"/>
  <c r="Q135" i="46"/>
  <c r="Q155" i="46"/>
  <c r="J26" i="73"/>
  <c r="C26" i="73" s="1"/>
  <c r="I54" i="67"/>
  <c r="B28" i="67"/>
  <c r="I41" i="67"/>
  <c r="B41" i="67" s="1"/>
  <c r="I67" i="67"/>
  <c r="B67" i="67" s="1"/>
  <c r="V17" i="75"/>
  <c r="I49" i="56"/>
  <c r="J89" i="36"/>
  <c r="M89" i="36"/>
  <c r="W89" i="36"/>
  <c r="T89" i="36"/>
  <c r="O89" i="36"/>
  <c r="F89" i="36"/>
  <c r="Q89" i="36"/>
  <c r="P89" i="36"/>
  <c r="L89" i="36"/>
  <c r="G89" i="36"/>
  <c r="H89" i="36"/>
  <c r="V89" i="36"/>
  <c r="U89" i="36"/>
  <c r="K89" i="36"/>
  <c r="I89" i="36"/>
  <c r="D89" i="36"/>
  <c r="R89" i="36"/>
  <c r="N89" i="36"/>
  <c r="S89" i="36"/>
  <c r="E89" i="36"/>
  <c r="D145" i="25"/>
  <c r="S129" i="47"/>
  <c r="W95" i="47"/>
  <c r="W129" i="47"/>
  <c r="E92" i="47"/>
  <c r="C42" i="72"/>
  <c r="F245" i="56"/>
  <c r="W245" i="56"/>
  <c r="V92" i="47"/>
  <c r="G195" i="25"/>
  <c r="G325" i="25" s="1"/>
  <c r="G110" i="47"/>
  <c r="CO59" i="46"/>
  <c r="AV246" i="46"/>
  <c r="V195" i="25"/>
  <c r="V325" i="25" s="1"/>
  <c r="V110" i="47"/>
  <c r="D360" i="47"/>
  <c r="C192" i="47"/>
  <c r="C360" i="47" s="1"/>
  <c r="K92" i="47"/>
  <c r="L245" i="56"/>
  <c r="K245" i="56"/>
  <c r="J92" i="47"/>
  <c r="D263" i="47"/>
  <c r="O92" i="47"/>
  <c r="P245" i="56"/>
  <c r="G129" i="47"/>
  <c r="T110" i="47"/>
  <c r="T195" i="25"/>
  <c r="T325" i="25" s="1"/>
  <c r="L145" i="44"/>
  <c r="J236" i="44" s="1"/>
  <c r="I236" i="44"/>
  <c r="AV416" i="64"/>
  <c r="AV489" i="64"/>
  <c r="AV198" i="64"/>
  <c r="K95" i="47"/>
  <c r="F95" i="47"/>
  <c r="I129" i="47"/>
  <c r="Q129" i="47"/>
  <c r="X90" i="25"/>
  <c r="G245" i="56"/>
  <c r="F92" i="47"/>
  <c r="W110" i="47"/>
  <c r="W195" i="25"/>
  <c r="W325" i="25" s="1"/>
  <c r="J129" i="47"/>
  <c r="M245" i="56"/>
  <c r="L92" i="47"/>
  <c r="O195" i="25"/>
  <c r="O325" i="25" s="1"/>
  <c r="O110" i="47"/>
  <c r="I92" i="47"/>
  <c r="J245" i="56"/>
  <c r="M92" i="47"/>
  <c r="N245" i="56"/>
  <c r="H92" i="47"/>
  <c r="I245" i="56"/>
  <c r="X245" i="56"/>
  <c r="W92" i="47"/>
  <c r="V95" i="47"/>
  <c r="G95" i="47"/>
  <c r="D95" i="47"/>
  <c r="F129" i="47"/>
  <c r="M95" i="47"/>
  <c r="Q95" i="47"/>
  <c r="L95" i="47"/>
  <c r="H110" i="47"/>
  <c r="H195" i="25"/>
  <c r="H325" i="25" s="1"/>
  <c r="P129" i="47"/>
  <c r="D59" i="56"/>
  <c r="D92" i="47"/>
  <c r="E245" i="56"/>
  <c r="O95" i="47"/>
  <c r="E110" i="47"/>
  <c r="E195" i="25"/>
  <c r="E325" i="25" s="1"/>
  <c r="C14" i="72"/>
  <c r="S110" i="47"/>
  <c r="S195" i="25"/>
  <c r="S325" i="25" s="1"/>
  <c r="P110" i="47"/>
  <c r="P195" i="25"/>
  <c r="P325" i="25" s="1"/>
  <c r="X132" i="25"/>
  <c r="X284" i="25" s="1"/>
  <c r="Y284" i="25"/>
  <c r="F110" i="47"/>
  <c r="F195" i="25"/>
  <c r="F325" i="25" s="1"/>
  <c r="S92" i="47"/>
  <c r="T245" i="56"/>
  <c r="R110" i="47"/>
  <c r="R195" i="25"/>
  <c r="R325" i="25" s="1"/>
  <c r="P92" i="47"/>
  <c r="Q245" i="56"/>
  <c r="T129" i="47"/>
  <c r="E129" i="47"/>
  <c r="C12" i="72"/>
  <c r="S95" i="47"/>
  <c r="I195" i="25"/>
  <c r="I325" i="25" s="1"/>
  <c r="I110" i="47"/>
  <c r="V129" i="47"/>
  <c r="AV269" i="64"/>
  <c r="D129" i="47"/>
  <c r="AV343" i="64"/>
  <c r="K129" i="47"/>
  <c r="R95" i="47"/>
  <c r="U110" i="47"/>
  <c r="U195" i="25"/>
  <c r="U325" i="25" s="1"/>
  <c r="I95" i="47"/>
  <c r="M129" i="47"/>
  <c r="N92" i="47"/>
  <c r="O245" i="56"/>
  <c r="C162" i="47"/>
  <c r="C341" i="47" s="1"/>
  <c r="D341" i="47"/>
  <c r="O129" i="47"/>
  <c r="R92" i="47"/>
  <c r="S245" i="56"/>
  <c r="U95" i="47"/>
  <c r="U129" i="47"/>
  <c r="J95" i="47"/>
  <c r="Q92" i="47"/>
  <c r="R245" i="56"/>
  <c r="T92" i="47"/>
  <c r="U245" i="56"/>
  <c r="N110" i="47"/>
  <c r="N195" i="25"/>
  <c r="N325" i="25" s="1"/>
  <c r="C16" i="78"/>
  <c r="D16" i="78" s="1"/>
  <c r="D195" i="25"/>
  <c r="D146" i="56"/>
  <c r="K144" i="44" s="1"/>
  <c r="L144" i="44" s="1"/>
  <c r="D110" i="47"/>
  <c r="Q110" i="47"/>
  <c r="Q195" i="25"/>
  <c r="Q325" i="25" s="1"/>
  <c r="H245" i="56"/>
  <c r="G92" i="47"/>
  <c r="N129" i="47"/>
  <c r="K195" i="25"/>
  <c r="K325" i="25" s="1"/>
  <c r="K110" i="47"/>
  <c r="C43" i="72"/>
  <c r="E95" i="47"/>
  <c r="U92" i="47"/>
  <c r="V245" i="56"/>
  <c r="M195" i="25"/>
  <c r="M325" i="25" s="1"/>
  <c r="M110" i="47"/>
  <c r="J195" i="25"/>
  <c r="J325" i="25" s="1"/>
  <c r="J110" i="47"/>
  <c r="L195" i="25"/>
  <c r="L325" i="25" s="1"/>
  <c r="L110" i="47"/>
  <c r="O12" i="71"/>
  <c r="U49" i="56"/>
  <c r="O49" i="56"/>
  <c r="S49" i="56"/>
  <c r="W49" i="56"/>
  <c r="F49" i="56"/>
  <c r="H35" i="25"/>
  <c r="I51" i="75"/>
  <c r="I15" i="71"/>
  <c r="E15" i="71"/>
  <c r="H17" i="75"/>
  <c r="H44" i="71"/>
  <c r="O35" i="25"/>
  <c r="L35" i="25"/>
  <c r="M35" i="25"/>
  <c r="H46" i="71"/>
  <c r="I236" i="56"/>
  <c r="H56" i="70"/>
  <c r="H55" i="71"/>
  <c r="N62" i="75"/>
  <c r="N64" i="75" s="1"/>
  <c r="N66" i="74"/>
  <c r="O62" i="75"/>
  <c r="O64" i="75" s="1"/>
  <c r="O66" i="74"/>
  <c r="I53" i="69"/>
  <c r="J248" i="56"/>
  <c r="M53" i="69"/>
  <c r="N248" i="56"/>
  <c r="G35" i="25"/>
  <c r="C155" i="47"/>
  <c r="D337" i="47"/>
  <c r="AC49" i="46"/>
  <c r="E49" i="56"/>
  <c r="N49" i="56"/>
  <c r="M49" i="56"/>
  <c r="E50" i="69"/>
  <c r="E77" i="69"/>
  <c r="U50" i="69"/>
  <c r="U77" i="69"/>
  <c r="C47" i="25"/>
  <c r="AS47" i="25" s="1"/>
  <c r="I62" i="75"/>
  <c r="I64" i="75" s="1"/>
  <c r="I66" i="74"/>
  <c r="H236" i="56"/>
  <c r="G56" i="70"/>
  <c r="G55" i="71"/>
  <c r="Q236" i="56"/>
  <c r="P56" i="70"/>
  <c r="P55" i="71"/>
  <c r="P53" i="69"/>
  <c r="Q248" i="56"/>
  <c r="W50" i="69"/>
  <c r="W77" i="69"/>
  <c r="C148" i="68"/>
  <c r="K86" i="63"/>
  <c r="AV242" i="46"/>
  <c r="CO37" i="46"/>
  <c r="L236" i="56"/>
  <c r="K56" i="70"/>
  <c r="K55" i="71"/>
  <c r="D66" i="74"/>
  <c r="C64" i="74"/>
  <c r="D62" i="75"/>
  <c r="X248" i="56"/>
  <c r="W53" i="69"/>
  <c r="O50" i="69"/>
  <c r="O77" i="69"/>
  <c r="F77" i="69"/>
  <c r="F50" i="69"/>
  <c r="J62" i="75"/>
  <c r="J64" i="75" s="1"/>
  <c r="J66" i="74"/>
  <c r="R53" i="69"/>
  <c r="S248" i="56"/>
  <c r="R77" i="69"/>
  <c r="R50" i="69"/>
  <c r="S77" i="69"/>
  <c r="S50" i="69"/>
  <c r="CO25" i="46"/>
  <c r="AA257" i="46"/>
  <c r="N53" i="69"/>
  <c r="O248" i="56"/>
  <c r="I35" i="25"/>
  <c r="F62" i="75"/>
  <c r="F64" i="75" s="1"/>
  <c r="F66" i="74"/>
  <c r="J236" i="56"/>
  <c r="I55" i="71"/>
  <c r="I56" i="70"/>
  <c r="G62" i="75"/>
  <c r="G64" i="75" s="1"/>
  <c r="G66" i="74"/>
  <c r="F236" i="56"/>
  <c r="E56" i="70"/>
  <c r="E55" i="71"/>
  <c r="V248" i="56"/>
  <c r="U53" i="69"/>
  <c r="T53" i="69"/>
  <c r="U248" i="56"/>
  <c r="N77" i="69"/>
  <c r="N50" i="69"/>
  <c r="Y50" i="25"/>
  <c r="Y52" i="25" s="1"/>
  <c r="X49" i="25"/>
  <c r="U236" i="56"/>
  <c r="T55" i="71"/>
  <c r="T56" i="70"/>
  <c r="K62" i="75"/>
  <c r="K64" i="75" s="1"/>
  <c r="K66" i="74"/>
  <c r="W236" i="56"/>
  <c r="V56" i="70"/>
  <c r="V55" i="71"/>
  <c r="R62" i="75"/>
  <c r="R64" i="75" s="1"/>
  <c r="R66" i="74"/>
  <c r="T236" i="56"/>
  <c r="S55" i="71"/>
  <c r="S56" i="70"/>
  <c r="X236" i="56"/>
  <c r="W56" i="70"/>
  <c r="W55" i="71"/>
  <c r="R236" i="56"/>
  <c r="Q55" i="71"/>
  <c r="Q56" i="70"/>
  <c r="D53" i="69"/>
  <c r="D26" i="56"/>
  <c r="E248" i="56"/>
  <c r="J35" i="25"/>
  <c r="S53" i="69"/>
  <c r="T248" i="56"/>
  <c r="S314" i="47"/>
  <c r="U15" i="71"/>
  <c r="W35" i="25"/>
  <c r="O236" i="56"/>
  <c r="N55" i="71"/>
  <c r="N56" i="70"/>
  <c r="U62" i="75"/>
  <c r="U64" i="75" s="1"/>
  <c r="U66" i="74"/>
  <c r="N236" i="56"/>
  <c r="M56" i="70"/>
  <c r="M55" i="71"/>
  <c r="G53" i="69"/>
  <c r="H248" i="56"/>
  <c r="X72" i="25"/>
  <c r="AS72" i="25" s="1"/>
  <c r="T49" i="56"/>
  <c r="Q77" i="69"/>
  <c r="Q50" i="69"/>
  <c r="G50" i="69"/>
  <c r="G77" i="69"/>
  <c r="D50" i="69"/>
  <c r="D77" i="69"/>
  <c r="D35" i="56"/>
  <c r="K35" i="44" s="1"/>
  <c r="L35" i="44" s="1"/>
  <c r="U35" i="25"/>
  <c r="K53" i="69"/>
  <c r="L248" i="56"/>
  <c r="V35" i="25"/>
  <c r="K50" i="69"/>
  <c r="K77" i="69"/>
  <c r="I50" i="69"/>
  <c r="I77" i="69"/>
  <c r="M50" i="69"/>
  <c r="M77" i="69"/>
  <c r="CO50" i="46"/>
  <c r="AA237" i="46"/>
  <c r="V62" i="75"/>
  <c r="V64" i="75" s="1"/>
  <c r="V66" i="74"/>
  <c r="S236" i="56"/>
  <c r="R56" i="70"/>
  <c r="R55" i="71"/>
  <c r="CN24" i="46"/>
  <c r="L53" i="69"/>
  <c r="M248" i="56"/>
  <c r="AX49" i="46"/>
  <c r="D152" i="47"/>
  <c r="C152" i="47" s="1"/>
  <c r="V77" i="69"/>
  <c r="V50" i="69"/>
  <c r="K236" i="56"/>
  <c r="J56" i="70"/>
  <c r="J55" i="71"/>
  <c r="S62" i="75"/>
  <c r="S64" i="75" s="1"/>
  <c r="S66" i="74"/>
  <c r="L62" i="75"/>
  <c r="L64" i="75" s="1"/>
  <c r="L66" i="74"/>
  <c r="W62" i="75"/>
  <c r="W64" i="75" s="1"/>
  <c r="W66" i="74"/>
  <c r="F53" i="69"/>
  <c r="G248" i="56"/>
  <c r="CO26" i="46"/>
  <c r="AA249" i="46"/>
  <c r="J53" i="69"/>
  <c r="K248" i="56"/>
  <c r="AA266" i="64"/>
  <c r="E51" i="75"/>
  <c r="V51" i="75"/>
  <c r="W51" i="75"/>
  <c r="O46" i="71"/>
  <c r="O51" i="75"/>
  <c r="D25" i="56"/>
  <c r="E256" i="56"/>
  <c r="H62" i="75"/>
  <c r="H64" i="75" s="1"/>
  <c r="H66" i="74"/>
  <c r="P236" i="56"/>
  <c r="O56" i="70"/>
  <c r="O55" i="71"/>
  <c r="V236" i="56"/>
  <c r="U56" i="70"/>
  <c r="U55" i="71"/>
  <c r="M62" i="75"/>
  <c r="M64" i="75" s="1"/>
  <c r="M66" i="74"/>
  <c r="H53" i="69"/>
  <c r="I248" i="56"/>
  <c r="Q49" i="56"/>
  <c r="P35" i="25"/>
  <c r="G236" i="56"/>
  <c r="F56" i="70"/>
  <c r="F55" i="71"/>
  <c r="E62" i="75"/>
  <c r="E64" i="75" s="1"/>
  <c r="E66" i="74"/>
  <c r="P62" i="75"/>
  <c r="P64" i="75" s="1"/>
  <c r="P66" i="74"/>
  <c r="E53" i="69"/>
  <c r="F248" i="56"/>
  <c r="W248" i="56"/>
  <c r="V53" i="69"/>
  <c r="Q35" i="25"/>
  <c r="E241" i="56"/>
  <c r="D37" i="56"/>
  <c r="T62" i="75"/>
  <c r="T64" i="75" s="1"/>
  <c r="T66" i="74"/>
  <c r="E236" i="56"/>
  <c r="D50" i="56"/>
  <c r="D56" i="70"/>
  <c r="D55" i="71"/>
  <c r="H24" i="46"/>
  <c r="H214" i="46" s="1"/>
  <c r="S24" i="46"/>
  <c r="O24" i="56" s="1"/>
  <c r="K24" i="46"/>
  <c r="G24" i="56" s="1"/>
  <c r="O24" i="46"/>
  <c r="K24" i="56" s="1"/>
  <c r="V24" i="46"/>
  <c r="R24" i="56" s="1"/>
  <c r="T24" i="46"/>
  <c r="P24" i="56" s="1"/>
  <c r="Z24" i="46"/>
  <c r="V24" i="56" s="1"/>
  <c r="R24" i="46"/>
  <c r="N24" i="56" s="1"/>
  <c r="AB24" i="46"/>
  <c r="X24" i="56" s="1"/>
  <c r="U24" i="46"/>
  <c r="Q24" i="56" s="1"/>
  <c r="P24" i="46"/>
  <c r="L24" i="56" s="1"/>
  <c r="M24" i="46"/>
  <c r="I24" i="56" s="1"/>
  <c r="AA24" i="46"/>
  <c r="W24" i="56" s="1"/>
  <c r="X24" i="46"/>
  <c r="T24" i="56" s="1"/>
  <c r="W24" i="46"/>
  <c r="S24" i="56" s="1"/>
  <c r="L24" i="46"/>
  <c r="H24" i="56" s="1"/>
  <c r="Y24" i="46"/>
  <c r="U24" i="56" s="1"/>
  <c r="Q24" i="46"/>
  <c r="M24" i="56" s="1"/>
  <c r="I24" i="46"/>
  <c r="J24" i="46"/>
  <c r="F24" i="56" s="1"/>
  <c r="N24" i="46"/>
  <c r="J24" i="56" s="1"/>
  <c r="F214" i="46"/>
  <c r="J24" i="44"/>
  <c r="BS24" i="46"/>
  <c r="R248" i="56"/>
  <c r="Q53" i="69"/>
  <c r="O53" i="69"/>
  <c r="P248" i="56"/>
  <c r="F259" i="46"/>
  <c r="E34" i="56"/>
  <c r="D34" i="56" s="1"/>
  <c r="K34" i="44" s="1"/>
  <c r="L34" i="44" s="1"/>
  <c r="AC34" i="46"/>
  <c r="CO34" i="46" s="1"/>
  <c r="L77" i="69"/>
  <c r="L50" i="69"/>
  <c r="T77" i="69"/>
  <c r="T50" i="69"/>
  <c r="E35" i="25"/>
  <c r="N35" i="25"/>
  <c r="M236" i="56"/>
  <c r="L55" i="71"/>
  <c r="L56" i="70"/>
  <c r="Q62" i="75"/>
  <c r="Q64" i="75" s="1"/>
  <c r="Q66" i="74"/>
  <c r="R35" i="25"/>
  <c r="H77" i="69"/>
  <c r="H50" i="69"/>
  <c r="P50" i="69"/>
  <c r="P77" i="69"/>
  <c r="J50" i="69"/>
  <c r="J77" i="69"/>
  <c r="H14" i="71"/>
  <c r="G18" i="75"/>
  <c r="O44" i="71"/>
  <c r="W44" i="71"/>
  <c r="AA254" i="64"/>
  <c r="U44" i="71"/>
  <c r="D51" i="75"/>
  <c r="V44" i="71"/>
  <c r="AA405" i="64"/>
  <c r="H53" i="75"/>
  <c r="L15" i="71"/>
  <c r="R14" i="71"/>
  <c r="O15" i="75"/>
  <c r="H18" i="75"/>
  <c r="L170" i="44"/>
  <c r="J234" i="44" s="1"/>
  <c r="I234" i="44"/>
  <c r="U51" i="75"/>
  <c r="O365" i="47"/>
  <c r="J71" i="47"/>
  <c r="J312" i="47"/>
  <c r="J314" i="47" s="1"/>
  <c r="J126" i="47"/>
  <c r="Y285" i="25"/>
  <c r="X153" i="25"/>
  <c r="X285" i="25" s="1"/>
  <c r="G312" i="47"/>
  <c r="G314" i="47" s="1"/>
  <c r="G71" i="47"/>
  <c r="G270" i="47" s="1"/>
  <c r="K312" i="47"/>
  <c r="K314" i="47" s="1"/>
  <c r="K71" i="47"/>
  <c r="K270" i="47" s="1"/>
  <c r="U312" i="47"/>
  <c r="U314" i="47" s="1"/>
  <c r="U71" i="47"/>
  <c r="U270" i="47" s="1"/>
  <c r="Q312" i="47"/>
  <c r="Q314" i="47" s="1"/>
  <c r="Q71" i="47"/>
  <c r="Q270" i="47" s="1"/>
  <c r="AA547" i="64"/>
  <c r="CO167" i="46"/>
  <c r="AV247" i="46"/>
  <c r="W71" i="47"/>
  <c r="W270" i="47" s="1"/>
  <c r="W312" i="47"/>
  <c r="W314" i="47" s="1"/>
  <c r="I71" i="47"/>
  <c r="I270" i="47" s="1"/>
  <c r="I312" i="47"/>
  <c r="I314" i="47" s="1"/>
  <c r="O71" i="47"/>
  <c r="O270" i="47" s="1"/>
  <c r="O312" i="47"/>
  <c r="O314" i="47" s="1"/>
  <c r="H71" i="47"/>
  <c r="H270" i="47" s="1"/>
  <c r="H312" i="47"/>
  <c r="H314" i="47" s="1"/>
  <c r="D216" i="25"/>
  <c r="D120" i="47"/>
  <c r="E246" i="56"/>
  <c r="C18" i="78"/>
  <c r="D18" i="78" s="1"/>
  <c r="D167" i="56"/>
  <c r="T71" i="47"/>
  <c r="T270" i="47" s="1"/>
  <c r="T312" i="47"/>
  <c r="T314" i="47" s="1"/>
  <c r="R71" i="47"/>
  <c r="R270" i="47" s="1"/>
  <c r="R312" i="47"/>
  <c r="R314" i="47" s="1"/>
  <c r="L71" i="47"/>
  <c r="L270" i="47" s="1"/>
  <c r="L312" i="47"/>
  <c r="L314" i="47" s="1"/>
  <c r="V312" i="47"/>
  <c r="V314" i="47" s="1"/>
  <c r="V71" i="47"/>
  <c r="V270" i="47" s="1"/>
  <c r="N71" i="47"/>
  <c r="N270" i="47" s="1"/>
  <c r="N312" i="47"/>
  <c r="N314" i="47" s="1"/>
  <c r="Q44" i="71"/>
  <c r="T51" i="75"/>
  <c r="G51" i="75"/>
  <c r="P71" i="47"/>
  <c r="P270" i="47" s="1"/>
  <c r="P312" i="47"/>
  <c r="P314" i="47" s="1"/>
  <c r="D373" i="47"/>
  <c r="D375" i="47" s="1"/>
  <c r="C214" i="47"/>
  <c r="D222" i="47"/>
  <c r="E312" i="47"/>
  <c r="E314" i="47" s="1"/>
  <c r="E71" i="47"/>
  <c r="E270" i="47" s="1"/>
  <c r="M312" i="47"/>
  <c r="M314" i="47" s="1"/>
  <c r="M71" i="47"/>
  <c r="M270" i="47" s="1"/>
  <c r="F71" i="47"/>
  <c r="F270" i="47" s="1"/>
  <c r="F312" i="47"/>
  <c r="F314" i="47" s="1"/>
  <c r="L46" i="71"/>
  <c r="AA551" i="64"/>
  <c r="T44" i="71"/>
  <c r="W15" i="75"/>
  <c r="AA559" i="64"/>
  <c r="AA409" i="64"/>
  <c r="K53" i="75"/>
  <c r="AA120" i="64"/>
  <c r="N46" i="71"/>
  <c r="J53" i="75"/>
  <c r="M46" i="71"/>
  <c r="AA258" i="64"/>
  <c r="AA116" i="64"/>
  <c r="J51" i="75"/>
  <c r="AA195" i="64"/>
  <c r="AA482" i="64"/>
  <c r="AA401" i="64"/>
  <c r="Q15" i="71"/>
  <c r="AA191" i="64"/>
  <c r="V15" i="75"/>
  <c r="V12" i="71"/>
  <c r="S17" i="75"/>
  <c r="S14" i="71"/>
  <c r="J54" i="75"/>
  <c r="J47" i="71"/>
  <c r="J45" i="75"/>
  <c r="J49" i="75" s="1"/>
  <c r="J72" i="74"/>
  <c r="Q52" i="75"/>
  <c r="Q45" i="71"/>
  <c r="K72" i="74"/>
  <c r="K45" i="75"/>
  <c r="K49" i="75" s="1"/>
  <c r="H271" i="47"/>
  <c r="J44" i="71"/>
  <c r="M13" i="71"/>
  <c r="M16" i="75"/>
  <c r="P41" i="71"/>
  <c r="P63" i="70"/>
  <c r="P13" i="71"/>
  <c r="P16" i="75"/>
  <c r="W41" i="71"/>
  <c r="W63" i="70"/>
  <c r="V15" i="71"/>
  <c r="V18" i="75"/>
  <c r="S46" i="71"/>
  <c r="S53" i="75"/>
  <c r="N15" i="75"/>
  <c r="N12" i="71"/>
  <c r="I72" i="74"/>
  <c r="I45" i="75"/>
  <c r="I49" i="75" s="1"/>
  <c r="V62" i="70"/>
  <c r="V40" i="71"/>
  <c r="H72" i="74"/>
  <c r="H45" i="75"/>
  <c r="H49" i="75" s="1"/>
  <c r="C313" i="47"/>
  <c r="G271" i="47"/>
  <c r="D54" i="75"/>
  <c r="D47" i="71"/>
  <c r="AA54" i="64"/>
  <c r="T13" i="71"/>
  <c r="T16" i="75"/>
  <c r="N61" i="70"/>
  <c r="N39" i="71"/>
  <c r="F48" i="71"/>
  <c r="E44" i="71"/>
  <c r="R47" i="71"/>
  <c r="R54" i="75"/>
  <c r="P40" i="71"/>
  <c r="P62" i="70"/>
  <c r="W271" i="47"/>
  <c r="N271" i="47"/>
  <c r="O40" i="71"/>
  <c r="O62" i="70"/>
  <c r="W106" i="25"/>
  <c r="P15" i="71"/>
  <c r="P18" i="75"/>
  <c r="AA183" i="64"/>
  <c r="G46" i="71"/>
  <c r="G53" i="75"/>
  <c r="L12" i="71"/>
  <c r="L15" i="75"/>
  <c r="K15" i="75"/>
  <c r="K12" i="71"/>
  <c r="I13" i="71"/>
  <c r="I16" i="75"/>
  <c r="V16" i="75"/>
  <c r="V13" i="71"/>
  <c r="P17" i="75"/>
  <c r="P14" i="71"/>
  <c r="Q47" i="71"/>
  <c r="Q54" i="75"/>
  <c r="Q106" i="25"/>
  <c r="CO44" i="46"/>
  <c r="AA256" i="46"/>
  <c r="T38" i="71"/>
  <c r="T60" i="70"/>
  <c r="U255" i="56"/>
  <c r="E63" i="70"/>
  <c r="E41" i="71"/>
  <c r="K63" i="70"/>
  <c r="K41" i="71"/>
  <c r="S62" i="70"/>
  <c r="S40" i="71"/>
  <c r="D44" i="71"/>
  <c r="L13" i="71"/>
  <c r="L16" i="75"/>
  <c r="L38" i="71"/>
  <c r="M255" i="56"/>
  <c r="L60" i="70"/>
  <c r="G41" i="71"/>
  <c r="G63" i="70"/>
  <c r="P106" i="25"/>
  <c r="U271" i="47"/>
  <c r="Q51" i="75"/>
  <c r="I44" i="71"/>
  <c r="L51" i="75"/>
  <c r="R13" i="71"/>
  <c r="R16" i="75"/>
  <c r="O54" i="75"/>
  <c r="O47" i="71"/>
  <c r="Q53" i="75"/>
  <c r="Q46" i="71"/>
  <c r="S12" i="71"/>
  <c r="S15" i="75"/>
  <c r="E15" i="75"/>
  <c r="E12" i="71"/>
  <c r="I62" i="70"/>
  <c r="I40" i="71"/>
  <c r="U52" i="75"/>
  <c r="U45" i="71"/>
  <c r="U106" i="25"/>
  <c r="V72" i="74"/>
  <c r="V45" i="75"/>
  <c r="V49" i="75" s="1"/>
  <c r="Q17" i="75"/>
  <c r="Q14" i="71"/>
  <c r="L17" i="75"/>
  <c r="L14" i="71"/>
  <c r="J40" i="71"/>
  <c r="J62" i="70"/>
  <c r="D63" i="70"/>
  <c r="D41" i="71"/>
  <c r="D56" i="56"/>
  <c r="K56" i="44" s="1"/>
  <c r="L56" i="44" s="1"/>
  <c r="E45" i="71"/>
  <c r="E52" i="75"/>
  <c r="E38" i="71"/>
  <c r="F255" i="56"/>
  <c r="E60" i="70"/>
  <c r="V271" i="47"/>
  <c r="K47" i="71"/>
  <c r="K54" i="75"/>
  <c r="N60" i="70"/>
  <c r="N38" i="71"/>
  <c r="O255" i="56"/>
  <c r="M63" i="70"/>
  <c r="M41" i="71"/>
  <c r="L61" i="70"/>
  <c r="L39" i="71"/>
  <c r="N53" i="75"/>
  <c r="K46" i="71"/>
  <c r="G15" i="71"/>
  <c r="J46" i="71"/>
  <c r="E18" i="75"/>
  <c r="R17" i="75"/>
  <c r="Q18" i="75"/>
  <c r="O13" i="71"/>
  <c r="O16" i="75"/>
  <c r="O106" i="25"/>
  <c r="J15" i="71"/>
  <c r="J18" i="75"/>
  <c r="N40" i="71"/>
  <c r="N62" i="70"/>
  <c r="S41" i="71"/>
  <c r="S63" i="70"/>
  <c r="M45" i="71"/>
  <c r="M52" i="75"/>
  <c r="N255" i="56"/>
  <c r="M60" i="70"/>
  <c r="M38" i="71"/>
  <c r="S255" i="56"/>
  <c r="R60" i="70"/>
  <c r="R38" i="71"/>
  <c r="P271" i="47"/>
  <c r="P52" i="75"/>
  <c r="P45" i="71"/>
  <c r="W52" i="75"/>
  <c r="W45" i="71"/>
  <c r="M18" i="75"/>
  <c r="M15" i="71"/>
  <c r="Q271" i="47"/>
  <c r="O271" i="47"/>
  <c r="U46" i="71"/>
  <c r="U53" i="75"/>
  <c r="Q15" i="75"/>
  <c r="Q12" i="71"/>
  <c r="I106" i="25"/>
  <c r="U62" i="70"/>
  <c r="U40" i="71"/>
  <c r="H38" i="71"/>
  <c r="I255" i="56"/>
  <c r="H60" i="70"/>
  <c r="Q61" i="70"/>
  <c r="Q39" i="71"/>
  <c r="AA124" i="64"/>
  <c r="D62" i="70"/>
  <c r="D40" i="71"/>
  <c r="D52" i="56"/>
  <c r="K52" i="44" s="1"/>
  <c r="L52" i="44" s="1"/>
  <c r="E47" i="71"/>
  <c r="E54" i="75"/>
  <c r="N52" i="75"/>
  <c r="N45" i="71"/>
  <c r="S38" i="71"/>
  <c r="T255" i="56"/>
  <c r="S60" i="70"/>
  <c r="F55" i="75"/>
  <c r="F56" i="75" s="1"/>
  <c r="M54" i="75"/>
  <c r="M47" i="71"/>
  <c r="I53" i="75"/>
  <c r="I46" i="71"/>
  <c r="G12" i="71"/>
  <c r="G15" i="75"/>
  <c r="U39" i="71"/>
  <c r="U61" i="70"/>
  <c r="H63" i="70"/>
  <c r="H41" i="71"/>
  <c r="AA486" i="64"/>
  <c r="J14" i="71"/>
  <c r="J17" i="75"/>
  <c r="J41" i="71"/>
  <c r="J63" i="70"/>
  <c r="D106" i="25"/>
  <c r="T45" i="75"/>
  <c r="T49" i="75" s="1"/>
  <c r="T72" i="74"/>
  <c r="AA478" i="64"/>
  <c r="S51" i="75"/>
  <c r="L45" i="71"/>
  <c r="L52" i="75"/>
  <c r="L106" i="25"/>
  <c r="R61" i="70"/>
  <c r="R39" i="71"/>
  <c r="Q255" i="56"/>
  <c r="P60" i="70"/>
  <c r="P38" i="71"/>
  <c r="L44" i="71"/>
  <c r="R52" i="75"/>
  <c r="R45" i="71"/>
  <c r="R53" i="75"/>
  <c r="R46" i="71"/>
  <c r="AA555" i="64"/>
  <c r="U72" i="74"/>
  <c r="U45" i="75"/>
  <c r="U49" i="75" s="1"/>
  <c r="M17" i="75"/>
  <c r="M14" i="71"/>
  <c r="G17" i="75"/>
  <c r="G14" i="71"/>
  <c r="D48" i="75"/>
  <c r="C48" i="75" s="1"/>
  <c r="C71" i="74"/>
  <c r="T62" i="70"/>
  <c r="T40" i="71"/>
  <c r="N106" i="25"/>
  <c r="R62" i="70"/>
  <c r="R40" i="71"/>
  <c r="G106" i="25"/>
  <c r="M53" i="75"/>
  <c r="L53" i="75"/>
  <c r="D18" i="75"/>
  <c r="O52" i="75"/>
  <c r="O45" i="71"/>
  <c r="H12" i="71"/>
  <c r="H15" i="75"/>
  <c r="I41" i="71"/>
  <c r="I63" i="70"/>
  <c r="V39" i="71"/>
  <c r="V61" i="70"/>
  <c r="Q63" i="70"/>
  <c r="Q41" i="71"/>
  <c r="O60" i="70"/>
  <c r="O38" i="71"/>
  <c r="P255" i="56"/>
  <c r="W62" i="70"/>
  <c r="W40" i="71"/>
  <c r="T18" i="75"/>
  <c r="T15" i="71"/>
  <c r="I15" i="75"/>
  <c r="I12" i="71"/>
  <c r="I47" i="71"/>
  <c r="I54" i="75"/>
  <c r="U41" i="71"/>
  <c r="U63" i="70"/>
  <c r="AA187" i="64"/>
  <c r="C327" i="25"/>
  <c r="U17" i="75"/>
  <c r="U14" i="71"/>
  <c r="J106" i="25"/>
  <c r="D61" i="70"/>
  <c r="D39" i="71"/>
  <c r="D48" i="56"/>
  <c r="K48" i="44" s="1"/>
  <c r="L48" i="44" s="1"/>
  <c r="T47" i="71"/>
  <c r="T54" i="75"/>
  <c r="K38" i="71"/>
  <c r="K60" i="70"/>
  <c r="L255" i="56"/>
  <c r="H51" i="75"/>
  <c r="M106" i="25"/>
  <c r="L41" i="71"/>
  <c r="L63" i="70"/>
  <c r="R45" i="75"/>
  <c r="R49" i="75" s="1"/>
  <c r="R72" i="74"/>
  <c r="R63" i="70"/>
  <c r="R41" i="71"/>
  <c r="O39" i="71"/>
  <c r="O61" i="70"/>
  <c r="W13" i="71"/>
  <c r="W16" i="75"/>
  <c r="N15" i="71"/>
  <c r="N18" i="75"/>
  <c r="M15" i="75"/>
  <c r="M12" i="71"/>
  <c r="H52" i="75"/>
  <c r="H45" i="71"/>
  <c r="F271" i="47"/>
  <c r="D47" i="75"/>
  <c r="C47" i="75" s="1"/>
  <c r="C70" i="74"/>
  <c r="T39" i="71"/>
  <c r="T61" i="70"/>
  <c r="N13" i="71"/>
  <c r="N16" i="75"/>
  <c r="S54" i="75"/>
  <c r="S47" i="71"/>
  <c r="S106" i="25"/>
  <c r="M44" i="71"/>
  <c r="M51" i="75"/>
  <c r="L62" i="70"/>
  <c r="L40" i="71"/>
  <c r="G16" i="75"/>
  <c r="G13" i="71"/>
  <c r="G40" i="71"/>
  <c r="G62" i="70"/>
  <c r="W72" i="74"/>
  <c r="W45" i="75"/>
  <c r="W49" i="75" s="1"/>
  <c r="V53" i="75"/>
  <c r="V46" i="71"/>
  <c r="P12" i="71"/>
  <c r="P15" i="75"/>
  <c r="W12" i="71"/>
  <c r="AA262" i="64"/>
  <c r="I61" i="70"/>
  <c r="I39" i="71"/>
  <c r="V63" i="70"/>
  <c r="V41" i="71"/>
  <c r="E17" i="75"/>
  <c r="E14" i="71"/>
  <c r="J45" i="71"/>
  <c r="J52" i="75"/>
  <c r="R255" i="56"/>
  <c r="Q38" i="71"/>
  <c r="Q60" i="70"/>
  <c r="AA46" i="64"/>
  <c r="D45" i="71"/>
  <c r="D52" i="75"/>
  <c r="D44" i="56"/>
  <c r="D60" i="70"/>
  <c r="E255" i="56"/>
  <c r="D38" i="71"/>
  <c r="D45" i="75"/>
  <c r="D72" i="74"/>
  <c r="C68" i="74"/>
  <c r="T106" i="25"/>
  <c r="K16" i="75"/>
  <c r="K13" i="71"/>
  <c r="N41" i="71"/>
  <c r="N63" i="70"/>
  <c r="S44" i="71"/>
  <c r="M62" i="70"/>
  <c r="M40" i="71"/>
  <c r="P47" i="71"/>
  <c r="P54" i="75"/>
  <c r="P45" i="75"/>
  <c r="P49" i="75" s="1"/>
  <c r="P72" i="74"/>
  <c r="G44" i="71"/>
  <c r="N51" i="75"/>
  <c r="G54" i="75"/>
  <c r="G47" i="71"/>
  <c r="S15" i="71"/>
  <c r="S18" i="75"/>
  <c r="P53" i="75"/>
  <c r="P46" i="71"/>
  <c r="U38" i="71"/>
  <c r="V255" i="56"/>
  <c r="U60" i="70"/>
  <c r="V47" i="71"/>
  <c r="V54" i="75"/>
  <c r="V106" i="25"/>
  <c r="H40" i="71"/>
  <c r="H62" i="70"/>
  <c r="T14" i="71"/>
  <c r="T17" i="75"/>
  <c r="E106" i="25"/>
  <c r="K271" i="47"/>
  <c r="N72" i="74"/>
  <c r="N45" i="75"/>
  <c r="N49" i="75" s="1"/>
  <c r="S16" i="75"/>
  <c r="S13" i="71"/>
  <c r="G72" i="74"/>
  <c r="G45" i="75"/>
  <c r="G49" i="75" s="1"/>
  <c r="P39" i="71"/>
  <c r="P61" i="70"/>
  <c r="D15" i="71"/>
  <c r="L18" i="75"/>
  <c r="R15" i="71"/>
  <c r="R18" i="75"/>
  <c r="U47" i="71"/>
  <c r="U54" i="75"/>
  <c r="X327" i="25"/>
  <c r="I14" i="71"/>
  <c r="I17" i="75"/>
  <c r="O72" i="74"/>
  <c r="O45" i="75"/>
  <c r="O49" i="75" s="1"/>
  <c r="W54" i="75"/>
  <c r="W47" i="71"/>
  <c r="AA112" i="64"/>
  <c r="D15" i="75"/>
  <c r="AA328" i="64"/>
  <c r="D12" i="71"/>
  <c r="H54" i="75"/>
  <c r="H47" i="71"/>
  <c r="H61" i="70"/>
  <c r="H39" i="71"/>
  <c r="K17" i="75"/>
  <c r="K14" i="71"/>
  <c r="M271" i="47"/>
  <c r="F93" i="75"/>
  <c r="J60" i="70"/>
  <c r="J38" i="71"/>
  <c r="K255" i="56"/>
  <c r="Q13" i="71"/>
  <c r="Q16" i="75"/>
  <c r="C69" i="74"/>
  <c r="D46" i="75"/>
  <c r="C46" i="75" s="1"/>
  <c r="T41" i="71"/>
  <c r="T63" i="70"/>
  <c r="E39" i="71"/>
  <c r="E61" i="70"/>
  <c r="E271" i="47"/>
  <c r="K106" i="25"/>
  <c r="S271" i="47"/>
  <c r="S77" i="47"/>
  <c r="P51" i="75"/>
  <c r="P44" i="71"/>
  <c r="M45" i="75"/>
  <c r="M49" i="75" s="1"/>
  <c r="M72" i="74"/>
  <c r="L54" i="75"/>
  <c r="L47" i="71"/>
  <c r="R106" i="25"/>
  <c r="G39" i="71"/>
  <c r="G61" i="70"/>
  <c r="L85" i="44"/>
  <c r="J240" i="44" s="1"/>
  <c r="I240" i="44"/>
  <c r="R271" i="47"/>
  <c r="T53" i="75"/>
  <c r="T46" i="71"/>
  <c r="J12" i="71"/>
  <c r="J15" i="75"/>
  <c r="I38" i="71"/>
  <c r="J255" i="56"/>
  <c r="I60" i="70"/>
  <c r="H13" i="71"/>
  <c r="H16" i="75"/>
  <c r="H106" i="25"/>
  <c r="C72" i="47"/>
  <c r="D271" i="47"/>
  <c r="L271" i="47"/>
  <c r="J39" i="71"/>
  <c r="J61" i="70"/>
  <c r="T52" i="75"/>
  <c r="T45" i="71"/>
  <c r="E40" i="71"/>
  <c r="E62" i="70"/>
  <c r="T271" i="47"/>
  <c r="K40" i="71"/>
  <c r="K62" i="70"/>
  <c r="S72" i="74"/>
  <c r="S45" i="75"/>
  <c r="S49" i="75" s="1"/>
  <c r="M39" i="71"/>
  <c r="M61" i="70"/>
  <c r="G45" i="71"/>
  <c r="G52" i="75"/>
  <c r="AA413" i="64"/>
  <c r="W38" i="71"/>
  <c r="X255" i="56"/>
  <c r="W60" i="70"/>
  <c r="K15" i="71"/>
  <c r="K18" i="75"/>
  <c r="AA50" i="64"/>
  <c r="D46" i="71"/>
  <c r="D53" i="75"/>
  <c r="T15" i="75"/>
  <c r="T12" i="71"/>
  <c r="I45" i="71"/>
  <c r="I52" i="75"/>
  <c r="V52" i="75"/>
  <c r="V45" i="71"/>
  <c r="N14" i="71"/>
  <c r="N17" i="75"/>
  <c r="D17" i="75"/>
  <c r="AA336" i="64"/>
  <c r="D14" i="71"/>
  <c r="J13" i="71"/>
  <c r="J16" i="75"/>
  <c r="Q72" i="74"/>
  <c r="Q45" i="75"/>
  <c r="Q49" i="75" s="1"/>
  <c r="D13" i="71"/>
  <c r="AA332" i="64"/>
  <c r="D16" i="75"/>
  <c r="AA474" i="64"/>
  <c r="K52" i="75"/>
  <c r="K45" i="71"/>
  <c r="N47" i="71"/>
  <c r="N54" i="75"/>
  <c r="K44" i="71"/>
  <c r="K51" i="75"/>
  <c r="AA42" i="64"/>
  <c r="R44" i="71"/>
  <c r="R51" i="75"/>
  <c r="L72" i="74"/>
  <c r="L45" i="75"/>
  <c r="L49" i="75" s="1"/>
  <c r="S61" i="70"/>
  <c r="S39" i="71"/>
  <c r="N44" i="71"/>
  <c r="I271" i="47"/>
  <c r="O41" i="71"/>
  <c r="O63" i="70"/>
  <c r="W39" i="71"/>
  <c r="W61" i="70"/>
  <c r="E46" i="71"/>
  <c r="E53" i="75"/>
  <c r="U15" i="75"/>
  <c r="U12" i="71"/>
  <c r="R15" i="75"/>
  <c r="R12" i="71"/>
  <c r="U13" i="71"/>
  <c r="U16" i="75"/>
  <c r="V38" i="71"/>
  <c r="V60" i="70"/>
  <c r="W255" i="56"/>
  <c r="Q40" i="71"/>
  <c r="Q62" i="70"/>
  <c r="E16" i="75"/>
  <c r="E13" i="71"/>
  <c r="E72" i="74"/>
  <c r="E45" i="75"/>
  <c r="E49" i="75" s="1"/>
  <c r="K39" i="71"/>
  <c r="K61" i="70"/>
  <c r="S45" i="71"/>
  <c r="S52" i="75"/>
  <c r="G60" i="70"/>
  <c r="G38" i="71"/>
  <c r="H255" i="56"/>
  <c r="AA340" i="64"/>
  <c r="N159" i="56" l="1"/>
  <c r="M208" i="25" s="1"/>
  <c r="X262" i="25"/>
  <c r="C62" i="47"/>
  <c r="AA155" i="46"/>
  <c r="V141" i="25" s="1"/>
  <c r="AH232" i="46"/>
  <c r="AE149" i="25"/>
  <c r="AE270" i="25" s="1"/>
  <c r="P159" i="46"/>
  <c r="K145" i="25" s="1"/>
  <c r="Z149" i="25"/>
  <c r="Z270" i="25" s="1"/>
  <c r="AP232" i="46"/>
  <c r="R202" i="47"/>
  <c r="R365" i="47" s="1"/>
  <c r="V135" i="46"/>
  <c r="Q121" i="25" s="1"/>
  <c r="E206" i="47"/>
  <c r="E365" i="47" s="1"/>
  <c r="AJ270" i="25"/>
  <c r="I134" i="46"/>
  <c r="E134" i="56" s="1"/>
  <c r="E163" i="56"/>
  <c r="D212" i="25" s="1"/>
  <c r="D311" i="25" s="1"/>
  <c r="P134" i="46"/>
  <c r="K120" i="25" s="1"/>
  <c r="M135" i="46"/>
  <c r="H121" i="25" s="1"/>
  <c r="J155" i="46"/>
  <c r="F155" i="56" s="1"/>
  <c r="E204" i="25" s="1"/>
  <c r="D149" i="25"/>
  <c r="D270" i="25" s="1"/>
  <c r="U134" i="46"/>
  <c r="P120" i="25" s="1"/>
  <c r="N155" i="46"/>
  <c r="I141" i="25" s="1"/>
  <c r="U159" i="46"/>
  <c r="Q159" i="56" s="1"/>
  <c r="U135" i="46"/>
  <c r="Q135" i="56" s="1"/>
  <c r="P184" i="25" s="1"/>
  <c r="N134" i="46"/>
  <c r="I120" i="25" s="1"/>
  <c r="K135" i="46"/>
  <c r="G135" i="56" s="1"/>
  <c r="F184" i="25" s="1"/>
  <c r="T163" i="56"/>
  <c r="S212" i="25" s="1"/>
  <c r="J79" i="69"/>
  <c r="U58" i="70"/>
  <c r="W58" i="70"/>
  <c r="G232" i="46"/>
  <c r="K155" i="46"/>
  <c r="G155" i="56" s="1"/>
  <c r="F204" i="25" s="1"/>
  <c r="X159" i="46"/>
  <c r="V232" i="46" s="1"/>
  <c r="Q159" i="46"/>
  <c r="M159" i="56" s="1"/>
  <c r="L208" i="25" s="1"/>
  <c r="T159" i="46"/>
  <c r="P159" i="56" s="1"/>
  <c r="O208" i="25" s="1"/>
  <c r="H159" i="56"/>
  <c r="G208" i="25" s="1"/>
  <c r="P163" i="56"/>
  <c r="O212" i="25" s="1"/>
  <c r="W159" i="56"/>
  <c r="V208" i="25" s="1"/>
  <c r="Y149" i="25"/>
  <c r="Y270" i="25" s="1"/>
  <c r="AB232" i="46"/>
  <c r="D206" i="47"/>
  <c r="D365" i="47" s="1"/>
  <c r="AO149" i="25"/>
  <c r="AO270" i="25" s="1"/>
  <c r="T206" i="47"/>
  <c r="T365" i="47" s="1"/>
  <c r="AR232" i="46"/>
  <c r="W134" i="46"/>
  <c r="R120" i="25" s="1"/>
  <c r="AB155" i="46"/>
  <c r="W141" i="25" s="1"/>
  <c r="S135" i="46"/>
  <c r="N121" i="25" s="1"/>
  <c r="AB159" i="46"/>
  <c r="Z232" i="46" s="1"/>
  <c r="M159" i="46"/>
  <c r="I159" i="56" s="1"/>
  <c r="V163" i="46"/>
  <c r="Q149" i="25" s="1"/>
  <c r="Q270" i="25" s="1"/>
  <c r="L135" i="46"/>
  <c r="G121" i="25" s="1"/>
  <c r="AK149" i="25"/>
  <c r="AK270" i="25" s="1"/>
  <c r="P206" i="47"/>
  <c r="P365" i="47" s="1"/>
  <c r="AN232" i="46"/>
  <c r="Y135" i="46"/>
  <c r="U135" i="56" s="1"/>
  <c r="T184" i="25" s="1"/>
  <c r="O135" i="46"/>
  <c r="K135" i="56" s="1"/>
  <c r="J184" i="25" s="1"/>
  <c r="R77" i="47"/>
  <c r="T135" i="46"/>
  <c r="O121" i="25" s="1"/>
  <c r="R155" i="46"/>
  <c r="M141" i="25" s="1"/>
  <c r="S163" i="46"/>
  <c r="N149" i="25" s="1"/>
  <c r="Z135" i="46"/>
  <c r="U121" i="25" s="1"/>
  <c r="AC149" i="25"/>
  <c r="H206" i="47"/>
  <c r="H202" i="47"/>
  <c r="AF232" i="46"/>
  <c r="AC145" i="25"/>
  <c r="AC270" i="25" s="1"/>
  <c r="V206" i="47"/>
  <c r="AQ149" i="25"/>
  <c r="AB149" i="25"/>
  <c r="G206" i="47"/>
  <c r="AQ145" i="25"/>
  <c r="AT232" i="46"/>
  <c r="V202" i="47"/>
  <c r="AE232" i="46"/>
  <c r="G202" i="47"/>
  <c r="AB145" i="25"/>
  <c r="M155" i="46"/>
  <c r="I155" i="56" s="1"/>
  <c r="H204" i="25" s="1"/>
  <c r="V145" i="25"/>
  <c r="P155" i="46"/>
  <c r="V134" i="46"/>
  <c r="J135" i="46"/>
  <c r="F135" i="56" s="1"/>
  <c r="E184" i="25" s="1"/>
  <c r="I155" i="46"/>
  <c r="D141" i="25" s="1"/>
  <c r="AA163" i="46"/>
  <c r="Y232" i="46" s="1"/>
  <c r="N163" i="46"/>
  <c r="I149" i="25" s="1"/>
  <c r="I270" i="25" s="1"/>
  <c r="R159" i="56"/>
  <c r="Q208" i="25" s="1"/>
  <c r="P77" i="47"/>
  <c r="J163" i="46"/>
  <c r="H232" i="46" s="1"/>
  <c r="S155" i="46"/>
  <c r="N141" i="25" s="1"/>
  <c r="C57" i="36"/>
  <c r="W155" i="46"/>
  <c r="R141" i="25" s="1"/>
  <c r="R163" i="46"/>
  <c r="P232" i="46" s="1"/>
  <c r="G159" i="56"/>
  <c r="F208" i="25" s="1"/>
  <c r="G145" i="25"/>
  <c r="L155" i="46"/>
  <c r="G141" i="25" s="1"/>
  <c r="AB135" i="46"/>
  <c r="T155" i="46"/>
  <c r="P155" i="56" s="1"/>
  <c r="O204" i="25" s="1"/>
  <c r="K163" i="46"/>
  <c r="F149" i="25" s="1"/>
  <c r="F270" i="25" s="1"/>
  <c r="L163" i="46"/>
  <c r="J232" i="46" s="1"/>
  <c r="C319" i="25"/>
  <c r="C67" i="36"/>
  <c r="F49" i="71"/>
  <c r="M79" i="69"/>
  <c r="X135" i="46"/>
  <c r="T135" i="56" s="1"/>
  <c r="S184" i="25" s="1"/>
  <c r="L58" i="44"/>
  <c r="J241" i="44" s="1"/>
  <c r="Z155" i="46"/>
  <c r="X225" i="46" s="1"/>
  <c r="R135" i="46"/>
  <c r="N135" i="56" s="1"/>
  <c r="M184" i="25" s="1"/>
  <c r="O134" i="46"/>
  <c r="K134" i="56" s="1"/>
  <c r="Y163" i="46"/>
  <c r="T149" i="25" s="1"/>
  <c r="T79" i="69"/>
  <c r="F58" i="70"/>
  <c r="U57" i="71"/>
  <c r="X134" i="46"/>
  <c r="W163" i="46"/>
  <c r="R149" i="25" s="1"/>
  <c r="Y134" i="46"/>
  <c r="U134" i="56" s="1"/>
  <c r="W57" i="71"/>
  <c r="T145" i="25"/>
  <c r="O159" i="46"/>
  <c r="J145" i="25" s="1"/>
  <c r="Z159" i="46"/>
  <c r="V159" i="56" s="1"/>
  <c r="Z163" i="46"/>
  <c r="U149" i="25" s="1"/>
  <c r="J163" i="56"/>
  <c r="I212" i="25" s="1"/>
  <c r="H80" i="47"/>
  <c r="H276" i="47" s="1"/>
  <c r="I208" i="25"/>
  <c r="AL149" i="25"/>
  <c r="Q206" i="47"/>
  <c r="U202" i="47"/>
  <c r="AS232" i="46"/>
  <c r="AP145" i="25"/>
  <c r="AA149" i="25"/>
  <c r="F206" i="47"/>
  <c r="L206" i="47"/>
  <c r="AG149" i="25"/>
  <c r="S202" i="47"/>
  <c r="AQ232" i="46"/>
  <c r="AN145" i="25"/>
  <c r="I79" i="69"/>
  <c r="N58" i="70"/>
  <c r="R79" i="69"/>
  <c r="AD149" i="25"/>
  <c r="I206" i="47"/>
  <c r="AD232" i="46"/>
  <c r="AA145" i="25"/>
  <c r="AX159" i="46"/>
  <c r="F202" i="47"/>
  <c r="M202" i="47"/>
  <c r="AK232" i="46"/>
  <c r="AH145" i="25"/>
  <c r="AN149" i="25"/>
  <c r="S206" i="47"/>
  <c r="L57" i="71"/>
  <c r="F57" i="71"/>
  <c r="S58" i="70"/>
  <c r="P57" i="71"/>
  <c r="G58" i="70"/>
  <c r="M163" i="56"/>
  <c r="L212" i="25" s="1"/>
  <c r="AX163" i="46"/>
  <c r="I202" i="47"/>
  <c r="AD145" i="25"/>
  <c r="AG232" i="46"/>
  <c r="AU232" i="46"/>
  <c r="W202" i="47"/>
  <c r="AR145" i="25"/>
  <c r="AH149" i="25"/>
  <c r="M206" i="47"/>
  <c r="K206" i="47"/>
  <c r="AF149" i="25"/>
  <c r="N206" i="47"/>
  <c r="AI149" i="25"/>
  <c r="O58" i="70"/>
  <c r="K57" i="71"/>
  <c r="AL145" i="25"/>
  <c r="AO232" i="46"/>
  <c r="Q202" i="47"/>
  <c r="U206" i="47"/>
  <c r="AP149" i="25"/>
  <c r="W206" i="47"/>
  <c r="AR149" i="25"/>
  <c r="AG145" i="25"/>
  <c r="L202" i="47"/>
  <c r="AJ232" i="46"/>
  <c r="AF145" i="25"/>
  <c r="K202" i="47"/>
  <c r="AI232" i="46"/>
  <c r="AL232" i="46"/>
  <c r="AI145" i="25"/>
  <c r="N202" i="47"/>
  <c r="P79" i="69"/>
  <c r="J57" i="71"/>
  <c r="V79" i="69"/>
  <c r="N57" i="71"/>
  <c r="K79" i="69"/>
  <c r="Q79" i="69"/>
  <c r="S57" i="71"/>
  <c r="F79" i="69"/>
  <c r="P58" i="70"/>
  <c r="O79" i="69"/>
  <c r="K58" i="70"/>
  <c r="C337" i="47"/>
  <c r="R58" i="70"/>
  <c r="M58" i="70"/>
  <c r="Q57" i="71"/>
  <c r="I57" i="71"/>
  <c r="R163" i="56"/>
  <c r="R57" i="71"/>
  <c r="M57" i="71"/>
  <c r="Q58" i="70"/>
  <c r="T58" i="70"/>
  <c r="I58" i="70"/>
  <c r="X319" i="25"/>
  <c r="C305" i="47"/>
  <c r="P56" i="69"/>
  <c r="G79" i="69"/>
  <c r="V58" i="70"/>
  <c r="E58" i="70"/>
  <c r="L58" i="70"/>
  <c r="L79" i="69"/>
  <c r="T57" i="71"/>
  <c r="G57" i="71"/>
  <c r="E79" i="69"/>
  <c r="O57" i="71"/>
  <c r="N79" i="69"/>
  <c r="W79" i="69"/>
  <c r="H57" i="71"/>
  <c r="H79" i="69"/>
  <c r="J58" i="70"/>
  <c r="V57" i="71"/>
  <c r="E57" i="71"/>
  <c r="S79" i="69"/>
  <c r="U79" i="69"/>
  <c r="H58" i="70"/>
  <c r="P151" i="25"/>
  <c r="P271" i="25" s="1"/>
  <c r="S233" i="46"/>
  <c r="K151" i="25"/>
  <c r="K271" i="25" s="1"/>
  <c r="N233" i="46"/>
  <c r="Q151" i="25"/>
  <c r="Q271" i="25" s="1"/>
  <c r="T233" i="46"/>
  <c r="U233" i="46"/>
  <c r="R151" i="25"/>
  <c r="R271" i="25" s="1"/>
  <c r="Z233" i="46"/>
  <c r="W151" i="25"/>
  <c r="W271" i="25" s="1"/>
  <c r="J151" i="25"/>
  <c r="J271" i="25" s="1"/>
  <c r="M233" i="46"/>
  <c r="I233" i="46"/>
  <c r="F151" i="25"/>
  <c r="F271" i="25" s="1"/>
  <c r="V151" i="25"/>
  <c r="V271" i="25" s="1"/>
  <c r="Y233" i="46"/>
  <c r="O233" i="46"/>
  <c r="L151" i="25"/>
  <c r="L271" i="25" s="1"/>
  <c r="W233" i="46"/>
  <c r="T151" i="25"/>
  <c r="T271" i="25" s="1"/>
  <c r="S151" i="25"/>
  <c r="S271" i="25" s="1"/>
  <c r="V233" i="46"/>
  <c r="K233" i="46"/>
  <c r="H151" i="25"/>
  <c r="H271" i="25" s="1"/>
  <c r="H233" i="46"/>
  <c r="E151" i="25"/>
  <c r="E271" i="25" s="1"/>
  <c r="U151" i="25"/>
  <c r="U271" i="25" s="1"/>
  <c r="X233" i="46"/>
  <c r="I165" i="46"/>
  <c r="C68" i="36"/>
  <c r="O151" i="25"/>
  <c r="O271" i="25" s="1"/>
  <c r="R233" i="46"/>
  <c r="N151" i="25"/>
  <c r="N271" i="25" s="1"/>
  <c r="Q233" i="46"/>
  <c r="G151" i="25"/>
  <c r="G271" i="25" s="1"/>
  <c r="J233" i="46"/>
  <c r="L233" i="46"/>
  <c r="I151" i="25"/>
  <c r="I271" i="25" s="1"/>
  <c r="P233" i="46"/>
  <c r="M151" i="25"/>
  <c r="M271" i="25" s="1"/>
  <c r="F77" i="47"/>
  <c r="L120" i="44"/>
  <c r="J239" i="44" s="1"/>
  <c r="I239" i="44"/>
  <c r="D53" i="56"/>
  <c r="K53" i="44" s="1"/>
  <c r="L53" i="44" s="1"/>
  <c r="I77" i="47"/>
  <c r="C63" i="47"/>
  <c r="C263" i="47" s="1"/>
  <c r="M77" i="47"/>
  <c r="CO53" i="46"/>
  <c r="L56" i="69"/>
  <c r="V77" i="47"/>
  <c r="U77" i="47"/>
  <c r="C51" i="69"/>
  <c r="C56" i="71"/>
  <c r="C39" i="25"/>
  <c r="L56" i="36" s="1"/>
  <c r="C78" i="69"/>
  <c r="L77" i="47"/>
  <c r="N77" i="47"/>
  <c r="G77" i="47"/>
  <c r="C56" i="25"/>
  <c r="AS56" i="25" s="1"/>
  <c r="I56" i="69"/>
  <c r="C57" i="70"/>
  <c r="AS57" i="46"/>
  <c r="AQ629" i="64"/>
  <c r="AI57" i="46"/>
  <c r="AG629" i="64"/>
  <c r="AH57" i="46"/>
  <c r="AF629" i="64"/>
  <c r="AO629" i="64"/>
  <c r="AQ57" i="46"/>
  <c r="AU629" i="64"/>
  <c r="AW57" i="46"/>
  <c r="L120" i="25"/>
  <c r="M134" i="56"/>
  <c r="T141" i="25"/>
  <c r="U155" i="56"/>
  <c r="T204" i="25" s="1"/>
  <c r="B27" i="67"/>
  <c r="I66" i="67"/>
  <c r="B66" i="67" s="1"/>
  <c r="I40" i="67"/>
  <c r="B40" i="67" s="1"/>
  <c r="J29" i="74"/>
  <c r="C29" i="74" s="1"/>
  <c r="J29" i="75"/>
  <c r="C29" i="75" s="1"/>
  <c r="I53" i="67"/>
  <c r="R121" i="25"/>
  <c r="S135" i="56"/>
  <c r="R184" i="25" s="1"/>
  <c r="H48" i="47"/>
  <c r="H252" i="47" s="1"/>
  <c r="H293" i="47"/>
  <c r="T56" i="69"/>
  <c r="AL629" i="64"/>
  <c r="AN57" i="46"/>
  <c r="AI629" i="64"/>
  <c r="AK57" i="46"/>
  <c r="AE629" i="64"/>
  <c r="AG57" i="46"/>
  <c r="AD629" i="64"/>
  <c r="AF57" i="46"/>
  <c r="AM57" i="46"/>
  <c r="AK629" i="64"/>
  <c r="S141" i="25"/>
  <c r="T155" i="56"/>
  <c r="S204" i="25" s="1"/>
  <c r="I134" i="56"/>
  <c r="H120" i="25"/>
  <c r="Q141" i="25"/>
  <c r="R155" i="56"/>
  <c r="Q204" i="25" s="1"/>
  <c r="J135" i="56"/>
  <c r="I184" i="25" s="1"/>
  <c r="I121" i="25"/>
  <c r="E145" i="25"/>
  <c r="F159" i="56"/>
  <c r="J50" i="36"/>
  <c r="D50" i="36"/>
  <c r="H50" i="36"/>
  <c r="M50" i="36"/>
  <c r="E50" i="36"/>
  <c r="W50" i="36"/>
  <c r="U50" i="36"/>
  <c r="F50" i="36"/>
  <c r="N50" i="36"/>
  <c r="V50" i="36"/>
  <c r="S50" i="36"/>
  <c r="I50" i="36"/>
  <c r="P50" i="36"/>
  <c r="T50" i="36"/>
  <c r="G50" i="36"/>
  <c r="K50" i="36"/>
  <c r="R50" i="36"/>
  <c r="O50" i="36"/>
  <c r="Q50" i="36"/>
  <c r="L50" i="36"/>
  <c r="E120" i="25"/>
  <c r="F134" i="56"/>
  <c r="H134" i="56"/>
  <c r="G120" i="25"/>
  <c r="K149" i="25"/>
  <c r="L163" i="56"/>
  <c r="K212" i="25" s="1"/>
  <c r="N48" i="47"/>
  <c r="N252" i="47" s="1"/>
  <c r="N293" i="47"/>
  <c r="R317" i="47"/>
  <c r="R80" i="47"/>
  <c r="R276" i="47" s="1"/>
  <c r="O120" i="25"/>
  <c r="P134" i="56"/>
  <c r="W155" i="56"/>
  <c r="V204" i="25" s="1"/>
  <c r="J25" i="73"/>
  <c r="C25" i="73" s="1"/>
  <c r="B54" i="67"/>
  <c r="F120" i="25"/>
  <c r="G134" i="56"/>
  <c r="H149" i="25"/>
  <c r="I163" i="56"/>
  <c r="H212" i="25" s="1"/>
  <c r="L80" i="47"/>
  <c r="L276" i="47" s="1"/>
  <c r="L317" i="47"/>
  <c r="AR57" i="46"/>
  <c r="AP629" i="64"/>
  <c r="AU57" i="46"/>
  <c r="AS629" i="64"/>
  <c r="AJ629" i="64"/>
  <c r="AL57" i="46"/>
  <c r="AM629" i="64"/>
  <c r="AO57" i="46"/>
  <c r="AH629" i="64"/>
  <c r="AJ57" i="46"/>
  <c r="Q155" i="56"/>
  <c r="P204" i="25" s="1"/>
  <c r="P141" i="25"/>
  <c r="W149" i="25"/>
  <c r="X163" i="56"/>
  <c r="W212" i="25" s="1"/>
  <c r="J38" i="36"/>
  <c r="D38" i="36"/>
  <c r="P38" i="36"/>
  <c r="E38" i="36"/>
  <c r="M38" i="36"/>
  <c r="F38" i="36"/>
  <c r="Q38" i="36"/>
  <c r="N38" i="36"/>
  <c r="S38" i="36"/>
  <c r="U38" i="36"/>
  <c r="K38" i="36"/>
  <c r="I38" i="36"/>
  <c r="W38" i="36"/>
  <c r="O38" i="36"/>
  <c r="H38" i="36"/>
  <c r="R38" i="36"/>
  <c r="V38" i="36"/>
  <c r="G38" i="36"/>
  <c r="T38" i="36"/>
  <c r="L38" i="36"/>
  <c r="O225" i="46"/>
  <c r="M155" i="56"/>
  <c r="L204" i="25" s="1"/>
  <c r="L141" i="25"/>
  <c r="V134" i="56"/>
  <c r="U120" i="25"/>
  <c r="R145" i="25"/>
  <c r="S159" i="56"/>
  <c r="T293" i="47"/>
  <c r="T48" i="47"/>
  <c r="T252" i="47" s="1"/>
  <c r="W134" i="56"/>
  <c r="V120" i="25"/>
  <c r="N145" i="25"/>
  <c r="O159" i="56"/>
  <c r="M56" i="69"/>
  <c r="AC629" i="64"/>
  <c r="AE57" i="46"/>
  <c r="AB629" i="64"/>
  <c r="C89" i="36"/>
  <c r="AD57" i="46"/>
  <c r="AT629" i="64"/>
  <c r="AV57" i="46"/>
  <c r="AN629" i="64"/>
  <c r="AP57" i="46"/>
  <c r="AT57" i="46"/>
  <c r="AR629" i="64"/>
  <c r="M135" i="56"/>
  <c r="L184" i="25" s="1"/>
  <c r="L121" i="25"/>
  <c r="N120" i="25"/>
  <c r="O134" i="56"/>
  <c r="N134" i="56"/>
  <c r="M120" i="25"/>
  <c r="W120" i="25"/>
  <c r="X134" i="56"/>
  <c r="P149" i="25"/>
  <c r="Q163" i="56"/>
  <c r="P212" i="25" s="1"/>
  <c r="J88" i="36"/>
  <c r="F88" i="36"/>
  <c r="U88" i="36"/>
  <c r="W88" i="36"/>
  <c r="H88" i="36"/>
  <c r="Q88" i="36"/>
  <c r="I88" i="36"/>
  <c r="T88" i="36"/>
  <c r="N88" i="36"/>
  <c r="E88" i="36"/>
  <c r="V88" i="36"/>
  <c r="L88" i="36"/>
  <c r="O88" i="36"/>
  <c r="S88" i="36"/>
  <c r="K88" i="36"/>
  <c r="D88" i="36"/>
  <c r="G88" i="36"/>
  <c r="R88" i="36"/>
  <c r="P88" i="36"/>
  <c r="M88" i="36"/>
  <c r="P293" i="47"/>
  <c r="P48" i="47"/>
  <c r="P252" i="47" s="1"/>
  <c r="E135" i="56"/>
  <c r="D121" i="25"/>
  <c r="K155" i="56"/>
  <c r="J204" i="25" s="1"/>
  <c r="J141" i="25"/>
  <c r="L135" i="56"/>
  <c r="K184" i="25" s="1"/>
  <c r="K121" i="25"/>
  <c r="V121" i="25"/>
  <c r="W135" i="56"/>
  <c r="V184" i="25" s="1"/>
  <c r="J149" i="25"/>
  <c r="K163" i="56"/>
  <c r="J212" i="25" s="1"/>
  <c r="W317" i="47"/>
  <c r="W80" i="47"/>
  <c r="W276" i="47" s="1"/>
  <c r="W48" i="47"/>
  <c r="W252" i="47" s="1"/>
  <c r="W293" i="47"/>
  <c r="S317" i="47"/>
  <c r="S80" i="47"/>
  <c r="S276" i="47" s="1"/>
  <c r="L304" i="47"/>
  <c r="L306" i="47" s="1"/>
  <c r="L61" i="47"/>
  <c r="L114" i="47"/>
  <c r="M61" i="47"/>
  <c r="M114" i="47"/>
  <c r="M304" i="47"/>
  <c r="M306" i="47" s="1"/>
  <c r="E293" i="47"/>
  <c r="E48" i="47"/>
  <c r="E252" i="47" s="1"/>
  <c r="N80" i="47"/>
  <c r="N276" i="47" s="1"/>
  <c r="N317" i="47"/>
  <c r="Q61" i="47"/>
  <c r="Q304" i="47"/>
  <c r="Q306" i="47" s="1"/>
  <c r="Q114" i="47"/>
  <c r="T96" i="47"/>
  <c r="T294" i="47" s="1"/>
  <c r="T290" i="47"/>
  <c r="T45" i="47"/>
  <c r="U80" i="47"/>
  <c r="U276" i="47" s="1"/>
  <c r="U317" i="47"/>
  <c r="O317" i="47"/>
  <c r="O80" i="47"/>
  <c r="O276" i="47" s="1"/>
  <c r="N96" i="47"/>
  <c r="N294" i="47" s="1"/>
  <c r="N290" i="47"/>
  <c r="N45" i="47"/>
  <c r="U61" i="47"/>
  <c r="U304" i="47"/>
  <c r="U306" i="47" s="1"/>
  <c r="U114" i="47"/>
  <c r="C129" i="47"/>
  <c r="C317" i="47" s="1"/>
  <c r="D317" i="47"/>
  <c r="D80" i="47"/>
  <c r="T80" i="47"/>
  <c r="T276" i="47" s="1"/>
  <c r="T317" i="47"/>
  <c r="R114" i="47"/>
  <c r="R61" i="47"/>
  <c r="R304" i="47"/>
  <c r="R306" i="47" s="1"/>
  <c r="F114" i="47"/>
  <c r="F304" i="47"/>
  <c r="F306" i="47" s="1"/>
  <c r="F61" i="47"/>
  <c r="P114" i="47"/>
  <c r="P61" i="47"/>
  <c r="P304" i="47"/>
  <c r="P306" i="47" s="1"/>
  <c r="D96" i="47"/>
  <c r="D45" i="47"/>
  <c r="C92" i="47"/>
  <c r="C290" i="47" s="1"/>
  <c r="D290" i="47"/>
  <c r="H114" i="47"/>
  <c r="H61" i="47"/>
  <c r="H304" i="47"/>
  <c r="H306" i="47" s="1"/>
  <c r="F80" i="47"/>
  <c r="F276" i="47" s="1"/>
  <c r="F317" i="47"/>
  <c r="W290" i="47"/>
  <c r="W96" i="47"/>
  <c r="W294" i="47" s="1"/>
  <c r="W45" i="47"/>
  <c r="H45" i="47"/>
  <c r="H96" i="47"/>
  <c r="H294" i="47" s="1"/>
  <c r="H290" i="47"/>
  <c r="I96" i="47"/>
  <c r="I294" i="47" s="1"/>
  <c r="I45" i="47"/>
  <c r="I290" i="47"/>
  <c r="F290" i="47"/>
  <c r="F45" i="47"/>
  <c r="F96" i="47"/>
  <c r="F294" i="47" s="1"/>
  <c r="I317" i="47"/>
  <c r="I80" i="47"/>
  <c r="I276" i="47" s="1"/>
  <c r="O96" i="47"/>
  <c r="O294" i="47" s="1"/>
  <c r="O290" i="47"/>
  <c r="O45" i="47"/>
  <c r="G45" i="47"/>
  <c r="G96" i="47"/>
  <c r="G294" i="47" s="1"/>
  <c r="G290" i="47"/>
  <c r="D304" i="47"/>
  <c r="D306" i="47" s="1"/>
  <c r="C110" i="47"/>
  <c r="D114" i="47"/>
  <c r="D61" i="47"/>
  <c r="U293" i="47"/>
  <c r="U48" i="47"/>
  <c r="U252" i="47" s="1"/>
  <c r="M80" i="47"/>
  <c r="M276" i="47" s="1"/>
  <c r="M317" i="47"/>
  <c r="R293" i="47"/>
  <c r="R48" i="47"/>
  <c r="R252" i="47" s="1"/>
  <c r="S293" i="47"/>
  <c r="S48" i="47"/>
  <c r="S252" i="47" s="1"/>
  <c r="E61" i="47"/>
  <c r="E304" i="47"/>
  <c r="E306" i="47" s="1"/>
  <c r="E114" i="47"/>
  <c r="K59" i="44"/>
  <c r="D245" i="56"/>
  <c r="L293" i="47"/>
  <c r="L48" i="47"/>
  <c r="L252" i="47" s="1"/>
  <c r="D293" i="47"/>
  <c r="C95" i="47"/>
  <c r="C293" i="47" s="1"/>
  <c r="D48" i="47"/>
  <c r="O304" i="47"/>
  <c r="O306" i="47" s="1"/>
  <c r="O114" i="47"/>
  <c r="O61" i="47"/>
  <c r="J80" i="47"/>
  <c r="J276" i="47" s="1"/>
  <c r="J317" i="47"/>
  <c r="F48" i="47"/>
  <c r="F252" i="47" s="1"/>
  <c r="F293" i="47"/>
  <c r="T114" i="47"/>
  <c r="T304" i="47"/>
  <c r="T306" i="47" s="1"/>
  <c r="T61" i="47"/>
  <c r="V114" i="47"/>
  <c r="V61" i="47"/>
  <c r="V304" i="47"/>
  <c r="V306" i="47" s="1"/>
  <c r="G61" i="47"/>
  <c r="G304" i="47"/>
  <c r="G306" i="47" s="1"/>
  <c r="G114" i="47"/>
  <c r="J56" i="69"/>
  <c r="J61" i="47"/>
  <c r="J114" i="47"/>
  <c r="J304" i="47"/>
  <c r="J306" i="47" s="1"/>
  <c r="K304" i="47"/>
  <c r="K306" i="47" s="1"/>
  <c r="K61" i="47"/>
  <c r="K114" i="47"/>
  <c r="N114" i="47"/>
  <c r="N61" i="47"/>
  <c r="N304" i="47"/>
  <c r="N306" i="47" s="1"/>
  <c r="Q96" i="47"/>
  <c r="Q294" i="47" s="1"/>
  <c r="Q290" i="47"/>
  <c r="Q45" i="47"/>
  <c r="I293" i="47"/>
  <c r="I48" i="47"/>
  <c r="I252" i="47" s="1"/>
  <c r="K317" i="47"/>
  <c r="K80" i="47"/>
  <c r="K276" i="47" s="1"/>
  <c r="V80" i="47"/>
  <c r="V276" i="47" s="1"/>
  <c r="V317" i="47"/>
  <c r="P290" i="47"/>
  <c r="P45" i="47"/>
  <c r="P96" i="47"/>
  <c r="P294" i="47" s="1"/>
  <c r="S290" i="47"/>
  <c r="S96" i="47"/>
  <c r="S294" i="47" s="1"/>
  <c r="S45" i="47"/>
  <c r="S114" i="47"/>
  <c r="S304" i="47"/>
  <c r="S306" i="47" s="1"/>
  <c r="S61" i="47"/>
  <c r="O293" i="47"/>
  <c r="O48" i="47"/>
  <c r="O252" i="47" s="1"/>
  <c r="P80" i="47"/>
  <c r="P276" i="47" s="1"/>
  <c r="P317" i="47"/>
  <c r="Q293" i="47"/>
  <c r="Q48" i="47"/>
  <c r="Q252" i="47" s="1"/>
  <c r="G48" i="47"/>
  <c r="G252" i="47" s="1"/>
  <c r="G293" i="47"/>
  <c r="M96" i="47"/>
  <c r="M294" i="47" s="1"/>
  <c r="M45" i="47"/>
  <c r="M290" i="47"/>
  <c r="P112" i="36"/>
  <c r="AP165" i="46" s="1"/>
  <c r="J112" i="36"/>
  <c r="AJ165" i="46" s="1"/>
  <c r="O112" i="36"/>
  <c r="AO165" i="46" s="1"/>
  <c r="F112" i="36"/>
  <c r="AF165" i="46" s="1"/>
  <c r="U112" i="36"/>
  <c r="AU165" i="46" s="1"/>
  <c r="K112" i="36"/>
  <c r="AK165" i="46" s="1"/>
  <c r="N112" i="36"/>
  <c r="AN165" i="46" s="1"/>
  <c r="Q112" i="36"/>
  <c r="AQ165" i="46" s="1"/>
  <c r="T112" i="36"/>
  <c r="AT165" i="46" s="1"/>
  <c r="M112" i="36"/>
  <c r="AM165" i="46" s="1"/>
  <c r="E112" i="36"/>
  <c r="AE165" i="46" s="1"/>
  <c r="W112" i="36"/>
  <c r="AW165" i="46" s="1"/>
  <c r="AS90" i="25"/>
  <c r="H112" i="36"/>
  <c r="AH165" i="46" s="1"/>
  <c r="I112" i="36"/>
  <c r="AI165" i="46" s="1"/>
  <c r="G112" i="36"/>
  <c r="AG165" i="46" s="1"/>
  <c r="R112" i="36"/>
  <c r="AR165" i="46" s="1"/>
  <c r="S112" i="36"/>
  <c r="AS165" i="46" s="1"/>
  <c r="V112" i="36"/>
  <c r="AV165" i="46" s="1"/>
  <c r="L112" i="36"/>
  <c r="AL165" i="46" s="1"/>
  <c r="D112" i="36"/>
  <c r="K48" i="47"/>
  <c r="K252" i="47" s="1"/>
  <c r="K293" i="47"/>
  <c r="G317" i="47"/>
  <c r="G80" i="47"/>
  <c r="G276" i="47" s="1"/>
  <c r="K45" i="47"/>
  <c r="K96" i="47"/>
  <c r="K294" i="47" s="1"/>
  <c r="K290" i="47"/>
  <c r="C44" i="72"/>
  <c r="U45" i="47"/>
  <c r="U290" i="47"/>
  <c r="U96" i="47"/>
  <c r="U294" i="47" s="1"/>
  <c r="X195" i="25"/>
  <c r="X325" i="25" s="1"/>
  <c r="D325" i="25"/>
  <c r="C195" i="25"/>
  <c r="C325" i="25" s="1"/>
  <c r="J48" i="47"/>
  <c r="J252" i="47" s="1"/>
  <c r="J293" i="47"/>
  <c r="R45" i="47"/>
  <c r="R290" i="47"/>
  <c r="R96" i="47"/>
  <c r="R294" i="47" s="1"/>
  <c r="I304" i="47"/>
  <c r="I306" i="47" s="1"/>
  <c r="I114" i="47"/>
  <c r="I61" i="47"/>
  <c r="E80" i="47"/>
  <c r="E276" i="47" s="1"/>
  <c r="E317" i="47"/>
  <c r="M293" i="47"/>
  <c r="M48" i="47"/>
  <c r="M252" i="47" s="1"/>
  <c r="V48" i="47"/>
  <c r="V252" i="47" s="1"/>
  <c r="V293" i="47"/>
  <c r="L290" i="47"/>
  <c r="L45" i="47"/>
  <c r="L96" i="47"/>
  <c r="L294" i="47" s="1"/>
  <c r="W304" i="47"/>
  <c r="W306" i="47" s="1"/>
  <c r="W114" i="47"/>
  <c r="W61" i="47"/>
  <c r="Q317" i="47"/>
  <c r="Q80" i="47"/>
  <c r="Q276" i="47" s="1"/>
  <c r="J96" i="47"/>
  <c r="J294" i="47" s="1"/>
  <c r="J290" i="47"/>
  <c r="J45" i="47"/>
  <c r="V290" i="47"/>
  <c r="V45" i="47"/>
  <c r="V96" i="47"/>
  <c r="V294" i="47" s="1"/>
  <c r="E96" i="47"/>
  <c r="E294" i="47" s="1"/>
  <c r="E290" i="47"/>
  <c r="E45" i="47"/>
  <c r="H77" i="47"/>
  <c r="O77" i="47"/>
  <c r="G56" i="69"/>
  <c r="C35" i="25"/>
  <c r="AS35" i="25" s="1"/>
  <c r="R56" i="69"/>
  <c r="Q77" i="47"/>
  <c r="F56" i="69"/>
  <c r="E77" i="47"/>
  <c r="K56" i="69"/>
  <c r="K50" i="44"/>
  <c r="D236" i="56"/>
  <c r="D241" i="56"/>
  <c r="K37" i="44"/>
  <c r="K25" i="44"/>
  <c r="D256" i="56"/>
  <c r="C53" i="69"/>
  <c r="C66" i="74"/>
  <c r="C77" i="69"/>
  <c r="D79" i="69"/>
  <c r="Q56" i="69"/>
  <c r="X50" i="25"/>
  <c r="AS49" i="25"/>
  <c r="W56" i="69"/>
  <c r="U56" i="69"/>
  <c r="D57" i="71"/>
  <c r="C55" i="71"/>
  <c r="V56" i="69"/>
  <c r="C50" i="69"/>
  <c r="D56" i="69"/>
  <c r="S56" i="69"/>
  <c r="C62" i="75"/>
  <c r="D64" i="75"/>
  <c r="C64" i="75" s="1"/>
  <c r="D49" i="56"/>
  <c r="K49" i="44" s="1"/>
  <c r="L49" i="44" s="1"/>
  <c r="V48" i="71"/>
  <c r="I64" i="70"/>
  <c r="H56" i="69"/>
  <c r="AC24" i="46"/>
  <c r="CO24" i="46" s="1"/>
  <c r="E24" i="56"/>
  <c r="D24" i="56" s="1"/>
  <c r="K24" i="44" s="1"/>
  <c r="L24" i="44" s="1"/>
  <c r="D58" i="70"/>
  <c r="C56" i="70"/>
  <c r="K26" i="44"/>
  <c r="D248" i="56"/>
  <c r="N56" i="69"/>
  <c r="O56" i="69"/>
  <c r="T150" i="68"/>
  <c r="E150" i="68"/>
  <c r="U149" i="68"/>
  <c r="N151" i="68"/>
  <c r="M69" i="57" s="1"/>
  <c r="P150" i="68"/>
  <c r="X149" i="68"/>
  <c r="R150" i="68"/>
  <c r="O151" i="68"/>
  <c r="N69" i="57" s="1"/>
  <c r="L149" i="68"/>
  <c r="S151" i="68"/>
  <c r="R69" i="57" s="1"/>
  <c r="G149" i="68"/>
  <c r="M151" i="68"/>
  <c r="L69" i="57" s="1"/>
  <c r="M150" i="68"/>
  <c r="Q150" i="68"/>
  <c r="P151" i="68"/>
  <c r="O69" i="57" s="1"/>
  <c r="S149" i="68"/>
  <c r="K151" i="68"/>
  <c r="J69" i="57" s="1"/>
  <c r="Q149" i="68"/>
  <c r="W150" i="68"/>
  <c r="H149" i="68"/>
  <c r="W149" i="68"/>
  <c r="J151" i="68"/>
  <c r="I69" i="57" s="1"/>
  <c r="R149" i="68"/>
  <c r="O149" i="68"/>
  <c r="L151" i="68"/>
  <c r="K69" i="57" s="1"/>
  <c r="R151" i="68"/>
  <c r="Q69" i="57" s="1"/>
  <c r="X150" i="68"/>
  <c r="F151" i="68"/>
  <c r="E69" i="57" s="1"/>
  <c r="O150" i="68"/>
  <c r="I150" i="68"/>
  <c r="H151" i="68"/>
  <c r="G69" i="57" s="1"/>
  <c r="V149" i="68"/>
  <c r="T149" i="68"/>
  <c r="V150" i="68"/>
  <c r="P149" i="68"/>
  <c r="L150" i="68"/>
  <c r="Q151" i="68"/>
  <c r="P69" i="57" s="1"/>
  <c r="K149" i="68"/>
  <c r="G151" i="68"/>
  <c r="F69" i="57" s="1"/>
  <c r="E149" i="68"/>
  <c r="J149" i="68"/>
  <c r="E151" i="68"/>
  <c r="F150" i="68"/>
  <c r="N150" i="68"/>
  <c r="S150" i="68"/>
  <c r="J150" i="68"/>
  <c r="G150" i="68"/>
  <c r="X151" i="68"/>
  <c r="W69" i="57" s="1"/>
  <c r="U151" i="68"/>
  <c r="T69" i="57" s="1"/>
  <c r="N149" i="68"/>
  <c r="V151" i="68"/>
  <c r="U69" i="57" s="1"/>
  <c r="U150" i="68"/>
  <c r="F149" i="68"/>
  <c r="M149" i="68"/>
  <c r="H150" i="68"/>
  <c r="K150" i="68"/>
  <c r="I149" i="68"/>
  <c r="T151" i="68"/>
  <c r="S69" i="57" s="1"/>
  <c r="I151" i="68"/>
  <c r="H69" i="57" s="1"/>
  <c r="W151" i="68"/>
  <c r="V69" i="57" s="1"/>
  <c r="E56" i="69"/>
  <c r="CO49" i="46"/>
  <c r="W55" i="75"/>
  <c r="W56" i="75" s="1"/>
  <c r="V42" i="71"/>
  <c r="V86" i="71" s="1"/>
  <c r="G64" i="70"/>
  <c r="W48" i="71"/>
  <c r="O55" i="75"/>
  <c r="O56" i="75" s="1"/>
  <c r="R55" i="75"/>
  <c r="R56" i="75" s="1"/>
  <c r="I55" i="75"/>
  <c r="I56" i="75" s="1"/>
  <c r="T77" i="47"/>
  <c r="T55" i="75"/>
  <c r="T56" i="75" s="1"/>
  <c r="U48" i="71"/>
  <c r="J55" i="75"/>
  <c r="J56" i="75" s="1"/>
  <c r="M48" i="71"/>
  <c r="R48" i="71"/>
  <c r="G55" i="75"/>
  <c r="G56" i="75" s="1"/>
  <c r="K77" i="47"/>
  <c r="U42" i="71"/>
  <c r="U86" i="71" s="1"/>
  <c r="W77" i="47"/>
  <c r="V64" i="70"/>
  <c r="O48" i="71"/>
  <c r="M55" i="75"/>
  <c r="M56" i="75" s="1"/>
  <c r="D246" i="56"/>
  <c r="K165" i="44"/>
  <c r="D326" i="25"/>
  <c r="X216" i="25"/>
  <c r="X326" i="25" s="1"/>
  <c r="C216" i="25"/>
  <c r="C326" i="25" s="1"/>
  <c r="C14" i="71"/>
  <c r="C373" i="47"/>
  <c r="C375" i="47" s="1"/>
  <c r="C222" i="47"/>
  <c r="J270" i="47"/>
  <c r="J77" i="47"/>
  <c r="V55" i="75"/>
  <c r="V56" i="75" s="1"/>
  <c r="D71" i="47"/>
  <c r="D312" i="47"/>
  <c r="D314" i="47" s="1"/>
  <c r="C120" i="47"/>
  <c r="D126" i="47"/>
  <c r="T48" i="71"/>
  <c r="W64" i="70"/>
  <c r="C16" i="75"/>
  <c r="E55" i="75"/>
  <c r="E56" i="75" s="1"/>
  <c r="G42" i="71"/>
  <c r="G86" i="71" s="1"/>
  <c r="P55" i="75"/>
  <c r="P56" i="75" s="1"/>
  <c r="H48" i="71"/>
  <c r="C51" i="75"/>
  <c r="I42" i="71"/>
  <c r="I86" i="71" s="1"/>
  <c r="J42" i="71"/>
  <c r="J86" i="71" s="1"/>
  <c r="Q48" i="71"/>
  <c r="N48" i="71"/>
  <c r="J64" i="70"/>
  <c r="U64" i="70"/>
  <c r="U55" i="75"/>
  <c r="U56" i="75" s="1"/>
  <c r="R273" i="47"/>
  <c r="C53" i="75"/>
  <c r="S93" i="75"/>
  <c r="L273" i="47"/>
  <c r="S273" i="47"/>
  <c r="C12" i="71"/>
  <c r="C15" i="71"/>
  <c r="K273" i="47"/>
  <c r="S48" i="71"/>
  <c r="C45" i="71"/>
  <c r="K42" i="71"/>
  <c r="P42" i="71"/>
  <c r="C106" i="25"/>
  <c r="C62" i="70"/>
  <c r="H42" i="71"/>
  <c r="O273" i="47"/>
  <c r="R42" i="71"/>
  <c r="M64" i="70"/>
  <c r="E42" i="71"/>
  <c r="C41" i="71"/>
  <c r="L55" i="75"/>
  <c r="L56" i="75" s="1"/>
  <c r="L42" i="71"/>
  <c r="N273" i="47"/>
  <c r="C54" i="75"/>
  <c r="H93" i="75"/>
  <c r="I93" i="75"/>
  <c r="J93" i="75"/>
  <c r="I273" i="47"/>
  <c r="L93" i="75"/>
  <c r="K55" i="75"/>
  <c r="K56" i="75" s="1"/>
  <c r="C13" i="71"/>
  <c r="C17" i="75"/>
  <c r="C46" i="71"/>
  <c r="W42" i="71"/>
  <c r="M93" i="75"/>
  <c r="P48" i="71"/>
  <c r="E273" i="47"/>
  <c r="O93" i="75"/>
  <c r="C72" i="74"/>
  <c r="D64" i="70"/>
  <c r="C60" i="70"/>
  <c r="F273" i="47"/>
  <c r="C39" i="71"/>
  <c r="O42" i="71"/>
  <c r="U93" i="75"/>
  <c r="P64" i="70"/>
  <c r="S55" i="75"/>
  <c r="S56" i="75" s="1"/>
  <c r="S64" i="70"/>
  <c r="R64" i="70"/>
  <c r="N42" i="71"/>
  <c r="V273" i="47"/>
  <c r="C63" i="70"/>
  <c r="I48" i="71"/>
  <c r="T64" i="70"/>
  <c r="E48" i="71"/>
  <c r="J48" i="71"/>
  <c r="K93" i="75"/>
  <c r="E93" i="75"/>
  <c r="K48" i="71"/>
  <c r="Q93" i="75"/>
  <c r="T273" i="47"/>
  <c r="C271" i="47"/>
  <c r="M273" i="47"/>
  <c r="C15" i="75"/>
  <c r="N93" i="75"/>
  <c r="N55" i="75"/>
  <c r="N56" i="75" s="1"/>
  <c r="P93" i="75"/>
  <c r="D49" i="75"/>
  <c r="C45" i="75"/>
  <c r="K44" i="44"/>
  <c r="D255" i="56"/>
  <c r="Q64" i="70"/>
  <c r="W93" i="75"/>
  <c r="C61" i="70"/>
  <c r="O64" i="70"/>
  <c r="C18" i="75"/>
  <c r="L48" i="71"/>
  <c r="H64" i="70"/>
  <c r="Q273" i="47"/>
  <c r="P273" i="47"/>
  <c r="N64" i="70"/>
  <c r="E64" i="70"/>
  <c r="Q55" i="75"/>
  <c r="Q56" i="75" s="1"/>
  <c r="U273" i="47"/>
  <c r="L64" i="70"/>
  <c r="T42" i="71"/>
  <c r="G273" i="47"/>
  <c r="H273" i="47"/>
  <c r="G93" i="75"/>
  <c r="G48" i="71"/>
  <c r="D42" i="71"/>
  <c r="C38" i="71"/>
  <c r="C52" i="75"/>
  <c r="Q42" i="71"/>
  <c r="R93" i="75"/>
  <c r="H55" i="75"/>
  <c r="H56" i="75" s="1"/>
  <c r="K64" i="70"/>
  <c r="T93" i="75"/>
  <c r="S42" i="71"/>
  <c r="C40" i="71"/>
  <c r="M42" i="71"/>
  <c r="V93" i="75"/>
  <c r="D48" i="71"/>
  <c r="C44" i="71"/>
  <c r="W273" i="47"/>
  <c r="C47" i="71"/>
  <c r="D55" i="75"/>
  <c r="T270" i="25" l="1"/>
  <c r="Y225" i="46"/>
  <c r="J155" i="56"/>
  <c r="I204" i="25" s="1"/>
  <c r="F121" i="25"/>
  <c r="P135" i="56"/>
  <c r="O184" i="25" s="1"/>
  <c r="I135" i="56"/>
  <c r="H184" i="25" s="1"/>
  <c r="L159" i="56"/>
  <c r="K208" i="25" s="1"/>
  <c r="K311" i="25" s="1"/>
  <c r="R135" i="56"/>
  <c r="Q184" i="25" s="1"/>
  <c r="S232" i="46"/>
  <c r="H155" i="56"/>
  <c r="G204" i="25" s="1"/>
  <c r="N232" i="46"/>
  <c r="L134" i="56"/>
  <c r="K183" i="25" s="1"/>
  <c r="V135" i="56"/>
  <c r="U184" i="25" s="1"/>
  <c r="H145" i="25"/>
  <c r="T225" i="46"/>
  <c r="K232" i="46"/>
  <c r="J134" i="56"/>
  <c r="I183" i="25" s="1"/>
  <c r="Q134" i="56"/>
  <c r="Q224" i="56" s="1"/>
  <c r="V155" i="56"/>
  <c r="U204" i="25" s="1"/>
  <c r="S145" i="25"/>
  <c r="S270" i="25" s="1"/>
  <c r="G225" i="46"/>
  <c r="P145" i="25"/>
  <c r="P270" i="25" s="1"/>
  <c r="E141" i="25"/>
  <c r="D120" i="25"/>
  <c r="D263" i="25" s="1"/>
  <c r="O145" i="25"/>
  <c r="O270" i="25" s="1"/>
  <c r="R232" i="46"/>
  <c r="O311" i="25"/>
  <c r="T159" i="56"/>
  <c r="S208" i="25" s="1"/>
  <c r="S311" i="25" s="1"/>
  <c r="N225" i="46"/>
  <c r="T120" i="25"/>
  <c r="X155" i="56"/>
  <c r="W204" i="25" s="1"/>
  <c r="O232" i="46"/>
  <c r="L145" i="25"/>
  <c r="L270" i="25" s="1"/>
  <c r="L311" i="25"/>
  <c r="K225" i="46"/>
  <c r="E155" i="56"/>
  <c r="E224" i="56" s="1"/>
  <c r="I225" i="46"/>
  <c r="T232" i="46"/>
  <c r="K159" i="56"/>
  <c r="J208" i="25" s="1"/>
  <c r="J311" i="25" s="1"/>
  <c r="E231" i="56"/>
  <c r="P121" i="25"/>
  <c r="P263" i="25" s="1"/>
  <c r="F141" i="25"/>
  <c r="Z225" i="46"/>
  <c r="Q232" i="46"/>
  <c r="J121" i="25"/>
  <c r="L225" i="46"/>
  <c r="P231" i="56"/>
  <c r="S121" i="25"/>
  <c r="J120" i="25"/>
  <c r="J263" i="25" s="1"/>
  <c r="F163" i="56"/>
  <c r="E212" i="25" s="1"/>
  <c r="S225" i="46"/>
  <c r="V149" i="25"/>
  <c r="V270" i="25" s="1"/>
  <c r="AC159" i="46"/>
  <c r="CO159" i="46" s="1"/>
  <c r="U225" i="46"/>
  <c r="J225" i="46"/>
  <c r="Q225" i="46"/>
  <c r="W145" i="25"/>
  <c r="W270" i="25" s="1"/>
  <c r="S134" i="56"/>
  <c r="R183" i="25" s="1"/>
  <c r="O163" i="56"/>
  <c r="N212" i="25" s="1"/>
  <c r="X159" i="56"/>
  <c r="W208" i="25" s="1"/>
  <c r="W311" i="25" s="1"/>
  <c r="Q120" i="25"/>
  <c r="Q263" i="25" s="1"/>
  <c r="O141" i="25"/>
  <c r="O263" i="25" s="1"/>
  <c r="N163" i="56"/>
  <c r="N231" i="56" s="1"/>
  <c r="M225" i="46"/>
  <c r="E149" i="25"/>
  <c r="E270" i="25" s="1"/>
  <c r="K141" i="25"/>
  <c r="K263" i="25" s="1"/>
  <c r="T121" i="25"/>
  <c r="O135" i="56"/>
  <c r="N184" i="25" s="1"/>
  <c r="W121" i="25"/>
  <c r="W263" i="25" s="1"/>
  <c r="L155" i="56"/>
  <c r="K204" i="25" s="1"/>
  <c r="N155" i="56"/>
  <c r="M204" i="25" s="1"/>
  <c r="M149" i="25"/>
  <c r="M270" i="25" s="1"/>
  <c r="V365" i="47"/>
  <c r="X135" i="56"/>
  <c r="W184" i="25" s="1"/>
  <c r="H135" i="56"/>
  <c r="G184" i="25" s="1"/>
  <c r="W163" i="56"/>
  <c r="V212" i="25" s="1"/>
  <c r="V311" i="25" s="1"/>
  <c r="H365" i="47"/>
  <c r="AQ270" i="25"/>
  <c r="G365" i="47"/>
  <c r="H141" i="25"/>
  <c r="H263" i="25" s="1"/>
  <c r="M232" i="46"/>
  <c r="U232" i="46"/>
  <c r="E121" i="25"/>
  <c r="S163" i="56"/>
  <c r="R212" i="25" s="1"/>
  <c r="H225" i="46"/>
  <c r="U141" i="25"/>
  <c r="U263" i="25" s="1"/>
  <c r="M231" i="56"/>
  <c r="AG270" i="25"/>
  <c r="AD270" i="25"/>
  <c r="AB270" i="25"/>
  <c r="AC155" i="46"/>
  <c r="CO155" i="46" s="1"/>
  <c r="G163" i="56"/>
  <c r="F212" i="25" s="1"/>
  <c r="F311" i="25" s="1"/>
  <c r="I232" i="46"/>
  <c r="O155" i="56"/>
  <c r="N204" i="25" s="1"/>
  <c r="R134" i="56"/>
  <c r="Q183" i="25" s="1"/>
  <c r="R225" i="46"/>
  <c r="Q365" i="47"/>
  <c r="I365" i="47"/>
  <c r="L232" i="46"/>
  <c r="AC135" i="46"/>
  <c r="CO135" i="46" s="1"/>
  <c r="M121" i="25"/>
  <c r="M263" i="25" s="1"/>
  <c r="H163" i="56"/>
  <c r="H231" i="56" s="1"/>
  <c r="P225" i="46"/>
  <c r="S155" i="56"/>
  <c r="R204" i="25" s="1"/>
  <c r="W225" i="46"/>
  <c r="AC163" i="46"/>
  <c r="CO163" i="46" s="1"/>
  <c r="G149" i="25"/>
  <c r="G270" i="25" s="1"/>
  <c r="AC134" i="46"/>
  <c r="CO134" i="46" s="1"/>
  <c r="V225" i="46"/>
  <c r="U163" i="56"/>
  <c r="T212" i="25" s="1"/>
  <c r="T311" i="25" s="1"/>
  <c r="J231" i="56"/>
  <c r="T134" i="56"/>
  <c r="I311" i="25"/>
  <c r="S120" i="25"/>
  <c r="W232" i="46"/>
  <c r="U145" i="25"/>
  <c r="U270" i="25" s="1"/>
  <c r="X232" i="46"/>
  <c r="V163" i="56"/>
  <c r="U212" i="25" s="1"/>
  <c r="AI270" i="25"/>
  <c r="AF270" i="25"/>
  <c r="AL270" i="25"/>
  <c r="N365" i="47"/>
  <c r="W365" i="47"/>
  <c r="AN270" i="25"/>
  <c r="M365" i="47"/>
  <c r="C206" i="47"/>
  <c r="U365" i="47"/>
  <c r="X145" i="25"/>
  <c r="AA270" i="25"/>
  <c r="L365" i="47"/>
  <c r="U208" i="25"/>
  <c r="C202" i="47"/>
  <c r="F365" i="47"/>
  <c r="S365" i="47"/>
  <c r="X149" i="25"/>
  <c r="C58" i="70"/>
  <c r="K365" i="47"/>
  <c r="AR270" i="25"/>
  <c r="AH270" i="25"/>
  <c r="AV232" i="46"/>
  <c r="AP270" i="25"/>
  <c r="Q212" i="25"/>
  <c r="Q311" i="25" s="1"/>
  <c r="R231" i="56"/>
  <c r="C57" i="71"/>
  <c r="C79" i="69"/>
  <c r="G233" i="46"/>
  <c r="AC165" i="46"/>
  <c r="AA233" i="46" s="1"/>
  <c r="D151" i="25"/>
  <c r="R270" i="25"/>
  <c r="H270" i="25"/>
  <c r="M56" i="36"/>
  <c r="R133" i="46" s="1"/>
  <c r="T56" i="36"/>
  <c r="Y154" i="46" s="1"/>
  <c r="F56" i="36"/>
  <c r="K154" i="46" s="1"/>
  <c r="P56" i="36"/>
  <c r="U154" i="46" s="1"/>
  <c r="G56" i="36"/>
  <c r="L133" i="46" s="1"/>
  <c r="N263" i="25"/>
  <c r="I56" i="36"/>
  <c r="N154" i="46" s="1"/>
  <c r="D56" i="36"/>
  <c r="I154" i="46" s="1"/>
  <c r="G263" i="25"/>
  <c r="N56" i="36"/>
  <c r="S133" i="46" s="1"/>
  <c r="H56" i="36"/>
  <c r="M133" i="46" s="1"/>
  <c r="Q154" i="46"/>
  <c r="Q133" i="46"/>
  <c r="AS39" i="25"/>
  <c r="E56" i="36"/>
  <c r="J56" i="36"/>
  <c r="V56" i="36"/>
  <c r="R56" i="36"/>
  <c r="O56" i="36"/>
  <c r="S56" i="36"/>
  <c r="Q56" i="36"/>
  <c r="W56" i="36"/>
  <c r="K56" i="36"/>
  <c r="U56" i="36"/>
  <c r="D184" i="25"/>
  <c r="AP627" i="64"/>
  <c r="AR43" i="46"/>
  <c r="AP619" i="64"/>
  <c r="AR47" i="46"/>
  <c r="AP615" i="64"/>
  <c r="AR51" i="46"/>
  <c r="AP623" i="64"/>
  <c r="AR55" i="46"/>
  <c r="AQ619" i="64"/>
  <c r="AS51" i="46"/>
  <c r="AQ615" i="64"/>
  <c r="AS47" i="46"/>
  <c r="AQ627" i="64"/>
  <c r="AS55" i="46"/>
  <c r="AQ623" i="64"/>
  <c r="AS43" i="46"/>
  <c r="AC623" i="64"/>
  <c r="AE47" i="46"/>
  <c r="AC619" i="64"/>
  <c r="AE55" i="46"/>
  <c r="AC615" i="64"/>
  <c r="AE51" i="46"/>
  <c r="AC627" i="64"/>
  <c r="AE43" i="46"/>
  <c r="AO619" i="64"/>
  <c r="AQ47" i="46"/>
  <c r="AO627" i="64"/>
  <c r="AQ43" i="46"/>
  <c r="AO615" i="64"/>
  <c r="AQ51" i="46"/>
  <c r="AO623" i="64"/>
  <c r="AQ55" i="46"/>
  <c r="AD619" i="64"/>
  <c r="AF51" i="46"/>
  <c r="AD623" i="64"/>
  <c r="AF47" i="46"/>
  <c r="AD615" i="64"/>
  <c r="AF55" i="46"/>
  <c r="AD627" i="64"/>
  <c r="AF43" i="46"/>
  <c r="T183" i="25"/>
  <c r="T304" i="25" s="1"/>
  <c r="U224" i="56"/>
  <c r="M183" i="25"/>
  <c r="AN251" i="46"/>
  <c r="AK82" i="25"/>
  <c r="P160" i="47"/>
  <c r="P339" i="47" s="1"/>
  <c r="AB251" i="46"/>
  <c r="Y82" i="25"/>
  <c r="AX57" i="46"/>
  <c r="AV251" i="46" s="1"/>
  <c r="D160" i="47"/>
  <c r="AC267" i="64"/>
  <c r="AC487" i="64"/>
  <c r="AC560" i="64"/>
  <c r="AC341" i="64"/>
  <c r="AC414" i="64"/>
  <c r="AC55" i="64"/>
  <c r="AC125" i="64"/>
  <c r="AC196" i="64"/>
  <c r="N208" i="25"/>
  <c r="V183" i="25"/>
  <c r="V304" i="25" s="1"/>
  <c r="W224" i="56"/>
  <c r="K270" i="25"/>
  <c r="U183" i="25"/>
  <c r="AH251" i="46"/>
  <c r="J160" i="47"/>
  <c r="J339" i="47" s="1"/>
  <c r="AE82" i="25"/>
  <c r="L160" i="47"/>
  <c r="L339" i="47" s="1"/>
  <c r="AJ251" i="46"/>
  <c r="AG82" i="25"/>
  <c r="AP487" i="64"/>
  <c r="AP55" i="64"/>
  <c r="AP560" i="64"/>
  <c r="AP341" i="64"/>
  <c r="AP414" i="64"/>
  <c r="AP196" i="64"/>
  <c r="AP267" i="64"/>
  <c r="AP125" i="64"/>
  <c r="G183" i="25"/>
  <c r="F224" i="56"/>
  <c r="E183" i="25"/>
  <c r="E304" i="25" s="1"/>
  <c r="E208" i="25"/>
  <c r="AK487" i="64"/>
  <c r="AK414" i="64"/>
  <c r="AK341" i="64"/>
  <c r="AK196" i="64"/>
  <c r="AK125" i="64"/>
  <c r="AK267" i="64"/>
  <c r="AK560" i="64"/>
  <c r="AK55" i="64"/>
  <c r="AB82" i="25"/>
  <c r="G160" i="47"/>
  <c r="G339" i="47" s="1"/>
  <c r="AE251" i="46"/>
  <c r="AI82" i="25"/>
  <c r="AL251" i="46"/>
  <c r="N160" i="47"/>
  <c r="N339" i="47" s="1"/>
  <c r="J28" i="74"/>
  <c r="C28" i="74" s="1"/>
  <c r="B53" i="67"/>
  <c r="J43" i="36" s="1"/>
  <c r="J49" i="36"/>
  <c r="G49" i="36"/>
  <c r="Q49" i="36"/>
  <c r="K49" i="36"/>
  <c r="E49" i="36"/>
  <c r="W49" i="36"/>
  <c r="P49" i="36"/>
  <c r="R49" i="36"/>
  <c r="D49" i="36"/>
  <c r="M49" i="36"/>
  <c r="S49" i="36"/>
  <c r="F49" i="36"/>
  <c r="O49" i="36"/>
  <c r="I49" i="36"/>
  <c r="T49" i="36"/>
  <c r="V49" i="36"/>
  <c r="H49" i="36"/>
  <c r="U49" i="36"/>
  <c r="N49" i="36"/>
  <c r="L49" i="36"/>
  <c r="L263" i="25"/>
  <c r="AR82" i="25"/>
  <c r="AU251" i="46"/>
  <c r="W160" i="47"/>
  <c r="W339" i="47" s="1"/>
  <c r="AF125" i="64"/>
  <c r="AF196" i="64"/>
  <c r="AF341" i="64"/>
  <c r="AF487" i="64"/>
  <c r="AF414" i="64"/>
  <c r="AF55" i="64"/>
  <c r="AF560" i="64"/>
  <c r="AF267" i="64"/>
  <c r="AQ341" i="64"/>
  <c r="AQ196" i="64"/>
  <c r="AQ414" i="64"/>
  <c r="AQ560" i="64"/>
  <c r="AQ125" i="64"/>
  <c r="AQ267" i="64"/>
  <c r="AQ55" i="64"/>
  <c r="AQ487" i="64"/>
  <c r="AE627" i="64"/>
  <c r="AG51" i="46"/>
  <c r="AE619" i="64"/>
  <c r="AG47" i="46"/>
  <c r="AE615" i="64"/>
  <c r="AG55" i="46"/>
  <c r="AE623" i="64"/>
  <c r="AG43" i="46"/>
  <c r="AM619" i="64"/>
  <c r="AO51" i="46"/>
  <c r="AM627" i="64"/>
  <c r="AO47" i="46"/>
  <c r="AM623" i="64"/>
  <c r="AO55" i="46"/>
  <c r="AM615" i="64"/>
  <c r="AO43" i="46"/>
  <c r="AL615" i="64"/>
  <c r="AN55" i="46"/>
  <c r="AL623" i="64"/>
  <c r="AN51" i="46"/>
  <c r="AL627" i="64"/>
  <c r="AN43" i="46"/>
  <c r="AL619" i="64"/>
  <c r="AN47" i="46"/>
  <c r="AF623" i="64"/>
  <c r="AH47" i="46"/>
  <c r="AF627" i="64"/>
  <c r="AH43" i="46"/>
  <c r="AF615" i="64"/>
  <c r="AH51" i="46"/>
  <c r="AF619" i="64"/>
  <c r="AH55" i="46"/>
  <c r="AJ47" i="46"/>
  <c r="AH615" i="64"/>
  <c r="AJ43" i="46"/>
  <c r="AH619" i="64"/>
  <c r="AJ55" i="46"/>
  <c r="AH627" i="64"/>
  <c r="AJ51" i="46"/>
  <c r="AH623" i="64"/>
  <c r="W183" i="25"/>
  <c r="AN267" i="64"/>
  <c r="AN341" i="64"/>
  <c r="AN125" i="64"/>
  <c r="AN196" i="64"/>
  <c r="AN414" i="64"/>
  <c r="AN487" i="64"/>
  <c r="AN560" i="64"/>
  <c r="AN55" i="64"/>
  <c r="N270" i="25"/>
  <c r="J270" i="25"/>
  <c r="AH560" i="64"/>
  <c r="AH267" i="64"/>
  <c r="AH196" i="64"/>
  <c r="AH414" i="64"/>
  <c r="AH487" i="64"/>
  <c r="AH55" i="64"/>
  <c r="AH341" i="64"/>
  <c r="AH125" i="64"/>
  <c r="AJ196" i="64"/>
  <c r="AJ341" i="64"/>
  <c r="AJ487" i="64"/>
  <c r="AJ125" i="64"/>
  <c r="AJ267" i="64"/>
  <c r="AJ55" i="64"/>
  <c r="AJ560" i="64"/>
  <c r="AJ414" i="64"/>
  <c r="R160" i="47"/>
  <c r="R339" i="47" s="1"/>
  <c r="AP251" i="46"/>
  <c r="AM82" i="25"/>
  <c r="O183" i="25"/>
  <c r="H183" i="25"/>
  <c r="AK251" i="46"/>
  <c r="M160" i="47"/>
  <c r="M339" i="47" s="1"/>
  <c r="AH82" i="25"/>
  <c r="AE414" i="64"/>
  <c r="AE267" i="64"/>
  <c r="AE125" i="64"/>
  <c r="AE487" i="64"/>
  <c r="AE560" i="64"/>
  <c r="AE55" i="64"/>
  <c r="AE196" i="64"/>
  <c r="AE341" i="64"/>
  <c r="AL267" i="64"/>
  <c r="AL414" i="64"/>
  <c r="AL341" i="64"/>
  <c r="AL560" i="64"/>
  <c r="AL55" i="64"/>
  <c r="AL125" i="64"/>
  <c r="AL196" i="64"/>
  <c r="AL487" i="64"/>
  <c r="AU55" i="64"/>
  <c r="AU125" i="64"/>
  <c r="AU267" i="64"/>
  <c r="AU196" i="64"/>
  <c r="AU487" i="64"/>
  <c r="AU414" i="64"/>
  <c r="AU560" i="64"/>
  <c r="AU341" i="64"/>
  <c r="AC82" i="25"/>
  <c r="AF251" i="46"/>
  <c r="H160" i="47"/>
  <c r="H339" i="47" s="1"/>
  <c r="AQ251" i="46"/>
  <c r="AN82" i="25"/>
  <c r="S160" i="47"/>
  <c r="S339" i="47" s="1"/>
  <c r="AK623" i="64"/>
  <c r="AM43" i="46"/>
  <c r="AK627" i="64"/>
  <c r="AM51" i="46"/>
  <c r="AK619" i="64"/>
  <c r="AM55" i="46"/>
  <c r="AK615" i="64"/>
  <c r="AM47" i="46"/>
  <c r="AB615" i="64"/>
  <c r="AD47" i="46"/>
  <c r="C88" i="36"/>
  <c r="AD55" i="46"/>
  <c r="AB619" i="64"/>
  <c r="AD43" i="46"/>
  <c r="AB627" i="64"/>
  <c r="AB623" i="64"/>
  <c r="AD51" i="46"/>
  <c r="AJ623" i="64"/>
  <c r="AL51" i="46"/>
  <c r="AJ619" i="64"/>
  <c r="AL47" i="46"/>
  <c r="AJ615" i="64"/>
  <c r="AL43" i="46"/>
  <c r="AJ627" i="64"/>
  <c r="AL55" i="46"/>
  <c r="AR623" i="64"/>
  <c r="AT55" i="46"/>
  <c r="AR615" i="64"/>
  <c r="AT47" i="46"/>
  <c r="AR619" i="64"/>
  <c r="AT43" i="46"/>
  <c r="AR627" i="64"/>
  <c r="AT51" i="46"/>
  <c r="AU627" i="64"/>
  <c r="AW55" i="46"/>
  <c r="AU615" i="64"/>
  <c r="AW47" i="46"/>
  <c r="AU619" i="64"/>
  <c r="AW43" i="46"/>
  <c r="AU623" i="64"/>
  <c r="AW51" i="46"/>
  <c r="N183" i="25"/>
  <c r="AR196" i="64"/>
  <c r="AR125" i="64"/>
  <c r="AR267" i="64"/>
  <c r="AR414" i="64"/>
  <c r="AR55" i="64"/>
  <c r="AR487" i="64"/>
  <c r="AR560" i="64"/>
  <c r="AR341" i="64"/>
  <c r="AQ82" i="25"/>
  <c r="AT251" i="46"/>
  <c r="V160" i="47"/>
  <c r="V339" i="47" s="1"/>
  <c r="AB267" i="64"/>
  <c r="AB341" i="64"/>
  <c r="AV629" i="64"/>
  <c r="AB487" i="64"/>
  <c r="AB55" i="64"/>
  <c r="AB125" i="64"/>
  <c r="AB196" i="64"/>
  <c r="AB560" i="64"/>
  <c r="AB414" i="64"/>
  <c r="V263" i="25"/>
  <c r="J183" i="25"/>
  <c r="J304" i="25" s="1"/>
  <c r="K224" i="56"/>
  <c r="L231" i="56"/>
  <c r="C38" i="36"/>
  <c r="AJ82" i="25"/>
  <c r="O160" i="47"/>
  <c r="O339" i="47" s="1"/>
  <c r="AM251" i="46"/>
  <c r="AS341" i="64"/>
  <c r="AS125" i="64"/>
  <c r="AS414" i="64"/>
  <c r="AS267" i="64"/>
  <c r="AS487" i="64"/>
  <c r="AS560" i="64"/>
  <c r="AS55" i="64"/>
  <c r="AS196" i="64"/>
  <c r="C50" i="36"/>
  <c r="F160" i="47"/>
  <c r="F339" i="47" s="1"/>
  <c r="AA82" i="25"/>
  <c r="AD251" i="46"/>
  <c r="AF82" i="25"/>
  <c r="AI251" i="46"/>
  <c r="K160" i="47"/>
  <c r="K339" i="47" s="1"/>
  <c r="D183" i="25"/>
  <c r="Q231" i="56"/>
  <c r="P208" i="25"/>
  <c r="P311" i="25" s="1"/>
  <c r="I263" i="25"/>
  <c r="AL82" i="25"/>
  <c r="Q160" i="47"/>
  <c r="Q339" i="47" s="1"/>
  <c r="AO251" i="46"/>
  <c r="AG414" i="64"/>
  <c r="AG560" i="64"/>
  <c r="AG341" i="64"/>
  <c r="AG55" i="64"/>
  <c r="AG267" i="64"/>
  <c r="AG125" i="64"/>
  <c r="AG196" i="64"/>
  <c r="AG487" i="64"/>
  <c r="H208" i="25"/>
  <c r="H311" i="25" s="1"/>
  <c r="I231" i="56"/>
  <c r="AN615" i="64"/>
  <c r="AP47" i="46"/>
  <c r="AN623" i="64"/>
  <c r="AP51" i="46"/>
  <c r="AN627" i="64"/>
  <c r="AP55" i="46"/>
  <c r="AN619" i="64"/>
  <c r="AP43" i="46"/>
  <c r="AI619" i="64"/>
  <c r="AK43" i="46"/>
  <c r="AI615" i="64"/>
  <c r="AK55" i="46"/>
  <c r="AI627" i="64"/>
  <c r="AK47" i="46"/>
  <c r="AI623" i="64"/>
  <c r="AK51" i="46"/>
  <c r="AT619" i="64"/>
  <c r="AV55" i="46"/>
  <c r="AT615" i="64"/>
  <c r="AV43" i="46"/>
  <c r="AT623" i="64"/>
  <c r="AV51" i="46"/>
  <c r="AT627" i="64"/>
  <c r="AV47" i="46"/>
  <c r="AG615" i="64"/>
  <c r="AI43" i="46"/>
  <c r="AG623" i="64"/>
  <c r="AI55" i="46"/>
  <c r="AG627" i="64"/>
  <c r="AI47" i="46"/>
  <c r="AG619" i="64"/>
  <c r="AI51" i="46"/>
  <c r="AS627" i="64"/>
  <c r="AU43" i="46"/>
  <c r="AS615" i="64"/>
  <c r="AU47" i="46"/>
  <c r="AS619" i="64"/>
  <c r="AU55" i="46"/>
  <c r="AS623" i="64"/>
  <c r="AU51" i="46"/>
  <c r="AO82" i="25"/>
  <c r="T160" i="47"/>
  <c r="T339" i="47" s="1"/>
  <c r="AR251" i="46"/>
  <c r="AT267" i="64"/>
  <c r="AT125" i="64"/>
  <c r="AT414" i="64"/>
  <c r="AT55" i="64"/>
  <c r="AT196" i="64"/>
  <c r="AT487" i="64"/>
  <c r="AT560" i="64"/>
  <c r="AT341" i="64"/>
  <c r="Z82" i="25"/>
  <c r="E160" i="47"/>
  <c r="E339" i="47" s="1"/>
  <c r="AC251" i="46"/>
  <c r="R263" i="25"/>
  <c r="R208" i="25"/>
  <c r="AM414" i="64"/>
  <c r="AM341" i="64"/>
  <c r="AM560" i="64"/>
  <c r="AM55" i="64"/>
  <c r="AM196" i="64"/>
  <c r="AM267" i="64"/>
  <c r="AM487" i="64"/>
  <c r="AM125" i="64"/>
  <c r="AP82" i="25"/>
  <c r="AS251" i="46"/>
  <c r="U160" i="47"/>
  <c r="U339" i="47" s="1"/>
  <c r="F183" i="25"/>
  <c r="F304" i="25" s="1"/>
  <c r="G224" i="56"/>
  <c r="J44" i="36"/>
  <c r="M44" i="36"/>
  <c r="K44" i="36"/>
  <c r="S44" i="36"/>
  <c r="H44" i="36"/>
  <c r="V44" i="36"/>
  <c r="R44" i="36"/>
  <c r="F44" i="36"/>
  <c r="N44" i="36"/>
  <c r="O44" i="36"/>
  <c r="W44" i="36"/>
  <c r="T44" i="36"/>
  <c r="U44" i="36"/>
  <c r="D44" i="36"/>
  <c r="E44" i="36"/>
  <c r="Q44" i="36"/>
  <c r="P44" i="36"/>
  <c r="I44" i="36"/>
  <c r="G44" i="36"/>
  <c r="L44" i="36"/>
  <c r="AD414" i="64"/>
  <c r="AD196" i="64"/>
  <c r="AD560" i="64"/>
  <c r="AD125" i="64"/>
  <c r="AD341" i="64"/>
  <c r="AD55" i="64"/>
  <c r="AD487" i="64"/>
  <c r="AD267" i="64"/>
  <c r="AI560" i="64"/>
  <c r="AI267" i="64"/>
  <c r="AI487" i="64"/>
  <c r="AI196" i="64"/>
  <c r="AI55" i="64"/>
  <c r="AI414" i="64"/>
  <c r="AI125" i="64"/>
  <c r="AI341" i="64"/>
  <c r="J37" i="36"/>
  <c r="G37" i="36"/>
  <c r="R37" i="36"/>
  <c r="M37" i="36"/>
  <c r="W37" i="36"/>
  <c r="H37" i="36"/>
  <c r="D37" i="36"/>
  <c r="N37" i="36"/>
  <c r="S37" i="36"/>
  <c r="E37" i="36"/>
  <c r="O37" i="36"/>
  <c r="U37" i="36"/>
  <c r="L37" i="36"/>
  <c r="P37" i="36"/>
  <c r="K37" i="36"/>
  <c r="I37" i="36"/>
  <c r="T37" i="36"/>
  <c r="F37" i="36"/>
  <c r="Q37" i="36"/>
  <c r="V37" i="36"/>
  <c r="L183" i="25"/>
  <c r="L304" i="25" s="1"/>
  <c r="M224" i="56"/>
  <c r="AO125" i="64"/>
  <c r="AO196" i="64"/>
  <c r="AO560" i="64"/>
  <c r="AO487" i="64"/>
  <c r="AO267" i="64"/>
  <c r="AO341" i="64"/>
  <c r="AO414" i="64"/>
  <c r="AO55" i="64"/>
  <c r="AD82" i="25"/>
  <c r="I160" i="47"/>
  <c r="I339" i="47" s="1"/>
  <c r="AG251" i="46"/>
  <c r="AD165" i="46"/>
  <c r="C112" i="36"/>
  <c r="AP233" i="46"/>
  <c r="S165" i="56"/>
  <c r="AM151" i="25"/>
  <c r="AM271" i="25" s="1"/>
  <c r="R208" i="47"/>
  <c r="R368" i="47" s="1"/>
  <c r="AO151" i="25"/>
  <c r="AO271" i="25" s="1"/>
  <c r="U165" i="56"/>
  <c r="T208" i="47"/>
  <c r="T368" i="47" s="1"/>
  <c r="AR233" i="46"/>
  <c r="AP151" i="25"/>
  <c r="AP271" i="25" s="1"/>
  <c r="U208" i="47"/>
  <c r="U368" i="47" s="1"/>
  <c r="AS233" i="46"/>
  <c r="V165" i="56"/>
  <c r="AK151" i="25"/>
  <c r="AK271" i="25" s="1"/>
  <c r="AN233" i="46"/>
  <c r="Q165" i="56"/>
  <c r="P208" i="47"/>
  <c r="P368" i="47" s="1"/>
  <c r="S65" i="47"/>
  <c r="S262" i="47"/>
  <c r="S264" i="47" s="1"/>
  <c r="V262" i="47"/>
  <c r="V264" i="47" s="1"/>
  <c r="V65" i="47"/>
  <c r="D252" i="47"/>
  <c r="C48" i="47"/>
  <c r="C252" i="47" s="1"/>
  <c r="C304" i="47"/>
  <c r="C306" i="47" s="1"/>
  <c r="C114" i="47"/>
  <c r="G249" i="47"/>
  <c r="G49" i="47"/>
  <c r="G253" i="47" s="1"/>
  <c r="P262" i="47"/>
  <c r="P264" i="47" s="1"/>
  <c r="P65" i="47"/>
  <c r="N49" i="47"/>
  <c r="N253" i="47" s="1"/>
  <c r="N249" i="47"/>
  <c r="Q262" i="47"/>
  <c r="Q264" i="47" s="1"/>
  <c r="Q65" i="47"/>
  <c r="J49" i="47"/>
  <c r="J253" i="47" s="1"/>
  <c r="J249" i="47"/>
  <c r="AJ233" i="46"/>
  <c r="L208" i="47"/>
  <c r="L368" i="47" s="1"/>
  <c r="AG151" i="25"/>
  <c r="AG271" i="25" s="1"/>
  <c r="M165" i="56"/>
  <c r="AB151" i="25"/>
  <c r="AB271" i="25" s="1"/>
  <c r="G208" i="47"/>
  <c r="G368" i="47" s="1"/>
  <c r="AE233" i="46"/>
  <c r="H165" i="56"/>
  <c r="AU233" i="46"/>
  <c r="W208" i="47"/>
  <c r="W368" i="47" s="1"/>
  <c r="X165" i="56"/>
  <c r="AR151" i="25"/>
  <c r="AR271" i="25" s="1"/>
  <c r="AO233" i="46"/>
  <c r="Q208" i="47"/>
  <c r="Q368" i="47" s="1"/>
  <c r="R165" i="56"/>
  <c r="AL151" i="25"/>
  <c r="AL271" i="25" s="1"/>
  <c r="F208" i="47"/>
  <c r="F368" i="47" s="1"/>
  <c r="AD233" i="46"/>
  <c r="AA151" i="25"/>
  <c r="AA271" i="25" s="1"/>
  <c r="G165" i="56"/>
  <c r="O65" i="47"/>
  <c r="O262" i="47"/>
  <c r="O264" i="47" s="1"/>
  <c r="E65" i="47"/>
  <c r="E262" i="47"/>
  <c r="E264" i="47" s="1"/>
  <c r="O49" i="47"/>
  <c r="O253" i="47" s="1"/>
  <c r="O249" i="47"/>
  <c r="H262" i="47"/>
  <c r="H264" i="47" s="1"/>
  <c r="H65" i="47"/>
  <c r="D49" i="47"/>
  <c r="D249" i="47"/>
  <c r="C45" i="47"/>
  <c r="C249" i="47" s="1"/>
  <c r="L262" i="47"/>
  <c r="L264" i="47" s="1"/>
  <c r="L65" i="47"/>
  <c r="W262" i="47"/>
  <c r="W264" i="47" s="1"/>
  <c r="W65" i="47"/>
  <c r="L49" i="47"/>
  <c r="L253" i="47" s="1"/>
  <c r="L249" i="47"/>
  <c r="I262" i="47"/>
  <c r="I264" i="47" s="1"/>
  <c r="I65" i="47"/>
  <c r="W165" i="56"/>
  <c r="AQ151" i="25"/>
  <c r="AQ271" i="25" s="1"/>
  <c r="AT233" i="46"/>
  <c r="V208" i="47"/>
  <c r="V368" i="47" s="1"/>
  <c r="AG233" i="46"/>
  <c r="I208" i="47"/>
  <c r="I368" i="47" s="1"/>
  <c r="AD151" i="25"/>
  <c r="AD271" i="25" s="1"/>
  <c r="J165" i="56"/>
  <c r="F165" i="56"/>
  <c r="E208" i="47"/>
  <c r="E368" i="47" s="1"/>
  <c r="Z151" i="25"/>
  <c r="Z271" i="25" s="1"/>
  <c r="AC233" i="46"/>
  <c r="N208" i="47"/>
  <c r="N368" i="47" s="1"/>
  <c r="O165" i="56"/>
  <c r="AL233" i="46"/>
  <c r="AI151" i="25"/>
  <c r="AI271" i="25" s="1"/>
  <c r="AJ151" i="25"/>
  <c r="AJ271" i="25" s="1"/>
  <c r="AM233" i="46"/>
  <c r="O208" i="47"/>
  <c r="O368" i="47" s="1"/>
  <c r="P165" i="56"/>
  <c r="M249" i="47"/>
  <c r="M49" i="47"/>
  <c r="M253" i="47" s="1"/>
  <c r="K65" i="47"/>
  <c r="K262" i="47"/>
  <c r="K264" i="47" s="1"/>
  <c r="J65" i="47"/>
  <c r="J262" i="47"/>
  <c r="J264" i="47" s="1"/>
  <c r="G65" i="47"/>
  <c r="G262" i="47"/>
  <c r="G264" i="47" s="1"/>
  <c r="T262" i="47"/>
  <c r="T264" i="47" s="1"/>
  <c r="T65" i="47"/>
  <c r="L59" i="44"/>
  <c r="J242" i="44" s="1"/>
  <c r="I242" i="44"/>
  <c r="C61" i="47"/>
  <c r="D65" i="47"/>
  <c r="D262" i="47"/>
  <c r="D264" i="47" s="1"/>
  <c r="I249" i="47"/>
  <c r="I49" i="47"/>
  <c r="I253" i="47" s="1"/>
  <c r="H49" i="47"/>
  <c r="H253" i="47" s="1"/>
  <c r="H249" i="47"/>
  <c r="C96" i="47"/>
  <c r="C294" i="47" s="1"/>
  <c r="D294" i="47"/>
  <c r="F262" i="47"/>
  <c r="F264" i="47" s="1"/>
  <c r="F65" i="47"/>
  <c r="R262" i="47"/>
  <c r="R264" i="47" s="1"/>
  <c r="R65" i="47"/>
  <c r="C80" i="47"/>
  <c r="C276" i="47" s="1"/>
  <c r="D276" i="47"/>
  <c r="E49" i="47"/>
  <c r="E253" i="47" s="1"/>
  <c r="E249" i="47"/>
  <c r="V249" i="47"/>
  <c r="V49" i="47"/>
  <c r="V253" i="47" s="1"/>
  <c r="R249" i="47"/>
  <c r="R49" i="47"/>
  <c r="R253" i="47" s="1"/>
  <c r="U249" i="47"/>
  <c r="U49" i="47"/>
  <c r="U253" i="47" s="1"/>
  <c r="K249" i="47"/>
  <c r="K49" i="47"/>
  <c r="K253" i="47" s="1"/>
  <c r="AQ233" i="46"/>
  <c r="AN151" i="25"/>
  <c r="AN271" i="25" s="1"/>
  <c r="T165" i="56"/>
  <c r="S208" i="47"/>
  <c r="S368" i="47" s="1"/>
  <c r="H208" i="47"/>
  <c r="H368" i="47" s="1"/>
  <c r="I165" i="56"/>
  <c r="AF233" i="46"/>
  <c r="AC151" i="25"/>
  <c r="AC271" i="25" s="1"/>
  <c r="M208" i="47"/>
  <c r="M368" i="47" s="1"/>
  <c r="AK233" i="46"/>
  <c r="N165" i="56"/>
  <c r="AH151" i="25"/>
  <c r="AH271" i="25" s="1"/>
  <c r="AF151" i="25"/>
  <c r="AF271" i="25" s="1"/>
  <c r="AI233" i="46"/>
  <c r="L165" i="56"/>
  <c r="K208" i="47"/>
  <c r="K368" i="47" s="1"/>
  <c r="K165" i="56"/>
  <c r="AH233" i="46"/>
  <c r="AE151" i="25"/>
  <c r="AE271" i="25" s="1"/>
  <c r="J208" i="47"/>
  <c r="J368" i="47" s="1"/>
  <c r="S249" i="47"/>
  <c r="S49" i="47"/>
  <c r="S253" i="47" s="1"/>
  <c r="P49" i="47"/>
  <c r="P253" i="47" s="1"/>
  <c r="P249" i="47"/>
  <c r="Q49" i="47"/>
  <c r="Q253" i="47" s="1"/>
  <c r="Q249" i="47"/>
  <c r="N262" i="47"/>
  <c r="N264" i="47" s="1"/>
  <c r="N65" i="47"/>
  <c r="F49" i="47"/>
  <c r="F253" i="47" s="1"/>
  <c r="F249" i="47"/>
  <c r="W49" i="47"/>
  <c r="W253" i="47" s="1"/>
  <c r="W249" i="47"/>
  <c r="U65" i="47"/>
  <c r="U262" i="47"/>
  <c r="U264" i="47" s="1"/>
  <c r="T49" i="47"/>
  <c r="T253" i="47" s="1"/>
  <c r="T249" i="47"/>
  <c r="M262" i="47"/>
  <c r="M264" i="47" s="1"/>
  <c r="M65" i="47"/>
  <c r="U49" i="71"/>
  <c r="O153" i="68"/>
  <c r="N36" i="57" s="1"/>
  <c r="P153" i="68"/>
  <c r="O36" i="57" s="1"/>
  <c r="I49" i="71"/>
  <c r="V49" i="71"/>
  <c r="S153" i="68"/>
  <c r="R36" i="57" s="1"/>
  <c r="R153" i="68"/>
  <c r="Q36" i="57" s="1"/>
  <c r="J153" i="68"/>
  <c r="I36" i="57" s="1"/>
  <c r="T153" i="68"/>
  <c r="S36" i="57" s="1"/>
  <c r="V153" i="68"/>
  <c r="U36" i="57" s="1"/>
  <c r="H153" i="68"/>
  <c r="G36" i="57" s="1"/>
  <c r="G153" i="68"/>
  <c r="F36" i="57" s="1"/>
  <c r="U153" i="68"/>
  <c r="T36" i="57" s="1"/>
  <c r="L26" i="44"/>
  <c r="J245" i="44" s="1"/>
  <c r="I245" i="44"/>
  <c r="C56" i="69"/>
  <c r="D102" i="36"/>
  <c r="F102" i="36"/>
  <c r="P102" i="36"/>
  <c r="J102" i="36"/>
  <c r="E102" i="36"/>
  <c r="X52" i="25"/>
  <c r="O102" i="36"/>
  <c r="U102" i="36"/>
  <c r="M102" i="36"/>
  <c r="G102" i="36"/>
  <c r="V102" i="36"/>
  <c r="Q102" i="36"/>
  <c r="R102" i="36"/>
  <c r="I102" i="36"/>
  <c r="K102" i="36"/>
  <c r="S102" i="36"/>
  <c r="H102" i="36"/>
  <c r="W102" i="36"/>
  <c r="L102" i="36"/>
  <c r="N102" i="36"/>
  <c r="T102" i="36"/>
  <c r="L25" i="44"/>
  <c r="J253" i="44" s="1"/>
  <c r="I253" i="44"/>
  <c r="L50" i="44"/>
  <c r="J233" i="44" s="1"/>
  <c r="I233" i="44"/>
  <c r="M153" i="68"/>
  <c r="L36" i="57" s="1"/>
  <c r="N153" i="68"/>
  <c r="M36" i="57" s="1"/>
  <c r="D151" i="68"/>
  <c r="G246" i="31" s="1"/>
  <c r="H246" i="31" s="1"/>
  <c r="D69" i="57"/>
  <c r="C69" i="57" s="1"/>
  <c r="K153" i="68"/>
  <c r="J36" i="57" s="1"/>
  <c r="Q153" i="68"/>
  <c r="P36" i="57" s="1"/>
  <c r="X153" i="68"/>
  <c r="W36" i="57" s="1"/>
  <c r="D150" i="68"/>
  <c r="G455" i="31" s="1"/>
  <c r="L37" i="44"/>
  <c r="J238" i="44" s="1"/>
  <c r="I238" i="44"/>
  <c r="I153" i="68"/>
  <c r="H36" i="57" s="1"/>
  <c r="F153" i="68"/>
  <c r="E36" i="57" s="1"/>
  <c r="W153" i="68"/>
  <c r="V36" i="57" s="1"/>
  <c r="L153" i="68"/>
  <c r="K36" i="57" s="1"/>
  <c r="E153" i="68"/>
  <c r="D36" i="57" s="1"/>
  <c r="D149" i="68"/>
  <c r="G466" i="31" s="1"/>
  <c r="H466" i="31" s="1"/>
  <c r="J49" i="71"/>
  <c r="G49" i="71"/>
  <c r="C48" i="71"/>
  <c r="C312" i="47"/>
  <c r="C314" i="47" s="1"/>
  <c r="C126" i="47"/>
  <c r="D270" i="47"/>
  <c r="C71" i="47"/>
  <c r="D77" i="47"/>
  <c r="J273" i="47"/>
  <c r="I243" i="44"/>
  <c r="L165" i="44"/>
  <c r="J243" i="44" s="1"/>
  <c r="C55" i="75"/>
  <c r="R86" i="71"/>
  <c r="R49" i="71"/>
  <c r="H86" i="71"/>
  <c r="H49" i="71"/>
  <c r="M86" i="71"/>
  <c r="M49" i="71"/>
  <c r="S86" i="71"/>
  <c r="S49" i="71"/>
  <c r="C49" i="75"/>
  <c r="D56" i="75"/>
  <c r="D93" i="75"/>
  <c r="N86" i="71"/>
  <c r="N49" i="71"/>
  <c r="P49" i="71"/>
  <c r="P86" i="71"/>
  <c r="D49" i="71"/>
  <c r="C42" i="71"/>
  <c r="D86" i="71"/>
  <c r="T49" i="71"/>
  <c r="T86" i="71"/>
  <c r="L49" i="71"/>
  <c r="L86" i="71"/>
  <c r="K49" i="71"/>
  <c r="K86" i="71"/>
  <c r="Q49" i="71"/>
  <c r="Q86" i="71"/>
  <c r="L44" i="44"/>
  <c r="J252" i="44" s="1"/>
  <c r="I252" i="44"/>
  <c r="O49" i="71"/>
  <c r="O86" i="71"/>
  <c r="C64" i="70"/>
  <c r="W86" i="71"/>
  <c r="W49" i="71"/>
  <c r="E49" i="71"/>
  <c r="E86" i="71"/>
  <c r="I304" i="25" l="1"/>
  <c r="I224" i="56"/>
  <c r="P224" i="56"/>
  <c r="O304" i="25"/>
  <c r="J224" i="56"/>
  <c r="H304" i="25"/>
  <c r="F263" i="25"/>
  <c r="Q304" i="25"/>
  <c r="V224" i="56"/>
  <c r="R311" i="25"/>
  <c r="S231" i="56"/>
  <c r="X231" i="56"/>
  <c r="D204" i="25"/>
  <c r="D304" i="25" s="1"/>
  <c r="M212" i="25"/>
  <c r="M311" i="25" s="1"/>
  <c r="P183" i="25"/>
  <c r="P304" i="25" s="1"/>
  <c r="U304" i="25"/>
  <c r="T231" i="56"/>
  <c r="E263" i="25"/>
  <c r="O231" i="56"/>
  <c r="M304" i="25"/>
  <c r="T263" i="25"/>
  <c r="F231" i="56"/>
  <c r="K231" i="56"/>
  <c r="AA232" i="46"/>
  <c r="L224" i="56"/>
  <c r="X224" i="56"/>
  <c r="D159" i="56"/>
  <c r="K157" i="44" s="1"/>
  <c r="K304" i="25"/>
  <c r="N304" i="25"/>
  <c r="G212" i="25"/>
  <c r="G311" i="25" s="1"/>
  <c r="C141" i="25"/>
  <c r="O224" i="56"/>
  <c r="D163" i="56"/>
  <c r="K161" i="44" s="1"/>
  <c r="L161" i="44" s="1"/>
  <c r="R304" i="25"/>
  <c r="S263" i="25"/>
  <c r="H224" i="56"/>
  <c r="G304" i="25"/>
  <c r="N224" i="56"/>
  <c r="C149" i="25"/>
  <c r="R224" i="56"/>
  <c r="N311" i="25"/>
  <c r="G231" i="56"/>
  <c r="W231" i="56"/>
  <c r="C145" i="25"/>
  <c r="D135" i="56"/>
  <c r="K133" i="44" s="1"/>
  <c r="L133" i="44" s="1"/>
  <c r="U311" i="25"/>
  <c r="C120" i="25"/>
  <c r="Y133" i="46"/>
  <c r="T119" i="25" s="1"/>
  <c r="U231" i="56"/>
  <c r="V231" i="56"/>
  <c r="W304" i="25"/>
  <c r="K133" i="46"/>
  <c r="I224" i="46" s="1"/>
  <c r="D134" i="56"/>
  <c r="K132" i="44" s="1"/>
  <c r="C121" i="25"/>
  <c r="AA225" i="46"/>
  <c r="T224" i="56"/>
  <c r="S183" i="25"/>
  <c r="S304" i="25" s="1"/>
  <c r="D155" i="56"/>
  <c r="K153" i="44" s="1"/>
  <c r="L153" i="44" s="1"/>
  <c r="S224" i="56"/>
  <c r="R154" i="46"/>
  <c r="M140" i="25" s="1"/>
  <c r="C365" i="47"/>
  <c r="X270" i="25"/>
  <c r="S154" i="46"/>
  <c r="N140" i="25" s="1"/>
  <c r="M154" i="46"/>
  <c r="H140" i="25" s="1"/>
  <c r="L154" i="46"/>
  <c r="G140" i="25" s="1"/>
  <c r="D271" i="25"/>
  <c r="C151" i="25"/>
  <c r="C271" i="25" s="1"/>
  <c r="I133" i="46"/>
  <c r="E133" i="56" s="1"/>
  <c r="N133" i="46"/>
  <c r="I119" i="25" s="1"/>
  <c r="U133" i="46"/>
  <c r="Q133" i="56" s="1"/>
  <c r="Z133" i="46"/>
  <c r="Z154" i="46"/>
  <c r="X133" i="46"/>
  <c r="X154" i="46"/>
  <c r="O133" i="46"/>
  <c r="O154" i="46"/>
  <c r="F140" i="25"/>
  <c r="G154" i="56"/>
  <c r="F203" i="25" s="1"/>
  <c r="P154" i="46"/>
  <c r="P133" i="46"/>
  <c r="O133" i="56"/>
  <c r="N119" i="25"/>
  <c r="Q224" i="46"/>
  <c r="T154" i="46"/>
  <c r="T133" i="46"/>
  <c r="J154" i="46"/>
  <c r="J133" i="46"/>
  <c r="C56" i="36"/>
  <c r="I140" i="25"/>
  <c r="J154" i="56"/>
  <c r="I203" i="25" s="1"/>
  <c r="P140" i="25"/>
  <c r="Q154" i="56"/>
  <c r="P203" i="25" s="1"/>
  <c r="I133" i="56"/>
  <c r="H119" i="25"/>
  <c r="AB154" i="46"/>
  <c r="AB133" i="46"/>
  <c r="W133" i="46"/>
  <c r="W154" i="46"/>
  <c r="T140" i="25"/>
  <c r="U154" i="56"/>
  <c r="T203" i="25" s="1"/>
  <c r="M133" i="56"/>
  <c r="L119" i="25"/>
  <c r="O224" i="46"/>
  <c r="V133" i="46"/>
  <c r="V154" i="46"/>
  <c r="AA154" i="46"/>
  <c r="AA133" i="46"/>
  <c r="G119" i="25"/>
  <c r="H133" i="56"/>
  <c r="E154" i="56"/>
  <c r="D140" i="25"/>
  <c r="N133" i="56"/>
  <c r="M119" i="25"/>
  <c r="L140" i="25"/>
  <c r="M154" i="56"/>
  <c r="L203" i="25" s="1"/>
  <c r="M608" i="64"/>
  <c r="O51" i="46"/>
  <c r="M623" i="64"/>
  <c r="O36" i="46"/>
  <c r="M615" i="64"/>
  <c r="O55" i="46"/>
  <c r="M627" i="64"/>
  <c r="O43" i="46"/>
  <c r="M619" i="64"/>
  <c r="O47" i="46"/>
  <c r="U57" i="46"/>
  <c r="S629" i="64"/>
  <c r="X629" i="64"/>
  <c r="Z57" i="46"/>
  <c r="S57" i="46"/>
  <c r="Q629" i="64"/>
  <c r="M57" i="46"/>
  <c r="K629" i="64"/>
  <c r="M629" i="64"/>
  <c r="O57" i="46"/>
  <c r="AS119" i="64"/>
  <c r="AS335" i="64"/>
  <c r="AS481" i="64"/>
  <c r="AS408" i="64"/>
  <c r="AS554" i="64"/>
  <c r="AS49" i="64"/>
  <c r="AS190" i="64"/>
  <c r="AS261" i="64"/>
  <c r="AS327" i="64"/>
  <c r="AS400" i="64"/>
  <c r="AS41" i="64"/>
  <c r="AS182" i="64"/>
  <c r="AS546" i="64"/>
  <c r="AS111" i="64"/>
  <c r="AS473" i="64"/>
  <c r="AS253" i="64"/>
  <c r="AG550" i="64"/>
  <c r="AG115" i="64"/>
  <c r="AG477" i="64"/>
  <c r="AG404" i="64"/>
  <c r="AG186" i="64"/>
  <c r="AG257" i="64"/>
  <c r="AG45" i="64"/>
  <c r="AG331" i="64"/>
  <c r="AG554" i="64"/>
  <c r="AG335" i="64"/>
  <c r="AG119" i="64"/>
  <c r="AG190" i="64"/>
  <c r="AG261" i="64"/>
  <c r="AG408" i="64"/>
  <c r="AG49" i="64"/>
  <c r="AG481" i="64"/>
  <c r="AT558" i="64"/>
  <c r="AT485" i="64"/>
  <c r="AT194" i="64"/>
  <c r="AT412" i="64"/>
  <c r="AT53" i="64"/>
  <c r="AT123" i="64"/>
  <c r="AT339" i="64"/>
  <c r="AT265" i="64"/>
  <c r="AT253" i="64"/>
  <c r="AT111" i="64"/>
  <c r="AT327" i="64"/>
  <c r="AT182" i="64"/>
  <c r="AT41" i="64"/>
  <c r="AT400" i="64"/>
  <c r="AT546" i="64"/>
  <c r="AT473" i="64"/>
  <c r="AI481" i="64"/>
  <c r="AI408" i="64"/>
  <c r="AI554" i="64"/>
  <c r="AI335" i="64"/>
  <c r="AI119" i="64"/>
  <c r="AI49" i="64"/>
  <c r="AI190" i="64"/>
  <c r="AI261" i="64"/>
  <c r="AI253" i="64"/>
  <c r="AI111" i="64"/>
  <c r="AI546" i="64"/>
  <c r="AI400" i="64"/>
  <c r="AI327" i="64"/>
  <c r="AI473" i="64"/>
  <c r="AI41" i="64"/>
  <c r="AI182" i="64"/>
  <c r="AN404" i="64"/>
  <c r="AN331" i="64"/>
  <c r="AN477" i="64"/>
  <c r="AN115" i="64"/>
  <c r="AN45" i="64"/>
  <c r="AN186" i="64"/>
  <c r="AN550" i="64"/>
  <c r="AN257" i="64"/>
  <c r="AN261" i="64"/>
  <c r="AN408" i="64"/>
  <c r="AN481" i="64"/>
  <c r="AN335" i="64"/>
  <c r="AN554" i="64"/>
  <c r="AN49" i="64"/>
  <c r="AN190" i="64"/>
  <c r="AN119" i="64"/>
  <c r="AV560" i="64"/>
  <c r="AV487" i="64"/>
  <c r="AU119" i="64"/>
  <c r="AU408" i="64"/>
  <c r="AU481" i="64"/>
  <c r="AU190" i="64"/>
  <c r="AU261" i="64"/>
  <c r="AU335" i="64"/>
  <c r="AU554" i="64"/>
  <c r="AU49" i="64"/>
  <c r="AU327" i="64"/>
  <c r="AU182" i="64"/>
  <c r="AU253" i="64"/>
  <c r="AU400" i="64"/>
  <c r="AU41" i="64"/>
  <c r="AU111" i="64"/>
  <c r="AU546" i="64"/>
  <c r="AU473" i="64"/>
  <c r="AR339" i="64"/>
  <c r="AR485" i="64"/>
  <c r="AR53" i="64"/>
  <c r="AR123" i="64"/>
  <c r="AR194" i="64"/>
  <c r="AR265" i="64"/>
  <c r="AR558" i="64"/>
  <c r="AR412" i="64"/>
  <c r="AR546" i="64"/>
  <c r="AR182" i="64"/>
  <c r="AR41" i="64"/>
  <c r="AR400" i="64"/>
  <c r="AR253" i="64"/>
  <c r="AR111" i="64"/>
  <c r="AR473" i="64"/>
  <c r="AR327" i="64"/>
  <c r="AJ53" i="64"/>
  <c r="AJ123" i="64"/>
  <c r="AJ265" i="64"/>
  <c r="AJ485" i="64"/>
  <c r="AJ558" i="64"/>
  <c r="AJ412" i="64"/>
  <c r="AJ339" i="64"/>
  <c r="AJ194" i="64"/>
  <c r="AJ477" i="64"/>
  <c r="AJ550" i="64"/>
  <c r="AJ45" i="64"/>
  <c r="AJ115" i="64"/>
  <c r="AJ257" i="64"/>
  <c r="AJ331" i="64"/>
  <c r="AJ186" i="64"/>
  <c r="AJ404" i="64"/>
  <c r="AB261" i="64"/>
  <c r="AB49" i="64"/>
  <c r="AB119" i="64"/>
  <c r="AB408" i="64"/>
  <c r="AV623" i="64"/>
  <c r="AB481" i="64"/>
  <c r="AB190" i="64"/>
  <c r="AB554" i="64"/>
  <c r="AB335" i="64"/>
  <c r="D158" i="47"/>
  <c r="AX55" i="46"/>
  <c r="Y76" i="25"/>
  <c r="AH64" i="25"/>
  <c r="AH66" i="25" s="1"/>
  <c r="M150" i="47"/>
  <c r="M154" i="47"/>
  <c r="AH71" i="25"/>
  <c r="AH73" i="25" s="1"/>
  <c r="AE71" i="25"/>
  <c r="AE73" i="25" s="1"/>
  <c r="J154" i="47"/>
  <c r="AE59" i="25"/>
  <c r="AE61" i="25" s="1"/>
  <c r="J146" i="47"/>
  <c r="AH255" i="46"/>
  <c r="AF550" i="64"/>
  <c r="AF45" i="64"/>
  <c r="AF404" i="64"/>
  <c r="AF257" i="64"/>
  <c r="AF186" i="64"/>
  <c r="AF331" i="64"/>
  <c r="AF477" i="64"/>
  <c r="AF115" i="64"/>
  <c r="AF194" i="64"/>
  <c r="AF265" i="64"/>
  <c r="AF558" i="64"/>
  <c r="AF412" i="64"/>
  <c r="AF339" i="64"/>
  <c r="AF485" i="64"/>
  <c r="AF123" i="64"/>
  <c r="AF53" i="64"/>
  <c r="AL550" i="64"/>
  <c r="AL331" i="64"/>
  <c r="AL186" i="64"/>
  <c r="AL257" i="64"/>
  <c r="AL404" i="64"/>
  <c r="AL45" i="64"/>
  <c r="AL115" i="64"/>
  <c r="AL477" i="64"/>
  <c r="AL481" i="64"/>
  <c r="AL190" i="64"/>
  <c r="AL261" i="64"/>
  <c r="AL408" i="64"/>
  <c r="AL119" i="64"/>
  <c r="AL335" i="64"/>
  <c r="AL49" i="64"/>
  <c r="AL554" i="64"/>
  <c r="AM327" i="64"/>
  <c r="AM473" i="64"/>
  <c r="AM41" i="64"/>
  <c r="AM400" i="64"/>
  <c r="AM253" i="64"/>
  <c r="AM111" i="64"/>
  <c r="AM182" i="64"/>
  <c r="AM546" i="64"/>
  <c r="AM265" i="64"/>
  <c r="AM485" i="64"/>
  <c r="AM339" i="64"/>
  <c r="AM412" i="64"/>
  <c r="AM558" i="64"/>
  <c r="AM194" i="64"/>
  <c r="AM123" i="64"/>
  <c r="AM53" i="64"/>
  <c r="AE261" i="64"/>
  <c r="AE190" i="64"/>
  <c r="AE481" i="64"/>
  <c r="AE335" i="64"/>
  <c r="AE554" i="64"/>
  <c r="AE49" i="64"/>
  <c r="AE119" i="64"/>
  <c r="AE408" i="64"/>
  <c r="AE45" i="64"/>
  <c r="AE331" i="64"/>
  <c r="AE477" i="64"/>
  <c r="AE186" i="64"/>
  <c r="AE550" i="64"/>
  <c r="AE257" i="64"/>
  <c r="AE115" i="64"/>
  <c r="AE404" i="64"/>
  <c r="E311" i="25"/>
  <c r="C208" i="25"/>
  <c r="X208" i="25"/>
  <c r="AA76" i="25"/>
  <c r="AA78" i="25" s="1"/>
  <c r="F158" i="47"/>
  <c r="AA71" i="25"/>
  <c r="AA73" i="25" s="1"/>
  <c r="F154" i="47"/>
  <c r="AL71" i="25"/>
  <c r="AL73" i="25" s="1"/>
  <c r="Q154" i="47"/>
  <c r="Q150" i="47"/>
  <c r="AL64" i="25"/>
  <c r="AL66" i="25" s="1"/>
  <c r="Z71" i="25"/>
  <c r="Z73" i="25" s="1"/>
  <c r="E154" i="47"/>
  <c r="Z64" i="25"/>
  <c r="Z66" i="25" s="1"/>
  <c r="E150" i="47"/>
  <c r="S158" i="47"/>
  <c r="AN76" i="25"/>
  <c r="AN78" i="25" s="1"/>
  <c r="S154" i="47"/>
  <c r="AN71" i="25"/>
  <c r="AN73" i="25" s="1"/>
  <c r="R154" i="47"/>
  <c r="AM71" i="25"/>
  <c r="AM73" i="25" s="1"/>
  <c r="AM59" i="25"/>
  <c r="AM61" i="25" s="1"/>
  <c r="AP255" i="46"/>
  <c r="R146" i="47"/>
  <c r="O629" i="64"/>
  <c r="Q57" i="46"/>
  <c r="V57" i="46"/>
  <c r="T629" i="64"/>
  <c r="W629" i="64"/>
  <c r="Y57" i="46"/>
  <c r="I629" i="64"/>
  <c r="K57" i="46"/>
  <c r="V629" i="64"/>
  <c r="X57" i="46"/>
  <c r="AP76" i="25"/>
  <c r="AP78" i="25" s="1"/>
  <c r="U158" i="47"/>
  <c r="AP59" i="25"/>
  <c r="AP61" i="25" s="1"/>
  <c r="U146" i="47"/>
  <c r="AS255" i="46"/>
  <c r="I150" i="47"/>
  <c r="AD64" i="25"/>
  <c r="AD66" i="25" s="1"/>
  <c r="AG255" i="46"/>
  <c r="AD59" i="25"/>
  <c r="AD61" i="25" s="1"/>
  <c r="I146" i="47"/>
  <c r="V154" i="47"/>
  <c r="AQ71" i="25"/>
  <c r="AQ73" i="25" s="1"/>
  <c r="V158" i="47"/>
  <c r="AQ76" i="25"/>
  <c r="AQ78" i="25" s="1"/>
  <c r="AF64" i="25"/>
  <c r="AF66" i="25" s="1"/>
  <c r="K150" i="47"/>
  <c r="AF59" i="25"/>
  <c r="AF61" i="25" s="1"/>
  <c r="K146" i="47"/>
  <c r="AI255" i="46"/>
  <c r="AK76" i="25"/>
  <c r="AK78" i="25" s="1"/>
  <c r="P158" i="47"/>
  <c r="P150" i="47"/>
  <c r="AK64" i="25"/>
  <c r="AK66" i="25" s="1"/>
  <c r="AV196" i="64"/>
  <c r="AR59" i="25"/>
  <c r="AR61" i="25" s="1"/>
  <c r="AU255" i="46"/>
  <c r="W146" i="47"/>
  <c r="AR76" i="25"/>
  <c r="AR78" i="25" s="1"/>
  <c r="W158" i="47"/>
  <c r="AR255" i="46"/>
  <c r="T146" i="47"/>
  <c r="AO59" i="25"/>
  <c r="AO61" i="25" s="1"/>
  <c r="T158" i="47"/>
  <c r="AO76" i="25"/>
  <c r="AO78" i="25" s="1"/>
  <c r="L146" i="47"/>
  <c r="AG59" i="25"/>
  <c r="AG61" i="25" s="1"/>
  <c r="AJ255" i="46"/>
  <c r="L154" i="47"/>
  <c r="AG71" i="25"/>
  <c r="AG73" i="25" s="1"/>
  <c r="AB558" i="64"/>
  <c r="AB412" i="64"/>
  <c r="AV627" i="64"/>
  <c r="AB123" i="64"/>
  <c r="AB485" i="64"/>
  <c r="AB53" i="64"/>
  <c r="AB265" i="64"/>
  <c r="AB339" i="64"/>
  <c r="AB194" i="64"/>
  <c r="AK327" i="64"/>
  <c r="AK111" i="64"/>
  <c r="AK41" i="64"/>
  <c r="AK473" i="64"/>
  <c r="AK546" i="64"/>
  <c r="AK400" i="64"/>
  <c r="AK253" i="64"/>
  <c r="AK182" i="64"/>
  <c r="AK53" i="64"/>
  <c r="AK485" i="64"/>
  <c r="AK194" i="64"/>
  <c r="AK412" i="64"/>
  <c r="AK558" i="64"/>
  <c r="AK123" i="64"/>
  <c r="AK339" i="64"/>
  <c r="AK265" i="64"/>
  <c r="AH53" i="64"/>
  <c r="AH412" i="64"/>
  <c r="AH265" i="64"/>
  <c r="AH123" i="64"/>
  <c r="AH485" i="64"/>
  <c r="AH558" i="64"/>
  <c r="AH339" i="64"/>
  <c r="AH194" i="64"/>
  <c r="AH41" i="64"/>
  <c r="AH111" i="64"/>
  <c r="AH546" i="64"/>
  <c r="AH400" i="64"/>
  <c r="AH473" i="64"/>
  <c r="AH182" i="64"/>
  <c r="AH327" i="64"/>
  <c r="AH253" i="64"/>
  <c r="H154" i="47"/>
  <c r="AC71" i="25"/>
  <c r="AC73" i="25" s="1"/>
  <c r="AC64" i="25"/>
  <c r="AC66" i="25" s="1"/>
  <c r="H150" i="47"/>
  <c r="AL255" i="46"/>
  <c r="AI59" i="25"/>
  <c r="AI61" i="25" s="1"/>
  <c r="N146" i="47"/>
  <c r="N158" i="47"/>
  <c r="AI76" i="25"/>
  <c r="AI78" i="25" s="1"/>
  <c r="AJ76" i="25"/>
  <c r="AJ78" i="25" s="1"/>
  <c r="O158" i="47"/>
  <c r="O154" i="47"/>
  <c r="AJ71" i="25"/>
  <c r="AJ73" i="25" s="1"/>
  <c r="AB76" i="25"/>
  <c r="AB78" i="25" s="1"/>
  <c r="G158" i="47"/>
  <c r="AB71" i="25"/>
  <c r="AB73" i="25" s="1"/>
  <c r="G154" i="47"/>
  <c r="S43" i="36"/>
  <c r="D43" i="36"/>
  <c r="H43" i="36"/>
  <c r="K43" i="36"/>
  <c r="P43" i="36"/>
  <c r="E43" i="36"/>
  <c r="R43" i="36"/>
  <c r="F43" i="36"/>
  <c r="O43" i="36"/>
  <c r="N43" i="36"/>
  <c r="G43" i="36"/>
  <c r="I43" i="36"/>
  <c r="Q43" i="36"/>
  <c r="U43" i="36"/>
  <c r="V43" i="36"/>
  <c r="T43" i="36"/>
  <c r="W43" i="36"/>
  <c r="L43" i="36"/>
  <c r="M43" i="36"/>
  <c r="X82" i="25"/>
  <c r="M110" i="36" s="1"/>
  <c r="AD41" i="64"/>
  <c r="AD111" i="64"/>
  <c r="AD253" i="64"/>
  <c r="AD182" i="64"/>
  <c r="AD546" i="64"/>
  <c r="AD473" i="64"/>
  <c r="AD327" i="64"/>
  <c r="AD400" i="64"/>
  <c r="AD45" i="64"/>
  <c r="AD331" i="64"/>
  <c r="AD550" i="64"/>
  <c r="AD257" i="64"/>
  <c r="AD186" i="64"/>
  <c r="AD404" i="64"/>
  <c r="AD477" i="64"/>
  <c r="AD115" i="64"/>
  <c r="AO41" i="64"/>
  <c r="AO400" i="64"/>
  <c r="AO546" i="64"/>
  <c r="AO111" i="64"/>
  <c r="AO253" i="64"/>
  <c r="AO473" i="64"/>
  <c r="AO327" i="64"/>
  <c r="AO182" i="64"/>
  <c r="AO404" i="64"/>
  <c r="AO550" i="64"/>
  <c r="AO45" i="64"/>
  <c r="AO331" i="64"/>
  <c r="AO477" i="64"/>
  <c r="AO115" i="64"/>
  <c r="AO257" i="64"/>
  <c r="AO186" i="64"/>
  <c r="AC546" i="64"/>
  <c r="AC400" i="64"/>
  <c r="AC41" i="64"/>
  <c r="AC111" i="64"/>
  <c r="AC327" i="64"/>
  <c r="AC182" i="64"/>
  <c r="AC253" i="64"/>
  <c r="AC473" i="64"/>
  <c r="AC481" i="64"/>
  <c r="AC190" i="64"/>
  <c r="AC119" i="64"/>
  <c r="AC335" i="64"/>
  <c r="AC261" i="64"/>
  <c r="AC49" i="64"/>
  <c r="AC554" i="64"/>
  <c r="AC408" i="64"/>
  <c r="AQ558" i="64"/>
  <c r="AQ265" i="64"/>
  <c r="AQ339" i="64"/>
  <c r="AQ485" i="64"/>
  <c r="AQ194" i="64"/>
  <c r="AQ412" i="64"/>
  <c r="AQ123" i="64"/>
  <c r="AQ53" i="64"/>
  <c r="AQ404" i="64"/>
  <c r="AQ477" i="64"/>
  <c r="AQ257" i="64"/>
  <c r="AQ115" i="64"/>
  <c r="AQ45" i="64"/>
  <c r="AQ550" i="64"/>
  <c r="AQ331" i="64"/>
  <c r="AQ186" i="64"/>
  <c r="AP41" i="64"/>
  <c r="AP400" i="64"/>
  <c r="AP253" i="64"/>
  <c r="AP111" i="64"/>
  <c r="AP327" i="64"/>
  <c r="AP182" i="64"/>
  <c r="AP473" i="64"/>
  <c r="AP546" i="64"/>
  <c r="AP123" i="64"/>
  <c r="AP412" i="64"/>
  <c r="AP558" i="64"/>
  <c r="AP265" i="64"/>
  <c r="AP53" i="64"/>
  <c r="AP485" i="64"/>
  <c r="AP339" i="64"/>
  <c r="AP194" i="64"/>
  <c r="L57" i="46"/>
  <c r="J629" i="64"/>
  <c r="H629" i="64"/>
  <c r="J57" i="46"/>
  <c r="AB57" i="46"/>
  <c r="Z629" i="64"/>
  <c r="W57" i="46"/>
  <c r="U629" i="64"/>
  <c r="P57" i="46"/>
  <c r="N629" i="64"/>
  <c r="AS186" i="64"/>
  <c r="AS115" i="64"/>
  <c r="AS477" i="64"/>
  <c r="AS45" i="64"/>
  <c r="AS550" i="64"/>
  <c r="AS404" i="64"/>
  <c r="AS257" i="64"/>
  <c r="AS331" i="64"/>
  <c r="AS194" i="64"/>
  <c r="AS123" i="64"/>
  <c r="AS339" i="64"/>
  <c r="AS485" i="64"/>
  <c r="AS53" i="64"/>
  <c r="AS265" i="64"/>
  <c r="AS558" i="64"/>
  <c r="AS412" i="64"/>
  <c r="AG339" i="64"/>
  <c r="AG412" i="64"/>
  <c r="AG558" i="64"/>
  <c r="AG485" i="64"/>
  <c r="AG53" i="64"/>
  <c r="AG265" i="64"/>
  <c r="AG123" i="64"/>
  <c r="AG194" i="64"/>
  <c r="AG41" i="64"/>
  <c r="AG473" i="64"/>
  <c r="AG327" i="64"/>
  <c r="AG111" i="64"/>
  <c r="AG253" i="64"/>
  <c r="AG182" i="64"/>
  <c r="AG546" i="64"/>
  <c r="AG400" i="64"/>
  <c r="AT481" i="64"/>
  <c r="AT408" i="64"/>
  <c r="AT261" i="64"/>
  <c r="AT190" i="64"/>
  <c r="AT554" i="64"/>
  <c r="AT49" i="64"/>
  <c r="AT335" i="64"/>
  <c r="AT119" i="64"/>
  <c r="AT257" i="64"/>
  <c r="AT404" i="64"/>
  <c r="AT477" i="64"/>
  <c r="AT331" i="64"/>
  <c r="AT186" i="64"/>
  <c r="AT115" i="64"/>
  <c r="AT45" i="64"/>
  <c r="AT550" i="64"/>
  <c r="AI194" i="64"/>
  <c r="AI412" i="64"/>
  <c r="AI339" i="64"/>
  <c r="AI123" i="64"/>
  <c r="AI53" i="64"/>
  <c r="AI265" i="64"/>
  <c r="AI485" i="64"/>
  <c r="AI558" i="64"/>
  <c r="AI257" i="64"/>
  <c r="AI404" i="64"/>
  <c r="AI477" i="64"/>
  <c r="AI115" i="64"/>
  <c r="AI186" i="64"/>
  <c r="AI331" i="64"/>
  <c r="AI45" i="64"/>
  <c r="AI550" i="64"/>
  <c r="AN558" i="64"/>
  <c r="AN194" i="64"/>
  <c r="AN123" i="64"/>
  <c r="AN485" i="64"/>
  <c r="AN339" i="64"/>
  <c r="AN412" i="64"/>
  <c r="AN53" i="64"/>
  <c r="AN265" i="64"/>
  <c r="AN327" i="64"/>
  <c r="AN182" i="64"/>
  <c r="AN41" i="64"/>
  <c r="AN473" i="64"/>
  <c r="AN253" i="64"/>
  <c r="AN400" i="64"/>
  <c r="AN111" i="64"/>
  <c r="AN546" i="64"/>
  <c r="AV125" i="64"/>
  <c r="AV341" i="64"/>
  <c r="AU550" i="64"/>
  <c r="AU331" i="64"/>
  <c r="AU186" i="64"/>
  <c r="AU404" i="64"/>
  <c r="AU45" i="64"/>
  <c r="AU115" i="64"/>
  <c r="AU477" i="64"/>
  <c r="AU257" i="64"/>
  <c r="AU53" i="64"/>
  <c r="AU485" i="64"/>
  <c r="AU558" i="64"/>
  <c r="AU194" i="64"/>
  <c r="AU123" i="64"/>
  <c r="AU412" i="64"/>
  <c r="AU339" i="64"/>
  <c r="AU265" i="64"/>
  <c r="AR45" i="64"/>
  <c r="AR404" i="64"/>
  <c r="AR550" i="64"/>
  <c r="AR115" i="64"/>
  <c r="AR257" i="64"/>
  <c r="AR331" i="64"/>
  <c r="AR477" i="64"/>
  <c r="AR186" i="64"/>
  <c r="AR554" i="64"/>
  <c r="AR190" i="64"/>
  <c r="AR481" i="64"/>
  <c r="AR49" i="64"/>
  <c r="AR261" i="64"/>
  <c r="AR335" i="64"/>
  <c r="AR408" i="64"/>
  <c r="AR119" i="64"/>
  <c r="AJ253" i="64"/>
  <c r="AJ111" i="64"/>
  <c r="AJ41" i="64"/>
  <c r="AJ182" i="64"/>
  <c r="AJ546" i="64"/>
  <c r="AJ473" i="64"/>
  <c r="AJ400" i="64"/>
  <c r="AJ327" i="64"/>
  <c r="AJ481" i="64"/>
  <c r="AJ49" i="64"/>
  <c r="AJ119" i="64"/>
  <c r="AJ335" i="64"/>
  <c r="AJ554" i="64"/>
  <c r="AJ190" i="64"/>
  <c r="AJ261" i="64"/>
  <c r="AJ408" i="64"/>
  <c r="Y59" i="25"/>
  <c r="D146" i="47"/>
  <c r="AB255" i="46"/>
  <c r="AX43" i="46"/>
  <c r="Y64" i="25"/>
  <c r="D150" i="47"/>
  <c r="AX47" i="46"/>
  <c r="AH76" i="25"/>
  <c r="AH78" i="25" s="1"/>
  <c r="M158" i="47"/>
  <c r="M146" i="47"/>
  <c r="AK255" i="46"/>
  <c r="AH59" i="25"/>
  <c r="AH61" i="25" s="1"/>
  <c r="J158" i="47"/>
  <c r="AE76" i="25"/>
  <c r="AE78" i="25" s="1"/>
  <c r="AE64" i="25"/>
  <c r="AE66" i="25" s="1"/>
  <c r="J150" i="47"/>
  <c r="AF253" i="64"/>
  <c r="AF182" i="64"/>
  <c r="AF546" i="64"/>
  <c r="AF400" i="64"/>
  <c r="AF327" i="64"/>
  <c r="AF473" i="64"/>
  <c r="AF41" i="64"/>
  <c r="AF111" i="64"/>
  <c r="AF119" i="64"/>
  <c r="AF408" i="64"/>
  <c r="AF481" i="64"/>
  <c r="AF49" i="64"/>
  <c r="AF261" i="64"/>
  <c r="AF335" i="64"/>
  <c r="AF554" i="64"/>
  <c r="AF190" i="64"/>
  <c r="AL53" i="64"/>
  <c r="AL485" i="64"/>
  <c r="AL123" i="64"/>
  <c r="AL194" i="64"/>
  <c r="AL558" i="64"/>
  <c r="AL265" i="64"/>
  <c r="AL339" i="64"/>
  <c r="AL412" i="64"/>
  <c r="AL327" i="64"/>
  <c r="AL400" i="64"/>
  <c r="AL253" i="64"/>
  <c r="AL111" i="64"/>
  <c r="AL41" i="64"/>
  <c r="AL473" i="64"/>
  <c r="AL546" i="64"/>
  <c r="AL182" i="64"/>
  <c r="AM481" i="64"/>
  <c r="AM49" i="64"/>
  <c r="AM261" i="64"/>
  <c r="AM335" i="64"/>
  <c r="AM554" i="64"/>
  <c r="AM408" i="64"/>
  <c r="AM119" i="64"/>
  <c r="AM190" i="64"/>
  <c r="AM186" i="64"/>
  <c r="AM331" i="64"/>
  <c r="AM45" i="64"/>
  <c r="AM115" i="64"/>
  <c r="AM257" i="64"/>
  <c r="AM550" i="64"/>
  <c r="AM404" i="64"/>
  <c r="AM477" i="64"/>
  <c r="AE41" i="64"/>
  <c r="AE400" i="64"/>
  <c r="AE253" i="64"/>
  <c r="AE111" i="64"/>
  <c r="AE546" i="64"/>
  <c r="AE473" i="64"/>
  <c r="AE182" i="64"/>
  <c r="AE327" i="64"/>
  <c r="AE339" i="64"/>
  <c r="AE265" i="64"/>
  <c r="AE53" i="64"/>
  <c r="AE412" i="64"/>
  <c r="AE558" i="64"/>
  <c r="AE123" i="64"/>
  <c r="AE194" i="64"/>
  <c r="AE485" i="64"/>
  <c r="F146" i="47"/>
  <c r="AA59" i="25"/>
  <c r="AA61" i="25" s="1"/>
  <c r="AD255" i="46"/>
  <c r="F150" i="47"/>
  <c r="AA64" i="25"/>
  <c r="AA66" i="25" s="1"/>
  <c r="AL76" i="25"/>
  <c r="AL78" i="25" s="1"/>
  <c r="Q158" i="47"/>
  <c r="AL59" i="25"/>
  <c r="AL61" i="25" s="1"/>
  <c r="Q146" i="47"/>
  <c r="AO255" i="46"/>
  <c r="Z59" i="25"/>
  <c r="Z61" i="25" s="1"/>
  <c r="E146" i="47"/>
  <c r="AC255" i="46"/>
  <c r="E158" i="47"/>
  <c r="Z76" i="25"/>
  <c r="Z78" i="25" s="1"/>
  <c r="AN59" i="25"/>
  <c r="AN61" i="25" s="1"/>
  <c r="AQ255" i="46"/>
  <c r="S146" i="47"/>
  <c r="AN64" i="25"/>
  <c r="AN66" i="25" s="1"/>
  <c r="S150" i="47"/>
  <c r="AM76" i="25"/>
  <c r="AM78" i="25" s="1"/>
  <c r="R158" i="47"/>
  <c r="AM64" i="25"/>
  <c r="AM66" i="25" s="1"/>
  <c r="R150" i="47"/>
  <c r="C37" i="36"/>
  <c r="L629" i="64"/>
  <c r="N57" i="46"/>
  <c r="C44" i="36"/>
  <c r="I57" i="46"/>
  <c r="G629" i="64"/>
  <c r="R629" i="64"/>
  <c r="T57" i="46"/>
  <c r="Y629" i="64"/>
  <c r="AA57" i="46"/>
  <c r="P629" i="64"/>
  <c r="R57" i="46"/>
  <c r="U154" i="47"/>
  <c r="AP71" i="25"/>
  <c r="AP73" i="25" s="1"/>
  <c r="U150" i="47"/>
  <c r="AP64" i="25"/>
  <c r="AP66" i="25" s="1"/>
  <c r="AD71" i="25"/>
  <c r="AD73" i="25" s="1"/>
  <c r="I154" i="47"/>
  <c r="AD76" i="25"/>
  <c r="AD78" i="25" s="1"/>
  <c r="I158" i="47"/>
  <c r="AQ64" i="25"/>
  <c r="AQ66" i="25" s="1"/>
  <c r="V150" i="47"/>
  <c r="AT255" i="46"/>
  <c r="AQ59" i="25"/>
  <c r="AQ61" i="25" s="1"/>
  <c r="V146" i="47"/>
  <c r="K154" i="47"/>
  <c r="AF71" i="25"/>
  <c r="AF73" i="25" s="1"/>
  <c r="K158" i="47"/>
  <c r="AF76" i="25"/>
  <c r="AF78" i="25" s="1"/>
  <c r="P146" i="47"/>
  <c r="AK59" i="25"/>
  <c r="AK61" i="25" s="1"/>
  <c r="AN255" i="46"/>
  <c r="AK71" i="25"/>
  <c r="AK73" i="25" s="1"/>
  <c r="P154" i="47"/>
  <c r="AV414" i="64"/>
  <c r="AV55" i="64"/>
  <c r="AV267" i="64"/>
  <c r="W154" i="47"/>
  <c r="AR71" i="25"/>
  <c r="AR73" i="25" s="1"/>
  <c r="AR64" i="25"/>
  <c r="AR66" i="25" s="1"/>
  <c r="W150" i="47"/>
  <c r="AO71" i="25"/>
  <c r="AO73" i="25" s="1"/>
  <c r="T154" i="47"/>
  <c r="AO64" i="25"/>
  <c r="AO66" i="25" s="1"/>
  <c r="T150" i="47"/>
  <c r="AG76" i="25"/>
  <c r="AG78" i="25" s="1"/>
  <c r="L158" i="47"/>
  <c r="AG64" i="25"/>
  <c r="AG66" i="25" s="1"/>
  <c r="L150" i="47"/>
  <c r="D154" i="47"/>
  <c r="AX51" i="46"/>
  <c r="Y71" i="25"/>
  <c r="AB550" i="64"/>
  <c r="AB331" i="64"/>
  <c r="AV619" i="64"/>
  <c r="AB404" i="64"/>
  <c r="AB115" i="64"/>
  <c r="AB186" i="64"/>
  <c r="AB477" i="64"/>
  <c r="AB45" i="64"/>
  <c r="AB257" i="64"/>
  <c r="AB41" i="64"/>
  <c r="AB473" i="64"/>
  <c r="AB327" i="64"/>
  <c r="AB182" i="64"/>
  <c r="AV615" i="64"/>
  <c r="AB253" i="64"/>
  <c r="AB400" i="64"/>
  <c r="AB111" i="64"/>
  <c r="AB546" i="64"/>
  <c r="AK45" i="64"/>
  <c r="AK257" i="64"/>
  <c r="AK186" i="64"/>
  <c r="AK331" i="64"/>
  <c r="AK477" i="64"/>
  <c r="AK115" i="64"/>
  <c r="AK404" i="64"/>
  <c r="AK550" i="64"/>
  <c r="AK481" i="64"/>
  <c r="AK408" i="64"/>
  <c r="AK554" i="64"/>
  <c r="AK335" i="64"/>
  <c r="AK119" i="64"/>
  <c r="AK49" i="64"/>
  <c r="AK261" i="64"/>
  <c r="AK190" i="64"/>
  <c r="AH554" i="64"/>
  <c r="AH49" i="64"/>
  <c r="AH190" i="64"/>
  <c r="AH335" i="64"/>
  <c r="AH261" i="64"/>
  <c r="AH481" i="64"/>
  <c r="AH408" i="64"/>
  <c r="AH119" i="64"/>
  <c r="AH477" i="64"/>
  <c r="AH550" i="64"/>
  <c r="AH115" i="64"/>
  <c r="AH404" i="64"/>
  <c r="AH331" i="64"/>
  <c r="AH257" i="64"/>
  <c r="AH45" i="64"/>
  <c r="AH186" i="64"/>
  <c r="H158" i="47"/>
  <c r="AC76" i="25"/>
  <c r="AC78" i="25" s="1"/>
  <c r="H146" i="47"/>
  <c r="AC59" i="25"/>
  <c r="AC61" i="25" s="1"/>
  <c r="AF255" i="46"/>
  <c r="AI64" i="25"/>
  <c r="AI66" i="25" s="1"/>
  <c r="N150" i="47"/>
  <c r="N154" i="47"/>
  <c r="AI71" i="25"/>
  <c r="AI73" i="25" s="1"/>
  <c r="AM255" i="46"/>
  <c r="O146" i="47"/>
  <c r="AJ59" i="25"/>
  <c r="AJ61" i="25" s="1"/>
  <c r="O150" i="47"/>
  <c r="AJ64" i="25"/>
  <c r="AJ66" i="25" s="1"/>
  <c r="G146" i="47"/>
  <c r="AB59" i="25"/>
  <c r="AB61" i="25" s="1"/>
  <c r="AE255" i="46"/>
  <c r="AB64" i="25"/>
  <c r="AB66" i="25" s="1"/>
  <c r="G150" i="47"/>
  <c r="C49" i="36"/>
  <c r="C160" i="47"/>
  <c r="C339" i="47" s="1"/>
  <c r="D339" i="47"/>
  <c r="AD558" i="64"/>
  <c r="AD412" i="64"/>
  <c r="AD194" i="64"/>
  <c r="AD485" i="64"/>
  <c r="AD53" i="64"/>
  <c r="AD123" i="64"/>
  <c r="AD339" i="64"/>
  <c r="AD265" i="64"/>
  <c r="AD119" i="64"/>
  <c r="AD408" i="64"/>
  <c r="AD481" i="64"/>
  <c r="AD190" i="64"/>
  <c r="AD261" i="64"/>
  <c r="AD335" i="64"/>
  <c r="AD49" i="64"/>
  <c r="AD554" i="64"/>
  <c r="AO261" i="64"/>
  <c r="AO408" i="64"/>
  <c r="AO119" i="64"/>
  <c r="AO190" i="64"/>
  <c r="AO554" i="64"/>
  <c r="AO335" i="64"/>
  <c r="AO481" i="64"/>
  <c r="AO49" i="64"/>
  <c r="AO53" i="64"/>
  <c r="AO123" i="64"/>
  <c r="AO558" i="64"/>
  <c r="AO265" i="64"/>
  <c r="AO339" i="64"/>
  <c r="AO412" i="64"/>
  <c r="AO485" i="64"/>
  <c r="AO194" i="64"/>
  <c r="AC53" i="64"/>
  <c r="AC123" i="64"/>
  <c r="AC558" i="64"/>
  <c r="AC485" i="64"/>
  <c r="AC194" i="64"/>
  <c r="AC265" i="64"/>
  <c r="AC339" i="64"/>
  <c r="AC412" i="64"/>
  <c r="AC257" i="64"/>
  <c r="AC550" i="64"/>
  <c r="AC404" i="64"/>
  <c r="AC115" i="64"/>
  <c r="AC477" i="64"/>
  <c r="AC331" i="64"/>
  <c r="AC45" i="64"/>
  <c r="AC186" i="64"/>
  <c r="AQ481" i="64"/>
  <c r="AQ408" i="64"/>
  <c r="AQ554" i="64"/>
  <c r="AQ335" i="64"/>
  <c r="AQ119" i="64"/>
  <c r="AQ49" i="64"/>
  <c r="AQ190" i="64"/>
  <c r="AQ261" i="64"/>
  <c r="AQ41" i="64"/>
  <c r="AQ400" i="64"/>
  <c r="AQ546" i="64"/>
  <c r="AQ182" i="64"/>
  <c r="AQ253" i="64"/>
  <c r="AQ473" i="64"/>
  <c r="AQ327" i="64"/>
  <c r="AQ111" i="64"/>
  <c r="AP119" i="64"/>
  <c r="AP335" i="64"/>
  <c r="AP261" i="64"/>
  <c r="AP190" i="64"/>
  <c r="AP481" i="64"/>
  <c r="AP408" i="64"/>
  <c r="AP49" i="64"/>
  <c r="AP554" i="64"/>
  <c r="AP45" i="64"/>
  <c r="AP550" i="64"/>
  <c r="AP404" i="64"/>
  <c r="AP115" i="64"/>
  <c r="AP186" i="64"/>
  <c r="AP331" i="64"/>
  <c r="AP257" i="64"/>
  <c r="AP477" i="64"/>
  <c r="C184" i="25"/>
  <c r="X184" i="25"/>
  <c r="C262" i="47"/>
  <c r="C264" i="47" s="1"/>
  <c r="C65" i="47"/>
  <c r="E214" i="25"/>
  <c r="E312" i="25" s="1"/>
  <c r="F232" i="56"/>
  <c r="C16" i="72"/>
  <c r="E29" i="57"/>
  <c r="E117" i="47"/>
  <c r="W232" i="56"/>
  <c r="V29" i="57"/>
  <c r="V214" i="25"/>
  <c r="V312" i="25" s="1"/>
  <c r="V117" i="47"/>
  <c r="G232" i="56"/>
  <c r="F29" i="57"/>
  <c r="F214" i="25"/>
  <c r="F312" i="25" s="1"/>
  <c r="F117" i="47"/>
  <c r="G29" i="57"/>
  <c r="G214" i="25"/>
  <c r="G312" i="25" s="1"/>
  <c r="H232" i="56"/>
  <c r="G117" i="47"/>
  <c r="L214" i="25"/>
  <c r="L312" i="25" s="1"/>
  <c r="L117" i="47"/>
  <c r="M232" i="56"/>
  <c r="L29" i="57"/>
  <c r="T29" i="57"/>
  <c r="U232" i="56"/>
  <c r="T214" i="25"/>
  <c r="T312" i="25" s="1"/>
  <c r="T117" i="47"/>
  <c r="R214" i="25"/>
  <c r="R312" i="25" s="1"/>
  <c r="R117" i="47"/>
  <c r="R29" i="57"/>
  <c r="S232" i="56"/>
  <c r="K117" i="47"/>
  <c r="K29" i="57"/>
  <c r="L232" i="56"/>
  <c r="K214" i="25"/>
  <c r="K312" i="25" s="1"/>
  <c r="M29" i="57"/>
  <c r="M214" i="25"/>
  <c r="M312" i="25" s="1"/>
  <c r="N232" i="56"/>
  <c r="M117" i="47"/>
  <c r="T232" i="56"/>
  <c r="S29" i="57"/>
  <c r="S117" i="47"/>
  <c r="S214" i="25"/>
  <c r="S312" i="25" s="1"/>
  <c r="O29" i="57"/>
  <c r="O117" i="47"/>
  <c r="P232" i="56"/>
  <c r="O214" i="25"/>
  <c r="O312" i="25" s="1"/>
  <c r="I117" i="47"/>
  <c r="J232" i="56"/>
  <c r="I29" i="57"/>
  <c r="I214" i="25"/>
  <c r="I312" i="25" s="1"/>
  <c r="Q214" i="25"/>
  <c r="Q312" i="25" s="1"/>
  <c r="Q117" i="47"/>
  <c r="Q29" i="57"/>
  <c r="R232" i="56"/>
  <c r="W29" i="57"/>
  <c r="W117" i="47"/>
  <c r="X232" i="56"/>
  <c r="W214" i="25"/>
  <c r="W312" i="25" s="1"/>
  <c r="I232" i="56"/>
  <c r="H214" i="25"/>
  <c r="H312" i="25" s="1"/>
  <c r="H117" i="47"/>
  <c r="H29" i="57"/>
  <c r="U214" i="25"/>
  <c r="U312" i="25" s="1"/>
  <c r="V232" i="56"/>
  <c r="U29" i="57"/>
  <c r="U117" i="47"/>
  <c r="J29" i="57"/>
  <c r="J214" i="25"/>
  <c r="J312" i="25" s="1"/>
  <c r="J117" i="47"/>
  <c r="K232" i="56"/>
  <c r="N117" i="47"/>
  <c r="N214" i="25"/>
  <c r="N312" i="25" s="1"/>
  <c r="O232" i="56"/>
  <c r="N29" i="57"/>
  <c r="D253" i="47"/>
  <c r="C49" i="47"/>
  <c r="C253" i="47" s="1"/>
  <c r="P117" i="47"/>
  <c r="P214" i="25"/>
  <c r="P312" i="25" s="1"/>
  <c r="Q232" i="56"/>
  <c r="P29" i="57"/>
  <c r="D208" i="47"/>
  <c r="AX165" i="46"/>
  <c r="AB233" i="46"/>
  <c r="Y151" i="25"/>
  <c r="E165" i="56"/>
  <c r="C36" i="57"/>
  <c r="AL137" i="46"/>
  <c r="AG123" i="25" s="1"/>
  <c r="AL136" i="46"/>
  <c r="AL156" i="46"/>
  <c r="AG142" i="25" s="1"/>
  <c r="AK136" i="46"/>
  <c r="AK156" i="46"/>
  <c r="AF142" i="25" s="1"/>
  <c r="AK137" i="46"/>
  <c r="AF123" i="25" s="1"/>
  <c r="AV156" i="46"/>
  <c r="AQ142" i="25" s="1"/>
  <c r="AV137" i="46"/>
  <c r="AQ123" i="25" s="1"/>
  <c r="AV136" i="46"/>
  <c r="AO156" i="46"/>
  <c r="AJ142" i="25" s="1"/>
  <c r="AO137" i="46"/>
  <c r="AJ123" i="25" s="1"/>
  <c r="AO136" i="46"/>
  <c r="AP136" i="46"/>
  <c r="AP137" i="46"/>
  <c r="AK123" i="25" s="1"/>
  <c r="AP156" i="46"/>
  <c r="AK142" i="25" s="1"/>
  <c r="H455" i="31"/>
  <c r="G486" i="31"/>
  <c r="AW136" i="46"/>
  <c r="AW156" i="46"/>
  <c r="AR142" i="25" s="1"/>
  <c r="AW137" i="46"/>
  <c r="AR123" i="25" s="1"/>
  <c r="AI136" i="46"/>
  <c r="AI137" i="46"/>
  <c r="AD123" i="25" s="1"/>
  <c r="AI156" i="46"/>
  <c r="AD142" i="25" s="1"/>
  <c r="AG156" i="46"/>
  <c r="AB142" i="25" s="1"/>
  <c r="AG137" i="46"/>
  <c r="AB123" i="25" s="1"/>
  <c r="AG136" i="46"/>
  <c r="D103" i="36"/>
  <c r="R103" i="36"/>
  <c r="M103" i="36"/>
  <c r="I103" i="36"/>
  <c r="P103" i="36"/>
  <c r="G103" i="36"/>
  <c r="F103" i="36"/>
  <c r="U103" i="36"/>
  <c r="V103" i="36"/>
  <c r="Q103" i="36"/>
  <c r="W103" i="36"/>
  <c r="S103" i="36"/>
  <c r="K103" i="36"/>
  <c r="J103" i="36"/>
  <c r="O103" i="36"/>
  <c r="H103" i="36"/>
  <c r="L103" i="36"/>
  <c r="E103" i="36"/>
  <c r="T103" i="36"/>
  <c r="N103" i="36"/>
  <c r="AF136" i="46"/>
  <c r="AF156" i="46"/>
  <c r="AA142" i="25" s="1"/>
  <c r="AF137" i="46"/>
  <c r="AA123" i="25" s="1"/>
  <c r="E505" i="31"/>
  <c r="C83" i="44"/>
  <c r="C83" i="46"/>
  <c r="AT156" i="46"/>
  <c r="AO142" i="25" s="1"/>
  <c r="AT136" i="46"/>
  <c r="AT137" i="46"/>
  <c r="AO123" i="25" s="1"/>
  <c r="AH156" i="46"/>
  <c r="AC142" i="25" s="1"/>
  <c r="AH136" i="46"/>
  <c r="AH137" i="46"/>
  <c r="AC123" i="25" s="1"/>
  <c r="AR156" i="46"/>
  <c r="AM142" i="25" s="1"/>
  <c r="AR137" i="46"/>
  <c r="AM123" i="25" s="1"/>
  <c r="AR136" i="46"/>
  <c r="AM137" i="46"/>
  <c r="AH123" i="25" s="1"/>
  <c r="AM136" i="46"/>
  <c r="AM156" i="46"/>
  <c r="AH142" i="25" s="1"/>
  <c r="AE136" i="46"/>
  <c r="AE137" i="46"/>
  <c r="Z123" i="25" s="1"/>
  <c r="AE156" i="46"/>
  <c r="Z142" i="25" s="1"/>
  <c r="AD156" i="46"/>
  <c r="AD137" i="46"/>
  <c r="AD136" i="46"/>
  <c r="C102" i="36"/>
  <c r="C207" i="44"/>
  <c r="E207" i="44" s="1"/>
  <c r="H207" i="44" s="1"/>
  <c r="C209" i="46"/>
  <c r="E209" i="46" s="1"/>
  <c r="E528" i="31"/>
  <c r="AN156" i="46"/>
  <c r="AI142" i="25" s="1"/>
  <c r="AN136" i="46"/>
  <c r="AN137" i="46"/>
  <c r="AI123" i="25" s="1"/>
  <c r="AS156" i="46"/>
  <c r="AN142" i="25" s="1"/>
  <c r="AS137" i="46"/>
  <c r="AN123" i="25" s="1"/>
  <c r="AS136" i="46"/>
  <c r="AQ136" i="46"/>
  <c r="AQ156" i="46"/>
  <c r="AL142" i="25" s="1"/>
  <c r="AQ137" i="46"/>
  <c r="AL123" i="25" s="1"/>
  <c r="AU136" i="46"/>
  <c r="AU156" i="46"/>
  <c r="AP142" i="25" s="1"/>
  <c r="AU137" i="46"/>
  <c r="AP123" i="25" s="1"/>
  <c r="AJ156" i="46"/>
  <c r="AE142" i="25" s="1"/>
  <c r="AJ137" i="46"/>
  <c r="AE123" i="25" s="1"/>
  <c r="AJ136" i="46"/>
  <c r="D273" i="47"/>
  <c r="C270" i="47"/>
  <c r="C77" i="47"/>
  <c r="C49" i="71"/>
  <c r="C56" i="75"/>
  <c r="C86" i="71"/>
  <c r="C93" i="75"/>
  <c r="C204" i="25" l="1"/>
  <c r="X204" i="25"/>
  <c r="X212" i="25"/>
  <c r="X311" i="25" s="1"/>
  <c r="C212" i="25"/>
  <c r="C311" i="25" s="1"/>
  <c r="C270" i="25"/>
  <c r="C263" i="25"/>
  <c r="D231" i="56"/>
  <c r="W224" i="46"/>
  <c r="G133" i="56"/>
  <c r="F182" i="25" s="1"/>
  <c r="F303" i="25" s="1"/>
  <c r="P224" i="46"/>
  <c r="U133" i="56"/>
  <c r="U223" i="56" s="1"/>
  <c r="F119" i="25"/>
  <c r="F262" i="25" s="1"/>
  <c r="X183" i="25"/>
  <c r="V110" i="36"/>
  <c r="AV164" i="46" s="1"/>
  <c r="N154" i="56"/>
  <c r="M203" i="25" s="1"/>
  <c r="C183" i="25"/>
  <c r="I154" i="56"/>
  <c r="H203" i="25" s="1"/>
  <c r="K224" i="46"/>
  <c r="D224" i="56"/>
  <c r="O154" i="56"/>
  <c r="N203" i="25" s="1"/>
  <c r="D119" i="25"/>
  <c r="D262" i="25" s="1"/>
  <c r="G224" i="46"/>
  <c r="J224" i="46"/>
  <c r="J133" i="56"/>
  <c r="J223" i="56" s="1"/>
  <c r="H154" i="56"/>
  <c r="G203" i="25" s="1"/>
  <c r="S224" i="46"/>
  <c r="N262" i="25"/>
  <c r="L224" i="46"/>
  <c r="P119" i="25"/>
  <c r="P262" i="25" s="1"/>
  <c r="G110" i="36"/>
  <c r="AG164" i="46" s="1"/>
  <c r="I110" i="36"/>
  <c r="AI145" i="46" s="1"/>
  <c r="AC154" i="46"/>
  <c r="CO154" i="46" s="1"/>
  <c r="G262" i="25"/>
  <c r="AF84" i="25"/>
  <c r="AF88" i="25" s="1"/>
  <c r="AF92" i="25" s="1"/>
  <c r="AB84" i="25"/>
  <c r="AB88" i="25" s="1"/>
  <c r="AB92" i="25" s="1"/>
  <c r="K110" i="36"/>
  <c r="AK164" i="46" s="1"/>
  <c r="L110" i="36"/>
  <c r="AL164" i="46" s="1"/>
  <c r="J110" i="36"/>
  <c r="AJ145" i="46" s="1"/>
  <c r="AV111" i="64"/>
  <c r="AV182" i="64"/>
  <c r="AV550" i="64"/>
  <c r="M336" i="47"/>
  <c r="H110" i="36"/>
  <c r="AH141" i="46" s="1"/>
  <c r="M262" i="25"/>
  <c r="AV400" i="64"/>
  <c r="AV546" i="64"/>
  <c r="Q336" i="47"/>
  <c r="AH84" i="25"/>
  <c r="AH88" i="25" s="1"/>
  <c r="AH92" i="25" s="1"/>
  <c r="AV255" i="46"/>
  <c r="R133" i="56"/>
  <c r="T224" i="46"/>
  <c r="Q119" i="25"/>
  <c r="L262" i="25"/>
  <c r="X133" i="56"/>
  <c r="W119" i="25"/>
  <c r="Z224" i="46"/>
  <c r="H19" i="69"/>
  <c r="H182" i="25"/>
  <c r="O140" i="25"/>
  <c r="P154" i="56"/>
  <c r="O203" i="25" s="1"/>
  <c r="L133" i="56"/>
  <c r="K119" i="25"/>
  <c r="N224" i="46"/>
  <c r="P182" i="25"/>
  <c r="P303" i="25" s="1"/>
  <c r="Q223" i="56"/>
  <c r="P19" i="69"/>
  <c r="I262" i="25"/>
  <c r="J140" i="25"/>
  <c r="K154" i="56"/>
  <c r="J203" i="25" s="1"/>
  <c r="AV115" i="64"/>
  <c r="E336" i="47"/>
  <c r="AI84" i="25"/>
  <c r="AI88" i="25" s="1"/>
  <c r="AI92" i="25" s="1"/>
  <c r="E110" i="36"/>
  <c r="AE145" i="46" s="1"/>
  <c r="D203" i="25"/>
  <c r="V119" i="25"/>
  <c r="Y224" i="46"/>
  <c r="W133" i="56"/>
  <c r="L19" i="69"/>
  <c r="L182" i="25"/>
  <c r="L303" i="25" s="1"/>
  <c r="M223" i="56"/>
  <c r="D19" i="69"/>
  <c r="D182" i="25"/>
  <c r="E223" i="56"/>
  <c r="W140" i="25"/>
  <c r="X154" i="56"/>
  <c r="W203" i="25" s="1"/>
  <c r="F133" i="56"/>
  <c r="H224" i="46"/>
  <c r="E119" i="25"/>
  <c r="K140" i="25"/>
  <c r="L154" i="56"/>
  <c r="K203" i="25" s="1"/>
  <c r="K133" i="56"/>
  <c r="J119" i="25"/>
  <c r="M224" i="46"/>
  <c r="AV327" i="64"/>
  <c r="AN84" i="25"/>
  <c r="AN88" i="25" s="1"/>
  <c r="AN92" i="25" s="1"/>
  <c r="M182" i="25"/>
  <c r="M19" i="69"/>
  <c r="G182" i="25"/>
  <c r="G19" i="69"/>
  <c r="V140" i="25"/>
  <c r="W154" i="56"/>
  <c r="V203" i="25" s="1"/>
  <c r="AC133" i="46"/>
  <c r="R140" i="25"/>
  <c r="S154" i="56"/>
  <c r="R203" i="25" s="1"/>
  <c r="E140" i="25"/>
  <c r="F154" i="56"/>
  <c r="E203" i="25" s="1"/>
  <c r="T154" i="56"/>
  <c r="S203" i="25" s="1"/>
  <c r="S140" i="25"/>
  <c r="U140" i="25"/>
  <c r="V154" i="56"/>
  <c r="U203" i="25" s="1"/>
  <c r="AR84" i="25"/>
  <c r="AR88" i="25" s="1"/>
  <c r="AR92" i="25" s="1"/>
  <c r="R154" i="56"/>
  <c r="Q203" i="25" s="1"/>
  <c r="Q140" i="25"/>
  <c r="T262" i="25"/>
  <c r="R119" i="25"/>
  <c r="U224" i="46"/>
  <c r="S133" i="56"/>
  <c r="H262" i="25"/>
  <c r="P133" i="56"/>
  <c r="R224" i="46"/>
  <c r="O119" i="25"/>
  <c r="N182" i="25"/>
  <c r="N19" i="69"/>
  <c r="T133" i="56"/>
  <c r="V224" i="46"/>
  <c r="S119" i="25"/>
  <c r="V133" i="56"/>
  <c r="X224" i="46"/>
  <c r="U119" i="25"/>
  <c r="AV41" i="64"/>
  <c r="AV186" i="64"/>
  <c r="AV331" i="64"/>
  <c r="C154" i="47"/>
  <c r="AO80" i="25"/>
  <c r="AQ68" i="25"/>
  <c r="P251" i="46"/>
  <c r="M82" i="25"/>
  <c r="M43" i="73"/>
  <c r="M56" i="73" s="1"/>
  <c r="N57" i="56"/>
  <c r="O82" i="25"/>
  <c r="O43" i="73"/>
  <c r="O56" i="73" s="1"/>
  <c r="R251" i="46"/>
  <c r="P57" i="56"/>
  <c r="S336" i="47"/>
  <c r="AA68" i="25"/>
  <c r="L157" i="44"/>
  <c r="J228" i="44" s="1"/>
  <c r="I228" i="44"/>
  <c r="C150" i="47"/>
  <c r="C146" i="47"/>
  <c r="D336" i="47"/>
  <c r="R43" i="73"/>
  <c r="R56" i="73" s="1"/>
  <c r="S57" i="56"/>
  <c r="U251" i="46"/>
  <c r="R82" i="25"/>
  <c r="H341" i="64"/>
  <c r="H55" i="64"/>
  <c r="H125" i="64"/>
  <c r="H196" i="64"/>
  <c r="H487" i="64"/>
  <c r="H414" i="64"/>
  <c r="H560" i="64"/>
  <c r="H267" i="64"/>
  <c r="P623" i="64"/>
  <c r="R43" i="46"/>
  <c r="P615" i="64"/>
  <c r="R47" i="46"/>
  <c r="P627" i="64"/>
  <c r="R51" i="46"/>
  <c r="P619" i="64"/>
  <c r="R55" i="46"/>
  <c r="R36" i="46"/>
  <c r="P608" i="64"/>
  <c r="Y615" i="64"/>
  <c r="AA43" i="46"/>
  <c r="AA55" i="46"/>
  <c r="Y627" i="64"/>
  <c r="AA51" i="46"/>
  <c r="Y619" i="64"/>
  <c r="AA47" i="46"/>
  <c r="Y608" i="64"/>
  <c r="Y623" i="64"/>
  <c r="AA36" i="46"/>
  <c r="J615" i="64"/>
  <c r="J619" i="64"/>
  <c r="L43" i="46"/>
  <c r="J627" i="64"/>
  <c r="L55" i="46"/>
  <c r="J608" i="64"/>
  <c r="J623" i="64"/>
  <c r="L47" i="46"/>
  <c r="L51" i="46"/>
  <c r="L36" i="46"/>
  <c r="W36" i="46"/>
  <c r="U608" i="64"/>
  <c r="W43" i="46"/>
  <c r="U623" i="64"/>
  <c r="U615" i="64"/>
  <c r="W51" i="46"/>
  <c r="W55" i="46"/>
  <c r="U619" i="64"/>
  <c r="W47" i="46"/>
  <c r="U627" i="64"/>
  <c r="K619" i="64"/>
  <c r="M47" i="46"/>
  <c r="K623" i="64"/>
  <c r="K627" i="64"/>
  <c r="M55" i="46"/>
  <c r="M51" i="46"/>
  <c r="K615" i="64"/>
  <c r="M36" i="46"/>
  <c r="M43" i="46"/>
  <c r="K608" i="64"/>
  <c r="AI68" i="25"/>
  <c r="AC80" i="25"/>
  <c r="S110" i="36"/>
  <c r="AV265" i="64"/>
  <c r="K336" i="47"/>
  <c r="I336" i="47"/>
  <c r="U110" i="36"/>
  <c r="F82" i="25"/>
  <c r="I251" i="46"/>
  <c r="F43" i="73"/>
  <c r="F56" i="73" s="1"/>
  <c r="G57" i="56"/>
  <c r="T487" i="64"/>
  <c r="T55" i="64"/>
  <c r="T196" i="64"/>
  <c r="T414" i="64"/>
  <c r="T125" i="64"/>
  <c r="T341" i="64"/>
  <c r="T267" i="64"/>
  <c r="T560" i="64"/>
  <c r="AM80" i="25"/>
  <c r="C158" i="47"/>
  <c r="AV481" i="64"/>
  <c r="AV49" i="64"/>
  <c r="O110" i="36"/>
  <c r="Q110" i="36"/>
  <c r="J43" i="73"/>
  <c r="J56" i="73" s="1"/>
  <c r="J82" i="25"/>
  <c r="M251" i="46"/>
  <c r="K57" i="56"/>
  <c r="Q196" i="64"/>
  <c r="Q341" i="64"/>
  <c r="Q560" i="64"/>
  <c r="Q487" i="64"/>
  <c r="Q125" i="64"/>
  <c r="Q267" i="64"/>
  <c r="Q414" i="64"/>
  <c r="Q55" i="64"/>
  <c r="S55" i="64"/>
  <c r="S267" i="64"/>
  <c r="S196" i="64"/>
  <c r="S414" i="64"/>
  <c r="S341" i="64"/>
  <c r="S487" i="64"/>
  <c r="S560" i="64"/>
  <c r="S125" i="64"/>
  <c r="J59" i="25"/>
  <c r="K43" i="56"/>
  <c r="J39" i="70" s="1"/>
  <c r="J47" i="74"/>
  <c r="J48" i="25"/>
  <c r="J50" i="25" s="1"/>
  <c r="K36" i="56"/>
  <c r="M255" i="46"/>
  <c r="AI80" i="25"/>
  <c r="AV257" i="64"/>
  <c r="AK68" i="25"/>
  <c r="AF80" i="25"/>
  <c r="P487" i="64"/>
  <c r="P267" i="64"/>
  <c r="P196" i="64"/>
  <c r="P414" i="64"/>
  <c r="P560" i="64"/>
  <c r="P55" i="64"/>
  <c r="P125" i="64"/>
  <c r="P341" i="64"/>
  <c r="R341" i="64"/>
  <c r="R487" i="64"/>
  <c r="R267" i="64"/>
  <c r="R196" i="64"/>
  <c r="R560" i="64"/>
  <c r="R414" i="64"/>
  <c r="R55" i="64"/>
  <c r="R125" i="64"/>
  <c r="I43" i="73"/>
  <c r="I56" i="73" s="1"/>
  <c r="L251" i="46"/>
  <c r="J57" i="56"/>
  <c r="I82" i="25"/>
  <c r="AD84" i="25"/>
  <c r="AD88" i="25" s="1"/>
  <c r="AD92" i="25" s="1"/>
  <c r="F336" i="47"/>
  <c r="Y66" i="25"/>
  <c r="X64" i="25"/>
  <c r="AS64" i="25" s="1"/>
  <c r="X59" i="25"/>
  <c r="AS59" i="25" s="1"/>
  <c r="Y61" i="25"/>
  <c r="N267" i="64"/>
  <c r="N196" i="64"/>
  <c r="N125" i="64"/>
  <c r="N560" i="64"/>
  <c r="N55" i="64"/>
  <c r="N341" i="64"/>
  <c r="N487" i="64"/>
  <c r="N414" i="64"/>
  <c r="Z267" i="64"/>
  <c r="Z125" i="64"/>
  <c r="Z341" i="64"/>
  <c r="Z55" i="64"/>
  <c r="Z487" i="64"/>
  <c r="Z196" i="64"/>
  <c r="Z560" i="64"/>
  <c r="Z414" i="64"/>
  <c r="J487" i="64"/>
  <c r="J196" i="64"/>
  <c r="J125" i="64"/>
  <c r="J267" i="64"/>
  <c r="J55" i="64"/>
  <c r="J414" i="64"/>
  <c r="J341" i="64"/>
  <c r="J560" i="64"/>
  <c r="AM164" i="46"/>
  <c r="AM141" i="46"/>
  <c r="AM145" i="46"/>
  <c r="O608" i="64"/>
  <c r="Q51" i="46"/>
  <c r="O615" i="64"/>
  <c r="O627" i="64"/>
  <c r="Q47" i="46"/>
  <c r="O623" i="64"/>
  <c r="O619" i="64"/>
  <c r="Q43" i="46"/>
  <c r="Q36" i="46"/>
  <c r="Q55" i="46"/>
  <c r="X627" i="64"/>
  <c r="Z55" i="46"/>
  <c r="X608" i="64"/>
  <c r="X619" i="64"/>
  <c r="Z51" i="46"/>
  <c r="Z36" i="46"/>
  <c r="X623" i="64"/>
  <c r="Z43" i="46"/>
  <c r="Z47" i="46"/>
  <c r="X615" i="64"/>
  <c r="Q615" i="64"/>
  <c r="S55" i="46"/>
  <c r="Q619" i="64"/>
  <c r="Q627" i="64"/>
  <c r="S36" i="46"/>
  <c r="S51" i="46"/>
  <c r="S47" i="46"/>
  <c r="Q623" i="64"/>
  <c r="Q608" i="64"/>
  <c r="S43" i="46"/>
  <c r="H615" i="64"/>
  <c r="J43" i="46"/>
  <c r="H623" i="64"/>
  <c r="J47" i="46"/>
  <c r="H619" i="64"/>
  <c r="J55" i="46"/>
  <c r="J36" i="46"/>
  <c r="H608" i="64"/>
  <c r="J51" i="46"/>
  <c r="H627" i="64"/>
  <c r="I36" i="46"/>
  <c r="C43" i="36"/>
  <c r="I47" i="46"/>
  <c r="I51" i="46"/>
  <c r="G608" i="64"/>
  <c r="G615" i="64"/>
  <c r="I55" i="46"/>
  <c r="G627" i="64"/>
  <c r="G619" i="64"/>
  <c r="G623" i="64"/>
  <c r="I43" i="46"/>
  <c r="AJ80" i="25"/>
  <c r="AV53" i="64"/>
  <c r="AV412" i="64"/>
  <c r="AR68" i="25"/>
  <c r="F110" i="36"/>
  <c r="AF68" i="25"/>
  <c r="AD68" i="25"/>
  <c r="AP84" i="25"/>
  <c r="AP88" i="25" s="1"/>
  <c r="AP92" i="25" s="1"/>
  <c r="I487" i="64"/>
  <c r="I196" i="64"/>
  <c r="I125" i="64"/>
  <c r="I267" i="64"/>
  <c r="I55" i="64"/>
  <c r="I414" i="64"/>
  <c r="I341" i="64"/>
  <c r="I560" i="64"/>
  <c r="R57" i="56"/>
  <c r="Q43" i="73"/>
  <c r="Q56" i="73" s="1"/>
  <c r="Q82" i="25"/>
  <c r="T251" i="46"/>
  <c r="R336" i="47"/>
  <c r="Z80" i="25"/>
  <c r="AL80" i="25"/>
  <c r="AE80" i="25"/>
  <c r="AV335" i="64"/>
  <c r="AV261" i="64"/>
  <c r="AJ84" i="25"/>
  <c r="AJ88" i="25" s="1"/>
  <c r="AJ92" i="25" s="1"/>
  <c r="AL84" i="25"/>
  <c r="AL88" i="25" s="1"/>
  <c r="AL92" i="25" s="1"/>
  <c r="M196" i="64"/>
  <c r="M267" i="64"/>
  <c r="M341" i="64"/>
  <c r="M560" i="64"/>
  <c r="M414" i="64"/>
  <c r="M487" i="64"/>
  <c r="M125" i="64"/>
  <c r="M55" i="64"/>
  <c r="O57" i="56"/>
  <c r="N43" i="73"/>
  <c r="N56" i="73" s="1"/>
  <c r="N82" i="25"/>
  <c r="Q251" i="46"/>
  <c r="P82" i="25"/>
  <c r="Q57" i="56"/>
  <c r="P43" i="73"/>
  <c r="P56" i="73" s="1"/>
  <c r="S251" i="46"/>
  <c r="M485" i="64"/>
  <c r="M194" i="64"/>
  <c r="M339" i="64"/>
  <c r="M265" i="64"/>
  <c r="M123" i="64"/>
  <c r="M412" i="64"/>
  <c r="M53" i="64"/>
  <c r="M558" i="64"/>
  <c r="M190" i="64"/>
  <c r="M408" i="64"/>
  <c r="M481" i="64"/>
  <c r="M119" i="64"/>
  <c r="M335" i="64"/>
  <c r="M49" i="64"/>
  <c r="M554" i="64"/>
  <c r="M261" i="64"/>
  <c r="AB68" i="25"/>
  <c r="AJ68" i="25"/>
  <c r="AC68" i="25"/>
  <c r="AV45" i="64"/>
  <c r="AV404" i="64"/>
  <c r="X71" i="25"/>
  <c r="AS71" i="25" s="1"/>
  <c r="Y73" i="25"/>
  <c r="P336" i="47"/>
  <c r="AP80" i="25"/>
  <c r="V82" i="25"/>
  <c r="Y251" i="46"/>
  <c r="W57" i="56"/>
  <c r="V43" i="73"/>
  <c r="V56" i="73" s="1"/>
  <c r="G196" i="64"/>
  <c r="G55" i="64"/>
  <c r="AA629" i="64"/>
  <c r="G487" i="64"/>
  <c r="G414" i="64"/>
  <c r="G125" i="64"/>
  <c r="G560" i="64"/>
  <c r="G341" i="64"/>
  <c r="G267" i="64"/>
  <c r="L55" i="64"/>
  <c r="L196" i="64"/>
  <c r="L414" i="64"/>
  <c r="L560" i="64"/>
  <c r="L487" i="64"/>
  <c r="L267" i="64"/>
  <c r="L125" i="64"/>
  <c r="L341" i="64"/>
  <c r="AN68" i="25"/>
  <c r="AL68" i="25"/>
  <c r="AH68" i="25"/>
  <c r="N251" i="46"/>
  <c r="K43" i="73"/>
  <c r="K56" i="73" s="1"/>
  <c r="K82" i="25"/>
  <c r="L57" i="56"/>
  <c r="W82" i="25"/>
  <c r="Z251" i="46"/>
  <c r="W43" i="73"/>
  <c r="W56" i="73" s="1"/>
  <c r="X57" i="56"/>
  <c r="J251" i="46"/>
  <c r="H57" i="56"/>
  <c r="G82" i="25"/>
  <c r="G43" i="73"/>
  <c r="G56" i="73" s="1"/>
  <c r="Z619" i="64"/>
  <c r="AB36" i="46"/>
  <c r="AB55" i="46"/>
  <c r="Z615" i="64"/>
  <c r="Z627" i="64"/>
  <c r="Z623" i="64"/>
  <c r="AB51" i="46"/>
  <c r="Z608" i="64"/>
  <c r="AB43" i="46"/>
  <c r="AB47" i="46"/>
  <c r="V36" i="46"/>
  <c r="T627" i="64"/>
  <c r="V55" i="46"/>
  <c r="T619" i="64"/>
  <c r="T608" i="64"/>
  <c r="V51" i="46"/>
  <c r="T615" i="64"/>
  <c r="T623" i="64"/>
  <c r="V43" i="46"/>
  <c r="V47" i="46"/>
  <c r="R619" i="64"/>
  <c r="R623" i="64"/>
  <c r="T51" i="46"/>
  <c r="R627" i="64"/>
  <c r="R615" i="64"/>
  <c r="R608" i="64"/>
  <c r="T55" i="46"/>
  <c r="T36" i="46"/>
  <c r="T47" i="46"/>
  <c r="T43" i="46"/>
  <c r="S615" i="64"/>
  <c r="S608" i="64"/>
  <c r="U51" i="46"/>
  <c r="S623" i="64"/>
  <c r="U36" i="46"/>
  <c r="U47" i="46"/>
  <c r="U43" i="46"/>
  <c r="S619" i="64"/>
  <c r="U55" i="46"/>
  <c r="S627" i="64"/>
  <c r="V623" i="64"/>
  <c r="V619" i="64"/>
  <c r="X51" i="46"/>
  <c r="X36" i="46"/>
  <c r="X55" i="46"/>
  <c r="V608" i="64"/>
  <c r="X47" i="46"/>
  <c r="X43" i="46"/>
  <c r="V615" i="64"/>
  <c r="V627" i="64"/>
  <c r="AB80" i="25"/>
  <c r="AV194" i="64"/>
  <c r="AV485" i="64"/>
  <c r="AV558" i="64"/>
  <c r="AG68" i="25"/>
  <c r="AO68" i="25"/>
  <c r="AA84" i="25"/>
  <c r="AA88" i="25" s="1"/>
  <c r="AA92" i="25" s="1"/>
  <c r="AQ80" i="25"/>
  <c r="U336" i="47"/>
  <c r="T57" i="56"/>
  <c r="V251" i="46"/>
  <c r="S82" i="25"/>
  <c r="S43" i="73"/>
  <c r="S56" i="73" s="1"/>
  <c r="U57" i="56"/>
  <c r="T43" i="73"/>
  <c r="T56" i="73" s="1"/>
  <c r="W251" i="46"/>
  <c r="T82" i="25"/>
  <c r="L82" i="25"/>
  <c r="O251" i="46"/>
  <c r="L43" i="73"/>
  <c r="L56" i="73" s="1"/>
  <c r="M57" i="56"/>
  <c r="AN80" i="25"/>
  <c r="P110" i="36"/>
  <c r="J336" i="47"/>
  <c r="R110" i="36"/>
  <c r="AH80" i="25"/>
  <c r="X76" i="25"/>
  <c r="AS76" i="25" s="1"/>
  <c r="Y78" i="25"/>
  <c r="AV554" i="64"/>
  <c r="AV408" i="64"/>
  <c r="T110" i="36"/>
  <c r="K414" i="64"/>
  <c r="K196" i="64"/>
  <c r="K267" i="64"/>
  <c r="K125" i="64"/>
  <c r="K560" i="64"/>
  <c r="K341" i="64"/>
  <c r="K487" i="64"/>
  <c r="K55" i="64"/>
  <c r="V57" i="56"/>
  <c r="U43" i="73"/>
  <c r="U56" i="73" s="1"/>
  <c r="X251" i="46"/>
  <c r="U82" i="25"/>
  <c r="J48" i="74"/>
  <c r="J67" i="75" s="1"/>
  <c r="K47" i="56"/>
  <c r="J40" i="70" s="1"/>
  <c r="J60" i="71" s="1"/>
  <c r="J64" i="25"/>
  <c r="J66" i="25" s="1"/>
  <c r="K55" i="56"/>
  <c r="J42" i="70" s="1"/>
  <c r="J62" i="71" s="1"/>
  <c r="J76" i="25"/>
  <c r="J78" i="25" s="1"/>
  <c r="J50" i="74"/>
  <c r="J69" i="75" s="1"/>
  <c r="J71" i="25"/>
  <c r="J73" i="25" s="1"/>
  <c r="J49" i="74"/>
  <c r="J68" i="75" s="1"/>
  <c r="K51" i="56"/>
  <c r="J41" i="70" s="1"/>
  <c r="J61" i="71" s="1"/>
  <c r="G336" i="47"/>
  <c r="O336" i="47"/>
  <c r="H336" i="47"/>
  <c r="AV253" i="64"/>
  <c r="AV473" i="64"/>
  <c r="AV477" i="64"/>
  <c r="AR80" i="25"/>
  <c r="AK80" i="25"/>
  <c r="V336" i="47"/>
  <c r="AD80" i="25"/>
  <c r="Y414" i="64"/>
  <c r="Y125" i="64"/>
  <c r="Y487" i="64"/>
  <c r="Y267" i="64"/>
  <c r="Y196" i="64"/>
  <c r="Y560" i="64"/>
  <c r="Y55" i="64"/>
  <c r="Y341" i="64"/>
  <c r="D82" i="25"/>
  <c r="D43" i="73"/>
  <c r="AC57" i="46"/>
  <c r="E57" i="56"/>
  <c r="G251" i="46"/>
  <c r="Z68" i="25"/>
  <c r="AG84" i="25"/>
  <c r="AG88" i="25" s="1"/>
  <c r="AG92" i="25" s="1"/>
  <c r="AQ84" i="25"/>
  <c r="AQ88" i="25" s="1"/>
  <c r="AQ92" i="25" s="1"/>
  <c r="U414" i="64"/>
  <c r="U196" i="64"/>
  <c r="U487" i="64"/>
  <c r="U560" i="64"/>
  <c r="U55" i="64"/>
  <c r="U341" i="64"/>
  <c r="U267" i="64"/>
  <c r="U125" i="64"/>
  <c r="F57" i="56"/>
  <c r="H251" i="46"/>
  <c r="E43" i="73"/>
  <c r="E56" i="73" s="1"/>
  <c r="E82" i="25"/>
  <c r="D110" i="36"/>
  <c r="AE84" i="25"/>
  <c r="AE88" i="25" s="1"/>
  <c r="AE92" i="25" s="1"/>
  <c r="W615" i="64"/>
  <c r="W623" i="64"/>
  <c r="Y51" i="46"/>
  <c r="Y36" i="46"/>
  <c r="W627" i="64"/>
  <c r="Y43" i="46"/>
  <c r="Y47" i="46"/>
  <c r="W608" i="64"/>
  <c r="W619" i="64"/>
  <c r="Y55" i="46"/>
  <c r="L619" i="64"/>
  <c r="N51" i="46"/>
  <c r="L627" i="64"/>
  <c r="L615" i="64"/>
  <c r="L623" i="64"/>
  <c r="N55" i="46"/>
  <c r="N36" i="46"/>
  <c r="L608" i="64"/>
  <c r="N43" i="46"/>
  <c r="N47" i="46"/>
  <c r="I619" i="64"/>
  <c r="K43" i="46"/>
  <c r="I627" i="64"/>
  <c r="K47" i="46"/>
  <c r="I623" i="64"/>
  <c r="K36" i="46"/>
  <c r="I615" i="64"/>
  <c r="K55" i="46"/>
  <c r="I608" i="64"/>
  <c r="K51" i="46"/>
  <c r="N615" i="64"/>
  <c r="N623" i="64"/>
  <c r="P55" i="46"/>
  <c r="N627" i="64"/>
  <c r="P36" i="46"/>
  <c r="P43" i="46"/>
  <c r="P47" i="46"/>
  <c r="P51" i="46"/>
  <c r="N619" i="64"/>
  <c r="N608" i="64"/>
  <c r="W110" i="36"/>
  <c r="N336" i="47"/>
  <c r="AC84" i="25"/>
  <c r="AC88" i="25" s="1"/>
  <c r="AC92" i="25" s="1"/>
  <c r="AV339" i="64"/>
  <c r="AV123" i="64"/>
  <c r="AG80" i="25"/>
  <c r="L336" i="47"/>
  <c r="T336" i="47"/>
  <c r="W336" i="47"/>
  <c r="AP68" i="25"/>
  <c r="Z84" i="25"/>
  <c r="Z88" i="25" s="1"/>
  <c r="Z92" i="25" s="1"/>
  <c r="V55" i="64"/>
  <c r="V414" i="64"/>
  <c r="V341" i="64"/>
  <c r="V267" i="64"/>
  <c r="V196" i="64"/>
  <c r="V560" i="64"/>
  <c r="V125" i="64"/>
  <c r="V487" i="64"/>
  <c r="W487" i="64"/>
  <c r="W55" i="64"/>
  <c r="W196" i="64"/>
  <c r="W341" i="64"/>
  <c r="W125" i="64"/>
  <c r="W267" i="64"/>
  <c r="W414" i="64"/>
  <c r="W560" i="64"/>
  <c r="O196" i="64"/>
  <c r="O487" i="64"/>
  <c r="O560" i="64"/>
  <c r="O55" i="64"/>
  <c r="O341" i="64"/>
  <c r="O414" i="64"/>
  <c r="O267" i="64"/>
  <c r="O125" i="64"/>
  <c r="AM68" i="25"/>
  <c r="AA80" i="25"/>
  <c r="AK84" i="25"/>
  <c r="AK88" i="25" s="1"/>
  <c r="AK92" i="25" s="1"/>
  <c r="N110" i="36"/>
  <c r="AE68" i="25"/>
  <c r="AM84" i="25"/>
  <c r="AM88" i="25" s="1"/>
  <c r="AM92" i="25" s="1"/>
  <c r="AV190" i="64"/>
  <c r="AV119" i="64"/>
  <c r="I221" i="44"/>
  <c r="L132" i="44"/>
  <c r="J221" i="44" s="1"/>
  <c r="AO84" i="25"/>
  <c r="AO88" i="25" s="1"/>
  <c r="AO92" i="25" s="1"/>
  <c r="H82" i="25"/>
  <c r="H43" i="73"/>
  <c r="H56" i="73" s="1"/>
  <c r="I57" i="56"/>
  <c r="K251" i="46"/>
  <c r="X414" i="64"/>
  <c r="X196" i="64"/>
  <c r="X55" i="64"/>
  <c r="X560" i="64"/>
  <c r="X125" i="64"/>
  <c r="X487" i="64"/>
  <c r="X267" i="64"/>
  <c r="X341" i="64"/>
  <c r="M115" i="64"/>
  <c r="M45" i="64"/>
  <c r="M404" i="64"/>
  <c r="M186" i="64"/>
  <c r="M477" i="64"/>
  <c r="M257" i="64"/>
  <c r="M550" i="64"/>
  <c r="M331" i="64"/>
  <c r="M182" i="64"/>
  <c r="M473" i="64"/>
  <c r="M327" i="64"/>
  <c r="M111" i="64"/>
  <c r="M400" i="64"/>
  <c r="M253" i="64"/>
  <c r="M41" i="64"/>
  <c r="M546" i="64"/>
  <c r="M393" i="64"/>
  <c r="M34" i="64"/>
  <c r="M246" i="64"/>
  <c r="M104" i="64"/>
  <c r="M175" i="64"/>
  <c r="M539" i="64"/>
  <c r="M320" i="64"/>
  <c r="M466" i="64"/>
  <c r="D29" i="57"/>
  <c r="C29" i="57" s="1"/>
  <c r="D117" i="47"/>
  <c r="D214" i="25"/>
  <c r="D165" i="56"/>
  <c r="C17" i="78"/>
  <c r="D17" i="78" s="1"/>
  <c r="E232" i="56"/>
  <c r="D368" i="47"/>
  <c r="C208" i="47"/>
  <c r="C368" i="47" s="1"/>
  <c r="P68" i="47"/>
  <c r="P127" i="47"/>
  <c r="P309" i="47"/>
  <c r="P315" i="47" s="1"/>
  <c r="J127" i="47"/>
  <c r="J68" i="47"/>
  <c r="J309" i="47"/>
  <c r="J315" i="47" s="1"/>
  <c r="H309" i="47"/>
  <c r="H315" i="47" s="1"/>
  <c r="H127" i="47"/>
  <c r="H68" i="47"/>
  <c r="S127" i="47"/>
  <c r="S309" i="47"/>
  <c r="S315" i="47" s="1"/>
  <c r="S68" i="47"/>
  <c r="Y271" i="25"/>
  <c r="X151" i="25"/>
  <c r="X271" i="25" s="1"/>
  <c r="W309" i="47"/>
  <c r="W315" i="47" s="1"/>
  <c r="W68" i="47"/>
  <c r="W127" i="47"/>
  <c r="Q68" i="47"/>
  <c r="Q309" i="47"/>
  <c r="Q315" i="47" s="1"/>
  <c r="Q127" i="47"/>
  <c r="O68" i="47"/>
  <c r="O309" i="47"/>
  <c r="O315" i="47" s="1"/>
  <c r="O127" i="47"/>
  <c r="R127" i="47"/>
  <c r="R309" i="47"/>
  <c r="R315" i="47" s="1"/>
  <c r="R68" i="47"/>
  <c r="L68" i="47"/>
  <c r="L127" i="47"/>
  <c r="L309" i="47"/>
  <c r="L315" i="47" s="1"/>
  <c r="N309" i="47"/>
  <c r="N315" i="47" s="1"/>
  <c r="N68" i="47"/>
  <c r="N127" i="47"/>
  <c r="I309" i="47"/>
  <c r="I315" i="47" s="1"/>
  <c r="I68" i="47"/>
  <c r="I127" i="47"/>
  <c r="K309" i="47"/>
  <c r="K315" i="47" s="1"/>
  <c r="K68" i="47"/>
  <c r="K127" i="47"/>
  <c r="AV233" i="46"/>
  <c r="CO165" i="46"/>
  <c r="U127" i="47"/>
  <c r="U68" i="47"/>
  <c r="U309" i="47"/>
  <c r="U315" i="47" s="1"/>
  <c r="M127" i="47"/>
  <c r="M309" i="47"/>
  <c r="M315" i="47" s="1"/>
  <c r="M68" i="47"/>
  <c r="T127" i="47"/>
  <c r="T309" i="47"/>
  <c r="T315" i="47" s="1"/>
  <c r="T68" i="47"/>
  <c r="G127" i="47"/>
  <c r="G68" i="47"/>
  <c r="G309" i="47"/>
  <c r="G315" i="47" s="1"/>
  <c r="F68" i="47"/>
  <c r="F309" i="47"/>
  <c r="F315" i="47" s="1"/>
  <c r="F127" i="47"/>
  <c r="V127" i="47"/>
  <c r="V309" i="47"/>
  <c r="V315" i="47" s="1"/>
  <c r="V68" i="47"/>
  <c r="E127" i="47"/>
  <c r="E309" i="47"/>
  <c r="E315" i="47" s="1"/>
  <c r="E68" i="47"/>
  <c r="AE122" i="25"/>
  <c r="AE264" i="25" s="1"/>
  <c r="AH226" i="46"/>
  <c r="AL122" i="25"/>
  <c r="AL264" i="25" s="1"/>
  <c r="AO226" i="46"/>
  <c r="Y123" i="25"/>
  <c r="X123" i="25" s="1"/>
  <c r="AX137" i="46"/>
  <c r="Z122" i="25"/>
  <c r="Z264" i="25" s="1"/>
  <c r="AC226" i="46"/>
  <c r="AM122" i="25"/>
  <c r="AM264" i="25" s="1"/>
  <c r="AP226" i="46"/>
  <c r="AC122" i="25"/>
  <c r="AC264" i="25" s="1"/>
  <c r="AF226" i="46"/>
  <c r="AB122" i="25"/>
  <c r="AB264" i="25" s="1"/>
  <c r="AE226" i="46"/>
  <c r="AR122" i="25"/>
  <c r="AR264" i="25" s="1"/>
  <c r="AU226" i="46"/>
  <c r="AP122" i="25"/>
  <c r="AP264" i="25" s="1"/>
  <c r="AS226" i="46"/>
  <c r="AN122" i="25"/>
  <c r="AN264" i="25" s="1"/>
  <c r="AQ226" i="46"/>
  <c r="AI122" i="25"/>
  <c r="AI264" i="25" s="1"/>
  <c r="AL226" i="46"/>
  <c r="Y142" i="25"/>
  <c r="X142" i="25" s="1"/>
  <c r="AX156" i="46"/>
  <c r="E83" i="46"/>
  <c r="AD122" i="25"/>
  <c r="AD264" i="25" s="1"/>
  <c r="AG226" i="46"/>
  <c r="AJ226" i="46"/>
  <c r="AG122" i="25"/>
  <c r="AG264" i="25" s="1"/>
  <c r="AH122" i="25"/>
  <c r="AH264" i="25" s="1"/>
  <c r="AK226" i="46"/>
  <c r="E83" i="44"/>
  <c r="E527" i="31"/>
  <c r="E532" i="31" s="1"/>
  <c r="C207" i="46"/>
  <c r="E207" i="46" s="1"/>
  <c r="C205" i="44"/>
  <c r="E205" i="44" s="1"/>
  <c r="H205" i="44" s="1"/>
  <c r="AN226" i="46"/>
  <c r="AK122" i="25"/>
  <c r="AK264" i="25" s="1"/>
  <c r="AQ122" i="25"/>
  <c r="AQ264" i="25" s="1"/>
  <c r="AT226" i="46"/>
  <c r="AH209" i="46"/>
  <c r="AS209" i="46"/>
  <c r="BJ209" i="46"/>
  <c r="P209" i="46"/>
  <c r="AY209" i="46"/>
  <c r="BR209" i="46"/>
  <c r="AF209" i="46"/>
  <c r="AI209" i="46"/>
  <c r="AT209" i="46"/>
  <c r="X209" i="46"/>
  <c r="AB209" i="46"/>
  <c r="W209" i="46"/>
  <c r="BK209" i="46"/>
  <c r="AA209" i="46"/>
  <c r="BP209" i="46"/>
  <c r="BL209" i="46"/>
  <c r="AW209" i="46"/>
  <c r="U209" i="46"/>
  <c r="J209" i="46"/>
  <c r="BA209" i="46"/>
  <c r="M209" i="46"/>
  <c r="BB209" i="46"/>
  <c r="AD209" i="46"/>
  <c r="AR209" i="46"/>
  <c r="AJ209" i="46"/>
  <c r="Q209" i="46"/>
  <c r="BI209" i="46"/>
  <c r="AO209" i="46"/>
  <c r="BE209" i="46"/>
  <c r="AG209" i="46"/>
  <c r="AV209" i="46"/>
  <c r="T209" i="46"/>
  <c r="L209" i="46"/>
  <c r="AZ209" i="46"/>
  <c r="BQ209" i="46"/>
  <c r="S209" i="46"/>
  <c r="BM209" i="46"/>
  <c r="V209" i="46"/>
  <c r="Y209" i="46"/>
  <c r="AE209" i="46"/>
  <c r="I209" i="46"/>
  <c r="BF209" i="46"/>
  <c r="I207" i="44"/>
  <c r="J207" i="44" s="1"/>
  <c r="O209" i="46"/>
  <c r="AP209" i="46"/>
  <c r="AK209" i="46"/>
  <c r="AL209" i="46"/>
  <c r="AN209" i="46"/>
  <c r="K209" i="46"/>
  <c r="R209" i="46"/>
  <c r="AM209" i="46"/>
  <c r="AQ209" i="46"/>
  <c r="BN209" i="46"/>
  <c r="BC209" i="46"/>
  <c r="Z209" i="46"/>
  <c r="BG209" i="46"/>
  <c r="BH209" i="46"/>
  <c r="BO209" i="46"/>
  <c r="AU209" i="46"/>
  <c r="BD209" i="46"/>
  <c r="N209" i="46"/>
  <c r="Y122" i="25"/>
  <c r="AB226" i="46"/>
  <c r="AX136" i="46"/>
  <c r="AO122" i="25"/>
  <c r="AO264" i="25" s="1"/>
  <c r="AR226" i="46"/>
  <c r="AA122" i="25"/>
  <c r="AA264" i="25" s="1"/>
  <c r="AD226" i="46"/>
  <c r="C103" i="36"/>
  <c r="AM226" i="46"/>
  <c r="AJ122" i="25"/>
  <c r="AJ264" i="25" s="1"/>
  <c r="AF122" i="25"/>
  <c r="AF264" i="25" s="1"/>
  <c r="AI226" i="46"/>
  <c r="C273" i="47"/>
  <c r="C304" i="25" l="1"/>
  <c r="X304" i="25"/>
  <c r="G223" i="56"/>
  <c r="F19" i="69"/>
  <c r="I223" i="56"/>
  <c r="H223" i="56"/>
  <c r="H303" i="25"/>
  <c r="AV141" i="46"/>
  <c r="AV145" i="46"/>
  <c r="V191" i="47" s="1"/>
  <c r="T19" i="69"/>
  <c r="T182" i="25"/>
  <c r="T303" i="25" s="1"/>
  <c r="M303" i="25"/>
  <c r="N223" i="56"/>
  <c r="I182" i="25"/>
  <c r="I303" i="25" s="1"/>
  <c r="O223" i="56"/>
  <c r="N303" i="25"/>
  <c r="R262" i="25"/>
  <c r="G303" i="25"/>
  <c r="AJ164" i="46"/>
  <c r="AE150" i="25" s="1"/>
  <c r="AI164" i="46"/>
  <c r="AD150" i="25" s="1"/>
  <c r="I19" i="69"/>
  <c r="AG141" i="46"/>
  <c r="G188" i="47" s="1"/>
  <c r="AL145" i="46"/>
  <c r="AG131" i="25" s="1"/>
  <c r="AG145" i="46"/>
  <c r="G191" i="47" s="1"/>
  <c r="AL141" i="46"/>
  <c r="AG127" i="25" s="1"/>
  <c r="AH145" i="46"/>
  <c r="AC131" i="25" s="1"/>
  <c r="AH164" i="46"/>
  <c r="H207" i="47" s="1"/>
  <c r="AI141" i="46"/>
  <c r="I188" i="47" s="1"/>
  <c r="AJ141" i="46"/>
  <c r="AE164" i="46"/>
  <c r="E207" i="47" s="1"/>
  <c r="AK145" i="46"/>
  <c r="K191" i="47" s="1"/>
  <c r="AK141" i="46"/>
  <c r="K188" i="47" s="1"/>
  <c r="Q262" i="25"/>
  <c r="O262" i="25"/>
  <c r="J262" i="25"/>
  <c r="AE141" i="46"/>
  <c r="Z127" i="25" s="1"/>
  <c r="C140" i="25"/>
  <c r="M563" i="64"/>
  <c r="M587" i="64" s="1"/>
  <c r="O203" i="46" s="1"/>
  <c r="K262" i="25"/>
  <c r="U182" i="25"/>
  <c r="U303" i="25" s="1"/>
  <c r="U19" i="69"/>
  <c r="V223" i="56"/>
  <c r="R19" i="69"/>
  <c r="R182" i="25"/>
  <c r="R303" i="25" s="1"/>
  <c r="S223" i="56"/>
  <c r="CO133" i="46"/>
  <c r="AA224" i="46"/>
  <c r="E262" i="25"/>
  <c r="D133" i="56"/>
  <c r="W223" i="56"/>
  <c r="V19" i="69"/>
  <c r="V182" i="25"/>
  <c r="V303" i="25" s="1"/>
  <c r="C203" i="25"/>
  <c r="X203" i="25"/>
  <c r="W262" i="25"/>
  <c r="M200" i="64"/>
  <c r="M224" i="64" s="1"/>
  <c r="U262" i="25"/>
  <c r="O182" i="25"/>
  <c r="O303" i="25" s="1"/>
  <c r="O19" i="69"/>
  <c r="P223" i="56"/>
  <c r="S262" i="25"/>
  <c r="J182" i="25"/>
  <c r="J19" i="69"/>
  <c r="K223" i="56"/>
  <c r="E19" i="69"/>
  <c r="E182" i="25"/>
  <c r="E303" i="25" s="1"/>
  <c r="F223" i="56"/>
  <c r="D303" i="25"/>
  <c r="V262" i="25"/>
  <c r="J303" i="25"/>
  <c r="K19" i="69"/>
  <c r="L223" i="56"/>
  <c r="K182" i="25"/>
  <c r="K303" i="25" s="1"/>
  <c r="W19" i="69"/>
  <c r="X223" i="56"/>
  <c r="W182" i="25"/>
  <c r="W303" i="25" s="1"/>
  <c r="Q19" i="69"/>
  <c r="Q182" i="25"/>
  <c r="R223" i="56"/>
  <c r="AV226" i="46"/>
  <c r="S19" i="69"/>
  <c r="S182" i="25"/>
  <c r="S303" i="25" s="1"/>
  <c r="T223" i="56"/>
  <c r="C119" i="25"/>
  <c r="D154" i="56"/>
  <c r="K152" i="44" s="1"/>
  <c r="L152" i="44" s="1"/>
  <c r="M58" i="64"/>
  <c r="M82" i="64" s="1"/>
  <c r="O78" i="46" s="1"/>
  <c r="J58" i="69"/>
  <c r="J64" i="69" s="1"/>
  <c r="J65" i="69" s="1"/>
  <c r="J54" i="74"/>
  <c r="J46" i="70"/>
  <c r="L13" i="73"/>
  <c r="L12" i="65"/>
  <c r="S44" i="73"/>
  <c r="S45" i="73" s="1"/>
  <c r="S45" i="65"/>
  <c r="L51" i="56"/>
  <c r="K41" i="70" s="1"/>
  <c r="K61" i="71" s="1"/>
  <c r="K71" i="25"/>
  <c r="K73" i="25" s="1"/>
  <c r="K49" i="74"/>
  <c r="K68" i="75" s="1"/>
  <c r="N265" i="64"/>
  <c r="N123" i="64"/>
  <c r="N53" i="64"/>
  <c r="N558" i="64"/>
  <c r="N485" i="64"/>
  <c r="N194" i="64"/>
  <c r="N339" i="64"/>
  <c r="N412" i="64"/>
  <c r="F71" i="25"/>
  <c r="F73" i="25" s="1"/>
  <c r="F49" i="74"/>
  <c r="F68" i="75" s="1"/>
  <c r="G51" i="56"/>
  <c r="F41" i="70" s="1"/>
  <c r="F61" i="71" s="1"/>
  <c r="F48" i="25"/>
  <c r="F50" i="25" s="1"/>
  <c r="G36" i="56"/>
  <c r="I255" i="46"/>
  <c r="F47" i="74"/>
  <c r="G43" i="56"/>
  <c r="F39" i="70" s="1"/>
  <c r="F59" i="25"/>
  <c r="L539" i="64"/>
  <c r="L104" i="64"/>
  <c r="L175" i="64"/>
  <c r="L393" i="64"/>
  <c r="L34" i="64"/>
  <c r="L320" i="64"/>
  <c r="L246" i="64"/>
  <c r="L466" i="64"/>
  <c r="L473" i="64"/>
  <c r="L400" i="64"/>
  <c r="L41" i="64"/>
  <c r="L182" i="64"/>
  <c r="L111" i="64"/>
  <c r="L546" i="64"/>
  <c r="L327" i="64"/>
  <c r="L253" i="64"/>
  <c r="T76" i="25"/>
  <c r="T78" i="25" s="1"/>
  <c r="T50" i="74"/>
  <c r="T69" i="75" s="1"/>
  <c r="U55" i="56"/>
  <c r="T42" i="70" s="1"/>
  <c r="T62" i="71" s="1"/>
  <c r="U43" i="56"/>
  <c r="T39" i="70" s="1"/>
  <c r="T59" i="25"/>
  <c r="T47" i="74"/>
  <c r="W190" i="64"/>
  <c r="W119" i="64"/>
  <c r="W481" i="64"/>
  <c r="W261" i="64"/>
  <c r="W554" i="64"/>
  <c r="W335" i="64"/>
  <c r="W408" i="64"/>
  <c r="W49" i="64"/>
  <c r="D56" i="73"/>
  <c r="C56" i="73" s="1"/>
  <c r="C43" i="73"/>
  <c r="H12" i="65"/>
  <c r="H13" i="73"/>
  <c r="V53" i="64"/>
  <c r="V485" i="64"/>
  <c r="V265" i="64"/>
  <c r="V412" i="64"/>
  <c r="V194" i="64"/>
  <c r="V558" i="64"/>
  <c r="V123" i="64"/>
  <c r="V339" i="64"/>
  <c r="V393" i="64"/>
  <c r="V466" i="64"/>
  <c r="V34" i="64"/>
  <c r="V246" i="64"/>
  <c r="V175" i="64"/>
  <c r="V104" i="64"/>
  <c r="V539" i="64"/>
  <c r="V320" i="64"/>
  <c r="V331" i="64"/>
  <c r="V45" i="64"/>
  <c r="V404" i="64"/>
  <c r="V115" i="64"/>
  <c r="V477" i="64"/>
  <c r="V550" i="64"/>
  <c r="V186" i="64"/>
  <c r="V257" i="64"/>
  <c r="S257" i="64"/>
  <c r="S115" i="64"/>
  <c r="S404" i="64"/>
  <c r="S477" i="64"/>
  <c r="S550" i="64"/>
  <c r="S186" i="64"/>
  <c r="S45" i="64"/>
  <c r="S331" i="64"/>
  <c r="S190" i="64"/>
  <c r="S261" i="64"/>
  <c r="S119" i="64"/>
  <c r="S554" i="64"/>
  <c r="S481" i="64"/>
  <c r="S335" i="64"/>
  <c r="S49" i="64"/>
  <c r="S408" i="64"/>
  <c r="O59" i="25"/>
  <c r="O47" i="74"/>
  <c r="P43" i="56"/>
  <c r="O39" i="70" s="1"/>
  <c r="R34" i="64"/>
  <c r="R175" i="64"/>
  <c r="R320" i="64"/>
  <c r="R104" i="64"/>
  <c r="R539" i="64"/>
  <c r="R393" i="64"/>
  <c r="R246" i="64"/>
  <c r="R466" i="64"/>
  <c r="R335" i="64"/>
  <c r="R119" i="64"/>
  <c r="R49" i="64"/>
  <c r="R554" i="64"/>
  <c r="R190" i="64"/>
  <c r="R408" i="64"/>
  <c r="R261" i="64"/>
  <c r="R481" i="64"/>
  <c r="T49" i="64"/>
  <c r="T408" i="64"/>
  <c r="T119" i="64"/>
  <c r="T190" i="64"/>
  <c r="T481" i="64"/>
  <c r="T554" i="64"/>
  <c r="T335" i="64"/>
  <c r="T261" i="64"/>
  <c r="T115" i="64"/>
  <c r="T404" i="64"/>
  <c r="T257" i="64"/>
  <c r="T186" i="64"/>
  <c r="T45" i="64"/>
  <c r="T331" i="64"/>
  <c r="T477" i="64"/>
  <c r="T550" i="64"/>
  <c r="W48" i="74"/>
  <c r="W67" i="75" s="1"/>
  <c r="W64" i="25"/>
  <c r="W66" i="25" s="1"/>
  <c r="X47" i="56"/>
  <c r="W40" i="70" s="1"/>
  <c r="W60" i="71" s="1"/>
  <c r="Z190" i="64"/>
  <c r="Z554" i="64"/>
  <c r="Z261" i="64"/>
  <c r="Z335" i="64"/>
  <c r="Z119" i="64"/>
  <c r="Z408" i="64"/>
  <c r="Z49" i="64"/>
  <c r="Z481" i="64"/>
  <c r="W48" i="25"/>
  <c r="W50" i="25" s="1"/>
  <c r="X36" i="56"/>
  <c r="Z255" i="46"/>
  <c r="AQ150" i="25"/>
  <c r="V207" i="47"/>
  <c r="AG150" i="25"/>
  <c r="L207" i="47"/>
  <c r="D12" i="65"/>
  <c r="D13" i="73"/>
  <c r="AA341" i="64"/>
  <c r="AA487" i="64"/>
  <c r="J45" i="65"/>
  <c r="J44" i="73"/>
  <c r="J45" i="73" s="1"/>
  <c r="Q44" i="65"/>
  <c r="R250" i="56"/>
  <c r="F44" i="73"/>
  <c r="F45" i="73" s="1"/>
  <c r="F45" i="65"/>
  <c r="AA623" i="64"/>
  <c r="G554" i="64"/>
  <c r="G408" i="64"/>
  <c r="G119" i="64"/>
  <c r="G190" i="64"/>
  <c r="G261" i="64"/>
  <c r="G335" i="64"/>
  <c r="G481" i="64"/>
  <c r="G49" i="64"/>
  <c r="G182" i="64"/>
  <c r="G400" i="64"/>
  <c r="G111" i="64"/>
  <c r="AA615" i="64"/>
  <c r="G327" i="64"/>
  <c r="G473" i="64"/>
  <c r="G41" i="64"/>
  <c r="G253" i="64"/>
  <c r="G546" i="64"/>
  <c r="H393" i="64"/>
  <c r="H466" i="64"/>
  <c r="H539" i="64"/>
  <c r="H104" i="64"/>
  <c r="H34" i="64"/>
  <c r="H246" i="64"/>
  <c r="H320" i="64"/>
  <c r="H175" i="64"/>
  <c r="F47" i="56"/>
  <c r="E40" i="70" s="1"/>
  <c r="E60" i="71" s="1"/>
  <c r="E64" i="25"/>
  <c r="E66" i="25" s="1"/>
  <c r="E48" i="74"/>
  <c r="E67" i="75" s="1"/>
  <c r="N47" i="74"/>
  <c r="N59" i="25"/>
  <c r="O43" i="56"/>
  <c r="N39" i="70" s="1"/>
  <c r="O51" i="56"/>
  <c r="N41" i="70" s="1"/>
  <c r="N61" i="71" s="1"/>
  <c r="N49" i="74"/>
  <c r="N68" i="75" s="1"/>
  <c r="N71" i="25"/>
  <c r="N73" i="25" s="1"/>
  <c r="N50" i="74"/>
  <c r="N69" i="75" s="1"/>
  <c r="O55" i="56"/>
  <c r="N42" i="70" s="1"/>
  <c r="N62" i="71" s="1"/>
  <c r="N76" i="25"/>
  <c r="N78" i="25" s="1"/>
  <c r="U59" i="25"/>
  <c r="U47" i="74"/>
  <c r="V43" i="56"/>
  <c r="U39" i="70" s="1"/>
  <c r="X550" i="64"/>
  <c r="X257" i="64"/>
  <c r="X115" i="64"/>
  <c r="X186" i="64"/>
  <c r="X404" i="64"/>
  <c r="X331" i="64"/>
  <c r="X45" i="64"/>
  <c r="X477" i="64"/>
  <c r="L50" i="74"/>
  <c r="L69" i="75" s="1"/>
  <c r="L76" i="25"/>
  <c r="L78" i="25" s="1"/>
  <c r="M55" i="56"/>
  <c r="L42" i="70" s="1"/>
  <c r="L62" i="71" s="1"/>
  <c r="O554" i="64"/>
  <c r="O335" i="64"/>
  <c r="O190" i="64"/>
  <c r="O49" i="64"/>
  <c r="O119" i="64"/>
  <c r="O261" i="64"/>
  <c r="O408" i="64"/>
  <c r="O481" i="64"/>
  <c r="M51" i="56"/>
  <c r="L41" i="70" s="1"/>
  <c r="L61" i="71" s="1"/>
  <c r="L49" i="74"/>
  <c r="L68" i="75" s="1"/>
  <c r="L71" i="25"/>
  <c r="L73" i="25" s="1"/>
  <c r="M207" i="47"/>
  <c r="AH150" i="25"/>
  <c r="G44" i="73"/>
  <c r="G45" i="73" s="1"/>
  <c r="G45" i="65"/>
  <c r="K44" i="73"/>
  <c r="K45" i="73" s="1"/>
  <c r="K45" i="65"/>
  <c r="X66" i="25"/>
  <c r="D105" i="36" s="1"/>
  <c r="O13" i="73"/>
  <c r="O12" i="65"/>
  <c r="J51" i="74"/>
  <c r="J95" i="74" s="1"/>
  <c r="J66" i="75"/>
  <c r="J70" i="75" s="1"/>
  <c r="AO141" i="46"/>
  <c r="AO145" i="46"/>
  <c r="AO164" i="46"/>
  <c r="F44" i="65"/>
  <c r="G250" i="56"/>
  <c r="AU164" i="46"/>
  <c r="AU141" i="46"/>
  <c r="AU145" i="46"/>
  <c r="K41" i="64"/>
  <c r="K327" i="64"/>
  <c r="K111" i="64"/>
  <c r="K253" i="64"/>
  <c r="K546" i="64"/>
  <c r="K400" i="64"/>
  <c r="K182" i="64"/>
  <c r="K473" i="64"/>
  <c r="K261" i="64"/>
  <c r="K554" i="64"/>
  <c r="K190" i="64"/>
  <c r="K49" i="64"/>
  <c r="K481" i="64"/>
  <c r="K119" i="64"/>
  <c r="K408" i="64"/>
  <c r="K335" i="64"/>
  <c r="R48" i="74"/>
  <c r="R67" i="75" s="1"/>
  <c r="S47" i="56"/>
  <c r="R40" i="70" s="1"/>
  <c r="R60" i="71" s="1"/>
  <c r="R64" i="25"/>
  <c r="R66" i="25" s="1"/>
  <c r="U41" i="64"/>
  <c r="U111" i="64"/>
  <c r="U327" i="64"/>
  <c r="U473" i="64"/>
  <c r="U253" i="64"/>
  <c r="U182" i="64"/>
  <c r="U400" i="64"/>
  <c r="U546" i="64"/>
  <c r="S36" i="56"/>
  <c r="U255" i="46"/>
  <c r="R48" i="25"/>
  <c r="R50" i="25" s="1"/>
  <c r="J408" i="64"/>
  <c r="J335" i="64"/>
  <c r="J261" i="64"/>
  <c r="J190" i="64"/>
  <c r="J481" i="64"/>
  <c r="J119" i="64"/>
  <c r="J554" i="64"/>
  <c r="J49" i="64"/>
  <c r="G47" i="74"/>
  <c r="G59" i="25"/>
  <c r="H43" i="56"/>
  <c r="G39" i="70" s="1"/>
  <c r="Y119" i="64"/>
  <c r="Y481" i="64"/>
  <c r="Y554" i="64"/>
  <c r="Y261" i="64"/>
  <c r="Y190" i="64"/>
  <c r="Y335" i="64"/>
  <c r="Y408" i="64"/>
  <c r="Y49" i="64"/>
  <c r="W51" i="56"/>
  <c r="V41" i="70" s="1"/>
  <c r="V61" i="71" s="1"/>
  <c r="V49" i="74"/>
  <c r="V68" i="75" s="1"/>
  <c r="V71" i="25"/>
  <c r="V73" i="25" s="1"/>
  <c r="Y182" i="64"/>
  <c r="Y473" i="64"/>
  <c r="Y546" i="64"/>
  <c r="Y327" i="64"/>
  <c r="Y400" i="64"/>
  <c r="Y111" i="64"/>
  <c r="Y253" i="64"/>
  <c r="Y41" i="64"/>
  <c r="P186" i="64"/>
  <c r="P477" i="64"/>
  <c r="P115" i="64"/>
  <c r="P331" i="64"/>
  <c r="P257" i="64"/>
  <c r="P404" i="64"/>
  <c r="P550" i="64"/>
  <c r="P45" i="64"/>
  <c r="P41" i="64"/>
  <c r="P253" i="64"/>
  <c r="P546" i="64"/>
  <c r="P327" i="64"/>
  <c r="P182" i="64"/>
  <c r="P111" i="64"/>
  <c r="P473" i="64"/>
  <c r="P400" i="64"/>
  <c r="C336" i="47"/>
  <c r="O44" i="65"/>
  <c r="P250" i="56"/>
  <c r="N250" i="56"/>
  <c r="M44" i="65"/>
  <c r="M417" i="64"/>
  <c r="M441" i="64" s="1"/>
  <c r="O201" i="46" s="1"/>
  <c r="L44" i="73"/>
  <c r="L45" i="73" s="1"/>
  <c r="L45" i="65"/>
  <c r="T12" i="65"/>
  <c r="T13" i="73"/>
  <c r="AW164" i="46"/>
  <c r="AW145" i="46"/>
  <c r="AW141" i="46"/>
  <c r="K64" i="25"/>
  <c r="K66" i="25" s="1"/>
  <c r="K48" i="74"/>
  <c r="K67" i="75" s="1"/>
  <c r="L47" i="56"/>
  <c r="K40" i="70" s="1"/>
  <c r="K60" i="71" s="1"/>
  <c r="K76" i="25"/>
  <c r="K78" i="25" s="1"/>
  <c r="K50" i="74"/>
  <c r="K69" i="75" s="1"/>
  <c r="L55" i="56"/>
  <c r="K42" i="70" s="1"/>
  <c r="K62" i="71" s="1"/>
  <c r="I393" i="64"/>
  <c r="I320" i="64"/>
  <c r="I539" i="64"/>
  <c r="I175" i="64"/>
  <c r="I246" i="64"/>
  <c r="I104" i="64"/>
  <c r="I34" i="64"/>
  <c r="I466" i="64"/>
  <c r="I335" i="64"/>
  <c r="I49" i="64"/>
  <c r="I119" i="64"/>
  <c r="I261" i="64"/>
  <c r="I481" i="64"/>
  <c r="I408" i="64"/>
  <c r="I554" i="64"/>
  <c r="I190" i="64"/>
  <c r="I257" i="64"/>
  <c r="I404" i="64"/>
  <c r="I186" i="64"/>
  <c r="I115" i="64"/>
  <c r="I550" i="64"/>
  <c r="I45" i="64"/>
  <c r="I477" i="64"/>
  <c r="I331" i="64"/>
  <c r="I48" i="25"/>
  <c r="I50" i="25" s="1"/>
  <c r="J36" i="56"/>
  <c r="L255" i="46"/>
  <c r="L485" i="64"/>
  <c r="L265" i="64"/>
  <c r="L558" i="64"/>
  <c r="L194" i="64"/>
  <c r="L412" i="64"/>
  <c r="L53" i="64"/>
  <c r="L123" i="64"/>
  <c r="L339" i="64"/>
  <c r="W257" i="64"/>
  <c r="W45" i="64"/>
  <c r="W186" i="64"/>
  <c r="W115" i="64"/>
  <c r="W331" i="64"/>
  <c r="W477" i="64"/>
  <c r="W550" i="64"/>
  <c r="W404" i="64"/>
  <c r="W123" i="64"/>
  <c r="W53" i="64"/>
  <c r="W339" i="64"/>
  <c r="W485" i="64"/>
  <c r="W412" i="64"/>
  <c r="W194" i="64"/>
  <c r="W265" i="64"/>
  <c r="W558" i="64"/>
  <c r="W111" i="64"/>
  <c r="W327" i="64"/>
  <c r="W253" i="64"/>
  <c r="W41" i="64"/>
  <c r="W546" i="64"/>
  <c r="W400" i="64"/>
  <c r="W182" i="64"/>
  <c r="W473" i="64"/>
  <c r="C82" i="25"/>
  <c r="E66" i="36" s="1"/>
  <c r="U44" i="65"/>
  <c r="V250" i="56"/>
  <c r="X78" i="25"/>
  <c r="D108" i="36" s="1"/>
  <c r="Y84" i="25"/>
  <c r="AR145" i="46"/>
  <c r="AR164" i="46"/>
  <c r="AR141" i="46"/>
  <c r="H188" i="47"/>
  <c r="AC127" i="25"/>
  <c r="V111" i="64"/>
  <c r="V400" i="64"/>
  <c r="V182" i="64"/>
  <c r="V327" i="64"/>
  <c r="V546" i="64"/>
  <c r="V41" i="64"/>
  <c r="V473" i="64"/>
  <c r="V253" i="64"/>
  <c r="T55" i="56"/>
  <c r="S42" i="70" s="1"/>
  <c r="S62" i="71" s="1"/>
  <c r="S76" i="25"/>
  <c r="S78" i="25" s="1"/>
  <c r="S50" i="74"/>
  <c r="S69" i="75" s="1"/>
  <c r="V49" i="64"/>
  <c r="V554" i="64"/>
  <c r="V119" i="64"/>
  <c r="V261" i="64"/>
  <c r="V335" i="64"/>
  <c r="V190" i="64"/>
  <c r="V408" i="64"/>
  <c r="V481" i="64"/>
  <c r="P47" i="74"/>
  <c r="P59" i="25"/>
  <c r="Q43" i="56"/>
  <c r="P39" i="70" s="1"/>
  <c r="P71" i="25"/>
  <c r="P73" i="25" s="1"/>
  <c r="Q51" i="56"/>
  <c r="P41" i="70" s="1"/>
  <c r="P61" i="71" s="1"/>
  <c r="P49" i="74"/>
  <c r="P68" i="75" s="1"/>
  <c r="O64" i="25"/>
  <c r="O66" i="25" s="1"/>
  <c r="P47" i="56"/>
  <c r="O40" i="70" s="1"/>
  <c r="O60" i="71" s="1"/>
  <c r="O48" i="74"/>
  <c r="O67" i="75" s="1"/>
  <c r="R546" i="64"/>
  <c r="R473" i="64"/>
  <c r="R182" i="64"/>
  <c r="R253" i="64"/>
  <c r="R400" i="64"/>
  <c r="R41" i="64"/>
  <c r="R111" i="64"/>
  <c r="R327" i="64"/>
  <c r="R45" i="64"/>
  <c r="R331" i="64"/>
  <c r="R550" i="64"/>
  <c r="R404" i="64"/>
  <c r="R115" i="64"/>
  <c r="R477" i="64"/>
  <c r="R257" i="64"/>
  <c r="R186" i="64"/>
  <c r="T400" i="64"/>
  <c r="T182" i="64"/>
  <c r="T41" i="64"/>
  <c r="T546" i="64"/>
  <c r="T473" i="64"/>
  <c r="T111" i="64"/>
  <c r="T253" i="64"/>
  <c r="T327" i="64"/>
  <c r="Q50" i="74"/>
  <c r="Q69" i="75" s="1"/>
  <c r="Q76" i="25"/>
  <c r="Q78" i="25" s="1"/>
  <c r="R55" i="56"/>
  <c r="Q42" i="70" s="1"/>
  <c r="Q62" i="71" s="1"/>
  <c r="W47" i="74"/>
  <c r="W59" i="25"/>
  <c r="X43" i="56"/>
  <c r="W39" i="70" s="1"/>
  <c r="Z558" i="64"/>
  <c r="Z123" i="64"/>
  <c r="Z339" i="64"/>
  <c r="Z485" i="64"/>
  <c r="Z194" i="64"/>
  <c r="Z265" i="64"/>
  <c r="Z412" i="64"/>
  <c r="Z53" i="64"/>
  <c r="Z404" i="64"/>
  <c r="Z115" i="64"/>
  <c r="Z477" i="64"/>
  <c r="Z331" i="64"/>
  <c r="Z186" i="64"/>
  <c r="Z257" i="64"/>
  <c r="Z550" i="64"/>
  <c r="Z45" i="64"/>
  <c r="X250" i="56"/>
  <c r="W44" i="65"/>
  <c r="L250" i="56"/>
  <c r="K44" i="65"/>
  <c r="AA560" i="64"/>
  <c r="V44" i="65"/>
  <c r="W250" i="56"/>
  <c r="J56" i="74"/>
  <c r="J48" i="70"/>
  <c r="J16" i="70"/>
  <c r="J18" i="74"/>
  <c r="J13" i="73"/>
  <c r="J12" i="65"/>
  <c r="G404" i="64"/>
  <c r="G45" i="64"/>
  <c r="G257" i="64"/>
  <c r="G331" i="64"/>
  <c r="G186" i="64"/>
  <c r="G115" i="64"/>
  <c r="G550" i="64"/>
  <c r="AA619" i="64"/>
  <c r="G477" i="64"/>
  <c r="G34" i="64"/>
  <c r="G320" i="64"/>
  <c r="G104" i="64"/>
  <c r="G539" i="64"/>
  <c r="G393" i="64"/>
  <c r="G175" i="64"/>
  <c r="G466" i="64"/>
  <c r="G246" i="64"/>
  <c r="AA608" i="64"/>
  <c r="E36" i="56"/>
  <c r="AC36" i="46"/>
  <c r="G255" i="46"/>
  <c r="D48" i="25"/>
  <c r="E48" i="25"/>
  <c r="E50" i="25" s="1"/>
  <c r="F36" i="56"/>
  <c r="H255" i="46"/>
  <c r="H481" i="64"/>
  <c r="H408" i="64"/>
  <c r="H119" i="64"/>
  <c r="H335" i="64"/>
  <c r="H261" i="64"/>
  <c r="H49" i="64"/>
  <c r="H554" i="64"/>
  <c r="H190" i="64"/>
  <c r="Q104" i="64"/>
  <c r="Q34" i="64"/>
  <c r="Q246" i="64"/>
  <c r="Q320" i="64"/>
  <c r="Q175" i="64"/>
  <c r="Q466" i="64"/>
  <c r="Q393" i="64"/>
  <c r="Q539" i="64"/>
  <c r="N48" i="25"/>
  <c r="N50" i="25" s="1"/>
  <c r="O36" i="56"/>
  <c r="Q255" i="46"/>
  <c r="Q253" i="64"/>
  <c r="Q41" i="64"/>
  <c r="Q182" i="64"/>
  <c r="Q111" i="64"/>
  <c r="Q400" i="64"/>
  <c r="Q546" i="64"/>
  <c r="Q327" i="64"/>
  <c r="Q473" i="64"/>
  <c r="X408" i="64"/>
  <c r="X190" i="64"/>
  <c r="X554" i="64"/>
  <c r="X119" i="64"/>
  <c r="X49" i="64"/>
  <c r="X481" i="64"/>
  <c r="X261" i="64"/>
  <c r="X335" i="64"/>
  <c r="X393" i="64"/>
  <c r="X175" i="64"/>
  <c r="X539" i="64"/>
  <c r="X34" i="64"/>
  <c r="X466" i="64"/>
  <c r="X246" i="64"/>
  <c r="X320" i="64"/>
  <c r="X104" i="64"/>
  <c r="L48" i="25"/>
  <c r="L50" i="25" s="1"/>
  <c r="O255" i="46"/>
  <c r="M36" i="56"/>
  <c r="M47" i="56"/>
  <c r="L40" i="70" s="1"/>
  <c r="L60" i="71" s="1"/>
  <c r="L64" i="25"/>
  <c r="L66" i="25" s="1"/>
  <c r="L48" i="74"/>
  <c r="L67" i="75" s="1"/>
  <c r="O320" i="64"/>
  <c r="O539" i="64"/>
  <c r="O246" i="64"/>
  <c r="O466" i="64"/>
  <c r="O34" i="64"/>
  <c r="O104" i="64"/>
  <c r="O175" i="64"/>
  <c r="O393" i="64"/>
  <c r="W44" i="73"/>
  <c r="W45" i="73" s="1"/>
  <c r="W45" i="65"/>
  <c r="Y68" i="25"/>
  <c r="X61" i="25"/>
  <c r="D104" i="36" s="1"/>
  <c r="M12" i="65"/>
  <c r="M13" i="73"/>
  <c r="J59" i="71"/>
  <c r="J63" i="71" s="1"/>
  <c r="J43" i="70"/>
  <c r="J87" i="70" s="1"/>
  <c r="N13" i="73"/>
  <c r="N12" i="65"/>
  <c r="K246" i="64"/>
  <c r="K175" i="64"/>
  <c r="K104" i="64"/>
  <c r="K34" i="64"/>
  <c r="K393" i="64"/>
  <c r="K539" i="64"/>
  <c r="K320" i="64"/>
  <c r="K466" i="64"/>
  <c r="H49" i="74"/>
  <c r="H68" i="75" s="1"/>
  <c r="I51" i="56"/>
  <c r="H41" i="70" s="1"/>
  <c r="H61" i="71" s="1"/>
  <c r="H71" i="25"/>
  <c r="H73" i="25" s="1"/>
  <c r="I47" i="56"/>
  <c r="H40" i="70" s="1"/>
  <c r="H60" i="71" s="1"/>
  <c r="H64" i="25"/>
  <c r="H66" i="25" s="1"/>
  <c r="H48" i="74"/>
  <c r="H67" i="75" s="1"/>
  <c r="U45" i="64"/>
  <c r="U404" i="64"/>
  <c r="U477" i="64"/>
  <c r="U331" i="64"/>
  <c r="U257" i="64"/>
  <c r="U186" i="64"/>
  <c r="U115" i="64"/>
  <c r="U550" i="64"/>
  <c r="U481" i="64"/>
  <c r="U554" i="64"/>
  <c r="U261" i="64"/>
  <c r="U119" i="64"/>
  <c r="U335" i="64"/>
  <c r="U408" i="64"/>
  <c r="U190" i="64"/>
  <c r="U49" i="64"/>
  <c r="J255" i="46"/>
  <c r="H36" i="56"/>
  <c r="G48" i="25"/>
  <c r="G50" i="25" s="1"/>
  <c r="J175" i="64"/>
  <c r="J539" i="64"/>
  <c r="J104" i="64"/>
  <c r="J393" i="64"/>
  <c r="J34" i="64"/>
  <c r="J246" i="64"/>
  <c r="J320" i="64"/>
  <c r="J466" i="64"/>
  <c r="J477" i="64"/>
  <c r="J404" i="64"/>
  <c r="J115" i="64"/>
  <c r="J45" i="64"/>
  <c r="J331" i="64"/>
  <c r="J257" i="64"/>
  <c r="J550" i="64"/>
  <c r="J186" i="64"/>
  <c r="Y104" i="64"/>
  <c r="Y34" i="64"/>
  <c r="Y466" i="64"/>
  <c r="Y539" i="64"/>
  <c r="Y175" i="64"/>
  <c r="Y246" i="64"/>
  <c r="Y393" i="64"/>
  <c r="Y320" i="64"/>
  <c r="Y339" i="64"/>
  <c r="Y265" i="64"/>
  <c r="Y53" i="64"/>
  <c r="Y558" i="64"/>
  <c r="Y194" i="64"/>
  <c r="Y123" i="64"/>
  <c r="Y485" i="64"/>
  <c r="Y412" i="64"/>
  <c r="P34" i="64"/>
  <c r="P104" i="64"/>
  <c r="P175" i="64"/>
  <c r="P393" i="64"/>
  <c r="P466" i="64"/>
  <c r="P320" i="64"/>
  <c r="P539" i="64"/>
  <c r="P246" i="64"/>
  <c r="M49" i="74"/>
  <c r="M68" i="75" s="1"/>
  <c r="N51" i="56"/>
  <c r="M41" i="70" s="1"/>
  <c r="M61" i="71" s="1"/>
  <c r="M71" i="25"/>
  <c r="M73" i="25" s="1"/>
  <c r="M47" i="74"/>
  <c r="M59" i="25"/>
  <c r="N43" i="56"/>
  <c r="M39" i="70" s="1"/>
  <c r="E45" i="65"/>
  <c r="E44" i="73"/>
  <c r="E45" i="73" s="1"/>
  <c r="S250" i="56"/>
  <c r="R44" i="65"/>
  <c r="AD131" i="25"/>
  <c r="I191" i="47"/>
  <c r="K207" i="47"/>
  <c r="AF150" i="25"/>
  <c r="M490" i="64"/>
  <c r="M514" i="64" s="1"/>
  <c r="O202" i="46" s="1"/>
  <c r="M129" i="64"/>
  <c r="M153" i="64" s="1"/>
  <c r="J16" i="74"/>
  <c r="J14" i="70"/>
  <c r="U12" i="65"/>
  <c r="U13" i="73"/>
  <c r="AN145" i="46"/>
  <c r="AN164" i="46"/>
  <c r="AN141" i="46"/>
  <c r="S13" i="73"/>
  <c r="S12" i="65"/>
  <c r="N466" i="64"/>
  <c r="N104" i="64"/>
  <c r="N539" i="64"/>
  <c r="N393" i="64"/>
  <c r="N34" i="64"/>
  <c r="N175" i="64"/>
  <c r="N320" i="64"/>
  <c r="N246" i="64"/>
  <c r="K47" i="74"/>
  <c r="L43" i="56"/>
  <c r="K39" i="70" s="1"/>
  <c r="K59" i="25"/>
  <c r="N554" i="64"/>
  <c r="N481" i="64"/>
  <c r="N49" i="64"/>
  <c r="N335" i="64"/>
  <c r="N190" i="64"/>
  <c r="N119" i="64"/>
  <c r="N408" i="64"/>
  <c r="N261" i="64"/>
  <c r="F76" i="25"/>
  <c r="F78" i="25" s="1"/>
  <c r="G55" i="56"/>
  <c r="F42" i="70" s="1"/>
  <c r="F62" i="71" s="1"/>
  <c r="F50" i="74"/>
  <c r="F69" i="75" s="1"/>
  <c r="G47" i="56"/>
  <c r="F40" i="70" s="1"/>
  <c r="F60" i="71" s="1"/>
  <c r="F48" i="74"/>
  <c r="F67" i="75" s="1"/>
  <c r="F64" i="25"/>
  <c r="F66" i="25" s="1"/>
  <c r="J47" i="56"/>
  <c r="I40" i="70" s="1"/>
  <c r="I60" i="71" s="1"/>
  <c r="I64" i="25"/>
  <c r="I66" i="25" s="1"/>
  <c r="I48" i="74"/>
  <c r="I67" i="75" s="1"/>
  <c r="I76" i="25"/>
  <c r="I78" i="25" s="1"/>
  <c r="I50" i="74"/>
  <c r="I69" i="75" s="1"/>
  <c r="J55" i="56"/>
  <c r="I42" i="70" s="1"/>
  <c r="I62" i="71" s="1"/>
  <c r="J51" i="56"/>
  <c r="I41" i="70" s="1"/>
  <c r="I61" i="71" s="1"/>
  <c r="I49" i="74"/>
  <c r="I68" i="75" s="1"/>
  <c r="I71" i="25"/>
  <c r="I73" i="25" s="1"/>
  <c r="W104" i="64"/>
  <c r="W320" i="64"/>
  <c r="W175" i="64"/>
  <c r="W393" i="64"/>
  <c r="W246" i="64"/>
  <c r="W539" i="64"/>
  <c r="W34" i="64"/>
  <c r="W466" i="64"/>
  <c r="T48" i="25"/>
  <c r="T50" i="25" s="1"/>
  <c r="U36" i="56"/>
  <c r="W255" i="46"/>
  <c r="R13" i="73"/>
  <c r="R12" i="65"/>
  <c r="E250" i="56"/>
  <c r="D44" i="65"/>
  <c r="D57" i="56"/>
  <c r="V13" i="73"/>
  <c r="V12" i="65"/>
  <c r="H45" i="65"/>
  <c r="H44" i="73"/>
  <c r="H45" i="73" s="1"/>
  <c r="AT164" i="46"/>
  <c r="AT141" i="46"/>
  <c r="AT145" i="46"/>
  <c r="T44" i="65"/>
  <c r="U250" i="56"/>
  <c r="S44" i="65"/>
  <c r="T250" i="56"/>
  <c r="S47" i="74"/>
  <c r="T43" i="56"/>
  <c r="S39" i="70" s="1"/>
  <c r="S59" i="25"/>
  <c r="V255" i="46"/>
  <c r="S48" i="25"/>
  <c r="S50" i="25" s="1"/>
  <c r="T36" i="56"/>
  <c r="S558" i="64"/>
  <c r="S339" i="64"/>
  <c r="S123" i="64"/>
  <c r="S265" i="64"/>
  <c r="S53" i="64"/>
  <c r="S194" i="64"/>
  <c r="S412" i="64"/>
  <c r="S485" i="64"/>
  <c r="P64" i="25"/>
  <c r="P66" i="25" s="1"/>
  <c r="Q47" i="56"/>
  <c r="P40" i="70" s="1"/>
  <c r="P60" i="71" s="1"/>
  <c r="P48" i="74"/>
  <c r="P67" i="75" s="1"/>
  <c r="S246" i="64"/>
  <c r="S320" i="64"/>
  <c r="S393" i="64"/>
  <c r="S539" i="64"/>
  <c r="S175" i="64"/>
  <c r="S34" i="64"/>
  <c r="S104" i="64"/>
  <c r="S466" i="64"/>
  <c r="O48" i="25"/>
  <c r="O50" i="25" s="1"/>
  <c r="P36" i="56"/>
  <c r="R255" i="46"/>
  <c r="R265" i="64"/>
  <c r="R53" i="64"/>
  <c r="R558" i="64"/>
  <c r="R123" i="64"/>
  <c r="R412" i="64"/>
  <c r="R339" i="64"/>
  <c r="R485" i="64"/>
  <c r="R194" i="64"/>
  <c r="Q64" i="25"/>
  <c r="Q66" i="25" s="1"/>
  <c r="R47" i="56"/>
  <c r="Q40" i="70" s="1"/>
  <c r="Q60" i="71" s="1"/>
  <c r="Q48" i="74"/>
  <c r="Q67" i="75" s="1"/>
  <c r="Q49" i="74"/>
  <c r="Q68" i="75" s="1"/>
  <c r="Q71" i="25"/>
  <c r="Q73" i="25" s="1"/>
  <c r="R51" i="56"/>
  <c r="Q41" i="70" s="1"/>
  <c r="Q61" i="71" s="1"/>
  <c r="T53" i="64"/>
  <c r="T412" i="64"/>
  <c r="T123" i="64"/>
  <c r="T485" i="64"/>
  <c r="T265" i="64"/>
  <c r="T558" i="64"/>
  <c r="T339" i="64"/>
  <c r="T194" i="64"/>
  <c r="Z539" i="64"/>
  <c r="Z393" i="64"/>
  <c r="Z175" i="64"/>
  <c r="Z466" i="64"/>
  <c r="Z320" i="64"/>
  <c r="Z104" i="64"/>
  <c r="Z34" i="64"/>
  <c r="Z246" i="64"/>
  <c r="Z182" i="64"/>
  <c r="Z111" i="64"/>
  <c r="Z400" i="64"/>
  <c r="Z473" i="64"/>
  <c r="Z327" i="64"/>
  <c r="Z253" i="64"/>
  <c r="Z41" i="64"/>
  <c r="Z546" i="64"/>
  <c r="I45" i="65"/>
  <c r="I44" i="73"/>
  <c r="I45" i="73" s="1"/>
  <c r="AA125" i="64"/>
  <c r="D45" i="65"/>
  <c r="D44" i="73"/>
  <c r="AA55" i="64"/>
  <c r="X73" i="25"/>
  <c r="D107" i="36" s="1"/>
  <c r="Y80" i="25"/>
  <c r="J55" i="74"/>
  <c r="J47" i="70"/>
  <c r="Q250" i="56"/>
  <c r="P44" i="65"/>
  <c r="F12" i="65"/>
  <c r="F13" i="73"/>
  <c r="G485" i="64"/>
  <c r="G123" i="64"/>
  <c r="G412" i="64"/>
  <c r="AA627" i="64"/>
  <c r="G194" i="64"/>
  <c r="G339" i="64"/>
  <c r="G265" i="64"/>
  <c r="G558" i="64"/>
  <c r="G53" i="64"/>
  <c r="D71" i="25"/>
  <c r="D73" i="25" s="1"/>
  <c r="AC51" i="46"/>
  <c r="CO51" i="46" s="1"/>
  <c r="D49" i="74"/>
  <c r="E51" i="56"/>
  <c r="H412" i="64"/>
  <c r="H194" i="64"/>
  <c r="H123" i="64"/>
  <c r="H265" i="64"/>
  <c r="H339" i="64"/>
  <c r="H558" i="64"/>
  <c r="H53" i="64"/>
  <c r="H485" i="64"/>
  <c r="F55" i="56"/>
  <c r="E42" i="70" s="1"/>
  <c r="E62" i="71" s="1"/>
  <c r="E50" i="74"/>
  <c r="E69" i="75" s="1"/>
  <c r="E76" i="25"/>
  <c r="E78" i="25" s="1"/>
  <c r="E47" i="74"/>
  <c r="E59" i="25"/>
  <c r="F43" i="56"/>
  <c r="E39" i="70" s="1"/>
  <c r="Q408" i="64"/>
  <c r="Q49" i="64"/>
  <c r="Q119" i="64"/>
  <c r="Q261" i="64"/>
  <c r="Q335" i="64"/>
  <c r="Q554" i="64"/>
  <c r="Q481" i="64"/>
  <c r="Q190" i="64"/>
  <c r="Q265" i="64"/>
  <c r="Q412" i="64"/>
  <c r="Q485" i="64"/>
  <c r="Q194" i="64"/>
  <c r="Q339" i="64"/>
  <c r="Q123" i="64"/>
  <c r="Q558" i="64"/>
  <c r="Q53" i="64"/>
  <c r="X327" i="64"/>
  <c r="X473" i="64"/>
  <c r="X253" i="64"/>
  <c r="X182" i="64"/>
  <c r="X41" i="64"/>
  <c r="X111" i="64"/>
  <c r="X546" i="64"/>
  <c r="X400" i="64"/>
  <c r="V36" i="56"/>
  <c r="U48" i="25"/>
  <c r="U50" i="25" s="1"/>
  <c r="X255" i="46"/>
  <c r="U76" i="25"/>
  <c r="U78" i="25" s="1"/>
  <c r="V55" i="56"/>
  <c r="U42" i="70" s="1"/>
  <c r="U62" i="71" s="1"/>
  <c r="U50" i="74"/>
  <c r="U69" i="75" s="1"/>
  <c r="M43" i="56"/>
  <c r="L39" i="70" s="1"/>
  <c r="L47" i="74"/>
  <c r="L59" i="25"/>
  <c r="O123" i="64"/>
  <c r="O194" i="64"/>
  <c r="O412" i="64"/>
  <c r="O53" i="64"/>
  <c r="O339" i="64"/>
  <c r="O485" i="64"/>
  <c r="O558" i="64"/>
  <c r="O265" i="64"/>
  <c r="M191" i="47"/>
  <c r="AH131" i="25"/>
  <c r="G12" i="65"/>
  <c r="G13" i="73"/>
  <c r="W12" i="65"/>
  <c r="W13" i="73"/>
  <c r="I44" i="65"/>
  <c r="J250" i="56"/>
  <c r="O44" i="73"/>
  <c r="O45" i="73" s="1"/>
  <c r="O45" i="65"/>
  <c r="K254" i="56"/>
  <c r="J61" i="25"/>
  <c r="J84" i="25" s="1"/>
  <c r="J88" i="25" s="1"/>
  <c r="J105" i="25"/>
  <c r="P13" i="73"/>
  <c r="P12" i="65"/>
  <c r="P44" i="73"/>
  <c r="P45" i="73" s="1"/>
  <c r="P45" i="65"/>
  <c r="Q12" i="65"/>
  <c r="Q13" i="73"/>
  <c r="Q44" i="73"/>
  <c r="Q45" i="73" s="1"/>
  <c r="Q45" i="65"/>
  <c r="AS141" i="46"/>
  <c r="AS164" i="46"/>
  <c r="AS145" i="46"/>
  <c r="I43" i="56"/>
  <c r="H39" i="70" s="1"/>
  <c r="H59" i="25"/>
  <c r="H47" i="74"/>
  <c r="I55" i="56"/>
  <c r="H42" i="70" s="1"/>
  <c r="H62" i="71" s="1"/>
  <c r="H76" i="25"/>
  <c r="H78" i="25" s="1"/>
  <c r="H50" i="74"/>
  <c r="H69" i="75" s="1"/>
  <c r="K257" i="64"/>
  <c r="K331" i="64"/>
  <c r="K45" i="64"/>
  <c r="K186" i="64"/>
  <c r="K477" i="64"/>
  <c r="K404" i="64"/>
  <c r="K550" i="64"/>
  <c r="K115" i="64"/>
  <c r="R76" i="25"/>
  <c r="R78" i="25" s="1"/>
  <c r="R50" i="74"/>
  <c r="R69" i="75" s="1"/>
  <c r="S55" i="56"/>
  <c r="R42" i="70" s="1"/>
  <c r="R62" i="71" s="1"/>
  <c r="R47" i="74"/>
  <c r="R59" i="25"/>
  <c r="S43" i="56"/>
  <c r="R39" i="70" s="1"/>
  <c r="G49" i="74"/>
  <c r="G68" i="75" s="1"/>
  <c r="G71" i="25"/>
  <c r="G73" i="25" s="1"/>
  <c r="H51" i="56"/>
  <c r="G41" i="70" s="1"/>
  <c r="G61" i="71" s="1"/>
  <c r="G50" i="74"/>
  <c r="G69" i="75" s="1"/>
  <c r="H55" i="56"/>
  <c r="G42" i="70" s="1"/>
  <c r="G62" i="71" s="1"/>
  <c r="G76" i="25"/>
  <c r="G78" i="25" s="1"/>
  <c r="J327" i="64"/>
  <c r="J546" i="64"/>
  <c r="J473" i="64"/>
  <c r="J253" i="64"/>
  <c r="J41" i="64"/>
  <c r="J182" i="64"/>
  <c r="J111" i="64"/>
  <c r="J400" i="64"/>
  <c r="W47" i="56"/>
  <c r="V40" i="70" s="1"/>
  <c r="V60" i="71" s="1"/>
  <c r="V48" i="74"/>
  <c r="V67" i="75" s="1"/>
  <c r="V64" i="25"/>
  <c r="V66" i="25" s="1"/>
  <c r="V76" i="25"/>
  <c r="V78" i="25" s="1"/>
  <c r="W55" i="56"/>
  <c r="V42" i="70" s="1"/>
  <c r="V62" i="71" s="1"/>
  <c r="V50" i="74"/>
  <c r="V69" i="75" s="1"/>
  <c r="P255" i="46"/>
  <c r="M48" i="25"/>
  <c r="M50" i="25" s="1"/>
  <c r="N36" i="56"/>
  <c r="P53" i="64"/>
  <c r="P123" i="64"/>
  <c r="P485" i="64"/>
  <c r="P194" i="64"/>
  <c r="P265" i="64"/>
  <c r="P339" i="64"/>
  <c r="P558" i="64"/>
  <c r="P412" i="64"/>
  <c r="P481" i="64"/>
  <c r="P49" i="64"/>
  <c r="P190" i="64"/>
  <c r="P554" i="64"/>
  <c r="P335" i="64"/>
  <c r="P408" i="64"/>
  <c r="P119" i="64"/>
  <c r="P261" i="64"/>
  <c r="E13" i="73"/>
  <c r="E12" i="65"/>
  <c r="AB150" i="25"/>
  <c r="G207" i="47"/>
  <c r="J12" i="69"/>
  <c r="M344" i="64"/>
  <c r="M369" i="64" s="1"/>
  <c r="O200" i="46" s="1"/>
  <c r="M271" i="64"/>
  <c r="M295" i="64" s="1"/>
  <c r="O82" i="46" s="1"/>
  <c r="J45" i="70"/>
  <c r="J53" i="74"/>
  <c r="J13" i="70"/>
  <c r="J15" i="74"/>
  <c r="U45" i="65"/>
  <c r="U44" i="73"/>
  <c r="U45" i="73" s="1"/>
  <c r="I250" i="56"/>
  <c r="H44" i="65"/>
  <c r="T44" i="73"/>
  <c r="T45" i="73" s="1"/>
  <c r="T45" i="65"/>
  <c r="N550" i="64"/>
  <c r="N477" i="64"/>
  <c r="N331" i="64"/>
  <c r="N257" i="64"/>
  <c r="N115" i="64"/>
  <c r="N45" i="64"/>
  <c r="N186" i="64"/>
  <c r="N404" i="64"/>
  <c r="K48" i="25"/>
  <c r="K50" i="25" s="1"/>
  <c r="L36" i="56"/>
  <c r="N255" i="46"/>
  <c r="N400" i="64"/>
  <c r="N327" i="64"/>
  <c r="N182" i="64"/>
  <c r="N41" i="64"/>
  <c r="N546" i="64"/>
  <c r="N473" i="64"/>
  <c r="N253" i="64"/>
  <c r="N111" i="64"/>
  <c r="I111" i="64"/>
  <c r="I182" i="64"/>
  <c r="I546" i="64"/>
  <c r="I327" i="64"/>
  <c r="I41" i="64"/>
  <c r="I400" i="64"/>
  <c r="I253" i="64"/>
  <c r="I473" i="64"/>
  <c r="I485" i="64"/>
  <c r="I558" i="64"/>
  <c r="I339" i="64"/>
  <c r="I194" i="64"/>
  <c r="I53" i="64"/>
  <c r="I412" i="64"/>
  <c r="I265" i="64"/>
  <c r="I123" i="64"/>
  <c r="I59" i="25"/>
  <c r="I47" i="74"/>
  <c r="J43" i="56"/>
  <c r="I39" i="70" s="1"/>
  <c r="L335" i="64"/>
  <c r="L190" i="64"/>
  <c r="L49" i="64"/>
  <c r="L554" i="64"/>
  <c r="L261" i="64"/>
  <c r="L481" i="64"/>
  <c r="L408" i="64"/>
  <c r="L119" i="64"/>
  <c r="L550" i="64"/>
  <c r="L404" i="64"/>
  <c r="L257" i="64"/>
  <c r="L45" i="64"/>
  <c r="L186" i="64"/>
  <c r="L115" i="64"/>
  <c r="L477" i="64"/>
  <c r="L331" i="64"/>
  <c r="U47" i="56"/>
  <c r="T40" i="70" s="1"/>
  <c r="T60" i="71" s="1"/>
  <c r="T64" i="25"/>
  <c r="T66" i="25" s="1"/>
  <c r="T48" i="74"/>
  <c r="T67" i="75" s="1"/>
  <c r="U51" i="56"/>
  <c r="T41" i="70" s="1"/>
  <c r="T61" i="71" s="1"/>
  <c r="T71" i="25"/>
  <c r="T73" i="25" s="1"/>
  <c r="T49" i="74"/>
  <c r="T68" i="75" s="1"/>
  <c r="AD141" i="46"/>
  <c r="AD145" i="46"/>
  <c r="AD164" i="46"/>
  <c r="C110" i="36"/>
  <c r="F250" i="56"/>
  <c r="E44" i="65"/>
  <c r="R44" i="73"/>
  <c r="R45" i="73" s="1"/>
  <c r="R45" i="65"/>
  <c r="AA251" i="46"/>
  <c r="CO57" i="46"/>
  <c r="V45" i="65"/>
  <c r="V44" i="73"/>
  <c r="V45" i="73" s="1"/>
  <c r="J80" i="25"/>
  <c r="AP141" i="46"/>
  <c r="AP145" i="46"/>
  <c r="AP164" i="46"/>
  <c r="L44" i="65"/>
  <c r="M250" i="56"/>
  <c r="Z131" i="25"/>
  <c r="E191" i="47"/>
  <c r="S64" i="25"/>
  <c r="S66" i="25" s="1"/>
  <c r="S48" i="74"/>
  <c r="S67" i="75" s="1"/>
  <c r="T47" i="56"/>
  <c r="S40" i="70" s="1"/>
  <c r="S60" i="71" s="1"/>
  <c r="S49" i="74"/>
  <c r="S68" i="75" s="1"/>
  <c r="S71" i="25"/>
  <c r="S73" i="25" s="1"/>
  <c r="T51" i="56"/>
  <c r="S41" i="70" s="1"/>
  <c r="S61" i="71" s="1"/>
  <c r="P76" i="25"/>
  <c r="P78" i="25" s="1"/>
  <c r="P50" i="74"/>
  <c r="P69" i="75" s="1"/>
  <c r="Q55" i="56"/>
  <c r="P42" i="70" s="1"/>
  <c r="P62" i="71" s="1"/>
  <c r="P48" i="25"/>
  <c r="P50" i="25" s="1"/>
  <c r="Q36" i="56"/>
  <c r="S255" i="46"/>
  <c r="S546" i="64"/>
  <c r="S473" i="64"/>
  <c r="S400" i="64"/>
  <c r="S182" i="64"/>
  <c r="S41" i="64"/>
  <c r="S327" i="64"/>
  <c r="S111" i="64"/>
  <c r="S253" i="64"/>
  <c r="P55" i="56"/>
  <c r="O42" i="70" s="1"/>
  <c r="O62" i="71" s="1"/>
  <c r="O50" i="74"/>
  <c r="O69" i="75" s="1"/>
  <c r="O76" i="25"/>
  <c r="O78" i="25" s="1"/>
  <c r="O49" i="74"/>
  <c r="O68" i="75" s="1"/>
  <c r="P51" i="56"/>
  <c r="O41" i="70" s="1"/>
  <c r="O61" i="71" s="1"/>
  <c r="O71" i="25"/>
  <c r="O73" i="25" s="1"/>
  <c r="Q59" i="25"/>
  <c r="Q47" i="74"/>
  <c r="R43" i="56"/>
  <c r="Q39" i="70" s="1"/>
  <c r="T393" i="64"/>
  <c r="T104" i="64"/>
  <c r="T246" i="64"/>
  <c r="T320" i="64"/>
  <c r="T175" i="64"/>
  <c r="T34" i="64"/>
  <c r="T466" i="64"/>
  <c r="T539" i="64"/>
  <c r="T255" i="46"/>
  <c r="R36" i="56"/>
  <c r="Q48" i="25"/>
  <c r="Q50" i="25" s="1"/>
  <c r="W71" i="25"/>
  <c r="W73" i="25" s="1"/>
  <c r="X51" i="56"/>
  <c r="W41" i="70" s="1"/>
  <c r="W61" i="71" s="1"/>
  <c r="W49" i="74"/>
  <c r="W68" i="75" s="1"/>
  <c r="W50" i="74"/>
  <c r="W69" i="75" s="1"/>
  <c r="W76" i="25"/>
  <c r="W78" i="25" s="1"/>
  <c r="X55" i="56"/>
  <c r="W42" i="70" s="1"/>
  <c r="W62" i="71" s="1"/>
  <c r="AE131" i="25"/>
  <c r="J191" i="47"/>
  <c r="G44" i="65"/>
  <c r="H250" i="56"/>
  <c r="AQ131" i="25"/>
  <c r="I13" i="73"/>
  <c r="I12" i="65"/>
  <c r="AA267" i="64"/>
  <c r="AA414" i="64"/>
  <c r="AA196" i="64"/>
  <c r="J15" i="70"/>
  <c r="J17" i="74"/>
  <c r="O250" i="56"/>
  <c r="N44" i="65"/>
  <c r="AF145" i="46"/>
  <c r="AF141" i="46"/>
  <c r="AF164" i="46"/>
  <c r="D59" i="25"/>
  <c r="E43" i="56"/>
  <c r="D47" i="74"/>
  <c r="AC43" i="46"/>
  <c r="CO43" i="46" s="1"/>
  <c r="D50" i="74"/>
  <c r="AC55" i="46"/>
  <c r="CO55" i="46" s="1"/>
  <c r="D76" i="25"/>
  <c r="D78" i="25" s="1"/>
  <c r="E55" i="56"/>
  <c r="D64" i="25"/>
  <c r="D66" i="25" s="1"/>
  <c r="D48" i="74"/>
  <c r="AC47" i="46"/>
  <c r="CO47" i="46" s="1"/>
  <c r="E47" i="56"/>
  <c r="E71" i="25"/>
  <c r="E73" i="25" s="1"/>
  <c r="F51" i="56"/>
  <c r="E41" i="70" s="1"/>
  <c r="E61" i="71" s="1"/>
  <c r="E49" i="74"/>
  <c r="E68" i="75" s="1"/>
  <c r="H404" i="64"/>
  <c r="H45" i="64"/>
  <c r="H550" i="64"/>
  <c r="H477" i="64"/>
  <c r="H186" i="64"/>
  <c r="H331" i="64"/>
  <c r="H257" i="64"/>
  <c r="H115" i="64"/>
  <c r="H253" i="64"/>
  <c r="H546" i="64"/>
  <c r="H182" i="64"/>
  <c r="H111" i="64"/>
  <c r="H473" i="64"/>
  <c r="H400" i="64"/>
  <c r="H327" i="64"/>
  <c r="H41" i="64"/>
  <c r="N48" i="74"/>
  <c r="N67" i="75" s="1"/>
  <c r="N64" i="25"/>
  <c r="N66" i="25" s="1"/>
  <c r="O47" i="56"/>
  <c r="N40" i="70" s="1"/>
  <c r="N60" i="71" s="1"/>
  <c r="Q45" i="64"/>
  <c r="Q477" i="64"/>
  <c r="Q331" i="64"/>
  <c r="Q257" i="64"/>
  <c r="Q550" i="64"/>
  <c r="Q404" i="64"/>
  <c r="Q186" i="64"/>
  <c r="Q115" i="64"/>
  <c r="U48" i="74"/>
  <c r="U67" i="75" s="1"/>
  <c r="V47" i="56"/>
  <c r="U40" i="70" s="1"/>
  <c r="U60" i="71" s="1"/>
  <c r="U64" i="25"/>
  <c r="U66" i="25" s="1"/>
  <c r="U71" i="25"/>
  <c r="U73" i="25" s="1"/>
  <c r="U49" i="74"/>
  <c r="U68" i="75" s="1"/>
  <c r="V51" i="56"/>
  <c r="U41" i="70" s="1"/>
  <c r="U61" i="71" s="1"/>
  <c r="X265" i="64"/>
  <c r="X412" i="64"/>
  <c r="X558" i="64"/>
  <c r="X339" i="64"/>
  <c r="X194" i="64"/>
  <c r="X123" i="64"/>
  <c r="X53" i="64"/>
  <c r="X485" i="64"/>
  <c r="O404" i="64"/>
  <c r="O45" i="64"/>
  <c r="O115" i="64"/>
  <c r="O477" i="64"/>
  <c r="O550" i="64"/>
  <c r="O257" i="64"/>
  <c r="O186" i="64"/>
  <c r="O331" i="64"/>
  <c r="O546" i="64"/>
  <c r="O327" i="64"/>
  <c r="O400" i="64"/>
  <c r="O182" i="64"/>
  <c r="O111" i="64"/>
  <c r="O253" i="64"/>
  <c r="O473" i="64"/>
  <c r="O41" i="64"/>
  <c r="AH127" i="25"/>
  <c r="AK231" i="46"/>
  <c r="M188" i="47"/>
  <c r="K12" i="65"/>
  <c r="K13" i="73"/>
  <c r="M44" i="73"/>
  <c r="M45" i="73" s="1"/>
  <c r="M45" i="65"/>
  <c r="J52" i="25"/>
  <c r="N45" i="65"/>
  <c r="N44" i="73"/>
  <c r="N45" i="73" s="1"/>
  <c r="J44" i="65"/>
  <c r="K250" i="56"/>
  <c r="AQ141" i="46"/>
  <c r="AQ164" i="46"/>
  <c r="AQ145" i="46"/>
  <c r="I36" i="56"/>
  <c r="H48" i="25"/>
  <c r="H50" i="25" s="1"/>
  <c r="K255" i="46"/>
  <c r="K412" i="64"/>
  <c r="K339" i="64"/>
  <c r="K53" i="64"/>
  <c r="K123" i="64"/>
  <c r="K485" i="64"/>
  <c r="K558" i="64"/>
  <c r="K194" i="64"/>
  <c r="K265" i="64"/>
  <c r="U485" i="64"/>
  <c r="U265" i="64"/>
  <c r="U194" i="64"/>
  <c r="U412" i="64"/>
  <c r="U558" i="64"/>
  <c r="U123" i="64"/>
  <c r="U53" i="64"/>
  <c r="U339" i="64"/>
  <c r="S51" i="56"/>
  <c r="R41" i="70" s="1"/>
  <c r="R61" i="71" s="1"/>
  <c r="R71" i="25"/>
  <c r="R73" i="25" s="1"/>
  <c r="R49" i="74"/>
  <c r="R68" i="75" s="1"/>
  <c r="U320" i="64"/>
  <c r="U246" i="64"/>
  <c r="U104" i="64"/>
  <c r="U466" i="64"/>
  <c r="U393" i="64"/>
  <c r="U539" i="64"/>
  <c r="U34" i="64"/>
  <c r="U175" i="64"/>
  <c r="G48" i="74"/>
  <c r="G67" i="75" s="1"/>
  <c r="H47" i="56"/>
  <c r="G40" i="70" s="1"/>
  <c r="G60" i="71" s="1"/>
  <c r="G64" i="25"/>
  <c r="G66" i="25" s="1"/>
  <c r="J412" i="64"/>
  <c r="J123" i="64"/>
  <c r="J53" i="64"/>
  <c r="J558" i="64"/>
  <c r="J485" i="64"/>
  <c r="J265" i="64"/>
  <c r="J339" i="64"/>
  <c r="J194" i="64"/>
  <c r="Y255" i="46"/>
  <c r="V48" i="25"/>
  <c r="V50" i="25" s="1"/>
  <c r="W36" i="56"/>
  <c r="Y45" i="64"/>
  <c r="Y331" i="64"/>
  <c r="Y477" i="64"/>
  <c r="Y186" i="64"/>
  <c r="Y115" i="64"/>
  <c r="Y404" i="64"/>
  <c r="Y550" i="64"/>
  <c r="Y257" i="64"/>
  <c r="W43" i="56"/>
  <c r="V39" i="70" s="1"/>
  <c r="V59" i="25"/>
  <c r="V47" i="74"/>
  <c r="N55" i="56"/>
  <c r="M42" i="70" s="1"/>
  <c r="M62" i="71" s="1"/>
  <c r="M76" i="25"/>
  <c r="M78" i="25" s="1"/>
  <c r="M50" i="74"/>
  <c r="M69" i="75" s="1"/>
  <c r="M48" i="74"/>
  <c r="M67" i="75" s="1"/>
  <c r="N47" i="56"/>
  <c r="M40" i="70" s="1"/>
  <c r="M60" i="71" s="1"/>
  <c r="M64" i="25"/>
  <c r="M66" i="25" s="1"/>
  <c r="W267" i="47"/>
  <c r="W274" i="47" s="1"/>
  <c r="W78" i="47"/>
  <c r="S267" i="47"/>
  <c r="S274" i="47" s="1"/>
  <c r="S78" i="47"/>
  <c r="K163" i="44"/>
  <c r="D232" i="56"/>
  <c r="G267" i="47"/>
  <c r="G274" i="47" s="1"/>
  <c r="G78" i="47"/>
  <c r="N78" i="47"/>
  <c r="N267" i="47"/>
  <c r="N274" i="47" s="1"/>
  <c r="L267" i="47"/>
  <c r="L274" i="47" s="1"/>
  <c r="L78" i="47"/>
  <c r="C214" i="25"/>
  <c r="C312" i="25" s="1"/>
  <c r="X214" i="25"/>
  <c r="X312" i="25" s="1"/>
  <c r="D312" i="25"/>
  <c r="V267" i="47"/>
  <c r="V274" i="47" s="1"/>
  <c r="V78" i="47"/>
  <c r="M267" i="47"/>
  <c r="M274" i="47" s="1"/>
  <c r="M78" i="47"/>
  <c r="U267" i="47"/>
  <c r="U274" i="47" s="1"/>
  <c r="U78" i="47"/>
  <c r="I267" i="47"/>
  <c r="I274" i="47" s="1"/>
  <c r="I78" i="47"/>
  <c r="R267" i="47"/>
  <c r="R274" i="47" s="1"/>
  <c r="R78" i="47"/>
  <c r="Q267" i="47"/>
  <c r="Q274" i="47" s="1"/>
  <c r="Q78" i="47"/>
  <c r="D68" i="47"/>
  <c r="C117" i="47"/>
  <c r="D127" i="47"/>
  <c r="D309" i="47"/>
  <c r="D315" i="47" s="1"/>
  <c r="E78" i="47"/>
  <c r="E267" i="47"/>
  <c r="E274" i="47" s="1"/>
  <c r="F267" i="47"/>
  <c r="F274" i="47" s="1"/>
  <c r="F78" i="47"/>
  <c r="T267" i="47"/>
  <c r="T274" i="47" s="1"/>
  <c r="T78" i="47"/>
  <c r="K267" i="47"/>
  <c r="K274" i="47" s="1"/>
  <c r="K78" i="47"/>
  <c r="O267" i="47"/>
  <c r="O274" i="47" s="1"/>
  <c r="O78" i="47"/>
  <c r="H267" i="47"/>
  <c r="H274" i="47" s="1"/>
  <c r="H78" i="47"/>
  <c r="J267" i="47"/>
  <c r="J274" i="47" s="1"/>
  <c r="J78" i="47"/>
  <c r="P267" i="47"/>
  <c r="P274" i="47" s="1"/>
  <c r="P78" i="47"/>
  <c r="Y264" i="25"/>
  <c r="X122" i="25"/>
  <c r="X264" i="25" s="1"/>
  <c r="BN207" i="46"/>
  <c r="BE207" i="46"/>
  <c r="J207" i="46"/>
  <c r="H252" i="46" s="1"/>
  <c r="X207" i="46"/>
  <c r="V252" i="46" s="1"/>
  <c r="AU207" i="46"/>
  <c r="AS252" i="46" s="1"/>
  <c r="AP207" i="46"/>
  <c r="AN252" i="46" s="1"/>
  <c r="AS207" i="46"/>
  <c r="AQ252" i="46" s="1"/>
  <c r="BP207" i="46"/>
  <c r="AF207" i="46"/>
  <c r="AD252" i="46" s="1"/>
  <c r="K207" i="46"/>
  <c r="I252" i="46" s="1"/>
  <c r="AJ207" i="46"/>
  <c r="AH252" i="46" s="1"/>
  <c r="I205" i="44"/>
  <c r="J205" i="44" s="1"/>
  <c r="V207" i="46"/>
  <c r="T252" i="46" s="1"/>
  <c r="AG207" i="46"/>
  <c r="AE252" i="46" s="1"/>
  <c r="U207" i="46"/>
  <c r="S252" i="46" s="1"/>
  <c r="BB207" i="46"/>
  <c r="BR207" i="46"/>
  <c r="R207" i="46"/>
  <c r="P252" i="46" s="1"/>
  <c r="S207" i="46"/>
  <c r="Q252" i="46" s="1"/>
  <c r="BH207" i="46"/>
  <c r="AL207" i="46"/>
  <c r="AJ252" i="46" s="1"/>
  <c r="BL207" i="46"/>
  <c r="AT207" i="46"/>
  <c r="AR252" i="46" s="1"/>
  <c r="AN207" i="46"/>
  <c r="AL252" i="46" s="1"/>
  <c r="BJ207" i="46"/>
  <c r="AQ207" i="46"/>
  <c r="AO252" i="46" s="1"/>
  <c r="W207" i="46"/>
  <c r="U252" i="46" s="1"/>
  <c r="AK207" i="46"/>
  <c r="AI252" i="46" s="1"/>
  <c r="AO207" i="46"/>
  <c r="AM252" i="46" s="1"/>
  <c r="N207" i="46"/>
  <c r="L252" i="46" s="1"/>
  <c r="BD207" i="46"/>
  <c r="BF207" i="46"/>
  <c r="Z207" i="46"/>
  <c r="X252" i="46" s="1"/>
  <c r="L207" i="46"/>
  <c r="J252" i="46" s="1"/>
  <c r="BQ207" i="46"/>
  <c r="BA207" i="46"/>
  <c r="BC207" i="46"/>
  <c r="AY207" i="46"/>
  <c r="BK207" i="46"/>
  <c r="AB207" i="46"/>
  <c r="Z252" i="46" s="1"/>
  <c r="AW207" i="46"/>
  <c r="AU252" i="46" s="1"/>
  <c r="M207" i="46"/>
  <c r="K252" i="46" s="1"/>
  <c r="AE207" i="46"/>
  <c r="AC252" i="46" s="1"/>
  <c r="AZ207" i="46"/>
  <c r="O207" i="46"/>
  <c r="M252" i="46" s="1"/>
  <c r="BM207" i="46"/>
  <c r="AR207" i="46"/>
  <c r="AP252" i="46" s="1"/>
  <c r="AV207" i="46"/>
  <c r="AT252" i="46" s="1"/>
  <c r="P207" i="46"/>
  <c r="N252" i="46" s="1"/>
  <c r="I207" i="46"/>
  <c r="AH207" i="46"/>
  <c r="AF252" i="46" s="1"/>
  <c r="BG207" i="46"/>
  <c r="T207" i="46"/>
  <c r="R252" i="46" s="1"/>
  <c r="Y207" i="46"/>
  <c r="W252" i="46" s="1"/>
  <c r="AM207" i="46"/>
  <c r="AK252" i="46" s="1"/>
  <c r="BI207" i="46"/>
  <c r="BO207" i="46"/>
  <c r="AA207" i="46"/>
  <c r="Y252" i="46" s="1"/>
  <c r="AD207" i="46"/>
  <c r="AI207" i="46"/>
  <c r="AG252" i="46" s="1"/>
  <c r="Q207" i="46"/>
  <c r="O252" i="46" s="1"/>
  <c r="E212" i="44"/>
  <c r="H83" i="44"/>
  <c r="C248" i="44"/>
  <c r="C255" i="44" s="1"/>
  <c r="AX209" i="46"/>
  <c r="C214" i="46"/>
  <c r="AC209" i="46"/>
  <c r="BS209" i="46"/>
  <c r="C212" i="44"/>
  <c r="BY83" i="46"/>
  <c r="CL83" i="46"/>
  <c r="CB83" i="46"/>
  <c r="CG83" i="46"/>
  <c r="CK83" i="46"/>
  <c r="CF83" i="46"/>
  <c r="CH83" i="46"/>
  <c r="CM83" i="46"/>
  <c r="C252" i="46"/>
  <c r="C259" i="46" s="1"/>
  <c r="E214" i="46"/>
  <c r="CA83" i="46"/>
  <c r="CC83" i="46"/>
  <c r="BT83" i="46"/>
  <c r="BW83" i="46"/>
  <c r="BX83" i="46"/>
  <c r="BZ83" i="46"/>
  <c r="CD83" i="46"/>
  <c r="CE83" i="46"/>
  <c r="I83" i="44"/>
  <c r="CI83" i="46"/>
  <c r="BV83" i="46"/>
  <c r="BU83" i="46"/>
  <c r="CJ83" i="46"/>
  <c r="AT231" i="46" l="1"/>
  <c r="AQ127" i="25"/>
  <c r="V188" i="47"/>
  <c r="V358" i="47" s="1"/>
  <c r="I207" i="47"/>
  <c r="I358" i="47" s="1"/>
  <c r="AF127" i="25"/>
  <c r="L191" i="47"/>
  <c r="AB127" i="25"/>
  <c r="AF231" i="46"/>
  <c r="J207" i="47"/>
  <c r="AC150" i="25"/>
  <c r="AC269" i="25" s="1"/>
  <c r="AH231" i="46"/>
  <c r="AJ231" i="46"/>
  <c r="AD127" i="25"/>
  <c r="AD269" i="25" s="1"/>
  <c r="L188" i="47"/>
  <c r="L358" i="47" s="1"/>
  <c r="AG231" i="46"/>
  <c r="AB131" i="25"/>
  <c r="AE231" i="46"/>
  <c r="AE127" i="25"/>
  <c r="AE269" i="25" s="1"/>
  <c r="H191" i="47"/>
  <c r="H358" i="47" s="1"/>
  <c r="O66" i="36"/>
  <c r="T141" i="46" s="1"/>
  <c r="R66" i="36"/>
  <c r="W145" i="46" s="1"/>
  <c r="J188" i="47"/>
  <c r="F66" i="36"/>
  <c r="K164" i="46" s="1"/>
  <c r="T66" i="36"/>
  <c r="Y145" i="46" s="1"/>
  <c r="C262" i="25"/>
  <c r="O81" i="46"/>
  <c r="M239" i="46" s="1"/>
  <c r="E188" i="47"/>
  <c r="E358" i="47" s="1"/>
  <c r="AI231" i="46"/>
  <c r="AF131" i="25"/>
  <c r="AF269" i="25" s="1"/>
  <c r="AC231" i="46"/>
  <c r="Z150" i="25"/>
  <c r="Z269" i="25" s="1"/>
  <c r="L254" i="56"/>
  <c r="G66" i="36"/>
  <c r="L141" i="46" s="1"/>
  <c r="V66" i="36"/>
  <c r="AA164" i="46" s="1"/>
  <c r="U417" i="64"/>
  <c r="U441" i="64" s="1"/>
  <c r="W201" i="46" s="1"/>
  <c r="T490" i="64"/>
  <c r="T514" i="64" s="1"/>
  <c r="V202" i="46" s="1"/>
  <c r="T271" i="64"/>
  <c r="T295" i="64" s="1"/>
  <c r="V82" i="46" s="1"/>
  <c r="T129" i="64"/>
  <c r="T153" i="64" s="1"/>
  <c r="U129" i="64"/>
  <c r="U153" i="64" s="1"/>
  <c r="I254" i="56"/>
  <c r="U563" i="64"/>
  <c r="U587" i="64" s="1"/>
  <c r="W203" i="46" s="1"/>
  <c r="J94" i="25"/>
  <c r="P66" i="36"/>
  <c r="U164" i="46" s="1"/>
  <c r="Q66" i="36"/>
  <c r="V145" i="46" s="1"/>
  <c r="C19" i="69"/>
  <c r="AH269" i="25"/>
  <c r="T417" i="64"/>
  <c r="T441" i="64" s="1"/>
  <c r="V201" i="46" s="1"/>
  <c r="M66" i="36"/>
  <c r="R141" i="46" s="1"/>
  <c r="U66" i="36"/>
  <c r="Z164" i="46" s="1"/>
  <c r="I66" i="36"/>
  <c r="N141" i="46" s="1"/>
  <c r="W200" i="64"/>
  <c r="W224" i="64" s="1"/>
  <c r="U200" i="64"/>
  <c r="U224" i="64" s="1"/>
  <c r="T200" i="64"/>
  <c r="T224" i="64" s="1"/>
  <c r="Z417" i="64"/>
  <c r="Z441" i="64" s="1"/>
  <c r="AB201" i="46" s="1"/>
  <c r="L66" i="36"/>
  <c r="Q145" i="46" s="1"/>
  <c r="W271" i="64"/>
  <c r="W295" i="64" s="1"/>
  <c r="Y82" i="46" s="1"/>
  <c r="W129" i="64"/>
  <c r="W153" i="64" s="1"/>
  <c r="C182" i="25"/>
  <c r="C303" i="25" s="1"/>
  <c r="M358" i="47"/>
  <c r="T563" i="64"/>
  <c r="T587" i="64" s="1"/>
  <c r="V203" i="46" s="1"/>
  <c r="J57" i="74"/>
  <c r="J58" i="74" s="1"/>
  <c r="AG269" i="25"/>
  <c r="K66" i="36"/>
  <c r="P164" i="46" s="1"/>
  <c r="W490" i="64"/>
  <c r="W514" i="64" s="1"/>
  <c r="Y202" i="46" s="1"/>
  <c r="W417" i="64"/>
  <c r="W441" i="64" s="1"/>
  <c r="Y201" i="46" s="1"/>
  <c r="W563" i="64"/>
  <c r="W587" i="64" s="1"/>
  <c r="Y203" i="46" s="1"/>
  <c r="Q303" i="25"/>
  <c r="S129" i="64"/>
  <c r="S153" i="64" s="1"/>
  <c r="S417" i="64"/>
  <c r="S441" i="64" s="1"/>
  <c r="U201" i="46" s="1"/>
  <c r="R80" i="25"/>
  <c r="J49" i="70"/>
  <c r="J50" i="70" s="1"/>
  <c r="Z563" i="64"/>
  <c r="Z587" i="64" s="1"/>
  <c r="AB203" i="46" s="1"/>
  <c r="X182" i="25"/>
  <c r="X303" i="25" s="1"/>
  <c r="K131" i="44"/>
  <c r="D223" i="56"/>
  <c r="W254" i="56"/>
  <c r="U271" i="64"/>
  <c r="U295" i="64" s="1"/>
  <c r="W82" i="46" s="1"/>
  <c r="J164" i="46"/>
  <c r="J145" i="46"/>
  <c r="J141" i="46"/>
  <c r="AD162" i="46"/>
  <c r="J81" i="69"/>
  <c r="J59" i="65"/>
  <c r="J88" i="71"/>
  <c r="J92" i="25"/>
  <c r="J58" i="73"/>
  <c r="J97" i="74" s="1"/>
  <c r="J95" i="75" s="1"/>
  <c r="J89" i="70"/>
  <c r="G16" i="70"/>
  <c r="G18" i="74"/>
  <c r="G48" i="70"/>
  <c r="G56" i="74"/>
  <c r="Q207" i="47"/>
  <c r="AL150" i="25"/>
  <c r="L45" i="70"/>
  <c r="L53" i="74"/>
  <c r="L16" i="74"/>
  <c r="L14" i="70"/>
  <c r="U16" i="70"/>
  <c r="U18" i="74"/>
  <c r="D47" i="56"/>
  <c r="K47" i="44" s="1"/>
  <c r="L47" i="44" s="1"/>
  <c r="D40" i="70"/>
  <c r="D55" i="56"/>
  <c r="K55" i="44" s="1"/>
  <c r="L55" i="44" s="1"/>
  <c r="D42" i="70"/>
  <c r="F207" i="47"/>
  <c r="AA150" i="25"/>
  <c r="N57" i="65"/>
  <c r="N46" i="65"/>
  <c r="Q52" i="25"/>
  <c r="Q66" i="75"/>
  <c r="Q70" i="75" s="1"/>
  <c r="Q51" i="74"/>
  <c r="Q95" i="74" s="1"/>
  <c r="AK127" i="25"/>
  <c r="AN231" i="46"/>
  <c r="P188" i="47"/>
  <c r="AB231" i="46"/>
  <c r="AX141" i="46"/>
  <c r="D188" i="47"/>
  <c r="Y127" i="25"/>
  <c r="I55" i="74"/>
  <c r="I47" i="70"/>
  <c r="I51" i="74"/>
  <c r="I95" i="74" s="1"/>
  <c r="I66" i="75"/>
  <c r="I70" i="75" s="1"/>
  <c r="K15" i="74"/>
  <c r="K13" i="70"/>
  <c r="K52" i="25"/>
  <c r="M47" i="70"/>
  <c r="M55" i="74"/>
  <c r="M16" i="70"/>
  <c r="M18" i="74"/>
  <c r="H46" i="70"/>
  <c r="H54" i="74"/>
  <c r="H43" i="70"/>
  <c r="H87" i="70" s="1"/>
  <c r="H59" i="71"/>
  <c r="H63" i="71" s="1"/>
  <c r="S188" i="47"/>
  <c r="AQ231" i="46"/>
  <c r="AN127" i="25"/>
  <c r="L43" i="70"/>
  <c r="L87" i="70" s="1"/>
  <c r="L59" i="71"/>
  <c r="L63" i="71" s="1"/>
  <c r="E105" i="25"/>
  <c r="E61" i="25"/>
  <c r="E94" i="25" s="1"/>
  <c r="E16" i="70"/>
  <c r="E18" i="74"/>
  <c r="C73" i="25"/>
  <c r="D63" i="36" s="1"/>
  <c r="D80" i="25"/>
  <c r="D18" i="74"/>
  <c r="D16" i="70"/>
  <c r="AA339" i="64"/>
  <c r="AA123" i="64"/>
  <c r="P57" i="65"/>
  <c r="P46" i="65"/>
  <c r="AD161" i="46"/>
  <c r="C44" i="73"/>
  <c r="Z129" i="64"/>
  <c r="Z153" i="64" s="1"/>
  <c r="P16" i="70"/>
  <c r="P18" i="74"/>
  <c r="T207" i="47"/>
  <c r="AO150" i="25"/>
  <c r="K57" i="44"/>
  <c r="D250" i="56"/>
  <c r="I80" i="25"/>
  <c r="K47" i="70"/>
  <c r="K55" i="74"/>
  <c r="K43" i="70"/>
  <c r="K87" i="70" s="1"/>
  <c r="K59" i="71"/>
  <c r="K63" i="71" s="1"/>
  <c r="N200" i="64"/>
  <c r="N224" i="64" s="1"/>
  <c r="N129" i="64"/>
  <c r="N153" i="64" s="1"/>
  <c r="AL231" i="46"/>
  <c r="N188" i="47"/>
  <c r="AI127" i="25"/>
  <c r="R57" i="65"/>
  <c r="R46" i="65"/>
  <c r="M43" i="70"/>
  <c r="M87" i="70" s="1"/>
  <c r="M59" i="71"/>
  <c r="M63" i="71" s="1"/>
  <c r="P344" i="64"/>
  <c r="P369" i="64" s="1"/>
  <c r="R200" i="46" s="1"/>
  <c r="M12" i="69"/>
  <c r="P129" i="64"/>
  <c r="P153" i="64" s="1"/>
  <c r="Y271" i="64"/>
  <c r="Y295" i="64" s="1"/>
  <c r="AA82" i="46" s="1"/>
  <c r="Y58" i="64"/>
  <c r="Y82" i="64" s="1"/>
  <c r="AA78" i="46" s="1"/>
  <c r="V58" i="69"/>
  <c r="V64" i="69" s="1"/>
  <c r="V65" i="69" s="1"/>
  <c r="J271" i="64"/>
  <c r="J295" i="64" s="1"/>
  <c r="L82" i="46" s="1"/>
  <c r="J563" i="64"/>
  <c r="J587" i="64" s="1"/>
  <c r="L203" i="46" s="1"/>
  <c r="R15" i="70"/>
  <c r="R17" i="74"/>
  <c r="R54" i="74"/>
  <c r="R46" i="70"/>
  <c r="H80" i="25"/>
  <c r="K344" i="64"/>
  <c r="K369" i="64" s="1"/>
  <c r="M200" i="46" s="1"/>
  <c r="H12" i="69"/>
  <c r="K129" i="64"/>
  <c r="K153" i="64" s="1"/>
  <c r="O129" i="64"/>
  <c r="O153" i="64" s="1"/>
  <c r="O563" i="64"/>
  <c r="O587" i="64" s="1"/>
  <c r="Q203" i="46" s="1"/>
  <c r="X129" i="64"/>
  <c r="X153" i="64" s="1"/>
  <c r="X58" i="64"/>
  <c r="X82" i="64" s="1"/>
  <c r="Z78" i="46" s="1"/>
  <c r="U58" i="69"/>
  <c r="U64" i="69" s="1"/>
  <c r="U65" i="69" s="1"/>
  <c r="U17" i="74"/>
  <c r="U15" i="70"/>
  <c r="Q417" i="64"/>
  <c r="Q441" i="64" s="1"/>
  <c r="S201" i="46" s="1"/>
  <c r="Q271" i="64"/>
  <c r="Q295" i="64" s="1"/>
  <c r="S82" i="46" s="1"/>
  <c r="F254" i="56"/>
  <c r="AA255" i="46"/>
  <c r="CO36" i="46"/>
  <c r="AA466" i="64"/>
  <c r="G490" i="64"/>
  <c r="G514" i="64" s="1"/>
  <c r="I202" i="46" s="1"/>
  <c r="G129" i="64"/>
  <c r="G153" i="64" s="1"/>
  <c r="AA104" i="64"/>
  <c r="D16" i="74"/>
  <c r="AA331" i="64"/>
  <c r="D14" i="70"/>
  <c r="Q53" i="74"/>
  <c r="Q45" i="70"/>
  <c r="P80" i="25"/>
  <c r="R191" i="47"/>
  <c r="AM131" i="25"/>
  <c r="T18" i="74"/>
  <c r="T16" i="70"/>
  <c r="J254" i="56"/>
  <c r="F46" i="70"/>
  <c r="F54" i="74"/>
  <c r="F47" i="70"/>
  <c r="F55" i="74"/>
  <c r="I129" i="64"/>
  <c r="I153" i="64" s="1"/>
  <c r="F12" i="69"/>
  <c r="I344" i="64"/>
  <c r="I369" i="64" s="1"/>
  <c r="K200" i="46" s="1"/>
  <c r="W188" i="47"/>
  <c r="AU231" i="46"/>
  <c r="AR127" i="25"/>
  <c r="M57" i="65"/>
  <c r="M46" i="65"/>
  <c r="M53" i="74"/>
  <c r="M45" i="70"/>
  <c r="V55" i="74"/>
  <c r="V47" i="70"/>
  <c r="G43" i="70"/>
  <c r="G87" i="70" s="1"/>
  <c r="G59" i="71"/>
  <c r="G63" i="71" s="1"/>
  <c r="H45" i="70"/>
  <c r="H53" i="74"/>
  <c r="AP150" i="25"/>
  <c r="U207" i="47"/>
  <c r="O191" i="47"/>
  <c r="AJ131" i="25"/>
  <c r="M105" i="36"/>
  <c r="AM158" i="46" s="1"/>
  <c r="O105" i="36"/>
  <c r="AO158" i="46" s="1"/>
  <c r="W105" i="36"/>
  <c r="AW158" i="46" s="1"/>
  <c r="S105" i="36"/>
  <c r="AS158" i="46" s="1"/>
  <c r="H105" i="36"/>
  <c r="AH158" i="46" s="1"/>
  <c r="N105" i="36"/>
  <c r="AN158" i="46" s="1"/>
  <c r="F105" i="36"/>
  <c r="AF158" i="46" s="1"/>
  <c r="J105" i="36"/>
  <c r="AJ158" i="46" s="1"/>
  <c r="P105" i="36"/>
  <c r="AP158" i="46" s="1"/>
  <c r="E105" i="36"/>
  <c r="AE158" i="46" s="1"/>
  <c r="L105" i="36"/>
  <c r="AL158" i="46" s="1"/>
  <c r="K105" i="36"/>
  <c r="AK158" i="46" s="1"/>
  <c r="G105" i="36"/>
  <c r="AG158" i="46" s="1"/>
  <c r="U105" i="36"/>
  <c r="AU158" i="46" s="1"/>
  <c r="T105" i="36"/>
  <c r="AT158" i="46" s="1"/>
  <c r="Q105" i="36"/>
  <c r="AQ158" i="46" s="1"/>
  <c r="V105" i="36"/>
  <c r="AV158" i="46" s="1"/>
  <c r="R105" i="36"/>
  <c r="AR158" i="46" s="1"/>
  <c r="I105" i="36"/>
  <c r="AI158" i="46" s="1"/>
  <c r="L17" i="74"/>
  <c r="L15" i="70"/>
  <c r="N51" i="74"/>
  <c r="N95" i="74" s="1"/>
  <c r="N66" i="75"/>
  <c r="N70" i="75" s="1"/>
  <c r="H200" i="64"/>
  <c r="H224" i="64" s="1"/>
  <c r="H129" i="64"/>
  <c r="H153" i="64" s="1"/>
  <c r="AA546" i="64"/>
  <c r="D13" i="70"/>
  <c r="D15" i="74"/>
  <c r="AA327" i="64"/>
  <c r="AA182" i="64"/>
  <c r="AA261" i="64"/>
  <c r="AA554" i="64"/>
  <c r="C12" i="65"/>
  <c r="W17" i="74"/>
  <c r="W15" i="70"/>
  <c r="Q17" i="74"/>
  <c r="Q15" i="70"/>
  <c r="O55" i="74"/>
  <c r="O47" i="70"/>
  <c r="R271" i="64"/>
  <c r="R295" i="64" s="1"/>
  <c r="T82" i="46" s="1"/>
  <c r="R344" i="64"/>
  <c r="R369" i="64" s="1"/>
  <c r="T200" i="46" s="1"/>
  <c r="O12" i="69"/>
  <c r="O66" i="75"/>
  <c r="O70" i="75" s="1"/>
  <c r="O51" i="74"/>
  <c r="O95" i="74" s="1"/>
  <c r="P17" i="74"/>
  <c r="P15" i="70"/>
  <c r="S46" i="70"/>
  <c r="S54" i="74"/>
  <c r="V129" i="64"/>
  <c r="V153" i="64" s="1"/>
  <c r="V490" i="64"/>
  <c r="V514" i="64" s="1"/>
  <c r="X202" i="46" s="1"/>
  <c r="D45" i="73"/>
  <c r="C45" i="73" s="1"/>
  <c r="I13" i="70"/>
  <c r="I15" i="74"/>
  <c r="I45" i="70"/>
  <c r="I53" i="74"/>
  <c r="L271" i="64"/>
  <c r="L295" i="64" s="1"/>
  <c r="N82" i="46" s="1"/>
  <c r="L200" i="64"/>
  <c r="L224" i="64" s="1"/>
  <c r="F43" i="70"/>
  <c r="F87" i="70" s="1"/>
  <c r="F59" i="71"/>
  <c r="F63" i="71" s="1"/>
  <c r="F52" i="25"/>
  <c r="V51" i="74"/>
  <c r="V95" i="74" s="1"/>
  <c r="V66" i="75"/>
  <c r="V70" i="75" s="1"/>
  <c r="V52" i="25"/>
  <c r="R12" i="69"/>
  <c r="U344" i="64"/>
  <c r="U369" i="64" s="1"/>
  <c r="W200" i="46" s="1"/>
  <c r="R18" i="74"/>
  <c r="R16" i="70"/>
  <c r="Q188" i="47"/>
  <c r="AO231" i="46"/>
  <c r="AL127" i="25"/>
  <c r="U56" i="74"/>
  <c r="U48" i="70"/>
  <c r="N54" i="74"/>
  <c r="N46" i="70"/>
  <c r="E53" i="74"/>
  <c r="E45" i="70"/>
  <c r="C78" i="25"/>
  <c r="H64" i="36" s="1"/>
  <c r="M162" i="46" s="1"/>
  <c r="D66" i="75"/>
  <c r="D51" i="74"/>
  <c r="C47" i="74"/>
  <c r="AD231" i="46"/>
  <c r="AA127" i="25"/>
  <c r="F188" i="47"/>
  <c r="R254" i="56"/>
  <c r="Q58" i="69"/>
  <c r="Q64" i="69" s="1"/>
  <c r="Q65" i="69" s="1"/>
  <c r="T58" i="64"/>
  <c r="T82" i="64" s="1"/>
  <c r="V78" i="46" s="1"/>
  <c r="Q105" i="25"/>
  <c r="Q61" i="25"/>
  <c r="Q254" i="56"/>
  <c r="L57" i="65"/>
  <c r="L46" i="65"/>
  <c r="I105" i="25"/>
  <c r="I61" i="25"/>
  <c r="I94" i="25" s="1"/>
  <c r="F48" i="70"/>
  <c r="F56" i="74"/>
  <c r="F45" i="70"/>
  <c r="F53" i="74"/>
  <c r="H57" i="65"/>
  <c r="H46" i="65"/>
  <c r="M15" i="70"/>
  <c r="M17" i="74"/>
  <c r="M56" i="74"/>
  <c r="M48" i="70"/>
  <c r="R43" i="70"/>
  <c r="R87" i="70" s="1"/>
  <c r="R59" i="71"/>
  <c r="R63" i="71" s="1"/>
  <c r="H16" i="74"/>
  <c r="H14" i="70"/>
  <c r="L16" i="70"/>
  <c r="L18" i="74"/>
  <c r="U52" i="25"/>
  <c r="N55" i="74"/>
  <c r="N47" i="70"/>
  <c r="E51" i="74"/>
  <c r="E95" i="74" s="1"/>
  <c r="E66" i="75"/>
  <c r="E70" i="75" s="1"/>
  <c r="D51" i="56"/>
  <c r="K51" i="44" s="1"/>
  <c r="L51" i="44" s="1"/>
  <c r="D41" i="70"/>
  <c r="AA53" i="64"/>
  <c r="D48" i="70"/>
  <c r="D56" i="74"/>
  <c r="AA194" i="64"/>
  <c r="AA485" i="64"/>
  <c r="C45" i="65"/>
  <c r="AQ269" i="25"/>
  <c r="W15" i="74"/>
  <c r="W13" i="70"/>
  <c r="W12" i="69"/>
  <c r="Z344" i="64"/>
  <c r="Z369" i="64" s="1"/>
  <c r="AB200" i="46" s="1"/>
  <c r="Q48" i="70"/>
  <c r="Q56" i="74"/>
  <c r="P254" i="56"/>
  <c r="P58" i="69"/>
  <c r="P64" i="69" s="1"/>
  <c r="P65" i="69" s="1"/>
  <c r="S58" i="64"/>
  <c r="S82" i="64" s="1"/>
  <c r="U78" i="46" s="1"/>
  <c r="P12" i="69"/>
  <c r="S344" i="64"/>
  <c r="S369" i="64" s="1"/>
  <c r="U200" i="46" s="1"/>
  <c r="P48" i="70"/>
  <c r="P56" i="74"/>
  <c r="S105" i="25"/>
  <c r="S61" i="25"/>
  <c r="S94" i="25" s="1"/>
  <c r="S57" i="65"/>
  <c r="S46" i="65"/>
  <c r="C44" i="65"/>
  <c r="D57" i="65"/>
  <c r="D46" i="65"/>
  <c r="W58" i="64"/>
  <c r="W82" i="64" s="1"/>
  <c r="Y78" i="46" s="1"/>
  <c r="T58" i="69"/>
  <c r="T64" i="69" s="1"/>
  <c r="T65" i="69" s="1"/>
  <c r="K51" i="74"/>
  <c r="K95" i="74" s="1"/>
  <c r="K66" i="75"/>
  <c r="K70" i="75" s="1"/>
  <c r="K58" i="69"/>
  <c r="K64" i="69" s="1"/>
  <c r="K65" i="69" s="1"/>
  <c r="N58" i="64"/>
  <c r="N82" i="64" s="1"/>
  <c r="P78" i="46" s="1"/>
  <c r="N490" i="64"/>
  <c r="N514" i="64" s="1"/>
  <c r="P202" i="46" s="1"/>
  <c r="AI150" i="25"/>
  <c r="N207" i="47"/>
  <c r="M61" i="25"/>
  <c r="M94" i="25" s="1"/>
  <c r="M105" i="25"/>
  <c r="P490" i="64"/>
  <c r="P514" i="64" s="1"/>
  <c r="R202" i="46" s="1"/>
  <c r="M58" i="69"/>
  <c r="M64" i="69" s="1"/>
  <c r="M65" i="69" s="1"/>
  <c r="P58" i="64"/>
  <c r="P82" i="64" s="1"/>
  <c r="R78" i="46" s="1"/>
  <c r="V16" i="70"/>
  <c r="V18" i="74"/>
  <c r="Y200" i="64"/>
  <c r="Y224" i="64" s="1"/>
  <c r="Y129" i="64"/>
  <c r="Y153" i="64" s="1"/>
  <c r="G16" i="74"/>
  <c r="G14" i="70"/>
  <c r="G58" i="69"/>
  <c r="G64" i="69" s="1"/>
  <c r="G65" i="69" s="1"/>
  <c r="J58" i="64"/>
  <c r="J82" i="64" s="1"/>
  <c r="L78" i="46" s="1"/>
  <c r="J200" i="64"/>
  <c r="J224" i="64" s="1"/>
  <c r="R47" i="70"/>
  <c r="R55" i="74"/>
  <c r="R16" i="74"/>
  <c r="R14" i="70"/>
  <c r="K563" i="64"/>
  <c r="K587" i="64" s="1"/>
  <c r="M203" i="46" s="1"/>
  <c r="K200" i="64"/>
  <c r="K224" i="64" s="1"/>
  <c r="AD157" i="46"/>
  <c r="O58" i="64"/>
  <c r="O82" i="64" s="1"/>
  <c r="Q78" i="46" s="1"/>
  <c r="L58" i="69"/>
  <c r="L64" i="69" s="1"/>
  <c r="L65" i="69" s="1"/>
  <c r="L12" i="69"/>
  <c r="O344" i="64"/>
  <c r="O369" i="64" s="1"/>
  <c r="Q200" i="46" s="1"/>
  <c r="M254" i="56"/>
  <c r="X344" i="64"/>
  <c r="X369" i="64" s="1"/>
  <c r="Z200" i="46" s="1"/>
  <c r="U12" i="69"/>
  <c r="X563" i="64"/>
  <c r="X587" i="64" s="1"/>
  <c r="Z203" i="46" s="1"/>
  <c r="N13" i="70"/>
  <c r="N15" i="74"/>
  <c r="O254" i="56"/>
  <c r="Q490" i="64"/>
  <c r="Q514" i="64" s="1"/>
  <c r="S202" i="46" s="1"/>
  <c r="N58" i="69"/>
  <c r="N64" i="69" s="1"/>
  <c r="N65" i="69" s="1"/>
  <c r="Q58" i="64"/>
  <c r="Q82" i="64" s="1"/>
  <c r="S78" i="46" s="1"/>
  <c r="E55" i="74"/>
  <c r="E47" i="70"/>
  <c r="E52" i="25"/>
  <c r="D36" i="56"/>
  <c r="E254" i="56"/>
  <c r="G200" i="64"/>
  <c r="G224" i="64" s="1"/>
  <c r="AA175" i="64"/>
  <c r="D12" i="69"/>
  <c r="AA320" i="64"/>
  <c r="G344" i="64"/>
  <c r="G369" i="64" s="1"/>
  <c r="I200" i="46" s="1"/>
  <c r="AA550" i="64"/>
  <c r="AA257" i="64"/>
  <c r="V57" i="65"/>
  <c r="V46" i="65"/>
  <c r="K57" i="65"/>
  <c r="K46" i="65"/>
  <c r="W54" i="74"/>
  <c r="W46" i="70"/>
  <c r="W14" i="70"/>
  <c r="W16" i="74"/>
  <c r="W48" i="70"/>
  <c r="W56" i="74"/>
  <c r="W43" i="70"/>
  <c r="W87" i="70" s="1"/>
  <c r="W59" i="71"/>
  <c r="W63" i="71" s="1"/>
  <c r="O14" i="70"/>
  <c r="O16" i="74"/>
  <c r="O53" i="74"/>
  <c r="O45" i="70"/>
  <c r="P43" i="70"/>
  <c r="P87" i="70" s="1"/>
  <c r="P59" i="71"/>
  <c r="P63" i="71" s="1"/>
  <c r="S53" i="74"/>
  <c r="S45" i="70"/>
  <c r="Y88" i="25"/>
  <c r="X84" i="25"/>
  <c r="U57" i="65"/>
  <c r="U46" i="65"/>
  <c r="N66" i="36"/>
  <c r="AS82" i="25"/>
  <c r="T15" i="74"/>
  <c r="T13" i="70"/>
  <c r="T56" i="74"/>
  <c r="T48" i="70"/>
  <c r="T54" i="74"/>
  <c r="T46" i="70"/>
  <c r="I48" i="70"/>
  <c r="I56" i="74"/>
  <c r="I52" i="25"/>
  <c r="F15" i="70"/>
  <c r="F17" i="74"/>
  <c r="I271" i="64"/>
  <c r="I295" i="64" s="1"/>
  <c r="K82" i="46" s="1"/>
  <c r="I417" i="64"/>
  <c r="I441" i="64" s="1"/>
  <c r="K201" i="46" s="1"/>
  <c r="AR131" i="25"/>
  <c r="W191" i="47"/>
  <c r="M15" i="74"/>
  <c r="M13" i="70"/>
  <c r="M54" i="74"/>
  <c r="M46" i="70"/>
  <c r="M16" i="74"/>
  <c r="M14" i="70"/>
  <c r="V53" i="74"/>
  <c r="V45" i="70"/>
  <c r="V13" i="70"/>
  <c r="V15" i="74"/>
  <c r="V80" i="25"/>
  <c r="G105" i="25"/>
  <c r="G61" i="25"/>
  <c r="G94" i="25" s="1"/>
  <c r="G17" i="74"/>
  <c r="G15" i="70"/>
  <c r="S254" i="56"/>
  <c r="R45" i="70"/>
  <c r="R53" i="74"/>
  <c r="H17" i="74"/>
  <c r="H15" i="70"/>
  <c r="H55" i="74"/>
  <c r="H47" i="70"/>
  <c r="AJ127" i="25"/>
  <c r="O188" i="47"/>
  <c r="AM231" i="46"/>
  <c r="U43" i="70"/>
  <c r="U87" i="70" s="1"/>
  <c r="U59" i="71"/>
  <c r="U63" i="71" s="1"/>
  <c r="E12" i="69"/>
  <c r="H344" i="64"/>
  <c r="H369" i="64" s="1"/>
  <c r="J200" i="46" s="1"/>
  <c r="H563" i="64"/>
  <c r="H587" i="64" s="1"/>
  <c r="J203" i="46" s="1"/>
  <c r="AA253" i="64"/>
  <c r="D47" i="70"/>
  <c r="D55" i="74"/>
  <c r="AA49" i="64"/>
  <c r="AA190" i="64"/>
  <c r="W47" i="70"/>
  <c r="W55" i="74"/>
  <c r="Q16" i="74"/>
  <c r="Q14" i="70"/>
  <c r="R417" i="64"/>
  <c r="R441" i="64" s="1"/>
  <c r="T201" i="46" s="1"/>
  <c r="R200" i="64"/>
  <c r="R224" i="64" s="1"/>
  <c r="O61" i="25"/>
  <c r="O94" i="25" s="1"/>
  <c r="O105" i="25"/>
  <c r="S16" i="74"/>
  <c r="S14" i="70"/>
  <c r="V200" i="64"/>
  <c r="V224" i="64" s="1"/>
  <c r="V417" i="64"/>
  <c r="V441" i="64" s="1"/>
  <c r="X201" i="46" s="1"/>
  <c r="S48" i="70"/>
  <c r="S56" i="74"/>
  <c r="T55" i="74"/>
  <c r="T47" i="70"/>
  <c r="T66" i="75"/>
  <c r="T70" i="75" s="1"/>
  <c r="T51" i="74"/>
  <c r="I12" i="69"/>
  <c r="L344" i="64"/>
  <c r="L369" i="64" s="1"/>
  <c r="N200" i="46" s="1"/>
  <c r="L129" i="64"/>
  <c r="L153" i="64" s="1"/>
  <c r="F66" i="75"/>
  <c r="F70" i="75" s="1"/>
  <c r="F51" i="74"/>
  <c r="F95" i="74" s="1"/>
  <c r="K18" i="74"/>
  <c r="K16" i="70"/>
  <c r="K48" i="70"/>
  <c r="K56" i="74"/>
  <c r="K80" i="25"/>
  <c r="V105" i="25"/>
  <c r="V61" i="25"/>
  <c r="V94" i="25" s="1"/>
  <c r="V14" i="70"/>
  <c r="V16" i="74"/>
  <c r="U490" i="64"/>
  <c r="U514" i="64" s="1"/>
  <c r="W202" i="46" s="1"/>
  <c r="R56" i="74"/>
  <c r="R48" i="70"/>
  <c r="H56" i="74"/>
  <c r="H48" i="70"/>
  <c r="H52" i="25"/>
  <c r="L13" i="70"/>
  <c r="L15" i="74"/>
  <c r="L46" i="70"/>
  <c r="L54" i="74"/>
  <c r="U80" i="25"/>
  <c r="E15" i="74"/>
  <c r="E13" i="70"/>
  <c r="D67" i="75"/>
  <c r="C67" i="75" s="1"/>
  <c r="C48" i="74"/>
  <c r="D39" i="70"/>
  <c r="D43" i="56"/>
  <c r="K43" i="44" s="1"/>
  <c r="L43" i="44" s="1"/>
  <c r="F191" i="47"/>
  <c r="AA131" i="25"/>
  <c r="O80" i="25"/>
  <c r="P15" i="74"/>
  <c r="P13" i="70"/>
  <c r="P52" i="25"/>
  <c r="AK150" i="25"/>
  <c r="P207" i="47"/>
  <c r="AX164" i="46"/>
  <c r="Y150" i="25"/>
  <c r="D207" i="47"/>
  <c r="T80" i="25"/>
  <c r="I15" i="70"/>
  <c r="I17" i="74"/>
  <c r="F13" i="70"/>
  <c r="F15" i="74"/>
  <c r="K53" i="74"/>
  <c r="K45" i="70"/>
  <c r="K14" i="70"/>
  <c r="K16" i="74"/>
  <c r="N254" i="56"/>
  <c r="G45" i="70"/>
  <c r="G53" i="74"/>
  <c r="G15" i="74"/>
  <c r="G13" i="70"/>
  <c r="R61" i="25"/>
  <c r="R84" i="25" s="1"/>
  <c r="R88" i="25" s="1"/>
  <c r="R105" i="25"/>
  <c r="H51" i="74"/>
  <c r="H95" i="74" s="1"/>
  <c r="H66" i="75"/>
  <c r="H70" i="75" s="1"/>
  <c r="S191" i="47"/>
  <c r="AN131" i="25"/>
  <c r="J68" i="25"/>
  <c r="L48" i="70"/>
  <c r="L56" i="74"/>
  <c r="L105" i="25"/>
  <c r="L61" i="25"/>
  <c r="L94" i="25" s="1"/>
  <c r="V254" i="56"/>
  <c r="U45" i="70"/>
  <c r="U53" i="74"/>
  <c r="U15" i="74"/>
  <c r="U13" i="70"/>
  <c r="N18" i="74"/>
  <c r="N16" i="70"/>
  <c r="N17" i="74"/>
  <c r="N15" i="70"/>
  <c r="E56" i="74"/>
  <c r="E48" i="70"/>
  <c r="C49" i="74"/>
  <c r="D68" i="75"/>
  <c r="C68" i="75" s="1"/>
  <c r="AA558" i="64"/>
  <c r="X80" i="25"/>
  <c r="H107" i="36"/>
  <c r="AH161" i="46" s="1"/>
  <c r="N107" i="36"/>
  <c r="AN161" i="46" s="1"/>
  <c r="V107" i="36"/>
  <c r="AV161" i="46" s="1"/>
  <c r="M107" i="36"/>
  <c r="AM161" i="46" s="1"/>
  <c r="P107" i="36"/>
  <c r="AP161" i="46" s="1"/>
  <c r="T107" i="36"/>
  <c r="AT161" i="46" s="1"/>
  <c r="R107" i="36"/>
  <c r="AR161" i="46" s="1"/>
  <c r="K107" i="36"/>
  <c r="AK161" i="46" s="1"/>
  <c r="E107" i="36"/>
  <c r="AE161" i="46" s="1"/>
  <c r="G107" i="36"/>
  <c r="AG161" i="46" s="1"/>
  <c r="I107" i="36"/>
  <c r="AI161" i="46" s="1"/>
  <c r="L107" i="36"/>
  <c r="AL161" i="46" s="1"/>
  <c r="O107" i="36"/>
  <c r="AO161" i="46" s="1"/>
  <c r="S107" i="36"/>
  <c r="AS161" i="46" s="1"/>
  <c r="W107" i="36"/>
  <c r="AW161" i="46" s="1"/>
  <c r="Q107" i="36"/>
  <c r="AQ161" i="46" s="1"/>
  <c r="J107" i="36"/>
  <c r="AJ161" i="46" s="1"/>
  <c r="U107" i="36"/>
  <c r="AU161" i="46" s="1"/>
  <c r="F107" i="36"/>
  <c r="AF161" i="46" s="1"/>
  <c r="Z271" i="64"/>
  <c r="Z295" i="64" s="1"/>
  <c r="AB82" i="46" s="1"/>
  <c r="Z490" i="64"/>
  <c r="Z514" i="64" s="1"/>
  <c r="AB202" i="46" s="1"/>
  <c r="O16" i="70"/>
  <c r="O18" i="74"/>
  <c r="O56" i="74"/>
  <c r="O48" i="70"/>
  <c r="O52" i="25"/>
  <c r="S200" i="64"/>
  <c r="S224" i="64" s="1"/>
  <c r="S271" i="64"/>
  <c r="S295" i="64" s="1"/>
  <c r="U82" i="46" s="1"/>
  <c r="T254" i="56"/>
  <c r="S59" i="71"/>
  <c r="S63" i="71" s="1"/>
  <c r="S43" i="70"/>
  <c r="S87" i="70" s="1"/>
  <c r="AO131" i="25"/>
  <c r="T191" i="47"/>
  <c r="U254" i="56"/>
  <c r="T12" i="69"/>
  <c r="W344" i="64"/>
  <c r="W369" i="64" s="1"/>
  <c r="Y200" i="46" s="1"/>
  <c r="N271" i="64"/>
  <c r="N295" i="64" s="1"/>
  <c r="P82" i="46" s="1"/>
  <c r="N417" i="64"/>
  <c r="N441" i="64" s="1"/>
  <c r="P201" i="46" s="1"/>
  <c r="N191" i="47"/>
  <c r="AI131" i="25"/>
  <c r="G358" i="47"/>
  <c r="M51" i="74"/>
  <c r="M95" i="74" s="1"/>
  <c r="M66" i="75"/>
  <c r="M70" i="75" s="1"/>
  <c r="P271" i="64"/>
  <c r="P295" i="64" s="1"/>
  <c r="R82" i="46" s="1"/>
  <c r="P417" i="64"/>
  <c r="P441" i="64" s="1"/>
  <c r="R201" i="46" s="1"/>
  <c r="V12" i="69"/>
  <c r="Y344" i="64"/>
  <c r="Y369" i="64" s="1"/>
  <c r="AA200" i="46" s="1"/>
  <c r="Y563" i="64"/>
  <c r="Y587" i="64" s="1"/>
  <c r="AA203" i="46" s="1"/>
  <c r="G54" i="74"/>
  <c r="G46" i="70"/>
  <c r="J490" i="64"/>
  <c r="J514" i="64" s="1"/>
  <c r="L202" i="46" s="1"/>
  <c r="J417" i="64"/>
  <c r="J441" i="64" s="1"/>
  <c r="L201" i="46" s="1"/>
  <c r="G52" i="25"/>
  <c r="K417" i="64"/>
  <c r="K441" i="64" s="1"/>
  <c r="M201" i="46" s="1"/>
  <c r="K271" i="64"/>
  <c r="K295" i="64" s="1"/>
  <c r="M82" i="46" s="1"/>
  <c r="X68" i="25"/>
  <c r="D106" i="36" s="1"/>
  <c r="I104" i="36"/>
  <c r="AI157" i="46" s="1"/>
  <c r="Q104" i="36"/>
  <c r="AQ157" i="46" s="1"/>
  <c r="R104" i="36"/>
  <c r="AR157" i="46" s="1"/>
  <c r="G104" i="36"/>
  <c r="AG157" i="46" s="1"/>
  <c r="H104" i="36"/>
  <c r="AH157" i="46" s="1"/>
  <c r="M104" i="36"/>
  <c r="AM157" i="46" s="1"/>
  <c r="L104" i="36"/>
  <c r="AL157" i="46" s="1"/>
  <c r="U104" i="36"/>
  <c r="AU157" i="46" s="1"/>
  <c r="V104" i="36"/>
  <c r="AV157" i="46" s="1"/>
  <c r="F104" i="36"/>
  <c r="AF157" i="46" s="1"/>
  <c r="N104" i="36"/>
  <c r="AN157" i="46" s="1"/>
  <c r="K104" i="36"/>
  <c r="AK157" i="46" s="1"/>
  <c r="S104" i="36"/>
  <c r="AS157" i="46" s="1"/>
  <c r="P104" i="36"/>
  <c r="AP157" i="46" s="1"/>
  <c r="W104" i="36"/>
  <c r="AW157" i="46" s="1"/>
  <c r="O104" i="36"/>
  <c r="AO157" i="46" s="1"/>
  <c r="T104" i="36"/>
  <c r="AT157" i="46" s="1"/>
  <c r="E104" i="36"/>
  <c r="AE157" i="46" s="1"/>
  <c r="J104" i="36"/>
  <c r="AJ157" i="46" s="1"/>
  <c r="O417" i="64"/>
  <c r="O441" i="64" s="1"/>
  <c r="Q201" i="46" s="1"/>
  <c r="O490" i="64"/>
  <c r="O514" i="64" s="1"/>
  <c r="Q202" i="46" s="1"/>
  <c r="X271" i="64"/>
  <c r="X295" i="64" s="1"/>
  <c r="Z82" i="46" s="1"/>
  <c r="X200" i="64"/>
  <c r="X224" i="64" s="1"/>
  <c r="N45" i="70"/>
  <c r="N53" i="74"/>
  <c r="N52" i="25"/>
  <c r="Q200" i="64"/>
  <c r="Q224" i="64" s="1"/>
  <c r="Q129" i="64"/>
  <c r="Q153" i="64" s="1"/>
  <c r="D50" i="25"/>
  <c r="C48" i="25"/>
  <c r="AS48" i="25" s="1"/>
  <c r="AS50" i="25" s="1"/>
  <c r="G417" i="64"/>
  <c r="G441" i="64" s="1"/>
  <c r="I201" i="46" s="1"/>
  <c r="AA393" i="64"/>
  <c r="G58" i="64"/>
  <c r="G82" i="64" s="1"/>
  <c r="I78" i="46" s="1"/>
  <c r="D58" i="69"/>
  <c r="AA34" i="64"/>
  <c r="AA115" i="64"/>
  <c r="D46" i="70"/>
  <c r="D54" i="74"/>
  <c r="AA45" i="64"/>
  <c r="W18" i="74"/>
  <c r="W16" i="70"/>
  <c r="W61" i="25"/>
  <c r="W94" i="25" s="1"/>
  <c r="W105" i="25"/>
  <c r="O54" i="74"/>
  <c r="O46" i="70"/>
  <c r="P105" i="25"/>
  <c r="P61" i="25"/>
  <c r="AM127" i="25"/>
  <c r="R188" i="47"/>
  <c r="AP231" i="46"/>
  <c r="T14" i="70"/>
  <c r="T16" i="74"/>
  <c r="F14" i="70"/>
  <c r="F16" i="74"/>
  <c r="I490" i="64"/>
  <c r="I514" i="64" s="1"/>
  <c r="K202" i="46" s="1"/>
  <c r="I200" i="64"/>
  <c r="I224" i="64" s="1"/>
  <c r="AR150" i="25"/>
  <c r="W207" i="47"/>
  <c r="H66" i="36"/>
  <c r="K358" i="47"/>
  <c r="V15" i="70"/>
  <c r="V17" i="74"/>
  <c r="G51" i="74"/>
  <c r="G95" i="74" s="1"/>
  <c r="G66" i="75"/>
  <c r="G70" i="75" s="1"/>
  <c r="AP131" i="25"/>
  <c r="U191" i="47"/>
  <c r="F57" i="65"/>
  <c r="F46" i="65"/>
  <c r="L55" i="74"/>
  <c r="L47" i="70"/>
  <c r="U54" i="74"/>
  <c r="U46" i="70"/>
  <c r="U66" i="75"/>
  <c r="U70" i="75" s="1"/>
  <c r="U51" i="74"/>
  <c r="U95" i="74" s="1"/>
  <c r="N43" i="70"/>
  <c r="N87" i="70" s="1"/>
  <c r="N59" i="71"/>
  <c r="N63" i="71" s="1"/>
  <c r="H271" i="64"/>
  <c r="H295" i="64" s="1"/>
  <c r="J82" i="46" s="1"/>
  <c r="H490" i="64"/>
  <c r="H514" i="64" s="1"/>
  <c r="J202" i="46" s="1"/>
  <c r="D53" i="74"/>
  <c r="D45" i="70"/>
  <c r="AA41" i="64"/>
  <c r="AA111" i="64"/>
  <c r="AA481" i="64"/>
  <c r="AA119" i="64"/>
  <c r="Q57" i="65"/>
  <c r="Q46" i="65"/>
  <c r="W66" i="36"/>
  <c r="X254" i="56"/>
  <c r="Q46" i="70"/>
  <c r="Q54" i="74"/>
  <c r="Q47" i="70"/>
  <c r="Q55" i="74"/>
  <c r="O15" i="70"/>
  <c r="O17" i="74"/>
  <c r="R563" i="64"/>
  <c r="R587" i="64" s="1"/>
  <c r="T203" i="46" s="1"/>
  <c r="O58" i="69"/>
  <c r="O64" i="69" s="1"/>
  <c r="O65" i="69" s="1"/>
  <c r="R58" i="64"/>
  <c r="R82" i="64" s="1"/>
  <c r="T78" i="46" s="1"/>
  <c r="P16" i="74"/>
  <c r="P14" i="70"/>
  <c r="S12" i="69"/>
  <c r="V344" i="64"/>
  <c r="V369" i="64" s="1"/>
  <c r="X200" i="46" s="1"/>
  <c r="V271" i="64"/>
  <c r="V295" i="64" s="1"/>
  <c r="X82" i="46" s="1"/>
  <c r="S16" i="70"/>
  <c r="S18" i="74"/>
  <c r="T105" i="25"/>
  <c r="T61" i="25"/>
  <c r="T94" i="25" s="1"/>
  <c r="L58" i="64"/>
  <c r="L82" i="64" s="1"/>
  <c r="N78" i="46" s="1"/>
  <c r="I58" i="69"/>
  <c r="I64" i="69" s="1"/>
  <c r="I65" i="69" s="1"/>
  <c r="L563" i="64"/>
  <c r="L587" i="64" s="1"/>
  <c r="N203" i="46" s="1"/>
  <c r="V59" i="71"/>
  <c r="V63" i="71" s="1"/>
  <c r="V43" i="70"/>
  <c r="V87" i="70" s="1"/>
  <c r="V46" i="70"/>
  <c r="V54" i="74"/>
  <c r="R58" i="69"/>
  <c r="R64" i="69" s="1"/>
  <c r="R65" i="69" s="1"/>
  <c r="U58" i="64"/>
  <c r="U82" i="64" s="1"/>
  <c r="W78" i="46" s="1"/>
  <c r="H16" i="70"/>
  <c r="H18" i="74"/>
  <c r="AL131" i="25"/>
  <c r="Q191" i="47"/>
  <c r="J57" i="65"/>
  <c r="J46" i="65"/>
  <c r="N14" i="70"/>
  <c r="N16" i="74"/>
  <c r="E14" i="70"/>
  <c r="E16" i="74"/>
  <c r="E46" i="70"/>
  <c r="E54" i="74"/>
  <c r="E80" i="25"/>
  <c r="C66" i="25"/>
  <c r="M61" i="36" s="1"/>
  <c r="R158" i="46" s="1"/>
  <c r="D69" i="75"/>
  <c r="C69" i="75" s="1"/>
  <c r="C50" i="74"/>
  <c r="D61" i="25"/>
  <c r="D105" i="25"/>
  <c r="G57" i="65"/>
  <c r="G46" i="65"/>
  <c r="W80" i="25"/>
  <c r="T344" i="64"/>
  <c r="T369" i="64" s="1"/>
  <c r="V200" i="46" s="1"/>
  <c r="Q12" i="69"/>
  <c r="Q59" i="71"/>
  <c r="Q63" i="71" s="1"/>
  <c r="Q43" i="70"/>
  <c r="Q87" i="70" s="1"/>
  <c r="P53" i="74"/>
  <c r="P45" i="70"/>
  <c r="S80" i="25"/>
  <c r="AK131" i="25"/>
  <c r="P191" i="47"/>
  <c r="E57" i="65"/>
  <c r="E46" i="65"/>
  <c r="Y131" i="25"/>
  <c r="AX145" i="46"/>
  <c r="D191" i="47"/>
  <c r="I14" i="70"/>
  <c r="I16" i="74"/>
  <c r="I46" i="70"/>
  <c r="I54" i="74"/>
  <c r="I43" i="70"/>
  <c r="I87" i="70" s="1"/>
  <c r="I59" i="71"/>
  <c r="I63" i="71" s="1"/>
  <c r="F16" i="70"/>
  <c r="F18" i="74"/>
  <c r="K54" i="74"/>
  <c r="K46" i="70"/>
  <c r="M52" i="25"/>
  <c r="G80" i="25"/>
  <c r="R66" i="75"/>
  <c r="R70" i="75" s="1"/>
  <c r="R51" i="74"/>
  <c r="R95" i="74" s="1"/>
  <c r="H105" i="25"/>
  <c r="H61" i="25"/>
  <c r="S207" i="47"/>
  <c r="AN150" i="25"/>
  <c r="I46" i="65"/>
  <c r="I57" i="65"/>
  <c r="L66" i="75"/>
  <c r="L70" i="75" s="1"/>
  <c r="L51" i="74"/>
  <c r="L95" i="74" s="1"/>
  <c r="N48" i="70"/>
  <c r="N56" i="74"/>
  <c r="E43" i="70"/>
  <c r="E87" i="70" s="1"/>
  <c r="E59" i="71"/>
  <c r="E63" i="71" s="1"/>
  <c r="AA265" i="64"/>
  <c r="AA412" i="64"/>
  <c r="W53" i="74"/>
  <c r="W45" i="70"/>
  <c r="W58" i="69"/>
  <c r="W64" i="69" s="1"/>
  <c r="W65" i="69" s="1"/>
  <c r="Z58" i="64"/>
  <c r="Z82" i="64" s="1"/>
  <c r="AB78" i="46" s="1"/>
  <c r="Z200" i="64"/>
  <c r="Z224" i="64" s="1"/>
  <c r="Q18" i="74"/>
  <c r="Q16" i="70"/>
  <c r="Q80" i="25"/>
  <c r="S490" i="64"/>
  <c r="S514" i="64" s="1"/>
  <c r="U202" i="46" s="1"/>
  <c r="S563" i="64"/>
  <c r="S587" i="64" s="1"/>
  <c r="U203" i="46" s="1"/>
  <c r="S52" i="25"/>
  <c r="S51" i="74"/>
  <c r="S95" i="74" s="1"/>
  <c r="S66" i="75"/>
  <c r="S70" i="75" s="1"/>
  <c r="T57" i="65"/>
  <c r="T46" i="65"/>
  <c r="AR231" i="46"/>
  <c r="AO127" i="25"/>
  <c r="T188" i="47"/>
  <c r="T52" i="25"/>
  <c r="K15" i="70"/>
  <c r="K17" i="74"/>
  <c r="K105" i="25"/>
  <c r="K61" i="25"/>
  <c r="K94" i="25" s="1"/>
  <c r="N344" i="64"/>
  <c r="N369" i="64" s="1"/>
  <c r="P200" i="46" s="1"/>
  <c r="K12" i="69"/>
  <c r="N563" i="64"/>
  <c r="N587" i="64" s="1"/>
  <c r="P203" i="46" s="1"/>
  <c r="M80" i="25"/>
  <c r="P563" i="64"/>
  <c r="P587" i="64" s="1"/>
  <c r="R203" i="46" s="1"/>
  <c r="P200" i="64"/>
  <c r="P224" i="64" s="1"/>
  <c r="V56" i="74"/>
  <c r="V48" i="70"/>
  <c r="Y417" i="64"/>
  <c r="Y441" i="64" s="1"/>
  <c r="AA201" i="46" s="1"/>
  <c r="Y490" i="64"/>
  <c r="Y514" i="64" s="1"/>
  <c r="AA202" i="46" s="1"/>
  <c r="G12" i="69"/>
  <c r="J344" i="64"/>
  <c r="J369" i="64" s="1"/>
  <c r="L200" i="46" s="1"/>
  <c r="J129" i="64"/>
  <c r="J153" i="64" s="1"/>
  <c r="H254" i="56"/>
  <c r="K490" i="64"/>
  <c r="K514" i="64" s="1"/>
  <c r="M202" i="46" s="1"/>
  <c r="K58" i="64"/>
  <c r="K82" i="64" s="1"/>
  <c r="M78" i="46" s="1"/>
  <c r="H58" i="69"/>
  <c r="H64" i="69" s="1"/>
  <c r="H65" i="69" s="1"/>
  <c r="J66" i="36"/>
  <c r="O200" i="64"/>
  <c r="O224" i="64" s="1"/>
  <c r="O271" i="64"/>
  <c r="O295" i="64" s="1"/>
  <c r="Q82" i="46" s="1"/>
  <c r="L52" i="25"/>
  <c r="X490" i="64"/>
  <c r="X514" i="64" s="1"/>
  <c r="Z202" i="46" s="1"/>
  <c r="X417" i="64"/>
  <c r="X441" i="64" s="1"/>
  <c r="Z201" i="46" s="1"/>
  <c r="U55" i="74"/>
  <c r="U47" i="70"/>
  <c r="Q563" i="64"/>
  <c r="Q587" i="64" s="1"/>
  <c r="S203" i="46" s="1"/>
  <c r="N12" i="69"/>
  <c r="Q344" i="64"/>
  <c r="Q369" i="64" s="1"/>
  <c r="S200" i="46" s="1"/>
  <c r="E17" i="74"/>
  <c r="E15" i="70"/>
  <c r="AA246" i="64"/>
  <c r="G271" i="64"/>
  <c r="G295" i="64" s="1"/>
  <c r="I82" i="46" s="1"/>
  <c r="AA539" i="64"/>
  <c r="G563" i="64"/>
  <c r="G587" i="64" s="1"/>
  <c r="I203" i="46" s="1"/>
  <c r="AA477" i="64"/>
  <c r="AA186" i="64"/>
  <c r="AA404" i="64"/>
  <c r="W57" i="65"/>
  <c r="W46" i="65"/>
  <c r="W51" i="74"/>
  <c r="W95" i="74" s="1"/>
  <c r="W66" i="75"/>
  <c r="W70" i="75" s="1"/>
  <c r="Q13" i="70"/>
  <c r="Q15" i="74"/>
  <c r="O13" i="70"/>
  <c r="O15" i="74"/>
  <c r="P66" i="75"/>
  <c r="P70" i="75" s="1"/>
  <c r="P51" i="74"/>
  <c r="P95" i="74" s="1"/>
  <c r="S15" i="70"/>
  <c r="S17" i="74"/>
  <c r="S47" i="70"/>
  <c r="S55" i="74"/>
  <c r="S13" i="70"/>
  <c r="S15" i="74"/>
  <c r="R207" i="47"/>
  <c r="AM150" i="25"/>
  <c r="Q108" i="36"/>
  <c r="AQ162" i="46" s="1"/>
  <c r="O108" i="36"/>
  <c r="AO162" i="46" s="1"/>
  <c r="R108" i="36"/>
  <c r="AR162" i="46" s="1"/>
  <c r="F108" i="36"/>
  <c r="AF162" i="46" s="1"/>
  <c r="W108" i="36"/>
  <c r="AW162" i="46" s="1"/>
  <c r="J108" i="36"/>
  <c r="AJ162" i="46" s="1"/>
  <c r="V108" i="36"/>
  <c r="AV162" i="46" s="1"/>
  <c r="U108" i="36"/>
  <c r="AU162" i="46" s="1"/>
  <c r="K108" i="36"/>
  <c r="AK162" i="46" s="1"/>
  <c r="E108" i="36"/>
  <c r="AE162" i="46" s="1"/>
  <c r="H108" i="36"/>
  <c r="AH162" i="46" s="1"/>
  <c r="S108" i="36"/>
  <c r="AS162" i="46" s="1"/>
  <c r="I108" i="36"/>
  <c r="AI162" i="46" s="1"/>
  <c r="M108" i="36"/>
  <c r="AM162" i="46" s="1"/>
  <c r="P108" i="36"/>
  <c r="AP162" i="46" s="1"/>
  <c r="L108" i="36"/>
  <c r="AL162" i="46" s="1"/>
  <c r="G108" i="36"/>
  <c r="AG162" i="46" s="1"/>
  <c r="T108" i="36"/>
  <c r="AT162" i="46" s="1"/>
  <c r="N108" i="36"/>
  <c r="AN162" i="46" s="1"/>
  <c r="D66" i="36"/>
  <c r="T53" i="74"/>
  <c r="T45" i="70"/>
  <c r="I16" i="70"/>
  <c r="I18" i="74"/>
  <c r="I58" i="64"/>
  <c r="I82" i="64" s="1"/>
  <c r="K78" i="46" s="1"/>
  <c r="F58" i="69"/>
  <c r="F64" i="69" s="1"/>
  <c r="F65" i="69" s="1"/>
  <c r="I563" i="64"/>
  <c r="I587" i="64" s="1"/>
  <c r="K203" i="46" s="1"/>
  <c r="O57" i="65"/>
  <c r="O46" i="65"/>
  <c r="G55" i="74"/>
  <c r="G47" i="70"/>
  <c r="R52" i="25"/>
  <c r="R15" i="74"/>
  <c r="R13" i="70"/>
  <c r="H13" i="70"/>
  <c r="H15" i="74"/>
  <c r="AP127" i="25"/>
  <c r="U188" i="47"/>
  <c r="AS231" i="46"/>
  <c r="O207" i="47"/>
  <c r="AJ150" i="25"/>
  <c r="AD158" i="46"/>
  <c r="L80" i="25"/>
  <c r="U14" i="70"/>
  <c r="U16" i="74"/>
  <c r="U61" i="25"/>
  <c r="U105" i="25"/>
  <c r="N80" i="25"/>
  <c r="N61" i="25"/>
  <c r="N105" i="25"/>
  <c r="H58" i="64"/>
  <c r="H82" i="64" s="1"/>
  <c r="J78" i="46" s="1"/>
  <c r="E58" i="69"/>
  <c r="E64" i="69" s="1"/>
  <c r="E65" i="69" s="1"/>
  <c r="H417" i="64"/>
  <c r="H441" i="64" s="1"/>
  <c r="J201" i="46" s="1"/>
  <c r="AA473" i="64"/>
  <c r="AA400" i="64"/>
  <c r="AA335" i="64"/>
  <c r="D17" i="74"/>
  <c r="D15" i="70"/>
  <c r="AA408" i="64"/>
  <c r="C13" i="73"/>
  <c r="W52" i="25"/>
  <c r="R490" i="64"/>
  <c r="R514" i="64" s="1"/>
  <c r="T202" i="46" s="1"/>
  <c r="R129" i="64"/>
  <c r="R153" i="64" s="1"/>
  <c r="O59" i="71"/>
  <c r="O63" i="71" s="1"/>
  <c r="O43" i="70"/>
  <c r="O87" i="70" s="1"/>
  <c r="P47" i="70"/>
  <c r="P55" i="74"/>
  <c r="P54" i="74"/>
  <c r="P46" i="70"/>
  <c r="V563" i="64"/>
  <c r="V587" i="64" s="1"/>
  <c r="X203" i="46" s="1"/>
  <c r="S58" i="69"/>
  <c r="S64" i="69" s="1"/>
  <c r="S65" i="69" s="1"/>
  <c r="V58" i="64"/>
  <c r="V82" i="64" s="1"/>
  <c r="X78" i="46" s="1"/>
  <c r="S66" i="36"/>
  <c r="T15" i="70"/>
  <c r="T17" i="74"/>
  <c r="T59" i="71"/>
  <c r="T63" i="71" s="1"/>
  <c r="T43" i="70"/>
  <c r="T87" i="70" s="1"/>
  <c r="L490" i="64"/>
  <c r="L514" i="64" s="1"/>
  <c r="N202" i="46" s="1"/>
  <c r="L417" i="64"/>
  <c r="L441" i="64" s="1"/>
  <c r="N201" i="46" s="1"/>
  <c r="F105" i="25"/>
  <c r="F61" i="25"/>
  <c r="G254" i="56"/>
  <c r="F80" i="25"/>
  <c r="D267" i="47"/>
  <c r="D274" i="47" s="1"/>
  <c r="D78" i="47"/>
  <c r="C68" i="47"/>
  <c r="C309" i="47"/>
  <c r="C315" i="47" s="1"/>
  <c r="C127" i="47"/>
  <c r="L163" i="44"/>
  <c r="J229" i="44" s="1"/>
  <c r="I229" i="44"/>
  <c r="CN83" i="46"/>
  <c r="AC207" i="46"/>
  <c r="AA252" i="46" s="1"/>
  <c r="G252" i="46"/>
  <c r="BS207" i="46"/>
  <c r="H212" i="44"/>
  <c r="G213" i="44" s="1"/>
  <c r="J83" i="44"/>
  <c r="F248" i="44"/>
  <c r="F255" i="44" s="1"/>
  <c r="G248" i="44"/>
  <c r="G255" i="44" s="1"/>
  <c r="I212" i="44"/>
  <c r="AB252" i="46"/>
  <c r="AX207" i="46"/>
  <c r="AV252" i="46" s="1"/>
  <c r="L164" i="46" l="1"/>
  <c r="G150" i="25" s="1"/>
  <c r="T145" i="46"/>
  <c r="O131" i="25" s="1"/>
  <c r="K145" i="46"/>
  <c r="G145" i="56" s="1"/>
  <c r="AB269" i="25"/>
  <c r="R164" i="46"/>
  <c r="M17" i="73" s="1"/>
  <c r="J358" i="47"/>
  <c r="Y164" i="46"/>
  <c r="T150" i="25" s="1"/>
  <c r="V164" i="46"/>
  <c r="Q150" i="25" s="1"/>
  <c r="Y141" i="46"/>
  <c r="T15" i="73" s="1"/>
  <c r="AB81" i="46"/>
  <c r="Z239" i="46" s="1"/>
  <c r="V141" i="46"/>
  <c r="Q127" i="25" s="1"/>
  <c r="T164" i="46"/>
  <c r="O17" i="73" s="1"/>
  <c r="W164" i="46"/>
  <c r="R150" i="25" s="1"/>
  <c r="W141" i="46"/>
  <c r="R127" i="25" s="1"/>
  <c r="Q141" i="46"/>
  <c r="M141" i="56" s="1"/>
  <c r="Q81" i="46"/>
  <c r="O239" i="46" s="1"/>
  <c r="F63" i="36"/>
  <c r="K161" i="46" s="1"/>
  <c r="I229" i="46" s="1"/>
  <c r="U63" i="36"/>
  <c r="Z161" i="46" s="1"/>
  <c r="V161" i="56" s="1"/>
  <c r="N63" i="36"/>
  <c r="S161" i="46" s="1"/>
  <c r="Q229" i="46" s="1"/>
  <c r="K141" i="46"/>
  <c r="L63" i="36"/>
  <c r="Q161" i="46" s="1"/>
  <c r="L84" i="74" s="1"/>
  <c r="L82" i="75" s="1"/>
  <c r="M63" i="36"/>
  <c r="R161" i="46" s="1"/>
  <c r="P229" i="46" s="1"/>
  <c r="Q63" i="36"/>
  <c r="V161" i="46" s="1"/>
  <c r="Q84" i="74" s="1"/>
  <c r="Q82" i="75" s="1"/>
  <c r="U141" i="46"/>
  <c r="P127" i="25" s="1"/>
  <c r="K63" i="36"/>
  <c r="P161" i="46" s="1"/>
  <c r="K147" i="25" s="1"/>
  <c r="K267" i="25" s="1"/>
  <c r="N164" i="46"/>
  <c r="J164" i="56" s="1"/>
  <c r="H63" i="36"/>
  <c r="M161" i="46" s="1"/>
  <c r="H84" i="74" s="1"/>
  <c r="H82" i="75" s="1"/>
  <c r="Q164" i="46"/>
  <c r="L150" i="25" s="1"/>
  <c r="L145" i="46"/>
  <c r="G131" i="25" s="1"/>
  <c r="P141" i="46"/>
  <c r="K127" i="25" s="1"/>
  <c r="M81" i="46"/>
  <c r="K239" i="46" s="1"/>
  <c r="W81" i="46"/>
  <c r="U239" i="46" s="1"/>
  <c r="X81" i="46"/>
  <c r="N145" i="46"/>
  <c r="L231" i="46" s="1"/>
  <c r="U145" i="46"/>
  <c r="Q145" i="56" s="1"/>
  <c r="V64" i="36"/>
  <c r="AA162" i="46" s="1"/>
  <c r="V85" i="74" s="1"/>
  <c r="V83" i="75" s="1"/>
  <c r="M64" i="36"/>
  <c r="R162" i="46" s="1"/>
  <c r="N162" i="56" s="1"/>
  <c r="T64" i="36"/>
  <c r="Y162" i="46" s="1"/>
  <c r="T85" i="74" s="1"/>
  <c r="T83" i="75" s="1"/>
  <c r="R145" i="46"/>
  <c r="M16" i="73" s="1"/>
  <c r="AP269" i="25"/>
  <c r="AA141" i="46"/>
  <c r="V15" i="73" s="1"/>
  <c r="AA145" i="46"/>
  <c r="V131" i="25" s="1"/>
  <c r="K81" i="46"/>
  <c r="I239" i="46" s="1"/>
  <c r="Y81" i="46"/>
  <c r="Z81" i="46"/>
  <c r="X239" i="46" s="1"/>
  <c r="U81" i="46"/>
  <c r="S239" i="46" s="1"/>
  <c r="E84" i="25"/>
  <c r="E88" i="25" s="1"/>
  <c r="E88" i="71" s="1"/>
  <c r="T358" i="47"/>
  <c r="T49" i="70"/>
  <c r="T50" i="70" s="1"/>
  <c r="L61" i="36"/>
  <c r="Q158" i="46" s="1"/>
  <c r="L82" i="74" s="1"/>
  <c r="L80" i="75" s="1"/>
  <c r="R81" i="46"/>
  <c r="P239" i="46" s="1"/>
  <c r="Z141" i="46"/>
  <c r="U127" i="25" s="1"/>
  <c r="S61" i="36"/>
  <c r="X158" i="46" s="1"/>
  <c r="S82" i="74" s="1"/>
  <c r="S80" i="75" s="1"/>
  <c r="Z145" i="46"/>
  <c r="V145" i="56" s="1"/>
  <c r="I81" i="46"/>
  <c r="G239" i="46" s="1"/>
  <c r="K61" i="36"/>
  <c r="P158" i="46" s="1"/>
  <c r="L158" i="56" s="1"/>
  <c r="V81" i="46"/>
  <c r="T239" i="46" s="1"/>
  <c r="AA563" i="64"/>
  <c r="AA587" i="64" s="1"/>
  <c r="I61" i="36"/>
  <c r="N158" i="46" s="1"/>
  <c r="I144" i="25" s="1"/>
  <c r="I266" i="25" s="1"/>
  <c r="W239" i="46"/>
  <c r="U358" i="47"/>
  <c r="Q61" i="36"/>
  <c r="V158" i="46" s="1"/>
  <c r="Q144" i="25" s="1"/>
  <c r="Q266" i="25" s="1"/>
  <c r="W49" i="70"/>
  <c r="W50" i="70" s="1"/>
  <c r="G64" i="36"/>
  <c r="L162" i="46" s="1"/>
  <c r="G85" i="74" s="1"/>
  <c r="G83" i="75" s="1"/>
  <c r="M84" i="25"/>
  <c r="M88" i="25" s="1"/>
  <c r="M58" i="73" s="1"/>
  <c r="M97" i="74" s="1"/>
  <c r="M95" i="75" s="1"/>
  <c r="W64" i="36"/>
  <c r="AB162" i="46" s="1"/>
  <c r="W148" i="25" s="1"/>
  <c r="W268" i="25" s="1"/>
  <c r="E63" i="36"/>
  <c r="J161" i="46" s="1"/>
  <c r="E84" i="74" s="1"/>
  <c r="E82" i="75" s="1"/>
  <c r="U61" i="36"/>
  <c r="Z158" i="46" s="1"/>
  <c r="V158" i="56" s="1"/>
  <c r="F64" i="36"/>
  <c r="K162" i="46" s="1"/>
  <c r="F148" i="25" s="1"/>
  <c r="F268" i="25" s="1"/>
  <c r="E64" i="36"/>
  <c r="J162" i="46" s="1"/>
  <c r="E148" i="25" s="1"/>
  <c r="E268" i="25" s="1"/>
  <c r="O63" i="36"/>
  <c r="T161" i="46" s="1"/>
  <c r="O147" i="25" s="1"/>
  <c r="O267" i="25" s="1"/>
  <c r="C105" i="36"/>
  <c r="T57" i="74"/>
  <c r="T58" i="74" s="1"/>
  <c r="G63" i="36"/>
  <c r="L161" i="46" s="1"/>
  <c r="H161" i="56" s="1"/>
  <c r="S63" i="36"/>
  <c r="X161" i="46" s="1"/>
  <c r="V229" i="46" s="1"/>
  <c r="W63" i="36"/>
  <c r="AB161" i="46" s="1"/>
  <c r="Z229" i="46" s="1"/>
  <c r="T63" i="36"/>
  <c r="Y161" i="46" s="1"/>
  <c r="T84" i="74" s="1"/>
  <c r="T82" i="75" s="1"/>
  <c r="V63" i="36"/>
  <c r="AA161" i="46" s="1"/>
  <c r="V84" i="74" s="1"/>
  <c r="V82" i="75" s="1"/>
  <c r="P145" i="46"/>
  <c r="L145" i="56" s="1"/>
  <c r="L64" i="36"/>
  <c r="Q162" i="46" s="1"/>
  <c r="M162" i="56" s="1"/>
  <c r="U64" i="36"/>
  <c r="Z162" i="46" s="1"/>
  <c r="V162" i="56" s="1"/>
  <c r="AO269" i="25"/>
  <c r="S64" i="36"/>
  <c r="X162" i="46" s="1"/>
  <c r="V230" i="46" s="1"/>
  <c r="C15" i="70"/>
  <c r="AA81" i="46"/>
  <c r="Y239" i="46" s="1"/>
  <c r="O64" i="36"/>
  <c r="T162" i="46" s="1"/>
  <c r="R230" i="46" s="1"/>
  <c r="R94" i="25"/>
  <c r="R64" i="36"/>
  <c r="W162" i="46" s="1"/>
  <c r="R85" i="74" s="1"/>
  <c r="R83" i="75" s="1"/>
  <c r="W57" i="74"/>
  <c r="W58" i="74" s="1"/>
  <c r="Q64" i="36"/>
  <c r="V162" i="46" s="1"/>
  <c r="R162" i="56" s="1"/>
  <c r="P63" i="36"/>
  <c r="U161" i="46" s="1"/>
  <c r="P147" i="25" s="1"/>
  <c r="P267" i="25" s="1"/>
  <c r="I63" i="36"/>
  <c r="N161" i="46" s="1"/>
  <c r="J161" i="56" s="1"/>
  <c r="V239" i="46"/>
  <c r="C191" i="47"/>
  <c r="D61" i="36"/>
  <c r="I158" i="46" s="1"/>
  <c r="N61" i="36"/>
  <c r="S158" i="46" s="1"/>
  <c r="N82" i="74" s="1"/>
  <c r="N80" i="75" s="1"/>
  <c r="R61" i="36"/>
  <c r="W158" i="46" s="1"/>
  <c r="R82" i="74" s="1"/>
  <c r="R80" i="75" s="1"/>
  <c r="AC82" i="46"/>
  <c r="AM269" i="25"/>
  <c r="I220" i="44"/>
  <c r="L131" i="44"/>
  <c r="J220" i="44" s="1"/>
  <c r="AA271" i="64"/>
  <c r="AA295" i="64" s="1"/>
  <c r="J81" i="46"/>
  <c r="H239" i="46" s="1"/>
  <c r="I161" i="46"/>
  <c r="R59" i="65"/>
  <c r="R89" i="70"/>
  <c r="R88" i="71"/>
  <c r="R58" i="73"/>
  <c r="R97" i="74" s="1"/>
  <c r="R95" i="75" s="1"/>
  <c r="R81" i="69"/>
  <c r="R92" i="25"/>
  <c r="K230" i="46"/>
  <c r="I162" i="56"/>
  <c r="H85" i="74"/>
  <c r="H83" i="75" s="1"/>
  <c r="H148" i="25"/>
  <c r="H268" i="25" s="1"/>
  <c r="C17" i="74"/>
  <c r="N68" i="25"/>
  <c r="U68" i="25"/>
  <c r="AE230" i="46"/>
  <c r="G205" i="47"/>
  <c r="G367" i="47" s="1"/>
  <c r="AB148" i="25"/>
  <c r="AB268" i="25" s="1"/>
  <c r="AD148" i="25"/>
  <c r="AD268" i="25" s="1"/>
  <c r="I205" i="47"/>
  <c r="I367" i="47" s="1"/>
  <c r="AG230" i="46"/>
  <c r="K205" i="47"/>
  <c r="K367" i="47" s="1"/>
  <c r="AI230" i="46"/>
  <c r="AF148" i="25"/>
  <c r="AF268" i="25" s="1"/>
  <c r="AU230" i="46"/>
  <c r="AR148" i="25"/>
  <c r="AR268" i="25" s="1"/>
  <c r="W205" i="47"/>
  <c r="W367" i="47" s="1"/>
  <c r="AL148" i="25"/>
  <c r="AL268" i="25" s="1"/>
  <c r="AO230" i="46"/>
  <c r="Q205" i="47"/>
  <c r="Q367" i="47" s="1"/>
  <c r="AC203" i="46"/>
  <c r="O141" i="46"/>
  <c r="O145" i="46"/>
  <c r="O164" i="46"/>
  <c r="H68" i="25"/>
  <c r="X131" i="25"/>
  <c r="T17" i="73"/>
  <c r="P49" i="70"/>
  <c r="P50" i="70" s="1"/>
  <c r="D68" i="25"/>
  <c r="C61" i="25"/>
  <c r="H60" i="36" s="1"/>
  <c r="M157" i="46" s="1"/>
  <c r="H61" i="36"/>
  <c r="M158" i="46" s="1"/>
  <c r="AS66" i="25"/>
  <c r="J61" i="36"/>
  <c r="O158" i="46" s="1"/>
  <c r="G61" i="36"/>
  <c r="L158" i="46" s="1"/>
  <c r="M164" i="46"/>
  <c r="M141" i="46"/>
  <c r="M145" i="46"/>
  <c r="P68" i="25"/>
  <c r="P84" i="25"/>
  <c r="P88" i="25" s="1"/>
  <c r="AA58" i="64"/>
  <c r="AA82" i="64" s="1"/>
  <c r="AC201" i="46"/>
  <c r="S81" i="46"/>
  <c r="Q239" i="46" s="1"/>
  <c r="N57" i="74"/>
  <c r="N58" i="74" s="1"/>
  <c r="AR227" i="46"/>
  <c r="T200" i="47"/>
  <c r="T363" i="47" s="1"/>
  <c r="AO143" i="25"/>
  <c r="AO265" i="25" s="1"/>
  <c r="S200" i="47"/>
  <c r="S363" i="47" s="1"/>
  <c r="AQ227" i="46"/>
  <c r="AN143" i="25"/>
  <c r="AN265" i="25" s="1"/>
  <c r="V200" i="47"/>
  <c r="V363" i="47" s="1"/>
  <c r="AT227" i="46"/>
  <c r="AQ143" i="25"/>
  <c r="AQ265" i="25" s="1"/>
  <c r="H200" i="47"/>
  <c r="H363" i="47" s="1"/>
  <c r="AF227" i="46"/>
  <c r="AC143" i="25"/>
  <c r="AC265" i="25" s="1"/>
  <c r="I200" i="47"/>
  <c r="I363" i="47" s="1"/>
  <c r="AG227" i="46"/>
  <c r="AD143" i="25"/>
  <c r="AD265" i="25" s="1"/>
  <c r="G15" i="73"/>
  <c r="G127" i="25"/>
  <c r="H141" i="56"/>
  <c r="AS229" i="46"/>
  <c r="U204" i="47"/>
  <c r="U366" i="47" s="1"/>
  <c r="AP147" i="25"/>
  <c r="AP267" i="25" s="1"/>
  <c r="AQ229" i="46"/>
  <c r="AN147" i="25"/>
  <c r="AN267" i="25" s="1"/>
  <c r="S204" i="47"/>
  <c r="S366" i="47" s="1"/>
  <c r="AB147" i="25"/>
  <c r="AB267" i="25" s="1"/>
  <c r="G204" i="47"/>
  <c r="G366" i="47" s="1"/>
  <c r="AE229" i="46"/>
  <c r="T204" i="47"/>
  <c r="T366" i="47" s="1"/>
  <c r="AO147" i="25"/>
  <c r="AO267" i="25" s="1"/>
  <c r="AR229" i="46"/>
  <c r="N204" i="47"/>
  <c r="N366" i="47" s="1"/>
  <c r="AI147" i="25"/>
  <c r="AI267" i="25" s="1"/>
  <c r="AL229" i="46"/>
  <c r="U49" i="70"/>
  <c r="U50" i="70" s="1"/>
  <c r="P94" i="25"/>
  <c r="Q164" i="56"/>
  <c r="P17" i="73"/>
  <c r="P150" i="25"/>
  <c r="C55" i="74"/>
  <c r="R49" i="70"/>
  <c r="R50" i="70" s="1"/>
  <c r="G84" i="25"/>
  <c r="G88" i="25" s="1"/>
  <c r="G68" i="25"/>
  <c r="S49" i="70"/>
  <c r="S50" i="70" s="1"/>
  <c r="AA200" i="64"/>
  <c r="AA224" i="64" s="1"/>
  <c r="D200" i="47"/>
  <c r="AX157" i="46"/>
  <c r="AV227" i="46" s="1"/>
  <c r="Y143" i="25"/>
  <c r="AB227" i="46"/>
  <c r="M68" i="25"/>
  <c r="C48" i="70"/>
  <c r="F57" i="74"/>
  <c r="F58" i="74" s="1"/>
  <c r="I84" i="25"/>
  <c r="I88" i="25" s="1"/>
  <c r="I68" i="25"/>
  <c r="Q68" i="25"/>
  <c r="Q84" i="25"/>
  <c r="Q88" i="25" s="1"/>
  <c r="F358" i="47"/>
  <c r="C51" i="74"/>
  <c r="D95" i="74"/>
  <c r="E49" i="70"/>
  <c r="E50" i="70" s="1"/>
  <c r="Q358" i="47"/>
  <c r="I57" i="74"/>
  <c r="I58" i="74" s="1"/>
  <c r="C13" i="70"/>
  <c r="AL144" i="25"/>
  <c r="AL266" i="25" s="1"/>
  <c r="Q201" i="47"/>
  <c r="Q364" i="47" s="1"/>
  <c r="AO228" i="46"/>
  <c r="K201" i="47"/>
  <c r="K364" i="47" s="1"/>
  <c r="AF144" i="25"/>
  <c r="AF266" i="25" s="1"/>
  <c r="AI228" i="46"/>
  <c r="AH228" i="46"/>
  <c r="AE144" i="25"/>
  <c r="AE266" i="25" s="1"/>
  <c r="J201" i="47"/>
  <c r="J364" i="47" s="1"/>
  <c r="AQ228" i="46"/>
  <c r="S201" i="47"/>
  <c r="S364" i="47" s="1"/>
  <c r="AN144" i="25"/>
  <c r="AN266" i="25" s="1"/>
  <c r="H57" i="74"/>
  <c r="H58" i="74" s="1"/>
  <c r="W358" i="47"/>
  <c r="Q49" i="70"/>
  <c r="Q50" i="70" s="1"/>
  <c r="C16" i="74"/>
  <c r="AA490" i="64"/>
  <c r="AA514" i="64" s="1"/>
  <c r="L16" i="73"/>
  <c r="M145" i="56"/>
  <c r="L131" i="25"/>
  <c r="Y147" i="25"/>
  <c r="AX161" i="46"/>
  <c r="AV229" i="46" s="1"/>
  <c r="D204" i="47"/>
  <c r="AB229" i="46"/>
  <c r="AV231" i="46"/>
  <c r="AK269" i="25"/>
  <c r="Q94" i="25"/>
  <c r="D60" i="71"/>
  <c r="C60" i="71" s="1"/>
  <c r="C40" i="70"/>
  <c r="N84" i="25"/>
  <c r="N88" i="25" s="1"/>
  <c r="F145" i="56"/>
  <c r="E131" i="25"/>
  <c r="E16" i="73"/>
  <c r="F68" i="25"/>
  <c r="F84" i="25"/>
  <c r="F88" i="25" s="1"/>
  <c r="I141" i="46"/>
  <c r="C66" i="36"/>
  <c r="I145" i="46"/>
  <c r="I164" i="46"/>
  <c r="AG148" i="25"/>
  <c r="AG268" i="25" s="1"/>
  <c r="L205" i="47"/>
  <c r="L367" i="47" s="1"/>
  <c r="AJ230" i="46"/>
  <c r="AN148" i="25"/>
  <c r="AN268" i="25" s="1"/>
  <c r="AQ230" i="46"/>
  <c r="S205" i="47"/>
  <c r="S367" i="47" s="1"/>
  <c r="AP148" i="25"/>
  <c r="AP268" i="25" s="1"/>
  <c r="U205" i="47"/>
  <c r="U367" i="47" s="1"/>
  <c r="AS230" i="46"/>
  <c r="AD230" i="46"/>
  <c r="AA148" i="25"/>
  <c r="AA268" i="25" s="1"/>
  <c r="F205" i="47"/>
  <c r="F367" i="47" s="1"/>
  <c r="U17" i="73"/>
  <c r="U150" i="25"/>
  <c r="V164" i="56"/>
  <c r="R145" i="56"/>
  <c r="Q131" i="25"/>
  <c r="Q16" i="73"/>
  <c r="P57" i="74"/>
  <c r="P58" i="74" s="1"/>
  <c r="D49" i="70"/>
  <c r="C45" i="70"/>
  <c r="E61" i="36"/>
  <c r="J158" i="46" s="1"/>
  <c r="W84" i="25"/>
  <c r="W88" i="25" s="1"/>
  <c r="W68" i="25"/>
  <c r="C54" i="74"/>
  <c r="D64" i="69"/>
  <c r="C58" i="69"/>
  <c r="N49" i="70"/>
  <c r="N50" i="70" s="1"/>
  <c r="AM227" i="46"/>
  <c r="AJ143" i="25"/>
  <c r="AJ265" i="25" s="1"/>
  <c r="O200" i="47"/>
  <c r="O363" i="47" s="1"/>
  <c r="AF143" i="25"/>
  <c r="AF265" i="25" s="1"/>
  <c r="K200" i="47"/>
  <c r="K363" i="47" s="1"/>
  <c r="AI227" i="46"/>
  <c r="AP143" i="25"/>
  <c r="AP265" i="25" s="1"/>
  <c r="U200" i="47"/>
  <c r="U363" i="47" s="1"/>
  <c r="AS227" i="46"/>
  <c r="AB143" i="25"/>
  <c r="AB265" i="25" s="1"/>
  <c r="AE227" i="46"/>
  <c r="G200" i="47"/>
  <c r="G363" i="47" s="1"/>
  <c r="R106" i="36"/>
  <c r="K106" i="36"/>
  <c r="F106" i="36"/>
  <c r="L106" i="36"/>
  <c r="M106" i="36"/>
  <c r="H106" i="36"/>
  <c r="I106" i="36"/>
  <c r="E106" i="36"/>
  <c r="T106" i="36"/>
  <c r="O106" i="36"/>
  <c r="V106" i="36"/>
  <c r="U106" i="36"/>
  <c r="G106" i="36"/>
  <c r="Q106" i="36"/>
  <c r="P106" i="36"/>
  <c r="S106" i="36"/>
  <c r="N106" i="36"/>
  <c r="J106" i="36"/>
  <c r="W106" i="36"/>
  <c r="J204" i="47"/>
  <c r="J366" i="47" s="1"/>
  <c r="AE147" i="25"/>
  <c r="AE267" i="25" s="1"/>
  <c r="AH229" i="46"/>
  <c r="AM229" i="46"/>
  <c r="O204" i="47"/>
  <c r="O366" i="47" s="1"/>
  <c r="AJ147" i="25"/>
  <c r="AJ267" i="25" s="1"/>
  <c r="AC229" i="46"/>
  <c r="E204" i="47"/>
  <c r="E366" i="47" s="1"/>
  <c r="Z147" i="25"/>
  <c r="Z267" i="25" s="1"/>
  <c r="P204" i="47"/>
  <c r="P366" i="47" s="1"/>
  <c r="AN229" i="46"/>
  <c r="AK147" i="25"/>
  <c r="AK267" i="25" s="1"/>
  <c r="AC147" i="25"/>
  <c r="AC267" i="25" s="1"/>
  <c r="AF229" i="46"/>
  <c r="H204" i="47"/>
  <c r="H366" i="47" s="1"/>
  <c r="G57" i="74"/>
  <c r="G58" i="74" s="1"/>
  <c r="C39" i="70"/>
  <c r="D43" i="70"/>
  <c r="D59" i="71"/>
  <c r="H94" i="25"/>
  <c r="C47" i="70"/>
  <c r="O358" i="47"/>
  <c r="S145" i="46"/>
  <c r="S164" i="46"/>
  <c r="S141" i="46"/>
  <c r="Y92" i="25"/>
  <c r="X92" i="25" s="1"/>
  <c r="X88" i="25"/>
  <c r="D99" i="36" s="1"/>
  <c r="S57" i="74"/>
  <c r="S58" i="74" s="1"/>
  <c r="O61" i="36"/>
  <c r="T158" i="46" s="1"/>
  <c r="AC200" i="46"/>
  <c r="F61" i="36"/>
  <c r="K158" i="46" s="1"/>
  <c r="U94" i="25"/>
  <c r="F49" i="70"/>
  <c r="F50" i="70" s="1"/>
  <c r="P64" i="36"/>
  <c r="U162" i="46" s="1"/>
  <c r="AA269" i="25"/>
  <c r="C66" i="75"/>
  <c r="D70" i="75"/>
  <c r="C70" i="75" s="1"/>
  <c r="E57" i="74"/>
  <c r="E58" i="74" s="1"/>
  <c r="F150" i="25"/>
  <c r="F17" i="73"/>
  <c r="G164" i="56"/>
  <c r="I49" i="70"/>
  <c r="I50" i="70" s="1"/>
  <c r="AD144" i="25"/>
  <c r="AD266" i="25" s="1"/>
  <c r="AG228" i="46"/>
  <c r="I201" i="47"/>
  <c r="I364" i="47" s="1"/>
  <c r="AR228" i="46"/>
  <c r="T201" i="47"/>
  <c r="T364" i="47" s="1"/>
  <c r="AO144" i="25"/>
  <c r="AO266" i="25" s="1"/>
  <c r="AG144" i="25"/>
  <c r="AG266" i="25" s="1"/>
  <c r="L201" i="47"/>
  <c r="L364" i="47" s="1"/>
  <c r="AJ228" i="46"/>
  <c r="AA144" i="25"/>
  <c r="AA266" i="25" s="1"/>
  <c r="AD228" i="46"/>
  <c r="F201" i="47"/>
  <c r="F364" i="47" s="1"/>
  <c r="AR144" i="25"/>
  <c r="AR266" i="25" s="1"/>
  <c r="AU228" i="46"/>
  <c r="W201" i="47"/>
  <c r="W364" i="47" s="1"/>
  <c r="H49" i="70"/>
  <c r="H50" i="70" s="1"/>
  <c r="K64" i="36"/>
  <c r="P162" i="46" s="1"/>
  <c r="Q57" i="74"/>
  <c r="Q58" i="74" s="1"/>
  <c r="AA129" i="64"/>
  <c r="AA153" i="64" s="1"/>
  <c r="J141" i="56"/>
  <c r="I127" i="25"/>
  <c r="I15" i="73"/>
  <c r="AI269" i="25"/>
  <c r="P81" i="46"/>
  <c r="N239" i="46" s="1"/>
  <c r="I247" i="44"/>
  <c r="L57" i="44"/>
  <c r="J247" i="44" s="1"/>
  <c r="C107" i="36"/>
  <c r="E68" i="25"/>
  <c r="AN269" i="25"/>
  <c r="V61" i="36"/>
  <c r="AA158" i="46" s="1"/>
  <c r="C108" i="36"/>
  <c r="E150" i="25"/>
  <c r="F164" i="56"/>
  <c r="E17" i="73"/>
  <c r="X164" i="46"/>
  <c r="X141" i="46"/>
  <c r="X145" i="46"/>
  <c r="AL230" i="46"/>
  <c r="N205" i="47"/>
  <c r="N367" i="47" s="1"/>
  <c r="AI148" i="25"/>
  <c r="AI268" i="25" s="1"/>
  <c r="P205" i="47"/>
  <c r="P367" i="47" s="1"/>
  <c r="AN230" i="46"/>
  <c r="AK148" i="25"/>
  <c r="AK268" i="25" s="1"/>
  <c r="AF230" i="46"/>
  <c r="AC148" i="25"/>
  <c r="AC268" i="25" s="1"/>
  <c r="H205" i="47"/>
  <c r="H367" i="47" s="1"/>
  <c r="AT230" i="46"/>
  <c r="V205" i="47"/>
  <c r="V367" i="47" s="1"/>
  <c r="AQ148" i="25"/>
  <c r="AQ268" i="25" s="1"/>
  <c r="AM148" i="25"/>
  <c r="AM268" i="25" s="1"/>
  <c r="R205" i="47"/>
  <c r="R367" i="47" s="1"/>
  <c r="AP230" i="46"/>
  <c r="M147" i="25"/>
  <c r="M267" i="25" s="1"/>
  <c r="P228" i="46"/>
  <c r="M144" i="25"/>
  <c r="M266" i="25" s="1"/>
  <c r="N158" i="56"/>
  <c r="M82" i="74"/>
  <c r="M80" i="75" s="1"/>
  <c r="AB164" i="46"/>
  <c r="AB141" i="46"/>
  <c r="AB145" i="46"/>
  <c r="C53" i="74"/>
  <c r="D57" i="74"/>
  <c r="R358" i="47"/>
  <c r="C46" i="70"/>
  <c r="AC78" i="46"/>
  <c r="D94" i="25"/>
  <c r="C50" i="25"/>
  <c r="D58" i="36" s="1"/>
  <c r="D52" i="25"/>
  <c r="N94" i="25"/>
  <c r="AE143" i="25"/>
  <c r="AE265" i="25" s="1"/>
  <c r="AH227" i="46"/>
  <c r="J200" i="47"/>
  <c r="J363" i="47" s="1"/>
  <c r="AU227" i="46"/>
  <c r="AR143" i="25"/>
  <c r="AR265" i="25" s="1"/>
  <c r="W200" i="47"/>
  <c r="W363" i="47" s="1"/>
  <c r="AI143" i="25"/>
  <c r="AI265" i="25" s="1"/>
  <c r="N200" i="47"/>
  <c r="N363" i="47" s="1"/>
  <c r="AL227" i="46"/>
  <c r="AG143" i="25"/>
  <c r="AG265" i="25" s="1"/>
  <c r="L200" i="47"/>
  <c r="L363" i="47" s="1"/>
  <c r="AJ227" i="46"/>
  <c r="AM143" i="25"/>
  <c r="AM265" i="25" s="1"/>
  <c r="R200" i="47"/>
  <c r="R363" i="47" s="1"/>
  <c r="AP227" i="46"/>
  <c r="Q204" i="47"/>
  <c r="Q366" i="47" s="1"/>
  <c r="AO229" i="46"/>
  <c r="AL147" i="25"/>
  <c r="AL267" i="25" s="1"/>
  <c r="AG147" i="25"/>
  <c r="AG267" i="25" s="1"/>
  <c r="L204" i="47"/>
  <c r="L366" i="47" s="1"/>
  <c r="AJ229" i="46"/>
  <c r="K204" i="47"/>
  <c r="K366" i="47" s="1"/>
  <c r="AF147" i="25"/>
  <c r="AF267" i="25" s="1"/>
  <c r="AI229" i="46"/>
  <c r="AK229" i="46"/>
  <c r="AH147" i="25"/>
  <c r="AH267" i="25" s="1"/>
  <c r="M204" i="47"/>
  <c r="M366" i="47" s="1"/>
  <c r="D109" i="36"/>
  <c r="P109" i="36"/>
  <c r="F109" i="36"/>
  <c r="U109" i="36"/>
  <c r="E109" i="36"/>
  <c r="J109" i="36"/>
  <c r="O109" i="36"/>
  <c r="R109" i="36"/>
  <c r="H109" i="36"/>
  <c r="Q109" i="36"/>
  <c r="W109" i="36"/>
  <c r="S109" i="36"/>
  <c r="L109" i="36"/>
  <c r="T109" i="36"/>
  <c r="M109" i="36"/>
  <c r="V109" i="36"/>
  <c r="N109" i="36"/>
  <c r="I109" i="36"/>
  <c r="G109" i="36"/>
  <c r="K109" i="36"/>
  <c r="L84" i="25"/>
  <c r="L88" i="25" s="1"/>
  <c r="L68" i="25"/>
  <c r="R68" i="25"/>
  <c r="G49" i="70"/>
  <c r="G50" i="70" s="1"/>
  <c r="K49" i="70"/>
  <c r="K50" i="70" s="1"/>
  <c r="C207" i="47"/>
  <c r="O68" i="25"/>
  <c r="O84" i="25"/>
  <c r="O88" i="25" s="1"/>
  <c r="AJ269" i="25"/>
  <c r="V49" i="70"/>
  <c r="V50" i="70" s="1"/>
  <c r="H84" i="25"/>
  <c r="H88" i="25" s="1"/>
  <c r="O49" i="70"/>
  <c r="O50" i="70" s="1"/>
  <c r="AA344" i="64"/>
  <c r="AA369" i="64" s="1"/>
  <c r="I64" i="36"/>
  <c r="N162" i="46" s="1"/>
  <c r="C46" i="65"/>
  <c r="L164" i="56"/>
  <c r="K17" i="73"/>
  <c r="K150" i="25"/>
  <c r="D61" i="71"/>
  <c r="C61" i="71" s="1"/>
  <c r="C41" i="70"/>
  <c r="T61" i="36"/>
  <c r="Y158" i="46" s="1"/>
  <c r="W164" i="56"/>
  <c r="V17" i="73"/>
  <c r="V150" i="25"/>
  <c r="D64" i="36"/>
  <c r="AL269" i="25"/>
  <c r="F94" i="25"/>
  <c r="N81" i="46"/>
  <c r="L239" i="46" s="1"/>
  <c r="N64" i="36"/>
  <c r="S162" i="46" s="1"/>
  <c r="AM144" i="25"/>
  <c r="AM266" i="25" s="1"/>
  <c r="R201" i="47"/>
  <c r="R364" i="47" s="1"/>
  <c r="AP228" i="46"/>
  <c r="U201" i="47"/>
  <c r="U364" i="47" s="1"/>
  <c r="AS228" i="46"/>
  <c r="AP144" i="25"/>
  <c r="AP266" i="25" s="1"/>
  <c r="E201" i="47"/>
  <c r="E364" i="47" s="1"/>
  <c r="AC228" i="46"/>
  <c r="Z144" i="25"/>
  <c r="Z266" i="25" s="1"/>
  <c r="N201" i="47"/>
  <c r="N364" i="47" s="1"/>
  <c r="AI144" i="25"/>
  <c r="AI266" i="25" s="1"/>
  <c r="AL228" i="46"/>
  <c r="AJ144" i="25"/>
  <c r="AJ266" i="25" s="1"/>
  <c r="AM228" i="46"/>
  <c r="O201" i="47"/>
  <c r="O364" i="47" s="1"/>
  <c r="M49" i="70"/>
  <c r="M50" i="70" s="1"/>
  <c r="AR269" i="25"/>
  <c r="C14" i="70"/>
  <c r="N358" i="47"/>
  <c r="C16" i="70"/>
  <c r="R63" i="36"/>
  <c r="W161" i="46" s="1"/>
  <c r="C80" i="25"/>
  <c r="L65" i="36" s="1"/>
  <c r="AS73" i="25"/>
  <c r="J63" i="36"/>
  <c r="O161" i="46" s="1"/>
  <c r="Y269" i="25"/>
  <c r="X127" i="25"/>
  <c r="P358" i="47"/>
  <c r="D62" i="71"/>
  <c r="C62" i="71" s="1"/>
  <c r="C42" i="70"/>
  <c r="L57" i="74"/>
  <c r="L58" i="74" s="1"/>
  <c r="D205" i="47"/>
  <c r="Y148" i="25"/>
  <c r="AX162" i="46"/>
  <c r="AV230" i="46" s="1"/>
  <c r="AB230" i="46"/>
  <c r="U84" i="25"/>
  <c r="U88" i="25" s="1"/>
  <c r="AX158" i="46"/>
  <c r="AV228" i="46" s="1"/>
  <c r="AB228" i="46"/>
  <c r="Y144" i="25"/>
  <c r="D201" i="47"/>
  <c r="AO148" i="25"/>
  <c r="AO268" i="25" s="1"/>
  <c r="AR230" i="46"/>
  <c r="T205" i="47"/>
  <c r="T367" i="47" s="1"/>
  <c r="M205" i="47"/>
  <c r="M367" i="47" s="1"/>
  <c r="AH148" i="25"/>
  <c r="AH268" i="25" s="1"/>
  <c r="AK230" i="46"/>
  <c r="Z148" i="25"/>
  <c r="Z268" i="25" s="1"/>
  <c r="AC230" i="46"/>
  <c r="E205" i="47"/>
  <c r="E367" i="47" s="1"/>
  <c r="J205" i="47"/>
  <c r="J367" i="47" s="1"/>
  <c r="AE148" i="25"/>
  <c r="AE268" i="25" s="1"/>
  <c r="AH230" i="46"/>
  <c r="AJ148" i="25"/>
  <c r="AJ268" i="25" s="1"/>
  <c r="AM230" i="46"/>
  <c r="O205" i="47"/>
  <c r="O367" i="47" s="1"/>
  <c r="AD140" i="46"/>
  <c r="AD138" i="46"/>
  <c r="AD151" i="46"/>
  <c r="AD160" i="46"/>
  <c r="AD139" i="46"/>
  <c r="K68" i="25"/>
  <c r="K84" i="25"/>
  <c r="K88" i="25" s="1"/>
  <c r="T131" i="25"/>
  <c r="T16" i="73"/>
  <c r="U145" i="56"/>
  <c r="C105" i="25"/>
  <c r="J119" i="36" s="1"/>
  <c r="BE91" i="46" s="1"/>
  <c r="K91" i="56" s="1"/>
  <c r="T68" i="25"/>
  <c r="T84" i="25"/>
  <c r="T88" i="25" s="1"/>
  <c r="AA417" i="64"/>
  <c r="AA441" i="64" s="1"/>
  <c r="E200" i="47"/>
  <c r="E363" i="47" s="1"/>
  <c r="AC227" i="46"/>
  <c r="Z143" i="25"/>
  <c r="Z265" i="25" s="1"/>
  <c r="P200" i="47"/>
  <c r="P363" i="47" s="1"/>
  <c r="AN227" i="46"/>
  <c r="AK143" i="25"/>
  <c r="AK265" i="25" s="1"/>
  <c r="AD227" i="46"/>
  <c r="F200" i="47"/>
  <c r="F363" i="47" s="1"/>
  <c r="AA143" i="25"/>
  <c r="AA265" i="25" s="1"/>
  <c r="M200" i="47"/>
  <c r="M363" i="47" s="1"/>
  <c r="AK227" i="46"/>
  <c r="AH143" i="25"/>
  <c r="AH265" i="25" s="1"/>
  <c r="Q200" i="47"/>
  <c r="Q363" i="47" s="1"/>
  <c r="AO227" i="46"/>
  <c r="AL143" i="25"/>
  <c r="AL265" i="25" s="1"/>
  <c r="AD229" i="46"/>
  <c r="AA147" i="25"/>
  <c r="AA267" i="25" s="1"/>
  <c r="F204" i="47"/>
  <c r="F366" i="47" s="1"/>
  <c r="W204" i="47"/>
  <c r="W366" i="47" s="1"/>
  <c r="AR147" i="25"/>
  <c r="AR267" i="25" s="1"/>
  <c r="AU229" i="46"/>
  <c r="I204" i="47"/>
  <c r="I366" i="47" s="1"/>
  <c r="AG229" i="46"/>
  <c r="AD147" i="25"/>
  <c r="AD267" i="25" s="1"/>
  <c r="AM147" i="25"/>
  <c r="AM267" i="25" s="1"/>
  <c r="R204" i="47"/>
  <c r="R366" i="47" s="1"/>
  <c r="AP229" i="46"/>
  <c r="AQ147" i="25"/>
  <c r="AQ267" i="25" s="1"/>
  <c r="V204" i="47"/>
  <c r="V366" i="47" s="1"/>
  <c r="AT229" i="46"/>
  <c r="U57" i="74"/>
  <c r="U58" i="74" s="1"/>
  <c r="K57" i="74"/>
  <c r="K58" i="74" s="1"/>
  <c r="X150" i="25"/>
  <c r="V68" i="25"/>
  <c r="V84" i="25"/>
  <c r="V88" i="25" s="1"/>
  <c r="R131" i="25"/>
  <c r="S145" i="56"/>
  <c r="R16" i="73"/>
  <c r="T95" i="74"/>
  <c r="T81" i="46"/>
  <c r="R239" i="46" s="1"/>
  <c r="W61" i="36"/>
  <c r="AB158" i="46" s="1"/>
  <c r="R57" i="74"/>
  <c r="R58" i="74" s="1"/>
  <c r="V57" i="74"/>
  <c r="V58" i="74" s="1"/>
  <c r="O57" i="74"/>
  <c r="O58" i="74" s="1"/>
  <c r="C12" i="69"/>
  <c r="K36" i="44"/>
  <c r="D254" i="56"/>
  <c r="C104" i="36"/>
  <c r="L81" i="46"/>
  <c r="C57" i="65"/>
  <c r="S84" i="25"/>
  <c r="S88" i="25" s="1"/>
  <c r="S68" i="25"/>
  <c r="P61" i="36"/>
  <c r="U158" i="46" s="1"/>
  <c r="C56" i="74"/>
  <c r="AS78" i="25"/>
  <c r="J64" i="36"/>
  <c r="O162" i="46" s="1"/>
  <c r="P141" i="56"/>
  <c r="O127" i="25"/>
  <c r="O15" i="73"/>
  <c r="C15" i="74"/>
  <c r="AQ144" i="25"/>
  <c r="AQ266" i="25" s="1"/>
  <c r="V201" i="47"/>
  <c r="V364" i="47" s="1"/>
  <c r="AT228" i="46"/>
  <c r="AE228" i="46"/>
  <c r="AB144" i="25"/>
  <c r="AB266" i="25" s="1"/>
  <c r="G201" i="47"/>
  <c r="G364" i="47" s="1"/>
  <c r="AK144" i="25"/>
  <c r="AK266" i="25" s="1"/>
  <c r="AN228" i="46"/>
  <c r="P201" i="47"/>
  <c r="P364" i="47" s="1"/>
  <c r="AC144" i="25"/>
  <c r="AC266" i="25" s="1"/>
  <c r="AF228" i="46"/>
  <c r="H201" i="47"/>
  <c r="H364" i="47" s="1"/>
  <c r="AK228" i="46"/>
  <c r="AH144" i="25"/>
  <c r="AH266" i="25" s="1"/>
  <c r="M201" i="47"/>
  <c r="M364" i="47" s="1"/>
  <c r="M57" i="74"/>
  <c r="M58" i="74" s="1"/>
  <c r="AC202" i="46"/>
  <c r="C18" i="74"/>
  <c r="S358" i="47"/>
  <c r="M15" i="73"/>
  <c r="N141" i="56"/>
  <c r="M127" i="25"/>
  <c r="C188" i="47"/>
  <c r="D358" i="47"/>
  <c r="L49" i="70"/>
  <c r="L50" i="70" s="1"/>
  <c r="E15" i="73"/>
  <c r="E127" i="25"/>
  <c r="H231" i="46"/>
  <c r="F141" i="56"/>
  <c r="D84" i="25"/>
  <c r="C267" i="47"/>
  <c r="C274" i="47" s="1"/>
  <c r="C78" i="47"/>
  <c r="H248" i="44"/>
  <c r="H255" i="44" s="1"/>
  <c r="J212" i="44"/>
  <c r="H147" i="25" l="1"/>
  <c r="H267" i="25" s="1"/>
  <c r="F16" i="73"/>
  <c r="F131" i="25"/>
  <c r="P164" i="56"/>
  <c r="O16" i="65" s="1"/>
  <c r="I131" i="25"/>
  <c r="W230" i="46"/>
  <c r="G17" i="73"/>
  <c r="H164" i="56"/>
  <c r="G16" i="65" s="1"/>
  <c r="J145" i="56"/>
  <c r="I15" i="65" s="1"/>
  <c r="O16" i="73"/>
  <c r="I231" i="46"/>
  <c r="P145" i="56"/>
  <c r="P230" i="56" s="1"/>
  <c r="X161" i="56"/>
  <c r="W75" i="71" s="1"/>
  <c r="W96" i="71" s="1"/>
  <c r="R231" i="46"/>
  <c r="O150" i="25"/>
  <c r="O269" i="25" s="1"/>
  <c r="Q17" i="73"/>
  <c r="U141" i="56"/>
  <c r="T190" i="25" s="1"/>
  <c r="G16" i="73"/>
  <c r="T158" i="56"/>
  <c r="S74" i="70" s="1"/>
  <c r="S95" i="70" s="1"/>
  <c r="M81" i="69"/>
  <c r="T127" i="25"/>
  <c r="T269" i="25" s="1"/>
  <c r="H145" i="56"/>
  <c r="G15" i="65" s="1"/>
  <c r="V127" i="25"/>
  <c r="F85" i="74"/>
  <c r="F83" i="75" s="1"/>
  <c r="M59" i="65"/>
  <c r="F147" i="25"/>
  <c r="F267" i="25" s="1"/>
  <c r="M150" i="25"/>
  <c r="W141" i="56"/>
  <c r="V190" i="25" s="1"/>
  <c r="S164" i="56"/>
  <c r="R16" i="65" s="1"/>
  <c r="N164" i="56"/>
  <c r="M213" i="25" s="1"/>
  <c r="N229" i="46"/>
  <c r="W231" i="46"/>
  <c r="W229" i="46"/>
  <c r="J231" i="46"/>
  <c r="O229" i="46"/>
  <c r="I17" i="73"/>
  <c r="Y229" i="46"/>
  <c r="O85" i="74"/>
  <c r="O83" i="75" s="1"/>
  <c r="V147" i="25"/>
  <c r="V267" i="25" s="1"/>
  <c r="S141" i="56"/>
  <c r="R190" i="25" s="1"/>
  <c r="R158" i="56"/>
  <c r="R227" i="56" s="1"/>
  <c r="X229" i="46"/>
  <c r="U147" i="25"/>
  <c r="U267" i="25" s="1"/>
  <c r="R164" i="56"/>
  <c r="Q16" i="65" s="1"/>
  <c r="L127" i="25"/>
  <c r="L269" i="25" s="1"/>
  <c r="U164" i="56"/>
  <c r="T213" i="25" s="1"/>
  <c r="T231" i="46"/>
  <c r="N145" i="56"/>
  <c r="M194" i="25" s="1"/>
  <c r="G84" i="74"/>
  <c r="G82" i="75" s="1"/>
  <c r="W145" i="56"/>
  <c r="V15" i="65" s="1"/>
  <c r="E85" i="74"/>
  <c r="E83" i="75" s="1"/>
  <c r="I16" i="73"/>
  <c r="I150" i="25"/>
  <c r="I269" i="25" s="1"/>
  <c r="W161" i="56"/>
  <c r="V75" i="71" s="1"/>
  <c r="V96" i="71" s="1"/>
  <c r="R15" i="73"/>
  <c r="U84" i="74"/>
  <c r="U82" i="75" s="1"/>
  <c r="U162" i="56"/>
  <c r="U229" i="56" s="1"/>
  <c r="Q82" i="74"/>
  <c r="Q80" i="75" s="1"/>
  <c r="M84" i="74"/>
  <c r="M82" i="75" s="1"/>
  <c r="V16" i="73"/>
  <c r="L141" i="56"/>
  <c r="K190" i="25" s="1"/>
  <c r="T148" i="25"/>
  <c r="T268" i="25" s="1"/>
  <c r="T228" i="46"/>
  <c r="N161" i="56"/>
  <c r="N228" i="56" s="1"/>
  <c r="X162" i="56"/>
  <c r="X229" i="56" s="1"/>
  <c r="U16" i="73"/>
  <c r="L144" i="25"/>
  <c r="L266" i="25" s="1"/>
  <c r="K15" i="73"/>
  <c r="H230" i="46"/>
  <c r="Z230" i="46"/>
  <c r="J229" i="46"/>
  <c r="O228" i="46"/>
  <c r="F162" i="56"/>
  <c r="E77" i="70" s="1"/>
  <c r="E97" i="70" s="1"/>
  <c r="W85" i="74"/>
  <c r="W83" i="75" s="1"/>
  <c r="G147" i="25"/>
  <c r="G267" i="25" s="1"/>
  <c r="U131" i="25"/>
  <c r="U269" i="25" s="1"/>
  <c r="M158" i="56"/>
  <c r="M227" i="56" s="1"/>
  <c r="L15" i="73"/>
  <c r="R141" i="56"/>
  <c r="Q14" i="65" s="1"/>
  <c r="Q15" i="73"/>
  <c r="Y231" i="46"/>
  <c r="G162" i="56"/>
  <c r="F77" i="70" s="1"/>
  <c r="F97" i="70" s="1"/>
  <c r="M89" i="70"/>
  <c r="U231" i="46"/>
  <c r="F84" i="74"/>
  <c r="F82" i="75" s="1"/>
  <c r="R17" i="73"/>
  <c r="U148" i="25"/>
  <c r="U268" i="25" s="1"/>
  <c r="L161" i="56"/>
  <c r="K210" i="25" s="1"/>
  <c r="K308" i="25" s="1"/>
  <c r="L147" i="25"/>
  <c r="L267" i="25" s="1"/>
  <c r="G161" i="56"/>
  <c r="F76" i="70" s="1"/>
  <c r="F96" i="70" s="1"/>
  <c r="M85" i="74"/>
  <c r="M83" i="75" s="1"/>
  <c r="K84" i="74"/>
  <c r="K82" i="75" s="1"/>
  <c r="M161" i="56"/>
  <c r="L76" i="70" s="1"/>
  <c r="L96" i="70" s="1"/>
  <c r="I230" i="46"/>
  <c r="M88" i="71"/>
  <c r="S158" i="56"/>
  <c r="S227" i="56" s="1"/>
  <c r="S60" i="36"/>
  <c r="X157" i="46" s="1"/>
  <c r="S143" i="25" s="1"/>
  <c r="S265" i="25" s="1"/>
  <c r="V60" i="36"/>
  <c r="AA157" i="46" s="1"/>
  <c r="V81" i="74" s="1"/>
  <c r="V79" i="75" s="1"/>
  <c r="Q228" i="46"/>
  <c r="L60" i="36"/>
  <c r="Q157" i="46" s="1"/>
  <c r="M157" i="56" s="1"/>
  <c r="P15" i="73"/>
  <c r="W60" i="36"/>
  <c r="AB157" i="46" s="1"/>
  <c r="W143" i="25" s="1"/>
  <c r="W265" i="25" s="1"/>
  <c r="K144" i="25"/>
  <c r="K266" i="25" s="1"/>
  <c r="L229" i="46"/>
  <c r="O60" i="36"/>
  <c r="T157" i="46" s="1"/>
  <c r="O143" i="25" s="1"/>
  <c r="O265" i="25" s="1"/>
  <c r="H162" i="56"/>
  <c r="H229" i="56" s="1"/>
  <c r="O158" i="56"/>
  <c r="O227" i="56" s="1"/>
  <c r="V148" i="25"/>
  <c r="V268" i="25" s="1"/>
  <c r="K60" i="36"/>
  <c r="P157" i="46" s="1"/>
  <c r="K143" i="25" s="1"/>
  <c r="K265" i="25" s="1"/>
  <c r="F15" i="73"/>
  <c r="N144" i="25"/>
  <c r="N266" i="25" s="1"/>
  <c r="I84" i="74"/>
  <c r="I82" i="75" s="1"/>
  <c r="R60" i="36"/>
  <c r="W157" i="46" s="1"/>
  <c r="U227" i="46" s="1"/>
  <c r="O231" i="46"/>
  <c r="F60" i="36"/>
  <c r="K157" i="46" s="1"/>
  <c r="G157" i="56" s="1"/>
  <c r="G141" i="56"/>
  <c r="G230" i="56" s="1"/>
  <c r="F127" i="25"/>
  <c r="T60" i="36"/>
  <c r="Y157" i="46" s="1"/>
  <c r="U157" i="56" s="1"/>
  <c r="U15" i="73"/>
  <c r="L148" i="25"/>
  <c r="L268" i="25" s="1"/>
  <c r="X228" i="46"/>
  <c r="U230" i="46"/>
  <c r="S229" i="46"/>
  <c r="I161" i="56"/>
  <c r="I228" i="56" s="1"/>
  <c r="P131" i="25"/>
  <c r="P269" i="25" s="1"/>
  <c r="Q147" i="25"/>
  <c r="Q267" i="25" s="1"/>
  <c r="K229" i="46"/>
  <c r="R161" i="56"/>
  <c r="Q76" i="70" s="1"/>
  <c r="Q96" i="70" s="1"/>
  <c r="O161" i="56"/>
  <c r="N210" i="25" s="1"/>
  <c r="N308" i="25" s="1"/>
  <c r="T229" i="46"/>
  <c r="J158" i="56"/>
  <c r="I207" i="25" s="1"/>
  <c r="I307" i="25" s="1"/>
  <c r="N84" i="74"/>
  <c r="N82" i="75" s="1"/>
  <c r="I82" i="74"/>
  <c r="I80" i="75" s="1"/>
  <c r="M131" i="25"/>
  <c r="S148" i="25"/>
  <c r="S268" i="25" s="1"/>
  <c r="N147" i="25"/>
  <c r="N267" i="25" s="1"/>
  <c r="O84" i="74"/>
  <c r="O82" i="75" s="1"/>
  <c r="T161" i="56"/>
  <c r="S210" i="25" s="1"/>
  <c r="S308" i="25" s="1"/>
  <c r="K131" i="25"/>
  <c r="K269" i="25" s="1"/>
  <c r="L85" i="74"/>
  <c r="L83" i="75" s="1"/>
  <c r="L17" i="73"/>
  <c r="P84" i="74"/>
  <c r="P82" i="75" s="1"/>
  <c r="U82" i="74"/>
  <c r="U80" i="75" s="1"/>
  <c r="W147" i="25"/>
  <c r="W267" i="25" s="1"/>
  <c r="J230" i="46"/>
  <c r="Q141" i="56"/>
  <c r="P190" i="25" s="1"/>
  <c r="K82" i="74"/>
  <c r="K80" i="75" s="1"/>
  <c r="S231" i="46"/>
  <c r="Y230" i="46"/>
  <c r="V141" i="56"/>
  <c r="V230" i="56" s="1"/>
  <c r="W162" i="56"/>
  <c r="W229" i="56" s="1"/>
  <c r="X231" i="46"/>
  <c r="O230" i="46"/>
  <c r="M164" i="56"/>
  <c r="L213" i="25" s="1"/>
  <c r="Q161" i="56"/>
  <c r="P76" i="70" s="1"/>
  <c r="P96" i="70" s="1"/>
  <c r="U144" i="25"/>
  <c r="U266" i="25" s="1"/>
  <c r="W84" i="74"/>
  <c r="W82" i="75" s="1"/>
  <c r="G148" i="25"/>
  <c r="G268" i="25" s="1"/>
  <c r="N228" i="46"/>
  <c r="P231" i="46"/>
  <c r="P162" i="56"/>
  <c r="O77" i="70" s="1"/>
  <c r="O97" i="70" s="1"/>
  <c r="P16" i="73"/>
  <c r="L228" i="46"/>
  <c r="Q148" i="25"/>
  <c r="Q268" i="25" s="1"/>
  <c r="T162" i="56"/>
  <c r="S76" i="71" s="1"/>
  <c r="S97" i="71" s="1"/>
  <c r="S147" i="25"/>
  <c r="S267" i="25" s="1"/>
  <c r="K16" i="73"/>
  <c r="E147" i="25"/>
  <c r="E267" i="25" s="1"/>
  <c r="E58" i="73"/>
  <c r="E97" i="74" s="1"/>
  <c r="E95" i="75" s="1"/>
  <c r="R229" i="46"/>
  <c r="O148" i="25"/>
  <c r="O268" i="25" s="1"/>
  <c r="Q85" i="74"/>
  <c r="Q83" i="75" s="1"/>
  <c r="S84" i="74"/>
  <c r="S82" i="75" s="1"/>
  <c r="H229" i="46"/>
  <c r="E81" i="69"/>
  <c r="U228" i="46"/>
  <c r="F161" i="56"/>
  <c r="E210" i="25" s="1"/>
  <c r="E308" i="25" s="1"/>
  <c r="E92" i="25"/>
  <c r="E60" i="36"/>
  <c r="J157" i="46" s="1"/>
  <c r="F157" i="56" s="1"/>
  <c r="E59" i="65"/>
  <c r="E89" i="70"/>
  <c r="I60" i="36"/>
  <c r="N157" i="46" s="1"/>
  <c r="I143" i="25" s="1"/>
  <c r="I265" i="25" s="1"/>
  <c r="N231" i="46"/>
  <c r="P161" i="56"/>
  <c r="O75" i="71" s="1"/>
  <c r="O96" i="71" s="1"/>
  <c r="I147" i="25"/>
  <c r="I267" i="25" s="1"/>
  <c r="M148" i="25"/>
  <c r="M268" i="25" s="1"/>
  <c r="S144" i="25"/>
  <c r="S266" i="25" s="1"/>
  <c r="X230" i="46"/>
  <c r="U161" i="56"/>
  <c r="T210" i="25" s="1"/>
  <c r="T308" i="25" s="1"/>
  <c r="S162" i="56"/>
  <c r="R211" i="25" s="1"/>
  <c r="R309" i="25" s="1"/>
  <c r="V269" i="25"/>
  <c r="P230" i="46"/>
  <c r="V228" i="46"/>
  <c r="U85" i="74"/>
  <c r="U83" i="75" s="1"/>
  <c r="T147" i="25"/>
  <c r="T267" i="25" s="1"/>
  <c r="R148" i="25"/>
  <c r="R268" i="25" s="1"/>
  <c r="E269" i="25"/>
  <c r="M92" i="25"/>
  <c r="C358" i="47"/>
  <c r="V65" i="36"/>
  <c r="AA143" i="46" s="1"/>
  <c r="U65" i="36"/>
  <c r="Z142" i="46" s="1"/>
  <c r="S65" i="36"/>
  <c r="X150" i="46" s="1"/>
  <c r="P65" i="36"/>
  <c r="U150" i="46" s="1"/>
  <c r="W65" i="36"/>
  <c r="AB142" i="46" s="1"/>
  <c r="M60" i="36"/>
  <c r="R157" i="46" s="1"/>
  <c r="M143" i="25" s="1"/>
  <c r="M265" i="25" s="1"/>
  <c r="G60" i="36"/>
  <c r="L157" i="46" s="1"/>
  <c r="G81" i="74" s="1"/>
  <c r="G79" i="75" s="1"/>
  <c r="Q60" i="36"/>
  <c r="V157" i="46" s="1"/>
  <c r="Q81" i="74" s="1"/>
  <c r="Q79" i="75" s="1"/>
  <c r="P60" i="36"/>
  <c r="U157" i="46" s="1"/>
  <c r="P143" i="25" s="1"/>
  <c r="P265" i="25" s="1"/>
  <c r="D60" i="36"/>
  <c r="I157" i="46" s="1"/>
  <c r="M65" i="36"/>
  <c r="R142" i="46" s="1"/>
  <c r="C106" i="36"/>
  <c r="M119" i="36"/>
  <c r="BH91" i="46" s="1"/>
  <c r="N91" i="56" s="1"/>
  <c r="T230" i="46"/>
  <c r="S85" i="74"/>
  <c r="S83" i="75" s="1"/>
  <c r="R144" i="25"/>
  <c r="R266" i="25" s="1"/>
  <c r="AC81" i="46"/>
  <c r="AA239" i="46" s="1"/>
  <c r="L119" i="36"/>
  <c r="BG91" i="46" s="1"/>
  <c r="M91" i="56" s="1"/>
  <c r="C61" i="36"/>
  <c r="U119" i="36"/>
  <c r="BP91" i="46" s="1"/>
  <c r="V91" i="56" s="1"/>
  <c r="E119" i="36"/>
  <c r="AZ91" i="46" s="1"/>
  <c r="F91" i="56" s="1"/>
  <c r="N119" i="36"/>
  <c r="BI91" i="46" s="1"/>
  <c r="O91" i="56" s="1"/>
  <c r="Q150" i="46"/>
  <c r="Q142" i="46"/>
  <c r="Q144" i="46"/>
  <c r="Q143" i="46"/>
  <c r="H143" i="25"/>
  <c r="H265" i="25" s="1"/>
  <c r="K227" i="46"/>
  <c r="I157" i="56"/>
  <c r="H81" i="74"/>
  <c r="H79" i="75" s="1"/>
  <c r="D88" i="25"/>
  <c r="C84" i="25"/>
  <c r="AS84" i="25" s="1"/>
  <c r="K162" i="56"/>
  <c r="M230" i="46"/>
  <c r="J85" i="74"/>
  <c r="J83" i="75" s="1"/>
  <c r="J148" i="25"/>
  <c r="J268" i="25" s="1"/>
  <c r="I251" i="44"/>
  <c r="L36" i="44"/>
  <c r="J251" i="44" s="1"/>
  <c r="R15" i="65"/>
  <c r="R194" i="25"/>
  <c r="P194" i="25"/>
  <c r="P15" i="65"/>
  <c r="Y137" i="25"/>
  <c r="D197" i="47"/>
  <c r="U58" i="73"/>
  <c r="U97" i="74" s="1"/>
  <c r="U95" i="75" s="1"/>
  <c r="U88" i="71"/>
  <c r="U92" i="25"/>
  <c r="U59" i="65"/>
  <c r="U89" i="70"/>
  <c r="U81" i="69"/>
  <c r="C205" i="47"/>
  <c r="C367" i="47" s="1"/>
  <c r="D367" i="47"/>
  <c r="M15" i="65"/>
  <c r="I75" i="71"/>
  <c r="I96" i="71" s="1"/>
  <c r="I76" i="70"/>
  <c r="I96" i="70" s="1"/>
  <c r="I210" i="25"/>
  <c r="I308" i="25" s="1"/>
  <c r="J228" i="56"/>
  <c r="I16" i="65"/>
  <c r="I213" i="25"/>
  <c r="I162" i="46"/>
  <c r="C64" i="36"/>
  <c r="W228" i="46"/>
  <c r="U158" i="56"/>
  <c r="T82" i="74"/>
  <c r="T80" i="75" s="1"/>
  <c r="T144" i="25"/>
  <c r="T266" i="25" s="1"/>
  <c r="I148" i="25"/>
  <c r="I268" i="25" s="1"/>
  <c r="I85" i="74"/>
  <c r="I83" i="75" s="1"/>
  <c r="L230" i="46"/>
  <c r="J162" i="56"/>
  <c r="H58" i="73"/>
  <c r="H97" i="74" s="1"/>
  <c r="H95" i="75" s="1"/>
  <c r="H81" i="69"/>
  <c r="H89" i="70"/>
  <c r="H88" i="71"/>
  <c r="H59" i="65"/>
  <c r="H92" i="25"/>
  <c r="AG150" i="46"/>
  <c r="AG142" i="46"/>
  <c r="AG143" i="46"/>
  <c r="AG144" i="46"/>
  <c r="AB130" i="25" s="1"/>
  <c r="AM143" i="46"/>
  <c r="AM150" i="46"/>
  <c r="AM142" i="46"/>
  <c r="AM144" i="46"/>
  <c r="AH130" i="25" s="1"/>
  <c r="AW150" i="46"/>
  <c r="AW143" i="46"/>
  <c r="AW142" i="46"/>
  <c r="AW144" i="46"/>
  <c r="AR130" i="25" s="1"/>
  <c r="AO144" i="46"/>
  <c r="AJ130" i="25" s="1"/>
  <c r="AO143" i="46"/>
  <c r="AO150" i="46"/>
  <c r="AO142" i="46"/>
  <c r="AF142" i="46"/>
  <c r="AF150" i="46"/>
  <c r="AF143" i="46"/>
  <c r="AF144" i="46"/>
  <c r="AA130" i="25" s="1"/>
  <c r="C94" i="25"/>
  <c r="Z231" i="46"/>
  <c r="W127" i="25"/>
  <c r="X141" i="56"/>
  <c r="W15" i="73"/>
  <c r="S131" i="25"/>
  <c r="S16" i="73"/>
  <c r="T145" i="56"/>
  <c r="R228" i="46"/>
  <c r="O144" i="25"/>
  <c r="O266" i="25" s="1"/>
  <c r="O82" i="74"/>
  <c r="O80" i="75" s="1"/>
  <c r="P158" i="56"/>
  <c r="G119" i="36"/>
  <c r="BB91" i="46" s="1"/>
  <c r="H91" i="56" s="1"/>
  <c r="K65" i="36"/>
  <c r="O65" i="36"/>
  <c r="R119" i="36"/>
  <c r="BM91" i="46" s="1"/>
  <c r="S91" i="56" s="1"/>
  <c r="AW160" i="46"/>
  <c r="AW140" i="46"/>
  <c r="AR126" i="25" s="1"/>
  <c r="AW138" i="46"/>
  <c r="AW139" i="46"/>
  <c r="AW151" i="46"/>
  <c r="AP139" i="46"/>
  <c r="AP151" i="46"/>
  <c r="AP160" i="46"/>
  <c r="AP140" i="46"/>
  <c r="AK126" i="25" s="1"/>
  <c r="AP138" i="46"/>
  <c r="AV138" i="46"/>
  <c r="AV140" i="46"/>
  <c r="AQ126" i="25" s="1"/>
  <c r="AV160" i="46"/>
  <c r="AV151" i="46"/>
  <c r="AV139" i="46"/>
  <c r="AI160" i="46"/>
  <c r="AI140" i="46"/>
  <c r="AD126" i="25" s="1"/>
  <c r="AI139" i="46"/>
  <c r="AI138" i="46"/>
  <c r="AI151" i="46"/>
  <c r="AF160" i="46"/>
  <c r="AF151" i="46"/>
  <c r="AF138" i="46"/>
  <c r="AF140" i="46"/>
  <c r="AA126" i="25" s="1"/>
  <c r="AF139" i="46"/>
  <c r="G65" i="36"/>
  <c r="Q194" i="25"/>
  <c r="Q15" i="65"/>
  <c r="AC164" i="46"/>
  <c r="CO164" i="46" s="1"/>
  <c r="D150" i="25"/>
  <c r="E164" i="56"/>
  <c r="D17" i="73"/>
  <c r="E15" i="65"/>
  <c r="E194" i="25"/>
  <c r="P16" i="65"/>
  <c r="P213" i="25"/>
  <c r="I164" i="56"/>
  <c r="H17" i="73"/>
  <c r="H150" i="25"/>
  <c r="J15" i="73"/>
  <c r="M231" i="46"/>
  <c r="K141" i="56"/>
  <c r="J127" i="25"/>
  <c r="E190" i="25"/>
  <c r="F230" i="56"/>
  <c r="E14" i="65"/>
  <c r="Y124" i="25"/>
  <c r="AB235" i="46"/>
  <c r="D186" i="47"/>
  <c r="D364" i="47"/>
  <c r="C201" i="47"/>
  <c r="C364" i="47" s="1"/>
  <c r="L76" i="71"/>
  <c r="L97" i="71" s="1"/>
  <c r="M229" i="56"/>
  <c r="L77" i="70"/>
  <c r="L97" i="70" s="1"/>
  <c r="L211" i="25"/>
  <c r="L309" i="25" s="1"/>
  <c r="X269" i="25"/>
  <c r="AS80" i="25"/>
  <c r="J65" i="36"/>
  <c r="R65" i="36"/>
  <c r="Q230" i="46"/>
  <c r="O162" i="56"/>
  <c r="N85" i="74"/>
  <c r="N83" i="75" s="1"/>
  <c r="N148" i="25"/>
  <c r="N268" i="25" s="1"/>
  <c r="Q77" i="70"/>
  <c r="Q97" i="70" s="1"/>
  <c r="Q76" i="71"/>
  <c r="Q97" i="71" s="1"/>
  <c r="R229" i="56"/>
  <c r="Q211" i="25"/>
  <c r="Q309" i="25" s="1"/>
  <c r="R269" i="25"/>
  <c r="AI150" i="46"/>
  <c r="AI143" i="46"/>
  <c r="AI142" i="46"/>
  <c r="AI144" i="46"/>
  <c r="AD130" i="25" s="1"/>
  <c r="AT142" i="46"/>
  <c r="AT144" i="46"/>
  <c r="AO130" i="25" s="1"/>
  <c r="AT150" i="46"/>
  <c r="AT143" i="46"/>
  <c r="AQ150" i="46"/>
  <c r="AQ144" i="46"/>
  <c r="AL130" i="25" s="1"/>
  <c r="AQ142" i="46"/>
  <c r="AQ143" i="46"/>
  <c r="AJ142" i="46"/>
  <c r="AJ144" i="46"/>
  <c r="AE130" i="25" s="1"/>
  <c r="AJ150" i="46"/>
  <c r="AJ143" i="46"/>
  <c r="AP143" i="46"/>
  <c r="AP144" i="46"/>
  <c r="AK130" i="25" s="1"/>
  <c r="AP142" i="46"/>
  <c r="AP150" i="46"/>
  <c r="I156" i="46"/>
  <c r="I136" i="46"/>
  <c r="I137" i="46"/>
  <c r="C57" i="74"/>
  <c r="W150" i="25"/>
  <c r="X164" i="56"/>
  <c r="W17" i="73"/>
  <c r="S15" i="73"/>
  <c r="T141" i="56"/>
  <c r="V231" i="46"/>
  <c r="S127" i="25"/>
  <c r="E16" i="65"/>
  <c r="E213" i="25"/>
  <c r="V82" i="74"/>
  <c r="V80" i="75" s="1"/>
  <c r="V144" i="25"/>
  <c r="V266" i="25" s="1"/>
  <c r="Y228" i="46"/>
  <c r="W158" i="56"/>
  <c r="D65" i="36"/>
  <c r="L162" i="56"/>
  <c r="K148" i="25"/>
  <c r="K268" i="25" s="1"/>
  <c r="K85" i="74"/>
  <c r="K83" i="75" s="1"/>
  <c r="N230" i="46"/>
  <c r="Q119" i="36"/>
  <c r="BL91" i="46" s="1"/>
  <c r="R91" i="56" s="1"/>
  <c r="F82" i="74"/>
  <c r="F80" i="75" s="1"/>
  <c r="G158" i="56"/>
  <c r="F144" i="25"/>
  <c r="F266" i="25" s="1"/>
  <c r="I228" i="46"/>
  <c r="N127" i="25"/>
  <c r="O141" i="56"/>
  <c r="Q231" i="46"/>
  <c r="N15" i="73"/>
  <c r="C59" i="71"/>
  <c r="D63" i="71"/>
  <c r="C63" i="71" s="1"/>
  <c r="AJ138" i="46"/>
  <c r="AJ160" i="46"/>
  <c r="AJ140" i="46"/>
  <c r="AE126" i="25" s="1"/>
  <c r="AJ139" i="46"/>
  <c r="AJ151" i="46"/>
  <c r="AQ139" i="46"/>
  <c r="AQ140" i="46"/>
  <c r="AL126" i="25" s="1"/>
  <c r="AQ138" i="46"/>
  <c r="AQ160" i="46"/>
  <c r="AQ151" i="46"/>
  <c r="AO140" i="46"/>
  <c r="AJ126" i="25" s="1"/>
  <c r="AO151" i="46"/>
  <c r="AO160" i="46"/>
  <c r="AO139" i="46"/>
  <c r="AO138" i="46"/>
  <c r="AH160" i="46"/>
  <c r="AH151" i="46"/>
  <c r="AH140" i="46"/>
  <c r="AC126" i="25" s="1"/>
  <c r="AH139" i="46"/>
  <c r="AH138" i="46"/>
  <c r="AK138" i="46"/>
  <c r="AK140" i="46"/>
  <c r="AF126" i="25" s="1"/>
  <c r="AK160" i="46"/>
  <c r="AK151" i="46"/>
  <c r="AK139" i="46"/>
  <c r="D65" i="69"/>
  <c r="C65" i="69" s="1"/>
  <c r="C64" i="69"/>
  <c r="W88" i="71"/>
  <c r="W59" i="65"/>
  <c r="W92" i="25"/>
  <c r="W89" i="70"/>
  <c r="W81" i="69"/>
  <c r="W58" i="73"/>
  <c r="W97" i="74" s="1"/>
  <c r="W95" i="75" s="1"/>
  <c r="C49" i="70"/>
  <c r="M211" i="25"/>
  <c r="M309" i="25" s="1"/>
  <c r="M76" i="71"/>
  <c r="M97" i="71" s="1"/>
  <c r="N229" i="56"/>
  <c r="M77" i="70"/>
  <c r="M97" i="70" s="1"/>
  <c r="H119" i="36"/>
  <c r="BC91" i="46" s="1"/>
  <c r="I91" i="56" s="1"/>
  <c r="U16" i="65"/>
  <c r="U213" i="25"/>
  <c r="D131" i="25"/>
  <c r="E145" i="56"/>
  <c r="AC145" i="46"/>
  <c r="CO145" i="46" s="1"/>
  <c r="D16" i="73"/>
  <c r="L227" i="56"/>
  <c r="K207" i="25"/>
  <c r="K307" i="25" s="1"/>
  <c r="K74" i="70"/>
  <c r="K95" i="70" s="1"/>
  <c r="K73" i="71"/>
  <c r="K95" i="71" s="1"/>
  <c r="N89" i="70"/>
  <c r="N59" i="65"/>
  <c r="N88" i="71"/>
  <c r="N92" i="25"/>
  <c r="N81" i="69"/>
  <c r="N58" i="73"/>
  <c r="N97" i="74" s="1"/>
  <c r="N95" i="75" s="1"/>
  <c r="X147" i="25"/>
  <c r="X267" i="25" s="1"/>
  <c r="Y267" i="25"/>
  <c r="H65" i="36"/>
  <c r="J239" i="46"/>
  <c r="D363" i="47"/>
  <c r="C200" i="47"/>
  <c r="C363" i="47" s="1"/>
  <c r="V119" i="36"/>
  <c r="BQ91" i="46" s="1"/>
  <c r="W91" i="56" s="1"/>
  <c r="T119" i="36"/>
  <c r="BO91" i="46" s="1"/>
  <c r="U91" i="56" s="1"/>
  <c r="I158" i="56"/>
  <c r="H82" i="74"/>
  <c r="H80" i="75" s="1"/>
  <c r="H144" i="25"/>
  <c r="H266" i="25" s="1"/>
  <c r="K228" i="46"/>
  <c r="Q65" i="36"/>
  <c r="K119" i="36"/>
  <c r="BF91" i="46" s="1"/>
  <c r="L91" i="56" s="1"/>
  <c r="U60" i="36"/>
  <c r="Z157" i="46" s="1"/>
  <c r="I229" i="56"/>
  <c r="H76" i="71"/>
  <c r="H97" i="71" s="1"/>
  <c r="H77" i="70"/>
  <c r="H97" i="70" s="1"/>
  <c r="H211" i="25"/>
  <c r="H309" i="25" s="1"/>
  <c r="O14" i="65"/>
  <c r="O190" i="25"/>
  <c r="D144" i="25"/>
  <c r="G228" i="46"/>
  <c r="E158" i="56"/>
  <c r="AC158" i="46"/>
  <c r="D82" i="74"/>
  <c r="K81" i="69"/>
  <c r="K89" i="70"/>
  <c r="K92" i="25"/>
  <c r="K88" i="71"/>
  <c r="K59" i="65"/>
  <c r="K58" i="73"/>
  <c r="K97" i="74" s="1"/>
  <c r="K95" i="75" s="1"/>
  <c r="Y125" i="25"/>
  <c r="D187" i="47"/>
  <c r="Y126" i="25"/>
  <c r="X144" i="25"/>
  <c r="X266" i="25" s="1"/>
  <c r="Y266" i="25"/>
  <c r="R147" i="25"/>
  <c r="R267" i="25" s="1"/>
  <c r="S161" i="56"/>
  <c r="U229" i="46"/>
  <c r="R84" i="74"/>
  <c r="R82" i="75" s="1"/>
  <c r="F15" i="65"/>
  <c r="F194" i="25"/>
  <c r="K16" i="65"/>
  <c r="K213" i="25"/>
  <c r="U75" i="71"/>
  <c r="U96" i="71" s="1"/>
  <c r="V228" i="56"/>
  <c r="U76" i="70"/>
  <c r="U96" i="70" s="1"/>
  <c r="U210" i="25"/>
  <c r="U308" i="25" s="1"/>
  <c r="L92" i="25"/>
  <c r="L81" i="69"/>
  <c r="L58" i="73"/>
  <c r="L97" i="74" s="1"/>
  <c r="L95" i="75" s="1"/>
  <c r="L89" i="70"/>
  <c r="L88" i="71"/>
  <c r="L59" i="65"/>
  <c r="AN142" i="46"/>
  <c r="AN150" i="46"/>
  <c r="AN143" i="46"/>
  <c r="AN144" i="46"/>
  <c r="AI130" i="25" s="1"/>
  <c r="AL150" i="46"/>
  <c r="AL142" i="46"/>
  <c r="AL143" i="46"/>
  <c r="AL144" i="46"/>
  <c r="AG130" i="25" s="1"/>
  <c r="AH150" i="46"/>
  <c r="AH142" i="46"/>
  <c r="AH143" i="46"/>
  <c r="AH144" i="46"/>
  <c r="AC130" i="25" s="1"/>
  <c r="AE142" i="46"/>
  <c r="AE144" i="46"/>
  <c r="Z130" i="25" s="1"/>
  <c r="AE150" i="46"/>
  <c r="AE143" i="46"/>
  <c r="AD150" i="46"/>
  <c r="AD142" i="46"/>
  <c r="AD144" i="46"/>
  <c r="AD143" i="46"/>
  <c r="C109" i="36"/>
  <c r="V227" i="56"/>
  <c r="U74" i="70"/>
  <c r="U95" i="70" s="1"/>
  <c r="U207" i="25"/>
  <c r="U307" i="25" s="1"/>
  <c r="U73" i="71"/>
  <c r="U95" i="71" s="1"/>
  <c r="E65" i="36"/>
  <c r="S17" i="73"/>
  <c r="S150" i="25"/>
  <c r="T164" i="56"/>
  <c r="I14" i="65"/>
  <c r="I190" i="25"/>
  <c r="P148" i="25"/>
  <c r="P268" i="25" s="1"/>
  <c r="P85" i="74"/>
  <c r="P83" i="75" s="1"/>
  <c r="S230" i="46"/>
  <c r="Q162" i="56"/>
  <c r="AD149" i="46"/>
  <c r="AD153" i="46"/>
  <c r="AD132" i="46"/>
  <c r="AD131" i="46"/>
  <c r="O164" i="56"/>
  <c r="N150" i="25"/>
  <c r="N17" i="73"/>
  <c r="D87" i="70"/>
  <c r="C87" i="70" s="1"/>
  <c r="D50" i="70"/>
  <c r="C50" i="70" s="1"/>
  <c r="C43" i="70"/>
  <c r="T65" i="36"/>
  <c r="AN140" i="46"/>
  <c r="AI126" i="25" s="1"/>
  <c r="AN151" i="46"/>
  <c r="AN139" i="46"/>
  <c r="AN138" i="46"/>
  <c r="AN160" i="46"/>
  <c r="AG160" i="46"/>
  <c r="AG140" i="46"/>
  <c r="AB126" i="25" s="1"/>
  <c r="AG139" i="46"/>
  <c r="AG151" i="46"/>
  <c r="AG138" i="46"/>
  <c r="AT138" i="46"/>
  <c r="AT139" i="46"/>
  <c r="AT151" i="46"/>
  <c r="AT140" i="46"/>
  <c r="AO126" i="25" s="1"/>
  <c r="AT160" i="46"/>
  <c r="AM138" i="46"/>
  <c r="AM160" i="46"/>
  <c r="AM151" i="46"/>
  <c r="AM139" i="46"/>
  <c r="AM140" i="46"/>
  <c r="AH126" i="25" s="1"/>
  <c r="AR139" i="46"/>
  <c r="AR160" i="46"/>
  <c r="AR140" i="46"/>
  <c r="AM126" i="25" s="1"/>
  <c r="AR151" i="46"/>
  <c r="AR138" i="46"/>
  <c r="P119" i="36"/>
  <c r="BK91" i="46" s="1"/>
  <c r="Q91" i="56" s="1"/>
  <c r="D58" i="74"/>
  <c r="C58" i="74" s="1"/>
  <c r="Q59" i="65"/>
  <c r="Q81" i="69"/>
  <c r="Q58" i="73"/>
  <c r="Q97" i="74" s="1"/>
  <c r="Q95" i="75" s="1"/>
  <c r="Q89" i="70"/>
  <c r="Q88" i="71"/>
  <c r="Q92" i="25"/>
  <c r="S119" i="36"/>
  <c r="BN91" i="46" s="1"/>
  <c r="T91" i="56" s="1"/>
  <c r="G92" i="25"/>
  <c r="G89" i="70"/>
  <c r="G59" i="65"/>
  <c r="G88" i="71"/>
  <c r="G81" i="69"/>
  <c r="G58" i="73"/>
  <c r="G97" i="74" s="1"/>
  <c r="G95" i="75" s="1"/>
  <c r="G190" i="25"/>
  <c r="G14" i="65"/>
  <c r="W119" i="36"/>
  <c r="BR91" i="46" s="1"/>
  <c r="X91" i="56" s="1"/>
  <c r="H131" i="25"/>
  <c r="I145" i="56"/>
  <c r="H16" i="73"/>
  <c r="G144" i="25"/>
  <c r="G266" i="25" s="1"/>
  <c r="H158" i="56"/>
  <c r="J228" i="46"/>
  <c r="G82" i="74"/>
  <c r="G80" i="75" s="1"/>
  <c r="G210" i="25"/>
  <c r="G308" i="25" s="1"/>
  <c r="G76" i="70"/>
  <c r="G96" i="70" s="1"/>
  <c r="G75" i="71"/>
  <c r="G96" i="71" s="1"/>
  <c r="H228" i="56"/>
  <c r="Q269" i="25"/>
  <c r="J17" i="73"/>
  <c r="J150" i="25"/>
  <c r="K164" i="56"/>
  <c r="AC161" i="46"/>
  <c r="E161" i="56"/>
  <c r="D84" i="74"/>
  <c r="D147" i="25"/>
  <c r="G229" i="46"/>
  <c r="S81" i="69"/>
  <c r="S59" i="65"/>
  <c r="S88" i="71"/>
  <c r="S89" i="70"/>
  <c r="S92" i="25"/>
  <c r="S58" i="73"/>
  <c r="S97" i="74" s="1"/>
  <c r="S95" i="75" s="1"/>
  <c r="V92" i="25"/>
  <c r="V89" i="70"/>
  <c r="V81" i="69"/>
  <c r="V59" i="65"/>
  <c r="V88" i="71"/>
  <c r="V58" i="73"/>
  <c r="V97" i="74" s="1"/>
  <c r="V95" i="75" s="1"/>
  <c r="T58" i="73"/>
  <c r="T97" i="74" s="1"/>
  <c r="T95" i="75" s="1"/>
  <c r="T81" i="69"/>
  <c r="T92" i="25"/>
  <c r="T89" i="70"/>
  <c r="T88" i="71"/>
  <c r="T59" i="65"/>
  <c r="M190" i="25"/>
  <c r="M14" i="65"/>
  <c r="I65" i="36"/>
  <c r="S228" i="46"/>
  <c r="Q158" i="56"/>
  <c r="P82" i="74"/>
  <c r="P80" i="75" s="1"/>
  <c r="P144" i="25"/>
  <c r="P266" i="25" s="1"/>
  <c r="W144" i="25"/>
  <c r="W266" i="25" s="1"/>
  <c r="W82" i="74"/>
  <c r="W80" i="75" s="1"/>
  <c r="Z228" i="46"/>
  <c r="X158" i="56"/>
  <c r="D119" i="36"/>
  <c r="T194" i="25"/>
  <c r="T15" i="65"/>
  <c r="D203" i="47"/>
  <c r="Y146" i="25"/>
  <c r="F65" i="36"/>
  <c r="X148" i="25"/>
  <c r="X268" i="25" s="1"/>
  <c r="Y268" i="25"/>
  <c r="J147" i="25"/>
  <c r="J267" i="25" s="1"/>
  <c r="M229" i="46"/>
  <c r="J84" i="74"/>
  <c r="J82" i="75" s="1"/>
  <c r="K161" i="56"/>
  <c r="V16" i="65"/>
  <c r="V213" i="25"/>
  <c r="O58" i="73"/>
  <c r="O97" i="74" s="1"/>
  <c r="O95" i="75" s="1"/>
  <c r="O92" i="25"/>
  <c r="O59" i="65"/>
  <c r="O81" i="69"/>
  <c r="O88" i="71"/>
  <c r="O89" i="70"/>
  <c r="AK144" i="46"/>
  <c r="AF130" i="25" s="1"/>
  <c r="AK143" i="46"/>
  <c r="AK150" i="46"/>
  <c r="AK142" i="46"/>
  <c r="AV143" i="46"/>
  <c r="AV142" i="46"/>
  <c r="AV144" i="46"/>
  <c r="AQ130" i="25" s="1"/>
  <c r="AV150" i="46"/>
  <c r="AS150" i="46"/>
  <c r="AS142" i="46"/>
  <c r="AS143" i="46"/>
  <c r="AS144" i="46"/>
  <c r="AN130" i="25" s="1"/>
  <c r="AR143" i="46"/>
  <c r="AR150" i="46"/>
  <c r="AR142" i="46"/>
  <c r="AR144" i="46"/>
  <c r="AM130" i="25" s="1"/>
  <c r="AU150" i="46"/>
  <c r="AU142" i="46"/>
  <c r="AU144" i="46"/>
  <c r="AP130" i="25" s="1"/>
  <c r="AU143" i="46"/>
  <c r="C52" i="25"/>
  <c r="J58" i="36"/>
  <c r="Q58" i="36"/>
  <c r="P58" i="36"/>
  <c r="O58" i="36"/>
  <c r="W58" i="36"/>
  <c r="K58" i="36"/>
  <c r="F58" i="36"/>
  <c r="I58" i="36"/>
  <c r="N58" i="36"/>
  <c r="S58" i="36"/>
  <c r="L58" i="36"/>
  <c r="R58" i="36"/>
  <c r="V58" i="36"/>
  <c r="U58" i="36"/>
  <c r="E58" i="36"/>
  <c r="H58" i="36"/>
  <c r="G58" i="36"/>
  <c r="M58" i="36"/>
  <c r="T58" i="36"/>
  <c r="W131" i="25"/>
  <c r="W16" i="73"/>
  <c r="X145" i="56"/>
  <c r="M73" i="71"/>
  <c r="M95" i="71" s="1"/>
  <c r="N227" i="56"/>
  <c r="M207" i="25"/>
  <c r="M307" i="25" s="1"/>
  <c r="M74" i="70"/>
  <c r="M95" i="70" s="1"/>
  <c r="N65" i="36"/>
  <c r="F119" i="36"/>
  <c r="BA91" i="46" s="1"/>
  <c r="G91" i="56" s="1"/>
  <c r="L14" i="65"/>
  <c r="L190" i="25"/>
  <c r="F16" i="65"/>
  <c r="F213" i="25"/>
  <c r="I119" i="36"/>
  <c r="BD91" i="46" s="1"/>
  <c r="J91" i="56" s="1"/>
  <c r="K15" i="65"/>
  <c r="K194" i="25"/>
  <c r="W99" i="36"/>
  <c r="R99" i="36"/>
  <c r="M99" i="36"/>
  <c r="V99" i="36"/>
  <c r="P99" i="36"/>
  <c r="O99" i="36"/>
  <c r="N99" i="36"/>
  <c r="H99" i="36"/>
  <c r="K99" i="36"/>
  <c r="Q99" i="36"/>
  <c r="T99" i="36"/>
  <c r="J99" i="36"/>
  <c r="I99" i="36"/>
  <c r="S99" i="36"/>
  <c r="F99" i="36"/>
  <c r="G99" i="36"/>
  <c r="U99" i="36"/>
  <c r="E99" i="36"/>
  <c r="L99" i="36"/>
  <c r="N131" i="25"/>
  <c r="N16" i="73"/>
  <c r="O145" i="56"/>
  <c r="O119" i="36"/>
  <c r="BJ91" i="46" s="1"/>
  <c r="P91" i="56" s="1"/>
  <c r="AS160" i="46"/>
  <c r="AS151" i="46"/>
  <c r="AS138" i="46"/>
  <c r="AS140" i="46"/>
  <c r="AN126" i="25" s="1"/>
  <c r="AS139" i="46"/>
  <c r="AU160" i="46"/>
  <c r="AU140" i="46"/>
  <c r="AP126" i="25" s="1"/>
  <c r="AU139" i="46"/>
  <c r="AU138" i="46"/>
  <c r="AU151" i="46"/>
  <c r="AE151" i="46"/>
  <c r="AE139" i="46"/>
  <c r="AE138" i="46"/>
  <c r="AE140" i="46"/>
  <c r="Z126" i="25" s="1"/>
  <c r="AE160" i="46"/>
  <c r="AL140" i="46"/>
  <c r="AG126" i="25" s="1"/>
  <c r="AL138" i="46"/>
  <c r="AL160" i="46"/>
  <c r="AL151" i="46"/>
  <c r="AL139" i="46"/>
  <c r="E144" i="25"/>
  <c r="E266" i="25" s="1"/>
  <c r="H228" i="46"/>
  <c r="E82" i="74"/>
  <c r="E80" i="75" s="1"/>
  <c r="F158" i="56"/>
  <c r="U77" i="70"/>
  <c r="U97" i="70" s="1"/>
  <c r="U76" i="71"/>
  <c r="U97" i="71" s="1"/>
  <c r="V229" i="56"/>
  <c r="U211" i="25"/>
  <c r="U309" i="25" s="1"/>
  <c r="D15" i="73"/>
  <c r="G231" i="46"/>
  <c r="E141" i="56"/>
  <c r="AC141" i="46"/>
  <c r="D127" i="25"/>
  <c r="F92" i="25"/>
  <c r="F59" i="65"/>
  <c r="F81" i="69"/>
  <c r="F89" i="70"/>
  <c r="F58" i="73"/>
  <c r="F97" i="74" s="1"/>
  <c r="F95" i="75" s="1"/>
  <c r="F88" i="71"/>
  <c r="D366" i="47"/>
  <c r="C204" i="47"/>
  <c r="C366" i="47" s="1"/>
  <c r="L15" i="65"/>
  <c r="L194" i="25"/>
  <c r="C95" i="74"/>
  <c r="I59" i="65"/>
  <c r="I58" i="73"/>
  <c r="I97" i="74" s="1"/>
  <c r="I95" i="75" s="1"/>
  <c r="I81" i="69"/>
  <c r="I89" i="70"/>
  <c r="I92" i="25"/>
  <c r="I88" i="71"/>
  <c r="X143" i="25"/>
  <c r="X265" i="25" s="1"/>
  <c r="Y265" i="25"/>
  <c r="G269" i="25"/>
  <c r="P92" i="25"/>
  <c r="P88" i="71"/>
  <c r="P59" i="65"/>
  <c r="P89" i="70"/>
  <c r="P58" i="73"/>
  <c r="P97" i="74" s="1"/>
  <c r="P95" i="75" s="1"/>
  <c r="P81" i="69"/>
  <c r="I141" i="56"/>
  <c r="H127" i="25"/>
  <c r="H15" i="73"/>
  <c r="K231" i="46"/>
  <c r="M228" i="46"/>
  <c r="J144" i="25"/>
  <c r="J266" i="25" s="1"/>
  <c r="J82" i="74"/>
  <c r="J80" i="75" s="1"/>
  <c r="K158" i="56"/>
  <c r="AS61" i="25"/>
  <c r="C68" i="25"/>
  <c r="W62" i="36" s="1"/>
  <c r="J60" i="36"/>
  <c r="O157" i="46" s="1"/>
  <c r="U194" i="25"/>
  <c r="U15" i="65"/>
  <c r="J131" i="25"/>
  <c r="K145" i="56"/>
  <c r="J16" i="73"/>
  <c r="N60" i="36"/>
  <c r="S157" i="46" s="1"/>
  <c r="C63" i="36"/>
  <c r="I194" i="25" l="1"/>
  <c r="O213" i="25"/>
  <c r="E211" i="25"/>
  <c r="E309" i="25" s="1"/>
  <c r="T14" i="65"/>
  <c r="M228" i="56"/>
  <c r="O194" i="25"/>
  <c r="S207" i="25"/>
  <c r="S307" i="25" s="1"/>
  <c r="F269" i="25"/>
  <c r="R77" i="70"/>
  <c r="R97" i="70" s="1"/>
  <c r="T227" i="56"/>
  <c r="S73" i="71"/>
  <c r="S95" i="71" s="1"/>
  <c r="G213" i="25"/>
  <c r="O15" i="65"/>
  <c r="M75" i="71"/>
  <c r="M96" i="71" s="1"/>
  <c r="N76" i="70"/>
  <c r="N96" i="70" s="1"/>
  <c r="J230" i="56"/>
  <c r="L74" i="70"/>
  <c r="L95" i="70" s="1"/>
  <c r="W211" i="25"/>
  <c r="W309" i="25" s="1"/>
  <c r="L75" i="71"/>
  <c r="L96" i="71" s="1"/>
  <c r="S230" i="56"/>
  <c r="Q207" i="25"/>
  <c r="Q307" i="25" s="1"/>
  <c r="L207" i="25"/>
  <c r="L307" i="25" s="1"/>
  <c r="W76" i="71"/>
  <c r="W97" i="71" s="1"/>
  <c r="N227" i="46"/>
  <c r="L230" i="56"/>
  <c r="R213" i="25"/>
  <c r="T76" i="71"/>
  <c r="T97" i="71" s="1"/>
  <c r="W210" i="25"/>
  <c r="W308" i="25" s="1"/>
  <c r="K75" i="71"/>
  <c r="K96" i="71" s="1"/>
  <c r="T229" i="56"/>
  <c r="G228" i="56"/>
  <c r="H210" i="25"/>
  <c r="H308" i="25" s="1"/>
  <c r="P229" i="56"/>
  <c r="X157" i="56"/>
  <c r="W73" i="70" s="1"/>
  <c r="W94" i="70" s="1"/>
  <c r="G194" i="25"/>
  <c r="T16" i="65"/>
  <c r="V143" i="25"/>
  <c r="V265" i="25" s="1"/>
  <c r="F75" i="71"/>
  <c r="F96" i="71" s="1"/>
  <c r="W81" i="74"/>
  <c r="W79" i="75" s="1"/>
  <c r="T143" i="25"/>
  <c r="T265" i="25" s="1"/>
  <c r="Z227" i="46"/>
  <c r="F210" i="25"/>
  <c r="F308" i="25" s="1"/>
  <c r="F211" i="25"/>
  <c r="F309" i="25" s="1"/>
  <c r="R81" i="74"/>
  <c r="R79" i="75" s="1"/>
  <c r="V210" i="25"/>
  <c r="V308" i="25" s="1"/>
  <c r="S81" i="74"/>
  <c r="S79" i="75" s="1"/>
  <c r="F228" i="56"/>
  <c r="L210" i="25"/>
  <c r="L308" i="25" s="1"/>
  <c r="L73" i="71"/>
  <c r="L95" i="71" s="1"/>
  <c r="W77" i="70"/>
  <c r="W97" i="70" s="1"/>
  <c r="O228" i="56"/>
  <c r="S211" i="25"/>
  <c r="S309" i="25" s="1"/>
  <c r="L157" i="56"/>
  <c r="L226" i="56" s="1"/>
  <c r="O211" i="25"/>
  <c r="O309" i="25" s="1"/>
  <c r="K14" i="65"/>
  <c r="Q74" i="70"/>
  <c r="Q95" i="70" s="1"/>
  <c r="T211" i="25"/>
  <c r="T309" i="25" s="1"/>
  <c r="R143" i="25"/>
  <c r="R265" i="25" s="1"/>
  <c r="E76" i="70"/>
  <c r="E96" i="70" s="1"/>
  <c r="F229" i="56"/>
  <c r="W76" i="70"/>
  <c r="W96" i="70" s="1"/>
  <c r="M81" i="74"/>
  <c r="M79" i="75" s="1"/>
  <c r="N75" i="71"/>
  <c r="N96" i="71" s="1"/>
  <c r="S77" i="70"/>
  <c r="S97" i="70" s="1"/>
  <c r="K81" i="74"/>
  <c r="K79" i="75" s="1"/>
  <c r="O76" i="71"/>
  <c r="O97" i="71" s="1"/>
  <c r="Q73" i="71"/>
  <c r="Q95" i="71" s="1"/>
  <c r="T77" i="70"/>
  <c r="T97" i="70" s="1"/>
  <c r="S157" i="56"/>
  <c r="R72" i="71" s="1"/>
  <c r="R94" i="71" s="1"/>
  <c r="E76" i="71"/>
  <c r="E97" i="71" s="1"/>
  <c r="X228" i="56"/>
  <c r="R227" i="46"/>
  <c r="U228" i="56"/>
  <c r="E75" i="71"/>
  <c r="E96" i="71" s="1"/>
  <c r="P157" i="56"/>
  <c r="O73" i="70" s="1"/>
  <c r="O94" i="70" s="1"/>
  <c r="T157" i="56"/>
  <c r="S72" i="71" s="1"/>
  <c r="S94" i="71" s="1"/>
  <c r="U230" i="56"/>
  <c r="T81" i="74"/>
  <c r="T79" i="75" s="1"/>
  <c r="G229" i="56"/>
  <c r="Y227" i="46"/>
  <c r="V194" i="25"/>
  <c r="V310" i="25" s="1"/>
  <c r="M16" i="65"/>
  <c r="V76" i="70"/>
  <c r="V96" i="70" s="1"/>
  <c r="W230" i="56"/>
  <c r="G211" i="25"/>
  <c r="G309" i="25" s="1"/>
  <c r="W227" i="46"/>
  <c r="F76" i="71"/>
  <c r="F97" i="71" s="1"/>
  <c r="W157" i="56"/>
  <c r="V73" i="70" s="1"/>
  <c r="V94" i="70" s="1"/>
  <c r="H230" i="56"/>
  <c r="W228" i="56"/>
  <c r="G77" i="70"/>
  <c r="G97" i="70" s="1"/>
  <c r="Q230" i="56"/>
  <c r="R73" i="71"/>
  <c r="R95" i="71" s="1"/>
  <c r="R14" i="65"/>
  <c r="H76" i="70"/>
  <c r="H96" i="70" s="1"/>
  <c r="K76" i="70"/>
  <c r="K96" i="70" s="1"/>
  <c r="M210" i="25"/>
  <c r="M308" i="25" s="1"/>
  <c r="V14" i="65"/>
  <c r="Q213" i="25"/>
  <c r="R230" i="56"/>
  <c r="H75" i="71"/>
  <c r="H96" i="71" s="1"/>
  <c r="N230" i="56"/>
  <c r="L228" i="56"/>
  <c r="M76" i="70"/>
  <c r="M96" i="70" s="1"/>
  <c r="L81" i="74"/>
  <c r="L79" i="75" s="1"/>
  <c r="Q210" i="25"/>
  <c r="Q308" i="25" s="1"/>
  <c r="H62" i="36"/>
  <c r="M160" i="46" s="1"/>
  <c r="P228" i="56"/>
  <c r="O76" i="70"/>
  <c r="O96" i="70" s="1"/>
  <c r="O210" i="25"/>
  <c r="O308" i="25" s="1"/>
  <c r="AA150" i="46"/>
  <c r="V79" i="74" s="1"/>
  <c r="V77" i="75" s="1"/>
  <c r="O81" i="74"/>
  <c r="O79" i="75" s="1"/>
  <c r="V227" i="46"/>
  <c r="M269" i="25"/>
  <c r="S75" i="71"/>
  <c r="S96" i="71" s="1"/>
  <c r="R207" i="25"/>
  <c r="R307" i="25" s="1"/>
  <c r="L143" i="25"/>
  <c r="L265" i="25" s="1"/>
  <c r="R228" i="56"/>
  <c r="F190" i="25"/>
  <c r="F310" i="25" s="1"/>
  <c r="R74" i="70"/>
  <c r="R95" i="70" s="1"/>
  <c r="O227" i="46"/>
  <c r="Q75" i="71"/>
  <c r="Q96" i="71" s="1"/>
  <c r="F14" i="65"/>
  <c r="AB150" i="46"/>
  <c r="W136" i="25" s="1"/>
  <c r="R157" i="56"/>
  <c r="Q72" i="71" s="1"/>
  <c r="Q94" i="71" s="1"/>
  <c r="N73" i="71"/>
  <c r="N95" i="71" s="1"/>
  <c r="L16" i="65"/>
  <c r="U190" i="25"/>
  <c r="U310" i="25" s="1"/>
  <c r="G76" i="71"/>
  <c r="G97" i="71" s="1"/>
  <c r="I81" i="74"/>
  <c r="I79" i="75" s="1"/>
  <c r="U144" i="46"/>
  <c r="P130" i="25" s="1"/>
  <c r="N157" i="56"/>
  <c r="M206" i="25" s="1"/>
  <c r="M306" i="25" s="1"/>
  <c r="Z144" i="46"/>
  <c r="U130" i="25" s="1"/>
  <c r="E143" i="25"/>
  <c r="E265" i="25" s="1"/>
  <c r="I227" i="46"/>
  <c r="P75" i="71"/>
  <c r="P96" i="71" s="1"/>
  <c r="V211" i="25"/>
  <c r="V309" i="25" s="1"/>
  <c r="I73" i="71"/>
  <c r="I95" i="71" s="1"/>
  <c r="Q190" i="25"/>
  <c r="Q310" i="25" s="1"/>
  <c r="Q143" i="25"/>
  <c r="Q265" i="25" s="1"/>
  <c r="H227" i="46"/>
  <c r="P210" i="25"/>
  <c r="P308" i="25" s="1"/>
  <c r="V76" i="71"/>
  <c r="V97" i="71" s="1"/>
  <c r="N207" i="25"/>
  <c r="N307" i="25" s="1"/>
  <c r="F81" i="74"/>
  <c r="F79" i="75" s="1"/>
  <c r="I74" i="70"/>
  <c r="I95" i="70" s="1"/>
  <c r="T227" i="46"/>
  <c r="E81" i="74"/>
  <c r="E79" i="75" s="1"/>
  <c r="Q228" i="56"/>
  <c r="V77" i="70"/>
  <c r="V97" i="70" s="1"/>
  <c r="N74" i="70"/>
  <c r="N95" i="70" s="1"/>
  <c r="F143" i="25"/>
  <c r="F265" i="25" s="1"/>
  <c r="J227" i="56"/>
  <c r="P227" i="46"/>
  <c r="T76" i="70"/>
  <c r="T96" i="70" s="1"/>
  <c r="T228" i="56"/>
  <c r="Z143" i="46"/>
  <c r="U129" i="25" s="1"/>
  <c r="M230" i="56"/>
  <c r="T75" i="71"/>
  <c r="T96" i="71" s="1"/>
  <c r="P14" i="65"/>
  <c r="S76" i="70"/>
  <c r="S96" i="70" s="1"/>
  <c r="U14" i="65"/>
  <c r="Z150" i="46"/>
  <c r="V150" i="56" s="1"/>
  <c r="P81" i="74"/>
  <c r="P79" i="75" s="1"/>
  <c r="M310" i="25"/>
  <c r="S229" i="56"/>
  <c r="X142" i="46"/>
  <c r="T142" i="56" s="1"/>
  <c r="L227" i="46"/>
  <c r="R150" i="46"/>
  <c r="M136" i="25" s="1"/>
  <c r="R76" i="71"/>
  <c r="R97" i="71" s="1"/>
  <c r="X144" i="46"/>
  <c r="S130" i="25" s="1"/>
  <c r="J157" i="56"/>
  <c r="J226" i="56" s="1"/>
  <c r="U142" i="46"/>
  <c r="Q142" i="56" s="1"/>
  <c r="U143" i="46"/>
  <c r="P78" i="74" s="1"/>
  <c r="P76" i="75" s="1"/>
  <c r="X143" i="46"/>
  <c r="S129" i="25" s="1"/>
  <c r="R143" i="46"/>
  <c r="M129" i="25" s="1"/>
  <c r="J227" i="46"/>
  <c r="R144" i="46"/>
  <c r="M130" i="25" s="1"/>
  <c r="H157" i="56"/>
  <c r="G72" i="71" s="1"/>
  <c r="G94" i="71" s="1"/>
  <c r="G143" i="25"/>
  <c r="G265" i="25" s="1"/>
  <c r="AB144" i="46"/>
  <c r="W130" i="25" s="1"/>
  <c r="AA142" i="46"/>
  <c r="W142" i="56" s="1"/>
  <c r="S227" i="46"/>
  <c r="AB143" i="46"/>
  <c r="X143" i="56" s="1"/>
  <c r="AA144" i="46"/>
  <c r="W144" i="56" s="1"/>
  <c r="V193" i="25" s="1"/>
  <c r="Q157" i="56"/>
  <c r="P72" i="71" s="1"/>
  <c r="P94" i="71" s="1"/>
  <c r="P310" i="25"/>
  <c r="H269" i="25"/>
  <c r="I310" i="25"/>
  <c r="R310" i="25"/>
  <c r="AX139" i="46"/>
  <c r="C58" i="36"/>
  <c r="AB138" i="46"/>
  <c r="AB151" i="46"/>
  <c r="AB160" i="46"/>
  <c r="AB140" i="46"/>
  <c r="AB139" i="46"/>
  <c r="K157" i="56"/>
  <c r="J81" i="74"/>
  <c r="J79" i="75" s="1"/>
  <c r="J143" i="25"/>
  <c r="J265" i="25" s="1"/>
  <c r="M227" i="46"/>
  <c r="D14" i="65"/>
  <c r="D190" i="25"/>
  <c r="E230" i="56"/>
  <c r="D141" i="56"/>
  <c r="AG137" i="25"/>
  <c r="L197" i="47"/>
  <c r="Z146" i="25"/>
  <c r="E203" i="47"/>
  <c r="Z137" i="25"/>
  <c r="E197" i="47"/>
  <c r="AN124" i="25"/>
  <c r="AQ235" i="46"/>
  <c r="S186" i="47"/>
  <c r="N194" i="25"/>
  <c r="N15" i="65"/>
  <c r="AE153" i="46"/>
  <c r="AE132" i="46"/>
  <c r="AE131" i="46"/>
  <c r="AE149" i="46"/>
  <c r="AS131" i="46"/>
  <c r="AS132" i="46"/>
  <c r="AS153" i="46"/>
  <c r="AS149" i="46"/>
  <c r="AQ132" i="46"/>
  <c r="AQ131" i="46"/>
  <c r="AQ153" i="46"/>
  <c r="AQ149" i="46"/>
  <c r="AO131" i="46"/>
  <c r="AO149" i="46"/>
  <c r="AO132" i="46"/>
  <c r="AO153" i="46"/>
  <c r="AR131" i="46"/>
  <c r="AR132" i="46"/>
  <c r="AR149" i="46"/>
  <c r="AR153" i="46"/>
  <c r="W194" i="25"/>
  <c r="W15" i="65"/>
  <c r="R137" i="46"/>
  <c r="R136" i="46"/>
  <c r="R156" i="46"/>
  <c r="Z156" i="46"/>
  <c r="Z136" i="46"/>
  <c r="Z137" i="46"/>
  <c r="X137" i="46"/>
  <c r="X156" i="46"/>
  <c r="X136" i="46"/>
  <c r="P136" i="46"/>
  <c r="P137" i="46"/>
  <c r="P156" i="46"/>
  <c r="V156" i="46"/>
  <c r="V136" i="46"/>
  <c r="V137" i="46"/>
  <c r="R189" i="47"/>
  <c r="AM128" i="25"/>
  <c r="AP236" i="46"/>
  <c r="AN129" i="25"/>
  <c r="S190" i="47"/>
  <c r="K196" i="47"/>
  <c r="AF136" i="25"/>
  <c r="J75" i="71"/>
  <c r="J96" i="71" s="1"/>
  <c r="J210" i="25"/>
  <c r="J308" i="25" s="1"/>
  <c r="J76" i="70"/>
  <c r="J96" i="70" s="1"/>
  <c r="K228" i="56"/>
  <c r="AY91" i="46"/>
  <c r="C119" i="36"/>
  <c r="AA229" i="46"/>
  <c r="CO161" i="46"/>
  <c r="AP235" i="46"/>
  <c r="AM124" i="25"/>
  <c r="R186" i="47"/>
  <c r="AM125" i="25"/>
  <c r="R187" i="47"/>
  <c r="AH146" i="25"/>
  <c r="M203" i="47"/>
  <c r="AO137" i="25"/>
  <c r="T197" i="47"/>
  <c r="AB137" i="25"/>
  <c r="G197" i="47"/>
  <c r="AI146" i="25"/>
  <c r="N203" i="47"/>
  <c r="N213" i="25"/>
  <c r="N16" i="65"/>
  <c r="Y139" i="25"/>
  <c r="D199" i="47"/>
  <c r="D190" i="47"/>
  <c r="Y129" i="25"/>
  <c r="AX143" i="46"/>
  <c r="E190" i="47"/>
  <c r="Z129" i="25"/>
  <c r="S78" i="74"/>
  <c r="S76" i="75" s="1"/>
  <c r="G62" i="36"/>
  <c r="M142" i="46"/>
  <c r="M143" i="46"/>
  <c r="M144" i="46"/>
  <c r="M150" i="46"/>
  <c r="F62" i="36"/>
  <c r="C131" i="25"/>
  <c r="K203" i="47"/>
  <c r="AF146" i="25"/>
  <c r="AC125" i="25"/>
  <c r="H187" i="47"/>
  <c r="O186" i="47"/>
  <c r="AJ124" i="25"/>
  <c r="AM235" i="46"/>
  <c r="L229" i="56"/>
  <c r="K77" i="70"/>
  <c r="K97" i="70" s="1"/>
  <c r="K211" i="25"/>
  <c r="K309" i="25" s="1"/>
  <c r="K76" i="71"/>
  <c r="K97" i="71" s="1"/>
  <c r="G226" i="46"/>
  <c r="D122" i="25"/>
  <c r="E136" i="56"/>
  <c r="I190" i="47"/>
  <c r="AD129" i="25"/>
  <c r="O62" i="36"/>
  <c r="D357" i="47"/>
  <c r="W77" i="74"/>
  <c r="W75" i="75" s="1"/>
  <c r="W128" i="25"/>
  <c r="X142" i="56"/>
  <c r="V129" i="25"/>
  <c r="V78" i="74"/>
  <c r="V76" i="75" s="1"/>
  <c r="W143" i="56"/>
  <c r="E310" i="25"/>
  <c r="M62" i="36"/>
  <c r="F197" i="47"/>
  <c r="AA137" i="25"/>
  <c r="AD125" i="25"/>
  <c r="I187" i="47"/>
  <c r="V197" i="47"/>
  <c r="AQ137" i="25"/>
  <c r="P186" i="47"/>
  <c r="AK124" i="25"/>
  <c r="AN235" i="46"/>
  <c r="AK125" i="25"/>
  <c r="P187" i="47"/>
  <c r="P150" i="46"/>
  <c r="P144" i="46"/>
  <c r="P143" i="46"/>
  <c r="P142" i="46"/>
  <c r="S194" i="25"/>
  <c r="S15" i="65"/>
  <c r="F189" i="47"/>
  <c r="AD236" i="46"/>
  <c r="AA128" i="25"/>
  <c r="AR136" i="25"/>
  <c r="W196" i="47"/>
  <c r="M190" i="47"/>
  <c r="AH129" i="25"/>
  <c r="AB136" i="25"/>
  <c r="G196" i="47"/>
  <c r="I77" i="70"/>
  <c r="I97" i="70" s="1"/>
  <c r="I211" i="25"/>
  <c r="I309" i="25" s="1"/>
  <c r="I76" i="71"/>
  <c r="I97" i="71" s="1"/>
  <c r="J229" i="56"/>
  <c r="AX151" i="46"/>
  <c r="P136" i="25"/>
  <c r="P79" i="74"/>
  <c r="P77" i="75" s="1"/>
  <c r="Q150" i="56"/>
  <c r="L78" i="74"/>
  <c r="L76" i="75" s="1"/>
  <c r="M143" i="56"/>
  <c r="L129" i="25"/>
  <c r="N81" i="74"/>
  <c r="N79" i="75" s="1"/>
  <c r="N143" i="25"/>
  <c r="N265" i="25" s="1"/>
  <c r="O157" i="56"/>
  <c r="Q227" i="46"/>
  <c r="P62" i="36"/>
  <c r="AS68" i="25"/>
  <c r="J62" i="36"/>
  <c r="L203" i="47"/>
  <c r="AG146" i="25"/>
  <c r="U197" i="47"/>
  <c r="AP137" i="25"/>
  <c r="AP146" i="25"/>
  <c r="U203" i="47"/>
  <c r="S197" i="47"/>
  <c r="AN137" i="25"/>
  <c r="AU131" i="46"/>
  <c r="AU153" i="46"/>
  <c r="AU132" i="46"/>
  <c r="AU149" i="46"/>
  <c r="AI132" i="46"/>
  <c r="AI153" i="46"/>
  <c r="AI149" i="46"/>
  <c r="AI131" i="46"/>
  <c r="AK153" i="46"/>
  <c r="AK132" i="46"/>
  <c r="AK131" i="46"/>
  <c r="AK149" i="46"/>
  <c r="AP131" i="46"/>
  <c r="AP153" i="46"/>
  <c r="AP132" i="46"/>
  <c r="AP149" i="46"/>
  <c r="AW153" i="46"/>
  <c r="AW131" i="46"/>
  <c r="AW149" i="46"/>
  <c r="AW132" i="46"/>
  <c r="L156" i="46"/>
  <c r="L137" i="46"/>
  <c r="L136" i="46"/>
  <c r="AA136" i="46"/>
  <c r="AA137" i="46"/>
  <c r="AA156" i="46"/>
  <c r="S156" i="46"/>
  <c r="S136" i="46"/>
  <c r="S137" i="46"/>
  <c r="AB136" i="46"/>
  <c r="AB137" i="46"/>
  <c r="AB156" i="46"/>
  <c r="O136" i="46"/>
  <c r="O156" i="46"/>
  <c r="O137" i="46"/>
  <c r="AP128" i="25"/>
  <c r="U189" i="47"/>
  <c r="AS236" i="46"/>
  <c r="AM136" i="25"/>
  <c r="R196" i="47"/>
  <c r="S189" i="47"/>
  <c r="AN128" i="25"/>
  <c r="AQ236" i="46"/>
  <c r="V189" i="47"/>
  <c r="AQ128" i="25"/>
  <c r="AT236" i="46"/>
  <c r="K190" i="47"/>
  <c r="AF129" i="25"/>
  <c r="K206" i="25"/>
  <c r="K306" i="25" s="1"/>
  <c r="P73" i="71"/>
  <c r="P95" i="71" s="1"/>
  <c r="P207" i="25"/>
  <c r="P307" i="25" s="1"/>
  <c r="Q227" i="56"/>
  <c r="P74" i="70"/>
  <c r="P95" i="70" s="1"/>
  <c r="D267" i="25"/>
  <c r="C147" i="25"/>
  <c r="C267" i="25" s="1"/>
  <c r="U62" i="36"/>
  <c r="H15" i="65"/>
  <c r="H194" i="25"/>
  <c r="K310" i="25"/>
  <c r="R197" i="47"/>
  <c r="AM137" i="25"/>
  <c r="AH124" i="25"/>
  <c r="AK235" i="46"/>
  <c r="M186" i="47"/>
  <c r="T187" i="47"/>
  <c r="AO125" i="25"/>
  <c r="G187" i="47"/>
  <c r="AB125" i="25"/>
  <c r="AL235" i="46"/>
  <c r="N186" i="47"/>
  <c r="AI124" i="25"/>
  <c r="AB234" i="46"/>
  <c r="Y117" i="25"/>
  <c r="D184" i="47"/>
  <c r="Y135" i="25"/>
  <c r="D195" i="47"/>
  <c r="Y130" i="25"/>
  <c r="X130" i="25" s="1"/>
  <c r="AX144" i="46"/>
  <c r="Z136" i="25"/>
  <c r="E196" i="47"/>
  <c r="AC129" i="25"/>
  <c r="H190" i="47"/>
  <c r="L190" i="47"/>
  <c r="AG129" i="25"/>
  <c r="AI129" i="25"/>
  <c r="N190" i="47"/>
  <c r="R75" i="71"/>
  <c r="R96" i="71" s="1"/>
  <c r="R210" i="25"/>
  <c r="R308" i="25" s="1"/>
  <c r="S228" i="56"/>
  <c r="R76" i="70"/>
  <c r="R96" i="70" s="1"/>
  <c r="X126" i="25"/>
  <c r="T150" i="56"/>
  <c r="S136" i="25"/>
  <c r="S79" i="74"/>
  <c r="S77" i="75" s="1"/>
  <c r="D80" i="75"/>
  <c r="C80" i="75" s="1"/>
  <c r="C82" i="74"/>
  <c r="D266" i="25"/>
  <c r="C144" i="25"/>
  <c r="C266" i="25" s="1"/>
  <c r="V150" i="46"/>
  <c r="V143" i="46"/>
  <c r="V142" i="46"/>
  <c r="V144" i="46"/>
  <c r="H73" i="71"/>
  <c r="H95" i="71" s="1"/>
  <c r="I227" i="56"/>
  <c r="H207" i="25"/>
  <c r="H307" i="25" s="1"/>
  <c r="H74" i="70"/>
  <c r="H95" i="70" s="1"/>
  <c r="C16" i="73"/>
  <c r="AJ125" i="25"/>
  <c r="O187" i="47"/>
  <c r="Q197" i="47"/>
  <c r="AL137" i="25"/>
  <c r="AL125" i="25"/>
  <c r="Q187" i="47"/>
  <c r="J203" i="47"/>
  <c r="AE146" i="25"/>
  <c r="S269" i="25"/>
  <c r="D142" i="25"/>
  <c r="E156" i="56"/>
  <c r="P190" i="47"/>
  <c r="AK129" i="25"/>
  <c r="AE128" i="25"/>
  <c r="J189" i="47"/>
  <c r="AH236" i="46"/>
  <c r="Q196" i="47"/>
  <c r="AL136" i="25"/>
  <c r="AR236" i="46"/>
  <c r="AO128" i="25"/>
  <c r="T189" i="47"/>
  <c r="I196" i="47"/>
  <c r="AD136" i="25"/>
  <c r="N77" i="70"/>
  <c r="N97" i="70" s="1"/>
  <c r="N211" i="25"/>
  <c r="N309" i="25" s="1"/>
  <c r="O229" i="56"/>
  <c r="N76" i="71"/>
  <c r="N97" i="71" s="1"/>
  <c r="W150" i="46"/>
  <c r="W142" i="46"/>
  <c r="W143" i="46"/>
  <c r="W144" i="46"/>
  <c r="N62" i="36"/>
  <c r="H213" i="25"/>
  <c r="H16" i="65"/>
  <c r="G226" i="56"/>
  <c r="F73" i="70"/>
  <c r="F94" i="70" s="1"/>
  <c r="F72" i="71"/>
  <c r="F94" i="71" s="1"/>
  <c r="F206" i="25"/>
  <c r="F306" i="25" s="1"/>
  <c r="C17" i="73"/>
  <c r="AA125" i="25"/>
  <c r="F187" i="47"/>
  <c r="AA146" i="25"/>
  <c r="F203" i="47"/>
  <c r="V203" i="47"/>
  <c r="AQ146" i="25"/>
  <c r="AR137" i="25"/>
  <c r="W197" i="47"/>
  <c r="W203" i="47"/>
  <c r="AR146" i="25"/>
  <c r="W190" i="25"/>
  <c r="W14" i="65"/>
  <c r="X230" i="56"/>
  <c r="AM236" i="46"/>
  <c r="AJ128" i="25"/>
  <c r="O189" i="47"/>
  <c r="AC162" i="46"/>
  <c r="G230" i="46"/>
  <c r="D85" i="74"/>
  <c r="D148" i="25"/>
  <c r="E162" i="56"/>
  <c r="I226" i="56"/>
  <c r="H206" i="25"/>
  <c r="H306" i="25" s="1"/>
  <c r="H72" i="71"/>
  <c r="H94" i="71" s="1"/>
  <c r="H73" i="70"/>
  <c r="H94" i="70" s="1"/>
  <c r="L130" i="25"/>
  <c r="M144" i="56"/>
  <c r="L193" i="25" s="1"/>
  <c r="J194" i="25"/>
  <c r="J15" i="65"/>
  <c r="H14" i="65"/>
  <c r="H190" i="25"/>
  <c r="I230" i="56"/>
  <c r="D269" i="25"/>
  <c r="C127" i="25"/>
  <c r="C15" i="73"/>
  <c r="W206" i="25"/>
  <c r="W306" i="25" s="1"/>
  <c r="L186" i="47"/>
  <c r="AJ235" i="46"/>
  <c r="AG124" i="25"/>
  <c r="E186" i="47"/>
  <c r="AC235" i="46"/>
  <c r="Z124" i="25"/>
  <c r="AS235" i="46"/>
  <c r="U186" i="47"/>
  <c r="AP124" i="25"/>
  <c r="S187" i="47"/>
  <c r="AN125" i="25"/>
  <c r="S203" i="47"/>
  <c r="AN146" i="25"/>
  <c r="AG132" i="46"/>
  <c r="AG153" i="46"/>
  <c r="AG149" i="46"/>
  <c r="AG131" i="46"/>
  <c r="AJ132" i="46"/>
  <c r="AJ131" i="46"/>
  <c r="AJ149" i="46"/>
  <c r="AJ153" i="46"/>
  <c r="AH149" i="46"/>
  <c r="AH131" i="46"/>
  <c r="AH132" i="46"/>
  <c r="AH153" i="46"/>
  <c r="AV132" i="46"/>
  <c r="AV153" i="46"/>
  <c r="AV149" i="46"/>
  <c r="AV131" i="46"/>
  <c r="E73" i="70"/>
  <c r="E94" i="70" s="1"/>
  <c r="F226" i="56"/>
  <c r="E72" i="71"/>
  <c r="E94" i="71" s="1"/>
  <c r="E206" i="25"/>
  <c r="E306" i="25" s="1"/>
  <c r="M137" i="46"/>
  <c r="M136" i="46"/>
  <c r="M156" i="46"/>
  <c r="W136" i="46"/>
  <c r="W156" i="46"/>
  <c r="W137" i="46"/>
  <c r="N137" i="46"/>
  <c r="N156" i="46"/>
  <c r="N136" i="46"/>
  <c r="T156" i="46"/>
  <c r="T136" i="46"/>
  <c r="T137" i="46"/>
  <c r="D59" i="36"/>
  <c r="AS52" i="25"/>
  <c r="J59" i="36"/>
  <c r="T59" i="36"/>
  <c r="M59" i="36"/>
  <c r="G59" i="36"/>
  <c r="V59" i="36"/>
  <c r="N59" i="36"/>
  <c r="I59" i="36"/>
  <c r="F59" i="36"/>
  <c r="W59" i="36"/>
  <c r="O59" i="36"/>
  <c r="H59" i="36"/>
  <c r="P59" i="36"/>
  <c r="E59" i="36"/>
  <c r="U59" i="36"/>
  <c r="S59" i="36"/>
  <c r="Q59" i="36"/>
  <c r="R59" i="36"/>
  <c r="L59" i="36"/>
  <c r="K59" i="36"/>
  <c r="AP136" i="25"/>
  <c r="U196" i="47"/>
  <c r="AM129" i="25"/>
  <c r="R190" i="47"/>
  <c r="AN136" i="25"/>
  <c r="S196" i="47"/>
  <c r="AQ129" i="25"/>
  <c r="V190" i="47"/>
  <c r="K144" i="46"/>
  <c r="K150" i="46"/>
  <c r="K143" i="46"/>
  <c r="K142" i="46"/>
  <c r="U226" i="56"/>
  <c r="T206" i="25"/>
  <c r="T306" i="25" s="1"/>
  <c r="T73" i="70"/>
  <c r="T94" i="70" s="1"/>
  <c r="T72" i="71"/>
  <c r="T94" i="71" s="1"/>
  <c r="C84" i="74"/>
  <c r="D82" i="75"/>
  <c r="C82" i="75" s="1"/>
  <c r="J213" i="25"/>
  <c r="J16" i="65"/>
  <c r="G227" i="46"/>
  <c r="E157" i="56"/>
  <c r="AC157" i="46"/>
  <c r="D143" i="25"/>
  <c r="D81" i="74"/>
  <c r="G74" i="70"/>
  <c r="G95" i="70" s="1"/>
  <c r="G207" i="25"/>
  <c r="G307" i="25" s="1"/>
  <c r="H227" i="56"/>
  <c r="G73" i="71"/>
  <c r="G95" i="71" s="1"/>
  <c r="I62" i="36"/>
  <c r="M187" i="47"/>
  <c r="AH125" i="25"/>
  <c r="T203" i="47"/>
  <c r="AO146" i="25"/>
  <c r="AR235" i="46"/>
  <c r="T186" i="47"/>
  <c r="AO124" i="25"/>
  <c r="AI125" i="25"/>
  <c r="N187" i="47"/>
  <c r="Y118" i="25"/>
  <c r="D185" i="47"/>
  <c r="P211" i="25"/>
  <c r="P309" i="25" s="1"/>
  <c r="P77" i="70"/>
  <c r="P97" i="70" s="1"/>
  <c r="Q229" i="56"/>
  <c r="P76" i="71"/>
  <c r="P97" i="71" s="1"/>
  <c r="J143" i="46"/>
  <c r="J142" i="46"/>
  <c r="J150" i="46"/>
  <c r="J144" i="46"/>
  <c r="Y128" i="25"/>
  <c r="D189" i="47"/>
  <c r="AB236" i="46"/>
  <c r="AX142" i="46"/>
  <c r="AF236" i="46"/>
  <c r="H189" i="47"/>
  <c r="AC128" i="25"/>
  <c r="AJ236" i="46"/>
  <c r="L189" i="47"/>
  <c r="AG128" i="25"/>
  <c r="AI136" i="25"/>
  <c r="N196" i="47"/>
  <c r="AX140" i="46"/>
  <c r="CO158" i="46"/>
  <c r="AA228" i="46"/>
  <c r="AF125" i="25"/>
  <c r="K187" i="47"/>
  <c r="AF124" i="25"/>
  <c r="K186" i="47"/>
  <c r="AI235" i="46"/>
  <c r="AC137" i="25"/>
  <c r="H197" i="47"/>
  <c r="AJ146" i="25"/>
  <c r="O203" i="47"/>
  <c r="Q203" i="47"/>
  <c r="AL146" i="25"/>
  <c r="AE137" i="25"/>
  <c r="J197" i="47"/>
  <c r="AE124" i="25"/>
  <c r="AH235" i="46"/>
  <c r="J186" i="47"/>
  <c r="N14" i="65"/>
  <c r="O230" i="56"/>
  <c r="N190" i="25"/>
  <c r="G227" i="56"/>
  <c r="F73" i="71"/>
  <c r="F95" i="71" s="1"/>
  <c r="F74" i="70"/>
  <c r="F95" i="70" s="1"/>
  <c r="F207" i="25"/>
  <c r="F307" i="25" s="1"/>
  <c r="I142" i="46"/>
  <c r="I144" i="46"/>
  <c r="I143" i="46"/>
  <c r="I150" i="46"/>
  <c r="C65" i="36"/>
  <c r="P196" i="47"/>
  <c r="AK136" i="25"/>
  <c r="AE129" i="25"/>
  <c r="J190" i="47"/>
  <c r="Q190" i="47"/>
  <c r="AL129" i="25"/>
  <c r="T190" i="47"/>
  <c r="AO129" i="25"/>
  <c r="L62" i="36"/>
  <c r="O143" i="46"/>
  <c r="O150" i="46"/>
  <c r="O142" i="46"/>
  <c r="O144" i="46"/>
  <c r="Y273" i="25"/>
  <c r="M77" i="74"/>
  <c r="M75" i="75" s="1"/>
  <c r="M128" i="25"/>
  <c r="N142" i="56"/>
  <c r="S62" i="36"/>
  <c r="J269" i="25"/>
  <c r="D62" i="36"/>
  <c r="Q62" i="36"/>
  <c r="D164" i="56"/>
  <c r="K162" i="44" s="1"/>
  <c r="L162" i="44" s="1"/>
  <c r="D16" i="65"/>
  <c r="D213" i="25"/>
  <c r="I197" i="47"/>
  <c r="AD137" i="25"/>
  <c r="AD146" i="25"/>
  <c r="I203" i="47"/>
  <c r="AK146" i="25"/>
  <c r="P203" i="47"/>
  <c r="AR125" i="25"/>
  <c r="W187" i="47"/>
  <c r="O73" i="71"/>
  <c r="O95" i="71" s="1"/>
  <c r="O207" i="25"/>
  <c r="O307" i="25" s="1"/>
  <c r="P227" i="56"/>
  <c r="O74" i="70"/>
  <c r="O95" i="70" s="1"/>
  <c r="T310" i="25"/>
  <c r="W269" i="25"/>
  <c r="F190" i="47"/>
  <c r="AA129" i="25"/>
  <c r="AJ136" i="25"/>
  <c r="O196" i="47"/>
  <c r="AR128" i="25"/>
  <c r="W189" i="47"/>
  <c r="AU236" i="46"/>
  <c r="AH128" i="25"/>
  <c r="M189" i="47"/>
  <c r="AK236" i="46"/>
  <c r="G190" i="47"/>
  <c r="AB129" i="25"/>
  <c r="L72" i="71"/>
  <c r="L94" i="71" s="1"/>
  <c r="M226" i="56"/>
  <c r="L206" i="25"/>
  <c r="L306" i="25" s="1"/>
  <c r="L73" i="70"/>
  <c r="L94" i="70" s="1"/>
  <c r="U227" i="56"/>
  <c r="T207" i="25"/>
  <c r="T307" i="25" s="1"/>
  <c r="T73" i="71"/>
  <c r="T95" i="71" s="1"/>
  <c r="T74" i="70"/>
  <c r="T95" i="70" s="1"/>
  <c r="K62" i="36"/>
  <c r="V62" i="36"/>
  <c r="K229" i="56"/>
  <c r="J76" i="71"/>
  <c r="J97" i="71" s="1"/>
  <c r="J77" i="70"/>
  <c r="J97" i="70" s="1"/>
  <c r="J211" i="25"/>
  <c r="J309" i="25" s="1"/>
  <c r="L128" i="25"/>
  <c r="M142" i="56"/>
  <c r="O236" i="46"/>
  <c r="L77" i="74"/>
  <c r="L75" i="75" s="1"/>
  <c r="K227" i="56"/>
  <c r="J73" i="71"/>
  <c r="J95" i="71" s="1"/>
  <c r="J74" i="70"/>
  <c r="J95" i="70" s="1"/>
  <c r="J207" i="25"/>
  <c r="J307" i="25" s="1"/>
  <c r="AA231" i="46"/>
  <c r="CO141" i="46"/>
  <c r="E207" i="25"/>
  <c r="E307" i="25" s="1"/>
  <c r="F227" i="56"/>
  <c r="E74" i="70"/>
  <c r="E95" i="70" s="1"/>
  <c r="E73" i="71"/>
  <c r="E95" i="71" s="1"/>
  <c r="AG125" i="25"/>
  <c r="L187" i="47"/>
  <c r="E187" i="47"/>
  <c r="Z125" i="25"/>
  <c r="AP125" i="25"/>
  <c r="U187" i="47"/>
  <c r="AL131" i="46"/>
  <c r="AL132" i="46"/>
  <c r="AL149" i="46"/>
  <c r="AL153" i="46"/>
  <c r="AF131" i="46"/>
  <c r="AF132" i="46"/>
  <c r="AF153" i="46"/>
  <c r="AF149" i="46"/>
  <c r="AT132" i="46"/>
  <c r="AT153" i="46"/>
  <c r="AT149" i="46"/>
  <c r="AT131" i="46"/>
  <c r="AN132" i="46"/>
  <c r="AN153" i="46"/>
  <c r="AN149" i="46"/>
  <c r="AN131" i="46"/>
  <c r="AM131" i="46"/>
  <c r="AM153" i="46"/>
  <c r="AM149" i="46"/>
  <c r="AM132" i="46"/>
  <c r="L310" i="25"/>
  <c r="S143" i="46"/>
  <c r="S142" i="46"/>
  <c r="S150" i="46"/>
  <c r="S144" i="46"/>
  <c r="Y137" i="46"/>
  <c r="Y156" i="46"/>
  <c r="Y136" i="46"/>
  <c r="J136" i="46"/>
  <c r="J137" i="46"/>
  <c r="J156" i="46"/>
  <c r="Q156" i="46"/>
  <c r="Q137" i="46"/>
  <c r="Q136" i="46"/>
  <c r="K156" i="46"/>
  <c r="K136" i="46"/>
  <c r="K137" i="46"/>
  <c r="U156" i="46"/>
  <c r="U136" i="46"/>
  <c r="U137" i="46"/>
  <c r="U190" i="47"/>
  <c r="AP129" i="25"/>
  <c r="AQ136" i="25"/>
  <c r="V196" i="47"/>
  <c r="AF128" i="25"/>
  <c r="AI236" i="46"/>
  <c r="K189" i="47"/>
  <c r="R62" i="36"/>
  <c r="AX160" i="46"/>
  <c r="W207" i="25"/>
  <c r="W307" i="25" s="1"/>
  <c r="W73" i="71"/>
  <c r="W95" i="71" s="1"/>
  <c r="W74" i="70"/>
  <c r="W95" i="70" s="1"/>
  <c r="X227" i="56"/>
  <c r="N143" i="46"/>
  <c r="N150" i="46"/>
  <c r="N144" i="46"/>
  <c r="N142" i="46"/>
  <c r="D161" i="56"/>
  <c r="D75" i="71"/>
  <c r="D76" i="70"/>
  <c r="E228" i="56"/>
  <c r="D210" i="25"/>
  <c r="C60" i="36"/>
  <c r="AM146" i="25"/>
  <c r="R203" i="47"/>
  <c r="M197" i="47"/>
  <c r="AH137" i="25"/>
  <c r="G186" i="47"/>
  <c r="AE235" i="46"/>
  <c r="AB124" i="25"/>
  <c r="G203" i="47"/>
  <c r="AB146" i="25"/>
  <c r="AI137" i="25"/>
  <c r="N197" i="47"/>
  <c r="Y150" i="46"/>
  <c r="Y144" i="46"/>
  <c r="Y142" i="46"/>
  <c r="Y143" i="46"/>
  <c r="C99" i="36"/>
  <c r="S213" i="25"/>
  <c r="S16" i="65"/>
  <c r="Y136" i="25"/>
  <c r="D196" i="47"/>
  <c r="AX150" i="46"/>
  <c r="AC236" i="46"/>
  <c r="Z128" i="25"/>
  <c r="E189" i="47"/>
  <c r="AC136" i="25"/>
  <c r="H196" i="47"/>
  <c r="AG136" i="25"/>
  <c r="L196" i="47"/>
  <c r="AI128" i="25"/>
  <c r="AL236" i="46"/>
  <c r="N189" i="47"/>
  <c r="D207" i="25"/>
  <c r="D74" i="70"/>
  <c r="D73" i="71"/>
  <c r="D158" i="56"/>
  <c r="E227" i="56"/>
  <c r="O310" i="25"/>
  <c r="V157" i="56"/>
  <c r="U81" i="74"/>
  <c r="U79" i="75" s="1"/>
  <c r="U143" i="25"/>
  <c r="U265" i="25" s="1"/>
  <c r="X227" i="46"/>
  <c r="D194" i="25"/>
  <c r="D145" i="56"/>
  <c r="K143" i="44" s="1"/>
  <c r="L143" i="44" s="1"/>
  <c r="D15" i="65"/>
  <c r="K197" i="47"/>
  <c r="AF137" i="25"/>
  <c r="H186" i="47"/>
  <c r="AF235" i="46"/>
  <c r="AC124" i="25"/>
  <c r="H203" i="47"/>
  <c r="AC146" i="25"/>
  <c r="O197" i="47"/>
  <c r="AJ137" i="25"/>
  <c r="AL124" i="25"/>
  <c r="Q186" i="47"/>
  <c r="AO235" i="46"/>
  <c r="AE125" i="25"/>
  <c r="J187" i="47"/>
  <c r="N269" i="25"/>
  <c r="V207" i="25"/>
  <c r="V307" i="25" s="1"/>
  <c r="V73" i="71"/>
  <c r="V95" i="71" s="1"/>
  <c r="W227" i="56"/>
  <c r="V74" i="70"/>
  <c r="V95" i="70" s="1"/>
  <c r="S14" i="65"/>
  <c r="S190" i="25"/>
  <c r="T230" i="56"/>
  <c r="W213" i="25"/>
  <c r="W16" i="65"/>
  <c r="D123" i="25"/>
  <c r="E137" i="56"/>
  <c r="AK128" i="25"/>
  <c r="P189" i="47"/>
  <c r="AN236" i="46"/>
  <c r="J196" i="47"/>
  <c r="AE136" i="25"/>
  <c r="Q189" i="47"/>
  <c r="AO236" i="46"/>
  <c r="AL128" i="25"/>
  <c r="AO136" i="25"/>
  <c r="T196" i="47"/>
  <c r="AD128" i="25"/>
  <c r="AG236" i="46"/>
  <c r="I189" i="47"/>
  <c r="AX138" i="46"/>
  <c r="U77" i="74"/>
  <c r="U75" i="75" s="1"/>
  <c r="U128" i="25"/>
  <c r="V142" i="56"/>
  <c r="J190" i="25"/>
  <c r="J14" i="65"/>
  <c r="K230" i="56"/>
  <c r="C150" i="25"/>
  <c r="L143" i="46"/>
  <c r="L150" i="46"/>
  <c r="L144" i="46"/>
  <c r="L142" i="46"/>
  <c r="AA124" i="25"/>
  <c r="AD235" i="46"/>
  <c r="F186" i="47"/>
  <c r="I186" i="47"/>
  <c r="AG235" i="46"/>
  <c r="AD124" i="25"/>
  <c r="V187" i="47"/>
  <c r="AQ125" i="25"/>
  <c r="AQ124" i="25"/>
  <c r="V186" i="47"/>
  <c r="AT235" i="46"/>
  <c r="AK137" i="25"/>
  <c r="P197" i="47"/>
  <c r="AU235" i="46"/>
  <c r="W186" i="47"/>
  <c r="AR124" i="25"/>
  <c r="T150" i="46"/>
  <c r="T142" i="46"/>
  <c r="T143" i="46"/>
  <c r="T144" i="46"/>
  <c r="E62" i="36"/>
  <c r="AA136" i="25"/>
  <c r="F196" i="47"/>
  <c r="O190" i="47"/>
  <c r="AJ129" i="25"/>
  <c r="AR129" i="25"/>
  <c r="W190" i="47"/>
  <c r="AH136" i="25"/>
  <c r="M196" i="47"/>
  <c r="AB128" i="25"/>
  <c r="AE236" i="46"/>
  <c r="G189" i="47"/>
  <c r="P226" i="56"/>
  <c r="T62" i="36"/>
  <c r="D59" i="65"/>
  <c r="C59" i="65" s="1"/>
  <c r="D92" i="25"/>
  <c r="C92" i="25" s="1"/>
  <c r="AS92" i="25" s="1"/>
  <c r="D58" i="73"/>
  <c r="D81" i="69"/>
  <c r="C81" i="69" s="1"/>
  <c r="D89" i="70"/>
  <c r="C89" i="70" s="1"/>
  <c r="D88" i="71"/>
  <c r="C88" i="71" s="1"/>
  <c r="C88" i="25"/>
  <c r="D55" i="36" s="1"/>
  <c r="M150" i="56"/>
  <c r="L79" i="74"/>
  <c r="L77" i="75" s="1"/>
  <c r="L136" i="25"/>
  <c r="G310" i="25" l="1"/>
  <c r="W72" i="71"/>
  <c r="W94" i="71" s="1"/>
  <c r="X226" i="56"/>
  <c r="V136" i="25"/>
  <c r="Q144" i="56"/>
  <c r="P193" i="25" s="1"/>
  <c r="O72" i="71"/>
  <c r="O94" i="71" s="1"/>
  <c r="O206" i="25"/>
  <c r="O306" i="25" s="1"/>
  <c r="W150" i="56"/>
  <c r="V199" i="25" s="1"/>
  <c r="R73" i="70"/>
  <c r="R94" i="70" s="1"/>
  <c r="M79" i="74"/>
  <c r="M77" i="75" s="1"/>
  <c r="M138" i="46"/>
  <c r="H75" i="74" s="1"/>
  <c r="M139" i="46"/>
  <c r="I139" i="56" s="1"/>
  <c r="R206" i="25"/>
  <c r="R306" i="25" s="1"/>
  <c r="K73" i="70"/>
  <c r="K94" i="70" s="1"/>
  <c r="N150" i="56"/>
  <c r="M71" i="70" s="1"/>
  <c r="S226" i="56"/>
  <c r="K72" i="71"/>
  <c r="K94" i="71" s="1"/>
  <c r="Q206" i="25"/>
  <c r="Q306" i="25" s="1"/>
  <c r="V144" i="56"/>
  <c r="U193" i="25" s="1"/>
  <c r="T226" i="56"/>
  <c r="W79" i="74"/>
  <c r="W77" i="75" s="1"/>
  <c r="S73" i="70"/>
  <c r="S94" i="70" s="1"/>
  <c r="S206" i="25"/>
  <c r="S306" i="25" s="1"/>
  <c r="W226" i="56"/>
  <c r="P77" i="74"/>
  <c r="P75" i="75" s="1"/>
  <c r="X150" i="56"/>
  <c r="W71" i="70" s="1"/>
  <c r="V206" i="25"/>
  <c r="V306" i="25" s="1"/>
  <c r="V72" i="71"/>
  <c r="V94" i="71" s="1"/>
  <c r="M140" i="46"/>
  <c r="M151" i="46"/>
  <c r="H137" i="25" s="1"/>
  <c r="N226" i="56"/>
  <c r="P128" i="25"/>
  <c r="Q73" i="70"/>
  <c r="Q94" i="70" s="1"/>
  <c r="R226" i="56"/>
  <c r="U78" i="74"/>
  <c r="U76" i="75" s="1"/>
  <c r="M72" i="71"/>
  <c r="M94" i="71" s="1"/>
  <c r="M73" i="70"/>
  <c r="M94" i="70" s="1"/>
  <c r="I72" i="71"/>
  <c r="I94" i="71" s="1"/>
  <c r="Q143" i="56"/>
  <c r="P70" i="70" s="1"/>
  <c r="V143" i="56"/>
  <c r="U70" i="70" s="1"/>
  <c r="S236" i="46"/>
  <c r="P129" i="25"/>
  <c r="V236" i="46"/>
  <c r="G206" i="25"/>
  <c r="G306" i="25" s="1"/>
  <c r="W129" i="25"/>
  <c r="W274" i="25" s="1"/>
  <c r="P236" i="46"/>
  <c r="I73" i="70"/>
  <c r="I94" i="70" s="1"/>
  <c r="M78" i="74"/>
  <c r="M76" i="75" s="1"/>
  <c r="W78" i="74"/>
  <c r="W76" i="75" s="1"/>
  <c r="I206" i="25"/>
  <c r="I306" i="25" s="1"/>
  <c r="N143" i="56"/>
  <c r="M192" i="25" s="1"/>
  <c r="X236" i="46"/>
  <c r="U79" i="74"/>
  <c r="U77" i="75" s="1"/>
  <c r="S128" i="25"/>
  <c r="S274" i="25" s="1"/>
  <c r="H226" i="56"/>
  <c r="T144" i="56"/>
  <c r="S193" i="25" s="1"/>
  <c r="U136" i="25"/>
  <c r="U274" i="25" s="1"/>
  <c r="S77" i="74"/>
  <c r="S75" i="75" s="1"/>
  <c r="G73" i="70"/>
  <c r="G94" i="70" s="1"/>
  <c r="T143" i="56"/>
  <c r="S70" i="70" s="1"/>
  <c r="AF274" i="25"/>
  <c r="V130" i="25"/>
  <c r="C15" i="65"/>
  <c r="F357" i="47"/>
  <c r="AV235" i="46"/>
  <c r="N310" i="25"/>
  <c r="P73" i="70"/>
  <c r="P94" i="70" s="1"/>
  <c r="V128" i="25"/>
  <c r="P206" i="25"/>
  <c r="P306" i="25" s="1"/>
  <c r="V77" i="74"/>
  <c r="V75" i="75" s="1"/>
  <c r="Y236" i="46"/>
  <c r="Q226" i="56"/>
  <c r="N144" i="56"/>
  <c r="M193" i="25" s="1"/>
  <c r="Z236" i="46"/>
  <c r="AB274" i="25"/>
  <c r="X144" i="56"/>
  <c r="W193" i="25" s="1"/>
  <c r="J310" i="25"/>
  <c r="E359" i="47"/>
  <c r="AL273" i="25"/>
  <c r="K359" i="47"/>
  <c r="AD274" i="25"/>
  <c r="Z274" i="25"/>
  <c r="AD273" i="25"/>
  <c r="G359" i="47"/>
  <c r="AR273" i="25"/>
  <c r="I359" i="47"/>
  <c r="AK274" i="25"/>
  <c r="Q357" i="47"/>
  <c r="AA273" i="25"/>
  <c r="AL274" i="25"/>
  <c r="AC137" i="46"/>
  <c r="CO137" i="46" s="1"/>
  <c r="AX132" i="46"/>
  <c r="AI274" i="25"/>
  <c r="H310" i="25"/>
  <c r="I357" i="47"/>
  <c r="W357" i="47"/>
  <c r="Q359" i="47"/>
  <c r="P359" i="47"/>
  <c r="N359" i="47"/>
  <c r="AO273" i="25"/>
  <c r="H357" i="47"/>
  <c r="G357" i="47"/>
  <c r="AX149" i="46"/>
  <c r="AC136" i="46"/>
  <c r="CO136" i="46" s="1"/>
  <c r="AX131" i="46"/>
  <c r="X137" i="25"/>
  <c r="X146" i="25"/>
  <c r="C187" i="47"/>
  <c r="S310" i="25"/>
  <c r="C197" i="47"/>
  <c r="X125" i="25"/>
  <c r="C203" i="47"/>
  <c r="L71" i="70"/>
  <c r="L199" i="25"/>
  <c r="L70" i="71"/>
  <c r="AC273" i="25"/>
  <c r="D95" i="70"/>
  <c r="C74" i="70"/>
  <c r="C95" i="70" s="1"/>
  <c r="C196" i="47"/>
  <c r="T79" i="74"/>
  <c r="T77" i="75" s="1"/>
  <c r="T136" i="25"/>
  <c r="U150" i="56"/>
  <c r="C75" i="71"/>
  <c r="C96" i="71" s="1"/>
  <c r="D96" i="71"/>
  <c r="I79" i="74"/>
  <c r="I77" i="75" s="1"/>
  <c r="I136" i="25"/>
  <c r="J150" i="56"/>
  <c r="Q136" i="56"/>
  <c r="P122" i="25"/>
  <c r="S226" i="46"/>
  <c r="F142" i="25"/>
  <c r="G156" i="56"/>
  <c r="F156" i="56"/>
  <c r="E142" i="25"/>
  <c r="T142" i="25"/>
  <c r="U156" i="56"/>
  <c r="Q236" i="46"/>
  <c r="O142" i="56"/>
  <c r="N77" i="74"/>
  <c r="N75" i="75" s="1"/>
  <c r="N128" i="25"/>
  <c r="M195" i="47"/>
  <c r="AH135" i="25"/>
  <c r="N195" i="47"/>
  <c r="AI135" i="25"/>
  <c r="T195" i="47"/>
  <c r="AO135" i="25"/>
  <c r="F199" i="47"/>
  <c r="AA139" i="25"/>
  <c r="L195" i="47"/>
  <c r="AG135" i="25"/>
  <c r="P138" i="46"/>
  <c r="P160" i="46"/>
  <c r="P151" i="46"/>
  <c r="P139" i="46"/>
  <c r="P140" i="46"/>
  <c r="M359" i="47"/>
  <c r="AR274" i="25"/>
  <c r="C16" i="65"/>
  <c r="W192" i="25"/>
  <c r="W69" i="71"/>
  <c r="W70" i="70"/>
  <c r="K144" i="56"/>
  <c r="J193" i="25" s="1"/>
  <c r="J130" i="25"/>
  <c r="Q139" i="46"/>
  <c r="Q151" i="46"/>
  <c r="Q160" i="46"/>
  <c r="Q140" i="46"/>
  <c r="Q138" i="46"/>
  <c r="AC144" i="46"/>
  <c r="CO144" i="46" s="1"/>
  <c r="D130" i="25"/>
  <c r="E144" i="56"/>
  <c r="Y274" i="25"/>
  <c r="X128" i="25"/>
  <c r="E78" i="74"/>
  <c r="E76" i="75" s="1"/>
  <c r="E129" i="25"/>
  <c r="F143" i="56"/>
  <c r="T357" i="47"/>
  <c r="D265" i="25"/>
  <c r="C143" i="25"/>
  <c r="C265" i="25" s="1"/>
  <c r="G142" i="56"/>
  <c r="F128" i="25"/>
  <c r="I236" i="46"/>
  <c r="F77" i="74"/>
  <c r="F75" i="75" s="1"/>
  <c r="C59" i="36"/>
  <c r="L226" i="46"/>
  <c r="J136" i="56"/>
  <c r="I122" i="25"/>
  <c r="S156" i="56"/>
  <c r="R142" i="25"/>
  <c r="I137" i="56"/>
  <c r="H123" i="25"/>
  <c r="V185" i="47"/>
  <c r="AQ118" i="25"/>
  <c r="AC135" i="25"/>
  <c r="H195" i="47"/>
  <c r="AE118" i="25"/>
  <c r="J185" i="47"/>
  <c r="G185" i="47"/>
  <c r="AB118" i="25"/>
  <c r="Z273" i="25"/>
  <c r="D268" i="25"/>
  <c r="C148" i="25"/>
  <c r="C268" i="25" s="1"/>
  <c r="O359" i="47"/>
  <c r="U192" i="25"/>
  <c r="S144" i="56"/>
  <c r="R193" i="25" s="1"/>
  <c r="R130" i="25"/>
  <c r="J359" i="47"/>
  <c r="D22" i="69"/>
  <c r="D205" i="25"/>
  <c r="Q79" i="74"/>
  <c r="Q77" i="75" s="1"/>
  <c r="R150" i="56"/>
  <c r="Q136" i="25"/>
  <c r="AN274" i="25"/>
  <c r="K156" i="56"/>
  <c r="J142" i="25"/>
  <c r="X136" i="56"/>
  <c r="Z226" i="46"/>
  <c r="W122" i="25"/>
  <c r="V142" i="25"/>
  <c r="W156" i="56"/>
  <c r="G123" i="25"/>
  <c r="H137" i="56"/>
  <c r="AR117" i="25"/>
  <c r="AU234" i="46"/>
  <c r="W184" i="47"/>
  <c r="AK139" i="25"/>
  <c r="P199" i="47"/>
  <c r="K185" i="47"/>
  <c r="AF118" i="25"/>
  <c r="I199" i="47"/>
  <c r="AD139" i="25"/>
  <c r="AP139" i="25"/>
  <c r="U199" i="47"/>
  <c r="U151" i="46"/>
  <c r="U139" i="46"/>
  <c r="U140" i="46"/>
  <c r="U160" i="46"/>
  <c r="U138" i="46"/>
  <c r="H83" i="74"/>
  <c r="H81" i="75" s="1"/>
  <c r="I160" i="56"/>
  <c r="H146" i="25"/>
  <c r="K77" i="74"/>
  <c r="K75" i="75" s="1"/>
  <c r="K128" i="25"/>
  <c r="N236" i="46"/>
  <c r="L142" i="56"/>
  <c r="P357" i="47"/>
  <c r="O357" i="47"/>
  <c r="I144" i="56"/>
  <c r="H193" i="25" s="1"/>
  <c r="H130" i="25"/>
  <c r="C190" i="47"/>
  <c r="R357" i="47"/>
  <c r="R136" i="56"/>
  <c r="Q122" i="25"/>
  <c r="T226" i="46"/>
  <c r="N226" i="46"/>
  <c r="K122" i="25"/>
  <c r="L136" i="56"/>
  <c r="V137" i="56"/>
  <c r="U123" i="25"/>
  <c r="N136" i="56"/>
  <c r="M122" i="25"/>
  <c r="P226" i="46"/>
  <c r="R199" i="47"/>
  <c r="AM139" i="25"/>
  <c r="O199" i="47"/>
  <c r="AJ139" i="25"/>
  <c r="AL135" i="25"/>
  <c r="Q195" i="47"/>
  <c r="AN135" i="25"/>
  <c r="S195" i="47"/>
  <c r="Z135" i="25"/>
  <c r="E195" i="47"/>
  <c r="AN273" i="25"/>
  <c r="X140" i="56"/>
  <c r="W189" i="25" s="1"/>
  <c r="W126" i="25"/>
  <c r="I132" i="46"/>
  <c r="I149" i="46"/>
  <c r="I131" i="46"/>
  <c r="I153" i="46"/>
  <c r="Y140" i="46"/>
  <c r="Y138" i="46"/>
  <c r="Y139" i="46"/>
  <c r="Y160" i="46"/>
  <c r="Y151" i="46"/>
  <c r="O78" i="74"/>
  <c r="O76" i="75" s="1"/>
  <c r="O129" i="25"/>
  <c r="P143" i="56"/>
  <c r="G130" i="25"/>
  <c r="H144" i="56"/>
  <c r="G193" i="25" s="1"/>
  <c r="M55" i="36"/>
  <c r="AS88" i="25"/>
  <c r="E55" i="36"/>
  <c r="J55" i="36"/>
  <c r="R55" i="36"/>
  <c r="Q55" i="36"/>
  <c r="G55" i="36"/>
  <c r="T55" i="36"/>
  <c r="O55" i="36"/>
  <c r="F55" i="36"/>
  <c r="P55" i="36"/>
  <c r="K55" i="36"/>
  <c r="V55" i="36"/>
  <c r="H55" i="36"/>
  <c r="W55" i="36"/>
  <c r="N55" i="36"/>
  <c r="S55" i="36"/>
  <c r="I55" i="36"/>
  <c r="U55" i="36"/>
  <c r="L55" i="36"/>
  <c r="C58" i="73"/>
  <c r="D97" i="74"/>
  <c r="P142" i="56"/>
  <c r="R236" i="46"/>
  <c r="O77" i="74"/>
  <c r="O75" i="75" s="1"/>
  <c r="O128" i="25"/>
  <c r="V357" i="47"/>
  <c r="G79" i="74"/>
  <c r="G77" i="75" s="1"/>
  <c r="G136" i="25"/>
  <c r="H150" i="56"/>
  <c r="V70" i="71"/>
  <c r="D307" i="25"/>
  <c r="X207" i="25"/>
  <c r="X307" i="25" s="1"/>
  <c r="C207" i="25"/>
  <c r="C307" i="25" s="1"/>
  <c r="X136" i="25"/>
  <c r="U143" i="56"/>
  <c r="T129" i="25"/>
  <c r="T78" i="74"/>
  <c r="T76" i="75" s="1"/>
  <c r="AB273" i="25"/>
  <c r="C210" i="25"/>
  <c r="C308" i="25" s="1"/>
  <c r="X210" i="25"/>
  <c r="X308" i="25" s="1"/>
  <c r="D308" i="25"/>
  <c r="D228" i="56"/>
  <c r="K159" i="44"/>
  <c r="I78" i="74"/>
  <c r="I76" i="75" s="1"/>
  <c r="I129" i="25"/>
  <c r="J143" i="56"/>
  <c r="Q156" i="56"/>
  <c r="P142" i="25"/>
  <c r="O226" i="46"/>
  <c r="M136" i="56"/>
  <c r="L122" i="25"/>
  <c r="E123" i="25"/>
  <c r="F137" i="56"/>
  <c r="U137" i="56"/>
  <c r="T123" i="25"/>
  <c r="O143" i="56"/>
  <c r="N129" i="25"/>
  <c r="N78" i="74"/>
  <c r="N76" i="75" s="1"/>
  <c r="M199" i="47"/>
  <c r="AH139" i="25"/>
  <c r="AI139" i="25"/>
  <c r="N199" i="47"/>
  <c r="AO139" i="25"/>
  <c r="T199" i="47"/>
  <c r="F185" i="47"/>
  <c r="AA118" i="25"/>
  <c r="AG118" i="25"/>
  <c r="L185" i="47"/>
  <c r="L191" i="25"/>
  <c r="L68" i="71"/>
  <c r="M235" i="56"/>
  <c r="L69" i="70"/>
  <c r="P69" i="70"/>
  <c r="P191" i="25"/>
  <c r="P68" i="71"/>
  <c r="AH274" i="25"/>
  <c r="X140" i="46"/>
  <c r="X139" i="46"/>
  <c r="X151" i="46"/>
  <c r="X160" i="46"/>
  <c r="X138" i="46"/>
  <c r="J128" i="25"/>
  <c r="M236" i="46"/>
  <c r="J77" i="74"/>
  <c r="J75" i="75" s="1"/>
  <c r="K142" i="56"/>
  <c r="G236" i="46"/>
  <c r="AC142" i="46"/>
  <c r="E142" i="56"/>
  <c r="D77" i="74"/>
  <c r="D128" i="25"/>
  <c r="J357" i="47"/>
  <c r="K357" i="47"/>
  <c r="AC274" i="25"/>
  <c r="AV236" i="46"/>
  <c r="E130" i="25"/>
  <c r="F144" i="56"/>
  <c r="E193" i="25" s="1"/>
  <c r="CO157" i="46"/>
  <c r="AA227" i="46"/>
  <c r="G143" i="56"/>
  <c r="F78" i="74"/>
  <c r="F76" i="75" s="1"/>
  <c r="F129" i="25"/>
  <c r="O123" i="25"/>
  <c r="P137" i="56"/>
  <c r="I142" i="25"/>
  <c r="J156" i="56"/>
  <c r="U226" i="46"/>
  <c r="S136" i="56"/>
  <c r="R122" i="25"/>
  <c r="AT234" i="46"/>
  <c r="AQ117" i="25"/>
  <c r="V184" i="47"/>
  <c r="H199" i="47"/>
  <c r="AC139" i="25"/>
  <c r="AE139" i="25"/>
  <c r="J199" i="47"/>
  <c r="AB117" i="25"/>
  <c r="G184" i="47"/>
  <c r="AE234" i="46"/>
  <c r="AP273" i="25"/>
  <c r="L357" i="47"/>
  <c r="C85" i="74"/>
  <c r="D83" i="75"/>
  <c r="C83" i="75" s="1"/>
  <c r="AJ274" i="25"/>
  <c r="W310" i="25"/>
  <c r="V68" i="71"/>
  <c r="V191" i="25"/>
  <c r="V69" i="70"/>
  <c r="R129" i="25"/>
  <c r="S143" i="56"/>
  <c r="R78" i="74"/>
  <c r="R76" i="75" s="1"/>
  <c r="AE274" i="25"/>
  <c r="AC156" i="46"/>
  <c r="CO156" i="46" s="1"/>
  <c r="R144" i="56"/>
  <c r="Q193" i="25" s="1"/>
  <c r="Q130" i="25"/>
  <c r="M357" i="47"/>
  <c r="AQ274" i="25"/>
  <c r="S359" i="47"/>
  <c r="U359" i="47"/>
  <c r="K136" i="56"/>
  <c r="J122" i="25"/>
  <c r="M226" i="46"/>
  <c r="N123" i="25"/>
  <c r="O137" i="56"/>
  <c r="W137" i="56"/>
  <c r="V123" i="25"/>
  <c r="H156" i="56"/>
  <c r="G142" i="25"/>
  <c r="AR139" i="25"/>
  <c r="W199" i="47"/>
  <c r="P184" i="47"/>
  <c r="AN234" i="46"/>
  <c r="AK117" i="25"/>
  <c r="AF139" i="25"/>
  <c r="K199" i="47"/>
  <c r="I185" i="47"/>
  <c r="AD118" i="25"/>
  <c r="AS234" i="46"/>
  <c r="U184" i="47"/>
  <c r="AP117" i="25"/>
  <c r="P71" i="70"/>
  <c r="P70" i="71"/>
  <c r="P199" i="25"/>
  <c r="F359" i="47"/>
  <c r="L143" i="56"/>
  <c r="K78" i="74"/>
  <c r="K76" i="75" s="1"/>
  <c r="K129" i="25"/>
  <c r="V70" i="70"/>
  <c r="V192" i="25"/>
  <c r="V69" i="71"/>
  <c r="I143" i="56"/>
  <c r="H129" i="25"/>
  <c r="H78" i="74"/>
  <c r="H76" i="75" s="1"/>
  <c r="AM273" i="25"/>
  <c r="AM274" i="25"/>
  <c r="Q142" i="25"/>
  <c r="R156" i="56"/>
  <c r="V226" i="46"/>
  <c r="S122" i="25"/>
  <c r="T136" i="56"/>
  <c r="V136" i="56"/>
  <c r="U122" i="25"/>
  <c r="X226" i="46"/>
  <c r="N137" i="56"/>
  <c r="M123" i="25"/>
  <c r="AM135" i="25"/>
  <c r="R195" i="47"/>
  <c r="O185" i="47"/>
  <c r="AJ118" i="25"/>
  <c r="AL139" i="25"/>
  <c r="Q199" i="47"/>
  <c r="AN139" i="25"/>
  <c r="S199" i="47"/>
  <c r="AC234" i="46"/>
  <c r="Z117" i="25"/>
  <c r="E184" i="47"/>
  <c r="X190" i="25"/>
  <c r="C190" i="25"/>
  <c r="D310" i="25"/>
  <c r="X160" i="56"/>
  <c r="W146" i="25"/>
  <c r="W83" i="74"/>
  <c r="W81" i="75" s="1"/>
  <c r="J140" i="46"/>
  <c r="J139" i="46"/>
  <c r="J151" i="46"/>
  <c r="J160" i="46"/>
  <c r="J138" i="46"/>
  <c r="O79" i="74"/>
  <c r="O77" i="75" s="1"/>
  <c r="O136" i="25"/>
  <c r="P150" i="56"/>
  <c r="AQ273" i="25"/>
  <c r="G129" i="25"/>
  <c r="G78" i="74"/>
  <c r="G76" i="75" s="1"/>
  <c r="H143" i="56"/>
  <c r="U68" i="71"/>
  <c r="U69" i="70"/>
  <c r="U191" i="25"/>
  <c r="D227" i="56"/>
  <c r="K156" i="44"/>
  <c r="W236" i="46"/>
  <c r="U142" i="56"/>
  <c r="T128" i="25"/>
  <c r="T77" i="74"/>
  <c r="T75" i="75" s="1"/>
  <c r="L236" i="46"/>
  <c r="I77" i="74"/>
  <c r="I75" i="75" s="1"/>
  <c r="J142" i="56"/>
  <c r="I128" i="25"/>
  <c r="F123" i="25"/>
  <c r="G137" i="56"/>
  <c r="L123" i="25"/>
  <c r="M137" i="56"/>
  <c r="E122" i="25"/>
  <c r="F136" i="56"/>
  <c r="H226" i="46"/>
  <c r="O144" i="56"/>
  <c r="N193" i="25" s="1"/>
  <c r="N130" i="25"/>
  <c r="AK234" i="46"/>
  <c r="M184" i="47"/>
  <c r="AH117" i="25"/>
  <c r="AI118" i="25"/>
  <c r="N185" i="47"/>
  <c r="T185" i="47"/>
  <c r="AO118" i="25"/>
  <c r="AD234" i="46"/>
  <c r="AA117" i="25"/>
  <c r="F184" i="47"/>
  <c r="L184" i="47"/>
  <c r="AG117" i="25"/>
  <c r="AJ234" i="46"/>
  <c r="L274" i="25"/>
  <c r="V151" i="46"/>
  <c r="V139" i="46"/>
  <c r="V160" i="46"/>
  <c r="V140" i="46"/>
  <c r="V138" i="46"/>
  <c r="U71" i="70"/>
  <c r="U70" i="71"/>
  <c r="U199" i="25"/>
  <c r="M69" i="70"/>
  <c r="M191" i="25"/>
  <c r="M68" i="71"/>
  <c r="X124" i="25"/>
  <c r="J79" i="74"/>
  <c r="J77" i="75" s="1"/>
  <c r="J136" i="25"/>
  <c r="K150" i="56"/>
  <c r="D79" i="74"/>
  <c r="D136" i="25"/>
  <c r="AC150" i="46"/>
  <c r="CO150" i="46" s="1"/>
  <c r="E150" i="56"/>
  <c r="AF273" i="25"/>
  <c r="AG274" i="25"/>
  <c r="H359" i="47"/>
  <c r="F150" i="56"/>
  <c r="E136" i="25"/>
  <c r="E79" i="74"/>
  <c r="E77" i="75" s="1"/>
  <c r="N151" i="46"/>
  <c r="N138" i="46"/>
  <c r="N160" i="46"/>
  <c r="N140" i="46"/>
  <c r="N139" i="46"/>
  <c r="E226" i="56"/>
  <c r="D73" i="70"/>
  <c r="D157" i="56"/>
  <c r="D206" i="25"/>
  <c r="D72" i="71"/>
  <c r="G150" i="56"/>
  <c r="F79" i="74"/>
  <c r="F77" i="75" s="1"/>
  <c r="F136" i="25"/>
  <c r="P136" i="56"/>
  <c r="R226" i="46"/>
  <c r="O122" i="25"/>
  <c r="I123" i="25"/>
  <c r="J137" i="56"/>
  <c r="H142" i="25"/>
  <c r="I156" i="56"/>
  <c r="V195" i="47"/>
  <c r="AQ135" i="25"/>
  <c r="AC118" i="25"/>
  <c r="H185" i="47"/>
  <c r="AE135" i="25"/>
  <c r="J195" i="47"/>
  <c r="G195" i="47"/>
  <c r="AB135" i="25"/>
  <c r="U357" i="47"/>
  <c r="E357" i="47"/>
  <c r="R77" i="74"/>
  <c r="R75" i="75" s="1"/>
  <c r="R128" i="25"/>
  <c r="S142" i="56"/>
  <c r="U236" i="46"/>
  <c r="T359" i="47"/>
  <c r="T236" i="46"/>
  <c r="Q128" i="25"/>
  <c r="R142" i="56"/>
  <c r="Q77" i="74"/>
  <c r="Q75" i="75" s="1"/>
  <c r="D210" i="47"/>
  <c r="D356" i="47"/>
  <c r="AI273" i="25"/>
  <c r="Z151" i="46"/>
  <c r="Z160" i="46"/>
  <c r="Z139" i="46"/>
  <c r="Z140" i="46"/>
  <c r="Z138" i="46"/>
  <c r="V359" i="47"/>
  <c r="AP274" i="25"/>
  <c r="X156" i="56"/>
  <c r="W142" i="25"/>
  <c r="Q226" i="46"/>
  <c r="O136" i="56"/>
  <c r="N122" i="25"/>
  <c r="W136" i="56"/>
  <c r="V122" i="25"/>
  <c r="Y226" i="46"/>
  <c r="AR118" i="25"/>
  <c r="W185" i="47"/>
  <c r="AK135" i="25"/>
  <c r="P195" i="47"/>
  <c r="AF135" i="25"/>
  <c r="K195" i="47"/>
  <c r="AG234" i="46"/>
  <c r="AD117" i="25"/>
  <c r="I184" i="47"/>
  <c r="U195" i="47"/>
  <c r="AP135" i="25"/>
  <c r="O151" i="46"/>
  <c r="O138" i="46"/>
  <c r="O139" i="46"/>
  <c r="O140" i="46"/>
  <c r="O160" i="46"/>
  <c r="K130" i="25"/>
  <c r="L144" i="56"/>
  <c r="K193" i="25" s="1"/>
  <c r="W191" i="25"/>
  <c r="W69" i="70"/>
  <c r="W68" i="71"/>
  <c r="C186" i="47"/>
  <c r="D20" i="69"/>
  <c r="D185" i="25"/>
  <c r="E225" i="56"/>
  <c r="K151" i="46"/>
  <c r="K138" i="46"/>
  <c r="K139" i="46"/>
  <c r="K140" i="46"/>
  <c r="K160" i="46"/>
  <c r="H77" i="74"/>
  <c r="H75" i="75" s="1"/>
  <c r="H128" i="25"/>
  <c r="I142" i="56"/>
  <c r="K236" i="46"/>
  <c r="E91" i="56"/>
  <c r="D91" i="56" s="1"/>
  <c r="K91" i="44" s="1"/>
  <c r="L91" i="44" s="1"/>
  <c r="BS91" i="46"/>
  <c r="CO91" i="46" s="1"/>
  <c r="R359" i="47"/>
  <c r="L156" i="56"/>
  <c r="K142" i="25"/>
  <c r="T156" i="56"/>
  <c r="S142" i="25"/>
  <c r="V156" i="56"/>
  <c r="U142" i="25"/>
  <c r="AM118" i="25"/>
  <c r="R185" i="47"/>
  <c r="O195" i="47"/>
  <c r="AJ135" i="25"/>
  <c r="AL117" i="25"/>
  <c r="Q184" i="47"/>
  <c r="AO234" i="46"/>
  <c r="AN118" i="25"/>
  <c r="S185" i="47"/>
  <c r="E185" i="47"/>
  <c r="Z118" i="25"/>
  <c r="S357" i="47"/>
  <c r="C14" i="65"/>
  <c r="J72" i="71"/>
  <c r="J94" i="71" s="1"/>
  <c r="K226" i="56"/>
  <c r="J73" i="70"/>
  <c r="J94" i="70" s="1"/>
  <c r="J206" i="25"/>
  <c r="J306" i="25" s="1"/>
  <c r="W137" i="25"/>
  <c r="X151" i="56"/>
  <c r="W80" i="74"/>
  <c r="W78" i="75" s="1"/>
  <c r="P144" i="56"/>
  <c r="O193" i="25" s="1"/>
  <c r="O130" i="25"/>
  <c r="G128" i="25"/>
  <c r="G77" i="74"/>
  <c r="G75" i="75" s="1"/>
  <c r="J236" i="46"/>
  <c r="H142" i="56"/>
  <c r="D21" i="69"/>
  <c r="D186" i="25"/>
  <c r="X194" i="25"/>
  <c r="C194" i="25"/>
  <c r="U73" i="70"/>
  <c r="U94" i="70" s="1"/>
  <c r="V226" i="56"/>
  <c r="U206" i="25"/>
  <c r="U306" i="25" s="1"/>
  <c r="U72" i="71"/>
  <c r="U94" i="71" s="1"/>
  <c r="C73" i="71"/>
  <c r="C95" i="71" s="1"/>
  <c r="D95" i="71"/>
  <c r="U144" i="56"/>
  <c r="T193" i="25" s="1"/>
  <c r="T130" i="25"/>
  <c r="C76" i="70"/>
  <c r="C96" i="70" s="1"/>
  <c r="D96" i="70"/>
  <c r="J144" i="56"/>
  <c r="I193" i="25" s="1"/>
  <c r="I130" i="25"/>
  <c r="W139" i="46"/>
  <c r="W151" i="46"/>
  <c r="W140" i="46"/>
  <c r="W160" i="46"/>
  <c r="W138" i="46"/>
  <c r="Q137" i="56"/>
  <c r="P123" i="25"/>
  <c r="I226" i="46"/>
  <c r="F122" i="25"/>
  <c r="G136" i="56"/>
  <c r="M156" i="56"/>
  <c r="L142" i="25"/>
  <c r="U136" i="56"/>
  <c r="T122" i="25"/>
  <c r="W226" i="46"/>
  <c r="N79" i="74"/>
  <c r="N77" i="75" s="1"/>
  <c r="O150" i="56"/>
  <c r="N136" i="25"/>
  <c r="M185" i="47"/>
  <c r="AH118" i="25"/>
  <c r="N184" i="47"/>
  <c r="AI117" i="25"/>
  <c r="AL234" i="46"/>
  <c r="AR234" i="46"/>
  <c r="AO117" i="25"/>
  <c r="T184" i="47"/>
  <c r="F195" i="47"/>
  <c r="AA135" i="25"/>
  <c r="AG139" i="25"/>
  <c r="L199" i="47"/>
  <c r="AA151" i="46"/>
  <c r="AA140" i="46"/>
  <c r="AA160" i="46"/>
  <c r="AA139" i="46"/>
  <c r="AA138" i="46"/>
  <c r="W359" i="47"/>
  <c r="X213" i="25"/>
  <c r="C213" i="25"/>
  <c r="I151" i="46"/>
  <c r="I138" i="46"/>
  <c r="I140" i="46"/>
  <c r="C62" i="36"/>
  <c r="I139" i="46"/>
  <c r="I160" i="46"/>
  <c r="M274" i="25"/>
  <c r="J78" i="74"/>
  <c r="J76" i="75" s="1"/>
  <c r="J129" i="25"/>
  <c r="K143" i="56"/>
  <c r="E143" i="56"/>
  <c r="D129" i="25"/>
  <c r="AC143" i="46"/>
  <c r="CO143" i="46" s="1"/>
  <c r="D78" i="74"/>
  <c r="AE273" i="25"/>
  <c r="S191" i="25"/>
  <c r="S68" i="71"/>
  <c r="S69" i="70"/>
  <c r="L359" i="47"/>
  <c r="D359" i="47"/>
  <c r="C189" i="47"/>
  <c r="E77" i="74"/>
  <c r="E75" i="75" s="1"/>
  <c r="E128" i="25"/>
  <c r="H236" i="46"/>
  <c r="F142" i="56"/>
  <c r="C81" i="74"/>
  <c r="D79" i="75"/>
  <c r="C79" i="75" s="1"/>
  <c r="F130" i="25"/>
  <c r="G144" i="56"/>
  <c r="F193" i="25" s="1"/>
  <c r="P156" i="56"/>
  <c r="O142" i="25"/>
  <c r="S137" i="56"/>
  <c r="R123" i="25"/>
  <c r="H122" i="25"/>
  <c r="I136" i="56"/>
  <c r="K226" i="46"/>
  <c r="AQ139" i="25"/>
  <c r="V199" i="47"/>
  <c r="AC117" i="25"/>
  <c r="H184" i="47"/>
  <c r="AF234" i="46"/>
  <c r="J184" i="47"/>
  <c r="AH234" i="46"/>
  <c r="AE117" i="25"/>
  <c r="G199" i="47"/>
  <c r="AB139" i="25"/>
  <c r="AG273" i="25"/>
  <c r="C269" i="25"/>
  <c r="E229" i="56"/>
  <c r="D211" i="25"/>
  <c r="D76" i="71"/>
  <c r="D162" i="56"/>
  <c r="D77" i="70"/>
  <c r="CO162" i="46"/>
  <c r="AA230" i="46"/>
  <c r="S139" i="46"/>
  <c r="S151" i="46"/>
  <c r="S138" i="46"/>
  <c r="S140" i="46"/>
  <c r="S160" i="46"/>
  <c r="R136" i="25"/>
  <c r="R79" i="74"/>
  <c r="R77" i="75" s="1"/>
  <c r="S150" i="56"/>
  <c r="AO274" i="25"/>
  <c r="Q129" i="25"/>
  <c r="Q78" i="74"/>
  <c r="Q76" i="75" s="1"/>
  <c r="R143" i="56"/>
  <c r="S70" i="71"/>
  <c r="S71" i="70"/>
  <c r="S199" i="25"/>
  <c r="Y272" i="25"/>
  <c r="Y161" i="25"/>
  <c r="N357" i="47"/>
  <c r="AH273" i="25"/>
  <c r="J123" i="25"/>
  <c r="K137" i="56"/>
  <c r="W123" i="25"/>
  <c r="X137" i="56"/>
  <c r="N142" i="25"/>
  <c r="O156" i="56"/>
  <c r="H136" i="56"/>
  <c r="G122" i="25"/>
  <c r="J226" i="46"/>
  <c r="AR135" i="25"/>
  <c r="W195" i="47"/>
  <c r="P185" i="47"/>
  <c r="AK118" i="25"/>
  <c r="AI234" i="46"/>
  <c r="AF117" i="25"/>
  <c r="K184" i="47"/>
  <c r="AD135" i="25"/>
  <c r="I195" i="47"/>
  <c r="AP118" i="25"/>
  <c r="U185" i="47"/>
  <c r="N73" i="70"/>
  <c r="N94" i="70" s="1"/>
  <c r="N206" i="25"/>
  <c r="N306" i="25" s="1"/>
  <c r="N72" i="71"/>
  <c r="N94" i="71" s="1"/>
  <c r="O226" i="56"/>
  <c r="L70" i="70"/>
  <c r="L192" i="25"/>
  <c r="L69" i="71"/>
  <c r="AA274" i="25"/>
  <c r="K79" i="74"/>
  <c r="K77" i="75" s="1"/>
  <c r="K136" i="25"/>
  <c r="L150" i="56"/>
  <c r="AK273" i="25"/>
  <c r="R140" i="46"/>
  <c r="R160" i="46"/>
  <c r="R139" i="46"/>
  <c r="R138" i="46"/>
  <c r="R151" i="46"/>
  <c r="T138" i="46"/>
  <c r="T140" i="46"/>
  <c r="T139" i="46"/>
  <c r="T160" i="46"/>
  <c r="T151" i="46"/>
  <c r="D264" i="25"/>
  <c r="AJ273" i="25"/>
  <c r="H79" i="74"/>
  <c r="H77" i="75" s="1"/>
  <c r="I150" i="56"/>
  <c r="H136" i="25"/>
  <c r="L160" i="46"/>
  <c r="L151" i="46"/>
  <c r="L140" i="46"/>
  <c r="L138" i="46"/>
  <c r="L139" i="46"/>
  <c r="X129" i="25"/>
  <c r="AX153" i="46"/>
  <c r="Q123" i="25"/>
  <c r="R137" i="56"/>
  <c r="K123" i="25"/>
  <c r="L137" i="56"/>
  <c r="S123" i="25"/>
  <c r="T137" i="56"/>
  <c r="N156" i="56"/>
  <c r="M142" i="25"/>
  <c r="R184" i="47"/>
  <c r="AP234" i="46"/>
  <c r="AM117" i="25"/>
  <c r="AJ117" i="25"/>
  <c r="AM234" i="46"/>
  <c r="O184" i="47"/>
  <c r="Q185" i="47"/>
  <c r="AL118" i="25"/>
  <c r="S184" i="47"/>
  <c r="AQ234" i="46"/>
  <c r="AN117" i="25"/>
  <c r="E199" i="47"/>
  <c r="Z139" i="25"/>
  <c r="K139" i="44"/>
  <c r="D230" i="56"/>
  <c r="W76" i="74"/>
  <c r="W74" i="75" s="1"/>
  <c r="W125" i="25"/>
  <c r="X139" i="56"/>
  <c r="W75" i="74"/>
  <c r="X138" i="56"/>
  <c r="W124" i="25"/>
  <c r="Z235" i="46"/>
  <c r="H76" i="74" l="1"/>
  <c r="H74" i="75" s="1"/>
  <c r="W235" i="56"/>
  <c r="V71" i="70"/>
  <c r="V99" i="70" s="1"/>
  <c r="W199" i="25"/>
  <c r="W315" i="25" s="1"/>
  <c r="H124" i="25"/>
  <c r="I138" i="56"/>
  <c r="H125" i="25"/>
  <c r="H80" i="74"/>
  <c r="H78" i="75" s="1"/>
  <c r="W70" i="71"/>
  <c r="W99" i="71" s="1"/>
  <c r="I151" i="56"/>
  <c r="H200" i="25" s="1"/>
  <c r="M199" i="25"/>
  <c r="M315" i="25" s="1"/>
  <c r="M70" i="71"/>
  <c r="K235" i="46"/>
  <c r="I140" i="56"/>
  <c r="H189" i="25" s="1"/>
  <c r="H126" i="25"/>
  <c r="T235" i="56"/>
  <c r="M70" i="70"/>
  <c r="M99" i="70" s="1"/>
  <c r="M69" i="71"/>
  <c r="P192" i="25"/>
  <c r="P315" i="25" s="1"/>
  <c r="V235" i="56"/>
  <c r="U69" i="71"/>
  <c r="U99" i="71" s="1"/>
  <c r="P274" i="25"/>
  <c r="Q235" i="56"/>
  <c r="P69" i="71"/>
  <c r="P99" i="71" s="1"/>
  <c r="S69" i="71"/>
  <c r="S99" i="71" s="1"/>
  <c r="S192" i="25"/>
  <c r="S315" i="25" s="1"/>
  <c r="N235" i="56"/>
  <c r="Y297" i="25"/>
  <c r="V274" i="25"/>
  <c r="AV234" i="46"/>
  <c r="C357" i="47"/>
  <c r="T264" i="25"/>
  <c r="G264" i="25"/>
  <c r="C359" i="47"/>
  <c r="X235" i="56"/>
  <c r="W273" i="25"/>
  <c r="C199" i="47"/>
  <c r="X273" i="25"/>
  <c r="C195" i="47"/>
  <c r="G274" i="25"/>
  <c r="F264" i="25"/>
  <c r="X139" i="25"/>
  <c r="E264" i="25"/>
  <c r="E274" i="25"/>
  <c r="H264" i="25"/>
  <c r="V264" i="25"/>
  <c r="C129" i="25"/>
  <c r="S99" i="70"/>
  <c r="X118" i="25"/>
  <c r="X117" i="25"/>
  <c r="C142" i="25"/>
  <c r="C123" i="25"/>
  <c r="X135" i="25"/>
  <c r="C184" i="47"/>
  <c r="C185" i="47"/>
  <c r="W99" i="70"/>
  <c r="S356" i="47"/>
  <c r="S369" i="47" s="1"/>
  <c r="S377" i="47" s="1"/>
  <c r="S210" i="47"/>
  <c r="S224" i="47" s="1"/>
  <c r="N151" i="56"/>
  <c r="M80" i="74"/>
  <c r="M78" i="75" s="1"/>
  <c r="M137" i="25"/>
  <c r="X234" i="56"/>
  <c r="W187" i="25"/>
  <c r="W66" i="71"/>
  <c r="W67" i="70"/>
  <c r="AJ161" i="25"/>
  <c r="AJ272" i="25"/>
  <c r="AJ297" i="25" s="1"/>
  <c r="K186" i="25"/>
  <c r="K21" i="69"/>
  <c r="H140" i="56"/>
  <c r="G189" i="25" s="1"/>
  <c r="G126" i="25"/>
  <c r="H71" i="70"/>
  <c r="H70" i="71"/>
  <c r="H199" i="25"/>
  <c r="C122" i="25"/>
  <c r="O126" i="25"/>
  <c r="P140" i="56"/>
  <c r="O189" i="25" s="1"/>
  <c r="N138" i="56"/>
  <c r="M75" i="74"/>
  <c r="M124" i="25"/>
  <c r="P235" i="46"/>
  <c r="AF272" i="25"/>
  <c r="AF297" i="25" s="1"/>
  <c r="AF161" i="25"/>
  <c r="H225" i="56"/>
  <c r="G185" i="25"/>
  <c r="G20" i="69"/>
  <c r="Q70" i="70"/>
  <c r="Q69" i="71"/>
  <c r="Q192" i="25"/>
  <c r="R71" i="70"/>
  <c r="R199" i="25"/>
  <c r="R70" i="71"/>
  <c r="O140" i="56"/>
  <c r="N189" i="25" s="1"/>
  <c r="N126" i="25"/>
  <c r="C76" i="71"/>
  <c r="C97" i="71" s="1"/>
  <c r="D97" i="71"/>
  <c r="AC161" i="25"/>
  <c r="AC272" i="25"/>
  <c r="AC297" i="25" s="1"/>
  <c r="H185" i="25"/>
  <c r="H20" i="69"/>
  <c r="I225" i="56"/>
  <c r="AC139" i="46"/>
  <c r="CO139" i="46" s="1"/>
  <c r="D125" i="25"/>
  <c r="E139" i="56"/>
  <c r="D76" i="74"/>
  <c r="E151" i="56"/>
  <c r="D137" i="25"/>
  <c r="AC151" i="46"/>
  <c r="CO151" i="46" s="1"/>
  <c r="D80" i="74"/>
  <c r="W138" i="56"/>
  <c r="Y235" i="46"/>
  <c r="V75" i="74"/>
  <c r="V124" i="25"/>
  <c r="W151" i="56"/>
  <c r="V137" i="25"/>
  <c r="V80" i="74"/>
  <c r="V78" i="75" s="1"/>
  <c r="L205" i="25"/>
  <c r="L22" i="69"/>
  <c r="R126" i="25"/>
  <c r="S140" i="56"/>
  <c r="R189" i="25" s="1"/>
  <c r="AL161" i="25"/>
  <c r="AL272" i="25"/>
  <c r="AL297" i="25" s="1"/>
  <c r="S22" i="69"/>
  <c r="S205" i="25"/>
  <c r="I235" i="56"/>
  <c r="H68" i="71"/>
  <c r="H191" i="25"/>
  <c r="H69" i="70"/>
  <c r="G140" i="56"/>
  <c r="F189" i="25" s="1"/>
  <c r="F126" i="25"/>
  <c r="K160" i="56"/>
  <c r="J83" i="74"/>
  <c r="J81" i="75" s="1"/>
  <c r="J146" i="25"/>
  <c r="J80" i="74"/>
  <c r="J78" i="75" s="1"/>
  <c r="K151" i="56"/>
  <c r="J137" i="25"/>
  <c r="AD272" i="25"/>
  <c r="AD297" i="25" s="1"/>
  <c r="AD161" i="25"/>
  <c r="N185" i="25"/>
  <c r="O225" i="56"/>
  <c r="N20" i="69"/>
  <c r="U125" i="25"/>
  <c r="U76" i="74"/>
  <c r="U74" i="75" s="1"/>
  <c r="V139" i="56"/>
  <c r="D369" i="47"/>
  <c r="D377" i="47" s="1"/>
  <c r="Q191" i="25"/>
  <c r="Q68" i="71"/>
  <c r="Q69" i="70"/>
  <c r="R235" i="56"/>
  <c r="H22" i="69"/>
  <c r="H205" i="25"/>
  <c r="O264" i="25"/>
  <c r="K155" i="44"/>
  <c r="D226" i="56"/>
  <c r="J140" i="56"/>
  <c r="I189" i="25" s="1"/>
  <c r="I126" i="25"/>
  <c r="Q146" i="25"/>
  <c r="Q83" i="74"/>
  <c r="Q81" i="75" s="1"/>
  <c r="R160" i="56"/>
  <c r="AA161" i="25"/>
  <c r="AA272" i="25"/>
  <c r="AA297" i="25" s="1"/>
  <c r="F225" i="56"/>
  <c r="E185" i="25"/>
  <c r="E20" i="69"/>
  <c r="F186" i="25"/>
  <c r="F21" i="69"/>
  <c r="U235" i="56"/>
  <c r="T69" i="70"/>
  <c r="T68" i="71"/>
  <c r="T191" i="25"/>
  <c r="F151" i="56"/>
  <c r="E137" i="25"/>
  <c r="E80" i="74"/>
  <c r="E78" i="75" s="1"/>
  <c r="X310" i="25"/>
  <c r="V225" i="56"/>
  <c r="U20" i="69"/>
  <c r="U185" i="25"/>
  <c r="Q22" i="69"/>
  <c r="Q205" i="25"/>
  <c r="H73" i="75"/>
  <c r="AK272" i="25"/>
  <c r="AK297" i="25" s="1"/>
  <c r="AK161" i="25"/>
  <c r="V21" i="69"/>
  <c r="V186" i="25"/>
  <c r="J264" i="25"/>
  <c r="V99" i="71"/>
  <c r="G356" i="47"/>
  <c r="G369" i="47" s="1"/>
  <c r="G377" i="47" s="1"/>
  <c r="G210" i="47"/>
  <c r="G224" i="47" s="1"/>
  <c r="I22" i="69"/>
  <c r="I205" i="25"/>
  <c r="D274" i="25"/>
  <c r="C128" i="25"/>
  <c r="J274" i="25"/>
  <c r="S76" i="74"/>
  <c r="S74" i="75" s="1"/>
  <c r="S125" i="25"/>
  <c r="T139" i="56"/>
  <c r="L264" i="25"/>
  <c r="P205" i="25"/>
  <c r="P22" i="69"/>
  <c r="L159" i="44"/>
  <c r="J225" i="44" s="1"/>
  <c r="I225" i="44"/>
  <c r="T70" i="70"/>
  <c r="T69" i="71"/>
  <c r="T192" i="25"/>
  <c r="G71" i="70"/>
  <c r="G199" i="25"/>
  <c r="G70" i="71"/>
  <c r="O274" i="25"/>
  <c r="D95" i="75"/>
  <c r="C95" i="75" s="1"/>
  <c r="C97" i="74"/>
  <c r="N153" i="46"/>
  <c r="N149" i="46"/>
  <c r="N132" i="46"/>
  <c r="N131" i="46"/>
  <c r="M149" i="46"/>
  <c r="M131" i="46"/>
  <c r="M132" i="46"/>
  <c r="M153" i="46"/>
  <c r="K131" i="46"/>
  <c r="K149" i="46"/>
  <c r="K132" i="46"/>
  <c r="K153" i="46"/>
  <c r="V153" i="46"/>
  <c r="V131" i="46"/>
  <c r="V132" i="46"/>
  <c r="V149" i="46"/>
  <c r="O70" i="70"/>
  <c r="O69" i="71"/>
  <c r="O192" i="25"/>
  <c r="U160" i="56"/>
  <c r="T83" i="74"/>
  <c r="T81" i="75" s="1"/>
  <c r="T146" i="25"/>
  <c r="D117" i="25"/>
  <c r="D50" i="73"/>
  <c r="I214" i="46"/>
  <c r="E131" i="56"/>
  <c r="G234" i="46"/>
  <c r="P75" i="74"/>
  <c r="P124" i="25"/>
  <c r="S235" i="46"/>
  <c r="Q138" i="56"/>
  <c r="P137" i="25"/>
  <c r="Q151" i="56"/>
  <c r="P80" i="74"/>
  <c r="P78" i="75" s="1"/>
  <c r="G21" i="69"/>
  <c r="G186" i="25"/>
  <c r="W264" i="25"/>
  <c r="J205" i="25"/>
  <c r="J22" i="69"/>
  <c r="Q199" i="25"/>
  <c r="Q70" i="71"/>
  <c r="Q71" i="70"/>
  <c r="H186" i="25"/>
  <c r="H21" i="69"/>
  <c r="I20" i="69"/>
  <c r="J225" i="56"/>
  <c r="I185" i="25"/>
  <c r="C130" i="25"/>
  <c r="L146" i="25"/>
  <c r="L83" i="74"/>
  <c r="L81" i="75" s="1"/>
  <c r="M160" i="56"/>
  <c r="L139" i="56"/>
  <c r="K76" i="74"/>
  <c r="K74" i="75" s="1"/>
  <c r="K125" i="25"/>
  <c r="I70" i="71"/>
  <c r="I199" i="25"/>
  <c r="I71" i="70"/>
  <c r="AN272" i="25"/>
  <c r="AN297" i="25" s="1"/>
  <c r="AN161" i="25"/>
  <c r="AM272" i="25"/>
  <c r="AM297" i="25" s="1"/>
  <c r="AM161" i="25"/>
  <c r="M22" i="69"/>
  <c r="M205" i="25"/>
  <c r="H151" i="56"/>
  <c r="G137" i="25"/>
  <c r="G80" i="74"/>
  <c r="G78" i="75" s="1"/>
  <c r="P151" i="56"/>
  <c r="O80" i="74"/>
  <c r="O78" i="75" s="1"/>
  <c r="O137" i="25"/>
  <c r="O75" i="74"/>
  <c r="R235" i="46"/>
  <c r="O124" i="25"/>
  <c r="P138" i="56"/>
  <c r="M76" i="74"/>
  <c r="M74" i="75" s="1"/>
  <c r="N139" i="56"/>
  <c r="M125" i="25"/>
  <c r="K199" i="25"/>
  <c r="K71" i="70"/>
  <c r="K70" i="71"/>
  <c r="N205" i="25"/>
  <c r="N22" i="69"/>
  <c r="J21" i="69"/>
  <c r="J186" i="25"/>
  <c r="Q235" i="46"/>
  <c r="O138" i="56"/>
  <c r="N75" i="74"/>
  <c r="N124" i="25"/>
  <c r="C211" i="25"/>
  <c r="C309" i="25" s="1"/>
  <c r="D309" i="25"/>
  <c r="X211" i="25"/>
  <c r="X309" i="25" s="1"/>
  <c r="J210" i="47"/>
  <c r="J224" i="47" s="1"/>
  <c r="J356" i="47"/>
  <c r="J369" i="47" s="1"/>
  <c r="J377" i="47" s="1"/>
  <c r="O22" i="69"/>
  <c r="O205" i="25"/>
  <c r="W139" i="56"/>
  <c r="V76" i="74"/>
  <c r="V74" i="75" s="1"/>
  <c r="V125" i="25"/>
  <c r="T356" i="47"/>
  <c r="T369" i="47" s="1"/>
  <c r="T377" i="47" s="1"/>
  <c r="T210" i="47"/>
  <c r="T224" i="47" s="1"/>
  <c r="AI161" i="25"/>
  <c r="AI272" i="25"/>
  <c r="AI297" i="25" s="1"/>
  <c r="G225" i="56"/>
  <c r="F20" i="69"/>
  <c r="F185" i="25"/>
  <c r="P186" i="25"/>
  <c r="P21" i="69"/>
  <c r="R137" i="25"/>
  <c r="R80" i="74"/>
  <c r="R78" i="75" s="1"/>
  <c r="S151" i="56"/>
  <c r="H274" i="25"/>
  <c r="F76" i="74"/>
  <c r="F74" i="75" s="1"/>
  <c r="G139" i="56"/>
  <c r="F125" i="25"/>
  <c r="D305" i="25"/>
  <c r="K140" i="56"/>
  <c r="J189" i="25" s="1"/>
  <c r="J126" i="25"/>
  <c r="U146" i="25"/>
  <c r="U83" i="74"/>
  <c r="U81" i="75" s="1"/>
  <c r="V160" i="56"/>
  <c r="D224" i="47"/>
  <c r="Q274" i="25"/>
  <c r="F71" i="70"/>
  <c r="F70" i="71"/>
  <c r="F199" i="25"/>
  <c r="D94" i="70"/>
  <c r="C73" i="70"/>
  <c r="C94" i="70" s="1"/>
  <c r="I146" i="25"/>
  <c r="J160" i="56"/>
  <c r="I83" i="74"/>
  <c r="I81" i="75" s="1"/>
  <c r="C136" i="25"/>
  <c r="R139" i="56"/>
  <c r="Q125" i="25"/>
  <c r="Q76" i="74"/>
  <c r="Q74" i="75" s="1"/>
  <c r="AG161" i="25"/>
  <c r="AG272" i="25"/>
  <c r="AG297" i="25" s="1"/>
  <c r="U99" i="70"/>
  <c r="E76" i="74"/>
  <c r="E74" i="75" s="1"/>
  <c r="F139" i="56"/>
  <c r="E125" i="25"/>
  <c r="W209" i="25"/>
  <c r="W74" i="71"/>
  <c r="W75" i="70"/>
  <c r="E356" i="47"/>
  <c r="E369" i="47" s="1"/>
  <c r="E377" i="47" s="1"/>
  <c r="E210" i="47"/>
  <c r="E224" i="47" s="1"/>
  <c r="M186" i="25"/>
  <c r="M21" i="69"/>
  <c r="S185" i="25"/>
  <c r="S20" i="69"/>
  <c r="T225" i="56"/>
  <c r="K70" i="70"/>
  <c r="K69" i="71"/>
  <c r="K192" i="25"/>
  <c r="AP161" i="25"/>
  <c r="AP272" i="25"/>
  <c r="AP297" i="25" s="1"/>
  <c r="N21" i="69"/>
  <c r="N186" i="25"/>
  <c r="K225" i="56"/>
  <c r="J185" i="25"/>
  <c r="J20" i="69"/>
  <c r="AB272" i="25"/>
  <c r="AB297" i="25" s="1"/>
  <c r="AB161" i="25"/>
  <c r="R264" i="25"/>
  <c r="D75" i="75"/>
  <c r="C75" i="75" s="1"/>
  <c r="C77" i="74"/>
  <c r="J69" i="70"/>
  <c r="J191" i="25"/>
  <c r="J68" i="71"/>
  <c r="K235" i="56"/>
  <c r="S75" i="74"/>
  <c r="T138" i="56"/>
  <c r="S124" i="25"/>
  <c r="V235" i="46"/>
  <c r="T140" i="56"/>
  <c r="S189" i="25" s="1"/>
  <c r="S126" i="25"/>
  <c r="P99" i="70"/>
  <c r="L99" i="71"/>
  <c r="T21" i="69"/>
  <c r="T186" i="25"/>
  <c r="L20" i="69"/>
  <c r="M225" i="56"/>
  <c r="L185" i="25"/>
  <c r="I69" i="71"/>
  <c r="I192" i="25"/>
  <c r="I70" i="70"/>
  <c r="X149" i="46"/>
  <c r="X132" i="46"/>
  <c r="X131" i="46"/>
  <c r="X153" i="46"/>
  <c r="AA131" i="46"/>
  <c r="AA153" i="46"/>
  <c r="AA149" i="46"/>
  <c r="AA132" i="46"/>
  <c r="T153" i="46"/>
  <c r="T149" i="46"/>
  <c r="T131" i="46"/>
  <c r="T132" i="46"/>
  <c r="W153" i="46"/>
  <c r="W131" i="46"/>
  <c r="W132" i="46"/>
  <c r="W149" i="46"/>
  <c r="R131" i="46"/>
  <c r="R149" i="46"/>
  <c r="R153" i="46"/>
  <c r="R132" i="46"/>
  <c r="T125" i="25"/>
  <c r="U139" i="56"/>
  <c r="T76" i="74"/>
  <c r="T74" i="75" s="1"/>
  <c r="D135" i="25"/>
  <c r="D52" i="73"/>
  <c r="E149" i="56"/>
  <c r="U186" i="25"/>
  <c r="U21" i="69"/>
  <c r="K191" i="25"/>
  <c r="L235" i="56"/>
  <c r="K69" i="70"/>
  <c r="K68" i="71"/>
  <c r="Q160" i="56"/>
  <c r="P83" i="74"/>
  <c r="P81" i="75" s="1"/>
  <c r="P146" i="25"/>
  <c r="W210" i="47"/>
  <c r="W224" i="47" s="1"/>
  <c r="W356" i="47"/>
  <c r="W369" i="47" s="1"/>
  <c r="W377" i="47" s="1"/>
  <c r="F274" i="25"/>
  <c r="X274" i="25"/>
  <c r="M151" i="56"/>
  <c r="L137" i="25"/>
  <c r="L80" i="74"/>
  <c r="L78" i="75" s="1"/>
  <c r="K137" i="25"/>
  <c r="K80" i="74"/>
  <c r="K78" i="75" s="1"/>
  <c r="L151" i="56"/>
  <c r="N69" i="70"/>
  <c r="N68" i="71"/>
  <c r="N191" i="25"/>
  <c r="O235" i="56"/>
  <c r="T199" i="25"/>
  <c r="T71" i="70"/>
  <c r="T70" i="71"/>
  <c r="W73" i="75"/>
  <c r="W84" i="75" s="1"/>
  <c r="W20" i="75" s="1"/>
  <c r="W86" i="74"/>
  <c r="W20" i="74" s="1"/>
  <c r="W68" i="70"/>
  <c r="W188" i="25"/>
  <c r="W67" i="71"/>
  <c r="I227" i="44"/>
  <c r="L139" i="44"/>
  <c r="J227" i="44" s="1"/>
  <c r="O356" i="47"/>
  <c r="O369" i="47" s="1"/>
  <c r="O377" i="47" s="1"/>
  <c r="O210" i="47"/>
  <c r="O224" i="47" s="1"/>
  <c r="S186" i="25"/>
  <c r="S21" i="69"/>
  <c r="Q186" i="25"/>
  <c r="Q21" i="69"/>
  <c r="H139" i="56"/>
  <c r="G125" i="25"/>
  <c r="G76" i="74"/>
  <c r="G74" i="75" s="1"/>
  <c r="G146" i="25"/>
  <c r="G83" i="74"/>
  <c r="G81" i="75" s="1"/>
  <c r="H160" i="56"/>
  <c r="P160" i="56"/>
  <c r="O83" i="74"/>
  <c r="O81" i="75" s="1"/>
  <c r="O146" i="25"/>
  <c r="M83" i="74"/>
  <c r="M81" i="75" s="1"/>
  <c r="M146" i="25"/>
  <c r="N160" i="56"/>
  <c r="N137" i="25"/>
  <c r="N80" i="74"/>
  <c r="N78" i="75" s="1"/>
  <c r="O151" i="56"/>
  <c r="D97" i="70"/>
  <c r="C77" i="70"/>
  <c r="C97" i="70" s="1"/>
  <c r="D70" i="70"/>
  <c r="D69" i="71"/>
  <c r="D143" i="56"/>
  <c r="K141" i="44" s="1"/>
  <c r="L141" i="44" s="1"/>
  <c r="D192" i="25"/>
  <c r="D126" i="25"/>
  <c r="E140" i="56"/>
  <c r="AC140" i="46"/>
  <c r="CO140" i="46" s="1"/>
  <c r="V146" i="25"/>
  <c r="V83" i="74"/>
  <c r="V81" i="75" s="1"/>
  <c r="W160" i="56"/>
  <c r="AO272" i="25"/>
  <c r="AO297" i="25" s="1"/>
  <c r="AO161" i="25"/>
  <c r="N210" i="47"/>
  <c r="N224" i="47" s="1"/>
  <c r="N356" i="47"/>
  <c r="N369" i="47" s="1"/>
  <c r="N377" i="47" s="1"/>
  <c r="N70" i="71"/>
  <c r="N199" i="25"/>
  <c r="N71" i="70"/>
  <c r="U225" i="56"/>
  <c r="T185" i="25"/>
  <c r="T20" i="69"/>
  <c r="S138" i="56"/>
  <c r="R124" i="25"/>
  <c r="R75" i="74"/>
  <c r="U235" i="46"/>
  <c r="R125" i="25"/>
  <c r="R76" i="74"/>
  <c r="R74" i="75" s="1"/>
  <c r="S139" i="56"/>
  <c r="D137" i="56"/>
  <c r="K135" i="44" s="1"/>
  <c r="L135" i="44" s="1"/>
  <c r="W200" i="25"/>
  <c r="W71" i="71"/>
  <c r="W72" i="70"/>
  <c r="U205" i="25"/>
  <c r="U22" i="69"/>
  <c r="K205" i="25"/>
  <c r="K22" i="69"/>
  <c r="I235" i="46"/>
  <c r="F124" i="25"/>
  <c r="F75" i="74"/>
  <c r="G138" i="56"/>
  <c r="D136" i="56"/>
  <c r="J125" i="25"/>
  <c r="J76" i="74"/>
  <c r="J74" i="75" s="1"/>
  <c r="K139" i="56"/>
  <c r="V185" i="25"/>
  <c r="V20" i="69"/>
  <c r="W225" i="56"/>
  <c r="U124" i="25"/>
  <c r="X235" i="46"/>
  <c r="U75" i="74"/>
  <c r="V138" i="56"/>
  <c r="U80" i="74"/>
  <c r="U78" i="75" s="1"/>
  <c r="U137" i="25"/>
  <c r="V151" i="56"/>
  <c r="S235" i="56"/>
  <c r="R191" i="25"/>
  <c r="R68" i="71"/>
  <c r="R69" i="70"/>
  <c r="I21" i="69"/>
  <c r="I186" i="25"/>
  <c r="P225" i="56"/>
  <c r="O185" i="25"/>
  <c r="O20" i="69"/>
  <c r="D94" i="71"/>
  <c r="C72" i="71"/>
  <c r="C94" i="71" s="1"/>
  <c r="L235" i="46"/>
  <c r="J138" i="56"/>
  <c r="I124" i="25"/>
  <c r="I75" i="74"/>
  <c r="C79" i="74"/>
  <c r="D77" i="75"/>
  <c r="C77" i="75" s="1"/>
  <c r="T235" i="46"/>
  <c r="R138" i="56"/>
  <c r="Q75" i="74"/>
  <c r="Q124" i="25"/>
  <c r="Q137" i="25"/>
  <c r="R151" i="56"/>
  <c r="Q80" i="74"/>
  <c r="Q78" i="75" s="1"/>
  <c r="L210" i="47"/>
  <c r="L224" i="47" s="1"/>
  <c r="L356" i="47"/>
  <c r="L369" i="47" s="1"/>
  <c r="L377" i="47" s="1"/>
  <c r="AH161" i="25"/>
  <c r="AH272" i="25"/>
  <c r="AH297" i="25" s="1"/>
  <c r="L21" i="69"/>
  <c r="L186" i="25"/>
  <c r="I274" i="25"/>
  <c r="L156" i="44"/>
  <c r="J224" i="44" s="1"/>
  <c r="I224" i="44"/>
  <c r="E75" i="74"/>
  <c r="F138" i="56"/>
  <c r="H235" i="46"/>
  <c r="E124" i="25"/>
  <c r="F140" i="56"/>
  <c r="E189" i="25" s="1"/>
  <c r="E126" i="25"/>
  <c r="Z161" i="25"/>
  <c r="Z272" i="25"/>
  <c r="Z297" i="25" s="1"/>
  <c r="S264" i="25"/>
  <c r="H67" i="71"/>
  <c r="H68" i="70"/>
  <c r="H188" i="25"/>
  <c r="U210" i="47"/>
  <c r="U224" i="47" s="1"/>
  <c r="U356" i="47"/>
  <c r="U369" i="47" s="1"/>
  <c r="U377" i="47" s="1"/>
  <c r="P356" i="47"/>
  <c r="P369" i="47" s="1"/>
  <c r="P377" i="47" s="1"/>
  <c r="P210" i="47"/>
  <c r="P224" i="47" s="1"/>
  <c r="G205" i="25"/>
  <c r="G22" i="69"/>
  <c r="V210" i="47"/>
  <c r="V224" i="47" s="1"/>
  <c r="V356" i="47"/>
  <c r="V369" i="47" s="1"/>
  <c r="V377" i="47" s="1"/>
  <c r="S225" i="56"/>
  <c r="R185" i="25"/>
  <c r="R20" i="69"/>
  <c r="O21" i="69"/>
  <c r="O186" i="25"/>
  <c r="F192" i="25"/>
  <c r="F69" i="71"/>
  <c r="F70" i="70"/>
  <c r="D69" i="70"/>
  <c r="D142" i="56"/>
  <c r="E235" i="56"/>
  <c r="D191" i="25"/>
  <c r="D68" i="71"/>
  <c r="T160" i="56"/>
  <c r="S83" i="74"/>
  <c r="S81" i="75" s="1"/>
  <c r="S146" i="25"/>
  <c r="L315" i="25"/>
  <c r="E21" i="69"/>
  <c r="E186" i="25"/>
  <c r="Q131" i="46"/>
  <c r="Q153" i="46"/>
  <c r="Q132" i="46"/>
  <c r="Q149" i="46"/>
  <c r="S131" i="46"/>
  <c r="S149" i="46"/>
  <c r="S153" i="46"/>
  <c r="S132" i="46"/>
  <c r="P131" i="46"/>
  <c r="P149" i="46"/>
  <c r="P153" i="46"/>
  <c r="P132" i="46"/>
  <c r="Y153" i="46"/>
  <c r="Y131" i="46"/>
  <c r="Y132" i="46"/>
  <c r="Y149" i="46"/>
  <c r="O131" i="46"/>
  <c r="O132" i="46"/>
  <c r="O149" i="46"/>
  <c r="O153" i="46"/>
  <c r="W235" i="46"/>
  <c r="T75" i="74"/>
  <c r="U138" i="56"/>
  <c r="T124" i="25"/>
  <c r="C55" i="36"/>
  <c r="M264" i="25"/>
  <c r="L225" i="56"/>
  <c r="K185" i="25"/>
  <c r="K20" i="69"/>
  <c r="Q264" i="25"/>
  <c r="H74" i="71"/>
  <c r="H209" i="25"/>
  <c r="H75" i="70"/>
  <c r="Q140" i="56"/>
  <c r="P189" i="25" s="1"/>
  <c r="P126" i="25"/>
  <c r="V205" i="25"/>
  <c r="V22" i="69"/>
  <c r="W185" i="25"/>
  <c r="W20" i="69"/>
  <c r="X225" i="56"/>
  <c r="R22" i="69"/>
  <c r="R205" i="25"/>
  <c r="F191" i="25"/>
  <c r="F68" i="71"/>
  <c r="F69" i="70"/>
  <c r="G235" i="56"/>
  <c r="E70" i="70"/>
  <c r="E192" i="25"/>
  <c r="E69" i="71"/>
  <c r="M138" i="56"/>
  <c r="L124" i="25"/>
  <c r="L75" i="74"/>
  <c r="O235" i="46"/>
  <c r="M139" i="56"/>
  <c r="L76" i="74"/>
  <c r="L74" i="75" s="1"/>
  <c r="L125" i="25"/>
  <c r="K146" i="25"/>
  <c r="L160" i="56"/>
  <c r="K83" i="74"/>
  <c r="K81" i="75" s="1"/>
  <c r="E22" i="69"/>
  <c r="E205" i="25"/>
  <c r="P264" i="25"/>
  <c r="R210" i="47"/>
  <c r="R224" i="47" s="1"/>
  <c r="R356" i="47"/>
  <c r="R369" i="47" s="1"/>
  <c r="R377" i="47" s="1"/>
  <c r="H138" i="56"/>
  <c r="G75" i="74"/>
  <c r="J235" i="46"/>
  <c r="G124" i="25"/>
  <c r="O76" i="74"/>
  <c r="O74" i="75" s="1"/>
  <c r="O125" i="25"/>
  <c r="P139" i="56"/>
  <c r="M126" i="25"/>
  <c r="N140" i="56"/>
  <c r="M189" i="25" s="1"/>
  <c r="K356" i="47"/>
  <c r="K369" i="47" s="1"/>
  <c r="K377" i="47" s="1"/>
  <c r="K210" i="47"/>
  <c r="K224" i="47" s="1"/>
  <c r="W186" i="25"/>
  <c r="W21" i="69"/>
  <c r="N146" i="25"/>
  <c r="N83" i="74"/>
  <c r="N81" i="75" s="1"/>
  <c r="O160" i="56"/>
  <c r="N76" i="74"/>
  <c r="N74" i="75" s="1"/>
  <c r="N125" i="25"/>
  <c r="O139" i="56"/>
  <c r="D229" i="56"/>
  <c r="K160" i="44"/>
  <c r="AE272" i="25"/>
  <c r="AE297" i="25" s="1"/>
  <c r="AE161" i="25"/>
  <c r="H356" i="47"/>
  <c r="H369" i="47" s="1"/>
  <c r="H377" i="47" s="1"/>
  <c r="H210" i="47"/>
  <c r="H224" i="47" s="1"/>
  <c r="R186" i="25"/>
  <c r="R21" i="69"/>
  <c r="E68" i="71"/>
  <c r="F235" i="56"/>
  <c r="E191" i="25"/>
  <c r="E69" i="70"/>
  <c r="D76" i="75"/>
  <c r="C76" i="75" s="1"/>
  <c r="C78" i="74"/>
  <c r="J192" i="25"/>
  <c r="J70" i="70"/>
  <c r="J69" i="71"/>
  <c r="AC160" i="46"/>
  <c r="CO160" i="46" s="1"/>
  <c r="E160" i="56"/>
  <c r="D83" i="74"/>
  <c r="D146" i="25"/>
  <c r="D75" i="74"/>
  <c r="AC138" i="46"/>
  <c r="E138" i="56"/>
  <c r="G235" i="46"/>
  <c r="D124" i="25"/>
  <c r="V126" i="25"/>
  <c r="W140" i="56"/>
  <c r="V189" i="25" s="1"/>
  <c r="R146" i="25"/>
  <c r="S160" i="56"/>
  <c r="R83" i="74"/>
  <c r="R81" i="75" s="1"/>
  <c r="G191" i="25"/>
  <c r="G69" i="70"/>
  <c r="H235" i="56"/>
  <c r="G68" i="71"/>
  <c r="Q356" i="47"/>
  <c r="Q369" i="47" s="1"/>
  <c r="Q377" i="47" s="1"/>
  <c r="Q210" i="47"/>
  <c r="Q224" i="47" s="1"/>
  <c r="F146" i="25"/>
  <c r="F83" i="74"/>
  <c r="F81" i="75" s="1"/>
  <c r="G160" i="56"/>
  <c r="F80" i="74"/>
  <c r="F78" i="75" s="1"/>
  <c r="F137" i="25"/>
  <c r="G151" i="56"/>
  <c r="M235" i="46"/>
  <c r="J124" i="25"/>
  <c r="J75" i="74"/>
  <c r="K138" i="56"/>
  <c r="I210" i="47"/>
  <c r="I224" i="47" s="1"/>
  <c r="I356" i="47"/>
  <c r="I369" i="47" s="1"/>
  <c r="I377" i="47" s="1"/>
  <c r="N264" i="25"/>
  <c r="W22" i="69"/>
  <c r="W205" i="25"/>
  <c r="V140" i="56"/>
  <c r="U189" i="25" s="1"/>
  <c r="U126" i="25"/>
  <c r="R274" i="25"/>
  <c r="X206" i="25"/>
  <c r="X306" i="25" s="1"/>
  <c r="D306" i="25"/>
  <c r="C206" i="25"/>
  <c r="C306" i="25" s="1"/>
  <c r="I76" i="74"/>
  <c r="I74" i="75" s="1"/>
  <c r="I125" i="25"/>
  <c r="J139" i="56"/>
  <c r="I137" i="25"/>
  <c r="J151" i="56"/>
  <c r="I80" i="74"/>
  <c r="I78" i="75" s="1"/>
  <c r="E71" i="70"/>
  <c r="E70" i="71"/>
  <c r="E199" i="25"/>
  <c r="D199" i="25"/>
  <c r="D70" i="71"/>
  <c r="D150" i="56"/>
  <c r="K148" i="44" s="1"/>
  <c r="L148" i="44" s="1"/>
  <c r="D71" i="70"/>
  <c r="J199" i="25"/>
  <c r="J70" i="71"/>
  <c r="J71" i="70"/>
  <c r="Q126" i="25"/>
  <c r="R140" i="56"/>
  <c r="Q189" i="25" s="1"/>
  <c r="F356" i="47"/>
  <c r="F369" i="47" s="1"/>
  <c r="F377" i="47" s="1"/>
  <c r="F210" i="47"/>
  <c r="F224" i="47" s="1"/>
  <c r="M210" i="47"/>
  <c r="M224" i="47" s="1"/>
  <c r="M356" i="47"/>
  <c r="M369" i="47" s="1"/>
  <c r="M377" i="47" s="1"/>
  <c r="J235" i="56"/>
  <c r="I191" i="25"/>
  <c r="I68" i="71"/>
  <c r="I69" i="70"/>
  <c r="T274" i="25"/>
  <c r="U315" i="25"/>
  <c r="G70" i="70"/>
  <c r="G69" i="71"/>
  <c r="G192" i="25"/>
  <c r="O70" i="71"/>
  <c r="O199" i="25"/>
  <c r="O71" i="70"/>
  <c r="F160" i="56"/>
  <c r="E83" i="74"/>
  <c r="E81" i="75" s="1"/>
  <c r="E146" i="25"/>
  <c r="C310" i="25"/>
  <c r="U264" i="25"/>
  <c r="H192" i="25"/>
  <c r="H70" i="70"/>
  <c r="H69" i="71"/>
  <c r="H66" i="71"/>
  <c r="R192" i="25"/>
  <c r="R69" i="71"/>
  <c r="R70" i="70"/>
  <c r="V315" i="25"/>
  <c r="AQ272" i="25"/>
  <c r="AQ297" i="25" s="1"/>
  <c r="AQ161" i="25"/>
  <c r="CO142" i="46"/>
  <c r="AA236" i="46"/>
  <c r="T151" i="56"/>
  <c r="S80" i="74"/>
  <c r="S78" i="75" s="1"/>
  <c r="S137" i="25"/>
  <c r="L99" i="70"/>
  <c r="N70" i="70"/>
  <c r="N192" i="25"/>
  <c r="N69" i="71"/>
  <c r="O191" i="25"/>
  <c r="O68" i="71"/>
  <c r="O69" i="70"/>
  <c r="P235" i="56"/>
  <c r="Z131" i="46"/>
  <c r="Z149" i="46"/>
  <c r="Z153" i="46"/>
  <c r="Z132" i="46"/>
  <c r="AB149" i="46"/>
  <c r="AB132" i="46"/>
  <c r="AB153" i="46"/>
  <c r="AB131" i="46"/>
  <c r="U149" i="46"/>
  <c r="U131" i="46"/>
  <c r="U153" i="46"/>
  <c r="U132" i="46"/>
  <c r="L131" i="46"/>
  <c r="L132" i="46"/>
  <c r="L153" i="46"/>
  <c r="L149" i="46"/>
  <c r="J153" i="46"/>
  <c r="J132" i="46"/>
  <c r="J149" i="46"/>
  <c r="J131" i="46"/>
  <c r="T80" i="74"/>
  <c r="T78" i="75" s="1"/>
  <c r="U151" i="56"/>
  <c r="T137" i="25"/>
  <c r="T126" i="25"/>
  <c r="U140" i="56"/>
  <c r="T189" i="25" s="1"/>
  <c r="D139" i="25"/>
  <c r="E153" i="56"/>
  <c r="D53" i="73"/>
  <c r="D118" i="25"/>
  <c r="D51" i="73"/>
  <c r="E132" i="56"/>
  <c r="M20" i="69"/>
  <c r="N225" i="56"/>
  <c r="M185" i="25"/>
  <c r="K264" i="25"/>
  <c r="R225" i="56"/>
  <c r="Q20" i="69"/>
  <c r="Q185" i="25"/>
  <c r="K274" i="25"/>
  <c r="P125" i="25"/>
  <c r="Q139" i="56"/>
  <c r="P76" i="74"/>
  <c r="P74" i="75" s="1"/>
  <c r="AR161" i="25"/>
  <c r="AR272" i="25"/>
  <c r="AR297" i="25" s="1"/>
  <c r="D156" i="56"/>
  <c r="K154" i="44" s="1"/>
  <c r="L154" i="44" s="1"/>
  <c r="I264" i="25"/>
  <c r="D144" i="56"/>
  <c r="K142" i="44" s="1"/>
  <c r="L142" i="44" s="1"/>
  <c r="D193" i="25"/>
  <c r="M140" i="56"/>
  <c r="L189" i="25" s="1"/>
  <c r="L126" i="25"/>
  <c r="K126" i="25"/>
  <c r="L140" i="56"/>
  <c r="K189" i="25" s="1"/>
  <c r="K75" i="74"/>
  <c r="K124" i="25"/>
  <c r="N235" i="46"/>
  <c r="L138" i="56"/>
  <c r="N274" i="25"/>
  <c r="T205" i="25"/>
  <c r="T22" i="69"/>
  <c r="F22" i="69"/>
  <c r="F205" i="25"/>
  <c r="Q225" i="56"/>
  <c r="P20" i="69"/>
  <c r="P185" i="25"/>
  <c r="AA226" i="46"/>
  <c r="H86" i="74" l="1"/>
  <c r="H20" i="74" s="1"/>
  <c r="I234" i="56"/>
  <c r="H67" i="70"/>
  <c r="H187" i="25"/>
  <c r="H314" i="25" s="1"/>
  <c r="H273" i="25"/>
  <c r="M99" i="71"/>
  <c r="H84" i="75"/>
  <c r="H20" i="75" s="1"/>
  <c r="H72" i="70"/>
  <c r="H71" i="71"/>
  <c r="H77" i="71" s="1"/>
  <c r="H17" i="71" s="1"/>
  <c r="F315" i="25"/>
  <c r="K315" i="25"/>
  <c r="O99" i="71"/>
  <c r="O99" i="70"/>
  <c r="I99" i="71"/>
  <c r="Q305" i="25"/>
  <c r="I315" i="25"/>
  <c r="J273" i="25"/>
  <c r="C264" i="25"/>
  <c r="C356" i="47"/>
  <c r="C369" i="47" s="1"/>
  <c r="C377" i="47" s="1"/>
  <c r="F99" i="70"/>
  <c r="C21" i="69"/>
  <c r="K99" i="70"/>
  <c r="K273" i="25"/>
  <c r="M305" i="25"/>
  <c r="AC132" i="46"/>
  <c r="CO132" i="46" s="1"/>
  <c r="P305" i="25"/>
  <c r="I99" i="70"/>
  <c r="G273" i="25"/>
  <c r="F99" i="71"/>
  <c r="K305" i="25"/>
  <c r="X205" i="25"/>
  <c r="X161" i="25"/>
  <c r="X272" i="25"/>
  <c r="X297" i="25" s="1"/>
  <c r="C20" i="69"/>
  <c r="AC131" i="46"/>
  <c r="G315" i="25"/>
  <c r="E99" i="71"/>
  <c r="C22" i="69"/>
  <c r="X186" i="25"/>
  <c r="K99" i="71"/>
  <c r="AC149" i="46"/>
  <c r="CO149" i="46" s="1"/>
  <c r="AC153" i="46"/>
  <c r="CO153" i="46" s="1"/>
  <c r="C71" i="70"/>
  <c r="P53" i="73"/>
  <c r="P92" i="74" s="1"/>
  <c r="P90" i="75" s="1"/>
  <c r="P139" i="25"/>
  <c r="Q153" i="56"/>
  <c r="U139" i="25"/>
  <c r="U53" i="73"/>
  <c r="U92" i="74" s="1"/>
  <c r="U90" i="75" s="1"/>
  <c r="V153" i="56"/>
  <c r="I200" i="25"/>
  <c r="I71" i="71"/>
  <c r="I72" i="70"/>
  <c r="J66" i="71"/>
  <c r="J67" i="70"/>
  <c r="J187" i="25"/>
  <c r="K234" i="56"/>
  <c r="F209" i="25"/>
  <c r="F75" i="70"/>
  <c r="F74" i="71"/>
  <c r="C146" i="25"/>
  <c r="N209" i="25"/>
  <c r="N75" i="70"/>
  <c r="N74" i="71"/>
  <c r="L86" i="74"/>
  <c r="L20" i="74" s="1"/>
  <c r="L73" i="75"/>
  <c r="L84" i="75" s="1"/>
  <c r="L20" i="75" s="1"/>
  <c r="C205" i="25"/>
  <c r="W305" i="25"/>
  <c r="T86" i="74"/>
  <c r="T20" i="74" s="1"/>
  <c r="T73" i="75"/>
  <c r="T84" i="75" s="1"/>
  <c r="T20" i="75" s="1"/>
  <c r="K132" i="56"/>
  <c r="J51" i="73"/>
  <c r="J90" i="74" s="1"/>
  <c r="J88" i="75" s="1"/>
  <c r="J118" i="25"/>
  <c r="T50" i="73"/>
  <c r="W234" i="46"/>
  <c r="W259" i="46" s="1"/>
  <c r="Y214" i="46"/>
  <c r="T117" i="25"/>
  <c r="U131" i="56"/>
  <c r="L149" i="56"/>
  <c r="K135" i="25"/>
  <c r="K52" i="73"/>
  <c r="K91" i="74" s="1"/>
  <c r="K89" i="75" s="1"/>
  <c r="N135" i="25"/>
  <c r="N52" i="73"/>
  <c r="N91" i="74" s="1"/>
  <c r="N89" i="75" s="1"/>
  <c r="O149" i="56"/>
  <c r="L139" i="25"/>
  <c r="L53" i="73"/>
  <c r="L92" i="74" s="1"/>
  <c r="L90" i="75" s="1"/>
  <c r="M153" i="56"/>
  <c r="C68" i="71"/>
  <c r="D99" i="71"/>
  <c r="D99" i="70"/>
  <c r="C69" i="70"/>
  <c r="Q273" i="25"/>
  <c r="I273" i="25"/>
  <c r="R315" i="25"/>
  <c r="U273" i="25"/>
  <c r="J68" i="70"/>
  <c r="J188" i="25"/>
  <c r="J67" i="71"/>
  <c r="D225" i="56"/>
  <c r="K134" i="44"/>
  <c r="C192" i="25"/>
  <c r="X192" i="25"/>
  <c r="G75" i="70"/>
  <c r="G74" i="71"/>
  <c r="G209" i="25"/>
  <c r="N99" i="71"/>
  <c r="M51" i="73"/>
  <c r="M90" i="74" s="1"/>
  <c r="M88" i="75" s="1"/>
  <c r="M118" i="25"/>
  <c r="N132" i="56"/>
  <c r="R135" i="25"/>
  <c r="R52" i="73"/>
  <c r="R91" i="74" s="1"/>
  <c r="R89" i="75" s="1"/>
  <c r="S149" i="56"/>
  <c r="O51" i="73"/>
  <c r="O90" i="74" s="1"/>
  <c r="O88" i="75" s="1"/>
  <c r="P132" i="56"/>
  <c r="O118" i="25"/>
  <c r="V118" i="25"/>
  <c r="W132" i="56"/>
  <c r="V51" i="73"/>
  <c r="V90" i="74" s="1"/>
  <c r="V88" i="75" s="1"/>
  <c r="S53" i="73"/>
  <c r="S92" i="74" s="1"/>
  <c r="S90" i="75" s="1"/>
  <c r="T153" i="56"/>
  <c r="S139" i="25"/>
  <c r="I75" i="70"/>
  <c r="I74" i="71"/>
  <c r="I209" i="25"/>
  <c r="X185" i="25"/>
  <c r="R72" i="70"/>
  <c r="R71" i="71"/>
  <c r="R200" i="25"/>
  <c r="N73" i="75"/>
  <c r="N84" i="75" s="1"/>
  <c r="N20" i="75" s="1"/>
  <c r="N86" i="74"/>
  <c r="N20" i="74" s="1"/>
  <c r="O187" i="25"/>
  <c r="O66" i="71"/>
  <c r="O67" i="70"/>
  <c r="P234" i="56"/>
  <c r="D272" i="25"/>
  <c r="D161" i="25"/>
  <c r="Q51" i="73"/>
  <c r="Q90" i="74" s="1"/>
  <c r="Q88" i="75" s="1"/>
  <c r="R132" i="56"/>
  <c r="Q118" i="25"/>
  <c r="F51" i="73"/>
  <c r="F90" i="74" s="1"/>
  <c r="F88" i="75" s="1"/>
  <c r="G132" i="56"/>
  <c r="F118" i="25"/>
  <c r="H51" i="73"/>
  <c r="H90" i="74" s="1"/>
  <c r="H88" i="75" s="1"/>
  <c r="H118" i="25"/>
  <c r="I132" i="56"/>
  <c r="J132" i="56"/>
  <c r="I51" i="73"/>
  <c r="I90" i="74" s="1"/>
  <c r="I88" i="75" s="1"/>
  <c r="I118" i="25"/>
  <c r="E72" i="70"/>
  <c r="E200" i="25"/>
  <c r="E71" i="71"/>
  <c r="E305" i="25"/>
  <c r="Q74" i="71"/>
  <c r="Q209" i="25"/>
  <c r="Q75" i="70"/>
  <c r="Q99" i="70"/>
  <c r="U188" i="25"/>
  <c r="U68" i="70"/>
  <c r="U67" i="71"/>
  <c r="V273" i="25"/>
  <c r="C80" i="74"/>
  <c r="D78" i="75"/>
  <c r="C78" i="75" s="1"/>
  <c r="D74" i="75"/>
  <c r="C74" i="75" s="1"/>
  <c r="C76" i="74"/>
  <c r="N234" i="56"/>
  <c r="M66" i="71"/>
  <c r="M67" i="70"/>
  <c r="M187" i="25"/>
  <c r="K86" i="74"/>
  <c r="K20" i="74" s="1"/>
  <c r="K73" i="75"/>
  <c r="K84" i="75" s="1"/>
  <c r="K20" i="75" s="1"/>
  <c r="P188" i="25"/>
  <c r="P67" i="71"/>
  <c r="P68" i="70"/>
  <c r="H153" i="56"/>
  <c r="G139" i="25"/>
  <c r="G53" i="73"/>
  <c r="G92" i="74" s="1"/>
  <c r="G90" i="75" s="1"/>
  <c r="K66" i="71"/>
  <c r="K187" i="25"/>
  <c r="L234" i="56"/>
  <c r="K67" i="70"/>
  <c r="C193" i="25"/>
  <c r="X193" i="25"/>
  <c r="T200" i="25"/>
  <c r="T71" i="71"/>
  <c r="T72" i="70"/>
  <c r="F132" i="56"/>
  <c r="E51" i="73"/>
  <c r="E90" i="74" s="1"/>
  <c r="E88" i="75" s="1"/>
  <c r="E118" i="25"/>
  <c r="G118" i="25"/>
  <c r="H132" i="56"/>
  <c r="G51" i="73"/>
  <c r="G90" i="74" s="1"/>
  <c r="G88" i="75" s="1"/>
  <c r="P50" i="73"/>
  <c r="P117" i="25"/>
  <c r="U214" i="46"/>
  <c r="S234" i="46"/>
  <c r="S259" i="46" s="1"/>
  <c r="Q131" i="56"/>
  <c r="W51" i="73"/>
  <c r="W90" i="74" s="1"/>
  <c r="W88" i="75" s="1"/>
  <c r="X132" i="56"/>
  <c r="W118" i="25"/>
  <c r="V149" i="56"/>
  <c r="U52" i="73"/>
  <c r="U91" i="74" s="1"/>
  <c r="U89" i="75" s="1"/>
  <c r="U135" i="25"/>
  <c r="J73" i="75"/>
  <c r="J84" i="75" s="1"/>
  <c r="J20" i="75" s="1"/>
  <c r="J86" i="74"/>
  <c r="J20" i="74" s="1"/>
  <c r="F200" i="25"/>
  <c r="F72" i="70"/>
  <c r="F71" i="71"/>
  <c r="G99" i="71"/>
  <c r="D66" i="71"/>
  <c r="E234" i="56"/>
  <c r="D138" i="56"/>
  <c r="D67" i="70"/>
  <c r="D187" i="25"/>
  <c r="C83" i="74"/>
  <c r="D81" i="75"/>
  <c r="C81" i="75" s="1"/>
  <c r="E99" i="70"/>
  <c r="N68" i="70"/>
  <c r="N188" i="25"/>
  <c r="N67" i="71"/>
  <c r="O68" i="70"/>
  <c r="O67" i="71"/>
  <c r="O188" i="25"/>
  <c r="L273" i="25"/>
  <c r="M234" i="46"/>
  <c r="M259" i="46" s="1"/>
  <c r="J117" i="25"/>
  <c r="K131" i="56"/>
  <c r="J50" i="73"/>
  <c r="O214" i="46"/>
  <c r="T53" i="73"/>
  <c r="T92" i="74" s="1"/>
  <c r="T90" i="75" s="1"/>
  <c r="T139" i="25"/>
  <c r="U153" i="56"/>
  <c r="L131" i="56"/>
  <c r="N234" i="46"/>
  <c r="N259" i="46" s="1"/>
  <c r="K117" i="25"/>
  <c r="P214" i="46"/>
  <c r="K50" i="73"/>
  <c r="N50" i="73"/>
  <c r="S214" i="46"/>
  <c r="Q234" i="46"/>
  <c r="Q259" i="46" s="1"/>
  <c r="O131" i="56"/>
  <c r="N117" i="25"/>
  <c r="L117" i="25"/>
  <c r="M131" i="56"/>
  <c r="Q214" i="46"/>
  <c r="L50" i="73"/>
  <c r="O234" i="46"/>
  <c r="O259" i="46" s="1"/>
  <c r="D315" i="25"/>
  <c r="C191" i="25"/>
  <c r="X191" i="25"/>
  <c r="F234" i="56"/>
  <c r="E66" i="71"/>
  <c r="E67" i="70"/>
  <c r="E187" i="25"/>
  <c r="Q73" i="75"/>
  <c r="Q84" i="75" s="1"/>
  <c r="Q20" i="75" s="1"/>
  <c r="Q86" i="74"/>
  <c r="Q20" i="74" s="1"/>
  <c r="I66" i="71"/>
  <c r="I187" i="25"/>
  <c r="I67" i="70"/>
  <c r="J234" i="56"/>
  <c r="U66" i="71"/>
  <c r="U187" i="25"/>
  <c r="V234" i="56"/>
  <c r="U67" i="70"/>
  <c r="F67" i="70"/>
  <c r="G234" i="56"/>
  <c r="F187" i="25"/>
  <c r="F66" i="71"/>
  <c r="R67" i="71"/>
  <c r="R68" i="70"/>
  <c r="R188" i="25"/>
  <c r="R73" i="75"/>
  <c r="R84" i="75" s="1"/>
  <c r="R20" i="75" s="1"/>
  <c r="R86" i="74"/>
  <c r="R20" i="74" s="1"/>
  <c r="T305" i="25"/>
  <c r="G188" i="25"/>
  <c r="G68" i="70"/>
  <c r="G67" i="71"/>
  <c r="N99" i="70"/>
  <c r="M139" i="25"/>
  <c r="N153" i="56"/>
  <c r="M53" i="73"/>
  <c r="M92" i="74" s="1"/>
  <c r="M90" i="75" s="1"/>
  <c r="R118" i="25"/>
  <c r="S132" i="56"/>
  <c r="R51" i="73"/>
  <c r="R90" i="74" s="1"/>
  <c r="R88" i="75" s="1"/>
  <c r="R234" i="46"/>
  <c r="R259" i="46" s="1"/>
  <c r="O50" i="73"/>
  <c r="O117" i="25"/>
  <c r="T214" i="46"/>
  <c r="P131" i="56"/>
  <c r="V135" i="25"/>
  <c r="W149" i="56"/>
  <c r="V52" i="73"/>
  <c r="V91" i="74" s="1"/>
  <c r="V89" i="75" s="1"/>
  <c r="T131" i="56"/>
  <c r="S50" i="73"/>
  <c r="S117" i="25"/>
  <c r="X214" i="46"/>
  <c r="V234" i="46"/>
  <c r="V259" i="46" s="1"/>
  <c r="S273" i="25"/>
  <c r="J99" i="71"/>
  <c r="S305" i="25"/>
  <c r="Q67" i="71"/>
  <c r="Q68" i="70"/>
  <c r="Q188" i="25"/>
  <c r="C210" i="47"/>
  <c r="C224" i="47" s="1"/>
  <c r="F305" i="25"/>
  <c r="O234" i="56"/>
  <c r="N66" i="71"/>
  <c r="N67" i="70"/>
  <c r="N187" i="25"/>
  <c r="O273" i="25"/>
  <c r="G71" i="71"/>
  <c r="G72" i="70"/>
  <c r="G200" i="25"/>
  <c r="K68" i="70"/>
  <c r="K188" i="25"/>
  <c r="K67" i="71"/>
  <c r="P200" i="25"/>
  <c r="P71" i="71"/>
  <c r="P72" i="70"/>
  <c r="P273" i="25"/>
  <c r="D81" i="70"/>
  <c r="D71" i="69"/>
  <c r="D51" i="65"/>
  <c r="E233" i="56"/>
  <c r="D80" i="71"/>
  <c r="D180" i="25"/>
  <c r="R131" i="56"/>
  <c r="T234" i="46"/>
  <c r="T259" i="46" s="1"/>
  <c r="Q50" i="73"/>
  <c r="V214" i="46"/>
  <c r="Q117" i="25"/>
  <c r="F52" i="73"/>
  <c r="F91" i="74" s="1"/>
  <c r="F89" i="75" s="1"/>
  <c r="G149" i="56"/>
  <c r="F135" i="25"/>
  <c r="M214" i="46"/>
  <c r="H50" i="73"/>
  <c r="I131" i="56"/>
  <c r="K234" i="46"/>
  <c r="K259" i="46" s="1"/>
  <c r="H117" i="25"/>
  <c r="I52" i="73"/>
  <c r="I91" i="74" s="1"/>
  <c r="I89" i="75" s="1"/>
  <c r="J149" i="56"/>
  <c r="I135" i="25"/>
  <c r="T315" i="25"/>
  <c r="Q99" i="71"/>
  <c r="N305" i="25"/>
  <c r="J200" i="25"/>
  <c r="J71" i="71"/>
  <c r="J72" i="70"/>
  <c r="J75" i="70"/>
  <c r="J209" i="25"/>
  <c r="J74" i="71"/>
  <c r="H99" i="70"/>
  <c r="V73" i="75"/>
  <c r="V84" i="75" s="1"/>
  <c r="V20" i="75" s="1"/>
  <c r="V86" i="74"/>
  <c r="V20" i="74" s="1"/>
  <c r="D188" i="25"/>
  <c r="D67" i="71"/>
  <c r="D139" i="56"/>
  <c r="K137" i="44" s="1"/>
  <c r="L137" i="44" s="1"/>
  <c r="D68" i="70"/>
  <c r="G305" i="25"/>
  <c r="W78" i="70"/>
  <c r="W18" i="70" s="1"/>
  <c r="W98" i="70"/>
  <c r="W100" i="70" s="1"/>
  <c r="F149" i="56"/>
  <c r="E135" i="25"/>
  <c r="E52" i="73"/>
  <c r="E91" i="74" s="1"/>
  <c r="E89" i="75" s="1"/>
  <c r="X153" i="56"/>
  <c r="W139" i="25"/>
  <c r="W53" i="73"/>
  <c r="W92" i="74" s="1"/>
  <c r="W90" i="75" s="1"/>
  <c r="D82" i="70"/>
  <c r="D81" i="71"/>
  <c r="D72" i="69"/>
  <c r="D52" i="65"/>
  <c r="D181" i="25"/>
  <c r="D92" i="74"/>
  <c r="F153" i="56"/>
  <c r="E139" i="25"/>
  <c r="E53" i="73"/>
  <c r="E92" i="74" s="1"/>
  <c r="E90" i="75" s="1"/>
  <c r="L214" i="46"/>
  <c r="G50" i="73"/>
  <c r="H131" i="56"/>
  <c r="J234" i="46"/>
  <c r="J259" i="46" s="1"/>
  <c r="G117" i="25"/>
  <c r="P135" i="25"/>
  <c r="P52" i="73"/>
  <c r="P91" i="74" s="1"/>
  <c r="P89" i="75" s="1"/>
  <c r="Q149" i="56"/>
  <c r="X149" i="56"/>
  <c r="W135" i="25"/>
  <c r="W52" i="73"/>
  <c r="W91" i="74" s="1"/>
  <c r="W89" i="75" s="1"/>
  <c r="V131" i="56"/>
  <c r="X234" i="46"/>
  <c r="X259" i="46" s="1"/>
  <c r="U50" i="73"/>
  <c r="Z214" i="46"/>
  <c r="U117" i="25"/>
  <c r="O315" i="25"/>
  <c r="S200" i="25"/>
  <c r="S72" i="70"/>
  <c r="S71" i="71"/>
  <c r="E74" i="71"/>
  <c r="E209" i="25"/>
  <c r="E75" i="70"/>
  <c r="C70" i="71"/>
  <c r="I68" i="70"/>
  <c r="I188" i="25"/>
  <c r="I67" i="71"/>
  <c r="CO138" i="46"/>
  <c r="AA235" i="46"/>
  <c r="D209" i="25"/>
  <c r="D75" i="70"/>
  <c r="D74" i="71"/>
  <c r="D160" i="56"/>
  <c r="K158" i="44" s="1"/>
  <c r="L158" i="44" s="1"/>
  <c r="E315" i="25"/>
  <c r="G73" i="75"/>
  <c r="G84" i="75" s="1"/>
  <c r="G20" i="75" s="1"/>
  <c r="G86" i="74"/>
  <c r="G20" i="74" s="1"/>
  <c r="K74" i="71"/>
  <c r="K209" i="25"/>
  <c r="K75" i="70"/>
  <c r="L68" i="70"/>
  <c r="L67" i="71"/>
  <c r="L188" i="25"/>
  <c r="L66" i="71"/>
  <c r="L67" i="70"/>
  <c r="M234" i="56"/>
  <c r="L187" i="25"/>
  <c r="T273" i="25"/>
  <c r="K153" i="56"/>
  <c r="J53" i="73"/>
  <c r="J92" i="74" s="1"/>
  <c r="J90" i="75" s="1"/>
  <c r="J139" i="25"/>
  <c r="T135" i="25"/>
  <c r="T52" i="73"/>
  <c r="T91" i="74" s="1"/>
  <c r="T89" i="75" s="1"/>
  <c r="U149" i="56"/>
  <c r="K118" i="25"/>
  <c r="L132" i="56"/>
  <c r="K51" i="73"/>
  <c r="K90" i="74" s="1"/>
  <c r="K88" i="75" s="1"/>
  <c r="N118" i="25"/>
  <c r="N51" i="73"/>
  <c r="N90" i="74" s="1"/>
  <c r="N88" i="75" s="1"/>
  <c r="O132" i="56"/>
  <c r="L52" i="73"/>
  <c r="L91" i="74" s="1"/>
  <c r="L89" i="75" s="1"/>
  <c r="M149" i="56"/>
  <c r="L135" i="25"/>
  <c r="E73" i="75"/>
  <c r="E84" i="75" s="1"/>
  <c r="E20" i="75" s="1"/>
  <c r="E86" i="74"/>
  <c r="E20" i="74" s="1"/>
  <c r="Q200" i="25"/>
  <c r="Q71" i="71"/>
  <c r="Q72" i="70"/>
  <c r="Q67" i="70"/>
  <c r="Q187" i="25"/>
  <c r="Q66" i="71"/>
  <c r="R234" i="56"/>
  <c r="O305" i="25"/>
  <c r="R99" i="70"/>
  <c r="U200" i="25"/>
  <c r="U71" i="71"/>
  <c r="U72" i="70"/>
  <c r="U73" i="75"/>
  <c r="U84" i="75" s="1"/>
  <c r="U20" i="75" s="1"/>
  <c r="U86" i="74"/>
  <c r="U20" i="74" s="1"/>
  <c r="F73" i="75"/>
  <c r="F84" i="75" s="1"/>
  <c r="F20" i="75" s="1"/>
  <c r="F86" i="74"/>
  <c r="F20" i="74" s="1"/>
  <c r="R273" i="25"/>
  <c r="V74" i="71"/>
  <c r="V75" i="70"/>
  <c r="V209" i="25"/>
  <c r="D140" i="56"/>
  <c r="K138" i="44" s="1"/>
  <c r="L138" i="44" s="1"/>
  <c r="D189" i="25"/>
  <c r="C69" i="71"/>
  <c r="N72" i="70"/>
  <c r="N200" i="25"/>
  <c r="N71" i="71"/>
  <c r="M209" i="25"/>
  <c r="M75" i="70"/>
  <c r="M74" i="71"/>
  <c r="K200" i="25"/>
  <c r="K71" i="71"/>
  <c r="K72" i="70"/>
  <c r="P74" i="71"/>
  <c r="P75" i="70"/>
  <c r="P209" i="25"/>
  <c r="D73" i="69"/>
  <c r="D82" i="71"/>
  <c r="D83" i="70"/>
  <c r="D53" i="65"/>
  <c r="D198" i="25"/>
  <c r="T68" i="70"/>
  <c r="T67" i="71"/>
  <c r="T188" i="25"/>
  <c r="N149" i="56"/>
  <c r="M135" i="25"/>
  <c r="M52" i="73"/>
  <c r="M91" i="74" s="1"/>
  <c r="M89" i="75" s="1"/>
  <c r="R50" i="73"/>
  <c r="S131" i="56"/>
  <c r="R117" i="25"/>
  <c r="U234" i="46"/>
  <c r="U259" i="46" s="1"/>
  <c r="W214" i="46"/>
  <c r="O52" i="73"/>
  <c r="O91" i="74" s="1"/>
  <c r="O89" i="75" s="1"/>
  <c r="P149" i="56"/>
  <c r="O135" i="25"/>
  <c r="V53" i="73"/>
  <c r="V92" i="74" s="1"/>
  <c r="V90" i="75" s="1"/>
  <c r="W153" i="56"/>
  <c r="V139" i="25"/>
  <c r="S51" i="73"/>
  <c r="S90" i="74" s="1"/>
  <c r="S88" i="75" s="1"/>
  <c r="S118" i="25"/>
  <c r="T132" i="56"/>
  <c r="T234" i="56"/>
  <c r="S66" i="71"/>
  <c r="S187" i="25"/>
  <c r="S67" i="70"/>
  <c r="J315" i="25"/>
  <c r="J305" i="25"/>
  <c r="E188" i="25"/>
  <c r="E67" i="71"/>
  <c r="E68" i="70"/>
  <c r="U209" i="25"/>
  <c r="U75" i="70"/>
  <c r="U74" i="71"/>
  <c r="C186" i="25"/>
  <c r="V67" i="71"/>
  <c r="V68" i="70"/>
  <c r="V188" i="25"/>
  <c r="M68" i="70"/>
  <c r="M188" i="25"/>
  <c r="M67" i="71"/>
  <c r="O200" i="25"/>
  <c r="O71" i="71"/>
  <c r="O72" i="70"/>
  <c r="L209" i="25"/>
  <c r="L75" i="70"/>
  <c r="L74" i="71"/>
  <c r="I305" i="25"/>
  <c r="P86" i="74"/>
  <c r="P20" i="74" s="1"/>
  <c r="P73" i="75"/>
  <c r="P84" i="75" s="1"/>
  <c r="P20" i="75" s="1"/>
  <c r="Q53" i="73"/>
  <c r="Q92" i="74" s="1"/>
  <c r="Q90" i="75" s="1"/>
  <c r="R153" i="56"/>
  <c r="Q139" i="25"/>
  <c r="F117" i="25"/>
  <c r="K214" i="46"/>
  <c r="I234" i="46"/>
  <c r="I259" i="46" s="1"/>
  <c r="F50" i="73"/>
  <c r="G131" i="56"/>
  <c r="H135" i="25"/>
  <c r="H52" i="73"/>
  <c r="H91" i="74" s="1"/>
  <c r="H89" i="75" s="1"/>
  <c r="I149" i="56"/>
  <c r="I139" i="25"/>
  <c r="J153" i="56"/>
  <c r="I53" i="73"/>
  <c r="I92" i="74" s="1"/>
  <c r="I90" i="75" s="1"/>
  <c r="S68" i="70"/>
  <c r="S67" i="71"/>
  <c r="S188" i="25"/>
  <c r="C274" i="25"/>
  <c r="U305" i="25"/>
  <c r="T99" i="71"/>
  <c r="Q315" i="25"/>
  <c r="H315" i="25"/>
  <c r="C137" i="25"/>
  <c r="C125" i="25"/>
  <c r="M273" i="25"/>
  <c r="W98" i="71"/>
  <c r="W100" i="71" s="1"/>
  <c r="W77" i="71"/>
  <c r="W17" i="71" s="1"/>
  <c r="D90" i="74"/>
  <c r="D74" i="69"/>
  <c r="D83" i="71"/>
  <c r="D84" i="70"/>
  <c r="D54" i="65"/>
  <c r="D202" i="25"/>
  <c r="J214" i="46"/>
  <c r="E117" i="25"/>
  <c r="H234" i="46"/>
  <c r="H259" i="46" s="1"/>
  <c r="F131" i="56"/>
  <c r="E50" i="73"/>
  <c r="G52" i="73"/>
  <c r="G91" i="74" s="1"/>
  <c r="G89" i="75" s="1"/>
  <c r="G135" i="25"/>
  <c r="H149" i="56"/>
  <c r="Q132" i="56"/>
  <c r="P51" i="73"/>
  <c r="P90" i="74" s="1"/>
  <c r="P88" i="75" s="1"/>
  <c r="P118" i="25"/>
  <c r="X131" i="56"/>
  <c r="W117" i="25"/>
  <c r="W50" i="73"/>
  <c r="Z234" i="46"/>
  <c r="Z259" i="46" s="1"/>
  <c r="AB214" i="46"/>
  <c r="U118" i="25"/>
  <c r="V132" i="56"/>
  <c r="U51" i="73"/>
  <c r="U90" i="74" s="1"/>
  <c r="U88" i="75" s="1"/>
  <c r="X199" i="25"/>
  <c r="C199" i="25"/>
  <c r="G99" i="70"/>
  <c r="R75" i="70"/>
  <c r="R74" i="71"/>
  <c r="R209" i="25"/>
  <c r="C124" i="25"/>
  <c r="D273" i="25"/>
  <c r="D86" i="74"/>
  <c r="C75" i="74"/>
  <c r="D73" i="75"/>
  <c r="L160" i="44"/>
  <c r="J226" i="44" s="1"/>
  <c r="I226" i="44"/>
  <c r="H234" i="56"/>
  <c r="G187" i="25"/>
  <c r="G67" i="70"/>
  <c r="G66" i="71"/>
  <c r="T187" i="25"/>
  <c r="T66" i="71"/>
  <c r="U234" i="56"/>
  <c r="T67" i="70"/>
  <c r="J135" i="25"/>
  <c r="J52" i="73"/>
  <c r="J91" i="74" s="1"/>
  <c r="J89" i="75" s="1"/>
  <c r="K149" i="56"/>
  <c r="T51" i="73"/>
  <c r="T90" i="74" s="1"/>
  <c r="T88" i="75" s="1"/>
  <c r="U132" i="56"/>
  <c r="T118" i="25"/>
  <c r="K53" i="73"/>
  <c r="K92" i="74" s="1"/>
  <c r="K90" i="75" s="1"/>
  <c r="K139" i="25"/>
  <c r="L153" i="56"/>
  <c r="O153" i="56"/>
  <c r="N139" i="25"/>
  <c r="N53" i="73"/>
  <c r="N92" i="74" s="1"/>
  <c r="N90" i="75" s="1"/>
  <c r="L118" i="25"/>
  <c r="L51" i="73"/>
  <c r="L90" i="74" s="1"/>
  <c r="L88" i="75" s="1"/>
  <c r="M132" i="56"/>
  <c r="S74" i="71"/>
  <c r="S209" i="25"/>
  <c r="S75" i="70"/>
  <c r="K140" i="44"/>
  <c r="D235" i="56"/>
  <c r="R305" i="25"/>
  <c r="E273" i="25"/>
  <c r="I86" i="74"/>
  <c r="I20" i="74" s="1"/>
  <c r="I73" i="75"/>
  <c r="I84" i="75" s="1"/>
  <c r="I20" i="75" s="1"/>
  <c r="R99" i="71"/>
  <c r="V305" i="25"/>
  <c r="F273" i="25"/>
  <c r="R187" i="25"/>
  <c r="R67" i="70"/>
  <c r="R66" i="71"/>
  <c r="S234" i="56"/>
  <c r="C126" i="25"/>
  <c r="C70" i="70"/>
  <c r="O209" i="25"/>
  <c r="O75" i="70"/>
  <c r="O74" i="71"/>
  <c r="N315" i="25"/>
  <c r="L71" i="71"/>
  <c r="L72" i="70"/>
  <c r="L200" i="25"/>
  <c r="D91" i="74"/>
  <c r="M117" i="25"/>
  <c r="P234" i="46"/>
  <c r="P259" i="46" s="1"/>
  <c r="N131" i="56"/>
  <c r="M50" i="73"/>
  <c r="R214" i="46"/>
  <c r="R139" i="25"/>
  <c r="R53" i="73"/>
  <c r="R92" i="74" s="1"/>
  <c r="R90" i="75" s="1"/>
  <c r="S153" i="56"/>
  <c r="O53" i="73"/>
  <c r="O92" i="74" s="1"/>
  <c r="O90" i="75" s="1"/>
  <c r="P153" i="56"/>
  <c r="O139" i="25"/>
  <c r="Y234" i="46"/>
  <c r="Y259" i="46" s="1"/>
  <c r="V117" i="25"/>
  <c r="AA214" i="46"/>
  <c r="V50" i="73"/>
  <c r="W131" i="56"/>
  <c r="S52" i="73"/>
  <c r="S91" i="74" s="1"/>
  <c r="S89" i="75" s="1"/>
  <c r="S135" i="25"/>
  <c r="T149" i="56"/>
  <c r="L305" i="25"/>
  <c r="S73" i="75"/>
  <c r="S84" i="75" s="1"/>
  <c r="S20" i="75" s="1"/>
  <c r="S86" i="74"/>
  <c r="S20" i="74" s="1"/>
  <c r="J99" i="70"/>
  <c r="C185" i="25"/>
  <c r="F67" i="71"/>
  <c r="F188" i="25"/>
  <c r="F68" i="70"/>
  <c r="N273" i="25"/>
  <c r="O73" i="75"/>
  <c r="O84" i="75" s="1"/>
  <c r="O20" i="75" s="1"/>
  <c r="O86" i="74"/>
  <c r="O20" i="74" s="1"/>
  <c r="P66" i="71"/>
  <c r="P67" i="70"/>
  <c r="P187" i="25"/>
  <c r="Q234" i="56"/>
  <c r="G259" i="46"/>
  <c r="D89" i="74"/>
  <c r="D54" i="73"/>
  <c r="T209" i="25"/>
  <c r="T75" i="70"/>
  <c r="T74" i="71"/>
  <c r="Q135" i="25"/>
  <c r="R149" i="56"/>
  <c r="Q52" i="73"/>
  <c r="Q91" i="74" s="1"/>
  <c r="Q89" i="75" s="1"/>
  <c r="F139" i="25"/>
  <c r="G153" i="56"/>
  <c r="F53" i="73"/>
  <c r="F92" i="74" s="1"/>
  <c r="F90" i="75" s="1"/>
  <c r="H139" i="25"/>
  <c r="H53" i="73"/>
  <c r="H92" i="74" s="1"/>
  <c r="H90" i="75" s="1"/>
  <c r="I153" i="56"/>
  <c r="J131" i="56"/>
  <c r="L234" i="46"/>
  <c r="L259" i="46" s="1"/>
  <c r="I50" i="73"/>
  <c r="N214" i="46"/>
  <c r="I117" i="25"/>
  <c r="T99" i="70"/>
  <c r="I223" i="44"/>
  <c r="L155" i="44"/>
  <c r="J223" i="44" s="1"/>
  <c r="H99" i="71"/>
  <c r="V200" i="25"/>
  <c r="V72" i="70"/>
  <c r="V71" i="71"/>
  <c r="V67" i="70"/>
  <c r="V66" i="71"/>
  <c r="W234" i="56"/>
  <c r="V187" i="25"/>
  <c r="D71" i="71"/>
  <c r="D151" i="56"/>
  <c r="K149" i="44" s="1"/>
  <c r="L149" i="44" s="1"/>
  <c r="D200" i="25"/>
  <c r="D72" i="70"/>
  <c r="H305" i="25"/>
  <c r="M86" i="74"/>
  <c r="M20" i="74" s="1"/>
  <c r="M73" i="75"/>
  <c r="M84" i="75" s="1"/>
  <c r="M20" i="75" s="1"/>
  <c r="W314" i="25"/>
  <c r="M72" i="70"/>
  <c r="M71" i="71"/>
  <c r="M200" i="25"/>
  <c r="H78" i="70" l="1"/>
  <c r="H18" i="70" s="1"/>
  <c r="H98" i="70"/>
  <c r="H100" i="70" s="1"/>
  <c r="H98" i="71"/>
  <c r="H100" i="71" s="1"/>
  <c r="X305" i="25"/>
  <c r="Q314" i="25"/>
  <c r="P314" i="25"/>
  <c r="G314" i="25"/>
  <c r="AC214" i="46"/>
  <c r="F216" i="46" s="1"/>
  <c r="CO131" i="46"/>
  <c r="C305" i="25"/>
  <c r="AA234" i="46"/>
  <c r="AA259" i="46" s="1"/>
  <c r="D153" i="56"/>
  <c r="K151" i="44" s="1"/>
  <c r="L151" i="44" s="1"/>
  <c r="C71" i="71"/>
  <c r="C50" i="73"/>
  <c r="C139" i="25"/>
  <c r="C135" i="25"/>
  <c r="C118" i="25"/>
  <c r="X188" i="25"/>
  <c r="C188" i="25"/>
  <c r="H272" i="25"/>
  <c r="H297" i="25" s="1"/>
  <c r="H161" i="25"/>
  <c r="H163" i="25" s="1"/>
  <c r="Q272" i="25"/>
  <c r="Q297" i="25" s="1"/>
  <c r="Q161" i="25"/>
  <c r="Q163" i="25" s="1"/>
  <c r="Q51" i="65"/>
  <c r="Q71" i="69"/>
  <c r="Q180" i="25"/>
  <c r="Q81" i="70"/>
  <c r="Q80" i="71"/>
  <c r="R233" i="56"/>
  <c r="N78" i="70"/>
  <c r="N18" i="70" s="1"/>
  <c r="N98" i="70"/>
  <c r="N100" i="70" s="1"/>
  <c r="M54" i="65"/>
  <c r="M202" i="25"/>
  <c r="M84" i="70"/>
  <c r="M83" i="71"/>
  <c r="M74" i="69"/>
  <c r="F98" i="71"/>
  <c r="F100" i="71" s="1"/>
  <c r="F77" i="71"/>
  <c r="F17" i="71" s="1"/>
  <c r="U78" i="70"/>
  <c r="U18" i="70" s="1"/>
  <c r="U98" i="70"/>
  <c r="U100" i="70" s="1"/>
  <c r="E77" i="71"/>
  <c r="E17" i="71" s="1"/>
  <c r="E98" i="71"/>
  <c r="E100" i="71" s="1"/>
  <c r="L81" i="70"/>
  <c r="L51" i="65"/>
  <c r="L180" i="25"/>
  <c r="L71" i="69"/>
  <c r="L80" i="71"/>
  <c r="M233" i="56"/>
  <c r="T202" i="25"/>
  <c r="T83" i="71"/>
  <c r="T54" i="65"/>
  <c r="T74" i="69"/>
  <c r="T84" i="70"/>
  <c r="J89" i="74"/>
  <c r="J54" i="73"/>
  <c r="J18" i="73" s="1"/>
  <c r="D234" i="56"/>
  <c r="K136" i="44"/>
  <c r="K98" i="71"/>
  <c r="K100" i="71" s="1"/>
  <c r="K77" i="71"/>
  <c r="K17" i="71" s="1"/>
  <c r="H72" i="69"/>
  <c r="H181" i="25"/>
  <c r="H81" i="71"/>
  <c r="H52" i="65"/>
  <c r="H82" i="70"/>
  <c r="F72" i="69"/>
  <c r="F181" i="25"/>
  <c r="F82" i="70"/>
  <c r="F52" i="65"/>
  <c r="F81" i="71"/>
  <c r="O82" i="70"/>
  <c r="O72" i="69"/>
  <c r="O81" i="71"/>
  <c r="O52" i="65"/>
  <c r="O181" i="25"/>
  <c r="C99" i="70"/>
  <c r="L84" i="70"/>
  <c r="L74" i="69"/>
  <c r="L54" i="65"/>
  <c r="L202" i="25"/>
  <c r="L83" i="71"/>
  <c r="K73" i="69"/>
  <c r="K198" i="25"/>
  <c r="K83" i="70"/>
  <c r="K82" i="71"/>
  <c r="K53" i="65"/>
  <c r="J181" i="25"/>
  <c r="J72" i="69"/>
  <c r="J81" i="71"/>
  <c r="J82" i="70"/>
  <c r="J52" i="65"/>
  <c r="J98" i="70"/>
  <c r="J100" i="70" s="1"/>
  <c r="J78" i="70"/>
  <c r="J18" i="70" s="1"/>
  <c r="V272" i="25"/>
  <c r="V297" i="25" s="1"/>
  <c r="V161" i="25"/>
  <c r="V163" i="25" s="1"/>
  <c r="M272" i="25"/>
  <c r="M297" i="25" s="1"/>
  <c r="M161" i="25"/>
  <c r="M163" i="25" s="1"/>
  <c r="G98" i="70"/>
  <c r="G100" i="70" s="1"/>
  <c r="G78" i="70"/>
  <c r="G18" i="70" s="1"/>
  <c r="F51" i="65"/>
  <c r="G233" i="56"/>
  <c r="F180" i="25"/>
  <c r="F71" i="69"/>
  <c r="F81" i="70"/>
  <c r="F80" i="71"/>
  <c r="F161" i="25"/>
  <c r="F163" i="25" s="1"/>
  <c r="F272" i="25"/>
  <c r="F297" i="25" s="1"/>
  <c r="S78" i="70"/>
  <c r="S18" i="70" s="1"/>
  <c r="S98" i="70"/>
  <c r="S100" i="70" s="1"/>
  <c r="M53" i="65"/>
  <c r="M83" i="70"/>
  <c r="M73" i="69"/>
  <c r="M198" i="25"/>
  <c r="M82" i="71"/>
  <c r="L53" i="65"/>
  <c r="L83" i="70"/>
  <c r="L198" i="25"/>
  <c r="L73" i="69"/>
  <c r="L82" i="71"/>
  <c r="T53" i="65"/>
  <c r="T73" i="69"/>
  <c r="T198" i="25"/>
  <c r="T83" i="70"/>
  <c r="T82" i="71"/>
  <c r="W53" i="65"/>
  <c r="W73" i="69"/>
  <c r="W83" i="70"/>
  <c r="W198" i="25"/>
  <c r="W82" i="71"/>
  <c r="G161" i="25"/>
  <c r="G163" i="25" s="1"/>
  <c r="G272" i="25"/>
  <c r="G297" i="25" s="1"/>
  <c r="D90" i="75"/>
  <c r="C90" i="75" s="1"/>
  <c r="C92" i="74"/>
  <c r="V77" i="71"/>
  <c r="V17" i="71" s="1"/>
  <c r="V98" i="71"/>
  <c r="V100" i="71" s="1"/>
  <c r="P78" i="70"/>
  <c r="P18" i="70" s="1"/>
  <c r="P98" i="70"/>
  <c r="P100" i="70" s="1"/>
  <c r="W233" i="56"/>
  <c r="V180" i="25"/>
  <c r="V51" i="65"/>
  <c r="V81" i="70"/>
  <c r="V71" i="69"/>
  <c r="V80" i="71"/>
  <c r="R202" i="25"/>
  <c r="R54" i="65"/>
  <c r="R83" i="71"/>
  <c r="R84" i="70"/>
  <c r="R74" i="69"/>
  <c r="M89" i="74"/>
  <c r="M54" i="73"/>
  <c r="M18" i="73" s="1"/>
  <c r="C52" i="73"/>
  <c r="R98" i="71"/>
  <c r="R100" i="71" s="1"/>
  <c r="R77" i="71"/>
  <c r="R17" i="71" s="1"/>
  <c r="N84" i="70"/>
  <c r="N74" i="69"/>
  <c r="N54" i="65"/>
  <c r="N202" i="25"/>
  <c r="N83" i="71"/>
  <c r="T98" i="71"/>
  <c r="T100" i="71" s="1"/>
  <c r="T77" i="71"/>
  <c r="T17" i="71" s="1"/>
  <c r="C73" i="75"/>
  <c r="D84" i="75"/>
  <c r="C273" i="25"/>
  <c r="W51" i="65"/>
  <c r="W80" i="71"/>
  <c r="W180" i="25"/>
  <c r="W71" i="69"/>
  <c r="W81" i="70"/>
  <c r="X233" i="56"/>
  <c r="G82" i="71"/>
  <c r="G198" i="25"/>
  <c r="G83" i="70"/>
  <c r="G53" i="65"/>
  <c r="G73" i="69"/>
  <c r="F233" i="56"/>
  <c r="E81" i="70"/>
  <c r="E80" i="71"/>
  <c r="E71" i="69"/>
  <c r="E51" i="65"/>
  <c r="E180" i="25"/>
  <c r="H53" i="65"/>
  <c r="H83" i="70"/>
  <c r="H73" i="69"/>
  <c r="H198" i="25"/>
  <c r="H82" i="71"/>
  <c r="F54" i="73"/>
  <c r="F18" i="73" s="1"/>
  <c r="F89" i="74"/>
  <c r="S314" i="25"/>
  <c r="R54" i="73"/>
  <c r="R18" i="73" s="1"/>
  <c r="R89" i="74"/>
  <c r="Q98" i="70"/>
  <c r="Q100" i="70" s="1"/>
  <c r="Q78" i="70"/>
  <c r="Q18" i="70" s="1"/>
  <c r="J74" i="69"/>
  <c r="J54" i="65"/>
  <c r="J202" i="25"/>
  <c r="J83" i="71"/>
  <c r="J84" i="70"/>
  <c r="L98" i="70"/>
  <c r="L100" i="70" s="1"/>
  <c r="L78" i="70"/>
  <c r="L18" i="70" s="1"/>
  <c r="C74" i="71"/>
  <c r="U161" i="25"/>
  <c r="U163" i="25" s="1"/>
  <c r="U272" i="25"/>
  <c r="U297" i="25" s="1"/>
  <c r="V233" i="56"/>
  <c r="U81" i="70"/>
  <c r="U71" i="69"/>
  <c r="U180" i="25"/>
  <c r="U80" i="71"/>
  <c r="U51" i="65"/>
  <c r="P53" i="65"/>
  <c r="P83" i="70"/>
  <c r="P82" i="71"/>
  <c r="P198" i="25"/>
  <c r="P73" i="69"/>
  <c r="C53" i="73"/>
  <c r="E53" i="65"/>
  <c r="E83" i="70"/>
  <c r="E82" i="71"/>
  <c r="E73" i="69"/>
  <c r="E198" i="25"/>
  <c r="C68" i="70"/>
  <c r="D313" i="25"/>
  <c r="D55" i="65"/>
  <c r="N98" i="71"/>
  <c r="N100" i="71" s="1"/>
  <c r="N77" i="71"/>
  <c r="N17" i="71" s="1"/>
  <c r="S272" i="25"/>
  <c r="S297" i="25" s="1"/>
  <c r="S161" i="25"/>
  <c r="S163" i="25" s="1"/>
  <c r="V83" i="70"/>
  <c r="V198" i="25"/>
  <c r="V53" i="65"/>
  <c r="V82" i="71"/>
  <c r="V73" i="69"/>
  <c r="O272" i="25"/>
  <c r="O297" i="25" s="1"/>
  <c r="O161" i="25"/>
  <c r="O163" i="25" s="1"/>
  <c r="R82" i="70"/>
  <c r="R181" i="25"/>
  <c r="R81" i="71"/>
  <c r="R52" i="65"/>
  <c r="R72" i="69"/>
  <c r="F314" i="25"/>
  <c r="I78" i="70"/>
  <c r="I18" i="70" s="1"/>
  <c r="I98" i="70"/>
  <c r="I100" i="70" s="1"/>
  <c r="L161" i="25"/>
  <c r="L163" i="25" s="1"/>
  <c r="L272" i="25"/>
  <c r="L297" i="25" s="1"/>
  <c r="K272" i="25"/>
  <c r="K297" i="25" s="1"/>
  <c r="K161" i="25"/>
  <c r="K163" i="25" s="1"/>
  <c r="J81" i="70"/>
  <c r="J180" i="25"/>
  <c r="J51" i="65"/>
  <c r="K233" i="56"/>
  <c r="J71" i="69"/>
  <c r="J80" i="71"/>
  <c r="W72" i="69"/>
  <c r="W52" i="65"/>
  <c r="W82" i="70"/>
  <c r="W181" i="25"/>
  <c r="W81" i="71"/>
  <c r="G81" i="71"/>
  <c r="G82" i="70"/>
  <c r="G181" i="25"/>
  <c r="G52" i="65"/>
  <c r="G72" i="69"/>
  <c r="E181" i="25"/>
  <c r="E72" i="69"/>
  <c r="E52" i="65"/>
  <c r="E82" i="70"/>
  <c r="E81" i="71"/>
  <c r="K78" i="70"/>
  <c r="K18" i="70" s="1"/>
  <c r="K98" i="70"/>
  <c r="K100" i="70" s="1"/>
  <c r="M314" i="25"/>
  <c r="D163" i="25"/>
  <c r="O78" i="70"/>
  <c r="O18" i="70" s="1"/>
  <c r="O98" i="70"/>
  <c r="O100" i="70" s="1"/>
  <c r="V81" i="71"/>
  <c r="V52" i="65"/>
  <c r="V72" i="69"/>
  <c r="V181" i="25"/>
  <c r="V82" i="70"/>
  <c r="M72" i="69"/>
  <c r="M81" i="71"/>
  <c r="M82" i="70"/>
  <c r="M181" i="25"/>
  <c r="M52" i="65"/>
  <c r="T80" i="71"/>
  <c r="U233" i="56"/>
  <c r="T180" i="25"/>
  <c r="T71" i="69"/>
  <c r="T81" i="70"/>
  <c r="T51" i="65"/>
  <c r="T89" i="74"/>
  <c r="T54" i="73"/>
  <c r="T18" i="73" s="1"/>
  <c r="J98" i="71"/>
  <c r="J100" i="71" s="1"/>
  <c r="J77" i="71"/>
  <c r="J17" i="71" s="1"/>
  <c r="X200" i="25"/>
  <c r="C200" i="25"/>
  <c r="V78" i="70"/>
  <c r="V18" i="70" s="1"/>
  <c r="V98" i="70"/>
  <c r="V100" i="70" s="1"/>
  <c r="I161" i="25"/>
  <c r="I163" i="25" s="1"/>
  <c r="I272" i="25"/>
  <c r="I297" i="25" s="1"/>
  <c r="I80" i="71"/>
  <c r="J233" i="56"/>
  <c r="I71" i="69"/>
  <c r="I51" i="65"/>
  <c r="I81" i="70"/>
  <c r="I180" i="25"/>
  <c r="Q83" i="70"/>
  <c r="Q53" i="65"/>
  <c r="Q82" i="71"/>
  <c r="Q73" i="69"/>
  <c r="Q198" i="25"/>
  <c r="P77" i="71"/>
  <c r="P17" i="71" s="1"/>
  <c r="P98" i="71"/>
  <c r="P100" i="71" s="1"/>
  <c r="S82" i="71"/>
  <c r="S198" i="25"/>
  <c r="S83" i="70"/>
  <c r="S73" i="69"/>
  <c r="S53" i="65"/>
  <c r="V89" i="74"/>
  <c r="V54" i="73"/>
  <c r="V18" i="73" s="1"/>
  <c r="N233" i="56"/>
  <c r="M81" i="70"/>
  <c r="M71" i="69"/>
  <c r="M180" i="25"/>
  <c r="M51" i="65"/>
  <c r="M80" i="71"/>
  <c r="D89" i="75"/>
  <c r="C89" i="75" s="1"/>
  <c r="C91" i="74"/>
  <c r="R78" i="70"/>
  <c r="R18" i="70" s="1"/>
  <c r="R98" i="70"/>
  <c r="R100" i="70" s="1"/>
  <c r="K74" i="69"/>
  <c r="K202" i="25"/>
  <c r="K84" i="70"/>
  <c r="K83" i="71"/>
  <c r="K54" i="65"/>
  <c r="T72" i="69"/>
  <c r="T181" i="25"/>
  <c r="T82" i="70"/>
  <c r="T81" i="71"/>
  <c r="T52" i="65"/>
  <c r="T314" i="25"/>
  <c r="Q74" i="69"/>
  <c r="Q83" i="71"/>
  <c r="Q54" i="65"/>
  <c r="Q84" i="70"/>
  <c r="Q202" i="25"/>
  <c r="S77" i="71"/>
  <c r="S17" i="71" s="1"/>
  <c r="S98" i="71"/>
  <c r="S100" i="71" s="1"/>
  <c r="N82" i="70"/>
  <c r="N181" i="25"/>
  <c r="N81" i="71"/>
  <c r="N52" i="65"/>
  <c r="N72" i="69"/>
  <c r="K82" i="70"/>
  <c r="K52" i="65"/>
  <c r="K72" i="69"/>
  <c r="K81" i="71"/>
  <c r="K181" i="25"/>
  <c r="L77" i="71"/>
  <c r="L17" i="71" s="1"/>
  <c r="L98" i="71"/>
  <c r="L100" i="71" s="1"/>
  <c r="C75" i="70"/>
  <c r="G180" i="25"/>
  <c r="G71" i="69"/>
  <c r="H233" i="56"/>
  <c r="G81" i="70"/>
  <c r="G80" i="71"/>
  <c r="G51" i="65"/>
  <c r="W202" i="25"/>
  <c r="W83" i="71"/>
  <c r="W74" i="69"/>
  <c r="W84" i="70"/>
  <c r="W54" i="65"/>
  <c r="I73" i="69"/>
  <c r="I53" i="65"/>
  <c r="I82" i="71"/>
  <c r="I83" i="70"/>
  <c r="I198" i="25"/>
  <c r="H71" i="69"/>
  <c r="I233" i="56"/>
  <c r="H81" i="70"/>
  <c r="H80" i="71"/>
  <c r="H180" i="25"/>
  <c r="H51" i="65"/>
  <c r="F53" i="65"/>
  <c r="F73" i="69"/>
  <c r="F82" i="71"/>
  <c r="F83" i="70"/>
  <c r="F198" i="25"/>
  <c r="Q54" i="73"/>
  <c r="Q18" i="73" s="1"/>
  <c r="Q89" i="74"/>
  <c r="D131" i="56"/>
  <c r="D75" i="69"/>
  <c r="S89" i="74"/>
  <c r="S54" i="73"/>
  <c r="S18" i="73" s="1"/>
  <c r="O54" i="73"/>
  <c r="O18" i="73" s="1"/>
  <c r="O89" i="74"/>
  <c r="U314" i="25"/>
  <c r="I314" i="25"/>
  <c r="E314" i="25"/>
  <c r="X315" i="25"/>
  <c r="L54" i="73"/>
  <c r="L18" i="73" s="1"/>
  <c r="L89" i="74"/>
  <c r="N161" i="25"/>
  <c r="N163" i="25" s="1"/>
  <c r="N272" i="25"/>
  <c r="N297" i="25" s="1"/>
  <c r="N54" i="73"/>
  <c r="N18" i="73" s="1"/>
  <c r="N89" i="74"/>
  <c r="J161" i="25"/>
  <c r="J163" i="25" s="1"/>
  <c r="J272" i="25"/>
  <c r="J297" i="25" s="1"/>
  <c r="D314" i="25"/>
  <c r="X187" i="25"/>
  <c r="C187" i="25"/>
  <c r="C66" i="71"/>
  <c r="D77" i="71"/>
  <c r="D98" i="71"/>
  <c r="D100" i="71" s="1"/>
  <c r="P272" i="25"/>
  <c r="P297" i="25" s="1"/>
  <c r="P161" i="25"/>
  <c r="P163" i="25" s="1"/>
  <c r="M98" i="70"/>
  <c r="M100" i="70" s="1"/>
  <c r="M78" i="70"/>
  <c r="M18" i="70" s="1"/>
  <c r="D297" i="25"/>
  <c r="O98" i="71"/>
  <c r="O100" i="71" s="1"/>
  <c r="O77" i="71"/>
  <c r="O17" i="71" s="1"/>
  <c r="S84" i="70"/>
  <c r="S83" i="71"/>
  <c r="S54" i="65"/>
  <c r="S74" i="69"/>
  <c r="S202" i="25"/>
  <c r="R73" i="69"/>
  <c r="R198" i="25"/>
  <c r="R53" i="65"/>
  <c r="R83" i="70"/>
  <c r="R82" i="71"/>
  <c r="T161" i="25"/>
  <c r="T163" i="25" s="1"/>
  <c r="T272" i="25"/>
  <c r="T297" i="25" s="1"/>
  <c r="P202" i="25"/>
  <c r="P54" i="65"/>
  <c r="P83" i="71"/>
  <c r="P74" i="69"/>
  <c r="P84" i="70"/>
  <c r="I89" i="74"/>
  <c r="I54" i="73"/>
  <c r="I18" i="73" s="1"/>
  <c r="D93" i="74"/>
  <c r="D87" i="75"/>
  <c r="I232" i="44"/>
  <c r="L140" i="44"/>
  <c r="J232" i="44" s="1"/>
  <c r="L52" i="65"/>
  <c r="L181" i="25"/>
  <c r="L82" i="70"/>
  <c r="L72" i="69"/>
  <c r="L81" i="71"/>
  <c r="J73" i="69"/>
  <c r="J82" i="71"/>
  <c r="J53" i="65"/>
  <c r="J198" i="25"/>
  <c r="J83" i="70"/>
  <c r="W161" i="25"/>
  <c r="W163" i="25" s="1"/>
  <c r="W272" i="25"/>
  <c r="W297" i="25" s="1"/>
  <c r="P82" i="70"/>
  <c r="P72" i="69"/>
  <c r="P81" i="71"/>
  <c r="P181" i="25"/>
  <c r="P52" i="65"/>
  <c r="E89" i="74"/>
  <c r="E54" i="73"/>
  <c r="E18" i="73" s="1"/>
  <c r="D88" i="75"/>
  <c r="C88" i="75" s="1"/>
  <c r="C90" i="74"/>
  <c r="S81" i="71"/>
  <c r="S181" i="25"/>
  <c r="S52" i="65"/>
  <c r="S72" i="69"/>
  <c r="S82" i="70"/>
  <c r="V74" i="69"/>
  <c r="V202" i="25"/>
  <c r="V54" i="65"/>
  <c r="V83" i="71"/>
  <c r="V84" i="70"/>
  <c r="S233" i="56"/>
  <c r="R180" i="25"/>
  <c r="R80" i="71"/>
  <c r="R71" i="69"/>
  <c r="R81" i="70"/>
  <c r="R51" i="65"/>
  <c r="C72" i="70"/>
  <c r="V314" i="25"/>
  <c r="H84" i="70"/>
  <c r="H202" i="25"/>
  <c r="H54" i="65"/>
  <c r="H74" i="69"/>
  <c r="H83" i="71"/>
  <c r="F83" i="71"/>
  <c r="F54" i="65"/>
  <c r="F84" i="70"/>
  <c r="F202" i="25"/>
  <c r="F74" i="69"/>
  <c r="D18" i="73"/>
  <c r="O83" i="71"/>
  <c r="O84" i="70"/>
  <c r="O74" i="69"/>
  <c r="O54" i="65"/>
  <c r="O202" i="25"/>
  <c r="R314" i="25"/>
  <c r="T98" i="70"/>
  <c r="T100" i="70" s="1"/>
  <c r="T78" i="70"/>
  <c r="T18" i="70" s="1"/>
  <c r="G77" i="71"/>
  <c r="G17" i="71" s="1"/>
  <c r="G98" i="71"/>
  <c r="G100" i="71" s="1"/>
  <c r="C86" i="74"/>
  <c r="D20" i="74"/>
  <c r="C20" i="74" s="1"/>
  <c r="U181" i="25"/>
  <c r="U81" i="71"/>
  <c r="U72" i="69"/>
  <c r="U82" i="70"/>
  <c r="U52" i="65"/>
  <c r="W54" i="73"/>
  <c r="W18" i="73" s="1"/>
  <c r="W89" i="74"/>
  <c r="E272" i="25"/>
  <c r="E297" i="25" s="1"/>
  <c r="E161" i="25"/>
  <c r="E163" i="25" s="1"/>
  <c r="C51" i="73"/>
  <c r="I83" i="71"/>
  <c r="I202" i="25"/>
  <c r="I54" i="65"/>
  <c r="I74" i="69"/>
  <c r="I84" i="70"/>
  <c r="O53" i="65"/>
  <c r="O73" i="69"/>
  <c r="O82" i="71"/>
  <c r="O198" i="25"/>
  <c r="O83" i="70"/>
  <c r="R161" i="25"/>
  <c r="R163" i="25" s="1"/>
  <c r="R272" i="25"/>
  <c r="R297" i="25" s="1"/>
  <c r="D149" i="56"/>
  <c r="K147" i="44" s="1"/>
  <c r="L147" i="44" s="1"/>
  <c r="X189" i="25"/>
  <c r="C189" i="25"/>
  <c r="Q98" i="71"/>
  <c r="Q100" i="71" s="1"/>
  <c r="Q77" i="71"/>
  <c r="Q17" i="71" s="1"/>
  <c r="L314" i="25"/>
  <c r="X209" i="25"/>
  <c r="C209" i="25"/>
  <c r="U54" i="73"/>
  <c r="U18" i="73" s="1"/>
  <c r="U89" i="74"/>
  <c r="G54" i="73"/>
  <c r="G18" i="73" s="1"/>
  <c r="G89" i="74"/>
  <c r="E84" i="70"/>
  <c r="E54" i="65"/>
  <c r="E74" i="69"/>
  <c r="E83" i="71"/>
  <c r="E202" i="25"/>
  <c r="D132" i="56"/>
  <c r="K130" i="44" s="1"/>
  <c r="L130" i="44" s="1"/>
  <c r="C67" i="71"/>
  <c r="H89" i="74"/>
  <c r="H54" i="73"/>
  <c r="H18" i="73" s="1"/>
  <c r="D84" i="71"/>
  <c r="D85" i="70"/>
  <c r="N314" i="25"/>
  <c r="S51" i="65"/>
  <c r="T233" i="56"/>
  <c r="S71" i="69"/>
  <c r="S81" i="70"/>
  <c r="S180" i="25"/>
  <c r="S80" i="71"/>
  <c r="P233" i="56"/>
  <c r="O51" i="65"/>
  <c r="O180" i="25"/>
  <c r="O80" i="71"/>
  <c r="O81" i="70"/>
  <c r="O71" i="69"/>
  <c r="F98" i="70"/>
  <c r="F100" i="70" s="1"/>
  <c r="F78" i="70"/>
  <c r="F18" i="70" s="1"/>
  <c r="U77" i="71"/>
  <c r="U17" i="71" s="1"/>
  <c r="U98" i="71"/>
  <c r="U100" i="71" s="1"/>
  <c r="I77" i="71"/>
  <c r="I17" i="71" s="1"/>
  <c r="I98" i="71"/>
  <c r="I100" i="71" s="1"/>
  <c r="E98" i="70"/>
  <c r="E100" i="70" s="1"/>
  <c r="E78" i="70"/>
  <c r="E18" i="70" s="1"/>
  <c r="C315" i="25"/>
  <c r="N71" i="69"/>
  <c r="N81" i="70"/>
  <c r="N51" i="65"/>
  <c r="N180" i="25"/>
  <c r="N80" i="71"/>
  <c r="O233" i="56"/>
  <c r="K54" i="73"/>
  <c r="K18" i="73" s="1"/>
  <c r="K89" i="74"/>
  <c r="K180" i="25"/>
  <c r="K51" i="65"/>
  <c r="K71" i="69"/>
  <c r="K81" i="70"/>
  <c r="K80" i="71"/>
  <c r="L233" i="56"/>
  <c r="D78" i="70"/>
  <c r="C67" i="70"/>
  <c r="D98" i="70"/>
  <c r="D100" i="70" s="1"/>
  <c r="U53" i="65"/>
  <c r="U82" i="71"/>
  <c r="U198" i="25"/>
  <c r="U73" i="69"/>
  <c r="U83" i="70"/>
  <c r="P71" i="69"/>
  <c r="P80" i="71"/>
  <c r="P180" i="25"/>
  <c r="P51" i="65"/>
  <c r="Q233" i="56"/>
  <c r="P81" i="70"/>
  <c r="P89" i="74"/>
  <c r="P54" i="73"/>
  <c r="P18" i="73" s="1"/>
  <c r="K314" i="25"/>
  <c r="G54" i="65"/>
  <c r="G84" i="70"/>
  <c r="G202" i="25"/>
  <c r="G83" i="71"/>
  <c r="G74" i="69"/>
  <c r="M98" i="71"/>
  <c r="M100" i="71" s="1"/>
  <c r="M77" i="71"/>
  <c r="M17" i="71" s="1"/>
  <c r="I72" i="69"/>
  <c r="I81" i="71"/>
  <c r="I52" i="65"/>
  <c r="I82" i="70"/>
  <c r="I181" i="25"/>
  <c r="Q82" i="70"/>
  <c r="Q181" i="25"/>
  <c r="Q81" i="71"/>
  <c r="Q72" i="69"/>
  <c r="Q52" i="65"/>
  <c r="C117" i="25"/>
  <c r="O314" i="25"/>
  <c r="I222" i="44"/>
  <c r="L134" i="44"/>
  <c r="J222" i="44" s="1"/>
  <c r="C99" i="71"/>
  <c r="N53" i="65"/>
  <c r="N198" i="25"/>
  <c r="N82" i="71"/>
  <c r="N73" i="69"/>
  <c r="N83" i="70"/>
  <c r="J314" i="25"/>
  <c r="U84" i="70"/>
  <c r="U74" i="69"/>
  <c r="U83" i="71"/>
  <c r="U202" i="25"/>
  <c r="U54" i="65"/>
  <c r="K55" i="65" l="1"/>
  <c r="K17" i="65" s="1"/>
  <c r="C272" i="25"/>
  <c r="C297" i="25" s="1"/>
  <c r="K313" i="25"/>
  <c r="M85" i="70"/>
  <c r="M19" i="70" s="1"/>
  <c r="R85" i="70"/>
  <c r="R19" i="70" s="1"/>
  <c r="P55" i="65"/>
  <c r="P17" i="65" s="1"/>
  <c r="X198" i="25"/>
  <c r="O85" i="70"/>
  <c r="O19" i="70" s="1"/>
  <c r="S75" i="69"/>
  <c r="S23" i="69" s="1"/>
  <c r="C74" i="69"/>
  <c r="C198" i="25"/>
  <c r="C52" i="65"/>
  <c r="E313" i="25"/>
  <c r="E85" i="70"/>
  <c r="E19" i="70" s="1"/>
  <c r="W85" i="70"/>
  <c r="W19" i="70" s="1"/>
  <c r="C83" i="71"/>
  <c r="C54" i="65"/>
  <c r="C314" i="25"/>
  <c r="C83" i="70"/>
  <c r="G55" i="65"/>
  <c r="G17" i="65" s="1"/>
  <c r="G75" i="69"/>
  <c r="G23" i="69" s="1"/>
  <c r="C72" i="69"/>
  <c r="C181" i="25"/>
  <c r="J84" i="71"/>
  <c r="J18" i="71" s="1"/>
  <c r="J313" i="25"/>
  <c r="C53" i="65"/>
  <c r="P85" i="70"/>
  <c r="P19" i="70" s="1"/>
  <c r="C98" i="70"/>
  <c r="C100" i="70" s="1"/>
  <c r="K85" i="70"/>
  <c r="K19" i="70" s="1"/>
  <c r="N313" i="25"/>
  <c r="S313" i="25"/>
  <c r="X202" i="25"/>
  <c r="C84" i="70"/>
  <c r="R84" i="71"/>
  <c r="R18" i="71" s="1"/>
  <c r="H75" i="69"/>
  <c r="H23" i="69" s="1"/>
  <c r="M84" i="71"/>
  <c r="M18" i="71" s="1"/>
  <c r="T75" i="69"/>
  <c r="T23" i="69" s="1"/>
  <c r="X181" i="25"/>
  <c r="C73" i="69"/>
  <c r="C81" i="71"/>
  <c r="C82" i="70"/>
  <c r="C82" i="71"/>
  <c r="N85" i="70"/>
  <c r="N19" i="70" s="1"/>
  <c r="D19" i="70"/>
  <c r="U93" i="74"/>
  <c r="U21" i="74" s="1"/>
  <c r="U87" i="75"/>
  <c r="U91" i="75" s="1"/>
  <c r="U21" i="75" s="1"/>
  <c r="E44" i="74"/>
  <c r="E47" i="69"/>
  <c r="E36" i="70"/>
  <c r="C39" i="72"/>
  <c r="E41" i="65"/>
  <c r="E40" i="73"/>
  <c r="E36" i="47"/>
  <c r="E42" i="75"/>
  <c r="E35" i="71"/>
  <c r="E93" i="74"/>
  <c r="E21" i="74" s="1"/>
  <c r="E87" i="75"/>
  <c r="E91" i="75" s="1"/>
  <c r="E21" i="75" s="1"/>
  <c r="D91" i="75"/>
  <c r="I93" i="74"/>
  <c r="I21" i="74" s="1"/>
  <c r="I87" i="75"/>
  <c r="I91" i="75" s="1"/>
  <c r="I21" i="75" s="1"/>
  <c r="J35" i="71"/>
  <c r="J47" i="69"/>
  <c r="J42" i="75"/>
  <c r="J40" i="73"/>
  <c r="J41" i="65"/>
  <c r="J44" i="74"/>
  <c r="J36" i="70"/>
  <c r="J36" i="47"/>
  <c r="N44" i="74"/>
  <c r="N47" i="69"/>
  <c r="N35" i="71"/>
  <c r="N36" i="47"/>
  <c r="N42" i="75"/>
  <c r="N36" i="70"/>
  <c r="N41" i="65"/>
  <c r="N40" i="73"/>
  <c r="C71" i="69"/>
  <c r="H85" i="70"/>
  <c r="H19" i="70" s="1"/>
  <c r="I313" i="25"/>
  <c r="C161" i="25"/>
  <c r="X180" i="25"/>
  <c r="U84" i="71"/>
  <c r="U18" i="71" s="1"/>
  <c r="W55" i="65"/>
  <c r="W17" i="65" s="1"/>
  <c r="V55" i="65"/>
  <c r="V17" i="65" s="1"/>
  <c r="F40" i="73"/>
  <c r="F36" i="70"/>
  <c r="F41" i="65"/>
  <c r="F42" i="75"/>
  <c r="F47" i="69"/>
  <c r="F36" i="47"/>
  <c r="F44" i="74"/>
  <c r="F35" i="71"/>
  <c r="F313" i="25"/>
  <c r="L136" i="44"/>
  <c r="J231" i="44" s="1"/>
  <c r="I231" i="44"/>
  <c r="L313" i="25"/>
  <c r="Q75" i="69"/>
  <c r="Q23" i="69" s="1"/>
  <c r="H40" i="73"/>
  <c r="H36" i="47"/>
  <c r="H36" i="70"/>
  <c r="H41" i="65"/>
  <c r="H42" i="75"/>
  <c r="H47" i="69"/>
  <c r="H35" i="71"/>
  <c r="H44" i="74"/>
  <c r="P87" i="75"/>
  <c r="P91" i="75" s="1"/>
  <c r="P21" i="75" s="1"/>
  <c r="P93" i="74"/>
  <c r="P21" i="74" s="1"/>
  <c r="P313" i="25"/>
  <c r="K84" i="71"/>
  <c r="K18" i="71" s="1"/>
  <c r="N84" i="71"/>
  <c r="N18" i="71" s="1"/>
  <c r="N75" i="69"/>
  <c r="N23" i="69" s="1"/>
  <c r="O84" i="71"/>
  <c r="O18" i="71" s="1"/>
  <c r="S84" i="71"/>
  <c r="S18" i="71" s="1"/>
  <c r="C81" i="70"/>
  <c r="H93" i="74"/>
  <c r="H21" i="74" s="1"/>
  <c r="H87" i="75"/>
  <c r="H91" i="75" s="1"/>
  <c r="H21" i="75" s="1"/>
  <c r="C18" i="73"/>
  <c r="R55" i="65"/>
  <c r="R17" i="65" s="1"/>
  <c r="R313" i="25"/>
  <c r="D21" i="74"/>
  <c r="X314" i="25"/>
  <c r="N87" i="75"/>
  <c r="N91" i="75" s="1"/>
  <c r="N21" i="75" s="1"/>
  <c r="N93" i="74"/>
  <c r="N21" i="74" s="1"/>
  <c r="L93" i="74"/>
  <c r="L21" i="74" s="1"/>
  <c r="L87" i="75"/>
  <c r="L91" i="75" s="1"/>
  <c r="L21" i="75" s="1"/>
  <c r="D233" i="56"/>
  <c r="K129" i="44"/>
  <c r="H55" i="65"/>
  <c r="H17" i="65" s="1"/>
  <c r="G84" i="71"/>
  <c r="G18" i="71" s="1"/>
  <c r="G313" i="25"/>
  <c r="M55" i="65"/>
  <c r="M17" i="65" s="1"/>
  <c r="I85" i="70"/>
  <c r="I19" i="70" s="1"/>
  <c r="I84" i="71"/>
  <c r="I18" i="71" s="1"/>
  <c r="T87" i="75"/>
  <c r="T91" i="75" s="1"/>
  <c r="T21" i="75" s="1"/>
  <c r="T93" i="74"/>
  <c r="T21" i="74" s="1"/>
  <c r="T313" i="25"/>
  <c r="D41" i="65"/>
  <c r="D44" i="74"/>
  <c r="D40" i="73"/>
  <c r="D47" i="69"/>
  <c r="D35" i="71"/>
  <c r="D42" i="75"/>
  <c r="C163" i="25"/>
  <c r="J117" i="36" s="1"/>
  <c r="D36" i="47"/>
  <c r="D36" i="70"/>
  <c r="J75" i="69"/>
  <c r="J23" i="69" s="1"/>
  <c r="J85" i="70"/>
  <c r="J19" i="70" s="1"/>
  <c r="L35" i="71"/>
  <c r="L41" i="65"/>
  <c r="L42" i="75"/>
  <c r="L36" i="70"/>
  <c r="L40" i="73"/>
  <c r="L44" i="74"/>
  <c r="L36" i="47"/>
  <c r="L47" i="69"/>
  <c r="S40" i="73"/>
  <c r="S36" i="70"/>
  <c r="S41" i="65"/>
  <c r="S36" i="47"/>
  <c r="S35" i="71"/>
  <c r="S42" i="75"/>
  <c r="S47" i="69"/>
  <c r="S44" i="74"/>
  <c r="C51" i="65"/>
  <c r="C180" i="25"/>
  <c r="U313" i="25"/>
  <c r="E55" i="65"/>
  <c r="E17" i="65" s="1"/>
  <c r="W75" i="69"/>
  <c r="W23" i="69" s="1"/>
  <c r="V84" i="71"/>
  <c r="V18" i="71" s="1"/>
  <c r="V313" i="25"/>
  <c r="F84" i="71"/>
  <c r="F18" i="71" s="1"/>
  <c r="M44" i="74"/>
  <c r="M41" i="65"/>
  <c r="M36" i="70"/>
  <c r="M47" i="69"/>
  <c r="M36" i="47"/>
  <c r="M42" i="75"/>
  <c r="M40" i="73"/>
  <c r="M35" i="71"/>
  <c r="L55" i="65"/>
  <c r="L17" i="65" s="1"/>
  <c r="Q84" i="71"/>
  <c r="Q18" i="71" s="1"/>
  <c r="Q55" i="65"/>
  <c r="Q17" i="65" s="1"/>
  <c r="P84" i="71"/>
  <c r="P18" i="71" s="1"/>
  <c r="K93" i="74"/>
  <c r="K21" i="74" s="1"/>
  <c r="K87" i="75"/>
  <c r="K91" i="75" s="1"/>
  <c r="K21" i="75" s="1"/>
  <c r="O313" i="25"/>
  <c r="S55" i="65"/>
  <c r="S17" i="65" s="1"/>
  <c r="D18" i="71"/>
  <c r="G93" i="74"/>
  <c r="G21" i="74" s="1"/>
  <c r="G87" i="75"/>
  <c r="G91" i="75" s="1"/>
  <c r="G21" i="75" s="1"/>
  <c r="W87" i="75"/>
  <c r="W91" i="75" s="1"/>
  <c r="W21" i="75" s="1"/>
  <c r="W93" i="74"/>
  <c r="W21" i="74" s="1"/>
  <c r="C54" i="73"/>
  <c r="C89" i="74"/>
  <c r="C77" i="71"/>
  <c r="D17" i="71"/>
  <c r="C17" i="71" s="1"/>
  <c r="S93" i="74"/>
  <c r="S21" i="74" s="1"/>
  <c r="S87" i="75"/>
  <c r="S91" i="75" s="1"/>
  <c r="S21" i="75" s="1"/>
  <c r="Q93" i="74"/>
  <c r="Q21" i="74" s="1"/>
  <c r="Q87" i="75"/>
  <c r="Q91" i="75" s="1"/>
  <c r="Q21" i="75" s="1"/>
  <c r="H313" i="25"/>
  <c r="G85" i="70"/>
  <c r="G19" i="70" s="1"/>
  <c r="M313" i="25"/>
  <c r="I55" i="65"/>
  <c r="I17" i="65" s="1"/>
  <c r="T55" i="65"/>
  <c r="T17" i="65" s="1"/>
  <c r="K44" i="74"/>
  <c r="K47" i="69"/>
  <c r="K40" i="73"/>
  <c r="K35" i="71"/>
  <c r="K42" i="75"/>
  <c r="K41" i="65"/>
  <c r="K36" i="47"/>
  <c r="K36" i="70"/>
  <c r="O41" i="65"/>
  <c r="O40" i="73"/>
  <c r="O36" i="47"/>
  <c r="O42" i="75"/>
  <c r="O36" i="70"/>
  <c r="O44" i="74"/>
  <c r="O47" i="69"/>
  <c r="O35" i="71"/>
  <c r="D17" i="65"/>
  <c r="U75" i="69"/>
  <c r="U23" i="69" s="1"/>
  <c r="U44" i="74"/>
  <c r="U41" i="65"/>
  <c r="U42" i="75"/>
  <c r="U36" i="70"/>
  <c r="U47" i="69"/>
  <c r="U36" i="47"/>
  <c r="U35" i="71"/>
  <c r="U40" i="73"/>
  <c r="F93" i="74"/>
  <c r="F21" i="74" s="1"/>
  <c r="F87" i="75"/>
  <c r="F91" i="75" s="1"/>
  <c r="F21" i="75" s="1"/>
  <c r="C202" i="25"/>
  <c r="E75" i="69"/>
  <c r="E23" i="69" s="1"/>
  <c r="W313" i="25"/>
  <c r="C84" i="75"/>
  <c r="D20" i="75"/>
  <c r="C20" i="75" s="1"/>
  <c r="V75" i="69"/>
  <c r="V23" i="69" s="1"/>
  <c r="F85" i="70"/>
  <c r="F19" i="70" s="1"/>
  <c r="F55" i="65"/>
  <c r="F17" i="65" s="1"/>
  <c r="L84" i="71"/>
  <c r="L18" i="71" s="1"/>
  <c r="L85" i="70"/>
  <c r="L19" i="70" s="1"/>
  <c r="Q85" i="70"/>
  <c r="Q19" i="70" s="1"/>
  <c r="Q36" i="47"/>
  <c r="Q36" i="70"/>
  <c r="Q40" i="73"/>
  <c r="Q41" i="65"/>
  <c r="Q47" i="69"/>
  <c r="Q35" i="71"/>
  <c r="Q42" i="75"/>
  <c r="Q44" i="74"/>
  <c r="P75" i="69"/>
  <c r="P23" i="69" s="1"/>
  <c r="D18" i="70"/>
  <c r="C18" i="70" s="1"/>
  <c r="C78" i="70"/>
  <c r="K75" i="69"/>
  <c r="K23" i="69" s="1"/>
  <c r="N55" i="65"/>
  <c r="N17" i="65" s="1"/>
  <c r="O75" i="69"/>
  <c r="O23" i="69" s="1"/>
  <c r="O55" i="65"/>
  <c r="O17" i="65" s="1"/>
  <c r="S85" i="70"/>
  <c r="S19" i="70" s="1"/>
  <c r="C80" i="71"/>
  <c r="R36" i="70"/>
  <c r="R47" i="69"/>
  <c r="R40" i="73"/>
  <c r="R41" i="65"/>
  <c r="R35" i="71"/>
  <c r="R44" i="74"/>
  <c r="R42" i="75"/>
  <c r="R36" i="47"/>
  <c r="R75" i="69"/>
  <c r="R23" i="69" s="1"/>
  <c r="W41" i="65"/>
  <c r="W36" i="47"/>
  <c r="W36" i="70"/>
  <c r="W42" i="75"/>
  <c r="W35" i="71"/>
  <c r="W47" i="69"/>
  <c r="W40" i="73"/>
  <c r="W44" i="74"/>
  <c r="T35" i="71"/>
  <c r="T36" i="47"/>
  <c r="T40" i="73"/>
  <c r="T42" i="75"/>
  <c r="T36" i="70"/>
  <c r="T44" i="74"/>
  <c r="T47" i="69"/>
  <c r="T41" i="65"/>
  <c r="P44" i="74"/>
  <c r="P35" i="71"/>
  <c r="P36" i="70"/>
  <c r="P47" i="69"/>
  <c r="P36" i="47"/>
  <c r="P42" i="75"/>
  <c r="P40" i="73"/>
  <c r="P41" i="65"/>
  <c r="C98" i="71"/>
  <c r="C100" i="71" s="1"/>
  <c r="O93" i="74"/>
  <c r="O21" i="74" s="1"/>
  <c r="O87" i="75"/>
  <c r="O91" i="75" s="1"/>
  <c r="O21" i="75" s="1"/>
  <c r="D23" i="69"/>
  <c r="H84" i="71"/>
  <c r="H18" i="71" s="1"/>
  <c r="M75" i="69"/>
  <c r="M23" i="69" s="1"/>
  <c r="V93" i="74"/>
  <c r="V21" i="74" s="1"/>
  <c r="V87" i="75"/>
  <c r="V91" i="75" s="1"/>
  <c r="V21" i="75" s="1"/>
  <c r="I75" i="69"/>
  <c r="I23" i="69" s="1"/>
  <c r="I35" i="71"/>
  <c r="I42" i="75"/>
  <c r="I36" i="70"/>
  <c r="I40" i="73"/>
  <c r="I36" i="47"/>
  <c r="I47" i="69"/>
  <c r="I44" i="74"/>
  <c r="I41" i="65"/>
  <c r="T85" i="70"/>
  <c r="T19" i="70" s="1"/>
  <c r="T84" i="71"/>
  <c r="T18" i="71" s="1"/>
  <c r="J55" i="65"/>
  <c r="J17" i="65" s="1"/>
  <c r="U55" i="65"/>
  <c r="U17" i="65" s="1"/>
  <c r="U85" i="70"/>
  <c r="U19" i="70" s="1"/>
  <c r="R93" i="74"/>
  <c r="R21" i="74" s="1"/>
  <c r="R87" i="75"/>
  <c r="R91" i="75" s="1"/>
  <c r="R21" i="75" s="1"/>
  <c r="E84" i="71"/>
  <c r="E18" i="71" s="1"/>
  <c r="W84" i="71"/>
  <c r="W18" i="71" s="1"/>
  <c r="M93" i="74"/>
  <c r="M21" i="74" s="1"/>
  <c r="M87" i="75"/>
  <c r="M91" i="75" s="1"/>
  <c r="M21" i="75" s="1"/>
  <c r="V85" i="70"/>
  <c r="V19" i="70" s="1"/>
  <c r="G40" i="73"/>
  <c r="G36" i="47"/>
  <c r="G47" i="69"/>
  <c r="G42" i="75"/>
  <c r="G44" i="74"/>
  <c r="G41" i="65"/>
  <c r="G35" i="71"/>
  <c r="G36" i="70"/>
  <c r="F75" i="69"/>
  <c r="F23" i="69" s="1"/>
  <c r="V41" i="65"/>
  <c r="V40" i="73"/>
  <c r="V42" i="75"/>
  <c r="V36" i="47"/>
  <c r="V44" i="74"/>
  <c r="V47" i="69"/>
  <c r="V36" i="70"/>
  <c r="V35" i="71"/>
  <c r="J93" i="74"/>
  <c r="J21" i="74" s="1"/>
  <c r="J87" i="75"/>
  <c r="J91" i="75" s="1"/>
  <c r="J21" i="75" s="1"/>
  <c r="L75" i="69"/>
  <c r="L23" i="69" s="1"/>
  <c r="Q313" i="25"/>
  <c r="O117" i="36" l="1"/>
  <c r="CE210" i="46" s="1"/>
  <c r="P210" i="56" s="1"/>
  <c r="O249" i="25" s="1"/>
  <c r="T117" i="36"/>
  <c r="U117" i="36"/>
  <c r="AS592" i="64" s="1"/>
  <c r="D117" i="36"/>
  <c r="BT185" i="46" s="1"/>
  <c r="G117" i="36"/>
  <c r="BW188" i="46" s="1"/>
  <c r="H188" i="56" s="1"/>
  <c r="G237" i="25" s="1"/>
  <c r="R117" i="36"/>
  <c r="CH184" i="46" s="1"/>
  <c r="S184" i="56" s="1"/>
  <c r="R233" i="25" s="1"/>
  <c r="V117" i="36"/>
  <c r="CL196" i="46" s="1"/>
  <c r="W196" i="56" s="1"/>
  <c r="V245" i="25" s="1"/>
  <c r="P117" i="36"/>
  <c r="BK114" i="46" s="1"/>
  <c r="Q114" i="56" s="1"/>
  <c r="X313" i="25"/>
  <c r="M117" i="36"/>
  <c r="K117" i="36"/>
  <c r="CA210" i="46" s="1"/>
  <c r="L210" i="56" s="1"/>
  <c r="K249" i="25" s="1"/>
  <c r="S117" i="36"/>
  <c r="CI190" i="46" s="1"/>
  <c r="T190" i="56" s="1"/>
  <c r="S239" i="25" s="1"/>
  <c r="L117" i="36"/>
  <c r="CB195" i="46" s="1"/>
  <c r="M195" i="56" s="1"/>
  <c r="L244" i="25" s="1"/>
  <c r="I117" i="36"/>
  <c r="BY181" i="46" s="1"/>
  <c r="J181" i="56" s="1"/>
  <c r="I230" i="25" s="1"/>
  <c r="W117" i="36"/>
  <c r="CM179" i="46" s="1"/>
  <c r="X179" i="56" s="1"/>
  <c r="W228" i="25" s="1"/>
  <c r="Q117" i="36"/>
  <c r="CG204" i="46" s="1"/>
  <c r="R204" i="56" s="1"/>
  <c r="H117" i="36"/>
  <c r="BX194" i="46" s="1"/>
  <c r="I194" i="56" s="1"/>
  <c r="H243" i="25" s="1"/>
  <c r="C313" i="25"/>
  <c r="BZ174" i="46"/>
  <c r="K174" i="56" s="1"/>
  <c r="J223" i="25" s="1"/>
  <c r="BZ190" i="46"/>
  <c r="K190" i="56" s="1"/>
  <c r="J239" i="25" s="1"/>
  <c r="BZ184" i="46"/>
  <c r="K184" i="56" s="1"/>
  <c r="J233" i="25" s="1"/>
  <c r="BE104" i="46"/>
  <c r="K104" i="56" s="1"/>
  <c r="BZ211" i="46"/>
  <c r="K211" i="56" s="1"/>
  <c r="J250" i="25" s="1"/>
  <c r="BZ180" i="46"/>
  <c r="K180" i="56" s="1"/>
  <c r="J229" i="25" s="1"/>
  <c r="BZ212" i="46"/>
  <c r="K212" i="56" s="1"/>
  <c r="J251" i="25" s="1"/>
  <c r="BZ196" i="46"/>
  <c r="K196" i="56" s="1"/>
  <c r="J245" i="25" s="1"/>
  <c r="BZ188" i="46"/>
  <c r="K188" i="56" s="1"/>
  <c r="J237" i="25" s="1"/>
  <c r="BZ194" i="46"/>
  <c r="K194" i="56" s="1"/>
  <c r="J243" i="25" s="1"/>
  <c r="BZ204" i="46"/>
  <c r="K204" i="56" s="1"/>
  <c r="BE114" i="46"/>
  <c r="K114" i="56" s="1"/>
  <c r="BZ178" i="46"/>
  <c r="K178" i="56" s="1"/>
  <c r="J227" i="25" s="1"/>
  <c r="BZ192" i="46"/>
  <c r="K192" i="56" s="1"/>
  <c r="J241" i="25" s="1"/>
  <c r="BZ195" i="46"/>
  <c r="K195" i="56" s="1"/>
  <c r="J244" i="25" s="1"/>
  <c r="BZ182" i="46"/>
  <c r="K182" i="56" s="1"/>
  <c r="J231" i="25" s="1"/>
  <c r="BZ198" i="46"/>
  <c r="K198" i="56" s="1"/>
  <c r="J247" i="25" s="1"/>
  <c r="BZ191" i="46"/>
  <c r="K191" i="56" s="1"/>
  <c r="J240" i="25" s="1"/>
  <c r="BZ185" i="46"/>
  <c r="K185" i="56" s="1"/>
  <c r="J234" i="25" s="1"/>
  <c r="BZ175" i="46"/>
  <c r="K175" i="56" s="1"/>
  <c r="J224" i="25" s="1"/>
  <c r="BZ152" i="46"/>
  <c r="BZ179" i="46"/>
  <c r="K179" i="56" s="1"/>
  <c r="J228" i="25" s="1"/>
  <c r="BZ183" i="46"/>
  <c r="K183" i="56" s="1"/>
  <c r="J232" i="25" s="1"/>
  <c r="BZ213" i="46"/>
  <c r="K213" i="56" s="1"/>
  <c r="J252" i="25" s="1"/>
  <c r="BZ205" i="46"/>
  <c r="K205" i="56" s="1"/>
  <c r="BZ206" i="46"/>
  <c r="K206" i="56" s="1"/>
  <c r="BZ197" i="46"/>
  <c r="K197" i="56" s="1"/>
  <c r="J246" i="25" s="1"/>
  <c r="BZ186" i="46"/>
  <c r="K186" i="56" s="1"/>
  <c r="J235" i="25" s="1"/>
  <c r="BZ181" i="46"/>
  <c r="K181" i="56" s="1"/>
  <c r="J230" i="25" s="1"/>
  <c r="BZ187" i="46"/>
  <c r="K187" i="56" s="1"/>
  <c r="J236" i="25" s="1"/>
  <c r="BZ176" i="46"/>
  <c r="BZ193" i="46"/>
  <c r="K193" i="56" s="1"/>
  <c r="J242" i="25" s="1"/>
  <c r="AJ19" i="46"/>
  <c r="J118" i="36"/>
  <c r="BZ210" i="46"/>
  <c r="K210" i="56" s="1"/>
  <c r="J249" i="25" s="1"/>
  <c r="AH592" i="64"/>
  <c r="BE110" i="46"/>
  <c r="K110" i="56" s="1"/>
  <c r="C55" i="65"/>
  <c r="C42" i="75"/>
  <c r="C44" i="74"/>
  <c r="F117" i="36"/>
  <c r="C75" i="69"/>
  <c r="C17" i="65"/>
  <c r="C84" i="71"/>
  <c r="C36" i="70"/>
  <c r="C35" i="71"/>
  <c r="C41" i="65"/>
  <c r="N117" i="36"/>
  <c r="C91" i="75"/>
  <c r="D21" i="75"/>
  <c r="C21" i="75" s="1"/>
  <c r="E117" i="36"/>
  <c r="C85" i="70"/>
  <c r="C23" i="69"/>
  <c r="CH186" i="46"/>
  <c r="S186" i="56" s="1"/>
  <c r="R235" i="25" s="1"/>
  <c r="CH176" i="46"/>
  <c r="CH190" i="46"/>
  <c r="S190" i="56" s="1"/>
  <c r="R239" i="25" s="1"/>
  <c r="AP592" i="64"/>
  <c r="CH178" i="46"/>
  <c r="S178" i="56" s="1"/>
  <c r="R227" i="25" s="1"/>
  <c r="CH152" i="46"/>
  <c r="CH187" i="46"/>
  <c r="S187" i="56" s="1"/>
  <c r="R236" i="25" s="1"/>
  <c r="CH210" i="46"/>
  <c r="S210" i="56" s="1"/>
  <c r="R249" i="25" s="1"/>
  <c r="CH185" i="46"/>
  <c r="S185" i="56" s="1"/>
  <c r="R234" i="25" s="1"/>
  <c r="CH183" i="46"/>
  <c r="S183" i="56" s="1"/>
  <c r="R232" i="25" s="1"/>
  <c r="CH174" i="46"/>
  <c r="S174" i="56" s="1"/>
  <c r="R223" i="25" s="1"/>
  <c r="CH179" i="46"/>
  <c r="S179" i="56" s="1"/>
  <c r="R228" i="25" s="1"/>
  <c r="CH191" i="46"/>
  <c r="S191" i="56" s="1"/>
  <c r="R240" i="25" s="1"/>
  <c r="BM114" i="46"/>
  <c r="S114" i="56" s="1"/>
  <c r="AR19" i="46"/>
  <c r="CH180" i="46"/>
  <c r="S180" i="56" s="1"/>
  <c r="R229" i="25" s="1"/>
  <c r="R118" i="36"/>
  <c r="CH211" i="46"/>
  <c r="S211" i="56" s="1"/>
  <c r="R250" i="25" s="1"/>
  <c r="CH192" i="46"/>
  <c r="S192" i="56" s="1"/>
  <c r="R241" i="25" s="1"/>
  <c r="CH182" i="46"/>
  <c r="S182" i="56" s="1"/>
  <c r="R231" i="25" s="1"/>
  <c r="C18" i="71"/>
  <c r="C36" i="47"/>
  <c r="C47" i="69"/>
  <c r="C93" i="74"/>
  <c r="C87" i="75"/>
  <c r="C19" i="70"/>
  <c r="BY192" i="46"/>
  <c r="J192" i="56" s="1"/>
  <c r="I241" i="25" s="1"/>
  <c r="BY180" i="46"/>
  <c r="J180" i="56" s="1"/>
  <c r="I229" i="25" s="1"/>
  <c r="BY204" i="46"/>
  <c r="J204" i="56" s="1"/>
  <c r="BY185" i="46"/>
  <c r="J185" i="56" s="1"/>
  <c r="I234" i="25" s="1"/>
  <c r="BY190" i="46"/>
  <c r="J190" i="56" s="1"/>
  <c r="I239" i="25" s="1"/>
  <c r="BY197" i="46"/>
  <c r="J197" i="56" s="1"/>
  <c r="I246" i="25" s="1"/>
  <c r="BY186" i="46"/>
  <c r="J186" i="56" s="1"/>
  <c r="I235" i="25" s="1"/>
  <c r="AG592" i="64"/>
  <c r="BY178" i="46"/>
  <c r="J178" i="56" s="1"/>
  <c r="I227" i="25" s="1"/>
  <c r="BY183" i="46"/>
  <c r="J183" i="56" s="1"/>
  <c r="I232" i="25" s="1"/>
  <c r="BY211" i="46"/>
  <c r="J211" i="56" s="1"/>
  <c r="I250" i="25" s="1"/>
  <c r="BY194" i="46"/>
  <c r="J194" i="56" s="1"/>
  <c r="I243" i="25" s="1"/>
  <c r="BY176" i="46"/>
  <c r="BY179" i="46"/>
  <c r="J179" i="56" s="1"/>
  <c r="I228" i="25" s="1"/>
  <c r="BY206" i="46"/>
  <c r="J206" i="56" s="1"/>
  <c r="BY191" i="46"/>
  <c r="J191" i="56" s="1"/>
  <c r="I240" i="25" s="1"/>
  <c r="BY187" i="46"/>
  <c r="J187" i="56" s="1"/>
  <c r="I236" i="25" s="1"/>
  <c r="BY196" i="46"/>
  <c r="J196" i="56" s="1"/>
  <c r="I245" i="25" s="1"/>
  <c r="BY213" i="46"/>
  <c r="J213" i="56" s="1"/>
  <c r="I252" i="25" s="1"/>
  <c r="BY205" i="46"/>
  <c r="J205" i="56" s="1"/>
  <c r="BD110" i="46"/>
  <c r="J110" i="56" s="1"/>
  <c r="BY212" i="46"/>
  <c r="J212" i="56" s="1"/>
  <c r="I251" i="25" s="1"/>
  <c r="BY175" i="46"/>
  <c r="J175" i="56" s="1"/>
  <c r="I224" i="25" s="1"/>
  <c r="BY182" i="46"/>
  <c r="J182" i="56" s="1"/>
  <c r="I231" i="25" s="1"/>
  <c r="BD104" i="46"/>
  <c r="J104" i="56" s="1"/>
  <c r="BY193" i="46"/>
  <c r="J193" i="56" s="1"/>
  <c r="I242" i="25" s="1"/>
  <c r="AI19" i="46"/>
  <c r="CJ213" i="46"/>
  <c r="U213" i="56" s="1"/>
  <c r="T252" i="25" s="1"/>
  <c r="CJ174" i="46"/>
  <c r="U174" i="56" s="1"/>
  <c r="T223" i="25" s="1"/>
  <c r="CJ195" i="46"/>
  <c r="U195" i="56" s="1"/>
  <c r="T244" i="25" s="1"/>
  <c r="CJ183" i="46"/>
  <c r="U183" i="56" s="1"/>
  <c r="T232" i="25" s="1"/>
  <c r="CJ205" i="46"/>
  <c r="U205" i="56" s="1"/>
  <c r="CJ197" i="46"/>
  <c r="U197" i="56" s="1"/>
  <c r="T246" i="25" s="1"/>
  <c r="CJ193" i="46"/>
  <c r="U193" i="56" s="1"/>
  <c r="T242" i="25" s="1"/>
  <c r="CJ210" i="46"/>
  <c r="U210" i="56" s="1"/>
  <c r="T249" i="25" s="1"/>
  <c r="BO114" i="46"/>
  <c r="U114" i="56" s="1"/>
  <c r="CJ180" i="46"/>
  <c r="U180" i="56" s="1"/>
  <c r="T229" i="25" s="1"/>
  <c r="CJ212" i="46"/>
  <c r="U212" i="56" s="1"/>
  <c r="T251" i="25" s="1"/>
  <c r="AR592" i="64"/>
  <c r="CJ187" i="46"/>
  <c r="U187" i="56" s="1"/>
  <c r="T236" i="25" s="1"/>
  <c r="AT19" i="46"/>
  <c r="CJ176" i="46"/>
  <c r="CJ194" i="46"/>
  <c r="U194" i="56" s="1"/>
  <c r="T243" i="25" s="1"/>
  <c r="CJ185" i="46"/>
  <c r="U185" i="56" s="1"/>
  <c r="T234" i="25" s="1"/>
  <c r="BO104" i="46"/>
  <c r="U104" i="56" s="1"/>
  <c r="CJ186" i="46"/>
  <c r="U186" i="56" s="1"/>
  <c r="T235" i="25" s="1"/>
  <c r="BO110" i="46"/>
  <c r="U110" i="56" s="1"/>
  <c r="CJ188" i="46"/>
  <c r="U188" i="56" s="1"/>
  <c r="T237" i="25" s="1"/>
  <c r="CJ192" i="46"/>
  <c r="U192" i="56" s="1"/>
  <c r="T241" i="25" s="1"/>
  <c r="CJ152" i="46"/>
  <c r="CJ196" i="46"/>
  <c r="U196" i="56" s="1"/>
  <c r="T245" i="25" s="1"/>
  <c r="CJ190" i="46"/>
  <c r="U190" i="56" s="1"/>
  <c r="T239" i="25" s="1"/>
  <c r="CJ206" i="46"/>
  <c r="U206" i="56" s="1"/>
  <c r="T118" i="36"/>
  <c r="CJ204" i="46"/>
  <c r="U204" i="56" s="1"/>
  <c r="CJ175" i="46"/>
  <c r="U175" i="56" s="1"/>
  <c r="T224" i="25" s="1"/>
  <c r="CJ182" i="46"/>
  <c r="U182" i="56" s="1"/>
  <c r="T231" i="25" s="1"/>
  <c r="CJ191" i="46"/>
  <c r="U191" i="56" s="1"/>
  <c r="T240" i="25" s="1"/>
  <c r="CJ198" i="46"/>
  <c r="U198" i="56" s="1"/>
  <c r="T247" i="25" s="1"/>
  <c r="CJ181" i="46"/>
  <c r="U181" i="56" s="1"/>
  <c r="T230" i="25" s="1"/>
  <c r="CJ211" i="46"/>
  <c r="U211" i="56" s="1"/>
  <c r="T250" i="25" s="1"/>
  <c r="CJ179" i="46"/>
  <c r="U179" i="56" s="1"/>
  <c r="T228" i="25" s="1"/>
  <c r="CJ178" i="46"/>
  <c r="U178" i="56" s="1"/>
  <c r="T227" i="25" s="1"/>
  <c r="CJ184" i="46"/>
  <c r="U184" i="56" s="1"/>
  <c r="T233" i="25" s="1"/>
  <c r="CC206" i="46"/>
  <c r="N206" i="56" s="1"/>
  <c r="CC210" i="46"/>
  <c r="N210" i="56" s="1"/>
  <c r="M249" i="25" s="1"/>
  <c r="M118" i="36"/>
  <c r="CC213" i="46"/>
  <c r="N213" i="56" s="1"/>
  <c r="M252" i="25" s="1"/>
  <c r="CC212" i="46"/>
  <c r="N212" i="56" s="1"/>
  <c r="M251" i="25" s="1"/>
  <c r="CC175" i="46"/>
  <c r="N175" i="56" s="1"/>
  <c r="M224" i="25" s="1"/>
  <c r="CC194" i="46"/>
  <c r="N194" i="56" s="1"/>
  <c r="M243" i="25" s="1"/>
  <c r="CC187" i="46"/>
  <c r="N187" i="56" s="1"/>
  <c r="M236" i="25" s="1"/>
  <c r="CC190" i="46"/>
  <c r="N190" i="56" s="1"/>
  <c r="M239" i="25" s="1"/>
  <c r="CC192" i="46"/>
  <c r="N192" i="56" s="1"/>
  <c r="M241" i="25" s="1"/>
  <c r="CC184" i="46"/>
  <c r="N184" i="56" s="1"/>
  <c r="M233" i="25" s="1"/>
  <c r="CC178" i="46"/>
  <c r="N178" i="56" s="1"/>
  <c r="M227" i="25" s="1"/>
  <c r="CC185" i="46"/>
  <c r="N185" i="56" s="1"/>
  <c r="M234" i="25" s="1"/>
  <c r="AM19" i="46"/>
  <c r="CC176" i="46"/>
  <c r="AK592" i="64"/>
  <c r="CC181" i="46"/>
  <c r="N181" i="56" s="1"/>
  <c r="M230" i="25" s="1"/>
  <c r="CC152" i="46"/>
  <c r="BH114" i="46"/>
  <c r="N114" i="56" s="1"/>
  <c r="CC211" i="46"/>
  <c r="N211" i="56" s="1"/>
  <c r="M250" i="25" s="1"/>
  <c r="CC205" i="46"/>
  <c r="N205" i="56" s="1"/>
  <c r="CC180" i="46"/>
  <c r="N180" i="56" s="1"/>
  <c r="M229" i="25" s="1"/>
  <c r="BH104" i="46"/>
  <c r="N104" i="56" s="1"/>
  <c r="CC197" i="46"/>
  <c r="N197" i="56" s="1"/>
  <c r="M246" i="25" s="1"/>
  <c r="CC186" i="46"/>
  <c r="N186" i="56" s="1"/>
  <c r="M235" i="25" s="1"/>
  <c r="CC188" i="46"/>
  <c r="N188" i="56" s="1"/>
  <c r="M237" i="25" s="1"/>
  <c r="CC195" i="46"/>
  <c r="N195" i="56" s="1"/>
  <c r="M244" i="25" s="1"/>
  <c r="CC191" i="46"/>
  <c r="N191" i="56" s="1"/>
  <c r="M240" i="25" s="1"/>
  <c r="CC183" i="46"/>
  <c r="N183" i="56" s="1"/>
  <c r="M232" i="25" s="1"/>
  <c r="CC174" i="46"/>
  <c r="N174" i="56" s="1"/>
  <c r="M223" i="25" s="1"/>
  <c r="CC182" i="46"/>
  <c r="N182" i="56" s="1"/>
  <c r="M231" i="25" s="1"/>
  <c r="CC196" i="46"/>
  <c r="N196" i="56" s="1"/>
  <c r="M245" i="25" s="1"/>
  <c r="CC198" i="46"/>
  <c r="N198" i="56" s="1"/>
  <c r="M247" i="25" s="1"/>
  <c r="CC179" i="46"/>
  <c r="N179" i="56" s="1"/>
  <c r="M228" i="25" s="1"/>
  <c r="CC193" i="46"/>
  <c r="N193" i="56" s="1"/>
  <c r="M242" i="25" s="1"/>
  <c r="CC204" i="46"/>
  <c r="N204" i="56" s="1"/>
  <c r="BH110" i="46"/>
  <c r="N110" i="56" s="1"/>
  <c r="C40" i="73"/>
  <c r="I230" i="44"/>
  <c r="L129" i="44"/>
  <c r="J230" i="44" s="1"/>
  <c r="C21" i="74"/>
  <c r="BY174" i="46" l="1"/>
  <c r="J174" i="56" s="1"/>
  <c r="I223" i="25" s="1"/>
  <c r="BY152" i="46"/>
  <c r="BY198" i="46"/>
  <c r="J198" i="56" s="1"/>
  <c r="I247" i="25" s="1"/>
  <c r="I118" i="36"/>
  <c r="BY195" i="46"/>
  <c r="J195" i="56" s="1"/>
  <c r="I244" i="25" s="1"/>
  <c r="CH181" i="46"/>
  <c r="S181" i="56" s="1"/>
  <c r="R230" i="25" s="1"/>
  <c r="CH213" i="46"/>
  <c r="S213" i="56" s="1"/>
  <c r="R252" i="25" s="1"/>
  <c r="BM104" i="46"/>
  <c r="S104" i="56" s="1"/>
  <c r="CH212" i="46"/>
  <c r="S212" i="56" s="1"/>
  <c r="R251" i="25" s="1"/>
  <c r="CH188" i="46"/>
  <c r="S188" i="56" s="1"/>
  <c r="R237" i="25" s="1"/>
  <c r="BM110" i="46"/>
  <c r="S110" i="56" s="1"/>
  <c r="CH206" i="46"/>
  <c r="S206" i="56" s="1"/>
  <c r="BF110" i="46"/>
  <c r="L110" i="56" s="1"/>
  <c r="CE195" i="46"/>
  <c r="P195" i="56" s="1"/>
  <c r="O244" i="25" s="1"/>
  <c r="CE194" i="46"/>
  <c r="P194" i="56" s="1"/>
  <c r="O243" i="25" s="1"/>
  <c r="BP114" i="46"/>
  <c r="V114" i="56" s="1"/>
  <c r="CL205" i="46"/>
  <c r="W205" i="56" s="1"/>
  <c r="AK19" i="46"/>
  <c r="AF27" i="25" s="1"/>
  <c r="AF94" i="25" s="1"/>
  <c r="K98" i="25" s="1"/>
  <c r="CA176" i="46"/>
  <c r="L176" i="56" s="1"/>
  <c r="K225" i="25" s="1"/>
  <c r="K320" i="25" s="1"/>
  <c r="CA191" i="46"/>
  <c r="L191" i="56" s="1"/>
  <c r="K240" i="25" s="1"/>
  <c r="K118" i="36"/>
  <c r="CA178" i="46"/>
  <c r="L178" i="56" s="1"/>
  <c r="K227" i="25" s="1"/>
  <c r="CA182" i="46"/>
  <c r="L182" i="56" s="1"/>
  <c r="K231" i="25" s="1"/>
  <c r="CK176" i="46"/>
  <c r="CI241" i="46" s="1"/>
  <c r="CE181" i="46"/>
  <c r="P181" i="56" s="1"/>
  <c r="O230" i="25" s="1"/>
  <c r="CE192" i="46"/>
  <c r="P192" i="56" s="1"/>
  <c r="O241" i="25" s="1"/>
  <c r="CE212" i="46"/>
  <c r="P212" i="56" s="1"/>
  <c r="O251" i="25" s="1"/>
  <c r="CE191" i="46"/>
  <c r="P191" i="56" s="1"/>
  <c r="O240" i="25" s="1"/>
  <c r="CE190" i="46"/>
  <c r="P190" i="56" s="1"/>
  <c r="O239" i="25" s="1"/>
  <c r="BJ104" i="46"/>
  <c r="P104" i="56" s="1"/>
  <c r="O118" i="36"/>
  <c r="BD114" i="46"/>
  <c r="J114" i="56" s="1"/>
  <c r="BY184" i="46"/>
  <c r="J184" i="56" s="1"/>
  <c r="I233" i="25" s="1"/>
  <c r="BY210" i="46"/>
  <c r="J210" i="56" s="1"/>
  <c r="I249" i="25" s="1"/>
  <c r="BY188" i="46"/>
  <c r="J188" i="56" s="1"/>
  <c r="I237" i="25" s="1"/>
  <c r="CH205" i="46"/>
  <c r="S205" i="56" s="1"/>
  <c r="CH197" i="46"/>
  <c r="S197" i="56" s="1"/>
  <c r="R246" i="25" s="1"/>
  <c r="CH195" i="46"/>
  <c r="S195" i="56" s="1"/>
  <c r="R244" i="25" s="1"/>
  <c r="CH204" i="46"/>
  <c r="S204" i="56" s="1"/>
  <c r="CH194" i="46"/>
  <c r="S194" i="56" s="1"/>
  <c r="R243" i="25" s="1"/>
  <c r="CH193" i="46"/>
  <c r="S193" i="56" s="1"/>
  <c r="R242" i="25" s="1"/>
  <c r="CH198" i="46"/>
  <c r="S198" i="56" s="1"/>
  <c r="R247" i="25" s="1"/>
  <c r="CH175" i="46"/>
  <c r="S175" i="56" s="1"/>
  <c r="R224" i="25" s="1"/>
  <c r="CH196" i="46"/>
  <c r="S196" i="56" s="1"/>
  <c r="R245" i="25" s="1"/>
  <c r="CE193" i="46"/>
  <c r="P193" i="56" s="1"/>
  <c r="O242" i="25" s="1"/>
  <c r="CE196" i="46"/>
  <c r="P196" i="56" s="1"/>
  <c r="O245" i="25" s="1"/>
  <c r="CE188" i="46"/>
  <c r="P188" i="56" s="1"/>
  <c r="O237" i="25" s="1"/>
  <c r="CE206" i="46"/>
  <c r="P206" i="56" s="1"/>
  <c r="CE186" i="46"/>
  <c r="P186" i="56" s="1"/>
  <c r="O235" i="25" s="1"/>
  <c r="CE184" i="46"/>
  <c r="P184" i="56" s="1"/>
  <c r="O233" i="25" s="1"/>
  <c r="CE175" i="46"/>
  <c r="P175" i="56" s="1"/>
  <c r="O224" i="25" s="1"/>
  <c r="BJ114" i="46"/>
  <c r="P114" i="56" s="1"/>
  <c r="CE179" i="46"/>
  <c r="P179" i="56" s="1"/>
  <c r="O228" i="25" s="1"/>
  <c r="AO19" i="46"/>
  <c r="AM241" i="46" s="1"/>
  <c r="CE213" i="46"/>
  <c r="P213" i="56" s="1"/>
  <c r="O252" i="25" s="1"/>
  <c r="CE185" i="46"/>
  <c r="P185" i="56" s="1"/>
  <c r="O234" i="25" s="1"/>
  <c r="CE178" i="46"/>
  <c r="P178" i="56" s="1"/>
  <c r="O227" i="25" s="1"/>
  <c r="CE205" i="46"/>
  <c r="P205" i="56" s="1"/>
  <c r="CE211" i="46"/>
  <c r="P211" i="56" s="1"/>
  <c r="O250" i="25" s="1"/>
  <c r="CE197" i="46"/>
  <c r="P197" i="56" s="1"/>
  <c r="O246" i="25" s="1"/>
  <c r="CE180" i="46"/>
  <c r="P180" i="56" s="1"/>
  <c r="O229" i="25" s="1"/>
  <c r="CE174" i="46"/>
  <c r="P174" i="56" s="1"/>
  <c r="O223" i="25" s="1"/>
  <c r="CE183" i="46"/>
  <c r="P183" i="56" s="1"/>
  <c r="O232" i="25" s="1"/>
  <c r="CE182" i="46"/>
  <c r="P182" i="56" s="1"/>
  <c r="O231" i="25" s="1"/>
  <c r="CE198" i="46"/>
  <c r="P198" i="56" s="1"/>
  <c r="O247" i="25" s="1"/>
  <c r="CE204" i="46"/>
  <c r="P204" i="56" s="1"/>
  <c r="CE187" i="46"/>
  <c r="P187" i="56" s="1"/>
  <c r="O236" i="25" s="1"/>
  <c r="AM592" i="64"/>
  <c r="AM159" i="64" s="1"/>
  <c r="AM200" i="64" s="1"/>
  <c r="AM224" i="64" s="1"/>
  <c r="CE152" i="46"/>
  <c r="P152" i="56" s="1"/>
  <c r="CE176" i="46"/>
  <c r="CC241" i="46" s="1"/>
  <c r="BJ110" i="46"/>
  <c r="P110" i="56" s="1"/>
  <c r="CK152" i="46"/>
  <c r="V152" i="56" s="1"/>
  <c r="CL176" i="46"/>
  <c r="W176" i="56" s="1"/>
  <c r="V225" i="25" s="1"/>
  <c r="V320" i="25" s="1"/>
  <c r="CA206" i="46"/>
  <c r="L206" i="56" s="1"/>
  <c r="CA186" i="46"/>
  <c r="L186" i="56" s="1"/>
  <c r="K235" i="25" s="1"/>
  <c r="CA194" i="46"/>
  <c r="L194" i="56" s="1"/>
  <c r="K243" i="25" s="1"/>
  <c r="CA212" i="46"/>
  <c r="L212" i="56" s="1"/>
  <c r="K251" i="25" s="1"/>
  <c r="CA185" i="46"/>
  <c r="L185" i="56" s="1"/>
  <c r="K234" i="25" s="1"/>
  <c r="CA175" i="46"/>
  <c r="L175" i="56" s="1"/>
  <c r="K224" i="25" s="1"/>
  <c r="CA187" i="46"/>
  <c r="L187" i="56" s="1"/>
  <c r="K236" i="25" s="1"/>
  <c r="CA188" i="46"/>
  <c r="L188" i="56" s="1"/>
  <c r="K237" i="25" s="1"/>
  <c r="CA179" i="46"/>
  <c r="L179" i="56" s="1"/>
  <c r="K228" i="25" s="1"/>
  <c r="CA152" i="46"/>
  <c r="L152" i="56" s="1"/>
  <c r="CK178" i="46"/>
  <c r="V178" i="56" s="1"/>
  <c r="U227" i="25" s="1"/>
  <c r="BP104" i="46"/>
  <c r="V104" i="56" s="1"/>
  <c r="CK179" i="46"/>
  <c r="V179" i="56" s="1"/>
  <c r="U228" i="25" s="1"/>
  <c r="CM178" i="46"/>
  <c r="X178" i="56" s="1"/>
  <c r="W227" i="25" s="1"/>
  <c r="CL184" i="46"/>
  <c r="W184" i="56" s="1"/>
  <c r="V233" i="25" s="1"/>
  <c r="CL175" i="46"/>
  <c r="W175" i="56" s="1"/>
  <c r="V224" i="25" s="1"/>
  <c r="CA174" i="46"/>
  <c r="L174" i="56" s="1"/>
  <c r="K223" i="25" s="1"/>
  <c r="CA195" i="46"/>
  <c r="L195" i="56" s="1"/>
  <c r="K244" i="25" s="1"/>
  <c r="CK174" i="46"/>
  <c r="V174" i="56" s="1"/>
  <c r="U223" i="25" s="1"/>
  <c r="CK204" i="46"/>
  <c r="V204" i="56" s="1"/>
  <c r="CL191" i="46"/>
  <c r="W191" i="56" s="1"/>
  <c r="V240" i="25" s="1"/>
  <c r="CL192" i="46"/>
  <c r="W192" i="56" s="1"/>
  <c r="V241" i="25" s="1"/>
  <c r="CA181" i="46"/>
  <c r="L181" i="56" s="1"/>
  <c r="K230" i="25" s="1"/>
  <c r="CA213" i="46"/>
  <c r="L213" i="56" s="1"/>
  <c r="K252" i="25" s="1"/>
  <c r="CA204" i="46"/>
  <c r="L204" i="56" s="1"/>
  <c r="CA197" i="46"/>
  <c r="L197" i="56" s="1"/>
  <c r="K246" i="25" s="1"/>
  <c r="CA198" i="46"/>
  <c r="L198" i="56" s="1"/>
  <c r="K247" i="25" s="1"/>
  <c r="BF104" i="46"/>
  <c r="L104" i="56" s="1"/>
  <c r="CA193" i="46"/>
  <c r="L193" i="56" s="1"/>
  <c r="K242" i="25" s="1"/>
  <c r="AI592" i="64"/>
  <c r="AI304" i="64" s="1"/>
  <c r="AI344" i="64" s="1"/>
  <c r="AI369" i="64" s="1"/>
  <c r="CA205" i="46"/>
  <c r="L205" i="56" s="1"/>
  <c r="CK197" i="46"/>
  <c r="V197" i="56" s="1"/>
  <c r="U246" i="25" s="1"/>
  <c r="CK211" i="46"/>
  <c r="V211" i="56" s="1"/>
  <c r="U250" i="25" s="1"/>
  <c r="CM211" i="46"/>
  <c r="X211" i="56" s="1"/>
  <c r="W250" i="25" s="1"/>
  <c r="CL197" i="46"/>
  <c r="W197" i="56" s="1"/>
  <c r="V246" i="25" s="1"/>
  <c r="CL206" i="46"/>
  <c r="W206" i="56" s="1"/>
  <c r="CK206" i="46"/>
  <c r="V206" i="56" s="1"/>
  <c r="CK194" i="46"/>
  <c r="V194" i="56" s="1"/>
  <c r="U243" i="25" s="1"/>
  <c r="CK185" i="46"/>
  <c r="V185" i="56" s="1"/>
  <c r="U234" i="25" s="1"/>
  <c r="CK210" i="46"/>
  <c r="V210" i="56" s="1"/>
  <c r="U249" i="25" s="1"/>
  <c r="CK205" i="46"/>
  <c r="V205" i="56" s="1"/>
  <c r="CK212" i="46"/>
  <c r="V212" i="56" s="1"/>
  <c r="U251" i="25" s="1"/>
  <c r="CK196" i="46"/>
  <c r="V196" i="56" s="1"/>
  <c r="U245" i="25" s="1"/>
  <c r="CK192" i="46"/>
  <c r="V192" i="56" s="1"/>
  <c r="U241" i="25" s="1"/>
  <c r="CK184" i="46"/>
  <c r="V184" i="56" s="1"/>
  <c r="U233" i="25" s="1"/>
  <c r="CM182" i="46"/>
  <c r="X182" i="56" s="1"/>
  <c r="W231" i="25" s="1"/>
  <c r="CM206" i="46"/>
  <c r="X206" i="56" s="1"/>
  <c r="CL188" i="46"/>
  <c r="W188" i="56" s="1"/>
  <c r="V237" i="25" s="1"/>
  <c r="CL198" i="46"/>
  <c r="W198" i="56" s="1"/>
  <c r="V247" i="25" s="1"/>
  <c r="BQ110" i="46"/>
  <c r="W110" i="56" s="1"/>
  <c r="CL174" i="46"/>
  <c r="W174" i="56" s="1"/>
  <c r="V223" i="25" s="1"/>
  <c r="AT592" i="64"/>
  <c r="AT18" i="64" s="1"/>
  <c r="AT58" i="64" s="1"/>
  <c r="AT82" i="64" s="1"/>
  <c r="AV78" i="46" s="1"/>
  <c r="CL210" i="46"/>
  <c r="W210" i="56" s="1"/>
  <c r="V249" i="25" s="1"/>
  <c r="CL211" i="46"/>
  <c r="W211" i="56" s="1"/>
  <c r="V250" i="25" s="1"/>
  <c r="AV19" i="46"/>
  <c r="V143" i="47" s="1"/>
  <c r="CL194" i="46"/>
  <c r="W194" i="56" s="1"/>
  <c r="V243" i="25" s="1"/>
  <c r="CA184" i="46"/>
  <c r="L184" i="56" s="1"/>
  <c r="K233" i="25" s="1"/>
  <c r="CA192" i="46"/>
  <c r="L192" i="56" s="1"/>
  <c r="K241" i="25" s="1"/>
  <c r="CA183" i="46"/>
  <c r="L183" i="56" s="1"/>
  <c r="K232" i="25" s="1"/>
  <c r="CA190" i="46"/>
  <c r="L190" i="56" s="1"/>
  <c r="K239" i="25" s="1"/>
  <c r="BF114" i="46"/>
  <c r="L114" i="56" s="1"/>
  <c r="CA211" i="46"/>
  <c r="L211" i="56" s="1"/>
  <c r="K250" i="25" s="1"/>
  <c r="CA196" i="46"/>
  <c r="L196" i="56" s="1"/>
  <c r="K245" i="25" s="1"/>
  <c r="CA180" i="46"/>
  <c r="L180" i="56" s="1"/>
  <c r="K229" i="25" s="1"/>
  <c r="AU19" i="46"/>
  <c r="AP27" i="25" s="1"/>
  <c r="AP94" i="25" s="1"/>
  <c r="U98" i="25" s="1"/>
  <c r="CK187" i="46"/>
  <c r="V187" i="56" s="1"/>
  <c r="U236" i="25" s="1"/>
  <c r="CK190" i="46"/>
  <c r="V190" i="56" s="1"/>
  <c r="U239" i="25" s="1"/>
  <c r="CK198" i="46"/>
  <c r="V198" i="56" s="1"/>
  <c r="U247" i="25" s="1"/>
  <c r="CK191" i="46"/>
  <c r="V191" i="56" s="1"/>
  <c r="U240" i="25" s="1"/>
  <c r="CK186" i="46"/>
  <c r="V186" i="56" s="1"/>
  <c r="U235" i="25" s="1"/>
  <c r="CK188" i="46"/>
  <c r="V188" i="56" s="1"/>
  <c r="U237" i="25" s="1"/>
  <c r="CK213" i="46"/>
  <c r="V213" i="56" s="1"/>
  <c r="U252" i="25" s="1"/>
  <c r="BP110" i="46"/>
  <c r="V110" i="56" s="1"/>
  <c r="CM181" i="46"/>
  <c r="X181" i="56" s="1"/>
  <c r="W230" i="25" s="1"/>
  <c r="AU592" i="64"/>
  <c r="AU523" i="64" s="1"/>
  <c r="AU563" i="64" s="1"/>
  <c r="AU587" i="64" s="1"/>
  <c r="AW203" i="46" s="1"/>
  <c r="BQ114" i="46"/>
  <c r="W114" i="56" s="1"/>
  <c r="CL186" i="46"/>
  <c r="W186" i="56" s="1"/>
  <c r="V235" i="25" s="1"/>
  <c r="CL179" i="46"/>
  <c r="W179" i="56" s="1"/>
  <c r="V228" i="25" s="1"/>
  <c r="CL204" i="46"/>
  <c r="W204" i="56" s="1"/>
  <c r="CL213" i="46"/>
  <c r="W213" i="56" s="1"/>
  <c r="V252" i="25" s="1"/>
  <c r="CL190" i="46"/>
  <c r="W190" i="56" s="1"/>
  <c r="V239" i="25" s="1"/>
  <c r="CL178" i="46"/>
  <c r="W178" i="56" s="1"/>
  <c r="V227" i="25" s="1"/>
  <c r="CL193" i="46"/>
  <c r="W193" i="56" s="1"/>
  <c r="V242" i="25" s="1"/>
  <c r="CK182" i="46"/>
  <c r="V182" i="56" s="1"/>
  <c r="U231" i="25" s="1"/>
  <c r="CK195" i="46"/>
  <c r="V195" i="56" s="1"/>
  <c r="U244" i="25" s="1"/>
  <c r="U118" i="36"/>
  <c r="CK175" i="46"/>
  <c r="V175" i="56" s="1"/>
  <c r="U224" i="25" s="1"/>
  <c r="CK183" i="46"/>
  <c r="V183" i="56" s="1"/>
  <c r="U232" i="25" s="1"/>
  <c r="CK193" i="46"/>
  <c r="V193" i="56" s="1"/>
  <c r="U242" i="25" s="1"/>
  <c r="CK181" i="46"/>
  <c r="V181" i="56" s="1"/>
  <c r="U230" i="25" s="1"/>
  <c r="CK180" i="46"/>
  <c r="V180" i="56" s="1"/>
  <c r="U229" i="25" s="1"/>
  <c r="CM186" i="46"/>
  <c r="X186" i="56" s="1"/>
  <c r="W235" i="25" s="1"/>
  <c r="CM183" i="46"/>
  <c r="X183" i="56" s="1"/>
  <c r="W232" i="25" s="1"/>
  <c r="CM175" i="46"/>
  <c r="X175" i="56" s="1"/>
  <c r="W224" i="25" s="1"/>
  <c r="CL212" i="46"/>
  <c r="W212" i="56" s="1"/>
  <c r="V251" i="25" s="1"/>
  <c r="CL182" i="46"/>
  <c r="W182" i="56" s="1"/>
  <c r="V231" i="25" s="1"/>
  <c r="CL152" i="46"/>
  <c r="W152" i="56" s="1"/>
  <c r="CL181" i="46"/>
  <c r="W181" i="56" s="1"/>
  <c r="V230" i="25" s="1"/>
  <c r="CL187" i="46"/>
  <c r="W187" i="56" s="1"/>
  <c r="V236" i="25" s="1"/>
  <c r="CL195" i="46"/>
  <c r="W195" i="56" s="1"/>
  <c r="V244" i="25" s="1"/>
  <c r="BQ104" i="46"/>
  <c r="W104" i="56" s="1"/>
  <c r="CL183" i="46"/>
  <c r="W183" i="56" s="1"/>
  <c r="V232" i="25" s="1"/>
  <c r="AY110" i="46"/>
  <c r="E110" i="56" s="1"/>
  <c r="CI191" i="46"/>
  <c r="T191" i="56" s="1"/>
  <c r="S240" i="25" s="1"/>
  <c r="CG205" i="46"/>
  <c r="R205" i="56" s="1"/>
  <c r="CF174" i="46"/>
  <c r="Q174" i="56" s="1"/>
  <c r="P223" i="25" s="1"/>
  <c r="CI212" i="46"/>
  <c r="T212" i="56" s="1"/>
  <c r="S251" i="25" s="1"/>
  <c r="CG211" i="46"/>
  <c r="R211" i="56" s="1"/>
  <c r="Q250" i="25" s="1"/>
  <c r="BK110" i="46"/>
  <c r="Q110" i="56" s="1"/>
  <c r="BT174" i="46"/>
  <c r="E174" i="56" s="1"/>
  <c r="CI210" i="46"/>
  <c r="T210" i="56" s="1"/>
  <c r="S249" i="25" s="1"/>
  <c r="P118" i="36"/>
  <c r="CF198" i="46"/>
  <c r="Q198" i="56" s="1"/>
  <c r="P247" i="25" s="1"/>
  <c r="BT180" i="46"/>
  <c r="E180" i="56" s="1"/>
  <c r="BT179" i="46"/>
  <c r="E179" i="56" s="1"/>
  <c r="CI193" i="46"/>
  <c r="T193" i="56" s="1"/>
  <c r="S242" i="25" s="1"/>
  <c r="CI175" i="46"/>
  <c r="T175" i="56" s="1"/>
  <c r="S224" i="25" s="1"/>
  <c r="CG187" i="46"/>
  <c r="R187" i="56" s="1"/>
  <c r="Q236" i="25" s="1"/>
  <c r="Q118" i="36"/>
  <c r="CF175" i="46"/>
  <c r="Q175" i="56" s="1"/>
  <c r="P224" i="25" s="1"/>
  <c r="CF193" i="46"/>
  <c r="Q193" i="56" s="1"/>
  <c r="P242" i="25" s="1"/>
  <c r="AP19" i="46"/>
  <c r="AK27" i="25" s="1"/>
  <c r="AK94" i="25" s="1"/>
  <c r="P98" i="25" s="1"/>
  <c r="BT212" i="46"/>
  <c r="E212" i="56" s="1"/>
  <c r="BT213" i="46"/>
  <c r="E213" i="56" s="1"/>
  <c r="BT204" i="46"/>
  <c r="E204" i="56" s="1"/>
  <c r="CI188" i="46"/>
  <c r="T188" i="56" s="1"/>
  <c r="S237" i="25" s="1"/>
  <c r="CI174" i="46"/>
  <c r="T174" i="56" s="1"/>
  <c r="S223" i="25" s="1"/>
  <c r="CG194" i="46"/>
  <c r="R194" i="56" s="1"/>
  <c r="Q243" i="25" s="1"/>
  <c r="CG193" i="46"/>
  <c r="R193" i="56" s="1"/>
  <c r="Q242" i="25" s="1"/>
  <c r="CG181" i="46"/>
  <c r="R181" i="56" s="1"/>
  <c r="Q230" i="25" s="1"/>
  <c r="CF205" i="46"/>
  <c r="Q205" i="56" s="1"/>
  <c r="CF204" i="46"/>
  <c r="Q204" i="56" s="1"/>
  <c r="BT205" i="46"/>
  <c r="E205" i="56" s="1"/>
  <c r="BT186" i="46"/>
  <c r="E186" i="56" s="1"/>
  <c r="CI213" i="46"/>
  <c r="T213" i="56" s="1"/>
  <c r="S252" i="25" s="1"/>
  <c r="CI196" i="46"/>
  <c r="T196" i="56" s="1"/>
  <c r="S245" i="25" s="1"/>
  <c r="CI205" i="46"/>
  <c r="T205" i="56" s="1"/>
  <c r="AQ19" i="46"/>
  <c r="AO241" i="46" s="1"/>
  <c r="CG178" i="46"/>
  <c r="R178" i="56" s="1"/>
  <c r="Q227" i="25" s="1"/>
  <c r="CL185" i="46"/>
  <c r="W185" i="56" s="1"/>
  <c r="V234" i="25" s="1"/>
  <c r="CL180" i="46"/>
  <c r="W180" i="56" s="1"/>
  <c r="V229" i="25" s="1"/>
  <c r="V118" i="36"/>
  <c r="AN592" i="64"/>
  <c r="AN304" i="64" s="1"/>
  <c r="AN344" i="64" s="1"/>
  <c r="AN369" i="64" s="1"/>
  <c r="CF183" i="46"/>
  <c r="Q183" i="56" s="1"/>
  <c r="P232" i="25" s="1"/>
  <c r="CF190" i="46"/>
  <c r="Q190" i="56" s="1"/>
  <c r="P239" i="25" s="1"/>
  <c r="CF179" i="46"/>
  <c r="Q179" i="56" s="1"/>
  <c r="P228" i="25" s="1"/>
  <c r="CF196" i="46"/>
  <c r="Q196" i="56" s="1"/>
  <c r="P245" i="25" s="1"/>
  <c r="CF182" i="46"/>
  <c r="Q182" i="56" s="1"/>
  <c r="P231" i="25" s="1"/>
  <c r="CF213" i="46"/>
  <c r="Q213" i="56" s="1"/>
  <c r="P252" i="25" s="1"/>
  <c r="CF211" i="46"/>
  <c r="Q211" i="56" s="1"/>
  <c r="P250" i="25" s="1"/>
  <c r="CF191" i="46"/>
  <c r="Q191" i="56" s="1"/>
  <c r="P240" i="25" s="1"/>
  <c r="CF197" i="46"/>
  <c r="Q197" i="56" s="1"/>
  <c r="P246" i="25" s="1"/>
  <c r="BT198" i="46"/>
  <c r="E198" i="56" s="1"/>
  <c r="BT210" i="46"/>
  <c r="E210" i="56" s="1"/>
  <c r="BT194" i="46"/>
  <c r="E194" i="56" s="1"/>
  <c r="BT193" i="46"/>
  <c r="E193" i="56" s="1"/>
  <c r="BT152" i="46"/>
  <c r="E152" i="56" s="1"/>
  <c r="AY114" i="46"/>
  <c r="E114" i="56" s="1"/>
  <c r="BT181" i="46"/>
  <c r="E181" i="56" s="1"/>
  <c r="BT195" i="46"/>
  <c r="E195" i="56" s="1"/>
  <c r="BT182" i="46"/>
  <c r="E182" i="56" s="1"/>
  <c r="BT175" i="46"/>
  <c r="BN114" i="46"/>
  <c r="T114" i="56" s="1"/>
  <c r="AQ592" i="64"/>
  <c r="AQ450" i="64" s="1"/>
  <c r="AQ490" i="64" s="1"/>
  <c r="AQ514" i="64" s="1"/>
  <c r="AS202" i="46" s="1"/>
  <c r="CI211" i="46"/>
  <c r="T211" i="56" s="1"/>
  <c r="S250" i="25" s="1"/>
  <c r="CI204" i="46"/>
  <c r="T204" i="56" s="1"/>
  <c r="CI186" i="46"/>
  <c r="T186" i="56" s="1"/>
  <c r="S235" i="25" s="1"/>
  <c r="AS19" i="46"/>
  <c r="S143" i="47" s="1"/>
  <c r="CI194" i="46"/>
  <c r="T194" i="56" s="1"/>
  <c r="S243" i="25" s="1"/>
  <c r="CI184" i="46"/>
  <c r="T184" i="56" s="1"/>
  <c r="S233" i="25" s="1"/>
  <c r="BN104" i="46"/>
  <c r="T104" i="56" s="1"/>
  <c r="CG185" i="46"/>
  <c r="R185" i="56" s="1"/>
  <c r="Q234" i="25" s="1"/>
  <c r="CG188" i="46"/>
  <c r="R188" i="56" s="1"/>
  <c r="Q237" i="25" s="1"/>
  <c r="CG206" i="46"/>
  <c r="R206" i="56" s="1"/>
  <c r="CG198" i="46"/>
  <c r="R198" i="56" s="1"/>
  <c r="Q247" i="25" s="1"/>
  <c r="CG152" i="46"/>
  <c r="R152" i="56" s="1"/>
  <c r="CG210" i="46"/>
  <c r="R210" i="56" s="1"/>
  <c r="Q249" i="25" s="1"/>
  <c r="CG175" i="46"/>
  <c r="R175" i="56" s="1"/>
  <c r="Q224" i="25" s="1"/>
  <c r="CG213" i="46"/>
  <c r="R213" i="56" s="1"/>
  <c r="Q252" i="25" s="1"/>
  <c r="CG190" i="46"/>
  <c r="R190" i="56" s="1"/>
  <c r="Q239" i="25" s="1"/>
  <c r="CF185" i="46"/>
  <c r="Q185" i="56" s="1"/>
  <c r="P234" i="25" s="1"/>
  <c r="CF188" i="46"/>
  <c r="Q188" i="56" s="1"/>
  <c r="P237" i="25" s="1"/>
  <c r="CF192" i="46"/>
  <c r="Q192" i="56" s="1"/>
  <c r="P241" i="25" s="1"/>
  <c r="CF181" i="46"/>
  <c r="Q181" i="56" s="1"/>
  <c r="P230" i="25" s="1"/>
  <c r="CF212" i="46"/>
  <c r="Q212" i="56" s="1"/>
  <c r="P251" i="25" s="1"/>
  <c r="CF186" i="46"/>
  <c r="Q186" i="56" s="1"/>
  <c r="P235" i="25" s="1"/>
  <c r="BK104" i="46"/>
  <c r="Q104" i="56" s="1"/>
  <c r="CF152" i="46"/>
  <c r="Q152" i="56" s="1"/>
  <c r="CF206" i="46"/>
  <c r="Q206" i="56" s="1"/>
  <c r="AY104" i="46"/>
  <c r="E104" i="56" s="1"/>
  <c r="BT191" i="46"/>
  <c r="E191" i="56" s="1"/>
  <c r="AB592" i="64"/>
  <c r="AB450" i="64" s="1"/>
  <c r="D118" i="36"/>
  <c r="AD19" i="46"/>
  <c r="Y27" i="25" s="1"/>
  <c r="BT187" i="46"/>
  <c r="E187" i="56" s="1"/>
  <c r="BT197" i="46"/>
  <c r="E197" i="56" s="1"/>
  <c r="BT183" i="46"/>
  <c r="E183" i="56" s="1"/>
  <c r="BT206" i="46"/>
  <c r="E206" i="56" s="1"/>
  <c r="CI198" i="46"/>
  <c r="T198" i="56" s="1"/>
  <c r="S247" i="25" s="1"/>
  <c r="CI179" i="46"/>
  <c r="T179" i="56" s="1"/>
  <c r="S228" i="25" s="1"/>
  <c r="CI206" i="46"/>
  <c r="T206" i="56" s="1"/>
  <c r="CI181" i="46"/>
  <c r="T181" i="56" s="1"/>
  <c r="S230" i="25" s="1"/>
  <c r="CI187" i="46"/>
  <c r="T187" i="56" s="1"/>
  <c r="S236" i="25" s="1"/>
  <c r="CI176" i="46"/>
  <c r="T176" i="56" s="1"/>
  <c r="S225" i="25" s="1"/>
  <c r="S320" i="25" s="1"/>
  <c r="CI192" i="46"/>
  <c r="T192" i="56" s="1"/>
  <c r="S241" i="25" s="1"/>
  <c r="S118" i="36"/>
  <c r="CI197" i="46"/>
  <c r="T197" i="56" s="1"/>
  <c r="S246" i="25" s="1"/>
  <c r="BL104" i="46"/>
  <c r="R104" i="56" s="1"/>
  <c r="CG212" i="46"/>
  <c r="R212" i="56" s="1"/>
  <c r="Q251" i="25" s="1"/>
  <c r="CG186" i="46"/>
  <c r="R186" i="56" s="1"/>
  <c r="Q235" i="25" s="1"/>
  <c r="CG182" i="46"/>
  <c r="R182" i="56" s="1"/>
  <c r="Q231" i="25" s="1"/>
  <c r="CG174" i="46"/>
  <c r="R174" i="56" s="1"/>
  <c r="Q223" i="25" s="1"/>
  <c r="CG196" i="46"/>
  <c r="R196" i="56" s="1"/>
  <c r="Q245" i="25" s="1"/>
  <c r="CG197" i="46"/>
  <c r="R197" i="56" s="1"/>
  <c r="Q246" i="25" s="1"/>
  <c r="BL110" i="46"/>
  <c r="R110" i="56" s="1"/>
  <c r="CG195" i="46"/>
  <c r="R195" i="56" s="1"/>
  <c r="Q244" i="25" s="1"/>
  <c r="CF194" i="46"/>
  <c r="Q194" i="56" s="1"/>
  <c r="P243" i="25" s="1"/>
  <c r="CF210" i="46"/>
  <c r="Q210" i="56" s="1"/>
  <c r="P249" i="25" s="1"/>
  <c r="CF180" i="46"/>
  <c r="Q180" i="56" s="1"/>
  <c r="P229" i="25" s="1"/>
  <c r="CF187" i="46"/>
  <c r="Q187" i="56" s="1"/>
  <c r="P236" i="25" s="1"/>
  <c r="CF195" i="46"/>
  <c r="Q195" i="56" s="1"/>
  <c r="P244" i="25" s="1"/>
  <c r="CF178" i="46"/>
  <c r="Q178" i="56" s="1"/>
  <c r="P227" i="25" s="1"/>
  <c r="CF176" i="46"/>
  <c r="Q176" i="56" s="1"/>
  <c r="P225" i="25" s="1"/>
  <c r="P320" i="25" s="1"/>
  <c r="CF184" i="46"/>
  <c r="Q184" i="56" s="1"/>
  <c r="P233" i="25" s="1"/>
  <c r="BT190" i="46"/>
  <c r="E190" i="56" s="1"/>
  <c r="BT176" i="46"/>
  <c r="E176" i="56" s="1"/>
  <c r="BT188" i="46"/>
  <c r="E188" i="56" s="1"/>
  <c r="BT192" i="46"/>
  <c r="E192" i="56" s="1"/>
  <c r="BT196" i="46"/>
  <c r="E196" i="56" s="1"/>
  <c r="BT184" i="46"/>
  <c r="E184" i="56" s="1"/>
  <c r="BT178" i="46"/>
  <c r="E178" i="56" s="1"/>
  <c r="BT211" i="46"/>
  <c r="E211" i="56" s="1"/>
  <c r="CI182" i="46"/>
  <c r="T182" i="56" s="1"/>
  <c r="S231" i="25" s="1"/>
  <c r="CI195" i="46"/>
  <c r="T195" i="56" s="1"/>
  <c r="S244" i="25" s="1"/>
  <c r="CI185" i="46"/>
  <c r="T185" i="56" s="1"/>
  <c r="S234" i="25" s="1"/>
  <c r="BN110" i="46"/>
  <c r="T110" i="56" s="1"/>
  <c r="CI180" i="46"/>
  <c r="T180" i="56" s="1"/>
  <c r="S229" i="25" s="1"/>
  <c r="CI178" i="46"/>
  <c r="T178" i="56" s="1"/>
  <c r="S227" i="25" s="1"/>
  <c r="CI152" i="46"/>
  <c r="T152" i="56" s="1"/>
  <c r="CI183" i="46"/>
  <c r="T183" i="56" s="1"/>
  <c r="S232" i="25" s="1"/>
  <c r="CG176" i="46"/>
  <c r="R176" i="56" s="1"/>
  <c r="Q225" i="25" s="1"/>
  <c r="Q320" i="25" s="1"/>
  <c r="CG179" i="46"/>
  <c r="R179" i="56" s="1"/>
  <c r="Q228" i="25" s="1"/>
  <c r="CG184" i="46"/>
  <c r="R184" i="56" s="1"/>
  <c r="Q233" i="25" s="1"/>
  <c r="CG183" i="46"/>
  <c r="R183" i="56" s="1"/>
  <c r="Q232" i="25" s="1"/>
  <c r="BL114" i="46"/>
  <c r="R114" i="56" s="1"/>
  <c r="CG192" i="46"/>
  <c r="R192" i="56" s="1"/>
  <c r="Q241" i="25" s="1"/>
  <c r="AO592" i="64"/>
  <c r="AO230" i="64" s="1"/>
  <c r="AO271" i="64" s="1"/>
  <c r="AO295" i="64" s="1"/>
  <c r="AQ82" i="46" s="1"/>
  <c r="CG191" i="46"/>
  <c r="R191" i="56" s="1"/>
  <c r="Q240" i="25" s="1"/>
  <c r="CG180" i="46"/>
  <c r="R180" i="56" s="1"/>
  <c r="Q229" i="25" s="1"/>
  <c r="BW210" i="46"/>
  <c r="H210" i="56" s="1"/>
  <c r="G249" i="25" s="1"/>
  <c r="BX178" i="46"/>
  <c r="I178" i="56" s="1"/>
  <c r="H227" i="25" s="1"/>
  <c r="BX187" i="46"/>
  <c r="I187" i="56" s="1"/>
  <c r="H236" i="25" s="1"/>
  <c r="BX193" i="46"/>
  <c r="I193" i="56" s="1"/>
  <c r="H242" i="25" s="1"/>
  <c r="AH19" i="46"/>
  <c r="AC27" i="25" s="1"/>
  <c r="AC94" i="25" s="1"/>
  <c r="H98" i="25" s="1"/>
  <c r="CB183" i="46"/>
  <c r="M183" i="56" s="1"/>
  <c r="L232" i="25" s="1"/>
  <c r="BX213" i="46"/>
  <c r="I213" i="56" s="1"/>
  <c r="H252" i="25" s="1"/>
  <c r="BX198" i="46"/>
  <c r="I198" i="56" s="1"/>
  <c r="H247" i="25" s="1"/>
  <c r="BX204" i="46"/>
  <c r="I204" i="56" s="1"/>
  <c r="BX197" i="46"/>
  <c r="I197" i="56" s="1"/>
  <c r="H246" i="25" s="1"/>
  <c r="BX174" i="46"/>
  <c r="I174" i="56" s="1"/>
  <c r="H223" i="25" s="1"/>
  <c r="BW179" i="46"/>
  <c r="H179" i="56" s="1"/>
  <c r="G228" i="25" s="1"/>
  <c r="BW212" i="46"/>
  <c r="H212" i="56" s="1"/>
  <c r="G251" i="25" s="1"/>
  <c r="CB197" i="46"/>
  <c r="M197" i="56" s="1"/>
  <c r="L246" i="25" s="1"/>
  <c r="BW176" i="46"/>
  <c r="BU241" i="46" s="1"/>
  <c r="CB175" i="46"/>
  <c r="M175" i="56" s="1"/>
  <c r="L224" i="25" s="1"/>
  <c r="BB114" i="46"/>
  <c r="H114" i="56" s="1"/>
  <c r="BG110" i="46"/>
  <c r="M110" i="56" s="1"/>
  <c r="CB178" i="46"/>
  <c r="M178" i="56" s="1"/>
  <c r="L227" i="25" s="1"/>
  <c r="BW174" i="46"/>
  <c r="H174" i="56" s="1"/>
  <c r="G223" i="25" s="1"/>
  <c r="AG19" i="46"/>
  <c r="H19" i="56" s="1"/>
  <c r="CB193" i="46"/>
  <c r="M193" i="56" s="1"/>
  <c r="L242" i="25" s="1"/>
  <c r="CB174" i="46"/>
  <c r="M174" i="56" s="1"/>
  <c r="L223" i="25" s="1"/>
  <c r="BW183" i="46"/>
  <c r="H183" i="56" s="1"/>
  <c r="G232" i="25" s="1"/>
  <c r="G118" i="36"/>
  <c r="BW213" i="46"/>
  <c r="H213" i="56" s="1"/>
  <c r="G252" i="25" s="1"/>
  <c r="AL19" i="46"/>
  <c r="AJ241" i="46" s="1"/>
  <c r="CB188" i="46"/>
  <c r="M188" i="56" s="1"/>
  <c r="L237" i="25" s="1"/>
  <c r="BX191" i="46"/>
  <c r="I191" i="56" s="1"/>
  <c r="H240" i="25" s="1"/>
  <c r="BC110" i="46"/>
  <c r="I110" i="56" s="1"/>
  <c r="BC114" i="46"/>
  <c r="I114" i="56" s="1"/>
  <c r="BX210" i="46"/>
  <c r="I210" i="56" s="1"/>
  <c r="H249" i="25" s="1"/>
  <c r="BX192" i="46"/>
  <c r="I192" i="56" s="1"/>
  <c r="H241" i="25" s="1"/>
  <c r="BX185" i="46"/>
  <c r="I185" i="56" s="1"/>
  <c r="H234" i="25" s="1"/>
  <c r="BX211" i="46"/>
  <c r="I211" i="56" s="1"/>
  <c r="H250" i="25" s="1"/>
  <c r="BX180" i="46"/>
  <c r="I180" i="56" s="1"/>
  <c r="H229" i="25" s="1"/>
  <c r="BC104" i="46"/>
  <c r="I104" i="56" s="1"/>
  <c r="BW192" i="46"/>
  <c r="H192" i="56" s="1"/>
  <c r="G241" i="25" s="1"/>
  <c r="BW187" i="46"/>
  <c r="H187" i="56" s="1"/>
  <c r="G236" i="25" s="1"/>
  <c r="BW190" i="46"/>
  <c r="H190" i="56" s="1"/>
  <c r="G239" i="25" s="1"/>
  <c r="BW191" i="46"/>
  <c r="H191" i="56" s="1"/>
  <c r="G240" i="25" s="1"/>
  <c r="BW175" i="46"/>
  <c r="H175" i="56" s="1"/>
  <c r="G224" i="25" s="1"/>
  <c r="BW197" i="46"/>
  <c r="H197" i="56" s="1"/>
  <c r="G246" i="25" s="1"/>
  <c r="AE592" i="64"/>
  <c r="AE230" i="64" s="1"/>
  <c r="AE271" i="64" s="1"/>
  <c r="AE295" i="64" s="1"/>
  <c r="AG82" i="46" s="1"/>
  <c r="BW206" i="46"/>
  <c r="H206" i="56" s="1"/>
  <c r="BB110" i="46"/>
  <c r="H110" i="56" s="1"/>
  <c r="CB187" i="46"/>
  <c r="M187" i="56" s="1"/>
  <c r="L236" i="25" s="1"/>
  <c r="CB205" i="46"/>
  <c r="M205" i="56" s="1"/>
  <c r="CB194" i="46"/>
  <c r="M194" i="56" s="1"/>
  <c r="L243" i="25" s="1"/>
  <c r="L118" i="36"/>
  <c r="CB212" i="46"/>
  <c r="M212" i="56" s="1"/>
  <c r="L251" i="25" s="1"/>
  <c r="CB182" i="46"/>
  <c r="M182" i="56" s="1"/>
  <c r="L231" i="25" s="1"/>
  <c r="CB180" i="46"/>
  <c r="M180" i="56" s="1"/>
  <c r="L229" i="25" s="1"/>
  <c r="BG114" i="46"/>
  <c r="M114" i="56" s="1"/>
  <c r="CB210" i="46"/>
  <c r="M210" i="56" s="1"/>
  <c r="L249" i="25" s="1"/>
  <c r="CB176" i="46"/>
  <c r="M176" i="56" s="1"/>
  <c r="L225" i="25" s="1"/>
  <c r="L320" i="25" s="1"/>
  <c r="BX205" i="46"/>
  <c r="I205" i="56" s="1"/>
  <c r="BX184" i="46"/>
  <c r="I184" i="56" s="1"/>
  <c r="H233" i="25" s="1"/>
  <c r="BX175" i="46"/>
  <c r="I175" i="56" s="1"/>
  <c r="H224" i="25" s="1"/>
  <c r="BX183" i="46"/>
  <c r="I183" i="56" s="1"/>
  <c r="H232" i="25" s="1"/>
  <c r="BX152" i="46"/>
  <c r="BX212" i="46"/>
  <c r="I212" i="56" s="1"/>
  <c r="H251" i="25" s="1"/>
  <c r="BX186" i="46"/>
  <c r="I186" i="56" s="1"/>
  <c r="H235" i="25" s="1"/>
  <c r="AF592" i="64"/>
  <c r="AF88" i="64" s="1"/>
  <c r="AF129" i="64" s="1"/>
  <c r="BX188" i="46"/>
  <c r="I188" i="56" s="1"/>
  <c r="H237" i="25" s="1"/>
  <c r="BX206" i="46"/>
  <c r="I206" i="56" s="1"/>
  <c r="BW185" i="46"/>
  <c r="H185" i="56" s="1"/>
  <c r="G234" i="25" s="1"/>
  <c r="BW198" i="46"/>
  <c r="H198" i="56" s="1"/>
  <c r="G247" i="25" s="1"/>
  <c r="BW178" i="46"/>
  <c r="H178" i="56" s="1"/>
  <c r="G227" i="25" s="1"/>
  <c r="BW193" i="46"/>
  <c r="H193" i="56" s="1"/>
  <c r="G242" i="25" s="1"/>
  <c r="BW196" i="46"/>
  <c r="H196" i="56" s="1"/>
  <c r="G245" i="25" s="1"/>
  <c r="BW180" i="46"/>
  <c r="H180" i="56" s="1"/>
  <c r="G229" i="25" s="1"/>
  <c r="BW205" i="46"/>
  <c r="H205" i="56" s="1"/>
  <c r="BW182" i="46"/>
  <c r="H182" i="56" s="1"/>
  <c r="G231" i="25" s="1"/>
  <c r="BW211" i="46"/>
  <c r="H211" i="56" s="1"/>
  <c r="G250" i="25" s="1"/>
  <c r="CB181" i="46"/>
  <c r="M181" i="56" s="1"/>
  <c r="L230" i="25" s="1"/>
  <c r="CB191" i="46"/>
  <c r="M191" i="56" s="1"/>
  <c r="L240" i="25" s="1"/>
  <c r="CB211" i="46"/>
  <c r="M211" i="56" s="1"/>
  <c r="L250" i="25" s="1"/>
  <c r="CB198" i="46"/>
  <c r="M198" i="56" s="1"/>
  <c r="L247" i="25" s="1"/>
  <c r="CB213" i="46"/>
  <c r="M213" i="56" s="1"/>
  <c r="L252" i="25" s="1"/>
  <c r="CB184" i="46"/>
  <c r="M184" i="56" s="1"/>
  <c r="L233" i="25" s="1"/>
  <c r="CB152" i="46"/>
  <c r="M152" i="56" s="1"/>
  <c r="CB186" i="46"/>
  <c r="M186" i="56" s="1"/>
  <c r="L235" i="25" s="1"/>
  <c r="CB192" i="46"/>
  <c r="M192" i="56" s="1"/>
  <c r="L241" i="25" s="1"/>
  <c r="BX196" i="46"/>
  <c r="I196" i="56" s="1"/>
  <c r="H245" i="25" s="1"/>
  <c r="BX181" i="46"/>
  <c r="I181" i="56" s="1"/>
  <c r="H230" i="25" s="1"/>
  <c r="H118" i="36"/>
  <c r="BX176" i="46"/>
  <c r="I176" i="56" s="1"/>
  <c r="H225" i="25" s="1"/>
  <c r="H320" i="25" s="1"/>
  <c r="BX179" i="46"/>
  <c r="I179" i="56" s="1"/>
  <c r="H228" i="25" s="1"/>
  <c r="BX182" i="46"/>
  <c r="I182" i="56" s="1"/>
  <c r="H231" i="25" s="1"/>
  <c r="BX190" i="46"/>
  <c r="I190" i="56" s="1"/>
  <c r="H239" i="25" s="1"/>
  <c r="BX195" i="46"/>
  <c r="I195" i="56" s="1"/>
  <c r="H244" i="25" s="1"/>
  <c r="BW194" i="46"/>
  <c r="H194" i="56" s="1"/>
  <c r="G243" i="25" s="1"/>
  <c r="BW152" i="46"/>
  <c r="BW195" i="46"/>
  <c r="H195" i="56" s="1"/>
  <c r="G244" i="25" s="1"/>
  <c r="BW186" i="46"/>
  <c r="H186" i="56" s="1"/>
  <c r="G235" i="25" s="1"/>
  <c r="BW184" i="46"/>
  <c r="H184" i="56" s="1"/>
  <c r="G233" i="25" s="1"/>
  <c r="BB104" i="46"/>
  <c r="H104" i="56" s="1"/>
  <c r="BW204" i="46"/>
  <c r="H204" i="56" s="1"/>
  <c r="BW181" i="46"/>
  <c r="H181" i="56" s="1"/>
  <c r="G230" i="25" s="1"/>
  <c r="CB204" i="46"/>
  <c r="M204" i="56" s="1"/>
  <c r="BG104" i="46"/>
  <c r="M104" i="56" s="1"/>
  <c r="CB179" i="46"/>
  <c r="M179" i="56" s="1"/>
  <c r="L228" i="25" s="1"/>
  <c r="AJ592" i="64"/>
  <c r="AJ159" i="64" s="1"/>
  <c r="AJ200" i="64" s="1"/>
  <c r="CB206" i="46"/>
  <c r="M206" i="56" s="1"/>
  <c r="CB190" i="46"/>
  <c r="M190" i="56" s="1"/>
  <c r="L239" i="25" s="1"/>
  <c r="CB185" i="46"/>
  <c r="M185" i="56" s="1"/>
  <c r="L234" i="25" s="1"/>
  <c r="CB196" i="46"/>
  <c r="M196" i="56" s="1"/>
  <c r="L245" i="25" s="1"/>
  <c r="CM196" i="46"/>
  <c r="X196" i="56" s="1"/>
  <c r="W245" i="25" s="1"/>
  <c r="CM205" i="46"/>
  <c r="X205" i="56" s="1"/>
  <c r="CM184" i="46"/>
  <c r="X184" i="56" s="1"/>
  <c r="W233" i="25" s="1"/>
  <c r="CM198" i="46"/>
  <c r="X198" i="56" s="1"/>
  <c r="W247" i="25" s="1"/>
  <c r="CM188" i="46"/>
  <c r="X188" i="56" s="1"/>
  <c r="W237" i="25" s="1"/>
  <c r="CM212" i="46"/>
  <c r="X212" i="56" s="1"/>
  <c r="W251" i="25" s="1"/>
  <c r="CM152" i="46"/>
  <c r="X152" i="56" s="1"/>
  <c r="BR114" i="46"/>
  <c r="X114" i="56" s="1"/>
  <c r="CM192" i="46"/>
  <c r="X192" i="56" s="1"/>
  <c r="W241" i="25" s="1"/>
  <c r="CM193" i="46"/>
  <c r="X193" i="56" s="1"/>
  <c r="W242" i="25" s="1"/>
  <c r="CM190" i="46"/>
  <c r="X190" i="56" s="1"/>
  <c r="W239" i="25" s="1"/>
  <c r="CM185" i="46"/>
  <c r="X185" i="56" s="1"/>
  <c r="W234" i="25" s="1"/>
  <c r="CM174" i="46"/>
  <c r="X174" i="56" s="1"/>
  <c r="W223" i="25" s="1"/>
  <c r="CM213" i="46"/>
  <c r="X213" i="56" s="1"/>
  <c r="W252" i="25" s="1"/>
  <c r="CM197" i="46"/>
  <c r="X197" i="56" s="1"/>
  <c r="W246" i="25" s="1"/>
  <c r="CM187" i="46"/>
  <c r="X187" i="56" s="1"/>
  <c r="W236" i="25" s="1"/>
  <c r="CM204" i="46"/>
  <c r="X204" i="56" s="1"/>
  <c r="W118" i="36"/>
  <c r="CM195" i="46"/>
  <c r="X195" i="56" s="1"/>
  <c r="W244" i="25" s="1"/>
  <c r="CM210" i="46"/>
  <c r="X210" i="56" s="1"/>
  <c r="W249" i="25" s="1"/>
  <c r="CM191" i="46"/>
  <c r="X191" i="56" s="1"/>
  <c r="W240" i="25" s="1"/>
  <c r="AW19" i="46"/>
  <c r="AR27" i="25" s="1"/>
  <c r="AR94" i="25" s="1"/>
  <c r="W98" i="25" s="1"/>
  <c r="CM180" i="46"/>
  <c r="X180" i="56" s="1"/>
  <c r="W229" i="25" s="1"/>
  <c r="CM194" i="46"/>
  <c r="X194" i="56" s="1"/>
  <c r="W243" i="25" s="1"/>
  <c r="CM176" i="46"/>
  <c r="X176" i="56" s="1"/>
  <c r="W225" i="25" s="1"/>
  <c r="W320" i="25" s="1"/>
  <c r="BR110" i="46"/>
  <c r="X110" i="56" s="1"/>
  <c r="BR104" i="46"/>
  <c r="X104" i="56" s="1"/>
  <c r="C117" i="36"/>
  <c r="U152" i="56"/>
  <c r="CH254" i="46"/>
  <c r="CH241" i="46"/>
  <c r="U176" i="56"/>
  <c r="T225" i="25" s="1"/>
  <c r="T320" i="25" s="1"/>
  <c r="E185" i="56"/>
  <c r="AH450" i="64"/>
  <c r="AH490" i="64" s="1"/>
  <c r="AH514" i="64" s="1"/>
  <c r="AJ202" i="46" s="1"/>
  <c r="AH377" i="64"/>
  <c r="AH417" i="64" s="1"/>
  <c r="AH441" i="64" s="1"/>
  <c r="AJ201" i="46" s="1"/>
  <c r="AH88" i="64"/>
  <c r="AH129" i="64" s="1"/>
  <c r="AH230" i="64"/>
  <c r="AH271" i="64" s="1"/>
  <c r="AH295" i="64" s="1"/>
  <c r="AJ82" i="46" s="1"/>
  <c r="AH523" i="64"/>
  <c r="AH563" i="64" s="1"/>
  <c r="AH587" i="64" s="1"/>
  <c r="AJ203" i="46" s="1"/>
  <c r="AH18" i="64"/>
  <c r="AH58" i="64" s="1"/>
  <c r="AH82" i="64" s="1"/>
  <c r="AJ78" i="46" s="1"/>
  <c r="AH304" i="64"/>
  <c r="AH344" i="64" s="1"/>
  <c r="AH369" i="64" s="1"/>
  <c r="AH159" i="64"/>
  <c r="AH200" i="64" s="1"/>
  <c r="N176" i="56"/>
  <c r="M225" i="25" s="1"/>
  <c r="M320" i="25" s="1"/>
  <c r="CA241" i="46"/>
  <c r="AK230" i="64"/>
  <c r="AK271" i="64" s="1"/>
  <c r="AK295" i="64" s="1"/>
  <c r="AM82" i="46" s="1"/>
  <c r="AK377" i="64"/>
  <c r="AK417" i="64" s="1"/>
  <c r="AK441" i="64" s="1"/>
  <c r="AM201" i="46" s="1"/>
  <c r="AK450" i="64"/>
  <c r="AK490" i="64" s="1"/>
  <c r="AK514" i="64" s="1"/>
  <c r="AM202" i="46" s="1"/>
  <c r="AK18" i="64"/>
  <c r="AK58" i="64" s="1"/>
  <c r="AK82" i="64" s="1"/>
  <c r="AK88" i="64"/>
  <c r="AK129" i="64" s="1"/>
  <c r="AK523" i="64"/>
  <c r="AK563" i="64" s="1"/>
  <c r="AK587" i="64" s="1"/>
  <c r="AM203" i="46" s="1"/>
  <c r="AK304" i="64"/>
  <c r="AK344" i="64" s="1"/>
  <c r="AK369" i="64" s="1"/>
  <c r="AK159" i="64"/>
  <c r="AK200" i="64" s="1"/>
  <c r="AK224" i="64" s="1"/>
  <c r="T143" i="47"/>
  <c r="AR241" i="46"/>
  <c r="U19" i="56"/>
  <c r="AO27" i="25"/>
  <c r="AO94" i="25" s="1"/>
  <c r="T98" i="25" s="1"/>
  <c r="BW241" i="46"/>
  <c r="J176" i="56"/>
  <c r="I225" i="25" s="1"/>
  <c r="I320" i="25" s="1"/>
  <c r="CD198" i="46"/>
  <c r="O198" i="56" s="1"/>
  <c r="N247" i="25" s="1"/>
  <c r="CD211" i="46"/>
  <c r="O211" i="56" s="1"/>
  <c r="N250" i="25" s="1"/>
  <c r="CD184" i="46"/>
  <c r="O184" i="56" s="1"/>
  <c r="N233" i="25" s="1"/>
  <c r="CD206" i="46"/>
  <c r="O206" i="56" s="1"/>
  <c r="CD210" i="46"/>
  <c r="O210" i="56" s="1"/>
  <c r="N249" i="25" s="1"/>
  <c r="CD192" i="46"/>
  <c r="O192" i="56" s="1"/>
  <c r="N241" i="25" s="1"/>
  <c r="CD193" i="46"/>
  <c r="O193" i="56" s="1"/>
  <c r="N242" i="25" s="1"/>
  <c r="CD213" i="46"/>
  <c r="O213" i="56" s="1"/>
  <c r="N252" i="25" s="1"/>
  <c r="CD181" i="46"/>
  <c r="O181" i="56" s="1"/>
  <c r="N230" i="25" s="1"/>
  <c r="BI110" i="46"/>
  <c r="O110" i="56" s="1"/>
  <c r="CD212" i="46"/>
  <c r="O212" i="56" s="1"/>
  <c r="N251" i="25" s="1"/>
  <c r="CD187" i="46"/>
  <c r="O187" i="56" s="1"/>
  <c r="N236" i="25" s="1"/>
  <c r="CD197" i="46"/>
  <c r="O197" i="56" s="1"/>
  <c r="N246" i="25" s="1"/>
  <c r="CD152" i="46"/>
  <c r="CD178" i="46"/>
  <c r="O178" i="56" s="1"/>
  <c r="N227" i="25" s="1"/>
  <c r="CD179" i="46"/>
  <c r="O179" i="56" s="1"/>
  <c r="N228" i="25" s="1"/>
  <c r="CD190" i="46"/>
  <c r="O190" i="56" s="1"/>
  <c r="N239" i="25" s="1"/>
  <c r="AL592" i="64"/>
  <c r="CD182" i="46"/>
  <c r="O182" i="56" s="1"/>
  <c r="N231" i="25" s="1"/>
  <c r="CD205" i="46"/>
  <c r="O205" i="56" s="1"/>
  <c r="CD180" i="46"/>
  <c r="O180" i="56" s="1"/>
  <c r="N229" i="25" s="1"/>
  <c r="BI114" i="46"/>
  <c r="O114" i="56" s="1"/>
  <c r="CD174" i="46"/>
  <c r="O174" i="56" s="1"/>
  <c r="N223" i="25" s="1"/>
  <c r="BI104" i="46"/>
  <c r="O104" i="56" s="1"/>
  <c r="CD175" i="46"/>
  <c r="O175" i="56" s="1"/>
  <c r="N224" i="25" s="1"/>
  <c r="CD191" i="46"/>
  <c r="O191" i="56" s="1"/>
  <c r="N240" i="25" s="1"/>
  <c r="CD195" i="46"/>
  <c r="O195" i="56" s="1"/>
  <c r="N244" i="25" s="1"/>
  <c r="CD186" i="46"/>
  <c r="O186" i="56" s="1"/>
  <c r="N235" i="25" s="1"/>
  <c r="AN19" i="46"/>
  <c r="CD183" i="46"/>
  <c r="O183" i="56" s="1"/>
  <c r="N232" i="25" s="1"/>
  <c r="CD176" i="46"/>
  <c r="CD188" i="46"/>
  <c r="O188" i="56" s="1"/>
  <c r="N237" i="25" s="1"/>
  <c r="CD185" i="46"/>
  <c r="O185" i="56" s="1"/>
  <c r="N234" i="25" s="1"/>
  <c r="CD196" i="46"/>
  <c r="O196" i="56" s="1"/>
  <c r="N245" i="25" s="1"/>
  <c r="CD194" i="46"/>
  <c r="O194" i="56" s="1"/>
  <c r="N243" i="25" s="1"/>
  <c r="N118" i="36"/>
  <c r="CD204" i="46"/>
  <c r="O204" i="56" s="1"/>
  <c r="BV179" i="46"/>
  <c r="G179" i="56" s="1"/>
  <c r="F228" i="25" s="1"/>
  <c r="BV188" i="46"/>
  <c r="G188" i="56" s="1"/>
  <c r="F237" i="25" s="1"/>
  <c r="BV193" i="46"/>
  <c r="G193" i="56" s="1"/>
  <c r="F242" i="25" s="1"/>
  <c r="BV211" i="46"/>
  <c r="G211" i="56" s="1"/>
  <c r="F250" i="25" s="1"/>
  <c r="BV192" i="46"/>
  <c r="G192" i="56" s="1"/>
  <c r="F241" i="25" s="1"/>
  <c r="BV195" i="46"/>
  <c r="G195" i="56" s="1"/>
  <c r="F244" i="25" s="1"/>
  <c r="BV196" i="46"/>
  <c r="G196" i="56" s="1"/>
  <c r="F245" i="25" s="1"/>
  <c r="BV182" i="46"/>
  <c r="G182" i="56" s="1"/>
  <c r="F231" i="25" s="1"/>
  <c r="BV198" i="46"/>
  <c r="G198" i="56" s="1"/>
  <c r="F247" i="25" s="1"/>
  <c r="BV206" i="46"/>
  <c r="G206" i="56" s="1"/>
  <c r="BV185" i="46"/>
  <c r="G185" i="56" s="1"/>
  <c r="F234" i="25" s="1"/>
  <c r="BV204" i="46"/>
  <c r="G204" i="56" s="1"/>
  <c r="BV205" i="46"/>
  <c r="G205" i="56" s="1"/>
  <c r="BV152" i="46"/>
  <c r="BV178" i="46"/>
  <c r="G178" i="56" s="1"/>
  <c r="F227" i="25" s="1"/>
  <c r="BV191" i="46"/>
  <c r="G191" i="56" s="1"/>
  <c r="F240" i="25" s="1"/>
  <c r="BV184" i="46"/>
  <c r="G184" i="56" s="1"/>
  <c r="F233" i="25" s="1"/>
  <c r="F118" i="36"/>
  <c r="BV212" i="46"/>
  <c r="G212" i="56" s="1"/>
  <c r="F251" i="25" s="1"/>
  <c r="AF19" i="46"/>
  <c r="BV210" i="46"/>
  <c r="G210" i="56" s="1"/>
  <c r="F249" i="25" s="1"/>
  <c r="BA114" i="46"/>
  <c r="G114" i="56" s="1"/>
  <c r="BV176" i="46"/>
  <c r="BA110" i="46"/>
  <c r="G110" i="56" s="1"/>
  <c r="AD592" i="64"/>
  <c r="BV187" i="46"/>
  <c r="G187" i="56" s="1"/>
  <c r="F236" i="25" s="1"/>
  <c r="BV197" i="46"/>
  <c r="G197" i="56" s="1"/>
  <c r="F246" i="25" s="1"/>
  <c r="BA104" i="46"/>
  <c r="G104" i="56" s="1"/>
  <c r="BV180" i="46"/>
  <c r="G180" i="56" s="1"/>
  <c r="F229" i="25" s="1"/>
  <c r="BV174" i="46"/>
  <c r="G174" i="56" s="1"/>
  <c r="F223" i="25" s="1"/>
  <c r="BV213" i="46"/>
  <c r="G213" i="56" s="1"/>
  <c r="F252" i="25" s="1"/>
  <c r="BV186" i="46"/>
  <c r="G186" i="56" s="1"/>
  <c r="F235" i="25" s="1"/>
  <c r="BV194" i="46"/>
  <c r="G194" i="56" s="1"/>
  <c r="F243" i="25" s="1"/>
  <c r="BV175" i="46"/>
  <c r="G175" i="56" s="1"/>
  <c r="F224" i="25" s="1"/>
  <c r="BV190" i="46"/>
  <c r="G190" i="56" s="1"/>
  <c r="F239" i="25" s="1"/>
  <c r="BV181" i="46"/>
  <c r="G181" i="56" s="1"/>
  <c r="F230" i="25" s="1"/>
  <c r="BV183" i="46"/>
  <c r="G183" i="56" s="1"/>
  <c r="F232" i="25" s="1"/>
  <c r="BX241" i="46"/>
  <c r="K176" i="56"/>
  <c r="J225" i="25" s="1"/>
  <c r="J320" i="25" s="1"/>
  <c r="AG450" i="64"/>
  <c r="AG490" i="64" s="1"/>
  <c r="AG514" i="64" s="1"/>
  <c r="AI202" i="46" s="1"/>
  <c r="AG377" i="64"/>
  <c r="AG417" i="64" s="1"/>
  <c r="AG441" i="64" s="1"/>
  <c r="AI201" i="46" s="1"/>
  <c r="AG18" i="64"/>
  <c r="AG58" i="64" s="1"/>
  <c r="AG82" i="64" s="1"/>
  <c r="AI78" i="46" s="1"/>
  <c r="AG159" i="64"/>
  <c r="AG200" i="64" s="1"/>
  <c r="AG304" i="64"/>
  <c r="AG344" i="64" s="1"/>
  <c r="AG369" i="64" s="1"/>
  <c r="AG523" i="64"/>
  <c r="AG563" i="64" s="1"/>
  <c r="AG587" i="64" s="1"/>
  <c r="AI203" i="46" s="1"/>
  <c r="AG88" i="64"/>
  <c r="AG129" i="64" s="1"/>
  <c r="AG230" i="64"/>
  <c r="AG271" i="64" s="1"/>
  <c r="AG295" i="64" s="1"/>
  <c r="AI82" i="46" s="1"/>
  <c r="AS377" i="64"/>
  <c r="AS417" i="64" s="1"/>
  <c r="AS441" i="64" s="1"/>
  <c r="AU201" i="46" s="1"/>
  <c r="AS304" i="64"/>
  <c r="AS344" i="64" s="1"/>
  <c r="AS369" i="64" s="1"/>
  <c r="AS450" i="64"/>
  <c r="AS490" i="64" s="1"/>
  <c r="AS514" i="64" s="1"/>
  <c r="AU202" i="46" s="1"/>
  <c r="AS159" i="64"/>
  <c r="AS200" i="64" s="1"/>
  <c r="AS224" i="64" s="1"/>
  <c r="AS88" i="64"/>
  <c r="AS129" i="64" s="1"/>
  <c r="AS523" i="64"/>
  <c r="AS563" i="64" s="1"/>
  <c r="AS587" i="64" s="1"/>
  <c r="AU203" i="46" s="1"/>
  <c r="AS18" i="64"/>
  <c r="AS58" i="64" s="1"/>
  <c r="AS82" i="64" s="1"/>
  <c r="AU78" i="46" s="1"/>
  <c r="AS230" i="64"/>
  <c r="AS271" i="64" s="1"/>
  <c r="AS295" i="64" s="1"/>
  <c r="AU82" i="46" s="1"/>
  <c r="S176" i="56"/>
  <c r="R225" i="25" s="1"/>
  <c r="R320" i="25" s="1"/>
  <c r="CF241" i="46"/>
  <c r="BU211" i="46"/>
  <c r="F211" i="56" s="1"/>
  <c r="E250" i="25" s="1"/>
  <c r="AZ110" i="46"/>
  <c r="F110" i="56" s="1"/>
  <c r="BU210" i="46"/>
  <c r="F210" i="56" s="1"/>
  <c r="E249" i="25" s="1"/>
  <c r="BU178" i="46"/>
  <c r="F178" i="56" s="1"/>
  <c r="E227" i="25" s="1"/>
  <c r="BU179" i="46"/>
  <c r="F179" i="56" s="1"/>
  <c r="E228" i="25" s="1"/>
  <c r="BU213" i="46"/>
  <c r="F213" i="56" s="1"/>
  <c r="E252" i="25" s="1"/>
  <c r="AE19" i="46"/>
  <c r="BU192" i="46"/>
  <c r="F192" i="56" s="1"/>
  <c r="E241" i="25" s="1"/>
  <c r="BU188" i="46"/>
  <c r="F188" i="56" s="1"/>
  <c r="E237" i="25" s="1"/>
  <c r="BU187" i="46"/>
  <c r="F187" i="56" s="1"/>
  <c r="E236" i="25" s="1"/>
  <c r="BU186" i="46"/>
  <c r="F186" i="56" s="1"/>
  <c r="E235" i="25" s="1"/>
  <c r="BU181" i="46"/>
  <c r="F181" i="56" s="1"/>
  <c r="E230" i="25" s="1"/>
  <c r="BU152" i="46"/>
  <c r="BU194" i="46"/>
  <c r="F194" i="56" s="1"/>
  <c r="E243" i="25" s="1"/>
  <c r="BU185" i="46"/>
  <c r="F185" i="56" s="1"/>
  <c r="E234" i="25" s="1"/>
  <c r="AZ114" i="46"/>
  <c r="F114" i="56" s="1"/>
  <c r="AZ104" i="46"/>
  <c r="F104" i="56" s="1"/>
  <c r="BU206" i="46"/>
  <c r="F206" i="56" s="1"/>
  <c r="BU183" i="46"/>
  <c r="F183" i="56" s="1"/>
  <c r="E232" i="25" s="1"/>
  <c r="BU191" i="46"/>
  <c r="F191" i="56" s="1"/>
  <c r="E240" i="25" s="1"/>
  <c r="BU193" i="46"/>
  <c r="F193" i="56" s="1"/>
  <c r="E242" i="25" s="1"/>
  <c r="BU198" i="46"/>
  <c r="F198" i="56" s="1"/>
  <c r="E247" i="25" s="1"/>
  <c r="BU204" i="46"/>
  <c r="F204" i="56" s="1"/>
  <c r="BU212" i="46"/>
  <c r="F212" i="56" s="1"/>
  <c r="E251" i="25" s="1"/>
  <c r="BU205" i="46"/>
  <c r="F205" i="56" s="1"/>
  <c r="BU190" i="46"/>
  <c r="F190" i="56" s="1"/>
  <c r="E239" i="25" s="1"/>
  <c r="BU184" i="46"/>
  <c r="F184" i="56" s="1"/>
  <c r="E233" i="25" s="1"/>
  <c r="AC592" i="64"/>
  <c r="BU174" i="46"/>
  <c r="F174" i="56" s="1"/>
  <c r="E223" i="25" s="1"/>
  <c r="BU182" i="46"/>
  <c r="F182" i="56" s="1"/>
  <c r="E231" i="25" s="1"/>
  <c r="BU195" i="46"/>
  <c r="F195" i="56" s="1"/>
  <c r="E244" i="25" s="1"/>
  <c r="BU197" i="46"/>
  <c r="F197" i="56" s="1"/>
  <c r="E246" i="25" s="1"/>
  <c r="BU196" i="46"/>
  <c r="F196" i="56" s="1"/>
  <c r="E245" i="25" s="1"/>
  <c r="E118" i="36"/>
  <c r="BU175" i="46"/>
  <c r="F175" i="56" s="1"/>
  <c r="E224" i="25" s="1"/>
  <c r="BU176" i="46"/>
  <c r="BU180" i="46"/>
  <c r="F180" i="56" s="1"/>
  <c r="E229" i="25" s="1"/>
  <c r="CA254" i="46"/>
  <c r="N152" i="56"/>
  <c r="M143" i="47"/>
  <c r="AH27" i="25"/>
  <c r="AH94" i="25" s="1"/>
  <c r="M98" i="25" s="1"/>
  <c r="AK241" i="46"/>
  <c r="N19" i="56"/>
  <c r="AR18" i="64"/>
  <c r="AR58" i="64" s="1"/>
  <c r="AR82" i="64" s="1"/>
  <c r="AT78" i="46" s="1"/>
  <c r="AR159" i="64"/>
  <c r="AR200" i="64" s="1"/>
  <c r="AR224" i="64" s="1"/>
  <c r="AR304" i="64"/>
  <c r="AR344" i="64" s="1"/>
  <c r="AR369" i="64" s="1"/>
  <c r="AR450" i="64"/>
  <c r="AR490" i="64" s="1"/>
  <c r="AR514" i="64" s="1"/>
  <c r="AT202" i="46" s="1"/>
  <c r="AR230" i="64"/>
  <c r="AR271" i="64" s="1"/>
  <c r="AR295" i="64" s="1"/>
  <c r="AT82" i="46" s="1"/>
  <c r="AR377" i="64"/>
  <c r="AR417" i="64" s="1"/>
  <c r="AR441" i="64" s="1"/>
  <c r="AT201" i="46" s="1"/>
  <c r="AR523" i="64"/>
  <c r="AR563" i="64" s="1"/>
  <c r="AR587" i="64" s="1"/>
  <c r="AT203" i="46" s="1"/>
  <c r="AR88" i="64"/>
  <c r="AR129" i="64" s="1"/>
  <c r="J19" i="56"/>
  <c r="AG241" i="46"/>
  <c r="AD27" i="25"/>
  <c r="AD94" i="25" s="1"/>
  <c r="I98" i="25" s="1"/>
  <c r="I143" i="47"/>
  <c r="J152" i="56"/>
  <c r="R143" i="47"/>
  <c r="AP241" i="46"/>
  <c r="S19" i="56"/>
  <c r="AM27" i="25"/>
  <c r="AM94" i="25" s="1"/>
  <c r="R98" i="25" s="1"/>
  <c r="S152" i="56"/>
  <c r="AP230" i="64"/>
  <c r="AP271" i="64" s="1"/>
  <c r="AP295" i="64" s="1"/>
  <c r="AR82" i="46" s="1"/>
  <c r="AP18" i="64"/>
  <c r="AP58" i="64" s="1"/>
  <c r="AP82" i="64" s="1"/>
  <c r="AR78" i="46" s="1"/>
  <c r="AP450" i="64"/>
  <c r="AP490" i="64" s="1"/>
  <c r="AP514" i="64" s="1"/>
  <c r="AR202" i="46" s="1"/>
  <c r="AP88" i="64"/>
  <c r="AP129" i="64" s="1"/>
  <c r="AP523" i="64"/>
  <c r="AP563" i="64" s="1"/>
  <c r="AP587" i="64" s="1"/>
  <c r="AR203" i="46" s="1"/>
  <c r="AP377" i="64"/>
  <c r="AP417" i="64" s="1"/>
  <c r="AP441" i="64" s="1"/>
  <c r="AR201" i="46" s="1"/>
  <c r="AP304" i="64"/>
  <c r="AP344" i="64" s="1"/>
  <c r="AP369" i="64" s="1"/>
  <c r="AP159" i="64"/>
  <c r="AP200" i="64" s="1"/>
  <c r="AP224" i="64" s="1"/>
  <c r="J143" i="47"/>
  <c r="AH241" i="46"/>
  <c r="K19" i="56"/>
  <c r="AE27" i="25"/>
  <c r="AE94" i="25" s="1"/>
  <c r="J98" i="25" s="1"/>
  <c r="BX254" i="46"/>
  <c r="K152" i="56"/>
  <c r="CJ241" i="46" l="1"/>
  <c r="BY241" i="46"/>
  <c r="AT159" i="64"/>
  <c r="AT200" i="64" s="1"/>
  <c r="AT224" i="64" s="1"/>
  <c r="AQ241" i="46"/>
  <c r="O143" i="47"/>
  <c r="O333" i="47" s="1"/>
  <c r="O342" i="47" s="1"/>
  <c r="K143" i="47"/>
  <c r="K165" i="47" s="1"/>
  <c r="AI241" i="46"/>
  <c r="V176" i="56"/>
  <c r="U225" i="25" s="1"/>
  <c r="U320" i="25" s="1"/>
  <c r="AF241" i="46"/>
  <c r="L19" i="56"/>
  <c r="K47" i="57" s="1"/>
  <c r="P19" i="56"/>
  <c r="O47" i="57" s="1"/>
  <c r="AJ27" i="25"/>
  <c r="AJ94" i="25" s="1"/>
  <c r="O98" i="25" s="1"/>
  <c r="P176" i="56"/>
  <c r="O225" i="25" s="1"/>
  <c r="O320" i="25" s="1"/>
  <c r="AM88" i="64"/>
  <c r="AM129" i="64" s="1"/>
  <c r="AM153" i="64" s="1"/>
  <c r="BW254" i="46"/>
  <c r="AQ27" i="25"/>
  <c r="AQ94" i="25" s="1"/>
  <c r="V98" i="25" s="1"/>
  <c r="V97" i="25" s="1"/>
  <c r="AM450" i="64"/>
  <c r="AM490" i="64" s="1"/>
  <c r="AM514" i="64" s="1"/>
  <c r="AO202" i="46" s="1"/>
  <c r="AI377" i="64"/>
  <c r="AI417" i="64" s="1"/>
  <c r="AI441" i="64" s="1"/>
  <c r="AK201" i="46" s="1"/>
  <c r="U143" i="47"/>
  <c r="U333" i="47" s="1"/>
  <c r="U342" i="47" s="1"/>
  <c r="AM523" i="64"/>
  <c r="AM563" i="64" s="1"/>
  <c r="AM587" i="64" s="1"/>
  <c r="AO203" i="46" s="1"/>
  <c r="AM377" i="64"/>
  <c r="AM417" i="64" s="1"/>
  <c r="AM441" i="64" s="1"/>
  <c r="AO201" i="46" s="1"/>
  <c r="AM230" i="64"/>
  <c r="AM271" i="64" s="1"/>
  <c r="AM295" i="64" s="1"/>
  <c r="AO82" i="46" s="1"/>
  <c r="AM18" i="64"/>
  <c r="AM58" i="64" s="1"/>
  <c r="AM82" i="64" s="1"/>
  <c r="AO78" i="46" s="1"/>
  <c r="AU304" i="64"/>
  <c r="AU344" i="64" s="1"/>
  <c r="AU369" i="64" s="1"/>
  <c r="AW200" i="46" s="1"/>
  <c r="AU18" i="64"/>
  <c r="AU58" i="64" s="1"/>
  <c r="AU82" i="64" s="1"/>
  <c r="AW78" i="46" s="1"/>
  <c r="AI230" i="64"/>
  <c r="AI271" i="64" s="1"/>
  <c r="AI295" i="64" s="1"/>
  <c r="AK82" i="46" s="1"/>
  <c r="AM304" i="64"/>
  <c r="AM344" i="64" s="1"/>
  <c r="AM369" i="64" s="1"/>
  <c r="AI450" i="64"/>
  <c r="AI490" i="64" s="1"/>
  <c r="AI514" i="64" s="1"/>
  <c r="AK202" i="46" s="1"/>
  <c r="AI88" i="64"/>
  <c r="AI129" i="64" s="1"/>
  <c r="AI153" i="64" s="1"/>
  <c r="CF254" i="46"/>
  <c r="AI159" i="64"/>
  <c r="AI200" i="64" s="1"/>
  <c r="AI224" i="64" s="1"/>
  <c r="AI523" i="64"/>
  <c r="AI563" i="64" s="1"/>
  <c r="AI587" i="64" s="1"/>
  <c r="AK203" i="46" s="1"/>
  <c r="CC254" i="46"/>
  <c r="AI18" i="64"/>
  <c r="AI58" i="64" s="1"/>
  <c r="AI82" i="64" s="1"/>
  <c r="AK78" i="46" s="1"/>
  <c r="AT450" i="64"/>
  <c r="AT490" i="64" s="1"/>
  <c r="AT514" i="64" s="1"/>
  <c r="AV202" i="46" s="1"/>
  <c r="AQ230" i="64"/>
  <c r="AQ271" i="64" s="1"/>
  <c r="AQ295" i="64" s="1"/>
  <c r="AS82" i="46" s="1"/>
  <c r="AB230" i="64"/>
  <c r="AB271" i="64" s="1"/>
  <c r="AB295" i="64" s="1"/>
  <c r="AD82" i="46" s="1"/>
  <c r="AB88" i="64"/>
  <c r="AB129" i="64" s="1"/>
  <c r="AQ304" i="64"/>
  <c r="AQ344" i="64" s="1"/>
  <c r="AQ369" i="64" s="1"/>
  <c r="AS200" i="46" s="1"/>
  <c r="T19" i="56"/>
  <c r="T240" i="56" s="1"/>
  <c r="AQ88" i="64"/>
  <c r="AQ129" i="64" s="1"/>
  <c r="AQ159" i="64"/>
  <c r="AQ200" i="64" s="1"/>
  <c r="AQ224" i="64" s="1"/>
  <c r="CG241" i="46"/>
  <c r="AB159" i="64"/>
  <c r="AB200" i="64" s="1"/>
  <c r="AB523" i="64"/>
  <c r="AB563" i="64" s="1"/>
  <c r="AB587" i="64" s="1"/>
  <c r="AD203" i="46" s="1"/>
  <c r="AT88" i="64"/>
  <c r="AT129" i="64" s="1"/>
  <c r="AT153" i="64" s="1"/>
  <c r="AT377" i="64"/>
  <c r="AT417" i="64" s="1"/>
  <c r="AT441" i="64" s="1"/>
  <c r="AV201" i="46" s="1"/>
  <c r="AN27" i="25"/>
  <c r="AN94" i="25" s="1"/>
  <c r="S98" i="25" s="1"/>
  <c r="AQ523" i="64"/>
  <c r="AQ563" i="64" s="1"/>
  <c r="AQ587" i="64" s="1"/>
  <c r="AS203" i="46" s="1"/>
  <c r="AQ377" i="64"/>
  <c r="AQ417" i="64" s="1"/>
  <c r="AQ441" i="64" s="1"/>
  <c r="AS201" i="46" s="1"/>
  <c r="AB18" i="64"/>
  <c r="AB58" i="64" s="1"/>
  <c r="AB82" i="64" s="1"/>
  <c r="AD78" i="46" s="1"/>
  <c r="AB377" i="64"/>
  <c r="AB417" i="64" s="1"/>
  <c r="AB441" i="64" s="1"/>
  <c r="AD201" i="46" s="1"/>
  <c r="AT304" i="64"/>
  <c r="AT344" i="64" s="1"/>
  <c r="AT369" i="64" s="1"/>
  <c r="AV200" i="46" s="1"/>
  <c r="AT523" i="64"/>
  <c r="AT563" i="64" s="1"/>
  <c r="AT587" i="64" s="1"/>
  <c r="AV203" i="46" s="1"/>
  <c r="AB304" i="64"/>
  <c r="AB344" i="64" s="1"/>
  <c r="AB369" i="64" s="1"/>
  <c r="AT230" i="64"/>
  <c r="AT271" i="64" s="1"/>
  <c r="AT295" i="64" s="1"/>
  <c r="AV82" i="46" s="1"/>
  <c r="AQ18" i="64"/>
  <c r="AQ58" i="64" s="1"/>
  <c r="AQ82" i="64" s="1"/>
  <c r="AS78" i="46" s="1"/>
  <c r="AU230" i="64"/>
  <c r="AU271" i="64" s="1"/>
  <c r="AU295" i="64" s="1"/>
  <c r="AW82" i="46" s="1"/>
  <c r="AU159" i="64"/>
  <c r="AU200" i="64" s="1"/>
  <c r="AU224" i="64" s="1"/>
  <c r="AN377" i="64"/>
  <c r="AN417" i="64" s="1"/>
  <c r="AN441" i="64" s="1"/>
  <c r="AP201" i="46" s="1"/>
  <c r="AT241" i="46"/>
  <c r="AU450" i="64"/>
  <c r="AU490" i="64" s="1"/>
  <c r="AU514" i="64" s="1"/>
  <c r="AW202" i="46" s="1"/>
  <c r="W19" i="56"/>
  <c r="W240" i="56" s="1"/>
  <c r="AU377" i="64"/>
  <c r="AU417" i="64" s="1"/>
  <c r="AU441" i="64" s="1"/>
  <c r="AW201" i="46" s="1"/>
  <c r="AU88" i="64"/>
  <c r="AU129" i="64" s="1"/>
  <c r="AU153" i="64" s="1"/>
  <c r="H176" i="56"/>
  <c r="G225" i="25" s="1"/>
  <c r="G320" i="25" s="1"/>
  <c r="AL27" i="25"/>
  <c r="AL94" i="25" s="1"/>
  <c r="Q98" i="25" s="1"/>
  <c r="AN241" i="46"/>
  <c r="CI254" i="46"/>
  <c r="CJ254" i="46"/>
  <c r="BY254" i="46"/>
  <c r="AS241" i="46"/>
  <c r="V19" i="56"/>
  <c r="P143" i="47"/>
  <c r="P333" i="47" s="1"/>
  <c r="P342" i="47" s="1"/>
  <c r="Q19" i="56"/>
  <c r="Q240" i="56" s="1"/>
  <c r="R19" i="56"/>
  <c r="Q47" i="57" s="1"/>
  <c r="Q143" i="47"/>
  <c r="Q165" i="47" s="1"/>
  <c r="CE241" i="46"/>
  <c r="AF159" i="64"/>
  <c r="AF200" i="64" s="1"/>
  <c r="AF224" i="64" s="1"/>
  <c r="AN523" i="64"/>
  <c r="AN563" i="64" s="1"/>
  <c r="AN587" i="64" s="1"/>
  <c r="AP203" i="46" s="1"/>
  <c r="AN18" i="64"/>
  <c r="AN58" i="64" s="1"/>
  <c r="AN82" i="64" s="1"/>
  <c r="AP78" i="46" s="1"/>
  <c r="AO18" i="64"/>
  <c r="AO58" i="64" s="1"/>
  <c r="AO82" i="64" s="1"/>
  <c r="AQ78" i="46" s="1"/>
  <c r="AN450" i="64"/>
  <c r="AN490" i="64" s="1"/>
  <c r="AN514" i="64" s="1"/>
  <c r="AP202" i="46" s="1"/>
  <c r="AO377" i="64"/>
  <c r="AO417" i="64" s="1"/>
  <c r="AO441" i="64" s="1"/>
  <c r="AQ201" i="46" s="1"/>
  <c r="AN88" i="64"/>
  <c r="AN129" i="64" s="1"/>
  <c r="AN153" i="64" s="1"/>
  <c r="AN230" i="64"/>
  <c r="AN271" i="64" s="1"/>
  <c r="AN295" i="64" s="1"/>
  <c r="AP82" i="46" s="1"/>
  <c r="AO304" i="64"/>
  <c r="AO344" i="64" s="1"/>
  <c r="AO369" i="64" s="1"/>
  <c r="AQ200" i="46" s="1"/>
  <c r="AO523" i="64"/>
  <c r="AO563" i="64" s="1"/>
  <c r="AO587" i="64" s="1"/>
  <c r="AQ203" i="46" s="1"/>
  <c r="AN159" i="64"/>
  <c r="AN200" i="64" s="1"/>
  <c r="AN224" i="64" s="1"/>
  <c r="CD241" i="46"/>
  <c r="AO88" i="64"/>
  <c r="AO129" i="64" s="1"/>
  <c r="AO153" i="64" s="1"/>
  <c r="AO450" i="64"/>
  <c r="AO490" i="64" s="1"/>
  <c r="AO514" i="64" s="1"/>
  <c r="AQ202" i="46" s="1"/>
  <c r="W143" i="47"/>
  <c r="W333" i="47" s="1"/>
  <c r="W342" i="47" s="1"/>
  <c r="AO159" i="64"/>
  <c r="AO200" i="64" s="1"/>
  <c r="AO224" i="64" s="1"/>
  <c r="BR254" i="46"/>
  <c r="D143" i="47"/>
  <c r="D333" i="47" s="1"/>
  <c r="D342" i="47" s="1"/>
  <c r="BR241" i="46"/>
  <c r="AB241" i="46"/>
  <c r="E175" i="56"/>
  <c r="D224" i="25" s="1"/>
  <c r="CG254" i="46"/>
  <c r="E19" i="56"/>
  <c r="D47" i="57" s="1"/>
  <c r="CE254" i="46"/>
  <c r="CD254" i="46"/>
  <c r="AJ304" i="64"/>
  <c r="AJ344" i="64" s="1"/>
  <c r="AJ369" i="64" s="1"/>
  <c r="AL200" i="46" s="1"/>
  <c r="BV241" i="46"/>
  <c r="AJ377" i="64"/>
  <c r="AJ417" i="64" s="1"/>
  <c r="AJ441" i="64" s="1"/>
  <c r="AL201" i="46" s="1"/>
  <c r="AF377" i="64"/>
  <c r="AF417" i="64" s="1"/>
  <c r="AF441" i="64" s="1"/>
  <c r="AH201" i="46" s="1"/>
  <c r="CK241" i="46"/>
  <c r="G143" i="47"/>
  <c r="G165" i="47" s="1"/>
  <c r="I19" i="56"/>
  <c r="H47" i="57" s="1"/>
  <c r="H143" i="47"/>
  <c r="H165" i="47" s="1"/>
  <c r="AE88" i="64"/>
  <c r="AE129" i="64" s="1"/>
  <c r="AE153" i="64" s="1"/>
  <c r="AE304" i="64"/>
  <c r="AE344" i="64" s="1"/>
  <c r="AE369" i="64" s="1"/>
  <c r="AG200" i="46" s="1"/>
  <c r="AJ450" i="64"/>
  <c r="AJ490" i="64" s="1"/>
  <c r="AJ514" i="64" s="1"/>
  <c r="AL202" i="46" s="1"/>
  <c r="AJ88" i="64"/>
  <c r="AJ129" i="64" s="1"/>
  <c r="AJ153" i="64" s="1"/>
  <c r="AF230" i="64"/>
  <c r="AF271" i="64" s="1"/>
  <c r="AF295" i="64" s="1"/>
  <c r="AH82" i="46" s="1"/>
  <c r="AF523" i="64"/>
  <c r="AF563" i="64" s="1"/>
  <c r="AF587" i="64" s="1"/>
  <c r="AH203" i="46" s="1"/>
  <c r="BZ241" i="46"/>
  <c r="AE523" i="64"/>
  <c r="AE563" i="64" s="1"/>
  <c r="AE587" i="64" s="1"/>
  <c r="AG203" i="46" s="1"/>
  <c r="AE377" i="64"/>
  <c r="AE417" i="64" s="1"/>
  <c r="AE441" i="64" s="1"/>
  <c r="AG201" i="46" s="1"/>
  <c r="AJ523" i="64"/>
  <c r="AJ563" i="64" s="1"/>
  <c r="AJ587" i="64" s="1"/>
  <c r="AL203" i="46" s="1"/>
  <c r="AF18" i="64"/>
  <c r="AF58" i="64" s="1"/>
  <c r="AF82" i="64" s="1"/>
  <c r="AH78" i="46" s="1"/>
  <c r="AF304" i="64"/>
  <c r="AF344" i="64" s="1"/>
  <c r="AF369" i="64" s="1"/>
  <c r="AH200" i="46" s="1"/>
  <c r="AE18" i="64"/>
  <c r="AE58" i="64" s="1"/>
  <c r="AE82" i="64" s="1"/>
  <c r="AG78" i="46" s="1"/>
  <c r="AE159" i="64"/>
  <c r="AE200" i="64" s="1"/>
  <c r="AE224" i="64" s="1"/>
  <c r="AJ230" i="64"/>
  <c r="AJ271" i="64" s="1"/>
  <c r="AJ295" i="64" s="1"/>
  <c r="AL82" i="46" s="1"/>
  <c r="AJ18" i="64"/>
  <c r="AJ58" i="64" s="1"/>
  <c r="AJ82" i="64" s="1"/>
  <c r="AL78" i="46" s="1"/>
  <c r="AF450" i="64"/>
  <c r="AF490" i="64" s="1"/>
  <c r="AF514" i="64" s="1"/>
  <c r="AH202" i="46" s="1"/>
  <c r="AE450" i="64"/>
  <c r="AE490" i="64" s="1"/>
  <c r="AE514" i="64" s="1"/>
  <c r="AG202" i="46" s="1"/>
  <c r="BV254" i="46"/>
  <c r="I152" i="56"/>
  <c r="H201" i="25" s="1"/>
  <c r="H333" i="25" s="1"/>
  <c r="AB27" i="25"/>
  <c r="AB94" i="25" s="1"/>
  <c r="G98" i="25" s="1"/>
  <c r="G97" i="25" s="1"/>
  <c r="AE241" i="46"/>
  <c r="M19" i="56"/>
  <c r="L47" i="57" s="1"/>
  <c r="L143" i="47"/>
  <c r="L333" i="47" s="1"/>
  <c r="L342" i="47" s="1"/>
  <c r="AG27" i="25"/>
  <c r="AG94" i="25" s="1"/>
  <c r="L98" i="25" s="1"/>
  <c r="BU254" i="46"/>
  <c r="AU241" i="46"/>
  <c r="H152" i="56"/>
  <c r="H253" i="56" s="1"/>
  <c r="BZ254" i="46"/>
  <c r="X19" i="56"/>
  <c r="X240" i="56" s="1"/>
  <c r="CN197" i="46"/>
  <c r="CO197" i="46" s="1"/>
  <c r="CK254" i="46"/>
  <c r="J97" i="25"/>
  <c r="AV592" i="64"/>
  <c r="BS104" i="46"/>
  <c r="CO104" i="46" s="1"/>
  <c r="M97" i="25"/>
  <c r="C118" i="36"/>
  <c r="CN183" i="46"/>
  <c r="CO183" i="46" s="1"/>
  <c r="CN176" i="46"/>
  <c r="CL241" i="46" s="1"/>
  <c r="CN204" i="46"/>
  <c r="CO204" i="46" s="1"/>
  <c r="CN191" i="46"/>
  <c r="CO191" i="46" s="1"/>
  <c r="CN206" i="46"/>
  <c r="CO206" i="46" s="1"/>
  <c r="D110" i="56"/>
  <c r="K108" i="44" s="1"/>
  <c r="L108" i="44" s="1"/>
  <c r="CN187" i="46"/>
  <c r="CO187" i="46" s="1"/>
  <c r="CN213" i="46"/>
  <c r="CO213" i="46" s="1"/>
  <c r="CN180" i="46"/>
  <c r="CO180" i="46" s="1"/>
  <c r="CN179" i="46"/>
  <c r="CO179" i="46" s="1"/>
  <c r="D104" i="56"/>
  <c r="K102" i="44" s="1"/>
  <c r="L102" i="44" s="1"/>
  <c r="AX19" i="46"/>
  <c r="CO19" i="46" s="1"/>
  <c r="CN186" i="46"/>
  <c r="CO186" i="46" s="1"/>
  <c r="I97" i="25"/>
  <c r="D204" i="56"/>
  <c r="K202" i="44" s="1"/>
  <c r="L202" i="44" s="1"/>
  <c r="CN181" i="46"/>
  <c r="CO181" i="46" s="1"/>
  <c r="AR200" i="46"/>
  <c r="R226" i="47"/>
  <c r="R379" i="47" s="1"/>
  <c r="S253" i="56"/>
  <c r="R28" i="57"/>
  <c r="R201" i="25"/>
  <c r="R333" i="25" s="1"/>
  <c r="J253" i="56"/>
  <c r="I201" i="25"/>
  <c r="I333" i="25" s="1"/>
  <c r="I28" i="57"/>
  <c r="I47" i="57"/>
  <c r="J240" i="56"/>
  <c r="L201" i="25"/>
  <c r="L333" i="25" s="1"/>
  <c r="M253" i="56"/>
  <c r="L28" i="57"/>
  <c r="K253" i="56"/>
  <c r="J201" i="25"/>
  <c r="J333" i="25" s="1"/>
  <c r="J28" i="57"/>
  <c r="CN190" i="46"/>
  <c r="CO190" i="46" s="1"/>
  <c r="AP153" i="64"/>
  <c r="R168" i="47" s="1"/>
  <c r="R345" i="47" s="1"/>
  <c r="R101" i="25"/>
  <c r="R103" i="25" s="1"/>
  <c r="R100" i="25"/>
  <c r="N240" i="56"/>
  <c r="M47" i="57"/>
  <c r="N253" i="56"/>
  <c r="M28" i="57"/>
  <c r="M201" i="25"/>
  <c r="M333" i="25" s="1"/>
  <c r="W201" i="25"/>
  <c r="W333" i="25" s="1"/>
  <c r="X253" i="56"/>
  <c r="W28" i="57"/>
  <c r="D235" i="25"/>
  <c r="D186" i="56"/>
  <c r="K184" i="44" s="1"/>
  <c r="L184" i="44" s="1"/>
  <c r="D180" i="56"/>
  <c r="K178" i="44" s="1"/>
  <c r="L178" i="44" s="1"/>
  <c r="D229" i="25"/>
  <c r="Z27" i="25"/>
  <c r="Z94" i="25" s="1"/>
  <c r="E98" i="25" s="1"/>
  <c r="F19" i="56"/>
  <c r="E143" i="47"/>
  <c r="AC241" i="46"/>
  <c r="U100" i="25"/>
  <c r="AS153" i="64"/>
  <c r="U101" i="25"/>
  <c r="U103" i="25" s="1"/>
  <c r="AG153" i="64"/>
  <c r="I100" i="25"/>
  <c r="S333" i="47"/>
  <c r="S342" i="47" s="1"/>
  <c r="S165" i="47"/>
  <c r="CN195" i="46"/>
  <c r="CO195" i="46" s="1"/>
  <c r="D114" i="56"/>
  <c r="K112" i="44" s="1"/>
  <c r="L112" i="44" s="1"/>
  <c r="CN193" i="46"/>
  <c r="CO193" i="46" s="1"/>
  <c r="CN212" i="46"/>
  <c r="CO212" i="46" s="1"/>
  <c r="BT241" i="46"/>
  <c r="G176" i="56"/>
  <c r="F225" i="25" s="1"/>
  <c r="F320" i="25" s="1"/>
  <c r="AL304" i="64"/>
  <c r="AL344" i="64" s="1"/>
  <c r="AL369" i="64" s="1"/>
  <c r="AL88" i="64"/>
  <c r="AL129" i="64" s="1"/>
  <c r="AL523" i="64"/>
  <c r="AL563" i="64" s="1"/>
  <c r="AL587" i="64" s="1"/>
  <c r="AN203" i="46" s="1"/>
  <c r="AL450" i="64"/>
  <c r="AL490" i="64" s="1"/>
  <c r="AL514" i="64" s="1"/>
  <c r="AN202" i="46" s="1"/>
  <c r="AL230" i="64"/>
  <c r="AL271" i="64" s="1"/>
  <c r="AL295" i="64" s="1"/>
  <c r="AN82" i="46" s="1"/>
  <c r="AL159" i="64"/>
  <c r="AL200" i="64" s="1"/>
  <c r="AL224" i="64" s="1"/>
  <c r="AL18" i="64"/>
  <c r="AL58" i="64" s="1"/>
  <c r="AL82" i="64" s="1"/>
  <c r="AL377" i="64"/>
  <c r="AL417" i="64" s="1"/>
  <c r="AL441" i="64" s="1"/>
  <c r="AN201" i="46" s="1"/>
  <c r="CB254" i="46"/>
  <c r="O152" i="56"/>
  <c r="AH224" i="64"/>
  <c r="J101" i="25"/>
  <c r="J103" i="25" s="1"/>
  <c r="CN185" i="46"/>
  <c r="CO185" i="46" s="1"/>
  <c r="CN178" i="46"/>
  <c r="CO178" i="46" s="1"/>
  <c r="D196" i="56"/>
  <c r="K194" i="44" s="1"/>
  <c r="L194" i="44" s="1"/>
  <c r="D245" i="25"/>
  <c r="CN188" i="46"/>
  <c r="CO188" i="46" s="1"/>
  <c r="CN210" i="46"/>
  <c r="CO210" i="46" s="1"/>
  <c r="V253" i="56"/>
  <c r="U28" i="57"/>
  <c r="U201" i="25"/>
  <c r="U333" i="25" s="1"/>
  <c r="D187" i="56"/>
  <c r="K185" i="44" s="1"/>
  <c r="L185" i="44" s="1"/>
  <c r="D236" i="25"/>
  <c r="D239" i="25"/>
  <c r="D190" i="56"/>
  <c r="K188" i="44" s="1"/>
  <c r="L188" i="44" s="1"/>
  <c r="CN182" i="46"/>
  <c r="CO182" i="46" s="1"/>
  <c r="D242" i="25"/>
  <c r="D193" i="56"/>
  <c r="K191" i="44" s="1"/>
  <c r="L191" i="44" s="1"/>
  <c r="D251" i="25"/>
  <c r="D212" i="56"/>
  <c r="K210" i="44" s="1"/>
  <c r="L210" i="44" s="1"/>
  <c r="BT254" i="46"/>
  <c r="G152" i="56"/>
  <c r="AL241" i="46"/>
  <c r="AI27" i="25"/>
  <c r="AI94" i="25" s="1"/>
  <c r="N98" i="25" s="1"/>
  <c r="N143" i="47"/>
  <c r="O19" i="56"/>
  <c r="T333" i="47"/>
  <c r="T342" i="47" s="1"/>
  <c r="T165" i="47"/>
  <c r="AK153" i="64"/>
  <c r="AM81" i="46" s="1"/>
  <c r="M100" i="25"/>
  <c r="M101" i="25"/>
  <c r="M103" i="25" s="1"/>
  <c r="AJ200" i="46"/>
  <c r="J226" i="47"/>
  <c r="J379" i="47" s="1"/>
  <c r="J100" i="25"/>
  <c r="AH153" i="64"/>
  <c r="D185" i="56"/>
  <c r="K183" i="44" s="1"/>
  <c r="L183" i="44" s="1"/>
  <c r="D234" i="25"/>
  <c r="D227" i="25"/>
  <c r="D178" i="56"/>
  <c r="K176" i="44" s="1"/>
  <c r="L176" i="44" s="1"/>
  <c r="CN196" i="46"/>
  <c r="CO196" i="46" s="1"/>
  <c r="D237" i="25"/>
  <c r="D188" i="56"/>
  <c r="K186" i="44" s="1"/>
  <c r="L186" i="44" s="1"/>
  <c r="D210" i="56"/>
  <c r="K208" i="44" s="1"/>
  <c r="L208" i="44" s="1"/>
  <c r="D249" i="25"/>
  <c r="J333" i="47"/>
  <c r="J342" i="47" s="1"/>
  <c r="J165" i="47"/>
  <c r="D232" i="25"/>
  <c r="D183" i="56"/>
  <c r="K181" i="44" s="1"/>
  <c r="L181" i="44" s="1"/>
  <c r="R333" i="47"/>
  <c r="R342" i="47" s="1"/>
  <c r="R165" i="47"/>
  <c r="D191" i="56"/>
  <c r="K189" i="44" s="1"/>
  <c r="L189" i="44" s="1"/>
  <c r="D240" i="25"/>
  <c r="I333" i="47"/>
  <c r="I342" i="47" s="1"/>
  <c r="I165" i="47"/>
  <c r="T100" i="25"/>
  <c r="AR153" i="64"/>
  <c r="AT81" i="46" s="1"/>
  <c r="T101" i="25"/>
  <c r="T103" i="25" s="1"/>
  <c r="K201" i="25"/>
  <c r="K333" i="25" s="1"/>
  <c r="L253" i="56"/>
  <c r="K28" i="57"/>
  <c r="D174" i="56"/>
  <c r="K172" i="44" s="1"/>
  <c r="L172" i="44" s="1"/>
  <c r="D223" i="25"/>
  <c r="BS254" i="46"/>
  <c r="F152" i="56"/>
  <c r="AF153" i="64"/>
  <c r="I226" i="47"/>
  <c r="I379" i="47" s="1"/>
  <c r="AI200" i="46"/>
  <c r="V28" i="57"/>
  <c r="V201" i="25"/>
  <c r="V333" i="25" s="1"/>
  <c r="W253" i="56"/>
  <c r="Q28" i="57"/>
  <c r="Q201" i="25"/>
  <c r="Q333" i="25" s="1"/>
  <c r="R253" i="56"/>
  <c r="D231" i="25"/>
  <c r="D182" i="56"/>
  <c r="K180" i="44" s="1"/>
  <c r="L180" i="44" s="1"/>
  <c r="D181" i="56"/>
  <c r="K179" i="44" s="1"/>
  <c r="L179" i="44" s="1"/>
  <c r="D230" i="25"/>
  <c r="CN152" i="46"/>
  <c r="CN205" i="46"/>
  <c r="CO205" i="46" s="1"/>
  <c r="AD450" i="64"/>
  <c r="AD490" i="64" s="1"/>
  <c r="AD514" i="64" s="1"/>
  <c r="AF202" i="46" s="1"/>
  <c r="AD523" i="64"/>
  <c r="AD563" i="64" s="1"/>
  <c r="AD587" i="64" s="1"/>
  <c r="AF203" i="46" s="1"/>
  <c r="AD88" i="64"/>
  <c r="AD129" i="64" s="1"/>
  <c r="AD18" i="64"/>
  <c r="AD58" i="64" s="1"/>
  <c r="AD82" i="64" s="1"/>
  <c r="AD230" i="64"/>
  <c r="AD271" i="64" s="1"/>
  <c r="AD295" i="64" s="1"/>
  <c r="AF82" i="46" s="1"/>
  <c r="AD377" i="64"/>
  <c r="AD417" i="64" s="1"/>
  <c r="AD441" i="64" s="1"/>
  <c r="AF201" i="46" s="1"/>
  <c r="AD304" i="64"/>
  <c r="AD344" i="64" s="1"/>
  <c r="AD369" i="64" s="1"/>
  <c r="AD159" i="64"/>
  <c r="AD200" i="64" s="1"/>
  <c r="U97" i="25"/>
  <c r="P253" i="56"/>
  <c r="O28" i="57"/>
  <c r="O201" i="25"/>
  <c r="O333" i="25" s="1"/>
  <c r="T97" i="25"/>
  <c r="AM78" i="46"/>
  <c r="V333" i="47"/>
  <c r="V342" i="47" s="1"/>
  <c r="V165" i="47"/>
  <c r="CN211" i="46"/>
  <c r="CO211" i="46" s="1"/>
  <c r="D184" i="56"/>
  <c r="K182" i="44" s="1"/>
  <c r="L182" i="44" s="1"/>
  <c r="D233" i="25"/>
  <c r="CN192" i="46"/>
  <c r="CO192" i="46" s="1"/>
  <c r="D243" i="25"/>
  <c r="D194" i="56"/>
  <c r="K192" i="44" s="1"/>
  <c r="L192" i="44" s="1"/>
  <c r="CN198" i="46"/>
  <c r="CO198" i="46" s="1"/>
  <c r="P201" i="25"/>
  <c r="P333" i="25" s="1"/>
  <c r="Q253" i="56"/>
  <c r="P28" i="57"/>
  <c r="D179" i="56"/>
  <c r="K177" i="44" s="1"/>
  <c r="L177" i="44" s="1"/>
  <c r="D228" i="25"/>
  <c r="Y94" i="25"/>
  <c r="R97" i="25"/>
  <c r="K240" i="56"/>
  <c r="J47" i="57"/>
  <c r="D206" i="56"/>
  <c r="K204" i="44" s="1"/>
  <c r="L204" i="44" s="1"/>
  <c r="D246" i="25"/>
  <c r="D197" i="56"/>
  <c r="K195" i="44" s="1"/>
  <c r="L195" i="44" s="1"/>
  <c r="AB490" i="64"/>
  <c r="AB514" i="64" s="1"/>
  <c r="AD202" i="46" s="1"/>
  <c r="D225" i="25"/>
  <c r="AJ224" i="64"/>
  <c r="R47" i="57"/>
  <c r="S240" i="56"/>
  <c r="T226" i="47"/>
  <c r="T379" i="47" s="1"/>
  <c r="AT200" i="46"/>
  <c r="AK200" i="46"/>
  <c r="M165" i="47"/>
  <c r="M333" i="47"/>
  <c r="M342" i="47" s="1"/>
  <c r="AP200" i="46"/>
  <c r="BS110" i="46"/>
  <c r="CO110" i="46" s="1"/>
  <c r="D213" i="56"/>
  <c r="K211" i="44" s="1"/>
  <c r="L211" i="44" s="1"/>
  <c r="D252" i="25"/>
  <c r="CN174" i="46"/>
  <c r="CO174" i="46" s="1"/>
  <c r="F176" i="56"/>
  <c r="E225" i="25" s="1"/>
  <c r="E320" i="25" s="1"/>
  <c r="BS241" i="46"/>
  <c r="AC377" i="64"/>
  <c r="AC417" i="64" s="1"/>
  <c r="AC441" i="64" s="1"/>
  <c r="AE201" i="46" s="1"/>
  <c r="AC88" i="64"/>
  <c r="AC129" i="64" s="1"/>
  <c r="AC230" i="64"/>
  <c r="AC271" i="64" s="1"/>
  <c r="AC295" i="64" s="1"/>
  <c r="AE82" i="46" s="1"/>
  <c r="AC523" i="64"/>
  <c r="AC563" i="64" s="1"/>
  <c r="AC587" i="64" s="1"/>
  <c r="AE203" i="46" s="1"/>
  <c r="AC304" i="64"/>
  <c r="AC344" i="64" s="1"/>
  <c r="AC369" i="64" s="1"/>
  <c r="AC450" i="64"/>
  <c r="AC490" i="64" s="1"/>
  <c r="AC514" i="64" s="1"/>
  <c r="AE202" i="46" s="1"/>
  <c r="AC159" i="64"/>
  <c r="AC200" i="64" s="1"/>
  <c r="AC18" i="64"/>
  <c r="AC58" i="64" s="1"/>
  <c r="AC82" i="64" s="1"/>
  <c r="U226" i="47"/>
  <c r="U379" i="47" s="1"/>
  <c r="AU200" i="46"/>
  <c r="AG224" i="64"/>
  <c r="I101" i="25"/>
  <c r="I103" i="25" s="1"/>
  <c r="CN175" i="46"/>
  <c r="CO175" i="46" s="1"/>
  <c r="D195" i="56"/>
  <c r="K193" i="44" s="1"/>
  <c r="L193" i="44" s="1"/>
  <c r="D244" i="25"/>
  <c r="BS114" i="46"/>
  <c r="CO114" i="46" s="1"/>
  <c r="D28" i="57"/>
  <c r="D201" i="25"/>
  <c r="D205" i="56"/>
  <c r="K203" i="44" s="1"/>
  <c r="L203" i="44" s="1"/>
  <c r="AD241" i="46"/>
  <c r="AA27" i="25"/>
  <c r="AA94" i="25" s="1"/>
  <c r="F98" i="25" s="1"/>
  <c r="G19" i="56"/>
  <c r="F143" i="47"/>
  <c r="O176" i="56"/>
  <c r="N225" i="25" s="1"/>
  <c r="N320" i="25" s="1"/>
  <c r="CB241" i="46"/>
  <c r="U240" i="56"/>
  <c r="T47" i="57"/>
  <c r="M226" i="47"/>
  <c r="M379" i="47" s="1"/>
  <c r="AM200" i="46"/>
  <c r="S28" i="57"/>
  <c r="S201" i="25"/>
  <c r="S333" i="25" s="1"/>
  <c r="T253" i="56"/>
  <c r="D250" i="25"/>
  <c r="D211" i="56"/>
  <c r="K209" i="44" s="1"/>
  <c r="L209" i="44" s="1"/>
  <c r="CN184" i="46"/>
  <c r="CO184" i="46" s="1"/>
  <c r="D241" i="25"/>
  <c r="D192" i="56"/>
  <c r="K190" i="44" s="1"/>
  <c r="L190" i="44" s="1"/>
  <c r="CN194" i="46"/>
  <c r="CO194" i="46" s="1"/>
  <c r="D198" i="56"/>
  <c r="K196" i="44" s="1"/>
  <c r="L196" i="44" s="1"/>
  <c r="D247" i="25"/>
  <c r="G47" i="57"/>
  <c r="U253" i="56"/>
  <c r="T28" i="57"/>
  <c r="T201" i="25"/>
  <c r="T333" i="25" s="1"/>
  <c r="AV81" i="46" l="1"/>
  <c r="AT239" i="46" s="1"/>
  <c r="AT259" i="46" s="1"/>
  <c r="O165" i="47"/>
  <c r="L240" i="56"/>
  <c r="K333" i="47"/>
  <c r="K342" i="47" s="1"/>
  <c r="O97" i="25"/>
  <c r="R240" i="56"/>
  <c r="S47" i="57"/>
  <c r="V240" i="56"/>
  <c r="P240" i="56"/>
  <c r="U165" i="47"/>
  <c r="K226" i="47"/>
  <c r="K379" i="47" s="1"/>
  <c r="W97" i="25"/>
  <c r="O226" i="47"/>
  <c r="O379" i="47" s="1"/>
  <c r="AO200" i="46"/>
  <c r="K97" i="25"/>
  <c r="O101" i="25"/>
  <c r="O103" i="25" s="1"/>
  <c r="K101" i="25"/>
  <c r="K103" i="25" s="1"/>
  <c r="O100" i="25"/>
  <c r="K100" i="25"/>
  <c r="W226" i="47"/>
  <c r="W379" i="47" s="1"/>
  <c r="V101" i="25"/>
  <c r="V103" i="25" s="1"/>
  <c r="S100" i="25"/>
  <c r="V100" i="25"/>
  <c r="V102" i="25" s="1"/>
  <c r="Q97" i="25"/>
  <c r="P47" i="57"/>
  <c r="V47" i="57"/>
  <c r="V226" i="47"/>
  <c r="V379" i="47" s="1"/>
  <c r="S226" i="47"/>
  <c r="S379" i="47" s="1"/>
  <c r="H240" i="56"/>
  <c r="E253" i="56"/>
  <c r="P226" i="47"/>
  <c r="P379" i="47" s="1"/>
  <c r="S101" i="25"/>
  <c r="S103" i="25" s="1"/>
  <c r="S97" i="25"/>
  <c r="AQ153" i="64"/>
  <c r="AS81" i="46" s="1"/>
  <c r="W100" i="25"/>
  <c r="W101" i="25"/>
  <c r="W103" i="25" s="1"/>
  <c r="P165" i="47"/>
  <c r="U47" i="57"/>
  <c r="W165" i="47"/>
  <c r="G333" i="47"/>
  <c r="G342" i="47" s="1"/>
  <c r="Q333" i="47"/>
  <c r="Q342" i="47" s="1"/>
  <c r="AP81" i="46"/>
  <c r="AN239" i="46" s="1"/>
  <c r="AN259" i="46" s="1"/>
  <c r="P97" i="25"/>
  <c r="P101" i="25"/>
  <c r="P103" i="25" s="1"/>
  <c r="P100" i="25"/>
  <c r="G101" i="25"/>
  <c r="H101" i="25"/>
  <c r="H103" i="25" s="1"/>
  <c r="D165" i="47"/>
  <c r="Q101" i="25"/>
  <c r="Q103" i="25" s="1"/>
  <c r="Q226" i="47"/>
  <c r="Q379" i="47" s="1"/>
  <c r="Q100" i="25"/>
  <c r="D175" i="56"/>
  <c r="K173" i="44" s="1"/>
  <c r="L173" i="44" s="1"/>
  <c r="H100" i="25"/>
  <c r="H97" i="25"/>
  <c r="I240" i="56"/>
  <c r="L101" i="25"/>
  <c r="M240" i="56"/>
  <c r="E240" i="56"/>
  <c r="H333" i="47"/>
  <c r="H342" i="47" s="1"/>
  <c r="H28" i="57"/>
  <c r="L97" i="25"/>
  <c r="AL81" i="46"/>
  <c r="AJ239" i="46" s="1"/>
  <c r="AJ259" i="46" s="1"/>
  <c r="G201" i="25"/>
  <c r="G333" i="25" s="1"/>
  <c r="L100" i="25"/>
  <c r="G28" i="57"/>
  <c r="L165" i="47"/>
  <c r="I253" i="56"/>
  <c r="I102" i="25"/>
  <c r="CO176" i="46"/>
  <c r="G100" i="25"/>
  <c r="G102" i="25" s="1"/>
  <c r="G32" i="47" s="1"/>
  <c r="L226" i="47"/>
  <c r="L379" i="47" s="1"/>
  <c r="H226" i="47"/>
  <c r="H379" i="47" s="1"/>
  <c r="G226" i="47"/>
  <c r="G379" i="47" s="1"/>
  <c r="U102" i="25"/>
  <c r="U40" i="74" s="1"/>
  <c r="R169" i="47"/>
  <c r="R346" i="47" s="1"/>
  <c r="L103" i="25"/>
  <c r="M102" i="25"/>
  <c r="M32" i="47" s="1"/>
  <c r="G103" i="25"/>
  <c r="W47" i="57"/>
  <c r="G168" i="47"/>
  <c r="G345" i="47" s="1"/>
  <c r="J168" i="47"/>
  <c r="J345" i="47" s="1"/>
  <c r="N97" i="25"/>
  <c r="J102" i="25"/>
  <c r="J36" i="73" s="1"/>
  <c r="AI81" i="46"/>
  <c r="AI214" i="46" s="1"/>
  <c r="AK81" i="46"/>
  <c r="AI239" i="46" s="1"/>
  <c r="AI259" i="46" s="1"/>
  <c r="F97" i="25"/>
  <c r="AH81" i="46"/>
  <c r="AF239" i="46" s="1"/>
  <c r="AF259" i="46" s="1"/>
  <c r="D152" i="56"/>
  <c r="AV241" i="46"/>
  <c r="P168" i="47"/>
  <c r="M168" i="47"/>
  <c r="M345" i="47" s="1"/>
  <c r="D19" i="56"/>
  <c r="K19" i="44" s="1"/>
  <c r="AT214" i="46"/>
  <c r="F47" i="57"/>
  <c r="G240" i="56"/>
  <c r="AE200" i="46"/>
  <c r="E226" i="47"/>
  <c r="E379" i="47" s="1"/>
  <c r="X252" i="25"/>
  <c r="C252" i="25"/>
  <c r="AX202" i="46"/>
  <c r="C246" i="25"/>
  <c r="X246" i="25"/>
  <c r="X27" i="25"/>
  <c r="AS27" i="25" s="1"/>
  <c r="AS94" i="25" s="1"/>
  <c r="AX201" i="46"/>
  <c r="C233" i="25"/>
  <c r="X233" i="25"/>
  <c r="AM214" i="46"/>
  <c r="AK239" i="46"/>
  <c r="AK259" i="46" s="1"/>
  <c r="AF200" i="46"/>
  <c r="F226" i="47"/>
  <c r="F379" i="47" s="1"/>
  <c r="AD153" i="64"/>
  <c r="F100" i="25"/>
  <c r="CL254" i="46"/>
  <c r="CO152" i="46"/>
  <c r="C231" i="25"/>
  <c r="X231" i="25"/>
  <c r="C240" i="25"/>
  <c r="X240" i="25"/>
  <c r="X249" i="25"/>
  <c r="C249" i="25"/>
  <c r="O240" i="56"/>
  <c r="N47" i="57"/>
  <c r="F201" i="25"/>
  <c r="F333" i="25" s="1"/>
  <c r="G253" i="56"/>
  <c r="F28" i="57"/>
  <c r="X236" i="25"/>
  <c r="C236" i="25"/>
  <c r="X245" i="25"/>
  <c r="C245" i="25"/>
  <c r="O168" i="47"/>
  <c r="O345" i="47" s="1"/>
  <c r="AO81" i="46"/>
  <c r="N201" i="25"/>
  <c r="N333" i="25" s="1"/>
  <c r="N28" i="57"/>
  <c r="O253" i="56"/>
  <c r="N100" i="25"/>
  <c r="N101" i="25"/>
  <c r="N103" i="25" s="1"/>
  <c r="AL153" i="64"/>
  <c r="AN81" i="46" s="1"/>
  <c r="E97" i="25"/>
  <c r="C235" i="25"/>
  <c r="X235" i="25"/>
  <c r="AV214" i="46"/>
  <c r="AB153" i="64"/>
  <c r="D100" i="25"/>
  <c r="X241" i="25"/>
  <c r="C241" i="25"/>
  <c r="C250" i="25"/>
  <c r="X250" i="25"/>
  <c r="D333" i="25"/>
  <c r="X244" i="25"/>
  <c r="C244" i="25"/>
  <c r="AE78" i="46"/>
  <c r="D176" i="56"/>
  <c r="K174" i="44" s="1"/>
  <c r="L174" i="44" s="1"/>
  <c r="AV304" i="64"/>
  <c r="AV344" i="64" s="1"/>
  <c r="AV369" i="64" s="1"/>
  <c r="X94" i="25"/>
  <c r="D98" i="25"/>
  <c r="C228" i="25"/>
  <c r="X228" i="25"/>
  <c r="C230" i="25"/>
  <c r="X230" i="25"/>
  <c r="E201" i="25"/>
  <c r="E333" i="25" s="1"/>
  <c r="E28" i="57"/>
  <c r="F253" i="56"/>
  <c r="T102" i="25"/>
  <c r="N333" i="47"/>
  <c r="N342" i="47" s="1"/>
  <c r="N165" i="47"/>
  <c r="C242" i="25"/>
  <c r="X242" i="25"/>
  <c r="X239" i="25"/>
  <c r="C239" i="25"/>
  <c r="N226" i="47"/>
  <c r="N379" i="47" s="1"/>
  <c r="AN200" i="46"/>
  <c r="X224" i="25"/>
  <c r="C224" i="25"/>
  <c r="I168" i="47"/>
  <c r="X229" i="25"/>
  <c r="C229" i="25"/>
  <c r="AR81" i="46"/>
  <c r="AV230" i="64"/>
  <c r="AV271" i="64" s="1"/>
  <c r="AV295" i="64" s="1"/>
  <c r="T168" i="47"/>
  <c r="C247" i="25"/>
  <c r="X247" i="25"/>
  <c r="AC224" i="64"/>
  <c r="E101" i="25"/>
  <c r="E103" i="25" s="1"/>
  <c r="X225" i="25"/>
  <c r="X320" i="25" s="1"/>
  <c r="C225" i="25"/>
  <c r="C320" i="25" s="1"/>
  <c r="D320" i="25"/>
  <c r="D226" i="47"/>
  <c r="AD200" i="46"/>
  <c r="AV523" i="64"/>
  <c r="AV563" i="64" s="1"/>
  <c r="AV587" i="64" s="1"/>
  <c r="W168" i="47"/>
  <c r="W345" i="47" s="1"/>
  <c r="AW81" i="46"/>
  <c r="X243" i="25"/>
  <c r="C243" i="25"/>
  <c r="X227" i="25"/>
  <c r="C227" i="25"/>
  <c r="AV159" i="64"/>
  <c r="AV200" i="64" s="1"/>
  <c r="AV224" i="64" s="1"/>
  <c r="AJ81" i="46"/>
  <c r="E165" i="47"/>
  <c r="E333" i="47"/>
  <c r="E342" i="47" s="1"/>
  <c r="R102" i="25"/>
  <c r="AX82" i="46"/>
  <c r="AR239" i="46"/>
  <c r="AR259" i="46" s="1"/>
  <c r="K168" i="47"/>
  <c r="F333" i="47"/>
  <c r="F342" i="47" s="1"/>
  <c r="F165" i="47"/>
  <c r="E100" i="25"/>
  <c r="AC153" i="64"/>
  <c r="L168" i="47"/>
  <c r="L345" i="47" s="1"/>
  <c r="AV450" i="64"/>
  <c r="AV490" i="64" s="1"/>
  <c r="AV514" i="64" s="1"/>
  <c r="AX203" i="46"/>
  <c r="C143" i="47"/>
  <c r="C333" i="47" s="1"/>
  <c r="C342" i="47" s="1"/>
  <c r="AV377" i="64"/>
  <c r="AV417" i="64" s="1"/>
  <c r="AV441" i="64" s="1"/>
  <c r="Q168" i="47"/>
  <c r="Q345" i="47" s="1"/>
  <c r="AQ81" i="46"/>
  <c r="F101" i="25"/>
  <c r="F103" i="25" s="1"/>
  <c r="AD224" i="64"/>
  <c r="AF78" i="46"/>
  <c r="H168" i="47"/>
  <c r="C223" i="25"/>
  <c r="X223" i="25"/>
  <c r="X232" i="25"/>
  <c r="C232" i="25"/>
  <c r="C237" i="25"/>
  <c r="X237" i="25"/>
  <c r="C234" i="25"/>
  <c r="X234" i="25"/>
  <c r="C251" i="25"/>
  <c r="X251" i="25"/>
  <c r="D101" i="25"/>
  <c r="AB224" i="64"/>
  <c r="AG81" i="46"/>
  <c r="AN78" i="46"/>
  <c r="U168" i="47"/>
  <c r="U345" i="47" s="1"/>
  <c r="AU81" i="46"/>
  <c r="E47" i="57"/>
  <c r="F240" i="56"/>
  <c r="AV88" i="64"/>
  <c r="AV129" i="64" s="1"/>
  <c r="AV153" i="64" s="1"/>
  <c r="AV18" i="64"/>
  <c r="AV58" i="64" s="1"/>
  <c r="AV82" i="64" s="1"/>
  <c r="V168" i="47"/>
  <c r="O102" i="25" l="1"/>
  <c r="O43" i="69" s="1"/>
  <c r="W102" i="25"/>
  <c r="W40" i="74" s="1"/>
  <c r="K102" i="25"/>
  <c r="K37" i="65" s="1"/>
  <c r="S102" i="25"/>
  <c r="S32" i="47" s="1"/>
  <c r="Q102" i="25"/>
  <c r="Q43" i="69" s="1"/>
  <c r="S168" i="47"/>
  <c r="S345" i="47" s="1"/>
  <c r="AP214" i="46"/>
  <c r="P102" i="25"/>
  <c r="P36" i="73" s="1"/>
  <c r="J43" i="69"/>
  <c r="J38" i="75"/>
  <c r="D253" i="56"/>
  <c r="H102" i="25"/>
  <c r="H32" i="70" s="1"/>
  <c r="L102" i="25"/>
  <c r="L40" i="74" s="1"/>
  <c r="M40" i="74"/>
  <c r="U32" i="70"/>
  <c r="U32" i="47"/>
  <c r="AL214" i="46"/>
  <c r="J40" i="74"/>
  <c r="J37" i="65"/>
  <c r="I43" i="69"/>
  <c r="I31" i="71"/>
  <c r="I36" i="73"/>
  <c r="I109" i="25"/>
  <c r="I37" i="65"/>
  <c r="I38" i="75"/>
  <c r="I32" i="70"/>
  <c r="I32" i="47"/>
  <c r="I40" i="74"/>
  <c r="J109" i="25"/>
  <c r="J31" i="71"/>
  <c r="J32" i="47"/>
  <c r="G169" i="47"/>
  <c r="G346" i="47" s="1"/>
  <c r="J32" i="70"/>
  <c r="M36" i="73"/>
  <c r="M109" i="25"/>
  <c r="M37" i="65"/>
  <c r="M31" i="71"/>
  <c r="M43" i="69"/>
  <c r="M32" i="70"/>
  <c r="M38" i="75"/>
  <c r="AG239" i="46"/>
  <c r="AG259" i="46" s="1"/>
  <c r="AH214" i="46"/>
  <c r="J169" i="47"/>
  <c r="J346" i="47" s="1"/>
  <c r="G31" i="71"/>
  <c r="U36" i="73"/>
  <c r="U38" i="75"/>
  <c r="U37" i="65"/>
  <c r="U31" i="71"/>
  <c r="U109" i="25"/>
  <c r="U43" i="69"/>
  <c r="AF81" i="46"/>
  <c r="AF214" i="46" s="1"/>
  <c r="G38" i="75"/>
  <c r="N102" i="25"/>
  <c r="N38" i="75" s="1"/>
  <c r="G43" i="69"/>
  <c r="G36" i="73"/>
  <c r="AK214" i="46"/>
  <c r="G109" i="25"/>
  <c r="G32" i="70"/>
  <c r="G37" i="65"/>
  <c r="G40" i="74"/>
  <c r="K150" i="44"/>
  <c r="L150" i="44" s="1"/>
  <c r="J250" i="44" s="1"/>
  <c r="N168" i="47"/>
  <c r="N345" i="47" s="1"/>
  <c r="F102" i="25"/>
  <c r="F32" i="70" s="1"/>
  <c r="C47" i="57"/>
  <c r="AD81" i="46"/>
  <c r="AB239" i="46" s="1"/>
  <c r="AB259" i="46" s="1"/>
  <c r="E168" i="47"/>
  <c r="E345" i="47" s="1"/>
  <c r="C28" i="57"/>
  <c r="V36" i="73"/>
  <c r="V43" i="69"/>
  <c r="V109" i="25"/>
  <c r="V40" i="74"/>
  <c r="V31" i="71"/>
  <c r="V32" i="70"/>
  <c r="V38" i="75"/>
  <c r="V37" i="65"/>
  <c r="V32" i="47"/>
  <c r="AX200" i="46"/>
  <c r="P345" i="47"/>
  <c r="P169" i="47"/>
  <c r="P346" i="47" s="1"/>
  <c r="M169" i="47"/>
  <c r="M346" i="47" s="1"/>
  <c r="C165" i="47"/>
  <c r="AL239" i="46"/>
  <c r="AL259" i="46" s="1"/>
  <c r="AN214" i="46"/>
  <c r="AQ239" i="46"/>
  <c r="AQ259" i="46" s="1"/>
  <c r="AS214" i="46"/>
  <c r="R36" i="73"/>
  <c r="R40" i="74"/>
  <c r="R38" i="75"/>
  <c r="R31" i="71"/>
  <c r="R43" i="69"/>
  <c r="R32" i="70"/>
  <c r="R32" i="47"/>
  <c r="R37" i="65"/>
  <c r="R109" i="25"/>
  <c r="D379" i="47"/>
  <c r="C226" i="47"/>
  <c r="C379" i="47" s="1"/>
  <c r="AP239" i="46"/>
  <c r="AP259" i="46" s="1"/>
  <c r="AR214" i="46"/>
  <c r="AS239" i="46"/>
  <c r="AS259" i="46" s="1"/>
  <c r="AU214" i="46"/>
  <c r="AG214" i="46"/>
  <c r="AE239" i="46"/>
  <c r="AE259" i="46" s="1"/>
  <c r="F168" i="47"/>
  <c r="F345" i="47" s="1"/>
  <c r="AQ214" i="46"/>
  <c r="AO239" i="46"/>
  <c r="AO259" i="46" s="1"/>
  <c r="K345" i="47"/>
  <c r="K169" i="47"/>
  <c r="K346" i="47" s="1"/>
  <c r="Q169" i="47"/>
  <c r="Q346" i="47" s="1"/>
  <c r="AE81" i="46"/>
  <c r="AC239" i="46" s="1"/>
  <c r="AC259" i="46" s="1"/>
  <c r="D97" i="25"/>
  <c r="C98" i="25"/>
  <c r="D103" i="25"/>
  <c r="X201" i="25"/>
  <c r="X333" i="25" s="1"/>
  <c r="C100" i="25"/>
  <c r="I237" i="44"/>
  <c r="L19" i="44"/>
  <c r="J237" i="44" s="1"/>
  <c r="H345" i="47"/>
  <c r="H169" i="47"/>
  <c r="H346" i="47" s="1"/>
  <c r="L169" i="47"/>
  <c r="L346" i="47" s="1"/>
  <c r="W169" i="47"/>
  <c r="W346" i="47" s="1"/>
  <c r="T345" i="47"/>
  <c r="T169" i="47"/>
  <c r="T346" i="47" s="1"/>
  <c r="AX78" i="46"/>
  <c r="D168" i="47"/>
  <c r="AM239" i="46"/>
  <c r="AM259" i="46" s="1"/>
  <c r="AO214" i="46"/>
  <c r="O169" i="47"/>
  <c r="O346" i="47" s="1"/>
  <c r="U169" i="47"/>
  <c r="U346" i="47" s="1"/>
  <c r="D240" i="56"/>
  <c r="V345" i="47"/>
  <c r="V169" i="47"/>
  <c r="V346" i="47" s="1"/>
  <c r="C101" i="25"/>
  <c r="AJ214" i="46"/>
  <c r="AH239" i="46"/>
  <c r="AH259" i="46" s="1"/>
  <c r="AW214" i="46"/>
  <c r="AU239" i="46"/>
  <c r="AU259" i="46" s="1"/>
  <c r="I345" i="47"/>
  <c r="I169" i="47"/>
  <c r="I346" i="47" s="1"/>
  <c r="T43" i="69"/>
  <c r="T109" i="25"/>
  <c r="T37" i="65"/>
  <c r="T40" i="74"/>
  <c r="T38" i="75"/>
  <c r="T36" i="73"/>
  <c r="T32" i="47"/>
  <c r="T32" i="70"/>
  <c r="T31" i="71"/>
  <c r="C201" i="25"/>
  <c r="C333" i="25" s="1"/>
  <c r="E102" i="25"/>
  <c r="O31" i="71" l="1"/>
  <c r="O40" i="74"/>
  <c r="W38" i="75"/>
  <c r="K32" i="70"/>
  <c r="K40" i="74"/>
  <c r="O32" i="70"/>
  <c r="O32" i="47"/>
  <c r="O36" i="73"/>
  <c r="O38" i="75"/>
  <c r="O109" i="25"/>
  <c r="O37" i="65"/>
  <c r="W31" i="71"/>
  <c r="W32" i="70"/>
  <c r="W32" i="47"/>
  <c r="W37" i="65"/>
  <c r="W43" i="69"/>
  <c r="W109" i="25"/>
  <c r="W36" i="73"/>
  <c r="K36" i="73"/>
  <c r="K38" i="75"/>
  <c r="K43" i="69"/>
  <c r="K109" i="25"/>
  <c r="K31" i="71"/>
  <c r="K32" i="47"/>
  <c r="S32" i="70"/>
  <c r="S36" i="73"/>
  <c r="Q36" i="73"/>
  <c r="L31" i="71"/>
  <c r="Q40" i="74"/>
  <c r="Q37" i="65"/>
  <c r="Q31" i="71"/>
  <c r="Q38" i="75"/>
  <c r="Q32" i="47"/>
  <c r="L36" i="73"/>
  <c r="L32" i="70"/>
  <c r="Q32" i="70"/>
  <c r="Q109" i="25"/>
  <c r="P32" i="47"/>
  <c r="S37" i="65"/>
  <c r="S31" i="71"/>
  <c r="S38" i="75"/>
  <c r="S43" i="69"/>
  <c r="S169" i="47"/>
  <c r="S346" i="47" s="1"/>
  <c r="S109" i="25"/>
  <c r="S40" i="74"/>
  <c r="P37" i="65"/>
  <c r="P32" i="70"/>
  <c r="P109" i="25"/>
  <c r="P40" i="74"/>
  <c r="P43" i="69"/>
  <c r="P31" i="71"/>
  <c r="P38" i="75"/>
  <c r="H40" i="74"/>
  <c r="H32" i="47"/>
  <c r="H43" i="69"/>
  <c r="H38" i="75"/>
  <c r="N169" i="47"/>
  <c r="N346" i="47" s="1"/>
  <c r="H37" i="65"/>
  <c r="H109" i="25"/>
  <c r="H31" i="71"/>
  <c r="H36" i="73"/>
  <c r="L37" i="65"/>
  <c r="AD239" i="46"/>
  <c r="AD259" i="46" s="1"/>
  <c r="L43" i="69"/>
  <c r="L32" i="47"/>
  <c r="L109" i="25"/>
  <c r="L38" i="75"/>
  <c r="N36" i="73"/>
  <c r="E169" i="47"/>
  <c r="E346" i="47" s="1"/>
  <c r="I250" i="44"/>
  <c r="N109" i="25"/>
  <c r="N32" i="47"/>
  <c r="N37" i="65"/>
  <c r="N32" i="70"/>
  <c r="F43" i="69"/>
  <c r="N40" i="74"/>
  <c r="N31" i="71"/>
  <c r="N43" i="69"/>
  <c r="F37" i="65"/>
  <c r="F40" i="74"/>
  <c r="F38" i="75"/>
  <c r="F36" i="73"/>
  <c r="F32" i="47"/>
  <c r="F31" i="71"/>
  <c r="F109" i="25"/>
  <c r="F169" i="47"/>
  <c r="F346" i="47" s="1"/>
  <c r="AX81" i="46"/>
  <c r="AV239" i="46" s="1"/>
  <c r="AV259" i="46" s="1"/>
  <c r="AD214" i="46"/>
  <c r="AE214" i="46"/>
  <c r="C103" i="25"/>
  <c r="D116" i="36" s="1"/>
  <c r="E37" i="65"/>
  <c r="E40" i="74"/>
  <c r="E32" i="47"/>
  <c r="E109" i="25"/>
  <c r="E31" i="71"/>
  <c r="E36" i="73"/>
  <c r="E38" i="75"/>
  <c r="C35" i="72"/>
  <c r="E32" i="70"/>
  <c r="E43" i="69"/>
  <c r="D169" i="47"/>
  <c r="C168" i="47"/>
  <c r="C345" i="47" s="1"/>
  <c r="D345" i="47"/>
  <c r="D102" i="25"/>
  <c r="C97" i="25"/>
  <c r="AX214" i="46" l="1"/>
  <c r="G216" i="46" s="1"/>
  <c r="D31" i="71"/>
  <c r="C31" i="71" s="1"/>
  <c r="D43" i="69"/>
  <c r="C43" i="69" s="1"/>
  <c r="D37" i="65"/>
  <c r="C37" i="65" s="1"/>
  <c r="D32" i="70"/>
  <c r="C32" i="70" s="1"/>
  <c r="D38" i="75"/>
  <c r="C38" i="75" s="1"/>
  <c r="D40" i="74"/>
  <c r="C40" i="74" s="1"/>
  <c r="D36" i="73"/>
  <c r="C36" i="73" s="1"/>
  <c r="D109" i="25"/>
  <c r="C109" i="25" s="1"/>
  <c r="C102" i="25"/>
  <c r="D32" i="47"/>
  <c r="C32" i="47" s="1"/>
  <c r="BT61" i="46"/>
  <c r="AW642" i="64"/>
  <c r="BT70" i="46"/>
  <c r="BT60" i="46"/>
  <c r="BT72" i="46"/>
  <c r="BT20" i="46"/>
  <c r="BT68" i="46"/>
  <c r="BT71" i="46"/>
  <c r="AW649" i="64"/>
  <c r="BT75" i="46"/>
  <c r="AW640" i="64"/>
  <c r="AW636" i="64"/>
  <c r="AW638" i="64"/>
  <c r="AW644" i="64"/>
  <c r="BT65" i="46"/>
  <c r="BT77" i="46"/>
  <c r="AW651" i="64"/>
  <c r="AW645" i="64"/>
  <c r="BT177" i="46"/>
  <c r="AW637" i="64"/>
  <c r="BT79" i="46"/>
  <c r="AW634" i="64"/>
  <c r="BT66" i="46"/>
  <c r="AW639" i="64"/>
  <c r="AW653" i="64"/>
  <c r="AW648" i="64"/>
  <c r="BT74" i="46"/>
  <c r="BT73" i="46"/>
  <c r="AW635" i="64"/>
  <c r="AW643" i="64"/>
  <c r="AW641" i="64"/>
  <c r="BT63" i="46"/>
  <c r="AW650" i="64"/>
  <c r="BT199" i="46"/>
  <c r="BT64" i="46"/>
  <c r="BT80" i="46"/>
  <c r="BT67" i="46"/>
  <c r="AW652" i="64"/>
  <c r="BT62" i="46"/>
  <c r="AW646" i="64"/>
  <c r="AW647" i="64"/>
  <c r="BT189" i="46"/>
  <c r="BT69" i="46"/>
  <c r="BT76" i="46"/>
  <c r="D346" i="47"/>
  <c r="C169" i="47"/>
  <c r="C346" i="47" s="1"/>
  <c r="S116" i="36"/>
  <c r="O116" i="36"/>
  <c r="L116" i="36"/>
  <c r="H116" i="36"/>
  <c r="G116" i="36"/>
  <c r="I116" i="36"/>
  <c r="U116" i="36"/>
  <c r="W116" i="36"/>
  <c r="P116" i="36"/>
  <c r="M116" i="36"/>
  <c r="J116" i="36"/>
  <c r="K116" i="36"/>
  <c r="Q116" i="36"/>
  <c r="T116" i="36"/>
  <c r="R116" i="36"/>
  <c r="V116" i="36"/>
  <c r="N116" i="36"/>
  <c r="E116" i="36"/>
  <c r="F116" i="36"/>
  <c r="BV60" i="46" l="1"/>
  <c r="G60" i="56" s="1"/>
  <c r="BV72" i="46"/>
  <c r="G72" i="56" s="1"/>
  <c r="BV69" i="46"/>
  <c r="G69" i="56" s="1"/>
  <c r="AY650" i="64"/>
  <c r="BV79" i="46"/>
  <c r="G79" i="56" s="1"/>
  <c r="BV66" i="46"/>
  <c r="G66" i="56" s="1"/>
  <c r="AY634" i="64"/>
  <c r="BV74" i="46"/>
  <c r="G74" i="56" s="1"/>
  <c r="BV62" i="46"/>
  <c r="G62" i="56" s="1"/>
  <c r="BV67" i="46"/>
  <c r="G67" i="56" s="1"/>
  <c r="AY635" i="64"/>
  <c r="AY639" i="64"/>
  <c r="BV70" i="46"/>
  <c r="G70" i="56" s="1"/>
  <c r="AY643" i="64"/>
  <c r="AY651" i="64"/>
  <c r="BV73" i="46"/>
  <c r="G73" i="56" s="1"/>
  <c r="BV68" i="46"/>
  <c r="G68" i="56" s="1"/>
  <c r="AY648" i="64"/>
  <c r="AY641" i="64"/>
  <c r="BV199" i="46"/>
  <c r="AY636" i="64"/>
  <c r="BV76" i="46"/>
  <c r="G76" i="56" s="1"/>
  <c r="AY644" i="64"/>
  <c r="BV20" i="46"/>
  <c r="BV77" i="46"/>
  <c r="G77" i="56" s="1"/>
  <c r="AY652" i="64"/>
  <c r="AY649" i="64"/>
  <c r="BV80" i="46"/>
  <c r="G80" i="56" s="1"/>
  <c r="AY646" i="64"/>
  <c r="AY640" i="64"/>
  <c r="BV65" i="46"/>
  <c r="G65" i="56" s="1"/>
  <c r="BV177" i="46"/>
  <c r="G177" i="56" s="1"/>
  <c r="AY645" i="64"/>
  <c r="AY642" i="64"/>
  <c r="AY653" i="64"/>
  <c r="BV71" i="46"/>
  <c r="G71" i="56" s="1"/>
  <c r="BV61" i="46"/>
  <c r="G61" i="56" s="1"/>
  <c r="BV189" i="46"/>
  <c r="G189" i="56" s="1"/>
  <c r="F238" i="25" s="1"/>
  <c r="AY647" i="64"/>
  <c r="BV63" i="46"/>
  <c r="G63" i="56" s="1"/>
  <c r="BV75" i="46"/>
  <c r="G75" i="56" s="1"/>
  <c r="AY637" i="64"/>
  <c r="BV64" i="46"/>
  <c r="G64" i="56" s="1"/>
  <c r="AY638" i="64"/>
  <c r="CH177" i="46"/>
  <c r="S177" i="56" s="1"/>
  <c r="BK638" i="64"/>
  <c r="CH77" i="46"/>
  <c r="S77" i="56" s="1"/>
  <c r="BK645" i="64"/>
  <c r="BK634" i="64"/>
  <c r="BK650" i="64"/>
  <c r="CH66" i="46"/>
  <c r="S66" i="56" s="1"/>
  <c r="BK651" i="64"/>
  <c r="CH62" i="46"/>
  <c r="S62" i="56" s="1"/>
  <c r="BK642" i="64"/>
  <c r="CH67" i="46"/>
  <c r="S67" i="56" s="1"/>
  <c r="BK639" i="64"/>
  <c r="CH60" i="46"/>
  <c r="S60" i="56" s="1"/>
  <c r="CH75" i="46"/>
  <c r="S75" i="56" s="1"/>
  <c r="CH61" i="46"/>
  <c r="S61" i="56" s="1"/>
  <c r="BK635" i="64"/>
  <c r="BK649" i="64"/>
  <c r="CH79" i="46"/>
  <c r="S79" i="56" s="1"/>
  <c r="CH63" i="46"/>
  <c r="S63" i="56" s="1"/>
  <c r="BK636" i="64"/>
  <c r="BK647" i="64"/>
  <c r="CH69" i="46"/>
  <c r="S69" i="56" s="1"/>
  <c r="CH64" i="46"/>
  <c r="S64" i="56" s="1"/>
  <c r="BK648" i="64"/>
  <c r="BK644" i="64"/>
  <c r="CH80" i="46"/>
  <c r="S80" i="56" s="1"/>
  <c r="CH199" i="46"/>
  <c r="CH65" i="46"/>
  <c r="S65" i="56" s="1"/>
  <c r="BK652" i="64"/>
  <c r="CH74" i="46"/>
  <c r="S74" i="56" s="1"/>
  <c r="CH20" i="46"/>
  <c r="CH189" i="46"/>
  <c r="S189" i="56" s="1"/>
  <c r="R238" i="25" s="1"/>
  <c r="BK640" i="64"/>
  <c r="CH72" i="46"/>
  <c r="S72" i="56" s="1"/>
  <c r="BK641" i="64"/>
  <c r="CH76" i="46"/>
  <c r="S76" i="56" s="1"/>
  <c r="BK643" i="64"/>
  <c r="CH71" i="46"/>
  <c r="S71" i="56" s="1"/>
  <c r="BK653" i="64"/>
  <c r="CH73" i="46"/>
  <c r="S73" i="56" s="1"/>
  <c r="BK646" i="64"/>
  <c r="CH70" i="46"/>
  <c r="S70" i="56" s="1"/>
  <c r="BK637" i="64"/>
  <c r="CH68" i="46"/>
  <c r="S68" i="56" s="1"/>
  <c r="BC634" i="64"/>
  <c r="BC644" i="64"/>
  <c r="BZ76" i="46"/>
  <c r="K76" i="56" s="1"/>
  <c r="BC652" i="64"/>
  <c r="BZ177" i="46"/>
  <c r="K177" i="56" s="1"/>
  <c r="J226" i="25" s="1"/>
  <c r="BC635" i="64"/>
  <c r="BZ69" i="46"/>
  <c r="K69" i="56" s="1"/>
  <c r="BC650" i="64"/>
  <c r="BZ62" i="46"/>
  <c r="K62" i="56" s="1"/>
  <c r="BZ66" i="46"/>
  <c r="K66" i="56" s="1"/>
  <c r="BZ75" i="46"/>
  <c r="K75" i="56" s="1"/>
  <c r="BC647" i="64"/>
  <c r="BZ65" i="46"/>
  <c r="K65" i="56" s="1"/>
  <c r="BC636" i="64"/>
  <c r="BZ60" i="46"/>
  <c r="K60" i="56" s="1"/>
  <c r="BC645" i="64"/>
  <c r="BC641" i="64"/>
  <c r="BZ80" i="46"/>
  <c r="K80" i="56" s="1"/>
  <c r="BZ73" i="46"/>
  <c r="K73" i="56" s="1"/>
  <c r="BC649" i="64"/>
  <c r="BC648" i="64"/>
  <c r="BZ61" i="46"/>
  <c r="K61" i="56" s="1"/>
  <c r="BZ64" i="46"/>
  <c r="K64" i="56" s="1"/>
  <c r="BC653" i="64"/>
  <c r="BC642" i="64"/>
  <c r="BZ71" i="46"/>
  <c r="K71" i="56" s="1"/>
  <c r="BZ20" i="46"/>
  <c r="BZ74" i="46"/>
  <c r="K74" i="56" s="1"/>
  <c r="BC637" i="64"/>
  <c r="BZ70" i="46"/>
  <c r="K70" i="56" s="1"/>
  <c r="BZ67" i="46"/>
  <c r="K67" i="56" s="1"/>
  <c r="BC640" i="64"/>
  <c r="BC646" i="64"/>
  <c r="BZ189" i="46"/>
  <c r="K189" i="56" s="1"/>
  <c r="J238" i="25" s="1"/>
  <c r="BC643" i="64"/>
  <c r="BZ77" i="46"/>
  <c r="K77" i="56" s="1"/>
  <c r="BC639" i="64"/>
  <c r="BZ79" i="46"/>
  <c r="K79" i="56" s="1"/>
  <c r="BC638" i="64"/>
  <c r="BZ199" i="46"/>
  <c r="BC651" i="64"/>
  <c r="BZ63" i="46"/>
  <c r="K63" i="56" s="1"/>
  <c r="BZ72" i="46"/>
  <c r="K72" i="56" s="1"/>
  <c r="BZ68" i="46"/>
  <c r="K68" i="56" s="1"/>
  <c r="CK199" i="46"/>
  <c r="BN645" i="64"/>
  <c r="CK80" i="46"/>
  <c r="V80" i="56" s="1"/>
  <c r="CK74" i="46"/>
  <c r="V74" i="56" s="1"/>
  <c r="CK63" i="46"/>
  <c r="V63" i="56" s="1"/>
  <c r="BN649" i="64"/>
  <c r="CK75" i="46"/>
  <c r="V75" i="56" s="1"/>
  <c r="BN638" i="64"/>
  <c r="CK68" i="46"/>
  <c r="V68" i="56" s="1"/>
  <c r="BN653" i="64"/>
  <c r="BN636" i="64"/>
  <c r="CK64" i="46"/>
  <c r="V64" i="56" s="1"/>
  <c r="CK177" i="46"/>
  <c r="V177" i="56" s="1"/>
  <c r="U226" i="25" s="1"/>
  <c r="BN643" i="64"/>
  <c r="BN646" i="64"/>
  <c r="BN647" i="64"/>
  <c r="CK73" i="46"/>
  <c r="V73" i="56" s="1"/>
  <c r="CK61" i="46"/>
  <c r="V61" i="56" s="1"/>
  <c r="CK76" i="46"/>
  <c r="V76" i="56" s="1"/>
  <c r="CK79" i="46"/>
  <c r="V79" i="56" s="1"/>
  <c r="CK66" i="46"/>
  <c r="V66" i="56" s="1"/>
  <c r="BN644" i="64"/>
  <c r="BN648" i="64"/>
  <c r="CK71" i="46"/>
  <c r="V71" i="56" s="1"/>
  <c r="BN642" i="64"/>
  <c r="CK60" i="46"/>
  <c r="V60" i="56" s="1"/>
  <c r="CK67" i="46"/>
  <c r="V67" i="56" s="1"/>
  <c r="CK65" i="46"/>
  <c r="V65" i="56" s="1"/>
  <c r="BN652" i="64"/>
  <c r="BN634" i="64"/>
  <c r="BN640" i="64"/>
  <c r="CK77" i="46"/>
  <c r="V77" i="56" s="1"/>
  <c r="CK72" i="46"/>
  <c r="V72" i="56" s="1"/>
  <c r="BN651" i="64"/>
  <c r="BN641" i="64"/>
  <c r="CK70" i="46"/>
  <c r="V70" i="56" s="1"/>
  <c r="BN637" i="64"/>
  <c r="CK20" i="46"/>
  <c r="BN639" i="64"/>
  <c r="CK189" i="46"/>
  <c r="V189" i="56" s="1"/>
  <c r="U238" i="25" s="1"/>
  <c r="BN635" i="64"/>
  <c r="CK69" i="46"/>
  <c r="V69" i="56" s="1"/>
  <c r="BN650" i="64"/>
  <c r="CK62" i="46"/>
  <c r="V62" i="56" s="1"/>
  <c r="BE634" i="64"/>
  <c r="CB80" i="46"/>
  <c r="M80" i="56" s="1"/>
  <c r="BE638" i="64"/>
  <c r="BE649" i="64"/>
  <c r="BE651" i="64"/>
  <c r="CB64" i="46"/>
  <c r="M64" i="56" s="1"/>
  <c r="BE637" i="64"/>
  <c r="CB69" i="46"/>
  <c r="M69" i="56" s="1"/>
  <c r="CB76" i="46"/>
  <c r="M76" i="56" s="1"/>
  <c r="BE640" i="64"/>
  <c r="CB71" i="46"/>
  <c r="M71" i="56" s="1"/>
  <c r="BE635" i="64"/>
  <c r="CB73" i="46"/>
  <c r="M73" i="56" s="1"/>
  <c r="CB61" i="46"/>
  <c r="M61" i="56" s="1"/>
  <c r="CB67" i="46"/>
  <c r="M67" i="56" s="1"/>
  <c r="CB189" i="46"/>
  <c r="M189" i="56" s="1"/>
  <c r="L238" i="25" s="1"/>
  <c r="BE645" i="64"/>
  <c r="CB75" i="46"/>
  <c r="M75" i="56" s="1"/>
  <c r="CB74" i="46"/>
  <c r="M74" i="56" s="1"/>
  <c r="CB63" i="46"/>
  <c r="M63" i="56" s="1"/>
  <c r="CB72" i="46"/>
  <c r="M72" i="56" s="1"/>
  <c r="CB20" i="46"/>
  <c r="CB66" i="46"/>
  <c r="M66" i="56" s="1"/>
  <c r="BE648" i="64"/>
  <c r="CB62" i="46"/>
  <c r="M62" i="56" s="1"/>
  <c r="BE653" i="64"/>
  <c r="BE639" i="64"/>
  <c r="BE643" i="64"/>
  <c r="CB68" i="46"/>
  <c r="M68" i="56" s="1"/>
  <c r="BE647" i="64"/>
  <c r="BE650" i="64"/>
  <c r="CB60" i="46"/>
  <c r="M60" i="56" s="1"/>
  <c r="BE636" i="64"/>
  <c r="CB199" i="46"/>
  <c r="CB79" i="46"/>
  <c r="M79" i="56" s="1"/>
  <c r="BE644" i="64"/>
  <c r="BE641" i="64"/>
  <c r="BE652" i="64"/>
  <c r="CB70" i="46"/>
  <c r="M70" i="56" s="1"/>
  <c r="CB177" i="46"/>
  <c r="M177" i="56" s="1"/>
  <c r="CB77" i="46"/>
  <c r="M77" i="56" s="1"/>
  <c r="BE642" i="64"/>
  <c r="BE646" i="64"/>
  <c r="CB65" i="46"/>
  <c r="M65" i="56" s="1"/>
  <c r="AW144" i="64"/>
  <c r="AW432" i="64"/>
  <c r="AW215" i="64"/>
  <c r="AW505" i="64"/>
  <c r="AW360" i="64"/>
  <c r="AW286" i="64"/>
  <c r="AW578" i="64"/>
  <c r="AW73" i="64"/>
  <c r="E67" i="56"/>
  <c r="AW147" i="64"/>
  <c r="AW363" i="64"/>
  <c r="AW289" i="64"/>
  <c r="AW218" i="64"/>
  <c r="AW508" i="64"/>
  <c r="AW581" i="64"/>
  <c r="AW76" i="64"/>
  <c r="AW435" i="64"/>
  <c r="AW274" i="64"/>
  <c r="AW132" i="64"/>
  <c r="AW420" i="64"/>
  <c r="AW203" i="64"/>
  <c r="AW348" i="64"/>
  <c r="AW61" i="64"/>
  <c r="AW566" i="64"/>
  <c r="AW493" i="64"/>
  <c r="AW150" i="64"/>
  <c r="AW221" i="64"/>
  <c r="AW511" i="64"/>
  <c r="AW366" i="64"/>
  <c r="AW584" i="64"/>
  <c r="AW292" i="64"/>
  <c r="AW438" i="64"/>
  <c r="AW79" i="64"/>
  <c r="E79" i="56"/>
  <c r="AW364" i="64"/>
  <c r="AW509" i="64"/>
  <c r="AW582" i="64"/>
  <c r="AW436" i="64"/>
  <c r="AW290" i="64"/>
  <c r="AW148" i="64"/>
  <c r="AW77" i="64"/>
  <c r="AW219" i="64"/>
  <c r="AW135" i="64"/>
  <c r="AW64" i="64"/>
  <c r="AW569" i="64"/>
  <c r="AW206" i="64"/>
  <c r="AW277" i="64"/>
  <c r="AW496" i="64"/>
  <c r="AW351" i="64"/>
  <c r="AW423" i="64"/>
  <c r="E75" i="56"/>
  <c r="BR253" i="46"/>
  <c r="E20" i="56"/>
  <c r="AW210" i="64"/>
  <c r="AW281" i="64"/>
  <c r="AW139" i="64"/>
  <c r="AW573" i="64"/>
  <c r="AW427" i="64"/>
  <c r="AW500" i="64"/>
  <c r="AW68" i="64"/>
  <c r="AW355" i="64"/>
  <c r="BU199" i="46"/>
  <c r="AX653" i="64"/>
  <c r="AX652" i="64"/>
  <c r="BU64" i="46"/>
  <c r="F64" i="56" s="1"/>
  <c r="AX638" i="64"/>
  <c r="AX650" i="64"/>
  <c r="BU76" i="46"/>
  <c r="F76" i="56" s="1"/>
  <c r="BU73" i="46"/>
  <c r="F73" i="56" s="1"/>
  <c r="BU62" i="46"/>
  <c r="F62" i="56" s="1"/>
  <c r="BU74" i="46"/>
  <c r="F74" i="56" s="1"/>
  <c r="AX634" i="64"/>
  <c r="BU67" i="46"/>
  <c r="F67" i="56" s="1"/>
  <c r="BU79" i="46"/>
  <c r="F79" i="56" s="1"/>
  <c r="AX647" i="64"/>
  <c r="AX639" i="64"/>
  <c r="BU80" i="46"/>
  <c r="F80" i="56" s="1"/>
  <c r="BU68" i="46"/>
  <c r="F68" i="56" s="1"/>
  <c r="BU70" i="46"/>
  <c r="F70" i="56" s="1"/>
  <c r="AX643" i="64"/>
  <c r="BU60" i="46"/>
  <c r="F60" i="56" s="1"/>
  <c r="BU189" i="46"/>
  <c r="F189" i="56" s="1"/>
  <c r="E238" i="25" s="1"/>
  <c r="BU63" i="46"/>
  <c r="F63" i="56" s="1"/>
  <c r="AX644" i="64"/>
  <c r="BU65" i="46"/>
  <c r="F65" i="56" s="1"/>
  <c r="AX646" i="64"/>
  <c r="BU71" i="46"/>
  <c r="F71" i="56" s="1"/>
  <c r="AX635" i="64"/>
  <c r="BU69" i="46"/>
  <c r="F69" i="56" s="1"/>
  <c r="AX648" i="64"/>
  <c r="BU61" i="46"/>
  <c r="F61" i="56" s="1"/>
  <c r="BU72" i="46"/>
  <c r="F72" i="56" s="1"/>
  <c r="AX637" i="64"/>
  <c r="BU20" i="46"/>
  <c r="AX649" i="64"/>
  <c r="AX651" i="64"/>
  <c r="BU77" i="46"/>
  <c r="F77" i="56" s="1"/>
  <c r="AX640" i="64"/>
  <c r="BU66" i="46"/>
  <c r="F66" i="56" s="1"/>
  <c r="AX636" i="64"/>
  <c r="BU177" i="46"/>
  <c r="F177" i="56" s="1"/>
  <c r="E226" i="25" s="1"/>
  <c r="AX645" i="64"/>
  <c r="AX641" i="64"/>
  <c r="BU75" i="46"/>
  <c r="F75" i="56" s="1"/>
  <c r="AX642" i="64"/>
  <c r="CJ60" i="46"/>
  <c r="U60" i="56" s="1"/>
  <c r="BM645" i="64"/>
  <c r="CJ65" i="46"/>
  <c r="U65" i="56" s="1"/>
  <c r="BM637" i="64"/>
  <c r="CJ64" i="46"/>
  <c r="U64" i="56" s="1"/>
  <c r="BM642" i="64"/>
  <c r="CJ67" i="46"/>
  <c r="U67" i="56" s="1"/>
  <c r="CJ80" i="46"/>
  <c r="U80" i="56" s="1"/>
  <c r="CJ68" i="46"/>
  <c r="U68" i="56" s="1"/>
  <c r="BM651" i="64"/>
  <c r="CJ73" i="46"/>
  <c r="U73" i="56" s="1"/>
  <c r="BM634" i="64"/>
  <c r="CJ70" i="46"/>
  <c r="U70" i="56" s="1"/>
  <c r="BM635" i="64"/>
  <c r="CJ61" i="46"/>
  <c r="U61" i="56" s="1"/>
  <c r="CJ75" i="46"/>
  <c r="U75" i="56" s="1"/>
  <c r="BM653" i="64"/>
  <c r="CJ20" i="46"/>
  <c r="BM643" i="64"/>
  <c r="CJ69" i="46"/>
  <c r="U69" i="56" s="1"/>
  <c r="BM648" i="64"/>
  <c r="CJ76" i="46"/>
  <c r="U76" i="56" s="1"/>
  <c r="BM649" i="64"/>
  <c r="CJ77" i="46"/>
  <c r="U77" i="56" s="1"/>
  <c r="BM652" i="64"/>
  <c r="CJ72" i="46"/>
  <c r="U72" i="56" s="1"/>
  <c r="BM646" i="64"/>
  <c r="CJ63" i="46"/>
  <c r="U63" i="56" s="1"/>
  <c r="CJ74" i="46"/>
  <c r="U74" i="56" s="1"/>
  <c r="CJ199" i="46"/>
  <c r="BM639" i="64"/>
  <c r="BM640" i="64"/>
  <c r="BM636" i="64"/>
  <c r="CJ177" i="46"/>
  <c r="U177" i="56" s="1"/>
  <c r="T226" i="25" s="1"/>
  <c r="BM638" i="64"/>
  <c r="CJ66" i="46"/>
  <c r="U66" i="56" s="1"/>
  <c r="BM641" i="64"/>
  <c r="CJ79" i="46"/>
  <c r="U79" i="56" s="1"/>
  <c r="BM647" i="64"/>
  <c r="CJ189" i="46"/>
  <c r="U189" i="56" s="1"/>
  <c r="T238" i="25" s="1"/>
  <c r="BM644" i="64"/>
  <c r="CJ71" i="46"/>
  <c r="U71" i="56" s="1"/>
  <c r="BM650" i="64"/>
  <c r="CJ62" i="46"/>
  <c r="U62" i="56" s="1"/>
  <c r="CC69" i="46"/>
  <c r="N69" i="56" s="1"/>
  <c r="BF647" i="64"/>
  <c r="CC189" i="46"/>
  <c r="N189" i="56" s="1"/>
  <c r="M238" i="25" s="1"/>
  <c r="CC76" i="46"/>
  <c r="N76" i="56" s="1"/>
  <c r="CC62" i="46"/>
  <c r="N62" i="56" s="1"/>
  <c r="CC75" i="46"/>
  <c r="N75" i="56" s="1"/>
  <c r="BF646" i="64"/>
  <c r="CC177" i="46"/>
  <c r="N177" i="56" s="1"/>
  <c r="BF637" i="64"/>
  <c r="CC70" i="46"/>
  <c r="N70" i="56" s="1"/>
  <c r="BF636" i="64"/>
  <c r="BF639" i="64"/>
  <c r="CC67" i="46"/>
  <c r="N67" i="56" s="1"/>
  <c r="BF645" i="64"/>
  <c r="BF652" i="64"/>
  <c r="CC74" i="46"/>
  <c r="N74" i="56" s="1"/>
  <c r="BF642" i="64"/>
  <c r="CC60" i="46"/>
  <c r="N60" i="56" s="1"/>
  <c r="BF634" i="64"/>
  <c r="CC64" i="46"/>
  <c r="N64" i="56" s="1"/>
  <c r="BF638" i="64"/>
  <c r="CC77" i="46"/>
  <c r="N77" i="56" s="1"/>
  <c r="BF635" i="64"/>
  <c r="CC65" i="46"/>
  <c r="N65" i="56" s="1"/>
  <c r="CC71" i="46"/>
  <c r="N71" i="56" s="1"/>
  <c r="CC66" i="46"/>
  <c r="N66" i="56" s="1"/>
  <c r="BF640" i="64"/>
  <c r="CC199" i="46"/>
  <c r="BF641" i="64"/>
  <c r="BF653" i="64"/>
  <c r="CC63" i="46"/>
  <c r="N63" i="56" s="1"/>
  <c r="BF649" i="64"/>
  <c r="BF643" i="64"/>
  <c r="CC73" i="46"/>
  <c r="N73" i="56" s="1"/>
  <c r="BF650" i="64"/>
  <c r="BF648" i="64"/>
  <c r="CC79" i="46"/>
  <c r="N79" i="56" s="1"/>
  <c r="CC61" i="46"/>
  <c r="N61" i="56" s="1"/>
  <c r="CC72" i="46"/>
  <c r="N72" i="56" s="1"/>
  <c r="CC68" i="46"/>
  <c r="N68" i="56" s="1"/>
  <c r="CC20" i="46"/>
  <c r="BF651" i="64"/>
  <c r="CC80" i="46"/>
  <c r="N80" i="56" s="1"/>
  <c r="BF644" i="64"/>
  <c r="BY65" i="46"/>
  <c r="J65" i="56" s="1"/>
  <c r="BB647" i="64"/>
  <c r="BY70" i="46"/>
  <c r="J70" i="56" s="1"/>
  <c r="BB641" i="64"/>
  <c r="BY74" i="46"/>
  <c r="J74" i="56" s="1"/>
  <c r="BY20" i="46"/>
  <c r="BY62" i="46"/>
  <c r="J62" i="56" s="1"/>
  <c r="BY68" i="46"/>
  <c r="J68" i="56" s="1"/>
  <c r="BY199" i="46"/>
  <c r="BB638" i="64"/>
  <c r="BY71" i="46"/>
  <c r="J71" i="56" s="1"/>
  <c r="BB636" i="64"/>
  <c r="BY80" i="46"/>
  <c r="J80" i="56" s="1"/>
  <c r="BB644" i="64"/>
  <c r="BY77" i="46"/>
  <c r="J77" i="56" s="1"/>
  <c r="BB645" i="64"/>
  <c r="BB649" i="64"/>
  <c r="BB639" i="64"/>
  <c r="BY73" i="46"/>
  <c r="J73" i="56" s="1"/>
  <c r="BB652" i="64"/>
  <c r="BY61" i="46"/>
  <c r="J61" i="56" s="1"/>
  <c r="BB648" i="64"/>
  <c r="BB646" i="64"/>
  <c r="BY67" i="46"/>
  <c r="J67" i="56" s="1"/>
  <c r="BY66" i="46"/>
  <c r="J66" i="56" s="1"/>
  <c r="BY69" i="46"/>
  <c r="J69" i="56" s="1"/>
  <c r="BY75" i="46"/>
  <c r="J75" i="56" s="1"/>
  <c r="BY60" i="46"/>
  <c r="J60" i="56" s="1"/>
  <c r="BY72" i="46"/>
  <c r="J72" i="56" s="1"/>
  <c r="BB651" i="64"/>
  <c r="BB640" i="64"/>
  <c r="BB637" i="64"/>
  <c r="BY79" i="46"/>
  <c r="J79" i="56" s="1"/>
  <c r="BB634" i="64"/>
  <c r="BB653" i="64"/>
  <c r="BY177" i="46"/>
  <c r="J177" i="56" s="1"/>
  <c r="I226" i="25" s="1"/>
  <c r="BB635" i="64"/>
  <c r="BY189" i="46"/>
  <c r="J189" i="56" s="1"/>
  <c r="I238" i="25" s="1"/>
  <c r="BB650" i="64"/>
  <c r="BY76" i="46"/>
  <c r="J76" i="56" s="1"/>
  <c r="BY64" i="46"/>
  <c r="J64" i="56" s="1"/>
  <c r="BY63" i="46"/>
  <c r="J63" i="56" s="1"/>
  <c r="BB643" i="64"/>
  <c r="BB642" i="64"/>
  <c r="CE65" i="46"/>
  <c r="P65" i="56" s="1"/>
  <c r="BH643" i="64"/>
  <c r="CE64" i="46"/>
  <c r="P64" i="56" s="1"/>
  <c r="CE67" i="46"/>
  <c r="P67" i="56" s="1"/>
  <c r="CE62" i="46"/>
  <c r="P62" i="56" s="1"/>
  <c r="CE66" i="46"/>
  <c r="P66" i="56" s="1"/>
  <c r="CE80" i="46"/>
  <c r="P80" i="56" s="1"/>
  <c r="CE199" i="46"/>
  <c r="BH642" i="64"/>
  <c r="BH635" i="64"/>
  <c r="BH646" i="64"/>
  <c r="BH641" i="64"/>
  <c r="CE177" i="46"/>
  <c r="P177" i="56" s="1"/>
  <c r="O226" i="25" s="1"/>
  <c r="BH647" i="64"/>
  <c r="CE71" i="46"/>
  <c r="P71" i="56" s="1"/>
  <c r="CE72" i="46"/>
  <c r="P72" i="56" s="1"/>
  <c r="BH636" i="64"/>
  <c r="CE63" i="46"/>
  <c r="P63" i="56" s="1"/>
  <c r="CE20" i="46"/>
  <c r="BH650" i="64"/>
  <c r="CE75" i="46"/>
  <c r="P75" i="56" s="1"/>
  <c r="BH653" i="64"/>
  <c r="CE189" i="46"/>
  <c r="P189" i="56" s="1"/>
  <c r="O238" i="25" s="1"/>
  <c r="BH645" i="64"/>
  <c r="CE69" i="46"/>
  <c r="P69" i="56" s="1"/>
  <c r="CE73" i="46"/>
  <c r="P73" i="56" s="1"/>
  <c r="BH651" i="64"/>
  <c r="CE77" i="46"/>
  <c r="P77" i="56" s="1"/>
  <c r="BH637" i="64"/>
  <c r="BH649" i="64"/>
  <c r="BH639" i="64"/>
  <c r="CE74" i="46"/>
  <c r="P74" i="56" s="1"/>
  <c r="BH634" i="64"/>
  <c r="CE61" i="46"/>
  <c r="P61" i="56" s="1"/>
  <c r="CE79" i="46"/>
  <c r="P79" i="56" s="1"/>
  <c r="BH648" i="64"/>
  <c r="CE70" i="46"/>
  <c r="P70" i="56" s="1"/>
  <c r="CE60" i="46"/>
  <c r="P60" i="56" s="1"/>
  <c r="BH640" i="64"/>
  <c r="CE68" i="46"/>
  <c r="P68" i="56" s="1"/>
  <c r="CE76" i="46"/>
  <c r="P76" i="56" s="1"/>
  <c r="BH638" i="64"/>
  <c r="BH644" i="64"/>
  <c r="BH652" i="64"/>
  <c r="E76" i="56"/>
  <c r="AW431" i="64"/>
  <c r="AW285" i="64"/>
  <c r="AW577" i="64"/>
  <c r="AW504" i="64"/>
  <c r="AW143" i="64"/>
  <c r="AW359" i="64"/>
  <c r="AW72" i="64"/>
  <c r="AW214" i="64"/>
  <c r="E80" i="56"/>
  <c r="E63" i="56"/>
  <c r="E73" i="56"/>
  <c r="AW570" i="64"/>
  <c r="AW424" i="64"/>
  <c r="AW497" i="64"/>
  <c r="AW207" i="64"/>
  <c r="AW278" i="64"/>
  <c r="AW65" i="64"/>
  <c r="AW352" i="64"/>
  <c r="AW136" i="64"/>
  <c r="AW568" i="64"/>
  <c r="AW495" i="64"/>
  <c r="AW63" i="64"/>
  <c r="AW422" i="64"/>
  <c r="AW134" i="64"/>
  <c r="AW350" i="64"/>
  <c r="AW276" i="64"/>
  <c r="AW205" i="64"/>
  <c r="E77" i="56"/>
  <c r="AW494" i="64"/>
  <c r="AW567" i="64"/>
  <c r="AW421" i="64"/>
  <c r="AW204" i="64"/>
  <c r="AW349" i="64"/>
  <c r="AW275" i="64"/>
  <c r="AW62" i="64"/>
  <c r="AW133" i="64"/>
  <c r="AW507" i="64"/>
  <c r="AW217" i="64"/>
  <c r="AW580" i="64"/>
  <c r="AW362" i="64"/>
  <c r="AW288" i="64"/>
  <c r="AW75" i="64"/>
  <c r="AW146" i="64"/>
  <c r="AW434" i="64"/>
  <c r="E72" i="56"/>
  <c r="E61" i="56"/>
  <c r="CD80" i="46"/>
  <c r="O80" i="56" s="1"/>
  <c r="CD64" i="46"/>
  <c r="O64" i="56" s="1"/>
  <c r="BG644" i="64"/>
  <c r="BG640" i="64"/>
  <c r="BG636" i="64"/>
  <c r="CD77" i="46"/>
  <c r="O77" i="56" s="1"/>
  <c r="BG642" i="64"/>
  <c r="BG650" i="64"/>
  <c r="CD66" i="46"/>
  <c r="O66" i="56" s="1"/>
  <c r="BG651" i="64"/>
  <c r="CD60" i="46"/>
  <c r="O60" i="56" s="1"/>
  <c r="BG648" i="64"/>
  <c r="CD73" i="46"/>
  <c r="O73" i="56" s="1"/>
  <c r="CD75" i="46"/>
  <c r="O75" i="56" s="1"/>
  <c r="CD20" i="46"/>
  <c r="BG639" i="64"/>
  <c r="CD68" i="46"/>
  <c r="O68" i="56" s="1"/>
  <c r="BG641" i="64"/>
  <c r="BG637" i="64"/>
  <c r="CD67" i="46"/>
  <c r="O67" i="56" s="1"/>
  <c r="CD74" i="46"/>
  <c r="O74" i="56" s="1"/>
  <c r="BG649" i="64"/>
  <c r="CD72" i="46"/>
  <c r="O72" i="56" s="1"/>
  <c r="BG635" i="64"/>
  <c r="CD62" i="46"/>
  <c r="O62" i="56" s="1"/>
  <c r="BG638" i="64"/>
  <c r="CD61" i="46"/>
  <c r="O61" i="56" s="1"/>
  <c r="CD63" i="46"/>
  <c r="O63" i="56" s="1"/>
  <c r="CD76" i="46"/>
  <c r="O76" i="56" s="1"/>
  <c r="BG647" i="64"/>
  <c r="CD70" i="46"/>
  <c r="O70" i="56" s="1"/>
  <c r="CD71" i="46"/>
  <c r="O71" i="56" s="1"/>
  <c r="CD79" i="46"/>
  <c r="O79" i="56" s="1"/>
  <c r="BG653" i="64"/>
  <c r="CD199" i="46"/>
  <c r="CD69" i="46"/>
  <c r="O69" i="56" s="1"/>
  <c r="BG634" i="64"/>
  <c r="BG643" i="64"/>
  <c r="BG645" i="64"/>
  <c r="CD65" i="46"/>
  <c r="O65" i="56" s="1"/>
  <c r="BG652" i="64"/>
  <c r="CD177" i="46"/>
  <c r="O177" i="56" s="1"/>
  <c r="N226" i="25" s="1"/>
  <c r="BG646" i="64"/>
  <c r="CD189" i="46"/>
  <c r="O189" i="56" s="1"/>
  <c r="N238" i="25" s="1"/>
  <c r="CG77" i="46"/>
  <c r="R77" i="56" s="1"/>
  <c r="BJ635" i="64"/>
  <c r="CG71" i="46"/>
  <c r="R71" i="56" s="1"/>
  <c r="BJ645" i="64"/>
  <c r="CG66" i="46"/>
  <c r="R66" i="56" s="1"/>
  <c r="BJ637" i="64"/>
  <c r="CG79" i="46"/>
  <c r="R79" i="56" s="1"/>
  <c r="BJ651" i="64"/>
  <c r="CG68" i="46"/>
  <c r="R68" i="56" s="1"/>
  <c r="CG74" i="46"/>
  <c r="R74" i="56" s="1"/>
  <c r="CG75" i="46"/>
  <c r="R75" i="56" s="1"/>
  <c r="BJ640" i="64"/>
  <c r="CG64" i="46"/>
  <c r="R64" i="56" s="1"/>
  <c r="BJ653" i="64"/>
  <c r="CG65" i="46"/>
  <c r="R65" i="56" s="1"/>
  <c r="BJ639" i="64"/>
  <c r="CG62" i="46"/>
  <c r="R62" i="56" s="1"/>
  <c r="CG63" i="46"/>
  <c r="R63" i="56" s="1"/>
  <c r="CG67" i="46"/>
  <c r="R67" i="56" s="1"/>
  <c r="CG20" i="46"/>
  <c r="BJ647" i="64"/>
  <c r="CG199" i="46"/>
  <c r="CG70" i="46"/>
  <c r="R70" i="56" s="1"/>
  <c r="BJ638" i="64"/>
  <c r="CG189" i="46"/>
  <c r="R189" i="56" s="1"/>
  <c r="Q238" i="25" s="1"/>
  <c r="CG72" i="46"/>
  <c r="R72" i="56" s="1"/>
  <c r="CG73" i="46"/>
  <c r="R73" i="56" s="1"/>
  <c r="CG61" i="46"/>
  <c r="R61" i="56" s="1"/>
  <c r="BJ636" i="64"/>
  <c r="BJ634" i="64"/>
  <c r="CG69" i="46"/>
  <c r="R69" i="56" s="1"/>
  <c r="BJ650" i="64"/>
  <c r="BJ648" i="64"/>
  <c r="CG60" i="46"/>
  <c r="R60" i="56" s="1"/>
  <c r="CG80" i="46"/>
  <c r="R80" i="56" s="1"/>
  <c r="CG177" i="46"/>
  <c r="R177" i="56" s="1"/>
  <c r="Q226" i="25" s="1"/>
  <c r="BJ643" i="64"/>
  <c r="CG76" i="46"/>
  <c r="R76" i="56" s="1"/>
  <c r="BJ644" i="64"/>
  <c r="BJ652" i="64"/>
  <c r="BJ646" i="64"/>
  <c r="BJ642" i="64"/>
  <c r="BJ649" i="64"/>
  <c r="BJ641" i="64"/>
  <c r="BI634" i="64"/>
  <c r="BI639" i="64"/>
  <c r="CF80" i="46"/>
  <c r="Q80" i="56" s="1"/>
  <c r="BI652" i="64"/>
  <c r="BI640" i="64"/>
  <c r="BI636" i="64"/>
  <c r="CF75" i="46"/>
  <c r="Q75" i="56" s="1"/>
  <c r="BI645" i="64"/>
  <c r="CF62" i="46"/>
  <c r="Q62" i="56" s="1"/>
  <c r="CF73" i="46"/>
  <c r="Q73" i="56" s="1"/>
  <c r="CF74" i="46"/>
  <c r="Q74" i="56" s="1"/>
  <c r="CF76" i="46"/>
  <c r="Q76" i="56" s="1"/>
  <c r="CF177" i="46"/>
  <c r="Q177" i="56" s="1"/>
  <c r="P226" i="25" s="1"/>
  <c r="BI648" i="64"/>
  <c r="CF70" i="46"/>
  <c r="Q70" i="56" s="1"/>
  <c r="BI647" i="64"/>
  <c r="CF68" i="46"/>
  <c r="Q68" i="56" s="1"/>
  <c r="BI643" i="64"/>
  <c r="CF66" i="46"/>
  <c r="Q66" i="56" s="1"/>
  <c r="CF199" i="46"/>
  <c r="BI635" i="64"/>
  <c r="CF69" i="46"/>
  <c r="Q69" i="56" s="1"/>
  <c r="CF63" i="46"/>
  <c r="Q63" i="56" s="1"/>
  <c r="CF65" i="46"/>
  <c r="Q65" i="56" s="1"/>
  <c r="CF67" i="46"/>
  <c r="Q67" i="56" s="1"/>
  <c r="BI649" i="64"/>
  <c r="CF61" i="46"/>
  <c r="Q61" i="56" s="1"/>
  <c r="BI637" i="64"/>
  <c r="BI641" i="64"/>
  <c r="CF77" i="46"/>
  <c r="Q77" i="56" s="1"/>
  <c r="BI642" i="64"/>
  <c r="CF71" i="46"/>
  <c r="Q71" i="56" s="1"/>
  <c r="BI644" i="64"/>
  <c r="CF79" i="46"/>
  <c r="Q79" i="56" s="1"/>
  <c r="BI646" i="64"/>
  <c r="BI651" i="64"/>
  <c r="BI650" i="64"/>
  <c r="CF64" i="46"/>
  <c r="Q64" i="56" s="1"/>
  <c r="CF20" i="46"/>
  <c r="BI653" i="64"/>
  <c r="CF189" i="46"/>
  <c r="Q189" i="56" s="1"/>
  <c r="P238" i="25" s="1"/>
  <c r="CF60" i="46"/>
  <c r="Q60" i="56" s="1"/>
  <c r="BI638" i="64"/>
  <c r="CF72" i="46"/>
  <c r="Q72" i="56" s="1"/>
  <c r="BW61" i="46"/>
  <c r="H61" i="56" s="1"/>
  <c r="AZ639" i="64"/>
  <c r="BW20" i="46"/>
  <c r="BW72" i="46"/>
  <c r="H72" i="56" s="1"/>
  <c r="BW69" i="46"/>
  <c r="H69" i="56" s="1"/>
  <c r="AZ636" i="64"/>
  <c r="BW71" i="46"/>
  <c r="H71" i="56" s="1"/>
  <c r="AZ645" i="64"/>
  <c r="AZ647" i="64"/>
  <c r="AZ644" i="64"/>
  <c r="AZ640" i="64"/>
  <c r="AZ649" i="64"/>
  <c r="AZ646" i="64"/>
  <c r="AZ650" i="64"/>
  <c r="AZ637" i="64"/>
  <c r="AZ641" i="64"/>
  <c r="BW63" i="46"/>
  <c r="H63" i="56" s="1"/>
  <c r="AZ635" i="64"/>
  <c r="BW67" i="46"/>
  <c r="H67" i="56" s="1"/>
  <c r="AZ651" i="64"/>
  <c r="BW65" i="46"/>
  <c r="H65" i="56" s="1"/>
  <c r="BW189" i="46"/>
  <c r="H189" i="56" s="1"/>
  <c r="G238" i="25" s="1"/>
  <c r="BW60" i="46"/>
  <c r="H60" i="56" s="1"/>
  <c r="AZ638" i="64"/>
  <c r="AZ652" i="64"/>
  <c r="BW74" i="46"/>
  <c r="H74" i="56" s="1"/>
  <c r="BW177" i="46"/>
  <c r="H177" i="56" s="1"/>
  <c r="AZ653" i="64"/>
  <c r="BW62" i="46"/>
  <c r="H62" i="56" s="1"/>
  <c r="BW70" i="46"/>
  <c r="H70" i="56" s="1"/>
  <c r="AZ643" i="64"/>
  <c r="BW66" i="46"/>
  <c r="H66" i="56" s="1"/>
  <c r="BW199" i="46"/>
  <c r="BW77" i="46"/>
  <c r="H77" i="56" s="1"/>
  <c r="BW75" i="46"/>
  <c r="H75" i="56" s="1"/>
  <c r="BW64" i="46"/>
  <c r="H64" i="56" s="1"/>
  <c r="BW68" i="46"/>
  <c r="H68" i="56" s="1"/>
  <c r="BW79" i="46"/>
  <c r="H79" i="56" s="1"/>
  <c r="BW76" i="46"/>
  <c r="H76" i="56" s="1"/>
  <c r="AZ634" i="64"/>
  <c r="AZ648" i="64"/>
  <c r="BW73" i="46"/>
  <c r="H73" i="56" s="1"/>
  <c r="AZ642" i="64"/>
  <c r="BW80" i="46"/>
  <c r="H80" i="56" s="1"/>
  <c r="CI80" i="46"/>
  <c r="T80" i="56" s="1"/>
  <c r="CI79" i="46"/>
  <c r="T79" i="56" s="1"/>
  <c r="BL636" i="64"/>
  <c r="BL640" i="64"/>
  <c r="CI76" i="46"/>
  <c r="T76" i="56" s="1"/>
  <c r="BL639" i="64"/>
  <c r="BL634" i="64"/>
  <c r="BL635" i="64"/>
  <c r="CI68" i="46"/>
  <c r="T68" i="56" s="1"/>
  <c r="BL638" i="64"/>
  <c r="BL650" i="64"/>
  <c r="BL637" i="64"/>
  <c r="CI73" i="46"/>
  <c r="T73" i="56" s="1"/>
  <c r="BL642" i="64"/>
  <c r="CI61" i="46"/>
  <c r="T61" i="56" s="1"/>
  <c r="BL652" i="64"/>
  <c r="CI62" i="46"/>
  <c r="T62" i="56" s="1"/>
  <c r="BL645" i="64"/>
  <c r="CI60" i="46"/>
  <c r="T60" i="56" s="1"/>
  <c r="CI177" i="46"/>
  <c r="T177" i="56" s="1"/>
  <c r="S226" i="25" s="1"/>
  <c r="CI66" i="46"/>
  <c r="T66" i="56" s="1"/>
  <c r="CI70" i="46"/>
  <c r="T70" i="56" s="1"/>
  <c r="CI189" i="46"/>
  <c r="T189" i="56" s="1"/>
  <c r="S238" i="25" s="1"/>
  <c r="CI64" i="46"/>
  <c r="T64" i="56" s="1"/>
  <c r="CI72" i="46"/>
  <c r="T72" i="56" s="1"/>
  <c r="BL646" i="64"/>
  <c r="BL644" i="64"/>
  <c r="CI77" i="46"/>
  <c r="T77" i="56" s="1"/>
  <c r="CI71" i="46"/>
  <c r="T71" i="56" s="1"/>
  <c r="BL653" i="64"/>
  <c r="CI63" i="46"/>
  <c r="T63" i="56" s="1"/>
  <c r="CI199" i="46"/>
  <c r="BL641" i="64"/>
  <c r="BL643" i="64"/>
  <c r="BL651" i="64"/>
  <c r="CI75" i="46"/>
  <c r="T75" i="56" s="1"/>
  <c r="CI69" i="46"/>
  <c r="T69" i="56" s="1"/>
  <c r="BL647" i="64"/>
  <c r="BL648" i="64"/>
  <c r="BL649" i="64"/>
  <c r="CI67" i="46"/>
  <c r="T67" i="56" s="1"/>
  <c r="CI20" i="46"/>
  <c r="CI65" i="46"/>
  <c r="T65" i="56" s="1"/>
  <c r="CI74" i="46"/>
  <c r="T74" i="56" s="1"/>
  <c r="E69" i="56"/>
  <c r="E62" i="56"/>
  <c r="E64" i="56"/>
  <c r="AW572" i="64"/>
  <c r="AW354" i="64"/>
  <c r="AW426" i="64"/>
  <c r="AW138" i="64"/>
  <c r="AW499" i="64"/>
  <c r="AW209" i="64"/>
  <c r="AW280" i="64"/>
  <c r="AW67" i="64"/>
  <c r="E74" i="56"/>
  <c r="E66" i="56"/>
  <c r="E177" i="56"/>
  <c r="E65" i="56"/>
  <c r="C116" i="36"/>
  <c r="E71" i="56"/>
  <c r="E60" i="56"/>
  <c r="BO638" i="64"/>
  <c r="BO646" i="64"/>
  <c r="CL66" i="46"/>
  <c r="W66" i="56" s="1"/>
  <c r="CL79" i="46"/>
  <c r="W79" i="56" s="1"/>
  <c r="CL70" i="46"/>
  <c r="W70" i="56" s="1"/>
  <c r="BO647" i="64"/>
  <c r="CL69" i="46"/>
  <c r="W69" i="56" s="1"/>
  <c r="BO635" i="64"/>
  <c r="BO651" i="64"/>
  <c r="CL61" i="46"/>
  <c r="W61" i="56" s="1"/>
  <c r="CL76" i="46"/>
  <c r="W76" i="56" s="1"/>
  <c r="BO637" i="64"/>
  <c r="CL72" i="46"/>
  <c r="W72" i="56" s="1"/>
  <c r="CL20" i="46"/>
  <c r="CL60" i="46"/>
  <c r="W60" i="56" s="1"/>
  <c r="BO649" i="64"/>
  <c r="CL62" i="46"/>
  <c r="W62" i="56" s="1"/>
  <c r="CL65" i="46"/>
  <c r="W65" i="56" s="1"/>
  <c r="BO653" i="64"/>
  <c r="CL74" i="46"/>
  <c r="W74" i="56" s="1"/>
  <c r="BO645" i="64"/>
  <c r="CL199" i="46"/>
  <c r="CL63" i="46"/>
  <c r="W63" i="56" s="1"/>
  <c r="BO641" i="64"/>
  <c r="CL68" i="46"/>
  <c r="W68" i="56" s="1"/>
  <c r="BO634" i="64"/>
  <c r="CL71" i="46"/>
  <c r="W71" i="56" s="1"/>
  <c r="CL80" i="46"/>
  <c r="W80" i="56" s="1"/>
  <c r="BO652" i="64"/>
  <c r="CL177" i="46"/>
  <c r="W177" i="56" s="1"/>
  <c r="BO639" i="64"/>
  <c r="CL189" i="46"/>
  <c r="W189" i="56" s="1"/>
  <c r="V238" i="25" s="1"/>
  <c r="BO650" i="64"/>
  <c r="CL77" i="46"/>
  <c r="W77" i="56" s="1"/>
  <c r="CL64" i="46"/>
  <c r="W64" i="56" s="1"/>
  <c r="BO643" i="64"/>
  <c r="BO648" i="64"/>
  <c r="CL73" i="46"/>
  <c r="W73" i="56" s="1"/>
  <c r="BO636" i="64"/>
  <c r="BO642" i="64"/>
  <c r="CL75" i="46"/>
  <c r="W75" i="56" s="1"/>
  <c r="CL67" i="46"/>
  <c r="W67" i="56" s="1"/>
  <c r="BO644" i="64"/>
  <c r="BO640" i="64"/>
  <c r="CA76" i="46"/>
  <c r="L76" i="56" s="1"/>
  <c r="CA61" i="46"/>
  <c r="L61" i="56" s="1"/>
  <c r="BD641" i="64"/>
  <c r="BD651" i="64"/>
  <c r="CA74" i="46"/>
  <c r="L74" i="56" s="1"/>
  <c r="CA71" i="46"/>
  <c r="L71" i="56" s="1"/>
  <c r="BD643" i="64"/>
  <c r="CA77" i="46"/>
  <c r="L77" i="56" s="1"/>
  <c r="CA72" i="46"/>
  <c r="L72" i="56" s="1"/>
  <c r="CA189" i="46"/>
  <c r="L189" i="56" s="1"/>
  <c r="K238" i="25" s="1"/>
  <c r="BD644" i="64"/>
  <c r="BD652" i="64"/>
  <c r="CA75" i="46"/>
  <c r="L75" i="56" s="1"/>
  <c r="BD650" i="64"/>
  <c r="CA70" i="46"/>
  <c r="L70" i="56" s="1"/>
  <c r="BD642" i="64"/>
  <c r="CA68" i="46"/>
  <c r="L68" i="56" s="1"/>
  <c r="CA60" i="46"/>
  <c r="L60" i="56" s="1"/>
  <c r="BD648" i="64"/>
  <c r="CA69" i="46"/>
  <c r="L69" i="56" s="1"/>
  <c r="BD646" i="64"/>
  <c r="CA199" i="46"/>
  <c r="BD637" i="64"/>
  <c r="BD635" i="64"/>
  <c r="CA62" i="46"/>
  <c r="L62" i="56" s="1"/>
  <c r="BD638" i="64"/>
  <c r="CA66" i="46"/>
  <c r="L66" i="56" s="1"/>
  <c r="CA65" i="46"/>
  <c r="L65" i="56" s="1"/>
  <c r="BD647" i="64"/>
  <c r="CA177" i="46"/>
  <c r="L177" i="56" s="1"/>
  <c r="K226" i="25" s="1"/>
  <c r="K332" i="25" s="1"/>
  <c r="CA73" i="46"/>
  <c r="L73" i="56" s="1"/>
  <c r="CA80" i="46"/>
  <c r="L80" i="56" s="1"/>
  <c r="BD640" i="64"/>
  <c r="BD645" i="64"/>
  <c r="CA63" i="46"/>
  <c r="L63" i="56" s="1"/>
  <c r="CA20" i="46"/>
  <c r="CA79" i="46"/>
  <c r="L79" i="56" s="1"/>
  <c r="BD653" i="64"/>
  <c r="CA67" i="46"/>
  <c r="L67" i="56" s="1"/>
  <c r="CA64" i="46"/>
  <c r="L64" i="56" s="1"/>
  <c r="BD649" i="64"/>
  <c r="BD639" i="64"/>
  <c r="BD634" i="64"/>
  <c r="BD636" i="64"/>
  <c r="BP637" i="64"/>
  <c r="BP642" i="64"/>
  <c r="CM77" i="46"/>
  <c r="X77" i="56" s="1"/>
  <c r="CM65" i="46"/>
  <c r="X65" i="56" s="1"/>
  <c r="BP639" i="64"/>
  <c r="BP640" i="64"/>
  <c r="CM63" i="46"/>
  <c r="X63" i="56" s="1"/>
  <c r="BP634" i="64"/>
  <c r="BP646" i="64"/>
  <c r="CM70" i="46"/>
  <c r="X70" i="56" s="1"/>
  <c r="CM73" i="46"/>
  <c r="X73" i="56" s="1"/>
  <c r="CM67" i="46"/>
  <c r="X67" i="56" s="1"/>
  <c r="BP645" i="64"/>
  <c r="BP648" i="64"/>
  <c r="CM66" i="46"/>
  <c r="X66" i="56" s="1"/>
  <c r="CM80" i="46"/>
  <c r="X80" i="56" s="1"/>
  <c r="CM68" i="46"/>
  <c r="X68" i="56" s="1"/>
  <c r="CM61" i="46"/>
  <c r="X61" i="56" s="1"/>
  <c r="CM74" i="46"/>
  <c r="X74" i="56" s="1"/>
  <c r="BP643" i="64"/>
  <c r="BP635" i="64"/>
  <c r="CM72" i="46"/>
  <c r="X72" i="56" s="1"/>
  <c r="CM75" i="46"/>
  <c r="X75" i="56" s="1"/>
  <c r="BP644" i="64"/>
  <c r="CM62" i="46"/>
  <c r="X62" i="56" s="1"/>
  <c r="CM189" i="46"/>
  <c r="X189" i="56" s="1"/>
  <c r="W238" i="25" s="1"/>
  <c r="CM76" i="46"/>
  <c r="X76" i="56" s="1"/>
  <c r="BP652" i="64"/>
  <c r="BP650" i="64"/>
  <c r="CM60" i="46"/>
  <c r="X60" i="56" s="1"/>
  <c r="CM64" i="46"/>
  <c r="X64" i="56" s="1"/>
  <c r="CM199" i="46"/>
  <c r="BP647" i="64"/>
  <c r="CM69" i="46"/>
  <c r="X69" i="56" s="1"/>
  <c r="CM79" i="46"/>
  <c r="X79" i="56" s="1"/>
  <c r="BP636" i="64"/>
  <c r="BP649" i="64"/>
  <c r="CM71" i="46"/>
  <c r="X71" i="56" s="1"/>
  <c r="BP638" i="64"/>
  <c r="BP653" i="64"/>
  <c r="CM177" i="46"/>
  <c r="X177" i="56" s="1"/>
  <c r="CM20" i="46"/>
  <c r="BP641" i="64"/>
  <c r="BP651" i="64"/>
  <c r="BA641" i="64"/>
  <c r="BA635" i="64"/>
  <c r="BX67" i="46"/>
  <c r="I67" i="56" s="1"/>
  <c r="BA645" i="64"/>
  <c r="BX79" i="46"/>
  <c r="I79" i="56" s="1"/>
  <c r="BA649" i="64"/>
  <c r="BX70" i="46"/>
  <c r="I70" i="56" s="1"/>
  <c r="BX61" i="46"/>
  <c r="I61" i="56" s="1"/>
  <c r="BX199" i="46"/>
  <c r="BA642" i="64"/>
  <c r="BX72" i="46"/>
  <c r="I72" i="56" s="1"/>
  <c r="BA652" i="64"/>
  <c r="BX177" i="46"/>
  <c r="I177" i="56" s="1"/>
  <c r="H226" i="25" s="1"/>
  <c r="BX20" i="46"/>
  <c r="BX80" i="46"/>
  <c r="I80" i="56" s="1"/>
  <c r="BA648" i="64"/>
  <c r="BX69" i="46"/>
  <c r="I69" i="56" s="1"/>
  <c r="BA647" i="64"/>
  <c r="BA637" i="64"/>
  <c r="BX65" i="46"/>
  <c r="I65" i="56" s="1"/>
  <c r="BX64" i="46"/>
  <c r="I64" i="56" s="1"/>
  <c r="BA634" i="64"/>
  <c r="BA644" i="64"/>
  <c r="BX71" i="46"/>
  <c r="I71" i="56" s="1"/>
  <c r="BX75" i="46"/>
  <c r="I75" i="56" s="1"/>
  <c r="BX66" i="46"/>
  <c r="I66" i="56" s="1"/>
  <c r="BX60" i="46"/>
  <c r="I60" i="56" s="1"/>
  <c r="BA650" i="64"/>
  <c r="BX62" i="46"/>
  <c r="I62" i="56" s="1"/>
  <c r="BA646" i="64"/>
  <c r="BA653" i="64"/>
  <c r="BX77" i="46"/>
  <c r="I77" i="56" s="1"/>
  <c r="BA643" i="64"/>
  <c r="BX63" i="46"/>
  <c r="I63" i="56" s="1"/>
  <c r="BA638" i="64"/>
  <c r="BA651" i="64"/>
  <c r="BX68" i="46"/>
  <c r="I68" i="56" s="1"/>
  <c r="BX189" i="46"/>
  <c r="I189" i="56" s="1"/>
  <c r="H238" i="25" s="1"/>
  <c r="BA636" i="64"/>
  <c r="BX74" i="46"/>
  <c r="I74" i="56" s="1"/>
  <c r="BA639" i="64"/>
  <c r="BX73" i="46"/>
  <c r="I73" i="56" s="1"/>
  <c r="BA640" i="64"/>
  <c r="BX76" i="46"/>
  <c r="I76" i="56" s="1"/>
  <c r="E189" i="56"/>
  <c r="AW220" i="64"/>
  <c r="AW583" i="64"/>
  <c r="AW510" i="64"/>
  <c r="AW78" i="64"/>
  <c r="AW365" i="64"/>
  <c r="AW437" i="64"/>
  <c r="AW291" i="64"/>
  <c r="AW149" i="64"/>
  <c r="E199" i="56"/>
  <c r="D175" i="25"/>
  <c r="AW356" i="64"/>
  <c r="AW574" i="64"/>
  <c r="AW69" i="64"/>
  <c r="AW428" i="64"/>
  <c r="AW501" i="64"/>
  <c r="AW282" i="64"/>
  <c r="AW211" i="64"/>
  <c r="AW140" i="64"/>
  <c r="AW579" i="64"/>
  <c r="AW216" i="64"/>
  <c r="AW74" i="64"/>
  <c r="AW287" i="64"/>
  <c r="AW433" i="64"/>
  <c r="AW506" i="64"/>
  <c r="AW361" i="64"/>
  <c r="AW145" i="64"/>
  <c r="AW273" i="64"/>
  <c r="AW347" i="64"/>
  <c r="AW131" i="64"/>
  <c r="AW492" i="64"/>
  <c r="AW202" i="64"/>
  <c r="AW60" i="64"/>
  <c r="AW565" i="64"/>
  <c r="AW419" i="64"/>
  <c r="AW213" i="64"/>
  <c r="AW142" i="64"/>
  <c r="AW576" i="64"/>
  <c r="AW430" i="64"/>
  <c r="AW503" i="64"/>
  <c r="AW284" i="64"/>
  <c r="AW358" i="64"/>
  <c r="AW71" i="64"/>
  <c r="AW70" i="64"/>
  <c r="AW429" i="64"/>
  <c r="AW141" i="64"/>
  <c r="AW212" i="64"/>
  <c r="AW283" i="64"/>
  <c r="AW357" i="64"/>
  <c r="AW502" i="64"/>
  <c r="AW575" i="64"/>
  <c r="AW208" i="64"/>
  <c r="AW137" i="64"/>
  <c r="AW66" i="64"/>
  <c r="AW498" i="64"/>
  <c r="AW353" i="64"/>
  <c r="AW571" i="64"/>
  <c r="AW425" i="64"/>
  <c r="AW279" i="64"/>
  <c r="E68" i="56"/>
  <c r="E70" i="56"/>
  <c r="J115" i="36"/>
  <c r="P115" i="36"/>
  <c r="I115" i="36"/>
  <c r="O115" i="36"/>
  <c r="T115" i="36"/>
  <c r="E115" i="36"/>
  <c r="L115" i="36"/>
  <c r="W115" i="36"/>
  <c r="G115" i="36"/>
  <c r="V115" i="36"/>
  <c r="M115" i="36"/>
  <c r="R115" i="36"/>
  <c r="S115" i="36"/>
  <c r="F115" i="36"/>
  <c r="H115" i="36"/>
  <c r="Q115" i="36"/>
  <c r="K115" i="36"/>
  <c r="U115" i="36"/>
  <c r="N115" i="36"/>
  <c r="D115" i="36"/>
  <c r="BQ634" i="64" l="1"/>
  <c r="BQ644" i="64"/>
  <c r="E332" i="25"/>
  <c r="CN199" i="46"/>
  <c r="CO199" i="46" s="1"/>
  <c r="N332" i="25"/>
  <c r="O332" i="25"/>
  <c r="D68" i="56"/>
  <c r="K68" i="44" s="1"/>
  <c r="L68" i="44" s="1"/>
  <c r="I332" i="25"/>
  <c r="CN189" i="46"/>
  <c r="CO189" i="46" s="1"/>
  <c r="H332" i="25"/>
  <c r="BQ637" i="64"/>
  <c r="BQ650" i="64"/>
  <c r="BQ636" i="64"/>
  <c r="BQ639" i="64"/>
  <c r="CN20" i="46"/>
  <c r="CO20" i="46" s="1"/>
  <c r="BQ638" i="64"/>
  <c r="CN71" i="46"/>
  <c r="CO71" i="46" s="1"/>
  <c r="BA424" i="64"/>
  <c r="BA136" i="64"/>
  <c r="BA570" i="64"/>
  <c r="BA65" i="64"/>
  <c r="BA207" i="64"/>
  <c r="BA497" i="64"/>
  <c r="BA352" i="64"/>
  <c r="BA278" i="64"/>
  <c r="BA428" i="64"/>
  <c r="BA140" i="64"/>
  <c r="BA69" i="64"/>
  <c r="BA211" i="64"/>
  <c r="BA501" i="64"/>
  <c r="BA574" i="64"/>
  <c r="BA356" i="64"/>
  <c r="BA282" i="64"/>
  <c r="H175" i="25"/>
  <c r="H177" i="25" s="1"/>
  <c r="H56" i="57" s="1"/>
  <c r="I199" i="56"/>
  <c r="BA354" i="64"/>
  <c r="BA67" i="64"/>
  <c r="BA426" i="64"/>
  <c r="BA138" i="64"/>
  <c r="BA499" i="64"/>
  <c r="BA280" i="64"/>
  <c r="BA572" i="64"/>
  <c r="BA209" i="64"/>
  <c r="BP360" i="64"/>
  <c r="BP432" i="64"/>
  <c r="BP286" i="64"/>
  <c r="BP578" i="64"/>
  <c r="BP505" i="64"/>
  <c r="BP144" i="64"/>
  <c r="BP73" i="64"/>
  <c r="BP215" i="64"/>
  <c r="BP132" i="64"/>
  <c r="BP348" i="64"/>
  <c r="BP274" i="64"/>
  <c r="BP61" i="64"/>
  <c r="BP203" i="64"/>
  <c r="BP420" i="64"/>
  <c r="BP493" i="64"/>
  <c r="BP566" i="64"/>
  <c r="BP214" i="64"/>
  <c r="BP143" i="64"/>
  <c r="BP504" i="64"/>
  <c r="BP431" i="64"/>
  <c r="BP72" i="64"/>
  <c r="BP285" i="64"/>
  <c r="BP577" i="64"/>
  <c r="BP359" i="64"/>
  <c r="BD217" i="64"/>
  <c r="BD362" i="64"/>
  <c r="BD288" i="64"/>
  <c r="BD146" i="64"/>
  <c r="BD434" i="64"/>
  <c r="BD507" i="64"/>
  <c r="BD75" i="64"/>
  <c r="BD580" i="64"/>
  <c r="BD432" i="64"/>
  <c r="BD144" i="64"/>
  <c r="BD215" i="64"/>
  <c r="BD505" i="64"/>
  <c r="BD360" i="64"/>
  <c r="BD578" i="64"/>
  <c r="BD286" i="64"/>
  <c r="BD73" i="64"/>
  <c r="BO145" i="64"/>
  <c r="BO216" i="64"/>
  <c r="BO287" i="64"/>
  <c r="BO433" i="64"/>
  <c r="BO74" i="64"/>
  <c r="BO361" i="64"/>
  <c r="BO506" i="64"/>
  <c r="BO579" i="64"/>
  <c r="BO147" i="64"/>
  <c r="BO508" i="64"/>
  <c r="BO435" i="64"/>
  <c r="BO76" i="64"/>
  <c r="BO581" i="64"/>
  <c r="BO289" i="64"/>
  <c r="BO363" i="64"/>
  <c r="BO218" i="64"/>
  <c r="BO284" i="64"/>
  <c r="BO430" i="64"/>
  <c r="BO142" i="64"/>
  <c r="BO71" i="64"/>
  <c r="BO213" i="64"/>
  <c r="BO358" i="64"/>
  <c r="BO576" i="64"/>
  <c r="BO503" i="64"/>
  <c r="BO582" i="64"/>
  <c r="BO219" i="64"/>
  <c r="BO148" i="64"/>
  <c r="BO77" i="64"/>
  <c r="BO290" i="64"/>
  <c r="BO436" i="64"/>
  <c r="BO509" i="64"/>
  <c r="BO364" i="64"/>
  <c r="BO64" i="64"/>
  <c r="BO351" i="64"/>
  <c r="BO206" i="64"/>
  <c r="BO569" i="64"/>
  <c r="BO496" i="64"/>
  <c r="BO277" i="64"/>
  <c r="BO135" i="64"/>
  <c r="BO423" i="64"/>
  <c r="CN177" i="46"/>
  <c r="CO177" i="46" s="1"/>
  <c r="D74" i="56"/>
  <c r="K74" i="44" s="1"/>
  <c r="L74" i="44" s="1"/>
  <c r="D64" i="56"/>
  <c r="K64" i="44" s="1"/>
  <c r="L64" i="44" s="1"/>
  <c r="D69" i="56"/>
  <c r="K69" i="44" s="1"/>
  <c r="L69" i="44" s="1"/>
  <c r="BL499" i="64"/>
  <c r="BL138" i="64"/>
  <c r="BL280" i="64"/>
  <c r="BL354" i="64"/>
  <c r="BL209" i="64"/>
  <c r="BL426" i="64"/>
  <c r="BL67" i="64"/>
  <c r="BL572" i="64"/>
  <c r="AZ145" i="64"/>
  <c r="AZ506" i="64"/>
  <c r="AZ579" i="64"/>
  <c r="AZ74" i="64"/>
  <c r="AZ433" i="64"/>
  <c r="AZ287" i="64"/>
  <c r="AZ216" i="64"/>
  <c r="AZ361" i="64"/>
  <c r="H199" i="56"/>
  <c r="G175" i="25"/>
  <c r="G177" i="25" s="1"/>
  <c r="G56" i="57" s="1"/>
  <c r="AZ149" i="64"/>
  <c r="AZ220" i="64"/>
  <c r="AZ510" i="64"/>
  <c r="AZ365" i="64"/>
  <c r="AZ437" i="64"/>
  <c r="AZ291" i="64"/>
  <c r="AZ78" i="64"/>
  <c r="AZ583" i="64"/>
  <c r="AZ359" i="64"/>
  <c r="AZ143" i="64"/>
  <c r="AZ577" i="64"/>
  <c r="AZ504" i="64"/>
  <c r="AZ72" i="64"/>
  <c r="AZ431" i="64"/>
  <c r="AZ214" i="64"/>
  <c r="AZ285" i="64"/>
  <c r="AZ360" i="64"/>
  <c r="AZ432" i="64"/>
  <c r="AZ286" i="64"/>
  <c r="AZ578" i="64"/>
  <c r="AZ215" i="64"/>
  <c r="AZ144" i="64"/>
  <c r="AZ505" i="64"/>
  <c r="AZ73" i="64"/>
  <c r="BI289" i="64"/>
  <c r="BI581" i="64"/>
  <c r="BI363" i="64"/>
  <c r="BI147" i="64"/>
  <c r="BI508" i="64"/>
  <c r="BI435" i="64"/>
  <c r="BI76" i="64"/>
  <c r="BI218" i="64"/>
  <c r="BI141" i="64"/>
  <c r="BI357" i="64"/>
  <c r="BI283" i="64"/>
  <c r="BI502" i="64"/>
  <c r="BI575" i="64"/>
  <c r="BI429" i="64"/>
  <c r="BI212" i="64"/>
  <c r="BI70" i="64"/>
  <c r="BI138" i="64"/>
  <c r="BI209" i="64"/>
  <c r="BI280" i="64"/>
  <c r="BI499" i="64"/>
  <c r="BI426" i="64"/>
  <c r="BI572" i="64"/>
  <c r="BI67" i="64"/>
  <c r="BI354" i="64"/>
  <c r="BI420" i="64"/>
  <c r="BI274" i="64"/>
  <c r="BI566" i="64"/>
  <c r="BI493" i="64"/>
  <c r="BI132" i="64"/>
  <c r="BI61" i="64"/>
  <c r="BI348" i="64"/>
  <c r="BI203" i="64"/>
  <c r="P332" i="25"/>
  <c r="BI498" i="64"/>
  <c r="BI66" i="64"/>
  <c r="BI353" i="64"/>
  <c r="BI137" i="64"/>
  <c r="BI571" i="64"/>
  <c r="BI279" i="64"/>
  <c r="BI425" i="64"/>
  <c r="BI208" i="64"/>
  <c r="BI419" i="64"/>
  <c r="BI492" i="64"/>
  <c r="BI565" i="64"/>
  <c r="BI131" i="64"/>
  <c r="BI273" i="64"/>
  <c r="BI60" i="64"/>
  <c r="BI347" i="64"/>
  <c r="BI202" i="64"/>
  <c r="BJ143" i="64"/>
  <c r="BJ504" i="64"/>
  <c r="BJ72" i="64"/>
  <c r="BJ214" i="64"/>
  <c r="BJ285" i="64"/>
  <c r="BJ359" i="64"/>
  <c r="BJ577" i="64"/>
  <c r="BJ431" i="64"/>
  <c r="BJ69" i="64"/>
  <c r="BJ574" i="64"/>
  <c r="BJ211" i="64"/>
  <c r="BJ428" i="64"/>
  <c r="BJ356" i="64"/>
  <c r="BJ282" i="64"/>
  <c r="BJ501" i="64"/>
  <c r="BJ140" i="64"/>
  <c r="BJ433" i="64"/>
  <c r="BJ216" i="64"/>
  <c r="BJ361" i="64"/>
  <c r="BJ287" i="64"/>
  <c r="BJ506" i="64"/>
  <c r="BJ579" i="64"/>
  <c r="BJ145" i="64"/>
  <c r="BJ74" i="64"/>
  <c r="BJ204" i="64"/>
  <c r="BJ567" i="64"/>
  <c r="BJ133" i="64"/>
  <c r="BJ349" i="64"/>
  <c r="BJ494" i="64"/>
  <c r="BJ421" i="64"/>
  <c r="BJ62" i="64"/>
  <c r="BJ275" i="64"/>
  <c r="BJ144" i="64"/>
  <c r="BJ578" i="64"/>
  <c r="BJ215" i="64"/>
  <c r="BJ505" i="64"/>
  <c r="BJ73" i="64"/>
  <c r="BJ286" i="64"/>
  <c r="BJ360" i="64"/>
  <c r="BJ432" i="64"/>
  <c r="BG291" i="64"/>
  <c r="BG78" i="64"/>
  <c r="BG220" i="64"/>
  <c r="BG583" i="64"/>
  <c r="BG437" i="64"/>
  <c r="BG365" i="64"/>
  <c r="BG510" i="64"/>
  <c r="BG149" i="64"/>
  <c r="BG273" i="64"/>
  <c r="BG565" i="64"/>
  <c r="BG492" i="64"/>
  <c r="BG419" i="64"/>
  <c r="BG131" i="64"/>
  <c r="BG347" i="64"/>
  <c r="BG202" i="64"/>
  <c r="BG60" i="64"/>
  <c r="BG567" i="64"/>
  <c r="BG62" i="64"/>
  <c r="BG275" i="64"/>
  <c r="BG494" i="64"/>
  <c r="BG204" i="64"/>
  <c r="BG349" i="64"/>
  <c r="BG421" i="64"/>
  <c r="BG133" i="64"/>
  <c r="CN72" i="46"/>
  <c r="CO72" i="46" s="1"/>
  <c r="D77" i="56"/>
  <c r="K77" i="44" s="1"/>
  <c r="L77" i="44" s="1"/>
  <c r="D73" i="56"/>
  <c r="K73" i="44" s="1"/>
  <c r="L73" i="44" s="1"/>
  <c r="D80" i="56"/>
  <c r="K80" i="44" s="1"/>
  <c r="L80" i="44" s="1"/>
  <c r="BH510" i="64"/>
  <c r="BH78" i="64"/>
  <c r="BH291" i="64"/>
  <c r="BH437" i="64"/>
  <c r="BH365" i="64"/>
  <c r="BH583" i="64"/>
  <c r="BH220" i="64"/>
  <c r="BH149" i="64"/>
  <c r="BH506" i="64"/>
  <c r="BH361" i="64"/>
  <c r="BH287" i="64"/>
  <c r="BH216" i="64"/>
  <c r="BH145" i="64"/>
  <c r="BH433" i="64"/>
  <c r="BH579" i="64"/>
  <c r="BH74" i="64"/>
  <c r="BH213" i="64"/>
  <c r="BH142" i="64"/>
  <c r="BH71" i="64"/>
  <c r="BH284" i="64"/>
  <c r="BH576" i="64"/>
  <c r="BH503" i="64"/>
  <c r="BH358" i="64"/>
  <c r="BH430" i="64"/>
  <c r="BH76" i="64"/>
  <c r="BH147" i="64"/>
  <c r="BH581" i="64"/>
  <c r="BH289" i="64"/>
  <c r="BH218" i="64"/>
  <c r="BH363" i="64"/>
  <c r="BH508" i="64"/>
  <c r="BH435" i="64"/>
  <c r="BH67" i="64"/>
  <c r="BH138" i="64"/>
  <c r="BH572" i="64"/>
  <c r="BH354" i="64"/>
  <c r="BH426" i="64"/>
  <c r="BH499" i="64"/>
  <c r="BH209" i="64"/>
  <c r="BH280" i="64"/>
  <c r="O175" i="25"/>
  <c r="O177" i="25" s="1"/>
  <c r="O56" i="57" s="1"/>
  <c r="P199" i="56"/>
  <c r="BB68" i="64"/>
  <c r="BB573" i="64"/>
  <c r="BB500" i="64"/>
  <c r="BB281" i="64"/>
  <c r="BB210" i="64"/>
  <c r="BB139" i="64"/>
  <c r="BB427" i="64"/>
  <c r="BB355" i="64"/>
  <c r="BB495" i="64"/>
  <c r="BB350" i="64"/>
  <c r="BB134" i="64"/>
  <c r="BB205" i="64"/>
  <c r="BB422" i="64"/>
  <c r="BB568" i="64"/>
  <c r="BB276" i="64"/>
  <c r="BB63" i="64"/>
  <c r="I26" i="70"/>
  <c r="I32" i="75"/>
  <c r="I34" i="74"/>
  <c r="I37" i="69"/>
  <c r="I31" i="65"/>
  <c r="I30" i="73"/>
  <c r="I26" i="47"/>
  <c r="I25" i="71"/>
  <c r="BB510" i="64"/>
  <c r="BB291" i="64"/>
  <c r="BB583" i="64"/>
  <c r="BB220" i="64"/>
  <c r="BB149" i="64"/>
  <c r="BB78" i="64"/>
  <c r="BB437" i="64"/>
  <c r="BB365" i="64"/>
  <c r="BB284" i="64"/>
  <c r="BB358" i="64"/>
  <c r="BB576" i="64"/>
  <c r="BB430" i="64"/>
  <c r="BB503" i="64"/>
  <c r="BB71" i="64"/>
  <c r="BB142" i="64"/>
  <c r="BB213" i="64"/>
  <c r="BB567" i="64"/>
  <c r="BB494" i="64"/>
  <c r="BB204" i="64"/>
  <c r="BB62" i="64"/>
  <c r="BB133" i="64"/>
  <c r="BB349" i="64"/>
  <c r="BB421" i="64"/>
  <c r="BB275" i="64"/>
  <c r="BB572" i="64"/>
  <c r="BB138" i="64"/>
  <c r="BB67" i="64"/>
  <c r="BB209" i="64"/>
  <c r="BB499" i="64"/>
  <c r="BB354" i="64"/>
  <c r="BB280" i="64"/>
  <c r="BB426" i="64"/>
  <c r="BF429" i="64"/>
  <c r="BF212" i="64"/>
  <c r="BF502" i="64"/>
  <c r="BF575" i="64"/>
  <c r="BF70" i="64"/>
  <c r="BF283" i="64"/>
  <c r="BF357" i="64"/>
  <c r="BF141" i="64"/>
  <c r="BF145" i="64"/>
  <c r="BF74" i="64"/>
  <c r="BF433" i="64"/>
  <c r="BF216" i="64"/>
  <c r="BF579" i="64"/>
  <c r="BF506" i="64"/>
  <c r="BF287" i="64"/>
  <c r="BF361" i="64"/>
  <c r="BF434" i="64"/>
  <c r="BF288" i="64"/>
  <c r="BF75" i="64"/>
  <c r="BF580" i="64"/>
  <c r="BF507" i="64"/>
  <c r="BF146" i="64"/>
  <c r="BF217" i="64"/>
  <c r="BF362" i="64"/>
  <c r="M175" i="25"/>
  <c r="M177" i="25" s="1"/>
  <c r="M56" i="57" s="1"/>
  <c r="N199" i="56"/>
  <c r="BF136" i="64"/>
  <c r="BF570" i="64"/>
  <c r="BF424" i="64"/>
  <c r="BF207" i="64"/>
  <c r="BF352" i="64"/>
  <c r="BF65" i="64"/>
  <c r="BF497" i="64"/>
  <c r="BF278" i="64"/>
  <c r="M226" i="25"/>
  <c r="M332" i="25" s="1"/>
  <c r="BM353" i="64"/>
  <c r="BM425" i="64"/>
  <c r="BM571" i="64"/>
  <c r="BM208" i="64"/>
  <c r="BM279" i="64"/>
  <c r="BM137" i="64"/>
  <c r="BM498" i="64"/>
  <c r="BM66" i="64"/>
  <c r="BM492" i="64"/>
  <c r="BM60" i="64"/>
  <c r="BM202" i="64"/>
  <c r="BM419" i="64"/>
  <c r="BM273" i="64"/>
  <c r="BM131" i="64"/>
  <c r="BM347" i="64"/>
  <c r="BM565" i="64"/>
  <c r="BM495" i="64"/>
  <c r="BM350" i="64"/>
  <c r="BM276" i="64"/>
  <c r="BM205" i="64"/>
  <c r="BM134" i="64"/>
  <c r="BM63" i="64"/>
  <c r="BM568" i="64"/>
  <c r="BM422" i="64"/>
  <c r="AX68" i="64"/>
  <c r="AX281" i="64"/>
  <c r="AX500" i="64"/>
  <c r="AX573" i="64"/>
  <c r="AX139" i="64"/>
  <c r="AX427" i="64"/>
  <c r="AX210" i="64"/>
  <c r="AX355" i="64"/>
  <c r="AX205" i="64"/>
  <c r="AX63" i="64"/>
  <c r="AX134" i="64"/>
  <c r="AX422" i="64"/>
  <c r="AX350" i="64"/>
  <c r="AX495" i="64"/>
  <c r="AX568" i="64"/>
  <c r="AX276" i="64"/>
  <c r="E37" i="69"/>
  <c r="C29" i="72"/>
  <c r="E30" i="73"/>
  <c r="E32" i="75"/>
  <c r="E25" i="71"/>
  <c r="E34" i="74"/>
  <c r="E26" i="70"/>
  <c r="E31" i="65"/>
  <c r="E26" i="47"/>
  <c r="CN75" i="46"/>
  <c r="CO75" i="46" s="1"/>
  <c r="CN79" i="46"/>
  <c r="CO79" i="46" s="1"/>
  <c r="L226" i="25"/>
  <c r="L332" i="25" s="1"/>
  <c r="BE357" i="64"/>
  <c r="BE575" i="64"/>
  <c r="BE283" i="64"/>
  <c r="BE141" i="64"/>
  <c r="BE70" i="64"/>
  <c r="BE502" i="64"/>
  <c r="BE429" i="64"/>
  <c r="BE212" i="64"/>
  <c r="L26" i="47"/>
  <c r="L31" i="65"/>
  <c r="L30" i="73"/>
  <c r="L26" i="70"/>
  <c r="L34" i="74"/>
  <c r="L25" i="71"/>
  <c r="L37" i="69"/>
  <c r="L32" i="75"/>
  <c r="BE356" i="64"/>
  <c r="BE140" i="64"/>
  <c r="BE501" i="64"/>
  <c r="BE69" i="64"/>
  <c r="BE574" i="64"/>
  <c r="BE282" i="64"/>
  <c r="BE428" i="64"/>
  <c r="BE211" i="64"/>
  <c r="BE74" i="64"/>
  <c r="BE287" i="64"/>
  <c r="BE579" i="64"/>
  <c r="BE361" i="64"/>
  <c r="BE216" i="64"/>
  <c r="BE433" i="64"/>
  <c r="BE506" i="64"/>
  <c r="BE145" i="64"/>
  <c r="BE61" i="64"/>
  <c r="BE420" i="64"/>
  <c r="BE132" i="64"/>
  <c r="BE493" i="64"/>
  <c r="BE348" i="64"/>
  <c r="BE274" i="64"/>
  <c r="BE566" i="64"/>
  <c r="BE203" i="64"/>
  <c r="BE75" i="64"/>
  <c r="BE362" i="64"/>
  <c r="BE146" i="64"/>
  <c r="BE580" i="64"/>
  <c r="BE288" i="64"/>
  <c r="BE217" i="64"/>
  <c r="BE507" i="64"/>
  <c r="BE434" i="64"/>
  <c r="BN578" i="64"/>
  <c r="BN144" i="64"/>
  <c r="BN432" i="64"/>
  <c r="BN360" i="64"/>
  <c r="BN505" i="64"/>
  <c r="BN286" i="64"/>
  <c r="BN73" i="64"/>
  <c r="BN215" i="64"/>
  <c r="BN569" i="64"/>
  <c r="BN64" i="64"/>
  <c r="BN135" i="64"/>
  <c r="BN496" i="64"/>
  <c r="BN423" i="64"/>
  <c r="BN206" i="64"/>
  <c r="BN351" i="64"/>
  <c r="BN277" i="64"/>
  <c r="J175" i="25"/>
  <c r="J177" i="25" s="1"/>
  <c r="J56" i="57" s="1"/>
  <c r="K199" i="56"/>
  <c r="BC571" i="64"/>
  <c r="BC279" i="64"/>
  <c r="BC137" i="64"/>
  <c r="BC425" i="64"/>
  <c r="BC208" i="64"/>
  <c r="BC353" i="64"/>
  <c r="BC66" i="64"/>
  <c r="BC498" i="64"/>
  <c r="BC584" i="64"/>
  <c r="BC438" i="64"/>
  <c r="BC366" i="64"/>
  <c r="BC221" i="64"/>
  <c r="BC79" i="64"/>
  <c r="BC511" i="64"/>
  <c r="BC292" i="64"/>
  <c r="BC150" i="64"/>
  <c r="BC75" i="64"/>
  <c r="BC146" i="64"/>
  <c r="BC434" i="64"/>
  <c r="BC362" i="64"/>
  <c r="BC217" i="64"/>
  <c r="BC580" i="64"/>
  <c r="BC507" i="64"/>
  <c r="BC288" i="64"/>
  <c r="BC284" i="64"/>
  <c r="BC430" i="64"/>
  <c r="BC213" i="64"/>
  <c r="BC576" i="64"/>
  <c r="BC142" i="64"/>
  <c r="BC358" i="64"/>
  <c r="BC503" i="64"/>
  <c r="BC71" i="64"/>
  <c r="BC360" i="64"/>
  <c r="BC215" i="64"/>
  <c r="BC144" i="64"/>
  <c r="BC432" i="64"/>
  <c r="BC578" i="64"/>
  <c r="BC73" i="64"/>
  <c r="BC286" i="64"/>
  <c r="BC505" i="64"/>
  <c r="BC581" i="64"/>
  <c r="BC147" i="64"/>
  <c r="BC363" i="64"/>
  <c r="BC508" i="64"/>
  <c r="BC76" i="64"/>
  <c r="BC218" i="64"/>
  <c r="BC435" i="64"/>
  <c r="BC289" i="64"/>
  <c r="BC365" i="64"/>
  <c r="BC78" i="64"/>
  <c r="BC220" i="64"/>
  <c r="BC437" i="64"/>
  <c r="BC149" i="64"/>
  <c r="BC510" i="64"/>
  <c r="BC583" i="64"/>
  <c r="BC291" i="64"/>
  <c r="BK361" i="64"/>
  <c r="BK74" i="64"/>
  <c r="BK506" i="64"/>
  <c r="BK287" i="64"/>
  <c r="BK433" i="64"/>
  <c r="BK145" i="64"/>
  <c r="BK216" i="64"/>
  <c r="BK579" i="64"/>
  <c r="BK204" i="64"/>
  <c r="BK275" i="64"/>
  <c r="BK494" i="64"/>
  <c r="BK62" i="64"/>
  <c r="BK349" i="64"/>
  <c r="BK421" i="64"/>
  <c r="BK133" i="64"/>
  <c r="BK567" i="64"/>
  <c r="BK132" i="64"/>
  <c r="BK61" i="64"/>
  <c r="BK348" i="64"/>
  <c r="BK203" i="64"/>
  <c r="BK493" i="64"/>
  <c r="BK420" i="64"/>
  <c r="BK566" i="64"/>
  <c r="BK274" i="64"/>
  <c r="BK424" i="64"/>
  <c r="BK497" i="64"/>
  <c r="BK207" i="64"/>
  <c r="BK65" i="64"/>
  <c r="BK278" i="64"/>
  <c r="BK352" i="64"/>
  <c r="BK570" i="64"/>
  <c r="BK136" i="64"/>
  <c r="BK290" i="64"/>
  <c r="BK436" i="64"/>
  <c r="BK582" i="64"/>
  <c r="BK219" i="64"/>
  <c r="BK77" i="64"/>
  <c r="BK509" i="64"/>
  <c r="BK364" i="64"/>
  <c r="BK148" i="64"/>
  <c r="BK213" i="64"/>
  <c r="BK576" i="64"/>
  <c r="BK503" i="64"/>
  <c r="BK430" i="64"/>
  <c r="BK358" i="64"/>
  <c r="BK284" i="64"/>
  <c r="BK142" i="64"/>
  <c r="BK71" i="64"/>
  <c r="AY496" i="64"/>
  <c r="AY135" i="64"/>
  <c r="AY64" i="64"/>
  <c r="AY206" i="64"/>
  <c r="AY277" i="64"/>
  <c r="AY423" i="64"/>
  <c r="AY351" i="64"/>
  <c r="AY569" i="64"/>
  <c r="F226" i="25"/>
  <c r="F332" i="25" s="1"/>
  <c r="G20" i="56"/>
  <c r="BT253" i="46"/>
  <c r="G199" i="56"/>
  <c r="F175" i="25"/>
  <c r="F177" i="25" s="1"/>
  <c r="F56" i="57" s="1"/>
  <c r="AY65" i="64"/>
  <c r="AY424" i="64"/>
  <c r="AY352" i="64"/>
  <c r="AY570" i="64"/>
  <c r="AY136" i="64"/>
  <c r="AY278" i="64"/>
  <c r="AY207" i="64"/>
  <c r="AY497" i="64"/>
  <c r="AY508" i="64"/>
  <c r="AY581" i="64"/>
  <c r="AY435" i="64"/>
  <c r="AY147" i="64"/>
  <c r="AY363" i="64"/>
  <c r="AY289" i="64"/>
  <c r="AY218" i="64"/>
  <c r="AY76" i="64"/>
  <c r="BF83" i="46"/>
  <c r="L83" i="56" s="1"/>
  <c r="K38" i="57" s="1"/>
  <c r="CA207" i="46"/>
  <c r="CA208" i="46"/>
  <c r="L208" i="56" s="1"/>
  <c r="CA209" i="46"/>
  <c r="L209" i="56" s="1"/>
  <c r="K32" i="57" s="1"/>
  <c r="CI207" i="46"/>
  <c r="CI208" i="46"/>
  <c r="T208" i="56" s="1"/>
  <c r="CI209" i="46"/>
  <c r="T209" i="56" s="1"/>
  <c r="BN83" i="46"/>
  <c r="T83" i="56" s="1"/>
  <c r="S38" i="57" s="1"/>
  <c r="BW207" i="46"/>
  <c r="BB83" i="46"/>
  <c r="H83" i="56" s="1"/>
  <c r="G38" i="57" s="1"/>
  <c r="BW208" i="46"/>
  <c r="H208" i="56" s="1"/>
  <c r="BW209" i="46"/>
  <c r="H209" i="56" s="1"/>
  <c r="CJ209" i="46"/>
  <c r="U209" i="56" s="1"/>
  <c r="T32" i="57" s="1"/>
  <c r="BO83" i="46"/>
  <c r="U83" i="56" s="1"/>
  <c r="T38" i="57" s="1"/>
  <c r="CJ207" i="46"/>
  <c r="CJ208" i="46"/>
  <c r="U208" i="56" s="1"/>
  <c r="BZ209" i="46"/>
  <c r="K209" i="56" s="1"/>
  <c r="BZ207" i="46"/>
  <c r="BE83" i="46"/>
  <c r="K83" i="56" s="1"/>
  <c r="J38" i="57" s="1"/>
  <c r="BZ208" i="46"/>
  <c r="K208" i="56" s="1"/>
  <c r="AW439" i="64"/>
  <c r="AW441" i="64" s="1"/>
  <c r="BT201" i="46" s="1"/>
  <c r="E201" i="56" s="1"/>
  <c r="AW293" i="64"/>
  <c r="AW295" i="64" s="1"/>
  <c r="BT82" i="46" s="1"/>
  <c r="BP362" i="64"/>
  <c r="BP288" i="64"/>
  <c r="BP434" i="64"/>
  <c r="BP580" i="64"/>
  <c r="BP507" i="64"/>
  <c r="BP146" i="64"/>
  <c r="BP75" i="64"/>
  <c r="BP217" i="64"/>
  <c r="BP503" i="64"/>
  <c r="BP430" i="64"/>
  <c r="BP71" i="64"/>
  <c r="BP576" i="64"/>
  <c r="BP213" i="64"/>
  <c r="BP142" i="64"/>
  <c r="BP358" i="64"/>
  <c r="BP284" i="64"/>
  <c r="BP205" i="64"/>
  <c r="BP276" i="64"/>
  <c r="BP134" i="64"/>
  <c r="BP568" i="64"/>
  <c r="BP350" i="64"/>
  <c r="BP63" i="64"/>
  <c r="BP495" i="64"/>
  <c r="BP422" i="64"/>
  <c r="BD425" i="64"/>
  <c r="BD137" i="64"/>
  <c r="BD279" i="64"/>
  <c r="BD498" i="64"/>
  <c r="BD571" i="64"/>
  <c r="BD208" i="64"/>
  <c r="BD353" i="64"/>
  <c r="BD66" i="64"/>
  <c r="BD214" i="64"/>
  <c r="BD143" i="64"/>
  <c r="BD285" i="64"/>
  <c r="BD72" i="64"/>
  <c r="BD431" i="64"/>
  <c r="BD504" i="64"/>
  <c r="BD359" i="64"/>
  <c r="BD577" i="64"/>
  <c r="BT209" i="46"/>
  <c r="C115" i="36"/>
  <c r="AY83" i="46"/>
  <c r="BT207" i="46"/>
  <c r="BT208" i="46"/>
  <c r="BL83" i="46"/>
  <c r="R83" i="56" s="1"/>
  <c r="Q38" i="57" s="1"/>
  <c r="CG208" i="46"/>
  <c r="R208" i="56" s="1"/>
  <c r="CG207" i="46"/>
  <c r="CG209" i="46"/>
  <c r="R209" i="56" s="1"/>
  <c r="Q32" i="57" s="1"/>
  <c r="CH209" i="46"/>
  <c r="S209" i="56" s="1"/>
  <c r="CH208" i="46"/>
  <c r="S208" i="56" s="1"/>
  <c r="CH207" i="46"/>
  <c r="BM83" i="46"/>
  <c r="S83" i="56" s="1"/>
  <c r="R38" i="57" s="1"/>
  <c r="BR83" i="46"/>
  <c r="X83" i="56" s="1"/>
  <c r="W38" i="57" s="1"/>
  <c r="CM208" i="46"/>
  <c r="X208" i="56" s="1"/>
  <c r="W248" i="25" s="1"/>
  <c r="W331" i="25" s="1"/>
  <c r="CM209" i="46"/>
  <c r="X209" i="56" s="1"/>
  <c r="CM207" i="46"/>
  <c r="CE208" i="46"/>
  <c r="P208" i="56" s="1"/>
  <c r="CE209" i="46"/>
  <c r="P209" i="56" s="1"/>
  <c r="CE207" i="46"/>
  <c r="BJ83" i="46"/>
  <c r="P83" i="56" s="1"/>
  <c r="O38" i="57" s="1"/>
  <c r="CN70" i="46"/>
  <c r="CO70" i="46" s="1"/>
  <c r="AW585" i="64"/>
  <c r="AW587" i="64" s="1"/>
  <c r="BT203" i="46" s="1"/>
  <c r="AW512" i="64"/>
  <c r="AW514" i="64" s="1"/>
  <c r="BT202" i="46" s="1"/>
  <c r="BA148" i="64"/>
  <c r="BA219" i="64"/>
  <c r="BA436" i="64"/>
  <c r="BA582" i="64"/>
  <c r="BA509" i="64"/>
  <c r="BA364" i="64"/>
  <c r="BA290" i="64"/>
  <c r="BA77" i="64"/>
  <c r="BA581" i="64"/>
  <c r="BA363" i="64"/>
  <c r="BA218" i="64"/>
  <c r="BA147" i="64"/>
  <c r="BA289" i="64"/>
  <c r="BA508" i="64"/>
  <c r="BA435" i="64"/>
  <c r="BA76" i="64"/>
  <c r="BA361" i="64"/>
  <c r="BA506" i="64"/>
  <c r="BA216" i="64"/>
  <c r="BA433" i="64"/>
  <c r="BA74" i="64"/>
  <c r="BA287" i="64"/>
  <c r="BA145" i="64"/>
  <c r="BA579" i="64"/>
  <c r="BA365" i="64"/>
  <c r="BA510" i="64"/>
  <c r="BA291" i="64"/>
  <c r="BA583" i="64"/>
  <c r="BA149" i="64"/>
  <c r="BA437" i="64"/>
  <c r="BA78" i="64"/>
  <c r="BA220" i="64"/>
  <c r="BA503" i="64"/>
  <c r="BA430" i="64"/>
  <c r="BA213" i="64"/>
  <c r="BA576" i="64"/>
  <c r="BA284" i="64"/>
  <c r="BA71" i="64"/>
  <c r="BA142" i="64"/>
  <c r="BA358" i="64"/>
  <c r="BP148" i="64"/>
  <c r="BP77" i="64"/>
  <c r="BP436" i="64"/>
  <c r="BP364" i="64"/>
  <c r="BP582" i="64"/>
  <c r="BP290" i="64"/>
  <c r="BP219" i="64"/>
  <c r="BP509" i="64"/>
  <c r="BP438" i="64"/>
  <c r="BP366" i="64"/>
  <c r="BP511" i="64"/>
  <c r="BP292" i="64"/>
  <c r="BP584" i="64"/>
  <c r="BP221" i="64"/>
  <c r="BP150" i="64"/>
  <c r="BP79" i="64"/>
  <c r="BP494" i="64"/>
  <c r="BP349" i="64"/>
  <c r="BP204" i="64"/>
  <c r="BP275" i="64"/>
  <c r="BP567" i="64"/>
  <c r="BP133" i="64"/>
  <c r="BP421" i="64"/>
  <c r="BP62" i="64"/>
  <c r="W175" i="25"/>
  <c r="W177" i="25" s="1"/>
  <c r="W56" i="57" s="1"/>
  <c r="X199" i="56"/>
  <c r="BP78" i="64"/>
  <c r="BP149" i="64"/>
  <c r="BP365" i="64"/>
  <c r="BP437" i="64"/>
  <c r="BP291" i="64"/>
  <c r="BP510" i="64"/>
  <c r="BP583" i="64"/>
  <c r="BP220" i="64"/>
  <c r="BP283" i="64"/>
  <c r="BP212" i="64"/>
  <c r="BP502" i="64"/>
  <c r="BP429" i="64"/>
  <c r="BP70" i="64"/>
  <c r="BP575" i="64"/>
  <c r="BP141" i="64"/>
  <c r="BP357" i="64"/>
  <c r="BP69" i="64"/>
  <c r="BP574" i="64"/>
  <c r="BP140" i="64"/>
  <c r="BP501" i="64"/>
  <c r="BP282" i="64"/>
  <c r="BP211" i="64"/>
  <c r="BP428" i="64"/>
  <c r="BP356" i="64"/>
  <c r="BP60" i="64"/>
  <c r="BP131" i="64"/>
  <c r="BP492" i="64"/>
  <c r="BP565" i="64"/>
  <c r="BP347" i="64"/>
  <c r="BP202" i="64"/>
  <c r="BP419" i="64"/>
  <c r="BP273" i="64"/>
  <c r="BD133" i="64"/>
  <c r="BD204" i="64"/>
  <c r="BD421" i="64"/>
  <c r="BD567" i="64"/>
  <c r="BD275" i="64"/>
  <c r="BD349" i="64"/>
  <c r="BD62" i="64"/>
  <c r="BD494" i="64"/>
  <c r="L20" i="56"/>
  <c r="BY253" i="46"/>
  <c r="BD493" i="64"/>
  <c r="BD61" i="64"/>
  <c r="BD348" i="64"/>
  <c r="BD203" i="64"/>
  <c r="BD420" i="64"/>
  <c r="BD274" i="64"/>
  <c r="BD132" i="64"/>
  <c r="BD566" i="64"/>
  <c r="BD139" i="64"/>
  <c r="BD500" i="64"/>
  <c r="BD68" i="64"/>
  <c r="BD210" i="64"/>
  <c r="BD281" i="64"/>
  <c r="BD427" i="64"/>
  <c r="BD573" i="64"/>
  <c r="BD355" i="64"/>
  <c r="BD149" i="64"/>
  <c r="BD510" i="64"/>
  <c r="BD365" i="64"/>
  <c r="BD583" i="64"/>
  <c r="BD291" i="64"/>
  <c r="BD437" i="64"/>
  <c r="BD220" i="64"/>
  <c r="BD78" i="64"/>
  <c r="BD219" i="64"/>
  <c r="BD582" i="64"/>
  <c r="BD148" i="64"/>
  <c r="BD290" i="64"/>
  <c r="BD509" i="64"/>
  <c r="BD364" i="64"/>
  <c r="BD436" i="64"/>
  <c r="BD77" i="64"/>
  <c r="BO498" i="64"/>
  <c r="BO66" i="64"/>
  <c r="BO137" i="64"/>
  <c r="BO353" i="64"/>
  <c r="BO208" i="64"/>
  <c r="BO425" i="64"/>
  <c r="BO279" i="64"/>
  <c r="BO571" i="64"/>
  <c r="BO573" i="64"/>
  <c r="BO210" i="64"/>
  <c r="BO281" i="64"/>
  <c r="BO500" i="64"/>
  <c r="BO68" i="64"/>
  <c r="BO139" i="64"/>
  <c r="BO427" i="64"/>
  <c r="BO355" i="64"/>
  <c r="BO211" i="64"/>
  <c r="BO282" i="64"/>
  <c r="BO69" i="64"/>
  <c r="BO140" i="64"/>
  <c r="BO501" i="64"/>
  <c r="BO356" i="64"/>
  <c r="BO428" i="64"/>
  <c r="BO574" i="64"/>
  <c r="BO572" i="64"/>
  <c r="BO426" i="64"/>
  <c r="BO209" i="64"/>
  <c r="BO138" i="64"/>
  <c r="BO67" i="64"/>
  <c r="BO354" i="64"/>
  <c r="BO280" i="64"/>
  <c r="BO499" i="64"/>
  <c r="BO507" i="64"/>
  <c r="BO434" i="64"/>
  <c r="BO217" i="64"/>
  <c r="BO362" i="64"/>
  <c r="BO580" i="64"/>
  <c r="BO146" i="64"/>
  <c r="BO75" i="64"/>
  <c r="BO288" i="64"/>
  <c r="BO276" i="64"/>
  <c r="BO63" i="64"/>
  <c r="BO568" i="64"/>
  <c r="BO205" i="64"/>
  <c r="BO495" i="64"/>
  <c r="BO134" i="64"/>
  <c r="BO422" i="64"/>
  <c r="BO350" i="64"/>
  <c r="BO61" i="64"/>
  <c r="BO348" i="64"/>
  <c r="BO132" i="64"/>
  <c r="BO566" i="64"/>
  <c r="BO493" i="64"/>
  <c r="BO420" i="64"/>
  <c r="BO203" i="64"/>
  <c r="BO274" i="64"/>
  <c r="D30" i="73"/>
  <c r="D32" i="75"/>
  <c r="D31" i="65"/>
  <c r="D34" i="74"/>
  <c r="D26" i="47"/>
  <c r="D60" i="56"/>
  <c r="K60" i="44" s="1"/>
  <c r="L60" i="44" s="1"/>
  <c r="D37" i="69"/>
  <c r="D25" i="71"/>
  <c r="D26" i="70"/>
  <c r="D226" i="25"/>
  <c r="D177" i="56"/>
  <c r="K175" i="44" s="1"/>
  <c r="L175" i="44" s="1"/>
  <c r="C21" i="78"/>
  <c r="D21" i="78" s="1"/>
  <c r="CN74" i="46"/>
  <c r="CO74" i="46" s="1"/>
  <c r="CN62" i="46"/>
  <c r="CO62" i="46" s="1"/>
  <c r="BL362" i="64"/>
  <c r="BL580" i="64"/>
  <c r="BL434" i="64"/>
  <c r="BL146" i="64"/>
  <c r="BL507" i="64"/>
  <c r="BL288" i="64"/>
  <c r="BL217" i="64"/>
  <c r="BL75" i="64"/>
  <c r="S175" i="25"/>
  <c r="S177" i="25" s="1"/>
  <c r="S56" i="57" s="1"/>
  <c r="T199" i="56"/>
  <c r="S332" i="25"/>
  <c r="BL583" i="64"/>
  <c r="BL220" i="64"/>
  <c r="BL437" i="64"/>
  <c r="BL78" i="64"/>
  <c r="BL365" i="64"/>
  <c r="BL291" i="64"/>
  <c r="BL149" i="64"/>
  <c r="BL510" i="64"/>
  <c r="BL350" i="64"/>
  <c r="BL63" i="64"/>
  <c r="BL276" i="64"/>
  <c r="BL134" i="64"/>
  <c r="BL205" i="64"/>
  <c r="BL495" i="64"/>
  <c r="BL422" i="64"/>
  <c r="BL568" i="64"/>
  <c r="BL61" i="64"/>
  <c r="BL203" i="64"/>
  <c r="BL566" i="64"/>
  <c r="BL348" i="64"/>
  <c r="BL493" i="64"/>
  <c r="BL420" i="64"/>
  <c r="BL274" i="64"/>
  <c r="BL132" i="64"/>
  <c r="BL279" i="64"/>
  <c r="BL498" i="64"/>
  <c r="BL425" i="64"/>
  <c r="BL353" i="64"/>
  <c r="BL208" i="64"/>
  <c r="BL571" i="64"/>
  <c r="BL137" i="64"/>
  <c r="BL66" i="64"/>
  <c r="AZ202" i="64"/>
  <c r="AZ492" i="64"/>
  <c r="AZ131" i="64"/>
  <c r="AZ273" i="64"/>
  <c r="AZ347" i="64"/>
  <c r="AZ419" i="64"/>
  <c r="AZ565" i="64"/>
  <c r="AZ60" i="64"/>
  <c r="AZ292" i="64"/>
  <c r="AZ366" i="64"/>
  <c r="AZ511" i="64"/>
  <c r="AZ584" i="64"/>
  <c r="AZ79" i="64"/>
  <c r="AZ221" i="64"/>
  <c r="AZ150" i="64"/>
  <c r="AZ438" i="64"/>
  <c r="AZ569" i="64"/>
  <c r="AZ351" i="64"/>
  <c r="AZ135" i="64"/>
  <c r="AZ277" i="64"/>
  <c r="AZ206" i="64"/>
  <c r="AZ64" i="64"/>
  <c r="AZ496" i="64"/>
  <c r="AZ423" i="64"/>
  <c r="AZ582" i="64"/>
  <c r="AZ509" i="64"/>
  <c r="AZ148" i="64"/>
  <c r="AZ364" i="64"/>
  <c r="AZ219" i="64"/>
  <c r="AZ436" i="64"/>
  <c r="AZ290" i="64"/>
  <c r="AZ77" i="64"/>
  <c r="AZ572" i="64"/>
  <c r="AZ499" i="64"/>
  <c r="AZ426" i="64"/>
  <c r="AZ138" i="64"/>
  <c r="AZ280" i="64"/>
  <c r="AZ209" i="64"/>
  <c r="AZ67" i="64"/>
  <c r="AZ354" i="64"/>
  <c r="AZ288" i="64"/>
  <c r="AZ146" i="64"/>
  <c r="AZ362" i="64"/>
  <c r="AZ217" i="64"/>
  <c r="AZ580" i="64"/>
  <c r="AZ75" i="64"/>
  <c r="AZ434" i="64"/>
  <c r="AZ507" i="64"/>
  <c r="AZ284" i="64"/>
  <c r="AZ430" i="64"/>
  <c r="AZ576" i="64"/>
  <c r="AZ503" i="64"/>
  <c r="AZ71" i="64"/>
  <c r="AZ358" i="64"/>
  <c r="AZ213" i="64"/>
  <c r="AZ142" i="64"/>
  <c r="BI79" i="64"/>
  <c r="BI438" i="64"/>
  <c r="BI292" i="64"/>
  <c r="BI221" i="64"/>
  <c r="BI150" i="64"/>
  <c r="BI366" i="64"/>
  <c r="BI511" i="64"/>
  <c r="BI584" i="64"/>
  <c r="BI219" i="64"/>
  <c r="BI436" i="64"/>
  <c r="BI290" i="64"/>
  <c r="BI509" i="64"/>
  <c r="BI77" i="64"/>
  <c r="BI148" i="64"/>
  <c r="BI364" i="64"/>
  <c r="BI582" i="64"/>
  <c r="BI568" i="64"/>
  <c r="BI422" i="64"/>
  <c r="BI205" i="64"/>
  <c r="BI495" i="64"/>
  <c r="BI63" i="64"/>
  <c r="BI350" i="64"/>
  <c r="BI134" i="64"/>
  <c r="BI276" i="64"/>
  <c r="P175" i="25"/>
  <c r="P177" i="25" s="1"/>
  <c r="P56" i="57" s="1"/>
  <c r="Q199" i="56"/>
  <c r="BI73" i="64"/>
  <c r="BI215" i="64"/>
  <c r="BI432" i="64"/>
  <c r="BI578" i="64"/>
  <c r="BI505" i="64"/>
  <c r="BI286" i="64"/>
  <c r="BI144" i="64"/>
  <c r="BI360" i="64"/>
  <c r="BI284" i="64"/>
  <c r="BI503" i="64"/>
  <c r="BI71" i="64"/>
  <c r="BI576" i="64"/>
  <c r="BI430" i="64"/>
  <c r="BI142" i="64"/>
  <c r="BI213" i="64"/>
  <c r="BI358" i="64"/>
  <c r="BI437" i="64"/>
  <c r="BI583" i="64"/>
  <c r="BI220" i="64"/>
  <c r="BI78" i="64"/>
  <c r="BI365" i="64"/>
  <c r="BI149" i="64"/>
  <c r="BI510" i="64"/>
  <c r="BI291" i="64"/>
  <c r="BJ67" i="64"/>
  <c r="BJ426" i="64"/>
  <c r="BJ138" i="64"/>
  <c r="BJ280" i="64"/>
  <c r="BJ209" i="64"/>
  <c r="BJ354" i="64"/>
  <c r="BJ572" i="64"/>
  <c r="BJ499" i="64"/>
  <c r="BJ291" i="64"/>
  <c r="BJ437" i="64"/>
  <c r="BJ365" i="64"/>
  <c r="BJ149" i="64"/>
  <c r="BJ78" i="64"/>
  <c r="BJ583" i="64"/>
  <c r="BJ220" i="64"/>
  <c r="BJ510" i="64"/>
  <c r="Q332" i="25"/>
  <c r="BJ76" i="64"/>
  <c r="BJ218" i="64"/>
  <c r="BJ508" i="64"/>
  <c r="BJ289" i="64"/>
  <c r="BJ581" i="64"/>
  <c r="BJ435" i="64"/>
  <c r="BJ363" i="64"/>
  <c r="BJ147" i="64"/>
  <c r="BJ423" i="64"/>
  <c r="BJ206" i="64"/>
  <c r="BJ569" i="64"/>
  <c r="BJ277" i="64"/>
  <c r="BJ135" i="64"/>
  <c r="BJ496" i="64"/>
  <c r="BJ351" i="64"/>
  <c r="BJ64" i="64"/>
  <c r="CE253" i="46"/>
  <c r="R20" i="56"/>
  <c r="BJ497" i="64"/>
  <c r="BJ570" i="64"/>
  <c r="BJ424" i="64"/>
  <c r="BJ278" i="64"/>
  <c r="BJ207" i="64"/>
  <c r="BJ65" i="64"/>
  <c r="BJ136" i="64"/>
  <c r="BJ352" i="64"/>
  <c r="BJ571" i="64"/>
  <c r="BJ279" i="64"/>
  <c r="BJ208" i="64"/>
  <c r="BJ353" i="64"/>
  <c r="BJ425" i="64"/>
  <c r="BJ137" i="64"/>
  <c r="BJ498" i="64"/>
  <c r="BJ66" i="64"/>
  <c r="BJ364" i="64"/>
  <c r="BJ582" i="64"/>
  <c r="BJ436" i="64"/>
  <c r="BJ77" i="64"/>
  <c r="BJ509" i="64"/>
  <c r="BJ148" i="64"/>
  <c r="BJ219" i="64"/>
  <c r="BJ290" i="64"/>
  <c r="BJ358" i="64"/>
  <c r="BJ284" i="64"/>
  <c r="BJ503" i="64"/>
  <c r="BJ142" i="64"/>
  <c r="BJ71" i="64"/>
  <c r="BJ576" i="64"/>
  <c r="BJ430" i="64"/>
  <c r="BJ213" i="64"/>
  <c r="BG132" i="64"/>
  <c r="BG203" i="64"/>
  <c r="BG61" i="64"/>
  <c r="BG348" i="64"/>
  <c r="BG566" i="64"/>
  <c r="BG420" i="64"/>
  <c r="BG274" i="64"/>
  <c r="BG493" i="64"/>
  <c r="BG570" i="64"/>
  <c r="BG497" i="64"/>
  <c r="BG352" i="64"/>
  <c r="BG278" i="64"/>
  <c r="BG65" i="64"/>
  <c r="BG136" i="64"/>
  <c r="BG424" i="64"/>
  <c r="BG207" i="64"/>
  <c r="BG287" i="64"/>
  <c r="BG74" i="64"/>
  <c r="BG361" i="64"/>
  <c r="BG216" i="64"/>
  <c r="BG579" i="64"/>
  <c r="BG145" i="64"/>
  <c r="BG506" i="64"/>
  <c r="BG433" i="64"/>
  <c r="BG147" i="64"/>
  <c r="BG76" i="64"/>
  <c r="BG289" i="64"/>
  <c r="BG508" i="64"/>
  <c r="BG435" i="64"/>
  <c r="BG218" i="64"/>
  <c r="BG363" i="64"/>
  <c r="BG581" i="64"/>
  <c r="BG425" i="64"/>
  <c r="BG66" i="64"/>
  <c r="BG498" i="64"/>
  <c r="BG208" i="64"/>
  <c r="BG353" i="64"/>
  <c r="BG571" i="64"/>
  <c r="BG279" i="64"/>
  <c r="BG137" i="64"/>
  <c r="CN61" i="46"/>
  <c r="CO61" i="46" s="1"/>
  <c r="BQ649" i="64"/>
  <c r="CN63" i="46"/>
  <c r="CO63" i="46" s="1"/>
  <c r="BH575" i="64"/>
  <c r="BH70" i="64"/>
  <c r="BH429" i="64"/>
  <c r="BH502" i="64"/>
  <c r="BH357" i="64"/>
  <c r="BH283" i="64"/>
  <c r="BH141" i="64"/>
  <c r="BH212" i="64"/>
  <c r="BH353" i="64"/>
  <c r="BH137" i="64"/>
  <c r="BH66" i="64"/>
  <c r="BH498" i="64"/>
  <c r="BH425" i="64"/>
  <c r="BH208" i="64"/>
  <c r="BH279" i="64"/>
  <c r="BH571" i="64"/>
  <c r="BH207" i="64"/>
  <c r="BH278" i="64"/>
  <c r="BH65" i="64"/>
  <c r="BH424" i="64"/>
  <c r="BH497" i="64"/>
  <c r="BH136" i="64"/>
  <c r="BH570" i="64"/>
  <c r="BH352" i="64"/>
  <c r="BH219" i="64"/>
  <c r="BH364" i="64"/>
  <c r="BH509" i="64"/>
  <c r="BH290" i="64"/>
  <c r="BH148" i="64"/>
  <c r="BH77" i="64"/>
  <c r="BH582" i="64"/>
  <c r="BH436" i="64"/>
  <c r="CC253" i="46"/>
  <c r="P20" i="56"/>
  <c r="BH577" i="64"/>
  <c r="BH431" i="64"/>
  <c r="BH359" i="64"/>
  <c r="BH214" i="64"/>
  <c r="BH72" i="64"/>
  <c r="BH143" i="64"/>
  <c r="BH504" i="64"/>
  <c r="BH285" i="64"/>
  <c r="BB428" i="64"/>
  <c r="BB69" i="64"/>
  <c r="BB140" i="64"/>
  <c r="BB574" i="64"/>
  <c r="BB211" i="64"/>
  <c r="BB501" i="64"/>
  <c r="BB356" i="64"/>
  <c r="BB282" i="64"/>
  <c r="BB76" i="64"/>
  <c r="BB289" i="64"/>
  <c r="BB581" i="64"/>
  <c r="BB508" i="64"/>
  <c r="BB363" i="64"/>
  <c r="BB218" i="64"/>
  <c r="BB147" i="64"/>
  <c r="BB435" i="64"/>
  <c r="BB584" i="64"/>
  <c r="BB150" i="64"/>
  <c r="BB366" i="64"/>
  <c r="BB511" i="64"/>
  <c r="BB292" i="64"/>
  <c r="BB79" i="64"/>
  <c r="BB221" i="64"/>
  <c r="BB438" i="64"/>
  <c r="BB571" i="64"/>
  <c r="BB353" i="64"/>
  <c r="BB279" i="64"/>
  <c r="BB137" i="64"/>
  <c r="BB425" i="64"/>
  <c r="BB66" i="64"/>
  <c r="BB208" i="64"/>
  <c r="BB498" i="64"/>
  <c r="BB143" i="64"/>
  <c r="BB214" i="64"/>
  <c r="BB431" i="64"/>
  <c r="BB359" i="64"/>
  <c r="BB72" i="64"/>
  <c r="BB285" i="64"/>
  <c r="BB504" i="64"/>
  <c r="BB577" i="64"/>
  <c r="BF581" i="64"/>
  <c r="BF147" i="64"/>
  <c r="BF363" i="64"/>
  <c r="BF508" i="64"/>
  <c r="BF76" i="64"/>
  <c r="BF218" i="64"/>
  <c r="BF289" i="64"/>
  <c r="BF435" i="64"/>
  <c r="BF279" i="64"/>
  <c r="BF208" i="64"/>
  <c r="BF571" i="64"/>
  <c r="BF137" i="64"/>
  <c r="BF353" i="64"/>
  <c r="BF498" i="64"/>
  <c r="BF66" i="64"/>
  <c r="BF425" i="64"/>
  <c r="BF61" i="64"/>
  <c r="BF493" i="64"/>
  <c r="BF348" i="64"/>
  <c r="BF420" i="64"/>
  <c r="BF566" i="64"/>
  <c r="BF274" i="64"/>
  <c r="BF132" i="64"/>
  <c r="BF203" i="64"/>
  <c r="BF273" i="64"/>
  <c r="BF492" i="64"/>
  <c r="BF60" i="64"/>
  <c r="BF202" i="64"/>
  <c r="BF131" i="64"/>
  <c r="BF419" i="64"/>
  <c r="BF565" i="64"/>
  <c r="BF347" i="64"/>
  <c r="BF149" i="64"/>
  <c r="BF78" i="64"/>
  <c r="BF291" i="64"/>
  <c r="BF583" i="64"/>
  <c r="BF437" i="64"/>
  <c r="BF220" i="64"/>
  <c r="BF365" i="64"/>
  <c r="BF510" i="64"/>
  <c r="BF275" i="64"/>
  <c r="BF567" i="64"/>
  <c r="BF62" i="64"/>
  <c r="BF421" i="64"/>
  <c r="BF349" i="64"/>
  <c r="BF494" i="64"/>
  <c r="BF204" i="64"/>
  <c r="BF133" i="64"/>
  <c r="BF143" i="64"/>
  <c r="BF285" i="64"/>
  <c r="BF504" i="64"/>
  <c r="BF577" i="64"/>
  <c r="BF359" i="64"/>
  <c r="BF214" i="64"/>
  <c r="BF431" i="64"/>
  <c r="BF72" i="64"/>
  <c r="BM289" i="64"/>
  <c r="BM76" i="64"/>
  <c r="BM363" i="64"/>
  <c r="BM147" i="64"/>
  <c r="BM435" i="64"/>
  <c r="BM581" i="64"/>
  <c r="BM508" i="64"/>
  <c r="BM218" i="64"/>
  <c r="BM73" i="64"/>
  <c r="BM144" i="64"/>
  <c r="BM215" i="64"/>
  <c r="BM505" i="64"/>
  <c r="BM286" i="64"/>
  <c r="BM432" i="64"/>
  <c r="BM578" i="64"/>
  <c r="BM360" i="64"/>
  <c r="BM351" i="64"/>
  <c r="BM496" i="64"/>
  <c r="BM423" i="64"/>
  <c r="BM277" i="64"/>
  <c r="BM569" i="64"/>
  <c r="BM135" i="64"/>
  <c r="BM64" i="64"/>
  <c r="BM206" i="64"/>
  <c r="BM497" i="64"/>
  <c r="BM570" i="64"/>
  <c r="BM207" i="64"/>
  <c r="BM278" i="64"/>
  <c r="BM424" i="64"/>
  <c r="BM136" i="64"/>
  <c r="BM65" i="64"/>
  <c r="BM352" i="64"/>
  <c r="BM214" i="64"/>
  <c r="BM577" i="64"/>
  <c r="BM504" i="64"/>
  <c r="BM359" i="64"/>
  <c r="BM431" i="64"/>
  <c r="BM72" i="64"/>
  <c r="BM285" i="64"/>
  <c r="BM143" i="64"/>
  <c r="BM217" i="64"/>
  <c r="BM362" i="64"/>
  <c r="BM288" i="64"/>
  <c r="BM434" i="64"/>
  <c r="BM75" i="64"/>
  <c r="BM507" i="64"/>
  <c r="BM146" i="64"/>
  <c r="BM580" i="64"/>
  <c r="BM211" i="64"/>
  <c r="BM282" i="64"/>
  <c r="BM574" i="64"/>
  <c r="BM356" i="64"/>
  <c r="BM428" i="64"/>
  <c r="BM140" i="64"/>
  <c r="BM69" i="64"/>
  <c r="BM501" i="64"/>
  <c r="AX494" i="64"/>
  <c r="AX421" i="64"/>
  <c r="AX133" i="64"/>
  <c r="AX275" i="64"/>
  <c r="AX204" i="64"/>
  <c r="AX349" i="64"/>
  <c r="AX62" i="64"/>
  <c r="AX567" i="64"/>
  <c r="AX290" i="64"/>
  <c r="AX582" i="64"/>
  <c r="AX364" i="64"/>
  <c r="AX77" i="64"/>
  <c r="AX509" i="64"/>
  <c r="AX436" i="64"/>
  <c r="AX148" i="64"/>
  <c r="AX219" i="64"/>
  <c r="AX420" i="64"/>
  <c r="AX274" i="64"/>
  <c r="AX132" i="64"/>
  <c r="AX61" i="64"/>
  <c r="AX203" i="64"/>
  <c r="AX566" i="64"/>
  <c r="AX493" i="64"/>
  <c r="AX348" i="64"/>
  <c r="AX575" i="64"/>
  <c r="AX357" i="64"/>
  <c r="AX502" i="64"/>
  <c r="AX212" i="64"/>
  <c r="AX70" i="64"/>
  <c r="AX429" i="64"/>
  <c r="AX283" i="64"/>
  <c r="AX141" i="64"/>
  <c r="AX69" i="64"/>
  <c r="AX574" i="64"/>
  <c r="AX211" i="64"/>
  <c r="AX140" i="64"/>
  <c r="AX356" i="64"/>
  <c r="AX282" i="64"/>
  <c r="AX501" i="64"/>
  <c r="AX428" i="64"/>
  <c r="AX570" i="64"/>
  <c r="AX136" i="64"/>
  <c r="AX352" i="64"/>
  <c r="AX424" i="64"/>
  <c r="AX278" i="64"/>
  <c r="AX497" i="64"/>
  <c r="AX65" i="64"/>
  <c r="AX207" i="64"/>
  <c r="AX565" i="64"/>
  <c r="AX492" i="64"/>
  <c r="AX131" i="64"/>
  <c r="AX347" i="64"/>
  <c r="AX202" i="64"/>
  <c r="AX60" i="64"/>
  <c r="AX273" i="64"/>
  <c r="AX419" i="64"/>
  <c r="AX149" i="64"/>
  <c r="AX291" i="64"/>
  <c r="AX365" i="64"/>
  <c r="AX437" i="64"/>
  <c r="AX583" i="64"/>
  <c r="AX78" i="64"/>
  <c r="AX220" i="64"/>
  <c r="AX510" i="64"/>
  <c r="E252" i="56"/>
  <c r="D48" i="57"/>
  <c r="D75" i="56"/>
  <c r="K75" i="44" s="1"/>
  <c r="L75" i="44" s="1"/>
  <c r="D79" i="56"/>
  <c r="K79" i="44" s="1"/>
  <c r="L79" i="44" s="1"/>
  <c r="BQ635" i="64"/>
  <c r="CN67" i="46"/>
  <c r="CO67" i="46" s="1"/>
  <c r="BE72" i="64"/>
  <c r="BE504" i="64"/>
  <c r="BE359" i="64"/>
  <c r="BE143" i="64"/>
  <c r="BE577" i="64"/>
  <c r="BE214" i="64"/>
  <c r="BE285" i="64"/>
  <c r="BE431" i="64"/>
  <c r="BE363" i="64"/>
  <c r="BE218" i="64"/>
  <c r="BE435" i="64"/>
  <c r="BE289" i="64"/>
  <c r="BE581" i="64"/>
  <c r="BE147" i="64"/>
  <c r="BE76" i="64"/>
  <c r="BE508" i="64"/>
  <c r="BE570" i="64"/>
  <c r="BE207" i="64"/>
  <c r="BE424" i="64"/>
  <c r="BE352" i="64"/>
  <c r="BE136" i="64"/>
  <c r="BE278" i="64"/>
  <c r="BE497" i="64"/>
  <c r="BE65" i="64"/>
  <c r="BE568" i="64"/>
  <c r="BE205" i="64"/>
  <c r="BE350" i="64"/>
  <c r="BE495" i="64"/>
  <c r="BE134" i="64"/>
  <c r="BE422" i="64"/>
  <c r="BE276" i="64"/>
  <c r="BE63" i="64"/>
  <c r="BE64" i="64"/>
  <c r="BE569" i="64"/>
  <c r="BE351" i="64"/>
  <c r="BE206" i="64"/>
  <c r="BE496" i="64"/>
  <c r="BE423" i="64"/>
  <c r="BE277" i="64"/>
  <c r="BE135" i="64"/>
  <c r="BN76" i="64"/>
  <c r="BN218" i="64"/>
  <c r="BN147" i="64"/>
  <c r="BN581" i="64"/>
  <c r="BN363" i="64"/>
  <c r="BN508" i="64"/>
  <c r="BN289" i="64"/>
  <c r="BN435" i="64"/>
  <c r="BN424" i="64"/>
  <c r="BN352" i="64"/>
  <c r="BN278" i="64"/>
  <c r="BN497" i="64"/>
  <c r="BN570" i="64"/>
  <c r="BN136" i="64"/>
  <c r="BN65" i="64"/>
  <c r="BN207" i="64"/>
  <c r="BN67" i="64"/>
  <c r="BN354" i="64"/>
  <c r="BN209" i="64"/>
  <c r="BN426" i="64"/>
  <c r="BN572" i="64"/>
  <c r="BN138" i="64"/>
  <c r="BN499" i="64"/>
  <c r="BN280" i="64"/>
  <c r="BN66" i="64"/>
  <c r="BN498" i="64"/>
  <c r="BN208" i="64"/>
  <c r="BN353" i="64"/>
  <c r="BN571" i="64"/>
  <c r="BN137" i="64"/>
  <c r="BN279" i="64"/>
  <c r="BN425" i="64"/>
  <c r="BN579" i="64"/>
  <c r="BN287" i="64"/>
  <c r="BN216" i="64"/>
  <c r="BN361" i="64"/>
  <c r="BN506" i="64"/>
  <c r="BN145" i="64"/>
  <c r="BN74" i="64"/>
  <c r="BN433" i="64"/>
  <c r="BN72" i="64"/>
  <c r="BN285" i="64"/>
  <c r="BN504" i="64"/>
  <c r="BN359" i="64"/>
  <c r="BN577" i="64"/>
  <c r="BN143" i="64"/>
  <c r="BN214" i="64"/>
  <c r="BN431" i="64"/>
  <c r="BN567" i="64"/>
  <c r="BN349" i="64"/>
  <c r="BN133" i="64"/>
  <c r="BN62" i="64"/>
  <c r="BN275" i="64"/>
  <c r="BN494" i="64"/>
  <c r="BN421" i="64"/>
  <c r="BN204" i="64"/>
  <c r="BC496" i="64"/>
  <c r="BC277" i="64"/>
  <c r="BC135" i="64"/>
  <c r="BC423" i="64"/>
  <c r="BC64" i="64"/>
  <c r="BC351" i="64"/>
  <c r="BC206" i="64"/>
  <c r="BC569" i="64"/>
  <c r="BC282" i="64"/>
  <c r="BC69" i="64"/>
  <c r="BC501" i="64"/>
  <c r="BC356" i="64"/>
  <c r="BC428" i="64"/>
  <c r="BC211" i="64"/>
  <c r="BC140" i="64"/>
  <c r="BC574" i="64"/>
  <c r="K20" i="56"/>
  <c r="BX253" i="46"/>
  <c r="J37" i="69"/>
  <c r="J31" i="65"/>
  <c r="J26" i="70"/>
  <c r="J32" i="75"/>
  <c r="J34" i="74"/>
  <c r="J26" i="47"/>
  <c r="J30" i="73"/>
  <c r="J25" i="71"/>
  <c r="BK276" i="64"/>
  <c r="BK63" i="64"/>
  <c r="BK205" i="64"/>
  <c r="BK422" i="64"/>
  <c r="BK350" i="64"/>
  <c r="BK568" i="64"/>
  <c r="BK134" i="64"/>
  <c r="BK495" i="64"/>
  <c r="BK150" i="64"/>
  <c r="BK438" i="64"/>
  <c r="BK584" i="64"/>
  <c r="BK366" i="64"/>
  <c r="BK292" i="64"/>
  <c r="BK79" i="64"/>
  <c r="BK511" i="64"/>
  <c r="BK221" i="64"/>
  <c r="BK209" i="64"/>
  <c r="BK67" i="64"/>
  <c r="BK138" i="64"/>
  <c r="BK572" i="64"/>
  <c r="BK499" i="64"/>
  <c r="BK280" i="64"/>
  <c r="BK354" i="64"/>
  <c r="BK426" i="64"/>
  <c r="S20" i="56"/>
  <c r="CF253" i="46"/>
  <c r="R175" i="25"/>
  <c r="R177" i="25" s="1"/>
  <c r="R56" i="57" s="1"/>
  <c r="S199" i="56"/>
  <c r="R40" i="75" s="1"/>
  <c r="R22" i="75" s="1"/>
  <c r="AY144" i="64"/>
  <c r="AY286" i="64"/>
  <c r="AY73" i="64"/>
  <c r="AY505" i="64"/>
  <c r="AY432" i="64"/>
  <c r="AY360" i="64"/>
  <c r="AY578" i="64"/>
  <c r="AY215" i="64"/>
  <c r="AY292" i="64"/>
  <c r="AY366" i="64"/>
  <c r="AY584" i="64"/>
  <c r="AY511" i="64"/>
  <c r="AY79" i="64"/>
  <c r="AY438" i="64"/>
  <c r="AY221" i="64"/>
  <c r="AY150" i="64"/>
  <c r="AY580" i="64"/>
  <c r="AY75" i="64"/>
  <c r="AY217" i="64"/>
  <c r="AY288" i="64"/>
  <c r="AY434" i="64"/>
  <c r="AY507" i="64"/>
  <c r="AY362" i="64"/>
  <c r="AY146" i="64"/>
  <c r="AY575" i="64"/>
  <c r="AY502" i="64"/>
  <c r="AY283" i="64"/>
  <c r="AY141" i="64"/>
  <c r="AY212" i="64"/>
  <c r="AY70" i="64"/>
  <c r="AY429" i="64"/>
  <c r="AY357" i="64"/>
  <c r="AY499" i="64"/>
  <c r="AY138" i="64"/>
  <c r="AY426" i="64"/>
  <c r="AY354" i="64"/>
  <c r="AY67" i="64"/>
  <c r="AY280" i="64"/>
  <c r="AY572" i="64"/>
  <c r="AY209" i="64"/>
  <c r="AY77" i="64"/>
  <c r="AY509" i="64"/>
  <c r="AY219" i="64"/>
  <c r="AY582" i="64"/>
  <c r="AY290" i="64"/>
  <c r="AY364" i="64"/>
  <c r="AY148" i="64"/>
  <c r="AY436" i="64"/>
  <c r="AY493" i="64"/>
  <c r="AY61" i="64"/>
  <c r="AY274" i="64"/>
  <c r="AY203" i="64"/>
  <c r="AY132" i="64"/>
  <c r="AY420" i="64"/>
  <c r="AY566" i="64"/>
  <c r="AY348" i="64"/>
  <c r="AY565" i="64"/>
  <c r="AY60" i="64"/>
  <c r="AY202" i="64"/>
  <c r="AY419" i="64"/>
  <c r="AY273" i="64"/>
  <c r="AY131" i="64"/>
  <c r="AY347" i="64"/>
  <c r="AY492" i="64"/>
  <c r="AW222" i="64"/>
  <c r="AW224" i="64" s="1"/>
  <c r="D189" i="56"/>
  <c r="K187" i="44" s="1"/>
  <c r="L187" i="44" s="1"/>
  <c r="D238" i="25"/>
  <c r="W226" i="25"/>
  <c r="W332" i="25" s="1"/>
  <c r="BP147" i="64"/>
  <c r="BP581" i="64"/>
  <c r="BP76" i="64"/>
  <c r="BP508" i="64"/>
  <c r="BP363" i="64"/>
  <c r="BP289" i="64"/>
  <c r="BP435" i="64"/>
  <c r="BP218" i="64"/>
  <c r="BP424" i="64"/>
  <c r="BP136" i="64"/>
  <c r="BP497" i="64"/>
  <c r="BP570" i="64"/>
  <c r="BP352" i="64"/>
  <c r="BP65" i="64"/>
  <c r="BP207" i="64"/>
  <c r="BP278" i="64"/>
  <c r="BO149" i="64"/>
  <c r="BO291" i="64"/>
  <c r="BO365" i="64"/>
  <c r="BO583" i="64"/>
  <c r="BO220" i="64"/>
  <c r="BO510" i="64"/>
  <c r="BO437" i="64"/>
  <c r="BO78" i="64"/>
  <c r="BI83" i="46"/>
  <c r="O83" i="56" s="1"/>
  <c r="N38" i="57" s="1"/>
  <c r="CD207" i="46"/>
  <c r="CD208" i="46"/>
  <c r="O208" i="56" s="1"/>
  <c r="CD209" i="46"/>
  <c r="O209" i="56" s="1"/>
  <c r="BC83" i="46"/>
  <c r="I83" i="56" s="1"/>
  <c r="H38" i="57" s="1"/>
  <c r="BX207" i="46"/>
  <c r="I207" i="56" s="1"/>
  <c r="H33" i="57" s="1"/>
  <c r="BX208" i="46"/>
  <c r="I208" i="56" s="1"/>
  <c r="H248" i="25" s="1"/>
  <c r="H331" i="25" s="1"/>
  <c r="H338" i="25" s="1"/>
  <c r="BX209" i="46"/>
  <c r="I209" i="56" s="1"/>
  <c r="H32" i="57" s="1"/>
  <c r="CC207" i="46"/>
  <c r="CC208" i="46"/>
  <c r="N208" i="56" s="1"/>
  <c r="CC209" i="46"/>
  <c r="N209" i="56" s="1"/>
  <c r="BH83" i="46"/>
  <c r="N83" i="56" s="1"/>
  <c r="M38" i="57" s="1"/>
  <c r="CB209" i="46"/>
  <c r="M209" i="56" s="1"/>
  <c r="CB207" i="46"/>
  <c r="BG83" i="46"/>
  <c r="M83" i="56" s="1"/>
  <c r="L38" i="57" s="1"/>
  <c r="CB208" i="46"/>
  <c r="M208" i="56" s="1"/>
  <c r="BY207" i="46"/>
  <c r="BY208" i="46"/>
  <c r="J208" i="56" s="1"/>
  <c r="BY209" i="46"/>
  <c r="J209" i="56" s="1"/>
  <c r="I32" i="57" s="1"/>
  <c r="BD83" i="46"/>
  <c r="J83" i="56" s="1"/>
  <c r="I38" i="57" s="1"/>
  <c r="D70" i="56"/>
  <c r="K70" i="44" s="1"/>
  <c r="L70" i="44" s="1"/>
  <c r="AW80" i="64"/>
  <c r="AW151" i="64"/>
  <c r="AW153" i="64" s="1"/>
  <c r="BQ643" i="64"/>
  <c r="BQ652" i="64"/>
  <c r="BA66" i="64"/>
  <c r="BA353" i="64"/>
  <c r="BA498" i="64"/>
  <c r="BA425" i="64"/>
  <c r="BA137" i="64"/>
  <c r="BA208" i="64"/>
  <c r="BA571" i="64"/>
  <c r="BA279" i="64"/>
  <c r="BA133" i="64"/>
  <c r="BA421" i="64"/>
  <c r="BA204" i="64"/>
  <c r="BA62" i="64"/>
  <c r="BA567" i="64"/>
  <c r="BA275" i="64"/>
  <c r="BA494" i="64"/>
  <c r="BA349" i="64"/>
  <c r="BA64" i="64"/>
  <c r="BA569" i="64"/>
  <c r="BA496" i="64"/>
  <c r="BA135" i="64"/>
  <c r="BA206" i="64"/>
  <c r="BA423" i="64"/>
  <c r="BA277" i="64"/>
  <c r="BA351" i="64"/>
  <c r="BA366" i="64"/>
  <c r="BA79" i="64"/>
  <c r="BA150" i="64"/>
  <c r="BA584" i="64"/>
  <c r="BA292" i="64"/>
  <c r="BA221" i="64"/>
  <c r="BA438" i="64"/>
  <c r="BA511" i="64"/>
  <c r="H37" i="69"/>
  <c r="H32" i="75"/>
  <c r="H34" i="74"/>
  <c r="H26" i="47"/>
  <c r="H26" i="70"/>
  <c r="H25" i="71"/>
  <c r="H30" i="73"/>
  <c r="H31" i="65"/>
  <c r="BA212" i="64"/>
  <c r="BA141" i="64"/>
  <c r="BA502" i="64"/>
  <c r="BA283" i="64"/>
  <c r="BA357" i="64"/>
  <c r="BA575" i="64"/>
  <c r="BA70" i="64"/>
  <c r="BA429" i="64"/>
  <c r="BA63" i="64"/>
  <c r="BA134" i="64"/>
  <c r="BA495" i="64"/>
  <c r="BA422" i="64"/>
  <c r="BA568" i="64"/>
  <c r="BA350" i="64"/>
  <c r="BA205" i="64"/>
  <c r="BA276" i="64"/>
  <c r="BP572" i="64"/>
  <c r="BP138" i="64"/>
  <c r="BP209" i="64"/>
  <c r="BP354" i="64"/>
  <c r="BP426" i="64"/>
  <c r="BP67" i="64"/>
  <c r="BP280" i="64"/>
  <c r="BP499" i="64"/>
  <c r="BP206" i="64"/>
  <c r="BP135" i="64"/>
  <c r="BP277" i="64"/>
  <c r="BP496" i="64"/>
  <c r="BP569" i="64"/>
  <c r="BP423" i="64"/>
  <c r="BP64" i="64"/>
  <c r="BP351" i="64"/>
  <c r="BD419" i="64"/>
  <c r="BD492" i="64"/>
  <c r="BD565" i="64"/>
  <c r="BD202" i="64"/>
  <c r="BD60" i="64"/>
  <c r="BD131" i="64"/>
  <c r="BD347" i="64"/>
  <c r="BD273" i="64"/>
  <c r="BD205" i="64"/>
  <c r="BD568" i="64"/>
  <c r="BD350" i="64"/>
  <c r="BD63" i="64"/>
  <c r="BD495" i="64"/>
  <c r="BD422" i="64"/>
  <c r="BD276" i="64"/>
  <c r="BD134" i="64"/>
  <c r="BD287" i="64"/>
  <c r="BD579" i="64"/>
  <c r="BD433" i="64"/>
  <c r="BD361" i="64"/>
  <c r="BD145" i="64"/>
  <c r="BD506" i="64"/>
  <c r="BD216" i="64"/>
  <c r="BD74" i="64"/>
  <c r="BD429" i="64"/>
  <c r="BD212" i="64"/>
  <c r="BD141" i="64"/>
  <c r="BD283" i="64"/>
  <c r="BD357" i="64"/>
  <c r="BD502" i="64"/>
  <c r="BD575" i="64"/>
  <c r="BD70" i="64"/>
  <c r="BD574" i="64"/>
  <c r="BD140" i="64"/>
  <c r="BD211" i="64"/>
  <c r="BD282" i="64"/>
  <c r="BD356" i="64"/>
  <c r="BD69" i="64"/>
  <c r="BD428" i="64"/>
  <c r="BD501" i="64"/>
  <c r="BD280" i="64"/>
  <c r="BD138" i="64"/>
  <c r="BD572" i="64"/>
  <c r="BD67" i="64"/>
  <c r="BD426" i="64"/>
  <c r="BD209" i="64"/>
  <c r="BD499" i="64"/>
  <c r="BD354" i="64"/>
  <c r="BO429" i="64"/>
  <c r="BO283" i="64"/>
  <c r="BO141" i="64"/>
  <c r="BO357" i="64"/>
  <c r="BO502" i="64"/>
  <c r="BO575" i="64"/>
  <c r="BO70" i="64"/>
  <c r="BO212" i="64"/>
  <c r="BO133" i="64"/>
  <c r="BO204" i="64"/>
  <c r="BO567" i="64"/>
  <c r="BO349" i="64"/>
  <c r="BO421" i="64"/>
  <c r="BO62" i="64"/>
  <c r="BO494" i="64"/>
  <c r="BO275" i="64"/>
  <c r="BO424" i="64"/>
  <c r="BO352" i="64"/>
  <c r="BO278" i="64"/>
  <c r="BO136" i="64"/>
  <c r="BO570" i="64"/>
  <c r="BO207" i="64"/>
  <c r="BO497" i="64"/>
  <c r="BO65" i="64"/>
  <c r="BO221" i="64"/>
  <c r="BO366" i="64"/>
  <c r="BO511" i="64"/>
  <c r="BO292" i="64"/>
  <c r="BO150" i="64"/>
  <c r="BO438" i="64"/>
  <c r="BO584" i="64"/>
  <c r="BO79" i="64"/>
  <c r="V34" i="74"/>
  <c r="V32" i="75"/>
  <c r="V25" i="71"/>
  <c r="V30" i="73"/>
  <c r="V37" i="69"/>
  <c r="V31" i="65"/>
  <c r="V26" i="70"/>
  <c r="V26" i="47"/>
  <c r="CN60" i="46"/>
  <c r="CO60" i="46" s="1"/>
  <c r="D65" i="56"/>
  <c r="K65" i="44" s="1"/>
  <c r="L65" i="44" s="1"/>
  <c r="D66" i="56"/>
  <c r="K66" i="44" s="1"/>
  <c r="L66" i="44" s="1"/>
  <c r="BQ641" i="64"/>
  <c r="D62" i="56"/>
  <c r="K62" i="44" s="1"/>
  <c r="L62" i="44" s="1"/>
  <c r="BL579" i="64"/>
  <c r="BL361" i="64"/>
  <c r="BL74" i="64"/>
  <c r="BL287" i="64"/>
  <c r="BL506" i="64"/>
  <c r="BL145" i="64"/>
  <c r="BL216" i="64"/>
  <c r="BL433" i="64"/>
  <c r="BL148" i="64"/>
  <c r="BL364" i="64"/>
  <c r="BL77" i="64"/>
  <c r="BL509" i="64"/>
  <c r="BL582" i="64"/>
  <c r="BL436" i="64"/>
  <c r="BL290" i="64"/>
  <c r="BL219" i="64"/>
  <c r="BL70" i="64"/>
  <c r="BL141" i="64"/>
  <c r="BL429" i="64"/>
  <c r="BL502" i="64"/>
  <c r="BL357" i="64"/>
  <c r="BL212" i="64"/>
  <c r="BL575" i="64"/>
  <c r="BL283" i="64"/>
  <c r="S26" i="70"/>
  <c r="S30" i="73"/>
  <c r="S31" i="65"/>
  <c r="S37" i="69"/>
  <c r="S34" i="74"/>
  <c r="S25" i="71"/>
  <c r="S26" i="47"/>
  <c r="S32" i="75"/>
  <c r="BL76" i="64"/>
  <c r="BL218" i="64"/>
  <c r="BL435" i="64"/>
  <c r="BL363" i="64"/>
  <c r="BL147" i="64"/>
  <c r="BL508" i="64"/>
  <c r="BL289" i="64"/>
  <c r="BL581" i="64"/>
  <c r="BL202" i="64"/>
  <c r="BL565" i="64"/>
  <c r="BL347" i="64"/>
  <c r="BL60" i="64"/>
  <c r="BL131" i="64"/>
  <c r="BL273" i="64"/>
  <c r="BL419" i="64"/>
  <c r="BL492" i="64"/>
  <c r="BL494" i="64"/>
  <c r="BL62" i="64"/>
  <c r="BL275" i="64"/>
  <c r="BL133" i="64"/>
  <c r="BL421" i="64"/>
  <c r="BL349" i="64"/>
  <c r="BL204" i="64"/>
  <c r="BL567" i="64"/>
  <c r="AZ573" i="64"/>
  <c r="AZ500" i="64"/>
  <c r="AZ355" i="64"/>
  <c r="AZ139" i="64"/>
  <c r="AZ68" i="64"/>
  <c r="AZ210" i="64"/>
  <c r="AZ427" i="64"/>
  <c r="AZ281" i="64"/>
  <c r="AZ211" i="64"/>
  <c r="AZ574" i="64"/>
  <c r="AZ356" i="64"/>
  <c r="AZ140" i="64"/>
  <c r="AZ69" i="64"/>
  <c r="AZ282" i="64"/>
  <c r="AZ428" i="64"/>
  <c r="AZ501" i="64"/>
  <c r="G226" i="25"/>
  <c r="G332" i="25" s="1"/>
  <c r="G32" i="75"/>
  <c r="G37" i="69"/>
  <c r="G30" i="73"/>
  <c r="G26" i="70"/>
  <c r="G31" i="65"/>
  <c r="G26" i="47"/>
  <c r="G34" i="74"/>
  <c r="G25" i="71"/>
  <c r="AZ276" i="64"/>
  <c r="AZ568" i="64"/>
  <c r="AZ205" i="64"/>
  <c r="AZ350" i="64"/>
  <c r="AZ495" i="64"/>
  <c r="AZ134" i="64"/>
  <c r="AZ63" i="64"/>
  <c r="AZ422" i="64"/>
  <c r="AZ571" i="64"/>
  <c r="AZ137" i="64"/>
  <c r="AZ425" i="64"/>
  <c r="AZ66" i="64"/>
  <c r="AZ208" i="64"/>
  <c r="AZ498" i="64"/>
  <c r="AZ353" i="64"/>
  <c r="AZ279" i="64"/>
  <c r="H20" i="56"/>
  <c r="BU253" i="46"/>
  <c r="BI351" i="64"/>
  <c r="BI496" i="64"/>
  <c r="BI569" i="64"/>
  <c r="BI423" i="64"/>
  <c r="BI135" i="64"/>
  <c r="BI206" i="64"/>
  <c r="BI277" i="64"/>
  <c r="BI64" i="64"/>
  <c r="Q20" i="56"/>
  <c r="CD253" i="46"/>
  <c r="BI72" i="64"/>
  <c r="BI285" i="64"/>
  <c r="BI431" i="64"/>
  <c r="BI143" i="64"/>
  <c r="BI359" i="64"/>
  <c r="BI214" i="64"/>
  <c r="BI504" i="64"/>
  <c r="BI577" i="64"/>
  <c r="BI355" i="64"/>
  <c r="BI281" i="64"/>
  <c r="BI500" i="64"/>
  <c r="BI68" i="64"/>
  <c r="BI573" i="64"/>
  <c r="BI427" i="64"/>
  <c r="BI139" i="64"/>
  <c r="BI210" i="64"/>
  <c r="BJ434" i="64"/>
  <c r="BJ75" i="64"/>
  <c r="BJ507" i="64"/>
  <c r="BJ288" i="64"/>
  <c r="BJ362" i="64"/>
  <c r="BJ146" i="64"/>
  <c r="BJ580" i="64"/>
  <c r="BJ217" i="64"/>
  <c r="BJ502" i="64"/>
  <c r="BJ70" i="64"/>
  <c r="BJ357" i="64"/>
  <c r="BJ141" i="64"/>
  <c r="BJ212" i="64"/>
  <c r="BJ575" i="64"/>
  <c r="BJ283" i="64"/>
  <c r="BJ429" i="64"/>
  <c r="BG72" i="64"/>
  <c r="BG285" i="64"/>
  <c r="BG359" i="64"/>
  <c r="BG214" i="64"/>
  <c r="BG143" i="64"/>
  <c r="BG504" i="64"/>
  <c r="BG431" i="64"/>
  <c r="BG577" i="64"/>
  <c r="BG430" i="64"/>
  <c r="BG284" i="64"/>
  <c r="BG576" i="64"/>
  <c r="BG213" i="64"/>
  <c r="BG71" i="64"/>
  <c r="BG358" i="64"/>
  <c r="BG503" i="64"/>
  <c r="BG142" i="64"/>
  <c r="O199" i="56"/>
  <c r="N175" i="25"/>
  <c r="N177" i="25" s="1"/>
  <c r="N56" i="57" s="1"/>
  <c r="BG568" i="64"/>
  <c r="BG205" i="64"/>
  <c r="BG350" i="64"/>
  <c r="BG134" i="64"/>
  <c r="BG422" i="64"/>
  <c r="BG495" i="64"/>
  <c r="BG276" i="64"/>
  <c r="BG63" i="64"/>
  <c r="O20" i="56"/>
  <c r="CB253" i="46"/>
  <c r="N34" i="74"/>
  <c r="N26" i="47"/>
  <c r="N32" i="75"/>
  <c r="N25" i="71"/>
  <c r="N37" i="69"/>
  <c r="N30" i="73"/>
  <c r="N26" i="70"/>
  <c r="N31" i="65"/>
  <c r="BG139" i="64"/>
  <c r="BG210" i="64"/>
  <c r="BG573" i="64"/>
  <c r="BG355" i="64"/>
  <c r="BG68" i="64"/>
  <c r="BG500" i="64"/>
  <c r="BG427" i="64"/>
  <c r="BG281" i="64"/>
  <c r="BG575" i="64"/>
  <c r="BG502" i="64"/>
  <c r="BG357" i="64"/>
  <c r="BG212" i="64"/>
  <c r="BG283" i="64"/>
  <c r="BG429" i="64"/>
  <c r="BG141" i="64"/>
  <c r="BG70" i="64"/>
  <c r="D61" i="56"/>
  <c r="K61" i="44" s="1"/>
  <c r="L61" i="44" s="1"/>
  <c r="D63" i="56"/>
  <c r="K63" i="44" s="1"/>
  <c r="L63" i="44" s="1"/>
  <c r="CN76" i="46"/>
  <c r="CO76" i="46" s="1"/>
  <c r="BH423" i="64"/>
  <c r="BH64" i="64"/>
  <c r="BH135" i="64"/>
  <c r="BH496" i="64"/>
  <c r="BH351" i="64"/>
  <c r="BH206" i="64"/>
  <c r="BH569" i="64"/>
  <c r="BH277" i="64"/>
  <c r="O30" i="73"/>
  <c r="O34" i="74"/>
  <c r="O25" i="71"/>
  <c r="O32" i="75"/>
  <c r="O31" i="65"/>
  <c r="O26" i="47"/>
  <c r="O26" i="70"/>
  <c r="O37" i="69"/>
  <c r="BH362" i="64"/>
  <c r="BH217" i="64"/>
  <c r="BH580" i="64"/>
  <c r="BH434" i="64"/>
  <c r="BH146" i="64"/>
  <c r="BH288" i="64"/>
  <c r="BH507" i="64"/>
  <c r="BH75" i="64"/>
  <c r="BH366" i="64"/>
  <c r="BH150" i="64"/>
  <c r="BH79" i="64"/>
  <c r="BH438" i="64"/>
  <c r="BH511" i="64"/>
  <c r="BH584" i="64"/>
  <c r="BH221" i="64"/>
  <c r="BH292" i="64"/>
  <c r="BH73" i="64"/>
  <c r="BH144" i="64"/>
  <c r="BH505" i="64"/>
  <c r="BH578" i="64"/>
  <c r="BH432" i="64"/>
  <c r="BH360" i="64"/>
  <c r="BH215" i="64"/>
  <c r="BH286" i="64"/>
  <c r="BH566" i="64"/>
  <c r="BH420" i="64"/>
  <c r="BH132" i="64"/>
  <c r="BH203" i="64"/>
  <c r="BH493" i="64"/>
  <c r="BH61" i="64"/>
  <c r="BH348" i="64"/>
  <c r="BH274" i="64"/>
  <c r="BH428" i="64"/>
  <c r="BH69" i="64"/>
  <c r="BH211" i="64"/>
  <c r="BH574" i="64"/>
  <c r="BH140" i="64"/>
  <c r="BH282" i="64"/>
  <c r="BH356" i="64"/>
  <c r="BH501" i="64"/>
  <c r="BB273" i="64"/>
  <c r="BB565" i="64"/>
  <c r="BB419" i="64"/>
  <c r="BB131" i="64"/>
  <c r="BB347" i="64"/>
  <c r="BB492" i="64"/>
  <c r="BB60" i="64"/>
  <c r="BB202" i="64"/>
  <c r="BB77" i="64"/>
  <c r="BB148" i="64"/>
  <c r="BB290" i="64"/>
  <c r="BB436" i="64"/>
  <c r="BB582" i="64"/>
  <c r="BB219" i="64"/>
  <c r="BB364" i="64"/>
  <c r="BB509" i="64"/>
  <c r="BB433" i="64"/>
  <c r="BB74" i="64"/>
  <c r="BB361" i="64"/>
  <c r="BB145" i="64"/>
  <c r="BB287" i="64"/>
  <c r="BB506" i="64"/>
  <c r="BB579" i="64"/>
  <c r="BB216" i="64"/>
  <c r="BB207" i="64"/>
  <c r="BB352" i="64"/>
  <c r="BB278" i="64"/>
  <c r="BB497" i="64"/>
  <c r="BB424" i="64"/>
  <c r="BB136" i="64"/>
  <c r="BB570" i="64"/>
  <c r="BB65" i="64"/>
  <c r="BB575" i="64"/>
  <c r="BB141" i="64"/>
  <c r="BB70" i="64"/>
  <c r="BB212" i="64"/>
  <c r="BB502" i="64"/>
  <c r="BB283" i="64"/>
  <c r="BB429" i="64"/>
  <c r="BB357" i="64"/>
  <c r="BB496" i="64"/>
  <c r="BB135" i="64"/>
  <c r="BB423" i="64"/>
  <c r="BB64" i="64"/>
  <c r="BB569" i="64"/>
  <c r="BB351" i="64"/>
  <c r="BB277" i="64"/>
  <c r="BB206" i="64"/>
  <c r="BW253" i="46"/>
  <c r="J20" i="56"/>
  <c r="BB144" i="64"/>
  <c r="BB286" i="64"/>
  <c r="BB73" i="64"/>
  <c r="BB505" i="64"/>
  <c r="BB215" i="64"/>
  <c r="BB432" i="64"/>
  <c r="BB578" i="64"/>
  <c r="BB360" i="64"/>
  <c r="BF219" i="64"/>
  <c r="BF77" i="64"/>
  <c r="BF582" i="64"/>
  <c r="BF148" i="64"/>
  <c r="BF290" i="64"/>
  <c r="BF364" i="64"/>
  <c r="BF509" i="64"/>
  <c r="BF436" i="64"/>
  <c r="BF366" i="64"/>
  <c r="BF150" i="64"/>
  <c r="BF221" i="64"/>
  <c r="BF511" i="64"/>
  <c r="BF79" i="64"/>
  <c r="BF292" i="64"/>
  <c r="BF584" i="64"/>
  <c r="BF438" i="64"/>
  <c r="M37" i="69"/>
  <c r="M31" i="65"/>
  <c r="M30" i="73"/>
  <c r="M26" i="47"/>
  <c r="M26" i="70"/>
  <c r="M25" i="71"/>
  <c r="M32" i="75"/>
  <c r="M34" i="74"/>
  <c r="BF430" i="64"/>
  <c r="BF358" i="64"/>
  <c r="BF142" i="64"/>
  <c r="BF213" i="64"/>
  <c r="BF576" i="64"/>
  <c r="BF503" i="64"/>
  <c r="BF284" i="64"/>
  <c r="BF71" i="64"/>
  <c r="BF215" i="64"/>
  <c r="BF360" i="64"/>
  <c r="BF73" i="64"/>
  <c r="BF144" i="64"/>
  <c r="BF505" i="64"/>
  <c r="BF432" i="64"/>
  <c r="BF286" i="64"/>
  <c r="BF578" i="64"/>
  <c r="T332" i="25"/>
  <c r="U199" i="56"/>
  <c r="T175" i="25"/>
  <c r="T177" i="25" s="1"/>
  <c r="T56" i="57" s="1"/>
  <c r="CH253" i="46"/>
  <c r="U20" i="56"/>
  <c r="BM348" i="64"/>
  <c r="BM566" i="64"/>
  <c r="BM274" i="64"/>
  <c r="BM420" i="64"/>
  <c r="BM61" i="64"/>
  <c r="BM132" i="64"/>
  <c r="BM203" i="64"/>
  <c r="BM493" i="64"/>
  <c r="BM148" i="64"/>
  <c r="BM436" i="64"/>
  <c r="BM582" i="64"/>
  <c r="BM219" i="64"/>
  <c r="BM509" i="64"/>
  <c r="BM364" i="64"/>
  <c r="BM290" i="64"/>
  <c r="BM77" i="64"/>
  <c r="BM573" i="64"/>
  <c r="BM427" i="64"/>
  <c r="BM210" i="64"/>
  <c r="BM281" i="64"/>
  <c r="BM68" i="64"/>
  <c r="BM500" i="64"/>
  <c r="BM139" i="64"/>
  <c r="BM355" i="64"/>
  <c r="BM430" i="64"/>
  <c r="BM284" i="64"/>
  <c r="BM503" i="64"/>
  <c r="BM213" i="64"/>
  <c r="BM358" i="64"/>
  <c r="BM71" i="64"/>
  <c r="BM576" i="64"/>
  <c r="BM142" i="64"/>
  <c r="AX354" i="64"/>
  <c r="AX426" i="64"/>
  <c r="AX499" i="64"/>
  <c r="AX572" i="64"/>
  <c r="AX67" i="64"/>
  <c r="AX138" i="64"/>
  <c r="AX209" i="64"/>
  <c r="AX280" i="64"/>
  <c r="AX217" i="64"/>
  <c r="AX288" i="64"/>
  <c r="AX75" i="64"/>
  <c r="AX146" i="64"/>
  <c r="AX580" i="64"/>
  <c r="AX507" i="64"/>
  <c r="AX362" i="64"/>
  <c r="AX434" i="64"/>
  <c r="AX578" i="64"/>
  <c r="AX360" i="64"/>
  <c r="AX73" i="64"/>
  <c r="AX432" i="64"/>
  <c r="AX286" i="64"/>
  <c r="AX215" i="64"/>
  <c r="AX505" i="64"/>
  <c r="AX144" i="64"/>
  <c r="AX581" i="64"/>
  <c r="AX435" i="64"/>
  <c r="AX76" i="64"/>
  <c r="AX363" i="64"/>
  <c r="AX147" i="64"/>
  <c r="AX218" i="64"/>
  <c r="AX508" i="64"/>
  <c r="AX289" i="64"/>
  <c r="AX221" i="64"/>
  <c r="AX438" i="64"/>
  <c r="AX584" i="64"/>
  <c r="AX511" i="64"/>
  <c r="AX366" i="64"/>
  <c r="AX150" i="64"/>
  <c r="AX292" i="64"/>
  <c r="AX79" i="64"/>
  <c r="BQ642" i="64"/>
  <c r="BQ653" i="64"/>
  <c r="D67" i="56"/>
  <c r="K67" i="44" s="1"/>
  <c r="L67" i="44" s="1"/>
  <c r="BE210" i="64"/>
  <c r="BE139" i="64"/>
  <c r="BE68" i="64"/>
  <c r="BE355" i="64"/>
  <c r="BE500" i="64"/>
  <c r="BE281" i="64"/>
  <c r="BE573" i="64"/>
  <c r="BE427" i="64"/>
  <c r="BE220" i="64"/>
  <c r="BE583" i="64"/>
  <c r="BE365" i="64"/>
  <c r="BE78" i="64"/>
  <c r="BE437" i="64"/>
  <c r="BE291" i="64"/>
  <c r="BE510" i="64"/>
  <c r="BE149" i="64"/>
  <c r="M199" i="56"/>
  <c r="L175" i="25"/>
  <c r="L177" i="25" s="1"/>
  <c r="L56" i="57" s="1"/>
  <c r="BE73" i="64"/>
  <c r="BE286" i="64"/>
  <c r="BE144" i="64"/>
  <c r="BE432" i="64"/>
  <c r="BE215" i="64"/>
  <c r="BE505" i="64"/>
  <c r="BE360" i="64"/>
  <c r="BE578" i="64"/>
  <c r="BE221" i="64"/>
  <c r="BE584" i="64"/>
  <c r="BE366" i="64"/>
  <c r="BE150" i="64"/>
  <c r="BE438" i="64"/>
  <c r="BE511" i="64"/>
  <c r="BE79" i="64"/>
  <c r="BE292" i="64"/>
  <c r="BZ253" i="46"/>
  <c r="M20" i="56"/>
  <c r="BE425" i="64"/>
  <c r="BE279" i="64"/>
  <c r="BE137" i="64"/>
  <c r="BE353" i="64"/>
  <c r="BE498" i="64"/>
  <c r="BE208" i="64"/>
  <c r="BE66" i="64"/>
  <c r="BE571" i="64"/>
  <c r="V20" i="56"/>
  <c r="CI253" i="46"/>
  <c r="BN77" i="64"/>
  <c r="BN148" i="64"/>
  <c r="BN364" i="64"/>
  <c r="BN436" i="64"/>
  <c r="BN219" i="64"/>
  <c r="BN582" i="64"/>
  <c r="BN290" i="64"/>
  <c r="BN509" i="64"/>
  <c r="BN565" i="64"/>
  <c r="BN419" i="64"/>
  <c r="BN273" i="64"/>
  <c r="BN131" i="64"/>
  <c r="BN60" i="64"/>
  <c r="BN492" i="64"/>
  <c r="BN347" i="64"/>
  <c r="BN202" i="64"/>
  <c r="U30" i="73"/>
  <c r="U25" i="71"/>
  <c r="U26" i="70"/>
  <c r="U37" i="69"/>
  <c r="U26" i="47"/>
  <c r="U34" i="74"/>
  <c r="U31" i="65"/>
  <c r="U32" i="75"/>
  <c r="BN141" i="64"/>
  <c r="BN502" i="64"/>
  <c r="BN283" i="64"/>
  <c r="BN575" i="64"/>
  <c r="BN429" i="64"/>
  <c r="BN357" i="64"/>
  <c r="BN70" i="64"/>
  <c r="BN212" i="64"/>
  <c r="BN282" i="64"/>
  <c r="BN69" i="64"/>
  <c r="BN140" i="64"/>
  <c r="BN211" i="64"/>
  <c r="BN501" i="64"/>
  <c r="BN356" i="64"/>
  <c r="BN574" i="64"/>
  <c r="BN428" i="64"/>
  <c r="BN438" i="64"/>
  <c r="BN511" i="64"/>
  <c r="BN584" i="64"/>
  <c r="BN79" i="64"/>
  <c r="BN150" i="64"/>
  <c r="BN366" i="64"/>
  <c r="BN292" i="64"/>
  <c r="BN221" i="64"/>
  <c r="BN288" i="64"/>
  <c r="BN362" i="64"/>
  <c r="BN580" i="64"/>
  <c r="BN75" i="64"/>
  <c r="BN146" i="64"/>
  <c r="BN217" i="64"/>
  <c r="BN434" i="64"/>
  <c r="BN507" i="64"/>
  <c r="BN576" i="64"/>
  <c r="BN503" i="64"/>
  <c r="BN430" i="64"/>
  <c r="BN358" i="64"/>
  <c r="BN284" i="64"/>
  <c r="BN71" i="64"/>
  <c r="BN213" i="64"/>
  <c r="BN142" i="64"/>
  <c r="BC275" i="64"/>
  <c r="BC421" i="64"/>
  <c r="BC133" i="64"/>
  <c r="BC204" i="64"/>
  <c r="BC494" i="64"/>
  <c r="BC349" i="64"/>
  <c r="BC567" i="64"/>
  <c r="BC62" i="64"/>
  <c r="BC203" i="64"/>
  <c r="BC348" i="64"/>
  <c r="BC566" i="64"/>
  <c r="BC493" i="64"/>
  <c r="BC61" i="64"/>
  <c r="BC132" i="64"/>
  <c r="BC274" i="64"/>
  <c r="BC420" i="64"/>
  <c r="BC502" i="64"/>
  <c r="BC70" i="64"/>
  <c r="BC429" i="64"/>
  <c r="BC283" i="64"/>
  <c r="BC141" i="64"/>
  <c r="BC212" i="64"/>
  <c r="BC357" i="64"/>
  <c r="BC575" i="64"/>
  <c r="BK68" i="64"/>
  <c r="BK281" i="64"/>
  <c r="BK500" i="64"/>
  <c r="BK210" i="64"/>
  <c r="BK573" i="64"/>
  <c r="BK139" i="64"/>
  <c r="BK355" i="64"/>
  <c r="BK427" i="64"/>
  <c r="BK435" i="64"/>
  <c r="BK289" i="64"/>
  <c r="BK581" i="64"/>
  <c r="BK147" i="64"/>
  <c r="BK363" i="64"/>
  <c r="BK508" i="64"/>
  <c r="BK218" i="64"/>
  <c r="BK76" i="64"/>
  <c r="BK351" i="64"/>
  <c r="BK277" i="64"/>
  <c r="BK569" i="64"/>
  <c r="BK423" i="64"/>
  <c r="BK135" i="64"/>
  <c r="BK496" i="64"/>
  <c r="BK206" i="64"/>
  <c r="BK64" i="64"/>
  <c r="AY350" i="64"/>
  <c r="AY276" i="64"/>
  <c r="AY422" i="64"/>
  <c r="AY568" i="64"/>
  <c r="AY63" i="64"/>
  <c r="AY134" i="64"/>
  <c r="AY495" i="64"/>
  <c r="AY205" i="64"/>
  <c r="AY573" i="64"/>
  <c r="AY355" i="64"/>
  <c r="AY139" i="64"/>
  <c r="AY500" i="64"/>
  <c r="AY281" i="64"/>
  <c r="AY427" i="64"/>
  <c r="AY210" i="64"/>
  <c r="AY68" i="64"/>
  <c r="AY66" i="64"/>
  <c r="AY208" i="64"/>
  <c r="AY353" i="64"/>
  <c r="AY137" i="64"/>
  <c r="AY425" i="64"/>
  <c r="AY279" i="64"/>
  <c r="AY571" i="64"/>
  <c r="AY498" i="64"/>
  <c r="AY510" i="64"/>
  <c r="AY220" i="64"/>
  <c r="AY365" i="64"/>
  <c r="AY78" i="64"/>
  <c r="AY437" i="64"/>
  <c r="AY583" i="64"/>
  <c r="AY149" i="64"/>
  <c r="AY291" i="64"/>
  <c r="AY145" i="64"/>
  <c r="AY361" i="64"/>
  <c r="AY287" i="64"/>
  <c r="AY216" i="64"/>
  <c r="AY74" i="64"/>
  <c r="AY579" i="64"/>
  <c r="AY433" i="64"/>
  <c r="AY506" i="64"/>
  <c r="AY574" i="64"/>
  <c r="AY428" i="64"/>
  <c r="AY69" i="64"/>
  <c r="AY211" i="64"/>
  <c r="AY282" i="64"/>
  <c r="AY501" i="64"/>
  <c r="AY356" i="64"/>
  <c r="AY140" i="64"/>
  <c r="CK207" i="46"/>
  <c r="CK208" i="46"/>
  <c r="V208" i="56" s="1"/>
  <c r="CK209" i="46"/>
  <c r="V209" i="56" s="1"/>
  <c r="U32" i="57" s="1"/>
  <c r="BP83" i="46"/>
  <c r="V83" i="56" s="1"/>
  <c r="U38" i="57" s="1"/>
  <c r="BV207" i="46"/>
  <c r="BV208" i="46"/>
  <c r="G208" i="56" s="1"/>
  <c r="BV209" i="46"/>
  <c r="G209" i="56" s="1"/>
  <c r="F32" i="57" s="1"/>
  <c r="BA83" i="46"/>
  <c r="G83" i="56" s="1"/>
  <c r="F38" i="57" s="1"/>
  <c r="CL207" i="46"/>
  <c r="BQ83" i="46"/>
  <c r="W83" i="56" s="1"/>
  <c r="V38" i="57" s="1"/>
  <c r="CL208" i="46"/>
  <c r="W208" i="56" s="1"/>
  <c r="CL209" i="46"/>
  <c r="W209" i="56" s="1"/>
  <c r="AZ83" i="46"/>
  <c r="F83" i="56" s="1"/>
  <c r="E38" i="57" s="1"/>
  <c r="BU208" i="46"/>
  <c r="F208" i="56" s="1"/>
  <c r="BU209" i="46"/>
  <c r="F209" i="56" s="1"/>
  <c r="BU207" i="46"/>
  <c r="CF207" i="46"/>
  <c r="CF208" i="46"/>
  <c r="Q208" i="56" s="1"/>
  <c r="CF209" i="46"/>
  <c r="Q209" i="56" s="1"/>
  <c r="P32" i="57" s="1"/>
  <c r="BK83" i="46"/>
  <c r="Q83" i="56" s="1"/>
  <c r="P38" i="57" s="1"/>
  <c r="CN68" i="46"/>
  <c r="CO68" i="46" s="1"/>
  <c r="BQ640" i="64"/>
  <c r="BQ645" i="64"/>
  <c r="AW367" i="64"/>
  <c r="BQ648" i="64"/>
  <c r="D177" i="25"/>
  <c r="D56" i="57" s="1"/>
  <c r="BA143" i="64"/>
  <c r="BA431" i="64"/>
  <c r="BA72" i="64"/>
  <c r="BA504" i="64"/>
  <c r="BA577" i="64"/>
  <c r="BA359" i="64"/>
  <c r="BA285" i="64"/>
  <c r="BA214" i="64"/>
  <c r="BA273" i="64"/>
  <c r="BA492" i="64"/>
  <c r="BA202" i="64"/>
  <c r="BA131" i="64"/>
  <c r="BA419" i="64"/>
  <c r="BA565" i="64"/>
  <c r="BA60" i="64"/>
  <c r="BA347" i="64"/>
  <c r="BA144" i="64"/>
  <c r="BA215" i="64"/>
  <c r="BA505" i="64"/>
  <c r="BA286" i="64"/>
  <c r="BA578" i="64"/>
  <c r="BA73" i="64"/>
  <c r="BA432" i="64"/>
  <c r="BA360" i="64"/>
  <c r="BV253" i="46"/>
  <c r="I20" i="56"/>
  <c r="BA281" i="64"/>
  <c r="BA210" i="64"/>
  <c r="BA68" i="64"/>
  <c r="BA573" i="64"/>
  <c r="BA139" i="64"/>
  <c r="BA500" i="64"/>
  <c r="BA355" i="64"/>
  <c r="BA427" i="64"/>
  <c r="BA288" i="64"/>
  <c r="BA507" i="64"/>
  <c r="BA580" i="64"/>
  <c r="BA75" i="64"/>
  <c r="BA217" i="64"/>
  <c r="BA146" i="64"/>
  <c r="BA434" i="64"/>
  <c r="BA362" i="64"/>
  <c r="BA420" i="64"/>
  <c r="BA274" i="64"/>
  <c r="BA203" i="64"/>
  <c r="BA348" i="64"/>
  <c r="BA61" i="64"/>
  <c r="BA132" i="64"/>
  <c r="BA566" i="64"/>
  <c r="BA493" i="64"/>
  <c r="X20" i="56"/>
  <c r="CK253" i="46"/>
  <c r="W25" i="71"/>
  <c r="W31" i="65"/>
  <c r="W37" i="69"/>
  <c r="W26" i="47"/>
  <c r="W34" i="74"/>
  <c r="W32" i="75"/>
  <c r="W30" i="73"/>
  <c r="W26" i="70"/>
  <c r="BP287" i="64"/>
  <c r="BP216" i="64"/>
  <c r="BP506" i="64"/>
  <c r="BP433" i="64"/>
  <c r="BP145" i="64"/>
  <c r="BP361" i="64"/>
  <c r="BP579" i="64"/>
  <c r="BP74" i="64"/>
  <c r="BP571" i="64"/>
  <c r="BP208" i="64"/>
  <c r="BP279" i="64"/>
  <c r="BP66" i="64"/>
  <c r="BP425" i="64"/>
  <c r="BP137" i="64"/>
  <c r="BP498" i="64"/>
  <c r="BP353" i="64"/>
  <c r="BP281" i="64"/>
  <c r="BP355" i="64"/>
  <c r="BP427" i="64"/>
  <c r="BP139" i="64"/>
  <c r="BP573" i="64"/>
  <c r="BP68" i="64"/>
  <c r="BP210" i="64"/>
  <c r="BP500" i="64"/>
  <c r="BD352" i="64"/>
  <c r="BD207" i="64"/>
  <c r="BD278" i="64"/>
  <c r="BD497" i="64"/>
  <c r="BD65" i="64"/>
  <c r="BD570" i="64"/>
  <c r="BD136" i="64"/>
  <c r="BD424" i="64"/>
  <c r="BD79" i="64"/>
  <c r="BD292" i="64"/>
  <c r="BD584" i="64"/>
  <c r="BD511" i="64"/>
  <c r="BD221" i="64"/>
  <c r="BD438" i="64"/>
  <c r="BD366" i="64"/>
  <c r="BD150" i="64"/>
  <c r="BD284" i="64"/>
  <c r="BD213" i="64"/>
  <c r="BD503" i="64"/>
  <c r="BD576" i="64"/>
  <c r="BD358" i="64"/>
  <c r="BD71" i="64"/>
  <c r="BD430" i="64"/>
  <c r="BD142" i="64"/>
  <c r="BD206" i="64"/>
  <c r="BD569" i="64"/>
  <c r="BD496" i="64"/>
  <c r="BD423" i="64"/>
  <c r="BD64" i="64"/>
  <c r="BD277" i="64"/>
  <c r="BD135" i="64"/>
  <c r="BD351" i="64"/>
  <c r="L199" i="56"/>
  <c r="K175" i="25"/>
  <c r="K177" i="25" s="1"/>
  <c r="K56" i="57" s="1"/>
  <c r="K30" i="73"/>
  <c r="K32" i="75"/>
  <c r="K31" i="65"/>
  <c r="K26" i="70"/>
  <c r="K25" i="71"/>
  <c r="K34" i="74"/>
  <c r="K26" i="47"/>
  <c r="K37" i="69"/>
  <c r="BD581" i="64"/>
  <c r="BD76" i="64"/>
  <c r="BD218" i="64"/>
  <c r="BD289" i="64"/>
  <c r="BD147" i="64"/>
  <c r="BD508" i="64"/>
  <c r="BD435" i="64"/>
  <c r="BD363" i="64"/>
  <c r="V226" i="25"/>
  <c r="V332" i="25" s="1"/>
  <c r="BO565" i="64"/>
  <c r="BO347" i="64"/>
  <c r="BO60" i="64"/>
  <c r="BO492" i="64"/>
  <c r="BO273" i="64"/>
  <c r="BO202" i="64"/>
  <c r="BO131" i="64"/>
  <c r="BO419" i="64"/>
  <c r="W199" i="56"/>
  <c r="V175" i="25"/>
  <c r="V177" i="25" s="1"/>
  <c r="V56" i="57" s="1"/>
  <c r="CJ253" i="46"/>
  <c r="W20" i="56"/>
  <c r="BO360" i="64"/>
  <c r="BO215" i="64"/>
  <c r="BO432" i="64"/>
  <c r="BO505" i="64"/>
  <c r="BO144" i="64"/>
  <c r="BO73" i="64"/>
  <c r="BO286" i="64"/>
  <c r="BO578" i="64"/>
  <c r="BO359" i="64"/>
  <c r="BO577" i="64"/>
  <c r="BO285" i="64"/>
  <c r="BO143" i="64"/>
  <c r="BO504" i="64"/>
  <c r="BO431" i="64"/>
  <c r="BO72" i="64"/>
  <c r="BO214" i="64"/>
  <c r="D71" i="56"/>
  <c r="K71" i="44" s="1"/>
  <c r="L71" i="44" s="1"/>
  <c r="CN65" i="46"/>
  <c r="CO65" i="46" s="1"/>
  <c r="CN66" i="46"/>
  <c r="CO66" i="46" s="1"/>
  <c r="CN64" i="46"/>
  <c r="CO64" i="46" s="1"/>
  <c r="CN69" i="46"/>
  <c r="CO69" i="46" s="1"/>
  <c r="T20" i="56"/>
  <c r="CG253" i="46"/>
  <c r="BL73" i="64"/>
  <c r="BL432" i="64"/>
  <c r="BL505" i="64"/>
  <c r="BL360" i="64"/>
  <c r="BL144" i="64"/>
  <c r="BL215" i="64"/>
  <c r="BL286" i="64"/>
  <c r="BL578" i="64"/>
  <c r="BL428" i="64"/>
  <c r="BL574" i="64"/>
  <c r="BL211" i="64"/>
  <c r="BL501" i="64"/>
  <c r="BL282" i="64"/>
  <c r="BL140" i="64"/>
  <c r="BL356" i="64"/>
  <c r="BL69" i="64"/>
  <c r="BL584" i="64"/>
  <c r="BL79" i="64"/>
  <c r="BL511" i="64"/>
  <c r="BL150" i="64"/>
  <c r="BL438" i="64"/>
  <c r="BL221" i="64"/>
  <c r="BL292" i="64"/>
  <c r="BL366" i="64"/>
  <c r="BL359" i="64"/>
  <c r="BL504" i="64"/>
  <c r="BL72" i="64"/>
  <c r="BL431" i="64"/>
  <c r="BL577" i="64"/>
  <c r="BL285" i="64"/>
  <c r="BL143" i="64"/>
  <c r="BL214" i="64"/>
  <c r="BL284" i="64"/>
  <c r="BL576" i="64"/>
  <c r="BL430" i="64"/>
  <c r="BL142" i="64"/>
  <c r="BL503" i="64"/>
  <c r="BL71" i="64"/>
  <c r="BL358" i="64"/>
  <c r="BL213" i="64"/>
  <c r="BL500" i="64"/>
  <c r="BL68" i="64"/>
  <c r="BL355" i="64"/>
  <c r="BL281" i="64"/>
  <c r="BL210" i="64"/>
  <c r="BL427" i="64"/>
  <c r="BL139" i="64"/>
  <c r="BL573" i="64"/>
  <c r="BL206" i="64"/>
  <c r="BL277" i="64"/>
  <c r="BL351" i="64"/>
  <c r="BL496" i="64"/>
  <c r="BL135" i="64"/>
  <c r="BL64" i="64"/>
  <c r="BL423" i="64"/>
  <c r="BL569" i="64"/>
  <c r="BL424" i="64"/>
  <c r="BL570" i="64"/>
  <c r="BL278" i="64"/>
  <c r="BL136" i="64"/>
  <c r="BL65" i="64"/>
  <c r="BL497" i="64"/>
  <c r="BL207" i="64"/>
  <c r="BL352" i="64"/>
  <c r="AZ566" i="64"/>
  <c r="AZ348" i="64"/>
  <c r="AZ493" i="64"/>
  <c r="AZ203" i="64"/>
  <c r="AZ132" i="64"/>
  <c r="AZ274" i="64"/>
  <c r="AZ61" i="64"/>
  <c r="AZ420" i="64"/>
  <c r="AZ435" i="64"/>
  <c r="AZ76" i="64"/>
  <c r="AZ289" i="64"/>
  <c r="AZ363" i="64"/>
  <c r="AZ581" i="64"/>
  <c r="AZ147" i="64"/>
  <c r="AZ218" i="64"/>
  <c r="AZ508" i="64"/>
  <c r="AZ70" i="64"/>
  <c r="AZ141" i="64"/>
  <c r="AZ212" i="64"/>
  <c r="AZ502" i="64"/>
  <c r="AZ575" i="64"/>
  <c r="AZ283" i="64"/>
  <c r="AZ357" i="64"/>
  <c r="AZ429" i="64"/>
  <c r="AZ494" i="64"/>
  <c r="AZ421" i="64"/>
  <c r="AZ62" i="64"/>
  <c r="AZ204" i="64"/>
  <c r="AZ133" i="64"/>
  <c r="AZ349" i="64"/>
  <c r="AZ567" i="64"/>
  <c r="AZ275" i="64"/>
  <c r="AZ136" i="64"/>
  <c r="AZ570" i="64"/>
  <c r="AZ424" i="64"/>
  <c r="AZ352" i="64"/>
  <c r="AZ207" i="64"/>
  <c r="AZ65" i="64"/>
  <c r="AZ497" i="64"/>
  <c r="AZ278" i="64"/>
  <c r="P30" i="73"/>
  <c r="P34" i="74"/>
  <c r="P25" i="71"/>
  <c r="P32" i="75"/>
  <c r="P37" i="69"/>
  <c r="P26" i="70"/>
  <c r="P26" i="47"/>
  <c r="P31" i="65"/>
  <c r="BI75" i="64"/>
  <c r="BI434" i="64"/>
  <c r="BI288" i="64"/>
  <c r="BI217" i="64"/>
  <c r="BI580" i="64"/>
  <c r="BI507" i="64"/>
  <c r="BI146" i="64"/>
  <c r="BI362" i="64"/>
  <c r="BI140" i="64"/>
  <c r="BI428" i="64"/>
  <c r="BI211" i="64"/>
  <c r="BI282" i="64"/>
  <c r="BI574" i="64"/>
  <c r="BI356" i="64"/>
  <c r="BI501" i="64"/>
  <c r="BI69" i="64"/>
  <c r="BI74" i="64"/>
  <c r="BI287" i="64"/>
  <c r="BI433" i="64"/>
  <c r="BI216" i="64"/>
  <c r="BI145" i="64"/>
  <c r="BI506" i="64"/>
  <c r="BI361" i="64"/>
  <c r="BI579" i="64"/>
  <c r="BI421" i="64"/>
  <c r="BI62" i="64"/>
  <c r="BI204" i="64"/>
  <c r="BI133" i="64"/>
  <c r="BI349" i="64"/>
  <c r="BI494" i="64"/>
  <c r="BI567" i="64"/>
  <c r="BI275" i="64"/>
  <c r="BI352" i="64"/>
  <c r="BI424" i="64"/>
  <c r="BI497" i="64"/>
  <c r="BI570" i="64"/>
  <c r="BI207" i="64"/>
  <c r="BI278" i="64"/>
  <c r="BI65" i="64"/>
  <c r="BI136" i="64"/>
  <c r="BJ427" i="64"/>
  <c r="BJ355" i="64"/>
  <c r="BJ573" i="64"/>
  <c r="BJ210" i="64"/>
  <c r="BJ500" i="64"/>
  <c r="BJ281" i="64"/>
  <c r="BJ68" i="64"/>
  <c r="BJ139" i="64"/>
  <c r="Q25" i="71"/>
  <c r="Q34" i="74"/>
  <c r="Q30" i="73"/>
  <c r="Q37" i="69"/>
  <c r="Q26" i="47"/>
  <c r="Q31" i="65"/>
  <c r="Q32" i="75"/>
  <c r="Q26" i="70"/>
  <c r="BJ131" i="64"/>
  <c r="BJ565" i="64"/>
  <c r="BJ273" i="64"/>
  <c r="BJ202" i="64"/>
  <c r="BJ347" i="64"/>
  <c r="BJ419" i="64"/>
  <c r="BJ492" i="64"/>
  <c r="BJ60" i="64"/>
  <c r="Q175" i="25"/>
  <c r="Q177" i="25" s="1"/>
  <c r="Q56" i="57" s="1"/>
  <c r="R199" i="56"/>
  <c r="BJ366" i="64"/>
  <c r="BJ584" i="64"/>
  <c r="BJ292" i="64"/>
  <c r="BJ438" i="64"/>
  <c r="BJ221" i="64"/>
  <c r="BJ150" i="64"/>
  <c r="BJ511" i="64"/>
  <c r="BJ79" i="64"/>
  <c r="BJ63" i="64"/>
  <c r="BJ422" i="64"/>
  <c r="BJ568" i="64"/>
  <c r="BJ276" i="64"/>
  <c r="BJ134" i="64"/>
  <c r="BJ205" i="64"/>
  <c r="BJ350" i="64"/>
  <c r="BJ495" i="64"/>
  <c r="BJ203" i="64"/>
  <c r="BJ274" i="64"/>
  <c r="BJ566" i="64"/>
  <c r="BJ348" i="64"/>
  <c r="BJ493" i="64"/>
  <c r="BJ132" i="64"/>
  <c r="BJ420" i="64"/>
  <c r="BJ61" i="64"/>
  <c r="BG501" i="64"/>
  <c r="BG282" i="64"/>
  <c r="BG574" i="64"/>
  <c r="BG140" i="64"/>
  <c r="BG428" i="64"/>
  <c r="BG69" i="64"/>
  <c r="BG356" i="64"/>
  <c r="BG211" i="64"/>
  <c r="BG511" i="64"/>
  <c r="BG221" i="64"/>
  <c r="BG438" i="64"/>
  <c r="BG366" i="64"/>
  <c r="BG584" i="64"/>
  <c r="BG79" i="64"/>
  <c r="BG150" i="64"/>
  <c r="BG292" i="64"/>
  <c r="BG505" i="64"/>
  <c r="BG286" i="64"/>
  <c r="BG215" i="64"/>
  <c r="BG432" i="64"/>
  <c r="BG360" i="64"/>
  <c r="BG144" i="64"/>
  <c r="BG73" i="64"/>
  <c r="BG578" i="64"/>
  <c r="BG64" i="64"/>
  <c r="BG423" i="64"/>
  <c r="BG206" i="64"/>
  <c r="BG496" i="64"/>
  <c r="BG569" i="64"/>
  <c r="BG277" i="64"/>
  <c r="BG135" i="64"/>
  <c r="BG351" i="64"/>
  <c r="BG434" i="64"/>
  <c r="BG362" i="64"/>
  <c r="BG75" i="64"/>
  <c r="BG217" i="64"/>
  <c r="BG507" i="64"/>
  <c r="BG146" i="64"/>
  <c r="BG288" i="64"/>
  <c r="BG580" i="64"/>
  <c r="BG354" i="64"/>
  <c r="BG426" i="64"/>
  <c r="BG138" i="64"/>
  <c r="BG572" i="64"/>
  <c r="BG209" i="64"/>
  <c r="BG67" i="64"/>
  <c r="BG499" i="64"/>
  <c r="BG280" i="64"/>
  <c r="BG509" i="64"/>
  <c r="BG219" i="64"/>
  <c r="BG290" i="64"/>
  <c r="BG77" i="64"/>
  <c r="BG436" i="64"/>
  <c r="BG582" i="64"/>
  <c r="BG148" i="64"/>
  <c r="BG364" i="64"/>
  <c r="D72" i="56"/>
  <c r="K72" i="44" s="1"/>
  <c r="L72" i="44" s="1"/>
  <c r="CN77" i="46"/>
  <c r="CO77" i="46" s="1"/>
  <c r="CN73" i="46"/>
  <c r="CO73" i="46" s="1"/>
  <c r="CN80" i="46"/>
  <c r="CO80" i="46" s="1"/>
  <c r="BQ646" i="64"/>
  <c r="D76" i="56"/>
  <c r="K76" i="44" s="1"/>
  <c r="L76" i="44" s="1"/>
  <c r="BH273" i="64"/>
  <c r="BH60" i="64"/>
  <c r="BH347" i="64"/>
  <c r="BH131" i="64"/>
  <c r="BH419" i="64"/>
  <c r="BH565" i="64"/>
  <c r="BH202" i="64"/>
  <c r="BH492" i="64"/>
  <c r="BH205" i="64"/>
  <c r="BH63" i="64"/>
  <c r="BH422" i="64"/>
  <c r="BH568" i="64"/>
  <c r="BH350" i="64"/>
  <c r="BH495" i="64"/>
  <c r="BH134" i="64"/>
  <c r="BH276" i="64"/>
  <c r="BH62" i="64"/>
  <c r="BH275" i="64"/>
  <c r="BH421" i="64"/>
  <c r="BH494" i="64"/>
  <c r="BH567" i="64"/>
  <c r="BH133" i="64"/>
  <c r="BH204" i="64"/>
  <c r="BH349" i="64"/>
  <c r="BH427" i="64"/>
  <c r="BH210" i="64"/>
  <c r="BH355" i="64"/>
  <c r="BH68" i="64"/>
  <c r="BH500" i="64"/>
  <c r="BH281" i="64"/>
  <c r="BH573" i="64"/>
  <c r="BH139" i="64"/>
  <c r="BB132" i="64"/>
  <c r="BB203" i="64"/>
  <c r="BB420" i="64"/>
  <c r="BB566" i="64"/>
  <c r="BB493" i="64"/>
  <c r="BB274" i="64"/>
  <c r="BB61" i="64"/>
  <c r="BB348" i="64"/>
  <c r="BB217" i="64"/>
  <c r="BB434" i="64"/>
  <c r="BB507" i="64"/>
  <c r="BB580" i="64"/>
  <c r="BB75" i="64"/>
  <c r="BB288" i="64"/>
  <c r="BB146" i="64"/>
  <c r="BB362" i="64"/>
  <c r="J199" i="56"/>
  <c r="I175" i="25"/>
  <c r="I177" i="25" s="1"/>
  <c r="I56" i="57" s="1"/>
  <c r="N20" i="56"/>
  <c r="CA253" i="46"/>
  <c r="BF282" i="64"/>
  <c r="BF211" i="64"/>
  <c r="BF356" i="64"/>
  <c r="BF574" i="64"/>
  <c r="BF69" i="64"/>
  <c r="BF501" i="64"/>
  <c r="BF428" i="64"/>
  <c r="BF140" i="64"/>
  <c r="BF209" i="64"/>
  <c r="BF499" i="64"/>
  <c r="BF280" i="64"/>
  <c r="BF426" i="64"/>
  <c r="BF138" i="64"/>
  <c r="BF67" i="64"/>
  <c r="BF354" i="64"/>
  <c r="BF572" i="64"/>
  <c r="BF423" i="64"/>
  <c r="BF135" i="64"/>
  <c r="BF277" i="64"/>
  <c r="BF206" i="64"/>
  <c r="BF496" i="64"/>
  <c r="BF351" i="64"/>
  <c r="BF569" i="64"/>
  <c r="BF64" i="64"/>
  <c r="BF427" i="64"/>
  <c r="BF355" i="64"/>
  <c r="BF210" i="64"/>
  <c r="BF68" i="64"/>
  <c r="BF139" i="64"/>
  <c r="BF281" i="64"/>
  <c r="BF500" i="64"/>
  <c r="BF573" i="64"/>
  <c r="BF63" i="64"/>
  <c r="BF495" i="64"/>
  <c r="BF568" i="64"/>
  <c r="BF350" i="64"/>
  <c r="BF134" i="64"/>
  <c r="BF276" i="64"/>
  <c r="BF422" i="64"/>
  <c r="BF205" i="64"/>
  <c r="BM141" i="64"/>
  <c r="BM283" i="64"/>
  <c r="BM70" i="64"/>
  <c r="BM575" i="64"/>
  <c r="BM212" i="64"/>
  <c r="BM357" i="64"/>
  <c r="BM429" i="64"/>
  <c r="BM502" i="64"/>
  <c r="BM354" i="64"/>
  <c r="BM138" i="64"/>
  <c r="BM572" i="64"/>
  <c r="BM67" i="64"/>
  <c r="BM499" i="64"/>
  <c r="BM209" i="64"/>
  <c r="BM280" i="64"/>
  <c r="BM426" i="64"/>
  <c r="BM421" i="64"/>
  <c r="BM133" i="64"/>
  <c r="BM204" i="64"/>
  <c r="BM494" i="64"/>
  <c r="BM275" i="64"/>
  <c r="BM349" i="64"/>
  <c r="BM62" i="64"/>
  <c r="BM567" i="64"/>
  <c r="BM220" i="64"/>
  <c r="BM365" i="64"/>
  <c r="BM437" i="64"/>
  <c r="BM78" i="64"/>
  <c r="BM583" i="64"/>
  <c r="BM149" i="64"/>
  <c r="BM291" i="64"/>
  <c r="BM510" i="64"/>
  <c r="BM287" i="64"/>
  <c r="BM216" i="64"/>
  <c r="BM74" i="64"/>
  <c r="BM506" i="64"/>
  <c r="BM145" i="64"/>
  <c r="BM433" i="64"/>
  <c r="BM579" i="64"/>
  <c r="BM361" i="64"/>
  <c r="BM366" i="64"/>
  <c r="BM438" i="64"/>
  <c r="BM511" i="64"/>
  <c r="BM221" i="64"/>
  <c r="BM584" i="64"/>
  <c r="BM79" i="64"/>
  <c r="BM292" i="64"/>
  <c r="BM150" i="64"/>
  <c r="T34" i="74"/>
  <c r="T37" i="69"/>
  <c r="T30" i="73"/>
  <c r="T25" i="71"/>
  <c r="T26" i="47"/>
  <c r="T32" i="75"/>
  <c r="T31" i="65"/>
  <c r="T26" i="70"/>
  <c r="AX213" i="64"/>
  <c r="AX430" i="64"/>
  <c r="AX142" i="64"/>
  <c r="AX358" i="64"/>
  <c r="AX503" i="64"/>
  <c r="AX576" i="64"/>
  <c r="AX71" i="64"/>
  <c r="AX284" i="64"/>
  <c r="AX137" i="64"/>
  <c r="AX571" i="64"/>
  <c r="AX353" i="64"/>
  <c r="AX66" i="64"/>
  <c r="AX279" i="64"/>
  <c r="AX425" i="64"/>
  <c r="AX208" i="64"/>
  <c r="AX498" i="64"/>
  <c r="F20" i="56"/>
  <c r="BS253" i="46"/>
  <c r="AX506" i="64"/>
  <c r="AX433" i="64"/>
  <c r="AX287" i="64"/>
  <c r="AX145" i="64"/>
  <c r="AX74" i="64"/>
  <c r="AX361" i="64"/>
  <c r="AX579" i="64"/>
  <c r="AX216" i="64"/>
  <c r="AX214" i="64"/>
  <c r="AX504" i="64"/>
  <c r="AX285" i="64"/>
  <c r="AX143" i="64"/>
  <c r="AX72" i="64"/>
  <c r="AX359" i="64"/>
  <c r="AX431" i="64"/>
  <c r="AX577" i="64"/>
  <c r="AX423" i="64"/>
  <c r="AX135" i="64"/>
  <c r="AX569" i="64"/>
  <c r="AX64" i="64"/>
  <c r="AX206" i="64"/>
  <c r="AX496" i="64"/>
  <c r="AX351" i="64"/>
  <c r="AX277" i="64"/>
  <c r="E175" i="25"/>
  <c r="E177" i="25" s="1"/>
  <c r="E56" i="57" s="1"/>
  <c r="F199" i="56"/>
  <c r="BQ651" i="64"/>
  <c r="BQ647" i="64"/>
  <c r="BE499" i="64"/>
  <c r="BE426" i="64"/>
  <c r="BE280" i="64"/>
  <c r="BE67" i="64"/>
  <c r="BE209" i="64"/>
  <c r="BE354" i="64"/>
  <c r="BE138" i="64"/>
  <c r="BE572" i="64"/>
  <c r="BE421" i="64"/>
  <c r="BE133" i="64"/>
  <c r="BE494" i="64"/>
  <c r="BE567" i="64"/>
  <c r="BE349" i="64"/>
  <c r="BE204" i="64"/>
  <c r="BE275" i="64"/>
  <c r="BE62" i="64"/>
  <c r="BE503" i="64"/>
  <c r="BE142" i="64"/>
  <c r="BE213" i="64"/>
  <c r="BE430" i="64"/>
  <c r="BE71" i="64"/>
  <c r="BE576" i="64"/>
  <c r="BE358" i="64"/>
  <c r="BE284" i="64"/>
  <c r="BE364" i="64"/>
  <c r="BE148" i="64"/>
  <c r="BE290" i="64"/>
  <c r="BE219" i="64"/>
  <c r="BE509" i="64"/>
  <c r="BE77" i="64"/>
  <c r="BE436" i="64"/>
  <c r="BE582" i="64"/>
  <c r="BE565" i="64"/>
  <c r="BE60" i="64"/>
  <c r="BE202" i="64"/>
  <c r="BE273" i="64"/>
  <c r="BE419" i="64"/>
  <c r="BE492" i="64"/>
  <c r="BE347" i="64"/>
  <c r="BE131" i="64"/>
  <c r="BN493" i="64"/>
  <c r="BN274" i="64"/>
  <c r="BN348" i="64"/>
  <c r="BN420" i="64"/>
  <c r="BN132" i="64"/>
  <c r="BN203" i="64"/>
  <c r="BN61" i="64"/>
  <c r="BN566" i="64"/>
  <c r="BN350" i="64"/>
  <c r="BN205" i="64"/>
  <c r="BN63" i="64"/>
  <c r="BN134" i="64"/>
  <c r="BN495" i="64"/>
  <c r="BN422" i="64"/>
  <c r="BN276" i="64"/>
  <c r="BN568" i="64"/>
  <c r="BN437" i="64"/>
  <c r="BN365" i="64"/>
  <c r="BN583" i="64"/>
  <c r="BN149" i="64"/>
  <c r="BN291" i="64"/>
  <c r="BN78" i="64"/>
  <c r="BN220" i="64"/>
  <c r="BN510" i="64"/>
  <c r="BN427" i="64"/>
  <c r="BN355" i="64"/>
  <c r="BN210" i="64"/>
  <c r="BN281" i="64"/>
  <c r="BN68" i="64"/>
  <c r="BN573" i="64"/>
  <c r="BN500" i="64"/>
  <c r="BN139" i="64"/>
  <c r="U332" i="25"/>
  <c r="U175" i="25"/>
  <c r="U177" i="25" s="1"/>
  <c r="U56" i="57" s="1"/>
  <c r="V199" i="56"/>
  <c r="BC290" i="64"/>
  <c r="BC436" i="64"/>
  <c r="BC219" i="64"/>
  <c r="BC582" i="64"/>
  <c r="BC148" i="64"/>
  <c r="BC77" i="64"/>
  <c r="BC509" i="64"/>
  <c r="BC364" i="64"/>
  <c r="BC497" i="64"/>
  <c r="BC278" i="64"/>
  <c r="BC207" i="64"/>
  <c r="BC570" i="64"/>
  <c r="BC65" i="64"/>
  <c r="BC136" i="64"/>
  <c r="BC424" i="64"/>
  <c r="BC352" i="64"/>
  <c r="BC359" i="64"/>
  <c r="BC72" i="64"/>
  <c r="BC431" i="64"/>
  <c r="BC214" i="64"/>
  <c r="BC577" i="64"/>
  <c r="BC504" i="64"/>
  <c r="BC285" i="64"/>
  <c r="BC143" i="64"/>
  <c r="BC350" i="64"/>
  <c r="BC134" i="64"/>
  <c r="BC568" i="64"/>
  <c r="BC63" i="64"/>
  <c r="BC205" i="64"/>
  <c r="BC422" i="64"/>
  <c r="BC495" i="64"/>
  <c r="BC276" i="64"/>
  <c r="BC210" i="64"/>
  <c r="BC139" i="64"/>
  <c r="BC500" i="64"/>
  <c r="BC355" i="64"/>
  <c r="BC281" i="64"/>
  <c r="BC573" i="64"/>
  <c r="BC427" i="64"/>
  <c r="BC68" i="64"/>
  <c r="BC506" i="64"/>
  <c r="BC287" i="64"/>
  <c r="BC361" i="64"/>
  <c r="BC579" i="64"/>
  <c r="BC145" i="64"/>
  <c r="BC74" i="64"/>
  <c r="BC216" i="64"/>
  <c r="BC433" i="64"/>
  <c r="BC67" i="64"/>
  <c r="BC572" i="64"/>
  <c r="BC209" i="64"/>
  <c r="BC280" i="64"/>
  <c r="BC426" i="64"/>
  <c r="BC354" i="64"/>
  <c r="BC499" i="64"/>
  <c r="BC138" i="64"/>
  <c r="J332" i="25"/>
  <c r="BC347" i="64"/>
  <c r="BC131" i="64"/>
  <c r="BC492" i="64"/>
  <c r="BC60" i="64"/>
  <c r="BC419" i="64"/>
  <c r="BC273" i="64"/>
  <c r="BC565" i="64"/>
  <c r="BC202" i="64"/>
  <c r="BK431" i="64"/>
  <c r="BK504" i="64"/>
  <c r="BK285" i="64"/>
  <c r="BK359" i="64"/>
  <c r="BK214" i="64"/>
  <c r="BK143" i="64"/>
  <c r="BK72" i="64"/>
  <c r="BK577" i="64"/>
  <c r="BK574" i="64"/>
  <c r="BK428" i="64"/>
  <c r="BK69" i="64"/>
  <c r="BK356" i="64"/>
  <c r="BK501" i="64"/>
  <c r="BK140" i="64"/>
  <c r="BK211" i="64"/>
  <c r="BK282" i="64"/>
  <c r="BK571" i="64"/>
  <c r="BK279" i="64"/>
  <c r="BK66" i="64"/>
  <c r="BK137" i="64"/>
  <c r="BK208" i="64"/>
  <c r="BK353" i="64"/>
  <c r="BK425" i="64"/>
  <c r="BK498" i="64"/>
  <c r="BK220" i="64"/>
  <c r="BK437" i="64"/>
  <c r="BK149" i="64"/>
  <c r="BK510" i="64"/>
  <c r="BK583" i="64"/>
  <c r="BK291" i="64"/>
  <c r="BK365" i="64"/>
  <c r="BK78" i="64"/>
  <c r="BK429" i="64"/>
  <c r="BK357" i="64"/>
  <c r="BK70" i="64"/>
  <c r="BK212" i="64"/>
  <c r="BK283" i="64"/>
  <c r="BK502" i="64"/>
  <c r="BK141" i="64"/>
  <c r="BK575" i="64"/>
  <c r="BK286" i="64"/>
  <c r="BK73" i="64"/>
  <c r="BK144" i="64"/>
  <c r="BK360" i="64"/>
  <c r="BK505" i="64"/>
  <c r="BK578" i="64"/>
  <c r="BK215" i="64"/>
  <c r="BK432" i="64"/>
  <c r="BK217" i="64"/>
  <c r="BK75" i="64"/>
  <c r="BK288" i="64"/>
  <c r="BK146" i="64"/>
  <c r="BK507" i="64"/>
  <c r="BK362" i="64"/>
  <c r="BK580" i="64"/>
  <c r="BK434" i="64"/>
  <c r="R30" i="73"/>
  <c r="R31" i="65"/>
  <c r="R37" i="69"/>
  <c r="R32" i="75"/>
  <c r="R26" i="47"/>
  <c r="R26" i="70"/>
  <c r="R25" i="71"/>
  <c r="R34" i="74"/>
  <c r="BK419" i="64"/>
  <c r="BK347" i="64"/>
  <c r="BK565" i="64"/>
  <c r="BK60" i="64"/>
  <c r="BK131" i="64"/>
  <c r="BK492" i="64"/>
  <c r="BK273" i="64"/>
  <c r="BK202" i="64"/>
  <c r="R226" i="25"/>
  <c r="R332" i="25" s="1"/>
  <c r="AY430" i="64"/>
  <c r="AY71" i="64"/>
  <c r="AY142" i="64"/>
  <c r="AY284" i="64"/>
  <c r="AY358" i="64"/>
  <c r="AY576" i="64"/>
  <c r="AY503" i="64"/>
  <c r="AY213" i="64"/>
  <c r="AY214" i="64"/>
  <c r="AY285" i="64"/>
  <c r="AY359" i="64"/>
  <c r="AY431" i="64"/>
  <c r="AY143" i="64"/>
  <c r="AY72" i="64"/>
  <c r="AY504" i="64"/>
  <c r="AY577" i="64"/>
  <c r="AY567" i="64"/>
  <c r="AY421" i="64"/>
  <c r="AY275" i="64"/>
  <c r="AY62" i="64"/>
  <c r="AY204" i="64"/>
  <c r="AY349" i="64"/>
  <c r="AY494" i="64"/>
  <c r="AY133" i="64"/>
  <c r="F26" i="70"/>
  <c r="F34" i="74"/>
  <c r="F25" i="71"/>
  <c r="F31" i="65"/>
  <c r="F32" i="75"/>
  <c r="F37" i="69"/>
  <c r="F30" i="73"/>
  <c r="F26" i="47"/>
  <c r="M34" i="47" l="1"/>
  <c r="M228" i="47" s="1"/>
  <c r="M381" i="47" s="1"/>
  <c r="R33" i="71"/>
  <c r="R19" i="71" s="1"/>
  <c r="R34" i="70"/>
  <c r="R20" i="70" s="1"/>
  <c r="H254" i="25"/>
  <c r="BQ581" i="64"/>
  <c r="W338" i="25"/>
  <c r="W254" i="25"/>
  <c r="R34" i="47"/>
  <c r="R131" i="47" s="1"/>
  <c r="R319" i="47" s="1"/>
  <c r="R42" i="74"/>
  <c r="R22" i="74" s="1"/>
  <c r="W30" i="57"/>
  <c r="W57" i="57" s="1"/>
  <c r="W59" i="57" s="1"/>
  <c r="W61" i="57" s="1"/>
  <c r="W40" i="75"/>
  <c r="W22" i="75" s="1"/>
  <c r="R45" i="69"/>
  <c r="R24" i="69" s="1"/>
  <c r="R39" i="65"/>
  <c r="R18" i="65" s="1"/>
  <c r="R38" i="73"/>
  <c r="R19" i="73" s="1"/>
  <c r="W45" i="69"/>
  <c r="W24" i="69" s="1"/>
  <c r="W34" i="70"/>
  <c r="W20" i="70" s="1"/>
  <c r="W34" i="47"/>
  <c r="G34" i="47"/>
  <c r="G131" i="47" s="1"/>
  <c r="G319" i="47" s="1"/>
  <c r="BQ289" i="64"/>
  <c r="W42" i="74"/>
  <c r="W22" i="74" s="1"/>
  <c r="W38" i="73"/>
  <c r="W19" i="73" s="1"/>
  <c r="W39" i="65"/>
  <c r="W18" i="65" s="1"/>
  <c r="W33" i="71"/>
  <c r="W19" i="71" s="1"/>
  <c r="V33" i="71"/>
  <c r="V19" i="71" s="1"/>
  <c r="BQ569" i="64"/>
  <c r="D20" i="56"/>
  <c r="D252" i="56" s="1"/>
  <c r="BQ351" i="64"/>
  <c r="BQ579" i="64"/>
  <c r="BQ287" i="64"/>
  <c r="BQ136" i="64"/>
  <c r="BQ79" i="64"/>
  <c r="BQ277" i="64"/>
  <c r="BQ64" i="64"/>
  <c r="BO293" i="64"/>
  <c r="BO295" i="64" s="1"/>
  <c r="CL82" i="46" s="1"/>
  <c r="W82" i="56" s="1"/>
  <c r="BV252" i="46"/>
  <c r="BQ423" i="64"/>
  <c r="BQ274" i="64"/>
  <c r="BQ286" i="64"/>
  <c r="BQ363" i="64"/>
  <c r="BQ218" i="64"/>
  <c r="BQ279" i="64"/>
  <c r="BQ503" i="64"/>
  <c r="BQ206" i="64"/>
  <c r="BQ285" i="64"/>
  <c r="BQ204" i="64"/>
  <c r="BQ361" i="64"/>
  <c r="BQ133" i="64"/>
  <c r="BQ62" i="64"/>
  <c r="BQ360" i="64"/>
  <c r="BQ78" i="64"/>
  <c r="BQ67" i="64"/>
  <c r="BQ281" i="64"/>
  <c r="BQ290" i="64"/>
  <c r="BQ216" i="64"/>
  <c r="BQ347" i="64"/>
  <c r="BQ131" i="64"/>
  <c r="BK585" i="64"/>
  <c r="BK587" i="64" s="1"/>
  <c r="CH203" i="46" s="1"/>
  <c r="S203" i="56" s="1"/>
  <c r="BC512" i="64"/>
  <c r="BC514" i="64" s="1"/>
  <c r="BZ202" i="46" s="1"/>
  <c r="K202" i="56" s="1"/>
  <c r="BQ63" i="64"/>
  <c r="BE367" i="64"/>
  <c r="BE369" i="64" s="1"/>
  <c r="CB200" i="46" s="1"/>
  <c r="M200" i="56" s="1"/>
  <c r="BQ504" i="64"/>
  <c r="BQ421" i="64"/>
  <c r="BK512" i="64"/>
  <c r="BK514" i="64" s="1"/>
  <c r="CH202" i="46" s="1"/>
  <c r="S202" i="56" s="1"/>
  <c r="BQ427" i="64"/>
  <c r="BQ207" i="64"/>
  <c r="BQ509" i="64"/>
  <c r="BQ219" i="64"/>
  <c r="BQ203" i="64"/>
  <c r="BE80" i="64"/>
  <c r="BE82" i="64" s="1"/>
  <c r="CB78" i="46" s="1"/>
  <c r="BQ72" i="64"/>
  <c r="BQ214" i="64"/>
  <c r="BQ74" i="64"/>
  <c r="BQ506" i="64"/>
  <c r="BQ208" i="64"/>
  <c r="BQ353" i="64"/>
  <c r="BQ71" i="64"/>
  <c r="BQ142" i="64"/>
  <c r="BQ428" i="64"/>
  <c r="BQ146" i="64"/>
  <c r="BQ212" i="64"/>
  <c r="BO367" i="64"/>
  <c r="BQ356" i="64"/>
  <c r="BQ365" i="64"/>
  <c r="BQ139" i="64"/>
  <c r="BQ422" i="64"/>
  <c r="BQ511" i="64"/>
  <c r="BQ434" i="64"/>
  <c r="BQ280" i="64"/>
  <c r="BQ582" i="64"/>
  <c r="BQ437" i="64"/>
  <c r="BQ424" i="64"/>
  <c r="BQ61" i="64"/>
  <c r="BQ77" i="64"/>
  <c r="BQ567" i="64"/>
  <c r="BQ275" i="64"/>
  <c r="BQ575" i="64"/>
  <c r="BQ572" i="64"/>
  <c r="BQ493" i="64"/>
  <c r="BQ577" i="64"/>
  <c r="BQ143" i="64"/>
  <c r="BQ145" i="64"/>
  <c r="BQ425" i="64"/>
  <c r="BQ571" i="64"/>
  <c r="BQ576" i="64"/>
  <c r="BQ430" i="64"/>
  <c r="BQ570" i="64"/>
  <c r="BQ141" i="64"/>
  <c r="BQ348" i="64"/>
  <c r="BQ501" i="64"/>
  <c r="BQ220" i="64"/>
  <c r="BQ355" i="64"/>
  <c r="BQ292" i="64"/>
  <c r="BQ584" i="64"/>
  <c r="BQ508" i="64"/>
  <c r="BQ76" i="64"/>
  <c r="BQ505" i="64"/>
  <c r="BQ73" i="64"/>
  <c r="BQ362" i="64"/>
  <c r="BQ75" i="64"/>
  <c r="BQ209" i="64"/>
  <c r="BQ499" i="64"/>
  <c r="BQ276" i="64"/>
  <c r="BQ148" i="64"/>
  <c r="BQ429" i="64"/>
  <c r="BQ65" i="64"/>
  <c r="BQ283" i="64"/>
  <c r="BQ134" i="64"/>
  <c r="BQ210" i="64"/>
  <c r="BQ431" i="64"/>
  <c r="BQ137" i="64"/>
  <c r="BQ213" i="64"/>
  <c r="BQ132" i="64"/>
  <c r="BQ282" i="64"/>
  <c r="BQ510" i="64"/>
  <c r="BQ573" i="64"/>
  <c r="BQ150" i="64"/>
  <c r="BQ438" i="64"/>
  <c r="BQ435" i="64"/>
  <c r="BQ215" i="64"/>
  <c r="BQ507" i="64"/>
  <c r="BQ288" i="64"/>
  <c r="BQ426" i="64"/>
  <c r="BQ497" i="64"/>
  <c r="BQ574" i="64"/>
  <c r="BQ357" i="64"/>
  <c r="BQ566" i="64"/>
  <c r="BQ436" i="64"/>
  <c r="BQ349" i="64"/>
  <c r="F34" i="70"/>
  <c r="F20" i="70" s="1"/>
  <c r="BQ495" i="64"/>
  <c r="BQ494" i="64"/>
  <c r="BK293" i="64"/>
  <c r="BK295" i="64" s="1"/>
  <c r="CH82" i="46" s="1"/>
  <c r="S82" i="56" s="1"/>
  <c r="BQ149" i="64"/>
  <c r="BC585" i="64"/>
  <c r="BC587" i="64" s="1"/>
  <c r="BZ203" i="46" s="1"/>
  <c r="K203" i="56" s="1"/>
  <c r="BQ138" i="64"/>
  <c r="BQ364" i="64"/>
  <c r="BE222" i="64"/>
  <c r="BE224" i="64" s="1"/>
  <c r="D199" i="56"/>
  <c r="K197" i="44" s="1"/>
  <c r="L197" i="44" s="1"/>
  <c r="BQ496" i="64"/>
  <c r="BQ135" i="64"/>
  <c r="BQ359" i="64"/>
  <c r="BQ433" i="64"/>
  <c r="BQ498" i="64"/>
  <c r="BQ66" i="64"/>
  <c r="BQ284" i="64"/>
  <c r="BQ358" i="64"/>
  <c r="BQ350" i="64"/>
  <c r="BQ140" i="64"/>
  <c r="BQ580" i="64"/>
  <c r="BQ144" i="64"/>
  <c r="BJ80" i="64"/>
  <c r="BJ82" i="64" s="1"/>
  <c r="CG78" i="46" s="1"/>
  <c r="BQ278" i="64"/>
  <c r="BQ352" i="64"/>
  <c r="BQ502" i="64"/>
  <c r="BQ366" i="64"/>
  <c r="BQ432" i="64"/>
  <c r="BQ211" i="64"/>
  <c r="BQ291" i="64"/>
  <c r="BQ68" i="64"/>
  <c r="BQ500" i="64"/>
  <c r="BQ205" i="64"/>
  <c r="BQ568" i="64"/>
  <c r="BQ221" i="64"/>
  <c r="BQ147" i="64"/>
  <c r="BQ578" i="64"/>
  <c r="BQ217" i="64"/>
  <c r="BQ354" i="64"/>
  <c r="BQ583" i="64"/>
  <c r="BQ202" i="64"/>
  <c r="BQ565" i="64"/>
  <c r="BQ69" i="64"/>
  <c r="BQ70" i="64"/>
  <c r="BQ420" i="64"/>
  <c r="BK367" i="64"/>
  <c r="BC293" i="64"/>
  <c r="BC295" i="64" s="1"/>
  <c r="BZ82" i="46" s="1"/>
  <c r="K82" i="56" s="1"/>
  <c r="BC151" i="64"/>
  <c r="BC153" i="64" s="1"/>
  <c r="BE512" i="64"/>
  <c r="BE514" i="64" s="1"/>
  <c r="CB202" i="46" s="1"/>
  <c r="M202" i="56" s="1"/>
  <c r="M48" i="57"/>
  <c r="N252" i="56"/>
  <c r="BH222" i="64"/>
  <c r="BH224" i="64" s="1"/>
  <c r="BH367" i="64"/>
  <c r="BJ222" i="64"/>
  <c r="BJ224" i="64" s="1"/>
  <c r="V39" i="65"/>
  <c r="V18" i="65" s="1"/>
  <c r="V38" i="73"/>
  <c r="V19" i="73" s="1"/>
  <c r="V42" i="74"/>
  <c r="V22" i="74" s="1"/>
  <c r="V45" i="69"/>
  <c r="V24" i="69" s="1"/>
  <c r="BO585" i="64"/>
  <c r="BO587" i="64" s="1"/>
  <c r="CL203" i="46" s="1"/>
  <c r="W203" i="56" s="1"/>
  <c r="X252" i="56"/>
  <c r="W48" i="57"/>
  <c r="BA80" i="64"/>
  <c r="BA222" i="64"/>
  <c r="BA224" i="64" s="1"/>
  <c r="CD252" i="46"/>
  <c r="Q207" i="56"/>
  <c r="W207" i="56"/>
  <c r="CJ252" i="46"/>
  <c r="BT252" i="46"/>
  <c r="G207" i="56"/>
  <c r="V207" i="56"/>
  <c r="CI252" i="46"/>
  <c r="BN222" i="64"/>
  <c r="BN224" i="64" s="1"/>
  <c r="BN151" i="64"/>
  <c r="BN153" i="64" s="1"/>
  <c r="BB367" i="64"/>
  <c r="BB293" i="64"/>
  <c r="BB295" i="64" s="1"/>
  <c r="BY82" i="46" s="1"/>
  <c r="J82" i="56" s="1"/>
  <c r="BL293" i="64"/>
  <c r="BL295" i="64" s="1"/>
  <c r="CI82" i="46" s="1"/>
  <c r="T82" i="56" s="1"/>
  <c r="BL585" i="64"/>
  <c r="BL587" i="64" s="1"/>
  <c r="CI203" i="46" s="1"/>
  <c r="T203" i="56" s="1"/>
  <c r="BD80" i="64"/>
  <c r="BD439" i="64"/>
  <c r="BD441" i="64" s="1"/>
  <c r="CA201" i="46" s="1"/>
  <c r="L201" i="56" s="1"/>
  <c r="D31" i="73"/>
  <c r="D27" i="47"/>
  <c r="AW82" i="64"/>
  <c r="BT78" i="46" s="1"/>
  <c r="D35" i="74"/>
  <c r="D33" i="75"/>
  <c r="D26" i="71"/>
  <c r="D38" i="69"/>
  <c r="D32" i="65"/>
  <c r="D27" i="70"/>
  <c r="L33" i="71"/>
  <c r="L19" i="71" s="1"/>
  <c r="L30" i="57"/>
  <c r="L248" i="25"/>
  <c r="N32" i="57"/>
  <c r="AY151" i="64"/>
  <c r="AY153" i="64" s="1"/>
  <c r="AY80" i="64"/>
  <c r="AX439" i="64"/>
  <c r="AX441" i="64" s="1"/>
  <c r="BU201" i="46" s="1"/>
  <c r="F201" i="56" s="1"/>
  <c r="AX367" i="64"/>
  <c r="BF367" i="64"/>
  <c r="BF222" i="64"/>
  <c r="BF224" i="64" s="1"/>
  <c r="P252" i="56"/>
  <c r="O48" i="57"/>
  <c r="AZ80" i="64"/>
  <c r="AZ293" i="64"/>
  <c r="AZ295" i="64" s="1"/>
  <c r="BW82" i="46" s="1"/>
  <c r="H82" i="56" s="1"/>
  <c r="C37" i="69"/>
  <c r="C31" i="65"/>
  <c r="K48" i="57"/>
  <c r="L252" i="56"/>
  <c r="BP367" i="64"/>
  <c r="BP80" i="64"/>
  <c r="E202" i="56"/>
  <c r="P207" i="56"/>
  <c r="CC252" i="46"/>
  <c r="W32" i="57"/>
  <c r="S207" i="56"/>
  <c r="CF252" i="46"/>
  <c r="R207" i="56"/>
  <c r="CE252" i="46"/>
  <c r="E207" i="56"/>
  <c r="CN207" i="46"/>
  <c r="BR252" i="46"/>
  <c r="H45" i="69"/>
  <c r="H24" i="69" s="1"/>
  <c r="E82" i="56"/>
  <c r="BX252" i="46"/>
  <c r="K207" i="56"/>
  <c r="S30" i="57"/>
  <c r="S57" i="57" s="1"/>
  <c r="S59" i="57" s="1"/>
  <c r="S61" i="57" s="1"/>
  <c r="S248" i="25"/>
  <c r="BY252" i="46"/>
  <c r="L207" i="56"/>
  <c r="F33" i="71"/>
  <c r="F19" i="71" s="1"/>
  <c r="J33" i="71"/>
  <c r="J19" i="71" s="1"/>
  <c r="J39" i="65"/>
  <c r="J18" i="65" s="1"/>
  <c r="J34" i="70"/>
  <c r="J20" i="70" s="1"/>
  <c r="J34" i="47"/>
  <c r="J42" i="74"/>
  <c r="J22" i="74" s="1"/>
  <c r="J40" i="75"/>
  <c r="J22" i="75" s="1"/>
  <c r="J38" i="73"/>
  <c r="J19" i="73" s="1"/>
  <c r="BM151" i="64"/>
  <c r="BM153" i="64" s="1"/>
  <c r="BM80" i="64"/>
  <c r="M40" i="75"/>
  <c r="M22" i="75" s="1"/>
  <c r="M45" i="69"/>
  <c r="M24" i="69" s="1"/>
  <c r="O33" i="71"/>
  <c r="O19" i="71" s="1"/>
  <c r="O34" i="70"/>
  <c r="O20" i="70" s="1"/>
  <c r="O40" i="75"/>
  <c r="O22" i="75" s="1"/>
  <c r="O38" i="73"/>
  <c r="O19" i="73" s="1"/>
  <c r="O45" i="69"/>
  <c r="O24" i="69" s="1"/>
  <c r="O42" i="74"/>
  <c r="O22" i="74" s="1"/>
  <c r="O34" i="47"/>
  <c r="O39" i="65"/>
  <c r="O18" i="65" s="1"/>
  <c r="BG222" i="64"/>
  <c r="BG224" i="64" s="1"/>
  <c r="BG512" i="64"/>
  <c r="BG514" i="64" s="1"/>
  <c r="CD202" i="46" s="1"/>
  <c r="O202" i="56" s="1"/>
  <c r="BI367" i="64"/>
  <c r="BI585" i="64"/>
  <c r="BI587" i="64" s="1"/>
  <c r="CF203" i="46" s="1"/>
  <c r="Q203" i="56" s="1"/>
  <c r="H34" i="70"/>
  <c r="H20" i="70" s="1"/>
  <c r="H38" i="73"/>
  <c r="H19" i="73" s="1"/>
  <c r="H42" i="74"/>
  <c r="H22" i="74" s="1"/>
  <c r="H39" i="65"/>
  <c r="H18" i="65" s="1"/>
  <c r="BK151" i="64"/>
  <c r="BK153" i="64" s="1"/>
  <c r="BK439" i="64"/>
  <c r="BK441" i="64" s="1"/>
  <c r="CH201" i="46" s="1"/>
  <c r="S201" i="56" s="1"/>
  <c r="BC439" i="64"/>
  <c r="BC441" i="64" s="1"/>
  <c r="BZ201" i="46" s="1"/>
  <c r="K201" i="56" s="1"/>
  <c r="BC367" i="64"/>
  <c r="BE439" i="64"/>
  <c r="BE441" i="64" s="1"/>
  <c r="CB201" i="46" s="1"/>
  <c r="M201" i="56" s="1"/>
  <c r="BE585" i="64"/>
  <c r="BE587" i="64" s="1"/>
  <c r="CB203" i="46" s="1"/>
  <c r="M203" i="56" s="1"/>
  <c r="BH585" i="64"/>
  <c r="BH587" i="64" s="1"/>
  <c r="CE203" i="46" s="1"/>
  <c r="P203" i="56" s="1"/>
  <c r="BH80" i="64"/>
  <c r="BJ512" i="64"/>
  <c r="BJ514" i="64" s="1"/>
  <c r="CG202" i="46" s="1"/>
  <c r="R202" i="56" s="1"/>
  <c r="BJ293" i="64"/>
  <c r="BJ295" i="64" s="1"/>
  <c r="CG82" i="46" s="1"/>
  <c r="R82" i="56" s="1"/>
  <c r="S48" i="57"/>
  <c r="T252" i="56"/>
  <c r="W252" i="56"/>
  <c r="V48" i="57"/>
  <c r="BO439" i="64"/>
  <c r="BO441" i="64" s="1"/>
  <c r="CL201" i="46" s="1"/>
  <c r="W201" i="56" s="1"/>
  <c r="BO512" i="64"/>
  <c r="BO514" i="64" s="1"/>
  <c r="CL202" i="46" s="1"/>
  <c r="W202" i="56" s="1"/>
  <c r="V34" i="47"/>
  <c r="H48" i="57"/>
  <c r="I252" i="56"/>
  <c r="BA585" i="64"/>
  <c r="BA587" i="64" s="1"/>
  <c r="BX203" i="46" s="1"/>
  <c r="I203" i="56" s="1"/>
  <c r="BA512" i="64"/>
  <c r="BA514" i="64" s="1"/>
  <c r="BX202" i="46" s="1"/>
  <c r="I202" i="56" s="1"/>
  <c r="X175" i="25"/>
  <c r="X177" i="25" s="1"/>
  <c r="F207" i="56"/>
  <c r="BS252" i="46"/>
  <c r="V32" i="57"/>
  <c r="BN367" i="64"/>
  <c r="BN293" i="64"/>
  <c r="BN295" i="64" s="1"/>
  <c r="CK82" i="46" s="1"/>
  <c r="V82" i="56" s="1"/>
  <c r="U48" i="57"/>
  <c r="V252" i="56"/>
  <c r="L38" i="73"/>
  <c r="L19" i="73" s="1"/>
  <c r="L34" i="47"/>
  <c r="L45" i="69"/>
  <c r="L24" i="69" s="1"/>
  <c r="L39" i="65"/>
  <c r="L18" i="65" s="1"/>
  <c r="L34" i="70"/>
  <c r="L20" i="70" s="1"/>
  <c r="L42" i="74"/>
  <c r="L22" i="74" s="1"/>
  <c r="T45" i="69"/>
  <c r="T24" i="69" s="1"/>
  <c r="T42" i="74"/>
  <c r="T22" i="74" s="1"/>
  <c r="T34" i="70"/>
  <c r="T20" i="70" s="1"/>
  <c r="T39" i="65"/>
  <c r="T18" i="65" s="1"/>
  <c r="T40" i="75"/>
  <c r="T22" i="75" s="1"/>
  <c r="T33" i="71"/>
  <c r="T19" i="71" s="1"/>
  <c r="T38" i="73"/>
  <c r="T19" i="73" s="1"/>
  <c r="BB222" i="64"/>
  <c r="BB224" i="64" s="1"/>
  <c r="BB151" i="64"/>
  <c r="BB153" i="64" s="1"/>
  <c r="O252" i="56"/>
  <c r="N48" i="57"/>
  <c r="P48" i="57"/>
  <c r="Q252" i="56"/>
  <c r="BL151" i="64"/>
  <c r="BL153" i="64" s="1"/>
  <c r="BL222" i="64"/>
  <c r="BL224" i="64" s="1"/>
  <c r="BD293" i="64"/>
  <c r="BD295" i="64" s="1"/>
  <c r="CA82" i="46" s="1"/>
  <c r="L82" i="56" s="1"/>
  <c r="BD222" i="64"/>
  <c r="BD224" i="64" s="1"/>
  <c r="M32" i="57"/>
  <c r="N248" i="25"/>
  <c r="N30" i="57"/>
  <c r="N57" i="57" s="1"/>
  <c r="N59" i="57" s="1"/>
  <c r="N61" i="57" s="1"/>
  <c r="H33" i="71"/>
  <c r="H19" i="71" s="1"/>
  <c r="AY293" i="64"/>
  <c r="AY295" i="64" s="1"/>
  <c r="BV82" i="46" s="1"/>
  <c r="G82" i="56" s="1"/>
  <c r="AY585" i="64"/>
  <c r="AY587" i="64" s="1"/>
  <c r="BV203" i="46" s="1"/>
  <c r="G203" i="56" s="1"/>
  <c r="S252" i="56"/>
  <c r="R48" i="57"/>
  <c r="AX293" i="64"/>
  <c r="AX295" i="64" s="1"/>
  <c r="BU82" i="46" s="1"/>
  <c r="F82" i="56" s="1"/>
  <c r="AX151" i="64"/>
  <c r="AX153" i="64" s="1"/>
  <c r="BF585" i="64"/>
  <c r="BF587" i="64" s="1"/>
  <c r="CC203" i="46" s="1"/>
  <c r="N203" i="56" s="1"/>
  <c r="BF80" i="64"/>
  <c r="AZ585" i="64"/>
  <c r="AZ587" i="64" s="1"/>
  <c r="BW203" i="46" s="1"/>
  <c r="H203" i="56" s="1"/>
  <c r="AZ151" i="64"/>
  <c r="AZ153" i="64" s="1"/>
  <c r="S34" i="47"/>
  <c r="S42" i="74"/>
  <c r="S22" i="74" s="1"/>
  <c r="S38" i="73"/>
  <c r="S19" i="73" s="1"/>
  <c r="S45" i="69"/>
  <c r="S24" i="69" s="1"/>
  <c r="S39" i="65"/>
  <c r="S18" i="65" s="1"/>
  <c r="S34" i="70"/>
  <c r="S20" i="70" s="1"/>
  <c r="S33" i="71"/>
  <c r="S19" i="71" s="1"/>
  <c r="S40" i="75"/>
  <c r="S22" i="75" s="1"/>
  <c r="X226" i="25"/>
  <c r="C226" i="25"/>
  <c r="D332" i="25"/>
  <c r="C32" i="75"/>
  <c r="BP293" i="64"/>
  <c r="BP295" i="64" s="1"/>
  <c r="CM82" i="46" s="1"/>
  <c r="X82" i="56" s="1"/>
  <c r="BP585" i="64"/>
  <c r="BP587" i="64" s="1"/>
  <c r="CM203" i="46" s="1"/>
  <c r="X203" i="56" s="1"/>
  <c r="O32" i="57"/>
  <c r="R248" i="25"/>
  <c r="R30" i="57"/>
  <c r="Q33" i="71"/>
  <c r="Q19" i="71" s="1"/>
  <c r="Q248" i="25"/>
  <c r="Q30" i="57"/>
  <c r="E83" i="56"/>
  <c r="BS83" i="46"/>
  <c r="CO83" i="46" s="1"/>
  <c r="H34" i="47"/>
  <c r="BQ419" i="64"/>
  <c r="J32" i="57"/>
  <c r="H207" i="56"/>
  <c r="BU252" i="46"/>
  <c r="T207" i="56"/>
  <c r="CG252" i="46"/>
  <c r="G252" i="56"/>
  <c r="F48" i="57"/>
  <c r="F45" i="69"/>
  <c r="F24" i="69" s="1"/>
  <c r="BM293" i="64"/>
  <c r="BM295" i="64" s="1"/>
  <c r="CJ82" i="46" s="1"/>
  <c r="U82" i="56" s="1"/>
  <c r="BM512" i="64"/>
  <c r="BM514" i="64" s="1"/>
  <c r="CJ202" i="46" s="1"/>
  <c r="U202" i="56" s="1"/>
  <c r="BG367" i="64"/>
  <c r="BG585" i="64"/>
  <c r="BG587" i="64" s="1"/>
  <c r="CD203" i="46" s="1"/>
  <c r="O203" i="56" s="1"/>
  <c r="BI80" i="64"/>
  <c r="BI512" i="64"/>
  <c r="BI514" i="64" s="1"/>
  <c r="CF202" i="46" s="1"/>
  <c r="Q202" i="56" s="1"/>
  <c r="G33" i="71"/>
  <c r="G19" i="71" s="1"/>
  <c r="G40" i="75"/>
  <c r="G22" i="75" s="1"/>
  <c r="G38" i="73"/>
  <c r="G19" i="73" s="1"/>
  <c r="G45" i="69"/>
  <c r="G24" i="69" s="1"/>
  <c r="G34" i="70"/>
  <c r="G20" i="70" s="1"/>
  <c r="G39" i="65"/>
  <c r="G18" i="65" s="1"/>
  <c r="BK222" i="64"/>
  <c r="BK224" i="64" s="1"/>
  <c r="BK80" i="64"/>
  <c r="BC222" i="64"/>
  <c r="BC224" i="64" s="1"/>
  <c r="BC80" i="64"/>
  <c r="BE151" i="64"/>
  <c r="BE153" i="64" s="1"/>
  <c r="BE293" i="64"/>
  <c r="BE295" i="64" s="1"/>
  <c r="CB82" i="46" s="1"/>
  <c r="M82" i="56" s="1"/>
  <c r="E48" i="57"/>
  <c r="F252" i="56"/>
  <c r="I40" i="75"/>
  <c r="I22" i="75" s="1"/>
  <c r="I42" i="74"/>
  <c r="I22" i="74" s="1"/>
  <c r="I39" i="65"/>
  <c r="I18" i="65" s="1"/>
  <c r="I34" i="47"/>
  <c r="I45" i="69"/>
  <c r="I24" i="69" s="1"/>
  <c r="I38" i="73"/>
  <c r="I19" i="73" s="1"/>
  <c r="I34" i="70"/>
  <c r="I20" i="70" s="1"/>
  <c r="I33" i="71"/>
  <c r="I19" i="71" s="1"/>
  <c r="BH439" i="64"/>
  <c r="BH441" i="64" s="1"/>
  <c r="CE201" i="46" s="1"/>
  <c r="P201" i="56" s="1"/>
  <c r="BH293" i="64"/>
  <c r="BH295" i="64" s="1"/>
  <c r="CE82" i="46" s="1"/>
  <c r="P82" i="56" s="1"/>
  <c r="Q34" i="47"/>
  <c r="Q39" i="65"/>
  <c r="Q18" i="65" s="1"/>
  <c r="Q42" i="74"/>
  <c r="Q22" i="74" s="1"/>
  <c r="Q45" i="69"/>
  <c r="Q24" i="69" s="1"/>
  <c r="Q40" i="75"/>
  <c r="Q22" i="75" s="1"/>
  <c r="Q34" i="70"/>
  <c r="Q20" i="70" s="1"/>
  <c r="Q38" i="73"/>
  <c r="Q19" i="73" s="1"/>
  <c r="BJ439" i="64"/>
  <c r="BJ441" i="64" s="1"/>
  <c r="CG201" i="46" s="1"/>
  <c r="R201" i="56" s="1"/>
  <c r="BJ585" i="64"/>
  <c r="BJ587" i="64" s="1"/>
  <c r="CG203" i="46" s="1"/>
  <c r="R203" i="56" s="1"/>
  <c r="BO151" i="64"/>
  <c r="BO153" i="64" s="1"/>
  <c r="BO80" i="64"/>
  <c r="V40" i="75"/>
  <c r="V22" i="75" s="1"/>
  <c r="K40" i="75"/>
  <c r="K22" i="75" s="1"/>
  <c r="K38" i="73"/>
  <c r="K19" i="73" s="1"/>
  <c r="K34" i="47"/>
  <c r="K39" i="65"/>
  <c r="K18" i="65" s="1"/>
  <c r="K33" i="71"/>
  <c r="K19" i="71" s="1"/>
  <c r="K42" i="74"/>
  <c r="K22" i="74" s="1"/>
  <c r="K45" i="69"/>
  <c r="K24" i="69" s="1"/>
  <c r="K34" i="70"/>
  <c r="K20" i="70" s="1"/>
  <c r="BA439" i="64"/>
  <c r="BA441" i="64" s="1"/>
  <c r="BX201" i="46" s="1"/>
  <c r="I201" i="56" s="1"/>
  <c r="BA293" i="64"/>
  <c r="BA295" i="64" s="1"/>
  <c r="BX82" i="46" s="1"/>
  <c r="I82" i="56" s="1"/>
  <c r="C56" i="57"/>
  <c r="E32" i="57"/>
  <c r="V34" i="70"/>
  <c r="V20" i="70" s="1"/>
  <c r="V248" i="25"/>
  <c r="V30" i="57"/>
  <c r="V57" i="57" s="1"/>
  <c r="V59" i="57" s="1"/>
  <c r="V61" i="57" s="1"/>
  <c r="BN512" i="64"/>
  <c r="BN514" i="64" s="1"/>
  <c r="CK202" i="46" s="1"/>
  <c r="V202" i="56" s="1"/>
  <c r="BN439" i="64"/>
  <c r="BN441" i="64" s="1"/>
  <c r="CK201" i="46" s="1"/>
  <c r="V201" i="56" s="1"/>
  <c r="M252" i="56"/>
  <c r="L48" i="57"/>
  <c r="U252" i="56"/>
  <c r="T48" i="57"/>
  <c r="BB80" i="64"/>
  <c r="BB439" i="64"/>
  <c r="BB441" i="64" s="1"/>
  <c r="BY201" i="46" s="1"/>
  <c r="J201" i="56" s="1"/>
  <c r="BL512" i="64"/>
  <c r="BL514" i="64" s="1"/>
  <c r="CI202" i="46" s="1"/>
  <c r="T202" i="56" s="1"/>
  <c r="BL80" i="64"/>
  <c r="BD367" i="64"/>
  <c r="BD585" i="64"/>
  <c r="BD587" i="64" s="1"/>
  <c r="CA203" i="46" s="1"/>
  <c r="L203" i="56" s="1"/>
  <c r="I30" i="57"/>
  <c r="I57" i="57" s="1"/>
  <c r="I59" i="57" s="1"/>
  <c r="I61" i="57" s="1"/>
  <c r="I248" i="25"/>
  <c r="M207" i="56"/>
  <c r="BZ252" i="46"/>
  <c r="M30" i="57"/>
  <c r="M248" i="25"/>
  <c r="CB252" i="46"/>
  <c r="O207" i="56"/>
  <c r="H40" i="75"/>
  <c r="H22" i="75" s="1"/>
  <c r="X238" i="25"/>
  <c r="C238" i="25"/>
  <c r="BT81" i="46"/>
  <c r="AY512" i="64"/>
  <c r="AY514" i="64" s="1"/>
  <c r="BV202" i="46" s="1"/>
  <c r="G202" i="56" s="1"/>
  <c r="AY439" i="64"/>
  <c r="AY441" i="64" s="1"/>
  <c r="BV201" i="46" s="1"/>
  <c r="G201" i="56" s="1"/>
  <c r="AX80" i="64"/>
  <c r="AX512" i="64"/>
  <c r="AX514" i="64" s="1"/>
  <c r="BU202" i="46" s="1"/>
  <c r="F202" i="56" s="1"/>
  <c r="BF439" i="64"/>
  <c r="BF441" i="64" s="1"/>
  <c r="CC201" i="46" s="1"/>
  <c r="N201" i="56" s="1"/>
  <c r="BF512" i="64"/>
  <c r="BF514" i="64" s="1"/>
  <c r="CC202" i="46" s="1"/>
  <c r="N202" i="56" s="1"/>
  <c r="P39" i="65"/>
  <c r="P18" i="65" s="1"/>
  <c r="P45" i="69"/>
  <c r="P24" i="69" s="1"/>
  <c r="P38" i="73"/>
  <c r="P19" i="73" s="1"/>
  <c r="P34" i="47"/>
  <c r="P34" i="70"/>
  <c r="P20" i="70" s="1"/>
  <c r="P42" i="74"/>
  <c r="P22" i="74" s="1"/>
  <c r="P40" i="75"/>
  <c r="P22" i="75" s="1"/>
  <c r="P33" i="71"/>
  <c r="P19" i="71" s="1"/>
  <c r="AZ439" i="64"/>
  <c r="AZ441" i="64" s="1"/>
  <c r="BW201" i="46" s="1"/>
  <c r="H201" i="56" s="1"/>
  <c r="AZ512" i="64"/>
  <c r="AZ514" i="64" s="1"/>
  <c r="BW202" i="46" s="1"/>
  <c r="H202" i="56" s="1"/>
  <c r="C26" i="70"/>
  <c r="C26" i="47"/>
  <c r="C30" i="73"/>
  <c r="BP439" i="64"/>
  <c r="BP441" i="64" s="1"/>
  <c r="CM201" i="46" s="1"/>
  <c r="X201" i="56" s="1"/>
  <c r="BP512" i="64"/>
  <c r="BP514" i="64" s="1"/>
  <c r="CM202" i="46" s="1"/>
  <c r="X202" i="56" s="1"/>
  <c r="E203" i="56"/>
  <c r="O248" i="25"/>
  <c r="O30" i="57"/>
  <c r="O57" i="57" s="1"/>
  <c r="O59" i="57" s="1"/>
  <c r="O61" i="57" s="1"/>
  <c r="R32" i="57"/>
  <c r="J45" i="69"/>
  <c r="J24" i="69" s="1"/>
  <c r="J30" i="57"/>
  <c r="J57" i="57" s="1"/>
  <c r="J59" i="57" s="1"/>
  <c r="J61" i="57" s="1"/>
  <c r="J248" i="25"/>
  <c r="T34" i="47"/>
  <c r="T248" i="25"/>
  <c r="T30" i="57"/>
  <c r="T57" i="57" s="1"/>
  <c r="T59" i="57" s="1"/>
  <c r="T61" i="57" s="1"/>
  <c r="G32" i="57"/>
  <c r="F40" i="75"/>
  <c r="F22" i="75" s="1"/>
  <c r="L40" i="75"/>
  <c r="L22" i="75" s="1"/>
  <c r="BM585" i="64"/>
  <c r="BM587" i="64" s="1"/>
  <c r="CJ203" i="46" s="1"/>
  <c r="U203" i="56" s="1"/>
  <c r="BM439" i="64"/>
  <c r="BM441" i="64" s="1"/>
  <c r="CJ201" i="46" s="1"/>
  <c r="U201" i="56" s="1"/>
  <c r="M42" i="74"/>
  <c r="M22" i="74" s="1"/>
  <c r="M38" i="73"/>
  <c r="M19" i="73" s="1"/>
  <c r="M33" i="71"/>
  <c r="M19" i="71" s="1"/>
  <c r="BG151" i="64"/>
  <c r="BG153" i="64" s="1"/>
  <c r="BG293" i="64"/>
  <c r="BG295" i="64" s="1"/>
  <c r="CD82" i="46" s="1"/>
  <c r="O82" i="56" s="1"/>
  <c r="BI293" i="64"/>
  <c r="BI295" i="64" s="1"/>
  <c r="CF82" i="46" s="1"/>
  <c r="Q82" i="56" s="1"/>
  <c r="BI439" i="64"/>
  <c r="BI441" i="64" s="1"/>
  <c r="CF201" i="46" s="1"/>
  <c r="Q201" i="56" s="1"/>
  <c r="CL253" i="46"/>
  <c r="U39" i="65"/>
  <c r="U18" i="65" s="1"/>
  <c r="U42" i="74"/>
  <c r="U22" i="74" s="1"/>
  <c r="U34" i="70"/>
  <c r="U20" i="70" s="1"/>
  <c r="U33" i="71"/>
  <c r="U19" i="71" s="1"/>
  <c r="U38" i="73"/>
  <c r="U19" i="73" s="1"/>
  <c r="U40" i="75"/>
  <c r="U22" i="75" s="1"/>
  <c r="U45" i="69"/>
  <c r="U24" i="69" s="1"/>
  <c r="U34" i="47"/>
  <c r="E38" i="73"/>
  <c r="E19" i="73" s="1"/>
  <c r="E42" i="74"/>
  <c r="E22" i="74" s="1"/>
  <c r="E39" i="65"/>
  <c r="E18" i="65" s="1"/>
  <c r="E34" i="47"/>
  <c r="E45" i="69"/>
  <c r="E24" i="69" s="1"/>
  <c r="E33" i="71"/>
  <c r="E19" i="71" s="1"/>
  <c r="E40" i="75"/>
  <c r="E22" i="75" s="1"/>
  <c r="C37" i="72"/>
  <c r="C18" i="72" s="1"/>
  <c r="E34" i="70"/>
  <c r="E20" i="70" s="1"/>
  <c r="BH512" i="64"/>
  <c r="BH514" i="64" s="1"/>
  <c r="CE202" i="46" s="1"/>
  <c r="P202" i="56" s="1"/>
  <c r="BH151" i="64"/>
  <c r="BH153" i="64" s="1"/>
  <c r="BJ367" i="64"/>
  <c r="BJ151" i="64"/>
  <c r="BJ153" i="64" s="1"/>
  <c r="BO222" i="64"/>
  <c r="BO224" i="64" s="1"/>
  <c r="BO369" i="64"/>
  <c r="CL200" i="46" s="1"/>
  <c r="W200" i="56" s="1"/>
  <c r="BA367" i="64"/>
  <c r="BA151" i="64"/>
  <c r="BA153" i="64" s="1"/>
  <c r="D38" i="74"/>
  <c r="D29" i="71"/>
  <c r="D41" i="69"/>
  <c r="D34" i="73"/>
  <c r="D30" i="47"/>
  <c r="D30" i="70"/>
  <c r="AW369" i="64"/>
  <c r="BT200" i="46" s="1"/>
  <c r="D35" i="65"/>
  <c r="D36" i="75"/>
  <c r="P248" i="25"/>
  <c r="P30" i="57"/>
  <c r="E248" i="25"/>
  <c r="E30" i="57"/>
  <c r="F248" i="25"/>
  <c r="F30" i="57"/>
  <c r="F57" i="57" s="1"/>
  <c r="F59" i="57" s="1"/>
  <c r="F61" i="57" s="1"/>
  <c r="U248" i="25"/>
  <c r="U30" i="57"/>
  <c r="U57" i="57" s="1"/>
  <c r="U59" i="57" s="1"/>
  <c r="U61" i="57" s="1"/>
  <c r="BN80" i="64"/>
  <c r="BN585" i="64"/>
  <c r="BN587" i="64" s="1"/>
  <c r="CK203" i="46" s="1"/>
  <c r="V203" i="56" s="1"/>
  <c r="J252" i="56"/>
  <c r="I48" i="57"/>
  <c r="BB512" i="64"/>
  <c r="BB514" i="64" s="1"/>
  <c r="BY202" i="46" s="1"/>
  <c r="J202" i="56" s="1"/>
  <c r="BB585" i="64"/>
  <c r="BB587" i="64" s="1"/>
  <c r="BY203" i="46" s="1"/>
  <c r="J203" i="56" s="1"/>
  <c r="N38" i="73"/>
  <c r="N19" i="73" s="1"/>
  <c r="N34" i="70"/>
  <c r="N20" i="70" s="1"/>
  <c r="N45" i="69"/>
  <c r="N24" i="69" s="1"/>
  <c r="N40" i="75"/>
  <c r="N22" i="75" s="1"/>
  <c r="N39" i="65"/>
  <c r="N18" i="65" s="1"/>
  <c r="N42" i="74"/>
  <c r="N22" i="74" s="1"/>
  <c r="N33" i="71"/>
  <c r="N19" i="71" s="1"/>
  <c r="N34" i="47"/>
  <c r="G48" i="57"/>
  <c r="H252" i="56"/>
  <c r="BL439" i="64"/>
  <c r="BL441" i="64" s="1"/>
  <c r="CI201" i="46" s="1"/>
  <c r="T201" i="56" s="1"/>
  <c r="BL367" i="64"/>
  <c r="BD151" i="64"/>
  <c r="BD153" i="64" s="1"/>
  <c r="BD512" i="64"/>
  <c r="BD514" i="64" s="1"/>
  <c r="CA202" i="46" s="1"/>
  <c r="L202" i="56" s="1"/>
  <c r="BQ60" i="64"/>
  <c r="J207" i="56"/>
  <c r="BW252" i="46"/>
  <c r="L32" i="57"/>
  <c r="N207" i="56"/>
  <c r="CA252" i="46"/>
  <c r="H30" i="57"/>
  <c r="AY367" i="64"/>
  <c r="AY222" i="64"/>
  <c r="AY224" i="64" s="1"/>
  <c r="BV81" i="46" s="1"/>
  <c r="G81" i="56" s="1"/>
  <c r="K252" i="56"/>
  <c r="J48" i="57"/>
  <c r="AX222" i="64"/>
  <c r="AX224" i="64" s="1"/>
  <c r="AX585" i="64"/>
  <c r="AX587" i="64" s="1"/>
  <c r="BU203" i="46" s="1"/>
  <c r="F203" i="56" s="1"/>
  <c r="BF151" i="64"/>
  <c r="BF153" i="64" s="1"/>
  <c r="BF293" i="64"/>
  <c r="BF295" i="64" s="1"/>
  <c r="CC82" i="46" s="1"/>
  <c r="N82" i="56" s="1"/>
  <c r="R252" i="56"/>
  <c r="Q48" i="57"/>
  <c r="AZ367" i="64"/>
  <c r="AZ222" i="64"/>
  <c r="AZ224" i="64" s="1"/>
  <c r="C25" i="71"/>
  <c r="C34" i="74"/>
  <c r="BP222" i="64"/>
  <c r="BP224" i="64" s="1"/>
  <c r="BP151" i="64"/>
  <c r="BP153" i="64" s="1"/>
  <c r="BQ492" i="64"/>
  <c r="CK252" i="46"/>
  <c r="X207" i="56"/>
  <c r="CN208" i="46"/>
  <c r="CO208" i="46" s="1"/>
  <c r="E208" i="56"/>
  <c r="CN209" i="46"/>
  <c r="CO209" i="46" s="1"/>
  <c r="E209" i="56"/>
  <c r="BQ273" i="64"/>
  <c r="CH252" i="46"/>
  <c r="U207" i="56"/>
  <c r="G42" i="74"/>
  <c r="G22" i="74" s="1"/>
  <c r="G248" i="25"/>
  <c r="G30" i="57"/>
  <c r="S32" i="57"/>
  <c r="K248" i="25"/>
  <c r="K30" i="57"/>
  <c r="K57" i="57" s="1"/>
  <c r="K59" i="57" s="1"/>
  <c r="K61" i="57" s="1"/>
  <c r="F38" i="73"/>
  <c r="F19" i="73" s="1"/>
  <c r="F39" i="65"/>
  <c r="F18" i="65" s="1"/>
  <c r="F34" i="47"/>
  <c r="F42" i="74"/>
  <c r="F22" i="74" s="1"/>
  <c r="BM367" i="64"/>
  <c r="BM222" i="64"/>
  <c r="BM224" i="64" s="1"/>
  <c r="M39" i="65"/>
  <c r="M18" i="65" s="1"/>
  <c r="M34" i="70"/>
  <c r="M20" i="70" s="1"/>
  <c r="BG80" i="64"/>
  <c r="BG439" i="64"/>
  <c r="BG441" i="64" s="1"/>
  <c r="CD201" i="46" s="1"/>
  <c r="O201" i="56" s="1"/>
  <c r="BI222" i="64"/>
  <c r="BI224" i="64" s="1"/>
  <c r="BI151" i="64"/>
  <c r="BI153" i="64" s="1"/>
  <c r="G228" i="47" l="1"/>
  <c r="G381" i="47" s="1"/>
  <c r="R228" i="47"/>
  <c r="R381" i="47" s="1"/>
  <c r="M131" i="47"/>
  <c r="M319" i="47" s="1"/>
  <c r="BU81" i="46"/>
  <c r="F81" i="56" s="1"/>
  <c r="E49" i="57" s="1"/>
  <c r="V31" i="57"/>
  <c r="CL81" i="46"/>
  <c r="W81" i="56" s="1"/>
  <c r="V49" i="57" s="1"/>
  <c r="L34" i="73"/>
  <c r="CJ81" i="46"/>
  <c r="U81" i="56" s="1"/>
  <c r="T49" i="57" s="1"/>
  <c r="F49" i="57"/>
  <c r="CH81" i="46"/>
  <c r="S81" i="56" s="1"/>
  <c r="R49" i="57" s="1"/>
  <c r="BQ512" i="64"/>
  <c r="BQ514" i="64" s="1"/>
  <c r="CB81" i="46"/>
  <c r="M81" i="56" s="1"/>
  <c r="L49" i="57" s="1"/>
  <c r="V41" i="69"/>
  <c r="V18" i="69" s="1"/>
  <c r="V36" i="75"/>
  <c r="V19" i="75" s="1"/>
  <c r="CK81" i="46"/>
  <c r="V81" i="56" s="1"/>
  <c r="U49" i="57" s="1"/>
  <c r="V29" i="71"/>
  <c r="V16" i="71" s="1"/>
  <c r="L38" i="74"/>
  <c r="L19" i="74" s="1"/>
  <c r="BQ439" i="64"/>
  <c r="BQ441" i="64" s="1"/>
  <c r="CN201" i="46" s="1"/>
  <c r="CO201" i="46" s="1"/>
  <c r="BY81" i="46"/>
  <c r="J81" i="56" s="1"/>
  <c r="I49" i="57" s="1"/>
  <c r="BQ80" i="64"/>
  <c r="BQ82" i="64" s="1"/>
  <c r="V30" i="47"/>
  <c r="W131" i="47"/>
  <c r="W319" i="47" s="1"/>
  <c r="W228" i="47"/>
  <c r="W381" i="47" s="1"/>
  <c r="BQ293" i="64"/>
  <c r="BQ295" i="64" s="1"/>
  <c r="BW81" i="46"/>
  <c r="H81" i="56" s="1"/>
  <c r="G49" i="57" s="1"/>
  <c r="V34" i="73"/>
  <c r="L31" i="57"/>
  <c r="L29" i="71"/>
  <c r="L16" i="71" s="1"/>
  <c r="BZ81" i="46"/>
  <c r="K81" i="56" s="1"/>
  <c r="J49" i="57" s="1"/>
  <c r="CI81" i="46"/>
  <c r="T81" i="56" s="1"/>
  <c r="S49" i="57" s="1"/>
  <c r="K20" i="44"/>
  <c r="L20" i="44" s="1"/>
  <c r="J249" i="44" s="1"/>
  <c r="V30" i="70"/>
  <c r="V17" i="70" s="1"/>
  <c r="V35" i="65"/>
  <c r="V38" i="74"/>
  <c r="V19" i="74" s="1"/>
  <c r="L36" i="75"/>
  <c r="L19" i="75" s="1"/>
  <c r="L41" i="69"/>
  <c r="L18" i="69" s="1"/>
  <c r="L35" i="65"/>
  <c r="L30" i="70"/>
  <c r="L17" i="70" s="1"/>
  <c r="L30" i="47"/>
  <c r="CM81" i="46"/>
  <c r="X81" i="56" s="1"/>
  <c r="W49" i="57" s="1"/>
  <c r="BQ151" i="64"/>
  <c r="BQ153" i="64" s="1"/>
  <c r="BQ367" i="64"/>
  <c r="BQ369" i="64" s="1"/>
  <c r="BQ222" i="64"/>
  <c r="BQ224" i="64" s="1"/>
  <c r="BQ585" i="64"/>
  <c r="BQ587" i="64" s="1"/>
  <c r="C48" i="57"/>
  <c r="D201" i="56"/>
  <c r="K199" i="44" s="1"/>
  <c r="L199" i="44" s="1"/>
  <c r="H57" i="57"/>
  <c r="H59" i="57" s="1"/>
  <c r="H61" i="57" s="1"/>
  <c r="D39" i="65"/>
  <c r="D34" i="47"/>
  <c r="D208" i="56"/>
  <c r="K206" i="44" s="1"/>
  <c r="L206" i="44" s="1"/>
  <c r="D33" i="71"/>
  <c r="D30" i="57"/>
  <c r="D248" i="25"/>
  <c r="D45" i="69"/>
  <c r="D38" i="73"/>
  <c r="D34" i="70"/>
  <c r="D42" i="74"/>
  <c r="D40" i="75"/>
  <c r="M33" i="57"/>
  <c r="I33" i="57"/>
  <c r="S38" i="74"/>
  <c r="S19" i="74" s="1"/>
  <c r="S30" i="70"/>
  <c r="S17" i="70" s="1"/>
  <c r="S41" i="69"/>
  <c r="S18" i="69" s="1"/>
  <c r="S30" i="47"/>
  <c r="S35" i="65"/>
  <c r="BL369" i="64"/>
  <c r="CI200" i="46" s="1"/>
  <c r="T200" i="56" s="1"/>
  <c r="S31" i="57" s="1"/>
  <c r="S29" i="71"/>
  <c r="S16" i="71" s="1"/>
  <c r="S36" i="75"/>
  <c r="S19" i="75" s="1"/>
  <c r="S34" i="73"/>
  <c r="N228" i="47"/>
  <c r="N381" i="47" s="1"/>
  <c r="N131" i="47"/>
  <c r="N319" i="47" s="1"/>
  <c r="P57" i="57"/>
  <c r="P59" i="57" s="1"/>
  <c r="P61" i="57" s="1"/>
  <c r="E200" i="56"/>
  <c r="D18" i="69"/>
  <c r="BA369" i="64"/>
  <c r="BX200" i="46" s="1"/>
  <c r="I200" i="56" s="1"/>
  <c r="H31" i="57" s="1"/>
  <c r="H34" i="57" s="1"/>
  <c r="H40" i="57" s="1"/>
  <c r="H36" i="75"/>
  <c r="H19" i="75" s="1"/>
  <c r="H29" i="71"/>
  <c r="H16" i="71" s="1"/>
  <c r="H41" i="69"/>
  <c r="H18" i="69" s="1"/>
  <c r="H30" i="70"/>
  <c r="H17" i="70" s="1"/>
  <c r="H35" i="65"/>
  <c r="H38" i="74"/>
  <c r="H19" i="74" s="1"/>
  <c r="H34" i="73"/>
  <c r="H30" i="47"/>
  <c r="BJ369" i="64"/>
  <c r="CG200" i="46" s="1"/>
  <c r="R200" i="56" s="1"/>
  <c r="Q31" i="57" s="1"/>
  <c r="Q34" i="73"/>
  <c r="Q41" i="69"/>
  <c r="Q18" i="69" s="1"/>
  <c r="Q30" i="47"/>
  <c r="Q30" i="70"/>
  <c r="Q17" i="70" s="1"/>
  <c r="Q35" i="65"/>
  <c r="Q38" i="74"/>
  <c r="Q19" i="74" s="1"/>
  <c r="Q29" i="71"/>
  <c r="Q16" i="71" s="1"/>
  <c r="Q36" i="75"/>
  <c r="Q19" i="75" s="1"/>
  <c r="E131" i="47"/>
  <c r="E319" i="47" s="1"/>
  <c r="E228" i="47"/>
  <c r="E381" i="47" s="1"/>
  <c r="T254" i="25"/>
  <c r="T331" i="25"/>
  <c r="T338" i="25" s="1"/>
  <c r="CN203" i="46"/>
  <c r="CO203" i="46" s="1"/>
  <c r="AX82" i="64"/>
  <c r="BU78" i="46" s="1"/>
  <c r="E27" i="47"/>
  <c r="E28" i="47" s="1"/>
  <c r="E82" i="47" s="1"/>
  <c r="E278" i="47" s="1"/>
  <c r="C30" i="72"/>
  <c r="C31" i="72" s="1"/>
  <c r="C45" i="72" s="1"/>
  <c r="C46" i="72" s="1"/>
  <c r="C20" i="72" s="1"/>
  <c r="E26" i="71"/>
  <c r="E27" i="71" s="1"/>
  <c r="E50" i="71" s="1"/>
  <c r="E51" i="71" s="1"/>
  <c r="E21" i="71" s="1"/>
  <c r="E27" i="70"/>
  <c r="E28" i="70" s="1"/>
  <c r="E51" i="70" s="1"/>
  <c r="E52" i="70" s="1"/>
  <c r="E22" i="70" s="1"/>
  <c r="E35" i="74"/>
  <c r="E36" i="74" s="1"/>
  <c r="E59" i="74" s="1"/>
  <c r="E60" i="74" s="1"/>
  <c r="E24" i="74" s="1"/>
  <c r="E32" i="65"/>
  <c r="E33" i="65" s="1"/>
  <c r="E47" i="65" s="1"/>
  <c r="E48" i="65" s="1"/>
  <c r="E20" i="65" s="1"/>
  <c r="E38" i="69"/>
  <c r="E39" i="69" s="1"/>
  <c r="E66" i="69" s="1"/>
  <c r="E67" i="69" s="1"/>
  <c r="E26" i="69" s="1"/>
  <c r="E33" i="75"/>
  <c r="E34" i="75" s="1"/>
  <c r="E57" i="75" s="1"/>
  <c r="E58" i="75" s="1"/>
  <c r="E24" i="75" s="1"/>
  <c r="E31" i="73"/>
  <c r="E32" i="73" s="1"/>
  <c r="E46" i="73" s="1"/>
  <c r="E47" i="73" s="1"/>
  <c r="E21" i="73" s="1"/>
  <c r="L33" i="57"/>
  <c r="K29" i="71"/>
  <c r="K16" i="71" s="1"/>
  <c r="K36" i="75"/>
  <c r="K19" i="75" s="1"/>
  <c r="BD369" i="64"/>
  <c r="CA200" i="46" s="1"/>
  <c r="L200" i="56" s="1"/>
  <c r="K31" i="57" s="1"/>
  <c r="K35" i="65"/>
  <c r="K30" i="47"/>
  <c r="K30" i="70"/>
  <c r="K17" i="70" s="1"/>
  <c r="K34" i="73"/>
  <c r="K38" i="74"/>
  <c r="K19" i="74" s="1"/>
  <c r="K41" i="69"/>
  <c r="K18" i="69" s="1"/>
  <c r="I32" i="65"/>
  <c r="I33" i="65" s="1"/>
  <c r="I47" i="65" s="1"/>
  <c r="I48" i="65" s="1"/>
  <c r="I20" i="65" s="1"/>
  <c r="I35" i="74"/>
  <c r="I36" i="74" s="1"/>
  <c r="I59" i="74" s="1"/>
  <c r="I60" i="74" s="1"/>
  <c r="I27" i="70"/>
  <c r="I28" i="70" s="1"/>
  <c r="I51" i="70" s="1"/>
  <c r="I52" i="70" s="1"/>
  <c r="BB82" i="64"/>
  <c r="BY78" i="46" s="1"/>
  <c r="I31" i="73"/>
  <c r="I32" i="73" s="1"/>
  <c r="I46" i="73" s="1"/>
  <c r="I47" i="73" s="1"/>
  <c r="I21" i="73" s="1"/>
  <c r="I38" i="69"/>
  <c r="I39" i="69" s="1"/>
  <c r="I66" i="69" s="1"/>
  <c r="I67" i="69" s="1"/>
  <c r="I26" i="69" s="1"/>
  <c r="I26" i="71"/>
  <c r="I27" i="71" s="1"/>
  <c r="I50" i="71" s="1"/>
  <c r="I51" i="71" s="1"/>
  <c r="I21" i="71" s="1"/>
  <c r="I33" i="75"/>
  <c r="I34" i="75" s="1"/>
  <c r="I57" i="75" s="1"/>
  <c r="I58" i="75" s="1"/>
  <c r="I27" i="47"/>
  <c r="I28" i="47" s="1"/>
  <c r="I82" i="47" s="1"/>
  <c r="I278" i="47" s="1"/>
  <c r="V331" i="25"/>
  <c r="V338" i="25" s="1"/>
  <c r="V254" i="25"/>
  <c r="K131" i="47"/>
  <c r="K319" i="47" s="1"/>
  <c r="K228" i="47"/>
  <c r="K381" i="47" s="1"/>
  <c r="V35" i="74"/>
  <c r="V36" i="74" s="1"/>
  <c r="V59" i="74" s="1"/>
  <c r="V60" i="74" s="1"/>
  <c r="V24" i="74" s="1"/>
  <c r="BO82" i="64"/>
  <c r="CL78" i="46" s="1"/>
  <c r="V27" i="70"/>
  <c r="V28" i="70" s="1"/>
  <c r="V51" i="70" s="1"/>
  <c r="V52" i="70" s="1"/>
  <c r="V22" i="70" s="1"/>
  <c r="V26" i="71"/>
  <c r="V27" i="71" s="1"/>
  <c r="V50" i="71" s="1"/>
  <c r="V51" i="71" s="1"/>
  <c r="V21" i="71" s="1"/>
  <c r="V31" i="73"/>
  <c r="V32" i="73" s="1"/>
  <c r="V46" i="73" s="1"/>
  <c r="V47" i="73" s="1"/>
  <c r="V21" i="73" s="1"/>
  <c r="V32" i="65"/>
  <c r="V33" i="65" s="1"/>
  <c r="V47" i="65" s="1"/>
  <c r="V48" i="65" s="1"/>
  <c r="V20" i="65" s="1"/>
  <c r="V27" i="47"/>
  <c r="V28" i="47" s="1"/>
  <c r="V82" i="47" s="1"/>
  <c r="V278" i="47" s="1"/>
  <c r="V33" i="75"/>
  <c r="V34" i="75" s="1"/>
  <c r="V57" i="75" s="1"/>
  <c r="V58" i="75" s="1"/>
  <c r="V24" i="75" s="1"/>
  <c r="V38" i="69"/>
  <c r="V39" i="69" s="1"/>
  <c r="V66" i="69" s="1"/>
  <c r="V67" i="69" s="1"/>
  <c r="V26" i="69" s="1"/>
  <c r="P33" i="75"/>
  <c r="P34" i="75" s="1"/>
  <c r="P57" i="75" s="1"/>
  <c r="P58" i="75" s="1"/>
  <c r="P24" i="75" s="1"/>
  <c r="P35" i="74"/>
  <c r="P36" i="74" s="1"/>
  <c r="P59" i="74" s="1"/>
  <c r="P60" i="74" s="1"/>
  <c r="P27" i="47"/>
  <c r="P28" i="47" s="1"/>
  <c r="P82" i="47" s="1"/>
  <c r="P278" i="47" s="1"/>
  <c r="BI82" i="64"/>
  <c r="CF78" i="46" s="1"/>
  <c r="P31" i="73"/>
  <c r="P32" i="73" s="1"/>
  <c r="P46" i="73" s="1"/>
  <c r="P47" i="73" s="1"/>
  <c r="P21" i="73" s="1"/>
  <c r="P38" i="69"/>
  <c r="P39" i="69" s="1"/>
  <c r="P66" i="69" s="1"/>
  <c r="P67" i="69" s="1"/>
  <c r="P26" i="69" s="1"/>
  <c r="P26" i="71"/>
  <c r="P27" i="71" s="1"/>
  <c r="P50" i="71" s="1"/>
  <c r="P51" i="71" s="1"/>
  <c r="P27" i="70"/>
  <c r="P28" i="70" s="1"/>
  <c r="P51" i="70" s="1"/>
  <c r="P52" i="70" s="1"/>
  <c r="P22" i="70" s="1"/>
  <c r="P32" i="65"/>
  <c r="P33" i="65" s="1"/>
  <c r="P47" i="65" s="1"/>
  <c r="P48" i="65" s="1"/>
  <c r="P20" i="65" s="1"/>
  <c r="H131" i="47"/>
  <c r="H319" i="47" s="1"/>
  <c r="H228" i="47"/>
  <c r="H381" i="47" s="1"/>
  <c r="Q331" i="25"/>
  <c r="Q338" i="25" s="1"/>
  <c r="Q254" i="25"/>
  <c r="N254" i="25"/>
  <c r="N331" i="25"/>
  <c r="N338" i="25" s="1"/>
  <c r="V228" i="47"/>
  <c r="V381" i="47" s="1"/>
  <c r="V131" i="47"/>
  <c r="V319" i="47" s="1"/>
  <c r="CD81" i="46"/>
  <c r="O81" i="56" s="1"/>
  <c r="N49" i="57" s="1"/>
  <c r="J228" i="47"/>
  <c r="J381" i="47" s="1"/>
  <c r="J131" i="47"/>
  <c r="J319" i="47" s="1"/>
  <c r="CN82" i="46"/>
  <c r="CO82" i="46" s="1"/>
  <c r="D207" i="56"/>
  <c r="K205" i="44" s="1"/>
  <c r="L205" i="44" s="1"/>
  <c r="D33" i="57"/>
  <c r="R33" i="57"/>
  <c r="D202" i="56"/>
  <c r="K200" i="44" s="1"/>
  <c r="L200" i="44" s="1"/>
  <c r="G32" i="65"/>
  <c r="G33" i="65" s="1"/>
  <c r="G47" i="65" s="1"/>
  <c r="G48" i="65" s="1"/>
  <c r="G20" i="65" s="1"/>
  <c r="G33" i="75"/>
  <c r="G34" i="75" s="1"/>
  <c r="G57" i="75" s="1"/>
  <c r="G58" i="75" s="1"/>
  <c r="G24" i="75" s="1"/>
  <c r="G26" i="71"/>
  <c r="G27" i="71" s="1"/>
  <c r="G50" i="71" s="1"/>
  <c r="G51" i="71" s="1"/>
  <c r="G21" i="71" s="1"/>
  <c r="G38" i="69"/>
  <c r="G39" i="69" s="1"/>
  <c r="G66" i="69" s="1"/>
  <c r="G67" i="69" s="1"/>
  <c r="G26" i="69" s="1"/>
  <c r="G27" i="70"/>
  <c r="G28" i="70" s="1"/>
  <c r="G51" i="70" s="1"/>
  <c r="G52" i="70" s="1"/>
  <c r="G22" i="70" s="1"/>
  <c r="G31" i="73"/>
  <c r="G32" i="73" s="1"/>
  <c r="G46" i="73" s="1"/>
  <c r="G47" i="73" s="1"/>
  <c r="G21" i="73" s="1"/>
  <c r="AZ82" i="64"/>
  <c r="BW78" i="46" s="1"/>
  <c r="G35" i="74"/>
  <c r="G36" i="74" s="1"/>
  <c r="G59" i="74" s="1"/>
  <c r="G60" i="74" s="1"/>
  <c r="G24" i="74" s="1"/>
  <c r="G27" i="47"/>
  <c r="G28" i="47" s="1"/>
  <c r="G82" i="47" s="1"/>
  <c r="G278" i="47" s="1"/>
  <c r="M38" i="74"/>
  <c r="M19" i="74" s="1"/>
  <c r="M36" i="75"/>
  <c r="M19" i="75" s="1"/>
  <c r="M30" i="47"/>
  <c r="M34" i="73"/>
  <c r="M30" i="70"/>
  <c r="M17" i="70" s="1"/>
  <c r="M35" i="65"/>
  <c r="M29" i="71"/>
  <c r="M16" i="71" s="1"/>
  <c r="BF369" i="64"/>
  <c r="CC200" i="46" s="1"/>
  <c r="N200" i="56" s="1"/>
  <c r="M31" i="57" s="1"/>
  <c r="M41" i="69"/>
  <c r="M18" i="69" s="1"/>
  <c r="L254" i="25"/>
  <c r="L331" i="25"/>
  <c r="L338" i="25" s="1"/>
  <c r="D33" i="65"/>
  <c r="D36" i="74"/>
  <c r="F33" i="57"/>
  <c r="P33" i="57"/>
  <c r="P24" i="74"/>
  <c r="P21" i="71"/>
  <c r="Q32" i="65"/>
  <c r="Q33" i="65" s="1"/>
  <c r="Q47" i="65" s="1"/>
  <c r="Q48" i="65" s="1"/>
  <c r="Q20" i="65" s="1"/>
  <c r="Q27" i="47"/>
  <c r="Q28" i="47" s="1"/>
  <c r="Q82" i="47" s="1"/>
  <c r="Q278" i="47" s="1"/>
  <c r="Q33" i="75"/>
  <c r="Q34" i="75" s="1"/>
  <c r="Q57" i="75" s="1"/>
  <c r="Q58" i="75" s="1"/>
  <c r="Q24" i="75" s="1"/>
  <c r="L27" i="70"/>
  <c r="L28" i="70" s="1"/>
  <c r="L51" i="70" s="1"/>
  <c r="L52" i="70" s="1"/>
  <c r="L22" i="70" s="1"/>
  <c r="M78" i="56"/>
  <c r="D209" i="56"/>
  <c r="K207" i="44" s="1"/>
  <c r="L207" i="44" s="1"/>
  <c r="D32" i="57"/>
  <c r="C32" i="57" s="1"/>
  <c r="B16" i="79" s="1"/>
  <c r="W33" i="57"/>
  <c r="G57" i="57"/>
  <c r="G59" i="57" s="1"/>
  <c r="G61" i="57" s="1"/>
  <c r="CF81" i="46"/>
  <c r="Q81" i="56" s="1"/>
  <c r="P49" i="57" s="1"/>
  <c r="F228" i="47"/>
  <c r="F381" i="47" s="1"/>
  <c r="F131" i="47"/>
  <c r="F319" i="47" s="1"/>
  <c r="K331" i="25"/>
  <c r="K338" i="25" s="1"/>
  <c r="K254" i="25"/>
  <c r="G331" i="25"/>
  <c r="G338" i="25" s="1"/>
  <c r="G254" i="25"/>
  <c r="F34" i="73"/>
  <c r="F30" i="47"/>
  <c r="F36" i="75"/>
  <c r="F19" i="75" s="1"/>
  <c r="F30" i="70"/>
  <c r="F17" i="70" s="1"/>
  <c r="F35" i="65"/>
  <c r="AY369" i="64"/>
  <c r="BV200" i="46" s="1"/>
  <c r="G200" i="56" s="1"/>
  <c r="F31" i="57" s="1"/>
  <c r="F41" i="69"/>
  <c r="F18" i="69" s="1"/>
  <c r="F29" i="71"/>
  <c r="F16" i="71" s="1"/>
  <c r="F38" i="74"/>
  <c r="F19" i="74" s="1"/>
  <c r="U33" i="75"/>
  <c r="U34" i="75" s="1"/>
  <c r="U57" i="75" s="1"/>
  <c r="U58" i="75" s="1"/>
  <c r="U24" i="75" s="1"/>
  <c r="U27" i="70"/>
  <c r="U28" i="70" s="1"/>
  <c r="U51" i="70" s="1"/>
  <c r="U52" i="70" s="1"/>
  <c r="U22" i="70" s="1"/>
  <c r="U35" i="74"/>
  <c r="U36" i="74" s="1"/>
  <c r="U59" i="74" s="1"/>
  <c r="U60" i="74" s="1"/>
  <c r="U24" i="74" s="1"/>
  <c r="U26" i="71"/>
  <c r="U27" i="71" s="1"/>
  <c r="U50" i="71" s="1"/>
  <c r="U51" i="71" s="1"/>
  <c r="U21" i="71" s="1"/>
  <c r="U38" i="69"/>
  <c r="U39" i="69" s="1"/>
  <c r="U66" i="69" s="1"/>
  <c r="U67" i="69" s="1"/>
  <c r="U26" i="69" s="1"/>
  <c r="U31" i="73"/>
  <c r="U32" i="73" s="1"/>
  <c r="U46" i="73" s="1"/>
  <c r="U47" i="73" s="1"/>
  <c r="U21" i="73" s="1"/>
  <c r="U32" i="65"/>
  <c r="U33" i="65" s="1"/>
  <c r="U47" i="65" s="1"/>
  <c r="U48" i="65" s="1"/>
  <c r="U20" i="65" s="1"/>
  <c r="U27" i="47"/>
  <c r="U28" i="47" s="1"/>
  <c r="U82" i="47" s="1"/>
  <c r="U278" i="47" s="1"/>
  <c r="BN82" i="64"/>
  <c r="CK78" i="46" s="1"/>
  <c r="F331" i="25"/>
  <c r="F338" i="25" s="1"/>
  <c r="F254" i="25"/>
  <c r="P331" i="25"/>
  <c r="P338" i="25" s="1"/>
  <c r="P254" i="25"/>
  <c r="D17" i="70"/>
  <c r="D16" i="71"/>
  <c r="T131" i="47"/>
  <c r="T319" i="47" s="1"/>
  <c r="T228" i="47"/>
  <c r="T381" i="47" s="1"/>
  <c r="D203" i="56"/>
  <c r="K201" i="44" s="1"/>
  <c r="L201" i="44" s="1"/>
  <c r="P131" i="47"/>
  <c r="P319" i="47" s="1"/>
  <c r="P228" i="47"/>
  <c r="P381" i="47" s="1"/>
  <c r="M331" i="25"/>
  <c r="M338" i="25" s="1"/>
  <c r="M254" i="25"/>
  <c r="I254" i="25"/>
  <c r="I331" i="25"/>
  <c r="I338" i="25" s="1"/>
  <c r="S33" i="75"/>
  <c r="S34" i="75" s="1"/>
  <c r="S57" i="75" s="1"/>
  <c r="S58" i="75" s="1"/>
  <c r="S24" i="75" s="1"/>
  <c r="S38" i="69"/>
  <c r="S39" i="69" s="1"/>
  <c r="S66" i="69" s="1"/>
  <c r="S67" i="69" s="1"/>
  <c r="S26" i="69" s="1"/>
  <c r="S32" i="65"/>
  <c r="S33" i="65" s="1"/>
  <c r="S47" i="65" s="1"/>
  <c r="S48" i="65" s="1"/>
  <c r="S20" i="65" s="1"/>
  <c r="S27" i="70"/>
  <c r="S28" i="70" s="1"/>
  <c r="S51" i="70" s="1"/>
  <c r="S52" i="70" s="1"/>
  <c r="S22" i="70" s="1"/>
  <c r="BL82" i="64"/>
  <c r="CI78" i="46" s="1"/>
  <c r="S35" i="74"/>
  <c r="S36" i="74" s="1"/>
  <c r="S59" i="74" s="1"/>
  <c r="S60" i="74" s="1"/>
  <c r="S24" i="74" s="1"/>
  <c r="S27" i="47"/>
  <c r="S28" i="47" s="1"/>
  <c r="S82" i="47" s="1"/>
  <c r="S278" i="47" s="1"/>
  <c r="S31" i="73"/>
  <c r="S32" i="73" s="1"/>
  <c r="S46" i="73" s="1"/>
  <c r="S47" i="73" s="1"/>
  <c r="S21" i="73" s="1"/>
  <c r="S26" i="71"/>
  <c r="S27" i="71" s="1"/>
  <c r="S50" i="71" s="1"/>
  <c r="S51" i="71" s="1"/>
  <c r="S21" i="71" s="1"/>
  <c r="I228" i="47"/>
  <c r="I381" i="47" s="1"/>
  <c r="I131" i="47"/>
  <c r="I319" i="47" s="1"/>
  <c r="J27" i="47"/>
  <c r="J28" i="47" s="1"/>
  <c r="J82" i="47" s="1"/>
  <c r="J278" i="47" s="1"/>
  <c r="J27" i="70"/>
  <c r="J28" i="70" s="1"/>
  <c r="J51" i="70" s="1"/>
  <c r="J52" i="70" s="1"/>
  <c r="J22" i="70" s="1"/>
  <c r="J32" i="65"/>
  <c r="J33" i="65" s="1"/>
  <c r="J47" i="65" s="1"/>
  <c r="J48" i="65" s="1"/>
  <c r="J20" i="65" s="1"/>
  <c r="J38" i="69"/>
  <c r="J39" i="69" s="1"/>
  <c r="J66" i="69" s="1"/>
  <c r="J67" i="69" s="1"/>
  <c r="J26" i="69" s="1"/>
  <c r="BC82" i="64"/>
  <c r="BZ78" i="46" s="1"/>
  <c r="J33" i="75"/>
  <c r="J34" i="75" s="1"/>
  <c r="J57" i="75" s="1"/>
  <c r="J58" i="75" s="1"/>
  <c r="J24" i="75" s="1"/>
  <c r="J31" i="73"/>
  <c r="J32" i="73" s="1"/>
  <c r="J46" i="73" s="1"/>
  <c r="J47" i="73" s="1"/>
  <c r="J21" i="73" s="1"/>
  <c r="J26" i="71"/>
  <c r="J27" i="71" s="1"/>
  <c r="J50" i="71" s="1"/>
  <c r="J51" i="71" s="1"/>
  <c r="J21" i="71" s="1"/>
  <c r="J35" i="74"/>
  <c r="J36" i="74" s="1"/>
  <c r="J59" i="74" s="1"/>
  <c r="J60" i="74" s="1"/>
  <c r="J24" i="74" s="1"/>
  <c r="S33" i="57"/>
  <c r="CA81" i="46"/>
  <c r="L81" i="56" s="1"/>
  <c r="K49" i="57" s="1"/>
  <c r="E33" i="57"/>
  <c r="O32" i="65"/>
  <c r="O33" i="65" s="1"/>
  <c r="O47" i="65" s="1"/>
  <c r="O48" i="65" s="1"/>
  <c r="O20" i="65" s="1"/>
  <c r="O26" i="71"/>
  <c r="O27" i="71" s="1"/>
  <c r="O50" i="71" s="1"/>
  <c r="O51" i="71" s="1"/>
  <c r="O21" i="71" s="1"/>
  <c r="BH82" i="64"/>
  <c r="CE78" i="46" s="1"/>
  <c r="O38" i="69"/>
  <c r="O39" i="69" s="1"/>
  <c r="O66" i="69" s="1"/>
  <c r="O67" i="69" s="1"/>
  <c r="O26" i="69" s="1"/>
  <c r="O31" i="73"/>
  <c r="O32" i="73" s="1"/>
  <c r="O46" i="73" s="1"/>
  <c r="O47" i="73" s="1"/>
  <c r="O21" i="73" s="1"/>
  <c r="O27" i="47"/>
  <c r="O28" i="47" s="1"/>
  <c r="O82" i="47" s="1"/>
  <c r="O278" i="47" s="1"/>
  <c r="O33" i="75"/>
  <c r="O34" i="75" s="1"/>
  <c r="O57" i="75" s="1"/>
  <c r="O58" i="75" s="1"/>
  <c r="O24" i="75" s="1"/>
  <c r="O35" i="74"/>
  <c r="O36" i="74" s="1"/>
  <c r="O59" i="74" s="1"/>
  <c r="O60" i="74" s="1"/>
  <c r="O24" i="74" s="1"/>
  <c r="O27" i="70"/>
  <c r="O28" i="70" s="1"/>
  <c r="O51" i="70" s="1"/>
  <c r="O52" i="70" s="1"/>
  <c r="O22" i="70" s="1"/>
  <c r="J35" i="65"/>
  <c r="J34" i="73"/>
  <c r="J30" i="70"/>
  <c r="J17" i="70" s="1"/>
  <c r="J36" i="75"/>
  <c r="J19" i="75" s="1"/>
  <c r="J30" i="47"/>
  <c r="J38" i="74"/>
  <c r="J19" i="74" s="1"/>
  <c r="BC369" i="64"/>
  <c r="BZ200" i="46" s="1"/>
  <c r="K200" i="56" s="1"/>
  <c r="J31" i="57" s="1"/>
  <c r="J29" i="71"/>
  <c r="J16" i="71" s="1"/>
  <c r="J41" i="69"/>
  <c r="J18" i="69" s="1"/>
  <c r="K33" i="57"/>
  <c r="J33" i="57"/>
  <c r="W38" i="69"/>
  <c r="W39" i="69" s="1"/>
  <c r="W66" i="69" s="1"/>
  <c r="W67" i="69" s="1"/>
  <c r="W31" i="73"/>
  <c r="W32" i="73" s="1"/>
  <c r="W46" i="73" s="1"/>
  <c r="W47" i="73" s="1"/>
  <c r="W21" i="73" s="1"/>
  <c r="W27" i="70"/>
  <c r="W28" i="70" s="1"/>
  <c r="W51" i="70" s="1"/>
  <c r="W52" i="70" s="1"/>
  <c r="W32" i="65"/>
  <c r="W33" i="65" s="1"/>
  <c r="W47" i="65" s="1"/>
  <c r="W48" i="65" s="1"/>
  <c r="W26" i="71"/>
  <c r="W27" i="71" s="1"/>
  <c r="W50" i="71" s="1"/>
  <c r="W51" i="71" s="1"/>
  <c r="W21" i="71" s="1"/>
  <c r="W35" i="74"/>
  <c r="W36" i="74" s="1"/>
  <c r="W59" i="74" s="1"/>
  <c r="W60" i="74" s="1"/>
  <c r="W24" i="74" s="1"/>
  <c r="W33" i="75"/>
  <c r="W34" i="75" s="1"/>
  <c r="W57" i="75" s="1"/>
  <c r="W58" i="75" s="1"/>
  <c r="W27" i="47"/>
  <c r="W28" i="47" s="1"/>
  <c r="BP82" i="64"/>
  <c r="CM78" i="46" s="1"/>
  <c r="E38" i="74"/>
  <c r="E19" i="74" s="1"/>
  <c r="E35" i="65"/>
  <c r="E34" i="73"/>
  <c r="AX369" i="64"/>
  <c r="BU200" i="46" s="1"/>
  <c r="F200" i="56" s="1"/>
  <c r="E31" i="57" s="1"/>
  <c r="E30" i="70"/>
  <c r="E17" i="70" s="1"/>
  <c r="E29" i="71"/>
  <c r="E16" i="71" s="1"/>
  <c r="E36" i="75"/>
  <c r="E19" i="75" s="1"/>
  <c r="C33" i="72"/>
  <c r="C13" i="72" s="1"/>
  <c r="E30" i="47"/>
  <c r="E41" i="69"/>
  <c r="E18" i="69" s="1"/>
  <c r="L57" i="57"/>
  <c r="L59" i="57" s="1"/>
  <c r="L61" i="57" s="1"/>
  <c r="D39" i="69"/>
  <c r="E78" i="56"/>
  <c r="BT214" i="46"/>
  <c r="BR239" i="46"/>
  <c r="BR259" i="46" s="1"/>
  <c r="K35" i="74"/>
  <c r="K36" i="74" s="1"/>
  <c r="K59" i="74" s="1"/>
  <c r="K60" i="74" s="1"/>
  <c r="K24" i="74" s="1"/>
  <c r="K27" i="70"/>
  <c r="K28" i="70" s="1"/>
  <c r="K51" i="70" s="1"/>
  <c r="K52" i="70" s="1"/>
  <c r="K22" i="70" s="1"/>
  <c r="K32" i="65"/>
  <c r="K33" i="65" s="1"/>
  <c r="K47" i="65" s="1"/>
  <c r="K48" i="65" s="1"/>
  <c r="BD82" i="64"/>
  <c r="CA78" i="46" s="1"/>
  <c r="K26" i="71"/>
  <c r="K27" i="71" s="1"/>
  <c r="K50" i="71" s="1"/>
  <c r="K51" i="71" s="1"/>
  <c r="K31" i="73"/>
  <c r="K32" i="73" s="1"/>
  <c r="K46" i="73" s="1"/>
  <c r="K47" i="73" s="1"/>
  <c r="K38" i="69"/>
  <c r="K39" i="69" s="1"/>
  <c r="K66" i="69" s="1"/>
  <c r="K67" i="69" s="1"/>
  <c r="K26" i="69" s="1"/>
  <c r="K27" i="47"/>
  <c r="K28" i="47" s="1"/>
  <c r="K33" i="75"/>
  <c r="K34" i="75" s="1"/>
  <c r="K57" i="75" s="1"/>
  <c r="K58" i="75" s="1"/>
  <c r="K24" i="75" s="1"/>
  <c r="Q31" i="73"/>
  <c r="Q32" i="73" s="1"/>
  <c r="Q46" i="73" s="1"/>
  <c r="Q47" i="73" s="1"/>
  <c r="Q21" i="73" s="1"/>
  <c r="R78" i="56"/>
  <c r="O29" i="71"/>
  <c r="O16" i="71" s="1"/>
  <c r="BH369" i="64"/>
  <c r="CE200" i="46" s="1"/>
  <c r="P200" i="56" s="1"/>
  <c r="O31" i="57" s="1"/>
  <c r="O36" i="75"/>
  <c r="O19" i="75" s="1"/>
  <c r="O34" i="73"/>
  <c r="O38" i="74"/>
  <c r="O19" i="74" s="1"/>
  <c r="O41" i="69"/>
  <c r="O18" i="69" s="1"/>
  <c r="O30" i="70"/>
  <c r="O17" i="70" s="1"/>
  <c r="O35" i="65"/>
  <c r="O30" i="47"/>
  <c r="L32" i="65"/>
  <c r="L33" i="65" s="1"/>
  <c r="L47" i="65" s="1"/>
  <c r="L48" i="65" s="1"/>
  <c r="L31" i="73"/>
  <c r="L32" i="73" s="1"/>
  <c r="L46" i="73" s="1"/>
  <c r="L47" i="73" s="1"/>
  <c r="L26" i="71"/>
  <c r="L27" i="71" s="1"/>
  <c r="L50" i="71" s="1"/>
  <c r="L51" i="71" s="1"/>
  <c r="L21" i="71" s="1"/>
  <c r="R35" i="65"/>
  <c r="R38" i="74"/>
  <c r="R19" i="74" s="1"/>
  <c r="R36" i="75"/>
  <c r="R19" i="75" s="1"/>
  <c r="BK369" i="64"/>
  <c r="CH200" i="46" s="1"/>
  <c r="S200" i="56" s="1"/>
  <c r="R31" i="57" s="1"/>
  <c r="R41" i="69"/>
  <c r="R18" i="69" s="1"/>
  <c r="R30" i="70"/>
  <c r="R17" i="70" s="1"/>
  <c r="R34" i="73"/>
  <c r="R29" i="71"/>
  <c r="R16" i="71" s="1"/>
  <c r="R30" i="47"/>
  <c r="AZ369" i="64"/>
  <c r="BW200" i="46" s="1"/>
  <c r="H200" i="56" s="1"/>
  <c r="G31" i="57" s="1"/>
  <c r="G35" i="65"/>
  <c r="G30" i="47"/>
  <c r="G34" i="73"/>
  <c r="G38" i="74"/>
  <c r="G19" i="74" s="1"/>
  <c r="G30" i="70"/>
  <c r="G17" i="70" s="1"/>
  <c r="G41" i="69"/>
  <c r="G18" i="69" s="1"/>
  <c r="G29" i="71"/>
  <c r="G16" i="71" s="1"/>
  <c r="G36" i="75"/>
  <c r="G19" i="75" s="1"/>
  <c r="E57" i="57"/>
  <c r="E59" i="57" s="1"/>
  <c r="E61" i="57" s="1"/>
  <c r="D19" i="75"/>
  <c r="D19" i="74"/>
  <c r="U228" i="47"/>
  <c r="U381" i="47" s="1"/>
  <c r="U131" i="47"/>
  <c r="U319" i="47" s="1"/>
  <c r="J254" i="25"/>
  <c r="J331" i="25"/>
  <c r="J338" i="25" s="1"/>
  <c r="M57" i="57"/>
  <c r="M59" i="57" s="1"/>
  <c r="M61" i="57" s="1"/>
  <c r="Q228" i="47"/>
  <c r="Q381" i="47" s="1"/>
  <c r="Q131" i="47"/>
  <c r="Q319" i="47" s="1"/>
  <c r="N34" i="73"/>
  <c r="N30" i="47"/>
  <c r="N30" i="70"/>
  <c r="N17" i="70" s="1"/>
  <c r="N41" i="69"/>
  <c r="N18" i="69" s="1"/>
  <c r="N36" i="75"/>
  <c r="N19" i="75" s="1"/>
  <c r="N29" i="71"/>
  <c r="N16" i="71" s="1"/>
  <c r="N35" i="65"/>
  <c r="N38" i="74"/>
  <c r="N19" i="74" s="1"/>
  <c r="BG369" i="64"/>
  <c r="CD200" i="46" s="1"/>
  <c r="O200" i="56" s="1"/>
  <c r="N31" i="57" s="1"/>
  <c r="D38" i="57"/>
  <c r="C38" i="57" s="1"/>
  <c r="D83" i="56"/>
  <c r="K83" i="44" s="1"/>
  <c r="L83" i="44" s="1"/>
  <c r="R57" i="57"/>
  <c r="R59" i="57" s="1"/>
  <c r="R61" i="57" s="1"/>
  <c r="C332" i="25"/>
  <c r="M26" i="71"/>
  <c r="M27" i="71" s="1"/>
  <c r="M50" i="71" s="1"/>
  <c r="M51" i="71" s="1"/>
  <c r="M21" i="71" s="1"/>
  <c r="BF82" i="64"/>
  <c r="CC78" i="46" s="1"/>
  <c r="M32" i="65"/>
  <c r="M33" i="65" s="1"/>
  <c r="M47" i="65" s="1"/>
  <c r="M48" i="65" s="1"/>
  <c r="M27" i="70"/>
  <c r="M28" i="70" s="1"/>
  <c r="M51" i="70" s="1"/>
  <c r="M52" i="70" s="1"/>
  <c r="M35" i="74"/>
  <c r="M36" i="74" s="1"/>
  <c r="M59" i="74" s="1"/>
  <c r="M60" i="74" s="1"/>
  <c r="M24" i="74" s="1"/>
  <c r="M27" i="47"/>
  <c r="M28" i="47" s="1"/>
  <c r="M82" i="47" s="1"/>
  <c r="M278" i="47" s="1"/>
  <c r="M33" i="75"/>
  <c r="M34" i="75" s="1"/>
  <c r="M57" i="75" s="1"/>
  <c r="M58" i="75" s="1"/>
  <c r="M31" i="73"/>
  <c r="M32" i="73" s="1"/>
  <c r="M46" i="73" s="1"/>
  <c r="M47" i="73" s="1"/>
  <c r="M38" i="69"/>
  <c r="M39" i="69" s="1"/>
  <c r="M66" i="69" s="1"/>
  <c r="M67" i="69" s="1"/>
  <c r="M26" i="69" s="1"/>
  <c r="L131" i="47"/>
  <c r="L319" i="47" s="1"/>
  <c r="L228" i="47"/>
  <c r="L381" i="47" s="1"/>
  <c r="P29" i="71"/>
  <c r="P16" i="71" s="1"/>
  <c r="P30" i="70"/>
  <c r="P17" i="70" s="1"/>
  <c r="BI369" i="64"/>
  <c r="CF200" i="46" s="1"/>
  <c r="Q200" i="56" s="1"/>
  <c r="P31" i="57" s="1"/>
  <c r="P41" i="69"/>
  <c r="P18" i="69" s="1"/>
  <c r="P34" i="73"/>
  <c r="P36" i="75"/>
  <c r="P19" i="75" s="1"/>
  <c r="P35" i="65"/>
  <c r="P30" i="47"/>
  <c r="P38" i="74"/>
  <c r="P19" i="74" s="1"/>
  <c r="O131" i="47"/>
  <c r="O319" i="47" s="1"/>
  <c r="O228" i="47"/>
  <c r="O381" i="47" s="1"/>
  <c r="Q33" i="57"/>
  <c r="O33" i="57"/>
  <c r="W30" i="70"/>
  <c r="W17" i="70" s="1"/>
  <c r="W34" i="73"/>
  <c r="W35" i="65"/>
  <c r="W38" i="74"/>
  <c r="W19" i="74" s="1"/>
  <c r="W29" i="71"/>
  <c r="W16" i="71" s="1"/>
  <c r="W30" i="47"/>
  <c r="W36" i="75"/>
  <c r="W19" i="75" s="1"/>
  <c r="BP369" i="64"/>
  <c r="CM200" i="46" s="1"/>
  <c r="X200" i="56" s="1"/>
  <c r="W31" i="57" s="1"/>
  <c r="W41" i="69"/>
  <c r="W18" i="69" s="1"/>
  <c r="D27" i="71"/>
  <c r="D28" i="47"/>
  <c r="BX81" i="46"/>
  <c r="I81" i="56" s="1"/>
  <c r="H49" i="57" s="1"/>
  <c r="Q26" i="71"/>
  <c r="Q27" i="71" s="1"/>
  <c r="Q50" i="71" s="1"/>
  <c r="Q51" i="71" s="1"/>
  <c r="Q35" i="74"/>
  <c r="Q36" i="74" s="1"/>
  <c r="Q59" i="74" s="1"/>
  <c r="Q60" i="74" s="1"/>
  <c r="CE81" i="46"/>
  <c r="P81" i="56" s="1"/>
  <c r="O49" i="57" s="1"/>
  <c r="L27" i="47"/>
  <c r="L28" i="47" s="1"/>
  <c r="L82" i="47" s="1"/>
  <c r="L278" i="47" s="1"/>
  <c r="L33" i="75"/>
  <c r="L34" i="75" s="1"/>
  <c r="L57" i="75" s="1"/>
  <c r="L58" i="75" s="1"/>
  <c r="N32" i="65"/>
  <c r="N33" i="65" s="1"/>
  <c r="N47" i="65" s="1"/>
  <c r="N48" i="65" s="1"/>
  <c r="N20" i="65" s="1"/>
  <c r="N33" i="75"/>
  <c r="N34" i="75" s="1"/>
  <c r="N57" i="75" s="1"/>
  <c r="N58" i="75" s="1"/>
  <c r="N24" i="75" s="1"/>
  <c r="N38" i="69"/>
  <c r="N39" i="69" s="1"/>
  <c r="N66" i="69" s="1"/>
  <c r="N67" i="69" s="1"/>
  <c r="N26" i="69" s="1"/>
  <c r="N31" i="73"/>
  <c r="N32" i="73" s="1"/>
  <c r="N46" i="73" s="1"/>
  <c r="N47" i="73" s="1"/>
  <c r="N21" i="73" s="1"/>
  <c r="N27" i="47"/>
  <c r="N28" i="47" s="1"/>
  <c r="N82" i="47" s="1"/>
  <c r="N278" i="47" s="1"/>
  <c r="BG82" i="64"/>
  <c r="CD78" i="46" s="1"/>
  <c r="N35" i="74"/>
  <c r="N36" i="74" s="1"/>
  <c r="N59" i="74" s="1"/>
  <c r="N60" i="74" s="1"/>
  <c r="N24" i="74" s="1"/>
  <c r="N26" i="71"/>
  <c r="N27" i="71" s="1"/>
  <c r="N50" i="71" s="1"/>
  <c r="N51" i="71" s="1"/>
  <c r="N21" i="71" s="1"/>
  <c r="N27" i="70"/>
  <c r="N28" i="70" s="1"/>
  <c r="N51" i="70" s="1"/>
  <c r="N52" i="70" s="1"/>
  <c r="N22" i="70" s="1"/>
  <c r="BM369" i="64"/>
  <c r="CJ200" i="46" s="1"/>
  <c r="U200" i="56" s="1"/>
  <c r="T31" i="57" s="1"/>
  <c r="T41" i="69"/>
  <c r="T18" i="69" s="1"/>
  <c r="T29" i="71"/>
  <c r="T16" i="71" s="1"/>
  <c r="T34" i="73"/>
  <c r="T30" i="70"/>
  <c r="T17" i="70" s="1"/>
  <c r="T38" i="74"/>
  <c r="T19" i="74" s="1"/>
  <c r="T36" i="75"/>
  <c r="T19" i="75" s="1"/>
  <c r="T35" i="65"/>
  <c r="T30" i="47"/>
  <c r="T33" i="57"/>
  <c r="U331" i="25"/>
  <c r="U338" i="25" s="1"/>
  <c r="U254" i="25"/>
  <c r="E331" i="25"/>
  <c r="E338" i="25" s="1"/>
  <c r="E254" i="25"/>
  <c r="O331" i="25"/>
  <c r="O338" i="25" s="1"/>
  <c r="O254" i="25"/>
  <c r="E81" i="56"/>
  <c r="N33" i="57"/>
  <c r="R38" i="69"/>
  <c r="R39" i="69" s="1"/>
  <c r="R66" i="69" s="1"/>
  <c r="R67" i="69" s="1"/>
  <c r="R35" i="74"/>
  <c r="R36" i="74" s="1"/>
  <c r="R59" i="74" s="1"/>
  <c r="R60" i="74" s="1"/>
  <c r="R32" i="65"/>
  <c r="R33" i="65" s="1"/>
  <c r="R47" i="65" s="1"/>
  <c r="R48" i="65" s="1"/>
  <c r="R26" i="71"/>
  <c r="R27" i="71" s="1"/>
  <c r="R50" i="71" s="1"/>
  <c r="R51" i="71" s="1"/>
  <c r="R21" i="71" s="1"/>
  <c r="R31" i="73"/>
  <c r="R32" i="73" s="1"/>
  <c r="R46" i="73" s="1"/>
  <c r="R47" i="73" s="1"/>
  <c r="R21" i="73" s="1"/>
  <c r="R27" i="47"/>
  <c r="R28" i="47" s="1"/>
  <c r="R27" i="70"/>
  <c r="R28" i="70" s="1"/>
  <c r="R51" i="70" s="1"/>
  <c r="R52" i="70" s="1"/>
  <c r="BK82" i="64"/>
  <c r="CH78" i="46" s="1"/>
  <c r="R33" i="75"/>
  <c r="R34" i="75" s="1"/>
  <c r="R57" i="75" s="1"/>
  <c r="R58" i="75" s="1"/>
  <c r="R24" i="75" s="1"/>
  <c r="G33" i="57"/>
  <c r="Q57" i="57"/>
  <c r="Q59" i="57" s="1"/>
  <c r="Q61" i="57" s="1"/>
  <c r="R254" i="25"/>
  <c r="R331" i="25"/>
  <c r="R338" i="25" s="1"/>
  <c r="X332" i="25"/>
  <c r="S228" i="47"/>
  <c r="S381" i="47" s="1"/>
  <c r="S131" i="47"/>
  <c r="S319" i="47" s="1"/>
  <c r="U38" i="74"/>
  <c r="U19" i="74" s="1"/>
  <c r="U30" i="47"/>
  <c r="U36" i="75"/>
  <c r="U19" i="75" s="1"/>
  <c r="U41" i="69"/>
  <c r="U18" i="69" s="1"/>
  <c r="BN369" i="64"/>
  <c r="CK200" i="46" s="1"/>
  <c r="V200" i="56" s="1"/>
  <c r="U31" i="57" s="1"/>
  <c r="U35" i="65"/>
  <c r="U30" i="70"/>
  <c r="U17" i="70" s="1"/>
  <c r="U29" i="71"/>
  <c r="U16" i="71" s="1"/>
  <c r="U34" i="73"/>
  <c r="T31" i="73"/>
  <c r="T32" i="73" s="1"/>
  <c r="T46" i="73" s="1"/>
  <c r="T47" i="73" s="1"/>
  <c r="T21" i="73" s="1"/>
  <c r="T27" i="70"/>
  <c r="T28" i="70" s="1"/>
  <c r="T51" i="70" s="1"/>
  <c r="T52" i="70" s="1"/>
  <c r="T33" i="75"/>
  <c r="T34" i="75" s="1"/>
  <c r="T57" i="75" s="1"/>
  <c r="T58" i="75" s="1"/>
  <c r="T24" i="75" s="1"/>
  <c r="T35" i="74"/>
  <c r="T36" i="74" s="1"/>
  <c r="T59" i="74" s="1"/>
  <c r="T60" i="74" s="1"/>
  <c r="T24" i="74" s="1"/>
  <c r="T32" i="65"/>
  <c r="T33" i="65" s="1"/>
  <c r="T47" i="65" s="1"/>
  <c r="T48" i="65" s="1"/>
  <c r="T20" i="65" s="1"/>
  <c r="T38" i="69"/>
  <c r="T39" i="69" s="1"/>
  <c r="T66" i="69" s="1"/>
  <c r="T67" i="69" s="1"/>
  <c r="T26" i="69" s="1"/>
  <c r="T27" i="47"/>
  <c r="T28" i="47" s="1"/>
  <c r="T82" i="47" s="1"/>
  <c r="T278" i="47" s="1"/>
  <c r="T26" i="71"/>
  <c r="T27" i="71" s="1"/>
  <c r="T50" i="71" s="1"/>
  <c r="T51" i="71" s="1"/>
  <c r="BM82" i="64"/>
  <c r="CJ78" i="46" s="1"/>
  <c r="S254" i="25"/>
  <c r="S331" i="25"/>
  <c r="S338" i="25" s="1"/>
  <c r="D82" i="56"/>
  <c r="K82" i="44" s="1"/>
  <c r="L82" i="44" s="1"/>
  <c r="CO207" i="46"/>
  <c r="CL252" i="46"/>
  <c r="CN202" i="46"/>
  <c r="CO202" i="46" s="1"/>
  <c r="CC81" i="46"/>
  <c r="N81" i="56" s="1"/>
  <c r="M49" i="57" s="1"/>
  <c r="F27" i="47"/>
  <c r="F28" i="47" s="1"/>
  <c r="F27" i="70"/>
  <c r="F28" i="70" s="1"/>
  <c r="F51" i="70" s="1"/>
  <c r="F52" i="70" s="1"/>
  <c r="F33" i="75"/>
  <c r="F34" i="75" s="1"/>
  <c r="F57" i="75" s="1"/>
  <c r="F58" i="75" s="1"/>
  <c r="F26" i="71"/>
  <c r="F27" i="71" s="1"/>
  <c r="F50" i="71" s="1"/>
  <c r="F51" i="71" s="1"/>
  <c r="F38" i="69"/>
  <c r="F39" i="69" s="1"/>
  <c r="F66" i="69" s="1"/>
  <c r="F67" i="69" s="1"/>
  <c r="AY82" i="64"/>
  <c r="BV78" i="46" s="1"/>
  <c r="F31" i="73"/>
  <c r="F32" i="73" s="1"/>
  <c r="F46" i="73" s="1"/>
  <c r="F47" i="73" s="1"/>
  <c r="F35" i="74"/>
  <c r="F36" i="74" s="1"/>
  <c r="F59" i="74" s="1"/>
  <c r="F60" i="74" s="1"/>
  <c r="F32" i="65"/>
  <c r="F33" i="65" s="1"/>
  <c r="F47" i="65" s="1"/>
  <c r="F48" i="65" s="1"/>
  <c r="D28" i="70"/>
  <c r="D34" i="75"/>
  <c r="D32" i="73"/>
  <c r="I35" i="65"/>
  <c r="I38" i="74"/>
  <c r="I19" i="74" s="1"/>
  <c r="I29" i="71"/>
  <c r="I16" i="71" s="1"/>
  <c r="I30" i="70"/>
  <c r="I17" i="70" s="1"/>
  <c r="BB369" i="64"/>
  <c r="BY200" i="46" s="1"/>
  <c r="J200" i="56" s="1"/>
  <c r="I31" i="57" s="1"/>
  <c r="I36" i="75"/>
  <c r="I19" i="75" s="1"/>
  <c r="I41" i="69"/>
  <c r="I18" i="69" s="1"/>
  <c r="I30" i="47"/>
  <c r="I34" i="73"/>
  <c r="U33" i="57"/>
  <c r="V33" i="57"/>
  <c r="BA82" i="64"/>
  <c r="BX78" i="46" s="1"/>
  <c r="H35" i="74"/>
  <c r="H36" i="74" s="1"/>
  <c r="H59" i="74" s="1"/>
  <c r="H60" i="74" s="1"/>
  <c r="H26" i="71"/>
  <c r="H27" i="71" s="1"/>
  <c r="H50" i="71" s="1"/>
  <c r="H51" i="71" s="1"/>
  <c r="H38" i="69"/>
  <c r="H39" i="69" s="1"/>
  <c r="H66" i="69" s="1"/>
  <c r="H67" i="69" s="1"/>
  <c r="H31" i="73"/>
  <c r="H32" i="73" s="1"/>
  <c r="H46" i="73" s="1"/>
  <c r="H47" i="73" s="1"/>
  <c r="H27" i="47"/>
  <c r="H28" i="47" s="1"/>
  <c r="H33" i="75"/>
  <c r="H34" i="75" s="1"/>
  <c r="H57" i="75" s="1"/>
  <c r="H58" i="75" s="1"/>
  <c r="H32" i="65"/>
  <c r="H33" i="65" s="1"/>
  <c r="H47" i="65" s="1"/>
  <c r="H48" i="65" s="1"/>
  <c r="H27" i="70"/>
  <c r="H28" i="70" s="1"/>
  <c r="H51" i="70" s="1"/>
  <c r="H52" i="70" s="1"/>
  <c r="CG81" i="46"/>
  <c r="R81" i="56" s="1"/>
  <c r="Q49" i="57" s="1"/>
  <c r="Q38" i="69"/>
  <c r="Q39" i="69" s="1"/>
  <c r="Q66" i="69" s="1"/>
  <c r="Q67" i="69" s="1"/>
  <c r="Q27" i="70"/>
  <c r="Q28" i="70" s="1"/>
  <c r="Q51" i="70" s="1"/>
  <c r="Q52" i="70" s="1"/>
  <c r="Q22" i="70" s="1"/>
  <c r="L38" i="69"/>
  <c r="L39" i="69" s="1"/>
  <c r="L66" i="69" s="1"/>
  <c r="L67" i="69" s="1"/>
  <c r="L26" i="69" s="1"/>
  <c r="L35" i="74"/>
  <c r="L36" i="74" s="1"/>
  <c r="L59" i="74" s="1"/>
  <c r="L60" i="74" s="1"/>
  <c r="V34" i="57" l="1"/>
  <c r="V40" i="57" s="1"/>
  <c r="CB214" i="46"/>
  <c r="BZ239" i="46"/>
  <c r="BZ259" i="46" s="1"/>
  <c r="M34" i="57"/>
  <c r="M40" i="57" s="1"/>
  <c r="V14" i="73"/>
  <c r="I13" i="65"/>
  <c r="I249" i="44"/>
  <c r="L34" i="57"/>
  <c r="L40" i="57" s="1"/>
  <c r="I14" i="73"/>
  <c r="G14" i="73"/>
  <c r="S34" i="57"/>
  <c r="S40" i="57" s="1"/>
  <c r="U13" i="65"/>
  <c r="G13" i="65"/>
  <c r="K34" i="57"/>
  <c r="K40" i="57" s="1"/>
  <c r="U14" i="73"/>
  <c r="Q34" i="57"/>
  <c r="Q40" i="57" s="1"/>
  <c r="P14" i="73"/>
  <c r="R34" i="57"/>
  <c r="R40" i="57" s="1"/>
  <c r="E14" i="73"/>
  <c r="E13" i="65"/>
  <c r="W14" i="73"/>
  <c r="E34" i="57"/>
  <c r="E40" i="57" s="1"/>
  <c r="O34" i="57"/>
  <c r="O40" i="57" s="1"/>
  <c r="P13" i="65"/>
  <c r="P34" i="57"/>
  <c r="P40" i="57" s="1"/>
  <c r="N34" i="57"/>
  <c r="N40" i="57" s="1"/>
  <c r="O13" i="65"/>
  <c r="O14" i="73"/>
  <c r="T13" i="65"/>
  <c r="T14" i="73"/>
  <c r="J13" i="65"/>
  <c r="J34" i="57"/>
  <c r="J40" i="57" s="1"/>
  <c r="T34" i="57"/>
  <c r="T40" i="57" s="1"/>
  <c r="W13" i="65"/>
  <c r="G34" i="57"/>
  <c r="G40" i="57" s="1"/>
  <c r="L14" i="73"/>
  <c r="C30" i="47"/>
  <c r="L25" i="74"/>
  <c r="L23" i="74"/>
  <c r="H21" i="65"/>
  <c r="H20" i="65"/>
  <c r="H19" i="65"/>
  <c r="C32" i="73"/>
  <c r="D46" i="73"/>
  <c r="C28" i="70"/>
  <c r="D51" i="70"/>
  <c r="G78" i="56"/>
  <c r="BT239" i="46"/>
  <c r="BT259" i="46" s="1"/>
  <c r="BV214" i="46"/>
  <c r="F23" i="70"/>
  <c r="F21" i="70"/>
  <c r="Q27" i="69"/>
  <c r="Q25" i="69"/>
  <c r="H25" i="75"/>
  <c r="H23" i="75"/>
  <c r="H24" i="75"/>
  <c r="H22" i="71"/>
  <c r="H21" i="71"/>
  <c r="H20" i="71"/>
  <c r="C33" i="75"/>
  <c r="F21" i="65"/>
  <c r="F19" i="65"/>
  <c r="F27" i="69"/>
  <c r="F25" i="69"/>
  <c r="F81" i="47"/>
  <c r="F277" i="47" s="1"/>
  <c r="F83" i="47"/>
  <c r="F279" i="47" s="1"/>
  <c r="F170" i="47"/>
  <c r="F97" i="47"/>
  <c r="CH239" i="46"/>
  <c r="CH259" i="46" s="1"/>
  <c r="U78" i="56"/>
  <c r="CJ214" i="46"/>
  <c r="T21" i="65"/>
  <c r="T19" i="65"/>
  <c r="T22" i="73"/>
  <c r="T20" i="73"/>
  <c r="R23" i="70"/>
  <c r="R21" i="70"/>
  <c r="R21" i="65"/>
  <c r="R19" i="65"/>
  <c r="CN81" i="46"/>
  <c r="CO81" i="46" s="1"/>
  <c r="N25" i="74"/>
  <c r="N23" i="74"/>
  <c r="N27" i="69"/>
  <c r="N25" i="69"/>
  <c r="Q25" i="74"/>
  <c r="Q23" i="74"/>
  <c r="C27" i="47"/>
  <c r="Q24" i="74"/>
  <c r="M22" i="73"/>
  <c r="M20" i="73"/>
  <c r="M23" i="70"/>
  <c r="M21" i="70"/>
  <c r="R14" i="73"/>
  <c r="L22" i="73"/>
  <c r="L20" i="73"/>
  <c r="CE239" i="46"/>
  <c r="CE259" i="46" s="1"/>
  <c r="K25" i="75"/>
  <c r="K23" i="75"/>
  <c r="K22" i="71"/>
  <c r="K20" i="71"/>
  <c r="K25" i="74"/>
  <c r="K23" i="74"/>
  <c r="D50" i="57"/>
  <c r="E238" i="56"/>
  <c r="W170" i="47"/>
  <c r="W97" i="47"/>
  <c r="W83" i="47"/>
  <c r="W279" i="47" s="1"/>
  <c r="W81" i="47"/>
  <c r="W277" i="47" s="1"/>
  <c r="W21" i="65"/>
  <c r="W19" i="65"/>
  <c r="K21" i="71"/>
  <c r="O25" i="74"/>
  <c r="O23" i="74"/>
  <c r="O27" i="69"/>
  <c r="O25" i="69"/>
  <c r="J25" i="74"/>
  <c r="J23" i="74"/>
  <c r="K78" i="56"/>
  <c r="BZ214" i="46"/>
  <c r="BX239" i="46"/>
  <c r="BX259" i="46" s="1"/>
  <c r="J81" i="47"/>
  <c r="J277" i="47" s="1"/>
  <c r="J97" i="47"/>
  <c r="J170" i="47"/>
  <c r="J83" i="47"/>
  <c r="J279" i="47" s="1"/>
  <c r="S22" i="73"/>
  <c r="S20" i="73"/>
  <c r="S23" i="70"/>
  <c r="S21" i="70"/>
  <c r="C30" i="70"/>
  <c r="U21" i="65"/>
  <c r="U19" i="65"/>
  <c r="U25" i="74"/>
  <c r="U23" i="74"/>
  <c r="W20" i="65"/>
  <c r="W82" i="47"/>
  <c r="W278" i="47" s="1"/>
  <c r="Q25" i="75"/>
  <c r="Q23" i="75"/>
  <c r="F22" i="70"/>
  <c r="F34" i="57"/>
  <c r="F40" i="57" s="1"/>
  <c r="F82" i="47"/>
  <c r="F278" i="47" s="1"/>
  <c r="D47" i="65"/>
  <c r="C33" i="65"/>
  <c r="M14" i="73"/>
  <c r="G83" i="47"/>
  <c r="G279" i="47" s="1"/>
  <c r="G170" i="47"/>
  <c r="G97" i="47"/>
  <c r="G81" i="47"/>
  <c r="G277" i="47" s="1"/>
  <c r="G23" i="70"/>
  <c r="G21" i="70"/>
  <c r="G21" i="65"/>
  <c r="G19" i="65"/>
  <c r="P27" i="69"/>
  <c r="P25" i="69"/>
  <c r="P25" i="74"/>
  <c r="P23" i="74"/>
  <c r="V83" i="47"/>
  <c r="V279" i="47" s="1"/>
  <c r="V97" i="47"/>
  <c r="V170" i="47"/>
  <c r="V81" i="47"/>
  <c r="V277" i="47" s="1"/>
  <c r="V23" i="70"/>
  <c r="V21" i="70"/>
  <c r="I23" i="75"/>
  <c r="I25" i="75"/>
  <c r="J78" i="56"/>
  <c r="BW239" i="46"/>
  <c r="BW259" i="46" s="1"/>
  <c r="BY214" i="46"/>
  <c r="L24" i="74"/>
  <c r="E27" i="69"/>
  <c r="E25" i="69"/>
  <c r="E22" i="71"/>
  <c r="E20" i="71"/>
  <c r="Q13" i="65"/>
  <c r="Q14" i="73"/>
  <c r="H14" i="73"/>
  <c r="C41" i="69"/>
  <c r="S14" i="73"/>
  <c r="S13" i="65"/>
  <c r="D22" i="74"/>
  <c r="C22" i="74" s="1"/>
  <c r="C42" i="74"/>
  <c r="C248" i="25"/>
  <c r="X248" i="25"/>
  <c r="D331" i="25"/>
  <c r="D338" i="25" s="1"/>
  <c r="D254" i="25"/>
  <c r="C34" i="47"/>
  <c r="D131" i="47"/>
  <c r="D228" i="47"/>
  <c r="D57" i="75"/>
  <c r="C34" i="75"/>
  <c r="F25" i="74"/>
  <c r="F23" i="74"/>
  <c r="F22" i="71"/>
  <c r="F20" i="71"/>
  <c r="T22" i="71"/>
  <c r="T20" i="71"/>
  <c r="T25" i="74"/>
  <c r="T23" i="74"/>
  <c r="R81" i="47"/>
  <c r="R277" i="47" s="1"/>
  <c r="R97" i="47"/>
  <c r="R83" i="47"/>
  <c r="R279" i="47" s="1"/>
  <c r="R170" i="47"/>
  <c r="R25" i="74"/>
  <c r="R23" i="74"/>
  <c r="D49" i="57"/>
  <c r="D81" i="56"/>
  <c r="K81" i="44" s="1"/>
  <c r="L81" i="44" s="1"/>
  <c r="O78" i="56"/>
  <c r="CD214" i="46"/>
  <c r="CB239" i="46"/>
  <c r="CB259" i="46" s="1"/>
  <c r="N25" i="75"/>
  <c r="N23" i="75"/>
  <c r="L25" i="75"/>
  <c r="L23" i="75"/>
  <c r="Q22" i="71"/>
  <c r="Q20" i="71"/>
  <c r="C26" i="71"/>
  <c r="Q26" i="69"/>
  <c r="Q21" i="71"/>
  <c r="M25" i="75"/>
  <c r="M23" i="75"/>
  <c r="M21" i="65"/>
  <c r="M19" i="65"/>
  <c r="N14" i="73"/>
  <c r="C36" i="75"/>
  <c r="L21" i="65"/>
  <c r="L19" i="65"/>
  <c r="CG214" i="46"/>
  <c r="K81" i="47"/>
  <c r="K277" i="47" s="1"/>
  <c r="K97" i="47"/>
  <c r="K83" i="47"/>
  <c r="K279" i="47" s="1"/>
  <c r="K170" i="47"/>
  <c r="L78" i="56"/>
  <c r="CA214" i="46"/>
  <c r="BY239" i="46"/>
  <c r="BY259" i="46" s="1"/>
  <c r="C38" i="69"/>
  <c r="W25" i="75"/>
  <c r="W23" i="75"/>
  <c r="W23" i="70"/>
  <c r="W21" i="70"/>
  <c r="K82" i="47"/>
  <c r="K278" i="47" s="1"/>
  <c r="J14" i="73"/>
  <c r="O25" i="75"/>
  <c r="O23" i="75"/>
  <c r="P78" i="56"/>
  <c r="CE214" i="46"/>
  <c r="CC239" i="46"/>
  <c r="CC259" i="46" s="1"/>
  <c r="J22" i="71"/>
  <c r="J20" i="71"/>
  <c r="J27" i="69"/>
  <c r="J25" i="69"/>
  <c r="S83" i="47"/>
  <c r="S279" i="47" s="1"/>
  <c r="S97" i="47"/>
  <c r="S170" i="47"/>
  <c r="S81" i="47"/>
  <c r="S277" i="47" s="1"/>
  <c r="S21" i="65"/>
  <c r="S19" i="65"/>
  <c r="L13" i="65"/>
  <c r="C17" i="70"/>
  <c r="U22" i="73"/>
  <c r="U20" i="73"/>
  <c r="U23" i="70"/>
  <c r="U21" i="70"/>
  <c r="L50" i="57"/>
  <c r="L51" i="57" s="1"/>
  <c r="L63" i="57" s="1"/>
  <c r="L65" i="57" s="1"/>
  <c r="M238" i="56"/>
  <c r="Q81" i="47"/>
  <c r="Q277" i="47" s="1"/>
  <c r="Q97" i="47"/>
  <c r="Q170" i="47"/>
  <c r="Q83" i="47"/>
  <c r="Q279" i="47" s="1"/>
  <c r="F26" i="69"/>
  <c r="F20" i="65"/>
  <c r="C35" i="74"/>
  <c r="G25" i="74"/>
  <c r="G23" i="74"/>
  <c r="G27" i="69"/>
  <c r="G25" i="69"/>
  <c r="R22" i="70"/>
  <c r="P21" i="65"/>
  <c r="P19" i="65"/>
  <c r="P22" i="73"/>
  <c r="P20" i="73"/>
  <c r="P25" i="75"/>
  <c r="P23" i="75"/>
  <c r="V21" i="65"/>
  <c r="V19" i="65"/>
  <c r="CJ239" i="46"/>
  <c r="CJ259" i="46" s="1"/>
  <c r="CL214" i="46"/>
  <c r="W78" i="56"/>
  <c r="I20" i="71"/>
  <c r="I22" i="71"/>
  <c r="I21" i="70"/>
  <c r="I23" i="70"/>
  <c r="K13" i="65"/>
  <c r="E21" i="65"/>
  <c r="E19" i="65"/>
  <c r="C21" i="72"/>
  <c r="C19" i="72"/>
  <c r="C18" i="69"/>
  <c r="I34" i="57"/>
  <c r="I40" i="57" s="1"/>
  <c r="C34" i="70"/>
  <c r="D20" i="70"/>
  <c r="C20" i="70" s="1"/>
  <c r="D57" i="57"/>
  <c r="C30" i="57"/>
  <c r="D18" i="65"/>
  <c r="C18" i="65" s="1"/>
  <c r="C39" i="65"/>
  <c r="H81" i="47"/>
  <c r="H277" i="47" s="1"/>
  <c r="H170" i="47"/>
  <c r="H82" i="47"/>
  <c r="H278" i="47" s="1"/>
  <c r="H83" i="47"/>
  <c r="H279" i="47" s="1"/>
  <c r="H97" i="47"/>
  <c r="L27" i="69"/>
  <c r="L25" i="69"/>
  <c r="H23" i="70"/>
  <c r="H21" i="70"/>
  <c r="H22" i="70"/>
  <c r="H22" i="73"/>
  <c r="H20" i="73"/>
  <c r="H21" i="73"/>
  <c r="BV239" i="46"/>
  <c r="BV259" i="46" s="1"/>
  <c r="I78" i="56"/>
  <c r="BX214" i="46"/>
  <c r="U34" i="57"/>
  <c r="U40" i="57" s="1"/>
  <c r="C31" i="73"/>
  <c r="C27" i="70"/>
  <c r="F22" i="73"/>
  <c r="F20" i="73"/>
  <c r="F25" i="75"/>
  <c r="F23" i="75"/>
  <c r="T170" i="47"/>
  <c r="T83" i="47"/>
  <c r="T279" i="47" s="1"/>
  <c r="T81" i="47"/>
  <c r="T277" i="47" s="1"/>
  <c r="T97" i="47"/>
  <c r="T25" i="75"/>
  <c r="T23" i="75"/>
  <c r="R25" i="75"/>
  <c r="R23" i="75"/>
  <c r="R22" i="73"/>
  <c r="R20" i="73"/>
  <c r="R27" i="69"/>
  <c r="R25" i="69"/>
  <c r="C34" i="73"/>
  <c r="N23" i="70"/>
  <c r="N21" i="70"/>
  <c r="N81" i="47"/>
  <c r="N277" i="47" s="1"/>
  <c r="N83" i="47"/>
  <c r="N279" i="47" s="1"/>
  <c r="N170" i="47"/>
  <c r="N97" i="47"/>
  <c r="N21" i="65"/>
  <c r="N19" i="65"/>
  <c r="L81" i="47"/>
  <c r="L277" i="47" s="1"/>
  <c r="L97" i="47"/>
  <c r="L170" i="47"/>
  <c r="L83" i="47"/>
  <c r="L279" i="47" s="1"/>
  <c r="D50" i="71"/>
  <c r="C27" i="71"/>
  <c r="M97" i="47"/>
  <c r="M170" i="47"/>
  <c r="M83" i="47"/>
  <c r="M279" i="47" s="1"/>
  <c r="M81" i="47"/>
  <c r="M277" i="47" s="1"/>
  <c r="CA239" i="46"/>
  <c r="CA259" i="46" s="1"/>
  <c r="N78" i="56"/>
  <c r="CC214" i="46"/>
  <c r="C19" i="74"/>
  <c r="C19" i="75"/>
  <c r="R13" i="65"/>
  <c r="Q22" i="73"/>
  <c r="Q20" i="73"/>
  <c r="K27" i="69"/>
  <c r="K25" i="69"/>
  <c r="K21" i="65"/>
  <c r="K19" i="65"/>
  <c r="CN78" i="46"/>
  <c r="C39" i="69"/>
  <c r="D66" i="69"/>
  <c r="W25" i="74"/>
  <c r="W23" i="74"/>
  <c r="W22" i="73"/>
  <c r="W20" i="73"/>
  <c r="O81" i="47"/>
  <c r="O277" i="47" s="1"/>
  <c r="O97" i="47"/>
  <c r="O83" i="47"/>
  <c r="O279" i="47" s="1"/>
  <c r="O170" i="47"/>
  <c r="O22" i="71"/>
  <c r="O20" i="71"/>
  <c r="J22" i="73"/>
  <c r="J20" i="73"/>
  <c r="J21" i="65"/>
  <c r="J19" i="65"/>
  <c r="S25" i="74"/>
  <c r="S23" i="74"/>
  <c r="S27" i="69"/>
  <c r="S25" i="69"/>
  <c r="C29" i="71"/>
  <c r="CK214" i="46"/>
  <c r="CI239" i="46"/>
  <c r="CI259" i="46" s="1"/>
  <c r="V78" i="56"/>
  <c r="U27" i="69"/>
  <c r="U25" i="69"/>
  <c r="U25" i="75"/>
  <c r="U23" i="75"/>
  <c r="W22" i="70"/>
  <c r="W24" i="75"/>
  <c r="Q21" i="65"/>
  <c r="Q19" i="65"/>
  <c r="F21" i="73"/>
  <c r="F24" i="74"/>
  <c r="D59" i="74"/>
  <c r="C36" i="74"/>
  <c r="M13" i="65"/>
  <c r="BW214" i="46"/>
  <c r="BU239" i="46"/>
  <c r="BU259" i="46" s="1"/>
  <c r="H78" i="56"/>
  <c r="G22" i="71"/>
  <c r="G20" i="71"/>
  <c r="R24" i="74"/>
  <c r="R20" i="65"/>
  <c r="P23" i="70"/>
  <c r="P21" i="70"/>
  <c r="CF214" i="46"/>
  <c r="CD239" i="46"/>
  <c r="CD259" i="46" s="1"/>
  <c r="Q78" i="56"/>
  <c r="V27" i="69"/>
  <c r="V25" i="69"/>
  <c r="V22" i="73"/>
  <c r="V20" i="73"/>
  <c r="V25" i="74"/>
  <c r="V23" i="74"/>
  <c r="I25" i="69"/>
  <c r="I27" i="69"/>
  <c r="I23" i="74"/>
  <c r="I25" i="74"/>
  <c r="K14" i="73"/>
  <c r="L24" i="75"/>
  <c r="L21" i="73"/>
  <c r="E22" i="73"/>
  <c r="E20" i="73"/>
  <c r="E25" i="74"/>
  <c r="E23" i="74"/>
  <c r="E83" i="47"/>
  <c r="E279" i="47" s="1"/>
  <c r="E97" i="47"/>
  <c r="E81" i="47"/>
  <c r="E277" i="47" s="1"/>
  <c r="E170" i="47"/>
  <c r="V13" i="65"/>
  <c r="H13" i="65"/>
  <c r="D200" i="56"/>
  <c r="K198" i="44" s="1"/>
  <c r="L198" i="44" s="1"/>
  <c r="D31" i="57"/>
  <c r="I24" i="75"/>
  <c r="M24" i="75"/>
  <c r="M20" i="65"/>
  <c r="C38" i="73"/>
  <c r="D19" i="73"/>
  <c r="C19" i="73" s="1"/>
  <c r="C33" i="71"/>
  <c r="D19" i="71"/>
  <c r="C19" i="71" s="1"/>
  <c r="H25" i="74"/>
  <c r="H23" i="74"/>
  <c r="H24" i="74"/>
  <c r="Q23" i="70"/>
  <c r="Q21" i="70"/>
  <c r="H27" i="69"/>
  <c r="H26" i="69"/>
  <c r="H25" i="69"/>
  <c r="T27" i="69"/>
  <c r="T25" i="69"/>
  <c r="T23" i="70"/>
  <c r="T21" i="70"/>
  <c r="S78" i="56"/>
  <c r="CH214" i="46"/>
  <c r="CF239" i="46"/>
  <c r="CF259" i="46" s="1"/>
  <c r="R22" i="71"/>
  <c r="R20" i="71"/>
  <c r="C35" i="65"/>
  <c r="T22" i="70"/>
  <c r="T21" i="71"/>
  <c r="N22" i="71"/>
  <c r="N20" i="71"/>
  <c r="N22" i="73"/>
  <c r="N20" i="73"/>
  <c r="D83" i="47"/>
  <c r="D97" i="47"/>
  <c r="D82" i="47"/>
  <c r="D81" i="47"/>
  <c r="D170" i="47"/>
  <c r="C28" i="47"/>
  <c r="M27" i="69"/>
  <c r="M25" i="69"/>
  <c r="M25" i="74"/>
  <c r="M23" i="74"/>
  <c r="M22" i="71"/>
  <c r="M20" i="71"/>
  <c r="N13" i="65"/>
  <c r="C38" i="74"/>
  <c r="L22" i="71"/>
  <c r="L20" i="71"/>
  <c r="R238" i="56"/>
  <c r="Q50" i="57"/>
  <c r="Q51" i="57" s="1"/>
  <c r="Q63" i="57" s="1"/>
  <c r="Q65" i="57" s="1"/>
  <c r="K22" i="73"/>
  <c r="K20" i="73"/>
  <c r="K23" i="70"/>
  <c r="K21" i="70"/>
  <c r="X78" i="56"/>
  <c r="CM214" i="46"/>
  <c r="CK239" i="46"/>
  <c r="CK259" i="46" s="1"/>
  <c r="W22" i="71"/>
  <c r="W20" i="71"/>
  <c r="W27" i="69"/>
  <c r="W25" i="69"/>
  <c r="K20" i="65"/>
  <c r="K21" i="73"/>
  <c r="O23" i="70"/>
  <c r="O21" i="70"/>
  <c r="O22" i="73"/>
  <c r="O20" i="73"/>
  <c r="O21" i="65"/>
  <c r="O19" i="65"/>
  <c r="J25" i="75"/>
  <c r="J23" i="75"/>
  <c r="J23" i="70"/>
  <c r="J21" i="70"/>
  <c r="S22" i="71"/>
  <c r="S20" i="71"/>
  <c r="CI214" i="46"/>
  <c r="CG239" i="46"/>
  <c r="CG259" i="46" s="1"/>
  <c r="T78" i="56"/>
  <c r="S25" i="75"/>
  <c r="S23" i="75"/>
  <c r="C16" i="71"/>
  <c r="U81" i="47"/>
  <c r="U277" i="47" s="1"/>
  <c r="U170" i="47"/>
  <c r="U97" i="47"/>
  <c r="U83" i="47"/>
  <c r="U279" i="47" s="1"/>
  <c r="U22" i="71"/>
  <c r="U20" i="71"/>
  <c r="F13" i="65"/>
  <c r="F14" i="73"/>
  <c r="W26" i="69"/>
  <c r="W34" i="57"/>
  <c r="W40" i="57" s="1"/>
  <c r="L23" i="70"/>
  <c r="L21" i="70"/>
  <c r="F21" i="71"/>
  <c r="F24" i="75"/>
  <c r="C32" i="65"/>
  <c r="G22" i="73"/>
  <c r="G20" i="73"/>
  <c r="G25" i="75"/>
  <c r="G23" i="75"/>
  <c r="R26" i="69"/>
  <c r="R82" i="47"/>
  <c r="R278" i="47" s="1"/>
  <c r="C33" i="57"/>
  <c r="P22" i="71"/>
  <c r="P20" i="71"/>
  <c r="P81" i="47"/>
  <c r="P277" i="47" s="1"/>
  <c r="P170" i="47"/>
  <c r="P97" i="47"/>
  <c r="P83" i="47"/>
  <c r="P279" i="47" s="1"/>
  <c r="V25" i="75"/>
  <c r="V23" i="75"/>
  <c r="V22" i="71"/>
  <c r="V20" i="71"/>
  <c r="I97" i="47"/>
  <c r="I170" i="47"/>
  <c r="I83" i="47"/>
  <c r="I279" i="47" s="1"/>
  <c r="I81" i="47"/>
  <c r="I277" i="47" s="1"/>
  <c r="I22" i="73"/>
  <c r="I20" i="73"/>
  <c r="I19" i="65"/>
  <c r="I21" i="65"/>
  <c r="L20" i="65"/>
  <c r="E25" i="75"/>
  <c r="E23" i="75"/>
  <c r="E23" i="70"/>
  <c r="E21" i="70"/>
  <c r="F78" i="56"/>
  <c r="BS239" i="46"/>
  <c r="BS259" i="46" s="1"/>
  <c r="BU214" i="46"/>
  <c r="CN200" i="46"/>
  <c r="CO200" i="46" s="1"/>
  <c r="I22" i="70"/>
  <c r="I24" i="74"/>
  <c r="M22" i="70"/>
  <c r="M21" i="73"/>
  <c r="D22" i="75"/>
  <c r="C22" i="75" s="1"/>
  <c r="C40" i="75"/>
  <c r="C45" i="69"/>
  <c r="D24" i="69"/>
  <c r="C24" i="69" s="1"/>
  <c r="N28" i="69" l="1"/>
  <c r="N34" i="69" s="1"/>
  <c r="T23" i="73"/>
  <c r="T27" i="73" s="1"/>
  <c r="T233" i="47" s="1"/>
  <c r="T386" i="47" s="1"/>
  <c r="K26" i="74"/>
  <c r="K30" i="74" s="1"/>
  <c r="K234" i="47" s="1"/>
  <c r="K387" i="47" s="1"/>
  <c r="K26" i="75"/>
  <c r="K30" i="75" s="1"/>
  <c r="K235" i="47" s="1"/>
  <c r="K388" i="47" s="1"/>
  <c r="N26" i="74"/>
  <c r="N30" i="74" s="1"/>
  <c r="N234" i="47" s="1"/>
  <c r="N387" i="47" s="1"/>
  <c r="Q26" i="74"/>
  <c r="Q30" i="74" s="1"/>
  <c r="Q234" i="47" s="1"/>
  <c r="Q387" i="47" s="1"/>
  <c r="F28" i="69"/>
  <c r="F34" i="69" s="1"/>
  <c r="U22" i="65"/>
  <c r="U27" i="65" s="1"/>
  <c r="M24" i="70"/>
  <c r="H22" i="65"/>
  <c r="H27" i="65" s="1"/>
  <c r="T22" i="65"/>
  <c r="T27" i="65" s="1"/>
  <c r="F22" i="65"/>
  <c r="F28" i="65" s="1"/>
  <c r="Q28" i="69"/>
  <c r="Q34" i="69" s="1"/>
  <c r="N24" i="70"/>
  <c r="S24" i="70"/>
  <c r="H26" i="75"/>
  <c r="H30" i="75" s="1"/>
  <c r="H235" i="47" s="1"/>
  <c r="H388" i="47" s="1"/>
  <c r="H24" i="70"/>
  <c r="L22" i="65"/>
  <c r="L28" i="65" s="1"/>
  <c r="F23" i="71"/>
  <c r="F26" i="74"/>
  <c r="F30" i="74" s="1"/>
  <c r="F234" i="47" s="1"/>
  <c r="F387" i="47" s="1"/>
  <c r="G24" i="70"/>
  <c r="O26" i="74"/>
  <c r="O30" i="74" s="1"/>
  <c r="O234" i="47" s="1"/>
  <c r="O387" i="47" s="1"/>
  <c r="Q23" i="71"/>
  <c r="T23" i="71"/>
  <c r="R28" i="69"/>
  <c r="R34" i="69" s="1"/>
  <c r="R26" i="74"/>
  <c r="R30" i="74" s="1"/>
  <c r="R234" i="47" s="1"/>
  <c r="R387" i="47" s="1"/>
  <c r="F24" i="70"/>
  <c r="J26" i="74"/>
  <c r="J30" i="74" s="1"/>
  <c r="J234" i="47" s="1"/>
  <c r="J387" i="47" s="1"/>
  <c r="K23" i="71"/>
  <c r="W24" i="70"/>
  <c r="S23" i="73"/>
  <c r="S27" i="73" s="1"/>
  <c r="S233" i="47" s="1"/>
  <c r="S386" i="47" s="1"/>
  <c r="E28" i="69"/>
  <c r="E33" i="69" s="1"/>
  <c r="U26" i="74"/>
  <c r="U30" i="74" s="1"/>
  <c r="U234" i="47" s="1"/>
  <c r="U387" i="47" s="1"/>
  <c r="I24" i="70"/>
  <c r="M26" i="75"/>
  <c r="M30" i="75" s="1"/>
  <c r="M235" i="47" s="1"/>
  <c r="M388" i="47" s="1"/>
  <c r="W26" i="75"/>
  <c r="W30" i="75" s="1"/>
  <c r="W235" i="47" s="1"/>
  <c r="W388" i="47" s="1"/>
  <c r="C22" i="72"/>
  <c r="C26" i="72" s="1"/>
  <c r="R24" i="70"/>
  <c r="J23" i="71"/>
  <c r="E23" i="71"/>
  <c r="L26" i="74"/>
  <c r="L30" i="74" s="1"/>
  <c r="L234" i="47" s="1"/>
  <c r="L387" i="47" s="1"/>
  <c r="P26" i="74"/>
  <c r="P30" i="74" s="1"/>
  <c r="P234" i="47" s="1"/>
  <c r="P387" i="47" s="1"/>
  <c r="G22" i="65"/>
  <c r="G28" i="65" s="1"/>
  <c r="O28" i="69"/>
  <c r="O33" i="69" s="1"/>
  <c r="V26" i="74"/>
  <c r="V30" i="74" s="1"/>
  <c r="V234" i="47" s="1"/>
  <c r="V387" i="47" s="1"/>
  <c r="V28" i="69"/>
  <c r="V33" i="69" s="1"/>
  <c r="T26" i="74"/>
  <c r="T30" i="74" s="1"/>
  <c r="T234" i="47" s="1"/>
  <c r="T387" i="47" s="1"/>
  <c r="S26" i="74"/>
  <c r="S30" i="74" s="1"/>
  <c r="S234" i="47" s="1"/>
  <c r="S387" i="47" s="1"/>
  <c r="N22" i="65"/>
  <c r="N28" i="65" s="1"/>
  <c r="Q24" i="70"/>
  <c r="V22" i="65"/>
  <c r="V28" i="65" s="1"/>
  <c r="E23" i="73"/>
  <c r="E27" i="73" s="1"/>
  <c r="E233" i="47" s="1"/>
  <c r="E386" i="47" s="1"/>
  <c r="R22" i="65"/>
  <c r="R27" i="65" s="1"/>
  <c r="S28" i="69"/>
  <c r="S34" i="69" s="1"/>
  <c r="J22" i="65"/>
  <c r="J28" i="65" s="1"/>
  <c r="O23" i="71"/>
  <c r="W23" i="73"/>
  <c r="W27" i="73" s="1"/>
  <c r="W233" i="47" s="1"/>
  <c r="W386" i="47" s="1"/>
  <c r="T26" i="75"/>
  <c r="T30" i="75" s="1"/>
  <c r="T235" i="47" s="1"/>
  <c r="T388" i="47" s="1"/>
  <c r="E22" i="65"/>
  <c r="E28" i="65" s="1"/>
  <c r="U24" i="70"/>
  <c r="J28" i="69"/>
  <c r="J34" i="69" s="1"/>
  <c r="O26" i="75"/>
  <c r="O30" i="75" s="1"/>
  <c r="O235" i="47" s="1"/>
  <c r="O388" i="47" s="1"/>
  <c r="K28" i="69"/>
  <c r="K34" i="69" s="1"/>
  <c r="E24" i="70"/>
  <c r="G23" i="73"/>
  <c r="G27" i="73" s="1"/>
  <c r="G233" i="47" s="1"/>
  <c r="G386" i="47" s="1"/>
  <c r="U23" i="71"/>
  <c r="S23" i="71"/>
  <c r="J26" i="75"/>
  <c r="J30" i="75" s="1"/>
  <c r="J235" i="47" s="1"/>
  <c r="J388" i="47" s="1"/>
  <c r="K24" i="70"/>
  <c r="I28" i="69"/>
  <c r="I33" i="69" s="1"/>
  <c r="I22" i="65"/>
  <c r="I27" i="65" s="1"/>
  <c r="H28" i="69"/>
  <c r="H33" i="69" s="1"/>
  <c r="M22" i="65"/>
  <c r="M27" i="65" s="1"/>
  <c r="I23" i="71"/>
  <c r="G26" i="74"/>
  <c r="G30" i="74" s="1"/>
  <c r="G234" i="47" s="1"/>
  <c r="G387" i="47" s="1"/>
  <c r="M23" i="71"/>
  <c r="I23" i="73"/>
  <c r="I27" i="73" s="1"/>
  <c r="I233" i="47" s="1"/>
  <c r="I386" i="47" s="1"/>
  <c r="V26" i="75"/>
  <c r="V30" i="75" s="1"/>
  <c r="V235" i="47" s="1"/>
  <c r="V388" i="47" s="1"/>
  <c r="S26" i="75"/>
  <c r="S30" i="75" s="1"/>
  <c r="S235" i="47" s="1"/>
  <c r="S388" i="47" s="1"/>
  <c r="O22" i="65"/>
  <c r="O28" i="65" s="1"/>
  <c r="O24" i="70"/>
  <c r="M28" i="69"/>
  <c r="M34" i="69" s="1"/>
  <c r="T24" i="70"/>
  <c r="J23" i="73"/>
  <c r="J27" i="73" s="1"/>
  <c r="J233" i="47" s="1"/>
  <c r="J386" i="47" s="1"/>
  <c r="L23" i="73"/>
  <c r="L27" i="73" s="1"/>
  <c r="L233" i="47" s="1"/>
  <c r="L386" i="47" s="1"/>
  <c r="V23" i="71"/>
  <c r="P23" i="71"/>
  <c r="L24" i="70"/>
  <c r="O23" i="73"/>
  <c r="O27" i="73" s="1"/>
  <c r="O233" i="47" s="1"/>
  <c r="O386" i="47" s="1"/>
  <c r="M26" i="74"/>
  <c r="M30" i="74" s="1"/>
  <c r="M234" i="47" s="1"/>
  <c r="M387" i="47" s="1"/>
  <c r="E26" i="74"/>
  <c r="E30" i="74" s="1"/>
  <c r="E234" i="47" s="1"/>
  <c r="E387" i="47" s="1"/>
  <c r="I26" i="74"/>
  <c r="I30" i="74" s="1"/>
  <c r="I234" i="47" s="1"/>
  <c r="I387" i="47" s="1"/>
  <c r="P24" i="70"/>
  <c r="G23" i="71"/>
  <c r="W26" i="74"/>
  <c r="W30" i="74" s="1"/>
  <c r="W234" i="47" s="1"/>
  <c r="W387" i="47" s="1"/>
  <c r="R26" i="75"/>
  <c r="R30" i="75" s="1"/>
  <c r="R235" i="47" s="1"/>
  <c r="R388" i="47" s="1"/>
  <c r="F26" i="75"/>
  <c r="F30" i="75" s="1"/>
  <c r="F235" i="47" s="1"/>
  <c r="F388" i="47" s="1"/>
  <c r="L28" i="69"/>
  <c r="L34" i="69" s="1"/>
  <c r="P23" i="73"/>
  <c r="P27" i="73" s="1"/>
  <c r="P233" i="47" s="1"/>
  <c r="P386" i="47" s="1"/>
  <c r="U23" i="73"/>
  <c r="U27" i="73" s="1"/>
  <c r="U233" i="47" s="1"/>
  <c r="U386" i="47" s="1"/>
  <c r="N26" i="75"/>
  <c r="N30" i="75" s="1"/>
  <c r="N235" i="47" s="1"/>
  <c r="N388" i="47" s="1"/>
  <c r="I26" i="75"/>
  <c r="I30" i="75" s="1"/>
  <c r="I235" i="47" s="1"/>
  <c r="I388" i="47" s="1"/>
  <c r="E26" i="75"/>
  <c r="E30" i="75" s="1"/>
  <c r="E235" i="47" s="1"/>
  <c r="E388" i="47" s="1"/>
  <c r="G26" i="75"/>
  <c r="G30" i="75" s="1"/>
  <c r="G235" i="47" s="1"/>
  <c r="G388" i="47" s="1"/>
  <c r="J24" i="70"/>
  <c r="W23" i="71"/>
  <c r="L23" i="71"/>
  <c r="N23" i="71"/>
  <c r="R23" i="71"/>
  <c r="T28" i="69"/>
  <c r="T33" i="69" s="1"/>
  <c r="H26" i="74"/>
  <c r="H30" i="74" s="1"/>
  <c r="H234" i="47" s="1"/>
  <c r="H387" i="47" s="1"/>
  <c r="V23" i="73"/>
  <c r="V27" i="73" s="1"/>
  <c r="V233" i="47" s="1"/>
  <c r="V386" i="47" s="1"/>
  <c r="G28" i="69"/>
  <c r="G33" i="69" s="1"/>
  <c r="V24" i="70"/>
  <c r="P28" i="69"/>
  <c r="P34" i="69" s="1"/>
  <c r="Q26" i="75"/>
  <c r="Q30" i="75" s="1"/>
  <c r="Q235" i="47" s="1"/>
  <c r="Q388" i="47" s="1"/>
  <c r="P130" i="47"/>
  <c r="P318" i="47" s="1"/>
  <c r="P295" i="47"/>
  <c r="P98" i="47"/>
  <c r="W28" i="69"/>
  <c r="U171" i="47"/>
  <c r="U347" i="47"/>
  <c r="W50" i="57"/>
  <c r="W51" i="57" s="1"/>
  <c r="W63" i="57" s="1"/>
  <c r="W65" i="57" s="1"/>
  <c r="X238" i="56"/>
  <c r="D295" i="47"/>
  <c r="D130" i="47"/>
  <c r="D98" i="47"/>
  <c r="C97" i="47"/>
  <c r="C295" i="47" s="1"/>
  <c r="R50" i="57"/>
  <c r="R51" i="57" s="1"/>
  <c r="R63" i="57" s="1"/>
  <c r="R65" i="57" s="1"/>
  <c r="S238" i="56"/>
  <c r="E171" i="47"/>
  <c r="E347" i="47"/>
  <c r="D60" i="74"/>
  <c r="C59" i="74"/>
  <c r="C66" i="69"/>
  <c r="D67" i="69"/>
  <c r="L130" i="47"/>
  <c r="L318" i="47" s="1"/>
  <c r="L98" i="47"/>
  <c r="L295" i="47"/>
  <c r="N130" i="47"/>
  <c r="N318" i="47" s="1"/>
  <c r="N98" i="47"/>
  <c r="N295" i="47"/>
  <c r="I238" i="56"/>
  <c r="H50" i="57"/>
  <c r="H51" i="57" s="1"/>
  <c r="H63" i="57" s="1"/>
  <c r="H65" i="57" s="1"/>
  <c r="H347" i="47"/>
  <c r="H171" i="47"/>
  <c r="K171" i="47"/>
  <c r="K347" i="47"/>
  <c r="N23" i="73"/>
  <c r="N27" i="73" s="1"/>
  <c r="N233" i="47" s="1"/>
  <c r="N386" i="47" s="1"/>
  <c r="O238" i="56"/>
  <c r="N50" i="57"/>
  <c r="N51" i="57" s="1"/>
  <c r="N63" i="57" s="1"/>
  <c r="N65" i="57" s="1"/>
  <c r="C228" i="47"/>
  <c r="C381" i="47" s="1"/>
  <c r="D381" i="47"/>
  <c r="V130" i="47"/>
  <c r="V318" i="47" s="1"/>
  <c r="V295" i="47"/>
  <c r="V98" i="47"/>
  <c r="G171" i="47"/>
  <c r="G347" i="47"/>
  <c r="D48" i="65"/>
  <c r="D13" i="65"/>
  <c r="C13" i="65" s="1"/>
  <c r="C47" i="65"/>
  <c r="C46" i="73"/>
  <c r="D14" i="73"/>
  <c r="D47" i="73"/>
  <c r="E50" i="57"/>
  <c r="E51" i="57" s="1"/>
  <c r="E63" i="57" s="1"/>
  <c r="E65" i="57" s="1"/>
  <c r="F238" i="56"/>
  <c r="I347" i="47"/>
  <c r="I171" i="47"/>
  <c r="P171" i="47"/>
  <c r="P347" i="47"/>
  <c r="F23" i="73"/>
  <c r="F27" i="73" s="1"/>
  <c r="F233" i="47" s="1"/>
  <c r="F386" i="47" s="1"/>
  <c r="T238" i="56"/>
  <c r="S50" i="57"/>
  <c r="S51" i="57" s="1"/>
  <c r="S63" i="57" s="1"/>
  <c r="S65" i="57" s="1"/>
  <c r="D347" i="47"/>
  <c r="D171" i="47"/>
  <c r="C170" i="47"/>
  <c r="C347" i="47" s="1"/>
  <c r="D279" i="47"/>
  <c r="C83" i="47"/>
  <c r="C279" i="47" s="1"/>
  <c r="P50" i="57"/>
  <c r="P51" i="57" s="1"/>
  <c r="P63" i="57" s="1"/>
  <c r="P65" i="57" s="1"/>
  <c r="Q238" i="56"/>
  <c r="U28" i="69"/>
  <c r="O171" i="47"/>
  <c r="O347" i="47"/>
  <c r="M50" i="57"/>
  <c r="M51" i="57" s="1"/>
  <c r="M63" i="57" s="1"/>
  <c r="M65" i="57" s="1"/>
  <c r="N238" i="56"/>
  <c r="M171" i="47"/>
  <c r="M347" i="47"/>
  <c r="C50" i="71"/>
  <c r="D51" i="71"/>
  <c r="N171" i="47"/>
  <c r="N347" i="47"/>
  <c r="T171" i="47"/>
  <c r="T347" i="47"/>
  <c r="H295" i="47"/>
  <c r="H130" i="47"/>
  <c r="H318" i="47" s="1"/>
  <c r="H98" i="47"/>
  <c r="C57" i="57"/>
  <c r="D59" i="57"/>
  <c r="K22" i="65"/>
  <c r="S347" i="47"/>
  <c r="S171" i="47"/>
  <c r="R98" i="47"/>
  <c r="R295" i="47"/>
  <c r="R130" i="47"/>
  <c r="R318" i="47" s="1"/>
  <c r="C131" i="47"/>
  <c r="C319" i="47" s="1"/>
  <c r="D319" i="47"/>
  <c r="X331" i="25"/>
  <c r="X338" i="25" s="1"/>
  <c r="X254" i="25"/>
  <c r="S22" i="65"/>
  <c r="H23" i="73"/>
  <c r="H27" i="73" s="1"/>
  <c r="H233" i="47" s="1"/>
  <c r="H386" i="47" s="1"/>
  <c r="I50" i="57"/>
  <c r="I51" i="57" s="1"/>
  <c r="I63" i="57" s="1"/>
  <c r="I65" i="57" s="1"/>
  <c r="J238" i="56"/>
  <c r="F130" i="47"/>
  <c r="F318" i="47" s="1"/>
  <c r="F295" i="47"/>
  <c r="F98" i="47"/>
  <c r="H23" i="71"/>
  <c r="F50" i="57"/>
  <c r="F51" i="57" s="1"/>
  <c r="F63" i="57" s="1"/>
  <c r="F65" i="57" s="1"/>
  <c r="G238" i="56"/>
  <c r="I130" i="47"/>
  <c r="I318" i="47" s="1"/>
  <c r="I98" i="47"/>
  <c r="I295" i="47"/>
  <c r="C81" i="47"/>
  <c r="C277" i="47" s="1"/>
  <c r="D277" i="47"/>
  <c r="C31" i="57"/>
  <c r="C34" i="57" s="1"/>
  <c r="D34" i="57"/>
  <c r="D40" i="57" s="1"/>
  <c r="C40" i="57" s="1"/>
  <c r="C41" i="57" s="1"/>
  <c r="E98" i="47"/>
  <c r="E295" i="47"/>
  <c r="E130" i="47"/>
  <c r="E318" i="47" s="1"/>
  <c r="K23" i="73"/>
  <c r="K27" i="73" s="1"/>
  <c r="K233" i="47" s="1"/>
  <c r="K386" i="47" s="1"/>
  <c r="G50" i="57"/>
  <c r="G51" i="57" s="1"/>
  <c r="G63" i="57" s="1"/>
  <c r="G65" i="57" s="1"/>
  <c r="H238" i="56"/>
  <c r="CN214" i="46"/>
  <c r="CO78" i="46"/>
  <c r="CL239" i="46"/>
  <c r="CL259" i="46" s="1"/>
  <c r="M130" i="47"/>
  <c r="M318" i="47" s="1"/>
  <c r="M295" i="47"/>
  <c r="M98" i="47"/>
  <c r="T295" i="47"/>
  <c r="T98" i="47"/>
  <c r="T130" i="47"/>
  <c r="T318" i="47" s="1"/>
  <c r="V50" i="57"/>
  <c r="V51" i="57" s="1"/>
  <c r="V63" i="57" s="1"/>
  <c r="V65" i="57" s="1"/>
  <c r="W238" i="56"/>
  <c r="Q347" i="47"/>
  <c r="Q171" i="47"/>
  <c r="S130" i="47"/>
  <c r="S318" i="47" s="1"/>
  <c r="S295" i="47"/>
  <c r="S98" i="47"/>
  <c r="P238" i="56"/>
  <c r="O50" i="57"/>
  <c r="O51" i="57" s="1"/>
  <c r="O63" i="57" s="1"/>
  <c r="O65" i="57" s="1"/>
  <c r="K130" i="47"/>
  <c r="K318" i="47" s="1"/>
  <c r="K295" i="47"/>
  <c r="K98" i="47"/>
  <c r="L26" i="75"/>
  <c r="L30" i="75" s="1"/>
  <c r="L235" i="47" s="1"/>
  <c r="L388" i="47" s="1"/>
  <c r="C57" i="75"/>
  <c r="D58" i="75"/>
  <c r="C254" i="25"/>
  <c r="D120" i="36" s="1"/>
  <c r="C331" i="25"/>
  <c r="C338" i="25" s="1"/>
  <c r="M23" i="73"/>
  <c r="M27" i="73" s="1"/>
  <c r="M233" i="47" s="1"/>
  <c r="M386" i="47" s="1"/>
  <c r="J171" i="47"/>
  <c r="J347" i="47"/>
  <c r="W98" i="47"/>
  <c r="W130" i="47"/>
  <c r="W318" i="47" s="1"/>
  <c r="W295" i="47"/>
  <c r="F347" i="47"/>
  <c r="F171" i="47"/>
  <c r="C51" i="70"/>
  <c r="D52" i="70"/>
  <c r="U130" i="47"/>
  <c r="U318" i="47" s="1"/>
  <c r="U295" i="47"/>
  <c r="U98" i="47"/>
  <c r="D278" i="47"/>
  <c r="C82" i="47"/>
  <c r="C278" i="47" s="1"/>
  <c r="U26" i="75"/>
  <c r="U30" i="75" s="1"/>
  <c r="U235" i="47" s="1"/>
  <c r="U388" i="47" s="1"/>
  <c r="V238" i="56"/>
  <c r="U50" i="57"/>
  <c r="U51" i="57" s="1"/>
  <c r="U63" i="57" s="1"/>
  <c r="U65" i="57" s="1"/>
  <c r="O98" i="47"/>
  <c r="O130" i="47"/>
  <c r="O318" i="47" s="1"/>
  <c r="O295" i="47"/>
  <c r="Q23" i="73"/>
  <c r="Q27" i="73" s="1"/>
  <c r="Q233" i="47" s="1"/>
  <c r="Q386" i="47" s="1"/>
  <c r="L347" i="47"/>
  <c r="L171" i="47"/>
  <c r="P26" i="75"/>
  <c r="P30" i="75" s="1"/>
  <c r="P235" i="47" s="1"/>
  <c r="P388" i="47" s="1"/>
  <c r="P22" i="65"/>
  <c r="Q98" i="47"/>
  <c r="Q130" i="47"/>
  <c r="Q318" i="47" s="1"/>
  <c r="Q295" i="47"/>
  <c r="K50" i="57"/>
  <c r="K51" i="57" s="1"/>
  <c r="K63" i="57" s="1"/>
  <c r="K65" i="57" s="1"/>
  <c r="L238" i="56"/>
  <c r="D51" i="57"/>
  <c r="C49" i="57"/>
  <c r="R171" i="47"/>
  <c r="R347" i="47"/>
  <c r="Q22" i="65"/>
  <c r="V347" i="47"/>
  <c r="V171" i="47"/>
  <c r="G130" i="47"/>
  <c r="G318" i="47" s="1"/>
  <c r="G295" i="47"/>
  <c r="G98" i="47"/>
  <c r="W22" i="65"/>
  <c r="J98" i="47"/>
  <c r="J295" i="47"/>
  <c r="J130" i="47"/>
  <c r="J318" i="47" s="1"/>
  <c r="K238" i="56"/>
  <c r="J50" i="57"/>
  <c r="J51" i="57" s="1"/>
  <c r="J63" i="57" s="1"/>
  <c r="J65" i="57" s="1"/>
  <c r="W171" i="47"/>
  <c r="W347" i="47"/>
  <c r="D78" i="56"/>
  <c r="R23" i="73"/>
  <c r="R27" i="73" s="1"/>
  <c r="R233" i="47" s="1"/>
  <c r="R386" i="47" s="1"/>
  <c r="T50" i="57"/>
  <c r="T51" i="57" s="1"/>
  <c r="T63" i="57" s="1"/>
  <c r="T65" i="57" s="1"/>
  <c r="U238" i="56"/>
  <c r="N33" i="69" l="1"/>
  <c r="T28" i="65"/>
  <c r="U28" i="65"/>
  <c r="E34" i="69"/>
  <c r="F27" i="65"/>
  <c r="P33" i="69"/>
  <c r="O34" i="69"/>
  <c r="V27" i="65"/>
  <c r="F33" i="69"/>
  <c r="H28" i="65"/>
  <c r="H34" i="69"/>
  <c r="N27" i="65"/>
  <c r="M28" i="65"/>
  <c r="L27" i="65"/>
  <c r="J33" i="69"/>
  <c r="S33" i="69"/>
  <c r="G27" i="65"/>
  <c r="M33" i="69"/>
  <c r="Q33" i="69"/>
  <c r="V34" i="69"/>
  <c r="R28" i="65"/>
  <c r="G34" i="69"/>
  <c r="R33" i="69"/>
  <c r="I28" i="65"/>
  <c r="E27" i="65"/>
  <c r="T34" i="69"/>
  <c r="L33" i="69"/>
  <c r="K33" i="69"/>
  <c r="J27" i="65"/>
  <c r="I34" i="69"/>
  <c r="O27" i="65"/>
  <c r="W229" i="47"/>
  <c r="W382" i="47" s="1"/>
  <c r="W348" i="47"/>
  <c r="W230" i="47"/>
  <c r="W383" i="47" s="1"/>
  <c r="W227" i="47"/>
  <c r="W380" i="47" s="1"/>
  <c r="W231" i="47"/>
  <c r="W384" i="47" s="1"/>
  <c r="Q28" i="65"/>
  <c r="Q27" i="65"/>
  <c r="Q296" i="47"/>
  <c r="Q133" i="47"/>
  <c r="Q321" i="47" s="1"/>
  <c r="Q134" i="47"/>
  <c r="Q322" i="47" s="1"/>
  <c r="Q132" i="47"/>
  <c r="Q320" i="47" s="1"/>
  <c r="O134" i="47"/>
  <c r="O322" i="47" s="1"/>
  <c r="O133" i="47"/>
  <c r="O321" i="47" s="1"/>
  <c r="O132" i="47"/>
  <c r="O320" i="47" s="1"/>
  <c r="O296" i="47"/>
  <c r="U132" i="47"/>
  <c r="U320" i="47" s="1"/>
  <c r="U133" i="47"/>
  <c r="U321" i="47" s="1"/>
  <c r="U134" i="47"/>
  <c r="U322" i="47" s="1"/>
  <c r="U296" i="47"/>
  <c r="D21" i="70"/>
  <c r="D23" i="70"/>
  <c r="C23" i="70" s="1"/>
  <c r="D22" i="70"/>
  <c r="C22" i="70" s="1"/>
  <c r="C52" i="70"/>
  <c r="C50" i="57"/>
  <c r="C51" i="57" s="1"/>
  <c r="O120" i="36"/>
  <c r="E120" i="36"/>
  <c r="N120" i="36"/>
  <c r="F120" i="36"/>
  <c r="L120" i="36"/>
  <c r="U120" i="36"/>
  <c r="Q120" i="36"/>
  <c r="T120" i="36"/>
  <c r="J120" i="36"/>
  <c r="M120" i="36"/>
  <c r="R120" i="36"/>
  <c r="S120" i="36"/>
  <c r="G120" i="36"/>
  <c r="W120" i="36"/>
  <c r="K120" i="36"/>
  <c r="V120" i="36"/>
  <c r="P120" i="36"/>
  <c r="I120" i="36"/>
  <c r="H120" i="36"/>
  <c r="K296" i="47"/>
  <c r="K133" i="47"/>
  <c r="K321" i="47" s="1"/>
  <c r="K132" i="47"/>
  <c r="K320" i="47" s="1"/>
  <c r="K134" i="47"/>
  <c r="K322" i="47" s="1"/>
  <c r="Q231" i="47"/>
  <c r="Q384" i="47" s="1"/>
  <c r="Q230" i="47"/>
  <c r="Q383" i="47" s="1"/>
  <c r="Q227" i="47"/>
  <c r="Q380" i="47" s="1"/>
  <c r="Q348" i="47"/>
  <c r="Q229" i="47"/>
  <c r="Q382" i="47" s="1"/>
  <c r="E133" i="47"/>
  <c r="E321" i="47" s="1"/>
  <c r="E132" i="47"/>
  <c r="E320" i="47" s="1"/>
  <c r="E296" i="47"/>
  <c r="E134" i="47"/>
  <c r="E322" i="47" s="1"/>
  <c r="I132" i="47"/>
  <c r="I320" i="47" s="1"/>
  <c r="I134" i="47"/>
  <c r="I322" i="47" s="1"/>
  <c r="I296" i="47"/>
  <c r="I133" i="47"/>
  <c r="I321" i="47" s="1"/>
  <c r="R132" i="47"/>
  <c r="R320" i="47" s="1"/>
  <c r="R296" i="47"/>
  <c r="R134" i="47"/>
  <c r="R322" i="47" s="1"/>
  <c r="R133" i="47"/>
  <c r="R321" i="47" s="1"/>
  <c r="D61" i="57"/>
  <c r="C59" i="57"/>
  <c r="N348" i="47"/>
  <c r="N227" i="47"/>
  <c r="N380" i="47" s="1"/>
  <c r="N231" i="47"/>
  <c r="N384" i="47" s="1"/>
  <c r="N229" i="47"/>
  <c r="N382" i="47" s="1"/>
  <c r="N230" i="47"/>
  <c r="N383" i="47" s="1"/>
  <c r="M230" i="47"/>
  <c r="M383" i="47" s="1"/>
  <c r="M227" i="47"/>
  <c r="M380" i="47" s="1"/>
  <c r="M348" i="47"/>
  <c r="M229" i="47"/>
  <c r="M382" i="47" s="1"/>
  <c r="M231" i="47"/>
  <c r="M384" i="47" s="1"/>
  <c r="O231" i="47"/>
  <c r="O384" i="47" s="1"/>
  <c r="O227" i="47"/>
  <c r="O380" i="47" s="1"/>
  <c r="O230" i="47"/>
  <c r="O383" i="47" s="1"/>
  <c r="O348" i="47"/>
  <c r="O229" i="47"/>
  <c r="O382" i="47" s="1"/>
  <c r="I231" i="47"/>
  <c r="I384" i="47" s="1"/>
  <c r="I229" i="47"/>
  <c r="I382" i="47" s="1"/>
  <c r="I230" i="47"/>
  <c r="I383" i="47" s="1"/>
  <c r="I348" i="47"/>
  <c r="I227" i="47"/>
  <c r="I380" i="47" s="1"/>
  <c r="C14" i="73"/>
  <c r="D21" i="65"/>
  <c r="C21" i="65" s="1"/>
  <c r="D19" i="65"/>
  <c r="D20" i="65"/>
  <c r="C20" i="65" s="1"/>
  <c r="C48" i="65"/>
  <c r="D26" i="69"/>
  <c r="C26" i="69" s="1"/>
  <c r="D27" i="69"/>
  <c r="C27" i="69" s="1"/>
  <c r="D25" i="69"/>
  <c r="C67" i="69"/>
  <c r="J296" i="47"/>
  <c r="J133" i="47"/>
  <c r="J321" i="47" s="1"/>
  <c r="J134" i="47"/>
  <c r="J322" i="47" s="1"/>
  <c r="J132" i="47"/>
  <c r="J320" i="47" s="1"/>
  <c r="AY116" i="46"/>
  <c r="E116" i="56" s="1"/>
  <c r="AY109" i="46"/>
  <c r="E109" i="56" s="1"/>
  <c r="AY90" i="46"/>
  <c r="AY101" i="46"/>
  <c r="E101" i="56" s="1"/>
  <c r="AY92" i="46"/>
  <c r="E92" i="56" s="1"/>
  <c r="AY113" i="46"/>
  <c r="E113" i="56" s="1"/>
  <c r="AY118" i="46"/>
  <c r="E118" i="56" s="1"/>
  <c r="AY120" i="46"/>
  <c r="E120" i="56" s="1"/>
  <c r="AY98" i="46"/>
  <c r="E98" i="56" s="1"/>
  <c r="AY108" i="46"/>
  <c r="E108" i="56" s="1"/>
  <c r="AY93" i="46"/>
  <c r="E93" i="56" s="1"/>
  <c r="D104" i="47" s="1"/>
  <c r="AY87" i="46"/>
  <c r="E87" i="56" s="1"/>
  <c r="D102" i="47" s="1"/>
  <c r="AY107" i="46"/>
  <c r="E107" i="56" s="1"/>
  <c r="AY86" i="46"/>
  <c r="AY102" i="46"/>
  <c r="E102" i="56" s="1"/>
  <c r="AY119" i="46"/>
  <c r="E119" i="56" s="1"/>
  <c r="AY106" i="46"/>
  <c r="E106" i="56" s="1"/>
  <c r="AY112" i="46"/>
  <c r="E112" i="56" s="1"/>
  <c r="AY99" i="46"/>
  <c r="E99" i="56" s="1"/>
  <c r="AY111" i="46"/>
  <c r="E111" i="56" s="1"/>
  <c r="AY100" i="46"/>
  <c r="E100" i="56" s="1"/>
  <c r="AY115" i="46"/>
  <c r="E115" i="56" s="1"/>
  <c r="AY97" i="46"/>
  <c r="E97" i="56" s="1"/>
  <c r="AY103" i="46"/>
  <c r="E103" i="56" s="1"/>
  <c r="AY117" i="46"/>
  <c r="E117" i="56" s="1"/>
  <c r="AY89" i="46"/>
  <c r="E89" i="56" s="1"/>
  <c r="D103" i="47" s="1"/>
  <c r="AY105" i="46"/>
  <c r="E105" i="56" s="1"/>
  <c r="P28" i="65"/>
  <c r="P27" i="65"/>
  <c r="J231" i="47"/>
  <c r="J384" i="47" s="1"/>
  <c r="J348" i="47"/>
  <c r="J230" i="47"/>
  <c r="J383" i="47" s="1"/>
  <c r="J227" i="47"/>
  <c r="J380" i="47" s="1"/>
  <c r="J229" i="47"/>
  <c r="J382" i="47" s="1"/>
  <c r="C58" i="75"/>
  <c r="D23" i="75"/>
  <c r="D24" i="75"/>
  <c r="C24" i="75" s="1"/>
  <c r="D25" i="75"/>
  <c r="C25" i="75" s="1"/>
  <c r="S134" i="47"/>
  <c r="S322" i="47" s="1"/>
  <c r="S296" i="47"/>
  <c r="S132" i="47"/>
  <c r="S320" i="47" s="1"/>
  <c r="S133" i="47"/>
  <c r="S321" i="47" s="1"/>
  <c r="T132" i="47"/>
  <c r="T320" i="47" s="1"/>
  <c r="T296" i="47"/>
  <c r="T133" i="47"/>
  <c r="T321" i="47" s="1"/>
  <c r="T134" i="47"/>
  <c r="T322" i="47" s="1"/>
  <c r="S28" i="65"/>
  <c r="S27" i="65"/>
  <c r="S229" i="47"/>
  <c r="S382" i="47" s="1"/>
  <c r="S348" i="47"/>
  <c r="S227" i="47"/>
  <c r="S380" i="47" s="1"/>
  <c r="S230" i="47"/>
  <c r="S383" i="47" s="1"/>
  <c r="S231" i="47"/>
  <c r="S384" i="47" s="1"/>
  <c r="D20" i="71"/>
  <c r="D22" i="71"/>
  <c r="C22" i="71" s="1"/>
  <c r="D21" i="71"/>
  <c r="C21" i="71" s="1"/>
  <c r="C51" i="71"/>
  <c r="U34" i="69"/>
  <c r="U33" i="69"/>
  <c r="C171" i="47"/>
  <c r="C348" i="47" s="1"/>
  <c r="D227" i="47"/>
  <c r="D229" i="47"/>
  <c r="D231" i="47"/>
  <c r="D348" i="47"/>
  <c r="D230" i="47"/>
  <c r="V134" i="47"/>
  <c r="V322" i="47" s="1"/>
  <c r="V296" i="47"/>
  <c r="V132" i="47"/>
  <c r="V320" i="47" s="1"/>
  <c r="V133" i="47"/>
  <c r="V321" i="47" s="1"/>
  <c r="E348" i="47"/>
  <c r="E229" i="47"/>
  <c r="E382" i="47" s="1"/>
  <c r="E230" i="47"/>
  <c r="E383" i="47" s="1"/>
  <c r="E231" i="47"/>
  <c r="E384" i="47" s="1"/>
  <c r="E227" i="47"/>
  <c r="E380" i="47" s="1"/>
  <c r="C98" i="47"/>
  <c r="C296" i="47" s="1"/>
  <c r="D134" i="47"/>
  <c r="D296" i="47"/>
  <c r="D133" i="47"/>
  <c r="D132" i="47"/>
  <c r="U229" i="47"/>
  <c r="U382" i="47" s="1"/>
  <c r="U348" i="47"/>
  <c r="U227" i="47"/>
  <c r="U380" i="47" s="1"/>
  <c r="U230" i="47"/>
  <c r="U383" i="47" s="1"/>
  <c r="U231" i="47"/>
  <c r="U384" i="47" s="1"/>
  <c r="D238" i="56"/>
  <c r="K78" i="44"/>
  <c r="W28" i="65"/>
  <c r="W27" i="65"/>
  <c r="V348" i="47"/>
  <c r="V230" i="47"/>
  <c r="V383" i="47" s="1"/>
  <c r="V227" i="47"/>
  <c r="V380" i="47" s="1"/>
  <c r="V231" i="47"/>
  <c r="V384" i="47" s="1"/>
  <c r="V229" i="47"/>
  <c r="V382" i="47" s="1"/>
  <c r="F229" i="47"/>
  <c r="F382" i="47" s="1"/>
  <c r="F227" i="47"/>
  <c r="F380" i="47" s="1"/>
  <c r="F348" i="47"/>
  <c r="F230" i="47"/>
  <c r="F383" i="47" s="1"/>
  <c r="F231" i="47"/>
  <c r="F384" i="47" s="1"/>
  <c r="H132" i="47"/>
  <c r="H320" i="47" s="1"/>
  <c r="H134" i="47"/>
  <c r="H322" i="47" s="1"/>
  <c r="H133" i="47"/>
  <c r="H321" i="47" s="1"/>
  <c r="H296" i="47"/>
  <c r="T348" i="47"/>
  <c r="T231" i="47"/>
  <c r="T384" i="47" s="1"/>
  <c r="T227" i="47"/>
  <c r="T380" i="47" s="1"/>
  <c r="T229" i="47"/>
  <c r="T382" i="47" s="1"/>
  <c r="T230" i="47"/>
  <c r="T383" i="47" s="1"/>
  <c r="G231" i="47"/>
  <c r="G384" i="47" s="1"/>
  <c r="G229" i="47"/>
  <c r="G382" i="47" s="1"/>
  <c r="G348" i="47"/>
  <c r="G230" i="47"/>
  <c r="G383" i="47" s="1"/>
  <c r="G227" i="47"/>
  <c r="G380" i="47" s="1"/>
  <c r="K227" i="47"/>
  <c r="K380" i="47" s="1"/>
  <c r="K230" i="47"/>
  <c r="K383" i="47" s="1"/>
  <c r="K231" i="47"/>
  <c r="K384" i="47" s="1"/>
  <c r="K229" i="47"/>
  <c r="K382" i="47" s="1"/>
  <c r="K348" i="47"/>
  <c r="H227" i="47"/>
  <c r="H380" i="47" s="1"/>
  <c r="H231" i="47"/>
  <c r="H384" i="47" s="1"/>
  <c r="H229" i="47"/>
  <c r="H382" i="47" s="1"/>
  <c r="H230" i="47"/>
  <c r="H383" i="47" s="1"/>
  <c r="H348" i="47"/>
  <c r="L133" i="47"/>
  <c r="L321" i="47" s="1"/>
  <c r="L132" i="47"/>
  <c r="L320" i="47" s="1"/>
  <c r="L134" i="47"/>
  <c r="L322" i="47" s="1"/>
  <c r="L296" i="47"/>
  <c r="D318" i="47"/>
  <c r="C130" i="47"/>
  <c r="C318" i="47" s="1"/>
  <c r="C20" i="78"/>
  <c r="D20" i="78" s="1"/>
  <c r="W34" i="69"/>
  <c r="W33" i="69"/>
  <c r="G132" i="47"/>
  <c r="G320" i="47" s="1"/>
  <c r="G133" i="47"/>
  <c r="G321" i="47" s="1"/>
  <c r="G134" i="47"/>
  <c r="G322" i="47" s="1"/>
  <c r="G296" i="47"/>
  <c r="R231" i="47"/>
  <c r="R384" i="47" s="1"/>
  <c r="R348" i="47"/>
  <c r="R229" i="47"/>
  <c r="R382" i="47" s="1"/>
  <c r="R227" i="47"/>
  <c r="R380" i="47" s="1"/>
  <c r="R230" i="47"/>
  <c r="R383" i="47" s="1"/>
  <c r="L348" i="47"/>
  <c r="L231" i="47"/>
  <c r="L384" i="47" s="1"/>
  <c r="L229" i="47"/>
  <c r="L382" i="47" s="1"/>
  <c r="L230" i="47"/>
  <c r="L383" i="47" s="1"/>
  <c r="L227" i="47"/>
  <c r="L380" i="47" s="1"/>
  <c r="W296" i="47"/>
  <c r="W132" i="47"/>
  <c r="W320" i="47" s="1"/>
  <c r="W134" i="47"/>
  <c r="W322" i="47" s="1"/>
  <c r="W133" i="47"/>
  <c r="W321" i="47" s="1"/>
  <c r="M296" i="47"/>
  <c r="M132" i="47"/>
  <c r="M320" i="47" s="1"/>
  <c r="M133" i="47"/>
  <c r="M321" i="47" s="1"/>
  <c r="M134" i="47"/>
  <c r="M322" i="47" s="1"/>
  <c r="F133" i="47"/>
  <c r="F321" i="47" s="1"/>
  <c r="F134" i="47"/>
  <c r="F322" i="47" s="1"/>
  <c r="F132" i="47"/>
  <c r="F320" i="47" s="1"/>
  <c r="F296" i="47"/>
  <c r="K27" i="65"/>
  <c r="K28" i="65"/>
  <c r="P229" i="47"/>
  <c r="P382" i="47" s="1"/>
  <c r="P348" i="47"/>
  <c r="P230" i="47"/>
  <c r="P383" i="47" s="1"/>
  <c r="P227" i="47"/>
  <c r="P380" i="47" s="1"/>
  <c r="P231" i="47"/>
  <c r="P384" i="47" s="1"/>
  <c r="D21" i="73"/>
  <c r="C21" i="73" s="1"/>
  <c r="C47" i="73"/>
  <c r="D22" i="73"/>
  <c r="C22" i="73" s="1"/>
  <c r="D20" i="73"/>
  <c r="C20" i="73" s="1"/>
  <c r="N133" i="47"/>
  <c r="N321" i="47" s="1"/>
  <c r="N134" i="47"/>
  <c r="N322" i="47" s="1"/>
  <c r="N132" i="47"/>
  <c r="N320" i="47" s="1"/>
  <c r="N296" i="47"/>
  <c r="D24" i="74"/>
  <c r="C24" i="74" s="1"/>
  <c r="D23" i="74"/>
  <c r="C60" i="74"/>
  <c r="D25" i="74"/>
  <c r="C25" i="74" s="1"/>
  <c r="P134" i="47"/>
  <c r="P322" i="47" s="1"/>
  <c r="P296" i="47"/>
  <c r="P132" i="47"/>
  <c r="P320" i="47" s="1"/>
  <c r="P133" i="47"/>
  <c r="P321" i="47" s="1"/>
  <c r="D177" i="47" l="1"/>
  <c r="C23" i="78"/>
  <c r="D23" i="78" s="1"/>
  <c r="C132" i="47"/>
  <c r="C320" i="47" s="1"/>
  <c r="D320" i="47"/>
  <c r="C231" i="47"/>
  <c r="C384" i="47" s="1"/>
  <c r="D384" i="47"/>
  <c r="AW252" i="46"/>
  <c r="E90" i="56"/>
  <c r="E251" i="56" s="1"/>
  <c r="C25" i="69"/>
  <c r="D28" i="69"/>
  <c r="BC99" i="46"/>
  <c r="I99" i="56" s="1"/>
  <c r="BC111" i="46"/>
  <c r="I111" i="56" s="1"/>
  <c r="BC107" i="46"/>
  <c r="I107" i="56" s="1"/>
  <c r="BC108" i="46"/>
  <c r="I108" i="56" s="1"/>
  <c r="BC87" i="46"/>
  <c r="I87" i="56" s="1"/>
  <c r="H102" i="47" s="1"/>
  <c r="BC92" i="46"/>
  <c r="I92" i="56" s="1"/>
  <c r="BC109" i="46"/>
  <c r="I109" i="56" s="1"/>
  <c r="BC97" i="46"/>
  <c r="I97" i="56" s="1"/>
  <c r="BC106" i="46"/>
  <c r="I106" i="56" s="1"/>
  <c r="BC90" i="46"/>
  <c r="BC98" i="46"/>
  <c r="I98" i="56" s="1"/>
  <c r="BC105" i="46"/>
  <c r="I105" i="56" s="1"/>
  <c r="BC86" i="46"/>
  <c r="BC116" i="46"/>
  <c r="I116" i="56" s="1"/>
  <c r="BC113" i="46"/>
  <c r="I113" i="56" s="1"/>
  <c r="BC101" i="46"/>
  <c r="I101" i="56" s="1"/>
  <c r="BC112" i="46"/>
  <c r="I112" i="56" s="1"/>
  <c r="BC117" i="46"/>
  <c r="I117" i="56" s="1"/>
  <c r="BC100" i="46"/>
  <c r="I100" i="56" s="1"/>
  <c r="BC118" i="46"/>
  <c r="I118" i="56" s="1"/>
  <c r="BC93" i="46"/>
  <c r="I93" i="56" s="1"/>
  <c r="BC115" i="46"/>
  <c r="I115" i="56" s="1"/>
  <c r="BC120" i="46"/>
  <c r="I120" i="56" s="1"/>
  <c r="BC103" i="46"/>
  <c r="I103" i="56" s="1"/>
  <c r="BC119" i="46"/>
  <c r="I119" i="56" s="1"/>
  <c r="BC102" i="46"/>
  <c r="I102" i="56" s="1"/>
  <c r="BC89" i="46"/>
  <c r="I89" i="56" s="1"/>
  <c r="H103" i="47" s="1"/>
  <c r="BF97" i="46"/>
  <c r="L97" i="56" s="1"/>
  <c r="BF87" i="46"/>
  <c r="L87" i="56" s="1"/>
  <c r="K102" i="47" s="1"/>
  <c r="BF106" i="46"/>
  <c r="L106" i="56" s="1"/>
  <c r="BF98" i="46"/>
  <c r="L98" i="56" s="1"/>
  <c r="BF101" i="46"/>
  <c r="L101" i="56" s="1"/>
  <c r="BF116" i="46"/>
  <c r="L116" i="56" s="1"/>
  <c r="BF100" i="46"/>
  <c r="L100" i="56" s="1"/>
  <c r="BF107" i="46"/>
  <c r="L107" i="56" s="1"/>
  <c r="BF120" i="46"/>
  <c r="L120" i="56" s="1"/>
  <c r="BF99" i="46"/>
  <c r="L99" i="56" s="1"/>
  <c r="BF86" i="46"/>
  <c r="BF90" i="46"/>
  <c r="BF93" i="46"/>
  <c r="L93" i="56" s="1"/>
  <c r="BF103" i="46"/>
  <c r="L103" i="56" s="1"/>
  <c r="BF92" i="46"/>
  <c r="L92" i="56" s="1"/>
  <c r="BF119" i="46"/>
  <c r="L119" i="56" s="1"/>
  <c r="BF113" i="46"/>
  <c r="L113" i="56" s="1"/>
  <c r="BF89" i="46"/>
  <c r="L89" i="56" s="1"/>
  <c r="K103" i="47" s="1"/>
  <c r="BF109" i="46"/>
  <c r="L109" i="56" s="1"/>
  <c r="BF118" i="46"/>
  <c r="L118" i="56" s="1"/>
  <c r="BF117" i="46"/>
  <c r="L117" i="56" s="1"/>
  <c r="BF105" i="46"/>
  <c r="L105" i="56" s="1"/>
  <c r="BF115" i="46"/>
  <c r="L115" i="56" s="1"/>
  <c r="BF111" i="46"/>
  <c r="L111" i="56" s="1"/>
  <c r="BF112" i="46"/>
  <c r="L112" i="56" s="1"/>
  <c r="BF102" i="46"/>
  <c r="L102" i="56" s="1"/>
  <c r="BF108" i="46"/>
  <c r="L108" i="56" s="1"/>
  <c r="BM107" i="46"/>
  <c r="S107" i="56" s="1"/>
  <c r="BM105" i="46"/>
  <c r="S105" i="56" s="1"/>
  <c r="BM103" i="46"/>
  <c r="S103" i="56" s="1"/>
  <c r="BM102" i="46"/>
  <c r="S102" i="56" s="1"/>
  <c r="BM115" i="46"/>
  <c r="S115" i="56" s="1"/>
  <c r="BM111" i="46"/>
  <c r="S111" i="56" s="1"/>
  <c r="BM89" i="46"/>
  <c r="S89" i="56" s="1"/>
  <c r="R103" i="47" s="1"/>
  <c r="BM112" i="46"/>
  <c r="S112" i="56" s="1"/>
  <c r="BM92" i="46"/>
  <c r="S92" i="56" s="1"/>
  <c r="BM99" i="46"/>
  <c r="S99" i="56" s="1"/>
  <c r="BM86" i="46"/>
  <c r="BM90" i="46"/>
  <c r="BM119" i="46"/>
  <c r="S119" i="56" s="1"/>
  <c r="BM109" i="46"/>
  <c r="S109" i="56" s="1"/>
  <c r="BM106" i="46"/>
  <c r="S106" i="56" s="1"/>
  <c r="BM93" i="46"/>
  <c r="S93" i="56" s="1"/>
  <c r="BM100" i="46"/>
  <c r="S100" i="56" s="1"/>
  <c r="BM120" i="46"/>
  <c r="S120" i="56" s="1"/>
  <c r="BM98" i="46"/>
  <c r="S98" i="56" s="1"/>
  <c r="BM87" i="46"/>
  <c r="S87" i="56" s="1"/>
  <c r="R102" i="47" s="1"/>
  <c r="BM101" i="46"/>
  <c r="S101" i="56" s="1"/>
  <c r="BM113" i="46"/>
  <c r="S113" i="56" s="1"/>
  <c r="BM116" i="46"/>
  <c r="S116" i="56" s="1"/>
  <c r="BM97" i="46"/>
  <c r="S97" i="56" s="1"/>
  <c r="BM117" i="46"/>
  <c r="S117" i="56" s="1"/>
  <c r="BM108" i="46"/>
  <c r="S108" i="56" s="1"/>
  <c r="BM118" i="46"/>
  <c r="S118" i="56" s="1"/>
  <c r="BL101" i="46"/>
  <c r="R101" i="56" s="1"/>
  <c r="BL89" i="46"/>
  <c r="R89" i="56" s="1"/>
  <c r="Q103" i="47" s="1"/>
  <c r="BL120" i="46"/>
  <c r="R120" i="56" s="1"/>
  <c r="BL98" i="46"/>
  <c r="R98" i="56" s="1"/>
  <c r="BL106" i="46"/>
  <c r="R106" i="56" s="1"/>
  <c r="BL107" i="46"/>
  <c r="R107" i="56" s="1"/>
  <c r="BL108" i="46"/>
  <c r="R108" i="56" s="1"/>
  <c r="BL112" i="46"/>
  <c r="R112" i="56" s="1"/>
  <c r="BL87" i="46"/>
  <c r="R87" i="56" s="1"/>
  <c r="Q102" i="47" s="1"/>
  <c r="BL99" i="46"/>
  <c r="R99" i="56" s="1"/>
  <c r="BL92" i="46"/>
  <c r="R92" i="56" s="1"/>
  <c r="BL102" i="46"/>
  <c r="R102" i="56" s="1"/>
  <c r="BL105" i="46"/>
  <c r="R105" i="56" s="1"/>
  <c r="BL90" i="46"/>
  <c r="BL109" i="46"/>
  <c r="R109" i="56" s="1"/>
  <c r="BL86" i="46"/>
  <c r="BL111" i="46"/>
  <c r="R111" i="56" s="1"/>
  <c r="BL103" i="46"/>
  <c r="R103" i="56" s="1"/>
  <c r="BL118" i="46"/>
  <c r="R118" i="56" s="1"/>
  <c r="BL100" i="46"/>
  <c r="R100" i="56" s="1"/>
  <c r="BL113" i="46"/>
  <c r="R113" i="56" s="1"/>
  <c r="BL93" i="46"/>
  <c r="R93" i="56" s="1"/>
  <c r="BL117" i="46"/>
  <c r="R117" i="56" s="1"/>
  <c r="BL119" i="46"/>
  <c r="R119" i="56" s="1"/>
  <c r="BL97" i="46"/>
  <c r="R97" i="56" s="1"/>
  <c r="BL116" i="46"/>
  <c r="R116" i="56" s="1"/>
  <c r="BL115" i="46"/>
  <c r="R115" i="56" s="1"/>
  <c r="BI116" i="46"/>
  <c r="O116" i="56" s="1"/>
  <c r="BI113" i="46"/>
  <c r="O113" i="56" s="1"/>
  <c r="BI108" i="46"/>
  <c r="O108" i="56" s="1"/>
  <c r="BI86" i="46"/>
  <c r="BI102" i="46"/>
  <c r="O102" i="56" s="1"/>
  <c r="BI105" i="46"/>
  <c r="O105" i="56" s="1"/>
  <c r="BI117" i="46"/>
  <c r="O117" i="56" s="1"/>
  <c r="BI106" i="46"/>
  <c r="O106" i="56" s="1"/>
  <c r="BI100" i="46"/>
  <c r="O100" i="56" s="1"/>
  <c r="BI120" i="46"/>
  <c r="O120" i="56" s="1"/>
  <c r="BI109" i="46"/>
  <c r="O109" i="56" s="1"/>
  <c r="BI97" i="46"/>
  <c r="O97" i="56" s="1"/>
  <c r="BI92" i="46"/>
  <c r="O92" i="56" s="1"/>
  <c r="BI99" i="46"/>
  <c r="O99" i="56" s="1"/>
  <c r="BI98" i="46"/>
  <c r="O98" i="56" s="1"/>
  <c r="BI115" i="46"/>
  <c r="O115" i="56" s="1"/>
  <c r="BI119" i="46"/>
  <c r="O119" i="56" s="1"/>
  <c r="BI101" i="46"/>
  <c r="O101" i="56" s="1"/>
  <c r="BI111" i="46"/>
  <c r="O111" i="56" s="1"/>
  <c r="BI89" i="46"/>
  <c r="O89" i="56" s="1"/>
  <c r="N103" i="47" s="1"/>
  <c r="BI93" i="46"/>
  <c r="O93" i="56" s="1"/>
  <c r="BI103" i="46"/>
  <c r="O103" i="56" s="1"/>
  <c r="BI112" i="46"/>
  <c r="O112" i="56" s="1"/>
  <c r="BI118" i="46"/>
  <c r="O118" i="56" s="1"/>
  <c r="BI90" i="46"/>
  <c r="BI87" i="46"/>
  <c r="O87" i="56" s="1"/>
  <c r="N102" i="47" s="1"/>
  <c r="BI107" i="46"/>
  <c r="O107" i="56" s="1"/>
  <c r="C23" i="74"/>
  <c r="D26" i="74"/>
  <c r="D30" i="74" s="1"/>
  <c r="L78" i="44"/>
  <c r="J235" i="44" s="1"/>
  <c r="I235" i="44"/>
  <c r="D321" i="47"/>
  <c r="C133" i="47"/>
  <c r="C321" i="47" s="1"/>
  <c r="C24" i="78"/>
  <c r="D24" i="78" s="1"/>
  <c r="C229" i="47"/>
  <c r="C382" i="47" s="1"/>
  <c r="D382" i="47"/>
  <c r="C20" i="71"/>
  <c r="D23" i="71"/>
  <c r="AW248" i="46"/>
  <c r="AY214" i="46"/>
  <c r="E86" i="56"/>
  <c r="C19" i="65"/>
  <c r="D22" i="65"/>
  <c r="BD87" i="46"/>
  <c r="J87" i="56" s="1"/>
  <c r="I102" i="47" s="1"/>
  <c r="BD89" i="46"/>
  <c r="J89" i="56" s="1"/>
  <c r="I103" i="47" s="1"/>
  <c r="BD120" i="46"/>
  <c r="J120" i="56" s="1"/>
  <c r="BD111" i="46"/>
  <c r="J111" i="56" s="1"/>
  <c r="BD113" i="46"/>
  <c r="J113" i="56" s="1"/>
  <c r="BD86" i="46"/>
  <c r="BD106" i="46"/>
  <c r="J106" i="56" s="1"/>
  <c r="BD101" i="46"/>
  <c r="J101" i="56" s="1"/>
  <c r="BD108" i="46"/>
  <c r="J108" i="56" s="1"/>
  <c r="BD103" i="46"/>
  <c r="J103" i="56" s="1"/>
  <c r="BD116" i="46"/>
  <c r="J116" i="56" s="1"/>
  <c r="BD102" i="46"/>
  <c r="J102" i="56" s="1"/>
  <c r="BD115" i="46"/>
  <c r="J115" i="56" s="1"/>
  <c r="BD105" i="46"/>
  <c r="J105" i="56" s="1"/>
  <c r="BD99" i="46"/>
  <c r="J99" i="56" s="1"/>
  <c r="BD117" i="46"/>
  <c r="J117" i="56" s="1"/>
  <c r="BD112" i="46"/>
  <c r="J112" i="56" s="1"/>
  <c r="BD93" i="46"/>
  <c r="J93" i="56" s="1"/>
  <c r="BD97" i="46"/>
  <c r="J97" i="56" s="1"/>
  <c r="BD118" i="46"/>
  <c r="J118" i="56" s="1"/>
  <c r="BD107" i="46"/>
  <c r="J107" i="56" s="1"/>
  <c r="BD90" i="46"/>
  <c r="BD98" i="46"/>
  <c r="J98" i="56" s="1"/>
  <c r="BD109" i="46"/>
  <c r="J109" i="56" s="1"/>
  <c r="BD92" i="46"/>
  <c r="J92" i="56" s="1"/>
  <c r="BD119" i="46"/>
  <c r="J119" i="56" s="1"/>
  <c r="BD100" i="46"/>
  <c r="J100" i="56" s="1"/>
  <c r="BR101" i="46"/>
  <c r="X101" i="56" s="1"/>
  <c r="BR90" i="46"/>
  <c r="BR102" i="46"/>
  <c r="X102" i="56" s="1"/>
  <c r="BR103" i="46"/>
  <c r="X103" i="56" s="1"/>
  <c r="BR105" i="46"/>
  <c r="X105" i="56" s="1"/>
  <c r="BR87" i="46"/>
  <c r="X87" i="56" s="1"/>
  <c r="W102" i="47" s="1"/>
  <c r="BR92" i="46"/>
  <c r="X92" i="56" s="1"/>
  <c r="BR89" i="46"/>
  <c r="X89" i="56" s="1"/>
  <c r="W103" i="47" s="1"/>
  <c r="BR119" i="46"/>
  <c r="X119" i="56" s="1"/>
  <c r="BR115" i="46"/>
  <c r="X115" i="56" s="1"/>
  <c r="BR100" i="46"/>
  <c r="X100" i="56" s="1"/>
  <c r="BR117" i="46"/>
  <c r="X117" i="56" s="1"/>
  <c r="BR113" i="46"/>
  <c r="X113" i="56" s="1"/>
  <c r="BR93" i="46"/>
  <c r="X93" i="56" s="1"/>
  <c r="BR111" i="46"/>
  <c r="X111" i="56" s="1"/>
  <c r="BR116" i="46"/>
  <c r="X116" i="56" s="1"/>
  <c r="BR86" i="46"/>
  <c r="BR99" i="46"/>
  <c r="X99" i="56" s="1"/>
  <c r="BR97" i="46"/>
  <c r="X97" i="56" s="1"/>
  <c r="BR120" i="46"/>
  <c r="X120" i="56" s="1"/>
  <c r="BR118" i="46"/>
  <c r="X118" i="56" s="1"/>
  <c r="BR112" i="46"/>
  <c r="X112" i="56" s="1"/>
  <c r="BR108" i="46"/>
  <c r="X108" i="56" s="1"/>
  <c r="BR106" i="46"/>
  <c r="X106" i="56" s="1"/>
  <c r="BR107" i="46"/>
  <c r="X107" i="56" s="1"/>
  <c r="BR109" i="46"/>
  <c r="X109" i="56" s="1"/>
  <c r="BR98" i="46"/>
  <c r="X98" i="56" s="1"/>
  <c r="BH97" i="46"/>
  <c r="N97" i="56" s="1"/>
  <c r="BH108" i="46"/>
  <c r="N108" i="56" s="1"/>
  <c r="BH112" i="46"/>
  <c r="N112" i="56" s="1"/>
  <c r="BH105" i="46"/>
  <c r="N105" i="56" s="1"/>
  <c r="BH119" i="46"/>
  <c r="N119" i="56" s="1"/>
  <c r="BH118" i="46"/>
  <c r="N118" i="56" s="1"/>
  <c r="BH113" i="46"/>
  <c r="N113" i="56" s="1"/>
  <c r="BH109" i="46"/>
  <c r="N109" i="56" s="1"/>
  <c r="BH87" i="46"/>
  <c r="N87" i="56" s="1"/>
  <c r="M102" i="47" s="1"/>
  <c r="BH117" i="46"/>
  <c r="N117" i="56" s="1"/>
  <c r="BH99" i="46"/>
  <c r="N99" i="56" s="1"/>
  <c r="BH103" i="46"/>
  <c r="N103" i="56" s="1"/>
  <c r="BH101" i="46"/>
  <c r="N101" i="56" s="1"/>
  <c r="BH100" i="46"/>
  <c r="N100" i="56" s="1"/>
  <c r="BH90" i="46"/>
  <c r="BH86" i="46"/>
  <c r="BH106" i="46"/>
  <c r="N106" i="56" s="1"/>
  <c r="BH111" i="46"/>
  <c r="N111" i="56" s="1"/>
  <c r="BH89" i="46"/>
  <c r="N89" i="56" s="1"/>
  <c r="M103" i="47" s="1"/>
  <c r="BH107" i="46"/>
  <c r="N107" i="56" s="1"/>
  <c r="BH92" i="46"/>
  <c r="N92" i="56" s="1"/>
  <c r="BH93" i="46"/>
  <c r="N93" i="56" s="1"/>
  <c r="BH102" i="46"/>
  <c r="N102" i="56" s="1"/>
  <c r="BH98" i="46"/>
  <c r="N98" i="56" s="1"/>
  <c r="BH115" i="46"/>
  <c r="N115" i="56" s="1"/>
  <c r="BH120" i="46"/>
  <c r="N120" i="56" s="1"/>
  <c r="BH116" i="46"/>
  <c r="N116" i="56" s="1"/>
  <c r="BP101" i="46"/>
  <c r="V101" i="56" s="1"/>
  <c r="BP87" i="46"/>
  <c r="V87" i="56" s="1"/>
  <c r="U102" i="47" s="1"/>
  <c r="BP98" i="46"/>
  <c r="V98" i="56" s="1"/>
  <c r="BP103" i="46"/>
  <c r="V103" i="56" s="1"/>
  <c r="BP105" i="46"/>
  <c r="V105" i="56" s="1"/>
  <c r="BP102" i="46"/>
  <c r="V102" i="56" s="1"/>
  <c r="BP93" i="46"/>
  <c r="V93" i="56" s="1"/>
  <c r="BP120" i="46"/>
  <c r="V120" i="56" s="1"/>
  <c r="BP113" i="46"/>
  <c r="V113" i="56" s="1"/>
  <c r="BP106" i="46"/>
  <c r="V106" i="56" s="1"/>
  <c r="BP119" i="46"/>
  <c r="V119" i="56" s="1"/>
  <c r="BP90" i="46"/>
  <c r="BP92" i="46"/>
  <c r="V92" i="56" s="1"/>
  <c r="BP97" i="46"/>
  <c r="V97" i="56" s="1"/>
  <c r="BP86" i="46"/>
  <c r="BP111" i="46"/>
  <c r="V111" i="56" s="1"/>
  <c r="BP107" i="46"/>
  <c r="V107" i="56" s="1"/>
  <c r="BP89" i="46"/>
  <c r="V89" i="56" s="1"/>
  <c r="U103" i="47" s="1"/>
  <c r="BP116" i="46"/>
  <c r="V116" i="56" s="1"/>
  <c r="BP118" i="46"/>
  <c r="V118" i="56" s="1"/>
  <c r="BP100" i="46"/>
  <c r="V100" i="56" s="1"/>
  <c r="BP99" i="46"/>
  <c r="V99" i="56" s="1"/>
  <c r="BP108" i="46"/>
  <c r="V108" i="56" s="1"/>
  <c r="BP109" i="46"/>
  <c r="V109" i="56" s="1"/>
  <c r="BP117" i="46"/>
  <c r="V117" i="56" s="1"/>
  <c r="BP115" i="46"/>
  <c r="V115" i="56" s="1"/>
  <c r="BP112" i="46"/>
  <c r="V112" i="56" s="1"/>
  <c r="AZ92" i="46"/>
  <c r="AZ100" i="46"/>
  <c r="AZ116" i="46"/>
  <c r="AZ107" i="46"/>
  <c r="AZ117" i="46"/>
  <c r="AZ97" i="46"/>
  <c r="C120" i="36"/>
  <c r="AZ93" i="46"/>
  <c r="AZ99" i="46"/>
  <c r="AZ109" i="46"/>
  <c r="AZ111" i="46"/>
  <c r="AZ106" i="46"/>
  <c r="AZ87" i="46"/>
  <c r="AZ103" i="46"/>
  <c r="AZ120" i="46"/>
  <c r="AZ118" i="46"/>
  <c r="AZ102" i="46"/>
  <c r="AZ112" i="46"/>
  <c r="AZ86" i="46"/>
  <c r="AZ89" i="46"/>
  <c r="AZ101" i="46"/>
  <c r="AZ119" i="46"/>
  <c r="AZ98" i="46"/>
  <c r="AZ90" i="46"/>
  <c r="AZ108" i="46"/>
  <c r="AZ105" i="46"/>
  <c r="AZ113" i="46"/>
  <c r="AZ115" i="46"/>
  <c r="D383" i="47"/>
  <c r="C230" i="47"/>
  <c r="C383" i="47" s="1"/>
  <c r="D380" i="47"/>
  <c r="C227" i="47"/>
  <c r="C380" i="47" s="1"/>
  <c r="C61" i="57"/>
  <c r="D63" i="57"/>
  <c r="BK105" i="46"/>
  <c r="Q105" i="56" s="1"/>
  <c r="BK111" i="46"/>
  <c r="Q111" i="56" s="1"/>
  <c r="BK115" i="46"/>
  <c r="Q115" i="56" s="1"/>
  <c r="BK97" i="46"/>
  <c r="Q97" i="56" s="1"/>
  <c r="BK116" i="46"/>
  <c r="Q116" i="56" s="1"/>
  <c r="BK106" i="46"/>
  <c r="Q106" i="56" s="1"/>
  <c r="BK90" i="46"/>
  <c r="BK86" i="46"/>
  <c r="BK120" i="46"/>
  <c r="Q120" i="56" s="1"/>
  <c r="BK112" i="46"/>
  <c r="Q112" i="56" s="1"/>
  <c r="BK89" i="46"/>
  <c r="Q89" i="56" s="1"/>
  <c r="P103" i="47" s="1"/>
  <c r="BK93" i="46"/>
  <c r="Q93" i="56" s="1"/>
  <c r="BK117" i="46"/>
  <c r="Q117" i="56" s="1"/>
  <c r="BK101" i="46"/>
  <c r="Q101" i="56" s="1"/>
  <c r="BK108" i="46"/>
  <c r="Q108" i="56" s="1"/>
  <c r="BK100" i="46"/>
  <c r="Q100" i="56" s="1"/>
  <c r="BK119" i="46"/>
  <c r="Q119" i="56" s="1"/>
  <c r="BK92" i="46"/>
  <c r="Q92" i="56" s="1"/>
  <c r="BK99" i="46"/>
  <c r="Q99" i="56" s="1"/>
  <c r="BK107" i="46"/>
  <c r="Q107" i="56" s="1"/>
  <c r="BK113" i="46"/>
  <c r="Q113" i="56" s="1"/>
  <c r="BK118" i="46"/>
  <c r="Q118" i="56" s="1"/>
  <c r="BK87" i="46"/>
  <c r="Q87" i="56" s="1"/>
  <c r="P102" i="47" s="1"/>
  <c r="BK98" i="46"/>
  <c r="Q98" i="56" s="1"/>
  <c r="BK109" i="46"/>
  <c r="Q109" i="56" s="1"/>
  <c r="BK102" i="46"/>
  <c r="Q102" i="56" s="1"/>
  <c r="BK103" i="46"/>
  <c r="Q103" i="56" s="1"/>
  <c r="BB90" i="46"/>
  <c r="BB115" i="46"/>
  <c r="H115" i="56" s="1"/>
  <c r="BB92" i="46"/>
  <c r="H92" i="56" s="1"/>
  <c r="BB99" i="46"/>
  <c r="H99" i="56" s="1"/>
  <c r="BB109" i="46"/>
  <c r="H109" i="56" s="1"/>
  <c r="BB106" i="46"/>
  <c r="H106" i="56" s="1"/>
  <c r="BB112" i="46"/>
  <c r="H112" i="56" s="1"/>
  <c r="BB116" i="46"/>
  <c r="H116" i="56" s="1"/>
  <c r="BB113" i="46"/>
  <c r="H113" i="56" s="1"/>
  <c r="BB97" i="46"/>
  <c r="H97" i="56" s="1"/>
  <c r="BB102" i="46"/>
  <c r="H102" i="56" s="1"/>
  <c r="BB87" i="46"/>
  <c r="H87" i="56" s="1"/>
  <c r="G102" i="47" s="1"/>
  <c r="BB117" i="46"/>
  <c r="H117" i="56" s="1"/>
  <c r="BB101" i="46"/>
  <c r="H101" i="56" s="1"/>
  <c r="BB119" i="46"/>
  <c r="H119" i="56" s="1"/>
  <c r="BB118" i="46"/>
  <c r="H118" i="56" s="1"/>
  <c r="BB86" i="46"/>
  <c r="BB103" i="46"/>
  <c r="H103" i="56" s="1"/>
  <c r="BB89" i="46"/>
  <c r="H89" i="56" s="1"/>
  <c r="G103" i="47" s="1"/>
  <c r="BB111" i="46"/>
  <c r="H111" i="56" s="1"/>
  <c r="BB108" i="46"/>
  <c r="H108" i="56" s="1"/>
  <c r="BB105" i="46"/>
  <c r="H105" i="56" s="1"/>
  <c r="BB93" i="46"/>
  <c r="H93" i="56" s="1"/>
  <c r="BB100" i="46"/>
  <c r="H100" i="56" s="1"/>
  <c r="BB98" i="46"/>
  <c r="H98" i="56" s="1"/>
  <c r="BB120" i="46"/>
  <c r="H120" i="56" s="1"/>
  <c r="BB107" i="46"/>
  <c r="H107" i="56" s="1"/>
  <c r="BE111" i="46"/>
  <c r="K111" i="56" s="1"/>
  <c r="BE113" i="46"/>
  <c r="K113" i="56" s="1"/>
  <c r="BE118" i="46"/>
  <c r="K118" i="56" s="1"/>
  <c r="BE116" i="46"/>
  <c r="K116" i="56" s="1"/>
  <c r="BE99" i="46"/>
  <c r="K99" i="56" s="1"/>
  <c r="BE109" i="46"/>
  <c r="K109" i="56" s="1"/>
  <c r="BE106" i="46"/>
  <c r="K106" i="56" s="1"/>
  <c r="BE119" i="46"/>
  <c r="K119" i="56" s="1"/>
  <c r="BE100" i="46"/>
  <c r="K100" i="56" s="1"/>
  <c r="BE93" i="46"/>
  <c r="K93" i="56" s="1"/>
  <c r="BE87" i="46"/>
  <c r="K87" i="56" s="1"/>
  <c r="J102" i="47" s="1"/>
  <c r="BE120" i="46"/>
  <c r="K120" i="56" s="1"/>
  <c r="BE89" i="46"/>
  <c r="K89" i="56" s="1"/>
  <c r="J103" i="47" s="1"/>
  <c r="BE102" i="46"/>
  <c r="K102" i="56" s="1"/>
  <c r="BE98" i="46"/>
  <c r="K98" i="56" s="1"/>
  <c r="BE86" i="46"/>
  <c r="BE115" i="46"/>
  <c r="K115" i="56" s="1"/>
  <c r="BE112" i="46"/>
  <c r="K112" i="56" s="1"/>
  <c r="BE108" i="46"/>
  <c r="K108" i="56" s="1"/>
  <c r="BE90" i="46"/>
  <c r="BE97" i="46"/>
  <c r="K97" i="56" s="1"/>
  <c r="BE105" i="46"/>
  <c r="K105" i="56" s="1"/>
  <c r="BE101" i="46"/>
  <c r="K101" i="56" s="1"/>
  <c r="BE92" i="46"/>
  <c r="K92" i="56" s="1"/>
  <c r="BE117" i="46"/>
  <c r="K117" i="56" s="1"/>
  <c r="BE103" i="46"/>
  <c r="K103" i="56" s="1"/>
  <c r="BE107" i="46"/>
  <c r="K107" i="56" s="1"/>
  <c r="BG118" i="46"/>
  <c r="M118" i="56" s="1"/>
  <c r="BG105" i="46"/>
  <c r="M105" i="56" s="1"/>
  <c r="BG117" i="46"/>
  <c r="M117" i="56" s="1"/>
  <c r="BG103" i="46"/>
  <c r="M103" i="56" s="1"/>
  <c r="BG102" i="46"/>
  <c r="M102" i="56" s="1"/>
  <c r="BG90" i="46"/>
  <c r="BG97" i="46"/>
  <c r="M97" i="56" s="1"/>
  <c r="BG116" i="46"/>
  <c r="M116" i="56" s="1"/>
  <c r="BG98" i="46"/>
  <c r="M98" i="56" s="1"/>
  <c r="BG113" i="46"/>
  <c r="M113" i="56" s="1"/>
  <c r="BG106" i="46"/>
  <c r="M106" i="56" s="1"/>
  <c r="BG86" i="46"/>
  <c r="BG99" i="46"/>
  <c r="M99" i="56" s="1"/>
  <c r="BG92" i="46"/>
  <c r="M92" i="56" s="1"/>
  <c r="BG101" i="46"/>
  <c r="M101" i="56" s="1"/>
  <c r="BG93" i="46"/>
  <c r="M93" i="56" s="1"/>
  <c r="BG100" i="46"/>
  <c r="M100" i="56" s="1"/>
  <c r="BG112" i="46"/>
  <c r="M112" i="56" s="1"/>
  <c r="BG119" i="46"/>
  <c r="M119" i="56" s="1"/>
  <c r="BG107" i="46"/>
  <c r="M107" i="56" s="1"/>
  <c r="BG89" i="46"/>
  <c r="M89" i="56" s="1"/>
  <c r="L103" i="47" s="1"/>
  <c r="BG120" i="46"/>
  <c r="M120" i="56" s="1"/>
  <c r="BG87" i="46"/>
  <c r="M87" i="56" s="1"/>
  <c r="L102" i="47" s="1"/>
  <c r="BG111" i="46"/>
  <c r="M111" i="56" s="1"/>
  <c r="BG108" i="46"/>
  <c r="M108" i="56" s="1"/>
  <c r="BG115" i="46"/>
  <c r="M115" i="56" s="1"/>
  <c r="BG109" i="46"/>
  <c r="M109" i="56" s="1"/>
  <c r="BJ93" i="46"/>
  <c r="P93" i="56" s="1"/>
  <c r="BJ113" i="46"/>
  <c r="P113" i="56" s="1"/>
  <c r="BJ112" i="46"/>
  <c r="P112" i="56" s="1"/>
  <c r="BJ87" i="46"/>
  <c r="P87" i="56" s="1"/>
  <c r="O102" i="47" s="1"/>
  <c r="BJ90" i="46"/>
  <c r="BJ92" i="46"/>
  <c r="P92" i="56" s="1"/>
  <c r="BJ101" i="46"/>
  <c r="P101" i="56" s="1"/>
  <c r="BJ106" i="46"/>
  <c r="P106" i="56" s="1"/>
  <c r="BJ120" i="46"/>
  <c r="P120" i="56" s="1"/>
  <c r="BJ100" i="46"/>
  <c r="P100" i="56" s="1"/>
  <c r="BJ109" i="46"/>
  <c r="P109" i="56" s="1"/>
  <c r="BJ115" i="46"/>
  <c r="P115" i="56" s="1"/>
  <c r="BJ119" i="46"/>
  <c r="P119" i="56" s="1"/>
  <c r="BJ117" i="46"/>
  <c r="P117" i="56" s="1"/>
  <c r="BJ103" i="46"/>
  <c r="P103" i="56" s="1"/>
  <c r="BJ89" i="46"/>
  <c r="P89" i="56" s="1"/>
  <c r="O103" i="47" s="1"/>
  <c r="BJ98" i="46"/>
  <c r="P98" i="56" s="1"/>
  <c r="BJ86" i="46"/>
  <c r="BJ99" i="46"/>
  <c r="P99" i="56" s="1"/>
  <c r="BJ105" i="46"/>
  <c r="P105" i="56" s="1"/>
  <c r="BJ116" i="46"/>
  <c r="P116" i="56" s="1"/>
  <c r="BJ111" i="46"/>
  <c r="P111" i="56" s="1"/>
  <c r="BJ108" i="46"/>
  <c r="P108" i="56" s="1"/>
  <c r="BJ102" i="46"/>
  <c r="P102" i="56" s="1"/>
  <c r="BJ118" i="46"/>
  <c r="P118" i="56" s="1"/>
  <c r="BJ97" i="46"/>
  <c r="P97" i="56" s="1"/>
  <c r="BJ107" i="46"/>
  <c r="P107" i="56" s="1"/>
  <c r="C134" i="47"/>
  <c r="C322" i="47" s="1"/>
  <c r="C25" i="78"/>
  <c r="D25" i="78" s="1"/>
  <c r="D322" i="47"/>
  <c r="C23" i="75"/>
  <c r="D26" i="75"/>
  <c r="D30" i="75" s="1"/>
  <c r="D23" i="73"/>
  <c r="D27" i="73" s="1"/>
  <c r="BQ117" i="46"/>
  <c r="W117" i="56" s="1"/>
  <c r="BQ105" i="46"/>
  <c r="W105" i="56" s="1"/>
  <c r="BQ102" i="46"/>
  <c r="W102" i="56" s="1"/>
  <c r="BQ87" i="46"/>
  <c r="W87" i="56" s="1"/>
  <c r="V102" i="47" s="1"/>
  <c r="BQ119" i="46"/>
  <c r="W119" i="56" s="1"/>
  <c r="BQ112" i="46"/>
  <c r="W112" i="56" s="1"/>
  <c r="BQ108" i="46"/>
  <c r="W108" i="56" s="1"/>
  <c r="BQ107" i="46"/>
  <c r="W107" i="56" s="1"/>
  <c r="BQ118" i="46"/>
  <c r="W118" i="56" s="1"/>
  <c r="BQ98" i="46"/>
  <c r="W98" i="56" s="1"/>
  <c r="BQ101" i="46"/>
  <c r="W101" i="56" s="1"/>
  <c r="BQ97" i="46"/>
  <c r="W97" i="56" s="1"/>
  <c r="BQ109" i="46"/>
  <c r="W109" i="56" s="1"/>
  <c r="BQ113" i="46"/>
  <c r="W113" i="56" s="1"/>
  <c r="BQ93" i="46"/>
  <c r="W93" i="56" s="1"/>
  <c r="BQ90" i="46"/>
  <c r="BQ116" i="46"/>
  <c r="W116" i="56" s="1"/>
  <c r="BQ115" i="46"/>
  <c r="W115" i="56" s="1"/>
  <c r="BQ103" i="46"/>
  <c r="W103" i="56" s="1"/>
  <c r="BQ89" i="46"/>
  <c r="W89" i="56" s="1"/>
  <c r="V103" i="47" s="1"/>
  <c r="BQ92" i="46"/>
  <c r="W92" i="56" s="1"/>
  <c r="BQ111" i="46"/>
  <c r="W111" i="56" s="1"/>
  <c r="BQ120" i="46"/>
  <c r="W120" i="56" s="1"/>
  <c r="BQ99" i="46"/>
  <c r="W99" i="56" s="1"/>
  <c r="BQ106" i="46"/>
  <c r="W106" i="56" s="1"/>
  <c r="BQ100" i="46"/>
  <c r="W100" i="56" s="1"/>
  <c r="BQ86" i="46"/>
  <c r="BN103" i="46"/>
  <c r="T103" i="56" s="1"/>
  <c r="BN105" i="46"/>
  <c r="T105" i="56" s="1"/>
  <c r="BN90" i="46"/>
  <c r="BN109" i="46"/>
  <c r="T109" i="56" s="1"/>
  <c r="BN113" i="46"/>
  <c r="T113" i="56" s="1"/>
  <c r="BN102" i="46"/>
  <c r="T102" i="56" s="1"/>
  <c r="BN101" i="46"/>
  <c r="T101" i="56" s="1"/>
  <c r="BN120" i="46"/>
  <c r="T120" i="56" s="1"/>
  <c r="BN87" i="46"/>
  <c r="T87" i="56" s="1"/>
  <c r="S102" i="47" s="1"/>
  <c r="BN111" i="46"/>
  <c r="T111" i="56" s="1"/>
  <c r="BN107" i="46"/>
  <c r="T107" i="56" s="1"/>
  <c r="BN108" i="46"/>
  <c r="T108" i="56" s="1"/>
  <c r="BN118" i="46"/>
  <c r="T118" i="56" s="1"/>
  <c r="BN97" i="46"/>
  <c r="T97" i="56" s="1"/>
  <c r="BN116" i="46"/>
  <c r="T116" i="56" s="1"/>
  <c r="BN112" i="46"/>
  <c r="T112" i="56" s="1"/>
  <c r="BN100" i="46"/>
  <c r="T100" i="56" s="1"/>
  <c r="BN117" i="46"/>
  <c r="T117" i="56" s="1"/>
  <c r="BN92" i="46"/>
  <c r="T92" i="56" s="1"/>
  <c r="BN119" i="46"/>
  <c r="T119" i="56" s="1"/>
  <c r="BN115" i="46"/>
  <c r="T115" i="56" s="1"/>
  <c r="BN106" i="46"/>
  <c r="T106" i="56" s="1"/>
  <c r="BN89" i="46"/>
  <c r="T89" i="56" s="1"/>
  <c r="S103" i="47" s="1"/>
  <c r="BN93" i="46"/>
  <c r="T93" i="56" s="1"/>
  <c r="BN98" i="46"/>
  <c r="T98" i="56" s="1"/>
  <c r="BN99" i="46"/>
  <c r="T99" i="56" s="1"/>
  <c r="BN86" i="46"/>
  <c r="BO93" i="46"/>
  <c r="U93" i="56" s="1"/>
  <c r="BO118" i="46"/>
  <c r="U118" i="56" s="1"/>
  <c r="BO86" i="46"/>
  <c r="BO117" i="46"/>
  <c r="U117" i="56" s="1"/>
  <c r="BO97" i="46"/>
  <c r="U97" i="56" s="1"/>
  <c r="BO102" i="46"/>
  <c r="U102" i="56" s="1"/>
  <c r="BO111" i="46"/>
  <c r="U111" i="56" s="1"/>
  <c r="BO87" i="46"/>
  <c r="U87" i="56" s="1"/>
  <c r="T102" i="47" s="1"/>
  <c r="BO98" i="46"/>
  <c r="U98" i="56" s="1"/>
  <c r="BO116" i="46"/>
  <c r="U116" i="56" s="1"/>
  <c r="BO103" i="46"/>
  <c r="U103" i="56" s="1"/>
  <c r="BO89" i="46"/>
  <c r="U89" i="56" s="1"/>
  <c r="T103" i="47" s="1"/>
  <c r="BO105" i="46"/>
  <c r="U105" i="56" s="1"/>
  <c r="BO113" i="46"/>
  <c r="U113" i="56" s="1"/>
  <c r="BO112" i="46"/>
  <c r="U112" i="56" s="1"/>
  <c r="BO109" i="46"/>
  <c r="U109" i="56" s="1"/>
  <c r="BO99" i="46"/>
  <c r="U99" i="56" s="1"/>
  <c r="BO107" i="46"/>
  <c r="U107" i="56" s="1"/>
  <c r="BO100" i="46"/>
  <c r="U100" i="56" s="1"/>
  <c r="BO108" i="46"/>
  <c r="U108" i="56" s="1"/>
  <c r="BO92" i="46"/>
  <c r="U92" i="56" s="1"/>
  <c r="BO119" i="46"/>
  <c r="U119" i="56" s="1"/>
  <c r="BO115" i="46"/>
  <c r="U115" i="56" s="1"/>
  <c r="BO120" i="46"/>
  <c r="U120" i="56" s="1"/>
  <c r="BO90" i="46"/>
  <c r="BO101" i="46"/>
  <c r="U101" i="56" s="1"/>
  <c r="BO106" i="46"/>
  <c r="U106" i="56" s="1"/>
  <c r="BA89" i="46"/>
  <c r="G89" i="56" s="1"/>
  <c r="F103" i="47" s="1"/>
  <c r="BA109" i="46"/>
  <c r="G109" i="56" s="1"/>
  <c r="BA116" i="46"/>
  <c r="G116" i="56" s="1"/>
  <c r="BA106" i="46"/>
  <c r="G106" i="56" s="1"/>
  <c r="BA86" i="46"/>
  <c r="BA93" i="46"/>
  <c r="G93" i="56" s="1"/>
  <c r="BA97" i="46"/>
  <c r="G97" i="56" s="1"/>
  <c r="BA101" i="46"/>
  <c r="G101" i="56" s="1"/>
  <c r="BA120" i="46"/>
  <c r="G120" i="56" s="1"/>
  <c r="BA103" i="46"/>
  <c r="G103" i="56" s="1"/>
  <c r="BA87" i="46"/>
  <c r="G87" i="56" s="1"/>
  <c r="F102" i="47" s="1"/>
  <c r="BA107" i="46"/>
  <c r="G107" i="56" s="1"/>
  <c r="BA99" i="46"/>
  <c r="G99" i="56" s="1"/>
  <c r="BA105" i="46"/>
  <c r="G105" i="56" s="1"/>
  <c r="BA112" i="46"/>
  <c r="G112" i="56" s="1"/>
  <c r="BA100" i="46"/>
  <c r="G100" i="56" s="1"/>
  <c r="BA102" i="46"/>
  <c r="G102" i="56" s="1"/>
  <c r="BA113" i="46"/>
  <c r="G113" i="56" s="1"/>
  <c r="BA111" i="46"/>
  <c r="G111" i="56" s="1"/>
  <c r="BA92" i="46"/>
  <c r="G92" i="56" s="1"/>
  <c r="BA108" i="46"/>
  <c r="G108" i="56" s="1"/>
  <c r="BA117" i="46"/>
  <c r="G117" i="56" s="1"/>
  <c r="BA115" i="46"/>
  <c r="G115" i="56" s="1"/>
  <c r="BA90" i="46"/>
  <c r="BA119" i="46"/>
  <c r="G119" i="56" s="1"/>
  <c r="BA98" i="46"/>
  <c r="G98" i="56" s="1"/>
  <c r="BA118" i="46"/>
  <c r="G118" i="56" s="1"/>
  <c r="D24" i="70"/>
  <c r="C21" i="70"/>
  <c r="D55" i="47"/>
  <c r="D299" i="47"/>
  <c r="D176" i="47"/>
  <c r="D54" i="47"/>
  <c r="D351" i="47"/>
  <c r="D53" i="47"/>
  <c r="D175" i="47"/>
  <c r="AW259" i="46" l="1"/>
  <c r="C28" i="69"/>
  <c r="C24" i="70"/>
  <c r="C26" i="75"/>
  <c r="C26" i="74"/>
  <c r="F104" i="47"/>
  <c r="F177" i="47"/>
  <c r="F351" i="47" s="1"/>
  <c r="U90" i="56"/>
  <c r="U251" i="56" s="1"/>
  <c r="BM252" i="46"/>
  <c r="T104" i="47"/>
  <c r="T177" i="47"/>
  <c r="T351" i="47" s="1"/>
  <c r="S177" i="47"/>
  <c r="S351" i="47" s="1"/>
  <c r="S104" i="47"/>
  <c r="W86" i="56"/>
  <c r="BO248" i="46"/>
  <c r="BQ214" i="46"/>
  <c r="V177" i="47"/>
  <c r="V351" i="47" s="1"/>
  <c r="V104" i="47"/>
  <c r="C30" i="75"/>
  <c r="D235" i="47"/>
  <c r="O54" i="47"/>
  <c r="O176" i="47"/>
  <c r="O175" i="47"/>
  <c r="O53" i="47"/>
  <c r="L175" i="47"/>
  <c r="L53" i="47"/>
  <c r="J104" i="47"/>
  <c r="J177" i="47"/>
  <c r="J351" i="47" s="1"/>
  <c r="BB214" i="46"/>
  <c r="AZ248" i="46"/>
  <c r="H86" i="56"/>
  <c r="H90" i="56"/>
  <c r="H251" i="56" s="1"/>
  <c r="AZ252" i="46"/>
  <c r="P177" i="47"/>
  <c r="P351" i="47" s="1"/>
  <c r="P104" i="47"/>
  <c r="BK214" i="46"/>
  <c r="BI248" i="46"/>
  <c r="Q86" i="56"/>
  <c r="D65" i="57"/>
  <c r="C65" i="57" s="1"/>
  <c r="C63" i="57"/>
  <c r="C64" i="57" s="1"/>
  <c r="F105" i="56"/>
  <c r="D105" i="56" s="1"/>
  <c r="K103" i="44" s="1"/>
  <c r="L103" i="44" s="1"/>
  <c r="BS105" i="46"/>
  <c r="CO105" i="46" s="1"/>
  <c r="F119" i="56"/>
  <c r="D119" i="56" s="1"/>
  <c r="K117" i="44" s="1"/>
  <c r="L117" i="44" s="1"/>
  <c r="BS119" i="46"/>
  <c r="CO119" i="46" s="1"/>
  <c r="F112" i="56"/>
  <c r="D112" i="56" s="1"/>
  <c r="K110" i="44" s="1"/>
  <c r="L110" i="44" s="1"/>
  <c r="BS112" i="46"/>
  <c r="CO112" i="46" s="1"/>
  <c r="F103" i="56"/>
  <c r="D103" i="56" s="1"/>
  <c r="K101" i="44" s="1"/>
  <c r="L101" i="44" s="1"/>
  <c r="BS103" i="46"/>
  <c r="CO103" i="46" s="1"/>
  <c r="F109" i="56"/>
  <c r="D109" i="56" s="1"/>
  <c r="K107" i="44" s="1"/>
  <c r="L107" i="44" s="1"/>
  <c r="BS109" i="46"/>
  <c r="CO109" i="46" s="1"/>
  <c r="F97" i="56"/>
  <c r="D97" i="56" s="1"/>
  <c r="BS97" i="46"/>
  <c r="CO97" i="46" s="1"/>
  <c r="F100" i="56"/>
  <c r="D100" i="56" s="1"/>
  <c r="K98" i="44" s="1"/>
  <c r="L98" i="44" s="1"/>
  <c r="BS100" i="46"/>
  <c r="CO100" i="46" s="1"/>
  <c r="BH214" i="46"/>
  <c r="BF248" i="46"/>
  <c r="N86" i="56"/>
  <c r="J90" i="56"/>
  <c r="J251" i="56" s="1"/>
  <c r="BB252" i="46"/>
  <c r="I177" i="47"/>
  <c r="I351" i="47" s="1"/>
  <c r="I104" i="47"/>
  <c r="BD214" i="46"/>
  <c r="BB248" i="46"/>
  <c r="J86" i="56"/>
  <c r="I176" i="47"/>
  <c r="I54" i="47"/>
  <c r="E215" i="56"/>
  <c r="D101" i="47"/>
  <c r="D19" i="57"/>
  <c r="E247" i="56"/>
  <c r="E258" i="56" s="1"/>
  <c r="C23" i="71"/>
  <c r="C30" i="74"/>
  <c r="D234" i="47"/>
  <c r="N175" i="47"/>
  <c r="N53" i="47"/>
  <c r="Q175" i="47"/>
  <c r="Q53" i="47"/>
  <c r="R175" i="47"/>
  <c r="R53" i="47"/>
  <c r="R104" i="47"/>
  <c r="R177" i="47"/>
  <c r="R351" i="47" s="1"/>
  <c r="BK252" i="46"/>
  <c r="S90" i="56"/>
  <c r="S251" i="56" s="1"/>
  <c r="BD248" i="46"/>
  <c r="L86" i="56"/>
  <c r="BF214" i="46"/>
  <c r="I90" i="56"/>
  <c r="I251" i="56" s="1"/>
  <c r="BA252" i="46"/>
  <c r="AY248" i="46"/>
  <c r="G86" i="56"/>
  <c r="BA214" i="46"/>
  <c r="F176" i="47"/>
  <c r="F54" i="47"/>
  <c r="T176" i="47"/>
  <c r="T54" i="47"/>
  <c r="T175" i="47"/>
  <c r="T53" i="47"/>
  <c r="T86" i="56"/>
  <c r="BN214" i="46"/>
  <c r="BL248" i="46"/>
  <c r="S54" i="47"/>
  <c r="S176" i="47"/>
  <c r="T90" i="56"/>
  <c r="T251" i="56" s="1"/>
  <c r="BL252" i="46"/>
  <c r="M90" i="56"/>
  <c r="M251" i="56" s="1"/>
  <c r="BE252" i="46"/>
  <c r="J176" i="47"/>
  <c r="J54" i="47"/>
  <c r="G175" i="47"/>
  <c r="G53" i="47"/>
  <c r="P53" i="47"/>
  <c r="P175" i="47"/>
  <c r="P54" i="47"/>
  <c r="P176" i="47"/>
  <c r="Q90" i="56"/>
  <c r="Q251" i="56" s="1"/>
  <c r="BI252" i="46"/>
  <c r="F108" i="56"/>
  <c r="D108" i="56" s="1"/>
  <c r="K106" i="44" s="1"/>
  <c r="L106" i="44" s="1"/>
  <c r="BS108" i="46"/>
  <c r="CO108" i="46" s="1"/>
  <c r="F101" i="56"/>
  <c r="D101" i="56" s="1"/>
  <c r="K99" i="44" s="1"/>
  <c r="L99" i="44" s="1"/>
  <c r="BS101" i="46"/>
  <c r="CO101" i="46" s="1"/>
  <c r="F102" i="56"/>
  <c r="D102" i="56" s="1"/>
  <c r="K100" i="44" s="1"/>
  <c r="L100" i="44" s="1"/>
  <c r="BS102" i="46"/>
  <c r="CO102" i="46" s="1"/>
  <c r="F87" i="56"/>
  <c r="BS87" i="46"/>
  <c r="CO87" i="46" s="1"/>
  <c r="F99" i="56"/>
  <c r="D99" i="56" s="1"/>
  <c r="K97" i="44" s="1"/>
  <c r="L97" i="44" s="1"/>
  <c r="BS99" i="46"/>
  <c r="CO99" i="46" s="1"/>
  <c r="F117" i="56"/>
  <c r="D117" i="56" s="1"/>
  <c r="K115" i="44" s="1"/>
  <c r="L115" i="44" s="1"/>
  <c r="BS117" i="46"/>
  <c r="CO117" i="46" s="1"/>
  <c r="F92" i="56"/>
  <c r="D92" i="56" s="1"/>
  <c r="K92" i="44" s="1"/>
  <c r="L92" i="44" s="1"/>
  <c r="BS92" i="46"/>
  <c r="CO92" i="46" s="1"/>
  <c r="BN252" i="46"/>
  <c r="V90" i="56"/>
  <c r="V251" i="56" s="1"/>
  <c r="M54" i="47"/>
  <c r="M176" i="47"/>
  <c r="BF252" i="46"/>
  <c r="N90" i="56"/>
  <c r="N251" i="56" s="1"/>
  <c r="W104" i="47"/>
  <c r="W177" i="47"/>
  <c r="W351" i="47" s="1"/>
  <c r="W53" i="47"/>
  <c r="W175" i="47"/>
  <c r="X90" i="56"/>
  <c r="X251" i="56" s="1"/>
  <c r="BP252" i="46"/>
  <c r="I175" i="47"/>
  <c r="I53" i="47"/>
  <c r="O90" i="56"/>
  <c r="O251" i="56" s="1"/>
  <c r="BG252" i="46"/>
  <c r="N104" i="47"/>
  <c r="N177" i="47"/>
  <c r="N351" i="47" s="1"/>
  <c r="BL214" i="46"/>
  <c r="R86" i="56"/>
  <c r="BJ248" i="46"/>
  <c r="BK248" i="46"/>
  <c r="S86" i="56"/>
  <c r="BM214" i="46"/>
  <c r="R54" i="47"/>
  <c r="R176" i="47"/>
  <c r="K176" i="47"/>
  <c r="K54" i="47"/>
  <c r="K53" i="47"/>
  <c r="K175" i="47"/>
  <c r="H104" i="47"/>
  <c r="H177" i="47"/>
  <c r="H351" i="47" s="1"/>
  <c r="BC214" i="46"/>
  <c r="I86" i="56"/>
  <c r="BA248" i="46"/>
  <c r="H53" i="47"/>
  <c r="H175" i="47"/>
  <c r="G90" i="56"/>
  <c r="G251" i="56" s="1"/>
  <c r="AY252" i="46"/>
  <c r="BM248" i="46"/>
  <c r="BO214" i="46"/>
  <c r="U86" i="56"/>
  <c r="BH248" i="46"/>
  <c r="P86" i="56"/>
  <c r="BJ214" i="46"/>
  <c r="L176" i="47"/>
  <c r="L54" i="47"/>
  <c r="BC252" i="46"/>
  <c r="K90" i="56"/>
  <c r="K251" i="56" s="1"/>
  <c r="BC248" i="46"/>
  <c r="K86" i="56"/>
  <c r="BE214" i="46"/>
  <c r="G104" i="47"/>
  <c r="G177" i="47"/>
  <c r="G351" i="47" s="1"/>
  <c r="G54" i="47"/>
  <c r="G176" i="47"/>
  <c r="F115" i="56"/>
  <c r="D115" i="56" s="1"/>
  <c r="K113" i="44" s="1"/>
  <c r="L113" i="44" s="1"/>
  <c r="BS115" i="46"/>
  <c r="CO115" i="46" s="1"/>
  <c r="BS90" i="46"/>
  <c r="F90" i="56"/>
  <c r="AX252" i="46"/>
  <c r="F89" i="56"/>
  <c r="BS89" i="46"/>
  <c r="CO89" i="46" s="1"/>
  <c r="F118" i="56"/>
  <c r="D118" i="56" s="1"/>
  <c r="K116" i="44" s="1"/>
  <c r="L116" i="44" s="1"/>
  <c r="BS118" i="46"/>
  <c r="CO118" i="46" s="1"/>
  <c r="F106" i="56"/>
  <c r="D106" i="56" s="1"/>
  <c r="K104" i="44" s="1"/>
  <c r="L104" i="44" s="1"/>
  <c r="BS106" i="46"/>
  <c r="CO106" i="46" s="1"/>
  <c r="F93" i="56"/>
  <c r="BS93" i="46"/>
  <c r="CO93" i="46" s="1"/>
  <c r="F107" i="56"/>
  <c r="D107" i="56" s="1"/>
  <c r="K105" i="44" s="1"/>
  <c r="L105" i="44" s="1"/>
  <c r="BS107" i="46"/>
  <c r="CO107" i="46" s="1"/>
  <c r="BN248" i="46"/>
  <c r="BP214" i="46"/>
  <c r="V86" i="56"/>
  <c r="U177" i="47"/>
  <c r="U351" i="47" s="1"/>
  <c r="U104" i="47"/>
  <c r="M104" i="47"/>
  <c r="M177" i="47"/>
  <c r="M351" i="47" s="1"/>
  <c r="X86" i="56"/>
  <c r="BP248" i="46"/>
  <c r="BR214" i="46"/>
  <c r="D27" i="65"/>
  <c r="D28" i="65"/>
  <c r="C27" i="78"/>
  <c r="D27" i="78" s="1"/>
  <c r="N176" i="47"/>
  <c r="N54" i="47"/>
  <c r="BI214" i="46"/>
  <c r="O86" i="56"/>
  <c r="BG248" i="46"/>
  <c r="K104" i="47"/>
  <c r="K177" i="47"/>
  <c r="K351" i="47" s="1"/>
  <c r="C23" i="73"/>
  <c r="F175" i="47"/>
  <c r="F53" i="47"/>
  <c r="S175" i="47"/>
  <c r="S53" i="47"/>
  <c r="V176" i="47"/>
  <c r="V54" i="47"/>
  <c r="BO252" i="46"/>
  <c r="W90" i="56"/>
  <c r="W251" i="56" s="1"/>
  <c r="V175" i="47"/>
  <c r="V53" i="47"/>
  <c r="D233" i="47"/>
  <c r="C27" i="73"/>
  <c r="P90" i="56"/>
  <c r="P251" i="56" s="1"/>
  <c r="BH252" i="46"/>
  <c r="O177" i="47"/>
  <c r="O351" i="47" s="1"/>
  <c r="O104" i="47"/>
  <c r="L104" i="47"/>
  <c r="L177" i="47"/>
  <c r="L351" i="47" s="1"/>
  <c r="M86" i="56"/>
  <c r="BG214" i="46"/>
  <c r="BE248" i="46"/>
  <c r="J175" i="47"/>
  <c r="J53" i="47"/>
  <c r="F113" i="56"/>
  <c r="D113" i="56" s="1"/>
  <c r="K111" i="44" s="1"/>
  <c r="L111" i="44" s="1"/>
  <c r="BS113" i="46"/>
  <c r="CO113" i="46" s="1"/>
  <c r="F98" i="56"/>
  <c r="D98" i="56" s="1"/>
  <c r="K96" i="44" s="1"/>
  <c r="L96" i="44" s="1"/>
  <c r="BS98" i="46"/>
  <c r="CO98" i="46" s="1"/>
  <c r="BS86" i="46"/>
  <c r="AX248" i="46"/>
  <c r="AX259" i="46" s="1"/>
  <c r="AZ214" i="46"/>
  <c r="F86" i="56"/>
  <c r="F120" i="56"/>
  <c r="D120" i="56" s="1"/>
  <c r="K118" i="44" s="1"/>
  <c r="L118" i="44" s="1"/>
  <c r="BS120" i="46"/>
  <c r="CO120" i="46" s="1"/>
  <c r="F111" i="56"/>
  <c r="D111" i="56" s="1"/>
  <c r="K109" i="44" s="1"/>
  <c r="L109" i="44" s="1"/>
  <c r="BS111" i="46"/>
  <c r="CO111" i="46" s="1"/>
  <c r="F116" i="56"/>
  <c r="D116" i="56" s="1"/>
  <c r="K114" i="44" s="1"/>
  <c r="L114" i="44" s="1"/>
  <c r="BS116" i="46"/>
  <c r="CO116" i="46" s="1"/>
  <c r="U176" i="47"/>
  <c r="U54" i="47"/>
  <c r="U175" i="47"/>
  <c r="U53" i="47"/>
  <c r="M175" i="47"/>
  <c r="M53" i="47"/>
  <c r="W176" i="47"/>
  <c r="W54" i="47"/>
  <c r="C22" i="65"/>
  <c r="Q177" i="47"/>
  <c r="Q351" i="47" s="1"/>
  <c r="Q104" i="47"/>
  <c r="BJ252" i="46"/>
  <c r="R90" i="56"/>
  <c r="R251" i="56" s="1"/>
  <c r="Q176" i="47"/>
  <c r="Q54" i="47"/>
  <c r="L90" i="56"/>
  <c r="L251" i="56" s="1"/>
  <c r="BD252" i="46"/>
  <c r="H54" i="47"/>
  <c r="H176" i="47"/>
  <c r="D34" i="69"/>
  <c r="D33" i="69"/>
  <c r="D257" i="47"/>
  <c r="BB259" i="46" l="1"/>
  <c r="BP259" i="46"/>
  <c r="BN259" i="46"/>
  <c r="BA259" i="46"/>
  <c r="BM259" i="46"/>
  <c r="BK259" i="46"/>
  <c r="BE259" i="46"/>
  <c r="BG259" i="46"/>
  <c r="F247" i="56"/>
  <c r="E101" i="47"/>
  <c r="E19" i="57"/>
  <c r="D86" i="56"/>
  <c r="F215" i="56"/>
  <c r="M247" i="56"/>
  <c r="M258" i="56" s="1"/>
  <c r="M215" i="56"/>
  <c r="L101" i="47"/>
  <c r="L19" i="57"/>
  <c r="C233" i="47"/>
  <c r="C386" i="47" s="1"/>
  <c r="D386" i="47"/>
  <c r="K55" i="47"/>
  <c r="K257" i="47" s="1"/>
  <c r="K299" i="47"/>
  <c r="V215" i="56"/>
  <c r="U101" i="47"/>
  <c r="V247" i="56"/>
  <c r="V258" i="56" s="1"/>
  <c r="U19" i="57"/>
  <c r="E103" i="47"/>
  <c r="D89" i="56"/>
  <c r="K89" i="44" s="1"/>
  <c r="L89" i="44" s="1"/>
  <c r="BC259" i="46"/>
  <c r="T101" i="47"/>
  <c r="U247" i="56"/>
  <c r="U258" i="56" s="1"/>
  <c r="T19" i="57"/>
  <c r="U215" i="56"/>
  <c r="H55" i="47"/>
  <c r="H257" i="47" s="1"/>
  <c r="H299" i="47"/>
  <c r="R19" i="57"/>
  <c r="S247" i="56"/>
  <c r="S258" i="56" s="1"/>
  <c r="S215" i="56"/>
  <c r="R101" i="47"/>
  <c r="W299" i="47"/>
  <c r="W55" i="47"/>
  <c r="W257" i="47" s="1"/>
  <c r="AY259" i="46"/>
  <c r="L247" i="56"/>
  <c r="L258" i="56" s="1"/>
  <c r="L215" i="56"/>
  <c r="K19" i="57"/>
  <c r="K101" i="47"/>
  <c r="D387" i="47"/>
  <c r="C234" i="47"/>
  <c r="C387" i="47" s="1"/>
  <c r="D21" i="57"/>
  <c r="D77" i="57" s="1"/>
  <c r="D24" i="57"/>
  <c r="I55" i="47"/>
  <c r="I257" i="47" s="1"/>
  <c r="I299" i="47"/>
  <c r="N215" i="56"/>
  <c r="M101" i="47"/>
  <c r="N247" i="56"/>
  <c r="N258" i="56" s="1"/>
  <c r="M19" i="57"/>
  <c r="BI259" i="46"/>
  <c r="S299" i="47"/>
  <c r="S55" i="47"/>
  <c r="S257" i="47" s="1"/>
  <c r="M55" i="47"/>
  <c r="M257" i="47" s="1"/>
  <c r="M299" i="47"/>
  <c r="G55" i="47"/>
  <c r="G257" i="47" s="1"/>
  <c r="G299" i="47"/>
  <c r="I247" i="56"/>
  <c r="I258" i="56" s="1"/>
  <c r="H101" i="47"/>
  <c r="H19" i="57"/>
  <c r="I215" i="56"/>
  <c r="BL259" i="46"/>
  <c r="BD259" i="46"/>
  <c r="R299" i="47"/>
  <c r="R55" i="47"/>
  <c r="R257" i="47" s="1"/>
  <c r="D298" i="47"/>
  <c r="D301" i="47" s="1"/>
  <c r="D324" i="47" s="1"/>
  <c r="D52" i="47"/>
  <c r="D107" i="47"/>
  <c r="D136" i="47" s="1"/>
  <c r="D16" i="47" s="1"/>
  <c r="D174" i="47"/>
  <c r="I19" i="57"/>
  <c r="J215" i="56"/>
  <c r="J247" i="56"/>
  <c r="J258" i="56" s="1"/>
  <c r="I101" i="47"/>
  <c r="BF259" i="46"/>
  <c r="C235" i="47"/>
  <c r="C388" i="47" s="1"/>
  <c r="D388" i="47"/>
  <c r="N19" i="57"/>
  <c r="N101" i="47"/>
  <c r="O215" i="56"/>
  <c r="O247" i="56"/>
  <c r="O258" i="56" s="1"/>
  <c r="E104" i="47"/>
  <c r="D93" i="56"/>
  <c r="K93" i="44" s="1"/>
  <c r="L93" i="44" s="1"/>
  <c r="E177" i="47"/>
  <c r="F251" i="56"/>
  <c r="D90" i="56"/>
  <c r="P247" i="56"/>
  <c r="P258" i="56" s="1"/>
  <c r="P215" i="56"/>
  <c r="O101" i="47"/>
  <c r="O19" i="57"/>
  <c r="BJ259" i="46"/>
  <c r="N299" i="47"/>
  <c r="N55" i="47"/>
  <c r="N257" i="47" s="1"/>
  <c r="E102" i="47"/>
  <c r="D87" i="56"/>
  <c r="K87" i="44" s="1"/>
  <c r="L87" i="44" s="1"/>
  <c r="P299" i="47"/>
  <c r="P55" i="47"/>
  <c r="P257" i="47" s="1"/>
  <c r="H247" i="56"/>
  <c r="H258" i="56" s="1"/>
  <c r="H215" i="56"/>
  <c r="G19" i="57"/>
  <c r="G101" i="47"/>
  <c r="J299" i="47"/>
  <c r="J55" i="47"/>
  <c r="J257" i="47" s="1"/>
  <c r="BO259" i="46"/>
  <c r="L299" i="47"/>
  <c r="L55" i="47"/>
  <c r="L257" i="47" s="1"/>
  <c r="U55" i="47"/>
  <c r="U257" i="47" s="1"/>
  <c r="U299" i="47"/>
  <c r="Q299" i="47"/>
  <c r="Q55" i="47"/>
  <c r="Q257" i="47" s="1"/>
  <c r="CO86" i="46"/>
  <c r="BS214" i="46"/>
  <c r="BQ248" i="46"/>
  <c r="O55" i="47"/>
  <c r="O257" i="47" s="1"/>
  <c r="O299" i="47"/>
  <c r="W101" i="47"/>
  <c r="W19" i="57"/>
  <c r="X247" i="56"/>
  <c r="X258" i="56" s="1"/>
  <c r="X215" i="56"/>
  <c r="CO90" i="46"/>
  <c r="BQ252" i="46"/>
  <c r="J101" i="47"/>
  <c r="J19" i="57"/>
  <c r="K247" i="56"/>
  <c r="K258" i="56" s="1"/>
  <c r="K215" i="56"/>
  <c r="BH259" i="46"/>
  <c r="Q19" i="57"/>
  <c r="Q101" i="47"/>
  <c r="R247" i="56"/>
  <c r="R258" i="56" s="1"/>
  <c r="R215" i="56"/>
  <c r="S101" i="47"/>
  <c r="S19" i="57"/>
  <c r="T215" i="56"/>
  <c r="T247" i="56"/>
  <c r="T258" i="56" s="1"/>
  <c r="F101" i="47"/>
  <c r="G247" i="56"/>
  <c r="G258" i="56" s="1"/>
  <c r="G215" i="56"/>
  <c r="F19" i="57"/>
  <c r="P19" i="57"/>
  <c r="Q215" i="56"/>
  <c r="Q247" i="56"/>
  <c r="Q258" i="56" s="1"/>
  <c r="P101" i="47"/>
  <c r="AZ259" i="46"/>
  <c r="V299" i="47"/>
  <c r="V55" i="47"/>
  <c r="V257" i="47" s="1"/>
  <c r="V101" i="47"/>
  <c r="V19" i="57"/>
  <c r="W215" i="56"/>
  <c r="W247" i="56"/>
  <c r="W258" i="56" s="1"/>
  <c r="T299" i="47"/>
  <c r="T55" i="47"/>
  <c r="T257" i="47" s="1"/>
  <c r="F55" i="47"/>
  <c r="F257" i="47" s="1"/>
  <c r="F299" i="47"/>
  <c r="CO214" i="46" l="1"/>
  <c r="H218" i="46" s="1"/>
  <c r="E218" i="46" s="1"/>
  <c r="S21" i="57"/>
  <c r="S77" i="57" s="1"/>
  <c r="S24" i="57"/>
  <c r="Q298" i="47"/>
  <c r="Q301" i="47" s="1"/>
  <c r="Q324" i="47" s="1"/>
  <c r="Q107" i="47"/>
  <c r="Q136" i="47" s="1"/>
  <c r="Q16" i="47" s="1"/>
  <c r="Q174" i="47"/>
  <c r="Q52" i="47"/>
  <c r="W298" i="47"/>
  <c r="W301" i="47" s="1"/>
  <c r="W324" i="47" s="1"/>
  <c r="W52" i="47"/>
  <c r="W174" i="47"/>
  <c r="W107" i="47"/>
  <c r="W136" i="47" s="1"/>
  <c r="W16" i="47" s="1"/>
  <c r="H216" i="46"/>
  <c r="G24" i="57"/>
  <c r="G21" i="57"/>
  <c r="G77" i="57" s="1"/>
  <c r="E351" i="47"/>
  <c r="C177" i="47"/>
  <c r="C351" i="47" s="1"/>
  <c r="D256" i="47"/>
  <c r="D259" i="47" s="1"/>
  <c r="D281" i="47" s="1"/>
  <c r="D58" i="47"/>
  <c r="D85" i="47" s="1"/>
  <c r="D14" i="47" s="1"/>
  <c r="H298" i="47"/>
  <c r="H301" i="47" s="1"/>
  <c r="H324" i="47" s="1"/>
  <c r="H52" i="47"/>
  <c r="H107" i="47"/>
  <c r="H136" i="47" s="1"/>
  <c r="H16" i="47" s="1"/>
  <c r="H174" i="47"/>
  <c r="K24" i="57"/>
  <c r="K21" i="57"/>
  <c r="K77" i="57" s="1"/>
  <c r="L298" i="47"/>
  <c r="L301" i="47" s="1"/>
  <c r="L324" i="47" s="1"/>
  <c r="L107" i="47"/>
  <c r="L136" i="47" s="1"/>
  <c r="L16" i="47" s="1"/>
  <c r="L52" i="47"/>
  <c r="L174" i="47"/>
  <c r="D215" i="56"/>
  <c r="I216" i="46" s="1"/>
  <c r="D247" i="56"/>
  <c r="K86" i="44"/>
  <c r="V21" i="57"/>
  <c r="V77" i="57" s="1"/>
  <c r="V24" i="57"/>
  <c r="P21" i="57"/>
  <c r="P77" i="57" s="1"/>
  <c r="P24" i="57"/>
  <c r="F174" i="47"/>
  <c r="F107" i="47"/>
  <c r="F136" i="47" s="1"/>
  <c r="F16" i="47" s="1"/>
  <c r="F298" i="47"/>
  <c r="F301" i="47" s="1"/>
  <c r="F324" i="47" s="1"/>
  <c r="F52" i="47"/>
  <c r="S52" i="47"/>
  <c r="S174" i="47"/>
  <c r="S107" i="47"/>
  <c r="S136" i="47" s="1"/>
  <c r="S16" i="47" s="1"/>
  <c r="S298" i="47"/>
  <c r="S301" i="47" s="1"/>
  <c r="S324" i="47" s="1"/>
  <c r="Q24" i="57"/>
  <c r="Q21" i="57"/>
  <c r="Q77" i="57" s="1"/>
  <c r="J21" i="57"/>
  <c r="J77" i="57" s="1"/>
  <c r="J24" i="57"/>
  <c r="N174" i="47"/>
  <c r="N298" i="47"/>
  <c r="N301" i="47" s="1"/>
  <c r="N324" i="47" s="1"/>
  <c r="N107" i="47"/>
  <c r="N136" i="47" s="1"/>
  <c r="N16" i="47" s="1"/>
  <c r="N52" i="47"/>
  <c r="I21" i="57"/>
  <c r="I77" i="57" s="1"/>
  <c r="I24" i="57"/>
  <c r="M24" i="57"/>
  <c r="M21" i="57"/>
  <c r="M77" i="57" s="1"/>
  <c r="R24" i="57"/>
  <c r="R21" i="57"/>
  <c r="R77" i="57" s="1"/>
  <c r="T21" i="57"/>
  <c r="T77" i="57" s="1"/>
  <c r="T24" i="57"/>
  <c r="U298" i="47"/>
  <c r="U301" i="47" s="1"/>
  <c r="U324" i="47" s="1"/>
  <c r="U107" i="47"/>
  <c r="U136" i="47" s="1"/>
  <c r="U16" i="47" s="1"/>
  <c r="U174" i="47"/>
  <c r="U52" i="47"/>
  <c r="C19" i="57"/>
  <c r="E21" i="57"/>
  <c r="E77" i="57" s="1"/>
  <c r="E24" i="57"/>
  <c r="V298" i="47"/>
  <c r="V301" i="47" s="1"/>
  <c r="V324" i="47" s="1"/>
  <c r="V107" i="47"/>
  <c r="V136" i="47" s="1"/>
  <c r="V16" i="47" s="1"/>
  <c r="V174" i="47"/>
  <c r="V52" i="47"/>
  <c r="P298" i="47"/>
  <c r="P301" i="47" s="1"/>
  <c r="P324" i="47" s="1"/>
  <c r="P174" i="47"/>
  <c r="P52" i="47"/>
  <c r="P107" i="47"/>
  <c r="P136" i="47" s="1"/>
  <c r="P16" i="47" s="1"/>
  <c r="F24" i="57"/>
  <c r="F21" i="57"/>
  <c r="F77" i="57" s="1"/>
  <c r="J107" i="47"/>
  <c r="J136" i="47" s="1"/>
  <c r="J16" i="47" s="1"/>
  <c r="J52" i="47"/>
  <c r="J174" i="47"/>
  <c r="J298" i="47"/>
  <c r="J301" i="47" s="1"/>
  <c r="J324" i="47" s="1"/>
  <c r="E175" i="47"/>
  <c r="C175" i="47" s="1"/>
  <c r="E53" i="47"/>
  <c r="C53" i="47" s="1"/>
  <c r="C102" i="47"/>
  <c r="O24" i="57"/>
  <c r="O21" i="57"/>
  <c r="O77" i="57" s="1"/>
  <c r="K90" i="44"/>
  <c r="D251" i="56"/>
  <c r="E299" i="47"/>
  <c r="C104" i="47"/>
  <c r="C299" i="47" s="1"/>
  <c r="E55" i="47"/>
  <c r="N21" i="57"/>
  <c r="N77" i="57" s="1"/>
  <c r="N24" i="57"/>
  <c r="I174" i="47"/>
  <c r="I52" i="47"/>
  <c r="I298" i="47"/>
  <c r="I301" i="47" s="1"/>
  <c r="I324" i="47" s="1"/>
  <c r="I107" i="47"/>
  <c r="I136" i="47" s="1"/>
  <c r="I16" i="47" s="1"/>
  <c r="D350" i="47"/>
  <c r="D353" i="47" s="1"/>
  <c r="D390" i="47" s="1"/>
  <c r="D181" i="47"/>
  <c r="D237" i="47" s="1"/>
  <c r="D17" i="47" s="1"/>
  <c r="R52" i="47"/>
  <c r="R174" i="47"/>
  <c r="R107" i="47"/>
  <c r="R136" i="47" s="1"/>
  <c r="R16" i="47" s="1"/>
  <c r="R298" i="47"/>
  <c r="R301" i="47" s="1"/>
  <c r="R324" i="47" s="1"/>
  <c r="E54" i="47"/>
  <c r="C54" i="47" s="1"/>
  <c r="E176" i="47"/>
  <c r="C176" i="47" s="1"/>
  <c r="C103" i="47"/>
  <c r="E174" i="47"/>
  <c r="E52" i="47"/>
  <c r="C101" i="47"/>
  <c r="E107" i="47"/>
  <c r="E136" i="47" s="1"/>
  <c r="E298" i="47"/>
  <c r="W21" i="57"/>
  <c r="W77" i="57" s="1"/>
  <c r="W24" i="57"/>
  <c r="BQ259" i="46"/>
  <c r="G52" i="47"/>
  <c r="G174" i="47"/>
  <c r="G107" i="47"/>
  <c r="G136" i="47" s="1"/>
  <c r="G16" i="47" s="1"/>
  <c r="G298" i="47"/>
  <c r="G301" i="47" s="1"/>
  <c r="G324" i="47" s="1"/>
  <c r="O298" i="47"/>
  <c r="O301" i="47" s="1"/>
  <c r="O324" i="47" s="1"/>
  <c r="O174" i="47"/>
  <c r="O52" i="47"/>
  <c r="O107" i="47"/>
  <c r="O136" i="47" s="1"/>
  <c r="O16" i="47" s="1"/>
  <c r="H21" i="57"/>
  <c r="H77" i="57" s="1"/>
  <c r="H24" i="57"/>
  <c r="M174" i="47"/>
  <c r="M107" i="47"/>
  <c r="M136" i="47" s="1"/>
  <c r="M16" i="47" s="1"/>
  <c r="M52" i="47"/>
  <c r="M298" i="47"/>
  <c r="M301" i="47" s="1"/>
  <c r="M324" i="47" s="1"/>
  <c r="K52" i="47"/>
  <c r="K298" i="47"/>
  <c r="K301" i="47" s="1"/>
  <c r="K324" i="47" s="1"/>
  <c r="K107" i="47"/>
  <c r="K136" i="47" s="1"/>
  <c r="K16" i="47" s="1"/>
  <c r="K174" i="47"/>
  <c r="T298" i="47"/>
  <c r="T301" i="47" s="1"/>
  <c r="T324" i="47" s="1"/>
  <c r="T107" i="47"/>
  <c r="T136" i="47" s="1"/>
  <c r="T16" i="47" s="1"/>
  <c r="T174" i="47"/>
  <c r="T52" i="47"/>
  <c r="U21" i="57"/>
  <c r="U77" i="57" s="1"/>
  <c r="U24" i="57"/>
  <c r="L24" i="57"/>
  <c r="L21" i="57"/>
  <c r="L77" i="57" s="1"/>
  <c r="E216" i="56"/>
  <c r="F258" i="56"/>
  <c r="E301" i="47" l="1"/>
  <c r="E324" i="47" s="1"/>
  <c r="T350" i="47"/>
  <c r="T353" i="47" s="1"/>
  <c r="T390" i="47" s="1"/>
  <c r="T181" i="47"/>
  <c r="T237" i="47" s="1"/>
  <c r="T17" i="47" s="1"/>
  <c r="K58" i="47"/>
  <c r="K85" i="47" s="1"/>
  <c r="K14" i="47" s="1"/>
  <c r="K256" i="47"/>
  <c r="K259" i="47" s="1"/>
  <c r="K281" i="47" s="1"/>
  <c r="M181" i="47"/>
  <c r="M237" i="47" s="1"/>
  <c r="M17" i="47" s="1"/>
  <c r="M350" i="47"/>
  <c r="M353" i="47" s="1"/>
  <c r="M390" i="47" s="1"/>
  <c r="O58" i="47"/>
  <c r="O85" i="47" s="1"/>
  <c r="O14" i="47" s="1"/>
  <c r="O256" i="47"/>
  <c r="O259" i="47" s="1"/>
  <c r="O281" i="47" s="1"/>
  <c r="C107" i="47"/>
  <c r="C298" i="47"/>
  <c r="C301" i="47" s="1"/>
  <c r="C324" i="47" s="1"/>
  <c r="R350" i="47"/>
  <c r="R353" i="47" s="1"/>
  <c r="R390" i="47" s="1"/>
  <c r="R181" i="47"/>
  <c r="R237" i="47" s="1"/>
  <c r="R17" i="47" s="1"/>
  <c r="P181" i="47"/>
  <c r="P237" i="47" s="1"/>
  <c r="P17" i="47" s="1"/>
  <c r="P350" i="47"/>
  <c r="P353" i="47" s="1"/>
  <c r="P390" i="47" s="1"/>
  <c r="M23" i="57"/>
  <c r="M25" i="57" s="1"/>
  <c r="C22" i="57"/>
  <c r="P23" i="57"/>
  <c r="P25" i="57" s="1"/>
  <c r="W23" i="57"/>
  <c r="W25" i="57" s="1"/>
  <c r="C20" i="57"/>
  <c r="Q23" i="57"/>
  <c r="Q25" i="57" s="1"/>
  <c r="F23" i="57"/>
  <c r="F25" i="57" s="1"/>
  <c r="J23" i="57"/>
  <c r="J25" i="57" s="1"/>
  <c r="C21" i="57"/>
  <c r="V23" i="57"/>
  <c r="V25" i="57" s="1"/>
  <c r="E23" i="57"/>
  <c r="E25" i="57" s="1"/>
  <c r="I23" i="57"/>
  <c r="I25" i="57" s="1"/>
  <c r="U23" i="57"/>
  <c r="U25" i="57" s="1"/>
  <c r="N23" i="57"/>
  <c r="N25" i="57" s="1"/>
  <c r="H23" i="57"/>
  <c r="H25" i="57" s="1"/>
  <c r="R23" i="57"/>
  <c r="R25" i="57" s="1"/>
  <c r="D23" i="57"/>
  <c r="S23" i="57"/>
  <c r="S25" i="57" s="1"/>
  <c r="G23" i="57"/>
  <c r="G25" i="57" s="1"/>
  <c r="T23" i="57"/>
  <c r="T25" i="57" s="1"/>
  <c r="K23" i="57"/>
  <c r="K25" i="57" s="1"/>
  <c r="L23" i="57"/>
  <c r="L25" i="57" s="1"/>
  <c r="O23" i="57"/>
  <c r="O25" i="57" s="1"/>
  <c r="N350" i="47"/>
  <c r="N353" i="47" s="1"/>
  <c r="N390" i="47" s="1"/>
  <c r="N181" i="47"/>
  <c r="N237" i="47" s="1"/>
  <c r="N17" i="47" s="1"/>
  <c r="S58" i="47"/>
  <c r="S85" i="47" s="1"/>
  <c r="S14" i="47" s="1"/>
  <c r="S256" i="47"/>
  <c r="S259" i="47" s="1"/>
  <c r="S281" i="47" s="1"/>
  <c r="F181" i="47"/>
  <c r="F237" i="47" s="1"/>
  <c r="F17" i="47" s="1"/>
  <c r="F350" i="47"/>
  <c r="F353" i="47" s="1"/>
  <c r="F390" i="47" s="1"/>
  <c r="L181" i="47"/>
  <c r="L237" i="47" s="1"/>
  <c r="L17" i="47" s="1"/>
  <c r="L350" i="47"/>
  <c r="L353" i="47" s="1"/>
  <c r="L390" i="47" s="1"/>
  <c r="H58" i="47"/>
  <c r="H85" i="47" s="1"/>
  <c r="H14" i="47" s="1"/>
  <c r="H256" i="47"/>
  <c r="H259" i="47" s="1"/>
  <c r="H281" i="47" s="1"/>
  <c r="W256" i="47"/>
  <c r="W259" i="47" s="1"/>
  <c r="W281" i="47" s="1"/>
  <c r="W58" i="47"/>
  <c r="W85" i="47" s="1"/>
  <c r="W14" i="47" s="1"/>
  <c r="T58" i="47"/>
  <c r="T85" i="47" s="1"/>
  <c r="T14" i="47" s="1"/>
  <c r="T256" i="47"/>
  <c r="T259" i="47" s="1"/>
  <c r="T281" i="47" s="1"/>
  <c r="K181" i="47"/>
  <c r="K237" i="47" s="1"/>
  <c r="K17" i="47" s="1"/>
  <c r="K350" i="47"/>
  <c r="K353" i="47" s="1"/>
  <c r="K390" i="47" s="1"/>
  <c r="O350" i="47"/>
  <c r="O353" i="47" s="1"/>
  <c r="O390" i="47" s="1"/>
  <c r="O181" i="47"/>
  <c r="O237" i="47" s="1"/>
  <c r="O17" i="47" s="1"/>
  <c r="G181" i="47"/>
  <c r="G237" i="47" s="1"/>
  <c r="G17" i="47" s="1"/>
  <c r="G350" i="47"/>
  <c r="G353" i="47" s="1"/>
  <c r="G390" i="47" s="1"/>
  <c r="E256" i="47"/>
  <c r="C52" i="47"/>
  <c r="E58" i="47"/>
  <c r="E85" i="47" s="1"/>
  <c r="E14" i="47" s="1"/>
  <c r="R58" i="47"/>
  <c r="R85" i="47" s="1"/>
  <c r="R14" i="47" s="1"/>
  <c r="R256" i="47"/>
  <c r="R259" i="47" s="1"/>
  <c r="R281" i="47" s="1"/>
  <c r="J181" i="47"/>
  <c r="J237" i="47" s="1"/>
  <c r="J17" i="47" s="1"/>
  <c r="J350" i="47"/>
  <c r="J353" i="47" s="1"/>
  <c r="J390" i="47" s="1"/>
  <c r="U256" i="47"/>
  <c r="U259" i="47" s="1"/>
  <c r="U281" i="47" s="1"/>
  <c r="U58" i="47"/>
  <c r="U85" i="47" s="1"/>
  <c r="U14" i="47" s="1"/>
  <c r="N58" i="47"/>
  <c r="N85" i="47" s="1"/>
  <c r="N14" i="47" s="1"/>
  <c r="N256" i="47"/>
  <c r="N259" i="47" s="1"/>
  <c r="N281" i="47" s="1"/>
  <c r="F256" i="47"/>
  <c r="F259" i="47" s="1"/>
  <c r="F281" i="47" s="1"/>
  <c r="F58" i="47"/>
  <c r="F85" i="47" s="1"/>
  <c r="F14" i="47" s="1"/>
  <c r="I244" i="44"/>
  <c r="L86" i="44"/>
  <c r="K212" i="44"/>
  <c r="L58" i="47"/>
  <c r="L85" i="47" s="1"/>
  <c r="L14" i="47" s="1"/>
  <c r="L256" i="47"/>
  <c r="L259" i="47" s="1"/>
  <c r="L281" i="47" s="1"/>
  <c r="G256" i="47"/>
  <c r="G259" i="47" s="1"/>
  <c r="G281" i="47" s="1"/>
  <c r="G58" i="47"/>
  <c r="G85" i="47" s="1"/>
  <c r="G14" i="47" s="1"/>
  <c r="C174" i="47"/>
  <c r="E350" i="47"/>
  <c r="E353" i="47" s="1"/>
  <c r="E390" i="47" s="1"/>
  <c r="E181" i="47"/>
  <c r="E237" i="47" s="1"/>
  <c r="I58" i="47"/>
  <c r="I85" i="47" s="1"/>
  <c r="I14" i="47" s="1"/>
  <c r="I256" i="47"/>
  <c r="I259" i="47" s="1"/>
  <c r="I281" i="47" s="1"/>
  <c r="E257" i="47"/>
  <c r="C55" i="47"/>
  <c r="C257" i="47" s="1"/>
  <c r="L90" i="44"/>
  <c r="J248" i="44" s="1"/>
  <c r="I248" i="44"/>
  <c r="J256" i="47"/>
  <c r="J259" i="47" s="1"/>
  <c r="J281" i="47" s="1"/>
  <c r="J58" i="47"/>
  <c r="J85" i="47" s="1"/>
  <c r="J14" i="47" s="1"/>
  <c r="V58" i="47"/>
  <c r="V85" i="47" s="1"/>
  <c r="V14" i="47" s="1"/>
  <c r="V256" i="47"/>
  <c r="V259" i="47" s="1"/>
  <c r="V281" i="47" s="1"/>
  <c r="C24" i="57"/>
  <c r="U350" i="47"/>
  <c r="U353" i="47" s="1"/>
  <c r="U390" i="47" s="1"/>
  <c r="U181" i="47"/>
  <c r="U237" i="47" s="1"/>
  <c r="U17" i="47" s="1"/>
  <c r="D258" i="56"/>
  <c r="H350" i="47"/>
  <c r="H353" i="47" s="1"/>
  <c r="H390" i="47" s="1"/>
  <c r="H181" i="47"/>
  <c r="H237" i="47" s="1"/>
  <c r="H17" i="47" s="1"/>
  <c r="Q256" i="47"/>
  <c r="Q259" i="47" s="1"/>
  <c r="Q281" i="47" s="1"/>
  <c r="Q58" i="47"/>
  <c r="Q85" i="47" s="1"/>
  <c r="Q14" i="47" s="1"/>
  <c r="M256" i="47"/>
  <c r="M259" i="47" s="1"/>
  <c r="M281" i="47" s="1"/>
  <c r="M58" i="47"/>
  <c r="M85" i="47" s="1"/>
  <c r="M14" i="47" s="1"/>
  <c r="E16" i="47"/>
  <c r="C136" i="47"/>
  <c r="I181" i="47"/>
  <c r="I237" i="47" s="1"/>
  <c r="I17" i="47" s="1"/>
  <c r="I350" i="47"/>
  <c r="I353" i="47" s="1"/>
  <c r="I390" i="47" s="1"/>
  <c r="P58" i="47"/>
  <c r="P85" i="47" s="1"/>
  <c r="P14" i="47" s="1"/>
  <c r="P256" i="47"/>
  <c r="P259" i="47" s="1"/>
  <c r="P281" i="47" s="1"/>
  <c r="V350" i="47"/>
  <c r="V353" i="47" s="1"/>
  <c r="V390" i="47" s="1"/>
  <c r="V181" i="47"/>
  <c r="V237" i="47" s="1"/>
  <c r="V17" i="47" s="1"/>
  <c r="C77" i="57"/>
  <c r="C78" i="57" s="1"/>
  <c r="S350" i="47"/>
  <c r="S353" i="47" s="1"/>
  <c r="S390" i="47" s="1"/>
  <c r="S181" i="47"/>
  <c r="S237" i="47" s="1"/>
  <c r="S17" i="47" s="1"/>
  <c r="W350" i="47"/>
  <c r="W353" i="47" s="1"/>
  <c r="W390" i="47" s="1"/>
  <c r="W181" i="47"/>
  <c r="W237" i="47" s="1"/>
  <c r="W17" i="47" s="1"/>
  <c r="Q181" i="47"/>
  <c r="Q237" i="47" s="1"/>
  <c r="Q17" i="47" s="1"/>
  <c r="Q350" i="47"/>
  <c r="Q353" i="47" s="1"/>
  <c r="Q390" i="47" s="1"/>
  <c r="E17" i="47" l="1"/>
  <c r="C237" i="47"/>
  <c r="J244" i="44"/>
  <c r="J255" i="44" s="1"/>
  <c r="L212" i="44"/>
  <c r="H217" i="46" s="1"/>
  <c r="L79" i="57"/>
  <c r="L67" i="57"/>
  <c r="L71" i="57" s="1"/>
  <c r="L81" i="57" s="1"/>
  <c r="L75" i="57"/>
  <c r="S79" i="57"/>
  <c r="S67" i="57"/>
  <c r="S71" i="57" s="1"/>
  <c r="S81" i="57" s="1"/>
  <c r="S75" i="57"/>
  <c r="N79" i="57"/>
  <c r="N75" i="57"/>
  <c r="N67" i="57"/>
  <c r="N71" i="57" s="1"/>
  <c r="N81" i="57" s="1"/>
  <c r="V67" i="57"/>
  <c r="V71" i="57" s="1"/>
  <c r="V81" i="57" s="1"/>
  <c r="V75" i="57"/>
  <c r="V79" i="57"/>
  <c r="Q67" i="57"/>
  <c r="Q71" i="57" s="1"/>
  <c r="Q81" i="57" s="1"/>
  <c r="Q79" i="57"/>
  <c r="Q75" i="57"/>
  <c r="I255" i="44"/>
  <c r="C256" i="47"/>
  <c r="C259" i="47" s="1"/>
  <c r="C281" i="47" s="1"/>
  <c r="C58" i="47"/>
  <c r="C85" i="47" s="1"/>
  <c r="K67" i="57"/>
  <c r="K71" i="57" s="1"/>
  <c r="K81" i="57" s="1"/>
  <c r="K75" i="57"/>
  <c r="K79" i="57"/>
  <c r="D25" i="57"/>
  <c r="C23" i="57"/>
  <c r="C25" i="57" s="1"/>
  <c r="C75" i="57" s="1"/>
  <c r="U75" i="57"/>
  <c r="U67" i="57"/>
  <c r="U71" i="57" s="1"/>
  <c r="U81" i="57" s="1"/>
  <c r="U79" i="57"/>
  <c r="M67" i="57"/>
  <c r="M71" i="57" s="1"/>
  <c r="M81" i="57" s="1"/>
  <c r="M75" i="57"/>
  <c r="M79" i="57"/>
  <c r="C350" i="47"/>
  <c r="C353" i="47" s="1"/>
  <c r="C390" i="47" s="1"/>
  <c r="C181" i="47"/>
  <c r="E259" i="47"/>
  <c r="E281" i="47" s="1"/>
  <c r="T67" i="57"/>
  <c r="T71" i="57" s="1"/>
  <c r="T81" i="57" s="1"/>
  <c r="T79" i="57"/>
  <c r="T75" i="57"/>
  <c r="R67" i="57"/>
  <c r="R71" i="57" s="1"/>
  <c r="R81" i="57" s="1"/>
  <c r="R79" i="57"/>
  <c r="R75" i="57"/>
  <c r="I67" i="57"/>
  <c r="I71" i="57" s="1"/>
  <c r="I81" i="57" s="1"/>
  <c r="I75" i="57"/>
  <c r="I79" i="57"/>
  <c r="J67" i="57"/>
  <c r="J71" i="57" s="1"/>
  <c r="J81" i="57" s="1"/>
  <c r="J75" i="57"/>
  <c r="J79" i="57"/>
  <c r="W75" i="57"/>
  <c r="W67" i="57"/>
  <c r="W71" i="57" s="1"/>
  <c r="W81" i="57" s="1"/>
  <c r="W79" i="57"/>
  <c r="O67" i="57"/>
  <c r="O71" i="57" s="1"/>
  <c r="O81" i="57" s="1"/>
  <c r="O79" i="57"/>
  <c r="O75" i="57"/>
  <c r="G67" i="57"/>
  <c r="G71" i="57" s="1"/>
  <c r="G81" i="57" s="1"/>
  <c r="G75" i="57"/>
  <c r="G79" i="57"/>
  <c r="H67" i="57"/>
  <c r="H71" i="57" s="1"/>
  <c r="H81" i="57" s="1"/>
  <c r="H79" i="57"/>
  <c r="H75" i="57"/>
  <c r="E75" i="57"/>
  <c r="E67" i="57"/>
  <c r="E71" i="57" s="1"/>
  <c r="E81" i="57" s="1"/>
  <c r="E79" i="57"/>
  <c r="F75" i="57"/>
  <c r="F79" i="57"/>
  <c r="F67" i="57"/>
  <c r="F71" i="57" s="1"/>
  <c r="F81" i="57" s="1"/>
  <c r="P75" i="57"/>
  <c r="P67" i="57"/>
  <c r="P71" i="57" s="1"/>
  <c r="P81" i="57" s="1"/>
  <c r="P79" i="57"/>
  <c r="D79" i="57" l="1"/>
  <c r="C79" i="57" s="1"/>
  <c r="D75" i="57"/>
  <c r="D67" i="57"/>
  <c r="C67" i="57" l="1"/>
  <c r="D71" i="57"/>
  <c r="D81" i="57" l="1"/>
  <c r="C71" i="57"/>
  <c r="C81"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dsarkar</author>
  </authors>
  <commentList>
    <comment ref="D19" authorId="0" shapeId="0" xr:uid="{00000000-0006-0000-0200-000001000000}">
      <text>
        <r>
          <rPr>
            <b/>
            <sz val="8"/>
            <color indexed="81"/>
            <rFont val="Tahoma"/>
            <family val="2"/>
          </rPr>
          <t xml:space="preserve">You can write your custom class type in this column </t>
        </r>
      </text>
    </comment>
  </commentList>
</comments>
</file>

<file path=xl/sharedStrings.xml><?xml version="1.0" encoding="utf-8"?>
<sst xmlns="http://schemas.openxmlformats.org/spreadsheetml/2006/main" count="7677" uniqueCount="1803">
  <si>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</si>
  <si>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</si>
  <si>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</si>
  <si>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</si>
  <si>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</si>
  <si>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</si>
  <si>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</si>
  <si>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</si>
  <si>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</si>
  <si>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</si>
  <si>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</si>
  <si>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</si>
  <si>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</si>
  <si>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</si>
  <si>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</si>
  <si>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</si>
  <si>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</si>
  <si>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</si>
  <si>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</si>
  <si>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</si>
  <si>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</si>
  <si>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</si>
  <si>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</si>
  <si>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</si>
  <si>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</si>
  <si>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</si>
  <si>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</si>
  <si>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</si>
  <si>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</si>
  <si>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</si>
  <si>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</si>
  <si>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</si>
  <si>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</si>
  <si>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</si>
  <si>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</si>
  <si>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</si>
  <si>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</si>
  <si>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</si>
  <si>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</si>
  <si>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</si>
  <si>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</si>
  <si>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</si>
  <si>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</si>
  <si>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</si>
  <si>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</si>
  <si>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</si>
  <si>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</si>
  <si>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</si>
  <si>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</si>
  <si>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</si>
  <si>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</si>
  <si>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</si>
  <si>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</si>
  <si>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</si>
  <si>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</si>
  <si>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</si>
  <si>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</si>
  <si>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</si>
  <si>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</si>
  <si>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</si>
  <si>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</si>
  <si>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</si>
  <si>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</si>
  <si>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</si>
  <si>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</si>
  <si>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</si>
  <si>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</si>
  <si>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</si>
  <si>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</si>
  <si>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</si>
  <si>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</si>
  <si>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</si>
  <si>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</si>
  <si>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</si>
  <si>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</si>
  <si>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</si>
  <si>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</si>
  <si>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</si>
  <si>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</si>
  <si>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</si>
  <si>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</si>
  <si>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</si>
  <si>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</si>
  <si>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</si>
  <si>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</si>
  <si>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</si>
  <si>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</si>
  <si>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</si>
  <si>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</si>
  <si>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</si>
  <si>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</si>
  <si>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</si>
  <si>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</si>
  <si>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</si>
  <si>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</si>
  <si>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</si>
  <si>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</si>
  <si>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</si>
  <si>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</si>
  <si>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</si>
  <si>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</si>
  <si>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</si>
  <si>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</si>
  <si>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</si>
  <si>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</si>
  <si>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</si>
  <si>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</si>
  <si>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</si>
  <si>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</si>
  <si>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</si>
  <si>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</si>
  <si>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</si>
  <si>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</si>
  <si>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</si>
  <si>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</si>
  <si>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</si>
  <si>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</si>
  <si>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</si>
  <si>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</si>
  <si>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</si>
  <si>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</si>
  <si>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</si>
  <si>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</si>
  <si>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</si>
  <si>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</si>
  <si>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</si>
  <si>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</si>
  <si>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</si>
  <si>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</si>
  <si>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</si>
  <si>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</si>
  <si>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</si>
  <si>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</si>
  <si>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</si>
  <si>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</si>
  <si>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</si>
  <si>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</si>
  <si>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</si>
  <si>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</si>
  <si>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</si>
  <si>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</si>
  <si>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</si>
  <si>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</si>
  <si>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</si>
  <si>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</si>
  <si>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</si>
  <si>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</si>
  <si>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</si>
  <si>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</si>
  <si>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</si>
  <si>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</si>
  <si>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</si>
  <si>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</si>
  <si>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</si>
  <si>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</si>
  <si>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</si>
  <si>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</si>
  <si>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</si>
  <si>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</si>
  <si>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</si>
  <si>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</si>
  <si>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</si>
  <si>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</si>
  <si>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</si>
  <si>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</si>
  <si>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</si>
  <si>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</si>
  <si>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</si>
  <si>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</si>
  <si>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</si>
  <si>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</si>
  <si>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</si>
  <si>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</si>
  <si>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</si>
  <si>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</si>
  <si>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</si>
  <si>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</si>
  <si>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</si>
  <si>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</si>
  <si>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</si>
  <si>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</si>
  <si>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</si>
  <si>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</si>
  <si>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</si>
  <si>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</si>
  <si>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</si>
  <si>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</si>
  <si>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</si>
  <si>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</si>
  <si>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</si>
  <si>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</si>
  <si>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</si>
  <si>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</si>
  <si>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</si>
  <si>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</si>
  <si>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</si>
  <si>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</si>
  <si>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</si>
  <si>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</si>
  <si>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</si>
  <si>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</si>
  <si>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</si>
  <si>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</si>
  <si>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</si>
  <si>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</si>
  <si>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</si>
  <si>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</si>
  <si>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</si>
  <si>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</si>
  <si>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</si>
  <si>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</si>
  <si>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</si>
  <si>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</si>
  <si>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</si>
  <si>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</si>
  <si>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</si>
  <si>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</si>
  <si>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</si>
  <si>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</si>
  <si>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</si>
  <si>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</si>
  <si>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</si>
  <si>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</si>
  <si>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</si>
  <si>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</si>
  <si>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</si>
  <si>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</si>
  <si>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</si>
  <si>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</si>
  <si>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</si>
  <si>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</si>
  <si>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</si>
  <si>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</si>
  <si>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</si>
  <si>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</si>
  <si>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</si>
  <si>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</si>
  <si>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</si>
  <si>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</si>
  <si>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</si>
  <si>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</si>
  <si>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</si>
  <si>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</si>
  <si>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</si>
  <si>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</si>
  <si>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</si>
  <si>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</si>
  <si>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</si>
  <si>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</si>
  <si>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</si>
  <si>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</si>
  <si>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</si>
  <si>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</si>
  <si>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</si>
  <si>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</si>
  <si>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</si>
  <si>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</si>
  <si>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</si>
  <si>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</si>
  <si>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</si>
  <si>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</si>
  <si>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</si>
  <si>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</si>
  <si>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</si>
  <si>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</si>
  <si>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</si>
  <si>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</si>
  <si>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</si>
  <si>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</si>
  <si>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</si>
  <si>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</si>
  <si>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</si>
  <si>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</si>
  <si>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</si>
  <si>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</si>
  <si>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</si>
  <si>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</si>
  <si>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</si>
  <si>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</si>
  <si>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</si>
  <si>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</si>
  <si>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</si>
  <si>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</si>
  <si>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</si>
  <si>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</si>
  <si>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</si>
  <si>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</si>
  <si>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</si>
  <si>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</si>
  <si>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</si>
  <si>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</si>
  <si>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</si>
  <si>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</si>
  <si>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</si>
  <si>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</si>
  <si>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</si>
  <si>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</si>
  <si>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</si>
  <si>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</si>
  <si>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</si>
  <si>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</si>
  <si>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</si>
  <si>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</si>
  <si>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</si>
  <si>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</si>
  <si>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</si>
  <si>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</si>
  <si>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</si>
  <si>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</si>
  <si>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</si>
  <si>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</si>
  <si>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</si>
  <si>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</si>
  <si>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</si>
  <si>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</si>
  <si>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</si>
  <si>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</si>
  <si>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</si>
  <si>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</si>
  <si>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</si>
  <si>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</si>
  <si>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</si>
  <si>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</si>
  <si>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</si>
  <si>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</si>
  <si>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</si>
  <si>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</si>
  <si>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</si>
  <si>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</si>
  <si>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</si>
  <si>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</si>
  <si>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</si>
  <si>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</si>
  <si>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</si>
  <si>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</si>
  <si>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</si>
  <si>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</si>
  <si>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</si>
  <si>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</si>
  <si>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</si>
  <si>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</si>
  <si>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</si>
  <si>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</si>
  <si>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</si>
  <si>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</si>
  <si>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</si>
  <si>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</si>
  <si>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</si>
  <si>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</si>
  <si>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</si>
  <si>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</si>
  <si>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</si>
  <si>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</si>
  <si>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</si>
  <si>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</si>
  <si>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</si>
  <si>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</si>
  <si>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</si>
  <si>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</si>
  <si>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</si>
  <si>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</si>
  <si>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</si>
  <si>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</si>
  <si>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</si>
  <si>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</si>
  <si>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</si>
  <si>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</si>
  <si>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</si>
  <si>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</si>
  <si>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</si>
  <si>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</si>
  <si>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</si>
  <si>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</si>
  <si>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</si>
  <si>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</si>
  <si>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</si>
  <si>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</si>
  <si>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</si>
  <si>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</si>
  <si>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</si>
  <si>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</si>
  <si>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</si>
  <si>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</si>
  <si>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</si>
  <si>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</si>
  <si>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</si>
  <si>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</si>
  <si>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</si>
  <si>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</si>
  <si>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</si>
  <si>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</si>
  <si>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</si>
  <si>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</si>
  <si>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</si>
  <si>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</si>
  <si>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</si>
  <si>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</si>
  <si>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</si>
  <si>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</si>
  <si>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</si>
  <si>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</si>
  <si>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</si>
  <si>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</si>
  <si>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</si>
  <si>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</si>
  <si>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</si>
  <si>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</si>
  <si>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</si>
  <si>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</si>
  <si>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</si>
  <si>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</si>
  <si>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</si>
  <si>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</si>
  <si>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</si>
  <si>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</si>
  <si>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</si>
  <si>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</si>
  <si>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</si>
  <si>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</si>
  <si>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</si>
  <si>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</si>
  <si>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</si>
  <si>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</si>
  <si>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</si>
  <si>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</si>
  <si>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</si>
  <si>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</si>
  <si>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</si>
  <si>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</si>
  <si>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</si>
  <si>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</si>
  <si>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</si>
  <si>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</si>
  <si>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</si>
  <si>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</si>
  <si>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</si>
  <si>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</si>
  <si>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</si>
  <si>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</si>
  <si>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</si>
  <si>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</si>
  <si>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</si>
  <si>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</si>
  <si>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</si>
  <si>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</si>
  <si>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</si>
  <si>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</si>
  <si>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</si>
  <si>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</si>
  <si>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</si>
  <si>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</si>
  <si>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</si>
  <si>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</si>
  <si>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</si>
  <si>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</si>
  <si>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</si>
  <si>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</si>
  <si>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</si>
  <si>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</si>
  <si>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</si>
  <si>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</si>
  <si>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</si>
  <si>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</si>
  <si>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</si>
  <si>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</si>
  <si>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</si>
  <si>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</si>
  <si>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</si>
  <si>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</si>
  <si>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</si>
  <si>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</si>
  <si>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</si>
  <si>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</si>
  <si>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</si>
  <si>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</si>
  <si>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</si>
  <si>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</si>
  <si>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</si>
  <si>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</si>
  <si>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</si>
  <si>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</si>
  <si>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</si>
  <si>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</si>
  <si>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</si>
  <si>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</si>
  <si>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</si>
  <si>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</si>
  <si>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</si>
  <si>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</si>
  <si>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</si>
  <si>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</si>
  <si>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</si>
  <si>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</si>
  <si>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</si>
  <si>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</si>
  <si>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</si>
  <si>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</si>
  <si>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</si>
  <si>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</si>
  <si>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</si>
  <si>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</si>
  <si>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</si>
  <si>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</si>
  <si>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</si>
  <si>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</si>
  <si>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</si>
  <si>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</si>
  <si>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</si>
  <si>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</si>
  <si>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</si>
  <si>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</si>
  <si>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</si>
  <si>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</si>
  <si>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</si>
  <si>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</si>
  <si>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</si>
  <si>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</si>
  <si>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</si>
  <si>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</si>
  <si>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</si>
  <si>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</si>
  <si>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</si>
  <si>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</si>
  <si>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</si>
  <si>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</si>
  <si>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</si>
  <si>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</si>
  <si>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</si>
  <si>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</si>
  <si>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</si>
  <si>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</si>
  <si>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</si>
  <si>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</si>
  <si>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</si>
  <si>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</si>
  <si>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</si>
  <si>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</si>
  <si>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</si>
  <si>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</si>
  <si>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</si>
  <si>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</si>
  <si>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</si>
  <si>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</si>
  <si>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</si>
  <si>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</si>
  <si>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</si>
  <si>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</si>
  <si>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</si>
  <si>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</si>
  <si>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</si>
  <si>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</si>
  <si>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</si>
  <si>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</si>
  <si>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</si>
  <si>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</si>
  <si>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</si>
  <si>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</si>
  <si>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</si>
  <si>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</si>
  <si>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</si>
  <si>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</si>
  <si>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</si>
  <si>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</si>
  <si>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</si>
  <si>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</si>
  <si>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</si>
  <si>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</si>
  <si>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</si>
  <si>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</si>
  <si>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</si>
  <si>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</si>
  <si>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</si>
  <si>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</si>
  <si>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</si>
  <si>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</si>
  <si>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</si>
  <si>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</si>
  <si>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</si>
  <si>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</si>
  <si>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</si>
  <si>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</si>
  <si>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</si>
  <si>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</si>
  <si>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</si>
  <si>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</si>
  <si>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</si>
  <si>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</si>
  <si>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</si>
  <si>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</si>
  <si>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</si>
  <si>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</si>
  <si>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</si>
  <si>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</si>
  <si>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</si>
  <si>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</si>
  <si>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</si>
  <si>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</si>
  <si>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</si>
  <si>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</si>
  <si>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</si>
  <si>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</si>
  <si>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</si>
  <si>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</si>
  <si>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</si>
  <si>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</si>
  <si>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</si>
  <si>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</si>
  <si>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</si>
  <si>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</si>
  <si>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</si>
  <si>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</si>
  <si>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</si>
  <si>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</si>
  <si>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</si>
  <si>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</si>
  <si>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</si>
  <si>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</si>
  <si>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</si>
  <si>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</si>
  <si>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</si>
  <si>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</si>
  <si>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</si>
  <si>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</si>
  <si>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</si>
  <si>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</si>
  <si>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</si>
  <si>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</si>
  <si>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</si>
  <si>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</si>
  <si>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</si>
  <si>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</si>
  <si>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</si>
  <si>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</si>
  <si>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</si>
  <si>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</si>
  <si>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</si>
  <si>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</si>
  <si>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</si>
  <si>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</si>
  <si>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</si>
  <si>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</si>
  <si>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</si>
  <si>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</si>
  <si>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</si>
  <si>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</si>
  <si>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</si>
  <si>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</si>
  <si>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</si>
  <si>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</si>
  <si>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</si>
  <si>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</si>
  <si>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</si>
  <si>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</si>
  <si>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</si>
  <si>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</si>
  <si>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</si>
  <si>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</si>
  <si>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</si>
  <si>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</si>
  <si>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</si>
  <si>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</si>
  <si>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</si>
  <si>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</si>
  <si>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</si>
  <si>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</si>
  <si>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</si>
  <si>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</si>
  <si>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</si>
  <si>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</si>
  <si>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</si>
  <si>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</si>
  <si>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</si>
  <si>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</si>
  <si>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</si>
  <si>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</si>
  <si>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</si>
  <si>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</si>
  <si>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</si>
  <si>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</si>
  <si>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</si>
  <si>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</si>
  <si>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</si>
  <si>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</si>
  <si>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</si>
  <si>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</si>
  <si>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</si>
  <si>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</si>
  <si>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</si>
  <si>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</si>
  <si>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</si>
  <si>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</si>
  <si>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</si>
  <si>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</si>
  <si>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</si>
  <si>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</si>
  <si>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</si>
  <si>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</si>
  <si>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</si>
  <si>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</si>
  <si>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</si>
  <si>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</si>
  <si>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</si>
  <si>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</si>
  <si>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</si>
  <si>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</si>
  <si>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</si>
  <si>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</si>
  <si>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</si>
  <si>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</si>
  <si>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</si>
  <si>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</si>
  <si>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</si>
  <si>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</si>
  <si>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</si>
  <si>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</si>
  <si>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</si>
  <si>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</si>
  <si>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</si>
  <si>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</si>
  <si>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</si>
  <si>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</si>
  <si>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</si>
  <si>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</si>
  <si>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</si>
  <si>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</si>
  <si>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</si>
  <si>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</si>
  <si>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</si>
  <si>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</si>
  <si>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</si>
  <si>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</si>
  <si>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</si>
  <si>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</si>
  <si>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</si>
  <si>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</si>
  <si>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</si>
  <si>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</si>
  <si>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</si>
  <si>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</si>
  <si>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</si>
  <si>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</si>
  <si>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</si>
  <si>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</si>
  <si>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</si>
  <si>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</si>
  <si>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</si>
  <si>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</si>
  <si>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</si>
  <si>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</si>
  <si>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</si>
  <si>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</si>
  <si>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</si>
  <si>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</si>
  <si>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</si>
  <si>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</si>
  <si>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</si>
  <si>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</si>
  <si>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</si>
  <si>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</si>
  <si>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</si>
  <si>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</si>
  <si>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</si>
  <si>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</si>
  <si>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</si>
  <si>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</si>
  <si>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</si>
  <si>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</si>
  <si>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</si>
  <si>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</si>
  <si>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</si>
  <si>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</si>
  <si>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</si>
  <si>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</si>
  <si>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</si>
  <si>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</si>
  <si>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</si>
  <si>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</si>
  <si>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</si>
  <si>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</si>
  <si>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</si>
  <si>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</si>
  <si>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</si>
  <si>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</si>
  <si>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</si>
  <si>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</si>
  <si>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</si>
  <si>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</si>
  <si>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</si>
  <si>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</si>
  <si>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</si>
  <si>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</si>
  <si>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</si>
  <si>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</si>
  <si>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</si>
  <si>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</si>
  <si>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</si>
  <si>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</si>
  <si>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</si>
  <si>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</si>
  <si>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</si>
  <si>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</si>
  <si>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</si>
  <si>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</si>
  <si>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</si>
  <si>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</si>
  <si>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</si>
  <si>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</si>
  <si>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</si>
  <si>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</si>
  <si>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</si>
  <si>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</si>
  <si>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</si>
  <si>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</si>
  <si>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</si>
  <si>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</si>
  <si>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</si>
  <si>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</si>
  <si>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</si>
  <si>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</si>
  <si>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</si>
  <si>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</si>
  <si>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</si>
  <si>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</si>
  <si>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</si>
  <si>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</si>
  <si>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</si>
  <si>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</si>
  <si>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</si>
  <si>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</si>
  <si>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</si>
  <si>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</si>
  <si>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</si>
  <si>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</si>
  <si>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</si>
  <si>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</si>
  <si>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</si>
  <si>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</si>
  <si>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</si>
  <si>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</si>
  <si>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</si>
  <si>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</si>
  <si>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</si>
  <si>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</si>
  <si>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</si>
  <si>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</si>
  <si>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</si>
  <si>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</si>
  <si>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</si>
  <si>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</si>
  <si>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</si>
  <si>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</si>
  <si>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</si>
  <si>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</si>
  <si>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</si>
  <si>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</si>
  <si>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</si>
  <si>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</si>
  <si>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</si>
  <si>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</si>
  <si>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</si>
  <si>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</si>
  <si>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</si>
  <si>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</si>
  <si>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</si>
  <si>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</si>
  <si>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</si>
  <si>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</si>
  <si>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</si>
  <si>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</si>
  <si>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</si>
  <si>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</si>
  <si>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</si>
  <si>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</si>
  <si>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</si>
  <si>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</si>
  <si>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</si>
  <si>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</si>
  <si>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</si>
  <si>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</si>
  <si>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</si>
  <si>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</si>
  <si>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</si>
  <si>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</si>
  <si>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</si>
  <si>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</si>
  <si>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</si>
  <si>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</si>
  <si>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</si>
  <si>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</si>
  <si>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</si>
  <si>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</si>
  <si>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</si>
  <si>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</si>
  <si>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</si>
  <si>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</si>
  <si>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</si>
  <si>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</si>
  <si>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</si>
  <si>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</si>
  <si>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</si>
  <si>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</si>
  <si>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</si>
  <si>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</si>
  <si>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</si>
  <si>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</si>
  <si>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</si>
  <si>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</si>
  <si>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</si>
  <si>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</si>
  <si>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</si>
  <si>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</si>
  <si>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</si>
  <si>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</si>
  <si>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</si>
  <si>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</si>
  <si>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</si>
  <si>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</si>
  <si>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</si>
  <si>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</si>
  <si>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</si>
  <si>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</si>
  <si>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</si>
  <si>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</si>
  <si>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</si>
  <si>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</si>
  <si>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</si>
  <si>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</si>
  <si>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</si>
  <si>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</si>
  <si>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</si>
  <si>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</si>
  <si>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</si>
  <si>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</si>
  <si>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</si>
  <si>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</si>
  <si>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</si>
  <si>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</si>
  <si>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</si>
  <si>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</si>
  <si>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</si>
  <si>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</si>
  <si>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</si>
  <si>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</si>
  <si>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</si>
  <si>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</si>
  <si>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</si>
  <si>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</si>
  <si>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</si>
  <si>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</si>
  <si>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</si>
  <si>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</si>
  <si>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</si>
  <si>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</si>
  <si>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</si>
  <si>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</si>
  <si>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</si>
  <si>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</si>
  <si>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</si>
  <si>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</si>
  <si>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</si>
  <si>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</si>
  <si>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</si>
  <si>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</si>
  <si>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</si>
  <si>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</si>
  <si>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</si>
  <si>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</si>
  <si>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</si>
  <si>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</si>
  <si>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</si>
  <si>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</si>
  <si>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</si>
  <si>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</si>
  <si>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</si>
  <si>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</si>
  <si>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</si>
  <si>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</si>
  <si>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</si>
  <si>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</si>
  <si>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</si>
  <si>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</si>
  <si>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</si>
  <si>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</si>
  <si>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</si>
  <si>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</si>
  <si>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</si>
  <si>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</si>
  <si>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</si>
  <si>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</si>
  <si>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</si>
  <si>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</si>
  <si>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</si>
  <si>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</si>
  <si>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</si>
  <si>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</si>
  <si>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</si>
  <si>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</si>
  <si>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</si>
  <si>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</si>
  <si>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</si>
  <si>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</si>
  <si>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</si>
  <si>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</si>
  <si>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</si>
  <si>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</si>
  <si>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</si>
  <si>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</si>
  <si>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</si>
  <si>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</si>
  <si>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</si>
  <si>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</si>
  <si>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</si>
  <si>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</si>
  <si>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</si>
  <si>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</si>
  <si>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</si>
  <si>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</si>
  <si>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</si>
  <si>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</si>
  <si>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</si>
  <si>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</si>
  <si>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</si>
  <si>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</si>
  <si>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</si>
  <si>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</si>
  <si>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</si>
  <si>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</si>
  <si>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</si>
  <si>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</si>
  <si>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</si>
  <si>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</si>
  <si>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</si>
  <si>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</si>
  <si>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</si>
  <si>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</si>
  <si>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</si>
  <si>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</si>
  <si>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</si>
  <si>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</si>
  <si>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</si>
  <si>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</si>
  <si>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</si>
  <si>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</si>
  <si>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</si>
  <si>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</si>
  <si>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</si>
  <si>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</si>
  <si>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</si>
  <si>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</si>
  <si>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</si>
  <si>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</si>
  <si>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</si>
  <si>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</si>
  <si>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</si>
  <si>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</si>
  <si>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</si>
  <si>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</si>
  <si>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</si>
  <si>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</si>
  <si>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</si>
  <si>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</si>
  <si>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</si>
  <si>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</si>
  <si>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</si>
  <si>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</si>
  <si>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</si>
  <si>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</si>
  <si>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</si>
  <si>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</si>
  <si>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</si>
  <si>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</si>
  <si>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</si>
  <si>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</si>
  <si>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</si>
  <si>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</si>
  <si>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</si>
  <si>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</si>
  <si>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</si>
  <si>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</si>
  <si>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</si>
  <si>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</si>
  <si>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</si>
  <si>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</si>
  <si>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</si>
  <si>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</si>
  <si>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</si>
  <si>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</si>
  <si>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</si>
  <si>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</si>
  <si>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</si>
  <si>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</si>
  <si>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</si>
  <si>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</si>
  <si>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</si>
  <si>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</si>
  <si>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</si>
  <si>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</si>
  <si>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</si>
  <si>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</si>
  <si>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</si>
  <si>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</si>
  <si>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</si>
  <si>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</si>
  <si>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</si>
  <si>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</si>
  <si>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</si>
  <si>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</si>
  <si>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</si>
  <si>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</si>
  <si>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</si>
  <si>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</si>
  <si>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</si>
  <si>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</si>
  <si>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</si>
  <si>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</si>
  <si>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</si>
  <si>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</si>
  <si>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</si>
  <si>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</si>
  <si>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</si>
  <si>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</si>
  <si>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</si>
  <si>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</si>
  <si>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</si>
  <si>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</si>
  <si>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</si>
  <si>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</si>
  <si>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</si>
  <si>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</si>
  <si>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</si>
  <si>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</si>
  <si>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</si>
  <si>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</si>
  <si>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</si>
  <si>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</si>
  <si>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</si>
  <si>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</si>
  <si>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</si>
  <si>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</si>
  <si>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</si>
  <si>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</si>
  <si>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</si>
  <si>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</si>
  <si>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</si>
  <si>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</si>
  <si>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</si>
  <si>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</si>
  <si>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</si>
  <si>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</si>
  <si>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</si>
  <si>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</si>
  <si>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</si>
  <si>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</si>
  <si>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</si>
  <si>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</si>
  <si>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</si>
  <si>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</si>
  <si>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</si>
  <si>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</si>
  <si>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</si>
  <si>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</si>
  <si>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</si>
  <si>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</si>
  <si>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</si>
  <si>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</si>
  <si>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</si>
  <si>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</si>
  <si>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</si>
  <si>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</si>
  <si>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</si>
  <si>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</si>
  <si>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</si>
  <si>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</si>
  <si>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</si>
  <si>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</si>
  <si>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</si>
  <si>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</si>
  <si>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</si>
  <si>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</si>
  <si>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</si>
  <si>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</si>
  <si>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</si>
  <si>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</si>
  <si>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</si>
  <si>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</si>
  <si>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</si>
  <si>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</si>
  <si>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</si>
  <si>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</si>
  <si>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</si>
  <si>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</si>
  <si>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</si>
  <si>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</si>
  <si>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</si>
  <si>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</si>
  <si>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</si>
  <si>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</si>
  <si>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</si>
  <si>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</si>
  <si>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</si>
  <si>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</si>
  <si>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</si>
  <si>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</si>
  <si>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</si>
  <si>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</si>
  <si>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</si>
  <si>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</si>
  <si>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</si>
  <si>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</si>
  <si>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</si>
  <si>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</si>
  <si>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</si>
  <si>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</si>
  <si>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</si>
  <si>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</si>
  <si>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</si>
  <si>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</si>
  <si>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</si>
  <si>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</si>
  <si>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</si>
  <si>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</si>
  <si>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</si>
  <si>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</si>
  <si>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</si>
  <si>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</si>
  <si>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</si>
  <si>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</si>
  <si>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</si>
  <si>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</si>
  <si>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</si>
  <si>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</si>
  <si>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</si>
  <si>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</si>
  <si>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</si>
  <si>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</si>
  <si>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</si>
  <si>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</si>
  <si>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</si>
  <si>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</si>
  <si>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</si>
  <si>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</si>
  <si>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</si>
  <si>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</si>
  <si>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</si>
  <si>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</si>
  <si>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</si>
  <si>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</si>
  <si>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</si>
  <si>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</si>
  <si>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</si>
  <si>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</si>
  <si>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</si>
  <si>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</si>
  <si>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</si>
  <si>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</si>
  <si>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</si>
  <si>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</si>
  <si>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</si>
  <si>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</si>
  <si>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</si>
  <si>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</si>
  <si>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</si>
  <si>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</si>
  <si>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</si>
  <si>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</si>
  <si>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</si>
  <si>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</si>
  <si>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</si>
  <si>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</si>
  <si>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</si>
  <si>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</si>
  <si>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</si>
  <si>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</si>
  <si>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</si>
  <si>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</si>
  <si>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</si>
  <si>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</si>
  <si>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</si>
  <si>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</si>
  <si>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</si>
  <si>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</si>
  <si>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</si>
  <si>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</si>
  <si>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</si>
  <si>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</si>
  <si>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</si>
  <si>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</si>
  <si>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</si>
  <si>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</si>
  <si>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</si>
  <si>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</si>
  <si>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</si>
  <si>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</si>
  <si>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</si>
  <si>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</si>
  <si>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</si>
  <si>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</si>
  <si>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</si>
  <si>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</si>
  <si>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</si>
  <si>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</si>
  <si>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</si>
  <si>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</si>
  <si>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</si>
  <si>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</si>
  <si>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</si>
  <si>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</si>
  <si>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</si>
  <si>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</si>
  <si>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</si>
  <si>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</si>
  <si>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</si>
  <si>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</si>
  <si>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</si>
  <si>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</si>
  <si>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</si>
  <si>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</si>
  <si>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</si>
  <si>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</si>
  <si>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</si>
  <si>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</si>
  <si>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</si>
  <si>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</si>
  <si>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</si>
  <si>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</si>
  <si>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</si>
  <si>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</si>
  <si>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</si>
  <si>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</si>
  <si>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</si>
  <si>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</si>
  <si>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</si>
  <si>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</si>
  <si>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</si>
  <si>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</si>
  <si>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</si>
  <si>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</si>
  <si>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</si>
  <si>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</si>
  <si>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</si>
  <si>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</si>
  <si>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</si>
  <si>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</si>
  <si>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</si>
  <si>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</si>
  <si>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</si>
  <si>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</si>
  <si>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</si>
  <si>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</si>
  <si>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</si>
  <si>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</si>
  <si>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</si>
  <si>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</si>
  <si>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</si>
  <si>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</si>
  <si>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</si>
  <si>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</si>
  <si>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</si>
  <si>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</si>
  <si>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</si>
  <si>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</si>
  <si>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</si>
  <si>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</si>
  <si>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</si>
  <si>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</si>
  <si>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</si>
  <si>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</si>
  <si>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</si>
  <si>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</si>
  <si>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</si>
  <si>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</si>
  <si>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</si>
  <si>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</si>
  <si>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</si>
  <si>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</si>
  <si>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</si>
  <si>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</si>
  <si>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</si>
  <si>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</si>
  <si>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</si>
  <si>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</si>
  <si>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</si>
  <si>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</si>
  <si>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</si>
  <si>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</si>
  <si>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</si>
  <si>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</si>
  <si>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</si>
  <si>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</si>
  <si>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</si>
  <si>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</si>
  <si>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</si>
  <si>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</si>
  <si>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</si>
  <si>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</si>
  <si>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</si>
  <si>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</si>
  <si>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</si>
  <si>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</si>
  <si>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</si>
  <si>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</si>
  <si>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</si>
  <si>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</si>
  <si>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</si>
  <si>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</si>
  <si>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</si>
  <si>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</si>
  <si>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</si>
  <si>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</si>
  <si>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</si>
  <si>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</si>
  <si>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</si>
  <si>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</si>
  <si>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</si>
  <si>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</si>
  <si>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</si>
  <si>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</si>
  <si>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</si>
  <si>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</si>
  <si>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</si>
  <si>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</si>
  <si>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</si>
  <si>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</si>
  <si>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</si>
  <si>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</si>
  <si>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</si>
  <si>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</si>
  <si>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</si>
  <si>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</si>
  <si>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</si>
  <si>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</si>
  <si>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</si>
  <si>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</si>
  <si>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</si>
  <si>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</si>
  <si>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</si>
  <si>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</si>
  <si>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</si>
  <si>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</si>
  <si>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</si>
  <si>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</si>
  <si>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</si>
  <si>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</si>
  <si>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</si>
  <si>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</si>
  <si>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</si>
  <si>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</si>
  <si>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</si>
  <si>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</si>
  <si>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</si>
  <si>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</si>
  <si>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</si>
  <si>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</si>
  <si>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</si>
  <si>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</si>
  <si>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</si>
  <si>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</si>
  <si>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</si>
  <si>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</si>
  <si>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</si>
  <si>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</si>
  <si>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</si>
  <si>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</si>
  <si>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</si>
  <si>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</si>
  <si>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</si>
  <si>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</si>
  <si>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</si>
  <si>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</si>
  <si>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</si>
  <si>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</si>
  <si>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</si>
  <si>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</si>
  <si>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</si>
  <si>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</si>
  <si>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</si>
  <si>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</si>
  <si>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</si>
  <si>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</si>
  <si>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</si>
  <si>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</si>
  <si>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</si>
  <si>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</si>
  <si>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</si>
  <si>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</si>
  <si>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</si>
  <si>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</si>
  <si>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</si>
  <si>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</si>
  <si>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</si>
  <si>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</si>
  <si>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</si>
  <si>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</si>
  <si>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</si>
  <si>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</si>
  <si>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</si>
  <si>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</si>
  <si>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</si>
  <si>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</si>
  <si>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</si>
  <si>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</si>
  <si>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</si>
  <si>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</si>
  <si>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</si>
  <si>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</si>
  <si>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</si>
  <si>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</si>
  <si>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</si>
  <si>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</si>
  <si>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</si>
  <si>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</si>
  <si>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</si>
  <si>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</si>
  <si>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</si>
  <si>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</si>
  <si>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</si>
  <si>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</si>
  <si>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</si>
  <si>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</si>
  <si>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</si>
  <si>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</si>
  <si>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</si>
  <si>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</si>
  <si>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</si>
  <si>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</si>
  <si>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</si>
  <si>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</si>
  <si>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</si>
  <si>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</si>
  <si>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</si>
  <si>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</si>
  <si>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</si>
  <si>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</si>
  <si>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</si>
  <si>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</si>
  <si>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</si>
  <si>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</si>
  <si>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</si>
  <si>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</si>
  <si>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</si>
  <si>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</si>
  <si>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</si>
  <si>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</si>
  <si>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</si>
  <si>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</si>
  <si>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</si>
  <si>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</si>
  <si>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</si>
  <si>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</si>
  <si>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</si>
  <si>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</si>
  <si>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</si>
  <si>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</si>
  <si>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</si>
  <si>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</si>
  <si>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</si>
  <si>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</si>
  <si>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</si>
  <si>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</si>
  <si>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</si>
  <si>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</si>
  <si>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</si>
  <si>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</si>
  <si>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</si>
  <si>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</si>
  <si>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</si>
  <si>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</si>
  <si>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</si>
  <si>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</si>
  <si>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</si>
  <si>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</si>
  <si>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</si>
  <si>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</si>
  <si>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</si>
  <si>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</si>
  <si>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</si>
  <si>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</si>
  <si>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</si>
  <si>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</si>
  <si>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</si>
  <si>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</si>
  <si>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</si>
  <si>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</si>
  <si>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</si>
  <si>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</si>
  <si>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</si>
  <si>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</si>
  <si>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</si>
  <si>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</si>
  <si>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</si>
  <si>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</si>
  <si>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</si>
  <si>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</si>
  <si>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</si>
  <si>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</si>
  <si>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</si>
  <si>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</si>
  <si>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</si>
  <si>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</si>
  <si>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</si>
  <si>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</si>
  <si>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</si>
  <si>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</si>
  <si>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</si>
  <si>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</si>
  <si>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</si>
  <si>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</si>
  <si>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</si>
  <si>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</si>
  <si>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</si>
  <si>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</si>
  <si>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</si>
  <si>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</si>
  <si>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</si>
  <si>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</si>
  <si>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</si>
  <si>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</si>
  <si>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</si>
  <si>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</si>
  <si>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</si>
  <si>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</si>
  <si>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</si>
  <si>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</si>
  <si>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</si>
  <si>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</si>
  <si>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</si>
  <si>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</si>
  <si>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</si>
  <si>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</si>
  <si>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</si>
  <si>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</si>
  <si>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</si>
  <si>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</si>
  <si>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</si>
  <si>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</si>
  <si>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</si>
  <si>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</si>
  <si>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</si>
  <si>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</si>
  <si>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</si>
  <si>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</si>
  <si>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</si>
  <si>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</si>
  <si>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</si>
  <si>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</si>
  <si>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</si>
  <si>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</si>
  <si>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</si>
  <si>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</si>
  <si>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</si>
  <si>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</si>
  <si>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</si>
  <si>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</si>
  <si>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</si>
  <si>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</si>
  <si>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</si>
  <si>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</si>
  <si>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</si>
  <si>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</si>
  <si>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</si>
  <si>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</si>
  <si>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</si>
  <si>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</si>
  <si>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</si>
  <si>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</si>
  <si>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</si>
  <si>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</si>
  <si>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</si>
  <si>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</si>
  <si>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</si>
  <si>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</si>
  <si>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</si>
  <si>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</si>
  <si>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</si>
  <si>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</si>
  <si>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</si>
  <si>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</si>
  <si>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</si>
  <si>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</si>
  <si>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</si>
  <si>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</si>
  <si>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</si>
  <si>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</si>
  <si>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</si>
  <si>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</si>
  <si>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</si>
  <si>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</si>
  <si>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</si>
  <si>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</si>
  <si>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</si>
  <si>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</si>
  <si>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</si>
  <si>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</si>
  <si>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</si>
  <si>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</si>
  <si>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</si>
  <si>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</si>
  <si>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</si>
  <si>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</si>
  <si>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</si>
  <si>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</si>
  <si>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</si>
  <si>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</si>
  <si>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</si>
  <si>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</si>
  <si>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</si>
  <si>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</si>
  <si>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</si>
  <si>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</si>
  <si>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</si>
  <si>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</si>
  <si>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</si>
  <si>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</si>
  <si>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</si>
  <si>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</si>
  <si>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</si>
  <si>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</si>
  <si>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</si>
  <si>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</si>
  <si>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</si>
  <si>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</si>
  <si>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</si>
  <si>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</si>
  <si>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</si>
  <si>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</si>
  <si>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</si>
  <si>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</si>
  <si>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</si>
  <si>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</si>
  <si>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</si>
  <si>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</si>
  <si>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</si>
  <si>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</si>
  <si>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</si>
  <si>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</si>
  <si>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</si>
  <si>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</si>
  <si>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</si>
  <si>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</si>
  <si>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</si>
  <si>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</si>
  <si>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</si>
  <si>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</si>
  <si>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</si>
  <si>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</si>
  <si>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</si>
  <si>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</si>
  <si>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</si>
  <si>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</si>
  <si>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</si>
  <si>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</si>
  <si>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</si>
  <si>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</si>
  <si>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</si>
  <si>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</si>
  <si>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</si>
  <si>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</si>
  <si>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</si>
  <si>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</si>
  <si>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</si>
  <si>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</si>
  <si>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</si>
  <si>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</si>
  <si>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</si>
  <si>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</si>
  <si>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</si>
  <si>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</si>
  <si>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Cost Allocation Model (CA Model) Version 3.7</t>
  </si>
  <si>
    <t xml:space="preserve">Version 3.7 is designed for use with 2020 COS rate applications.  </t>
  </si>
  <si>
    <t>LDC Specific Smart Meter 2</t>
  </si>
  <si>
    <t>LDC Specific Smart Meter 3</t>
  </si>
  <si>
    <t>LDC Specific Smart Meter 4</t>
  </si>
  <si>
    <t>LDC Specific Smart Meter 5</t>
  </si>
  <si>
    <t>LDC Specific Smart Meter 6</t>
  </si>
  <si>
    <t>LDC Specific Smart Meter 7</t>
  </si>
  <si>
    <t>LDC Specific Smart Meter 8</t>
  </si>
  <si>
    <t>LDC Specific Smart Meter 9</t>
  </si>
  <si>
    <t>LDC Specific Smart Meter 10</t>
  </si>
  <si>
    <t>LDC Specific Smart Meter 11</t>
  </si>
  <si>
    <t>LDC Specific Smart Meter 12</t>
  </si>
  <si>
    <t>LDC Specific Smart Meter 13</t>
  </si>
  <si>
    <t>LDC Specific Smart Meter 14</t>
  </si>
  <si>
    <t>LDC Specific Smart Meter 15</t>
  </si>
  <si>
    <t>LDC Specific 7</t>
  </si>
  <si>
    <t>LDC Specific 8</t>
  </si>
  <si>
    <t>LDC Specific 9</t>
  </si>
  <si>
    <t>LDC Specific 10</t>
  </si>
  <si>
    <t>LDC Specific 11</t>
  </si>
  <si>
    <t>LDC Specific 12</t>
  </si>
  <si>
    <t>LDC Specific 13</t>
  </si>
  <si>
    <t>LDC Specific 14</t>
  </si>
  <si>
    <t>LDC Specific 15</t>
  </si>
  <si>
    <t>2020 Cost Allocation Model</t>
  </si>
  <si>
    <t>NO</t>
  </si>
  <si>
    <t>Smart Meter - Remote Disconnect</t>
  </si>
  <si>
    <t xml:space="preserve">GS&gt;50 Reading </t>
  </si>
  <si>
    <t>Initial Application</t>
  </si>
  <si>
    <t>Greater Sudbury Hydro Inc</t>
  </si>
  <si>
    <t>EB-2019-0037</t>
  </si>
  <si>
    <t>Tiija Luttrell</t>
  </si>
  <si>
    <t>Supervisor - Regulatory Affairs</t>
  </si>
  <si>
    <t>705-675-0514</t>
  </si>
  <si>
    <t>tiija.luttrell@gsuinc.ca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</si>
</sst>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6"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b/>
      <shadow/>
      <sz val="36"/>
      <color theme="0"/>
      <name val="Calibri"/>
      <family val="2"/>
    </font>
    <font>
      <sz val="8"/>
      <color theme="0" tint="-0.14999847407452621"/>
      <name val="Arial"/>
      <family val="2"/>
    </font>
    <font>
      <sz val="10"/>
      <color theme="0" tint="-0.14999847407452621"/>
      <name val="Arial"/>
      <family val="2"/>
    </font>
    <font>
      <b/>
      <sz val="10"/>
      <color theme="0" tint="-0.14999847407452621"/>
      <name val="Arial"/>
      <family val="2"/>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
      <patternFill patternType="solid">
        <fgColor rgb="FFFFC000"/>
        <bgColor indexed="64"/>
      </patternFill>
    </fill>
  </fills>
  <borders count="108">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5">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604">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60" fillId="2" borderId="0" xfId="0" applyFont="1" applyFill="1" applyAlignment="1">
      <alignment horizontal="left"/>
    </xf>
    <xf numFmtId="0" fontId="8" fillId="2" borderId="0" xfId="0" applyFont="1" applyFill="1" applyBorder="1"/>
    <xf numFmtId="0" fontId="7"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5" fontId="7" fillId="2" borderId="0" xfId="0"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4"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5"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32" fillId="0" borderId="0" xfId="0" applyFont="1" applyFill="1" applyBorder="1"/>
    <xf numFmtId="0" fontId="32" fillId="2" borderId="27"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3" xfId="2" applyNumberFormat="1" applyFont="1" applyFill="1" applyBorder="1" applyAlignment="1" applyProtection="1">
      <alignment horizontal="left" vertical="center" wrapText="1"/>
    </xf>
    <xf numFmtId="6" fontId="67" fillId="2" borderId="23" xfId="2" applyNumberFormat="1" applyFont="1" applyFill="1" applyBorder="1" applyAlignment="1" applyProtection="1">
      <alignment horizontal="right" vertical="center" wrapText="1"/>
    </xf>
    <xf numFmtId="0" fontId="68" fillId="2" borderId="23"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29" xfId="2" applyNumberFormat="1" applyFont="1" applyFill="1" applyBorder="1" applyAlignment="1" applyProtection="1"/>
    <xf numFmtId="172" fontId="69" fillId="2" borderId="29" xfId="2" applyNumberFormat="1" applyFont="1" applyFill="1" applyBorder="1" applyAlignment="1" applyProtection="1"/>
    <xf numFmtId="5" fontId="69" fillId="2" borderId="30" xfId="2" applyNumberFormat="1" applyFont="1" applyFill="1" applyBorder="1" applyAlignment="1" applyProtection="1"/>
    <xf numFmtId="169" fontId="69" fillId="2" borderId="29" xfId="2" applyNumberFormat="1" applyFont="1" applyFill="1" applyBorder="1" applyAlignment="1" applyProtection="1"/>
    <xf numFmtId="0" fontId="34" fillId="2" borderId="31" xfId="0" applyFont="1" applyFill="1" applyBorder="1" applyProtection="1"/>
    <xf numFmtId="0" fontId="34" fillId="2" borderId="32" xfId="0" applyFont="1" applyFill="1" applyBorder="1" applyProtection="1"/>
    <xf numFmtId="172" fontId="69" fillId="2" borderId="30" xfId="2" applyNumberFormat="1" applyFont="1" applyFill="1" applyBorder="1" applyAlignment="1" applyProtection="1"/>
    <xf numFmtId="0" fontId="34" fillId="2" borderId="33" xfId="0" applyFont="1" applyFill="1" applyBorder="1" applyProtection="1"/>
    <xf numFmtId="6" fontId="69" fillId="2" borderId="30" xfId="0" applyNumberFormat="1" applyFont="1" applyFill="1" applyBorder="1" applyAlignment="1" applyProtection="1"/>
    <xf numFmtId="0" fontId="34" fillId="2" borderId="30" xfId="0" applyFont="1" applyFill="1" applyBorder="1" applyProtection="1"/>
    <xf numFmtId="169" fontId="69" fillId="2" borderId="34" xfId="2" applyNumberFormat="1" applyFont="1" applyFill="1" applyBorder="1" applyAlignment="1" applyProtection="1"/>
    <xf numFmtId="6" fontId="69" fillId="2" borderId="34" xfId="0" applyNumberFormat="1" applyFont="1" applyFill="1" applyBorder="1" applyAlignment="1" applyProtection="1"/>
    <xf numFmtId="0" fontId="34" fillId="2" borderId="34" xfId="0" applyFont="1" applyFill="1" applyBorder="1" applyProtection="1"/>
    <xf numFmtId="6" fontId="34" fillId="2" borderId="30" xfId="0" applyNumberFormat="1" applyFont="1" applyFill="1" applyBorder="1" applyAlignment="1" applyProtection="1"/>
    <xf numFmtId="6" fontId="7" fillId="2" borderId="30" xfId="0" applyNumberFormat="1" applyFont="1" applyFill="1" applyBorder="1" applyAlignment="1" applyProtection="1"/>
    <xf numFmtId="6" fontId="1" fillId="2" borderId="33" xfId="0" applyNumberFormat="1" applyFont="1" applyFill="1" applyBorder="1" applyAlignment="1" applyProtection="1"/>
    <xf numFmtId="6" fontId="10" fillId="2" borderId="30" xfId="0" applyNumberFormat="1" applyFont="1" applyFill="1" applyBorder="1" applyAlignment="1" applyProtection="1"/>
    <xf numFmtId="6" fontId="1" fillId="2" borderId="30" xfId="0" applyNumberFormat="1" applyFont="1" applyFill="1" applyBorder="1" applyAlignment="1" applyProtection="1"/>
    <xf numFmtId="0" fontId="7" fillId="2" borderId="30" xfId="0" applyFont="1" applyFill="1" applyBorder="1" applyAlignment="1" applyProtection="1"/>
    <xf numFmtId="0" fontId="1" fillId="2" borderId="30"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3"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5"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xf numFmtId="6" fontId="69" fillId="2" borderId="37"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8"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39"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0" xfId="0" applyFont="1" applyFill="1" applyBorder="1" applyProtection="1"/>
    <xf numFmtId="0" fontId="6" fillId="2" borderId="41" xfId="0" quotePrefix="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6" fillId="2" borderId="44"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34" xfId="0" applyFont="1" applyFill="1" applyBorder="1"/>
    <xf numFmtId="0" fontId="36" fillId="2" borderId="33" xfId="0" applyFont="1" applyFill="1" applyBorder="1"/>
    <xf numFmtId="0" fontId="36" fillId="2" borderId="45" xfId="0" applyFont="1" applyFill="1" applyBorder="1"/>
    <xf numFmtId="0" fontId="32" fillId="2" borderId="31" xfId="0" applyFont="1" applyFill="1" applyBorder="1"/>
    <xf numFmtId="0" fontId="32" fillId="2" borderId="45" xfId="0" applyFont="1" applyFill="1" applyBorder="1"/>
    <xf numFmtId="3" fontId="36" fillId="2" borderId="32" xfId="0" applyNumberFormat="1" applyFont="1" applyFill="1" applyBorder="1"/>
    <xf numFmtId="0" fontId="36" fillId="2" borderId="8" xfId="0" applyFont="1" applyFill="1" applyBorder="1"/>
    <xf numFmtId="0" fontId="36" fillId="2" borderId="11" xfId="0" applyFont="1" applyFill="1" applyBorder="1"/>
    <xf numFmtId="0" fontId="32" fillId="2" borderId="14" xfId="0" applyFont="1" applyFill="1" applyBorder="1"/>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4"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5" xfId="0" applyFont="1" applyFill="1" applyBorder="1" applyAlignment="1">
      <alignment horizontal="left"/>
    </xf>
    <xf numFmtId="0" fontId="5" fillId="2" borderId="44" xfId="0" applyFont="1" applyFill="1" applyBorder="1" applyAlignment="1">
      <alignment horizontal="center"/>
    </xf>
    <xf numFmtId="0" fontId="5" fillId="2" borderId="3" xfId="0" applyFont="1" applyFill="1" applyBorder="1" applyAlignment="1">
      <alignment horizontal="center"/>
    </xf>
    <xf numFmtId="0" fontId="5" fillId="2" borderId="53" xfId="0" applyFont="1" applyFill="1" applyBorder="1" applyAlignment="1">
      <alignment horizontal="center"/>
    </xf>
    <xf numFmtId="0" fontId="5" fillId="2" borderId="2" xfId="0" applyFont="1" applyFill="1" applyBorder="1" applyAlignment="1">
      <alignment horizontal="left" vertical="center" wrapText="1"/>
    </xf>
    <xf numFmtId="0" fontId="17" fillId="2" borderId="54" xfId="0" applyFont="1" applyFill="1" applyBorder="1" applyAlignment="1" applyProtection="1">
      <alignment horizontal="center"/>
    </xf>
    <xf numFmtId="0" fontId="17" fillId="2" borderId="38"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4"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4" xfId="0" applyFont="1" applyFill="1" applyBorder="1" applyAlignment="1">
      <alignment horizontal="left" vertical="center" wrapText="1"/>
    </xf>
    <xf numFmtId="0" fontId="17" fillId="2"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8" xfId="0" applyFont="1" applyFill="1" applyBorder="1"/>
    <xf numFmtId="4" fontId="17" fillId="2" borderId="29" xfId="0" applyNumberFormat="1" applyFont="1" applyFill="1" applyBorder="1" applyAlignment="1">
      <alignment horizontal="center" vertical="center" wrapText="1"/>
    </xf>
    <xf numFmtId="0" fontId="32" fillId="2" borderId="29"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6"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56"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51" xfId="0" applyNumberFormat="1" applyFont="1" applyFill="1" applyBorder="1"/>
    <xf numFmtId="165" fontId="36" fillId="2" borderId="56" xfId="0" applyNumberFormat="1" applyFont="1" applyFill="1" applyBorder="1"/>
    <xf numFmtId="0" fontId="32" fillId="2" borderId="57"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3" fontId="36" fillId="2" borderId="52" xfId="0" applyNumberFormat="1" applyFont="1" applyFill="1" applyBorder="1" applyAlignment="1">
      <alignment horizontal="center" vertical="center" wrapText="1"/>
    </xf>
    <xf numFmtId="4" fontId="83" fillId="2" borderId="32" xfId="0" applyNumberFormat="1" applyFont="1" applyFill="1" applyBorder="1" applyAlignment="1">
      <alignment horizontal="center" vertical="center" wrapText="1"/>
    </xf>
    <xf numFmtId="4" fontId="83" fillId="2" borderId="52" xfId="0" applyNumberFormat="1" applyFont="1" applyFill="1" applyBorder="1" applyAlignment="1">
      <alignment horizontal="center" vertical="center" wrapText="1"/>
    </xf>
    <xf numFmtId="3" fontId="36" fillId="2" borderId="59"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47"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47"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5" xfId="0" applyFont="1" applyFill="1" applyBorder="1"/>
    <xf numFmtId="0" fontId="32" fillId="2" borderId="3" xfId="0" applyFont="1" applyFill="1" applyBorder="1"/>
    <xf numFmtId="0" fontId="17" fillId="2" borderId="53"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8" xfId="0" applyNumberFormat="1" applyFont="1" applyFill="1" applyBorder="1" applyAlignment="1">
      <alignment horizontal="center" vertical="center" wrapText="1"/>
    </xf>
    <xf numFmtId="4" fontId="83" fillId="2" borderId="58"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 fontId="83" fillId="2" borderId="21" xfId="0" applyNumberFormat="1" applyFont="1" applyFill="1" applyBorder="1" applyAlignment="1">
      <alignment horizontal="center" vertical="center" wrapText="1"/>
    </xf>
    <xf numFmtId="4" fontId="83" fillId="2" borderId="57"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lignment horizontal="left" wrapText="1"/>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3"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3" xfId="0" applyNumberFormat="1" applyFont="1" applyFill="1" applyBorder="1" applyAlignment="1">
      <alignment horizontal="center"/>
    </xf>
    <xf numFmtId="165" fontId="30" fillId="2" borderId="2" xfId="0" applyNumberFormat="1" applyFont="1" applyFill="1" applyBorder="1" applyAlignment="1">
      <alignment horizontal="left"/>
    </xf>
    <xf numFmtId="165" fontId="34" fillId="2" borderId="38" xfId="0" applyNumberFormat="1" applyFont="1" applyFill="1" applyBorder="1" applyAlignment="1">
      <alignment horizontal="left"/>
    </xf>
    <xf numFmtId="165" fontId="30" fillId="2" borderId="37" xfId="0" applyNumberFormat="1" applyFont="1" applyFill="1" applyBorder="1" applyAlignment="1">
      <alignment horizontal="center" vertical="center" wrapText="1"/>
    </xf>
    <xf numFmtId="165" fontId="30" fillId="2" borderId="63"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0" fontId="17" fillId="2" borderId="64" xfId="0" applyNumberFormat="1" applyFont="1" applyFill="1" applyBorder="1" applyAlignment="1">
      <alignment horizontal="center"/>
    </xf>
    <xf numFmtId="0" fontId="17" fillId="2" borderId="35" xfId="0" applyNumberFormat="1" applyFont="1" applyFill="1" applyBorder="1" applyAlignment="1">
      <alignment horizontal="center"/>
    </xf>
    <xf numFmtId="0" fontId="17" fillId="2" borderId="63"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3" xfId="0" applyFont="1" applyFill="1" applyBorder="1" applyAlignment="1">
      <alignment horizontal="left" vertical="center" wrapText="1"/>
    </xf>
    <xf numFmtId="0" fontId="32" fillId="2" borderId="33" xfId="0" applyFont="1" applyFill="1" applyBorder="1" applyAlignment="1">
      <alignment vertical="center" wrapText="1"/>
    </xf>
    <xf numFmtId="0" fontId="32" fillId="2" borderId="23"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3" xfId="0" applyNumberFormat="1" applyFont="1" applyFill="1" applyBorder="1"/>
    <xf numFmtId="6" fontId="24" fillId="2" borderId="16" xfId="0" applyNumberFormat="1" applyFont="1" applyFill="1" applyBorder="1" applyAlignment="1">
      <alignment horizontal="center" vertical="center" wrapText="1"/>
    </xf>
    <xf numFmtId="6" fontId="66" fillId="2" borderId="35" xfId="0" applyNumberFormat="1" applyFont="1" applyFill="1" applyBorder="1"/>
    <xf numFmtId="6" fontId="66" fillId="2" borderId="63"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8"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4" xfId="0" applyNumberFormat="1" applyFont="1" applyFill="1" applyBorder="1" applyAlignment="1">
      <alignment horizontal="center"/>
    </xf>
    <xf numFmtId="0" fontId="17" fillId="2" borderId="65" xfId="0" applyNumberFormat="1" applyFont="1" applyFill="1" applyBorder="1" applyAlignment="1">
      <alignment horizontal="center"/>
    </xf>
    <xf numFmtId="0" fontId="17" fillId="2" borderId="66" xfId="0" applyNumberFormat="1" applyFont="1" applyFill="1" applyBorder="1" applyAlignment="1">
      <alignment horizontal="center" vertical="center" wrapText="1"/>
    </xf>
    <xf numFmtId="6" fontId="32" fillId="2" borderId="54" xfId="0" applyNumberFormat="1" applyFont="1" applyFill="1" applyBorder="1"/>
    <xf numFmtId="6" fontId="32" fillId="2" borderId="67" xfId="0" applyNumberFormat="1" applyFont="1" applyFill="1" applyBorder="1"/>
    <xf numFmtId="6" fontId="32" fillId="2" borderId="39" xfId="0" applyNumberFormat="1" applyFont="1" applyFill="1" applyBorder="1"/>
    <xf numFmtId="6" fontId="17" fillId="2" borderId="39" xfId="0" applyNumberFormat="1" applyFont="1" applyFill="1" applyBorder="1"/>
    <xf numFmtId="6" fontId="32" fillId="2" borderId="39" xfId="1" applyNumberFormat="1" applyFont="1" applyFill="1" applyBorder="1"/>
    <xf numFmtId="10" fontId="32" fillId="2" borderId="39" xfId="11" applyNumberFormat="1" applyFont="1" applyFill="1" applyBorder="1" applyAlignment="1">
      <alignment horizontal="right"/>
    </xf>
    <xf numFmtId="0" fontId="32" fillId="2" borderId="39" xfId="0" applyFont="1" applyFill="1" applyBorder="1"/>
    <xf numFmtId="6" fontId="32" fillId="2" borderId="39" xfId="0" applyNumberFormat="1" applyFont="1" applyFill="1" applyBorder="1" applyAlignment="1">
      <alignment horizontal="right"/>
    </xf>
    <xf numFmtId="6" fontId="32" fillId="2" borderId="67"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2" xfId="0" applyNumberFormat="1" applyFont="1" applyFill="1" applyBorder="1" applyAlignment="1">
      <alignment horizontal="left"/>
    </xf>
    <xf numFmtId="6" fontId="6" fillId="2" borderId="52" xfId="0" applyNumberFormat="1" applyFont="1" applyFill="1" applyBorder="1"/>
    <xf numFmtId="0" fontId="5" fillId="2" borderId="68" xfId="0" applyFont="1" applyFill="1" applyBorder="1"/>
    <xf numFmtId="6" fontId="5" fillId="2" borderId="68" xfId="0" applyNumberFormat="1" applyFont="1" applyFill="1" applyBorder="1" applyAlignment="1">
      <alignment horizontal="left"/>
    </xf>
    <xf numFmtId="6" fontId="5" fillId="2" borderId="68"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29"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47"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29"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29"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29"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29"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29"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29"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29" xfId="0" applyNumberFormat="1" applyFont="1" applyFill="1" applyBorder="1" applyAlignment="1">
      <alignment horizontal="right"/>
    </xf>
    <xf numFmtId="0" fontId="32" fillId="2" borderId="52" xfId="0" applyFont="1" applyFill="1" applyBorder="1" applyAlignment="1" applyProtection="1">
      <alignment horizontal="left" wrapText="1"/>
    </xf>
    <xf numFmtId="0" fontId="32" fillId="2" borderId="52" xfId="0" applyFont="1" applyFill="1" applyBorder="1" applyAlignment="1" applyProtection="1">
      <alignment horizontal="left" vertical="top"/>
    </xf>
    <xf numFmtId="6" fontId="69" fillId="2" borderId="52" xfId="0" applyNumberFormat="1" applyFont="1" applyFill="1" applyBorder="1" applyAlignment="1">
      <alignment horizontal="right"/>
    </xf>
    <xf numFmtId="6" fontId="90" fillId="2" borderId="52" xfId="0" applyNumberFormat="1" applyFont="1" applyFill="1" applyBorder="1" applyAlignment="1">
      <alignment horizontal="right"/>
    </xf>
    <xf numFmtId="6" fontId="90" fillId="2" borderId="32"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29"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2"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68"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2"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47"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4"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29"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29"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29"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29"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4" xfId="0" applyNumberFormat="1" applyFont="1" applyFill="1" applyBorder="1" applyAlignment="1">
      <alignment horizontal="center"/>
    </xf>
    <xf numFmtId="165" fontId="8" fillId="2" borderId="34"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4"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47" xfId="0" applyNumberFormat="1" applyFont="1" applyFill="1" applyBorder="1" applyAlignment="1">
      <alignment horizontal="right"/>
    </xf>
    <xf numFmtId="6" fontId="70" fillId="2" borderId="0" xfId="0" applyNumberFormat="1" applyFont="1" applyFill="1" applyBorder="1"/>
    <xf numFmtId="6" fontId="69" fillId="2" borderId="34"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4" xfId="0" applyNumberFormat="1" applyFont="1" applyFill="1" applyBorder="1"/>
    <xf numFmtId="3" fontId="70" fillId="2" borderId="0" xfId="0" applyNumberFormat="1" applyFont="1" applyFill="1" applyBorder="1"/>
    <xf numFmtId="3" fontId="70" fillId="2" borderId="29" xfId="0" applyNumberFormat="1" applyFont="1" applyFill="1" applyBorder="1"/>
    <xf numFmtId="6" fontId="35" fillId="2" borderId="0" xfId="0" applyNumberFormat="1" applyFont="1" applyFill="1"/>
    <xf numFmtId="6" fontId="35" fillId="2" borderId="34" xfId="0" applyNumberFormat="1" applyFont="1" applyFill="1" applyBorder="1"/>
    <xf numFmtId="6" fontId="30" fillId="2" borderId="0" xfId="0" applyNumberFormat="1" applyFont="1" applyFill="1" applyBorder="1"/>
    <xf numFmtId="6" fontId="30" fillId="2" borderId="29"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4" xfId="0" applyFont="1" applyFill="1" applyBorder="1"/>
    <xf numFmtId="0" fontId="70" fillId="2" borderId="29"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29"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1" xfId="0" applyNumberFormat="1" applyFont="1" applyFill="1" applyBorder="1"/>
    <xf numFmtId="6" fontId="70" fillId="2" borderId="52" xfId="0" applyNumberFormat="1" applyFont="1" applyFill="1" applyBorder="1"/>
    <xf numFmtId="6" fontId="70" fillId="2" borderId="32" xfId="0" applyNumberFormat="1" applyFont="1" applyFill="1" applyBorder="1"/>
    <xf numFmtId="6" fontId="66" fillId="2" borderId="34" xfId="0" applyNumberFormat="1" applyFont="1" applyFill="1" applyBorder="1"/>
    <xf numFmtId="6" fontId="17" fillId="2" borderId="29"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47" xfId="0" applyNumberFormat="1" applyFont="1" applyFill="1" applyBorder="1"/>
    <xf numFmtId="10" fontId="35" fillId="2" borderId="34" xfId="0" applyNumberFormat="1" applyFont="1" applyFill="1" applyBorder="1"/>
    <xf numFmtId="0" fontId="35" fillId="2" borderId="34" xfId="0" applyFont="1" applyFill="1" applyBorder="1"/>
    <xf numFmtId="0" fontId="68" fillId="2" borderId="0" xfId="0" applyFont="1" applyFill="1" applyBorder="1"/>
    <xf numFmtId="0" fontId="68" fillId="2" borderId="29"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4" xfId="0" applyNumberFormat="1" applyFont="1" applyFill="1" applyBorder="1"/>
    <xf numFmtId="165" fontId="70" fillId="2" borderId="29"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0" xfId="0" applyNumberFormat="1" applyFont="1" applyFill="1" applyBorder="1" applyAlignment="1" applyProtection="1">
      <alignment horizontal="left" vertical="top"/>
    </xf>
    <xf numFmtId="6" fontId="30" fillId="2" borderId="30" xfId="0" applyNumberFormat="1" applyFont="1" applyFill="1" applyBorder="1"/>
    <xf numFmtId="6" fontId="17" fillId="2" borderId="30" xfId="0" applyNumberFormat="1" applyFont="1" applyFill="1" applyBorder="1"/>
    <xf numFmtId="0" fontId="70" fillId="2" borderId="30" xfId="0" applyFont="1" applyFill="1" applyBorder="1"/>
    <xf numFmtId="0" fontId="30" fillId="2" borderId="30" xfId="0" applyFont="1" applyFill="1" applyBorder="1"/>
    <xf numFmtId="0" fontId="87" fillId="2" borderId="30" xfId="0" applyNumberFormat="1" applyFont="1" applyFill="1" applyBorder="1" applyAlignment="1"/>
    <xf numFmtId="0" fontId="30" fillId="2" borderId="30" xfId="0" applyFont="1" applyFill="1" applyBorder="1" applyAlignment="1" applyProtection="1">
      <alignment horizontal="left" vertical="top" wrapText="1"/>
    </xf>
    <xf numFmtId="171" fontId="30" fillId="2" borderId="30" xfId="0" applyNumberFormat="1" applyFont="1" applyFill="1" applyBorder="1"/>
    <xf numFmtId="0" fontId="34" fillId="2" borderId="30" xfId="0" applyFont="1" applyFill="1" applyBorder="1"/>
    <xf numFmtId="174" fontId="30" fillId="2" borderId="30" xfId="0" applyNumberFormat="1" applyFont="1" applyFill="1" applyBorder="1"/>
    <xf numFmtId="0" fontId="30" fillId="2" borderId="33"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4"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29" xfId="0" applyNumberFormat="1" applyFont="1" applyFill="1" applyBorder="1"/>
    <xf numFmtId="165" fontId="35" fillId="2" borderId="34"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29"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4"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29" xfId="0" applyNumberFormat="1" applyFont="1" applyFill="1" applyBorder="1" applyAlignment="1">
      <alignment vertical="center"/>
    </xf>
    <xf numFmtId="6" fontId="69" fillId="3" borderId="34" xfId="0" applyNumberFormat="1" applyFont="1" applyFill="1" applyBorder="1"/>
    <xf numFmtId="6" fontId="70" fillId="3" borderId="0" xfId="0" applyNumberFormat="1" applyFont="1" applyFill="1" applyBorder="1"/>
    <xf numFmtId="6" fontId="70" fillId="3" borderId="29"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4"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29"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4"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29" xfId="0" applyNumberFormat="1" applyFont="1" applyFill="1" applyBorder="1" applyAlignment="1">
      <alignment vertical="center"/>
    </xf>
    <xf numFmtId="6" fontId="30" fillId="3" borderId="0" xfId="0" applyNumberFormat="1" applyFont="1" applyFill="1" applyAlignment="1">
      <alignment vertical="center"/>
    </xf>
    <xf numFmtId="6" fontId="35" fillId="3" borderId="34"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29"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29"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4"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29" xfId="0" applyNumberFormat="1" applyFont="1" applyFill="1" applyBorder="1" applyAlignment="1">
      <alignment vertical="center"/>
    </xf>
    <xf numFmtId="0" fontId="87" fillId="2" borderId="0" xfId="0" applyNumberFormat="1" applyFont="1" applyFill="1" applyBorder="1"/>
    <xf numFmtId="6" fontId="30" fillId="3" borderId="30" xfId="0" applyNumberFormat="1" applyFont="1" applyFill="1" applyBorder="1" applyAlignment="1">
      <alignment vertical="center"/>
    </xf>
    <xf numFmtId="6" fontId="17" fillId="3" borderId="30" xfId="0" applyNumberFormat="1" applyFont="1" applyFill="1" applyBorder="1"/>
    <xf numFmtId="6" fontId="66" fillId="3" borderId="34" xfId="0" applyNumberFormat="1" applyFont="1" applyFill="1" applyBorder="1"/>
    <xf numFmtId="6" fontId="17" fillId="3" borderId="0" xfId="0" applyNumberFormat="1" applyFont="1" applyFill="1" applyBorder="1" applyAlignment="1">
      <alignment horizontal="right"/>
    </xf>
    <xf numFmtId="6" fontId="17" fillId="3" borderId="29" xfId="0" applyNumberFormat="1" applyFont="1" applyFill="1" applyBorder="1" applyAlignment="1">
      <alignment horizontal="right"/>
    </xf>
    <xf numFmtId="6" fontId="17" fillId="3" borderId="0" xfId="0" applyNumberFormat="1" applyFont="1" applyFill="1" applyBorder="1"/>
    <xf numFmtId="6" fontId="17" fillId="3" borderId="29" xfId="0" applyNumberFormat="1" applyFont="1" applyFill="1" applyBorder="1"/>
    <xf numFmtId="6" fontId="87" fillId="2" borderId="30" xfId="0" applyNumberFormat="1" applyFont="1" applyFill="1" applyBorder="1"/>
    <xf numFmtId="6" fontId="79" fillId="3" borderId="30" xfId="0" applyNumberFormat="1" applyFont="1" applyFill="1" applyBorder="1" applyAlignment="1" applyProtection="1">
      <alignment horizontal="left" vertical="center"/>
    </xf>
    <xf numFmtId="6" fontId="97" fillId="3" borderId="34"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29" xfId="0" applyNumberFormat="1" applyFont="1" applyFill="1" applyBorder="1" applyAlignment="1">
      <alignment vertical="center"/>
    </xf>
    <xf numFmtId="0" fontId="17" fillId="3" borderId="30"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0" xfId="0" applyNumberFormat="1" applyFont="1" applyFill="1" applyBorder="1" applyAlignment="1">
      <alignment vertical="center"/>
    </xf>
    <xf numFmtId="6" fontId="30" fillId="3" borderId="30" xfId="0" applyNumberFormat="1" applyFont="1" applyFill="1" applyBorder="1"/>
    <xf numFmtId="0" fontId="30" fillId="3" borderId="30" xfId="0" applyFont="1" applyFill="1" applyBorder="1"/>
    <xf numFmtId="0" fontId="17" fillId="3" borderId="68" xfId="0" applyFont="1" applyFill="1" applyBorder="1"/>
    <xf numFmtId="6" fontId="69" fillId="3" borderId="68" xfId="0" applyNumberFormat="1" applyFont="1" applyFill="1" applyBorder="1" applyAlignment="1">
      <alignment horizontal="right"/>
    </xf>
    <xf numFmtId="6" fontId="17" fillId="3" borderId="68" xfId="0" applyNumberFormat="1" applyFont="1" applyFill="1" applyBorder="1" applyAlignment="1">
      <alignment horizontal="right" wrapText="1"/>
    </xf>
    <xf numFmtId="6" fontId="17" fillId="3" borderId="69"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29"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68"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29" xfId="0" applyNumberFormat="1" applyFont="1" applyFill="1" applyBorder="1" applyAlignment="1">
      <alignment horizontal="right" wrapText="1"/>
    </xf>
    <xf numFmtId="0" fontId="70" fillId="3" borderId="70" xfId="0" applyFont="1" applyFill="1" applyBorder="1"/>
    <xf numFmtId="6" fontId="69" fillId="3" borderId="70" xfId="0" applyNumberFormat="1" applyFont="1" applyFill="1" applyBorder="1" applyAlignment="1">
      <alignment horizontal="right" wrapText="1"/>
    </xf>
    <xf numFmtId="6" fontId="70" fillId="3" borderId="70" xfId="0" applyNumberFormat="1" applyFont="1" applyFill="1" applyBorder="1" applyAlignment="1">
      <alignment horizontal="right" wrapText="1"/>
    </xf>
    <xf numFmtId="6" fontId="70" fillId="3" borderId="71"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6" fontId="66" fillId="2" borderId="53" xfId="0" applyNumberFormat="1" applyFont="1" applyFill="1" applyBorder="1"/>
    <xf numFmtId="6" fontId="66" fillId="2" borderId="57" xfId="0" applyNumberFormat="1" applyFont="1" applyFill="1" applyBorder="1"/>
    <xf numFmtId="6" fontId="66" fillId="2" borderId="38" xfId="0" applyNumberFormat="1" applyFont="1" applyFill="1" applyBorder="1"/>
    <xf numFmtId="6" fontId="66" fillId="2" borderId="38" xfId="0" applyNumberFormat="1" applyFont="1" applyFill="1" applyBorder="1" applyAlignment="1">
      <alignment horizontal="right"/>
    </xf>
    <xf numFmtId="6" fontId="66" fillId="2" borderId="57" xfId="0" applyNumberFormat="1" applyFont="1" applyFill="1" applyBorder="1" applyAlignment="1">
      <alignment horizontal="right"/>
    </xf>
    <xf numFmtId="10" fontId="32" fillId="2" borderId="57"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8" xfId="0" applyFont="1" applyFill="1" applyBorder="1"/>
    <xf numFmtId="0" fontId="32" fillId="2" borderId="38" xfId="0" applyFont="1" applyFill="1" applyBorder="1" applyAlignment="1">
      <alignment vertical="center" wrapText="1"/>
    </xf>
    <xf numFmtId="0" fontId="17" fillId="3" borderId="38" xfId="0" applyFont="1" applyFill="1" applyBorder="1"/>
    <xf numFmtId="6" fontId="66" fillId="3" borderId="72" xfId="0" applyNumberFormat="1" applyFont="1" applyFill="1" applyBorder="1"/>
    <xf numFmtId="6" fontId="17" fillId="3" borderId="73" xfId="0" applyNumberFormat="1" applyFont="1" applyFill="1" applyBorder="1"/>
    <xf numFmtId="0" fontId="37" fillId="2" borderId="38" xfId="0" applyFont="1" applyFill="1" applyBorder="1"/>
    <xf numFmtId="6" fontId="100" fillId="3" borderId="38" xfId="0" applyNumberFormat="1" applyFont="1" applyFill="1" applyBorder="1"/>
    <xf numFmtId="0" fontId="79" fillId="3" borderId="38" xfId="0" applyFont="1" applyFill="1" applyBorder="1" applyAlignment="1">
      <alignment vertical="center" wrapText="1"/>
    </xf>
    <xf numFmtId="6" fontId="79" fillId="3" borderId="39" xfId="0" applyNumberFormat="1" applyFont="1" applyFill="1" applyBorder="1"/>
    <xf numFmtId="6" fontId="66" fillId="3" borderId="74" xfId="0" applyNumberFormat="1" applyFont="1" applyFill="1" applyBorder="1"/>
    <xf numFmtId="6" fontId="17" fillId="3" borderId="75"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3" xfId="0" applyNumberFormat="1" applyFont="1" applyFill="1" applyBorder="1"/>
    <xf numFmtId="6" fontId="34" fillId="2" borderId="30" xfId="0" applyNumberFormat="1" applyFont="1" applyFill="1" applyBorder="1"/>
    <xf numFmtId="3" fontId="34" fillId="2" borderId="30" xfId="1" applyNumberFormat="1" applyFont="1" applyFill="1" applyBorder="1"/>
    <xf numFmtId="6" fontId="34" fillId="2" borderId="33" xfId="0" applyNumberFormat="1" applyFont="1" applyFill="1" applyBorder="1"/>
    <xf numFmtId="6" fontId="34" fillId="3" borderId="30" xfId="0" applyNumberFormat="1" applyFont="1" applyFill="1" applyBorder="1"/>
    <xf numFmtId="6" fontId="34" fillId="3" borderId="30" xfId="0" applyNumberFormat="1" applyFont="1" applyFill="1" applyBorder="1" applyAlignment="1">
      <alignment horizontal="right"/>
    </xf>
    <xf numFmtId="0" fontId="8" fillId="2" borderId="34" xfId="0" applyNumberFormat="1" applyFont="1" applyFill="1" applyBorder="1" applyAlignment="1" applyProtection="1">
      <alignment horizontal="left" vertical="top"/>
    </xf>
    <xf numFmtId="6" fontId="30" fillId="2" borderId="29" xfId="0" applyNumberFormat="1" applyFont="1" applyFill="1" applyBorder="1" applyAlignment="1" applyProtection="1">
      <alignment horizontal="left" vertical="top"/>
    </xf>
    <xf numFmtId="6" fontId="7" fillId="2" borderId="34" xfId="0" applyNumberFormat="1" applyFont="1" applyFill="1" applyBorder="1"/>
    <xf numFmtId="174" fontId="7" fillId="2" borderId="34" xfId="0" applyNumberFormat="1" applyFont="1" applyFill="1" applyBorder="1"/>
    <xf numFmtId="174" fontId="30" fillId="2" borderId="29" xfId="0" applyNumberFormat="1" applyFont="1" applyFill="1" applyBorder="1"/>
    <xf numFmtId="174" fontId="34" fillId="2" borderId="29" xfId="0" applyNumberFormat="1" applyFont="1" applyFill="1" applyBorder="1"/>
    <xf numFmtId="0" fontId="5" fillId="2" borderId="34" xfId="0" applyFont="1" applyFill="1" applyBorder="1"/>
    <xf numFmtId="0" fontId="30" fillId="2" borderId="29" xfId="0" applyFont="1" applyFill="1" applyBorder="1"/>
    <xf numFmtId="6" fontId="7" fillId="2" borderId="31" xfId="0" applyNumberFormat="1" applyFont="1" applyFill="1" applyBorder="1"/>
    <xf numFmtId="6" fontId="30" fillId="2" borderId="32"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2"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68"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8" xfId="0" applyNumberFormat="1" applyFont="1" applyFill="1" applyBorder="1"/>
    <xf numFmtId="0" fontId="17" fillId="2" borderId="55" xfId="0" applyFont="1" applyFill="1" applyBorder="1" applyAlignment="1" applyProtection="1">
      <alignment horizontal="center" vertical="top" wrapText="1"/>
    </xf>
    <xf numFmtId="6" fontId="36" fillId="2" borderId="56" xfId="0" applyNumberFormat="1" applyFont="1" applyFill="1" applyBorder="1"/>
    <xf numFmtId="6" fontId="32" fillId="2" borderId="56" xfId="0" applyNumberFormat="1" applyFont="1" applyFill="1" applyBorder="1"/>
    <xf numFmtId="6" fontId="32" fillId="2" borderId="57" xfId="0" applyNumberFormat="1" applyFont="1" applyFill="1" applyBorder="1"/>
    <xf numFmtId="0" fontId="17" fillId="2" borderId="64" xfId="0" applyNumberFormat="1" applyFont="1" applyFill="1" applyBorder="1" applyAlignment="1" applyProtection="1">
      <alignment horizontal="center" vertical="center"/>
    </xf>
    <xf numFmtId="0" fontId="66" fillId="2" borderId="36"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63" xfId="0" applyNumberFormat="1" applyFont="1" applyFill="1" applyBorder="1" applyAlignment="1">
      <alignment horizontal="center" vertical="center" wrapText="1"/>
    </xf>
    <xf numFmtId="0" fontId="32" fillId="2" borderId="64" xfId="0" applyNumberFormat="1" applyFont="1" applyFill="1" applyBorder="1" applyAlignment="1">
      <alignment horizontal="center" vertical="center"/>
    </xf>
    <xf numFmtId="0" fontId="66" fillId="2" borderId="36"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32" fillId="2" borderId="63"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68" xfId="0" applyNumberFormat="1" applyFont="1" applyFill="1" applyBorder="1"/>
    <xf numFmtId="6" fontId="66" fillId="2" borderId="0" xfId="0" applyNumberFormat="1" applyFont="1" applyFill="1" applyBorder="1"/>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6" fontId="5" fillId="2" borderId="0" xfId="0" applyNumberFormat="1" applyFont="1" applyFill="1" applyBorder="1" applyAlignment="1" applyProtection="1">
      <alignment wrapText="1"/>
    </xf>
    <xf numFmtId="0" fontId="6" fillId="2" borderId="0" xfId="0" applyFont="1" applyFill="1" applyAlignment="1"/>
    <xf numFmtId="0" fontId="6" fillId="2" borderId="68"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6" fontId="32" fillId="2" borderId="0" xfId="1" applyNumberFormat="1" applyFont="1" applyFill="1" applyBorder="1" applyAlignment="1">
      <alignment horizontal="right"/>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2" xfId="0" applyNumberFormat="1" applyFont="1" applyFill="1" applyBorder="1" applyAlignment="1">
      <alignment horizontal="center"/>
    </xf>
    <xf numFmtId="6" fontId="32" fillId="2" borderId="0" xfId="0" applyNumberFormat="1" applyFont="1" applyFill="1" applyBorder="1" applyAlignment="1">
      <alignment horizontal="right"/>
    </xf>
    <xf numFmtId="0" fontId="6" fillId="2" borderId="0" xfId="0" applyFont="1" applyFill="1" applyBorder="1" applyAlignment="1"/>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xf>
    <xf numFmtId="0" fontId="18" fillId="2" borderId="0" xfId="0" applyNumberFormat="1" applyFont="1" applyFill="1" applyBorder="1"/>
    <xf numFmtId="6" fontId="17" fillId="2" borderId="0" xfId="0" applyNumberFormat="1" applyFont="1" applyFill="1" applyBorder="1" applyAlignment="1">
      <alignment horizontal="center"/>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59"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4" xfId="0" applyNumberFormat="1" applyFont="1" applyFill="1" applyBorder="1"/>
    <xf numFmtId="0" fontId="70" fillId="2" borderId="0" xfId="0" applyNumberFormat="1" applyFont="1" applyFill="1"/>
    <xf numFmtId="6" fontId="35" fillId="2" borderId="59" xfId="0" applyNumberFormat="1" applyFont="1" applyFill="1" applyBorder="1" applyAlignment="1">
      <alignment horizontal="center" vertical="center" wrapText="1"/>
    </xf>
    <xf numFmtId="0" fontId="35" fillId="2" borderId="67"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47" xfId="0" applyFont="1" applyFill="1" applyBorder="1" applyAlignment="1">
      <alignment horizontal="left" wrapText="1"/>
    </xf>
    <xf numFmtId="0" fontId="69" fillId="2" borderId="0" xfId="0" applyFont="1" applyFill="1" applyBorder="1" applyAlignment="1">
      <alignment vertical="center"/>
    </xf>
    <xf numFmtId="0" fontId="70" fillId="2" borderId="34" xfId="0" applyFont="1" applyFill="1" applyBorder="1" applyAlignment="1">
      <alignment horizontal="left"/>
    </xf>
    <xf numFmtId="0" fontId="70" fillId="2" borderId="29" xfId="0" applyFont="1" applyFill="1" applyBorder="1" applyAlignment="1">
      <alignment horizontal="left" wrapText="1"/>
    </xf>
    <xf numFmtId="0" fontId="70" fillId="2" borderId="31" xfId="0" applyFont="1" applyFill="1" applyBorder="1" applyAlignment="1">
      <alignment horizontal="left"/>
    </xf>
    <xf numFmtId="0" fontId="70" fillId="2" borderId="32"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2" xfId="0" applyNumberFormat="1" applyFont="1" applyFill="1" applyBorder="1"/>
    <xf numFmtId="0" fontId="70" fillId="2" borderId="52"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2" xfId="0" applyNumberFormat="1" applyFont="1" applyFill="1" applyBorder="1" applyAlignment="1">
      <alignment horizontal="left"/>
    </xf>
    <xf numFmtId="6" fontId="70" fillId="2" borderId="5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47"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4" xfId="0" applyFont="1" applyFill="1" applyBorder="1" applyAlignment="1">
      <alignment horizontal="left"/>
    </xf>
    <xf numFmtId="0" fontId="70" fillId="3" borderId="29" xfId="0" applyFont="1" applyFill="1" applyBorder="1" applyAlignment="1">
      <alignment horizontal="left" wrapText="1"/>
    </xf>
    <xf numFmtId="0" fontId="70" fillId="3" borderId="31" xfId="0" applyFont="1" applyFill="1" applyBorder="1" applyAlignment="1">
      <alignment horizontal="left"/>
    </xf>
    <xf numFmtId="0" fontId="70" fillId="3" borderId="32" xfId="0" applyFont="1" applyFill="1" applyBorder="1" applyAlignment="1">
      <alignment horizontal="left" wrapText="1"/>
    </xf>
    <xf numFmtId="0" fontId="69" fillId="3" borderId="34"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2" xfId="0" applyFont="1" applyFill="1" applyBorder="1" applyAlignment="1" applyProtection="1">
      <alignment horizontal="center" vertical="center"/>
    </xf>
    <xf numFmtId="0" fontId="70" fillId="2" borderId="52" xfId="0" applyFont="1" applyFill="1" applyBorder="1" applyAlignment="1" applyProtection="1">
      <alignment horizontal="left" vertical="center" wrapText="1"/>
    </xf>
    <xf numFmtId="6" fontId="69" fillId="2" borderId="52" xfId="0" applyNumberFormat="1" applyFont="1" applyFill="1" applyBorder="1" applyAlignment="1">
      <alignment vertical="center"/>
    </xf>
    <xf numFmtId="6" fontId="70" fillId="2" borderId="52" xfId="0" applyNumberFormat="1" applyFont="1" applyFill="1" applyBorder="1" applyAlignment="1">
      <alignment vertical="center"/>
    </xf>
    <xf numFmtId="0" fontId="69" fillId="2" borderId="52"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68" xfId="0" applyFont="1" applyFill="1" applyBorder="1" applyAlignment="1"/>
    <xf numFmtId="0" fontId="17" fillId="6" borderId="68" xfId="0" applyFont="1" applyFill="1" applyBorder="1" applyAlignment="1">
      <alignment horizontal="center" wrapText="1"/>
    </xf>
    <xf numFmtId="6" fontId="32" fillId="6" borderId="68" xfId="0" applyNumberFormat="1" applyFont="1" applyFill="1" applyBorder="1" applyAlignment="1">
      <alignment horizontal="center"/>
    </xf>
    <xf numFmtId="0" fontId="32" fillId="6" borderId="68" xfId="0" applyFont="1" applyFill="1" applyBorder="1"/>
    <xf numFmtId="0" fontId="32" fillId="6" borderId="68" xfId="0" applyFont="1" applyFill="1" applyBorder="1" applyAlignment="1">
      <alignment horizontal="left"/>
    </xf>
    <xf numFmtId="6" fontId="32" fillId="6" borderId="68"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47"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47"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4"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29" xfId="0" applyNumberFormat="1" applyFont="1" applyFill="1" applyBorder="1" applyAlignment="1">
      <alignment horizontal="center"/>
    </xf>
    <xf numFmtId="0" fontId="17" fillId="16" borderId="52"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1" xfId="0" applyNumberFormat="1" applyFont="1" applyFill="1" applyBorder="1" applyAlignment="1">
      <alignment horizontal="center"/>
    </xf>
    <xf numFmtId="0" fontId="17" fillId="16" borderId="29"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59"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3"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5"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4"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39"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39" xfId="11" applyNumberFormat="1" applyFont="1" applyFill="1" applyBorder="1" applyAlignment="1">
      <alignment horizontal="center"/>
    </xf>
    <xf numFmtId="10" fontId="32" fillId="16" borderId="67"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67"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7"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47"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4"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29" xfId="0" applyNumberFormat="1" applyFont="1" applyFill="1" applyBorder="1" applyAlignment="1">
      <alignment horizontal="center"/>
    </xf>
    <xf numFmtId="0" fontId="17" fillId="2" borderId="52" xfId="0" applyNumberFormat="1" applyFont="1" applyFill="1" applyBorder="1" applyAlignment="1">
      <alignment horizontal="center"/>
    </xf>
    <xf numFmtId="0" fontId="17" fillId="2" borderId="32" xfId="0" applyNumberFormat="1" applyFont="1" applyFill="1" applyBorder="1" applyAlignment="1">
      <alignment horizontal="center"/>
    </xf>
    <xf numFmtId="0" fontId="17" fillId="2" borderId="31"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59"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2" xfId="0" applyFont="1" applyFill="1" applyBorder="1" applyAlignment="1" applyProtection="1">
      <alignment horizontal="left" vertical="center"/>
    </xf>
    <xf numFmtId="0" fontId="32" fillId="2" borderId="52" xfId="0" applyFont="1" applyFill="1" applyBorder="1"/>
    <xf numFmtId="0" fontId="32" fillId="2" borderId="59" xfId="0" applyFont="1" applyFill="1" applyBorder="1" applyAlignment="1">
      <alignment horizontal="left"/>
    </xf>
    <xf numFmtId="0" fontId="32" fillId="2" borderId="59" xfId="0" applyFont="1" applyFill="1" applyBorder="1" applyAlignment="1">
      <alignment horizontal="left" wrapText="1"/>
    </xf>
    <xf numFmtId="6" fontId="76"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wrapText="1"/>
    </xf>
    <xf numFmtId="6" fontId="32" fillId="2" borderId="59" xfId="0" applyNumberFormat="1" applyFont="1" applyFill="1" applyBorder="1" applyAlignment="1">
      <alignment horizontal="center"/>
    </xf>
    <xf numFmtId="0" fontId="32" fillId="2" borderId="59"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59" xfId="0" applyFont="1" applyFill="1" applyBorder="1" applyAlignment="1">
      <alignment horizontal="left"/>
    </xf>
    <xf numFmtId="0" fontId="17" fillId="2" borderId="59" xfId="0" applyFont="1" applyFill="1" applyBorder="1" applyAlignment="1">
      <alignment horizontal="left" wrapText="1"/>
    </xf>
    <xf numFmtId="6" fontId="110"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wrapText="1"/>
    </xf>
    <xf numFmtId="6" fontId="17" fillId="2" borderId="59" xfId="0" applyNumberFormat="1" applyFont="1" applyFill="1" applyBorder="1" applyAlignment="1">
      <alignment horizontal="center"/>
    </xf>
    <xf numFmtId="0" fontId="17" fillId="2" borderId="59"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2" xfId="0" applyFont="1" applyFill="1" applyBorder="1" applyAlignment="1" applyProtection="1">
      <alignment horizontal="left" vertical="center" wrapText="1"/>
    </xf>
    <xf numFmtId="0" fontId="32" fillId="2" borderId="52" xfId="0" applyFont="1" applyFill="1" applyBorder="1" applyAlignment="1">
      <alignment vertical="center"/>
    </xf>
    <xf numFmtId="0" fontId="32" fillId="2" borderId="59" xfId="0" applyFont="1" applyFill="1" applyBorder="1" applyAlignment="1">
      <alignment horizontal="left" vertical="center"/>
    </xf>
    <xf numFmtId="6" fontId="32" fillId="2" borderId="59" xfId="0" applyNumberFormat="1" applyFont="1" applyFill="1" applyBorder="1" applyAlignment="1">
      <alignment horizontal="center" vertical="center" wrapText="1"/>
    </xf>
    <xf numFmtId="6" fontId="32" fillId="2" borderId="59" xfId="0" applyNumberFormat="1" applyFont="1" applyFill="1" applyBorder="1" applyAlignment="1">
      <alignment horizontal="center" vertical="center"/>
    </xf>
    <xf numFmtId="0" fontId="32" fillId="2" borderId="59"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68" xfId="0" applyFont="1" applyFill="1" applyBorder="1" applyAlignment="1">
      <alignment vertical="center"/>
    </xf>
    <xf numFmtId="0" fontId="17" fillId="6" borderId="68" xfId="0" applyFont="1" applyFill="1" applyBorder="1" applyAlignment="1">
      <alignment horizontal="center" vertical="center" wrapText="1"/>
    </xf>
    <xf numFmtId="6" fontId="32" fillId="6" borderId="68"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4"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29" xfId="0" applyNumberFormat="1" applyFont="1" applyFill="1" applyBorder="1" applyAlignment="1">
      <alignment horizontal="center" vertical="center"/>
    </xf>
    <xf numFmtId="0" fontId="17" fillId="2" borderId="52"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17" fillId="2" borderId="31"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59" xfId="0" applyFont="1" applyFill="1" applyBorder="1" applyAlignment="1">
      <alignment horizontal="left" vertical="center"/>
    </xf>
    <xf numFmtId="0" fontId="17" fillId="2" borderId="59" xfId="0" applyFont="1" applyFill="1" applyBorder="1" applyAlignment="1">
      <alignment horizontal="left" vertical="center" wrapText="1"/>
    </xf>
    <xf numFmtId="6" fontId="17" fillId="2" borderId="59" xfId="0" applyNumberFormat="1" applyFont="1" applyFill="1" applyBorder="1" applyAlignment="1">
      <alignment horizontal="center" vertical="center"/>
    </xf>
    <xf numFmtId="0" fontId="17" fillId="2" borderId="59" xfId="0" applyFont="1" applyFill="1" applyBorder="1" applyAlignment="1">
      <alignment vertical="center"/>
    </xf>
    <xf numFmtId="0" fontId="37" fillId="2" borderId="0" xfId="0" applyFont="1" applyFill="1" applyBorder="1" applyAlignment="1">
      <alignment vertical="center"/>
    </xf>
    <xf numFmtId="6" fontId="110" fillId="2" borderId="59" xfId="0" applyNumberFormat="1" applyFont="1" applyFill="1" applyBorder="1" applyAlignment="1">
      <alignment horizontal="center" vertical="center" wrapText="1"/>
    </xf>
    <xf numFmtId="0" fontId="5" fillId="2" borderId="0" xfId="0" applyFont="1" applyFill="1" applyBorder="1" applyAlignment="1">
      <alignment horizontal="left" wrapText="1"/>
    </xf>
    <xf numFmtId="10" fontId="66" fillId="2" borderId="0" xfId="11" applyNumberFormat="1" applyFont="1" applyFill="1" applyBorder="1" applyAlignment="1" applyProtection="1">
      <alignment horizontal="center"/>
    </xf>
    <xf numFmtId="10" fontId="36" fillId="2" borderId="0" xfId="11" applyNumberFormat="1" applyFont="1" applyFill="1" applyBorder="1" applyAlignment="1" applyProtection="1">
      <alignment horizontal="center" wrapText="1"/>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lignment horizontal="left"/>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xf>
    <xf numFmtId="0" fontId="17" fillId="2" borderId="17" xfId="0" applyFont="1" applyFill="1" applyBorder="1" applyAlignment="1" applyProtection="1">
      <alignment horizontal="center" vertical="center" wrapText="1"/>
    </xf>
    <xf numFmtId="0" fontId="17" fillId="3" borderId="39" xfId="0" applyFont="1" applyFill="1" applyBorder="1" applyAlignment="1" applyProtection="1">
      <alignment horizontal="left" vertical="center" wrapText="1"/>
    </xf>
    <xf numFmtId="0" fontId="17" fillId="2" borderId="39"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4"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39"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8" xfId="0" applyFont="1" applyFill="1" applyBorder="1" applyAlignment="1" applyProtection="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xf>
    <xf numFmtId="0" fontId="17" fillId="3" borderId="76" xfId="0" applyFont="1" applyFill="1" applyBorder="1" applyAlignment="1" applyProtection="1">
      <alignment horizontal="center" vertical="center"/>
    </xf>
    <xf numFmtId="0" fontId="17" fillId="3" borderId="77" xfId="0" applyFont="1" applyFill="1" applyBorder="1" applyAlignment="1" applyProtection="1">
      <alignment horizontal="center" vertical="center"/>
    </xf>
    <xf numFmtId="0" fontId="17" fillId="3" borderId="78" xfId="0" applyFont="1" applyFill="1" applyBorder="1" applyAlignment="1" applyProtection="1">
      <alignment horizontal="center"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2" xfId="0" applyFont="1" applyFill="1" applyBorder="1" applyAlignment="1" applyProtection="1">
      <alignment horizontal="center" vertical="center" wrapText="1"/>
    </xf>
    <xf numFmtId="0" fontId="17" fillId="2" borderId="83" xfId="0" applyFont="1" applyFill="1" applyBorder="1" applyAlignment="1" applyProtection="1">
      <alignment horizontal="center" vertical="center" wrapText="1"/>
    </xf>
    <xf numFmtId="0" fontId="17" fillId="2" borderId="84"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39"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39"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39"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39"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67" xfId="0" applyFont="1" applyFill="1" applyBorder="1" applyAlignment="1">
      <alignment horizontal="right"/>
    </xf>
    <xf numFmtId="0" fontId="5" fillId="0" borderId="0" xfId="0" applyFont="1" applyBorder="1" applyAlignment="1">
      <alignment horizontal="right"/>
    </xf>
    <xf numFmtId="0" fontId="17" fillId="2" borderId="55" xfId="0" applyFont="1" applyFill="1" applyBorder="1" applyAlignment="1" applyProtection="1">
      <alignment horizontal="left" vertical="top"/>
    </xf>
    <xf numFmtId="0" fontId="17" fillId="2" borderId="56" xfId="0" applyFont="1" applyFill="1" applyBorder="1" applyAlignment="1" applyProtection="1">
      <alignment horizontal="left" wrapText="1"/>
    </xf>
    <xf numFmtId="6" fontId="17" fillId="2" borderId="56" xfId="1" applyNumberFormat="1" applyFont="1" applyFill="1" applyBorder="1" applyAlignment="1">
      <alignment horizontal="right"/>
    </xf>
    <xf numFmtId="6" fontId="66" fillId="2" borderId="56" xfId="1" applyNumberFormat="1" applyFont="1" applyFill="1" applyBorder="1" applyAlignment="1">
      <alignment horizontal="right"/>
    </xf>
    <xf numFmtId="6" fontId="17" fillId="2" borderId="55" xfId="1" applyNumberFormat="1" applyFont="1" applyFill="1" applyBorder="1" applyAlignment="1">
      <alignment horizontal="right"/>
    </xf>
    <xf numFmtId="0" fontId="17" fillId="2" borderId="56" xfId="0" applyFont="1" applyFill="1" applyBorder="1" applyAlignment="1">
      <alignment horizontal="right"/>
    </xf>
    <xf numFmtId="0" fontId="17" fillId="2" borderId="57" xfId="0" applyFont="1" applyFill="1" applyBorder="1" applyAlignment="1">
      <alignment horizontal="right"/>
    </xf>
    <xf numFmtId="0" fontId="17" fillId="2" borderId="55" xfId="0" applyFont="1" applyFill="1" applyBorder="1" applyAlignment="1">
      <alignment horizontal="right"/>
    </xf>
    <xf numFmtId="0" fontId="17" fillId="2" borderId="25"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4" xfId="0" applyNumberFormat="1" applyFont="1" applyFill="1" applyBorder="1" applyAlignment="1">
      <alignment horizontal="right"/>
    </xf>
    <xf numFmtId="6" fontId="17" fillId="2" borderId="25"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3" xfId="0" applyNumberFormat="1" applyFont="1" applyFill="1" applyBorder="1" applyAlignment="1">
      <alignment horizontal="right"/>
    </xf>
    <xf numFmtId="6" fontId="17" fillId="2" borderId="25"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6"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8" xfId="0" applyFont="1" applyFill="1" applyBorder="1" applyAlignment="1">
      <alignment horizontal="left" vertical="top" wrapText="1"/>
    </xf>
    <xf numFmtId="6" fontId="69" fillId="0" borderId="8" xfId="1" applyNumberFormat="1" applyFont="1" applyFill="1" applyBorder="1" applyAlignment="1" applyProtection="1">
      <alignment horizontal="right"/>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6" fillId="2" borderId="64" xfId="0" applyFont="1" applyFill="1" applyBorder="1" applyProtection="1"/>
    <xf numFmtId="0" fontId="36" fillId="2" borderId="35" xfId="0" applyFont="1" applyFill="1" applyBorder="1" applyProtection="1"/>
    <xf numFmtId="0" fontId="36" fillId="2" borderId="63" xfId="0" applyFont="1" applyFill="1" applyBorder="1" applyAlignment="1" applyProtection="1">
      <alignment horizontal="center"/>
    </xf>
    <xf numFmtId="0" fontId="36" fillId="2" borderId="36" xfId="0" applyFont="1" applyFill="1" applyBorder="1" applyProtection="1"/>
    <xf numFmtId="0" fontId="17" fillId="2" borderId="38" xfId="0" applyFont="1" applyFill="1" applyBorder="1" applyAlignment="1" applyProtection="1">
      <alignment vertical="center" wrapText="1"/>
    </xf>
    <xf numFmtId="10" fontId="36" fillId="2" borderId="63" xfId="11" applyNumberFormat="1" applyFont="1" applyFill="1" applyBorder="1" applyAlignment="1" applyProtection="1">
      <alignment horizontal="center"/>
    </xf>
    <xf numFmtId="0" fontId="66" fillId="2" borderId="64" xfId="0" applyFont="1" applyFill="1" applyBorder="1" applyProtection="1"/>
    <xf numFmtId="0" fontId="36" fillId="2" borderId="35" xfId="0" quotePrefix="1" applyFont="1" applyFill="1" applyBorder="1" applyAlignment="1" applyProtection="1">
      <alignment horizontal="center"/>
    </xf>
    <xf numFmtId="9" fontId="36" fillId="2" borderId="63" xfId="11" applyFont="1" applyFill="1" applyBorder="1" applyAlignment="1" applyProtection="1">
      <alignment horizontal="center"/>
    </xf>
    <xf numFmtId="0" fontId="66" fillId="2" borderId="35" xfId="0" quotePrefix="1" applyFont="1" applyFill="1" applyBorder="1" applyAlignment="1" applyProtection="1">
      <alignment horizontal="center"/>
    </xf>
    <xf numFmtId="9" fontId="36" fillId="2" borderId="37" xfId="11" applyFont="1" applyFill="1" applyBorder="1" applyAlignment="1" applyProtection="1">
      <alignment horizontal="center"/>
    </xf>
    <xf numFmtId="0" fontId="66" fillId="2" borderId="36" xfId="0" applyFont="1" applyFill="1" applyBorder="1" applyProtection="1"/>
    <xf numFmtId="0" fontId="6" fillId="2" borderId="0" xfId="0" applyFont="1" applyFill="1" applyBorder="1" applyAlignment="1" applyProtection="1">
      <alignment vertical="center"/>
    </xf>
    <xf numFmtId="2" fontId="36" fillId="2" borderId="64" xfId="0" applyNumberFormat="1" applyFont="1" applyFill="1" applyBorder="1" applyAlignment="1" applyProtection="1">
      <alignment horizontal="center" vertical="center"/>
    </xf>
    <xf numFmtId="2" fontId="36" fillId="2" borderId="35" xfId="0" applyNumberFormat="1" applyFont="1" applyFill="1" applyBorder="1" applyAlignment="1" applyProtection="1">
      <alignment horizontal="center" vertical="center"/>
    </xf>
    <xf numFmtId="2" fontId="36" fillId="2" borderId="63" xfId="0" applyNumberFormat="1" applyFont="1" applyFill="1" applyBorder="1" applyAlignment="1" applyProtection="1">
      <alignment horizontal="center" vertical="center"/>
    </xf>
    <xf numFmtId="2" fontId="36" fillId="2" borderId="35" xfId="0" quotePrefix="1"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8" xfId="0" applyNumberFormat="1" applyFont="1" applyFill="1" applyBorder="1" applyAlignment="1">
      <alignment horizontal="center"/>
    </xf>
    <xf numFmtId="43" fontId="66" fillId="2" borderId="29" xfId="0" applyNumberFormat="1" applyFont="1" applyFill="1" applyBorder="1" applyAlignment="1">
      <alignment horizontal="center"/>
    </xf>
    <xf numFmtId="165" fontId="66" fillId="2" borderId="34" xfId="0" applyNumberFormat="1" applyFont="1" applyFill="1" applyBorder="1" applyAlignment="1">
      <alignment horizontal="center" vertical="center" wrapText="1"/>
    </xf>
    <xf numFmtId="165" fontId="66" fillId="2" borderId="34" xfId="0" applyNumberFormat="1" applyFont="1" applyFill="1" applyBorder="1" applyAlignment="1">
      <alignment horizontal="center"/>
    </xf>
    <xf numFmtId="165" fontId="66" fillId="2" borderId="38"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7"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6"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6"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0" fontId="32" fillId="2" borderId="51"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66" fillId="3" borderId="38" xfId="0" applyNumberFormat="1" applyFont="1" applyFill="1" applyBorder="1"/>
    <xf numFmtId="6" fontId="17" fillId="3" borderId="39"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2" xfId="0" applyFont="1" applyFill="1" applyBorder="1" applyAlignment="1">
      <alignment horizontal="left" vertical="center" wrapText="1"/>
    </xf>
    <xf numFmtId="0" fontId="17" fillId="2" borderId="52" xfId="1" applyNumberFormat="1" applyFont="1" applyFill="1" applyBorder="1" applyAlignment="1">
      <alignment horizontal="right" vertical="center" wrapText="1"/>
    </xf>
    <xf numFmtId="6" fontId="64" fillId="2" borderId="85" xfId="0" applyNumberFormat="1" applyFont="1" applyFill="1" applyBorder="1" applyAlignment="1">
      <alignment horizontal="right" vertical="center" wrapText="1"/>
    </xf>
    <xf numFmtId="0" fontId="6" fillId="2" borderId="85"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5"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59"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70" fillId="2" borderId="0" xfId="0" applyNumberFormat="1" applyFont="1" applyFill="1" applyBorder="1" applyAlignment="1">
      <alignment horizontal="center"/>
    </xf>
    <xf numFmtId="165" fontId="70" fillId="2" borderId="61" xfId="0" applyNumberFormat="1" applyFont="1" applyFill="1" applyBorder="1" applyAlignment="1">
      <alignment horizontal="left"/>
    </xf>
    <xf numFmtId="165" fontId="70" fillId="2" borderId="58" xfId="0" applyNumberFormat="1" applyFont="1" applyFill="1" applyBorder="1" applyAlignment="1">
      <alignment horizontal="left" wrapText="1"/>
    </xf>
    <xf numFmtId="165" fontId="70" fillId="2" borderId="62" xfId="0" applyNumberFormat="1" applyFont="1" applyFill="1" applyBorder="1" applyAlignment="1">
      <alignment horizontal="left"/>
    </xf>
    <xf numFmtId="165" fontId="70" fillId="2" borderId="60" xfId="0" applyNumberFormat="1" applyFont="1" applyFill="1" applyBorder="1" applyAlignment="1">
      <alignment horizontal="left" wrapText="1"/>
    </xf>
    <xf numFmtId="165" fontId="70" fillId="2" borderId="61" xfId="0" applyNumberFormat="1" applyFont="1" applyFill="1" applyBorder="1" applyAlignment="1">
      <alignment horizontal="left" wrapText="1"/>
    </xf>
    <xf numFmtId="165" fontId="70" fillId="2" borderId="55" xfId="0" applyNumberFormat="1" applyFont="1" applyFill="1" applyBorder="1" applyAlignment="1">
      <alignment horizontal="left"/>
    </xf>
    <xf numFmtId="165" fontId="70" fillId="2" borderId="57"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3" xfId="0" applyNumberFormat="1" applyFont="1" applyFill="1" applyBorder="1"/>
    <xf numFmtId="6" fontId="7" fillId="2" borderId="38" xfId="0" applyNumberFormat="1" applyFont="1" applyFill="1" applyBorder="1"/>
    <xf numFmtId="0" fontId="69" fillId="2" borderId="2" xfId="0" applyNumberFormat="1" applyFont="1" applyFill="1" applyBorder="1" applyAlignment="1">
      <alignment horizontal="center"/>
    </xf>
    <xf numFmtId="0" fontId="30" fillId="2" borderId="60"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88"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2" xfId="0" applyNumberFormat="1" applyFont="1" applyFill="1" applyBorder="1" applyAlignment="1">
      <alignment horizontal="left" vertical="center" wrapText="1"/>
    </xf>
    <xf numFmtId="173" fontId="82" fillId="2" borderId="52"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5"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2" xfId="0" applyNumberFormat="1" applyFont="1" applyFill="1" applyBorder="1" applyAlignment="1">
      <alignment horizontal="left" vertical="center" wrapText="1"/>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73" fontId="64" fillId="2" borderId="86" xfId="0" applyNumberFormat="1" applyFont="1" applyFill="1" applyBorder="1" applyAlignment="1">
      <alignment vertical="top" wrapText="1"/>
    </xf>
    <xf numFmtId="6" fontId="70" fillId="2" borderId="3" xfId="0" applyNumberFormat="1" applyFont="1" applyFill="1" applyBorder="1"/>
    <xf numFmtId="6" fontId="69" fillId="2" borderId="53" xfId="0" applyNumberFormat="1" applyFont="1" applyFill="1" applyBorder="1"/>
    <xf numFmtId="173" fontId="64" fillId="2" borderId="55" xfId="4" applyNumberFormat="1" applyFont="1" applyFill="1" applyBorder="1" applyAlignment="1">
      <alignment horizontal="right" vertical="top" wrapText="1"/>
    </xf>
    <xf numFmtId="173" fontId="64" fillId="2" borderId="56" xfId="4" applyNumberFormat="1" applyFont="1" applyFill="1" applyBorder="1" applyAlignment="1">
      <alignment horizontal="right" vertical="top" wrapText="1"/>
    </xf>
    <xf numFmtId="173" fontId="64" fillId="2" borderId="57" xfId="4" applyNumberFormat="1" applyFont="1" applyFill="1" applyBorder="1" applyAlignment="1">
      <alignment horizontal="right" vertical="top" wrapText="1"/>
    </xf>
    <xf numFmtId="0" fontId="69" fillId="2" borderId="53"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5" xfId="0" applyNumberFormat="1" applyFont="1" applyFill="1" applyBorder="1" applyAlignment="1">
      <alignment vertical="top" wrapText="1"/>
    </xf>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5"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0"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68"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0" xfId="0" applyNumberFormat="1" applyFont="1" applyFill="1" applyBorder="1"/>
    <xf numFmtId="42" fontId="30" fillId="3" borderId="68"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68"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0" fontId="32" fillId="2" borderId="0" xfId="0" applyFont="1" applyFill="1" applyBorder="1" applyAlignment="1" applyProtection="1">
      <alignment horizontal="center" vertical="top"/>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68" xfId="0" applyFont="1" applyFill="1" applyBorder="1"/>
    <xf numFmtId="0" fontId="77" fillId="2" borderId="68"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32" fillId="0" borderId="8" xfId="0" applyNumberFormat="1" applyFont="1" applyBorder="1" applyAlignment="1">
      <alignment horizontal="left" wrapText="1"/>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67" xfId="0" applyFont="1" applyFill="1" applyBorder="1" applyAlignment="1" applyProtection="1">
      <alignment horizontal="left" vertical="center" wrapText="1"/>
    </xf>
    <xf numFmtId="0" fontId="17" fillId="2" borderId="56" xfId="0" applyFont="1" applyFill="1" applyBorder="1" applyAlignment="1" applyProtection="1">
      <alignment horizontal="center" vertical="center" wrapText="1"/>
    </xf>
    <xf numFmtId="0" fontId="17" fillId="2" borderId="55" xfId="0" applyFont="1" applyFill="1" applyBorder="1" applyAlignment="1" applyProtection="1">
      <alignment horizontal="center" vertical="center"/>
      <protection locked="0"/>
    </xf>
    <xf numFmtId="0" fontId="17" fillId="2" borderId="89" xfId="0" applyFont="1" applyFill="1" applyBorder="1" applyAlignment="1" applyProtection="1">
      <alignment horizontal="center" vertical="center"/>
    </xf>
    <xf numFmtId="0" fontId="17" fillId="2" borderId="90" xfId="0" applyFont="1" applyFill="1" applyBorder="1" applyAlignment="1" applyProtection="1">
      <alignment horizontal="center" vertical="center"/>
    </xf>
    <xf numFmtId="0" fontId="17" fillId="2" borderId="91" xfId="0" applyFont="1" applyFill="1" applyBorder="1" applyAlignment="1" applyProtection="1">
      <alignment horizontal="center" vertical="center"/>
    </xf>
    <xf numFmtId="0" fontId="17" fillId="2" borderId="67"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3" xfId="0" applyFill="1" applyBorder="1"/>
    <xf numFmtId="0" fontId="0" fillId="2" borderId="30" xfId="0" applyFill="1" applyBorder="1"/>
    <xf numFmtId="0" fontId="32" fillId="2" borderId="30" xfId="0" applyFont="1" applyFill="1" applyBorder="1"/>
    <xf numFmtId="0" fontId="32" fillId="3" borderId="30" xfId="0" applyFont="1" applyFill="1" applyBorder="1"/>
    <xf numFmtId="0" fontId="32" fillId="3" borderId="33" xfId="0" applyFont="1" applyFill="1" applyBorder="1"/>
    <xf numFmtId="0" fontId="106" fillId="2" borderId="0" xfId="0" applyFont="1" applyFill="1" applyBorder="1" applyAlignment="1"/>
    <xf numFmtId="0" fontId="18" fillId="2" borderId="0" xfId="0" applyFont="1" applyFill="1"/>
    <xf numFmtId="166" fontId="34" fillId="2" borderId="23" xfId="4" applyFont="1" applyFill="1" applyBorder="1"/>
    <xf numFmtId="166" fontId="34" fillId="2" borderId="30" xfId="4" applyFont="1" applyFill="1" applyBorder="1"/>
    <xf numFmtId="166" fontId="34" fillId="3" borderId="30" xfId="4" applyFont="1" applyFill="1" applyBorder="1"/>
    <xf numFmtId="0" fontId="34" fillId="3" borderId="33" xfId="4" applyNumberFormat="1" applyFont="1" applyFill="1" applyBorder="1"/>
    <xf numFmtId="0" fontId="34" fillId="2" borderId="33"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3" xfId="0" applyFont="1" applyFill="1" applyBorder="1"/>
    <xf numFmtId="6" fontId="36" fillId="2" borderId="30" xfId="1" applyNumberFormat="1" applyFont="1" applyFill="1" applyBorder="1" applyAlignment="1">
      <alignment horizontal="right"/>
    </xf>
    <xf numFmtId="6" fontId="36" fillId="2" borderId="33"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8" xfId="11" applyNumberFormat="1" applyFont="1" applyFill="1" applyBorder="1"/>
    <xf numFmtId="10" fontId="35" fillId="2" borderId="38" xfId="11" applyNumberFormat="1" applyFont="1" applyFill="1" applyBorder="1" applyAlignment="1">
      <alignment horizontal="right"/>
    </xf>
    <xf numFmtId="10" fontId="17" fillId="2" borderId="39" xfId="11" applyNumberFormat="1" applyFont="1" applyFill="1" applyBorder="1" applyAlignment="1">
      <alignment horizontal="right"/>
    </xf>
    <xf numFmtId="182" fontId="66" fillId="2" borderId="38"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39"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0" fontId="124" fillId="2" borderId="0" xfId="0" applyFont="1" applyFill="1" applyAlignment="1">
      <alignment horizontal="center" wrapText="1"/>
    </xf>
    <xf numFmtId="0" fontId="31" fillId="0" borderId="54" xfId="0" applyFont="1" applyBorder="1" applyAlignment="1">
      <alignment vertical="top" wrapText="1"/>
    </xf>
    <xf numFmtId="0" fontId="31" fillId="0" borderId="39" xfId="0" applyFont="1" applyBorder="1" applyAlignment="1">
      <alignment vertical="top" wrapText="1"/>
    </xf>
    <xf numFmtId="0" fontId="31" fillId="0" borderId="39" xfId="0" applyFont="1" applyBorder="1" applyAlignment="1">
      <alignment horizontal="left" vertical="top" wrapText="1"/>
    </xf>
    <xf numFmtId="0" fontId="136" fillId="0" borderId="39" xfId="0" applyFont="1" applyBorder="1" applyAlignment="1">
      <alignment horizontal="left" vertical="top" wrapText="1"/>
    </xf>
    <xf numFmtId="0" fontId="31" fillId="0" borderId="67" xfId="0" applyFont="1" applyBorder="1" applyAlignment="1">
      <alignment vertical="top" wrapText="1"/>
    </xf>
    <xf numFmtId="10" fontId="66" fillId="2" borderId="0" xfId="11" applyNumberFormat="1" applyFont="1" applyFill="1" applyBorder="1" applyAlignment="1" applyProtection="1">
      <alignment horizontal="left"/>
    </xf>
    <xf numFmtId="6" fontId="17" fillId="0" borderId="14" xfId="2" applyNumberFormat="1" applyFont="1" applyFill="1" applyBorder="1" applyAlignment="1" applyProtection="1">
      <alignment horizontal="center" vertical="center" wrapText="1"/>
    </xf>
    <xf numFmtId="6" fontId="66" fillId="2" borderId="16" xfId="2" applyNumberFormat="1" applyFont="1" applyFill="1" applyBorder="1" applyAlignment="1">
      <alignment horizontal="right" vertical="center"/>
    </xf>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184" fontId="138" fillId="2" borderId="0" xfId="0" applyNumberFormat="1" applyFont="1" applyFill="1" applyBorder="1" applyAlignment="1">
      <alignment vertical="center"/>
    </xf>
    <xf numFmtId="184" fontId="6" fillId="2" borderId="0" xfId="0" applyNumberFormat="1" applyFont="1" applyFill="1" applyBorder="1" applyAlignment="1"/>
    <xf numFmtId="184"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3"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8" xfId="0" applyFont="1" applyFill="1" applyBorder="1" applyAlignment="1" applyProtection="1">
      <alignment horizontal="center" wrapText="1"/>
    </xf>
    <xf numFmtId="165" fontId="69" fillId="2" borderId="61" xfId="0" applyNumberFormat="1" applyFont="1" applyFill="1" applyBorder="1" applyAlignment="1">
      <alignment horizontal="center" wrapText="1"/>
    </xf>
    <xf numFmtId="165" fontId="69" fillId="2" borderId="62" xfId="0" applyNumberFormat="1" applyFont="1" applyFill="1" applyBorder="1" applyAlignment="1">
      <alignment horizontal="center" wrapText="1"/>
    </xf>
    <xf numFmtId="165" fontId="69" fillId="2" borderId="92"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5"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88"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6" fontId="140" fillId="20" borderId="101" xfId="1" applyNumberFormat="1" applyFont="1" applyFill="1" applyBorder="1" applyAlignment="1" applyProtection="1">
      <alignment horizontal="right"/>
      <protection locked="0"/>
    </xf>
    <xf numFmtId="6"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9" fontId="32" fillId="20" borderId="4" xfId="1" applyNumberFormat="1" applyFont="1" applyFill="1" applyBorder="1" applyAlignment="1" applyProtection="1">
      <alignment vertical="center"/>
      <protection locked="0"/>
    </xf>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183" fontId="32" fillId="20" borderId="8" xfId="0" applyNumberFormat="1" applyFont="1" applyFill="1" applyBorder="1" applyAlignment="1" applyProtection="1">
      <alignment horizontal="right"/>
      <protection locked="0"/>
    </xf>
    <xf numFmtId="176"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2"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6" xfId="0" applyFont="1" applyFill="1" applyBorder="1" applyProtection="1">
      <protection locked="0"/>
    </xf>
    <xf numFmtId="0" fontId="32" fillId="20" borderId="32"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139" fillId="20" borderId="13" xfId="0" applyNumberFormat="1" applyFont="1" applyFill="1" applyBorder="1" applyProtection="1">
      <protection locked="0"/>
    </xf>
    <xf numFmtId="165" fontId="32" fillId="20" borderId="7" xfId="0" applyNumberFormat="1" applyFont="1" applyFill="1" applyBorder="1" applyProtection="1">
      <protection locked="0"/>
    </xf>
    <xf numFmtId="0" fontId="139" fillId="20" borderId="7" xfId="0" applyFont="1" applyFill="1" applyBorder="1" applyProtection="1">
      <protection locked="0"/>
    </xf>
    <xf numFmtId="3" fontId="32" fillId="20" borderId="61" xfId="0" applyNumberFormat="1" applyFont="1" applyFill="1" applyBorder="1" applyAlignment="1" applyProtection="1">
      <alignment horizontal="center" vertical="center" wrapText="1"/>
      <protection locked="0"/>
    </xf>
    <xf numFmtId="3" fontId="32" fillId="20" borderId="62"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3" fontId="32" fillId="20" borderId="55" xfId="0" applyNumberFormat="1" applyFont="1" applyFill="1" applyBorder="1" applyAlignment="1" applyProtection="1">
      <alignment horizontal="center" vertical="center" wrapText="1"/>
      <protection locked="0"/>
    </xf>
    <xf numFmtId="3" fontId="32" fillId="20" borderId="56" xfId="0" applyNumberFormat="1" applyFont="1" applyFill="1" applyBorder="1" applyAlignment="1" applyProtection="1">
      <alignment horizontal="center" vertical="center" wrapText="1"/>
      <protection locked="0"/>
    </xf>
    <xf numFmtId="3" fontId="32" fillId="20" borderId="51"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wrapText="1"/>
      <protection locked="0"/>
    </xf>
    <xf numFmtId="165" fontId="70" fillId="20" borderId="8" xfId="0" applyNumberFormat="1" applyFont="1" applyFill="1" applyBorder="1" applyAlignment="1" applyProtection="1">
      <alignment horizontal="center"/>
      <protection locked="0"/>
    </xf>
    <xf numFmtId="165" fontId="32" fillId="20" borderId="8" xfId="0" applyNumberFormat="1" applyFont="1" applyFill="1" applyBorder="1" applyAlignment="1" applyProtection="1">
      <alignment horizontal="center" wrapText="1"/>
      <protection locked="0"/>
    </xf>
    <xf numFmtId="165" fontId="70" fillId="20" borderId="60" xfId="0" applyNumberFormat="1" applyFont="1" applyFill="1" applyBorder="1" applyAlignment="1" applyProtection="1">
      <alignment horizontal="center"/>
      <protection locked="0"/>
    </xf>
    <xf numFmtId="165" fontId="70" fillId="20" borderId="87" xfId="0" applyNumberFormat="1" applyFont="1" applyFill="1" applyBorder="1" applyAlignment="1" applyProtection="1">
      <alignment horizontal="center"/>
      <protection locked="0"/>
    </xf>
    <xf numFmtId="165" fontId="70" fillId="20" borderId="7" xfId="0" applyNumberFormat="1" applyFont="1" applyFill="1" applyBorder="1" applyAlignment="1" applyProtection="1">
      <alignment horizontal="center" wrapText="1"/>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3" xfId="0" applyNumberFormat="1" applyFont="1" applyFill="1" applyBorder="1" applyProtection="1">
      <protection locked="0"/>
    </xf>
    <xf numFmtId="6" fontId="34" fillId="20" borderId="33"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2" xfId="0" applyNumberFormat="1" applyFont="1" applyFill="1" applyBorder="1" applyAlignment="1" applyProtection="1">
      <alignment horizontal="left" vertical="top"/>
    </xf>
    <xf numFmtId="0" fontId="32" fillId="20" borderId="52"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1" xfId="0" applyFont="1" applyFill="1" applyBorder="1" applyAlignment="1" applyProtection="1">
      <alignment horizontal="center" vertical="center" wrapText="1"/>
    </xf>
    <xf numFmtId="0" fontId="30" fillId="23" borderId="33"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3" xfId="0" applyFont="1" applyFill="1" applyBorder="1" applyAlignment="1">
      <alignment horizontal="center"/>
    </xf>
    <xf numFmtId="0" fontId="17" fillId="23" borderId="33" xfId="0" applyFont="1" applyFill="1" applyBorder="1" applyAlignment="1">
      <alignment horizontal="center"/>
    </xf>
    <xf numFmtId="6" fontId="66" fillId="23" borderId="34" xfId="0" applyNumberFormat="1" applyFont="1" applyFill="1" applyBorder="1"/>
    <xf numFmtId="179" fontId="30" fillId="23" borderId="34"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139"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6" fillId="20" borderId="8" xfId="1" applyNumberFormat="1" applyFont="1" applyFill="1" applyBorder="1" applyAlignment="1" applyProtection="1">
      <alignment horizontal="right"/>
      <protection locked="0"/>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7" fontId="32" fillId="16" borderId="0" xfId="11" applyNumberFormat="1" applyFont="1" applyFill="1" applyBorder="1" applyAlignment="1">
      <alignment horizontal="center"/>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6" fontId="140" fillId="20" borderId="8" xfId="1" applyNumberFormat="1" applyFont="1" applyFill="1" applyBorder="1" applyAlignment="1" applyProtection="1">
      <alignment horizontal="right"/>
      <protection locked="0"/>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3" xfId="0"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8"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169" fontId="32" fillId="20" borderId="4" xfId="1" applyNumberFormat="1" applyFont="1" applyFill="1" applyBorder="1" applyAlignment="1" applyProtection="1">
      <alignment vertical="center" wrapText="1"/>
      <protection locked="0"/>
    </xf>
    <xf numFmtId="6" fontId="17" fillId="0" borderId="4" xfId="1" applyNumberFormat="1" applyFont="1" applyFill="1" applyBorder="1" applyAlignment="1">
      <alignment horizontal="center" vertical="center" wrapText="1"/>
    </xf>
    <xf numFmtId="165" fontId="7" fillId="2" borderId="0" xfId="0" applyNumberFormat="1" applyFont="1" applyFill="1" applyBorder="1" applyAlignment="1"/>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49" fillId="0" borderId="0" xfId="0" applyFont="1" applyAlignment="1">
      <alignment horizontal="left" wrapText="1" indent="2"/>
    </xf>
    <xf numFmtId="0" fontId="144" fillId="2" borderId="0" xfId="0" applyFont="1" applyFill="1" applyAlignment="1">
      <alignment horizontal="left"/>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6"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6"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2"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2" xfId="0" applyFont="1" applyFill="1" applyBorder="1" applyAlignment="1" applyProtection="1">
      <alignment vertical="center"/>
      <protection locked="0"/>
    </xf>
    <xf numFmtId="177" fontId="18" fillId="22" borderId="102"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1" fontId="139" fillId="20" borderId="8" xfId="0" applyNumberFormat="1" applyFont="1" applyFill="1" applyBorder="1" applyAlignment="1" applyProtection="1">
      <alignment horizontal="center"/>
      <protection locked="0"/>
    </xf>
    <xf numFmtId="170" fontId="32" fillId="20" borderId="8" xfId="0" applyNumberFormat="1" applyFont="1" applyFill="1" applyBorder="1" applyProtection="1">
      <protection locked="0"/>
    </xf>
    <xf numFmtId="4" fontId="76" fillId="20" borderId="0" xfId="0" applyNumberFormat="1" applyFont="1" applyFill="1" applyBorder="1" applyAlignment="1" applyProtection="1">
      <alignment horizontal="center" vertical="center" wrapText="1"/>
      <protection locked="0"/>
    </xf>
    <xf numFmtId="0" fontId="76" fillId="20" borderId="56" xfId="0" applyFont="1" applyFill="1" applyBorder="1" applyAlignment="1" applyProtection="1">
      <alignment horizontal="center" vertical="center" wrapText="1"/>
      <protection locked="0"/>
    </xf>
    <xf numFmtId="0" fontId="1" fillId="20" borderId="0" xfId="0" applyFont="1" applyFill="1" applyBorder="1" applyAlignment="1" applyProtection="1">
      <alignment horizontal="left" wrapText="1"/>
      <protection locked="0"/>
    </xf>
    <xf numFmtId="3" fontId="32" fillId="20" borderId="10" xfId="0" applyNumberFormat="1" applyFont="1" applyFill="1" applyBorder="1" applyProtection="1">
      <protection locked="0"/>
    </xf>
    <xf numFmtId="0" fontId="36" fillId="2" borderId="10" xfId="0" applyFont="1" applyFill="1" applyBorder="1"/>
    <xf numFmtId="0" fontId="36" fillId="2" borderId="12" xfId="0" applyFont="1" applyFill="1" applyBorder="1"/>
    <xf numFmtId="0" fontId="32" fillId="20" borderId="9" xfId="0" applyFont="1" applyFill="1" applyBorder="1" applyProtection="1">
      <protection locked="0"/>
    </xf>
    <xf numFmtId="3" fontId="32" fillId="20" borderId="107" xfId="0" applyNumberFormat="1" applyFont="1" applyFill="1" applyBorder="1" applyProtection="1">
      <protection locked="0"/>
    </xf>
    <xf numFmtId="0" fontId="36" fillId="2" borderId="88" xfId="0" applyFont="1" applyFill="1" applyBorder="1"/>
    <xf numFmtId="3" fontId="32" fillId="20" borderId="9" xfId="0" applyNumberFormat="1" applyFont="1" applyFill="1" applyBorder="1" applyProtection="1">
      <protection locked="0"/>
    </xf>
    <xf numFmtId="0" fontId="32" fillId="2" borderId="12" xfId="0" applyFont="1" applyFill="1" applyBorder="1"/>
    <xf numFmtId="3" fontId="36" fillId="2" borderId="107" xfId="0" applyNumberFormat="1" applyFont="1" applyFill="1" applyBorder="1"/>
    <xf numFmtId="0" fontId="1" fillId="20" borderId="55" xfId="0" applyFont="1" applyFill="1" applyBorder="1" applyAlignment="1" applyProtection="1">
      <alignment horizontal="left" vertical="center" wrapText="1"/>
      <protection locked="0"/>
    </xf>
    <xf numFmtId="0" fontId="152" fillId="0" borderId="0" xfId="0" applyFont="1" applyAlignment="1">
      <alignment horizontal="center" vertical="center" readingOrder="1"/>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6" fontId="32" fillId="0" borderId="11" xfId="1" applyNumberFormat="1" applyFont="1" applyFill="1" applyBorder="1" applyAlignment="1" applyProtection="1">
      <alignment horizontal="right" vertical="center"/>
    </xf>
    <xf numFmtId="6" fontId="1"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xf>
    <xf numFmtId="6" fontId="7" fillId="2" borderId="0" xfId="1" applyNumberFormat="1" applyFont="1" applyFill="1" applyBorder="1" applyAlignment="1" applyProtection="1">
      <alignment horizontal="right"/>
    </xf>
    <xf numFmtId="6" fontId="6" fillId="2" borderId="0" xfId="1" applyNumberFormat="1" applyFont="1" applyFill="1" applyAlignment="1" applyProtection="1">
      <alignment horizontal="right"/>
    </xf>
    <xf numFmtId="6" fontId="6" fillId="2" borderId="56" xfId="1" applyNumberFormat="1" applyFont="1" applyFill="1" applyBorder="1" applyAlignment="1" applyProtection="1">
      <alignment horizontal="right"/>
    </xf>
    <xf numFmtId="0" fontId="49" fillId="2" borderId="0" xfId="0" applyFont="1" applyFill="1" applyAlignment="1" applyProtection="1">
      <alignment horizontal="left" indent="5"/>
    </xf>
    <xf numFmtId="0" fontId="7" fillId="2" borderId="0" xfId="0" applyFont="1" applyFill="1" applyAlignment="1" applyProtection="1">
      <alignment horizontal="left" indent="5"/>
    </xf>
    <xf numFmtId="0" fontId="60" fillId="2" borderId="0" xfId="0" applyFont="1" applyFill="1" applyAlignment="1" applyProtection="1">
      <alignment horizontal="left"/>
    </xf>
    <xf numFmtId="0" fontId="7" fillId="3" borderId="0" xfId="0" applyFont="1" applyFill="1" applyProtection="1"/>
    <xf numFmtId="172" fontId="7" fillId="2" borderId="0" xfId="2" applyNumberFormat="1" applyFont="1" applyFill="1" applyBorder="1" applyAlignment="1" applyProtection="1"/>
    <xf numFmtId="169" fontId="7" fillId="2" borderId="0" xfId="2" applyNumberFormat="1" applyFont="1" applyFill="1" applyBorder="1" applyAlignment="1" applyProtection="1"/>
    <xf numFmtId="172" fontId="24" fillId="2" borderId="0" xfId="2" applyNumberFormat="1" applyFont="1" applyFill="1" applyBorder="1" applyAlignment="1" applyProtection="1"/>
    <xf numFmtId="5" fontId="6" fillId="0" borderId="8" xfId="0" applyNumberFormat="1" applyFont="1" applyFill="1" applyBorder="1" applyAlignment="1" applyProtection="1"/>
    <xf numFmtId="172" fontId="6" fillId="0" borderId="8" xfId="2" applyNumberFormat="1" applyFont="1" applyFill="1" applyBorder="1" applyAlignment="1" applyProtection="1"/>
    <xf numFmtId="6" fontId="6" fillId="0" borderId="8" xfId="0" applyNumberFormat="1" applyFont="1" applyFill="1" applyBorder="1" applyAlignment="1" applyProtection="1"/>
    <xf numFmtId="6" fontId="7" fillId="0" borderId="8" xfId="0" applyNumberFormat="1" applyFont="1" applyFill="1" applyBorder="1" applyAlignment="1" applyProtection="1"/>
    <xf numFmtId="6" fontId="7" fillId="0" borderId="14" xfId="0" applyNumberFormat="1" applyFont="1" applyFill="1" applyBorder="1" applyAlignment="1" applyProtection="1"/>
    <xf numFmtId="6" fontId="6" fillId="0" borderId="8" xfId="0" applyNumberFormat="1" applyFont="1" applyFill="1" applyBorder="1" applyAlignment="1" applyProtection="1">
      <alignment wrapText="1"/>
    </xf>
    <xf numFmtId="6" fontId="7" fillId="0" borderId="8" xfId="0" applyNumberFormat="1" applyFont="1" applyFill="1" applyBorder="1" applyAlignment="1" applyProtection="1">
      <alignment wrapText="1"/>
    </xf>
    <xf numFmtId="0" fontId="1" fillId="2" borderId="0" xfId="0" applyFont="1" applyFill="1" applyProtection="1"/>
    <xf numFmtId="0" fontId="17" fillId="2" borderId="0" xfId="0" applyFont="1" applyFill="1" applyAlignment="1" applyProtection="1">
      <alignment horizontal="center"/>
    </xf>
    <xf numFmtId="0" fontId="8" fillId="21" borderId="0" xfId="0" applyFont="1" applyFill="1" applyBorder="1" applyProtection="1"/>
    <xf numFmtId="0" fontId="7" fillId="21" borderId="0" xfId="0" applyFont="1" applyFill="1" applyBorder="1" applyProtection="1"/>
    <xf numFmtId="0" fontId="17" fillId="21" borderId="0" xfId="0" applyNumberFormat="1" applyFont="1" applyFill="1" applyBorder="1" applyAlignment="1" applyProtection="1">
      <alignment horizontal="center"/>
    </xf>
    <xf numFmtId="0" fontId="35" fillId="21" borderId="0" xfId="0" applyFont="1" applyFill="1" applyBorder="1" applyAlignment="1" applyProtection="1">
      <alignment horizontal="center" vertical="center" wrapText="1"/>
    </xf>
    <xf numFmtId="165" fontId="30" fillId="21" borderId="0" xfId="0" applyNumberFormat="1" applyFont="1" applyFill="1" applyBorder="1" applyAlignment="1" applyProtection="1">
      <alignment horizontal="center" vertical="center" wrapText="1"/>
    </xf>
    <xf numFmtId="0" fontId="7" fillId="21" borderId="0" xfId="0" applyFont="1" applyFill="1" applyProtection="1"/>
    <xf numFmtId="0" fontId="7" fillId="21" borderId="0" xfId="0" applyNumberFormat="1" applyFont="1" applyFill="1" applyBorder="1" applyAlignment="1" applyProtection="1">
      <alignment horizontal="center"/>
    </xf>
    <xf numFmtId="0" fontId="7" fillId="21" borderId="0" xfId="0" applyNumberFormat="1" applyFont="1" applyFill="1" applyAlignment="1" applyProtection="1">
      <alignment horizontal="center"/>
    </xf>
    <xf numFmtId="39" fontId="32" fillId="21" borderId="0" xfId="0" applyNumberFormat="1" applyFont="1" applyFill="1" applyBorder="1" applyProtection="1"/>
    <xf numFmtId="0" fontId="120" fillId="21" borderId="0" xfId="0" applyFont="1" applyFill="1" applyBorder="1" applyProtection="1"/>
    <xf numFmtId="0" fontId="34" fillId="21" borderId="0" xfId="0" applyFont="1" applyFill="1" applyProtection="1"/>
    <xf numFmtId="0" fontId="1" fillId="2" borderId="0" xfId="0" applyNumberFormat="1" applyFont="1" applyFill="1" applyBorder="1" applyAlignment="1" applyProtection="1">
      <alignment horizontal="left"/>
    </xf>
    <xf numFmtId="168" fontId="32" fillId="2" borderId="0" xfId="0" applyNumberFormat="1" applyFont="1" applyFill="1" applyBorder="1" applyAlignment="1" applyProtection="1">
      <alignment horizontal="right"/>
    </xf>
    <xf numFmtId="0" fontId="17" fillId="2" borderId="0" xfId="0" applyNumberFormat="1" applyFont="1" applyFill="1" applyBorder="1" applyAlignment="1" applyProtection="1">
      <alignment horizontal="left" wrapText="1"/>
    </xf>
    <xf numFmtId="185" fontId="120" fillId="21" borderId="0" xfId="0" applyNumberFormat="1" applyFont="1" applyFill="1" applyProtection="1"/>
    <xf numFmtId="165" fontId="32" fillId="21" borderId="0" xfId="0" applyNumberFormat="1" applyFont="1" applyFill="1" applyAlignment="1" applyProtection="1">
      <alignment horizontal="left"/>
    </xf>
    <xf numFmtId="0" fontId="32" fillId="21" borderId="0" xfId="0" applyFont="1" applyFill="1" applyAlignment="1" applyProtection="1">
      <alignment horizontal="left"/>
    </xf>
    <xf numFmtId="0" fontId="7" fillId="21" borderId="0" xfId="0" applyFont="1" applyFill="1" applyAlignment="1" applyProtection="1">
      <alignment horizontal="left"/>
    </xf>
    <xf numFmtId="0" fontId="1" fillId="13" borderId="8" xfId="0" applyNumberFormat="1" applyFont="1" applyFill="1" applyBorder="1" applyAlignment="1" applyProtection="1">
      <alignment horizontal="left"/>
    </xf>
    <xf numFmtId="0" fontId="30" fillId="13" borderId="8" xfId="0" applyFont="1" applyFill="1" applyBorder="1" applyAlignment="1" applyProtection="1">
      <alignment horizontal="center"/>
    </xf>
    <xf numFmtId="165" fontId="36" fillId="13" borderId="8" xfId="0" applyNumberFormat="1" applyFont="1" applyFill="1" applyBorder="1" applyAlignment="1" applyProtection="1">
      <alignment horizontal="right"/>
    </xf>
    <xf numFmtId="165" fontId="32" fillId="13" borderId="8" xfId="0" applyNumberFormat="1" applyFont="1" applyFill="1" applyBorder="1" applyAlignment="1" applyProtection="1">
      <alignment horizontal="right"/>
    </xf>
    <xf numFmtId="6" fontId="32" fillId="0" borderId="8" xfId="0" applyNumberFormat="1" applyFont="1" applyFill="1" applyBorder="1" applyAlignment="1" applyProtection="1">
      <alignment horizontal="right"/>
    </xf>
    <xf numFmtId="165" fontId="11" fillId="2" borderId="0" xfId="11" applyNumberFormat="1" applyFont="1" applyFill="1" applyAlignment="1" applyProtection="1">
      <alignment horizontal="left" wrapText="1"/>
    </xf>
    <xf numFmtId="0" fontId="8" fillId="2" borderId="0" xfId="0" applyFont="1" applyFill="1" applyAlignment="1" applyProtection="1">
      <alignment horizontal="left"/>
    </xf>
    <xf numFmtId="165" fontId="32" fillId="2" borderId="0" xfId="0" applyNumberFormat="1" applyFont="1" applyFill="1" applyAlignment="1" applyProtection="1"/>
    <xf numFmtId="165" fontId="32" fillId="2" borderId="0" xfId="0" applyNumberFormat="1" applyFont="1" applyFill="1" applyBorder="1" applyAlignment="1" applyProtection="1"/>
    <xf numFmtId="165" fontId="35"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center" vertical="center" wrapText="1"/>
    </xf>
    <xf numFmtId="165" fontId="30" fillId="0" borderId="0" xfId="0" applyNumberFormat="1" applyFont="1" applyFill="1" applyBorder="1" applyAlignment="1" applyProtection="1">
      <alignment horizontal="left" vertical="center" wrapText="1"/>
    </xf>
    <xf numFmtId="165" fontId="30" fillId="2" borderId="0" xfId="0" applyNumberFormat="1" applyFont="1" applyFill="1" applyAlignment="1" applyProtection="1">
      <alignment horizontal="left" vertical="center" wrapText="1"/>
    </xf>
    <xf numFmtId="0" fontId="30" fillId="2" borderId="0" xfId="0" applyFont="1" applyFill="1" applyAlignment="1" applyProtection="1">
      <alignment horizontal="left" vertical="center" wrapText="1"/>
    </xf>
    <xf numFmtId="0" fontId="7" fillId="2" borderId="0" xfId="0" applyFont="1" applyFill="1" applyBorder="1" applyAlignment="1" applyProtection="1">
      <alignment horizontal="left"/>
    </xf>
    <xf numFmtId="0" fontId="8" fillId="2" borderId="0" xfId="0" applyFont="1" applyFill="1" applyBorder="1" applyAlignment="1" applyProtection="1">
      <alignment horizontal="left"/>
    </xf>
    <xf numFmtId="165" fontId="32" fillId="0" borderId="0" xfId="0" applyNumberFormat="1" applyFont="1" applyFill="1" applyBorder="1" applyAlignment="1" applyProtection="1"/>
    <xf numFmtId="165" fontId="32" fillId="0" borderId="0" xfId="0" applyNumberFormat="1" applyFont="1" applyFill="1" applyBorder="1" applyAlignment="1" applyProtection="1">
      <alignment horizontal="left"/>
    </xf>
    <xf numFmtId="0" fontId="7" fillId="2" borderId="0" xfId="0" applyFont="1" applyFill="1" applyBorder="1" applyAlignment="1" applyProtection="1">
      <alignment horizontal="left" vertical="center"/>
    </xf>
    <xf numFmtId="165" fontId="32" fillId="0" borderId="0" xfId="0" applyNumberFormat="1" applyFont="1" applyFill="1" applyBorder="1" applyAlignment="1" applyProtection="1">
      <alignment vertical="center"/>
    </xf>
    <xf numFmtId="165" fontId="32" fillId="0" borderId="0" xfId="0" applyNumberFormat="1" applyFont="1" applyFill="1" applyBorder="1" applyAlignment="1" applyProtection="1">
      <alignment horizontal="right"/>
    </xf>
    <xf numFmtId="165" fontId="32" fillId="0" borderId="0" xfId="0" applyNumberFormat="1" applyFont="1" applyFill="1" applyBorder="1" applyAlignment="1" applyProtection="1">
      <alignment horizontal="left" vertical="center"/>
    </xf>
    <xf numFmtId="165" fontId="32" fillId="2" borderId="0" xfId="0" applyNumberFormat="1" applyFont="1" applyFill="1" applyAlignment="1" applyProtection="1">
      <alignment horizontal="left" vertical="center"/>
    </xf>
    <xf numFmtId="0" fontId="32" fillId="2" borderId="0" xfId="0" applyFont="1" applyFill="1" applyAlignment="1" applyProtection="1">
      <alignment horizontal="left" vertical="center"/>
    </xf>
    <xf numFmtId="0" fontId="7" fillId="2" borderId="0" xfId="0" applyFont="1" applyFill="1" applyAlignment="1" applyProtection="1">
      <alignment horizontal="left" vertical="center"/>
    </xf>
    <xf numFmtId="0" fontId="17" fillId="2" borderId="0" xfId="11" applyNumberFormat="1"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175" fontId="30" fillId="0" borderId="0" xfId="0" applyNumberFormat="1" applyFont="1" applyFill="1" applyBorder="1" applyAlignment="1" applyProtection="1">
      <alignment horizontal="center" vertical="center" wrapText="1"/>
    </xf>
    <xf numFmtId="175" fontId="32" fillId="0" borderId="0" xfId="0" applyNumberFormat="1" applyFont="1" applyFill="1" applyBorder="1" applyAlignment="1" applyProtection="1">
      <alignment horizontal="left" vertical="center"/>
    </xf>
    <xf numFmtId="165" fontId="7" fillId="0" borderId="0" xfId="0" applyNumberFormat="1" applyFont="1" applyFill="1" applyBorder="1" applyAlignment="1" applyProtection="1"/>
    <xf numFmtId="165" fontId="7" fillId="0" borderId="0" xfId="0" applyNumberFormat="1" applyFont="1" applyFill="1" applyBorder="1" applyAlignment="1" applyProtection="1">
      <alignment horizontal="left"/>
    </xf>
    <xf numFmtId="165" fontId="7" fillId="2" borderId="0" xfId="0" applyNumberFormat="1" applyFont="1" applyFill="1" applyAlignment="1" applyProtection="1">
      <alignment horizontal="left"/>
    </xf>
    <xf numFmtId="165" fontId="7" fillId="2" borderId="0" xfId="0" applyNumberFormat="1" applyFont="1" applyFill="1" applyBorder="1" applyAlignment="1" applyProtection="1"/>
    <xf numFmtId="165" fontId="7" fillId="2" borderId="0" xfId="0" applyNumberFormat="1" applyFont="1" applyFill="1" applyBorder="1" applyAlignment="1" applyProtection="1">
      <alignment horizontal="left"/>
    </xf>
    <xf numFmtId="165" fontId="7" fillId="2" borderId="0" xfId="0" applyNumberFormat="1" applyFont="1" applyFill="1" applyAlignment="1" applyProtection="1"/>
    <xf numFmtId="0" fontId="1" fillId="13" borderId="8"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30" fillId="0" borderId="8" xfId="0" applyFont="1" applyFill="1" applyBorder="1" applyAlignment="1" applyProtection="1">
      <alignment horizontal="center"/>
    </xf>
    <xf numFmtId="165" fontId="36" fillId="0" borderId="8" xfId="0" applyNumberFormat="1" applyFont="1" applyFill="1" applyBorder="1" applyAlignment="1" applyProtection="1">
      <alignment horizontal="right"/>
    </xf>
    <xf numFmtId="165" fontId="32" fillId="2" borderId="8" xfId="0" applyNumberFormat="1" applyFont="1" applyFill="1" applyBorder="1" applyAlignment="1" applyProtection="1">
      <alignment horizontal="right"/>
    </xf>
    <xf numFmtId="0" fontId="1" fillId="13" borderId="8" xfId="0" applyNumberFormat="1" applyFont="1" applyFill="1" applyBorder="1" applyAlignment="1" applyProtection="1">
      <alignment horizontal="left" wrapText="1"/>
    </xf>
    <xf numFmtId="0" fontId="30" fillId="13" borderId="8" xfId="0" applyFont="1" applyFill="1" applyBorder="1" applyAlignment="1" applyProtection="1">
      <alignment horizontal="center" wrapText="1"/>
    </xf>
    <xf numFmtId="49" fontId="30" fillId="0" borderId="8" xfId="0" applyNumberFormat="1" applyFont="1" applyFill="1" applyBorder="1" applyAlignment="1" applyProtection="1">
      <alignment horizontal="center"/>
    </xf>
    <xf numFmtId="165" fontId="1" fillId="13" borderId="8" xfId="0" applyNumberFormat="1" applyFont="1" applyFill="1" applyBorder="1" applyAlignment="1" applyProtection="1">
      <alignment horizontal="right"/>
    </xf>
    <xf numFmtId="0" fontId="5" fillId="2" borderId="0" xfId="0" applyFont="1" applyFill="1" applyBorder="1" applyProtection="1"/>
    <xf numFmtId="3" fontId="32" fillId="2" borderId="13" xfId="0" applyNumberFormat="1" applyFont="1" applyFill="1" applyBorder="1" applyProtection="1"/>
    <xf numFmtId="0" fontId="32" fillId="2" borderId="7" xfId="0" applyFont="1" applyFill="1" applyBorder="1" applyProtection="1"/>
    <xf numFmtId="0" fontId="32" fillId="2" borderId="32" xfId="0" applyFont="1" applyFill="1" applyBorder="1" applyProtection="1"/>
    <xf numFmtId="0" fontId="32" fillId="2" borderId="13" xfId="0" applyFont="1" applyFill="1" applyBorder="1" applyProtection="1"/>
    <xf numFmtId="0" fontId="32" fillId="2" borderId="46" xfId="0" applyFont="1" applyFill="1" applyBorder="1" applyProtection="1"/>
    <xf numFmtId="167" fontId="6" fillId="2" borderId="0" xfId="1" applyFont="1" applyFill="1" applyBorder="1" applyProtection="1"/>
    <xf numFmtId="43" fontId="6" fillId="2" borderId="0" xfId="0" applyNumberFormat="1" applyFont="1" applyFill="1" applyBorder="1" applyProtection="1"/>
    <xf numFmtId="186" fontId="6" fillId="2" borderId="0" xfId="0" applyNumberFormat="1" applyFont="1" applyFill="1" applyBorder="1" applyProtection="1"/>
    <xf numFmtId="169" fontId="6" fillId="2" borderId="0" xfId="1" applyNumberFormat="1" applyFont="1" applyFill="1" applyBorder="1" applyProtection="1"/>
    <xf numFmtId="169" fontId="6" fillId="2" borderId="0" xfId="0" applyNumberFormat="1" applyFont="1" applyFill="1" applyBorder="1" applyProtection="1"/>
    <xf numFmtId="3" fontId="32" fillId="2" borderId="62" xfId="0" applyNumberFormat="1" applyFont="1" applyFill="1" applyBorder="1" applyAlignment="1" applyProtection="1">
      <alignment horizontal="center" vertical="center" wrapText="1"/>
    </xf>
    <xf numFmtId="3" fontId="32" fillId="2" borderId="52" xfId="0" applyNumberFormat="1" applyFont="1" applyFill="1" applyBorder="1" applyAlignment="1" applyProtection="1">
      <alignment horizontal="center" vertical="center" wrapText="1"/>
    </xf>
    <xf numFmtId="3" fontId="32" fillId="2" borderId="59" xfId="0" applyNumberFormat="1" applyFont="1" applyFill="1" applyBorder="1" applyAlignment="1" applyProtection="1">
      <alignment horizontal="center" vertical="center" wrapText="1"/>
    </xf>
    <xf numFmtId="3" fontId="32" fillId="2" borderId="31" xfId="0" applyNumberFormat="1" applyFont="1" applyFill="1" applyBorder="1" applyAlignment="1" applyProtection="1">
      <alignment horizontal="center" vertical="center" wrapText="1"/>
    </xf>
    <xf numFmtId="3" fontId="32" fillId="2" borderId="14" xfId="0" applyNumberFormat="1" applyFont="1" applyFill="1" applyBorder="1" applyAlignment="1" applyProtection="1">
      <alignment horizontal="center" vertical="center" wrapText="1"/>
    </xf>
    <xf numFmtId="4" fontId="17" fillId="2" borderId="34" xfId="0" applyNumberFormat="1" applyFont="1" applyFill="1" applyBorder="1" applyAlignment="1" applyProtection="1">
      <alignment horizontal="center" vertical="center" wrapText="1"/>
    </xf>
    <xf numFmtId="3" fontId="36" fillId="2" borderId="52" xfId="0" applyNumberFormat="1" applyFont="1" applyFill="1" applyBorder="1" applyAlignment="1" applyProtection="1">
      <alignment horizontal="center" vertical="center" wrapText="1"/>
    </xf>
    <xf numFmtId="4" fontId="83" fillId="2" borderId="52" xfId="0" applyNumberFormat="1" applyFont="1" applyFill="1" applyBorder="1" applyAlignment="1" applyProtection="1">
      <alignment horizontal="center" vertical="center" wrapText="1"/>
    </xf>
    <xf numFmtId="4" fontId="83" fillId="2" borderId="32" xfId="0" applyNumberFormat="1" applyFont="1" applyFill="1" applyBorder="1" applyAlignment="1" applyProtection="1">
      <alignment horizontal="center" vertical="center" wrapText="1"/>
    </xf>
    <xf numFmtId="0" fontId="32" fillId="2" borderId="32" xfId="0" applyFont="1" applyFill="1" applyBorder="1" applyAlignment="1" applyProtection="1">
      <alignment horizontal="center" vertical="center" wrapText="1"/>
    </xf>
    <xf numFmtId="165" fontId="36" fillId="2" borderId="31" xfId="0" applyNumberFormat="1" applyFont="1" applyFill="1" applyBorder="1" applyProtection="1"/>
    <xf numFmtId="165" fontId="36" fillId="2" borderId="52" xfId="0" applyNumberFormat="1" applyFont="1" applyFill="1" applyBorder="1" applyProtection="1"/>
    <xf numFmtId="0" fontId="32" fillId="2" borderId="58" xfId="0" applyFont="1" applyFill="1" applyBorder="1" applyAlignment="1" applyProtection="1">
      <alignment horizontal="center" vertical="center" wrapText="1"/>
    </xf>
    <xf numFmtId="3" fontId="36" fillId="2" borderId="59" xfId="0" applyNumberFormat="1" applyFont="1" applyFill="1" applyBorder="1" applyAlignment="1" applyProtection="1">
      <alignment horizontal="center" vertical="center" wrapText="1"/>
    </xf>
    <xf numFmtId="4" fontId="83" fillId="2" borderId="59" xfId="0" applyNumberFormat="1" applyFont="1" applyFill="1" applyBorder="1" applyAlignment="1" applyProtection="1">
      <alignment horizontal="center" vertical="center" wrapText="1"/>
    </xf>
    <xf numFmtId="4" fontId="83" fillId="2" borderId="13"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165" fontId="36" fillId="2" borderId="14" xfId="0" applyNumberFormat="1" applyFont="1" applyFill="1" applyBorder="1" applyProtection="1"/>
    <xf numFmtId="165" fontId="36" fillId="2" borderId="59" xfId="0" applyNumberFormat="1" applyFont="1" applyFill="1" applyBorder="1" applyProtection="1"/>
    <xf numFmtId="0" fontId="32" fillId="2" borderId="60" xfId="0" applyFont="1" applyFill="1" applyBorder="1" applyAlignment="1" applyProtection="1">
      <alignment horizontal="center" vertical="center" wrapText="1"/>
    </xf>
    <xf numFmtId="165" fontId="10" fillId="2" borderId="39" xfId="0" applyNumberFormat="1" applyFont="1" applyFill="1" applyBorder="1" applyAlignment="1" applyProtection="1">
      <alignment horizontal="center"/>
    </xf>
    <xf numFmtId="165" fontId="7" fillId="2" borderId="0" xfId="0" applyNumberFormat="1" applyFont="1" applyFill="1" applyBorder="1" applyAlignment="1" applyProtection="1">
      <alignment horizontal="center"/>
    </xf>
    <xf numFmtId="165" fontId="7" fillId="2" borderId="38" xfId="0" applyNumberFormat="1" applyFont="1" applyFill="1" applyBorder="1" applyAlignment="1" applyProtection="1">
      <alignment horizontal="center"/>
    </xf>
    <xf numFmtId="165" fontId="7" fillId="2" borderId="0" xfId="0" applyNumberFormat="1" applyFont="1" applyFill="1" applyBorder="1" applyAlignment="1" applyProtection="1">
      <alignment horizontal="left" wrapText="1"/>
    </xf>
    <xf numFmtId="165" fontId="10" fillId="2" borderId="39" xfId="0" applyNumberFormat="1" applyFont="1" applyFill="1" applyBorder="1" applyAlignment="1" applyProtection="1">
      <alignment horizontal="center" wrapText="1"/>
    </xf>
    <xf numFmtId="165" fontId="7" fillId="2" borderId="0" xfId="0" applyNumberFormat="1" applyFont="1" applyFill="1" applyBorder="1" applyAlignment="1" applyProtection="1">
      <alignment horizontal="center" wrapText="1"/>
    </xf>
    <xf numFmtId="165" fontId="69" fillId="2" borderId="39"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wrapText="1"/>
    </xf>
    <xf numFmtId="165" fontId="70" fillId="2" borderId="0" xfId="0" applyNumberFormat="1" applyFont="1" applyFill="1" applyBorder="1" applyAlignment="1" applyProtection="1">
      <alignment horizontal="center"/>
    </xf>
    <xf numFmtId="165" fontId="70" fillId="2" borderId="38" xfId="0" applyNumberFormat="1" applyFont="1" applyFill="1" applyBorder="1" applyAlignment="1" applyProtection="1">
      <alignment horizontal="center"/>
    </xf>
    <xf numFmtId="165" fontId="70" fillId="2" borderId="2"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wrapText="1"/>
    </xf>
    <xf numFmtId="165" fontId="30" fillId="2" borderId="2" xfId="0" applyNumberFormat="1" applyFont="1" applyFill="1" applyBorder="1" applyAlignment="1" applyProtection="1">
      <alignment horizontal="left"/>
    </xf>
    <xf numFmtId="165" fontId="34" fillId="2" borderId="38" xfId="0" applyNumberFormat="1" applyFont="1" applyFill="1" applyBorder="1" applyAlignment="1" applyProtection="1">
      <alignment horizontal="left" wrapText="1"/>
    </xf>
    <xf numFmtId="165" fontId="69"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wrapText="1"/>
    </xf>
    <xf numFmtId="165" fontId="70" fillId="2" borderId="2" xfId="0" applyNumberFormat="1" applyFont="1" applyFill="1" applyBorder="1" applyAlignment="1" applyProtection="1">
      <alignment horizontal="center"/>
    </xf>
    <xf numFmtId="165" fontId="34" fillId="2" borderId="38" xfId="0" applyNumberFormat="1" applyFont="1" applyFill="1" applyBorder="1" applyAlignment="1" applyProtection="1">
      <alignment horizontal="left"/>
    </xf>
    <xf numFmtId="165" fontId="70" fillId="2" borderId="38" xfId="0" applyNumberFormat="1" applyFont="1" applyFill="1" applyBorder="1" applyAlignment="1" applyProtection="1">
      <alignment horizontal="left"/>
    </xf>
    <xf numFmtId="165" fontId="69" fillId="2" borderId="2" xfId="0" applyNumberFormat="1" applyFont="1" applyFill="1" applyBorder="1" applyAlignment="1" applyProtection="1">
      <alignment horizontal="center"/>
    </xf>
    <xf numFmtId="0" fontId="17" fillId="2" borderId="8" xfId="0" applyFont="1" applyFill="1" applyBorder="1" applyAlignment="1" applyProtection="1">
      <alignment horizontal="center" vertical="top" wrapText="1"/>
    </xf>
    <xf numFmtId="0" fontId="5" fillId="2" borderId="0" xfId="0" applyFont="1" applyFill="1" applyProtection="1"/>
    <xf numFmtId="0" fontId="1" fillId="2" borderId="0" xfId="0" applyFont="1" applyFill="1" applyAlignment="1" applyProtection="1">
      <alignment vertical="center"/>
    </xf>
    <xf numFmtId="6" fontId="1" fillId="0" borderId="8" xfId="0" applyNumberFormat="1" applyFont="1" applyFill="1" applyBorder="1" applyProtection="1"/>
    <xf numFmtId="6" fontId="36" fillId="0" borderId="8" xfId="0" applyNumberFormat="1" applyFont="1" applyFill="1" applyBorder="1" applyProtection="1"/>
    <xf numFmtId="0" fontId="36" fillId="2" borderId="0" xfId="0" applyFont="1" applyFill="1" applyProtection="1"/>
    <xf numFmtId="0" fontId="36" fillId="2" borderId="0" xfId="0" applyFont="1" applyFill="1" applyAlignment="1" applyProtection="1">
      <alignment vertical="center"/>
    </xf>
    <xf numFmtId="6" fontId="36" fillId="2" borderId="0" xfId="0" applyNumberFormat="1" applyFont="1" applyFill="1" applyProtection="1"/>
    <xf numFmtId="0" fontId="70" fillId="2" borderId="0" xfId="0" applyFont="1" applyFill="1" applyProtection="1"/>
    <xf numFmtId="0" fontId="69" fillId="2" borderId="0" xfId="0" applyFont="1" applyFill="1" applyProtection="1"/>
    <xf numFmtId="6" fontId="69" fillId="2" borderId="0" xfId="0" applyNumberFormat="1" applyFont="1" applyFill="1" applyBorder="1" applyProtection="1"/>
    <xf numFmtId="6" fontId="70" fillId="2" borderId="0" xfId="1" applyNumberFormat="1" applyFont="1" applyFill="1" applyBorder="1" applyAlignment="1" applyProtection="1">
      <alignment horizontal="right"/>
    </xf>
    <xf numFmtId="0" fontId="17" fillId="2" borderId="0" xfId="0" applyFont="1" applyFill="1" applyBorder="1" applyAlignment="1" applyProtection="1">
      <alignment vertical="center"/>
    </xf>
    <xf numFmtId="6" fontId="66" fillId="2" borderId="0" xfId="0" applyNumberFormat="1" applyFont="1" applyFill="1" applyBorder="1" applyAlignment="1" applyProtection="1">
      <alignment vertical="center"/>
    </xf>
    <xf numFmtId="0" fontId="70" fillId="2" borderId="0" xfId="0" applyFont="1" applyFill="1" applyBorder="1" applyProtection="1"/>
    <xf numFmtId="0" fontId="69" fillId="2" borderId="0" xfId="0" applyFont="1" applyFill="1" applyBorder="1" applyProtection="1"/>
    <xf numFmtId="6" fontId="87" fillId="2" borderId="0" xfId="0" applyNumberFormat="1" applyFont="1" applyFill="1" applyBorder="1" applyProtection="1"/>
    <xf numFmtId="171" fontId="30" fillId="2" borderId="0" xfId="0" applyNumberFormat="1" applyFont="1" applyFill="1" applyBorder="1" applyProtection="1"/>
    <xf numFmtId="0" fontId="30" fillId="2" borderId="0" xfId="0" applyFont="1" applyFill="1" applyBorder="1" applyProtection="1"/>
    <xf numFmtId="0" fontId="39" fillId="2" borderId="0" xfId="0" applyFont="1" applyFill="1" applyAlignment="1" applyProtection="1">
      <alignment vertical="top" wrapText="1"/>
    </xf>
    <xf numFmtId="0" fontId="49" fillId="2" borderId="0" xfId="0" applyFont="1" applyFill="1" applyAlignment="1" applyProtection="1">
      <alignment horizontal="left" indent="10"/>
    </xf>
    <xf numFmtId="0" fontId="7" fillId="2" borderId="0" xfId="0" applyFont="1" applyFill="1" applyAlignment="1" applyProtection="1">
      <alignment horizontal="left" indent="10"/>
    </xf>
    <xf numFmtId="0" fontId="7" fillId="2" borderId="0" xfId="0" applyFont="1" applyFill="1" applyAlignment="1" applyProtection="1">
      <alignment horizontal="center"/>
    </xf>
    <xf numFmtId="0" fontId="60" fillId="2" borderId="0" xfId="0" applyFont="1" applyFill="1" applyAlignment="1" applyProtection="1">
      <alignment horizontal="left" indent="5"/>
    </xf>
    <xf numFmtId="0" fontId="7" fillId="3" borderId="0" xfId="0" applyFont="1" applyFill="1" applyAlignment="1" applyProtection="1">
      <alignment horizontal="center"/>
    </xf>
    <xf numFmtId="0" fontId="23" fillId="2" borderId="0" xfId="0" applyNumberFormat="1" applyFont="1" applyFill="1" applyAlignment="1" applyProtection="1">
      <alignment horizontal="left"/>
    </xf>
    <xf numFmtId="0" fontId="6" fillId="2" borderId="0" xfId="0" applyFont="1" applyFill="1" applyAlignment="1" applyProtection="1">
      <alignment horizontal="left" wrapText="1"/>
    </xf>
    <xf numFmtId="6" fontId="6" fillId="2" borderId="0" xfId="0" applyNumberFormat="1" applyFont="1" applyFill="1" applyBorder="1" applyAlignment="1" applyProtection="1">
      <alignment horizontal="center"/>
    </xf>
    <xf numFmtId="6" fontId="6" fillId="2" borderId="0" xfId="0" applyNumberFormat="1" applyFont="1" applyFill="1" applyBorder="1" applyAlignment="1" applyProtection="1">
      <alignment horizontal="right"/>
    </xf>
    <xf numFmtId="0" fontId="6" fillId="2" borderId="0" xfId="0" applyFont="1" applyFill="1" applyAlignment="1" applyProtection="1">
      <alignment horizontal="center"/>
    </xf>
    <xf numFmtId="6" fontId="6" fillId="2" borderId="0" xfId="0" applyNumberFormat="1" applyFont="1" applyFill="1" applyAlignment="1" applyProtection="1">
      <alignment horizontal="center"/>
    </xf>
    <xf numFmtId="6" fontId="6" fillId="2" borderId="0" xfId="0" applyNumberFormat="1" applyFont="1" applyFill="1" applyProtection="1"/>
    <xf numFmtId="0" fontId="14" fillId="2" borderId="0" xfId="0" applyFont="1" applyFill="1" applyProtection="1"/>
    <xf numFmtId="0" fontId="6" fillId="2" borderId="0" xfId="0" applyNumberFormat="1" applyFont="1" applyFill="1" applyAlignment="1" applyProtection="1">
      <alignment horizontal="left"/>
    </xf>
    <xf numFmtId="0" fontId="20" fillId="2" borderId="0" xfId="0" applyNumberFormat="1" applyFont="1" applyFill="1" applyAlignment="1" applyProtection="1">
      <alignment horizontal="left"/>
    </xf>
    <xf numFmtId="0" fontId="5" fillId="2" borderId="0" xfId="0" applyFont="1" applyFill="1" applyBorder="1" applyAlignment="1" applyProtection="1">
      <alignment wrapText="1"/>
    </xf>
    <xf numFmtId="6" fontId="5" fillId="2" borderId="0" xfId="0" applyNumberFormat="1" applyFont="1" applyFill="1" applyBorder="1" applyAlignment="1" applyProtection="1">
      <alignment horizontal="center" wrapText="1"/>
    </xf>
    <xf numFmtId="6" fontId="5" fillId="2" borderId="0" xfId="0" applyNumberFormat="1" applyFont="1" applyFill="1" applyBorder="1" applyAlignment="1" applyProtection="1">
      <alignment horizontal="left" wrapText="1"/>
    </xf>
    <xf numFmtId="6" fontId="5" fillId="2" borderId="0" xfId="0" applyNumberFormat="1" applyFont="1" applyFill="1" applyBorder="1" applyAlignment="1" applyProtection="1"/>
    <xf numFmtId="0" fontId="14" fillId="2" borderId="0" xfId="0" applyFont="1" applyFill="1" applyBorder="1" applyProtection="1"/>
    <xf numFmtId="0" fontId="106" fillId="2" borderId="0" xfId="0" applyFont="1" applyFill="1" applyBorder="1" applyAlignment="1" applyProtection="1">
      <alignment wrapText="1"/>
    </xf>
    <xf numFmtId="0" fontId="106" fillId="2" borderId="0" xfId="0" applyNumberFormat="1" applyFont="1" applyFill="1" applyBorder="1" applyAlignment="1" applyProtection="1">
      <alignment horizontal="center"/>
    </xf>
    <xf numFmtId="0" fontId="18" fillId="2" borderId="0" xfId="0" applyNumberFormat="1" applyFont="1" applyFill="1" applyBorder="1" applyProtection="1"/>
    <xf numFmtId="0" fontId="107" fillId="2" borderId="0" xfId="0" applyNumberFormat="1" applyFont="1" applyFill="1" applyBorder="1" applyProtection="1"/>
    <xf numFmtId="6" fontId="17" fillId="2" borderId="4" xfId="0" applyNumberFormat="1" applyFont="1" applyFill="1" applyBorder="1" applyAlignment="1" applyProtection="1">
      <alignment horizontal="center" vertical="center" wrapText="1"/>
    </xf>
    <xf numFmtId="165" fontId="17" fillId="2" borderId="4"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6" fontId="32" fillId="2" borderId="0" xfId="1" applyNumberFormat="1" applyFont="1" applyFill="1" applyBorder="1" applyAlignment="1" applyProtection="1">
      <alignment horizontal="right" vertical="center"/>
    </xf>
    <xf numFmtId="6" fontId="83" fillId="2" borderId="0" xfId="1" applyNumberFormat="1" applyFont="1" applyFill="1" applyBorder="1" applyAlignment="1" applyProtection="1">
      <alignment horizontal="center" vertical="center"/>
    </xf>
    <xf numFmtId="6" fontId="32" fillId="2" borderId="0" xfId="0" applyNumberFormat="1" applyFont="1" applyFill="1" applyBorder="1" applyAlignment="1" applyProtection="1">
      <alignment horizontal="center" vertical="center"/>
    </xf>
    <xf numFmtId="6" fontId="36" fillId="17" borderId="0" xfId="0" applyNumberFormat="1" applyFont="1" applyFill="1" applyBorder="1" applyAlignment="1" applyProtection="1">
      <alignment vertical="center"/>
    </xf>
    <xf numFmtId="6" fontId="32" fillId="2" borderId="52" xfId="1" applyNumberFormat="1" applyFont="1" applyFill="1" applyBorder="1" applyAlignment="1" applyProtection="1">
      <alignment horizontal="right" vertical="center"/>
    </xf>
    <xf numFmtId="6" fontId="83" fillId="2" borderId="52" xfId="1" applyNumberFormat="1" applyFont="1" applyFill="1" applyBorder="1" applyAlignment="1" applyProtection="1">
      <alignment horizontal="center" vertical="center"/>
    </xf>
    <xf numFmtId="6" fontId="32" fillId="2" borderId="52" xfId="0" applyNumberFormat="1" applyFont="1" applyFill="1" applyBorder="1" applyAlignment="1" applyProtection="1">
      <alignment horizontal="center" vertical="center"/>
    </xf>
    <xf numFmtId="6" fontId="36" fillId="17" borderId="52" xfId="0" applyNumberFormat="1" applyFont="1" applyFill="1" applyBorder="1" applyAlignment="1" applyProtection="1">
      <alignment vertical="center"/>
    </xf>
    <xf numFmtId="0" fontId="32" fillId="10" borderId="68" xfId="0" applyNumberFormat="1" applyFont="1" applyFill="1" applyBorder="1" applyAlignment="1" applyProtection="1">
      <alignment horizontal="left"/>
    </xf>
    <xf numFmtId="0" fontId="32" fillId="10" borderId="68" xfId="0" applyFont="1" applyFill="1" applyBorder="1" applyAlignment="1" applyProtection="1">
      <alignment horizontal="left" wrapText="1"/>
    </xf>
    <xf numFmtId="6" fontId="32" fillId="2" borderId="68" xfId="0" applyNumberFormat="1" applyFont="1" applyFill="1" applyBorder="1" applyAlignment="1" applyProtection="1">
      <alignment horizontal="center" vertical="center"/>
    </xf>
    <xf numFmtId="6" fontId="32" fillId="2" borderId="68" xfId="0" applyNumberFormat="1" applyFont="1" applyFill="1" applyBorder="1" applyAlignment="1" applyProtection="1">
      <alignment horizontal="right" vertical="center"/>
    </xf>
    <xf numFmtId="6" fontId="32" fillId="2" borderId="68" xfId="0" applyNumberFormat="1" applyFont="1" applyFill="1" applyBorder="1" applyAlignment="1" applyProtection="1">
      <alignment vertical="center"/>
    </xf>
    <xf numFmtId="6" fontId="36" fillId="0" borderId="68" xfId="0" applyNumberFormat="1" applyFont="1" applyFill="1" applyBorder="1" applyAlignment="1" applyProtection="1">
      <alignment vertical="center"/>
    </xf>
    <xf numFmtId="6" fontId="32" fillId="2" borderId="0" xfId="0" applyNumberFormat="1" applyFont="1" applyFill="1" applyBorder="1" applyAlignment="1" applyProtection="1">
      <alignment horizontal="center"/>
    </xf>
    <xf numFmtId="6" fontId="32" fillId="2" borderId="0" xfId="0" applyNumberFormat="1" applyFont="1" applyFill="1" applyBorder="1" applyAlignment="1" applyProtection="1">
      <alignment horizontal="right"/>
    </xf>
    <xf numFmtId="6" fontId="32" fillId="2" borderId="0" xfId="0" applyNumberFormat="1" applyFont="1" applyFill="1" applyBorder="1" applyProtection="1"/>
    <xf numFmtId="0" fontId="36" fillId="2" borderId="0" xfId="0" applyFont="1" applyFill="1" applyBorder="1" applyProtection="1"/>
    <xf numFmtId="0" fontId="32" fillId="2" borderId="0" xfId="0" applyNumberFormat="1" applyFont="1" applyFill="1" applyAlignment="1" applyProtection="1">
      <alignment horizontal="left"/>
    </xf>
    <xf numFmtId="0" fontId="32" fillId="2" borderId="0" xfId="0" applyFont="1" applyFill="1" applyAlignment="1" applyProtection="1">
      <alignment horizontal="left" wrapText="1"/>
    </xf>
    <xf numFmtId="6" fontId="32" fillId="2" borderId="8" xfId="0" applyNumberFormat="1" applyFont="1" applyFill="1" applyBorder="1" applyAlignment="1" applyProtection="1">
      <alignment horizontal="center"/>
    </xf>
    <xf numFmtId="6" fontId="32" fillId="2" borderId="0" xfId="0" applyNumberFormat="1" applyFont="1" applyFill="1" applyProtection="1"/>
    <xf numFmtId="6" fontId="32" fillId="2" borderId="0" xfId="0" applyNumberFormat="1" applyFont="1" applyFill="1" applyBorder="1" applyAlignment="1" applyProtection="1">
      <alignment horizontal="left"/>
    </xf>
    <xf numFmtId="6" fontId="32" fillId="2" borderId="0" xfId="0" applyNumberFormat="1" applyFont="1" applyFill="1" applyAlignment="1" applyProtection="1">
      <alignment horizontal="center"/>
    </xf>
    <xf numFmtId="0" fontId="36" fillId="0" borderId="0" xfId="0" applyFont="1" applyFill="1" applyProtection="1"/>
    <xf numFmtId="6" fontId="17" fillId="2" borderId="8" xfId="0" applyNumberFormat="1" applyFont="1" applyFill="1" applyBorder="1" applyAlignment="1" applyProtection="1">
      <alignment horizontal="center"/>
    </xf>
    <xf numFmtId="0" fontId="6" fillId="18" borderId="0" xfId="0" applyNumberFormat="1" applyFont="1" applyFill="1" applyAlignment="1" applyProtection="1">
      <alignment horizontal="left"/>
    </xf>
    <xf numFmtId="0" fontId="6" fillId="18" borderId="0" xfId="0" applyFont="1" applyFill="1" applyAlignment="1" applyProtection="1">
      <alignment horizontal="left" wrapText="1"/>
    </xf>
    <xf numFmtId="6" fontId="6" fillId="18" borderId="0" xfId="0" applyNumberFormat="1" applyFont="1" applyFill="1" applyBorder="1" applyAlignment="1" applyProtection="1">
      <alignment horizontal="center"/>
    </xf>
    <xf numFmtId="6" fontId="6" fillId="18" borderId="0" xfId="0" applyNumberFormat="1" applyFont="1" applyFill="1" applyBorder="1" applyAlignment="1" applyProtection="1">
      <alignment horizontal="right"/>
    </xf>
    <xf numFmtId="0" fontId="6" fillId="18" borderId="0" xfId="0" applyFont="1" applyFill="1" applyAlignment="1" applyProtection="1">
      <alignment horizontal="center"/>
    </xf>
    <xf numFmtId="0" fontId="6" fillId="18" borderId="0" xfId="0" applyFont="1" applyFill="1" applyBorder="1" applyAlignment="1" applyProtection="1">
      <alignment horizontal="center"/>
    </xf>
    <xf numFmtId="6" fontId="6" fillId="18" borderId="0" xfId="0" applyNumberFormat="1" applyFont="1" applyFill="1" applyAlignment="1" applyProtection="1">
      <alignment horizontal="center"/>
    </xf>
    <xf numFmtId="6" fontId="6" fillId="18" borderId="0" xfId="0" applyNumberFormat="1" applyFont="1" applyFill="1" applyProtection="1"/>
    <xf numFmtId="0" fontId="14" fillId="18" borderId="0" xfId="0" applyFont="1" applyFill="1" applyProtection="1"/>
    <xf numFmtId="1" fontId="122" fillId="2" borderId="52" xfId="0" applyNumberFormat="1" applyFont="1" applyFill="1" applyBorder="1" applyAlignment="1" applyProtection="1">
      <alignment horizontal="left" vertical="center" wrapText="1"/>
    </xf>
    <xf numFmtId="173" fontId="82" fillId="2" borderId="52" xfId="0" applyNumberFormat="1" applyFont="1" applyFill="1" applyBorder="1" applyAlignment="1" applyProtection="1">
      <alignment horizontal="right" vertical="center" wrapText="1"/>
    </xf>
    <xf numFmtId="0" fontId="6" fillId="2" borderId="0" xfId="0" applyNumberFormat="1" applyFont="1" applyFill="1" applyAlignment="1" applyProtection="1">
      <alignment horizontal="right"/>
    </xf>
    <xf numFmtId="180" fontId="90" fillId="2" borderId="0" xfId="4" applyNumberFormat="1" applyFont="1" applyFill="1" applyBorder="1" applyAlignment="1" applyProtection="1">
      <alignment vertical="top" wrapText="1"/>
    </xf>
    <xf numFmtId="173" fontId="90" fillId="2" borderId="0" xfId="4" applyNumberFormat="1" applyFont="1" applyFill="1" applyBorder="1" applyAlignment="1" applyProtection="1">
      <alignment vertical="top" wrapText="1"/>
    </xf>
    <xf numFmtId="0" fontId="64" fillId="2" borderId="0" xfId="0" applyFont="1" applyFill="1" applyBorder="1" applyAlignment="1" applyProtection="1">
      <alignment horizontal="left" vertical="top" wrapText="1"/>
    </xf>
    <xf numFmtId="0" fontId="64" fillId="0" borderId="0" xfId="0" applyFont="1" applyBorder="1" applyAlignment="1" applyProtection="1">
      <alignment horizontal="left" vertical="top" wrapText="1"/>
    </xf>
    <xf numFmtId="166" fontId="6" fillId="2" borderId="0" xfId="4" applyFont="1" applyFill="1" applyAlignment="1" applyProtection="1">
      <alignment horizontal="right"/>
    </xf>
    <xf numFmtId="0" fontId="6" fillId="2" borderId="0" xfId="0" applyFont="1" applyFill="1" applyAlignment="1" applyProtection="1"/>
    <xf numFmtId="9" fontId="6" fillId="2" borderId="0" xfId="11" applyFont="1" applyFill="1" applyProtection="1"/>
    <xf numFmtId="9" fontId="6" fillId="2" borderId="0" xfId="11" applyFont="1" applyFill="1" applyBorder="1" applyProtection="1"/>
    <xf numFmtId="9" fontId="6" fillId="2" borderId="39" xfId="11" applyFont="1" applyFill="1" applyBorder="1" applyProtection="1"/>
    <xf numFmtId="9" fontId="6" fillId="2" borderId="52" xfId="11" applyFont="1" applyFill="1" applyBorder="1" applyProtection="1"/>
    <xf numFmtId="1" fontId="122" fillId="2" borderId="0" xfId="0" applyNumberFormat="1" applyFont="1" applyFill="1" applyBorder="1" applyAlignment="1" applyProtection="1">
      <alignment horizontal="left" vertical="top" wrapText="1"/>
    </xf>
    <xf numFmtId="173" fontId="64" fillId="2" borderId="85" xfId="4" applyNumberFormat="1" applyFont="1" applyFill="1" applyBorder="1" applyAlignment="1" applyProtection="1">
      <alignment vertical="top" wrapText="1"/>
    </xf>
    <xf numFmtId="166" fontId="6" fillId="2" borderId="0" xfId="0" applyNumberFormat="1" applyFont="1" applyFill="1" applyAlignment="1" applyProtection="1"/>
    <xf numFmtId="9" fontId="6" fillId="2" borderId="67" xfId="11" applyFont="1" applyFill="1" applyBorder="1" applyProtection="1"/>
    <xf numFmtId="6" fontId="6" fillId="2" borderId="0" xfId="0" applyNumberFormat="1" applyFont="1" applyFill="1" applyAlignment="1" applyProtection="1"/>
    <xf numFmtId="8" fontId="6" fillId="2" borderId="0" xfId="11" applyNumberFormat="1" applyFont="1" applyFill="1" applyProtection="1"/>
    <xf numFmtId="8" fontId="6" fillId="2" borderId="0" xfId="11" applyNumberFormat="1" applyFont="1" applyFill="1" applyBorder="1" applyProtection="1"/>
    <xf numFmtId="6" fontId="14" fillId="2" borderId="0" xfId="0" applyNumberFormat="1" applyFont="1" applyFill="1" applyBorder="1" applyProtection="1"/>
    <xf numFmtId="6" fontId="6" fillId="2" borderId="0" xfId="0" applyNumberFormat="1" applyFont="1" applyFill="1" applyBorder="1" applyProtection="1"/>
    <xf numFmtId="6" fontId="6" fillId="2" borderId="0" xfId="0" applyNumberFormat="1" applyFont="1" applyFill="1" applyAlignment="1" applyProtection="1">
      <alignment horizontal="left" wrapText="1"/>
    </xf>
    <xf numFmtId="0" fontId="21" fillId="2" borderId="0" xfId="0" applyFont="1" applyFill="1" applyProtection="1"/>
    <xf numFmtId="0" fontId="7" fillId="2" borderId="0" xfId="0" applyFont="1" applyFill="1" applyAlignment="1" applyProtection="1">
      <alignment horizontal="left" wrapText="1"/>
    </xf>
    <xf numFmtId="9" fontId="7" fillId="2" borderId="0" xfId="11" applyFont="1" applyFill="1" applyProtection="1"/>
    <xf numFmtId="0" fontId="19" fillId="2" borderId="0" xfId="0" applyFont="1" applyFill="1" applyAlignment="1" applyProtection="1">
      <alignment horizontal="left"/>
    </xf>
    <xf numFmtId="0" fontId="11" fillId="2" borderId="0" xfId="0" applyFont="1" applyFill="1" applyProtection="1"/>
    <xf numFmtId="9" fontId="7" fillId="2" borderId="0" xfId="1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9" fontId="30" fillId="2" borderId="0" xfId="11" applyFont="1" applyFill="1" applyBorder="1" applyAlignment="1" applyProtection="1">
      <alignment horizontal="left" vertical="center"/>
    </xf>
    <xf numFmtId="0" fontId="30" fillId="2" borderId="0" xfId="0" applyFont="1" applyFill="1" applyProtection="1"/>
    <xf numFmtId="0" fontId="30" fillId="2" borderId="8"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9" fontId="30" fillId="2" borderId="23" xfId="11" applyFont="1" applyFill="1" applyBorder="1" applyAlignment="1" applyProtection="1">
      <alignment horizontal="center" vertical="center"/>
    </xf>
    <xf numFmtId="1" fontId="35" fillId="2" borderId="14" xfId="0" applyNumberFormat="1" applyFont="1" applyFill="1" applyBorder="1" applyAlignment="1" applyProtection="1">
      <alignment horizontal="center" vertical="center"/>
    </xf>
    <xf numFmtId="1" fontId="81" fillId="2" borderId="8" xfId="0" applyNumberFormat="1" applyFont="1" applyFill="1" applyBorder="1" applyAlignment="1" applyProtection="1">
      <alignment horizontal="center" vertical="center"/>
    </xf>
    <xf numFmtId="1" fontId="81" fillId="2" borderId="8" xfId="11" applyNumberFormat="1" applyFont="1" applyFill="1" applyBorder="1" applyAlignment="1" applyProtection="1">
      <alignment horizontal="center" vertical="center"/>
    </xf>
    <xf numFmtId="0" fontId="89" fillId="2" borderId="0" xfId="0" applyFont="1" applyFill="1" applyProtection="1"/>
    <xf numFmtId="0" fontId="89" fillId="2" borderId="0" xfId="0" applyFont="1" applyFill="1" applyBorder="1" applyAlignment="1" applyProtection="1">
      <alignment horizontal="left" vertical="center"/>
    </xf>
    <xf numFmtId="9" fontId="89" fillId="2" borderId="0" xfId="11" applyFont="1" applyFill="1" applyBorder="1" applyAlignment="1" applyProtection="1">
      <alignment horizontal="left" vertical="center"/>
    </xf>
    <xf numFmtId="0" fontId="24"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wrapText="1"/>
    </xf>
    <xf numFmtId="0" fontId="89" fillId="6" borderId="0" xfId="0" applyFont="1" applyFill="1" applyBorder="1" applyAlignment="1" applyProtection="1">
      <alignment horizontal="left" vertical="center"/>
    </xf>
    <xf numFmtId="0" fontId="7" fillId="6" borderId="0" xfId="0" applyFont="1" applyFill="1" applyAlignment="1" applyProtection="1">
      <alignment horizontal="left" wrapText="1"/>
    </xf>
    <xf numFmtId="0" fontId="7" fillId="6" borderId="0" xfId="0" applyFont="1" applyFill="1" applyProtection="1"/>
    <xf numFmtId="0" fontId="89" fillId="6" borderId="0" xfId="0" applyFont="1" applyFill="1" applyBorder="1" applyAlignment="1" applyProtection="1">
      <alignment horizontal="center" vertical="center"/>
    </xf>
    <xf numFmtId="9" fontId="48" fillId="2" borderId="0" xfId="11" applyFont="1" applyFill="1" applyBorder="1" applyAlignment="1" applyProtection="1">
      <alignment horizontal="left" vertical="center"/>
    </xf>
    <xf numFmtId="0" fontId="7" fillId="2" borderId="0" xfId="0" applyFont="1" applyFill="1" applyBorder="1" applyProtection="1"/>
    <xf numFmtId="9" fontId="7" fillId="2" borderId="0" xfId="11" applyFont="1" applyFill="1" applyBorder="1" applyProtection="1"/>
    <xf numFmtId="0" fontId="61"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9" fontId="7" fillId="2" borderId="0" xfId="11" applyFont="1" applyFill="1" applyBorder="1" applyAlignment="1" applyProtection="1">
      <alignment horizontal="left" vertical="center" wrapText="1"/>
    </xf>
    <xf numFmtId="0" fontId="8" fillId="2" borderId="0" xfId="0" applyFont="1" applyFill="1" applyProtection="1"/>
    <xf numFmtId="9" fontId="8" fillId="2" borderId="0" xfId="11" applyFont="1" applyFill="1" applyProtection="1"/>
    <xf numFmtId="9" fontId="17" fillId="0" borderId="8" xfId="11" applyFont="1" applyFill="1" applyBorder="1" applyAlignment="1" applyProtection="1">
      <alignment horizontal="center" vertical="center" wrapText="1"/>
    </xf>
    <xf numFmtId="0" fontId="30" fillId="2" borderId="8" xfId="0" applyFont="1" applyFill="1" applyBorder="1" applyAlignment="1" applyProtection="1">
      <alignment horizontal="left" vertical="center"/>
    </xf>
    <xf numFmtId="0" fontId="87" fillId="2" borderId="8" xfId="0" applyFont="1" applyFill="1" applyBorder="1" applyAlignment="1" applyProtection="1">
      <alignment horizontal="left" vertical="center" wrapText="1"/>
    </xf>
    <xf numFmtId="0" fontId="30" fillId="0" borderId="8" xfId="0" applyFont="1" applyFill="1" applyBorder="1" applyAlignment="1" applyProtection="1">
      <alignment horizontal="left"/>
    </xf>
    <xf numFmtId="9" fontId="30" fillId="0" borderId="8" xfId="11" applyFont="1" applyFill="1" applyBorder="1" applyAlignment="1" applyProtection="1">
      <alignment horizontal="left"/>
    </xf>
    <xf numFmtId="0" fontId="34" fillId="2" borderId="8" xfId="0" applyFont="1" applyFill="1" applyBorder="1" applyAlignment="1" applyProtection="1">
      <alignment horizontal="left" vertical="center"/>
    </xf>
    <xf numFmtId="0" fontId="34" fillId="2" borderId="8" xfId="0" applyFont="1" applyFill="1" applyBorder="1" applyAlignment="1" applyProtection="1">
      <alignment horizontal="left" vertical="center" wrapText="1"/>
    </xf>
    <xf numFmtId="0" fontId="34" fillId="0" borderId="8" xfId="0" applyFont="1" applyFill="1" applyBorder="1" applyAlignment="1" applyProtection="1">
      <alignment horizontal="center"/>
    </xf>
    <xf numFmtId="9" fontId="1" fillId="0" borderId="8" xfId="11" applyFont="1" applyFill="1" applyBorder="1" applyAlignment="1" applyProtection="1">
      <alignment horizontal="center"/>
    </xf>
    <xf numFmtId="0" fontId="70" fillId="2" borderId="8" xfId="0" applyFont="1" applyFill="1" applyBorder="1" applyAlignment="1" applyProtection="1">
      <alignment horizontal="left" vertical="center"/>
    </xf>
    <xf numFmtId="0" fontId="70" fillId="2" borderId="8" xfId="0" applyFont="1" applyFill="1" applyBorder="1" applyAlignment="1" applyProtection="1">
      <alignment horizontal="left" vertical="center" wrapText="1"/>
    </xf>
    <xf numFmtId="0" fontId="70" fillId="0" borderId="8" xfId="0" applyFont="1" applyFill="1" applyBorder="1" applyAlignment="1" applyProtection="1">
      <alignment horizontal="center"/>
    </xf>
    <xf numFmtId="9" fontId="69" fillId="0" borderId="8" xfId="11" applyFont="1" applyFill="1" applyBorder="1" applyAlignment="1" applyProtection="1">
      <alignment horizontal="center"/>
    </xf>
    <xf numFmtId="9" fontId="1" fillId="0" borderId="8" xfId="11"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9" fontId="69" fillId="2" borderId="8" xfId="11" applyFont="1" applyFill="1" applyBorder="1" applyAlignment="1" applyProtection="1">
      <alignment horizontal="center" vertical="center"/>
    </xf>
    <xf numFmtId="0" fontId="1" fillId="2"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9" fontId="69" fillId="5" borderId="8" xfId="11" applyFont="1" applyFill="1" applyBorder="1" applyAlignment="1" applyProtection="1">
      <alignment horizontal="center"/>
    </xf>
    <xf numFmtId="0" fontId="70" fillId="2" borderId="8" xfId="0" applyFont="1" applyFill="1" applyBorder="1" applyProtection="1"/>
    <xf numFmtId="0" fontId="70" fillId="0" borderId="8" xfId="0" applyFont="1" applyFill="1" applyBorder="1" applyProtection="1"/>
    <xf numFmtId="9" fontId="69" fillId="2" borderId="8" xfId="11" applyFont="1" applyFill="1" applyBorder="1" applyProtection="1"/>
    <xf numFmtId="0" fontId="89" fillId="0" borderId="8" xfId="0" applyFont="1" applyFill="1" applyBorder="1" applyAlignment="1" applyProtection="1">
      <alignment vertical="center"/>
    </xf>
    <xf numFmtId="9" fontId="69" fillId="2" borderId="8" xfId="11" applyFont="1" applyFill="1" applyBorder="1" applyAlignment="1" applyProtection="1">
      <alignment vertical="center"/>
    </xf>
    <xf numFmtId="0" fontId="70" fillId="0" borderId="8" xfId="0" applyFont="1" applyFill="1" applyBorder="1" applyAlignment="1" applyProtection="1">
      <alignment horizontal="center" vertical="center" wrapText="1"/>
    </xf>
    <xf numFmtId="0" fontId="70" fillId="0" borderId="8" xfId="0" applyFont="1" applyFill="1" applyBorder="1" applyAlignment="1" applyProtection="1">
      <alignment vertical="center"/>
    </xf>
    <xf numFmtId="9" fontId="69" fillId="0" borderId="8" xfId="11" applyFont="1" applyFill="1" applyBorder="1" applyAlignment="1" applyProtection="1">
      <alignment vertical="center"/>
    </xf>
    <xf numFmtId="9" fontId="69" fillId="0" borderId="8" xfId="11" applyFont="1" applyFill="1" applyBorder="1" applyAlignment="1" applyProtection="1">
      <alignment horizontal="center" vertical="center"/>
    </xf>
    <xf numFmtId="0" fontId="1" fillId="0" borderId="8" xfId="0" applyFont="1" applyFill="1" applyBorder="1" applyAlignment="1" applyProtection="1">
      <alignment horizontal="center" vertical="center"/>
    </xf>
    <xf numFmtId="9" fontId="70" fillId="2" borderId="0" xfId="11" applyFont="1" applyFill="1" applyBorder="1" applyProtection="1"/>
    <xf numFmtId="0" fontId="7" fillId="2" borderId="0" xfId="0" applyFont="1" applyFill="1" applyBorder="1" applyAlignment="1" applyProtection="1">
      <alignment horizontal="left" wrapText="1"/>
    </xf>
    <xf numFmtId="0" fontId="21" fillId="2" borderId="0" xfId="0" applyFont="1" applyFill="1" applyBorder="1" applyProtection="1"/>
    <xf numFmtId="0" fontId="33" fillId="2" borderId="0" xfId="0" applyFont="1" applyFill="1" applyBorder="1" applyAlignment="1" applyProtection="1">
      <alignment horizontal="left"/>
    </xf>
    <xf numFmtId="9" fontId="33" fillId="2" borderId="0" xfId="11" applyFont="1" applyFill="1" applyBorder="1" applyProtection="1"/>
    <xf numFmtId="0" fontId="20" fillId="2" borderId="0" xfId="0" applyFont="1" applyFill="1" applyBorder="1" applyAlignment="1" applyProtection="1">
      <alignment horizontal="left"/>
    </xf>
    <xf numFmtId="9" fontId="14" fillId="2" borderId="0" xfId="11" applyFont="1" applyFill="1" applyBorder="1" applyAlignment="1" applyProtection="1">
      <alignment horizontal="left"/>
    </xf>
    <xf numFmtId="9" fontId="6" fillId="2" borderId="0" xfId="11" applyFont="1" applyFill="1" applyBorder="1" applyAlignment="1" applyProtection="1"/>
    <xf numFmtId="0" fontId="6" fillId="2" borderId="0" xfId="0" applyFont="1" applyFill="1" applyBorder="1" applyAlignment="1" applyProtection="1"/>
    <xf numFmtId="9" fontId="32" fillId="2" borderId="0" xfId="11" applyFont="1" applyFill="1" applyBorder="1" applyAlignment="1" applyProtection="1">
      <alignment horizontal="left"/>
    </xf>
    <xf numFmtId="0" fontId="17" fillId="2" borderId="0" xfId="0" applyNumberFormat="1" applyFont="1" applyFill="1" applyBorder="1" applyAlignment="1" applyProtection="1">
      <alignment horizontal="center" vertical="center"/>
    </xf>
    <xf numFmtId="0" fontId="66" fillId="2" borderId="0" xfId="11" applyNumberFormat="1" applyFont="1" applyFill="1" applyBorder="1" applyAlignment="1" applyProtection="1">
      <alignment horizontal="center" vertical="center"/>
    </xf>
    <xf numFmtId="0" fontId="17" fillId="2" borderId="8" xfId="0" applyNumberFormat="1" applyFont="1" applyFill="1" applyBorder="1" applyAlignment="1" applyProtection="1">
      <alignment horizontal="center" vertical="center"/>
    </xf>
    <xf numFmtId="9" fontId="66" fillId="2" borderId="8" xfId="11" applyFont="1" applyFill="1" applyBorder="1" applyAlignment="1" applyProtection="1">
      <alignment horizontal="center" vertical="center"/>
    </xf>
    <xf numFmtId="165" fontId="17" fillId="2" borderId="14" xfId="0" applyNumberFormat="1" applyFont="1" applyFill="1" applyBorder="1" applyAlignment="1" applyProtection="1">
      <alignment horizontal="center" vertical="center" wrapText="1"/>
    </xf>
    <xf numFmtId="165" fontId="17" fillId="2" borderId="8"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xf>
    <xf numFmtId="0" fontId="32" fillId="12" borderId="0" xfId="0" applyFont="1" applyFill="1" applyBorder="1" applyAlignment="1" applyProtection="1">
      <alignment horizontal="left" wrapText="1"/>
    </xf>
    <xf numFmtId="9" fontId="36" fillId="2" borderId="0" xfId="11" applyFont="1" applyFill="1" applyBorder="1" applyAlignment="1" applyProtection="1">
      <alignment horizontal="left" wrapText="1"/>
    </xf>
    <xf numFmtId="9" fontId="36" fillId="2" borderId="0" xfId="11" applyFont="1" applyFill="1" applyBorder="1" applyAlignment="1" applyProtection="1">
      <alignment wrapText="1"/>
    </xf>
    <xf numFmtId="9" fontId="36" fillId="2" borderId="0" xfId="11" applyFont="1" applyFill="1" applyBorder="1" applyProtection="1"/>
    <xf numFmtId="10" fontId="32" fillId="2" borderId="0" xfId="11" applyNumberFormat="1" applyFont="1" applyFill="1" applyBorder="1" applyAlignment="1" applyProtection="1">
      <alignment horizontal="left" wrapText="1"/>
    </xf>
    <xf numFmtId="10" fontId="17" fillId="2" borderId="0" xfId="11" applyNumberFormat="1" applyFont="1" applyFill="1" applyBorder="1" applyAlignment="1" applyProtection="1">
      <alignment horizontal="left" wrapText="1"/>
    </xf>
    <xf numFmtId="10" fontId="32" fillId="2" borderId="0" xfId="11" applyNumberFormat="1" applyFont="1" applyFill="1" applyBorder="1" applyProtection="1"/>
    <xf numFmtId="10" fontId="32" fillId="2" borderId="0" xfId="0" applyNumberFormat="1" applyFont="1" applyFill="1" applyBorder="1" applyAlignment="1" applyProtection="1">
      <alignment horizontal="left" wrapText="1"/>
    </xf>
    <xf numFmtId="10" fontId="17" fillId="2" borderId="0" xfId="0" applyNumberFormat="1" applyFont="1" applyFill="1" applyBorder="1" applyAlignment="1" applyProtection="1">
      <alignment horizontal="left" wrapText="1"/>
    </xf>
    <xf numFmtId="10" fontId="32" fillId="2" borderId="0" xfId="0" applyNumberFormat="1" applyFont="1" applyFill="1" applyBorder="1" applyProtection="1"/>
    <xf numFmtId="9" fontId="66" fillId="2" borderId="0" xfId="11" applyFont="1" applyFill="1" applyBorder="1" applyAlignment="1" applyProtection="1">
      <alignment horizontal="left"/>
    </xf>
    <xf numFmtId="9" fontId="36" fillId="2" borderId="0" xfId="11" applyFont="1" applyFill="1" applyBorder="1" applyAlignment="1" applyProtection="1">
      <alignment horizontal="left"/>
    </xf>
    <xf numFmtId="10" fontId="66" fillId="2" borderId="0" xfId="11" applyNumberFormat="1" applyFont="1" applyFill="1" applyBorder="1" applyAlignment="1" applyProtection="1">
      <alignment horizontal="right"/>
    </xf>
    <xf numFmtId="0" fontId="1" fillId="2" borderId="0" xfId="0" applyFont="1" applyFill="1" applyBorder="1" applyAlignment="1" applyProtection="1">
      <alignment horizontal="left" wrapText="1"/>
    </xf>
    <xf numFmtId="2" fontId="32" fillId="2" borderId="0" xfId="0" applyNumberFormat="1" applyFont="1" applyFill="1" applyBorder="1" applyAlignment="1" applyProtection="1">
      <alignment horizontal="left" wrapText="1"/>
    </xf>
    <xf numFmtId="2" fontId="17" fillId="2" borderId="0" xfId="0" applyNumberFormat="1" applyFont="1" applyFill="1" applyBorder="1" applyAlignment="1" applyProtection="1">
      <alignment horizontal="left" wrapText="1"/>
    </xf>
    <xf numFmtId="2" fontId="32" fillId="2" borderId="0" xfId="0" applyNumberFormat="1" applyFont="1" applyFill="1" applyBorder="1" applyProtection="1"/>
    <xf numFmtId="9" fontId="66" fillId="2" borderId="0" xfId="11" applyFont="1" applyFill="1" applyBorder="1" applyAlignment="1" applyProtection="1">
      <alignment horizontal="right"/>
    </xf>
    <xf numFmtId="0" fontId="17" fillId="2" borderId="0" xfId="0" applyFont="1" applyFill="1" applyBorder="1" applyProtection="1"/>
    <xf numFmtId="9" fontId="36" fillId="2" borderId="0" xfId="11" applyFont="1" applyFill="1" applyBorder="1" applyAlignment="1" applyProtection="1">
      <alignment horizontal="center"/>
    </xf>
    <xf numFmtId="9" fontId="32" fillId="2" borderId="0" xfId="11" applyFont="1" applyFill="1" applyBorder="1" applyAlignment="1" applyProtection="1">
      <alignment horizontal="center"/>
    </xf>
    <xf numFmtId="9" fontId="66" fillId="2" borderId="0" xfId="11" applyFont="1" applyFill="1" applyBorder="1" applyAlignment="1" applyProtection="1">
      <alignment horizontal="center"/>
    </xf>
    <xf numFmtId="0" fontId="36" fillId="2" borderId="0" xfId="0" applyFont="1" applyFill="1" applyBorder="1" applyAlignment="1" applyProtection="1">
      <alignment horizontal="center"/>
    </xf>
    <xf numFmtId="9" fontId="6" fillId="2" borderId="0" xfId="11" applyFont="1" applyFill="1" applyBorder="1" applyAlignment="1" applyProtection="1">
      <alignment horizontal="center"/>
    </xf>
    <xf numFmtId="165" fontId="17" fillId="2" borderId="0" xfId="0" applyNumberFormat="1" applyFont="1" applyFill="1" applyBorder="1" applyAlignment="1" applyProtection="1">
      <alignment horizontal="left"/>
    </xf>
    <xf numFmtId="165" fontId="66" fillId="2" borderId="0" xfId="0" applyNumberFormat="1" applyFont="1" applyFill="1" applyBorder="1" applyAlignment="1" applyProtection="1">
      <alignment horizontal="left"/>
    </xf>
    <xf numFmtId="3" fontId="32" fillId="2" borderId="0" xfId="0" applyNumberFormat="1" applyFont="1" applyFill="1" applyBorder="1" applyAlignment="1" applyProtection="1"/>
    <xf numFmtId="3" fontId="32" fillId="2" borderId="0" xfId="0" applyNumberFormat="1" applyFont="1" applyFill="1" applyBorder="1" applyAlignment="1" applyProtection="1">
      <alignment horizontal="left"/>
    </xf>
    <xf numFmtId="165" fontId="32" fillId="2" borderId="0" xfId="0" applyNumberFormat="1" applyFont="1" applyFill="1" applyBorder="1" applyAlignment="1" applyProtection="1">
      <alignment horizontal="center"/>
    </xf>
    <xf numFmtId="3" fontId="32" fillId="2" borderId="0" xfId="0" applyNumberFormat="1" applyFont="1" applyFill="1" applyBorder="1" applyAlignment="1" applyProtection="1">
      <alignment wrapText="1"/>
    </xf>
    <xf numFmtId="3" fontId="32" fillId="2" borderId="0" xfId="0" applyNumberFormat="1" applyFont="1" applyFill="1" applyBorder="1" applyAlignment="1" applyProtection="1">
      <alignment horizontal="left" wrapText="1"/>
    </xf>
    <xf numFmtId="165" fontId="32" fillId="2" borderId="0" xfId="0" applyNumberFormat="1" applyFont="1" applyFill="1" applyBorder="1" applyAlignment="1" applyProtection="1">
      <alignment horizontal="center" wrapText="1"/>
    </xf>
    <xf numFmtId="0" fontId="21" fillId="2" borderId="0" xfId="0" applyFont="1" applyFill="1" applyAlignment="1" applyProtection="1">
      <alignment horizontal="left" wrapText="1"/>
    </xf>
    <xf numFmtId="0" fontId="20" fillId="2" borderId="0" xfId="0" applyFont="1" applyFill="1" applyAlignment="1" applyProtection="1">
      <alignment horizontal="left" wrapText="1"/>
    </xf>
    <xf numFmtId="0" fontId="17" fillId="2" borderId="16" xfId="0" applyFont="1" applyFill="1" applyBorder="1" applyAlignment="1" applyProtection="1">
      <alignment horizontal="center" vertical="center"/>
    </xf>
    <xf numFmtId="0" fontId="17" fillId="2" borderId="55" xfId="0" applyFont="1" applyFill="1" applyBorder="1" applyAlignment="1" applyProtection="1">
      <alignment horizontal="center" vertical="center" wrapText="1"/>
    </xf>
    <xf numFmtId="0" fontId="41" fillId="2" borderId="0" xfId="0" applyFont="1" applyFill="1" applyProtection="1"/>
    <xf numFmtId="0" fontId="49" fillId="2" borderId="0" xfId="0" applyFont="1" applyFill="1" applyAlignment="1" applyProtection="1">
      <alignment horizontal="left"/>
    </xf>
    <xf numFmtId="0" fontId="19" fillId="2" borderId="0" xfId="0" applyFont="1" applyFill="1" applyBorder="1" applyAlignment="1" applyProtection="1"/>
    <xf numFmtId="0" fontId="8" fillId="2" borderId="0" xfId="0" applyFont="1" applyFill="1" applyBorder="1" applyProtection="1"/>
    <xf numFmtId="0" fontId="8" fillId="2" borderId="0" xfId="0" applyFont="1" applyFill="1" applyBorder="1" applyAlignment="1" applyProtection="1"/>
    <xf numFmtId="0" fontId="5" fillId="2" borderId="0" xfId="0" applyFont="1" applyFill="1" applyBorder="1" applyAlignment="1" applyProtection="1"/>
    <xf numFmtId="0" fontId="9" fillId="2" borderId="0" xfId="0" applyFont="1" applyFill="1" applyBorder="1" applyProtection="1"/>
    <xf numFmtId="0" fontId="8" fillId="2" borderId="0" xfId="0" applyFont="1" applyFill="1" applyBorder="1" applyAlignment="1" applyProtection="1">
      <alignment horizontal="center"/>
    </xf>
    <xf numFmtId="6" fontId="6" fillId="2" borderId="0" xfId="1" applyNumberFormat="1" applyFont="1" applyFill="1" applyBorder="1" applyAlignment="1" applyProtection="1">
      <alignment horizontal="right"/>
    </xf>
    <xf numFmtId="6" fontId="6" fillId="30" borderId="8" xfId="1" applyNumberFormat="1" applyFont="1" applyFill="1" applyBorder="1" applyAlignment="1" applyProtection="1">
      <alignment horizontal="right"/>
      <protection locked="0"/>
    </xf>
    <xf numFmtId="6" fontId="6" fillId="0" borderId="8" xfId="1" applyNumberFormat="1" applyFont="1" applyFill="1" applyBorder="1" applyAlignment="1" applyProtection="1">
      <alignment horizontal="right"/>
      <protection locked="0"/>
    </xf>
    <xf numFmtId="0" fontId="17" fillId="2" borderId="0" xfId="0" applyNumberFormat="1" applyFont="1" applyFill="1" applyBorder="1" applyAlignment="1">
      <alignment horizontal="center" vertical="center"/>
    </xf>
    <xf numFmtId="0" fontId="34" fillId="30" borderId="0" xfId="0" applyFont="1" applyFill="1"/>
    <xf numFmtId="0" fontId="32" fillId="30" borderId="0" xfId="0" applyFont="1" applyFill="1"/>
    <xf numFmtId="0" fontId="1" fillId="21" borderId="0" xfId="0" applyFont="1" applyFill="1" applyBorder="1" applyAlignment="1" applyProtection="1">
      <alignment horizontal="left" vertical="top"/>
    </xf>
    <xf numFmtId="0" fontId="153" fillId="2" borderId="0" xfId="0" applyFont="1" applyFill="1"/>
    <xf numFmtId="0" fontId="153" fillId="2" borderId="0" xfId="0" applyFont="1" applyFill="1" applyBorder="1" applyAlignment="1"/>
    <xf numFmtId="0" fontId="153" fillId="2" borderId="0" xfId="0" applyFont="1" applyFill="1" applyAlignment="1"/>
    <xf numFmtId="0" fontId="153" fillId="2" borderId="0" xfId="0" applyNumberFormat="1" applyFont="1" applyFill="1" applyAlignment="1"/>
    <xf numFmtId="0" fontId="153" fillId="2" borderId="0" xfId="0" applyFont="1" applyFill="1" applyBorder="1" applyAlignment="1">
      <alignment horizontal="center" vertical="center" wrapText="1"/>
    </xf>
    <xf numFmtId="0" fontId="154" fillId="2" borderId="0" xfId="0" applyFont="1" applyFill="1" applyBorder="1" applyAlignment="1"/>
    <xf numFmtId="6" fontId="154" fillId="2" borderId="0" xfId="2" applyNumberFormat="1" applyFont="1" applyFill="1" applyBorder="1" applyAlignment="1">
      <alignment horizontal="right" vertical="center"/>
    </xf>
    <xf numFmtId="0" fontId="154" fillId="2" borderId="0" xfId="0" applyFont="1" applyFill="1" applyBorder="1" applyAlignment="1">
      <alignment vertical="center"/>
    </xf>
    <xf numFmtId="0" fontId="154" fillId="2" borderId="0" xfId="0" applyFont="1" applyFill="1" applyBorder="1" applyAlignment="1" applyProtection="1"/>
    <xf numFmtId="0" fontId="153" fillId="2" borderId="0" xfId="0" applyFont="1" applyFill="1" applyBorder="1" applyAlignment="1" applyProtection="1"/>
    <xf numFmtId="0" fontId="154" fillId="2" borderId="0" xfId="0" applyFont="1" applyFill="1" applyAlignment="1" applyProtection="1"/>
    <xf numFmtId="0" fontId="155" fillId="23" borderId="8" xfId="0" applyFont="1" applyFill="1" applyBorder="1" applyAlignment="1" applyProtection="1">
      <alignment horizontal="center" vertical="center" wrapText="1"/>
    </xf>
    <xf numFmtId="6" fontId="32" fillId="31" borderId="8" xfId="1" applyNumberFormat="1" applyFont="1" applyFill="1" applyBorder="1" applyAlignment="1" applyProtection="1">
      <alignment horizontal="right"/>
      <protection locked="0"/>
    </xf>
    <xf numFmtId="0" fontId="32" fillId="0" borderId="0" xfId="0" applyFont="1" applyFill="1"/>
    <xf numFmtId="3" fontId="7" fillId="2" borderId="0" xfId="0" applyNumberFormat="1" applyFont="1" applyFill="1" applyAlignment="1"/>
    <xf numFmtId="6" fontId="1" fillId="0" borderId="12" xfId="1" applyNumberFormat="1" applyFont="1" applyFill="1" applyBorder="1" applyAlignment="1" applyProtection="1">
      <alignment horizontal="right" vertical="center"/>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8"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3" xfId="0" applyFont="1" applyFill="1" applyBorder="1" applyAlignment="1" applyProtection="1">
      <alignment vertical="center"/>
      <protection locked="0"/>
    </xf>
    <xf numFmtId="0" fontId="18" fillId="22" borderId="105" xfId="0" applyFont="1" applyFill="1" applyBorder="1" applyAlignment="1" applyProtection="1">
      <alignment vertical="center"/>
      <protection locked="0"/>
    </xf>
    <xf numFmtId="0" fontId="18" fillId="22" borderId="104" xfId="0" applyFont="1" applyFill="1" applyBorder="1" applyAlignment="1" applyProtection="1">
      <alignment vertical="center"/>
      <protection locked="0"/>
    </xf>
    <xf numFmtId="0" fontId="5" fillId="20" borderId="0"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3" xfId="0" applyFont="1" applyFill="1" applyBorder="1" applyAlignment="1" applyProtection="1">
      <alignment horizontal="left" vertical="center"/>
      <protection locked="0"/>
    </xf>
    <xf numFmtId="0" fontId="18" fillId="22" borderId="104" xfId="0" applyFont="1" applyFill="1" applyBorder="1" applyAlignment="1" applyProtection="1">
      <alignment horizontal="left" vertical="center"/>
      <protection locked="0"/>
    </xf>
    <xf numFmtId="0" fontId="4" fillId="22" borderId="103"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5"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3"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8"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8"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5"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8" xfId="0" applyFont="1" applyFill="1" applyBorder="1" applyAlignment="1">
      <alignment horizontal="left" vertical="top" wrapText="1"/>
    </xf>
    <xf numFmtId="0" fontId="8" fillId="5" borderId="56" xfId="0" applyFont="1" applyFill="1" applyBorder="1" applyAlignment="1">
      <alignment horizontal="left" vertical="top" wrapText="1"/>
    </xf>
    <xf numFmtId="0" fontId="8" fillId="5" borderId="57" xfId="0" applyFont="1" applyFill="1" applyBorder="1" applyAlignment="1">
      <alignment horizontal="left" vertical="top" wrapText="1"/>
    </xf>
    <xf numFmtId="0" fontId="53" fillId="2" borderId="2" xfId="0" applyFont="1" applyFill="1" applyBorder="1" applyAlignment="1">
      <alignment horizontal="left" vertical="top" wrapText="1"/>
    </xf>
    <xf numFmtId="0" fontId="1" fillId="2" borderId="0" xfId="0" applyFont="1" applyFill="1" applyBorder="1" applyAlignment="1" applyProtection="1">
      <alignment horizontal="left"/>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2"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6" fontId="65" fillId="2" borderId="93" xfId="0" applyNumberFormat="1" applyFont="1" applyFill="1" applyBorder="1" applyAlignment="1" applyProtection="1">
      <alignment horizontal="center"/>
    </xf>
    <xf numFmtId="6" fontId="65" fillId="2" borderId="94" xfId="0" applyNumberFormat="1" applyFont="1" applyFill="1" applyBorder="1" applyAlignment="1" applyProtection="1">
      <alignment horizontal="center"/>
    </xf>
    <xf numFmtId="6" fontId="65" fillId="2" borderId="95"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3" xfId="2" applyNumberFormat="1" applyFont="1" applyFill="1" applyBorder="1" applyAlignment="1" applyProtection="1">
      <alignment horizontal="center" wrapText="1"/>
    </xf>
    <xf numFmtId="0" fontId="7" fillId="2" borderId="94" xfId="2" applyNumberFormat="1" applyFont="1" applyFill="1" applyBorder="1" applyAlignment="1" applyProtection="1">
      <alignment horizontal="center" wrapText="1"/>
    </xf>
    <xf numFmtId="0" fontId="7" fillId="2" borderId="95"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2" xfId="0" applyNumberFormat="1" applyFont="1" applyFill="1" applyBorder="1" applyAlignment="1" applyProtection="1">
      <alignment horizontal="center" vertical="center" wrapText="1"/>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0" fontId="17" fillId="0" borderId="0" xfId="0" applyFont="1" applyAlignment="1" applyProtection="1">
      <alignment horizontal="center" vertical="center" wrapText="1"/>
    </xf>
    <xf numFmtId="0" fontId="17" fillId="0" borderId="38" xfId="0" applyFont="1" applyBorder="1" applyAlignment="1" applyProtection="1">
      <alignment horizontal="center" vertical="center" wrapText="1"/>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17" fillId="21" borderId="0" xfId="0" applyFont="1" applyFill="1" applyBorder="1" applyAlignment="1" applyProtection="1">
      <alignment horizontal="left"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pplyProtection="1">
      <alignment horizontal="left" vertical="top" wrapText="1"/>
    </xf>
    <xf numFmtId="0" fontId="78" fillId="2" borderId="0" xfId="11" applyNumberFormat="1" applyFont="1" applyFill="1" applyAlignment="1" applyProtection="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29" xfId="0" applyFont="1" applyFill="1" applyBorder="1" applyAlignment="1">
      <alignment horizontal="left" vertical="center"/>
    </xf>
    <xf numFmtId="0" fontId="80" fillId="0" borderId="32"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47" xfId="0" applyFont="1" applyFill="1" applyBorder="1" applyAlignment="1">
      <alignment horizontal="center"/>
    </xf>
    <xf numFmtId="0" fontId="8" fillId="2" borderId="31" xfId="0" applyFont="1" applyFill="1" applyBorder="1" applyAlignment="1">
      <alignment horizontal="center"/>
    </xf>
    <xf numFmtId="0" fontId="8" fillId="2" borderId="52" xfId="0" applyFont="1" applyFill="1" applyBorder="1" applyAlignment="1">
      <alignment horizontal="center"/>
    </xf>
    <xf numFmtId="0" fontId="8" fillId="2" borderId="32"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17" fillId="2" borderId="53"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6" xfId="0" applyFont="1" applyFill="1" applyBorder="1" applyAlignment="1" applyProtection="1">
      <alignment horizontal="center"/>
    </xf>
    <xf numFmtId="0" fontId="17" fillId="2" borderId="54" xfId="0" applyFont="1" applyFill="1" applyBorder="1" applyAlignment="1" applyProtection="1">
      <alignment horizontal="center" vertical="center" wrapText="1"/>
    </xf>
    <xf numFmtId="0" fontId="17" fillId="2" borderId="67" xfId="0" applyFont="1" applyFill="1" applyBorder="1" applyAlignment="1" applyProtection="1">
      <alignment horizontal="center" vertical="center" wrapText="1"/>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165" fontId="66" fillId="2" borderId="37"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6"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165" fontId="66" fillId="2" borderId="16" xfId="0" applyNumberFormat="1" applyFont="1" applyFill="1" applyBorder="1" applyAlignment="1" applyProtection="1">
      <alignment horizontal="center" vertical="center"/>
    </xf>
    <xf numFmtId="0" fontId="32" fillId="2" borderId="16" xfId="0" applyFont="1" applyFill="1" applyBorder="1" applyAlignment="1" applyProtection="1">
      <alignment horizontal="center"/>
    </xf>
    <xf numFmtId="0" fontId="32" fillId="2" borderId="17" xfId="0" applyFont="1" applyFill="1" applyBorder="1" applyAlignment="1" applyProtection="1">
      <alignment horizontal="center"/>
    </xf>
    <xf numFmtId="0" fontId="32" fillId="2" borderId="18" xfId="0" applyFont="1" applyFill="1" applyBorder="1" applyAlignment="1" applyProtection="1">
      <alignment horizontal="center"/>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165" fontId="66" fillId="2" borderId="37"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36" xfId="0" applyNumberFormat="1" applyFont="1" applyFill="1" applyBorder="1" applyAlignment="1" applyProtection="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17" fillId="2" borderId="44" xfId="0" applyFont="1" applyFill="1" applyBorder="1" applyAlignment="1">
      <alignment horizontal="right"/>
    </xf>
    <xf numFmtId="0" fontId="17" fillId="2" borderId="53" xfId="0" applyFont="1" applyFill="1" applyBorder="1" applyAlignment="1">
      <alignment horizontal="right"/>
    </xf>
    <xf numFmtId="0" fontId="37" fillId="2" borderId="0" xfId="0" applyFont="1" applyFill="1" applyBorder="1" applyAlignment="1">
      <alignment horizontal="center" vertical="center" wrapText="1"/>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6" xfId="0" applyNumberFormat="1" applyFont="1" applyFill="1" applyBorder="1" applyAlignment="1" applyProtection="1">
      <alignment horizontal="center"/>
    </xf>
    <xf numFmtId="165" fontId="30" fillId="2" borderId="97" xfId="0" applyNumberFormat="1" applyFont="1" applyFill="1" applyBorder="1" applyAlignment="1" applyProtection="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6" fontId="35" fillId="0" borderId="41" xfId="0" applyNumberFormat="1" applyFont="1" applyFill="1" applyBorder="1" applyAlignment="1" applyProtection="1">
      <alignment horizontal="center" vertical="center"/>
    </xf>
    <xf numFmtId="6" fontId="35" fillId="0" borderId="15" xfId="0" applyNumberFormat="1" applyFont="1" applyFill="1" applyBorder="1" applyAlignment="1" applyProtection="1">
      <alignment horizontal="center" vertical="center"/>
    </xf>
    <xf numFmtId="6" fontId="35" fillId="0" borderId="42" xfId="0" applyNumberFormat="1" applyFont="1" applyFill="1" applyBorder="1" applyAlignment="1" applyProtection="1">
      <alignment horizontal="center" vertical="center"/>
    </xf>
    <xf numFmtId="6" fontId="35" fillId="0" borderId="49" xfId="0" applyNumberFormat="1" applyFont="1" applyFill="1" applyBorder="1" applyAlignment="1" applyProtection="1">
      <alignment horizontal="center" vertical="center"/>
    </xf>
    <xf numFmtId="0" fontId="66" fillId="2" borderId="40" xfId="0" applyFont="1" applyFill="1" applyBorder="1" applyAlignment="1">
      <alignment horizontal="center" vertical="center" wrapText="1"/>
    </xf>
    <xf numFmtId="0" fontId="66" fillId="2" borderId="48" xfId="0" applyFont="1" applyFill="1" applyBorder="1" applyAlignment="1">
      <alignment horizontal="center" vertical="center" wrapText="1"/>
    </xf>
    <xf numFmtId="0" fontId="17" fillId="2" borderId="41"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1"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1" xfId="0" applyFont="1" applyFill="1" applyBorder="1" applyAlignment="1">
      <alignment horizontal="center" vertical="center"/>
    </xf>
    <xf numFmtId="0" fontId="66" fillId="2" borderId="15" xfId="0" applyFont="1" applyFill="1" applyBorder="1" applyAlignment="1">
      <alignment horizontal="center" vertical="center"/>
    </xf>
    <xf numFmtId="6" fontId="35" fillId="2" borderId="41"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2" xfId="0" applyNumberFormat="1" applyFont="1" applyFill="1" applyBorder="1" applyAlignment="1">
      <alignment horizontal="center" vertical="center"/>
    </xf>
    <xf numFmtId="6" fontId="35" fillId="2" borderId="49" xfId="0" applyNumberFormat="1" applyFont="1" applyFill="1" applyBorder="1" applyAlignment="1">
      <alignment horizontal="center" vertic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8"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8" xfId="0" applyFont="1" applyFill="1" applyBorder="1" applyAlignment="1">
      <alignment horizontal="center"/>
    </xf>
    <xf numFmtId="0" fontId="17" fillId="23" borderId="98" xfId="0" applyFont="1" applyFill="1" applyBorder="1" applyAlignment="1">
      <alignment horizontal="center" vertical="center"/>
    </xf>
    <xf numFmtId="0" fontId="17" fillId="7" borderId="99" xfId="0" applyFont="1" applyFill="1" applyBorder="1" applyAlignment="1">
      <alignment horizontal="center" vertical="center"/>
    </xf>
    <xf numFmtId="0" fontId="17" fillId="7" borderId="100"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5" xfId="0" applyFont="1" applyFill="1" applyBorder="1" applyAlignment="1">
      <alignment horizontal="center"/>
    </xf>
    <xf numFmtId="0" fontId="17" fillId="7" borderId="56" xfId="0" applyFont="1" applyFill="1" applyBorder="1" applyAlignment="1">
      <alignment horizontal="center"/>
    </xf>
    <xf numFmtId="0" fontId="17" fillId="7" borderId="57" xfId="0" applyFont="1" applyFill="1" applyBorder="1" applyAlignment="1">
      <alignment horizontal="center"/>
    </xf>
    <xf numFmtId="0" fontId="99" fillId="2" borderId="99" xfId="0" applyFont="1" applyFill="1" applyBorder="1" applyAlignment="1">
      <alignment horizontal="left"/>
    </xf>
    <xf numFmtId="0" fontId="30" fillId="2" borderId="0" xfId="0" applyFont="1" applyFill="1" applyAlignment="1">
      <alignment horizontal="left" wrapText="1"/>
    </xf>
    <xf numFmtId="0" fontId="96" fillId="2" borderId="0" xfId="0" applyFont="1" applyFill="1" applyAlignment="1">
      <alignment horizontal="left" wrapText="1"/>
    </xf>
    <xf numFmtId="0" fontId="93" fillId="2" borderId="0" xfId="0" applyFont="1" applyFill="1" applyAlignment="1">
      <alignment horizontal="left" wrapText="1"/>
    </xf>
    <xf numFmtId="0" fontId="93" fillId="2" borderId="29" xfId="0" applyFont="1" applyFill="1" applyBorder="1" applyAlignment="1">
      <alignment horizontal="left" wrapText="1"/>
    </xf>
    <xf numFmtId="0" fontId="95" fillId="2" borderId="0" xfId="0" applyFont="1" applyFill="1" applyAlignment="1">
      <alignment horizontal="left" vertical="center" wrapText="1"/>
    </xf>
    <xf numFmtId="0" fontId="99" fillId="2" borderId="0" xfId="0" applyFont="1" applyFill="1" applyBorder="1" applyAlignment="1">
      <alignment horizontal="left"/>
    </xf>
    <xf numFmtId="0" fontId="24" fillId="2" borderId="0"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55" fillId="2" borderId="0" xfId="0" applyFont="1" applyFill="1" applyAlignment="1" applyProtection="1">
      <alignment horizontal="left" vertical="top" wrapText="1" indent="10"/>
    </xf>
    <xf numFmtId="0" fontId="58" fillId="2" borderId="0" xfId="0" applyFont="1" applyFill="1" applyAlignment="1" applyProtection="1">
      <alignment horizontal="left" indent="10"/>
    </xf>
    <xf numFmtId="0" fontId="59" fillId="2" borderId="0" xfId="0" applyFont="1" applyFill="1" applyAlignment="1" applyProtection="1">
      <alignment horizontal="left" wrapText="1" indent="10"/>
    </xf>
    <xf numFmtId="177" fontId="59" fillId="2" borderId="0" xfId="0" applyNumberFormat="1" applyFont="1" applyFill="1" applyAlignment="1" applyProtection="1">
      <alignment horizontal="left" indent="10"/>
    </xf>
    <xf numFmtId="1" fontId="127" fillId="2" borderId="25"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1" xfId="0" applyFont="1" applyFill="1" applyBorder="1" applyAlignment="1">
      <alignment horizontal="left" vertical="center"/>
    </xf>
    <xf numFmtId="0" fontId="53" fillId="2" borderId="52" xfId="0" applyFont="1" applyFill="1" applyBorder="1" applyAlignment="1">
      <alignment horizontal="left" vertical="center"/>
    </xf>
    <xf numFmtId="0" fontId="24" fillId="2" borderId="52" xfId="0" applyFont="1" applyFill="1" applyBorder="1" applyAlignment="1" applyProtection="1">
      <alignment horizontal="left" vertical="center" wrapText="1"/>
    </xf>
    <xf numFmtId="0" fontId="53" fillId="2" borderId="25"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93" fillId="2" borderId="52"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0" fontId="30" fillId="2" borderId="22" xfId="0" applyFont="1" applyFill="1" applyBorder="1" applyAlignment="1" applyProtection="1">
      <alignment horizontal="center" vertical="center" wrapText="1"/>
    </xf>
    <xf numFmtId="0" fontId="30" fillId="2" borderId="31"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165" fontId="114" fillId="2" borderId="25" xfId="0" applyNumberFormat="1" applyFont="1" applyFill="1" applyBorder="1" applyAlignment="1">
      <alignment horizontal="center"/>
    </xf>
    <xf numFmtId="165" fontId="114" fillId="2" borderId="53" xfId="0" applyNumberFormat="1" applyFont="1" applyFill="1" applyBorder="1" applyAlignment="1">
      <alignment horizontal="center"/>
    </xf>
    <xf numFmtId="0" fontId="114" fillId="6" borderId="55" xfId="0" applyNumberFormat="1" applyFont="1" applyFill="1" applyBorder="1" applyAlignment="1">
      <alignment horizontal="center"/>
    </xf>
    <xf numFmtId="0" fontId="114" fillId="6" borderId="57" xfId="0" applyNumberFormat="1" applyFont="1" applyFill="1" applyBorder="1" applyAlignment="1">
      <alignment horizontal="center"/>
    </xf>
    <xf numFmtId="0" fontId="17" fillId="2" borderId="25"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pplyProtection="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00000000-0005-0000-0000-00000C000000}"/>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K$1">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4250F76-7453-42EF-B1D3-AA762D881E0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9293B34-168F-4440-A4AA-0172A0B7143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0885FE9-9C6C-4320-BCEE-8557C14D16C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57475"/>
          <a:ext cx="3404658" cy="593725"/>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6614583" cy="191576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D0FCA68-2476-43CD-BA70-DDF49943D72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F4292FBD-63BC-44AA-93AF-D3A3BA59565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48050"/>
          <a:ext cx="4591050" cy="400050"/>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686050"/>
          <a:ext cx="8001000" cy="676275"/>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124825"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295DDED-95A4-4CF2-9020-A7584B6EEDE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47950"/>
          <a:ext cx="4352925" cy="504825"/>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039100" cy="191576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E84D0CB-AB1A-4799-A401-EB8A632591F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6C7DFDA-45B9-4A0B-BA07-0A396083082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B22AFDF-F3A6-4F0A-91C9-6BC8BD2D32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29AACDA-EBF0-473D-8205-1B5530A33F29}"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Instructions!K1">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0FB813-BA96-4A54-A4A2-E2415BD2237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91DD73-2DA0-4FF4-AF81-F2552396810C}"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Instructions!K1">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D784CF4-21EC-47D4-8458-6EF9FAFCDB7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Instructions!K1">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CBB0D2B0-A597-4AFB-8C1E-CB22F5BC829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Instructions!K1">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2E742AC9-E705-4FAE-A578-03E2137A68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Instructions!K1">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A3BAAD3-0A28-4853-858B-97CBB42ECCA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514600"/>
          <a:ext cx="4848225" cy="495300"/>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Instructions!K1">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6132052-5DAF-45EF-9F11-2DAE61CA1C3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Instructions!K1">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B734D90-ABB1-44A9-8009-8D5D676BC9D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Instructions!K1">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7FFE0A-F684-4137-AA04-90F3BBD2D4F7}"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Instructions!K1">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A6644A0-6152-457B-A344-3C1DA9D8C8D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Instructions!K1">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1B90383-14E9-4797-B716-4A2B48B24E54}"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Instructions!K1">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10CD6B2-3259-4010-B5B8-78F2D3E3DF8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7077DB6-EE1B-4AF6-B014-EC477ACBDFCB}"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50671"/>
          <a:ext cx="3008539" cy="700768"/>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Instructions!K1">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6B8DCA06-4A98-400E-A8C0-C6FA6762A54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Instructions!K1">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B5FB2764-D241-416A-BDEB-8677CB314AF6}"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86567"/>
          <a:ext cx="5272617" cy="52387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Instructions!K1">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48BBE621-54ED-4156-B6DA-5BD0973C11F8}"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Instructions!K1">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3E378FB5-32EF-4C0C-BBE3-846066599EDA}"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Instructions!K1">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88277CDF-F681-4E9D-A78B-FD5BB0C90B7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65887" cy="190941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AA2253D9-BD1D-48F4-ACD6-1B0BC1282A8F}"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52675"/>
          <a:ext cx="8791575" cy="676275"/>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57420" cy="1915766"/>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4D2FA7F-9E86-4210-AE82-CAD7DFB429B3}"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571417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7B53BBFA-6763-4F0C-B97F-412AE52FE40E}"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372225"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0936CC78-DB4E-462B-8B83-4BD09158E80D}"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60095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50DFD308-5B4B-4453-A958-FCB1C4E77370}"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US"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543800" cy="191576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Instructions!K1">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fld id="{917328BD-5411-4733-9C86-3876F58E63C2}" type="TxLink">
              <a:rPr lang="en-US" sz="3600" b="1" i="0" u="none" strike="noStrike" cap="none" spc="0">
                <a:ln w="11430">
                  <a:solidFill>
                    <a:schemeClr val="tx1">
                      <a:lumMod val="95000"/>
                      <a:lumOff val="5000"/>
                    </a:schemeClr>
                  </a:solidFill>
                </a:ln>
                <a:solidFill>
                  <a:srgbClr val="000000"/>
                </a:solidFill>
                <a:effectLst>
                  <a:outerShdw blurRad="60007" dist="200025" dir="15000000" sy="30000" kx="-1800000" algn="bl" rotWithShape="0">
                    <a:prstClr val="black">
                      <a:alpha val="32000"/>
                    </a:prstClr>
                  </a:outerShdw>
                </a:effectLst>
                <a:latin typeface="Calibri"/>
                <a:cs typeface="Calibri"/>
              </a:rPr>
              <a:pPr algn="ctr" rtl="0"/>
              <a:t>2020 Cost Allocation Model</a:t>
            </a:fld>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K210"/>
  <sheetViews>
    <sheetView showGridLines="0" topLeftCell="A151" zoomScale="70" zoomScaleNormal="70" workbookViewId="0">
      <selection activeCell="A166" sqref="A166"/>
    </sheetView>
  </sheetViews>
  <sheetFormatPr defaultRowHeight="12.75" x14ac:dyDescent="0.2"/>
  <cols>
    <col min="1" max="1" width="122" customWidth="1"/>
  </cols>
  <sheetData>
    <row r="1" spans="1:11" ht="159.75" customHeight="1" x14ac:dyDescent="0.2">
      <c r="A1" s="1711"/>
      <c r="K1" s="1997" t="s">
        <v>1792</v>
      </c>
    </row>
    <row r="2" spans="1:11" ht="15.75" x14ac:dyDescent="0.25">
      <c r="A2" s="1965" t="s">
        <v>1767</v>
      </c>
    </row>
    <row r="3" spans="1:11" ht="15" x14ac:dyDescent="0.2">
      <c r="A3" s="1713"/>
    </row>
    <row r="4" spans="1:11" ht="15.75" x14ac:dyDescent="0.25">
      <c r="A4" s="1712" t="s">
        <v>1028</v>
      </c>
    </row>
    <row r="5" spans="1:11" ht="15" x14ac:dyDescent="0.2">
      <c r="A5" s="1711"/>
    </row>
    <row r="6" spans="1:11" ht="15.75" x14ac:dyDescent="0.25">
      <c r="A6" s="1714" t="s">
        <v>421</v>
      </c>
    </row>
    <row r="7" spans="1:11" ht="30" x14ac:dyDescent="0.2">
      <c r="A7" s="1711" t="s">
        <v>1722</v>
      </c>
    </row>
    <row r="8" spans="1:11" ht="15.75" x14ac:dyDescent="0.2">
      <c r="A8" s="1966" t="s">
        <v>1768</v>
      </c>
    </row>
    <row r="9" spans="1:11" ht="30" x14ac:dyDescent="0.2">
      <c r="A9" s="1711" t="s">
        <v>1682</v>
      </c>
    </row>
    <row r="10" spans="1:11" ht="90" x14ac:dyDescent="0.2">
      <c r="A10" s="1711" t="s">
        <v>1740</v>
      </c>
    </row>
    <row r="11" spans="1:11" ht="15" x14ac:dyDescent="0.2">
      <c r="A11" s="1715"/>
    </row>
    <row r="12" spans="1:11" ht="15.75" x14ac:dyDescent="0.25">
      <c r="A12" s="1714" t="s">
        <v>422</v>
      </c>
    </row>
    <row r="13" spans="1:11" ht="30" x14ac:dyDescent="0.2">
      <c r="A13" s="1711" t="s">
        <v>1610</v>
      </c>
    </row>
    <row r="14" spans="1:11" ht="15" x14ac:dyDescent="0.2">
      <c r="A14" s="1715" t="s">
        <v>1749</v>
      </c>
    </row>
    <row r="15" spans="1:11" ht="15" x14ac:dyDescent="0.2">
      <c r="A15" s="1715" t="s">
        <v>1686</v>
      </c>
    </row>
    <row r="17" spans="1:9" ht="15.75" x14ac:dyDescent="0.25">
      <c r="A17" s="1714" t="s">
        <v>423</v>
      </c>
      <c r="I17" s="1715"/>
    </row>
    <row r="18" spans="1:9" ht="15" x14ac:dyDescent="0.2">
      <c r="A18" s="1715"/>
    </row>
    <row r="19" spans="1:9" ht="15" x14ac:dyDescent="0.2">
      <c r="A19" s="1711" t="s">
        <v>1687</v>
      </c>
    </row>
    <row r="20" spans="1:9" ht="45" x14ac:dyDescent="0.2">
      <c r="A20" s="1715" t="s">
        <v>424</v>
      </c>
    </row>
    <row r="21" spans="1:9" ht="30" x14ac:dyDescent="0.2">
      <c r="A21" s="1715" t="s">
        <v>425</v>
      </c>
    </row>
    <row r="22" spans="1:9" ht="15" x14ac:dyDescent="0.2">
      <c r="A22" s="1715" t="s">
        <v>426</v>
      </c>
    </row>
    <row r="23" spans="1:9" ht="15" x14ac:dyDescent="0.2">
      <c r="A23" s="1715" t="s">
        <v>427</v>
      </c>
    </row>
    <row r="24" spans="1:9" ht="45" x14ac:dyDescent="0.2">
      <c r="A24" s="1715" t="s">
        <v>1688</v>
      </c>
    </row>
    <row r="25" spans="1:9" ht="60" x14ac:dyDescent="0.2">
      <c r="A25" s="1715" t="s">
        <v>1679</v>
      </c>
    </row>
    <row r="26" spans="1:9" ht="45" x14ac:dyDescent="0.2">
      <c r="A26" s="1715" t="s">
        <v>1613</v>
      </c>
    </row>
    <row r="27" spans="1:9" ht="45" x14ac:dyDescent="0.2">
      <c r="A27" s="1972" t="s">
        <v>1750</v>
      </c>
    </row>
    <row r="28" spans="1:9" ht="15" x14ac:dyDescent="0.2">
      <c r="A28" s="1711"/>
    </row>
    <row r="29" spans="1:9" ht="15.75" x14ac:dyDescent="0.25">
      <c r="A29" s="1714" t="s">
        <v>428</v>
      </c>
    </row>
    <row r="30" spans="1:9" ht="45" x14ac:dyDescent="0.2">
      <c r="A30" s="1715" t="s">
        <v>1751</v>
      </c>
    </row>
    <row r="31" spans="1:9" ht="15" x14ac:dyDescent="0.2">
      <c r="A31" s="1715"/>
    </row>
    <row r="32" spans="1:9" ht="45" x14ac:dyDescent="0.2">
      <c r="A32" s="1716" t="s">
        <v>1689</v>
      </c>
    </row>
    <row r="33" spans="1:2" ht="15" x14ac:dyDescent="0.2">
      <c r="A33" s="1716" t="s">
        <v>1034</v>
      </c>
    </row>
    <row r="34" spans="1:2" ht="15" x14ac:dyDescent="0.2">
      <c r="A34" s="1716" t="s">
        <v>1035</v>
      </c>
    </row>
    <row r="35" spans="1:2" ht="15" x14ac:dyDescent="0.2">
      <c r="A35" s="1716" t="s">
        <v>1036</v>
      </c>
    </row>
    <row r="36" spans="1:2" ht="15" x14ac:dyDescent="0.2">
      <c r="A36" s="1716" t="s">
        <v>1668</v>
      </c>
    </row>
    <row r="37" spans="1:2" ht="15" x14ac:dyDescent="0.2">
      <c r="A37" s="1716" t="s">
        <v>1672</v>
      </c>
    </row>
    <row r="39" spans="1:2" ht="30" x14ac:dyDescent="0.2">
      <c r="A39" s="1715" t="s">
        <v>1725</v>
      </c>
    </row>
    <row r="40" spans="1:2" ht="45" x14ac:dyDescent="0.2">
      <c r="A40" s="1715" t="s">
        <v>1752</v>
      </c>
    </row>
    <row r="41" spans="1:2" ht="30" x14ac:dyDescent="0.2">
      <c r="A41" s="1715" t="s">
        <v>1726</v>
      </c>
    </row>
    <row r="42" spans="1:2" ht="15" x14ac:dyDescent="0.2">
      <c r="A42" s="1715" t="s">
        <v>1614</v>
      </c>
    </row>
    <row r="43" spans="1:2" ht="15" x14ac:dyDescent="0.2">
      <c r="A43" s="1715" t="s">
        <v>1690</v>
      </c>
    </row>
    <row r="44" spans="1:2" ht="45" x14ac:dyDescent="0.2">
      <c r="A44" s="1715" t="s">
        <v>1727</v>
      </c>
    </row>
    <row r="45" spans="1:2" ht="30" x14ac:dyDescent="0.2">
      <c r="A45" s="1715" t="s">
        <v>1615</v>
      </c>
    </row>
    <row r="46" spans="1:2" ht="15" x14ac:dyDescent="0.2">
      <c r="A46" s="1715" t="s">
        <v>1645</v>
      </c>
      <c r="B46" s="1919"/>
    </row>
    <row r="47" spans="1:2" ht="45" x14ac:dyDescent="0.2">
      <c r="A47" s="1715" t="s">
        <v>1728</v>
      </c>
      <c r="B47" s="1919"/>
    </row>
    <row r="48" spans="1:2" ht="45" x14ac:dyDescent="0.2">
      <c r="A48" s="1715" t="s">
        <v>1691</v>
      </c>
      <c r="B48" s="1919"/>
    </row>
    <row r="49" spans="1:2" ht="30" x14ac:dyDescent="0.2">
      <c r="A49" s="1918" t="s">
        <v>1646</v>
      </c>
      <c r="B49" s="1919"/>
    </row>
    <row r="50" spans="1:2" ht="30" x14ac:dyDescent="0.2">
      <c r="A50" s="1715" t="s">
        <v>1011</v>
      </c>
    </row>
    <row r="51" spans="1:2" ht="60" x14ac:dyDescent="0.2">
      <c r="A51" s="1715" t="s">
        <v>1753</v>
      </c>
    </row>
    <row r="52" spans="1:2" ht="15" x14ac:dyDescent="0.2">
      <c r="A52" s="1715"/>
    </row>
    <row r="54" spans="1:2" ht="15.75" x14ac:dyDescent="0.25">
      <c r="A54" s="1714" t="s">
        <v>1012</v>
      </c>
    </row>
    <row r="55" spans="1:2" ht="15" x14ac:dyDescent="0.2">
      <c r="A55" s="1711" t="s">
        <v>1013</v>
      </c>
    </row>
    <row r="56" spans="1:2" ht="30" x14ac:dyDescent="0.2">
      <c r="A56" s="1715" t="s">
        <v>1729</v>
      </c>
    </row>
    <row r="57" spans="1:2" ht="30" x14ac:dyDescent="0.2">
      <c r="A57" s="1715" t="s">
        <v>1692</v>
      </c>
    </row>
    <row r="58" spans="1:2" ht="30" x14ac:dyDescent="0.2">
      <c r="A58" s="1715" t="s">
        <v>1707</v>
      </c>
    </row>
    <row r="59" spans="1:2" ht="15" x14ac:dyDescent="0.2">
      <c r="A59" s="1942"/>
    </row>
    <row r="60" spans="1:2" ht="15" x14ac:dyDescent="0.2">
      <c r="A60" s="1711"/>
    </row>
    <row r="61" spans="1:2" ht="15.75" x14ac:dyDescent="0.25">
      <c r="A61" s="1714" t="s">
        <v>1014</v>
      </c>
    </row>
    <row r="62" spans="1:2" ht="36" customHeight="1" x14ac:dyDescent="0.2">
      <c r="A62" s="1715" t="s">
        <v>1675</v>
      </c>
    </row>
    <row r="63" spans="1:2" ht="30" x14ac:dyDescent="0.2">
      <c r="A63" s="1715" t="s">
        <v>1693</v>
      </c>
    </row>
    <row r="64" spans="1:2" ht="60" x14ac:dyDescent="0.2">
      <c r="A64" s="1715" t="s">
        <v>1741</v>
      </c>
    </row>
    <row r="65" spans="1:1" ht="15" x14ac:dyDescent="0.2">
      <c r="A65" s="1711"/>
    </row>
    <row r="66" spans="1:1" ht="15.75" x14ac:dyDescent="0.25">
      <c r="A66" s="1714" t="s">
        <v>1015</v>
      </c>
    </row>
    <row r="67" spans="1:1" ht="30" x14ac:dyDescent="0.2">
      <c r="A67" s="1711" t="s">
        <v>1730</v>
      </c>
    </row>
    <row r="68" spans="1:1" ht="45" x14ac:dyDescent="0.2">
      <c r="A68" s="1715" t="s">
        <v>1731</v>
      </c>
    </row>
    <row r="69" spans="1:1" ht="30" x14ac:dyDescent="0.2">
      <c r="A69" s="1715" t="s">
        <v>1016</v>
      </c>
    </row>
    <row r="70" spans="1:1" ht="30" x14ac:dyDescent="0.2">
      <c r="A70" s="1715" t="s">
        <v>1017</v>
      </c>
    </row>
    <row r="71" spans="1:1" ht="15.75" thickBot="1" x14ac:dyDescent="0.25">
      <c r="A71" s="1711"/>
    </row>
    <row r="72" spans="1:1" ht="15.75" x14ac:dyDescent="0.2">
      <c r="A72" s="1720" t="s">
        <v>1018</v>
      </c>
    </row>
    <row r="73" spans="1:1" ht="15" x14ac:dyDescent="0.2">
      <c r="A73" s="1721"/>
    </row>
    <row r="74" spans="1:1" ht="15" x14ac:dyDescent="0.2">
      <c r="A74" s="1722" t="s">
        <v>1019</v>
      </c>
    </row>
    <row r="75" spans="1:1" ht="15" x14ac:dyDescent="0.2">
      <c r="A75" s="1722" t="s">
        <v>1020</v>
      </c>
    </row>
    <row r="76" spans="1:1" ht="45" x14ac:dyDescent="0.2">
      <c r="A76" s="1722" t="s">
        <v>1648</v>
      </c>
    </row>
    <row r="77" spans="1:1" ht="30" x14ac:dyDescent="0.2">
      <c r="A77" s="1722" t="s">
        <v>1021</v>
      </c>
    </row>
    <row r="78" spans="1:1" ht="30" x14ac:dyDescent="0.2">
      <c r="A78" s="1722" t="s">
        <v>1022</v>
      </c>
    </row>
    <row r="79" spans="1:1" ht="15" x14ac:dyDescent="0.2">
      <c r="A79" s="1722" t="s">
        <v>1649</v>
      </c>
    </row>
    <row r="80" spans="1:1" ht="15" x14ac:dyDescent="0.2">
      <c r="A80" s="1723" t="s">
        <v>1023</v>
      </c>
    </row>
    <row r="81" spans="1:1" ht="15" x14ac:dyDescent="0.2">
      <c r="A81" s="1722" t="s">
        <v>1647</v>
      </c>
    </row>
    <row r="82" spans="1:1" ht="15.75" thickBot="1" x14ac:dyDescent="0.25">
      <c r="A82" s="1724" t="s">
        <v>1024</v>
      </c>
    </row>
    <row r="83" spans="1:1" ht="15.75" thickBot="1" x14ac:dyDescent="0.25">
      <c r="A83" s="1711" t="s">
        <v>331</v>
      </c>
    </row>
    <row r="84" spans="1:1" ht="15.75" x14ac:dyDescent="0.2">
      <c r="A84" s="1720" t="s">
        <v>1025</v>
      </c>
    </row>
    <row r="85" spans="1:1" ht="15" x14ac:dyDescent="0.2">
      <c r="A85" s="1721"/>
    </row>
    <row r="86" spans="1:1" ht="45" x14ac:dyDescent="0.2">
      <c r="A86" s="1722" t="s">
        <v>1026</v>
      </c>
    </row>
    <row r="87" spans="1:1" ht="15" x14ac:dyDescent="0.2">
      <c r="A87" s="1722" t="s">
        <v>1027</v>
      </c>
    </row>
    <row r="88" spans="1:1" ht="45" x14ac:dyDescent="0.2">
      <c r="A88" s="1722" t="s">
        <v>1650</v>
      </c>
    </row>
    <row r="89" spans="1:1" ht="45" x14ac:dyDescent="0.2">
      <c r="A89" s="1722" t="s">
        <v>613</v>
      </c>
    </row>
    <row r="90" spans="1:1" ht="15" x14ac:dyDescent="0.2">
      <c r="A90" s="1722" t="s">
        <v>1651</v>
      </c>
    </row>
    <row r="91" spans="1:1" ht="15" x14ac:dyDescent="0.2">
      <c r="A91" s="1723" t="s">
        <v>614</v>
      </c>
    </row>
    <row r="92" spans="1:1" ht="15" x14ac:dyDescent="0.2">
      <c r="A92" s="1722" t="s">
        <v>615</v>
      </c>
    </row>
    <row r="93" spans="1:1" ht="15.75" thickBot="1" x14ac:dyDescent="0.25">
      <c r="A93" s="1724" t="s">
        <v>616</v>
      </c>
    </row>
    <row r="94" spans="1:1" ht="15" x14ac:dyDescent="0.2">
      <c r="A94" s="1711"/>
    </row>
    <row r="95" spans="1:1" ht="15.75" x14ac:dyDescent="0.25">
      <c r="A95" s="1714" t="s">
        <v>617</v>
      </c>
    </row>
    <row r="96" spans="1:1" ht="30" x14ac:dyDescent="0.2">
      <c r="A96" s="1711" t="s">
        <v>1694</v>
      </c>
    </row>
    <row r="97" spans="1:1" ht="30" x14ac:dyDescent="0.2">
      <c r="A97" s="1715" t="s">
        <v>1652</v>
      </c>
    </row>
    <row r="98" spans="1:1" ht="30" x14ac:dyDescent="0.2">
      <c r="A98" s="1715" t="s">
        <v>618</v>
      </c>
    </row>
    <row r="99" spans="1:1" ht="15" x14ac:dyDescent="0.2">
      <c r="A99" s="1715" t="s">
        <v>619</v>
      </c>
    </row>
    <row r="100" spans="1:1" ht="15" x14ac:dyDescent="0.2">
      <c r="A100" s="1715" t="s">
        <v>620</v>
      </c>
    </row>
    <row r="101" spans="1:1" ht="15" x14ac:dyDescent="0.2">
      <c r="A101" s="1715" t="s">
        <v>621</v>
      </c>
    </row>
    <row r="102" spans="1:1" ht="30" x14ac:dyDescent="0.2">
      <c r="A102" s="1715" t="s">
        <v>622</v>
      </c>
    </row>
    <row r="103" spans="1:1" ht="30" x14ac:dyDescent="0.2">
      <c r="A103" s="1715" t="s">
        <v>1710</v>
      </c>
    </row>
    <row r="104" spans="1:1" ht="30" x14ac:dyDescent="0.2">
      <c r="A104" s="1715" t="s">
        <v>1653</v>
      </c>
    </row>
    <row r="105" spans="1:1" ht="30" x14ac:dyDescent="0.2">
      <c r="A105" s="1715" t="s">
        <v>1742</v>
      </c>
    </row>
    <row r="106" spans="1:1" ht="15" x14ac:dyDescent="0.2">
      <c r="A106" s="1715" t="s">
        <v>1696</v>
      </c>
    </row>
    <row r="107" spans="1:1" ht="92.25" customHeight="1" x14ac:dyDescent="0.2">
      <c r="A107" s="1934" t="s">
        <v>1743</v>
      </c>
    </row>
    <row r="108" spans="1:1" ht="30" x14ac:dyDescent="0.2">
      <c r="A108" s="1715" t="s">
        <v>1655</v>
      </c>
    </row>
    <row r="109" spans="1:1" ht="30" x14ac:dyDescent="0.2">
      <c r="A109" s="1715" t="s">
        <v>1695</v>
      </c>
    </row>
    <row r="110" spans="1:1" ht="15" x14ac:dyDescent="0.2">
      <c r="A110" s="1711"/>
    </row>
    <row r="111" spans="1:1" ht="15.75" x14ac:dyDescent="0.25">
      <c r="A111" s="1714" t="s">
        <v>623</v>
      </c>
    </row>
    <row r="112" spans="1:1" ht="30" x14ac:dyDescent="0.2">
      <c r="A112" s="1711" t="s">
        <v>624</v>
      </c>
    </row>
    <row r="113" spans="1:1" ht="30" x14ac:dyDescent="0.2">
      <c r="A113" s="1715" t="s">
        <v>1656</v>
      </c>
    </row>
    <row r="114" spans="1:1" ht="15" x14ac:dyDescent="0.2">
      <c r="A114" s="1715" t="s">
        <v>1657</v>
      </c>
    </row>
    <row r="115" spans="1:1" ht="15" x14ac:dyDescent="0.2">
      <c r="A115" s="1715" t="s">
        <v>625</v>
      </c>
    </row>
    <row r="116" spans="1:1" ht="90" x14ac:dyDescent="0.2">
      <c r="A116" s="1715" t="s">
        <v>1744</v>
      </c>
    </row>
    <row r="117" spans="1:1" ht="31.5" customHeight="1" x14ac:dyDescent="0.2">
      <c r="A117" s="1972" t="s">
        <v>1745</v>
      </c>
    </row>
    <row r="118" spans="1:1" ht="45.75" customHeight="1" x14ac:dyDescent="0.2">
      <c r="A118" s="1972" t="s">
        <v>1720</v>
      </c>
    </row>
    <row r="119" spans="1:1" ht="15" x14ac:dyDescent="0.2">
      <c r="A119" s="1711"/>
    </row>
    <row r="120" spans="1:1" ht="15.75" x14ac:dyDescent="0.25">
      <c r="A120" s="1714" t="s">
        <v>626</v>
      </c>
    </row>
    <row r="121" spans="1:1" ht="45" x14ac:dyDescent="0.2">
      <c r="A121" s="1711" t="s">
        <v>1732</v>
      </c>
    </row>
    <row r="122" spans="1:1" ht="30" x14ac:dyDescent="0.2">
      <c r="A122" s="1715" t="s">
        <v>627</v>
      </c>
    </row>
    <row r="123" spans="1:1" ht="30" x14ac:dyDescent="0.2">
      <c r="A123" s="1715" t="s">
        <v>628</v>
      </c>
    </row>
    <row r="124" spans="1:1" ht="30" x14ac:dyDescent="0.2">
      <c r="A124" s="1715" t="s">
        <v>1697</v>
      </c>
    </row>
    <row r="125" spans="1:1" ht="90" x14ac:dyDescent="0.2">
      <c r="A125" s="1715" t="s">
        <v>629</v>
      </c>
    </row>
    <row r="126" spans="1:1" ht="30" x14ac:dyDescent="0.2">
      <c r="A126" s="1715" t="s">
        <v>1658</v>
      </c>
    </row>
    <row r="127" spans="1:1" ht="15.75" x14ac:dyDescent="0.25">
      <c r="A127" s="1714"/>
    </row>
    <row r="128" spans="1:1" ht="15.75" x14ac:dyDescent="0.25">
      <c r="A128" s="1714" t="s">
        <v>630</v>
      </c>
    </row>
    <row r="129" spans="1:1" ht="45" x14ac:dyDescent="0.2">
      <c r="A129" s="1711" t="s">
        <v>1304</v>
      </c>
    </row>
    <row r="130" spans="1:1" ht="60" x14ac:dyDescent="0.2">
      <c r="A130" s="1715" t="s">
        <v>1733</v>
      </c>
    </row>
    <row r="131" spans="1:1" ht="49.5" customHeight="1" x14ac:dyDescent="0.2">
      <c r="A131" s="1934" t="s">
        <v>1701</v>
      </c>
    </row>
    <row r="132" spans="1:1" ht="15.75" x14ac:dyDescent="0.25">
      <c r="A132" s="1714"/>
    </row>
    <row r="133" spans="1:1" ht="15.75" x14ac:dyDescent="0.25">
      <c r="A133" s="1714" t="s">
        <v>1305</v>
      </c>
    </row>
    <row r="134" spans="1:1" ht="30" x14ac:dyDescent="0.2">
      <c r="A134" s="1711" t="s">
        <v>1754</v>
      </c>
    </row>
    <row r="135" spans="1:1" ht="60" x14ac:dyDescent="0.2">
      <c r="A135" s="1715" t="s">
        <v>1756</v>
      </c>
    </row>
    <row r="136" spans="1:1" ht="15.75" x14ac:dyDescent="0.25">
      <c r="A136" s="1714"/>
    </row>
    <row r="137" spans="1:1" ht="15.75" x14ac:dyDescent="0.25">
      <c r="A137" s="1714" t="s">
        <v>1306</v>
      </c>
    </row>
    <row r="138" spans="1:1" ht="15" x14ac:dyDescent="0.2">
      <c r="A138" s="1711" t="s">
        <v>1307</v>
      </c>
    </row>
    <row r="139" spans="1:1" ht="30" x14ac:dyDescent="0.2">
      <c r="A139" s="1711" t="s">
        <v>1698</v>
      </c>
    </row>
    <row r="140" spans="1:1" ht="30" x14ac:dyDescent="0.2">
      <c r="A140" s="1715" t="s">
        <v>1659</v>
      </c>
    </row>
    <row r="141" spans="1:1" ht="30" x14ac:dyDescent="0.2">
      <c r="A141" s="1715" t="s">
        <v>1308</v>
      </c>
    </row>
    <row r="142" spans="1:1" ht="30" x14ac:dyDescent="0.2">
      <c r="A142" s="1715" t="s">
        <v>1755</v>
      </c>
    </row>
    <row r="143" spans="1:1" ht="30" x14ac:dyDescent="0.2">
      <c r="A143" s="1715" t="s">
        <v>1708</v>
      </c>
    </row>
    <row r="144" spans="1:1" ht="15.75" x14ac:dyDescent="0.25">
      <c r="A144" s="1714"/>
    </row>
    <row r="145" spans="1:1" ht="15.75" x14ac:dyDescent="0.25">
      <c r="A145" s="1714" t="s">
        <v>1309</v>
      </c>
    </row>
    <row r="146" spans="1:1" ht="45" x14ac:dyDescent="0.2">
      <c r="A146" s="1711" t="s">
        <v>1699</v>
      </c>
    </row>
    <row r="147" spans="1:1" ht="15" x14ac:dyDescent="0.2">
      <c r="A147" s="1715" t="s">
        <v>1757</v>
      </c>
    </row>
    <row r="148" spans="1:1" ht="30" x14ac:dyDescent="0.2">
      <c r="A148" s="1715" t="s">
        <v>1760</v>
      </c>
    </row>
    <row r="149" spans="1:1" ht="15" x14ac:dyDescent="0.2">
      <c r="A149" s="1715" t="s">
        <v>1310</v>
      </c>
    </row>
    <row r="150" spans="1:1" ht="15" x14ac:dyDescent="0.2">
      <c r="A150" s="1716" t="s">
        <v>1311</v>
      </c>
    </row>
    <row r="151" spans="1:1" ht="15" x14ac:dyDescent="0.2">
      <c r="A151" s="1716" t="s">
        <v>1761</v>
      </c>
    </row>
    <row r="152" spans="1:1" ht="15" x14ac:dyDescent="0.2">
      <c r="A152" s="1715" t="s">
        <v>1312</v>
      </c>
    </row>
    <row r="153" spans="1:1" ht="15" x14ac:dyDescent="0.2">
      <c r="A153" s="1716" t="s">
        <v>1313</v>
      </c>
    </row>
    <row r="154" spans="1:1" ht="15" x14ac:dyDescent="0.2">
      <c r="A154" s="1716" t="s">
        <v>1762</v>
      </c>
    </row>
    <row r="155" spans="1:1" ht="45" customHeight="1" x14ac:dyDescent="0.2">
      <c r="A155" s="1716" t="s">
        <v>1314</v>
      </c>
    </row>
    <row r="156" spans="1:1" ht="15" x14ac:dyDescent="0.2">
      <c r="A156" s="1715" t="s">
        <v>1315</v>
      </c>
    </row>
    <row r="157" spans="1:1" ht="15" x14ac:dyDescent="0.2">
      <c r="A157" s="1715" t="s">
        <v>1316</v>
      </c>
    </row>
    <row r="158" spans="1:1" ht="15" x14ac:dyDescent="0.2">
      <c r="A158" s="1716" t="s">
        <v>1029</v>
      </c>
    </row>
    <row r="159" spans="1:1" ht="30" x14ac:dyDescent="0.2">
      <c r="A159" s="1716" t="s">
        <v>1763</v>
      </c>
    </row>
    <row r="160" spans="1:1" ht="15" x14ac:dyDescent="0.2">
      <c r="A160" s="1715" t="s">
        <v>1317</v>
      </c>
    </row>
    <row r="161" spans="1:1" ht="15" x14ac:dyDescent="0.2">
      <c r="A161" s="1715" t="s">
        <v>1318</v>
      </c>
    </row>
    <row r="162" spans="1:1" ht="30" x14ac:dyDescent="0.2">
      <c r="A162" s="1716" t="s">
        <v>1319</v>
      </c>
    </row>
    <row r="163" spans="1:1" ht="15" x14ac:dyDescent="0.2">
      <c r="A163" s="1716" t="s">
        <v>1765</v>
      </c>
    </row>
    <row r="164" spans="1:1" ht="15" x14ac:dyDescent="0.2">
      <c r="A164" s="1715" t="s">
        <v>1320</v>
      </c>
    </row>
    <row r="165" spans="1:1" ht="15" x14ac:dyDescent="0.2">
      <c r="A165" s="1716" t="s">
        <v>1321</v>
      </c>
    </row>
    <row r="166" spans="1:1" ht="30" x14ac:dyDescent="0.2">
      <c r="A166" s="1716" t="s">
        <v>1764</v>
      </c>
    </row>
    <row r="167" spans="1:1" ht="15" x14ac:dyDescent="0.2">
      <c r="A167" s="1715" t="s">
        <v>1322</v>
      </c>
    </row>
    <row r="168" spans="1:1" ht="15" x14ac:dyDescent="0.2">
      <c r="A168" s="1711"/>
    </row>
    <row r="169" spans="1:1" ht="60" x14ac:dyDescent="0.2">
      <c r="A169" s="1711" t="s">
        <v>1758</v>
      </c>
    </row>
    <row r="170" spans="1:1" ht="15" x14ac:dyDescent="0.2">
      <c r="A170" s="1711"/>
    </row>
    <row r="171" spans="1:1" ht="15" x14ac:dyDescent="0.2">
      <c r="A171" s="1711" t="s">
        <v>1323</v>
      </c>
    </row>
    <row r="172" spans="1:1" ht="30" x14ac:dyDescent="0.2">
      <c r="A172" s="1717" t="s">
        <v>1324</v>
      </c>
    </row>
    <row r="173" spans="1:1" ht="30" x14ac:dyDescent="0.2">
      <c r="A173" s="1717" t="s">
        <v>1660</v>
      </c>
    </row>
    <row r="174" spans="1:1" ht="15" x14ac:dyDescent="0.2">
      <c r="A174" s="1717" t="s">
        <v>1325</v>
      </c>
    </row>
    <row r="175" spans="1:1" ht="15" x14ac:dyDescent="0.2">
      <c r="A175" s="1717" t="s">
        <v>1326</v>
      </c>
    </row>
    <row r="176" spans="1:1" ht="15" x14ac:dyDescent="0.2">
      <c r="A176" s="1717" t="s">
        <v>1327</v>
      </c>
    </row>
    <row r="177" spans="1:1" ht="15" x14ac:dyDescent="0.2">
      <c r="A177" s="1716" t="s">
        <v>1328</v>
      </c>
    </row>
    <row r="178" spans="1:1" ht="15" x14ac:dyDescent="0.2">
      <c r="A178" s="1716" t="s">
        <v>1661</v>
      </c>
    </row>
    <row r="179" spans="1:1" ht="15.75" x14ac:dyDescent="0.25">
      <c r="A179" s="1714"/>
    </row>
    <row r="180" spans="1:1" ht="15.75" x14ac:dyDescent="0.25">
      <c r="A180" s="1714" t="s">
        <v>1683</v>
      </c>
    </row>
    <row r="181" spans="1:1" ht="30" x14ac:dyDescent="0.2">
      <c r="A181" s="1711" t="s">
        <v>1684</v>
      </c>
    </row>
    <row r="182" spans="1:1" ht="60" x14ac:dyDescent="0.2">
      <c r="A182" s="1711" t="s">
        <v>1685</v>
      </c>
    </row>
    <row r="183" spans="1:1" ht="15.75" x14ac:dyDescent="0.25">
      <c r="A183" s="1714"/>
    </row>
    <row r="184" spans="1:1" ht="15.75" x14ac:dyDescent="0.25">
      <c r="A184" s="1714" t="s">
        <v>1329</v>
      </c>
    </row>
    <row r="185" spans="1:1" ht="30" x14ac:dyDescent="0.2">
      <c r="A185" s="1711" t="s">
        <v>1330</v>
      </c>
    </row>
    <row r="186" spans="1:1" ht="45.75" customHeight="1" x14ac:dyDescent="0.2">
      <c r="A186" s="1715" t="s">
        <v>1759</v>
      </c>
    </row>
    <row r="187" spans="1:1" ht="15.75" x14ac:dyDescent="0.25">
      <c r="A187" s="1714"/>
    </row>
    <row r="188" spans="1:1" ht="15.75" x14ac:dyDescent="0.25">
      <c r="A188" s="1714" t="s">
        <v>1331</v>
      </c>
    </row>
    <row r="189" spans="1:1" ht="30" x14ac:dyDescent="0.2">
      <c r="A189" s="1711" t="s">
        <v>1332</v>
      </c>
    </row>
    <row r="190" spans="1:1" ht="30" x14ac:dyDescent="0.2">
      <c r="A190" s="1715" t="s">
        <v>1333</v>
      </c>
    </row>
    <row r="191" spans="1:1" ht="15" x14ac:dyDescent="0.2">
      <c r="A191" s="1715" t="s">
        <v>1334</v>
      </c>
    </row>
    <row r="192" spans="1:1" ht="15" x14ac:dyDescent="0.2">
      <c r="A192" s="1711"/>
    </row>
    <row r="193" spans="1:1" ht="45" x14ac:dyDescent="0.2">
      <c r="A193" s="1711" t="s">
        <v>1335</v>
      </c>
    </row>
    <row r="194" spans="1:1" x14ac:dyDescent="0.2">
      <c r="A194" s="1718"/>
    </row>
    <row r="195" spans="1:1" ht="15.75" x14ac:dyDescent="0.25">
      <c r="A195" s="1714" t="s">
        <v>1737</v>
      </c>
    </row>
    <row r="196" spans="1:1" ht="30" x14ac:dyDescent="0.2">
      <c r="A196" s="1972" t="s">
        <v>1738</v>
      </c>
    </row>
    <row r="198" spans="1:1" ht="15.75" x14ac:dyDescent="0.25">
      <c r="A198" s="1714" t="s">
        <v>1602</v>
      </c>
    </row>
    <row r="199" spans="1:1" ht="30" x14ac:dyDescent="0.2">
      <c r="A199" s="1711" t="s">
        <v>1662</v>
      </c>
    </row>
    <row r="200" spans="1:1" ht="45" x14ac:dyDescent="0.2">
      <c r="A200" s="1715" t="s">
        <v>1746</v>
      </c>
    </row>
    <row r="201" spans="1:1" ht="45.75" customHeight="1" x14ac:dyDescent="0.2">
      <c r="A201" s="1972" t="s">
        <v>1739</v>
      </c>
    </row>
    <row r="202" spans="1:1" x14ac:dyDescent="0.2">
      <c r="A202" s="1718"/>
    </row>
    <row r="203" spans="1:1" ht="15.75" x14ac:dyDescent="0.25">
      <c r="A203" s="1714" t="s">
        <v>1663</v>
      </c>
    </row>
    <row r="204" spans="1:1" ht="45" x14ac:dyDescent="0.2">
      <c r="A204" s="1711" t="s">
        <v>1664</v>
      </c>
    </row>
    <row r="205" spans="1:1" ht="15" x14ac:dyDescent="0.2">
      <c r="A205" s="1715" t="s">
        <v>1700</v>
      </c>
    </row>
    <row r="206" spans="1:1" ht="30" x14ac:dyDescent="0.2">
      <c r="A206" s="1972" t="s">
        <v>1721</v>
      </c>
    </row>
    <row r="207" spans="1:1" x14ac:dyDescent="0.2">
      <c r="A207" s="1718"/>
    </row>
    <row r="208" spans="1:1" ht="15.75" x14ac:dyDescent="0.25">
      <c r="A208" s="1714" t="s">
        <v>1665</v>
      </c>
    </row>
    <row r="209" spans="1:1" ht="30" x14ac:dyDescent="0.2">
      <c r="A209" s="1711" t="s">
        <v>1680</v>
      </c>
    </row>
    <row r="210" spans="1:1" ht="30" x14ac:dyDescent="0.2">
      <c r="A210" s="1711" t="s">
        <v>1681</v>
      </c>
    </row>
  </sheetData>
  <sheetProtection password="F8BD" sheet="1" objects="1" scenarios="1"/>
  <phoneticPr fontId="1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W58"/>
  <sheetViews>
    <sheetView zoomScaleNormal="100" workbookViewId="0">
      <selection activeCell="C33" sqref="C33"/>
    </sheetView>
  </sheetViews>
  <sheetFormatPr defaultColWidth="9.140625" defaultRowHeight="11.25" x14ac:dyDescent="0.2"/>
  <cols>
    <col min="1" max="1" width="4.28515625" style="331" customWidth="1"/>
    <col min="2" max="2" width="5" style="81" customWidth="1"/>
    <col min="3" max="3" width="25.42578125" style="330" customWidth="1"/>
    <col min="4" max="4" width="22.85546875" style="84" customWidth="1"/>
    <col min="5" max="13" width="15.7109375" style="84" customWidth="1"/>
    <col min="14" max="22" width="15.7109375" style="84" hidden="1" customWidth="1"/>
    <col min="23" max="31" width="15.7109375" style="84" customWidth="1"/>
    <col min="32" max="64" width="15.7109375" style="84" hidden="1" customWidth="1"/>
    <col min="65" max="67" width="15.7109375" style="84" customWidth="1"/>
    <col min="68" max="16384" width="9.140625" style="84"/>
  </cols>
  <sheetData>
    <row r="1" spans="1:67" s="8" customFormat="1" ht="72" customHeight="1" x14ac:dyDescent="0.2">
      <c r="A1" s="2430"/>
      <c r="B1" s="2430"/>
      <c r="C1" s="2430"/>
      <c r="D1" s="2430"/>
      <c r="E1" s="2430"/>
      <c r="F1" s="2430"/>
    </row>
    <row r="2" spans="1:67" s="8" customFormat="1" ht="72" customHeight="1" x14ac:dyDescent="0.3">
      <c r="A2" s="2473"/>
      <c r="B2" s="2473"/>
      <c r="C2" s="2473"/>
      <c r="D2" s="2473"/>
      <c r="E2" s="2473"/>
    </row>
    <row r="3" spans="1:67" s="8" customFormat="1" ht="17.25" customHeight="1" x14ac:dyDescent="0.25">
      <c r="A3" s="2474"/>
      <c r="B3" s="2474"/>
      <c r="C3" s="2474"/>
      <c r="D3" s="2474"/>
      <c r="E3" s="2474"/>
      <c r="G3" s="9"/>
    </row>
    <row r="4" spans="1:67" s="8" customFormat="1" ht="18.75" customHeight="1" x14ac:dyDescent="0.25">
      <c r="A4" s="2475" t="str">
        <f>'I1 Intro'!C11</f>
        <v>EB-2019-0037</v>
      </c>
      <c r="B4" s="2475"/>
      <c r="C4" s="2475"/>
      <c r="D4" s="2475"/>
      <c r="E4" s="2475"/>
    </row>
    <row r="5" spans="1:67" s="8" customFormat="1" ht="21" customHeight="1" x14ac:dyDescent="0.3">
      <c r="A5" s="299" t="str">
        <f>"Sheet I7.1 Meter Capital Worksheet  - "&amp;  'I2 LDC class'!$C$17</f>
        <v>Sheet I7.1 Meter Capital Worksheet  - Initial Application</v>
      </c>
      <c r="B5" s="300"/>
      <c r="C5" s="300"/>
      <c r="D5" s="59"/>
      <c r="E5" s="301"/>
    </row>
    <row r="6" spans="1:67" s="8" customFormat="1" ht="6" customHeight="1" x14ac:dyDescent="0.2">
      <c r="A6" s="11"/>
      <c r="B6" s="11"/>
      <c r="C6" s="11"/>
      <c r="D6" s="11"/>
      <c r="E6" s="11"/>
      <c r="F6" s="11"/>
      <c r="G6" s="11"/>
      <c r="H6" s="11"/>
      <c r="I6" s="11"/>
      <c r="J6" s="11"/>
      <c r="K6" s="11"/>
      <c r="L6" s="11"/>
      <c r="M6" s="11"/>
      <c r="N6" s="11"/>
      <c r="O6" s="11"/>
    </row>
    <row r="7" spans="1:67" ht="12" thickBot="1" x14ac:dyDescent="0.25">
      <c r="A7" s="84"/>
      <c r="D7" s="2086"/>
    </row>
    <row r="8" spans="1:67" s="54" customFormat="1" hidden="1" x14ac:dyDescent="0.2">
      <c r="A8" s="323"/>
      <c r="B8" s="55"/>
      <c r="C8" s="328"/>
      <c r="D8" s="39"/>
      <c r="E8" s="327"/>
      <c r="H8" s="327"/>
      <c r="K8" s="327"/>
      <c r="N8" s="327"/>
      <c r="Q8" s="327"/>
      <c r="T8" s="327"/>
      <c r="W8" s="327"/>
      <c r="Z8" s="327"/>
      <c r="AC8" s="327"/>
      <c r="AF8" s="327"/>
      <c r="AI8" s="327"/>
      <c r="AL8" s="327"/>
      <c r="AO8" s="327"/>
      <c r="AR8" s="327"/>
      <c r="AU8" s="327"/>
      <c r="AX8" s="327"/>
      <c r="BA8" s="327"/>
      <c r="BD8" s="327"/>
      <c r="BG8" s="327"/>
      <c r="BJ8" s="327"/>
    </row>
    <row r="9" spans="1:67" s="54" customFormat="1" ht="12.75" hidden="1" x14ac:dyDescent="0.2">
      <c r="A9" s="323"/>
      <c r="B9" s="55"/>
      <c r="C9" s="324"/>
      <c r="D9" s="325"/>
      <c r="E9" s="326"/>
      <c r="F9" s="325"/>
      <c r="G9" s="325"/>
      <c r="H9" s="327"/>
      <c r="K9" s="327"/>
      <c r="N9" s="327"/>
      <c r="Q9" s="327"/>
      <c r="T9" s="327"/>
      <c r="W9" s="327"/>
      <c r="Z9" s="327"/>
      <c r="AC9" s="327"/>
      <c r="AF9" s="327"/>
      <c r="AI9" s="327"/>
      <c r="AL9" s="327"/>
      <c r="AO9" s="327"/>
      <c r="AR9" s="327"/>
      <c r="AU9" s="327"/>
      <c r="AX9" s="327"/>
      <c r="BA9" s="327"/>
      <c r="BD9" s="327"/>
      <c r="BG9" s="327"/>
      <c r="BJ9" s="327"/>
    </row>
    <row r="10" spans="1:67" s="54" customFormat="1" hidden="1" x14ac:dyDescent="0.2">
      <c r="B10" s="55"/>
      <c r="C10" s="328"/>
      <c r="E10" s="327"/>
      <c r="F10" s="336"/>
      <c r="G10" s="336"/>
      <c r="H10" s="327"/>
      <c r="K10" s="327"/>
      <c r="N10" s="327"/>
      <c r="Q10" s="327"/>
      <c r="T10" s="327"/>
      <c r="W10" s="327"/>
      <c r="Z10" s="327"/>
      <c r="AC10" s="327"/>
      <c r="AF10" s="327"/>
      <c r="AI10" s="327"/>
      <c r="AL10" s="327"/>
      <c r="AO10" s="327"/>
      <c r="AR10" s="327"/>
      <c r="AU10" s="327"/>
      <c r="AX10" s="327"/>
      <c r="BA10" s="327"/>
      <c r="BD10" s="327"/>
      <c r="BG10" s="327"/>
      <c r="BJ10" s="327"/>
    </row>
    <row r="11" spans="1:67" s="54" customFormat="1" ht="3.75" hidden="1" customHeight="1" x14ac:dyDescent="0.2">
      <c r="A11" s="323"/>
      <c r="B11" s="81"/>
      <c r="C11" s="330"/>
      <c r="D11" s="84"/>
      <c r="E11" s="327"/>
      <c r="F11" s="331"/>
      <c r="G11" s="331"/>
      <c r="H11" s="327"/>
      <c r="K11" s="327"/>
      <c r="N11" s="327"/>
      <c r="Q11" s="327"/>
      <c r="T11" s="327"/>
      <c r="W11" s="327"/>
      <c r="Z11" s="327"/>
      <c r="AC11" s="327"/>
      <c r="AF11" s="327"/>
      <c r="AI11" s="327"/>
      <c r="AL11" s="327"/>
      <c r="AO11" s="327"/>
      <c r="AR11" s="327"/>
      <c r="AU11" s="327"/>
      <c r="AX11" s="327"/>
      <c r="BA11" s="327"/>
      <c r="BD11" s="327"/>
      <c r="BG11" s="327"/>
      <c r="BJ11" s="327"/>
    </row>
    <row r="12" spans="1:67" s="54" customFormat="1" ht="3.75" hidden="1" customHeight="1" x14ac:dyDescent="0.2">
      <c r="A12" s="331"/>
      <c r="B12" s="81"/>
      <c r="C12" s="329"/>
      <c r="D12" s="84"/>
      <c r="E12" s="327"/>
      <c r="H12" s="327"/>
      <c r="K12" s="327"/>
      <c r="N12" s="327"/>
      <c r="Q12" s="327"/>
      <c r="T12" s="327"/>
      <c r="W12" s="327"/>
      <c r="Z12" s="327"/>
      <c r="AC12" s="327"/>
      <c r="AF12" s="327"/>
      <c r="AI12" s="327"/>
      <c r="AL12" s="327"/>
      <c r="AO12" s="327"/>
      <c r="AR12" s="327"/>
      <c r="AU12" s="327"/>
      <c r="AX12" s="327"/>
      <c r="BA12" s="327"/>
      <c r="BD12" s="327"/>
      <c r="BG12" s="327"/>
      <c r="BJ12" s="327"/>
    </row>
    <row r="13" spans="1:67" ht="3.75" hidden="1" customHeight="1" thickBot="1" x14ac:dyDescent="0.25">
      <c r="A13" s="89"/>
      <c r="E13" s="2488">
        <v>1</v>
      </c>
      <c r="F13" s="2488"/>
      <c r="G13" s="2488"/>
      <c r="H13" s="2488">
        <v>2</v>
      </c>
      <c r="I13" s="2488"/>
      <c r="J13" s="2488"/>
      <c r="K13" s="2488">
        <v>3</v>
      </c>
      <c r="L13" s="2488"/>
      <c r="M13" s="2488"/>
      <c r="N13" s="2488">
        <v>4</v>
      </c>
      <c r="O13" s="2488"/>
      <c r="P13" s="2488"/>
      <c r="Q13" s="2488">
        <v>5</v>
      </c>
      <c r="R13" s="2488"/>
      <c r="S13" s="2488"/>
      <c r="T13" s="2488">
        <v>6</v>
      </c>
      <c r="U13" s="2488"/>
      <c r="V13" s="2488"/>
      <c r="W13" s="2488">
        <v>7</v>
      </c>
      <c r="X13" s="2488"/>
      <c r="Y13" s="2488"/>
      <c r="Z13" s="2488">
        <v>8</v>
      </c>
      <c r="AA13" s="2488"/>
      <c r="AB13" s="2488"/>
      <c r="AC13" s="2488">
        <v>9</v>
      </c>
      <c r="AD13" s="2488"/>
      <c r="AE13" s="2488"/>
      <c r="AF13" s="2488">
        <v>10</v>
      </c>
      <c r="AG13" s="2488"/>
      <c r="AH13" s="2488"/>
      <c r="AI13" s="2488">
        <v>11</v>
      </c>
      <c r="AJ13" s="2488"/>
      <c r="AK13" s="2488"/>
      <c r="AL13" s="2488">
        <v>12</v>
      </c>
      <c r="AM13" s="2488"/>
      <c r="AN13" s="2488"/>
      <c r="AO13" s="2488">
        <v>13</v>
      </c>
      <c r="AP13" s="2488"/>
      <c r="AQ13" s="2488"/>
      <c r="AR13" s="2488">
        <v>14</v>
      </c>
      <c r="AS13" s="2488"/>
      <c r="AT13" s="2488"/>
      <c r="AU13" s="2488">
        <v>15</v>
      </c>
      <c r="AV13" s="2488"/>
      <c r="AW13" s="2488"/>
      <c r="AX13" s="2488">
        <v>16</v>
      </c>
      <c r="AY13" s="2488"/>
      <c r="AZ13" s="2488"/>
      <c r="BA13" s="2488">
        <v>17</v>
      </c>
      <c r="BB13" s="2488"/>
      <c r="BC13" s="2488"/>
      <c r="BD13" s="2488">
        <v>18</v>
      </c>
      <c r="BE13" s="2488"/>
      <c r="BF13" s="2488"/>
      <c r="BG13" s="2488">
        <v>19</v>
      </c>
      <c r="BH13" s="2488"/>
      <c r="BI13" s="2488"/>
      <c r="BJ13" s="2488">
        <v>20</v>
      </c>
      <c r="BK13" s="2488"/>
      <c r="BL13" s="2488"/>
    </row>
    <row r="14" spans="1:67" s="87" customFormat="1" ht="15" customHeight="1" thickBot="1" x14ac:dyDescent="0.25">
      <c r="A14" s="333"/>
      <c r="B14" s="334"/>
      <c r="E14" s="2498" t="str">
        <f>IF('I2 LDC class'!$D$20="",'I2 LDC class'!$C$20,'I2 LDC class'!$D$20)</f>
        <v>Residential</v>
      </c>
      <c r="F14" s="2495"/>
      <c r="G14" s="2497"/>
      <c r="H14" s="2498" t="str">
        <f>IF('I2 LDC class'!$D$21="",'I2 LDC class'!$C$21,'I2 LDC class'!$D$21)</f>
        <v>GS &lt;50</v>
      </c>
      <c r="I14" s="2495"/>
      <c r="J14" s="2497"/>
      <c r="K14" s="2498" t="str">
        <f>IF('I2 LDC class'!$D$22="",'I2 LDC class'!$C$22,'I2 LDC class'!$D$22)</f>
        <v>GS&gt;50-Regular</v>
      </c>
      <c r="L14" s="2495"/>
      <c r="M14" s="2496"/>
      <c r="N14" s="2494" t="str">
        <f>IF('I2 LDC class'!$D$23="",'I2 LDC class'!$C$23,'I2 LDC class'!$D$23)</f>
        <v>GS&gt; 50-TOU</v>
      </c>
      <c r="O14" s="2495"/>
      <c r="P14" s="2496"/>
      <c r="Q14" s="2494" t="str">
        <f>IF('I2 LDC class'!$D$24="",'I2 LDC class'!$C$24,'I2 LDC class'!$D$24)</f>
        <v>GS &gt;50-Intermediate</v>
      </c>
      <c r="R14" s="2495"/>
      <c r="S14" s="2496"/>
      <c r="T14" s="2494" t="str">
        <f>IF('I2 LDC class'!$D$25="",'I2 LDC class'!$C$25,'I2 LDC class'!$D$25)</f>
        <v>Large Use &gt;5MW</v>
      </c>
      <c r="U14" s="2495"/>
      <c r="V14" s="2496"/>
      <c r="W14" s="2494" t="str">
        <f>IF('I2 LDC class'!$D$26="",'I2 LDC class'!$C$26,'I2 LDC class'!$D$26)</f>
        <v>Street Light</v>
      </c>
      <c r="X14" s="2495"/>
      <c r="Y14" s="2496"/>
      <c r="Z14" s="2494" t="str">
        <f>IF('I2 LDC class'!$D$27="",'I2 LDC class'!$C$27,'I2 LDC class'!$D$27)</f>
        <v>Sentinel</v>
      </c>
      <c r="AA14" s="2495"/>
      <c r="AB14" s="2496"/>
      <c r="AC14" s="2494" t="str">
        <f>IF('I2 LDC class'!$D$28="",'I2 LDC class'!$C$28,'I2 LDC class'!$D$28)</f>
        <v>Unmetered Scattered Load</v>
      </c>
      <c r="AD14" s="2495"/>
      <c r="AE14" s="2496"/>
      <c r="AF14" s="2494" t="str">
        <f>IF('I2 LDC class'!$D$29="",'I2 LDC class'!$C$29,'I2 LDC class'!$D$29)</f>
        <v>Embedded Distributor</v>
      </c>
      <c r="AG14" s="2495"/>
      <c r="AH14" s="2496"/>
      <c r="AI14" s="2494" t="str">
        <f>IF('I2 LDC class'!$D$30="",'I2 LDC class'!$C$30,'I2 LDC class'!$D$30)</f>
        <v>Back-up/Standby Power</v>
      </c>
      <c r="AJ14" s="2495"/>
      <c r="AK14" s="2496"/>
      <c r="AL14" s="2494" t="str">
        <f>IF('I2 LDC class'!$D$31="",'I2 LDC class'!$C$31,'I2 LDC class'!$D$31)</f>
        <v>Rate Class 1</v>
      </c>
      <c r="AM14" s="2495"/>
      <c r="AN14" s="2496"/>
      <c r="AO14" s="2494" t="str">
        <f>IF('I2 LDC class'!$D$32="",'I2 LDC class'!$C$32,'I2 LDC class'!$D$32)</f>
        <v>Rate class 2</v>
      </c>
      <c r="AP14" s="2495"/>
      <c r="AQ14" s="2496"/>
      <c r="AR14" s="2494" t="str">
        <f>IF('I2 LDC class'!$D$33="",'I2 LDC class'!$C$33,'I2 LDC class'!$D$33)</f>
        <v>Rate class 3</v>
      </c>
      <c r="AS14" s="2495"/>
      <c r="AT14" s="2496"/>
      <c r="AU14" s="2494" t="str">
        <f>IF('I2 LDC class'!$D$34="",'I2 LDC class'!$C$34,'I2 LDC class'!$D$34)</f>
        <v>Rate class 4</v>
      </c>
      <c r="AV14" s="2495"/>
      <c r="AW14" s="2496"/>
      <c r="AX14" s="2494" t="str">
        <f>IF('I2 LDC class'!$D$35="",'I2 LDC class'!$C$35,'I2 LDC class'!$D$35)</f>
        <v>Rate class 5</v>
      </c>
      <c r="AY14" s="2495"/>
      <c r="AZ14" s="2496"/>
      <c r="BA14" s="2494" t="str">
        <f>IF('I2 LDC class'!$D$36="",'I2 LDC class'!$C$36,'I2 LDC class'!$D$36)</f>
        <v>Rate class 6</v>
      </c>
      <c r="BB14" s="2495"/>
      <c r="BC14" s="2496"/>
      <c r="BD14" s="2494" t="str">
        <f>IF('I2 LDC class'!$D$37="",'I2 LDC class'!$C$37,'I2 LDC class'!$D$37)</f>
        <v>Rate class 7</v>
      </c>
      <c r="BE14" s="2495"/>
      <c r="BF14" s="2496"/>
      <c r="BG14" s="2494" t="str">
        <f>IF('I2 LDC class'!$D$38="",'I2 LDC class'!$C$38,'I2 LDC class'!$D$38)</f>
        <v>Rate class 8</v>
      </c>
      <c r="BH14" s="2495"/>
      <c r="BI14" s="2496"/>
      <c r="BJ14" s="2494" t="str">
        <f>IF('I2 LDC class'!$D$39="",'I2 LDC class'!$C$39,'I2 LDC class'!$D$39)</f>
        <v>Rate class 9</v>
      </c>
      <c r="BK14" s="2495"/>
      <c r="BL14" s="2497"/>
      <c r="BM14" s="2491" t="s">
        <v>566</v>
      </c>
      <c r="BN14" s="2492"/>
      <c r="BO14" s="2493"/>
    </row>
    <row r="15" spans="1:67" ht="12.75" x14ac:dyDescent="0.2">
      <c r="D15" s="340"/>
      <c r="E15" s="382">
        <v>1</v>
      </c>
      <c r="F15" s="382">
        <v>2</v>
      </c>
      <c r="G15" s="383">
        <v>3</v>
      </c>
      <c r="H15" s="384">
        <v>1</v>
      </c>
      <c r="I15" s="384">
        <v>2</v>
      </c>
      <c r="J15" s="383">
        <v>3</v>
      </c>
      <c r="K15" s="384">
        <v>1</v>
      </c>
      <c r="L15" s="384">
        <v>2</v>
      </c>
      <c r="M15" s="383">
        <v>3</v>
      </c>
      <c r="N15" s="384">
        <v>1</v>
      </c>
      <c r="O15" s="384">
        <v>2</v>
      </c>
      <c r="P15" s="383">
        <v>3</v>
      </c>
      <c r="Q15" s="384">
        <v>1</v>
      </c>
      <c r="R15" s="384">
        <v>2</v>
      </c>
      <c r="S15" s="383">
        <v>3</v>
      </c>
      <c r="T15" s="384">
        <v>1</v>
      </c>
      <c r="U15" s="384">
        <v>2</v>
      </c>
      <c r="V15" s="383">
        <v>3</v>
      </c>
      <c r="W15" s="384">
        <v>1</v>
      </c>
      <c r="X15" s="384">
        <v>2</v>
      </c>
      <c r="Y15" s="383">
        <v>3</v>
      </c>
      <c r="Z15" s="384">
        <v>1</v>
      </c>
      <c r="AA15" s="384">
        <v>2</v>
      </c>
      <c r="AB15" s="383">
        <v>3</v>
      </c>
      <c r="AC15" s="384">
        <v>1</v>
      </c>
      <c r="AD15" s="384">
        <v>2</v>
      </c>
      <c r="AE15" s="383">
        <v>3</v>
      </c>
      <c r="AF15" s="384">
        <v>1</v>
      </c>
      <c r="AG15" s="384">
        <v>2</v>
      </c>
      <c r="AH15" s="383">
        <v>3</v>
      </c>
      <c r="AI15" s="384">
        <v>1</v>
      </c>
      <c r="AJ15" s="384">
        <v>2</v>
      </c>
      <c r="AK15" s="383">
        <v>3</v>
      </c>
      <c r="AL15" s="384">
        <v>1</v>
      </c>
      <c r="AM15" s="384">
        <v>2</v>
      </c>
      <c r="AN15" s="383">
        <v>3</v>
      </c>
      <c r="AO15" s="384">
        <v>1</v>
      </c>
      <c r="AP15" s="384">
        <v>2</v>
      </c>
      <c r="AQ15" s="383">
        <v>3</v>
      </c>
      <c r="AR15" s="384">
        <v>1</v>
      </c>
      <c r="AS15" s="384">
        <v>2</v>
      </c>
      <c r="AT15" s="383">
        <v>3</v>
      </c>
      <c r="AU15" s="384">
        <v>1</v>
      </c>
      <c r="AV15" s="384">
        <v>2</v>
      </c>
      <c r="AW15" s="383">
        <v>3</v>
      </c>
      <c r="AX15" s="384">
        <v>1</v>
      </c>
      <c r="AY15" s="384">
        <v>2</v>
      </c>
      <c r="AZ15" s="383">
        <v>3</v>
      </c>
      <c r="BA15" s="384">
        <v>1</v>
      </c>
      <c r="BB15" s="384">
        <v>2</v>
      </c>
      <c r="BC15" s="383">
        <v>3</v>
      </c>
      <c r="BD15" s="384">
        <v>1</v>
      </c>
      <c r="BE15" s="384">
        <v>2</v>
      </c>
      <c r="BF15" s="383">
        <v>3</v>
      </c>
      <c r="BG15" s="384">
        <v>1</v>
      </c>
      <c r="BH15" s="384">
        <v>2</v>
      </c>
      <c r="BI15" s="383">
        <v>3</v>
      </c>
      <c r="BJ15" s="384">
        <v>1</v>
      </c>
      <c r="BK15" s="384">
        <v>2</v>
      </c>
      <c r="BL15" s="383">
        <v>3</v>
      </c>
      <c r="BM15" s="384">
        <v>1</v>
      </c>
      <c r="BN15" s="384">
        <v>2</v>
      </c>
      <c r="BO15" s="383">
        <v>3</v>
      </c>
    </row>
    <row r="16" spans="1:67" ht="13.5" thickBot="1" x14ac:dyDescent="0.25">
      <c r="D16" s="339"/>
      <c r="E16" s="338"/>
      <c r="F16" s="338"/>
      <c r="G16" s="335"/>
      <c r="H16" s="338"/>
      <c r="I16" s="338"/>
      <c r="J16" s="335"/>
      <c r="K16" s="338"/>
      <c r="L16" s="338"/>
      <c r="M16" s="335"/>
      <c r="N16" s="338"/>
      <c r="O16" s="338"/>
      <c r="P16" s="335"/>
      <c r="Q16" s="338"/>
      <c r="R16" s="338"/>
      <c r="S16" s="335"/>
      <c r="T16" s="338"/>
      <c r="U16" s="338"/>
      <c r="V16" s="335"/>
      <c r="W16" s="338"/>
      <c r="X16" s="338"/>
      <c r="Y16" s="335"/>
      <c r="Z16" s="338"/>
      <c r="AA16" s="338"/>
      <c r="AB16" s="335"/>
      <c r="AC16" s="338"/>
      <c r="AD16" s="338"/>
      <c r="AE16" s="335"/>
      <c r="AF16" s="338"/>
      <c r="AG16" s="338"/>
      <c r="AH16" s="335"/>
      <c r="AI16" s="338"/>
      <c r="AJ16" s="338"/>
      <c r="AK16" s="335"/>
      <c r="AL16" s="338"/>
      <c r="AM16" s="338"/>
      <c r="AN16" s="335"/>
      <c r="AO16" s="338"/>
      <c r="AP16" s="338"/>
      <c r="AQ16" s="335"/>
      <c r="AR16" s="338"/>
      <c r="AS16" s="338"/>
      <c r="AT16" s="335"/>
      <c r="AU16" s="338"/>
      <c r="AV16" s="338"/>
      <c r="AW16" s="335"/>
      <c r="AX16" s="338"/>
      <c r="AY16" s="338"/>
      <c r="AZ16" s="335"/>
      <c r="BA16" s="338"/>
      <c r="BB16" s="338"/>
      <c r="BC16" s="335"/>
      <c r="BD16" s="338"/>
      <c r="BE16" s="338"/>
      <c r="BF16" s="335"/>
      <c r="BG16" s="338"/>
      <c r="BH16" s="338"/>
      <c r="BI16" s="335"/>
      <c r="BJ16" s="338"/>
      <c r="BK16" s="338"/>
      <c r="BL16" s="335"/>
      <c r="BM16" s="338"/>
      <c r="BN16" s="338"/>
      <c r="BO16" s="335"/>
    </row>
    <row r="17" spans="1:73" ht="11.25" customHeight="1" x14ac:dyDescent="0.2">
      <c r="E17" s="2489" t="s">
        <v>554</v>
      </c>
      <c r="F17" s="2489" t="s">
        <v>555</v>
      </c>
      <c r="G17" s="2486" t="s">
        <v>556</v>
      </c>
      <c r="H17" s="2489" t="s">
        <v>554</v>
      </c>
      <c r="I17" s="2489" t="s">
        <v>555</v>
      </c>
      <c r="J17" s="2486" t="s">
        <v>556</v>
      </c>
      <c r="K17" s="2489" t="s">
        <v>554</v>
      </c>
      <c r="L17" s="2489" t="s">
        <v>555</v>
      </c>
      <c r="M17" s="2486" t="s">
        <v>556</v>
      </c>
      <c r="N17" s="2489" t="s">
        <v>554</v>
      </c>
      <c r="O17" s="2489" t="s">
        <v>555</v>
      </c>
      <c r="P17" s="2486" t="s">
        <v>556</v>
      </c>
      <c r="Q17" s="2489" t="s">
        <v>554</v>
      </c>
      <c r="R17" s="2489" t="s">
        <v>555</v>
      </c>
      <c r="S17" s="2486" t="s">
        <v>556</v>
      </c>
      <c r="T17" s="2489" t="s">
        <v>554</v>
      </c>
      <c r="U17" s="2489" t="s">
        <v>555</v>
      </c>
      <c r="V17" s="2486" t="s">
        <v>556</v>
      </c>
      <c r="W17" s="2489" t="s">
        <v>554</v>
      </c>
      <c r="X17" s="2489" t="s">
        <v>555</v>
      </c>
      <c r="Y17" s="2486" t="s">
        <v>556</v>
      </c>
      <c r="Z17" s="2489" t="s">
        <v>554</v>
      </c>
      <c r="AA17" s="2489" t="s">
        <v>555</v>
      </c>
      <c r="AB17" s="2486" t="s">
        <v>556</v>
      </c>
      <c r="AC17" s="2489" t="s">
        <v>554</v>
      </c>
      <c r="AD17" s="2489" t="s">
        <v>555</v>
      </c>
      <c r="AE17" s="2486" t="s">
        <v>556</v>
      </c>
      <c r="AF17" s="2489" t="s">
        <v>554</v>
      </c>
      <c r="AG17" s="2489" t="s">
        <v>555</v>
      </c>
      <c r="AH17" s="2486" t="s">
        <v>556</v>
      </c>
      <c r="AI17" s="2489" t="s">
        <v>554</v>
      </c>
      <c r="AJ17" s="2489" t="s">
        <v>555</v>
      </c>
      <c r="AK17" s="2486" t="s">
        <v>556</v>
      </c>
      <c r="AL17" s="2489" t="s">
        <v>554</v>
      </c>
      <c r="AM17" s="2489" t="s">
        <v>555</v>
      </c>
      <c r="AN17" s="2486" t="s">
        <v>556</v>
      </c>
      <c r="AO17" s="2489" t="s">
        <v>554</v>
      </c>
      <c r="AP17" s="2489" t="s">
        <v>555</v>
      </c>
      <c r="AQ17" s="2486" t="s">
        <v>556</v>
      </c>
      <c r="AR17" s="2489" t="s">
        <v>554</v>
      </c>
      <c r="AS17" s="2489" t="s">
        <v>555</v>
      </c>
      <c r="AT17" s="2486" t="s">
        <v>556</v>
      </c>
      <c r="AU17" s="2489" t="s">
        <v>554</v>
      </c>
      <c r="AV17" s="2489" t="s">
        <v>555</v>
      </c>
      <c r="AW17" s="2486" t="s">
        <v>556</v>
      </c>
      <c r="AX17" s="2489" t="s">
        <v>554</v>
      </c>
      <c r="AY17" s="2489" t="s">
        <v>555</v>
      </c>
      <c r="AZ17" s="2486" t="s">
        <v>556</v>
      </c>
      <c r="BA17" s="2489" t="s">
        <v>554</v>
      </c>
      <c r="BB17" s="2489" t="s">
        <v>555</v>
      </c>
      <c r="BC17" s="2486" t="s">
        <v>556</v>
      </c>
      <c r="BD17" s="2489" t="s">
        <v>554</v>
      </c>
      <c r="BE17" s="2489" t="s">
        <v>555</v>
      </c>
      <c r="BF17" s="2486" t="s">
        <v>556</v>
      </c>
      <c r="BG17" s="2489" t="s">
        <v>554</v>
      </c>
      <c r="BH17" s="2489" t="s">
        <v>555</v>
      </c>
      <c r="BI17" s="2486" t="s">
        <v>556</v>
      </c>
      <c r="BJ17" s="2489" t="s">
        <v>554</v>
      </c>
      <c r="BK17" s="2489" t="s">
        <v>555</v>
      </c>
      <c r="BL17" s="2486" t="s">
        <v>556</v>
      </c>
      <c r="BM17" s="2489" t="s">
        <v>554</v>
      </c>
      <c r="BN17" s="2489" t="s">
        <v>555</v>
      </c>
      <c r="BO17" s="2486" t="s">
        <v>556</v>
      </c>
    </row>
    <row r="18" spans="1:73" s="332" customFormat="1" ht="13.5" thickBot="1" x14ac:dyDescent="0.25">
      <c r="A18" s="347"/>
      <c r="D18" s="1377"/>
      <c r="E18" s="2490"/>
      <c r="F18" s="2490"/>
      <c r="G18" s="2487"/>
      <c r="H18" s="2490"/>
      <c r="I18" s="2490"/>
      <c r="J18" s="2487"/>
      <c r="K18" s="2490"/>
      <c r="L18" s="2490"/>
      <c r="M18" s="2487"/>
      <c r="N18" s="2490"/>
      <c r="O18" s="2490"/>
      <c r="P18" s="2487"/>
      <c r="Q18" s="2490"/>
      <c r="R18" s="2490"/>
      <c r="S18" s="2487"/>
      <c r="T18" s="2490"/>
      <c r="U18" s="2490"/>
      <c r="V18" s="2487"/>
      <c r="W18" s="2490"/>
      <c r="X18" s="2490"/>
      <c r="Y18" s="2487"/>
      <c r="Z18" s="2490"/>
      <c r="AA18" s="2490"/>
      <c r="AB18" s="2487"/>
      <c r="AC18" s="2490"/>
      <c r="AD18" s="2490"/>
      <c r="AE18" s="2487"/>
      <c r="AF18" s="2490"/>
      <c r="AG18" s="2490"/>
      <c r="AH18" s="2487"/>
      <c r="AI18" s="2490"/>
      <c r="AJ18" s="2490"/>
      <c r="AK18" s="2487"/>
      <c r="AL18" s="2490"/>
      <c r="AM18" s="2490"/>
      <c r="AN18" s="2487"/>
      <c r="AO18" s="2490"/>
      <c r="AP18" s="2490"/>
      <c r="AQ18" s="2487"/>
      <c r="AR18" s="2490"/>
      <c r="AS18" s="2490"/>
      <c r="AT18" s="2487"/>
      <c r="AU18" s="2490"/>
      <c r="AV18" s="2490"/>
      <c r="AW18" s="2487"/>
      <c r="AX18" s="2490"/>
      <c r="AY18" s="2490"/>
      <c r="AZ18" s="2487"/>
      <c r="BA18" s="2490"/>
      <c r="BB18" s="2490"/>
      <c r="BC18" s="2487"/>
      <c r="BD18" s="2490"/>
      <c r="BE18" s="2490"/>
      <c r="BF18" s="2487"/>
      <c r="BG18" s="2490"/>
      <c r="BH18" s="2490"/>
      <c r="BI18" s="2487"/>
      <c r="BJ18" s="2490"/>
      <c r="BK18" s="2490"/>
      <c r="BL18" s="2487"/>
      <c r="BM18" s="2490"/>
      <c r="BN18" s="2490"/>
      <c r="BO18" s="2487"/>
    </row>
    <row r="19" spans="1:73" ht="12" thickBot="1" x14ac:dyDescent="0.25">
      <c r="D19" s="337"/>
      <c r="E19" s="341"/>
      <c r="F19" s="342"/>
      <c r="G19" s="343"/>
      <c r="H19" s="341"/>
      <c r="I19" s="342"/>
      <c r="J19" s="343"/>
      <c r="K19" s="344"/>
      <c r="L19" s="342"/>
      <c r="M19" s="345"/>
      <c r="N19" s="341"/>
      <c r="O19" s="342"/>
      <c r="P19" s="343"/>
      <c r="Q19" s="344"/>
      <c r="R19" s="342"/>
      <c r="S19" s="345"/>
      <c r="T19" s="341"/>
      <c r="U19" s="342"/>
      <c r="V19" s="343"/>
      <c r="W19" s="344"/>
      <c r="X19" s="342"/>
      <c r="Y19" s="345"/>
      <c r="Z19" s="341"/>
      <c r="AA19" s="342"/>
      <c r="AB19" s="343"/>
      <c r="AC19" s="344"/>
      <c r="AD19" s="342"/>
      <c r="AE19" s="345"/>
      <c r="AF19" s="341"/>
      <c r="AG19" s="342"/>
      <c r="AH19" s="343"/>
      <c r="AI19" s="344"/>
      <c r="AJ19" s="342"/>
      <c r="AK19" s="345"/>
      <c r="AL19" s="341"/>
      <c r="AM19" s="342"/>
      <c r="AN19" s="343"/>
      <c r="AO19" s="344"/>
      <c r="AP19" s="342"/>
      <c r="AQ19" s="345"/>
      <c r="AR19" s="341"/>
      <c r="AS19" s="342"/>
      <c r="AT19" s="343"/>
      <c r="AU19" s="344"/>
      <c r="AV19" s="342"/>
      <c r="AW19" s="345"/>
      <c r="AX19" s="341"/>
      <c r="AY19" s="342"/>
      <c r="AZ19" s="343"/>
      <c r="BA19" s="344"/>
      <c r="BB19" s="342"/>
      <c r="BC19" s="345"/>
      <c r="BD19" s="341"/>
      <c r="BE19" s="342"/>
      <c r="BF19" s="343"/>
      <c r="BG19" s="344"/>
      <c r="BH19" s="342"/>
      <c r="BI19" s="345"/>
      <c r="BJ19" s="341"/>
      <c r="BK19" s="342"/>
      <c r="BL19" s="343"/>
      <c r="BM19" s="344"/>
      <c r="BN19" s="342"/>
      <c r="BO19" s="343"/>
      <c r="BP19" s="83"/>
      <c r="BQ19" s="83"/>
      <c r="BR19" s="83"/>
    </row>
    <row r="20" spans="1:73" ht="26.25" customHeight="1" thickBot="1" x14ac:dyDescent="0.25">
      <c r="C20" s="84"/>
      <c r="D20" s="973" t="s">
        <v>558</v>
      </c>
      <c r="E20" s="1373"/>
      <c r="F20" s="1374"/>
      <c r="G20" s="1378">
        <f>IF(ISERROR(F22/$BN$22), "-", F22/$BN$22)</f>
        <v>0.77108408830744068</v>
      </c>
      <c r="H20" s="1379"/>
      <c r="I20" s="1380"/>
      <c r="J20" s="1381">
        <f>IF(ISERROR(I22/$BN$22), "-", I22/$BN$22)</f>
        <v>0.18579290269828289</v>
      </c>
      <c r="K20" s="1376"/>
      <c r="L20" s="1382"/>
      <c r="M20" s="1383">
        <f>IF(ISERROR(L22/$BN$22), "-", L22/$BN$22)</f>
        <v>4.3123008994276367E-2</v>
      </c>
      <c r="N20" s="1379"/>
      <c r="O20" s="1380"/>
      <c r="P20" s="1381">
        <f>IF(ISERROR(O22/$BN$22), "-", O22/$BN$22)</f>
        <v>0</v>
      </c>
      <c r="Q20" s="1376"/>
      <c r="R20" s="1380"/>
      <c r="S20" s="1383">
        <f>IF(ISERROR(R22/$BN$22), "-", R22/$BN$22)</f>
        <v>0</v>
      </c>
      <c r="T20" s="1379"/>
      <c r="U20" s="1380"/>
      <c r="V20" s="1381">
        <f>IF(ISERROR(U22/$BN$22), "-", U22/$BN$22)</f>
        <v>0</v>
      </c>
      <c r="W20" s="1376"/>
      <c r="X20" s="1380"/>
      <c r="Y20" s="1383">
        <f>IF(ISERROR(X22/$BN$22), "-", X22/$BN$22)</f>
        <v>0</v>
      </c>
      <c r="Z20" s="1379"/>
      <c r="AA20" s="1380"/>
      <c r="AB20" s="1381">
        <f>IF(ISERROR(AA22/$BN$22), "-", AA22/$BN$22)</f>
        <v>0</v>
      </c>
      <c r="AC20" s="1376"/>
      <c r="AD20" s="1380"/>
      <c r="AE20" s="1383">
        <f>IF(ISERROR(AD22/$BN$22), "-", AD22/$BN$22)</f>
        <v>0</v>
      </c>
      <c r="AF20" s="1379"/>
      <c r="AG20" s="1380"/>
      <c r="AH20" s="1381">
        <f>IF(ISERROR(AG22/$BN$22), "-", AG22/$BN$22)</f>
        <v>0</v>
      </c>
      <c r="AI20" s="1376"/>
      <c r="AJ20" s="1380"/>
      <c r="AK20" s="1383">
        <f>IF(ISERROR(AJ22/$BN$22), "-", AJ22/$BN$22)</f>
        <v>0</v>
      </c>
      <c r="AL20" s="1379"/>
      <c r="AM20" s="1380"/>
      <c r="AN20" s="1381">
        <f>IF(ISERROR(AM22/$BN$22), "-", AM22/$BN$22)</f>
        <v>0</v>
      </c>
      <c r="AO20" s="1376"/>
      <c r="AP20" s="1380"/>
      <c r="AQ20" s="1383">
        <f>IF(ISERROR(AP22/$BN$22), "-", AP22/$BN$22)</f>
        <v>0</v>
      </c>
      <c r="AR20" s="1379"/>
      <c r="AS20" s="1380"/>
      <c r="AT20" s="1381">
        <f>IF(ISERROR(AS22/$BN$22), "-", AS22/$BN$22)</f>
        <v>0</v>
      </c>
      <c r="AU20" s="1376"/>
      <c r="AV20" s="1380"/>
      <c r="AW20" s="1383">
        <f>IF(ISERROR(AV22/$BN$22), "-", AV22/$BN$22)</f>
        <v>0</v>
      </c>
      <c r="AX20" s="1379"/>
      <c r="AY20" s="1380"/>
      <c r="AZ20" s="1381">
        <f>IF(ISERROR(AY22/$BN$22), "-", AY22/$BN$22)</f>
        <v>0</v>
      </c>
      <c r="BA20" s="1376"/>
      <c r="BB20" s="1380"/>
      <c r="BC20" s="1383">
        <f>IF(ISERROR(BB22/$BN$22), "-", BB22/$BN$22)</f>
        <v>0</v>
      </c>
      <c r="BD20" s="1379"/>
      <c r="BE20" s="1380"/>
      <c r="BF20" s="1381">
        <f>IF(ISERROR(BE22/$BN$22), "-", BE22/$BN$22)</f>
        <v>0</v>
      </c>
      <c r="BG20" s="1376"/>
      <c r="BH20" s="1380"/>
      <c r="BI20" s="1383">
        <f>IF(ISERROR(BH22/$BN$22), "-", BH22/$BN$22)</f>
        <v>0</v>
      </c>
      <c r="BJ20" s="1373"/>
      <c r="BK20" s="1380"/>
      <c r="BL20" s="1381">
        <f>IF(ISERROR(BK22/$BN$22), "-", BK22/$BN$22)</f>
        <v>0</v>
      </c>
      <c r="BM20" s="1384"/>
      <c r="BN20" s="1380"/>
      <c r="BO20" s="1381">
        <f>IF(ISERROR(BN22/$BN$22), "-", BN22/$BN$22)</f>
        <v>1</v>
      </c>
      <c r="BP20" s="83"/>
      <c r="BQ20" s="83"/>
      <c r="BR20" s="83"/>
    </row>
    <row r="21" spans="1:73" s="1385" customFormat="1" ht="38.25" customHeight="1" thickBot="1" x14ac:dyDescent="0.25">
      <c r="A21" s="331"/>
      <c r="B21" s="81"/>
      <c r="D21" s="973" t="s">
        <v>581</v>
      </c>
      <c r="E21" s="1386"/>
      <c r="F21" s="1387"/>
      <c r="G21" s="1388">
        <f>IF(ISERROR(G22/$G$22),"-", (G22/$G$22))</f>
        <v>1</v>
      </c>
      <c r="H21" s="1386"/>
      <c r="I21" s="1389"/>
      <c r="J21" s="1388">
        <f>IF(ISERROR(J22/$G$22),"-", (J22/$G$22))</f>
        <v>2.4773523285445234</v>
      </c>
      <c r="K21" s="1390"/>
      <c r="L21" s="1389"/>
      <c r="M21" s="1391">
        <f>IF(ISERROR(M22/$G$22),"-", (M22/$G$22))</f>
        <v>4.6375947514359579</v>
      </c>
      <c r="N21" s="1386"/>
      <c r="O21" s="1389"/>
      <c r="P21" s="1388" t="str">
        <f>IF(ISERROR(P22/$G$22),"-", (P22/$G$22))</f>
        <v>-</v>
      </c>
      <c r="Q21" s="1390"/>
      <c r="R21" s="1389"/>
      <c r="S21" s="1391" t="str">
        <f>IF(ISERROR(S22/$G$22),"-", (S22/$G$22))</f>
        <v>-</v>
      </c>
      <c r="T21" s="1386"/>
      <c r="U21" s="1389"/>
      <c r="V21" s="1388" t="str">
        <f>IF(ISERROR(V22/$G$22),"-", (V22/$G$22))</f>
        <v>-</v>
      </c>
      <c r="W21" s="1390"/>
      <c r="X21" s="1389"/>
      <c r="Y21" s="1391" t="str">
        <f>IF(ISERROR(Y22/$G$22),"-", (Y22/$G$22))</f>
        <v>-</v>
      </c>
      <c r="Z21" s="1386"/>
      <c r="AA21" s="1389"/>
      <c r="AB21" s="1388" t="str">
        <f>IF(ISERROR(AB22/$G$22),"-", (AB22/$G$22))</f>
        <v>-</v>
      </c>
      <c r="AC21" s="1390"/>
      <c r="AD21" s="1389"/>
      <c r="AE21" s="1391" t="str">
        <f>IF(ISERROR(AE22/$G$22),"-", (AE22/$G$22))</f>
        <v>-</v>
      </c>
      <c r="AF21" s="1386"/>
      <c r="AG21" s="1389"/>
      <c r="AH21" s="1388" t="str">
        <f>IF(ISERROR(AH22/$G$22),"-", (AH22/$G$22))</f>
        <v>-</v>
      </c>
      <c r="AI21" s="1390"/>
      <c r="AJ21" s="1389"/>
      <c r="AK21" s="1391" t="str">
        <f>IF(ISERROR(AK22/$G$22),"-", (AK22/$G$22))</f>
        <v>-</v>
      </c>
      <c r="AL21" s="1386"/>
      <c r="AM21" s="1389"/>
      <c r="AN21" s="1388" t="str">
        <f>IF(ISERROR(AN22/$G$22),"-", (AN22/$G$22))</f>
        <v>-</v>
      </c>
      <c r="AO21" s="1390"/>
      <c r="AP21" s="1389"/>
      <c r="AQ21" s="1391" t="str">
        <f>IF(ISERROR(AQ22/$G$22),"-", (AQ22/$G$22))</f>
        <v>-</v>
      </c>
      <c r="AR21" s="1386"/>
      <c r="AS21" s="1389"/>
      <c r="AT21" s="1388" t="str">
        <f>IF(ISERROR(AT22/$G$22),"-", (AT22/$G$22))</f>
        <v>-</v>
      </c>
      <c r="AU21" s="1390"/>
      <c r="AV21" s="1389"/>
      <c r="AW21" s="1391" t="str">
        <f>IF(ISERROR(AW22/$G$22),"-", (AW22/$G$22))</f>
        <v>-</v>
      </c>
      <c r="AX21" s="1386"/>
      <c r="AY21" s="1389"/>
      <c r="AZ21" s="1388" t="str">
        <f>IF(ISERROR(AZ22/$G$22),"-", (AZ22/$G$22))</f>
        <v>-</v>
      </c>
      <c r="BA21" s="1390"/>
      <c r="BB21" s="1389"/>
      <c r="BC21" s="1391" t="str">
        <f>IF(ISERROR(BC22/$G$22),"-", (BC22/$G$22))</f>
        <v>-</v>
      </c>
      <c r="BD21" s="1386"/>
      <c r="BE21" s="1389"/>
      <c r="BF21" s="1388" t="str">
        <f>IF(ISERROR(BF22/$G$22),"-", (BF22/$G$22))</f>
        <v>-</v>
      </c>
      <c r="BG21" s="1390"/>
      <c r="BH21" s="1389"/>
      <c r="BI21" s="1391" t="str">
        <f>IF(ISERROR(BI22/$G$22),"-", (BI22/$G$22))</f>
        <v>-</v>
      </c>
      <c r="BJ21" s="1386"/>
      <c r="BK21" s="1389"/>
      <c r="BL21" s="1388" t="str">
        <f>IF(ISERROR(BL22/$G$22),"-", (BL22/$G$22))</f>
        <v>-</v>
      </c>
      <c r="BM21" s="1390"/>
      <c r="BN21" s="1389"/>
      <c r="BO21" s="1388">
        <f>IF(ISERROR(BO22/$G$22),"-", (BO22/$G$22))</f>
        <v>1.1690721215984621</v>
      </c>
      <c r="BP21" s="1392"/>
      <c r="BQ21" s="1392"/>
      <c r="BR21" s="1392"/>
    </row>
    <row r="22" spans="1:73" s="339" customFormat="1" ht="13.5" thickBot="1" x14ac:dyDescent="0.25">
      <c r="A22" s="347"/>
      <c r="B22" s="348"/>
      <c r="D22" s="1393" t="s">
        <v>763</v>
      </c>
      <c r="E22" s="1373">
        <f>+SUM(E24:E49)</f>
        <v>43121</v>
      </c>
      <c r="F22" s="1374">
        <f>+SUM(F24:F49)</f>
        <v>4715179.2</v>
      </c>
      <c r="G22" s="1375">
        <f>IF(ISERROR(+F22/E22), "-", +F22/E22)</f>
        <v>109.34763108462235</v>
      </c>
      <c r="H22" s="1373">
        <f>+SUM(H24:H49)</f>
        <v>4194</v>
      </c>
      <c r="I22" s="1374">
        <f>+SUM(I24:I49)</f>
        <v>1136123.6000000001</v>
      </c>
      <c r="J22" s="1375">
        <f>IF(ISERROR(+I22/H22), "-", +I22/H22)</f>
        <v>270.89260848831668</v>
      </c>
      <c r="K22" s="1376">
        <f>+SUM(K24:K49)</f>
        <v>520</v>
      </c>
      <c r="L22" s="1374">
        <f>+SUM(L24:L49)</f>
        <v>263697.2</v>
      </c>
      <c r="M22" s="1375">
        <f>IF(ISERROR(+L22/K22), "-", +L22/K22)</f>
        <v>507.11</v>
      </c>
      <c r="N22" s="1373">
        <f>+SUM(N24:N49)</f>
        <v>0</v>
      </c>
      <c r="O22" s="1374">
        <f>+SUM(O24:O49)</f>
        <v>0</v>
      </c>
      <c r="P22" s="1375" t="str">
        <f>IF(ISERROR(+O22/N22), "-", +O22/N22)</f>
        <v>-</v>
      </c>
      <c r="Q22" s="1376">
        <f>+SUM(Q24:Q49)</f>
        <v>0</v>
      </c>
      <c r="R22" s="1374">
        <f>+SUM(R24:R49)</f>
        <v>0</v>
      </c>
      <c r="S22" s="1375" t="str">
        <f>IF(ISERROR(+R22/Q22), "-", +R22/Q22)</f>
        <v>-</v>
      </c>
      <c r="T22" s="1373">
        <f>+SUM(T24:T49)</f>
        <v>0</v>
      </c>
      <c r="U22" s="1374">
        <f>+SUM(U24:U49)</f>
        <v>0</v>
      </c>
      <c r="V22" s="1375" t="str">
        <f>IF(ISERROR(+U22/T22), "-", +U22/T22)</f>
        <v>-</v>
      </c>
      <c r="W22" s="1376">
        <f>+SUM(W24:W49)</f>
        <v>0</v>
      </c>
      <c r="X22" s="1374">
        <f>+SUM(X24:X49)</f>
        <v>0</v>
      </c>
      <c r="Y22" s="1375" t="str">
        <f>IF(ISERROR(+X22/W22), "-", +X22/W22)</f>
        <v>-</v>
      </c>
      <c r="Z22" s="1373">
        <f>+SUM(Z24:Z49)</f>
        <v>0</v>
      </c>
      <c r="AA22" s="1374">
        <f>+SUM(AA24:AA49)</f>
        <v>0</v>
      </c>
      <c r="AB22" s="1375" t="str">
        <f>IF(ISERROR(+AA22/Z22), "-", +AA22/Z22)</f>
        <v>-</v>
      </c>
      <c r="AC22" s="1376">
        <f>+SUM(AC24:AC49)</f>
        <v>0</v>
      </c>
      <c r="AD22" s="1374">
        <f>+SUM(AD24:AD49)</f>
        <v>0</v>
      </c>
      <c r="AE22" s="1375" t="str">
        <f>IF(ISERROR(+AD22/AC22), "-", +AD22/AC22)</f>
        <v>-</v>
      </c>
      <c r="AF22" s="1373">
        <f>+SUM(AF24:AF49)</f>
        <v>0</v>
      </c>
      <c r="AG22" s="1374">
        <f>+SUM(AG24:AG49)</f>
        <v>0</v>
      </c>
      <c r="AH22" s="1375" t="str">
        <f>IF(ISERROR(+AG22/AF22), "-", +AG22/AF22)</f>
        <v>-</v>
      </c>
      <c r="AI22" s="1376">
        <f>+SUM(AI24:AI49)</f>
        <v>0</v>
      </c>
      <c r="AJ22" s="1374">
        <f>+SUM(AJ24:AJ49)</f>
        <v>0</v>
      </c>
      <c r="AK22" s="1375" t="str">
        <f>IF(ISERROR(+AJ22/AI22), "-", +AJ22/AI22)</f>
        <v>-</v>
      </c>
      <c r="AL22" s="1373">
        <f>+SUM(AL24:AL49)</f>
        <v>0</v>
      </c>
      <c r="AM22" s="1374">
        <f>+SUM(AM24:AM49)</f>
        <v>0</v>
      </c>
      <c r="AN22" s="1375" t="str">
        <f>IF(ISERROR(+AM22/AL22), "-", +AM22/AL22)</f>
        <v>-</v>
      </c>
      <c r="AO22" s="1376">
        <f>+SUM(AO24:AO49)</f>
        <v>0</v>
      </c>
      <c r="AP22" s="1374">
        <f>+SUM(AP24:AP49)</f>
        <v>0</v>
      </c>
      <c r="AQ22" s="1375" t="str">
        <f>IF(ISERROR(+AP22/AO22), "-", +AP22/AO22)</f>
        <v>-</v>
      </c>
      <c r="AR22" s="1373">
        <f>+SUM(AR24:AR49)</f>
        <v>0</v>
      </c>
      <c r="AS22" s="1374">
        <f>+SUM(AS24:AS49)</f>
        <v>0</v>
      </c>
      <c r="AT22" s="1375" t="str">
        <f>IF(ISERROR(+AS22/AR22), "-", +AS22/AR22)</f>
        <v>-</v>
      </c>
      <c r="AU22" s="1376">
        <f>+SUM(AU24:AU49)</f>
        <v>0</v>
      </c>
      <c r="AV22" s="1374">
        <f>+SUM(AV24:AV49)</f>
        <v>0</v>
      </c>
      <c r="AW22" s="1375" t="str">
        <f>IF(ISERROR(+AV22/AU22), "-", +AV22/AU22)</f>
        <v>-</v>
      </c>
      <c r="AX22" s="1373">
        <f>+SUM(AX24:AX49)</f>
        <v>0</v>
      </c>
      <c r="AY22" s="1374">
        <f>+SUM(AY24:AY49)</f>
        <v>0</v>
      </c>
      <c r="AZ22" s="1375" t="str">
        <f>IF(ISERROR(+AY22/AX22), "-", +AY22/AX22)</f>
        <v>-</v>
      </c>
      <c r="BA22" s="1376">
        <f>+SUM(BA24:BA49)</f>
        <v>0</v>
      </c>
      <c r="BB22" s="1374">
        <f>+SUM(BB24:BB49)</f>
        <v>0</v>
      </c>
      <c r="BC22" s="1375" t="str">
        <f>IF(ISERROR(+BB22/BA22), "-", +BB22/BA22)</f>
        <v>-</v>
      </c>
      <c r="BD22" s="1373">
        <f>+SUM(BD24:BD49)</f>
        <v>0</v>
      </c>
      <c r="BE22" s="1374">
        <f>+SUM(BE24:BE49)</f>
        <v>0</v>
      </c>
      <c r="BF22" s="1375" t="str">
        <f>IF(ISERROR(+BE22/BD22), "-", +BE22/BD22)</f>
        <v>-</v>
      </c>
      <c r="BG22" s="1376">
        <f>+SUM(BG24:BG49)</f>
        <v>0</v>
      </c>
      <c r="BH22" s="1374">
        <f>+SUM(BH24:BH49)</f>
        <v>0</v>
      </c>
      <c r="BI22" s="1375" t="str">
        <f>IF(ISERROR(+BH22/BG22), "-", +BH22/BG22)</f>
        <v>-</v>
      </c>
      <c r="BJ22" s="1373">
        <f>+SUM(BJ24:BJ49)</f>
        <v>0</v>
      </c>
      <c r="BK22" s="1374">
        <f>+SUM(BK24:BK49)</f>
        <v>0</v>
      </c>
      <c r="BL22" s="1375" t="str">
        <f>IF(ISERROR(+BK22/BJ22), "-", +BK22/BJ22)</f>
        <v>-</v>
      </c>
      <c r="BM22" s="1376">
        <f>+E22+H22+K22+N22+Q22+T22+W22+Z22+AC22+AF22+AI22+AL22+AO22+AR22+AU22+AX22+BA22+BD22+BG22</f>
        <v>47835</v>
      </c>
      <c r="BN22" s="1374">
        <f>+F22+I22+L22+O22+R22+U22+X22+AA22+AD22+AG22+AJ22+AM22+AP22+AS22+AV22+AY22+BB22+BE22+BH22</f>
        <v>6115000.0000000009</v>
      </c>
      <c r="BO22" s="1375">
        <f>IF(ISERROR(+BN22/BM22), "-", +BN22/BM22)</f>
        <v>127.83526706386539</v>
      </c>
      <c r="BP22" s="346"/>
      <c r="BQ22" s="346"/>
      <c r="BR22" s="346"/>
      <c r="BS22" s="346"/>
      <c r="BT22" s="346"/>
      <c r="BU22" s="346"/>
    </row>
    <row r="23" spans="1:73" s="339" customFormat="1" ht="34.5" customHeight="1" thickBot="1" x14ac:dyDescent="0.3">
      <c r="A23" s="347"/>
      <c r="B23" s="348"/>
      <c r="C23" s="1465" t="s">
        <v>565</v>
      </c>
      <c r="D23" s="1743" t="s">
        <v>557</v>
      </c>
      <c r="E23" s="2499"/>
      <c r="F23" s="2500"/>
      <c r="G23" s="2500"/>
      <c r="H23" s="2500"/>
      <c r="I23" s="2500"/>
      <c r="J23" s="2500"/>
      <c r="K23" s="2500"/>
      <c r="L23" s="2500"/>
      <c r="M23" s="2500"/>
      <c r="N23" s="2500"/>
      <c r="O23" s="2500"/>
      <c r="P23" s="2500"/>
      <c r="Q23" s="2500"/>
      <c r="R23" s="2500"/>
      <c r="S23" s="2500"/>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c r="AS23" s="2500"/>
      <c r="AT23" s="2500"/>
      <c r="AU23" s="2500"/>
      <c r="AV23" s="2500"/>
      <c r="AW23" s="2500"/>
      <c r="AX23" s="2500"/>
      <c r="AY23" s="2500"/>
      <c r="AZ23" s="2500"/>
      <c r="BA23" s="2500"/>
      <c r="BB23" s="2500"/>
      <c r="BC23" s="2500"/>
      <c r="BD23" s="2500"/>
      <c r="BE23" s="2500"/>
      <c r="BF23" s="2500"/>
      <c r="BG23" s="2500"/>
      <c r="BH23" s="2500"/>
      <c r="BI23" s="2500"/>
      <c r="BJ23" s="2500"/>
      <c r="BK23" s="2500"/>
      <c r="BL23" s="2500"/>
      <c r="BM23" s="2500"/>
      <c r="BN23" s="2500"/>
      <c r="BO23" s="2501"/>
    </row>
    <row r="24" spans="1:73" s="325" customFormat="1" ht="25.5" x14ac:dyDescent="0.2">
      <c r="A24" s="347"/>
      <c r="B24" s="198"/>
      <c r="C24" s="349" t="s">
        <v>839</v>
      </c>
      <c r="D24" s="1981"/>
      <c r="E24" s="1798"/>
      <c r="F24" s="351">
        <f>+$D24*E24</f>
        <v>0</v>
      </c>
      <c r="G24" s="352"/>
      <c r="H24" s="1799"/>
      <c r="I24" s="351">
        <f>+$D24*H24</f>
        <v>0</v>
      </c>
      <c r="J24" s="352"/>
      <c r="K24" s="2089"/>
      <c r="L24" s="351">
        <f>+$D24*K24</f>
        <v>0</v>
      </c>
      <c r="M24" s="353"/>
      <c r="N24" s="2091"/>
      <c r="O24" s="351">
        <f>+$D24*N24</f>
        <v>0</v>
      </c>
      <c r="P24" s="354"/>
      <c r="Q24" s="2089"/>
      <c r="R24" s="351">
        <f>+$D24*Q24</f>
        <v>0</v>
      </c>
      <c r="S24" s="353"/>
      <c r="T24" s="2091"/>
      <c r="U24" s="351">
        <f>+$D24*T24</f>
        <v>0</v>
      </c>
      <c r="V24" s="354"/>
      <c r="W24" s="2089"/>
      <c r="X24" s="351">
        <f>+$D24*W24</f>
        <v>0</v>
      </c>
      <c r="Y24" s="353"/>
      <c r="Z24" s="2091"/>
      <c r="AA24" s="351">
        <f>+$D24*Z24</f>
        <v>0</v>
      </c>
      <c r="AB24" s="354"/>
      <c r="AC24" s="2089"/>
      <c r="AD24" s="351">
        <f>+$D24*AC24</f>
        <v>0</v>
      </c>
      <c r="AE24" s="353"/>
      <c r="AF24" s="1800"/>
      <c r="AG24" s="351">
        <f>+$D24*AF24</f>
        <v>0</v>
      </c>
      <c r="AH24" s="354"/>
      <c r="AI24" s="1801"/>
      <c r="AJ24" s="351">
        <f>+$D24*AI24</f>
        <v>0</v>
      </c>
      <c r="AK24" s="353"/>
      <c r="AL24" s="1800"/>
      <c r="AM24" s="351">
        <f>+$D24*AL24</f>
        <v>0</v>
      </c>
      <c r="AN24" s="354"/>
      <c r="AO24" s="1801"/>
      <c r="AP24" s="351">
        <f>+$D24*AO24</f>
        <v>0</v>
      </c>
      <c r="AQ24" s="353"/>
      <c r="AR24" s="1800"/>
      <c r="AS24" s="351">
        <f>+$D24*AR24</f>
        <v>0</v>
      </c>
      <c r="AT24" s="354"/>
      <c r="AU24" s="1801"/>
      <c r="AV24" s="351">
        <f>+$D24*AU24</f>
        <v>0</v>
      </c>
      <c r="AW24" s="353"/>
      <c r="AX24" s="1800"/>
      <c r="AY24" s="351">
        <f>+$D24*AX24</f>
        <v>0</v>
      </c>
      <c r="AZ24" s="354"/>
      <c r="BA24" s="1801"/>
      <c r="BB24" s="351">
        <f>+$D24*BA24</f>
        <v>0</v>
      </c>
      <c r="BC24" s="353"/>
      <c r="BD24" s="1800"/>
      <c r="BE24" s="351">
        <f>+$D24*BD24</f>
        <v>0</v>
      </c>
      <c r="BF24" s="354"/>
      <c r="BG24" s="1801"/>
      <c r="BH24" s="351">
        <f>+$D24*BG24</f>
        <v>0</v>
      </c>
      <c r="BI24" s="353"/>
      <c r="BJ24" s="1800"/>
      <c r="BK24" s="351">
        <f>+$D24*BJ24</f>
        <v>0</v>
      </c>
      <c r="BL24" s="354"/>
      <c r="BM24" s="355">
        <f t="shared" ref="BM24:BM30" si="0">+E24+H24+K24+N24+Q24+T24+W24+Z24+AC24+AF24+AI24+AL24+AO24+AR24+AU24+AX24+BA24+BD24+BG24</f>
        <v>0</v>
      </c>
      <c r="BN24" s="351">
        <f t="shared" ref="BN24:BN49" si="1">+F24+I24+L24+O24+R24+U24+X24+AA24+AD24+AG24+AJ24+AM24+AP24+AS24+AV24+AY24+BB24+BE24+BH24</f>
        <v>0</v>
      </c>
      <c r="BO24" s="354"/>
    </row>
    <row r="25" spans="1:73" s="325" customFormat="1" ht="25.5" x14ac:dyDescent="0.2">
      <c r="A25" s="347"/>
      <c r="B25" s="198"/>
      <c r="C25" s="349" t="s">
        <v>840</v>
      </c>
      <c r="D25" s="1981"/>
      <c r="E25" s="1802"/>
      <c r="F25" s="356">
        <f t="shared" ref="F25:F30" si="2">+$D25*E25</f>
        <v>0</v>
      </c>
      <c r="G25" s="357"/>
      <c r="H25" s="1803"/>
      <c r="I25" s="356">
        <f t="shared" ref="I25:I49" si="3">+$D25*H25</f>
        <v>0</v>
      </c>
      <c r="J25" s="357"/>
      <c r="K25" s="2090"/>
      <c r="L25" s="356">
        <f t="shared" ref="L25:L49" si="4">+$D25*K25</f>
        <v>0</v>
      </c>
      <c r="M25" s="358"/>
      <c r="N25" s="2088"/>
      <c r="O25" s="356">
        <f t="shared" ref="O25:O49" si="5">+$D25*N25</f>
        <v>0</v>
      </c>
      <c r="P25" s="359"/>
      <c r="Q25" s="2090"/>
      <c r="R25" s="356">
        <f t="shared" ref="R25:R49" si="6">+$D25*Q25</f>
        <v>0</v>
      </c>
      <c r="S25" s="358"/>
      <c r="T25" s="2088"/>
      <c r="U25" s="356">
        <f t="shared" ref="U25:U49" si="7">+$D25*T25</f>
        <v>0</v>
      </c>
      <c r="V25" s="359"/>
      <c r="W25" s="2090"/>
      <c r="X25" s="356">
        <f t="shared" ref="X25:X49" si="8">+$D25*W25</f>
        <v>0</v>
      </c>
      <c r="Y25" s="358"/>
      <c r="Z25" s="2088"/>
      <c r="AA25" s="356">
        <f t="shared" ref="AA25:AA49" si="9">+$D25*Z25</f>
        <v>0</v>
      </c>
      <c r="AB25" s="359"/>
      <c r="AC25" s="2090"/>
      <c r="AD25" s="356">
        <f t="shared" ref="AD25:AD49" si="10">+$D25*AC25</f>
        <v>0</v>
      </c>
      <c r="AE25" s="358"/>
      <c r="AF25" s="1804"/>
      <c r="AG25" s="356">
        <f t="shared" ref="AG25:AG49" si="11">+$D25*AF25</f>
        <v>0</v>
      </c>
      <c r="AH25" s="359"/>
      <c r="AI25" s="1805"/>
      <c r="AJ25" s="356">
        <f t="shared" ref="AJ25:AJ49" si="12">+$D25*AI25</f>
        <v>0</v>
      </c>
      <c r="AK25" s="358"/>
      <c r="AL25" s="1804"/>
      <c r="AM25" s="356">
        <f t="shared" ref="AM25:AM49" si="13">+$D25*AL25</f>
        <v>0</v>
      </c>
      <c r="AN25" s="359"/>
      <c r="AO25" s="1805"/>
      <c r="AP25" s="356">
        <f t="shared" ref="AP25:AP49" si="14">+$D25*AO25</f>
        <v>0</v>
      </c>
      <c r="AQ25" s="358"/>
      <c r="AR25" s="1804"/>
      <c r="AS25" s="356">
        <f t="shared" ref="AS25:AS49" si="15">+$D25*AR25</f>
        <v>0</v>
      </c>
      <c r="AT25" s="359"/>
      <c r="AU25" s="1805"/>
      <c r="AV25" s="356">
        <f t="shared" ref="AV25:AV49" si="16">+$D25*AU25</f>
        <v>0</v>
      </c>
      <c r="AW25" s="358"/>
      <c r="AX25" s="1804"/>
      <c r="AY25" s="356">
        <f t="shared" ref="AY25:AY49" si="17">+$D25*AX25</f>
        <v>0</v>
      </c>
      <c r="AZ25" s="359"/>
      <c r="BA25" s="1805"/>
      <c r="BB25" s="356">
        <f t="shared" ref="BB25:BB49" si="18">+$D25*BA25</f>
        <v>0</v>
      </c>
      <c r="BC25" s="358"/>
      <c r="BD25" s="1804"/>
      <c r="BE25" s="356">
        <f t="shared" ref="BE25:BE49" si="19">+$D25*BD25</f>
        <v>0</v>
      </c>
      <c r="BF25" s="359"/>
      <c r="BG25" s="1805"/>
      <c r="BH25" s="356">
        <f t="shared" ref="BH25:BH49" si="20">+$D25*BG25</f>
        <v>0</v>
      </c>
      <c r="BI25" s="358"/>
      <c r="BJ25" s="1804"/>
      <c r="BK25" s="356">
        <f t="shared" ref="BK25:BK49" si="21">+$D25*BJ25</f>
        <v>0</v>
      </c>
      <c r="BL25" s="359"/>
      <c r="BM25" s="360">
        <f t="shared" si="0"/>
        <v>0</v>
      </c>
      <c r="BN25" s="356">
        <f t="shared" si="1"/>
        <v>0</v>
      </c>
      <c r="BO25" s="359"/>
    </row>
    <row r="26" spans="1:73" s="325" customFormat="1" ht="12.75" x14ac:dyDescent="0.2">
      <c r="A26" s="347"/>
      <c r="B26" s="198"/>
      <c r="C26" s="349" t="s">
        <v>740</v>
      </c>
      <c r="D26" s="1981">
        <v>145.04</v>
      </c>
      <c r="E26" s="1802">
        <v>500</v>
      </c>
      <c r="F26" s="356">
        <f t="shared" si="2"/>
        <v>72520</v>
      </c>
      <c r="G26" s="357"/>
      <c r="H26" s="1803"/>
      <c r="I26" s="356">
        <f t="shared" si="3"/>
        <v>0</v>
      </c>
      <c r="J26" s="357"/>
      <c r="K26" s="1805"/>
      <c r="L26" s="356">
        <f t="shared" si="4"/>
        <v>0</v>
      </c>
      <c r="M26" s="358"/>
      <c r="N26" s="2088"/>
      <c r="O26" s="356">
        <f t="shared" si="5"/>
        <v>0</v>
      </c>
      <c r="P26" s="359"/>
      <c r="Q26" s="2090"/>
      <c r="R26" s="356">
        <f t="shared" si="6"/>
        <v>0</v>
      </c>
      <c r="S26" s="358"/>
      <c r="T26" s="2088"/>
      <c r="U26" s="356">
        <f t="shared" si="7"/>
        <v>0</v>
      </c>
      <c r="V26" s="359"/>
      <c r="W26" s="2090"/>
      <c r="X26" s="356">
        <f t="shared" si="8"/>
        <v>0</v>
      </c>
      <c r="Y26" s="358"/>
      <c r="Z26" s="2088"/>
      <c r="AA26" s="356">
        <f t="shared" si="9"/>
        <v>0</v>
      </c>
      <c r="AB26" s="359"/>
      <c r="AC26" s="2090"/>
      <c r="AD26" s="356">
        <f t="shared" si="10"/>
        <v>0</v>
      </c>
      <c r="AE26" s="358"/>
      <c r="AF26" s="1804"/>
      <c r="AG26" s="356">
        <f t="shared" si="11"/>
        <v>0</v>
      </c>
      <c r="AH26" s="359"/>
      <c r="AI26" s="1805"/>
      <c r="AJ26" s="356">
        <f t="shared" si="12"/>
        <v>0</v>
      </c>
      <c r="AK26" s="358"/>
      <c r="AL26" s="1804"/>
      <c r="AM26" s="356">
        <f t="shared" si="13"/>
        <v>0</v>
      </c>
      <c r="AN26" s="359"/>
      <c r="AO26" s="1805"/>
      <c r="AP26" s="356">
        <f t="shared" si="14"/>
        <v>0</v>
      </c>
      <c r="AQ26" s="358"/>
      <c r="AR26" s="1804"/>
      <c r="AS26" s="356">
        <f t="shared" si="15"/>
        <v>0</v>
      </c>
      <c r="AT26" s="359"/>
      <c r="AU26" s="1805"/>
      <c r="AV26" s="356">
        <f t="shared" si="16"/>
        <v>0</v>
      </c>
      <c r="AW26" s="358"/>
      <c r="AX26" s="1804"/>
      <c r="AY26" s="356">
        <f t="shared" si="17"/>
        <v>0</v>
      </c>
      <c r="AZ26" s="359"/>
      <c r="BA26" s="1805"/>
      <c r="BB26" s="356">
        <f t="shared" si="18"/>
        <v>0</v>
      </c>
      <c r="BC26" s="358"/>
      <c r="BD26" s="1804"/>
      <c r="BE26" s="356">
        <f t="shared" si="19"/>
        <v>0</v>
      </c>
      <c r="BF26" s="359" t="s">
        <v>331</v>
      </c>
      <c r="BG26" s="1805"/>
      <c r="BH26" s="356">
        <f t="shared" si="20"/>
        <v>0</v>
      </c>
      <c r="BI26" s="358"/>
      <c r="BJ26" s="1804"/>
      <c r="BK26" s="356">
        <f t="shared" si="21"/>
        <v>0</v>
      </c>
      <c r="BL26" s="359"/>
      <c r="BM26" s="360">
        <f t="shared" si="0"/>
        <v>500</v>
      </c>
      <c r="BN26" s="356">
        <f t="shared" si="1"/>
        <v>72520</v>
      </c>
      <c r="BO26" s="359"/>
    </row>
    <row r="27" spans="1:73" s="325" customFormat="1" ht="25.5" x14ac:dyDescent="0.2">
      <c r="A27" s="347"/>
      <c r="B27" s="198"/>
      <c r="C27" s="349" t="s">
        <v>841</v>
      </c>
      <c r="D27" s="1981">
        <v>239.36</v>
      </c>
      <c r="E27" s="1802">
        <v>2070</v>
      </c>
      <c r="F27" s="356">
        <f t="shared" si="2"/>
        <v>495475.20000000001</v>
      </c>
      <c r="G27" s="357"/>
      <c r="H27" s="1803"/>
      <c r="I27" s="356">
        <f t="shared" si="3"/>
        <v>0</v>
      </c>
      <c r="J27" s="357"/>
      <c r="K27" s="1805"/>
      <c r="L27" s="356">
        <f t="shared" si="4"/>
        <v>0</v>
      </c>
      <c r="M27" s="358"/>
      <c r="N27" s="2088"/>
      <c r="O27" s="356">
        <f t="shared" si="5"/>
        <v>0</v>
      </c>
      <c r="P27" s="359"/>
      <c r="Q27" s="2090"/>
      <c r="R27" s="356">
        <f t="shared" si="6"/>
        <v>0</v>
      </c>
      <c r="S27" s="358"/>
      <c r="T27" s="2088"/>
      <c r="U27" s="356">
        <f t="shared" si="7"/>
        <v>0</v>
      </c>
      <c r="V27" s="359"/>
      <c r="W27" s="2090"/>
      <c r="X27" s="356">
        <f t="shared" si="8"/>
        <v>0</v>
      </c>
      <c r="Y27" s="358"/>
      <c r="Z27" s="2088"/>
      <c r="AA27" s="356">
        <f t="shared" si="9"/>
        <v>0</v>
      </c>
      <c r="AB27" s="359"/>
      <c r="AC27" s="2090"/>
      <c r="AD27" s="356">
        <f t="shared" si="10"/>
        <v>0</v>
      </c>
      <c r="AE27" s="358"/>
      <c r="AF27" s="1804"/>
      <c r="AG27" s="356">
        <f t="shared" si="11"/>
        <v>0</v>
      </c>
      <c r="AH27" s="359"/>
      <c r="AI27" s="1805"/>
      <c r="AJ27" s="356">
        <f t="shared" si="12"/>
        <v>0</v>
      </c>
      <c r="AK27" s="358"/>
      <c r="AL27" s="1804"/>
      <c r="AM27" s="356">
        <f t="shared" si="13"/>
        <v>0</v>
      </c>
      <c r="AN27" s="359"/>
      <c r="AO27" s="1805"/>
      <c r="AP27" s="356">
        <f t="shared" si="14"/>
        <v>0</v>
      </c>
      <c r="AQ27" s="358"/>
      <c r="AR27" s="1804"/>
      <c r="AS27" s="356">
        <f t="shared" si="15"/>
        <v>0</v>
      </c>
      <c r="AT27" s="359"/>
      <c r="AU27" s="1805"/>
      <c r="AV27" s="356">
        <f t="shared" si="16"/>
        <v>0</v>
      </c>
      <c r="AW27" s="358"/>
      <c r="AX27" s="1804"/>
      <c r="AY27" s="356">
        <f t="shared" si="17"/>
        <v>0</v>
      </c>
      <c r="AZ27" s="359"/>
      <c r="BA27" s="1805"/>
      <c r="BB27" s="356">
        <f t="shared" si="18"/>
        <v>0</v>
      </c>
      <c r="BC27" s="358"/>
      <c r="BD27" s="1804"/>
      <c r="BE27" s="356">
        <f t="shared" si="19"/>
        <v>0</v>
      </c>
      <c r="BF27" s="359"/>
      <c r="BG27" s="1805"/>
      <c r="BH27" s="356">
        <f t="shared" si="20"/>
        <v>0</v>
      </c>
      <c r="BI27" s="358"/>
      <c r="BJ27" s="1804"/>
      <c r="BK27" s="356">
        <f t="shared" si="21"/>
        <v>0</v>
      </c>
      <c r="BL27" s="359"/>
      <c r="BM27" s="360">
        <f t="shared" si="0"/>
        <v>2070</v>
      </c>
      <c r="BN27" s="356">
        <f t="shared" si="1"/>
        <v>495475.20000000001</v>
      </c>
      <c r="BO27" s="359"/>
    </row>
    <row r="28" spans="1:73" s="325" customFormat="1" ht="12.75" x14ac:dyDescent="0.2">
      <c r="A28" s="347"/>
      <c r="B28" s="198"/>
      <c r="C28" s="349" t="s">
        <v>842</v>
      </c>
      <c r="D28" s="1981">
        <v>482.8</v>
      </c>
      <c r="E28" s="1802"/>
      <c r="F28" s="356">
        <f t="shared" si="2"/>
        <v>0</v>
      </c>
      <c r="G28" s="357"/>
      <c r="H28" s="1803">
        <v>1858</v>
      </c>
      <c r="I28" s="356">
        <f t="shared" si="3"/>
        <v>897042.4</v>
      </c>
      <c r="J28" s="357"/>
      <c r="K28" s="1805"/>
      <c r="L28" s="356">
        <f t="shared" si="4"/>
        <v>0</v>
      </c>
      <c r="M28" s="358"/>
      <c r="N28" s="2088"/>
      <c r="O28" s="356">
        <f t="shared" si="5"/>
        <v>0</v>
      </c>
      <c r="P28" s="359"/>
      <c r="Q28" s="2090"/>
      <c r="R28" s="356">
        <f t="shared" si="6"/>
        <v>0</v>
      </c>
      <c r="S28" s="358"/>
      <c r="T28" s="2088"/>
      <c r="U28" s="356">
        <f t="shared" si="7"/>
        <v>0</v>
      </c>
      <c r="V28" s="359"/>
      <c r="W28" s="2090"/>
      <c r="X28" s="356">
        <f t="shared" si="8"/>
        <v>0</v>
      </c>
      <c r="Y28" s="358"/>
      <c r="Z28" s="2088"/>
      <c r="AA28" s="356">
        <f t="shared" si="9"/>
        <v>0</v>
      </c>
      <c r="AB28" s="359"/>
      <c r="AC28" s="2090"/>
      <c r="AD28" s="356">
        <f t="shared" si="10"/>
        <v>0</v>
      </c>
      <c r="AE28" s="358"/>
      <c r="AF28" s="1804"/>
      <c r="AG28" s="356">
        <f t="shared" si="11"/>
        <v>0</v>
      </c>
      <c r="AH28" s="359"/>
      <c r="AI28" s="1805"/>
      <c r="AJ28" s="356">
        <f t="shared" si="12"/>
        <v>0</v>
      </c>
      <c r="AK28" s="358"/>
      <c r="AL28" s="1804"/>
      <c r="AM28" s="356">
        <f t="shared" si="13"/>
        <v>0</v>
      </c>
      <c r="AN28" s="359"/>
      <c r="AO28" s="1805"/>
      <c r="AP28" s="356">
        <f t="shared" si="14"/>
        <v>0</v>
      </c>
      <c r="AQ28" s="358"/>
      <c r="AR28" s="1804"/>
      <c r="AS28" s="356">
        <f t="shared" si="15"/>
        <v>0</v>
      </c>
      <c r="AT28" s="359"/>
      <c r="AU28" s="1805"/>
      <c r="AV28" s="356">
        <f t="shared" si="16"/>
        <v>0</v>
      </c>
      <c r="AW28" s="358"/>
      <c r="AX28" s="1804"/>
      <c r="AY28" s="356">
        <f t="shared" si="17"/>
        <v>0</v>
      </c>
      <c r="AZ28" s="359"/>
      <c r="BA28" s="1805"/>
      <c r="BB28" s="356">
        <f t="shared" si="18"/>
        <v>0</v>
      </c>
      <c r="BC28" s="358"/>
      <c r="BD28" s="1804"/>
      <c r="BE28" s="356">
        <f t="shared" si="19"/>
        <v>0</v>
      </c>
      <c r="BF28" s="359"/>
      <c r="BG28" s="1805"/>
      <c r="BH28" s="356">
        <f t="shared" si="20"/>
        <v>0</v>
      </c>
      <c r="BI28" s="358"/>
      <c r="BJ28" s="1804"/>
      <c r="BK28" s="356">
        <f t="shared" si="21"/>
        <v>0</v>
      </c>
      <c r="BL28" s="359"/>
      <c r="BM28" s="360">
        <f t="shared" si="0"/>
        <v>1858</v>
      </c>
      <c r="BN28" s="356">
        <f t="shared" si="1"/>
        <v>897042.4</v>
      </c>
      <c r="BO28" s="359"/>
    </row>
    <row r="29" spans="1:73" s="325" customFormat="1" ht="12.75" x14ac:dyDescent="0.2">
      <c r="A29" s="347"/>
      <c r="B29" s="198"/>
      <c r="C29" s="349" t="s">
        <v>741</v>
      </c>
      <c r="D29" s="1981">
        <v>102.00000000000001</v>
      </c>
      <c r="E29" s="1802">
        <v>40456</v>
      </c>
      <c r="F29" s="356">
        <f t="shared" si="2"/>
        <v>4126512.0000000005</v>
      </c>
      <c r="G29" s="357"/>
      <c r="H29" s="1803">
        <v>2329</v>
      </c>
      <c r="I29" s="356">
        <f t="shared" si="3"/>
        <v>237558.00000000003</v>
      </c>
      <c r="J29" s="357"/>
      <c r="K29" s="1805"/>
      <c r="L29" s="356">
        <f t="shared" si="4"/>
        <v>0</v>
      </c>
      <c r="M29" s="358"/>
      <c r="N29" s="2088"/>
      <c r="O29" s="356">
        <f t="shared" si="5"/>
        <v>0</v>
      </c>
      <c r="P29" s="359"/>
      <c r="Q29" s="2090"/>
      <c r="R29" s="356">
        <f t="shared" si="6"/>
        <v>0</v>
      </c>
      <c r="S29" s="358"/>
      <c r="T29" s="2088"/>
      <c r="U29" s="356">
        <f t="shared" si="7"/>
        <v>0</v>
      </c>
      <c r="V29" s="359"/>
      <c r="W29" s="2090"/>
      <c r="X29" s="356">
        <f t="shared" si="8"/>
        <v>0</v>
      </c>
      <c r="Y29" s="358"/>
      <c r="Z29" s="2088"/>
      <c r="AA29" s="356">
        <f t="shared" si="9"/>
        <v>0</v>
      </c>
      <c r="AB29" s="359"/>
      <c r="AC29" s="2090"/>
      <c r="AD29" s="356">
        <f t="shared" si="10"/>
        <v>0</v>
      </c>
      <c r="AE29" s="358"/>
      <c r="AF29" s="1804"/>
      <c r="AG29" s="356">
        <f t="shared" si="11"/>
        <v>0</v>
      </c>
      <c r="AH29" s="359"/>
      <c r="AI29" s="1805"/>
      <c r="AJ29" s="356">
        <f t="shared" si="12"/>
        <v>0</v>
      </c>
      <c r="AK29" s="358"/>
      <c r="AL29" s="1804"/>
      <c r="AM29" s="356">
        <f t="shared" si="13"/>
        <v>0</v>
      </c>
      <c r="AN29" s="359"/>
      <c r="AO29" s="1805"/>
      <c r="AP29" s="356">
        <f t="shared" si="14"/>
        <v>0</v>
      </c>
      <c r="AQ29" s="358"/>
      <c r="AR29" s="1804"/>
      <c r="AS29" s="356">
        <f t="shared" si="15"/>
        <v>0</v>
      </c>
      <c r="AT29" s="359"/>
      <c r="AU29" s="1805"/>
      <c r="AV29" s="356">
        <f t="shared" si="16"/>
        <v>0</v>
      </c>
      <c r="AW29" s="358"/>
      <c r="AX29" s="1804"/>
      <c r="AY29" s="356">
        <f t="shared" si="17"/>
        <v>0</v>
      </c>
      <c r="AZ29" s="359"/>
      <c r="BA29" s="1805"/>
      <c r="BB29" s="356">
        <f t="shared" si="18"/>
        <v>0</v>
      </c>
      <c r="BC29" s="358"/>
      <c r="BD29" s="1804"/>
      <c r="BE29" s="356">
        <f t="shared" si="19"/>
        <v>0</v>
      </c>
      <c r="BF29" s="359"/>
      <c r="BG29" s="1805"/>
      <c r="BH29" s="356">
        <f t="shared" si="20"/>
        <v>0</v>
      </c>
      <c r="BI29" s="358"/>
      <c r="BJ29" s="1804"/>
      <c r="BK29" s="356">
        <f t="shared" si="21"/>
        <v>0</v>
      </c>
      <c r="BL29" s="359"/>
      <c r="BM29" s="360">
        <f t="shared" si="0"/>
        <v>42785</v>
      </c>
      <c r="BN29" s="356">
        <f t="shared" si="1"/>
        <v>4364070.0000000009</v>
      </c>
      <c r="BO29" s="359"/>
    </row>
    <row r="30" spans="1:73" s="325" customFormat="1" ht="25.5" x14ac:dyDescent="0.2">
      <c r="A30" s="347"/>
      <c r="B30" s="198"/>
      <c r="C30" s="349" t="s">
        <v>845</v>
      </c>
      <c r="D30" s="1981">
        <v>482.8</v>
      </c>
      <c r="E30" s="1802"/>
      <c r="F30" s="356">
        <f t="shared" si="2"/>
        <v>0</v>
      </c>
      <c r="G30" s="357"/>
      <c r="H30" s="1803"/>
      <c r="I30" s="356">
        <f t="shared" si="3"/>
        <v>0</v>
      </c>
      <c r="J30" s="357"/>
      <c r="K30" s="1805">
        <v>474</v>
      </c>
      <c r="L30" s="356">
        <f t="shared" si="4"/>
        <v>228847.2</v>
      </c>
      <c r="M30" s="361"/>
      <c r="N30" s="1804"/>
      <c r="O30" s="356">
        <f t="shared" si="5"/>
        <v>0</v>
      </c>
      <c r="P30" s="357" t="s">
        <v>331</v>
      </c>
      <c r="Q30" s="1802"/>
      <c r="R30" s="356">
        <f t="shared" si="6"/>
        <v>0</v>
      </c>
      <c r="S30" s="361"/>
      <c r="T30" s="1804"/>
      <c r="U30" s="356">
        <f t="shared" si="7"/>
        <v>0</v>
      </c>
      <c r="V30" s="357" t="s">
        <v>331</v>
      </c>
      <c r="W30" s="1802"/>
      <c r="X30" s="356">
        <f t="shared" si="8"/>
        <v>0</v>
      </c>
      <c r="Y30" s="361"/>
      <c r="Z30" s="1804"/>
      <c r="AA30" s="356">
        <f t="shared" si="9"/>
        <v>0</v>
      </c>
      <c r="AB30" s="357" t="s">
        <v>331</v>
      </c>
      <c r="AC30" s="1802"/>
      <c r="AD30" s="356">
        <f t="shared" si="10"/>
        <v>0</v>
      </c>
      <c r="AE30" s="361"/>
      <c r="AF30" s="1804"/>
      <c r="AG30" s="356">
        <f t="shared" si="11"/>
        <v>0</v>
      </c>
      <c r="AH30" s="357" t="s">
        <v>331</v>
      </c>
      <c r="AI30" s="1802"/>
      <c r="AJ30" s="356">
        <f t="shared" si="12"/>
        <v>0</v>
      </c>
      <c r="AK30" s="361"/>
      <c r="AL30" s="1806"/>
      <c r="AM30" s="356">
        <f t="shared" si="13"/>
        <v>0</v>
      </c>
      <c r="AN30" s="357" t="s">
        <v>331</v>
      </c>
      <c r="AO30" s="1802"/>
      <c r="AP30" s="356">
        <f t="shared" si="14"/>
        <v>0</v>
      </c>
      <c r="AQ30" s="361" t="s">
        <v>331</v>
      </c>
      <c r="AR30" s="1806"/>
      <c r="AS30" s="356">
        <f t="shared" si="15"/>
        <v>0</v>
      </c>
      <c r="AT30" s="357" t="s">
        <v>331</v>
      </c>
      <c r="AU30" s="1802"/>
      <c r="AV30" s="356">
        <f t="shared" si="16"/>
        <v>0</v>
      </c>
      <c r="AW30" s="361" t="s">
        <v>331</v>
      </c>
      <c r="AX30" s="1806"/>
      <c r="AY30" s="356">
        <f t="shared" si="17"/>
        <v>0</v>
      </c>
      <c r="AZ30" s="357" t="s">
        <v>331</v>
      </c>
      <c r="BA30" s="1802"/>
      <c r="BB30" s="356">
        <f t="shared" si="18"/>
        <v>0</v>
      </c>
      <c r="BC30" s="361" t="s">
        <v>331</v>
      </c>
      <c r="BD30" s="1806"/>
      <c r="BE30" s="356">
        <f t="shared" si="19"/>
        <v>0</v>
      </c>
      <c r="BF30" s="357" t="s">
        <v>331</v>
      </c>
      <c r="BG30" s="1802"/>
      <c r="BH30" s="356">
        <f t="shared" si="20"/>
        <v>0</v>
      </c>
      <c r="BI30" s="361" t="s">
        <v>331</v>
      </c>
      <c r="BJ30" s="1806"/>
      <c r="BK30" s="356">
        <f t="shared" si="21"/>
        <v>0</v>
      </c>
      <c r="BL30" s="359"/>
      <c r="BM30" s="360">
        <f t="shared" si="0"/>
        <v>474</v>
      </c>
      <c r="BN30" s="356">
        <f t="shared" si="1"/>
        <v>228847.2</v>
      </c>
      <c r="BO30" s="357"/>
    </row>
    <row r="31" spans="1:73" s="325" customFormat="1" ht="12.75" x14ac:dyDescent="0.2">
      <c r="A31" s="347"/>
      <c r="B31" s="198"/>
      <c r="C31" s="349" t="s">
        <v>846</v>
      </c>
      <c r="D31" s="1981"/>
      <c r="E31" s="2087"/>
      <c r="F31" s="356">
        <f t="shared" ref="F31:F49" si="22">+$D31*E31</f>
        <v>0</v>
      </c>
      <c r="G31" s="357"/>
      <c r="H31" s="1803"/>
      <c r="I31" s="356">
        <f t="shared" si="3"/>
        <v>0</v>
      </c>
      <c r="J31" s="357"/>
      <c r="K31" s="1805"/>
      <c r="L31" s="356">
        <f t="shared" si="4"/>
        <v>0</v>
      </c>
      <c r="M31" s="361"/>
      <c r="N31" s="1804"/>
      <c r="O31" s="356">
        <f t="shared" si="5"/>
        <v>0</v>
      </c>
      <c r="P31" s="357"/>
      <c r="Q31" s="1802"/>
      <c r="R31" s="356">
        <f t="shared" si="6"/>
        <v>0</v>
      </c>
      <c r="S31" s="361"/>
      <c r="T31" s="1804"/>
      <c r="U31" s="356">
        <f t="shared" si="7"/>
        <v>0</v>
      </c>
      <c r="V31" s="357" t="s">
        <v>331</v>
      </c>
      <c r="W31" s="1802"/>
      <c r="X31" s="356">
        <f t="shared" si="8"/>
        <v>0</v>
      </c>
      <c r="Y31" s="361"/>
      <c r="Z31" s="1804"/>
      <c r="AA31" s="356">
        <f t="shared" si="9"/>
        <v>0</v>
      </c>
      <c r="AB31" s="357" t="s">
        <v>331</v>
      </c>
      <c r="AC31" s="1802"/>
      <c r="AD31" s="356">
        <f t="shared" si="10"/>
        <v>0</v>
      </c>
      <c r="AE31" s="361"/>
      <c r="AF31" s="1804"/>
      <c r="AG31" s="356">
        <f t="shared" si="11"/>
        <v>0</v>
      </c>
      <c r="AH31" s="357" t="s">
        <v>331</v>
      </c>
      <c r="AI31" s="1802"/>
      <c r="AJ31" s="356">
        <f t="shared" si="12"/>
        <v>0</v>
      </c>
      <c r="AK31" s="361"/>
      <c r="AL31" s="1806"/>
      <c r="AM31" s="356">
        <f t="shared" si="13"/>
        <v>0</v>
      </c>
      <c r="AN31" s="357" t="s">
        <v>331</v>
      </c>
      <c r="AO31" s="1802"/>
      <c r="AP31" s="356">
        <f t="shared" si="14"/>
        <v>0</v>
      </c>
      <c r="AQ31" s="361" t="s">
        <v>331</v>
      </c>
      <c r="AR31" s="1806"/>
      <c r="AS31" s="356">
        <f t="shared" si="15"/>
        <v>0</v>
      </c>
      <c r="AT31" s="357" t="s">
        <v>331</v>
      </c>
      <c r="AU31" s="1802"/>
      <c r="AV31" s="356">
        <f t="shared" si="16"/>
        <v>0</v>
      </c>
      <c r="AW31" s="361" t="s">
        <v>331</v>
      </c>
      <c r="AX31" s="1806"/>
      <c r="AY31" s="356">
        <f t="shared" si="17"/>
        <v>0</v>
      </c>
      <c r="AZ31" s="357" t="s">
        <v>331</v>
      </c>
      <c r="BA31" s="1802"/>
      <c r="BB31" s="356">
        <f t="shared" si="18"/>
        <v>0</v>
      </c>
      <c r="BC31" s="361" t="s">
        <v>331</v>
      </c>
      <c r="BD31" s="1806"/>
      <c r="BE31" s="356">
        <f t="shared" si="19"/>
        <v>0</v>
      </c>
      <c r="BF31" s="357" t="s">
        <v>331</v>
      </c>
      <c r="BG31" s="1802"/>
      <c r="BH31" s="356">
        <f t="shared" si="20"/>
        <v>0</v>
      </c>
      <c r="BI31" s="361" t="s">
        <v>331</v>
      </c>
      <c r="BJ31" s="1806"/>
      <c r="BK31" s="356">
        <f t="shared" si="21"/>
        <v>0</v>
      </c>
      <c r="BL31" s="359"/>
      <c r="BM31" s="360">
        <f t="shared" ref="BM31:BM49" si="23">+E31+H31+K31+N31+Q31+T31+W31+Z31+AC31+AF31+AI31+AL31+AO31+AR31+AU31+AX31+BA31+BD31+BG31</f>
        <v>0</v>
      </c>
      <c r="BN31" s="356">
        <f t="shared" si="1"/>
        <v>0</v>
      </c>
      <c r="BO31" s="357" t="s">
        <v>331</v>
      </c>
    </row>
    <row r="32" spans="1:73" s="325" customFormat="1" ht="25.5" x14ac:dyDescent="0.2">
      <c r="A32" s="347"/>
      <c r="B32" s="198"/>
      <c r="C32" s="349" t="s">
        <v>848</v>
      </c>
      <c r="D32" s="1981"/>
      <c r="E32" s="2087"/>
      <c r="F32" s="356">
        <f t="shared" si="22"/>
        <v>0</v>
      </c>
      <c r="G32" s="357"/>
      <c r="H32" s="2088"/>
      <c r="I32" s="356">
        <f t="shared" si="3"/>
        <v>0</v>
      </c>
      <c r="J32" s="357"/>
      <c r="K32" s="1805"/>
      <c r="L32" s="356">
        <f t="shared" si="4"/>
        <v>0</v>
      </c>
      <c r="M32" s="361"/>
      <c r="N32" s="1804"/>
      <c r="O32" s="356">
        <f t="shared" si="5"/>
        <v>0</v>
      </c>
      <c r="P32" s="357"/>
      <c r="Q32" s="1802"/>
      <c r="R32" s="356">
        <f t="shared" si="6"/>
        <v>0</v>
      </c>
      <c r="S32" s="361"/>
      <c r="T32" s="1804"/>
      <c r="U32" s="356">
        <f t="shared" si="7"/>
        <v>0</v>
      </c>
      <c r="V32" s="357"/>
      <c r="W32" s="1802"/>
      <c r="X32" s="356">
        <f t="shared" si="8"/>
        <v>0</v>
      </c>
      <c r="Y32" s="361"/>
      <c r="Z32" s="1804"/>
      <c r="AA32" s="356">
        <f t="shared" si="9"/>
        <v>0</v>
      </c>
      <c r="AB32" s="357"/>
      <c r="AC32" s="1802"/>
      <c r="AD32" s="356">
        <f t="shared" si="10"/>
        <v>0</v>
      </c>
      <c r="AE32" s="361"/>
      <c r="AF32" s="1804"/>
      <c r="AG32" s="356">
        <f t="shared" si="11"/>
        <v>0</v>
      </c>
      <c r="AH32" s="357"/>
      <c r="AI32" s="1802"/>
      <c r="AJ32" s="356">
        <f t="shared" si="12"/>
        <v>0</v>
      </c>
      <c r="AK32" s="361"/>
      <c r="AL32" s="1806"/>
      <c r="AM32" s="356">
        <f t="shared" si="13"/>
        <v>0</v>
      </c>
      <c r="AN32" s="357"/>
      <c r="AO32" s="1802"/>
      <c r="AP32" s="356">
        <f t="shared" si="14"/>
        <v>0</v>
      </c>
      <c r="AQ32" s="361"/>
      <c r="AR32" s="1806"/>
      <c r="AS32" s="356">
        <f t="shared" si="15"/>
        <v>0</v>
      </c>
      <c r="AT32" s="357"/>
      <c r="AU32" s="1802"/>
      <c r="AV32" s="356">
        <f t="shared" si="16"/>
        <v>0</v>
      </c>
      <c r="AW32" s="361"/>
      <c r="AX32" s="1806"/>
      <c r="AY32" s="356">
        <f t="shared" si="17"/>
        <v>0</v>
      </c>
      <c r="AZ32" s="357"/>
      <c r="BA32" s="1802"/>
      <c r="BB32" s="356">
        <f t="shared" si="18"/>
        <v>0</v>
      </c>
      <c r="BC32" s="361"/>
      <c r="BD32" s="1806"/>
      <c r="BE32" s="356">
        <f t="shared" si="19"/>
        <v>0</v>
      </c>
      <c r="BF32" s="357"/>
      <c r="BG32" s="1802"/>
      <c r="BH32" s="356">
        <f t="shared" si="20"/>
        <v>0</v>
      </c>
      <c r="BI32" s="361"/>
      <c r="BJ32" s="1806"/>
      <c r="BK32" s="356">
        <f t="shared" si="21"/>
        <v>0</v>
      </c>
      <c r="BL32" s="359"/>
      <c r="BM32" s="360">
        <f t="shared" si="23"/>
        <v>0</v>
      </c>
      <c r="BN32" s="356">
        <f t="shared" si="1"/>
        <v>0</v>
      </c>
      <c r="BO32" s="357"/>
    </row>
    <row r="33" spans="1:67" s="325" customFormat="1" ht="25.5" x14ac:dyDescent="0.2">
      <c r="A33" s="347"/>
      <c r="B33" s="198"/>
      <c r="C33" s="349" t="s">
        <v>847</v>
      </c>
      <c r="D33" s="1981">
        <v>750</v>
      </c>
      <c r="E33" s="2087"/>
      <c r="F33" s="356">
        <f t="shared" si="22"/>
        <v>0</v>
      </c>
      <c r="G33" s="357"/>
      <c r="H33" s="2088"/>
      <c r="I33" s="356">
        <f t="shared" si="3"/>
        <v>0</v>
      </c>
      <c r="J33" s="357"/>
      <c r="K33" s="1805">
        <v>45</v>
      </c>
      <c r="L33" s="356">
        <f t="shared" si="4"/>
        <v>33750</v>
      </c>
      <c r="M33" s="361"/>
      <c r="N33" s="1804"/>
      <c r="O33" s="356">
        <f t="shared" si="5"/>
        <v>0</v>
      </c>
      <c r="P33" s="357"/>
      <c r="Q33" s="1802"/>
      <c r="R33" s="356">
        <f t="shared" si="6"/>
        <v>0</v>
      </c>
      <c r="S33" s="361"/>
      <c r="T33" s="1804"/>
      <c r="U33" s="356">
        <f t="shared" si="7"/>
        <v>0</v>
      </c>
      <c r="V33" s="357"/>
      <c r="W33" s="1802"/>
      <c r="X33" s="356">
        <f t="shared" si="8"/>
        <v>0</v>
      </c>
      <c r="Y33" s="361"/>
      <c r="Z33" s="1804"/>
      <c r="AA33" s="356">
        <f t="shared" si="9"/>
        <v>0</v>
      </c>
      <c r="AB33" s="357"/>
      <c r="AC33" s="1802"/>
      <c r="AD33" s="356">
        <f t="shared" si="10"/>
        <v>0</v>
      </c>
      <c r="AE33" s="361"/>
      <c r="AF33" s="1804"/>
      <c r="AG33" s="356">
        <f t="shared" si="11"/>
        <v>0</v>
      </c>
      <c r="AH33" s="357"/>
      <c r="AI33" s="1802"/>
      <c r="AJ33" s="356">
        <f t="shared" si="12"/>
        <v>0</v>
      </c>
      <c r="AK33" s="361"/>
      <c r="AL33" s="1806"/>
      <c r="AM33" s="356">
        <f t="shared" si="13"/>
        <v>0</v>
      </c>
      <c r="AN33" s="357"/>
      <c r="AO33" s="1802"/>
      <c r="AP33" s="356">
        <f t="shared" si="14"/>
        <v>0</v>
      </c>
      <c r="AQ33" s="361"/>
      <c r="AR33" s="1806"/>
      <c r="AS33" s="356">
        <f t="shared" si="15"/>
        <v>0</v>
      </c>
      <c r="AT33" s="357"/>
      <c r="AU33" s="1802"/>
      <c r="AV33" s="356">
        <f t="shared" si="16"/>
        <v>0</v>
      </c>
      <c r="AW33" s="361"/>
      <c r="AX33" s="1806"/>
      <c r="AY33" s="356">
        <f t="shared" si="17"/>
        <v>0</v>
      </c>
      <c r="AZ33" s="357"/>
      <c r="BA33" s="1802"/>
      <c r="BB33" s="356">
        <f t="shared" si="18"/>
        <v>0</v>
      </c>
      <c r="BC33" s="361"/>
      <c r="BD33" s="1806"/>
      <c r="BE33" s="356">
        <f t="shared" si="19"/>
        <v>0</v>
      </c>
      <c r="BF33" s="357"/>
      <c r="BG33" s="1802"/>
      <c r="BH33" s="356">
        <f t="shared" si="20"/>
        <v>0</v>
      </c>
      <c r="BI33" s="361"/>
      <c r="BJ33" s="1806"/>
      <c r="BK33" s="356">
        <f t="shared" si="21"/>
        <v>0</v>
      </c>
      <c r="BL33" s="359"/>
      <c r="BM33" s="360">
        <f t="shared" si="23"/>
        <v>45</v>
      </c>
      <c r="BN33" s="356">
        <f t="shared" si="1"/>
        <v>33750</v>
      </c>
      <c r="BO33" s="357"/>
    </row>
    <row r="34" spans="1:67" s="325" customFormat="1" ht="25.5" x14ac:dyDescent="0.2">
      <c r="A34" s="347"/>
      <c r="B34" s="198"/>
      <c r="C34" s="349" t="s">
        <v>659</v>
      </c>
      <c r="D34" s="1981">
        <v>1100</v>
      </c>
      <c r="E34" s="2087"/>
      <c r="F34" s="356">
        <f t="shared" si="22"/>
        <v>0</v>
      </c>
      <c r="G34" s="357"/>
      <c r="H34" s="2088"/>
      <c r="I34" s="356">
        <f t="shared" si="3"/>
        <v>0</v>
      </c>
      <c r="J34" s="357"/>
      <c r="K34" s="1805">
        <v>1</v>
      </c>
      <c r="L34" s="356">
        <f t="shared" si="4"/>
        <v>1100</v>
      </c>
      <c r="M34" s="361"/>
      <c r="N34" s="1804"/>
      <c r="O34" s="356">
        <f t="shared" si="5"/>
        <v>0</v>
      </c>
      <c r="P34" s="357"/>
      <c r="Q34" s="1802"/>
      <c r="R34" s="356">
        <f t="shared" si="6"/>
        <v>0</v>
      </c>
      <c r="S34" s="361"/>
      <c r="T34" s="1804"/>
      <c r="U34" s="356">
        <f t="shared" si="7"/>
        <v>0</v>
      </c>
      <c r="V34" s="357"/>
      <c r="W34" s="1802"/>
      <c r="X34" s="356">
        <f t="shared" si="8"/>
        <v>0</v>
      </c>
      <c r="Y34" s="361"/>
      <c r="Z34" s="1804"/>
      <c r="AA34" s="356">
        <f t="shared" si="9"/>
        <v>0</v>
      </c>
      <c r="AB34" s="357"/>
      <c r="AC34" s="1802"/>
      <c r="AD34" s="356">
        <f t="shared" si="10"/>
        <v>0</v>
      </c>
      <c r="AE34" s="361"/>
      <c r="AF34" s="1804"/>
      <c r="AG34" s="356">
        <f t="shared" si="11"/>
        <v>0</v>
      </c>
      <c r="AH34" s="357"/>
      <c r="AI34" s="1802"/>
      <c r="AJ34" s="356">
        <f t="shared" si="12"/>
        <v>0</v>
      </c>
      <c r="AK34" s="361"/>
      <c r="AL34" s="1806"/>
      <c r="AM34" s="356">
        <f t="shared" si="13"/>
        <v>0</v>
      </c>
      <c r="AN34" s="357"/>
      <c r="AO34" s="1802"/>
      <c r="AP34" s="356">
        <f t="shared" si="14"/>
        <v>0</v>
      </c>
      <c r="AQ34" s="361"/>
      <c r="AR34" s="1806"/>
      <c r="AS34" s="356">
        <f t="shared" si="15"/>
        <v>0</v>
      </c>
      <c r="AT34" s="357"/>
      <c r="AU34" s="1802"/>
      <c r="AV34" s="356">
        <f t="shared" si="16"/>
        <v>0</v>
      </c>
      <c r="AW34" s="361"/>
      <c r="AX34" s="1806"/>
      <c r="AY34" s="356">
        <f t="shared" si="17"/>
        <v>0</v>
      </c>
      <c r="AZ34" s="357"/>
      <c r="BA34" s="1802"/>
      <c r="BB34" s="356">
        <f t="shared" si="18"/>
        <v>0</v>
      </c>
      <c r="BC34" s="361"/>
      <c r="BD34" s="1806"/>
      <c r="BE34" s="356">
        <f t="shared" si="19"/>
        <v>0</v>
      </c>
      <c r="BF34" s="357"/>
      <c r="BG34" s="1802"/>
      <c r="BH34" s="356">
        <f t="shared" si="20"/>
        <v>0</v>
      </c>
      <c r="BI34" s="361"/>
      <c r="BJ34" s="1806"/>
      <c r="BK34" s="356">
        <f t="shared" si="21"/>
        <v>0</v>
      </c>
      <c r="BL34" s="359"/>
      <c r="BM34" s="360">
        <f t="shared" si="23"/>
        <v>1</v>
      </c>
      <c r="BN34" s="356">
        <f t="shared" si="1"/>
        <v>1100</v>
      </c>
      <c r="BO34" s="357"/>
    </row>
    <row r="35" spans="1:67" s="325" customFormat="1" ht="25.5" x14ac:dyDescent="0.2">
      <c r="A35" s="347"/>
      <c r="B35" s="198"/>
      <c r="C35" s="1986" t="s">
        <v>1794</v>
      </c>
      <c r="D35" s="1982">
        <v>217.60000000000002</v>
      </c>
      <c r="E35" s="1808">
        <v>95</v>
      </c>
      <c r="F35" s="356">
        <f t="shared" si="22"/>
        <v>20672.000000000004</v>
      </c>
      <c r="G35" s="359"/>
      <c r="H35" s="1809">
        <v>7</v>
      </c>
      <c r="I35" s="356">
        <f t="shared" si="3"/>
        <v>1523.2000000000003</v>
      </c>
      <c r="J35" s="359"/>
      <c r="K35" s="1802"/>
      <c r="L35" s="356">
        <f t="shared" si="4"/>
        <v>0</v>
      </c>
      <c r="M35" s="358"/>
      <c r="N35" s="1804"/>
      <c r="O35" s="356">
        <f t="shared" si="5"/>
        <v>0</v>
      </c>
      <c r="P35" s="359"/>
      <c r="Q35" s="1802"/>
      <c r="R35" s="356">
        <f t="shared" si="6"/>
        <v>0</v>
      </c>
      <c r="S35" s="358"/>
      <c r="T35" s="1804"/>
      <c r="U35" s="356">
        <f t="shared" si="7"/>
        <v>0</v>
      </c>
      <c r="V35" s="359"/>
      <c r="W35" s="1802"/>
      <c r="X35" s="356">
        <f t="shared" si="8"/>
        <v>0</v>
      </c>
      <c r="Y35" s="358"/>
      <c r="Z35" s="1804"/>
      <c r="AA35" s="356">
        <f t="shared" si="9"/>
        <v>0</v>
      </c>
      <c r="AB35" s="359"/>
      <c r="AC35" s="1802"/>
      <c r="AD35" s="356">
        <f t="shared" si="10"/>
        <v>0</v>
      </c>
      <c r="AE35" s="358"/>
      <c r="AF35" s="1804"/>
      <c r="AG35" s="356">
        <f t="shared" si="11"/>
        <v>0</v>
      </c>
      <c r="AH35" s="359"/>
      <c r="AI35" s="1802"/>
      <c r="AJ35" s="356">
        <f t="shared" si="12"/>
        <v>0</v>
      </c>
      <c r="AK35" s="358"/>
      <c r="AL35" s="1806"/>
      <c r="AM35" s="356">
        <f t="shared" si="13"/>
        <v>0</v>
      </c>
      <c r="AN35" s="359"/>
      <c r="AO35" s="1802"/>
      <c r="AP35" s="356">
        <f t="shared" si="14"/>
        <v>0</v>
      </c>
      <c r="AQ35" s="358"/>
      <c r="AR35" s="1806"/>
      <c r="AS35" s="356">
        <f t="shared" si="15"/>
        <v>0</v>
      </c>
      <c r="AT35" s="359"/>
      <c r="AU35" s="1802"/>
      <c r="AV35" s="356">
        <f t="shared" si="16"/>
        <v>0</v>
      </c>
      <c r="AW35" s="358"/>
      <c r="AX35" s="1806"/>
      <c r="AY35" s="356">
        <f t="shared" si="17"/>
        <v>0</v>
      </c>
      <c r="AZ35" s="359"/>
      <c r="BA35" s="1802"/>
      <c r="BB35" s="356">
        <f t="shared" si="18"/>
        <v>0</v>
      </c>
      <c r="BC35" s="358"/>
      <c r="BD35" s="1806"/>
      <c r="BE35" s="356">
        <f t="shared" si="19"/>
        <v>0</v>
      </c>
      <c r="BF35" s="359"/>
      <c r="BG35" s="1802"/>
      <c r="BH35" s="356">
        <f t="shared" si="20"/>
        <v>0</v>
      </c>
      <c r="BI35" s="358"/>
      <c r="BJ35" s="1806"/>
      <c r="BK35" s="356">
        <f t="shared" si="21"/>
        <v>0</v>
      </c>
      <c r="BL35" s="359"/>
      <c r="BM35" s="360">
        <f t="shared" si="23"/>
        <v>102</v>
      </c>
      <c r="BN35" s="356">
        <f t="shared" si="1"/>
        <v>22195.200000000004</v>
      </c>
      <c r="BO35" s="359"/>
    </row>
    <row r="36" spans="1:67" s="325" customFormat="1" ht="12.75" x14ac:dyDescent="0.2">
      <c r="A36" s="347"/>
      <c r="B36" s="198"/>
      <c r="C36" s="1986" t="s">
        <v>1769</v>
      </c>
      <c r="D36" s="1982"/>
      <c r="E36" s="1802"/>
      <c r="F36" s="356">
        <f t="shared" si="22"/>
        <v>0</v>
      </c>
      <c r="G36" s="357"/>
      <c r="H36" s="1810"/>
      <c r="I36" s="356">
        <f t="shared" si="3"/>
        <v>0</v>
      </c>
      <c r="J36" s="357"/>
      <c r="K36" s="1802"/>
      <c r="L36" s="356">
        <f t="shared" si="4"/>
        <v>0</v>
      </c>
      <c r="M36" s="361"/>
      <c r="N36" s="1804"/>
      <c r="O36" s="356">
        <f t="shared" si="5"/>
        <v>0</v>
      </c>
      <c r="P36" s="357"/>
      <c r="Q36" s="1802"/>
      <c r="R36" s="356">
        <f t="shared" si="6"/>
        <v>0</v>
      </c>
      <c r="S36" s="361"/>
      <c r="T36" s="1804"/>
      <c r="U36" s="356">
        <f t="shared" si="7"/>
        <v>0</v>
      </c>
      <c r="V36" s="357"/>
      <c r="W36" s="1802"/>
      <c r="X36" s="356">
        <f t="shared" si="8"/>
        <v>0</v>
      </c>
      <c r="Y36" s="361"/>
      <c r="Z36" s="1804"/>
      <c r="AA36" s="356">
        <f t="shared" si="9"/>
        <v>0</v>
      </c>
      <c r="AB36" s="357"/>
      <c r="AC36" s="1802"/>
      <c r="AD36" s="356">
        <f t="shared" si="10"/>
        <v>0</v>
      </c>
      <c r="AE36" s="361"/>
      <c r="AF36" s="1804"/>
      <c r="AG36" s="356">
        <f t="shared" si="11"/>
        <v>0</v>
      </c>
      <c r="AH36" s="357"/>
      <c r="AI36" s="1802"/>
      <c r="AJ36" s="356">
        <f t="shared" si="12"/>
        <v>0</v>
      </c>
      <c r="AK36" s="361"/>
      <c r="AL36" s="1806"/>
      <c r="AM36" s="356">
        <f t="shared" si="13"/>
        <v>0</v>
      </c>
      <c r="AN36" s="357"/>
      <c r="AO36" s="1802"/>
      <c r="AP36" s="356">
        <f t="shared" si="14"/>
        <v>0</v>
      </c>
      <c r="AQ36" s="361"/>
      <c r="AR36" s="1806"/>
      <c r="AS36" s="356">
        <f t="shared" si="15"/>
        <v>0</v>
      </c>
      <c r="AT36" s="357"/>
      <c r="AU36" s="1802"/>
      <c r="AV36" s="356">
        <f t="shared" si="16"/>
        <v>0</v>
      </c>
      <c r="AW36" s="361"/>
      <c r="AX36" s="1806"/>
      <c r="AY36" s="356">
        <f t="shared" si="17"/>
        <v>0</v>
      </c>
      <c r="AZ36" s="357"/>
      <c r="BA36" s="1802"/>
      <c r="BB36" s="356">
        <f t="shared" si="18"/>
        <v>0</v>
      </c>
      <c r="BC36" s="361"/>
      <c r="BD36" s="1806"/>
      <c r="BE36" s="356">
        <f t="shared" si="19"/>
        <v>0</v>
      </c>
      <c r="BF36" s="357"/>
      <c r="BG36" s="1802"/>
      <c r="BH36" s="356">
        <f t="shared" si="20"/>
        <v>0</v>
      </c>
      <c r="BI36" s="361"/>
      <c r="BJ36" s="1806"/>
      <c r="BK36" s="356">
        <f t="shared" si="21"/>
        <v>0</v>
      </c>
      <c r="BL36" s="359"/>
      <c r="BM36" s="360">
        <f t="shared" si="23"/>
        <v>0</v>
      </c>
      <c r="BN36" s="356">
        <f t="shared" si="1"/>
        <v>0</v>
      </c>
      <c r="BO36" s="357"/>
    </row>
    <row r="37" spans="1:67" s="325" customFormat="1" ht="12.75" x14ac:dyDescent="0.2">
      <c r="A37" s="347"/>
      <c r="B37" s="198"/>
      <c r="C37" s="1986" t="s">
        <v>1770</v>
      </c>
      <c r="D37" s="1982"/>
      <c r="E37" s="1802"/>
      <c r="F37" s="356">
        <f t="shared" si="22"/>
        <v>0</v>
      </c>
      <c r="G37" s="357"/>
      <c r="H37" s="1810"/>
      <c r="I37" s="356">
        <f t="shared" si="3"/>
        <v>0</v>
      </c>
      <c r="J37" s="357"/>
      <c r="K37" s="1802"/>
      <c r="L37" s="356">
        <f t="shared" si="4"/>
        <v>0</v>
      </c>
      <c r="M37" s="361"/>
      <c r="N37" s="1804"/>
      <c r="O37" s="356">
        <f t="shared" si="5"/>
        <v>0</v>
      </c>
      <c r="P37" s="357"/>
      <c r="Q37" s="1802"/>
      <c r="R37" s="356">
        <f t="shared" si="6"/>
        <v>0</v>
      </c>
      <c r="S37" s="361"/>
      <c r="T37" s="1804"/>
      <c r="U37" s="356">
        <f t="shared" si="7"/>
        <v>0</v>
      </c>
      <c r="V37" s="357"/>
      <c r="W37" s="1802"/>
      <c r="X37" s="356">
        <f t="shared" si="8"/>
        <v>0</v>
      </c>
      <c r="Y37" s="361"/>
      <c r="Z37" s="1804"/>
      <c r="AA37" s="356">
        <f t="shared" si="9"/>
        <v>0</v>
      </c>
      <c r="AB37" s="357"/>
      <c r="AC37" s="1802"/>
      <c r="AD37" s="356">
        <f t="shared" si="10"/>
        <v>0</v>
      </c>
      <c r="AE37" s="361"/>
      <c r="AF37" s="1804"/>
      <c r="AG37" s="356">
        <f t="shared" si="11"/>
        <v>0</v>
      </c>
      <c r="AH37" s="357"/>
      <c r="AI37" s="1802"/>
      <c r="AJ37" s="356">
        <f t="shared" si="12"/>
        <v>0</v>
      </c>
      <c r="AK37" s="361"/>
      <c r="AL37" s="1806"/>
      <c r="AM37" s="356">
        <f t="shared" si="13"/>
        <v>0</v>
      </c>
      <c r="AN37" s="357"/>
      <c r="AO37" s="1802"/>
      <c r="AP37" s="356">
        <f t="shared" si="14"/>
        <v>0</v>
      </c>
      <c r="AQ37" s="361"/>
      <c r="AR37" s="1806"/>
      <c r="AS37" s="356">
        <f t="shared" si="15"/>
        <v>0</v>
      </c>
      <c r="AT37" s="357"/>
      <c r="AU37" s="1802"/>
      <c r="AV37" s="356">
        <f t="shared" si="16"/>
        <v>0</v>
      </c>
      <c r="AW37" s="361"/>
      <c r="AX37" s="1806"/>
      <c r="AY37" s="356">
        <f t="shared" si="17"/>
        <v>0</v>
      </c>
      <c r="AZ37" s="357"/>
      <c r="BA37" s="1802"/>
      <c r="BB37" s="356">
        <f t="shared" si="18"/>
        <v>0</v>
      </c>
      <c r="BC37" s="361"/>
      <c r="BD37" s="1806"/>
      <c r="BE37" s="356">
        <f t="shared" si="19"/>
        <v>0</v>
      </c>
      <c r="BF37" s="357"/>
      <c r="BG37" s="1802"/>
      <c r="BH37" s="356">
        <f t="shared" si="20"/>
        <v>0</v>
      </c>
      <c r="BI37" s="361"/>
      <c r="BJ37" s="1806"/>
      <c r="BK37" s="356">
        <f t="shared" si="21"/>
        <v>0</v>
      </c>
      <c r="BL37" s="359"/>
      <c r="BM37" s="360">
        <f t="shared" si="23"/>
        <v>0</v>
      </c>
      <c r="BN37" s="356">
        <f t="shared" si="1"/>
        <v>0</v>
      </c>
      <c r="BO37" s="357"/>
    </row>
    <row r="38" spans="1:67" s="325" customFormat="1" ht="12.75" x14ac:dyDescent="0.2">
      <c r="A38" s="347"/>
      <c r="B38" s="198"/>
      <c r="C38" s="1986" t="s">
        <v>1771</v>
      </c>
      <c r="D38" s="1982"/>
      <c r="E38" s="1802"/>
      <c r="F38" s="356">
        <f t="shared" si="22"/>
        <v>0</v>
      </c>
      <c r="G38" s="357"/>
      <c r="H38" s="1810"/>
      <c r="I38" s="356">
        <f t="shared" si="3"/>
        <v>0</v>
      </c>
      <c r="J38" s="357"/>
      <c r="K38" s="1802"/>
      <c r="L38" s="356">
        <f t="shared" si="4"/>
        <v>0</v>
      </c>
      <c r="M38" s="361"/>
      <c r="N38" s="1804"/>
      <c r="O38" s="356">
        <f t="shared" si="5"/>
        <v>0</v>
      </c>
      <c r="P38" s="357"/>
      <c r="Q38" s="1802"/>
      <c r="R38" s="356">
        <f t="shared" si="6"/>
        <v>0</v>
      </c>
      <c r="S38" s="361"/>
      <c r="T38" s="1804"/>
      <c r="U38" s="356">
        <f t="shared" si="7"/>
        <v>0</v>
      </c>
      <c r="V38" s="357"/>
      <c r="W38" s="1802"/>
      <c r="X38" s="356">
        <f t="shared" si="8"/>
        <v>0</v>
      </c>
      <c r="Y38" s="361"/>
      <c r="Z38" s="1804"/>
      <c r="AA38" s="356">
        <f t="shared" si="9"/>
        <v>0</v>
      </c>
      <c r="AB38" s="357"/>
      <c r="AC38" s="1802"/>
      <c r="AD38" s="356">
        <f t="shared" si="10"/>
        <v>0</v>
      </c>
      <c r="AE38" s="361"/>
      <c r="AF38" s="1804"/>
      <c r="AG38" s="356">
        <f t="shared" si="11"/>
        <v>0</v>
      </c>
      <c r="AH38" s="357"/>
      <c r="AI38" s="1802"/>
      <c r="AJ38" s="356">
        <f t="shared" si="12"/>
        <v>0</v>
      </c>
      <c r="AK38" s="361"/>
      <c r="AL38" s="1806"/>
      <c r="AM38" s="356">
        <f t="shared" si="13"/>
        <v>0</v>
      </c>
      <c r="AN38" s="357"/>
      <c r="AO38" s="1802"/>
      <c r="AP38" s="356">
        <f t="shared" si="14"/>
        <v>0</v>
      </c>
      <c r="AQ38" s="361"/>
      <c r="AR38" s="1806"/>
      <c r="AS38" s="356">
        <f t="shared" si="15"/>
        <v>0</v>
      </c>
      <c r="AT38" s="357"/>
      <c r="AU38" s="1802"/>
      <c r="AV38" s="356">
        <f t="shared" si="16"/>
        <v>0</v>
      </c>
      <c r="AW38" s="361"/>
      <c r="AX38" s="1806"/>
      <c r="AY38" s="356">
        <f t="shared" si="17"/>
        <v>0</v>
      </c>
      <c r="AZ38" s="357"/>
      <c r="BA38" s="1802"/>
      <c r="BB38" s="356">
        <f t="shared" si="18"/>
        <v>0</v>
      </c>
      <c r="BC38" s="361"/>
      <c r="BD38" s="1806"/>
      <c r="BE38" s="356">
        <f t="shared" si="19"/>
        <v>0</v>
      </c>
      <c r="BF38" s="357"/>
      <c r="BG38" s="1802"/>
      <c r="BH38" s="356">
        <f t="shared" si="20"/>
        <v>0</v>
      </c>
      <c r="BI38" s="361"/>
      <c r="BJ38" s="1806"/>
      <c r="BK38" s="356">
        <f t="shared" si="21"/>
        <v>0</v>
      </c>
      <c r="BL38" s="359"/>
      <c r="BM38" s="360">
        <f t="shared" si="23"/>
        <v>0</v>
      </c>
      <c r="BN38" s="356">
        <f t="shared" si="1"/>
        <v>0</v>
      </c>
      <c r="BO38" s="357"/>
    </row>
    <row r="39" spans="1:67" s="325" customFormat="1" ht="12.75" x14ac:dyDescent="0.2">
      <c r="A39" s="347"/>
      <c r="B39" s="198"/>
      <c r="C39" s="1986" t="s">
        <v>1772</v>
      </c>
      <c r="D39" s="1982"/>
      <c r="E39" s="1802"/>
      <c r="F39" s="356">
        <f t="shared" si="22"/>
        <v>0</v>
      </c>
      <c r="G39" s="357"/>
      <c r="H39" s="1810"/>
      <c r="I39" s="356">
        <f t="shared" si="3"/>
        <v>0</v>
      </c>
      <c r="J39" s="357"/>
      <c r="K39" s="1802"/>
      <c r="L39" s="356">
        <f t="shared" si="4"/>
        <v>0</v>
      </c>
      <c r="M39" s="361"/>
      <c r="N39" s="1804"/>
      <c r="O39" s="356">
        <f t="shared" si="5"/>
        <v>0</v>
      </c>
      <c r="P39" s="357"/>
      <c r="Q39" s="1802"/>
      <c r="R39" s="356">
        <f t="shared" si="6"/>
        <v>0</v>
      </c>
      <c r="S39" s="361"/>
      <c r="T39" s="1804"/>
      <c r="U39" s="356">
        <f t="shared" si="7"/>
        <v>0</v>
      </c>
      <c r="V39" s="357"/>
      <c r="W39" s="1802"/>
      <c r="X39" s="356">
        <f t="shared" si="8"/>
        <v>0</v>
      </c>
      <c r="Y39" s="361"/>
      <c r="Z39" s="1804"/>
      <c r="AA39" s="356">
        <f t="shared" si="9"/>
        <v>0</v>
      </c>
      <c r="AB39" s="357"/>
      <c r="AC39" s="1802"/>
      <c r="AD39" s="356">
        <f t="shared" si="10"/>
        <v>0</v>
      </c>
      <c r="AE39" s="361"/>
      <c r="AF39" s="1804"/>
      <c r="AG39" s="356">
        <f t="shared" si="11"/>
        <v>0</v>
      </c>
      <c r="AH39" s="357"/>
      <c r="AI39" s="1802"/>
      <c r="AJ39" s="356">
        <f t="shared" si="12"/>
        <v>0</v>
      </c>
      <c r="AK39" s="361"/>
      <c r="AL39" s="1806"/>
      <c r="AM39" s="356">
        <f t="shared" si="13"/>
        <v>0</v>
      </c>
      <c r="AN39" s="357"/>
      <c r="AO39" s="1802"/>
      <c r="AP39" s="356">
        <f t="shared" si="14"/>
        <v>0</v>
      </c>
      <c r="AQ39" s="361"/>
      <c r="AR39" s="1806"/>
      <c r="AS39" s="356">
        <f t="shared" si="15"/>
        <v>0</v>
      </c>
      <c r="AT39" s="357"/>
      <c r="AU39" s="1802"/>
      <c r="AV39" s="356">
        <f t="shared" si="16"/>
        <v>0</v>
      </c>
      <c r="AW39" s="361"/>
      <c r="AX39" s="1806"/>
      <c r="AY39" s="356">
        <f t="shared" si="17"/>
        <v>0</v>
      </c>
      <c r="AZ39" s="357"/>
      <c r="BA39" s="1802"/>
      <c r="BB39" s="356">
        <f t="shared" si="18"/>
        <v>0</v>
      </c>
      <c r="BC39" s="361"/>
      <c r="BD39" s="1806"/>
      <c r="BE39" s="356">
        <f t="shared" si="19"/>
        <v>0</v>
      </c>
      <c r="BF39" s="357"/>
      <c r="BG39" s="1802"/>
      <c r="BH39" s="356">
        <f t="shared" si="20"/>
        <v>0</v>
      </c>
      <c r="BI39" s="361"/>
      <c r="BJ39" s="1806"/>
      <c r="BK39" s="356">
        <f t="shared" si="21"/>
        <v>0</v>
      </c>
      <c r="BL39" s="359"/>
      <c r="BM39" s="360">
        <f t="shared" si="23"/>
        <v>0</v>
      </c>
      <c r="BN39" s="356">
        <f t="shared" si="1"/>
        <v>0</v>
      </c>
      <c r="BO39" s="357"/>
    </row>
    <row r="40" spans="1:67" s="325" customFormat="1" ht="12.75" x14ac:dyDescent="0.2">
      <c r="A40" s="347"/>
      <c r="B40" s="198"/>
      <c r="C40" s="1986" t="s">
        <v>1773</v>
      </c>
      <c r="D40" s="1982"/>
      <c r="E40" s="1802"/>
      <c r="F40" s="356">
        <f t="shared" ref="F40:F42" si="24">+$D40*E40</f>
        <v>0</v>
      </c>
      <c r="G40" s="357"/>
      <c r="H40" s="1810"/>
      <c r="I40" s="356">
        <f t="shared" ref="I40:I42" si="25">+$D40*H40</f>
        <v>0</v>
      </c>
      <c r="J40" s="357"/>
      <c r="K40" s="1802"/>
      <c r="L40" s="356">
        <f t="shared" ref="L40:L42" si="26">+$D40*K40</f>
        <v>0</v>
      </c>
      <c r="M40" s="361"/>
      <c r="N40" s="1804"/>
      <c r="O40" s="356">
        <f t="shared" ref="O40:O42" si="27">+$D40*N40</f>
        <v>0</v>
      </c>
      <c r="P40" s="357"/>
      <c r="Q40" s="1802"/>
      <c r="R40" s="356">
        <f t="shared" ref="R40:R42" si="28">+$D40*Q40</f>
        <v>0</v>
      </c>
      <c r="S40" s="361"/>
      <c r="T40" s="1804"/>
      <c r="U40" s="356">
        <f t="shared" ref="U40:U42" si="29">+$D40*T40</f>
        <v>0</v>
      </c>
      <c r="V40" s="357"/>
      <c r="W40" s="1802"/>
      <c r="X40" s="356">
        <f t="shared" ref="X40:X42" si="30">+$D40*W40</f>
        <v>0</v>
      </c>
      <c r="Y40" s="361"/>
      <c r="Z40" s="1804"/>
      <c r="AA40" s="356">
        <f t="shared" ref="AA40:AA42" si="31">+$D40*Z40</f>
        <v>0</v>
      </c>
      <c r="AB40" s="357"/>
      <c r="AC40" s="1802"/>
      <c r="AD40" s="356">
        <f t="shared" ref="AD40:AD42" si="32">+$D40*AC40</f>
        <v>0</v>
      </c>
      <c r="AE40" s="361"/>
      <c r="AF40" s="1804"/>
      <c r="AG40" s="356">
        <f t="shared" ref="AG40:AG42" si="33">+$D40*AF40</f>
        <v>0</v>
      </c>
      <c r="AH40" s="357"/>
      <c r="AI40" s="1802"/>
      <c r="AJ40" s="356">
        <f t="shared" ref="AJ40:AJ42" si="34">+$D40*AI40</f>
        <v>0</v>
      </c>
      <c r="AK40" s="361"/>
      <c r="AL40" s="1806"/>
      <c r="AM40" s="356">
        <f t="shared" ref="AM40:AM42" si="35">+$D40*AL40</f>
        <v>0</v>
      </c>
      <c r="AN40" s="357"/>
      <c r="AO40" s="1802"/>
      <c r="AP40" s="356">
        <f t="shared" ref="AP40:AP42" si="36">+$D40*AO40</f>
        <v>0</v>
      </c>
      <c r="AQ40" s="361"/>
      <c r="AR40" s="1806"/>
      <c r="AS40" s="356">
        <f t="shared" ref="AS40:AS42" si="37">+$D40*AR40</f>
        <v>0</v>
      </c>
      <c r="AT40" s="357"/>
      <c r="AU40" s="1802"/>
      <c r="AV40" s="356">
        <f t="shared" ref="AV40:AV42" si="38">+$D40*AU40</f>
        <v>0</v>
      </c>
      <c r="AW40" s="361"/>
      <c r="AX40" s="1806"/>
      <c r="AY40" s="356">
        <f t="shared" ref="AY40:AY42" si="39">+$D40*AX40</f>
        <v>0</v>
      </c>
      <c r="AZ40" s="357"/>
      <c r="BA40" s="1802"/>
      <c r="BB40" s="356">
        <f t="shared" ref="BB40:BB42" si="40">+$D40*BA40</f>
        <v>0</v>
      </c>
      <c r="BC40" s="361"/>
      <c r="BD40" s="1806"/>
      <c r="BE40" s="356">
        <f t="shared" ref="BE40:BE42" si="41">+$D40*BD40</f>
        <v>0</v>
      </c>
      <c r="BF40" s="357"/>
      <c r="BG40" s="1802"/>
      <c r="BH40" s="356">
        <f t="shared" ref="BH40:BH42" si="42">+$D40*BG40</f>
        <v>0</v>
      </c>
      <c r="BI40" s="361"/>
      <c r="BJ40" s="1806"/>
      <c r="BK40" s="356">
        <f t="shared" ref="BK40:BK42" si="43">+$D40*BJ40</f>
        <v>0</v>
      </c>
      <c r="BL40" s="359"/>
      <c r="BM40" s="360">
        <f t="shared" ref="BM40:BM42" si="44">+E40+H40+K40+N40+Q40+T40+W40+Z40+AC40+AF40+AI40+AL40+AO40+AR40+AU40+AX40+BA40+BD40+BG40</f>
        <v>0</v>
      </c>
      <c r="BN40" s="356">
        <f t="shared" ref="BN40:BN42" si="45">+F40+I40+L40+O40+R40+U40+X40+AA40+AD40+AG40+AJ40+AM40+AP40+AS40+AV40+AY40+BB40+BE40+BH40</f>
        <v>0</v>
      </c>
      <c r="BO40" s="357"/>
    </row>
    <row r="41" spans="1:67" s="325" customFormat="1" ht="12.75" x14ac:dyDescent="0.2">
      <c r="A41" s="347"/>
      <c r="B41" s="198"/>
      <c r="C41" s="1986" t="s">
        <v>1774</v>
      </c>
      <c r="D41" s="1982"/>
      <c r="E41" s="1802"/>
      <c r="F41" s="356">
        <f t="shared" si="24"/>
        <v>0</v>
      </c>
      <c r="G41" s="357"/>
      <c r="H41" s="1810"/>
      <c r="I41" s="356">
        <f t="shared" si="25"/>
        <v>0</v>
      </c>
      <c r="J41" s="357"/>
      <c r="K41" s="1802"/>
      <c r="L41" s="356">
        <f t="shared" si="26"/>
        <v>0</v>
      </c>
      <c r="M41" s="361"/>
      <c r="N41" s="1804"/>
      <c r="O41" s="356">
        <f t="shared" si="27"/>
        <v>0</v>
      </c>
      <c r="P41" s="357"/>
      <c r="Q41" s="1802"/>
      <c r="R41" s="356">
        <f t="shared" si="28"/>
        <v>0</v>
      </c>
      <c r="S41" s="361"/>
      <c r="T41" s="1804"/>
      <c r="U41" s="356">
        <f t="shared" si="29"/>
        <v>0</v>
      </c>
      <c r="V41" s="357"/>
      <c r="W41" s="1802"/>
      <c r="X41" s="356">
        <f t="shared" si="30"/>
        <v>0</v>
      </c>
      <c r="Y41" s="361"/>
      <c r="Z41" s="1804"/>
      <c r="AA41" s="356">
        <f t="shared" si="31"/>
        <v>0</v>
      </c>
      <c r="AB41" s="357"/>
      <c r="AC41" s="1802"/>
      <c r="AD41" s="356">
        <f t="shared" si="32"/>
        <v>0</v>
      </c>
      <c r="AE41" s="361"/>
      <c r="AF41" s="1804"/>
      <c r="AG41" s="356">
        <f t="shared" si="33"/>
        <v>0</v>
      </c>
      <c r="AH41" s="357"/>
      <c r="AI41" s="1802"/>
      <c r="AJ41" s="356">
        <f t="shared" si="34"/>
        <v>0</v>
      </c>
      <c r="AK41" s="361"/>
      <c r="AL41" s="1806"/>
      <c r="AM41" s="356">
        <f t="shared" si="35"/>
        <v>0</v>
      </c>
      <c r="AN41" s="357"/>
      <c r="AO41" s="1802"/>
      <c r="AP41" s="356">
        <f t="shared" si="36"/>
        <v>0</v>
      </c>
      <c r="AQ41" s="361"/>
      <c r="AR41" s="1806"/>
      <c r="AS41" s="356">
        <f t="shared" si="37"/>
        <v>0</v>
      </c>
      <c r="AT41" s="357"/>
      <c r="AU41" s="1802"/>
      <c r="AV41" s="356">
        <f t="shared" si="38"/>
        <v>0</v>
      </c>
      <c r="AW41" s="361"/>
      <c r="AX41" s="1806"/>
      <c r="AY41" s="356">
        <f t="shared" si="39"/>
        <v>0</v>
      </c>
      <c r="AZ41" s="357"/>
      <c r="BA41" s="1802"/>
      <c r="BB41" s="356">
        <f t="shared" si="40"/>
        <v>0</v>
      </c>
      <c r="BC41" s="361"/>
      <c r="BD41" s="1806"/>
      <c r="BE41" s="356">
        <f t="shared" si="41"/>
        <v>0</v>
      </c>
      <c r="BF41" s="357"/>
      <c r="BG41" s="1802"/>
      <c r="BH41" s="356">
        <f t="shared" si="42"/>
        <v>0</v>
      </c>
      <c r="BI41" s="361"/>
      <c r="BJ41" s="1806"/>
      <c r="BK41" s="356">
        <f t="shared" si="43"/>
        <v>0</v>
      </c>
      <c r="BL41" s="359"/>
      <c r="BM41" s="360">
        <f t="shared" si="44"/>
        <v>0</v>
      </c>
      <c r="BN41" s="356">
        <f t="shared" si="45"/>
        <v>0</v>
      </c>
      <c r="BO41" s="357"/>
    </row>
    <row r="42" spans="1:67" s="325" customFormat="1" ht="12.75" x14ac:dyDescent="0.2">
      <c r="A42" s="347"/>
      <c r="B42" s="198"/>
      <c r="C42" s="1986" t="s">
        <v>1775</v>
      </c>
      <c r="D42" s="1982"/>
      <c r="E42" s="1802"/>
      <c r="F42" s="356">
        <f t="shared" si="24"/>
        <v>0</v>
      </c>
      <c r="G42" s="357"/>
      <c r="H42" s="1810"/>
      <c r="I42" s="356">
        <f t="shared" si="25"/>
        <v>0</v>
      </c>
      <c r="J42" s="357"/>
      <c r="K42" s="1802"/>
      <c r="L42" s="356">
        <f t="shared" si="26"/>
        <v>0</v>
      </c>
      <c r="M42" s="361"/>
      <c r="N42" s="1804"/>
      <c r="O42" s="356">
        <f t="shared" si="27"/>
        <v>0</v>
      </c>
      <c r="P42" s="357"/>
      <c r="Q42" s="1802"/>
      <c r="R42" s="356">
        <f t="shared" si="28"/>
        <v>0</v>
      </c>
      <c r="S42" s="361"/>
      <c r="T42" s="1804"/>
      <c r="U42" s="356">
        <f t="shared" si="29"/>
        <v>0</v>
      </c>
      <c r="V42" s="357"/>
      <c r="W42" s="1802"/>
      <c r="X42" s="356">
        <f t="shared" si="30"/>
        <v>0</v>
      </c>
      <c r="Y42" s="361"/>
      <c r="Z42" s="1804"/>
      <c r="AA42" s="356">
        <f t="shared" si="31"/>
        <v>0</v>
      </c>
      <c r="AB42" s="357"/>
      <c r="AC42" s="1802"/>
      <c r="AD42" s="356">
        <f t="shared" si="32"/>
        <v>0</v>
      </c>
      <c r="AE42" s="361"/>
      <c r="AF42" s="1804"/>
      <c r="AG42" s="356">
        <f t="shared" si="33"/>
        <v>0</v>
      </c>
      <c r="AH42" s="357"/>
      <c r="AI42" s="1802"/>
      <c r="AJ42" s="356">
        <f t="shared" si="34"/>
        <v>0</v>
      </c>
      <c r="AK42" s="361"/>
      <c r="AL42" s="1806"/>
      <c r="AM42" s="356">
        <f t="shared" si="35"/>
        <v>0</v>
      </c>
      <c r="AN42" s="357"/>
      <c r="AO42" s="1802"/>
      <c r="AP42" s="356">
        <f t="shared" si="36"/>
        <v>0</v>
      </c>
      <c r="AQ42" s="361"/>
      <c r="AR42" s="1806"/>
      <c r="AS42" s="356">
        <f t="shared" si="37"/>
        <v>0</v>
      </c>
      <c r="AT42" s="357"/>
      <c r="AU42" s="1802"/>
      <c r="AV42" s="356">
        <f t="shared" si="38"/>
        <v>0</v>
      </c>
      <c r="AW42" s="361"/>
      <c r="AX42" s="1806"/>
      <c r="AY42" s="356">
        <f t="shared" si="39"/>
        <v>0</v>
      </c>
      <c r="AZ42" s="357"/>
      <c r="BA42" s="1802"/>
      <c r="BB42" s="356">
        <f t="shared" si="40"/>
        <v>0</v>
      </c>
      <c r="BC42" s="361"/>
      <c r="BD42" s="1806"/>
      <c r="BE42" s="356">
        <f t="shared" si="41"/>
        <v>0</v>
      </c>
      <c r="BF42" s="357"/>
      <c r="BG42" s="1802"/>
      <c r="BH42" s="356">
        <f t="shared" si="42"/>
        <v>0</v>
      </c>
      <c r="BI42" s="361"/>
      <c r="BJ42" s="1806"/>
      <c r="BK42" s="356">
        <f t="shared" si="43"/>
        <v>0</v>
      </c>
      <c r="BL42" s="359"/>
      <c r="BM42" s="360">
        <f t="shared" si="44"/>
        <v>0</v>
      </c>
      <c r="BN42" s="356">
        <f t="shared" si="45"/>
        <v>0</v>
      </c>
      <c r="BO42" s="357"/>
    </row>
    <row r="43" spans="1:67" s="325" customFormat="1" ht="12.75" x14ac:dyDescent="0.2">
      <c r="A43" s="347"/>
      <c r="B43" s="198"/>
      <c r="C43" s="1986" t="s">
        <v>1776</v>
      </c>
      <c r="D43" s="1982"/>
      <c r="E43" s="1802"/>
      <c r="F43" s="356">
        <f t="shared" ref="F43:F46" si="46">+$D43*E43</f>
        <v>0</v>
      </c>
      <c r="G43" s="357"/>
      <c r="H43" s="1810"/>
      <c r="I43" s="356">
        <f t="shared" ref="I43:I46" si="47">+$D43*H43</f>
        <v>0</v>
      </c>
      <c r="J43" s="357"/>
      <c r="K43" s="1802"/>
      <c r="L43" s="356">
        <f t="shared" ref="L43:L46" si="48">+$D43*K43</f>
        <v>0</v>
      </c>
      <c r="M43" s="361"/>
      <c r="N43" s="1804"/>
      <c r="O43" s="356">
        <f t="shared" ref="O43:O46" si="49">+$D43*N43</f>
        <v>0</v>
      </c>
      <c r="P43" s="357"/>
      <c r="Q43" s="1802"/>
      <c r="R43" s="356">
        <f t="shared" ref="R43:R46" si="50">+$D43*Q43</f>
        <v>0</v>
      </c>
      <c r="S43" s="361"/>
      <c r="T43" s="1804"/>
      <c r="U43" s="356">
        <f t="shared" ref="U43:U46" si="51">+$D43*T43</f>
        <v>0</v>
      </c>
      <c r="V43" s="357"/>
      <c r="W43" s="1802"/>
      <c r="X43" s="356">
        <f t="shared" ref="X43:X46" si="52">+$D43*W43</f>
        <v>0</v>
      </c>
      <c r="Y43" s="361"/>
      <c r="Z43" s="1804"/>
      <c r="AA43" s="356">
        <f t="shared" ref="AA43:AA46" si="53">+$D43*Z43</f>
        <v>0</v>
      </c>
      <c r="AB43" s="357"/>
      <c r="AC43" s="1802"/>
      <c r="AD43" s="356">
        <f t="shared" ref="AD43:AD46" si="54">+$D43*AC43</f>
        <v>0</v>
      </c>
      <c r="AE43" s="361"/>
      <c r="AF43" s="1804"/>
      <c r="AG43" s="356">
        <f t="shared" ref="AG43:AG46" si="55">+$D43*AF43</f>
        <v>0</v>
      </c>
      <c r="AH43" s="357"/>
      <c r="AI43" s="1802"/>
      <c r="AJ43" s="356">
        <f t="shared" ref="AJ43:AJ46" si="56">+$D43*AI43</f>
        <v>0</v>
      </c>
      <c r="AK43" s="361"/>
      <c r="AL43" s="1806"/>
      <c r="AM43" s="356">
        <f t="shared" ref="AM43:AM46" si="57">+$D43*AL43</f>
        <v>0</v>
      </c>
      <c r="AN43" s="357"/>
      <c r="AO43" s="1802"/>
      <c r="AP43" s="356">
        <f t="shared" ref="AP43:AP46" si="58">+$D43*AO43</f>
        <v>0</v>
      </c>
      <c r="AQ43" s="361"/>
      <c r="AR43" s="1806"/>
      <c r="AS43" s="356">
        <f t="shared" ref="AS43:AS46" si="59">+$D43*AR43</f>
        <v>0</v>
      </c>
      <c r="AT43" s="357"/>
      <c r="AU43" s="1802"/>
      <c r="AV43" s="356">
        <f t="shared" ref="AV43:AV46" si="60">+$D43*AU43</f>
        <v>0</v>
      </c>
      <c r="AW43" s="361"/>
      <c r="AX43" s="1806"/>
      <c r="AY43" s="356">
        <f t="shared" ref="AY43:AY46" si="61">+$D43*AX43</f>
        <v>0</v>
      </c>
      <c r="AZ43" s="357"/>
      <c r="BA43" s="1802"/>
      <c r="BB43" s="356">
        <f t="shared" ref="BB43:BB46" si="62">+$D43*BA43</f>
        <v>0</v>
      </c>
      <c r="BC43" s="361"/>
      <c r="BD43" s="1806"/>
      <c r="BE43" s="356">
        <f t="shared" ref="BE43:BE46" si="63">+$D43*BD43</f>
        <v>0</v>
      </c>
      <c r="BF43" s="357"/>
      <c r="BG43" s="1802"/>
      <c r="BH43" s="356">
        <f t="shared" ref="BH43:BH46" si="64">+$D43*BG43</f>
        <v>0</v>
      </c>
      <c r="BI43" s="361"/>
      <c r="BJ43" s="1806"/>
      <c r="BK43" s="356">
        <f t="shared" ref="BK43:BK46" si="65">+$D43*BJ43</f>
        <v>0</v>
      </c>
      <c r="BL43" s="359"/>
      <c r="BM43" s="360">
        <f t="shared" ref="BM43:BM46" si="66">+E43+H43+K43+N43+Q43+T43+W43+Z43+AC43+AF43+AI43+AL43+AO43+AR43+AU43+AX43+BA43+BD43+BG43</f>
        <v>0</v>
      </c>
      <c r="BN43" s="356">
        <f t="shared" ref="BN43:BN46" si="67">+F43+I43+L43+O43+R43+U43+X43+AA43+AD43+AG43+AJ43+AM43+AP43+AS43+AV43+AY43+BB43+BE43+BH43</f>
        <v>0</v>
      </c>
      <c r="BO43" s="357"/>
    </row>
    <row r="44" spans="1:67" s="325" customFormat="1" ht="25.5" x14ac:dyDescent="0.2">
      <c r="A44" s="347"/>
      <c r="B44" s="198"/>
      <c r="C44" s="1986" t="s">
        <v>1777</v>
      </c>
      <c r="D44" s="1982"/>
      <c r="E44" s="1802"/>
      <c r="F44" s="356">
        <f t="shared" si="46"/>
        <v>0</v>
      </c>
      <c r="G44" s="357"/>
      <c r="H44" s="1810"/>
      <c r="I44" s="356">
        <f t="shared" si="47"/>
        <v>0</v>
      </c>
      <c r="J44" s="357"/>
      <c r="K44" s="1802"/>
      <c r="L44" s="356">
        <f t="shared" si="48"/>
        <v>0</v>
      </c>
      <c r="M44" s="361"/>
      <c r="N44" s="1804"/>
      <c r="O44" s="356">
        <f t="shared" si="49"/>
        <v>0</v>
      </c>
      <c r="P44" s="357"/>
      <c r="Q44" s="1802"/>
      <c r="R44" s="356">
        <f t="shared" si="50"/>
        <v>0</v>
      </c>
      <c r="S44" s="361"/>
      <c r="T44" s="1804"/>
      <c r="U44" s="356">
        <f t="shared" si="51"/>
        <v>0</v>
      </c>
      <c r="V44" s="357"/>
      <c r="W44" s="1802"/>
      <c r="X44" s="356">
        <f t="shared" si="52"/>
        <v>0</v>
      </c>
      <c r="Y44" s="361"/>
      <c r="Z44" s="1804"/>
      <c r="AA44" s="356">
        <f t="shared" si="53"/>
        <v>0</v>
      </c>
      <c r="AB44" s="357"/>
      <c r="AC44" s="1802"/>
      <c r="AD44" s="356">
        <f t="shared" si="54"/>
        <v>0</v>
      </c>
      <c r="AE44" s="361"/>
      <c r="AF44" s="1804"/>
      <c r="AG44" s="356">
        <f t="shared" si="55"/>
        <v>0</v>
      </c>
      <c r="AH44" s="357"/>
      <c r="AI44" s="1802"/>
      <c r="AJ44" s="356">
        <f t="shared" si="56"/>
        <v>0</v>
      </c>
      <c r="AK44" s="361"/>
      <c r="AL44" s="1806"/>
      <c r="AM44" s="356">
        <f t="shared" si="57"/>
        <v>0</v>
      </c>
      <c r="AN44" s="357"/>
      <c r="AO44" s="1802"/>
      <c r="AP44" s="356">
        <f t="shared" si="58"/>
        <v>0</v>
      </c>
      <c r="AQ44" s="361"/>
      <c r="AR44" s="1806"/>
      <c r="AS44" s="356">
        <f t="shared" si="59"/>
        <v>0</v>
      </c>
      <c r="AT44" s="357"/>
      <c r="AU44" s="1802"/>
      <c r="AV44" s="356">
        <f t="shared" si="60"/>
        <v>0</v>
      </c>
      <c r="AW44" s="361"/>
      <c r="AX44" s="1806"/>
      <c r="AY44" s="356">
        <f t="shared" si="61"/>
        <v>0</v>
      </c>
      <c r="AZ44" s="357"/>
      <c r="BA44" s="1802"/>
      <c r="BB44" s="356">
        <f t="shared" si="62"/>
        <v>0</v>
      </c>
      <c r="BC44" s="361"/>
      <c r="BD44" s="1806"/>
      <c r="BE44" s="356">
        <f t="shared" si="63"/>
        <v>0</v>
      </c>
      <c r="BF44" s="357"/>
      <c r="BG44" s="1802"/>
      <c r="BH44" s="356">
        <f t="shared" si="64"/>
        <v>0</v>
      </c>
      <c r="BI44" s="361"/>
      <c r="BJ44" s="1806"/>
      <c r="BK44" s="356">
        <f t="shared" si="65"/>
        <v>0</v>
      </c>
      <c r="BL44" s="359"/>
      <c r="BM44" s="360">
        <f t="shared" si="66"/>
        <v>0</v>
      </c>
      <c r="BN44" s="356">
        <f t="shared" si="67"/>
        <v>0</v>
      </c>
      <c r="BO44" s="357"/>
    </row>
    <row r="45" spans="1:67" s="325" customFormat="1" ht="25.5" x14ac:dyDescent="0.2">
      <c r="A45" s="347"/>
      <c r="B45" s="198"/>
      <c r="C45" s="1986" t="s">
        <v>1778</v>
      </c>
      <c r="D45" s="1982"/>
      <c r="E45" s="1802"/>
      <c r="F45" s="356">
        <f t="shared" si="46"/>
        <v>0</v>
      </c>
      <c r="G45" s="357"/>
      <c r="H45" s="1810"/>
      <c r="I45" s="356">
        <f t="shared" si="47"/>
        <v>0</v>
      </c>
      <c r="J45" s="357"/>
      <c r="K45" s="1802"/>
      <c r="L45" s="356">
        <f t="shared" si="48"/>
        <v>0</v>
      </c>
      <c r="M45" s="361"/>
      <c r="N45" s="1804"/>
      <c r="O45" s="356">
        <f t="shared" si="49"/>
        <v>0</v>
      </c>
      <c r="P45" s="357"/>
      <c r="Q45" s="1802"/>
      <c r="R45" s="356">
        <f t="shared" si="50"/>
        <v>0</v>
      </c>
      <c r="S45" s="361"/>
      <c r="T45" s="1804"/>
      <c r="U45" s="356">
        <f t="shared" si="51"/>
        <v>0</v>
      </c>
      <c r="V45" s="357"/>
      <c r="W45" s="1802"/>
      <c r="X45" s="356">
        <f t="shared" si="52"/>
        <v>0</v>
      </c>
      <c r="Y45" s="361"/>
      <c r="Z45" s="1804"/>
      <c r="AA45" s="356">
        <f t="shared" si="53"/>
        <v>0</v>
      </c>
      <c r="AB45" s="357"/>
      <c r="AC45" s="1802"/>
      <c r="AD45" s="356">
        <f t="shared" si="54"/>
        <v>0</v>
      </c>
      <c r="AE45" s="361"/>
      <c r="AF45" s="1804"/>
      <c r="AG45" s="356">
        <f t="shared" si="55"/>
        <v>0</v>
      </c>
      <c r="AH45" s="357"/>
      <c r="AI45" s="1802"/>
      <c r="AJ45" s="356">
        <f t="shared" si="56"/>
        <v>0</v>
      </c>
      <c r="AK45" s="361"/>
      <c r="AL45" s="1806"/>
      <c r="AM45" s="356">
        <f t="shared" si="57"/>
        <v>0</v>
      </c>
      <c r="AN45" s="357"/>
      <c r="AO45" s="1802"/>
      <c r="AP45" s="356">
        <f t="shared" si="58"/>
        <v>0</v>
      </c>
      <c r="AQ45" s="361"/>
      <c r="AR45" s="1806"/>
      <c r="AS45" s="356">
        <f t="shared" si="59"/>
        <v>0</v>
      </c>
      <c r="AT45" s="357"/>
      <c r="AU45" s="1802"/>
      <c r="AV45" s="356">
        <f t="shared" si="60"/>
        <v>0</v>
      </c>
      <c r="AW45" s="361"/>
      <c r="AX45" s="1806"/>
      <c r="AY45" s="356">
        <f t="shared" si="61"/>
        <v>0</v>
      </c>
      <c r="AZ45" s="357"/>
      <c r="BA45" s="1802"/>
      <c r="BB45" s="356">
        <f t="shared" si="62"/>
        <v>0</v>
      </c>
      <c r="BC45" s="361"/>
      <c r="BD45" s="1806"/>
      <c r="BE45" s="356">
        <f t="shared" si="63"/>
        <v>0</v>
      </c>
      <c r="BF45" s="357"/>
      <c r="BG45" s="1802"/>
      <c r="BH45" s="356">
        <f t="shared" si="64"/>
        <v>0</v>
      </c>
      <c r="BI45" s="361"/>
      <c r="BJ45" s="1806"/>
      <c r="BK45" s="356">
        <f t="shared" si="65"/>
        <v>0</v>
      </c>
      <c r="BL45" s="359"/>
      <c r="BM45" s="360">
        <f t="shared" si="66"/>
        <v>0</v>
      </c>
      <c r="BN45" s="356">
        <f t="shared" si="67"/>
        <v>0</v>
      </c>
      <c r="BO45" s="357"/>
    </row>
    <row r="46" spans="1:67" s="325" customFormat="1" ht="25.5" x14ac:dyDescent="0.2">
      <c r="A46" s="347"/>
      <c r="B46" s="198"/>
      <c r="C46" s="1986" t="s">
        <v>1779</v>
      </c>
      <c r="D46" s="1982"/>
      <c r="E46" s="1802"/>
      <c r="F46" s="356">
        <f t="shared" si="46"/>
        <v>0</v>
      </c>
      <c r="G46" s="357"/>
      <c r="H46" s="1810"/>
      <c r="I46" s="356">
        <f t="shared" si="47"/>
        <v>0</v>
      </c>
      <c r="J46" s="357"/>
      <c r="K46" s="1802"/>
      <c r="L46" s="356">
        <f t="shared" si="48"/>
        <v>0</v>
      </c>
      <c r="M46" s="361"/>
      <c r="N46" s="1804"/>
      <c r="O46" s="356">
        <f t="shared" si="49"/>
        <v>0</v>
      </c>
      <c r="P46" s="357"/>
      <c r="Q46" s="1802"/>
      <c r="R46" s="356">
        <f t="shared" si="50"/>
        <v>0</v>
      </c>
      <c r="S46" s="361"/>
      <c r="T46" s="1804"/>
      <c r="U46" s="356">
        <f t="shared" si="51"/>
        <v>0</v>
      </c>
      <c r="V46" s="357"/>
      <c r="W46" s="1802"/>
      <c r="X46" s="356">
        <f t="shared" si="52"/>
        <v>0</v>
      </c>
      <c r="Y46" s="361"/>
      <c r="Z46" s="1804"/>
      <c r="AA46" s="356">
        <f t="shared" si="53"/>
        <v>0</v>
      </c>
      <c r="AB46" s="357"/>
      <c r="AC46" s="1802"/>
      <c r="AD46" s="356">
        <f t="shared" si="54"/>
        <v>0</v>
      </c>
      <c r="AE46" s="361"/>
      <c r="AF46" s="1804"/>
      <c r="AG46" s="356">
        <f t="shared" si="55"/>
        <v>0</v>
      </c>
      <c r="AH46" s="357"/>
      <c r="AI46" s="1802"/>
      <c r="AJ46" s="356">
        <f t="shared" si="56"/>
        <v>0</v>
      </c>
      <c r="AK46" s="361"/>
      <c r="AL46" s="1806"/>
      <c r="AM46" s="356">
        <f t="shared" si="57"/>
        <v>0</v>
      </c>
      <c r="AN46" s="357"/>
      <c r="AO46" s="1802"/>
      <c r="AP46" s="356">
        <f t="shared" si="58"/>
        <v>0</v>
      </c>
      <c r="AQ46" s="361"/>
      <c r="AR46" s="1806"/>
      <c r="AS46" s="356">
        <f t="shared" si="59"/>
        <v>0</v>
      </c>
      <c r="AT46" s="357"/>
      <c r="AU46" s="1802"/>
      <c r="AV46" s="356">
        <f t="shared" si="60"/>
        <v>0</v>
      </c>
      <c r="AW46" s="361"/>
      <c r="AX46" s="1806"/>
      <c r="AY46" s="356">
        <f t="shared" si="61"/>
        <v>0</v>
      </c>
      <c r="AZ46" s="357"/>
      <c r="BA46" s="1802"/>
      <c r="BB46" s="356">
        <f t="shared" si="62"/>
        <v>0</v>
      </c>
      <c r="BC46" s="361"/>
      <c r="BD46" s="1806"/>
      <c r="BE46" s="356">
        <f t="shared" si="63"/>
        <v>0</v>
      </c>
      <c r="BF46" s="357"/>
      <c r="BG46" s="1802"/>
      <c r="BH46" s="356">
        <f t="shared" si="64"/>
        <v>0</v>
      </c>
      <c r="BI46" s="361"/>
      <c r="BJ46" s="1806"/>
      <c r="BK46" s="356">
        <f t="shared" si="65"/>
        <v>0</v>
      </c>
      <c r="BL46" s="359"/>
      <c r="BM46" s="360">
        <f t="shared" si="66"/>
        <v>0</v>
      </c>
      <c r="BN46" s="356">
        <f t="shared" si="67"/>
        <v>0</v>
      </c>
      <c r="BO46" s="357"/>
    </row>
    <row r="47" spans="1:67" s="325" customFormat="1" ht="25.5" x14ac:dyDescent="0.2">
      <c r="A47" s="347"/>
      <c r="B47" s="198"/>
      <c r="C47" s="1986" t="s">
        <v>1780</v>
      </c>
      <c r="D47" s="1982"/>
      <c r="E47" s="1802"/>
      <c r="F47" s="356">
        <f t="shared" si="22"/>
        <v>0</v>
      </c>
      <c r="G47" s="357"/>
      <c r="H47" s="1810"/>
      <c r="I47" s="356">
        <f t="shared" si="3"/>
        <v>0</v>
      </c>
      <c r="J47" s="357"/>
      <c r="K47" s="1802"/>
      <c r="L47" s="356">
        <f t="shared" si="4"/>
        <v>0</v>
      </c>
      <c r="M47" s="361"/>
      <c r="N47" s="1804"/>
      <c r="O47" s="356">
        <f t="shared" si="5"/>
        <v>0</v>
      </c>
      <c r="P47" s="357"/>
      <c r="Q47" s="1802"/>
      <c r="R47" s="356">
        <f t="shared" si="6"/>
        <v>0</v>
      </c>
      <c r="S47" s="361"/>
      <c r="T47" s="1804"/>
      <c r="U47" s="356">
        <f t="shared" si="7"/>
        <v>0</v>
      </c>
      <c r="V47" s="357"/>
      <c r="W47" s="1802"/>
      <c r="X47" s="356">
        <f t="shared" si="8"/>
        <v>0</v>
      </c>
      <c r="Y47" s="361"/>
      <c r="Z47" s="1804"/>
      <c r="AA47" s="356">
        <f t="shared" si="9"/>
        <v>0</v>
      </c>
      <c r="AB47" s="357"/>
      <c r="AC47" s="1802"/>
      <c r="AD47" s="356">
        <f t="shared" si="10"/>
        <v>0</v>
      </c>
      <c r="AE47" s="361"/>
      <c r="AF47" s="1804"/>
      <c r="AG47" s="356">
        <f t="shared" si="11"/>
        <v>0</v>
      </c>
      <c r="AH47" s="357"/>
      <c r="AI47" s="1802"/>
      <c r="AJ47" s="356">
        <f t="shared" si="12"/>
        <v>0</v>
      </c>
      <c r="AK47" s="361"/>
      <c r="AL47" s="1806"/>
      <c r="AM47" s="356">
        <f t="shared" si="13"/>
        <v>0</v>
      </c>
      <c r="AN47" s="357"/>
      <c r="AO47" s="1802"/>
      <c r="AP47" s="356">
        <f t="shared" si="14"/>
        <v>0</v>
      </c>
      <c r="AQ47" s="361"/>
      <c r="AR47" s="1806"/>
      <c r="AS47" s="356">
        <f t="shared" si="15"/>
        <v>0</v>
      </c>
      <c r="AT47" s="357"/>
      <c r="AU47" s="1802"/>
      <c r="AV47" s="356">
        <f t="shared" si="16"/>
        <v>0</v>
      </c>
      <c r="AW47" s="361"/>
      <c r="AX47" s="1806"/>
      <c r="AY47" s="356">
        <f t="shared" si="17"/>
        <v>0</v>
      </c>
      <c r="AZ47" s="357"/>
      <c r="BA47" s="1802"/>
      <c r="BB47" s="356">
        <f t="shared" si="18"/>
        <v>0</v>
      </c>
      <c r="BC47" s="361"/>
      <c r="BD47" s="1806"/>
      <c r="BE47" s="356">
        <f t="shared" si="19"/>
        <v>0</v>
      </c>
      <c r="BF47" s="357"/>
      <c r="BG47" s="1802"/>
      <c r="BH47" s="356">
        <f t="shared" si="20"/>
        <v>0</v>
      </c>
      <c r="BI47" s="361"/>
      <c r="BJ47" s="1806"/>
      <c r="BK47" s="356">
        <f t="shared" si="21"/>
        <v>0</v>
      </c>
      <c r="BL47" s="359"/>
      <c r="BM47" s="360">
        <f t="shared" si="23"/>
        <v>0</v>
      </c>
      <c r="BN47" s="356">
        <f t="shared" si="1"/>
        <v>0</v>
      </c>
      <c r="BO47" s="357"/>
    </row>
    <row r="48" spans="1:67" s="325" customFormat="1" ht="25.5" x14ac:dyDescent="0.2">
      <c r="A48" s="347"/>
      <c r="B48" s="198"/>
      <c r="C48" s="1986" t="s">
        <v>1781</v>
      </c>
      <c r="D48" s="1982"/>
      <c r="E48" s="1802"/>
      <c r="F48" s="356">
        <f t="shared" ref="F48" si="68">+$D48*E48</f>
        <v>0</v>
      </c>
      <c r="G48" s="357"/>
      <c r="H48" s="1810"/>
      <c r="I48" s="356">
        <f t="shared" ref="I48" si="69">+$D48*H48</f>
        <v>0</v>
      </c>
      <c r="J48" s="357"/>
      <c r="K48" s="1802"/>
      <c r="L48" s="356">
        <f t="shared" ref="L48" si="70">+$D48*K48</f>
        <v>0</v>
      </c>
      <c r="M48" s="361"/>
      <c r="N48" s="1804"/>
      <c r="O48" s="356">
        <f t="shared" ref="O48" si="71">+$D48*N48</f>
        <v>0</v>
      </c>
      <c r="P48" s="357"/>
      <c r="Q48" s="1802"/>
      <c r="R48" s="356">
        <f t="shared" ref="R48" si="72">+$D48*Q48</f>
        <v>0</v>
      </c>
      <c r="S48" s="361"/>
      <c r="T48" s="1804"/>
      <c r="U48" s="356">
        <f t="shared" ref="U48" si="73">+$D48*T48</f>
        <v>0</v>
      </c>
      <c r="V48" s="357"/>
      <c r="W48" s="1802"/>
      <c r="X48" s="356">
        <f t="shared" ref="X48" si="74">+$D48*W48</f>
        <v>0</v>
      </c>
      <c r="Y48" s="361"/>
      <c r="Z48" s="1804"/>
      <c r="AA48" s="356">
        <f t="shared" ref="AA48" si="75">+$D48*Z48</f>
        <v>0</v>
      </c>
      <c r="AB48" s="357"/>
      <c r="AC48" s="1802"/>
      <c r="AD48" s="356">
        <f t="shared" ref="AD48" si="76">+$D48*AC48</f>
        <v>0</v>
      </c>
      <c r="AE48" s="361"/>
      <c r="AF48" s="1804"/>
      <c r="AG48" s="356">
        <f t="shared" ref="AG48" si="77">+$D48*AF48</f>
        <v>0</v>
      </c>
      <c r="AH48" s="357"/>
      <c r="AI48" s="1802"/>
      <c r="AJ48" s="356">
        <f t="shared" ref="AJ48" si="78">+$D48*AI48</f>
        <v>0</v>
      </c>
      <c r="AK48" s="361"/>
      <c r="AL48" s="1806"/>
      <c r="AM48" s="356">
        <f t="shared" ref="AM48" si="79">+$D48*AL48</f>
        <v>0</v>
      </c>
      <c r="AN48" s="357"/>
      <c r="AO48" s="1802"/>
      <c r="AP48" s="356">
        <f t="shared" ref="AP48" si="80">+$D48*AO48</f>
        <v>0</v>
      </c>
      <c r="AQ48" s="361"/>
      <c r="AR48" s="1806"/>
      <c r="AS48" s="356">
        <f t="shared" ref="AS48" si="81">+$D48*AR48</f>
        <v>0</v>
      </c>
      <c r="AT48" s="357"/>
      <c r="AU48" s="1802"/>
      <c r="AV48" s="356">
        <f t="shared" ref="AV48" si="82">+$D48*AU48</f>
        <v>0</v>
      </c>
      <c r="AW48" s="361"/>
      <c r="AX48" s="1806"/>
      <c r="AY48" s="356">
        <f t="shared" ref="AY48" si="83">+$D48*AX48</f>
        <v>0</v>
      </c>
      <c r="AZ48" s="357"/>
      <c r="BA48" s="1802"/>
      <c r="BB48" s="356">
        <f t="shared" ref="BB48" si="84">+$D48*BA48</f>
        <v>0</v>
      </c>
      <c r="BC48" s="361"/>
      <c r="BD48" s="1806"/>
      <c r="BE48" s="356">
        <f t="shared" ref="BE48" si="85">+$D48*BD48</f>
        <v>0</v>
      </c>
      <c r="BF48" s="357"/>
      <c r="BG48" s="1802"/>
      <c r="BH48" s="356">
        <f t="shared" ref="BH48" si="86">+$D48*BG48</f>
        <v>0</v>
      </c>
      <c r="BI48" s="361"/>
      <c r="BJ48" s="1806"/>
      <c r="BK48" s="356">
        <f t="shared" ref="BK48" si="87">+$D48*BJ48</f>
        <v>0</v>
      </c>
      <c r="BL48" s="359"/>
      <c r="BM48" s="360">
        <f t="shared" ref="BM48" si="88">+E48+H48+K48+N48+Q48+T48+W48+Z48+AC48+AF48+AI48+AL48+AO48+AR48+AU48+AX48+BA48+BD48+BG48</f>
        <v>0</v>
      </c>
      <c r="BN48" s="356">
        <f t="shared" ref="BN48" si="89">+F48+I48+L48+O48+R48+U48+X48+AA48+AD48+AG48+AJ48+AM48+AP48+AS48+AV48+AY48+BB48+BE48+BH48</f>
        <v>0</v>
      </c>
      <c r="BO48" s="357"/>
    </row>
    <row r="49" spans="1:75" s="325" customFormat="1" ht="26.25" thickBot="1" x14ac:dyDescent="0.25">
      <c r="A49" s="347"/>
      <c r="B49" s="198"/>
      <c r="C49" s="1986" t="s">
        <v>1782</v>
      </c>
      <c r="D49" s="1983"/>
      <c r="E49" s="1987"/>
      <c r="F49" s="1988">
        <f t="shared" si="22"/>
        <v>0</v>
      </c>
      <c r="G49" s="1989"/>
      <c r="H49" s="1990"/>
      <c r="I49" s="1988">
        <f t="shared" si="3"/>
        <v>0</v>
      </c>
      <c r="J49" s="1989"/>
      <c r="K49" s="1991"/>
      <c r="L49" s="1988">
        <f t="shared" si="4"/>
        <v>0</v>
      </c>
      <c r="M49" s="1992"/>
      <c r="N49" s="1990"/>
      <c r="O49" s="1988">
        <f t="shared" si="5"/>
        <v>0</v>
      </c>
      <c r="P49" s="1989"/>
      <c r="Q49" s="1991"/>
      <c r="R49" s="1988">
        <f t="shared" si="6"/>
        <v>0</v>
      </c>
      <c r="S49" s="1992"/>
      <c r="T49" s="1990"/>
      <c r="U49" s="1988">
        <f t="shared" si="7"/>
        <v>0</v>
      </c>
      <c r="V49" s="1989"/>
      <c r="W49" s="1991"/>
      <c r="X49" s="1988">
        <f t="shared" si="8"/>
        <v>0</v>
      </c>
      <c r="Y49" s="1992"/>
      <c r="Z49" s="1990"/>
      <c r="AA49" s="1988">
        <f t="shared" si="9"/>
        <v>0</v>
      </c>
      <c r="AB49" s="1989"/>
      <c r="AC49" s="1991"/>
      <c r="AD49" s="1988">
        <f t="shared" si="10"/>
        <v>0</v>
      </c>
      <c r="AE49" s="1992"/>
      <c r="AF49" s="1990"/>
      <c r="AG49" s="1988">
        <f t="shared" si="11"/>
        <v>0</v>
      </c>
      <c r="AH49" s="1989"/>
      <c r="AI49" s="1991"/>
      <c r="AJ49" s="1988">
        <f t="shared" si="12"/>
        <v>0</v>
      </c>
      <c r="AK49" s="1992"/>
      <c r="AL49" s="1993"/>
      <c r="AM49" s="1988">
        <f t="shared" si="13"/>
        <v>0</v>
      </c>
      <c r="AN49" s="1989"/>
      <c r="AO49" s="1991"/>
      <c r="AP49" s="1988">
        <f t="shared" si="14"/>
        <v>0</v>
      </c>
      <c r="AQ49" s="1992"/>
      <c r="AR49" s="1993"/>
      <c r="AS49" s="1988">
        <f t="shared" si="15"/>
        <v>0</v>
      </c>
      <c r="AT49" s="1989"/>
      <c r="AU49" s="1991"/>
      <c r="AV49" s="1988">
        <f t="shared" si="16"/>
        <v>0</v>
      </c>
      <c r="AW49" s="1992"/>
      <c r="AX49" s="1993"/>
      <c r="AY49" s="1988">
        <f t="shared" si="17"/>
        <v>0</v>
      </c>
      <c r="AZ49" s="1989"/>
      <c r="BA49" s="1991"/>
      <c r="BB49" s="1988">
        <f t="shared" si="18"/>
        <v>0</v>
      </c>
      <c r="BC49" s="1992"/>
      <c r="BD49" s="1993"/>
      <c r="BE49" s="1988">
        <f t="shared" si="19"/>
        <v>0</v>
      </c>
      <c r="BF49" s="1989"/>
      <c r="BG49" s="1991"/>
      <c r="BH49" s="1988">
        <f t="shared" si="20"/>
        <v>0</v>
      </c>
      <c r="BI49" s="1992"/>
      <c r="BJ49" s="1993"/>
      <c r="BK49" s="1988">
        <f t="shared" si="21"/>
        <v>0</v>
      </c>
      <c r="BL49" s="1994"/>
      <c r="BM49" s="1995">
        <f t="shared" si="23"/>
        <v>0</v>
      </c>
      <c r="BN49" s="1988">
        <f t="shared" si="1"/>
        <v>0</v>
      </c>
      <c r="BO49" s="1989"/>
    </row>
    <row r="50" spans="1:75" s="339" customFormat="1" ht="12.75" x14ac:dyDescent="0.2">
      <c r="A50" s="347"/>
      <c r="B50" s="198"/>
      <c r="C50" s="349"/>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row>
    <row r="51" spans="1:75" s="339" customFormat="1" ht="12.75" x14ac:dyDescent="0.2">
      <c r="A51" s="347"/>
      <c r="B51" s="198"/>
      <c r="C51" s="349"/>
      <c r="D51" s="84"/>
      <c r="E51" s="84"/>
      <c r="F51" s="84"/>
      <c r="G51" s="84"/>
      <c r="H51" s="84"/>
      <c r="I51" s="84"/>
      <c r="J51" s="84"/>
      <c r="K51" s="84"/>
      <c r="L51" s="84"/>
      <c r="M51" s="84"/>
      <c r="N51" s="84"/>
      <c r="O51" s="84" t="s">
        <v>331</v>
      </c>
      <c r="P51" s="84"/>
      <c r="Q51" s="84"/>
      <c r="R51" s="84" t="s">
        <v>331</v>
      </c>
      <c r="S51" s="84"/>
      <c r="T51" s="84"/>
      <c r="U51" s="84" t="s">
        <v>331</v>
      </c>
      <c r="V51" s="84"/>
      <c r="W51" s="84"/>
      <c r="X51" s="84" t="s">
        <v>331</v>
      </c>
      <c r="Y51" s="84"/>
      <c r="Z51" s="84"/>
      <c r="AA51" s="84" t="s">
        <v>331</v>
      </c>
      <c r="AB51" s="84"/>
      <c r="AC51" s="84"/>
      <c r="AD51" s="84" t="s">
        <v>331</v>
      </c>
      <c r="AE51" s="84"/>
      <c r="AF51" s="84"/>
      <c r="AG51" s="84" t="s">
        <v>331</v>
      </c>
      <c r="AH51" s="84"/>
      <c r="AI51" s="84"/>
      <c r="AJ51" s="84" t="s">
        <v>331</v>
      </c>
      <c r="AK51" s="84"/>
      <c r="AL51" s="84"/>
      <c r="AM51" s="84" t="s">
        <v>331</v>
      </c>
      <c r="AN51" s="84"/>
      <c r="AO51" s="84"/>
      <c r="AP51" s="84" t="s">
        <v>331</v>
      </c>
      <c r="AQ51" s="84"/>
      <c r="AR51" s="84"/>
      <c r="AS51" s="84" t="s">
        <v>331</v>
      </c>
      <c r="AT51" s="84"/>
      <c r="AU51" s="84"/>
      <c r="AV51" s="84" t="s">
        <v>331</v>
      </c>
      <c r="AW51" s="84"/>
      <c r="AX51" s="84"/>
      <c r="AY51" s="84" t="s">
        <v>331</v>
      </c>
      <c r="AZ51" s="84"/>
      <c r="BA51" s="84"/>
      <c r="BB51" s="84" t="s">
        <v>331</v>
      </c>
      <c r="BC51" s="84"/>
      <c r="BD51" s="84"/>
      <c r="BE51" s="84" t="s">
        <v>331</v>
      </c>
      <c r="BF51" s="84"/>
      <c r="BG51" s="84"/>
      <c r="BH51" s="84" t="s">
        <v>331</v>
      </c>
      <c r="BI51" s="84"/>
      <c r="BJ51" s="84"/>
      <c r="BK51" s="84" t="s">
        <v>331</v>
      </c>
      <c r="BL51" s="84"/>
      <c r="BM51" s="84"/>
      <c r="BN51" s="84" t="s">
        <v>331</v>
      </c>
      <c r="BO51" s="84"/>
      <c r="BP51" s="84"/>
      <c r="BQ51" s="84"/>
      <c r="BR51" s="84"/>
      <c r="BS51" s="84"/>
      <c r="BT51" s="84"/>
      <c r="BU51" s="84"/>
      <c r="BV51" s="84"/>
      <c r="BW51" s="84"/>
    </row>
    <row r="56" spans="1:75" x14ac:dyDescent="0.2">
      <c r="E56" s="2092"/>
    </row>
    <row r="57" spans="1:75" x14ac:dyDescent="0.2">
      <c r="E57" s="2093"/>
      <c r="F57" s="2094"/>
      <c r="I57" s="2095"/>
    </row>
    <row r="58" spans="1:75" x14ac:dyDescent="0.2">
      <c r="E58" s="2093"/>
      <c r="F58" s="2094"/>
      <c r="I58" s="2096"/>
    </row>
  </sheetData>
  <sheetProtection password="F8BD" sheet="1" objects="1" scenarios="1"/>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7" type="noConversion"/>
  <pageMargins left="0.75" right="0.75" top="1" bottom="1" header="0.5" footer="0.5"/>
  <pageSetup paperSize="5" scale="37"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82"/>
  <sheetViews>
    <sheetView topLeftCell="A17" zoomScaleNormal="100" workbookViewId="0">
      <selection activeCell="K25" sqref="K25"/>
    </sheetView>
  </sheetViews>
  <sheetFormatPr defaultColWidth="8.85546875" defaultRowHeight="11.25" x14ac:dyDescent="0.2"/>
  <cols>
    <col min="1" max="1" width="25.7109375" style="61" customWidth="1"/>
    <col min="2" max="2" width="11" style="55" customWidth="1"/>
    <col min="3" max="3" width="15.7109375" style="328" customWidth="1"/>
    <col min="4" max="12" width="15.7109375" style="54" customWidth="1"/>
    <col min="13" max="21" width="15.7109375" style="54" hidden="1" customWidth="1"/>
    <col min="22" max="30" width="15.7109375" style="54" customWidth="1"/>
    <col min="31" max="63" width="15.7109375" style="54" hidden="1" customWidth="1"/>
    <col min="64" max="66" width="15.7109375" style="54" customWidth="1"/>
    <col min="67" max="74" width="11" style="54" customWidth="1"/>
    <col min="75" max="16384" width="8.85546875" style="54"/>
  </cols>
  <sheetData>
    <row r="1" spans="1:66" s="8" customFormat="1" ht="54.75" customHeight="1" x14ac:dyDescent="0.2">
      <c r="A1" s="2430"/>
      <c r="B1" s="2430"/>
      <c r="C1" s="2430"/>
      <c r="D1" s="2430"/>
      <c r="E1" s="2430"/>
      <c r="F1" s="2430"/>
    </row>
    <row r="2" spans="1:66" s="8" customFormat="1" ht="54.75" customHeight="1" x14ac:dyDescent="0.3">
      <c r="A2" s="2473"/>
      <c r="B2" s="2473"/>
      <c r="C2" s="2473"/>
      <c r="D2" s="2473"/>
      <c r="E2" s="2473"/>
    </row>
    <row r="3" spans="1:66" s="8" customFormat="1" ht="48" customHeight="1" x14ac:dyDescent="0.25">
      <c r="A3" s="2474"/>
      <c r="B3" s="2474"/>
      <c r="C3" s="2474"/>
      <c r="D3" s="2474"/>
      <c r="E3" s="2474"/>
      <c r="G3" s="9"/>
    </row>
    <row r="4" spans="1:66" s="8" customFormat="1" ht="18" x14ac:dyDescent="0.25">
      <c r="A4" s="2475" t="str">
        <f>'I1 Intro'!C11</f>
        <v>EB-2019-0037</v>
      </c>
      <c r="B4" s="2475"/>
      <c r="C4" s="2475"/>
      <c r="D4" s="2475"/>
      <c r="E4" s="2475"/>
    </row>
    <row r="5" spans="1:66" s="8" customFormat="1" ht="21" customHeight="1" x14ac:dyDescent="0.3">
      <c r="A5" s="299" t="str">
        <f>"Sheet I7.2 Meter Reading Worksheet  - "&amp;  'I2 LDC class'!$C$17</f>
        <v>Sheet I7.2 Meter Reading Worksheet  - Initial Application</v>
      </c>
      <c r="B5" s="300"/>
      <c r="C5" s="300"/>
      <c r="D5" s="59"/>
      <c r="E5" s="301"/>
    </row>
    <row r="6" spans="1:66" s="8" customFormat="1" ht="6" customHeight="1" x14ac:dyDescent="0.2">
      <c r="A6" s="11"/>
      <c r="B6" s="11"/>
      <c r="C6" s="11"/>
      <c r="D6" s="11"/>
      <c r="E6" s="11"/>
      <c r="F6" s="11"/>
      <c r="G6" s="11"/>
      <c r="H6" s="11"/>
      <c r="I6" s="11"/>
      <c r="J6" s="11"/>
      <c r="K6" s="11"/>
      <c r="L6" s="11"/>
      <c r="M6" s="11"/>
      <c r="N6" s="11"/>
      <c r="O6" s="11"/>
    </row>
    <row r="7" spans="1:66" hidden="1" x14ac:dyDescent="0.2">
      <c r="A7" s="54"/>
    </row>
    <row r="8" spans="1:66" hidden="1" x14ac:dyDescent="0.2"/>
    <row r="9" spans="1:66" ht="12.75" hidden="1" x14ac:dyDescent="0.2">
      <c r="A9" s="362"/>
      <c r="C9" s="324"/>
      <c r="D9" s="363"/>
      <c r="E9" s="363"/>
      <c r="F9" s="363"/>
      <c r="G9" s="363"/>
    </row>
    <row r="10" spans="1:66" hidden="1" x14ac:dyDescent="0.2">
      <c r="A10" s="63"/>
    </row>
    <row r="11" spans="1:66" x14ac:dyDescent="0.2">
      <c r="A11" s="313"/>
    </row>
    <row r="12" spans="1:66" ht="16.5" customHeight="1" x14ac:dyDescent="0.2">
      <c r="A12" s="2515" t="s">
        <v>559</v>
      </c>
    </row>
    <row r="13" spans="1:66" ht="23.25" customHeight="1" thickBot="1" x14ac:dyDescent="0.25">
      <c r="A13" s="2515"/>
      <c r="C13" s="364"/>
    </row>
    <row r="14" spans="1:66" s="365" customFormat="1" ht="13.5" customHeight="1" thickBot="1" x14ac:dyDescent="0.25">
      <c r="A14" s="377"/>
      <c r="B14" s="378"/>
      <c r="C14" s="379"/>
      <c r="D14" s="2502">
        <v>1</v>
      </c>
      <c r="E14" s="2503"/>
      <c r="F14" s="2504"/>
      <c r="G14" s="2502">
        <v>2</v>
      </c>
      <c r="H14" s="2503"/>
      <c r="I14" s="2504"/>
      <c r="J14" s="2502">
        <v>3</v>
      </c>
      <c r="K14" s="2503"/>
      <c r="L14" s="2504"/>
      <c r="M14" s="2502">
        <v>4</v>
      </c>
      <c r="N14" s="2503"/>
      <c r="O14" s="2504"/>
      <c r="P14" s="2502">
        <v>5</v>
      </c>
      <c r="Q14" s="2503"/>
      <c r="R14" s="2504"/>
      <c r="S14" s="2502">
        <v>6</v>
      </c>
      <c r="T14" s="2503"/>
      <c r="U14" s="2504"/>
      <c r="V14" s="2502">
        <v>7</v>
      </c>
      <c r="W14" s="2503"/>
      <c r="X14" s="2504"/>
      <c r="Y14" s="2502">
        <v>8</v>
      </c>
      <c r="Z14" s="2503"/>
      <c r="AA14" s="2504"/>
      <c r="AB14" s="2502">
        <v>9</v>
      </c>
      <c r="AC14" s="2503"/>
      <c r="AD14" s="2504"/>
      <c r="AE14" s="2502">
        <v>10</v>
      </c>
      <c r="AF14" s="2503"/>
      <c r="AG14" s="2504"/>
      <c r="AH14" s="2502">
        <v>11</v>
      </c>
      <c r="AI14" s="2503"/>
      <c r="AJ14" s="2504"/>
      <c r="AK14" s="2502">
        <v>12</v>
      </c>
      <c r="AL14" s="2503"/>
      <c r="AM14" s="2504"/>
      <c r="AN14" s="2502">
        <v>13</v>
      </c>
      <c r="AO14" s="2503"/>
      <c r="AP14" s="2504"/>
      <c r="AQ14" s="2502">
        <v>14</v>
      </c>
      <c r="AR14" s="2503"/>
      <c r="AS14" s="2504"/>
      <c r="AT14" s="2502">
        <v>15</v>
      </c>
      <c r="AU14" s="2503"/>
      <c r="AV14" s="2504"/>
      <c r="AW14" s="2502">
        <v>16</v>
      </c>
      <c r="AX14" s="2503"/>
      <c r="AY14" s="2504"/>
      <c r="AZ14" s="2502">
        <v>17</v>
      </c>
      <c r="BA14" s="2503"/>
      <c r="BB14" s="2504"/>
      <c r="BC14" s="2502">
        <v>18</v>
      </c>
      <c r="BD14" s="2503"/>
      <c r="BE14" s="2504"/>
      <c r="BF14" s="2502">
        <v>19</v>
      </c>
      <c r="BG14" s="2503"/>
      <c r="BH14" s="2504"/>
      <c r="BI14" s="2502">
        <v>20</v>
      </c>
      <c r="BJ14" s="2503"/>
      <c r="BK14" s="2504"/>
      <c r="BL14" s="378"/>
      <c r="BM14" s="379"/>
      <c r="BN14" s="380"/>
    </row>
    <row r="15" spans="1:66" s="368" customFormat="1" ht="48" customHeight="1" thickBot="1" x14ac:dyDescent="0.25">
      <c r="A15" s="386" t="s">
        <v>637</v>
      </c>
      <c r="B15" s="366"/>
      <c r="C15" s="367"/>
      <c r="D15" s="2508" t="str">
        <f>IF('I2 LDC class'!$D$20="",'I2 LDC class'!$C$20,'I2 LDC class'!$D$20)</f>
        <v>Residential</v>
      </c>
      <c r="E15" s="2506"/>
      <c r="F15" s="2509"/>
      <c r="G15" s="2508" t="str">
        <f>IF('I2 LDC class'!$D$21="",'I2 LDC class'!$C$21,'I2 LDC class'!$D$21)</f>
        <v>GS &lt;50</v>
      </c>
      <c r="H15" s="2506"/>
      <c r="I15" s="2509"/>
      <c r="J15" s="2508" t="str">
        <f>IF('I2 LDC class'!$D$22="",'I2 LDC class'!$C$22,'I2 LDC class'!$D$22)</f>
        <v>GS&gt;50-Regular</v>
      </c>
      <c r="K15" s="2506"/>
      <c r="L15" s="2507"/>
      <c r="M15" s="2505" t="str">
        <f>IF('I2 LDC class'!$D$23="",'I2 LDC class'!$C$23,'I2 LDC class'!$D$23)</f>
        <v>GS&gt; 50-TOU</v>
      </c>
      <c r="N15" s="2506"/>
      <c r="O15" s="2507"/>
      <c r="P15" s="2505" t="str">
        <f>IF('I2 LDC class'!$D$24="",'I2 LDC class'!$C$24,'I2 LDC class'!$D$24)</f>
        <v>GS &gt;50-Intermediate</v>
      </c>
      <c r="Q15" s="2506"/>
      <c r="R15" s="2507"/>
      <c r="S15" s="2505" t="str">
        <f>IF('I2 LDC class'!$D$25="",'I2 LDC class'!$C$25,'I2 LDC class'!$D$25)</f>
        <v>Large Use &gt;5MW</v>
      </c>
      <c r="T15" s="2506"/>
      <c r="U15" s="2507"/>
      <c r="V15" s="2505" t="str">
        <f>IF('I2 LDC class'!$D$26="",'I2 LDC class'!$C$26,'I2 LDC class'!$D$26)</f>
        <v>Street Light</v>
      </c>
      <c r="W15" s="2506"/>
      <c r="X15" s="2507"/>
      <c r="Y15" s="2505" t="str">
        <f>IF('I2 LDC class'!$D$27="",'I2 LDC class'!$C$27,'I2 LDC class'!$D$27)</f>
        <v>Sentinel</v>
      </c>
      <c r="Z15" s="2506"/>
      <c r="AA15" s="2507"/>
      <c r="AB15" s="2505" t="str">
        <f>IF('I2 LDC class'!$D$28="",'I2 LDC class'!$C$28,'I2 LDC class'!$D$28)</f>
        <v>Unmetered Scattered Load</v>
      </c>
      <c r="AC15" s="2506"/>
      <c r="AD15" s="2507"/>
      <c r="AE15" s="2505" t="str">
        <f>IF('I2 LDC class'!$D$29="",'I2 LDC class'!$C$29,'I2 LDC class'!$D$29)</f>
        <v>Embedded Distributor</v>
      </c>
      <c r="AF15" s="2506"/>
      <c r="AG15" s="2507"/>
      <c r="AH15" s="2505" t="str">
        <f>IF('I2 LDC class'!$D$30="",'I2 LDC class'!$C$30,'I2 LDC class'!$D$30)</f>
        <v>Back-up/Standby Power</v>
      </c>
      <c r="AI15" s="2506"/>
      <c r="AJ15" s="2507"/>
      <c r="AK15" s="2505" t="str">
        <f>IF('I2 LDC class'!$D$31="",'I2 LDC class'!$C$31,'I2 LDC class'!$D$31)</f>
        <v>Rate Class 1</v>
      </c>
      <c r="AL15" s="2506"/>
      <c r="AM15" s="2507"/>
      <c r="AN15" s="2505" t="str">
        <f>IF('I2 LDC class'!$D$32="",'I2 LDC class'!$C$32,'I2 LDC class'!$D$32)</f>
        <v>Rate class 2</v>
      </c>
      <c r="AO15" s="2506"/>
      <c r="AP15" s="2507"/>
      <c r="AQ15" s="2505" t="str">
        <f>IF('I2 LDC class'!$D$33="",'I2 LDC class'!$C$33,'I2 LDC class'!$D$33)</f>
        <v>Rate class 3</v>
      </c>
      <c r="AR15" s="2506"/>
      <c r="AS15" s="2507"/>
      <c r="AT15" s="2505" t="str">
        <f>IF('I2 LDC class'!$D$34="",'I2 LDC class'!$C$34,'I2 LDC class'!$D$34)</f>
        <v>Rate class 4</v>
      </c>
      <c r="AU15" s="2506"/>
      <c r="AV15" s="2507"/>
      <c r="AW15" s="2505" t="str">
        <f>IF('I2 LDC class'!$D$35="",'I2 LDC class'!$C$35,'I2 LDC class'!$D$35)</f>
        <v>Rate class 5</v>
      </c>
      <c r="AX15" s="2506"/>
      <c r="AY15" s="2507"/>
      <c r="AZ15" s="2505" t="str">
        <f>IF('I2 LDC class'!$D$36="",'I2 LDC class'!$C$36,'I2 LDC class'!$D$36)</f>
        <v>Rate class 6</v>
      </c>
      <c r="BA15" s="2506"/>
      <c r="BB15" s="2507"/>
      <c r="BC15" s="2505" t="str">
        <f>IF('I2 LDC class'!$D$37="",'I2 LDC class'!$C$37,'I2 LDC class'!$D$37)</f>
        <v>Rate class 7</v>
      </c>
      <c r="BD15" s="2506"/>
      <c r="BE15" s="2507"/>
      <c r="BF15" s="2505" t="str">
        <f>IF('I2 LDC class'!$D$38="",'I2 LDC class'!$C$38,'I2 LDC class'!$D$38)</f>
        <v>Rate class 8</v>
      </c>
      <c r="BG15" s="2506"/>
      <c r="BH15" s="2507"/>
      <c r="BI15" s="2505" t="str">
        <f>IF('I2 LDC class'!$D$39="",'I2 LDC class'!$C$39,'I2 LDC class'!$D$39)</f>
        <v>Rate class 9</v>
      </c>
      <c r="BJ15" s="2506"/>
      <c r="BK15" s="2509"/>
      <c r="BL15" s="2510" t="s">
        <v>566</v>
      </c>
      <c r="BM15" s="2511"/>
      <c r="BN15" s="2512"/>
    </row>
    <row r="16" spans="1:66" s="368" customFormat="1" ht="26.25" thickBot="1" x14ac:dyDescent="0.25">
      <c r="A16" s="381"/>
      <c r="B16" s="366"/>
      <c r="D16" s="389" t="s">
        <v>640</v>
      </c>
      <c r="E16" s="389" t="s">
        <v>641</v>
      </c>
      <c r="F16" s="389" t="s">
        <v>660</v>
      </c>
      <c r="G16" s="389" t="s">
        <v>640</v>
      </c>
      <c r="H16" s="389" t="s">
        <v>641</v>
      </c>
      <c r="I16" s="389" t="s">
        <v>660</v>
      </c>
      <c r="J16" s="389" t="s">
        <v>640</v>
      </c>
      <c r="K16" s="389" t="s">
        <v>641</v>
      </c>
      <c r="L16" s="389" t="s">
        <v>660</v>
      </c>
      <c r="M16" s="389" t="s">
        <v>640</v>
      </c>
      <c r="N16" s="389" t="s">
        <v>641</v>
      </c>
      <c r="O16" s="389" t="s">
        <v>660</v>
      </c>
      <c r="P16" s="389" t="s">
        <v>640</v>
      </c>
      <c r="Q16" s="389" t="s">
        <v>641</v>
      </c>
      <c r="R16" s="389" t="s">
        <v>660</v>
      </c>
      <c r="S16" s="389" t="s">
        <v>640</v>
      </c>
      <c r="T16" s="389" t="s">
        <v>641</v>
      </c>
      <c r="U16" s="389" t="s">
        <v>660</v>
      </c>
      <c r="V16" s="389" t="s">
        <v>640</v>
      </c>
      <c r="W16" s="389" t="s">
        <v>641</v>
      </c>
      <c r="X16" s="389" t="s">
        <v>660</v>
      </c>
      <c r="Y16" s="389" t="s">
        <v>640</v>
      </c>
      <c r="Z16" s="389" t="s">
        <v>641</v>
      </c>
      <c r="AA16" s="389" t="s">
        <v>660</v>
      </c>
      <c r="AB16" s="389" t="s">
        <v>640</v>
      </c>
      <c r="AC16" s="389" t="s">
        <v>641</v>
      </c>
      <c r="AD16" s="389" t="s">
        <v>660</v>
      </c>
      <c r="AE16" s="389" t="s">
        <v>640</v>
      </c>
      <c r="AF16" s="389" t="s">
        <v>641</v>
      </c>
      <c r="AG16" s="389" t="s">
        <v>660</v>
      </c>
      <c r="AH16" s="389" t="s">
        <v>640</v>
      </c>
      <c r="AI16" s="389" t="s">
        <v>641</v>
      </c>
      <c r="AJ16" s="389" t="s">
        <v>660</v>
      </c>
      <c r="AK16" s="389" t="s">
        <v>640</v>
      </c>
      <c r="AL16" s="389" t="s">
        <v>641</v>
      </c>
      <c r="AM16" s="389" t="s">
        <v>660</v>
      </c>
      <c r="AN16" s="389" t="s">
        <v>640</v>
      </c>
      <c r="AO16" s="389" t="s">
        <v>641</v>
      </c>
      <c r="AP16" s="389" t="s">
        <v>660</v>
      </c>
      <c r="AQ16" s="389" t="s">
        <v>640</v>
      </c>
      <c r="AR16" s="389" t="s">
        <v>641</v>
      </c>
      <c r="AS16" s="389" t="s">
        <v>660</v>
      </c>
      <c r="AT16" s="389" t="s">
        <v>640</v>
      </c>
      <c r="AU16" s="389" t="s">
        <v>641</v>
      </c>
      <c r="AV16" s="389" t="s">
        <v>660</v>
      </c>
      <c r="AW16" s="389" t="s">
        <v>640</v>
      </c>
      <c r="AX16" s="389" t="s">
        <v>641</v>
      </c>
      <c r="AY16" s="389" t="s">
        <v>660</v>
      </c>
      <c r="AZ16" s="389" t="s">
        <v>640</v>
      </c>
      <c r="BA16" s="389" t="s">
        <v>641</v>
      </c>
      <c r="BB16" s="389" t="s">
        <v>660</v>
      </c>
      <c r="BC16" s="389" t="s">
        <v>640</v>
      </c>
      <c r="BD16" s="389" t="s">
        <v>641</v>
      </c>
      <c r="BE16" s="389" t="s">
        <v>660</v>
      </c>
      <c r="BF16" s="389" t="s">
        <v>640</v>
      </c>
      <c r="BG16" s="389" t="s">
        <v>641</v>
      </c>
      <c r="BH16" s="389" t="s">
        <v>660</v>
      </c>
      <c r="BI16" s="389" t="s">
        <v>640</v>
      </c>
      <c r="BJ16" s="389" t="s">
        <v>641</v>
      </c>
      <c r="BK16" s="389" t="s">
        <v>660</v>
      </c>
      <c r="BL16" s="389" t="s">
        <v>640</v>
      </c>
      <c r="BM16" s="389" t="s">
        <v>641</v>
      </c>
      <c r="BN16" s="389" t="s">
        <v>660</v>
      </c>
    </row>
    <row r="17" spans="1:66" ht="13.5" thickBot="1" x14ac:dyDescent="0.25">
      <c r="A17" s="385"/>
      <c r="B17" s="390"/>
      <c r="C17" s="409"/>
      <c r="D17" s="429"/>
      <c r="E17" s="430"/>
      <c r="F17" s="431"/>
      <c r="G17" s="325"/>
      <c r="H17" s="325"/>
      <c r="I17" s="392"/>
      <c r="J17" s="350"/>
      <c r="K17" s="325"/>
      <c r="L17" s="391"/>
      <c r="M17" s="325"/>
      <c r="N17" s="325"/>
      <c r="O17" s="391"/>
      <c r="P17" s="350"/>
      <c r="Q17" s="325"/>
      <c r="R17" s="392"/>
      <c r="S17" s="350"/>
      <c r="T17" s="325"/>
      <c r="U17" s="392"/>
      <c r="V17" s="350"/>
      <c r="W17" s="325"/>
      <c r="X17" s="392"/>
      <c r="Y17" s="350"/>
      <c r="Z17" s="325"/>
      <c r="AA17" s="391"/>
      <c r="AB17" s="325"/>
      <c r="AC17" s="325"/>
      <c r="AD17" s="391"/>
      <c r="AE17" s="325"/>
      <c r="AF17" s="325"/>
      <c r="AG17" s="391"/>
      <c r="AH17" s="325"/>
      <c r="AI17" s="325"/>
      <c r="AJ17" s="391"/>
      <c r="AK17" s="325"/>
      <c r="AL17" s="325"/>
      <c r="AM17" s="392"/>
      <c r="AN17" s="350"/>
      <c r="AO17" s="325"/>
      <c r="AP17" s="391"/>
      <c r="AQ17" s="325"/>
      <c r="AR17" s="325"/>
      <c r="AS17" s="391"/>
      <c r="AT17" s="350"/>
      <c r="AU17" s="325"/>
      <c r="AV17" s="392"/>
      <c r="AW17" s="350"/>
      <c r="AX17" s="325"/>
      <c r="AY17" s="391"/>
      <c r="AZ17" s="325"/>
      <c r="BA17" s="325"/>
      <c r="BB17" s="391"/>
      <c r="BC17" s="350"/>
      <c r="BD17" s="325"/>
      <c r="BE17" s="392"/>
      <c r="BF17" s="350"/>
      <c r="BG17" s="325"/>
      <c r="BH17" s="391"/>
      <c r="BI17" s="325"/>
      <c r="BJ17" s="325"/>
      <c r="BK17" s="391"/>
      <c r="BL17" s="350"/>
      <c r="BM17" s="325"/>
      <c r="BN17" s="393"/>
    </row>
    <row r="18" spans="1:66" s="1402" customFormat="1" ht="24" customHeight="1" thickBot="1" x14ac:dyDescent="0.25">
      <c r="B18" s="2516" t="s">
        <v>1600</v>
      </c>
      <c r="C18" s="2517"/>
      <c r="D18" s="1403"/>
      <c r="E18" s="1404"/>
      <c r="F18" s="1409">
        <f>IF(ISERROR(+E20/$BM20), "-", +E20/$BM20)</f>
        <v>0.89648648648648643</v>
      </c>
      <c r="G18" s="1410"/>
      <c r="H18" s="1410"/>
      <c r="I18" s="1411">
        <f>IF(ISERROR(+H20/$BM20), "-", +H20/$BM20)</f>
        <v>8.719334719334719E-2</v>
      </c>
      <c r="J18" s="1412"/>
      <c r="K18" s="1410"/>
      <c r="L18" s="1411">
        <f>IF(ISERROR(+K20/$BM20), "-", +K20/$BM20)</f>
        <v>1.6320166320166321E-2</v>
      </c>
      <c r="M18" s="1410"/>
      <c r="N18" s="1410"/>
      <c r="O18" s="1411">
        <f>IF(ISERROR(+N20/$BM20), "-", +N20/$BM20)</f>
        <v>0</v>
      </c>
      <c r="P18" s="1412"/>
      <c r="Q18" s="1410"/>
      <c r="R18" s="1411">
        <f>IF(ISERROR(+Q20/$BM20), "-", +Q20/$BM20)</f>
        <v>0</v>
      </c>
      <c r="S18" s="1412"/>
      <c r="T18" s="1410"/>
      <c r="U18" s="1411">
        <f>IF(ISERROR(+T20/$BM20), "-", +T20/$BM20)</f>
        <v>0</v>
      </c>
      <c r="V18" s="1412"/>
      <c r="W18" s="1410"/>
      <c r="X18" s="1411">
        <f>IF(ISERROR(+W20/$BM20), "-", +W20/$BM20)</f>
        <v>0</v>
      </c>
      <c r="Y18" s="1412"/>
      <c r="Z18" s="1410"/>
      <c r="AA18" s="1411">
        <f>IF(ISERROR(+Z20/$BM20), "-", +Z20/$BM20)</f>
        <v>0</v>
      </c>
      <c r="AB18" s="1410"/>
      <c r="AC18" s="1410"/>
      <c r="AD18" s="1411">
        <f>IF(ISERROR(+AC20/$BM20), "-", +AC20/$BM20)</f>
        <v>0</v>
      </c>
      <c r="AE18" s="1410"/>
      <c r="AF18" s="1410"/>
      <c r="AG18" s="1411">
        <f>IF(ISERROR(+AF20/$BM20), "-", +AF20/$BM20)</f>
        <v>0</v>
      </c>
      <c r="AH18" s="1410"/>
      <c r="AI18" s="1410"/>
      <c r="AJ18" s="1411">
        <f>IF(ISERROR(+AI20/$BM20), "-", +AI20/$BM20)</f>
        <v>0</v>
      </c>
      <c r="AK18" s="1410"/>
      <c r="AL18" s="1410"/>
      <c r="AM18" s="1411">
        <f>IF(ISERROR(+AL20/$BM20), "-", +AL20/$BM20)</f>
        <v>0</v>
      </c>
      <c r="AN18" s="1412"/>
      <c r="AO18" s="1410"/>
      <c r="AP18" s="1411">
        <f>IF(ISERROR(+AO20/$BM20), "-", +AO20/$BM20)</f>
        <v>0</v>
      </c>
      <c r="AQ18" s="1410"/>
      <c r="AR18" s="1410"/>
      <c r="AS18" s="1411">
        <f>IF(ISERROR(+AR20/$BM20), "-", +AR20/$BM20)</f>
        <v>0</v>
      </c>
      <c r="AT18" s="1412"/>
      <c r="AU18" s="1410"/>
      <c r="AV18" s="1411">
        <f>IF(ISERROR(+AU20/$BM20), "-", +AU20/$BM20)</f>
        <v>0</v>
      </c>
      <c r="AW18" s="1412"/>
      <c r="AX18" s="1410"/>
      <c r="AY18" s="1411">
        <f>IF(ISERROR(+AX20/$BM20), "-", +AX20/$BM20)</f>
        <v>0</v>
      </c>
      <c r="AZ18" s="1410"/>
      <c r="BA18" s="1410"/>
      <c r="BB18" s="1411">
        <f>IF(ISERROR(+BA20/$BM20), "-", +BA20/$BM20)</f>
        <v>0</v>
      </c>
      <c r="BC18" s="1412"/>
      <c r="BD18" s="1410"/>
      <c r="BE18" s="1411">
        <f>IF(ISERROR(+BD20/$BM20), "-", +BD20/$BM20)</f>
        <v>0</v>
      </c>
      <c r="BF18" s="1412"/>
      <c r="BG18" s="1410"/>
      <c r="BH18" s="1411">
        <f>IF(ISERROR(+BG20/$BM20), "-", +BG20/$BM20)</f>
        <v>0</v>
      </c>
      <c r="BI18" s="1410"/>
      <c r="BJ18" s="1410"/>
      <c r="BK18" s="1411">
        <f>IF(ISERROR(+BJ20/$BM20), "-", +BJ20/$BM20)</f>
        <v>0</v>
      </c>
      <c r="BL18" s="1412"/>
      <c r="BM18" s="1410"/>
      <c r="BN18" s="1409">
        <f>IF(ISERROR(+BM20/$BM20), "-", +BM20/$BM20)</f>
        <v>1</v>
      </c>
    </row>
    <row r="19" spans="1:66" s="1402" customFormat="1" ht="29.25" customHeight="1" thickBot="1" x14ac:dyDescent="0.25">
      <c r="B19" s="2516" t="s">
        <v>581</v>
      </c>
      <c r="C19" s="2517"/>
      <c r="D19" s="1403"/>
      <c r="E19" s="1404"/>
      <c r="F19" s="1407">
        <f>IF(ISERROR(F20/$F20), "0", (F20/$F20))</f>
        <v>1</v>
      </c>
      <c r="G19" s="1405"/>
      <c r="H19" s="1405"/>
      <c r="I19" s="1408">
        <f>IF(ISERROR(I20/$F20), "0", (I20/$F20))</f>
        <v>1</v>
      </c>
      <c r="J19" s="1406"/>
      <c r="K19" s="1405"/>
      <c r="L19" s="1408">
        <f>IF(ISERROR(L20/$F20), "0", (L20/$F20))</f>
        <v>1.57</v>
      </c>
      <c r="M19" s="1405"/>
      <c r="N19" s="1405"/>
      <c r="O19" s="1408">
        <f>IF(ISERROR(O20/$F20), "0", (O20/$F20))</f>
        <v>0</v>
      </c>
      <c r="P19" s="1406"/>
      <c r="Q19" s="1405"/>
      <c r="R19" s="1408">
        <f>IF(ISERROR(R20/$F20), "0", (R20/$F20))</f>
        <v>0</v>
      </c>
      <c r="S19" s="1406"/>
      <c r="T19" s="1405"/>
      <c r="U19" s="1408">
        <f>IF(ISERROR(U20/$F20), "0", (U20/$F20))</f>
        <v>0</v>
      </c>
      <c r="V19" s="1406"/>
      <c r="W19" s="1405"/>
      <c r="X19" s="1408">
        <f>IF(ISERROR(X20/$F20), "0", (X20/$F20))</f>
        <v>0</v>
      </c>
      <c r="Y19" s="1406"/>
      <c r="Z19" s="1405"/>
      <c r="AA19" s="1408">
        <f>IF(ISERROR(AA20/$F20), "0", (AA20/$F20))</f>
        <v>0</v>
      </c>
      <c r="AB19" s="1405"/>
      <c r="AC19" s="1405"/>
      <c r="AD19" s="1408">
        <f>IF(ISERROR(AD20/$F20), "0", (AD20/$F20))</f>
        <v>0</v>
      </c>
      <c r="AE19" s="1405"/>
      <c r="AF19" s="1405"/>
      <c r="AG19" s="1408">
        <f>IF(ISERROR(AG20/$F20), "0", (AG20/$F20))</f>
        <v>0</v>
      </c>
      <c r="AH19" s="1405"/>
      <c r="AI19" s="1405"/>
      <c r="AJ19" s="1408">
        <f>IF(ISERROR(AJ20/$F20), "0", (AJ20/$F20))</f>
        <v>0</v>
      </c>
      <c r="AK19" s="1405"/>
      <c r="AL19" s="1405"/>
      <c r="AM19" s="1408">
        <f>IF(ISERROR(AM20/$F20), "0", (AM20/$F20))</f>
        <v>0</v>
      </c>
      <c r="AN19" s="1406"/>
      <c r="AO19" s="1405"/>
      <c r="AP19" s="1408">
        <f>IF(ISERROR(AP20/$F20), "0", (AP20/$F20))</f>
        <v>0</v>
      </c>
      <c r="AQ19" s="1405"/>
      <c r="AR19" s="1405"/>
      <c r="AS19" s="1408">
        <f>IF(ISERROR(AS20/$F20), "0", (AS20/$F20))</f>
        <v>0</v>
      </c>
      <c r="AT19" s="1406"/>
      <c r="AU19" s="1405"/>
      <c r="AV19" s="1408">
        <f>IF(ISERROR(AV20/$F20), "0", (AV20/$F20))</f>
        <v>0</v>
      </c>
      <c r="AW19" s="1406"/>
      <c r="AX19" s="1405"/>
      <c r="AY19" s="1408">
        <f>IF(ISERROR(AY20/$F20), "0", (AY20/$F20))</f>
        <v>0</v>
      </c>
      <c r="AZ19" s="1405"/>
      <c r="BA19" s="1405"/>
      <c r="BB19" s="1408">
        <f>IF(ISERROR(BB20/$F20), "0", (BB20/$F20))</f>
        <v>0</v>
      </c>
      <c r="BC19" s="1406"/>
      <c r="BD19" s="1405"/>
      <c r="BE19" s="1408">
        <f>IF(ISERROR(BE20/$F20), "0", (BE20/$F20))</f>
        <v>0</v>
      </c>
      <c r="BF19" s="1406"/>
      <c r="BG19" s="1405"/>
      <c r="BH19" s="1408">
        <f>IF(ISERROR(BH20/$F20), "0", (BH20/$F20))</f>
        <v>0</v>
      </c>
      <c r="BI19" s="1405"/>
      <c r="BJ19" s="1405"/>
      <c r="BK19" s="1408">
        <f>IF(ISERROR(BK20/$F20), "0", (BK20/$F20))</f>
        <v>0</v>
      </c>
      <c r="BL19" s="1406"/>
      <c r="BM19" s="1405"/>
      <c r="BN19" s="1407">
        <f>IF(ISERROR(BN20/$F20), "0", (BN20/$F20))</f>
        <v>3.5700000000000003</v>
      </c>
    </row>
    <row r="20" spans="1:66" s="365" customFormat="1" ht="20.25" customHeight="1" x14ac:dyDescent="0.2">
      <c r="A20" s="1394"/>
      <c r="B20" s="2513" t="s">
        <v>763</v>
      </c>
      <c r="C20" s="2514"/>
      <c r="D20" s="1395">
        <f>SUM(D22:D47)</f>
        <v>43121</v>
      </c>
      <c r="E20" s="1396">
        <f>SUM(E22:E47)</f>
        <v>43121</v>
      </c>
      <c r="F20" s="1397">
        <f>IF(ISERROR(E20/D20), "0", (E20/D20))</f>
        <v>1</v>
      </c>
      <c r="G20" s="1396">
        <f>SUM(G22:G47)</f>
        <v>4194</v>
      </c>
      <c r="H20" s="1396">
        <f>SUM(H22:H47)</f>
        <v>4194</v>
      </c>
      <c r="I20" s="1398">
        <f>IF(ISERROR(H20/G20), "0", (H20/G20))</f>
        <v>1</v>
      </c>
      <c r="J20" s="1399">
        <f>SUM(J22:J47)</f>
        <v>500</v>
      </c>
      <c r="K20" s="1396">
        <f>SUM(K22:K47)</f>
        <v>785</v>
      </c>
      <c r="L20" s="1398">
        <f>IF(ISERROR(K20/J20), "0", (K20/J20))</f>
        <v>1.57</v>
      </c>
      <c r="M20" s="1399">
        <f>SUM(M22:M47)</f>
        <v>0</v>
      </c>
      <c r="N20" s="1396">
        <f>SUM(N22:N47)</f>
        <v>0</v>
      </c>
      <c r="O20" s="1398" t="str">
        <f>IF(ISERROR(N20/M20), "0", (N20/M20))</f>
        <v>0</v>
      </c>
      <c r="P20" s="1399">
        <f>SUM(P22:P47)</f>
        <v>0</v>
      </c>
      <c r="Q20" s="1396">
        <f>SUM(Q22:Q47)</f>
        <v>0</v>
      </c>
      <c r="R20" s="1398" t="str">
        <f>IF(ISERROR(Q20/P20), "0", (Q20/P20))</f>
        <v>0</v>
      </c>
      <c r="S20" s="1399">
        <f>SUM(S22:S47)</f>
        <v>0</v>
      </c>
      <c r="T20" s="1396">
        <f>SUM(T22:T47)</f>
        <v>0</v>
      </c>
      <c r="U20" s="1398" t="str">
        <f>IF(ISERROR(T20/S20), "0", (T20/S20))</f>
        <v>0</v>
      </c>
      <c r="V20" s="1399">
        <f>SUM(V22:V47)</f>
        <v>0</v>
      </c>
      <c r="W20" s="1396">
        <f>SUM(W22:W47)</f>
        <v>0</v>
      </c>
      <c r="X20" s="1398" t="str">
        <f>IF(ISERROR(W20/V20), "0", (W20/V20))</f>
        <v>0</v>
      </c>
      <c r="Y20" s="1399">
        <f>SUM(Y22:Y47)</f>
        <v>0</v>
      </c>
      <c r="Z20" s="1396">
        <f>SUM(Z22:Z47)</f>
        <v>0</v>
      </c>
      <c r="AA20" s="1398" t="str">
        <f>IF(ISERROR(Z20/Y20), "0", (Z20/Y20))</f>
        <v>0</v>
      </c>
      <c r="AB20" s="1399">
        <f>SUM(AB22:AB47)</f>
        <v>0</v>
      </c>
      <c r="AC20" s="1396">
        <f>SUM(AC22:AC47)</f>
        <v>0</v>
      </c>
      <c r="AD20" s="1398" t="str">
        <f>IF(ISERROR(AC20/AB20), "0", (AC20/AB20))</f>
        <v>0</v>
      </c>
      <c r="AE20" s="1399">
        <f>SUM(AE22:AE47)</f>
        <v>0</v>
      </c>
      <c r="AF20" s="1396">
        <f>SUM(AF22:AF47)</f>
        <v>0</v>
      </c>
      <c r="AG20" s="1398" t="str">
        <f>IF(ISERROR(AF20/AE20), "0", (AF20/AE20))</f>
        <v>0</v>
      </c>
      <c r="AH20" s="1399">
        <f>SUM(AH22:AH47)</f>
        <v>0</v>
      </c>
      <c r="AI20" s="1396">
        <f>SUM(AI22:AI47)</f>
        <v>0</v>
      </c>
      <c r="AJ20" s="1398" t="str">
        <f>IF(ISERROR(AI20/AH20), "0", (AI20/AH20))</f>
        <v>0</v>
      </c>
      <c r="AK20" s="1399">
        <f>SUM(AK22:AK47)</f>
        <v>0</v>
      </c>
      <c r="AL20" s="1396">
        <f>SUM(AL22:AL47)</f>
        <v>0</v>
      </c>
      <c r="AM20" s="1398" t="str">
        <f>IF(ISERROR(AL20/AK20), "0", (AL20/AK20))</f>
        <v>0</v>
      </c>
      <c r="AN20" s="1399">
        <f>SUM(AN22:AN47)</f>
        <v>0</v>
      </c>
      <c r="AO20" s="1396">
        <f>SUM(AO22:AO47)</f>
        <v>0</v>
      </c>
      <c r="AP20" s="1398" t="str">
        <f>IF(ISERROR(AO20/AN20), "0", (AO20/AN20))</f>
        <v>0</v>
      </c>
      <c r="AQ20" s="1399">
        <f>SUM(AQ22:AQ47)</f>
        <v>0</v>
      </c>
      <c r="AR20" s="1396">
        <f>SUM(AR22:AR47)</f>
        <v>0</v>
      </c>
      <c r="AS20" s="1398" t="str">
        <f>IF(ISERROR(AR20/AQ20), "0", (AR20/AQ20))</f>
        <v>0</v>
      </c>
      <c r="AT20" s="1399">
        <f>SUM(AT22:AT47)</f>
        <v>0</v>
      </c>
      <c r="AU20" s="1396">
        <f>SUM(AU22:AU47)</f>
        <v>0</v>
      </c>
      <c r="AV20" s="1398" t="str">
        <f>IF(ISERROR(AU20/AT20), "0", (AU20/AT20))</f>
        <v>0</v>
      </c>
      <c r="AW20" s="1399">
        <f>SUM(AW22:AW47)</f>
        <v>0</v>
      </c>
      <c r="AX20" s="1396">
        <f>SUM(AX22:AX47)</f>
        <v>0</v>
      </c>
      <c r="AY20" s="1398" t="str">
        <f>IF(ISERROR(AX20/AW20), "0", (AX20/AW20))</f>
        <v>0</v>
      </c>
      <c r="AZ20" s="1399">
        <f>SUM(AZ22:AZ47)</f>
        <v>0</v>
      </c>
      <c r="BA20" s="1396">
        <f>SUM(BA22:BA47)</f>
        <v>0</v>
      </c>
      <c r="BB20" s="1398" t="str">
        <f>IF(ISERROR(BA20/AZ20), "0", (BA20/AZ20))</f>
        <v>0</v>
      </c>
      <c r="BC20" s="1399">
        <f>SUM(BC22:BC47)</f>
        <v>0</v>
      </c>
      <c r="BD20" s="1396">
        <f>SUM(BD22:BD47)</f>
        <v>0</v>
      </c>
      <c r="BE20" s="1398" t="str">
        <f>IF(ISERROR(BD20/BC20), "0", (BD20/BC20))</f>
        <v>0</v>
      </c>
      <c r="BF20" s="1399">
        <f>SUM(BF22:BF47)</f>
        <v>0</v>
      </c>
      <c r="BG20" s="1396">
        <f>SUM(BG22:BG47)</f>
        <v>0</v>
      </c>
      <c r="BH20" s="1398" t="str">
        <f>IF(ISERROR(BG20/BF20), "0", (BG20/BF20))</f>
        <v>0</v>
      </c>
      <c r="BI20" s="1399">
        <f>SUM(BI22:BI47)</f>
        <v>0</v>
      </c>
      <c r="BJ20" s="1396">
        <f>SUM(BJ22:BJ47)</f>
        <v>0</v>
      </c>
      <c r="BK20" s="1398" t="str">
        <f>IF(ISERROR(BJ20/BI20), "0", (BJ20/BI20))</f>
        <v>0</v>
      </c>
      <c r="BL20" s="1400">
        <f>+D20+G20+J20+M20+P20+S20+V20+Y20+AB20+AE20+AH20+AK20+AN20+AQ20+AT20+AW20+AZ20+BC20+BF20+BI20</f>
        <v>47815</v>
      </c>
      <c r="BM20" s="1259">
        <f>+E20+H20+K20+N20+Q20+T20+W20+Z20+AC20+AF20+AI20+AL20+AO20+AR20+AU20+AX20+BA20+BD20+BG20+BJ20</f>
        <v>48100</v>
      </c>
      <c r="BN20" s="1401">
        <f>+F20+I20+L20+O20+R20+U20+X20+AA20+AD20+AG20+AJ20+AM20+AP20+AS20+AV20+AY20+BB20+BE20+BH20+BK20</f>
        <v>3.5700000000000003</v>
      </c>
    </row>
    <row r="21" spans="1:66" s="368" customFormat="1" ht="30" customHeight="1" x14ac:dyDescent="0.2">
      <c r="A21" s="385"/>
      <c r="B21" s="387"/>
      <c r="C21" s="388" t="s">
        <v>639</v>
      </c>
      <c r="D21" s="432"/>
      <c r="E21" s="388"/>
      <c r="F21" s="433"/>
      <c r="G21" s="388"/>
      <c r="H21" s="388"/>
      <c r="I21" s="388"/>
      <c r="J21" s="387"/>
      <c r="K21" s="388"/>
      <c r="L21" s="394"/>
      <c r="M21" s="388"/>
      <c r="N21" s="388"/>
      <c r="O21" s="394"/>
      <c r="P21" s="387"/>
      <c r="Q21" s="388"/>
      <c r="R21" s="388"/>
      <c r="S21" s="2102"/>
      <c r="T21" s="388"/>
      <c r="U21" s="388"/>
      <c r="V21" s="387"/>
      <c r="W21" s="388"/>
      <c r="X21" s="388"/>
      <c r="Y21" s="387"/>
      <c r="Z21" s="388"/>
      <c r="AA21" s="394"/>
      <c r="AB21" s="388"/>
      <c r="AC21" s="388"/>
      <c r="AD21" s="394"/>
      <c r="AE21" s="388"/>
      <c r="AF21" s="388"/>
      <c r="AG21" s="394"/>
      <c r="AH21" s="388"/>
      <c r="AI21" s="388"/>
      <c r="AJ21" s="394"/>
      <c r="AK21" s="388"/>
      <c r="AL21" s="388"/>
      <c r="AM21" s="388"/>
      <c r="AN21" s="387"/>
      <c r="AO21" s="388"/>
      <c r="AP21" s="394"/>
      <c r="AQ21" s="388"/>
      <c r="AR21" s="388"/>
      <c r="AS21" s="394"/>
      <c r="AT21" s="387"/>
      <c r="AU21" s="388"/>
      <c r="AV21" s="388"/>
      <c r="AW21" s="387"/>
      <c r="AX21" s="388"/>
      <c r="AY21" s="394"/>
      <c r="AZ21" s="388"/>
      <c r="BA21" s="388"/>
      <c r="BB21" s="395"/>
      <c r="BC21" s="396"/>
      <c r="BD21" s="397"/>
      <c r="BE21" s="397"/>
      <c r="BF21" s="396"/>
      <c r="BG21" s="397"/>
      <c r="BH21" s="395"/>
      <c r="BI21" s="397"/>
      <c r="BJ21" s="397"/>
      <c r="BK21" s="395"/>
      <c r="BL21" s="396"/>
      <c r="BM21" s="397"/>
      <c r="BN21" s="398"/>
    </row>
    <row r="22" spans="1:66" s="368" customFormat="1" ht="12.75" x14ac:dyDescent="0.2">
      <c r="A22" s="399" t="s">
        <v>642</v>
      </c>
      <c r="B22" s="387"/>
      <c r="C22" s="1984"/>
      <c r="D22" s="1811"/>
      <c r="E22" s="411">
        <f>+D22*$C22</f>
        <v>0</v>
      </c>
      <c r="F22" s="434" t="s">
        <v>331</v>
      </c>
      <c r="G22" s="2098"/>
      <c r="H22" s="411">
        <f>+G22*$C22</f>
        <v>0</v>
      </c>
      <c r="I22" s="413" t="s">
        <v>331</v>
      </c>
      <c r="J22" s="2100"/>
      <c r="K22" s="411">
        <f>+J22*$C22</f>
        <v>0</v>
      </c>
      <c r="L22" s="412" t="s">
        <v>331</v>
      </c>
      <c r="M22" s="2098"/>
      <c r="N22" s="411">
        <f>+M22*$C22</f>
        <v>0</v>
      </c>
      <c r="O22" s="412" t="s">
        <v>331</v>
      </c>
      <c r="P22" s="2100"/>
      <c r="Q22" s="411">
        <f>+P22*$C22</f>
        <v>0</v>
      </c>
      <c r="R22" s="413" t="s">
        <v>331</v>
      </c>
      <c r="S22" s="2100"/>
      <c r="T22" s="411">
        <f>+S22*$C22</f>
        <v>0</v>
      </c>
      <c r="U22" s="413" t="s">
        <v>331</v>
      </c>
      <c r="V22" s="2100"/>
      <c r="W22" s="411">
        <f>+V22*$C22</f>
        <v>0</v>
      </c>
      <c r="X22" s="413" t="s">
        <v>331</v>
      </c>
      <c r="Y22" s="2100"/>
      <c r="Z22" s="411">
        <f>+Y22*$C22</f>
        <v>0</v>
      </c>
      <c r="AA22" s="412" t="s">
        <v>331</v>
      </c>
      <c r="AB22" s="2098"/>
      <c r="AC22" s="411">
        <f>+AB22*$C22</f>
        <v>0</v>
      </c>
      <c r="AD22" s="412" t="s">
        <v>331</v>
      </c>
      <c r="AE22" s="2098"/>
      <c r="AF22" s="411">
        <f>+AE22*$C22</f>
        <v>0</v>
      </c>
      <c r="AG22" s="412" t="s">
        <v>331</v>
      </c>
      <c r="AH22" s="2098"/>
      <c r="AI22" s="411">
        <f>+AH22*$C22</f>
        <v>0</v>
      </c>
      <c r="AJ22" s="412" t="s">
        <v>331</v>
      </c>
      <c r="AK22" s="2098"/>
      <c r="AL22" s="411">
        <f>+AK22*$C22</f>
        <v>0</v>
      </c>
      <c r="AM22" s="413" t="s">
        <v>331</v>
      </c>
      <c r="AN22" s="2100"/>
      <c r="AO22" s="411">
        <f>+AN22*$C22</f>
        <v>0</v>
      </c>
      <c r="AP22" s="412" t="s">
        <v>331</v>
      </c>
      <c r="AQ22" s="2098"/>
      <c r="AR22" s="411">
        <f>+AQ22*$C22</f>
        <v>0</v>
      </c>
      <c r="AS22" s="412" t="s">
        <v>331</v>
      </c>
      <c r="AT22" s="2098"/>
      <c r="AU22" s="2103">
        <f>+AT22*$C22</f>
        <v>0</v>
      </c>
      <c r="AV22" s="2104" t="s">
        <v>331</v>
      </c>
      <c r="AW22" s="2100"/>
      <c r="AX22" s="2103">
        <f>+AW22*$C22</f>
        <v>0</v>
      </c>
      <c r="AY22" s="2105" t="s">
        <v>331</v>
      </c>
      <c r="AZ22" s="2098"/>
      <c r="BA22" s="2103">
        <f>+AZ22*$C22</f>
        <v>0</v>
      </c>
      <c r="BB22" s="2106"/>
      <c r="BC22" s="2098"/>
      <c r="BD22" s="2103">
        <f>+BC22*$C22</f>
        <v>0</v>
      </c>
      <c r="BE22" s="2104" t="s">
        <v>331</v>
      </c>
      <c r="BF22" s="2100"/>
      <c r="BG22" s="2103">
        <f>+BF22*$C22</f>
        <v>0</v>
      </c>
      <c r="BH22" s="2105" t="s">
        <v>331</v>
      </c>
      <c r="BI22" s="2098"/>
      <c r="BJ22" s="2103">
        <f>+BI22*$C22</f>
        <v>0</v>
      </c>
      <c r="BK22" s="2106"/>
      <c r="BL22" s="2107">
        <f t="shared" ref="BL22:BL47" si="0">+D22+G22+J22+M22+P22+S22+V22+Y22+AB22+AE22+AH22+AK22+AN22+AQ22+AT22+AW22+AZ22+BC22+BF22+BI22</f>
        <v>0</v>
      </c>
      <c r="BM22" s="2108">
        <f t="shared" ref="BM22:BM47" si="1">+E22+H22+K22+N22+Q22+T22+W22+Z22+AC22+AF22+AI22+AL22+AO22+AR22+AU22+AX22+BA22+BD22+BG22+BJ22</f>
        <v>0</v>
      </c>
      <c r="BN22" s="2109"/>
    </row>
    <row r="23" spans="1:66" s="368" customFormat="1" ht="25.5" x14ac:dyDescent="0.2">
      <c r="A23" s="399" t="s">
        <v>654</v>
      </c>
      <c r="B23" s="387"/>
      <c r="C23" s="1984"/>
      <c r="D23" s="1812"/>
      <c r="E23" s="414">
        <f t="shared" ref="E23:E47" si="2">+D23*$C23</f>
        <v>0</v>
      </c>
      <c r="F23" s="435"/>
      <c r="G23" s="2099"/>
      <c r="H23" s="414">
        <f t="shared" ref="H23:H47" si="3">+G23*$C23</f>
        <v>0</v>
      </c>
      <c r="I23" s="416"/>
      <c r="J23" s="2101"/>
      <c r="K23" s="414">
        <f t="shared" ref="K23:K47" si="4">+J23*$C23</f>
        <v>0</v>
      </c>
      <c r="L23" s="415"/>
      <c r="M23" s="2099"/>
      <c r="N23" s="414">
        <f t="shared" ref="N23:N47" si="5">+M23*$C23</f>
        <v>0</v>
      </c>
      <c r="O23" s="415"/>
      <c r="P23" s="2101"/>
      <c r="Q23" s="414">
        <f t="shared" ref="Q23:Q47" si="6">+P23*$C23</f>
        <v>0</v>
      </c>
      <c r="R23" s="416"/>
      <c r="S23" s="2101"/>
      <c r="T23" s="414">
        <f t="shared" ref="T23:T47" si="7">+S23*$C23</f>
        <v>0</v>
      </c>
      <c r="U23" s="416"/>
      <c r="V23" s="2101"/>
      <c r="W23" s="414">
        <f t="shared" ref="W23:W47" si="8">+V23*$C23</f>
        <v>0</v>
      </c>
      <c r="X23" s="416"/>
      <c r="Y23" s="2101"/>
      <c r="Z23" s="414">
        <f t="shared" ref="Z23:Z47" si="9">+Y23*$C23</f>
        <v>0</v>
      </c>
      <c r="AA23" s="415"/>
      <c r="AB23" s="2099"/>
      <c r="AC23" s="414">
        <f t="shared" ref="AC23:AC47" si="10">+AB23*$C23</f>
        <v>0</v>
      </c>
      <c r="AD23" s="415"/>
      <c r="AE23" s="2099"/>
      <c r="AF23" s="414">
        <f t="shared" ref="AF23:AF47" si="11">+AE23*$C23</f>
        <v>0</v>
      </c>
      <c r="AG23" s="415"/>
      <c r="AH23" s="2099"/>
      <c r="AI23" s="414">
        <f t="shared" ref="AI23:AI47" si="12">+AH23*$C23</f>
        <v>0</v>
      </c>
      <c r="AJ23" s="415"/>
      <c r="AK23" s="2099"/>
      <c r="AL23" s="414">
        <f t="shared" ref="AL23:AL47" si="13">+AK23*$C23</f>
        <v>0</v>
      </c>
      <c r="AM23" s="416"/>
      <c r="AN23" s="2101"/>
      <c r="AO23" s="414">
        <f t="shared" ref="AO23:AO47" si="14">+AN23*$C23</f>
        <v>0</v>
      </c>
      <c r="AP23" s="415"/>
      <c r="AQ23" s="2099"/>
      <c r="AR23" s="414">
        <f t="shared" ref="AR23:AR47" si="15">+AQ23*$C23</f>
        <v>0</v>
      </c>
      <c r="AS23" s="415"/>
      <c r="AT23" s="2099"/>
      <c r="AU23" s="2110">
        <f t="shared" ref="AU23:AU47" si="16">+AT23*$C23</f>
        <v>0</v>
      </c>
      <c r="AV23" s="2111"/>
      <c r="AW23" s="2101"/>
      <c r="AX23" s="2110">
        <f t="shared" ref="AX23:AX47" si="17">+AW23*$C23</f>
        <v>0</v>
      </c>
      <c r="AY23" s="2112"/>
      <c r="AZ23" s="2099"/>
      <c r="BA23" s="2110">
        <f t="shared" ref="BA23:BA47" si="18">+AZ23*$C23</f>
        <v>0</v>
      </c>
      <c r="BB23" s="2113"/>
      <c r="BC23" s="2099"/>
      <c r="BD23" s="2110">
        <f t="shared" ref="BD23:BD47" si="19">+BC23*$C23</f>
        <v>0</v>
      </c>
      <c r="BE23" s="2111"/>
      <c r="BF23" s="2101"/>
      <c r="BG23" s="2110">
        <f t="shared" ref="BG23:BG47" si="20">+BF23*$C23</f>
        <v>0</v>
      </c>
      <c r="BH23" s="2112"/>
      <c r="BI23" s="2099"/>
      <c r="BJ23" s="2110">
        <f t="shared" ref="BJ23:BJ47" si="21">+BI23*$C23</f>
        <v>0</v>
      </c>
      <c r="BK23" s="2113"/>
      <c r="BL23" s="2114">
        <f t="shared" si="0"/>
        <v>0</v>
      </c>
      <c r="BM23" s="2115">
        <f t="shared" si="1"/>
        <v>0</v>
      </c>
      <c r="BN23" s="2116"/>
    </row>
    <row r="24" spans="1:66" s="368" customFormat="1" ht="12.75" x14ac:dyDescent="0.2">
      <c r="A24" s="399" t="s">
        <v>643</v>
      </c>
      <c r="B24" s="387"/>
      <c r="C24" s="1984"/>
      <c r="D24" s="1812"/>
      <c r="E24" s="414">
        <f t="shared" si="2"/>
        <v>0</v>
      </c>
      <c r="F24" s="435" t="s">
        <v>331</v>
      </c>
      <c r="G24" s="2099"/>
      <c r="H24" s="414">
        <f t="shared" si="3"/>
        <v>0</v>
      </c>
      <c r="I24" s="416" t="s">
        <v>331</v>
      </c>
      <c r="J24" s="2101"/>
      <c r="K24" s="414">
        <f t="shared" si="4"/>
        <v>0</v>
      </c>
      <c r="L24" s="415" t="s">
        <v>331</v>
      </c>
      <c r="M24" s="2099"/>
      <c r="N24" s="414">
        <f t="shared" si="5"/>
        <v>0</v>
      </c>
      <c r="O24" s="415" t="s">
        <v>331</v>
      </c>
      <c r="P24" s="2101"/>
      <c r="Q24" s="414">
        <f t="shared" si="6"/>
        <v>0</v>
      </c>
      <c r="R24" s="416" t="s">
        <v>331</v>
      </c>
      <c r="S24" s="2101"/>
      <c r="T24" s="414">
        <f t="shared" si="7"/>
        <v>0</v>
      </c>
      <c r="U24" s="416" t="s">
        <v>331</v>
      </c>
      <c r="V24" s="2101"/>
      <c r="W24" s="414">
        <f t="shared" si="8"/>
        <v>0</v>
      </c>
      <c r="X24" s="416" t="s">
        <v>331</v>
      </c>
      <c r="Y24" s="2101"/>
      <c r="Z24" s="414">
        <f t="shared" si="9"/>
        <v>0</v>
      </c>
      <c r="AA24" s="415" t="s">
        <v>331</v>
      </c>
      <c r="AB24" s="2099"/>
      <c r="AC24" s="414">
        <f t="shared" si="10"/>
        <v>0</v>
      </c>
      <c r="AD24" s="415" t="s">
        <v>331</v>
      </c>
      <c r="AE24" s="2099"/>
      <c r="AF24" s="414">
        <f t="shared" si="11"/>
        <v>0</v>
      </c>
      <c r="AG24" s="415" t="s">
        <v>331</v>
      </c>
      <c r="AH24" s="2099"/>
      <c r="AI24" s="414">
        <f t="shared" si="12"/>
        <v>0</v>
      </c>
      <c r="AJ24" s="415" t="s">
        <v>331</v>
      </c>
      <c r="AK24" s="2099"/>
      <c r="AL24" s="414">
        <f t="shared" si="13"/>
        <v>0</v>
      </c>
      <c r="AM24" s="416" t="s">
        <v>331</v>
      </c>
      <c r="AN24" s="2101"/>
      <c r="AO24" s="414">
        <f t="shared" si="14"/>
        <v>0</v>
      </c>
      <c r="AP24" s="415" t="s">
        <v>331</v>
      </c>
      <c r="AQ24" s="2099"/>
      <c r="AR24" s="414">
        <f t="shared" si="15"/>
        <v>0</v>
      </c>
      <c r="AS24" s="415" t="s">
        <v>331</v>
      </c>
      <c r="AT24" s="2099"/>
      <c r="AU24" s="2110">
        <f t="shared" si="16"/>
        <v>0</v>
      </c>
      <c r="AV24" s="2111" t="s">
        <v>331</v>
      </c>
      <c r="AW24" s="2101"/>
      <c r="AX24" s="2110">
        <f t="shared" si="17"/>
        <v>0</v>
      </c>
      <c r="AY24" s="2112" t="s">
        <v>331</v>
      </c>
      <c r="AZ24" s="2099"/>
      <c r="BA24" s="2110">
        <f t="shared" si="18"/>
        <v>0</v>
      </c>
      <c r="BB24" s="2113"/>
      <c r="BC24" s="2099"/>
      <c r="BD24" s="2110">
        <f t="shared" si="19"/>
        <v>0</v>
      </c>
      <c r="BE24" s="2111" t="s">
        <v>331</v>
      </c>
      <c r="BF24" s="2101"/>
      <c r="BG24" s="2110">
        <f t="shared" si="20"/>
        <v>0</v>
      </c>
      <c r="BH24" s="2112" t="s">
        <v>331</v>
      </c>
      <c r="BI24" s="2099"/>
      <c r="BJ24" s="2110">
        <f t="shared" si="21"/>
        <v>0</v>
      </c>
      <c r="BK24" s="2113"/>
      <c r="BL24" s="2114">
        <f t="shared" si="0"/>
        <v>0</v>
      </c>
      <c r="BM24" s="2115">
        <f t="shared" si="1"/>
        <v>0</v>
      </c>
      <c r="BN24" s="2116"/>
    </row>
    <row r="25" spans="1:66" s="368" customFormat="1" ht="25.5" x14ac:dyDescent="0.2">
      <c r="A25" s="399" t="s">
        <v>655</v>
      </c>
      <c r="B25" s="387"/>
      <c r="C25" s="1984"/>
      <c r="D25" s="1812"/>
      <c r="E25" s="414">
        <f t="shared" si="2"/>
        <v>0</v>
      </c>
      <c r="F25" s="435" t="s">
        <v>331</v>
      </c>
      <c r="G25" s="2099"/>
      <c r="H25" s="414">
        <f t="shared" si="3"/>
        <v>0</v>
      </c>
      <c r="I25" s="416" t="s">
        <v>331</v>
      </c>
      <c r="J25" s="2101"/>
      <c r="K25" s="414">
        <f t="shared" si="4"/>
        <v>0</v>
      </c>
      <c r="L25" s="415" t="s">
        <v>331</v>
      </c>
      <c r="M25" s="2099"/>
      <c r="N25" s="414">
        <f t="shared" si="5"/>
        <v>0</v>
      </c>
      <c r="O25" s="415" t="s">
        <v>331</v>
      </c>
      <c r="P25" s="2101"/>
      <c r="Q25" s="414">
        <f t="shared" si="6"/>
        <v>0</v>
      </c>
      <c r="R25" s="416" t="s">
        <v>331</v>
      </c>
      <c r="S25" s="2101"/>
      <c r="T25" s="414">
        <f t="shared" si="7"/>
        <v>0</v>
      </c>
      <c r="U25" s="416" t="s">
        <v>331</v>
      </c>
      <c r="V25" s="2101"/>
      <c r="W25" s="414">
        <f t="shared" si="8"/>
        <v>0</v>
      </c>
      <c r="X25" s="416" t="s">
        <v>331</v>
      </c>
      <c r="Y25" s="2101"/>
      <c r="Z25" s="414">
        <f t="shared" si="9"/>
        <v>0</v>
      </c>
      <c r="AA25" s="415" t="s">
        <v>331</v>
      </c>
      <c r="AB25" s="2099"/>
      <c r="AC25" s="414">
        <f t="shared" si="10"/>
        <v>0</v>
      </c>
      <c r="AD25" s="415" t="s">
        <v>331</v>
      </c>
      <c r="AE25" s="2099"/>
      <c r="AF25" s="414">
        <f t="shared" si="11"/>
        <v>0</v>
      </c>
      <c r="AG25" s="415" t="s">
        <v>331</v>
      </c>
      <c r="AH25" s="2099"/>
      <c r="AI25" s="414">
        <f t="shared" si="12"/>
        <v>0</v>
      </c>
      <c r="AJ25" s="415" t="s">
        <v>331</v>
      </c>
      <c r="AK25" s="2099"/>
      <c r="AL25" s="414">
        <f t="shared" si="13"/>
        <v>0</v>
      </c>
      <c r="AM25" s="416" t="s">
        <v>331</v>
      </c>
      <c r="AN25" s="2101"/>
      <c r="AO25" s="414">
        <f t="shared" si="14"/>
        <v>0</v>
      </c>
      <c r="AP25" s="415" t="s">
        <v>331</v>
      </c>
      <c r="AQ25" s="2099"/>
      <c r="AR25" s="414">
        <f t="shared" si="15"/>
        <v>0</v>
      </c>
      <c r="AS25" s="415" t="s">
        <v>331</v>
      </c>
      <c r="AT25" s="2099"/>
      <c r="AU25" s="2110">
        <f t="shared" si="16"/>
        <v>0</v>
      </c>
      <c r="AV25" s="2111" t="s">
        <v>331</v>
      </c>
      <c r="AW25" s="2101"/>
      <c r="AX25" s="2110">
        <f t="shared" si="17"/>
        <v>0</v>
      </c>
      <c r="AY25" s="2112" t="s">
        <v>331</v>
      </c>
      <c r="AZ25" s="2099"/>
      <c r="BA25" s="2110">
        <f t="shared" si="18"/>
        <v>0</v>
      </c>
      <c r="BB25" s="2113"/>
      <c r="BC25" s="2099"/>
      <c r="BD25" s="2110">
        <f t="shared" si="19"/>
        <v>0</v>
      </c>
      <c r="BE25" s="2111" t="s">
        <v>331</v>
      </c>
      <c r="BF25" s="2101"/>
      <c r="BG25" s="2110">
        <f t="shared" si="20"/>
        <v>0</v>
      </c>
      <c r="BH25" s="2112" t="s">
        <v>331</v>
      </c>
      <c r="BI25" s="2099"/>
      <c r="BJ25" s="2110">
        <f t="shared" si="21"/>
        <v>0</v>
      </c>
      <c r="BK25" s="2113"/>
      <c r="BL25" s="2114">
        <f t="shared" si="0"/>
        <v>0</v>
      </c>
      <c r="BM25" s="2115">
        <f t="shared" si="1"/>
        <v>0</v>
      </c>
      <c r="BN25" s="2116"/>
    </row>
    <row r="26" spans="1:66" s="368" customFormat="1" ht="12.75" x14ac:dyDescent="0.2">
      <c r="A26" s="399" t="s">
        <v>854</v>
      </c>
      <c r="B26" s="387"/>
      <c r="C26" s="1984"/>
      <c r="D26" s="1812"/>
      <c r="E26" s="414">
        <f t="shared" si="2"/>
        <v>0</v>
      </c>
      <c r="F26" s="435" t="s">
        <v>331</v>
      </c>
      <c r="G26" s="2099"/>
      <c r="H26" s="414">
        <f t="shared" si="3"/>
        <v>0</v>
      </c>
      <c r="I26" s="416" t="s">
        <v>331</v>
      </c>
      <c r="J26" s="2101"/>
      <c r="K26" s="414">
        <f t="shared" si="4"/>
        <v>0</v>
      </c>
      <c r="L26" s="415" t="s">
        <v>331</v>
      </c>
      <c r="M26" s="2099"/>
      <c r="N26" s="414">
        <f t="shared" si="5"/>
        <v>0</v>
      </c>
      <c r="O26" s="415" t="s">
        <v>331</v>
      </c>
      <c r="P26" s="2101"/>
      <c r="Q26" s="414">
        <f t="shared" si="6"/>
        <v>0</v>
      </c>
      <c r="R26" s="416" t="s">
        <v>331</v>
      </c>
      <c r="S26" s="2101"/>
      <c r="T26" s="414">
        <f t="shared" si="7"/>
        <v>0</v>
      </c>
      <c r="U26" s="416" t="s">
        <v>331</v>
      </c>
      <c r="V26" s="2101"/>
      <c r="W26" s="414">
        <f t="shared" si="8"/>
        <v>0</v>
      </c>
      <c r="X26" s="416" t="s">
        <v>331</v>
      </c>
      <c r="Y26" s="2101"/>
      <c r="Z26" s="414">
        <f t="shared" si="9"/>
        <v>0</v>
      </c>
      <c r="AA26" s="415" t="s">
        <v>331</v>
      </c>
      <c r="AB26" s="2099"/>
      <c r="AC26" s="414">
        <f t="shared" si="10"/>
        <v>0</v>
      </c>
      <c r="AD26" s="415" t="s">
        <v>331</v>
      </c>
      <c r="AE26" s="2099"/>
      <c r="AF26" s="414">
        <f t="shared" si="11"/>
        <v>0</v>
      </c>
      <c r="AG26" s="415" t="s">
        <v>331</v>
      </c>
      <c r="AH26" s="2099"/>
      <c r="AI26" s="414">
        <f t="shared" si="12"/>
        <v>0</v>
      </c>
      <c r="AJ26" s="415" t="s">
        <v>331</v>
      </c>
      <c r="AK26" s="2099"/>
      <c r="AL26" s="414">
        <f t="shared" si="13"/>
        <v>0</v>
      </c>
      <c r="AM26" s="416" t="s">
        <v>331</v>
      </c>
      <c r="AN26" s="2101"/>
      <c r="AO26" s="414">
        <f t="shared" si="14"/>
        <v>0</v>
      </c>
      <c r="AP26" s="415" t="s">
        <v>331</v>
      </c>
      <c r="AQ26" s="2099"/>
      <c r="AR26" s="414">
        <f t="shared" si="15"/>
        <v>0</v>
      </c>
      <c r="AS26" s="415" t="s">
        <v>331</v>
      </c>
      <c r="AT26" s="2099"/>
      <c r="AU26" s="2110">
        <f t="shared" si="16"/>
        <v>0</v>
      </c>
      <c r="AV26" s="2111" t="s">
        <v>331</v>
      </c>
      <c r="AW26" s="2101"/>
      <c r="AX26" s="2110">
        <f t="shared" si="17"/>
        <v>0</v>
      </c>
      <c r="AY26" s="2112" t="s">
        <v>331</v>
      </c>
      <c r="AZ26" s="2099"/>
      <c r="BA26" s="2110">
        <f t="shared" si="18"/>
        <v>0</v>
      </c>
      <c r="BB26" s="2113"/>
      <c r="BC26" s="2099"/>
      <c r="BD26" s="2110">
        <f t="shared" si="19"/>
        <v>0</v>
      </c>
      <c r="BE26" s="2111" t="s">
        <v>331</v>
      </c>
      <c r="BF26" s="2101"/>
      <c r="BG26" s="2110">
        <f t="shared" si="20"/>
        <v>0</v>
      </c>
      <c r="BH26" s="2112" t="s">
        <v>331</v>
      </c>
      <c r="BI26" s="2099"/>
      <c r="BJ26" s="2110">
        <f t="shared" si="21"/>
        <v>0</v>
      </c>
      <c r="BK26" s="2113"/>
      <c r="BL26" s="2114">
        <f t="shared" si="0"/>
        <v>0</v>
      </c>
      <c r="BM26" s="2115">
        <f t="shared" si="1"/>
        <v>0</v>
      </c>
      <c r="BN26" s="2116"/>
    </row>
    <row r="27" spans="1:66" s="368" customFormat="1" ht="25.5" x14ac:dyDescent="0.2">
      <c r="A27" s="399" t="s">
        <v>656</v>
      </c>
      <c r="B27" s="387"/>
      <c r="C27" s="1984"/>
      <c r="D27" s="1812"/>
      <c r="E27" s="414">
        <f t="shared" si="2"/>
        <v>0</v>
      </c>
      <c r="F27" s="435" t="s">
        <v>331</v>
      </c>
      <c r="G27" s="2099"/>
      <c r="H27" s="414">
        <f t="shared" si="3"/>
        <v>0</v>
      </c>
      <c r="I27" s="416" t="s">
        <v>331</v>
      </c>
      <c r="J27" s="2101"/>
      <c r="K27" s="414">
        <f t="shared" si="4"/>
        <v>0</v>
      </c>
      <c r="L27" s="415" t="s">
        <v>331</v>
      </c>
      <c r="M27" s="2099"/>
      <c r="N27" s="414">
        <f t="shared" si="5"/>
        <v>0</v>
      </c>
      <c r="O27" s="415" t="s">
        <v>331</v>
      </c>
      <c r="P27" s="2101"/>
      <c r="Q27" s="414">
        <f t="shared" si="6"/>
        <v>0</v>
      </c>
      <c r="R27" s="416" t="s">
        <v>331</v>
      </c>
      <c r="S27" s="2101"/>
      <c r="T27" s="414">
        <f t="shared" si="7"/>
        <v>0</v>
      </c>
      <c r="U27" s="416" t="s">
        <v>331</v>
      </c>
      <c r="V27" s="2101"/>
      <c r="W27" s="414">
        <f t="shared" si="8"/>
        <v>0</v>
      </c>
      <c r="X27" s="416" t="s">
        <v>331</v>
      </c>
      <c r="Y27" s="2101"/>
      <c r="Z27" s="414">
        <f t="shared" si="9"/>
        <v>0</v>
      </c>
      <c r="AA27" s="415" t="s">
        <v>331</v>
      </c>
      <c r="AB27" s="2099"/>
      <c r="AC27" s="414">
        <f t="shared" si="10"/>
        <v>0</v>
      </c>
      <c r="AD27" s="415" t="s">
        <v>331</v>
      </c>
      <c r="AE27" s="2099"/>
      <c r="AF27" s="414">
        <f t="shared" si="11"/>
        <v>0</v>
      </c>
      <c r="AG27" s="415" t="s">
        <v>331</v>
      </c>
      <c r="AH27" s="2099"/>
      <c r="AI27" s="414">
        <f t="shared" si="12"/>
        <v>0</v>
      </c>
      <c r="AJ27" s="415" t="s">
        <v>331</v>
      </c>
      <c r="AK27" s="2099"/>
      <c r="AL27" s="414">
        <f t="shared" si="13"/>
        <v>0</v>
      </c>
      <c r="AM27" s="416" t="s">
        <v>331</v>
      </c>
      <c r="AN27" s="2101"/>
      <c r="AO27" s="414">
        <f t="shared" si="14"/>
        <v>0</v>
      </c>
      <c r="AP27" s="415" t="s">
        <v>331</v>
      </c>
      <c r="AQ27" s="2099"/>
      <c r="AR27" s="414">
        <f t="shared" si="15"/>
        <v>0</v>
      </c>
      <c r="AS27" s="415" t="s">
        <v>331</v>
      </c>
      <c r="AT27" s="2099"/>
      <c r="AU27" s="2110">
        <f t="shared" si="16"/>
        <v>0</v>
      </c>
      <c r="AV27" s="2111" t="s">
        <v>331</v>
      </c>
      <c r="AW27" s="2101"/>
      <c r="AX27" s="2110">
        <f t="shared" si="17"/>
        <v>0</v>
      </c>
      <c r="AY27" s="2112" t="s">
        <v>331</v>
      </c>
      <c r="AZ27" s="2099"/>
      <c r="BA27" s="2110">
        <f t="shared" si="18"/>
        <v>0</v>
      </c>
      <c r="BB27" s="2113"/>
      <c r="BC27" s="2099"/>
      <c r="BD27" s="2110">
        <f t="shared" si="19"/>
        <v>0</v>
      </c>
      <c r="BE27" s="2111" t="s">
        <v>331</v>
      </c>
      <c r="BF27" s="2101"/>
      <c r="BG27" s="2110">
        <f t="shared" si="20"/>
        <v>0</v>
      </c>
      <c r="BH27" s="2112" t="s">
        <v>331</v>
      </c>
      <c r="BI27" s="2099"/>
      <c r="BJ27" s="2110">
        <f t="shared" si="21"/>
        <v>0</v>
      </c>
      <c r="BK27" s="2113"/>
      <c r="BL27" s="2114">
        <f t="shared" si="0"/>
        <v>0</v>
      </c>
      <c r="BM27" s="2115">
        <f t="shared" si="1"/>
        <v>0</v>
      </c>
      <c r="BN27" s="2116"/>
    </row>
    <row r="28" spans="1:66" s="368" customFormat="1" ht="12.75" x14ac:dyDescent="0.2">
      <c r="A28" s="1813" t="s">
        <v>611</v>
      </c>
      <c r="B28" s="387"/>
      <c r="C28" s="1984">
        <v>1</v>
      </c>
      <c r="D28" s="1812">
        <v>43121</v>
      </c>
      <c r="E28" s="414">
        <f t="shared" si="2"/>
        <v>43121</v>
      </c>
      <c r="F28" s="435" t="s">
        <v>331</v>
      </c>
      <c r="G28" s="1814">
        <v>4194</v>
      </c>
      <c r="H28" s="414">
        <f t="shared" si="3"/>
        <v>4194</v>
      </c>
      <c r="I28" s="416" t="s">
        <v>331</v>
      </c>
      <c r="J28" s="1815"/>
      <c r="K28" s="414">
        <f t="shared" si="4"/>
        <v>0</v>
      </c>
      <c r="L28" s="415" t="s">
        <v>331</v>
      </c>
      <c r="M28" s="1814"/>
      <c r="N28" s="414">
        <f t="shared" si="5"/>
        <v>0</v>
      </c>
      <c r="O28" s="415" t="s">
        <v>331</v>
      </c>
      <c r="P28" s="1815"/>
      <c r="Q28" s="414">
        <f t="shared" si="6"/>
        <v>0</v>
      </c>
      <c r="R28" s="416" t="s">
        <v>331</v>
      </c>
      <c r="S28" s="1815"/>
      <c r="T28" s="414">
        <f t="shared" si="7"/>
        <v>0</v>
      </c>
      <c r="U28" s="416" t="s">
        <v>331</v>
      </c>
      <c r="V28" s="1815"/>
      <c r="W28" s="414">
        <f t="shared" si="8"/>
        <v>0</v>
      </c>
      <c r="X28" s="416" t="s">
        <v>331</v>
      </c>
      <c r="Y28" s="1815"/>
      <c r="Z28" s="414">
        <f t="shared" si="9"/>
        <v>0</v>
      </c>
      <c r="AA28" s="415" t="s">
        <v>331</v>
      </c>
      <c r="AB28" s="1814"/>
      <c r="AC28" s="414">
        <f t="shared" si="10"/>
        <v>0</v>
      </c>
      <c r="AD28" s="415" t="s">
        <v>331</v>
      </c>
      <c r="AE28" s="1814"/>
      <c r="AF28" s="414">
        <f t="shared" si="11"/>
        <v>0</v>
      </c>
      <c r="AG28" s="415" t="s">
        <v>331</v>
      </c>
      <c r="AH28" s="1814"/>
      <c r="AI28" s="414">
        <f t="shared" si="12"/>
        <v>0</v>
      </c>
      <c r="AJ28" s="415" t="s">
        <v>331</v>
      </c>
      <c r="AK28" s="1814"/>
      <c r="AL28" s="414">
        <f t="shared" si="13"/>
        <v>0</v>
      </c>
      <c r="AM28" s="416" t="s">
        <v>331</v>
      </c>
      <c r="AN28" s="1815"/>
      <c r="AO28" s="414">
        <f t="shared" si="14"/>
        <v>0</v>
      </c>
      <c r="AP28" s="415" t="s">
        <v>331</v>
      </c>
      <c r="AQ28" s="1814"/>
      <c r="AR28" s="414">
        <f t="shared" si="15"/>
        <v>0</v>
      </c>
      <c r="AS28" s="415" t="s">
        <v>331</v>
      </c>
      <c r="AT28" s="1814"/>
      <c r="AU28" s="414">
        <f t="shared" si="16"/>
        <v>0</v>
      </c>
      <c r="AV28" s="416" t="s">
        <v>331</v>
      </c>
      <c r="AW28" s="1815"/>
      <c r="AX28" s="414">
        <f t="shared" si="17"/>
        <v>0</v>
      </c>
      <c r="AY28" s="415" t="s">
        <v>331</v>
      </c>
      <c r="AZ28" s="1814"/>
      <c r="BA28" s="414">
        <f t="shared" si="18"/>
        <v>0</v>
      </c>
      <c r="BB28" s="417"/>
      <c r="BC28" s="1814"/>
      <c r="BD28" s="414">
        <f t="shared" si="19"/>
        <v>0</v>
      </c>
      <c r="BE28" s="416" t="s">
        <v>331</v>
      </c>
      <c r="BF28" s="1815"/>
      <c r="BG28" s="414">
        <f t="shared" si="20"/>
        <v>0</v>
      </c>
      <c r="BH28" s="415" t="s">
        <v>331</v>
      </c>
      <c r="BI28" s="1814"/>
      <c r="BJ28" s="414">
        <f t="shared" si="21"/>
        <v>0</v>
      </c>
      <c r="BK28" s="417"/>
      <c r="BL28" s="418">
        <f t="shared" si="0"/>
        <v>47315</v>
      </c>
      <c r="BM28" s="419">
        <f t="shared" si="1"/>
        <v>47315</v>
      </c>
      <c r="BN28" s="420"/>
    </row>
    <row r="29" spans="1:66" s="368" customFormat="1" ht="12.75" x14ac:dyDescent="0.2">
      <c r="A29" s="1813" t="s">
        <v>612</v>
      </c>
      <c r="B29" s="387"/>
      <c r="C29" s="1984"/>
      <c r="D29" s="1812"/>
      <c r="E29" s="414">
        <f t="shared" si="2"/>
        <v>0</v>
      </c>
      <c r="F29" s="435" t="s">
        <v>331</v>
      </c>
      <c r="G29" s="1814"/>
      <c r="H29" s="414">
        <f t="shared" si="3"/>
        <v>0</v>
      </c>
      <c r="I29" s="416" t="s">
        <v>331</v>
      </c>
      <c r="J29" s="1815"/>
      <c r="K29" s="414">
        <f t="shared" si="4"/>
        <v>0</v>
      </c>
      <c r="L29" s="415" t="s">
        <v>331</v>
      </c>
      <c r="M29" s="1814"/>
      <c r="N29" s="414">
        <f t="shared" si="5"/>
        <v>0</v>
      </c>
      <c r="O29" s="415" t="s">
        <v>331</v>
      </c>
      <c r="P29" s="1815"/>
      <c r="Q29" s="414">
        <f t="shared" si="6"/>
        <v>0</v>
      </c>
      <c r="R29" s="416" t="s">
        <v>331</v>
      </c>
      <c r="S29" s="1815"/>
      <c r="T29" s="414">
        <f t="shared" si="7"/>
        <v>0</v>
      </c>
      <c r="U29" s="416" t="s">
        <v>331</v>
      </c>
      <c r="V29" s="1815"/>
      <c r="W29" s="414">
        <f t="shared" si="8"/>
        <v>0</v>
      </c>
      <c r="X29" s="416" t="s">
        <v>331</v>
      </c>
      <c r="Y29" s="1815"/>
      <c r="Z29" s="414">
        <f t="shared" si="9"/>
        <v>0</v>
      </c>
      <c r="AA29" s="415" t="s">
        <v>331</v>
      </c>
      <c r="AB29" s="1814"/>
      <c r="AC29" s="414">
        <f t="shared" si="10"/>
        <v>0</v>
      </c>
      <c r="AD29" s="415" t="s">
        <v>331</v>
      </c>
      <c r="AE29" s="1814"/>
      <c r="AF29" s="414">
        <f t="shared" si="11"/>
        <v>0</v>
      </c>
      <c r="AG29" s="415" t="s">
        <v>331</v>
      </c>
      <c r="AH29" s="1814"/>
      <c r="AI29" s="414">
        <f t="shared" si="12"/>
        <v>0</v>
      </c>
      <c r="AJ29" s="415" t="s">
        <v>331</v>
      </c>
      <c r="AK29" s="1814"/>
      <c r="AL29" s="414">
        <f t="shared" si="13"/>
        <v>0</v>
      </c>
      <c r="AM29" s="416" t="s">
        <v>331</v>
      </c>
      <c r="AN29" s="1815"/>
      <c r="AO29" s="414">
        <f t="shared" si="14"/>
        <v>0</v>
      </c>
      <c r="AP29" s="415" t="s">
        <v>331</v>
      </c>
      <c r="AQ29" s="1814"/>
      <c r="AR29" s="414">
        <f t="shared" si="15"/>
        <v>0</v>
      </c>
      <c r="AS29" s="415" t="s">
        <v>331</v>
      </c>
      <c r="AT29" s="1814"/>
      <c r="AU29" s="414">
        <f t="shared" si="16"/>
        <v>0</v>
      </c>
      <c r="AV29" s="416" t="s">
        <v>331</v>
      </c>
      <c r="AW29" s="1815"/>
      <c r="AX29" s="414">
        <f t="shared" si="17"/>
        <v>0</v>
      </c>
      <c r="AY29" s="415" t="s">
        <v>331</v>
      </c>
      <c r="AZ29" s="1814"/>
      <c r="BA29" s="414">
        <f t="shared" si="18"/>
        <v>0</v>
      </c>
      <c r="BB29" s="417"/>
      <c r="BC29" s="1814"/>
      <c r="BD29" s="414">
        <f t="shared" si="19"/>
        <v>0</v>
      </c>
      <c r="BE29" s="416" t="s">
        <v>331</v>
      </c>
      <c r="BF29" s="1815"/>
      <c r="BG29" s="414">
        <f t="shared" si="20"/>
        <v>0</v>
      </c>
      <c r="BH29" s="415" t="s">
        <v>331</v>
      </c>
      <c r="BI29" s="1814"/>
      <c r="BJ29" s="414">
        <f t="shared" si="21"/>
        <v>0</v>
      </c>
      <c r="BK29" s="417"/>
      <c r="BL29" s="418">
        <f t="shared" si="0"/>
        <v>0</v>
      </c>
      <c r="BM29" s="419">
        <f t="shared" si="1"/>
        <v>0</v>
      </c>
      <c r="BN29" s="420"/>
    </row>
    <row r="30" spans="1:66" s="368" customFormat="1" ht="12.75" x14ac:dyDescent="0.2">
      <c r="A30" s="399" t="s">
        <v>645</v>
      </c>
      <c r="B30" s="387"/>
      <c r="C30" s="1984"/>
      <c r="D30" s="2097"/>
      <c r="E30" s="414">
        <f t="shared" si="2"/>
        <v>0</v>
      </c>
      <c r="F30" s="435" t="s">
        <v>331</v>
      </c>
      <c r="G30" s="1814"/>
      <c r="H30" s="414">
        <f t="shared" si="3"/>
        <v>0</v>
      </c>
      <c r="I30" s="416" t="s">
        <v>331</v>
      </c>
      <c r="J30" s="1815"/>
      <c r="K30" s="414">
        <f t="shared" si="4"/>
        <v>0</v>
      </c>
      <c r="L30" s="415" t="s">
        <v>331</v>
      </c>
      <c r="M30" s="1814"/>
      <c r="N30" s="414">
        <f t="shared" si="5"/>
        <v>0</v>
      </c>
      <c r="O30" s="415" t="s">
        <v>331</v>
      </c>
      <c r="P30" s="1815"/>
      <c r="Q30" s="414">
        <f t="shared" si="6"/>
        <v>0</v>
      </c>
      <c r="R30" s="416" t="s">
        <v>331</v>
      </c>
      <c r="S30" s="1815"/>
      <c r="T30" s="414">
        <f t="shared" si="7"/>
        <v>0</v>
      </c>
      <c r="U30" s="416" t="s">
        <v>331</v>
      </c>
      <c r="V30" s="1815"/>
      <c r="W30" s="414">
        <f t="shared" si="8"/>
        <v>0</v>
      </c>
      <c r="X30" s="416" t="s">
        <v>331</v>
      </c>
      <c r="Y30" s="1815"/>
      <c r="Z30" s="414">
        <f t="shared" si="9"/>
        <v>0</v>
      </c>
      <c r="AA30" s="415" t="s">
        <v>331</v>
      </c>
      <c r="AB30" s="1814"/>
      <c r="AC30" s="414">
        <f t="shared" si="10"/>
        <v>0</v>
      </c>
      <c r="AD30" s="415" t="s">
        <v>331</v>
      </c>
      <c r="AE30" s="1814"/>
      <c r="AF30" s="414">
        <f t="shared" si="11"/>
        <v>0</v>
      </c>
      <c r="AG30" s="415" t="s">
        <v>331</v>
      </c>
      <c r="AH30" s="1814"/>
      <c r="AI30" s="414">
        <f t="shared" si="12"/>
        <v>0</v>
      </c>
      <c r="AJ30" s="415" t="s">
        <v>331</v>
      </c>
      <c r="AK30" s="1814"/>
      <c r="AL30" s="414">
        <f t="shared" si="13"/>
        <v>0</v>
      </c>
      <c r="AM30" s="416" t="s">
        <v>331</v>
      </c>
      <c r="AN30" s="1815"/>
      <c r="AO30" s="414">
        <f t="shared" si="14"/>
        <v>0</v>
      </c>
      <c r="AP30" s="415" t="s">
        <v>331</v>
      </c>
      <c r="AQ30" s="1814"/>
      <c r="AR30" s="414">
        <f t="shared" si="15"/>
        <v>0</v>
      </c>
      <c r="AS30" s="415" t="s">
        <v>331</v>
      </c>
      <c r="AT30" s="1814"/>
      <c r="AU30" s="414">
        <f t="shared" si="16"/>
        <v>0</v>
      </c>
      <c r="AV30" s="416" t="s">
        <v>331</v>
      </c>
      <c r="AW30" s="1815"/>
      <c r="AX30" s="414">
        <f t="shared" si="17"/>
        <v>0</v>
      </c>
      <c r="AY30" s="415" t="s">
        <v>331</v>
      </c>
      <c r="AZ30" s="1814"/>
      <c r="BA30" s="414">
        <f t="shared" si="18"/>
        <v>0</v>
      </c>
      <c r="BB30" s="417"/>
      <c r="BC30" s="1814"/>
      <c r="BD30" s="414">
        <f t="shared" si="19"/>
        <v>0</v>
      </c>
      <c r="BE30" s="416" t="s">
        <v>331</v>
      </c>
      <c r="BF30" s="1815"/>
      <c r="BG30" s="414">
        <f t="shared" si="20"/>
        <v>0</v>
      </c>
      <c r="BH30" s="415" t="s">
        <v>331</v>
      </c>
      <c r="BI30" s="1814"/>
      <c r="BJ30" s="414">
        <f t="shared" si="21"/>
        <v>0</v>
      </c>
      <c r="BK30" s="417"/>
      <c r="BL30" s="418">
        <f t="shared" si="0"/>
        <v>0</v>
      </c>
      <c r="BM30" s="419">
        <f t="shared" si="1"/>
        <v>0</v>
      </c>
      <c r="BN30" s="420"/>
    </row>
    <row r="31" spans="1:66" s="368" customFormat="1" ht="25.5" x14ac:dyDescent="0.2">
      <c r="A31" s="399" t="s">
        <v>657</v>
      </c>
      <c r="B31" s="387"/>
      <c r="C31" s="1984"/>
      <c r="D31" s="2097"/>
      <c r="E31" s="414">
        <f t="shared" si="2"/>
        <v>0</v>
      </c>
      <c r="F31" s="435" t="s">
        <v>331</v>
      </c>
      <c r="G31" s="1814"/>
      <c r="H31" s="414">
        <f t="shared" si="3"/>
        <v>0</v>
      </c>
      <c r="I31" s="416" t="s">
        <v>331</v>
      </c>
      <c r="J31" s="1815"/>
      <c r="K31" s="414">
        <f t="shared" si="4"/>
        <v>0</v>
      </c>
      <c r="L31" s="415" t="s">
        <v>331</v>
      </c>
      <c r="M31" s="1814"/>
      <c r="N31" s="414">
        <f t="shared" si="5"/>
        <v>0</v>
      </c>
      <c r="O31" s="415" t="s">
        <v>331</v>
      </c>
      <c r="P31" s="1815"/>
      <c r="Q31" s="414">
        <f t="shared" si="6"/>
        <v>0</v>
      </c>
      <c r="R31" s="416" t="s">
        <v>331</v>
      </c>
      <c r="S31" s="1815"/>
      <c r="T31" s="414">
        <f t="shared" si="7"/>
        <v>0</v>
      </c>
      <c r="U31" s="416" t="s">
        <v>331</v>
      </c>
      <c r="V31" s="1815"/>
      <c r="W31" s="414">
        <f t="shared" si="8"/>
        <v>0</v>
      </c>
      <c r="X31" s="416" t="s">
        <v>331</v>
      </c>
      <c r="Y31" s="1815"/>
      <c r="Z31" s="414">
        <f t="shared" si="9"/>
        <v>0</v>
      </c>
      <c r="AA31" s="415" t="s">
        <v>331</v>
      </c>
      <c r="AB31" s="1814"/>
      <c r="AC31" s="414">
        <f t="shared" si="10"/>
        <v>0</v>
      </c>
      <c r="AD31" s="415" t="s">
        <v>331</v>
      </c>
      <c r="AE31" s="1814"/>
      <c r="AF31" s="414">
        <f t="shared" si="11"/>
        <v>0</v>
      </c>
      <c r="AG31" s="415" t="s">
        <v>331</v>
      </c>
      <c r="AH31" s="1814"/>
      <c r="AI31" s="414">
        <f t="shared" si="12"/>
        <v>0</v>
      </c>
      <c r="AJ31" s="415" t="s">
        <v>331</v>
      </c>
      <c r="AK31" s="1814"/>
      <c r="AL31" s="414">
        <f t="shared" si="13"/>
        <v>0</v>
      </c>
      <c r="AM31" s="416" t="s">
        <v>331</v>
      </c>
      <c r="AN31" s="1815"/>
      <c r="AO31" s="414">
        <f t="shared" si="14"/>
        <v>0</v>
      </c>
      <c r="AP31" s="415" t="s">
        <v>331</v>
      </c>
      <c r="AQ31" s="1814"/>
      <c r="AR31" s="414">
        <f t="shared" si="15"/>
        <v>0</v>
      </c>
      <c r="AS31" s="415" t="s">
        <v>331</v>
      </c>
      <c r="AT31" s="1814"/>
      <c r="AU31" s="414">
        <f t="shared" si="16"/>
        <v>0</v>
      </c>
      <c r="AV31" s="416" t="s">
        <v>331</v>
      </c>
      <c r="AW31" s="1815"/>
      <c r="AX31" s="414">
        <f t="shared" si="17"/>
        <v>0</v>
      </c>
      <c r="AY31" s="415" t="s">
        <v>331</v>
      </c>
      <c r="AZ31" s="1814"/>
      <c r="BA31" s="414">
        <f t="shared" si="18"/>
        <v>0</v>
      </c>
      <c r="BB31" s="417"/>
      <c r="BC31" s="1814"/>
      <c r="BD31" s="414">
        <f t="shared" si="19"/>
        <v>0</v>
      </c>
      <c r="BE31" s="416" t="s">
        <v>331</v>
      </c>
      <c r="BF31" s="1815"/>
      <c r="BG31" s="414">
        <f t="shared" si="20"/>
        <v>0</v>
      </c>
      <c r="BH31" s="415" t="s">
        <v>331</v>
      </c>
      <c r="BI31" s="1814"/>
      <c r="BJ31" s="414">
        <f t="shared" si="21"/>
        <v>0</v>
      </c>
      <c r="BK31" s="417"/>
      <c r="BL31" s="418">
        <f t="shared" si="0"/>
        <v>0</v>
      </c>
      <c r="BM31" s="419">
        <f t="shared" si="1"/>
        <v>0</v>
      </c>
      <c r="BN31" s="420"/>
    </row>
    <row r="32" spans="1:66" s="368" customFormat="1" ht="25.5" x14ac:dyDescent="0.2">
      <c r="A32" s="399" t="s">
        <v>1069</v>
      </c>
      <c r="B32" s="387"/>
      <c r="C32" s="1984"/>
      <c r="D32" s="2097"/>
      <c r="E32" s="414">
        <f t="shared" si="2"/>
        <v>0</v>
      </c>
      <c r="F32" s="435" t="s">
        <v>331</v>
      </c>
      <c r="G32" s="1814"/>
      <c r="H32" s="414">
        <f t="shared" si="3"/>
        <v>0</v>
      </c>
      <c r="I32" s="416" t="s">
        <v>331</v>
      </c>
      <c r="J32" s="1815"/>
      <c r="K32" s="414">
        <f t="shared" si="4"/>
        <v>0</v>
      </c>
      <c r="L32" s="415" t="s">
        <v>331</v>
      </c>
      <c r="M32" s="1814"/>
      <c r="N32" s="414">
        <f t="shared" si="5"/>
        <v>0</v>
      </c>
      <c r="O32" s="415" t="s">
        <v>331</v>
      </c>
      <c r="P32" s="1815"/>
      <c r="Q32" s="414">
        <f t="shared" si="6"/>
        <v>0</v>
      </c>
      <c r="R32" s="416" t="s">
        <v>331</v>
      </c>
      <c r="S32" s="1815"/>
      <c r="T32" s="414">
        <f t="shared" si="7"/>
        <v>0</v>
      </c>
      <c r="U32" s="416" t="s">
        <v>331</v>
      </c>
      <c r="V32" s="1815"/>
      <c r="W32" s="414">
        <f t="shared" si="8"/>
        <v>0</v>
      </c>
      <c r="X32" s="416" t="s">
        <v>331</v>
      </c>
      <c r="Y32" s="1815"/>
      <c r="Z32" s="414">
        <f t="shared" si="9"/>
        <v>0</v>
      </c>
      <c r="AA32" s="415" t="s">
        <v>331</v>
      </c>
      <c r="AB32" s="1814"/>
      <c r="AC32" s="414">
        <f t="shared" si="10"/>
        <v>0</v>
      </c>
      <c r="AD32" s="415" t="s">
        <v>331</v>
      </c>
      <c r="AE32" s="1814"/>
      <c r="AF32" s="414">
        <f t="shared" si="11"/>
        <v>0</v>
      </c>
      <c r="AG32" s="415" t="s">
        <v>331</v>
      </c>
      <c r="AH32" s="1814"/>
      <c r="AI32" s="414">
        <f t="shared" si="12"/>
        <v>0</v>
      </c>
      <c r="AJ32" s="415" t="s">
        <v>331</v>
      </c>
      <c r="AK32" s="1814"/>
      <c r="AL32" s="414">
        <f t="shared" si="13"/>
        <v>0</v>
      </c>
      <c r="AM32" s="416" t="s">
        <v>331</v>
      </c>
      <c r="AN32" s="1815"/>
      <c r="AO32" s="414">
        <f t="shared" si="14"/>
        <v>0</v>
      </c>
      <c r="AP32" s="415" t="s">
        <v>331</v>
      </c>
      <c r="AQ32" s="1814"/>
      <c r="AR32" s="414">
        <f t="shared" si="15"/>
        <v>0</v>
      </c>
      <c r="AS32" s="415" t="s">
        <v>331</v>
      </c>
      <c r="AT32" s="1814"/>
      <c r="AU32" s="414">
        <f t="shared" si="16"/>
        <v>0</v>
      </c>
      <c r="AV32" s="416" t="s">
        <v>331</v>
      </c>
      <c r="AW32" s="1815"/>
      <c r="AX32" s="414">
        <f t="shared" si="17"/>
        <v>0</v>
      </c>
      <c r="AY32" s="415" t="s">
        <v>331</v>
      </c>
      <c r="AZ32" s="1814"/>
      <c r="BA32" s="414">
        <f t="shared" si="18"/>
        <v>0</v>
      </c>
      <c r="BB32" s="417"/>
      <c r="BC32" s="1814"/>
      <c r="BD32" s="414">
        <f t="shared" si="19"/>
        <v>0</v>
      </c>
      <c r="BE32" s="416" t="s">
        <v>331</v>
      </c>
      <c r="BF32" s="1815"/>
      <c r="BG32" s="414">
        <f t="shared" si="20"/>
        <v>0</v>
      </c>
      <c r="BH32" s="415" t="s">
        <v>331</v>
      </c>
      <c r="BI32" s="1814"/>
      <c r="BJ32" s="414">
        <f t="shared" si="21"/>
        <v>0</v>
      </c>
      <c r="BK32" s="417"/>
      <c r="BL32" s="418">
        <f t="shared" si="0"/>
        <v>0</v>
      </c>
      <c r="BM32" s="419">
        <f t="shared" si="1"/>
        <v>0</v>
      </c>
      <c r="BN32" s="420"/>
    </row>
    <row r="33" spans="1:66" s="368" customFormat="1" ht="25.5" x14ac:dyDescent="0.2">
      <c r="A33" s="399" t="s">
        <v>658</v>
      </c>
      <c r="B33" s="387"/>
      <c r="C33" s="1984"/>
      <c r="D33" s="2097"/>
      <c r="E33" s="414">
        <f t="shared" si="2"/>
        <v>0</v>
      </c>
      <c r="F33" s="435" t="s">
        <v>331</v>
      </c>
      <c r="G33" s="1814"/>
      <c r="H33" s="414">
        <f t="shared" si="3"/>
        <v>0</v>
      </c>
      <c r="I33" s="416" t="s">
        <v>331</v>
      </c>
      <c r="J33" s="1815"/>
      <c r="K33" s="414">
        <f t="shared" si="4"/>
        <v>0</v>
      </c>
      <c r="L33" s="415" t="s">
        <v>331</v>
      </c>
      <c r="M33" s="1814"/>
      <c r="N33" s="414">
        <f t="shared" si="5"/>
        <v>0</v>
      </c>
      <c r="O33" s="415" t="s">
        <v>331</v>
      </c>
      <c r="P33" s="1815"/>
      <c r="Q33" s="414">
        <f t="shared" si="6"/>
        <v>0</v>
      </c>
      <c r="R33" s="416" t="s">
        <v>331</v>
      </c>
      <c r="S33" s="1815"/>
      <c r="T33" s="414">
        <f t="shared" si="7"/>
        <v>0</v>
      </c>
      <c r="U33" s="416" t="s">
        <v>331</v>
      </c>
      <c r="V33" s="1815"/>
      <c r="W33" s="414">
        <f t="shared" si="8"/>
        <v>0</v>
      </c>
      <c r="X33" s="416" t="s">
        <v>331</v>
      </c>
      <c r="Y33" s="1815"/>
      <c r="Z33" s="414">
        <f t="shared" si="9"/>
        <v>0</v>
      </c>
      <c r="AA33" s="415" t="s">
        <v>331</v>
      </c>
      <c r="AB33" s="1814"/>
      <c r="AC33" s="414">
        <f t="shared" si="10"/>
        <v>0</v>
      </c>
      <c r="AD33" s="415" t="s">
        <v>331</v>
      </c>
      <c r="AE33" s="1814"/>
      <c r="AF33" s="414">
        <f t="shared" si="11"/>
        <v>0</v>
      </c>
      <c r="AG33" s="415" t="s">
        <v>331</v>
      </c>
      <c r="AH33" s="1814"/>
      <c r="AI33" s="414">
        <f t="shared" si="12"/>
        <v>0</v>
      </c>
      <c r="AJ33" s="415" t="s">
        <v>331</v>
      </c>
      <c r="AK33" s="1814"/>
      <c r="AL33" s="414">
        <f t="shared" si="13"/>
        <v>0</v>
      </c>
      <c r="AM33" s="416" t="s">
        <v>331</v>
      </c>
      <c r="AN33" s="1815"/>
      <c r="AO33" s="414">
        <f t="shared" si="14"/>
        <v>0</v>
      </c>
      <c r="AP33" s="415" t="s">
        <v>331</v>
      </c>
      <c r="AQ33" s="1814"/>
      <c r="AR33" s="414">
        <f t="shared" si="15"/>
        <v>0</v>
      </c>
      <c r="AS33" s="415" t="s">
        <v>331</v>
      </c>
      <c r="AT33" s="1814"/>
      <c r="AU33" s="414">
        <f t="shared" si="16"/>
        <v>0</v>
      </c>
      <c r="AV33" s="416" t="s">
        <v>331</v>
      </c>
      <c r="AW33" s="1815"/>
      <c r="AX33" s="414">
        <f t="shared" si="17"/>
        <v>0</v>
      </c>
      <c r="AY33" s="415" t="s">
        <v>331</v>
      </c>
      <c r="AZ33" s="1814"/>
      <c r="BA33" s="414">
        <f t="shared" si="18"/>
        <v>0</v>
      </c>
      <c r="BB33" s="417"/>
      <c r="BC33" s="1814"/>
      <c r="BD33" s="414">
        <f t="shared" si="19"/>
        <v>0</v>
      </c>
      <c r="BE33" s="416" t="s">
        <v>331</v>
      </c>
      <c r="BF33" s="1815"/>
      <c r="BG33" s="414">
        <f t="shared" si="20"/>
        <v>0</v>
      </c>
      <c r="BH33" s="415" t="s">
        <v>331</v>
      </c>
      <c r="BI33" s="1814"/>
      <c r="BJ33" s="414">
        <f t="shared" si="21"/>
        <v>0</v>
      </c>
      <c r="BK33" s="417"/>
      <c r="BL33" s="418">
        <f t="shared" si="0"/>
        <v>0</v>
      </c>
      <c r="BM33" s="419">
        <f t="shared" si="1"/>
        <v>0</v>
      </c>
      <c r="BN33" s="420"/>
    </row>
    <row r="34" spans="1:66" s="368" customFormat="1" ht="12.75" x14ac:dyDescent="0.2">
      <c r="A34" s="1813" t="s">
        <v>1795</v>
      </c>
      <c r="B34" s="387"/>
      <c r="C34" s="1984">
        <v>1.57</v>
      </c>
      <c r="D34" s="1812"/>
      <c r="E34" s="414">
        <f t="shared" si="2"/>
        <v>0</v>
      </c>
      <c r="F34" s="435" t="s">
        <v>331</v>
      </c>
      <c r="G34" s="1814"/>
      <c r="H34" s="414">
        <f t="shared" si="3"/>
        <v>0</v>
      </c>
      <c r="I34" s="416" t="s">
        <v>331</v>
      </c>
      <c r="J34" s="1815">
        <v>500</v>
      </c>
      <c r="K34" s="414">
        <f t="shared" si="4"/>
        <v>785</v>
      </c>
      <c r="L34" s="415" t="s">
        <v>331</v>
      </c>
      <c r="M34" s="1814"/>
      <c r="N34" s="414">
        <f t="shared" si="5"/>
        <v>0</v>
      </c>
      <c r="O34" s="415" t="s">
        <v>331</v>
      </c>
      <c r="P34" s="1815"/>
      <c r="Q34" s="414">
        <f t="shared" si="6"/>
        <v>0</v>
      </c>
      <c r="R34" s="416" t="s">
        <v>331</v>
      </c>
      <c r="S34" s="1815"/>
      <c r="T34" s="414">
        <f t="shared" si="7"/>
        <v>0</v>
      </c>
      <c r="U34" s="416" t="s">
        <v>331</v>
      </c>
      <c r="V34" s="1815"/>
      <c r="W34" s="414">
        <f t="shared" si="8"/>
        <v>0</v>
      </c>
      <c r="X34" s="416" t="s">
        <v>331</v>
      </c>
      <c r="Y34" s="1815"/>
      <c r="Z34" s="414">
        <f t="shared" si="9"/>
        <v>0</v>
      </c>
      <c r="AA34" s="415" t="s">
        <v>331</v>
      </c>
      <c r="AB34" s="1814"/>
      <c r="AC34" s="414">
        <f t="shared" si="10"/>
        <v>0</v>
      </c>
      <c r="AD34" s="415" t="s">
        <v>331</v>
      </c>
      <c r="AE34" s="1814"/>
      <c r="AF34" s="414">
        <f t="shared" si="11"/>
        <v>0</v>
      </c>
      <c r="AG34" s="415" t="s">
        <v>331</v>
      </c>
      <c r="AH34" s="1814"/>
      <c r="AI34" s="414">
        <f t="shared" si="12"/>
        <v>0</v>
      </c>
      <c r="AJ34" s="415" t="s">
        <v>331</v>
      </c>
      <c r="AK34" s="1814"/>
      <c r="AL34" s="414">
        <f t="shared" si="13"/>
        <v>0</v>
      </c>
      <c r="AM34" s="416" t="s">
        <v>331</v>
      </c>
      <c r="AN34" s="1815"/>
      <c r="AO34" s="414">
        <f t="shared" si="14"/>
        <v>0</v>
      </c>
      <c r="AP34" s="415" t="s">
        <v>331</v>
      </c>
      <c r="AQ34" s="1814"/>
      <c r="AR34" s="414">
        <f t="shared" si="15"/>
        <v>0</v>
      </c>
      <c r="AS34" s="415" t="s">
        <v>331</v>
      </c>
      <c r="AT34" s="1814"/>
      <c r="AU34" s="414">
        <f t="shared" si="16"/>
        <v>0</v>
      </c>
      <c r="AV34" s="416" t="s">
        <v>331</v>
      </c>
      <c r="AW34" s="1815"/>
      <c r="AX34" s="414">
        <f t="shared" si="17"/>
        <v>0</v>
      </c>
      <c r="AY34" s="415" t="s">
        <v>331</v>
      </c>
      <c r="AZ34" s="1814"/>
      <c r="BA34" s="414">
        <f t="shared" si="18"/>
        <v>0</v>
      </c>
      <c r="BB34" s="417"/>
      <c r="BC34" s="1814"/>
      <c r="BD34" s="414">
        <f t="shared" si="19"/>
        <v>0</v>
      </c>
      <c r="BE34" s="416" t="s">
        <v>331</v>
      </c>
      <c r="BF34" s="1815"/>
      <c r="BG34" s="414">
        <f t="shared" si="20"/>
        <v>0</v>
      </c>
      <c r="BH34" s="415" t="s">
        <v>331</v>
      </c>
      <c r="BI34" s="1814"/>
      <c r="BJ34" s="414">
        <f t="shared" si="21"/>
        <v>0</v>
      </c>
      <c r="BK34" s="417"/>
      <c r="BL34" s="418">
        <f t="shared" si="0"/>
        <v>500</v>
      </c>
      <c r="BM34" s="419">
        <f t="shared" si="1"/>
        <v>785</v>
      </c>
      <c r="BN34" s="420"/>
    </row>
    <row r="35" spans="1:66" s="368" customFormat="1" ht="12.75" x14ac:dyDescent="0.2">
      <c r="A35" s="1816" t="s">
        <v>855</v>
      </c>
      <c r="B35" s="387"/>
      <c r="C35" s="1984"/>
      <c r="D35" s="1812"/>
      <c r="E35" s="414">
        <f t="shared" si="2"/>
        <v>0</v>
      </c>
      <c r="F35" s="435"/>
      <c r="G35" s="1814"/>
      <c r="H35" s="414">
        <f t="shared" si="3"/>
        <v>0</v>
      </c>
      <c r="I35" s="416"/>
      <c r="J35" s="1815"/>
      <c r="K35" s="414">
        <f t="shared" si="4"/>
        <v>0</v>
      </c>
      <c r="L35" s="415"/>
      <c r="M35" s="1814"/>
      <c r="N35" s="414">
        <f t="shared" si="5"/>
        <v>0</v>
      </c>
      <c r="O35" s="415"/>
      <c r="P35" s="1815"/>
      <c r="Q35" s="414">
        <f t="shared" si="6"/>
        <v>0</v>
      </c>
      <c r="R35" s="416"/>
      <c r="S35" s="1815"/>
      <c r="T35" s="414">
        <f t="shared" si="7"/>
        <v>0</v>
      </c>
      <c r="U35" s="416"/>
      <c r="V35" s="1815"/>
      <c r="W35" s="414">
        <f t="shared" si="8"/>
        <v>0</v>
      </c>
      <c r="X35" s="416"/>
      <c r="Y35" s="1815"/>
      <c r="Z35" s="414">
        <f t="shared" si="9"/>
        <v>0</v>
      </c>
      <c r="AA35" s="415"/>
      <c r="AB35" s="1814"/>
      <c r="AC35" s="414">
        <f t="shared" si="10"/>
        <v>0</v>
      </c>
      <c r="AD35" s="415"/>
      <c r="AE35" s="1814"/>
      <c r="AF35" s="414">
        <f t="shared" si="11"/>
        <v>0</v>
      </c>
      <c r="AG35" s="415"/>
      <c r="AH35" s="1814"/>
      <c r="AI35" s="414">
        <f t="shared" si="12"/>
        <v>0</v>
      </c>
      <c r="AJ35" s="415"/>
      <c r="AK35" s="1814"/>
      <c r="AL35" s="414">
        <f t="shared" si="13"/>
        <v>0</v>
      </c>
      <c r="AM35" s="416"/>
      <c r="AN35" s="1815"/>
      <c r="AO35" s="414">
        <f t="shared" si="14"/>
        <v>0</v>
      </c>
      <c r="AP35" s="415"/>
      <c r="AQ35" s="1814"/>
      <c r="AR35" s="414">
        <f t="shared" si="15"/>
        <v>0</v>
      </c>
      <c r="AS35" s="415"/>
      <c r="AT35" s="1814"/>
      <c r="AU35" s="414">
        <f t="shared" si="16"/>
        <v>0</v>
      </c>
      <c r="AV35" s="416"/>
      <c r="AW35" s="1815"/>
      <c r="AX35" s="414">
        <f t="shared" si="17"/>
        <v>0</v>
      </c>
      <c r="AY35" s="415"/>
      <c r="AZ35" s="1814"/>
      <c r="BA35" s="414">
        <f t="shared" si="18"/>
        <v>0</v>
      </c>
      <c r="BB35" s="417"/>
      <c r="BC35" s="1814"/>
      <c r="BD35" s="414">
        <f t="shared" si="19"/>
        <v>0</v>
      </c>
      <c r="BE35" s="416"/>
      <c r="BF35" s="1815"/>
      <c r="BG35" s="414">
        <f t="shared" si="20"/>
        <v>0</v>
      </c>
      <c r="BH35" s="415"/>
      <c r="BI35" s="1814"/>
      <c r="BJ35" s="414">
        <f t="shared" si="21"/>
        <v>0</v>
      </c>
      <c r="BK35" s="417"/>
      <c r="BL35" s="418">
        <f t="shared" si="0"/>
        <v>0</v>
      </c>
      <c r="BM35" s="419">
        <f t="shared" si="1"/>
        <v>0</v>
      </c>
      <c r="BN35" s="420"/>
    </row>
    <row r="36" spans="1:66" s="368" customFormat="1" ht="12.75" x14ac:dyDescent="0.2">
      <c r="A36" s="399" t="s">
        <v>648</v>
      </c>
      <c r="B36" s="387"/>
      <c r="C36" s="1984">
        <v>1.57</v>
      </c>
      <c r="D36" s="2097"/>
      <c r="E36" s="414">
        <f t="shared" si="2"/>
        <v>0</v>
      </c>
      <c r="F36" s="435"/>
      <c r="G36" s="1814"/>
      <c r="H36" s="414">
        <f t="shared" si="3"/>
        <v>0</v>
      </c>
      <c r="I36" s="416"/>
      <c r="J36" s="1815"/>
      <c r="K36" s="414">
        <f t="shared" si="4"/>
        <v>0</v>
      </c>
      <c r="L36" s="415"/>
      <c r="M36" s="1814"/>
      <c r="N36" s="414">
        <f t="shared" si="5"/>
        <v>0</v>
      </c>
      <c r="O36" s="415"/>
      <c r="P36" s="1815"/>
      <c r="Q36" s="414">
        <f t="shared" si="6"/>
        <v>0</v>
      </c>
      <c r="R36" s="416"/>
      <c r="S36" s="1815"/>
      <c r="T36" s="414">
        <f t="shared" si="7"/>
        <v>0</v>
      </c>
      <c r="U36" s="416"/>
      <c r="V36" s="1815"/>
      <c r="W36" s="414">
        <f t="shared" si="8"/>
        <v>0</v>
      </c>
      <c r="X36" s="416"/>
      <c r="Y36" s="1815"/>
      <c r="Z36" s="414">
        <f t="shared" si="9"/>
        <v>0</v>
      </c>
      <c r="AA36" s="415"/>
      <c r="AB36" s="1814"/>
      <c r="AC36" s="414">
        <f t="shared" si="10"/>
        <v>0</v>
      </c>
      <c r="AD36" s="415"/>
      <c r="AE36" s="1814"/>
      <c r="AF36" s="414">
        <f t="shared" si="11"/>
        <v>0</v>
      </c>
      <c r="AG36" s="415"/>
      <c r="AH36" s="1814"/>
      <c r="AI36" s="414">
        <f t="shared" si="12"/>
        <v>0</v>
      </c>
      <c r="AJ36" s="415"/>
      <c r="AK36" s="1814"/>
      <c r="AL36" s="414">
        <f t="shared" si="13"/>
        <v>0</v>
      </c>
      <c r="AM36" s="416"/>
      <c r="AN36" s="1815"/>
      <c r="AO36" s="414">
        <f t="shared" si="14"/>
        <v>0</v>
      </c>
      <c r="AP36" s="415"/>
      <c r="AQ36" s="1814"/>
      <c r="AR36" s="414">
        <f t="shared" si="15"/>
        <v>0</v>
      </c>
      <c r="AS36" s="415"/>
      <c r="AT36" s="1814"/>
      <c r="AU36" s="414">
        <f t="shared" si="16"/>
        <v>0</v>
      </c>
      <c r="AV36" s="416"/>
      <c r="AW36" s="1815"/>
      <c r="AX36" s="414">
        <f t="shared" si="17"/>
        <v>0</v>
      </c>
      <c r="AY36" s="415"/>
      <c r="AZ36" s="1814"/>
      <c r="BA36" s="414">
        <f t="shared" si="18"/>
        <v>0</v>
      </c>
      <c r="BB36" s="417"/>
      <c r="BC36" s="1814"/>
      <c r="BD36" s="414">
        <f t="shared" si="19"/>
        <v>0</v>
      </c>
      <c r="BE36" s="416"/>
      <c r="BF36" s="1815"/>
      <c r="BG36" s="414">
        <f t="shared" si="20"/>
        <v>0</v>
      </c>
      <c r="BH36" s="415"/>
      <c r="BI36" s="1814"/>
      <c r="BJ36" s="414">
        <f t="shared" si="21"/>
        <v>0</v>
      </c>
      <c r="BK36" s="417"/>
      <c r="BL36" s="418">
        <f t="shared" si="0"/>
        <v>0</v>
      </c>
      <c r="BM36" s="419">
        <f t="shared" si="1"/>
        <v>0</v>
      </c>
      <c r="BN36" s="420"/>
    </row>
    <row r="37" spans="1:66" s="368" customFormat="1" ht="12.75" x14ac:dyDescent="0.2">
      <c r="A37" s="1816" t="s">
        <v>652</v>
      </c>
      <c r="B37" s="387"/>
      <c r="C37" s="1984"/>
      <c r="D37" s="1817"/>
      <c r="E37" s="421">
        <f t="shared" si="2"/>
        <v>0</v>
      </c>
      <c r="F37" s="436"/>
      <c r="G37" s="1818"/>
      <c r="H37" s="421">
        <f t="shared" si="3"/>
        <v>0</v>
      </c>
      <c r="I37" s="423"/>
      <c r="J37" s="1819"/>
      <c r="K37" s="421">
        <f t="shared" si="4"/>
        <v>0</v>
      </c>
      <c r="L37" s="422"/>
      <c r="M37" s="1818"/>
      <c r="N37" s="421">
        <f t="shared" si="5"/>
        <v>0</v>
      </c>
      <c r="O37" s="422"/>
      <c r="P37" s="1819"/>
      <c r="Q37" s="421">
        <f t="shared" si="6"/>
        <v>0</v>
      </c>
      <c r="R37" s="423"/>
      <c r="S37" s="1819"/>
      <c r="T37" s="421">
        <f t="shared" si="7"/>
        <v>0</v>
      </c>
      <c r="U37" s="423"/>
      <c r="V37" s="1819"/>
      <c r="W37" s="421">
        <f t="shared" si="8"/>
        <v>0</v>
      </c>
      <c r="X37" s="423"/>
      <c r="Y37" s="1819"/>
      <c r="Z37" s="421">
        <f t="shared" si="9"/>
        <v>0</v>
      </c>
      <c r="AA37" s="422"/>
      <c r="AB37" s="1818"/>
      <c r="AC37" s="421">
        <f t="shared" si="10"/>
        <v>0</v>
      </c>
      <c r="AD37" s="422"/>
      <c r="AE37" s="1818"/>
      <c r="AF37" s="421">
        <f t="shared" si="11"/>
        <v>0</v>
      </c>
      <c r="AG37" s="422"/>
      <c r="AH37" s="1818"/>
      <c r="AI37" s="421">
        <f t="shared" si="12"/>
        <v>0</v>
      </c>
      <c r="AJ37" s="422"/>
      <c r="AK37" s="1818"/>
      <c r="AL37" s="421">
        <f t="shared" si="13"/>
        <v>0</v>
      </c>
      <c r="AM37" s="423"/>
      <c r="AN37" s="1819"/>
      <c r="AO37" s="421">
        <f t="shared" si="14"/>
        <v>0</v>
      </c>
      <c r="AP37" s="422"/>
      <c r="AQ37" s="1818"/>
      <c r="AR37" s="421">
        <f t="shared" si="15"/>
        <v>0</v>
      </c>
      <c r="AS37" s="422"/>
      <c r="AT37" s="1818"/>
      <c r="AU37" s="421">
        <f t="shared" si="16"/>
        <v>0</v>
      </c>
      <c r="AV37" s="423"/>
      <c r="AW37" s="1819"/>
      <c r="AX37" s="421">
        <f t="shared" si="17"/>
        <v>0</v>
      </c>
      <c r="AY37" s="422"/>
      <c r="AZ37" s="1818"/>
      <c r="BA37" s="421">
        <f t="shared" si="18"/>
        <v>0</v>
      </c>
      <c r="BB37" s="424"/>
      <c r="BC37" s="1818"/>
      <c r="BD37" s="421">
        <f t="shared" si="19"/>
        <v>0</v>
      </c>
      <c r="BE37" s="423"/>
      <c r="BF37" s="1819"/>
      <c r="BG37" s="421">
        <f t="shared" si="20"/>
        <v>0</v>
      </c>
      <c r="BH37" s="422"/>
      <c r="BI37" s="1818"/>
      <c r="BJ37" s="421">
        <f t="shared" si="21"/>
        <v>0</v>
      </c>
      <c r="BK37" s="424"/>
      <c r="BL37" s="425">
        <f t="shared" si="0"/>
        <v>0</v>
      </c>
      <c r="BM37" s="426">
        <f t="shared" si="1"/>
        <v>0</v>
      </c>
      <c r="BN37" s="427"/>
    </row>
    <row r="38" spans="1:66" s="368" customFormat="1" ht="12.75" x14ac:dyDescent="0.2">
      <c r="A38" s="1816" t="s">
        <v>653</v>
      </c>
      <c r="B38" s="387"/>
      <c r="C38" s="1984"/>
      <c r="D38" s="1817"/>
      <c r="E38" s="421">
        <f t="shared" si="2"/>
        <v>0</v>
      </c>
      <c r="F38" s="436"/>
      <c r="G38" s="1818"/>
      <c r="H38" s="421">
        <f t="shared" si="3"/>
        <v>0</v>
      </c>
      <c r="I38" s="423"/>
      <c r="J38" s="1819"/>
      <c r="K38" s="421">
        <f t="shared" si="4"/>
        <v>0</v>
      </c>
      <c r="L38" s="422"/>
      <c r="M38" s="1818"/>
      <c r="N38" s="421">
        <f t="shared" si="5"/>
        <v>0</v>
      </c>
      <c r="O38" s="422"/>
      <c r="P38" s="1819"/>
      <c r="Q38" s="421">
        <f t="shared" si="6"/>
        <v>0</v>
      </c>
      <c r="R38" s="423"/>
      <c r="S38" s="1819"/>
      <c r="T38" s="421">
        <f t="shared" si="7"/>
        <v>0</v>
      </c>
      <c r="U38" s="423"/>
      <c r="V38" s="1819"/>
      <c r="W38" s="421">
        <f t="shared" si="8"/>
        <v>0</v>
      </c>
      <c r="X38" s="423"/>
      <c r="Y38" s="1819"/>
      <c r="Z38" s="421">
        <f t="shared" si="9"/>
        <v>0</v>
      </c>
      <c r="AA38" s="422"/>
      <c r="AB38" s="1818"/>
      <c r="AC38" s="421">
        <f t="shared" si="10"/>
        <v>0</v>
      </c>
      <c r="AD38" s="422"/>
      <c r="AE38" s="1818"/>
      <c r="AF38" s="421">
        <f t="shared" si="11"/>
        <v>0</v>
      </c>
      <c r="AG38" s="422"/>
      <c r="AH38" s="1818"/>
      <c r="AI38" s="421">
        <f t="shared" si="12"/>
        <v>0</v>
      </c>
      <c r="AJ38" s="422"/>
      <c r="AK38" s="1818"/>
      <c r="AL38" s="421">
        <f t="shared" si="13"/>
        <v>0</v>
      </c>
      <c r="AM38" s="423"/>
      <c r="AN38" s="1819"/>
      <c r="AO38" s="421">
        <f t="shared" si="14"/>
        <v>0</v>
      </c>
      <c r="AP38" s="422"/>
      <c r="AQ38" s="1818"/>
      <c r="AR38" s="421">
        <f t="shared" si="15"/>
        <v>0</v>
      </c>
      <c r="AS38" s="422"/>
      <c r="AT38" s="1818"/>
      <c r="AU38" s="421">
        <f t="shared" si="16"/>
        <v>0</v>
      </c>
      <c r="AV38" s="423"/>
      <c r="AW38" s="1819"/>
      <c r="AX38" s="421">
        <f t="shared" si="17"/>
        <v>0</v>
      </c>
      <c r="AY38" s="422"/>
      <c r="AZ38" s="1818"/>
      <c r="BA38" s="421">
        <f t="shared" si="18"/>
        <v>0</v>
      </c>
      <c r="BB38" s="424"/>
      <c r="BC38" s="1818"/>
      <c r="BD38" s="421">
        <f t="shared" si="19"/>
        <v>0</v>
      </c>
      <c r="BE38" s="423"/>
      <c r="BF38" s="1819"/>
      <c r="BG38" s="421">
        <f t="shared" si="20"/>
        <v>0</v>
      </c>
      <c r="BH38" s="422"/>
      <c r="BI38" s="1818"/>
      <c r="BJ38" s="421">
        <f t="shared" si="21"/>
        <v>0</v>
      </c>
      <c r="BK38" s="424"/>
      <c r="BL38" s="425">
        <f t="shared" si="0"/>
        <v>0</v>
      </c>
      <c r="BM38" s="426">
        <f t="shared" si="1"/>
        <v>0</v>
      </c>
      <c r="BN38" s="427"/>
    </row>
    <row r="39" spans="1:66" s="368" customFormat="1" ht="12.75" x14ac:dyDescent="0.2">
      <c r="A39" s="1816" t="s">
        <v>1783</v>
      </c>
      <c r="B39" s="387"/>
      <c r="C39" s="1984"/>
      <c r="D39" s="1817"/>
      <c r="E39" s="421">
        <f t="shared" si="2"/>
        <v>0</v>
      </c>
      <c r="F39" s="436"/>
      <c r="G39" s="1818"/>
      <c r="H39" s="421">
        <f t="shared" si="3"/>
        <v>0</v>
      </c>
      <c r="I39" s="423"/>
      <c r="J39" s="1819"/>
      <c r="K39" s="421">
        <f t="shared" si="4"/>
        <v>0</v>
      </c>
      <c r="L39" s="422"/>
      <c r="M39" s="1818"/>
      <c r="N39" s="421">
        <f t="shared" si="5"/>
        <v>0</v>
      </c>
      <c r="O39" s="422"/>
      <c r="P39" s="1819"/>
      <c r="Q39" s="421">
        <f t="shared" si="6"/>
        <v>0</v>
      </c>
      <c r="R39" s="423"/>
      <c r="S39" s="1819"/>
      <c r="T39" s="421">
        <f t="shared" si="7"/>
        <v>0</v>
      </c>
      <c r="U39" s="423"/>
      <c r="V39" s="1819"/>
      <c r="W39" s="421">
        <f t="shared" si="8"/>
        <v>0</v>
      </c>
      <c r="X39" s="423"/>
      <c r="Y39" s="1819"/>
      <c r="Z39" s="421">
        <f t="shared" si="9"/>
        <v>0</v>
      </c>
      <c r="AA39" s="422"/>
      <c r="AB39" s="1818"/>
      <c r="AC39" s="421">
        <f t="shared" si="10"/>
        <v>0</v>
      </c>
      <c r="AD39" s="422"/>
      <c r="AE39" s="1818"/>
      <c r="AF39" s="421">
        <f t="shared" si="11"/>
        <v>0</v>
      </c>
      <c r="AG39" s="422"/>
      <c r="AH39" s="1818"/>
      <c r="AI39" s="421">
        <f t="shared" si="12"/>
        <v>0</v>
      </c>
      <c r="AJ39" s="422"/>
      <c r="AK39" s="1818"/>
      <c r="AL39" s="421">
        <f t="shared" si="13"/>
        <v>0</v>
      </c>
      <c r="AM39" s="423"/>
      <c r="AN39" s="1819"/>
      <c r="AO39" s="421">
        <f t="shared" si="14"/>
        <v>0</v>
      </c>
      <c r="AP39" s="422"/>
      <c r="AQ39" s="1818"/>
      <c r="AR39" s="421">
        <f t="shared" si="15"/>
        <v>0</v>
      </c>
      <c r="AS39" s="422"/>
      <c r="AT39" s="1818"/>
      <c r="AU39" s="421">
        <f t="shared" si="16"/>
        <v>0</v>
      </c>
      <c r="AV39" s="423"/>
      <c r="AW39" s="1819"/>
      <c r="AX39" s="421">
        <f t="shared" si="17"/>
        <v>0</v>
      </c>
      <c r="AY39" s="422"/>
      <c r="AZ39" s="1818"/>
      <c r="BA39" s="421">
        <f t="shared" si="18"/>
        <v>0</v>
      </c>
      <c r="BB39" s="424"/>
      <c r="BC39" s="1818"/>
      <c r="BD39" s="421">
        <f t="shared" si="19"/>
        <v>0</v>
      </c>
      <c r="BE39" s="423"/>
      <c r="BF39" s="1819"/>
      <c r="BG39" s="421">
        <f t="shared" si="20"/>
        <v>0</v>
      </c>
      <c r="BH39" s="422"/>
      <c r="BI39" s="1818"/>
      <c r="BJ39" s="421">
        <f t="shared" si="21"/>
        <v>0</v>
      </c>
      <c r="BK39" s="424"/>
      <c r="BL39" s="425">
        <f t="shared" si="0"/>
        <v>0</v>
      </c>
      <c r="BM39" s="426">
        <f t="shared" si="1"/>
        <v>0</v>
      </c>
      <c r="BN39" s="427"/>
    </row>
    <row r="40" spans="1:66" s="368" customFormat="1" ht="12.75" x14ac:dyDescent="0.2">
      <c r="A40" s="1816" t="s">
        <v>1784</v>
      </c>
      <c r="B40" s="387"/>
      <c r="C40" s="1984"/>
      <c r="D40" s="1817"/>
      <c r="E40" s="421">
        <f t="shared" ref="E40:E41" si="22">+D40*$C40</f>
        <v>0</v>
      </c>
      <c r="F40" s="436"/>
      <c r="G40" s="1818"/>
      <c r="H40" s="421">
        <f t="shared" ref="H40:H41" si="23">+G40*$C40</f>
        <v>0</v>
      </c>
      <c r="I40" s="423"/>
      <c r="J40" s="1819"/>
      <c r="K40" s="421">
        <f t="shared" ref="K40:K41" si="24">+J40*$C40</f>
        <v>0</v>
      </c>
      <c r="L40" s="422"/>
      <c r="M40" s="1818"/>
      <c r="N40" s="421">
        <f t="shared" ref="N40:N41" si="25">+M40*$C40</f>
        <v>0</v>
      </c>
      <c r="O40" s="422"/>
      <c r="P40" s="1819"/>
      <c r="Q40" s="421">
        <f t="shared" ref="Q40:Q41" si="26">+P40*$C40</f>
        <v>0</v>
      </c>
      <c r="R40" s="423"/>
      <c r="S40" s="1819"/>
      <c r="T40" s="421">
        <f t="shared" ref="T40:T41" si="27">+S40*$C40</f>
        <v>0</v>
      </c>
      <c r="U40" s="423"/>
      <c r="V40" s="1819"/>
      <c r="W40" s="421">
        <f t="shared" ref="W40:W41" si="28">+V40*$C40</f>
        <v>0</v>
      </c>
      <c r="X40" s="423"/>
      <c r="Y40" s="1819"/>
      <c r="Z40" s="421">
        <f t="shared" ref="Z40:Z41" si="29">+Y40*$C40</f>
        <v>0</v>
      </c>
      <c r="AA40" s="422"/>
      <c r="AB40" s="1818"/>
      <c r="AC40" s="421">
        <f t="shared" ref="AC40:AC41" si="30">+AB40*$C40</f>
        <v>0</v>
      </c>
      <c r="AD40" s="422"/>
      <c r="AE40" s="1818"/>
      <c r="AF40" s="421">
        <f t="shared" ref="AF40:AF41" si="31">+AE40*$C40</f>
        <v>0</v>
      </c>
      <c r="AG40" s="422"/>
      <c r="AH40" s="1818"/>
      <c r="AI40" s="421">
        <f t="shared" ref="AI40:AI41" si="32">+AH40*$C40</f>
        <v>0</v>
      </c>
      <c r="AJ40" s="422"/>
      <c r="AK40" s="1818"/>
      <c r="AL40" s="421">
        <f t="shared" ref="AL40:AL41" si="33">+AK40*$C40</f>
        <v>0</v>
      </c>
      <c r="AM40" s="423"/>
      <c r="AN40" s="1819"/>
      <c r="AO40" s="421">
        <f t="shared" ref="AO40:AO41" si="34">+AN40*$C40</f>
        <v>0</v>
      </c>
      <c r="AP40" s="422"/>
      <c r="AQ40" s="1818"/>
      <c r="AR40" s="421">
        <f t="shared" ref="AR40:AR41" si="35">+AQ40*$C40</f>
        <v>0</v>
      </c>
      <c r="AS40" s="422"/>
      <c r="AT40" s="1818"/>
      <c r="AU40" s="421">
        <f t="shared" ref="AU40:AU41" si="36">+AT40*$C40</f>
        <v>0</v>
      </c>
      <c r="AV40" s="423"/>
      <c r="AW40" s="1819"/>
      <c r="AX40" s="421">
        <f t="shared" ref="AX40:AX41" si="37">+AW40*$C40</f>
        <v>0</v>
      </c>
      <c r="AY40" s="422"/>
      <c r="AZ40" s="1818"/>
      <c r="BA40" s="421">
        <f t="shared" ref="BA40:BA41" si="38">+AZ40*$C40</f>
        <v>0</v>
      </c>
      <c r="BB40" s="424"/>
      <c r="BC40" s="1818"/>
      <c r="BD40" s="421">
        <f t="shared" ref="BD40:BD41" si="39">+BC40*$C40</f>
        <v>0</v>
      </c>
      <c r="BE40" s="423"/>
      <c r="BF40" s="1819"/>
      <c r="BG40" s="421">
        <f t="shared" ref="BG40:BG41" si="40">+BF40*$C40</f>
        <v>0</v>
      </c>
      <c r="BH40" s="422"/>
      <c r="BI40" s="1818"/>
      <c r="BJ40" s="421">
        <f t="shared" ref="BJ40:BJ41" si="41">+BI40*$C40</f>
        <v>0</v>
      </c>
      <c r="BK40" s="424"/>
      <c r="BL40" s="425">
        <f t="shared" ref="BL40:BL41" si="42">+D40+G40+J40+M40+P40+S40+V40+Y40+AB40+AE40+AH40+AK40+AN40+AQ40+AT40+AW40+AZ40+BC40+BF40+BI40</f>
        <v>0</v>
      </c>
      <c r="BM40" s="426">
        <f t="shared" ref="BM40:BM41" si="43">+E40+H40+K40+N40+Q40+T40+W40+Z40+AC40+AF40+AI40+AL40+AO40+AR40+AU40+AX40+BA40+BD40+BG40+BJ40</f>
        <v>0</v>
      </c>
      <c r="BN40" s="427"/>
    </row>
    <row r="41" spans="1:66" s="368" customFormat="1" ht="12.75" x14ac:dyDescent="0.2">
      <c r="A41" s="1816" t="s">
        <v>1785</v>
      </c>
      <c r="B41" s="387"/>
      <c r="C41" s="1984"/>
      <c r="D41" s="1817"/>
      <c r="E41" s="421">
        <f t="shared" si="22"/>
        <v>0</v>
      </c>
      <c r="F41" s="436"/>
      <c r="G41" s="1818"/>
      <c r="H41" s="421">
        <f t="shared" si="23"/>
        <v>0</v>
      </c>
      <c r="I41" s="423"/>
      <c r="J41" s="1819"/>
      <c r="K41" s="421">
        <f t="shared" si="24"/>
        <v>0</v>
      </c>
      <c r="L41" s="422"/>
      <c r="M41" s="1818"/>
      <c r="N41" s="421">
        <f t="shared" si="25"/>
        <v>0</v>
      </c>
      <c r="O41" s="422"/>
      <c r="P41" s="1819"/>
      <c r="Q41" s="421">
        <f t="shared" si="26"/>
        <v>0</v>
      </c>
      <c r="R41" s="423"/>
      <c r="S41" s="1819"/>
      <c r="T41" s="421">
        <f t="shared" si="27"/>
        <v>0</v>
      </c>
      <c r="U41" s="423"/>
      <c r="V41" s="1819"/>
      <c r="W41" s="421">
        <f t="shared" si="28"/>
        <v>0</v>
      </c>
      <c r="X41" s="423"/>
      <c r="Y41" s="1819"/>
      <c r="Z41" s="421">
        <f t="shared" si="29"/>
        <v>0</v>
      </c>
      <c r="AA41" s="422"/>
      <c r="AB41" s="1818"/>
      <c r="AC41" s="421">
        <f t="shared" si="30"/>
        <v>0</v>
      </c>
      <c r="AD41" s="422"/>
      <c r="AE41" s="1818"/>
      <c r="AF41" s="421">
        <f t="shared" si="31"/>
        <v>0</v>
      </c>
      <c r="AG41" s="422"/>
      <c r="AH41" s="1818"/>
      <c r="AI41" s="421">
        <f t="shared" si="32"/>
        <v>0</v>
      </c>
      <c r="AJ41" s="422"/>
      <c r="AK41" s="1818"/>
      <c r="AL41" s="421">
        <f t="shared" si="33"/>
        <v>0</v>
      </c>
      <c r="AM41" s="423"/>
      <c r="AN41" s="1819"/>
      <c r="AO41" s="421">
        <f t="shared" si="34"/>
        <v>0</v>
      </c>
      <c r="AP41" s="422"/>
      <c r="AQ41" s="1818"/>
      <c r="AR41" s="421">
        <f t="shared" si="35"/>
        <v>0</v>
      </c>
      <c r="AS41" s="422"/>
      <c r="AT41" s="1818"/>
      <c r="AU41" s="421">
        <f t="shared" si="36"/>
        <v>0</v>
      </c>
      <c r="AV41" s="423"/>
      <c r="AW41" s="1819"/>
      <c r="AX41" s="421">
        <f t="shared" si="37"/>
        <v>0</v>
      </c>
      <c r="AY41" s="422"/>
      <c r="AZ41" s="1818"/>
      <c r="BA41" s="421">
        <f t="shared" si="38"/>
        <v>0</v>
      </c>
      <c r="BB41" s="424"/>
      <c r="BC41" s="1818"/>
      <c r="BD41" s="421">
        <f t="shared" si="39"/>
        <v>0</v>
      </c>
      <c r="BE41" s="423"/>
      <c r="BF41" s="1819"/>
      <c r="BG41" s="421">
        <f t="shared" si="40"/>
        <v>0</v>
      </c>
      <c r="BH41" s="422"/>
      <c r="BI41" s="1818"/>
      <c r="BJ41" s="421">
        <f t="shared" si="41"/>
        <v>0</v>
      </c>
      <c r="BK41" s="424"/>
      <c r="BL41" s="425">
        <f t="shared" si="42"/>
        <v>0</v>
      </c>
      <c r="BM41" s="426">
        <f t="shared" si="43"/>
        <v>0</v>
      </c>
      <c r="BN41" s="427"/>
    </row>
    <row r="42" spans="1:66" s="368" customFormat="1" ht="12.75" x14ac:dyDescent="0.2">
      <c r="A42" s="1816" t="s">
        <v>1786</v>
      </c>
      <c r="B42" s="387"/>
      <c r="C42" s="1984"/>
      <c r="D42" s="1817"/>
      <c r="E42" s="421">
        <f t="shared" ref="E42:E43" si="44">+D42*$C42</f>
        <v>0</v>
      </c>
      <c r="F42" s="436"/>
      <c r="G42" s="1818"/>
      <c r="H42" s="421">
        <f t="shared" ref="H42:H43" si="45">+G42*$C42</f>
        <v>0</v>
      </c>
      <c r="I42" s="423"/>
      <c r="J42" s="1819"/>
      <c r="K42" s="421">
        <f t="shared" ref="K42:K43" si="46">+J42*$C42</f>
        <v>0</v>
      </c>
      <c r="L42" s="422"/>
      <c r="M42" s="1818"/>
      <c r="N42" s="421">
        <f t="shared" ref="N42:N43" si="47">+M42*$C42</f>
        <v>0</v>
      </c>
      <c r="O42" s="422"/>
      <c r="P42" s="1819"/>
      <c r="Q42" s="421">
        <f t="shared" ref="Q42:Q43" si="48">+P42*$C42</f>
        <v>0</v>
      </c>
      <c r="R42" s="423"/>
      <c r="S42" s="1819"/>
      <c r="T42" s="421">
        <f t="shared" ref="T42:T43" si="49">+S42*$C42</f>
        <v>0</v>
      </c>
      <c r="U42" s="423"/>
      <c r="V42" s="1819"/>
      <c r="W42" s="421">
        <f t="shared" ref="W42:W43" si="50">+V42*$C42</f>
        <v>0</v>
      </c>
      <c r="X42" s="423"/>
      <c r="Y42" s="1819"/>
      <c r="Z42" s="421">
        <f t="shared" ref="Z42:Z43" si="51">+Y42*$C42</f>
        <v>0</v>
      </c>
      <c r="AA42" s="422"/>
      <c r="AB42" s="1818"/>
      <c r="AC42" s="421">
        <f t="shared" ref="AC42:AC43" si="52">+AB42*$C42</f>
        <v>0</v>
      </c>
      <c r="AD42" s="422"/>
      <c r="AE42" s="1818"/>
      <c r="AF42" s="421">
        <f t="shared" ref="AF42:AF43" si="53">+AE42*$C42</f>
        <v>0</v>
      </c>
      <c r="AG42" s="422"/>
      <c r="AH42" s="1818"/>
      <c r="AI42" s="421">
        <f t="shared" ref="AI42:AI43" si="54">+AH42*$C42</f>
        <v>0</v>
      </c>
      <c r="AJ42" s="422"/>
      <c r="AK42" s="1818"/>
      <c r="AL42" s="421">
        <f t="shared" ref="AL42:AL43" si="55">+AK42*$C42</f>
        <v>0</v>
      </c>
      <c r="AM42" s="423"/>
      <c r="AN42" s="1819"/>
      <c r="AO42" s="421">
        <f t="shared" ref="AO42:AO43" si="56">+AN42*$C42</f>
        <v>0</v>
      </c>
      <c r="AP42" s="422"/>
      <c r="AQ42" s="1818"/>
      <c r="AR42" s="421">
        <f t="shared" ref="AR42:AR43" si="57">+AQ42*$C42</f>
        <v>0</v>
      </c>
      <c r="AS42" s="422"/>
      <c r="AT42" s="1818"/>
      <c r="AU42" s="421">
        <f t="shared" ref="AU42:AU43" si="58">+AT42*$C42</f>
        <v>0</v>
      </c>
      <c r="AV42" s="423"/>
      <c r="AW42" s="1819"/>
      <c r="AX42" s="421">
        <f t="shared" ref="AX42:AX43" si="59">+AW42*$C42</f>
        <v>0</v>
      </c>
      <c r="AY42" s="422"/>
      <c r="AZ42" s="1818"/>
      <c r="BA42" s="421">
        <f t="shared" ref="BA42:BA43" si="60">+AZ42*$C42</f>
        <v>0</v>
      </c>
      <c r="BB42" s="424"/>
      <c r="BC42" s="1818"/>
      <c r="BD42" s="421">
        <f t="shared" ref="BD42:BD43" si="61">+BC42*$C42</f>
        <v>0</v>
      </c>
      <c r="BE42" s="423"/>
      <c r="BF42" s="1819"/>
      <c r="BG42" s="421">
        <f t="shared" ref="BG42:BG43" si="62">+BF42*$C42</f>
        <v>0</v>
      </c>
      <c r="BH42" s="422"/>
      <c r="BI42" s="1818"/>
      <c r="BJ42" s="421">
        <f t="shared" ref="BJ42:BJ43" si="63">+BI42*$C42</f>
        <v>0</v>
      </c>
      <c r="BK42" s="424"/>
      <c r="BL42" s="425">
        <f t="shared" ref="BL42:BL43" si="64">+D42+G42+J42+M42+P42+S42+V42+Y42+AB42+AE42+AH42+AK42+AN42+AQ42+AT42+AW42+AZ42+BC42+BF42+BI42</f>
        <v>0</v>
      </c>
      <c r="BM42" s="426">
        <f t="shared" ref="BM42:BM43" si="65">+E42+H42+K42+N42+Q42+T42+W42+Z42+AC42+AF42+AI42+AL42+AO42+AR42+AU42+AX42+BA42+BD42+BG42+BJ42</f>
        <v>0</v>
      </c>
      <c r="BN42" s="427"/>
    </row>
    <row r="43" spans="1:66" s="368" customFormat="1" ht="12.75" x14ac:dyDescent="0.2">
      <c r="A43" s="1816" t="s">
        <v>1787</v>
      </c>
      <c r="B43" s="387"/>
      <c r="C43" s="1984"/>
      <c r="D43" s="1817"/>
      <c r="E43" s="421">
        <f t="shared" si="44"/>
        <v>0</v>
      </c>
      <c r="F43" s="436"/>
      <c r="G43" s="1818"/>
      <c r="H43" s="421">
        <f t="shared" si="45"/>
        <v>0</v>
      </c>
      <c r="I43" s="423"/>
      <c r="J43" s="1819"/>
      <c r="K43" s="421">
        <f t="shared" si="46"/>
        <v>0</v>
      </c>
      <c r="L43" s="422"/>
      <c r="M43" s="1818"/>
      <c r="N43" s="421">
        <f t="shared" si="47"/>
        <v>0</v>
      </c>
      <c r="O43" s="422"/>
      <c r="P43" s="1819"/>
      <c r="Q43" s="421">
        <f t="shared" si="48"/>
        <v>0</v>
      </c>
      <c r="R43" s="423"/>
      <c r="S43" s="1819"/>
      <c r="T43" s="421">
        <f t="shared" si="49"/>
        <v>0</v>
      </c>
      <c r="U43" s="423"/>
      <c r="V43" s="1819"/>
      <c r="W43" s="421">
        <f t="shared" si="50"/>
        <v>0</v>
      </c>
      <c r="X43" s="423"/>
      <c r="Y43" s="1819"/>
      <c r="Z43" s="421">
        <f t="shared" si="51"/>
        <v>0</v>
      </c>
      <c r="AA43" s="422"/>
      <c r="AB43" s="1818"/>
      <c r="AC43" s="421">
        <f t="shared" si="52"/>
        <v>0</v>
      </c>
      <c r="AD43" s="422"/>
      <c r="AE43" s="1818"/>
      <c r="AF43" s="421">
        <f t="shared" si="53"/>
        <v>0</v>
      </c>
      <c r="AG43" s="422"/>
      <c r="AH43" s="1818"/>
      <c r="AI43" s="421">
        <f t="shared" si="54"/>
        <v>0</v>
      </c>
      <c r="AJ43" s="422"/>
      <c r="AK43" s="1818"/>
      <c r="AL43" s="421">
        <f t="shared" si="55"/>
        <v>0</v>
      </c>
      <c r="AM43" s="423"/>
      <c r="AN43" s="1819"/>
      <c r="AO43" s="421">
        <f t="shared" si="56"/>
        <v>0</v>
      </c>
      <c r="AP43" s="422"/>
      <c r="AQ43" s="1818"/>
      <c r="AR43" s="421">
        <f t="shared" si="57"/>
        <v>0</v>
      </c>
      <c r="AS43" s="422"/>
      <c r="AT43" s="1818"/>
      <c r="AU43" s="421">
        <f t="shared" si="58"/>
        <v>0</v>
      </c>
      <c r="AV43" s="423"/>
      <c r="AW43" s="1819"/>
      <c r="AX43" s="421">
        <f t="shared" si="59"/>
        <v>0</v>
      </c>
      <c r="AY43" s="422"/>
      <c r="AZ43" s="1818"/>
      <c r="BA43" s="421">
        <f t="shared" si="60"/>
        <v>0</v>
      </c>
      <c r="BB43" s="424"/>
      <c r="BC43" s="1818"/>
      <c r="BD43" s="421">
        <f t="shared" si="61"/>
        <v>0</v>
      </c>
      <c r="BE43" s="423"/>
      <c r="BF43" s="1819"/>
      <c r="BG43" s="421">
        <f t="shared" si="62"/>
        <v>0</v>
      </c>
      <c r="BH43" s="422"/>
      <c r="BI43" s="1818"/>
      <c r="BJ43" s="421">
        <f t="shared" si="63"/>
        <v>0</v>
      </c>
      <c r="BK43" s="424"/>
      <c r="BL43" s="425">
        <f t="shared" si="64"/>
        <v>0</v>
      </c>
      <c r="BM43" s="426">
        <f t="shared" si="65"/>
        <v>0</v>
      </c>
      <c r="BN43" s="427"/>
    </row>
    <row r="44" spans="1:66" s="368" customFormat="1" ht="12.75" x14ac:dyDescent="0.2">
      <c r="A44" s="1816" t="s">
        <v>1788</v>
      </c>
      <c r="B44" s="387"/>
      <c r="C44" s="1984"/>
      <c r="D44" s="1817"/>
      <c r="E44" s="421">
        <f t="shared" si="2"/>
        <v>0</v>
      </c>
      <c r="F44" s="436"/>
      <c r="G44" s="1818"/>
      <c r="H44" s="421">
        <f t="shared" si="3"/>
        <v>0</v>
      </c>
      <c r="I44" s="423"/>
      <c r="J44" s="1819"/>
      <c r="K44" s="421">
        <f t="shared" si="4"/>
        <v>0</v>
      </c>
      <c r="L44" s="422"/>
      <c r="M44" s="1818"/>
      <c r="N44" s="421">
        <f t="shared" si="5"/>
        <v>0</v>
      </c>
      <c r="O44" s="422"/>
      <c r="P44" s="1819"/>
      <c r="Q44" s="421">
        <f t="shared" si="6"/>
        <v>0</v>
      </c>
      <c r="R44" s="423"/>
      <c r="S44" s="1819"/>
      <c r="T44" s="421">
        <f t="shared" si="7"/>
        <v>0</v>
      </c>
      <c r="U44" s="423"/>
      <c r="V44" s="1819"/>
      <c r="W44" s="421">
        <f t="shared" si="8"/>
        <v>0</v>
      </c>
      <c r="X44" s="423"/>
      <c r="Y44" s="1819"/>
      <c r="Z44" s="421">
        <f t="shared" si="9"/>
        <v>0</v>
      </c>
      <c r="AA44" s="422"/>
      <c r="AB44" s="1818"/>
      <c r="AC44" s="421">
        <f t="shared" si="10"/>
        <v>0</v>
      </c>
      <c r="AD44" s="422"/>
      <c r="AE44" s="1818"/>
      <c r="AF44" s="421">
        <f t="shared" si="11"/>
        <v>0</v>
      </c>
      <c r="AG44" s="422"/>
      <c r="AH44" s="1818"/>
      <c r="AI44" s="421">
        <f t="shared" si="12"/>
        <v>0</v>
      </c>
      <c r="AJ44" s="422"/>
      <c r="AK44" s="1818"/>
      <c r="AL44" s="421">
        <f t="shared" si="13"/>
        <v>0</v>
      </c>
      <c r="AM44" s="423"/>
      <c r="AN44" s="1819"/>
      <c r="AO44" s="421">
        <f t="shared" si="14"/>
        <v>0</v>
      </c>
      <c r="AP44" s="422"/>
      <c r="AQ44" s="1818"/>
      <c r="AR44" s="421">
        <f t="shared" si="15"/>
        <v>0</v>
      </c>
      <c r="AS44" s="422"/>
      <c r="AT44" s="1818"/>
      <c r="AU44" s="421">
        <f t="shared" si="16"/>
        <v>0</v>
      </c>
      <c r="AV44" s="423"/>
      <c r="AW44" s="1819"/>
      <c r="AX44" s="421">
        <f t="shared" si="17"/>
        <v>0</v>
      </c>
      <c r="AY44" s="422"/>
      <c r="AZ44" s="1818"/>
      <c r="BA44" s="421">
        <f t="shared" si="18"/>
        <v>0</v>
      </c>
      <c r="BB44" s="424"/>
      <c r="BC44" s="1818"/>
      <c r="BD44" s="421">
        <f t="shared" si="19"/>
        <v>0</v>
      </c>
      <c r="BE44" s="423"/>
      <c r="BF44" s="1819"/>
      <c r="BG44" s="421">
        <f t="shared" si="20"/>
        <v>0</v>
      </c>
      <c r="BH44" s="422"/>
      <c r="BI44" s="1818"/>
      <c r="BJ44" s="421">
        <f t="shared" si="21"/>
        <v>0</v>
      </c>
      <c r="BK44" s="424"/>
      <c r="BL44" s="425">
        <f t="shared" si="0"/>
        <v>0</v>
      </c>
      <c r="BM44" s="426">
        <f t="shared" si="1"/>
        <v>0</v>
      </c>
      <c r="BN44" s="427"/>
    </row>
    <row r="45" spans="1:66" s="368" customFormat="1" ht="12.75" x14ac:dyDescent="0.2">
      <c r="A45" s="1816" t="s">
        <v>1789</v>
      </c>
      <c r="B45" s="387"/>
      <c r="C45" s="1984"/>
      <c r="D45" s="1817"/>
      <c r="E45" s="421">
        <f t="shared" ref="E45" si="66">+D45*$C45</f>
        <v>0</v>
      </c>
      <c r="F45" s="436"/>
      <c r="G45" s="1818"/>
      <c r="H45" s="421">
        <f t="shared" ref="H45" si="67">+G45*$C45</f>
        <v>0</v>
      </c>
      <c r="I45" s="423"/>
      <c r="J45" s="1819"/>
      <c r="K45" s="421">
        <f t="shared" ref="K45" si="68">+J45*$C45</f>
        <v>0</v>
      </c>
      <c r="L45" s="422"/>
      <c r="M45" s="1818"/>
      <c r="N45" s="421">
        <f t="shared" ref="N45" si="69">+M45*$C45</f>
        <v>0</v>
      </c>
      <c r="O45" s="422"/>
      <c r="P45" s="1819"/>
      <c r="Q45" s="421">
        <f t="shared" ref="Q45" si="70">+P45*$C45</f>
        <v>0</v>
      </c>
      <c r="R45" s="423"/>
      <c r="S45" s="1819"/>
      <c r="T45" s="421">
        <f t="shared" ref="T45" si="71">+S45*$C45</f>
        <v>0</v>
      </c>
      <c r="U45" s="423"/>
      <c r="V45" s="1819"/>
      <c r="W45" s="421">
        <f t="shared" ref="W45" si="72">+V45*$C45</f>
        <v>0</v>
      </c>
      <c r="X45" s="423"/>
      <c r="Y45" s="1819"/>
      <c r="Z45" s="421">
        <f t="shared" ref="Z45" si="73">+Y45*$C45</f>
        <v>0</v>
      </c>
      <c r="AA45" s="422"/>
      <c r="AB45" s="1818"/>
      <c r="AC45" s="421">
        <f t="shared" ref="AC45" si="74">+AB45*$C45</f>
        <v>0</v>
      </c>
      <c r="AD45" s="422"/>
      <c r="AE45" s="1818"/>
      <c r="AF45" s="421">
        <f t="shared" ref="AF45" si="75">+AE45*$C45</f>
        <v>0</v>
      </c>
      <c r="AG45" s="422"/>
      <c r="AH45" s="1818"/>
      <c r="AI45" s="421">
        <f t="shared" ref="AI45" si="76">+AH45*$C45</f>
        <v>0</v>
      </c>
      <c r="AJ45" s="422"/>
      <c r="AK45" s="1818"/>
      <c r="AL45" s="421">
        <f t="shared" ref="AL45" si="77">+AK45*$C45</f>
        <v>0</v>
      </c>
      <c r="AM45" s="423"/>
      <c r="AN45" s="1819"/>
      <c r="AO45" s="421">
        <f t="shared" ref="AO45" si="78">+AN45*$C45</f>
        <v>0</v>
      </c>
      <c r="AP45" s="422"/>
      <c r="AQ45" s="1818"/>
      <c r="AR45" s="421">
        <f t="shared" ref="AR45" si="79">+AQ45*$C45</f>
        <v>0</v>
      </c>
      <c r="AS45" s="422"/>
      <c r="AT45" s="1818"/>
      <c r="AU45" s="421">
        <f t="shared" ref="AU45" si="80">+AT45*$C45</f>
        <v>0</v>
      </c>
      <c r="AV45" s="423"/>
      <c r="AW45" s="1819"/>
      <c r="AX45" s="421">
        <f t="shared" ref="AX45" si="81">+AW45*$C45</f>
        <v>0</v>
      </c>
      <c r="AY45" s="422"/>
      <c r="AZ45" s="1818"/>
      <c r="BA45" s="421">
        <f t="shared" ref="BA45" si="82">+AZ45*$C45</f>
        <v>0</v>
      </c>
      <c r="BB45" s="424"/>
      <c r="BC45" s="1818"/>
      <c r="BD45" s="421">
        <f t="shared" ref="BD45" si="83">+BC45*$C45</f>
        <v>0</v>
      </c>
      <c r="BE45" s="423"/>
      <c r="BF45" s="1819"/>
      <c r="BG45" s="421">
        <f t="shared" ref="BG45" si="84">+BF45*$C45</f>
        <v>0</v>
      </c>
      <c r="BH45" s="422"/>
      <c r="BI45" s="1818"/>
      <c r="BJ45" s="421">
        <f t="shared" ref="BJ45" si="85">+BI45*$C45</f>
        <v>0</v>
      </c>
      <c r="BK45" s="424"/>
      <c r="BL45" s="425">
        <f t="shared" ref="BL45" si="86">+D45+G45+J45+M45+P45+S45+V45+Y45+AB45+AE45+AH45+AK45+AN45+AQ45+AT45+AW45+AZ45+BC45+BF45+BI45</f>
        <v>0</v>
      </c>
      <c r="BM45" s="426">
        <f t="shared" ref="BM45" si="87">+E45+H45+K45+N45+Q45+T45+W45+Z45+AC45+AF45+AI45+AL45+AO45+AR45+AU45+AX45+BA45+BD45+BG45+BJ45</f>
        <v>0</v>
      </c>
      <c r="BN45" s="427"/>
    </row>
    <row r="46" spans="1:66" s="368" customFormat="1" ht="12.75" x14ac:dyDescent="0.2">
      <c r="A46" s="1813" t="s">
        <v>1790</v>
      </c>
      <c r="B46" s="387"/>
      <c r="C46" s="1984"/>
      <c r="D46" s="1817"/>
      <c r="E46" s="421">
        <f t="shared" ref="E46" si="88">+D46*$C46</f>
        <v>0</v>
      </c>
      <c r="F46" s="436"/>
      <c r="G46" s="1818"/>
      <c r="H46" s="421">
        <f t="shared" ref="H46" si="89">+G46*$C46</f>
        <v>0</v>
      </c>
      <c r="I46" s="423"/>
      <c r="J46" s="1819"/>
      <c r="K46" s="421">
        <f t="shared" ref="K46" si="90">+J46*$C46</f>
        <v>0</v>
      </c>
      <c r="L46" s="422"/>
      <c r="M46" s="1818"/>
      <c r="N46" s="421">
        <f t="shared" ref="N46" si="91">+M46*$C46</f>
        <v>0</v>
      </c>
      <c r="O46" s="422"/>
      <c r="P46" s="1819"/>
      <c r="Q46" s="421">
        <f t="shared" ref="Q46" si="92">+P46*$C46</f>
        <v>0</v>
      </c>
      <c r="R46" s="423"/>
      <c r="S46" s="1819"/>
      <c r="T46" s="421">
        <f t="shared" ref="T46" si="93">+S46*$C46</f>
        <v>0</v>
      </c>
      <c r="U46" s="423"/>
      <c r="V46" s="1819"/>
      <c r="W46" s="421">
        <f t="shared" ref="W46" si="94">+V46*$C46</f>
        <v>0</v>
      </c>
      <c r="X46" s="423"/>
      <c r="Y46" s="1819"/>
      <c r="Z46" s="421">
        <f t="shared" ref="Z46" si="95">+Y46*$C46</f>
        <v>0</v>
      </c>
      <c r="AA46" s="422"/>
      <c r="AB46" s="1818"/>
      <c r="AC46" s="421">
        <f t="shared" ref="AC46" si="96">+AB46*$C46</f>
        <v>0</v>
      </c>
      <c r="AD46" s="422"/>
      <c r="AE46" s="1818"/>
      <c r="AF46" s="421">
        <f t="shared" ref="AF46" si="97">+AE46*$C46</f>
        <v>0</v>
      </c>
      <c r="AG46" s="422"/>
      <c r="AH46" s="1818"/>
      <c r="AI46" s="421">
        <f t="shared" ref="AI46" si="98">+AH46*$C46</f>
        <v>0</v>
      </c>
      <c r="AJ46" s="422"/>
      <c r="AK46" s="1818"/>
      <c r="AL46" s="421">
        <f t="shared" ref="AL46" si="99">+AK46*$C46</f>
        <v>0</v>
      </c>
      <c r="AM46" s="423"/>
      <c r="AN46" s="1819"/>
      <c r="AO46" s="421">
        <f t="shared" ref="AO46" si="100">+AN46*$C46</f>
        <v>0</v>
      </c>
      <c r="AP46" s="422"/>
      <c r="AQ46" s="1818"/>
      <c r="AR46" s="421">
        <f t="shared" ref="AR46" si="101">+AQ46*$C46</f>
        <v>0</v>
      </c>
      <c r="AS46" s="422"/>
      <c r="AT46" s="1818"/>
      <c r="AU46" s="421">
        <f t="shared" ref="AU46" si="102">+AT46*$C46</f>
        <v>0</v>
      </c>
      <c r="AV46" s="423"/>
      <c r="AW46" s="1819"/>
      <c r="AX46" s="421">
        <f t="shared" ref="AX46" si="103">+AW46*$C46</f>
        <v>0</v>
      </c>
      <c r="AY46" s="422"/>
      <c r="AZ46" s="1818"/>
      <c r="BA46" s="421">
        <f t="shared" ref="BA46" si="104">+AZ46*$C46</f>
        <v>0</v>
      </c>
      <c r="BB46" s="424"/>
      <c r="BC46" s="1818"/>
      <c r="BD46" s="421">
        <f t="shared" ref="BD46" si="105">+BC46*$C46</f>
        <v>0</v>
      </c>
      <c r="BE46" s="423"/>
      <c r="BF46" s="1819"/>
      <c r="BG46" s="421">
        <f t="shared" ref="BG46" si="106">+BF46*$C46</f>
        <v>0</v>
      </c>
      <c r="BH46" s="422"/>
      <c r="BI46" s="1818"/>
      <c r="BJ46" s="421">
        <f t="shared" ref="BJ46" si="107">+BI46*$C46</f>
        <v>0</v>
      </c>
      <c r="BK46" s="424"/>
      <c r="BL46" s="425">
        <f t="shared" ref="BL46" si="108">+D46+G46+J46+M46+P46+S46+V46+Y46+AB46+AE46+AH46+AK46+AN46+AQ46+AT46+AW46+AZ46+BC46+BF46+BI46</f>
        <v>0</v>
      </c>
      <c r="BM46" s="426">
        <f t="shared" ref="BM46" si="109">+E46+H46+K46+N46+Q46+T46+W46+Z46+AC46+AF46+AI46+AL46+AO46+AR46+AU46+AX46+BA46+BD46+BG46+BJ46</f>
        <v>0</v>
      </c>
      <c r="BN46" s="427"/>
    </row>
    <row r="47" spans="1:66" s="369" customFormat="1" ht="13.5" thickBot="1" x14ac:dyDescent="0.25">
      <c r="A47" s="1996" t="s">
        <v>1791</v>
      </c>
      <c r="B47" s="1413"/>
      <c r="C47" s="1985"/>
      <c r="D47" s="1820"/>
      <c r="E47" s="400">
        <f t="shared" si="2"/>
        <v>0</v>
      </c>
      <c r="F47" s="437"/>
      <c r="G47" s="1821"/>
      <c r="H47" s="400">
        <f t="shared" si="3"/>
        <v>0</v>
      </c>
      <c r="I47" s="402"/>
      <c r="J47" s="1822"/>
      <c r="K47" s="400">
        <f t="shared" si="4"/>
        <v>0</v>
      </c>
      <c r="L47" s="401"/>
      <c r="M47" s="1821"/>
      <c r="N47" s="400">
        <f t="shared" si="5"/>
        <v>0</v>
      </c>
      <c r="O47" s="401"/>
      <c r="P47" s="1822"/>
      <c r="Q47" s="400">
        <f t="shared" si="6"/>
        <v>0</v>
      </c>
      <c r="R47" s="402"/>
      <c r="S47" s="1822"/>
      <c r="T47" s="400">
        <f t="shared" si="7"/>
        <v>0</v>
      </c>
      <c r="U47" s="402"/>
      <c r="V47" s="1822"/>
      <c r="W47" s="400">
        <f t="shared" si="8"/>
        <v>0</v>
      </c>
      <c r="X47" s="402"/>
      <c r="Y47" s="1822"/>
      <c r="Z47" s="400">
        <f t="shared" si="9"/>
        <v>0</v>
      </c>
      <c r="AA47" s="401"/>
      <c r="AB47" s="1821"/>
      <c r="AC47" s="400">
        <f t="shared" si="10"/>
        <v>0</v>
      </c>
      <c r="AD47" s="401"/>
      <c r="AE47" s="1821"/>
      <c r="AF47" s="400">
        <f t="shared" si="11"/>
        <v>0</v>
      </c>
      <c r="AG47" s="401"/>
      <c r="AH47" s="1821"/>
      <c r="AI47" s="400">
        <f t="shared" si="12"/>
        <v>0</v>
      </c>
      <c r="AJ47" s="401"/>
      <c r="AK47" s="1821"/>
      <c r="AL47" s="400">
        <f t="shared" si="13"/>
        <v>0</v>
      </c>
      <c r="AM47" s="402"/>
      <c r="AN47" s="1822"/>
      <c r="AO47" s="400">
        <f t="shared" si="14"/>
        <v>0</v>
      </c>
      <c r="AP47" s="401"/>
      <c r="AQ47" s="1821"/>
      <c r="AR47" s="400">
        <f t="shared" si="15"/>
        <v>0</v>
      </c>
      <c r="AS47" s="401"/>
      <c r="AT47" s="1821"/>
      <c r="AU47" s="400">
        <f t="shared" si="16"/>
        <v>0</v>
      </c>
      <c r="AV47" s="402"/>
      <c r="AW47" s="1822"/>
      <c r="AX47" s="400">
        <f t="shared" si="17"/>
        <v>0</v>
      </c>
      <c r="AY47" s="401"/>
      <c r="AZ47" s="1821"/>
      <c r="BA47" s="400">
        <f t="shared" si="18"/>
        <v>0</v>
      </c>
      <c r="BB47" s="403"/>
      <c r="BC47" s="1821"/>
      <c r="BD47" s="400">
        <f t="shared" si="19"/>
        <v>0</v>
      </c>
      <c r="BE47" s="402"/>
      <c r="BF47" s="1822"/>
      <c r="BG47" s="400">
        <f t="shared" si="20"/>
        <v>0</v>
      </c>
      <c r="BH47" s="401"/>
      <c r="BI47" s="1821"/>
      <c r="BJ47" s="400">
        <f t="shared" si="21"/>
        <v>0</v>
      </c>
      <c r="BK47" s="403"/>
      <c r="BL47" s="404">
        <f t="shared" si="0"/>
        <v>0</v>
      </c>
      <c r="BM47" s="405">
        <f t="shared" si="1"/>
        <v>0</v>
      </c>
      <c r="BN47" s="406"/>
    </row>
    <row r="48" spans="1:66" ht="12.75" x14ac:dyDescent="0.2">
      <c r="A48" s="407"/>
      <c r="B48" s="408"/>
      <c r="C48" s="409"/>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row>
    <row r="49" spans="1:66" ht="12.75" x14ac:dyDescent="0.2">
      <c r="A49" s="407"/>
      <c r="B49" s="408"/>
      <c r="C49" s="409"/>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row>
    <row r="50" spans="1:66" ht="12.75" x14ac:dyDescent="0.2">
      <c r="A50" s="407"/>
      <c r="B50" s="408"/>
      <c r="C50" s="409"/>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row>
    <row r="51" spans="1:66" ht="12.75" x14ac:dyDescent="0.2">
      <c r="A51" s="407"/>
      <c r="B51" s="408"/>
      <c r="C51" s="409"/>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row>
    <row r="52" spans="1:66" ht="11.25" customHeight="1" x14ac:dyDescent="0.2">
      <c r="A52" s="407"/>
      <c r="B52" s="408"/>
      <c r="C52" s="409"/>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row>
    <row r="53" spans="1:66" ht="11.25" customHeight="1" x14ac:dyDescent="0.2"/>
    <row r="54" spans="1:66" ht="11.25" customHeight="1" x14ac:dyDescent="0.2"/>
    <row r="55" spans="1:66" ht="11.25" customHeight="1" x14ac:dyDescent="0.2"/>
    <row r="56" spans="1:66" ht="11.25" customHeight="1" x14ac:dyDescent="0.2"/>
    <row r="57" spans="1:66" ht="11.25" customHeight="1" x14ac:dyDescent="0.2"/>
    <row r="58" spans="1:66" ht="11.25" customHeight="1" x14ac:dyDescent="0.2"/>
    <row r="59" spans="1:66" ht="11.25" hidden="1" customHeight="1" x14ac:dyDescent="0.2">
      <c r="A59" s="370" t="s">
        <v>1048</v>
      </c>
      <c r="B59" s="370"/>
      <c r="C59" s="370"/>
      <c r="D59" s="370"/>
      <c r="E59" s="370"/>
      <c r="F59" s="370"/>
      <c r="G59" s="370"/>
      <c r="H59" s="57"/>
      <c r="I59" s="57"/>
      <c r="J59" s="57"/>
      <c r="K59" s="57"/>
      <c r="L59" s="57"/>
    </row>
    <row r="60" spans="1:66" ht="11.25" hidden="1" customHeight="1" x14ac:dyDescent="0.2">
      <c r="A60" s="57"/>
      <c r="B60" s="57"/>
      <c r="C60" s="57"/>
      <c r="D60" s="57"/>
      <c r="E60" s="57"/>
      <c r="F60" s="57"/>
      <c r="G60" s="57"/>
      <c r="H60" s="57"/>
      <c r="I60" s="57"/>
      <c r="J60" s="57"/>
      <c r="K60" s="57"/>
      <c r="L60" s="57"/>
    </row>
    <row r="61" spans="1:66" ht="11.25" hidden="1" customHeight="1" x14ac:dyDescent="0.2">
      <c r="A61" s="57"/>
      <c r="B61" s="57"/>
      <c r="C61" s="57"/>
      <c r="D61" s="57"/>
      <c r="E61" s="57"/>
      <c r="F61" s="57"/>
      <c r="G61" s="57"/>
      <c r="H61" s="57"/>
      <c r="I61" s="57"/>
      <c r="J61" s="57"/>
      <c r="K61" s="57"/>
      <c r="L61" s="57"/>
    </row>
    <row r="62" spans="1:66" ht="11.25" hidden="1" customHeight="1" x14ac:dyDescent="0.2">
      <c r="A62" s="57"/>
      <c r="B62" s="371" t="s">
        <v>1060</v>
      </c>
      <c r="C62" s="57"/>
      <c r="D62" s="57"/>
      <c r="E62" s="57"/>
      <c r="F62" s="57"/>
      <c r="G62" s="57"/>
      <c r="H62" s="57"/>
      <c r="I62" s="57"/>
      <c r="J62" s="57"/>
      <c r="K62" s="57"/>
      <c r="L62" s="57"/>
    </row>
    <row r="63" spans="1:66" ht="11.25" hidden="1" customHeight="1" x14ac:dyDescent="0.2">
      <c r="A63" s="57" t="s">
        <v>635</v>
      </c>
      <c r="B63" s="57"/>
      <c r="C63" s="57"/>
      <c r="D63" s="57"/>
      <c r="E63" s="57"/>
      <c r="F63" s="57"/>
      <c r="G63" s="57"/>
      <c r="H63" s="57"/>
      <c r="I63" s="57"/>
      <c r="J63" s="57"/>
      <c r="K63" s="57"/>
      <c r="L63" s="57"/>
    </row>
    <row r="64" spans="1:66" ht="11.25" hidden="1" customHeight="1" x14ac:dyDescent="0.2">
      <c r="A64" s="57" t="s">
        <v>636</v>
      </c>
      <c r="B64" s="57"/>
      <c r="C64" s="57"/>
      <c r="D64" s="57"/>
      <c r="E64" s="370"/>
      <c r="F64" s="370"/>
      <c r="G64" s="370"/>
      <c r="H64" s="370"/>
      <c r="I64" s="57"/>
      <c r="J64" s="370"/>
      <c r="K64" s="370"/>
      <c r="L64" s="57"/>
    </row>
    <row r="65" spans="1:12" ht="11.25" hidden="1" customHeight="1" x14ac:dyDescent="0.2">
      <c r="A65" s="57" t="s">
        <v>637</v>
      </c>
      <c r="B65" s="372" t="s">
        <v>638</v>
      </c>
      <c r="C65" s="57"/>
      <c r="D65" s="370" t="s">
        <v>1061</v>
      </c>
      <c r="E65" s="370"/>
      <c r="F65" s="370"/>
      <c r="H65" s="370"/>
      <c r="I65" s="57"/>
      <c r="J65" s="57"/>
      <c r="K65" s="57"/>
      <c r="L65" s="57"/>
    </row>
    <row r="66" spans="1:12" ht="11.25" hidden="1" customHeight="1" x14ac:dyDescent="0.2">
      <c r="A66" s="57"/>
      <c r="B66" s="373" t="s">
        <v>1062</v>
      </c>
      <c r="C66" s="370" t="s">
        <v>1062</v>
      </c>
      <c r="D66" s="370" t="s">
        <v>1062</v>
      </c>
      <c r="E66" s="370" t="s">
        <v>1062</v>
      </c>
      <c r="F66" s="1416" t="s">
        <v>695</v>
      </c>
      <c r="G66" s="370"/>
      <c r="I66" s="57"/>
      <c r="J66" s="370"/>
      <c r="L66" s="57"/>
    </row>
    <row r="67" spans="1:12" ht="11.25" hidden="1" customHeight="1" x14ac:dyDescent="0.2">
      <c r="A67" s="57" t="s">
        <v>642</v>
      </c>
      <c r="B67" s="374">
        <v>1</v>
      </c>
      <c r="C67" s="1414">
        <v>1</v>
      </c>
      <c r="D67" s="1414">
        <v>1</v>
      </c>
      <c r="E67" s="1414">
        <v>1</v>
      </c>
      <c r="F67" s="1415">
        <f>IF((+B67+C67+D67+E67)/4&lt;1,1,ROUND((+B67+C67+D67+E67)/4,0))</f>
        <v>1</v>
      </c>
      <c r="G67" s="375"/>
      <c r="I67" s="57"/>
      <c r="J67" s="57"/>
    </row>
    <row r="68" spans="1:12" ht="11.25" hidden="1" customHeight="1" x14ac:dyDescent="0.2">
      <c r="A68" s="57" t="s">
        <v>1063</v>
      </c>
      <c r="B68" s="374">
        <v>0.73684210526315796</v>
      </c>
      <c r="C68" s="370"/>
      <c r="D68" s="370"/>
      <c r="E68" s="370"/>
      <c r="F68" s="1415">
        <f>IF((+B68)/1&lt;1,1,ROUND((+B68)/1,0))</f>
        <v>1</v>
      </c>
      <c r="G68" s="375"/>
      <c r="I68" s="57"/>
      <c r="J68" s="57"/>
    </row>
    <row r="69" spans="1:12" ht="11.25" hidden="1" customHeight="1" x14ac:dyDescent="0.2">
      <c r="A69" s="57" t="s">
        <v>643</v>
      </c>
      <c r="B69" s="374">
        <v>1.3157894736842106</v>
      </c>
      <c r="C69" s="1414">
        <v>2.1849865951742626</v>
      </c>
      <c r="D69" s="1414">
        <v>1.9746300211416492</v>
      </c>
      <c r="E69" s="1414">
        <v>1.7674418604651163</v>
      </c>
      <c r="F69" s="1415">
        <f>IF((+B69+C69+D69+E69)/4&lt;1,1,ROUND((+B69+C69+D69+E69)/4,0))</f>
        <v>2</v>
      </c>
      <c r="G69" s="375"/>
      <c r="I69" s="57"/>
      <c r="J69" s="57"/>
    </row>
    <row r="70" spans="1:12" ht="11.25" hidden="1" customHeight="1" x14ac:dyDescent="0.2">
      <c r="A70" s="57" t="s">
        <v>1064</v>
      </c>
      <c r="B70" s="374">
        <v>1.0526315789473684</v>
      </c>
      <c r="C70" s="370"/>
      <c r="D70" s="370"/>
      <c r="E70" s="370"/>
      <c r="F70" s="1415">
        <f>IF((+B70)/1&lt;1,1,ROUND((+B70)/1,0))</f>
        <v>1</v>
      </c>
      <c r="G70" s="375"/>
      <c r="I70" s="57"/>
      <c r="J70" s="57"/>
    </row>
    <row r="71" spans="1:12" ht="11.25" hidden="1" customHeight="1" x14ac:dyDescent="0.2">
      <c r="A71" s="57" t="s">
        <v>644</v>
      </c>
      <c r="B71" s="374">
        <v>3.0789473684210522</v>
      </c>
      <c r="C71" s="1414">
        <v>3.4289544235924931</v>
      </c>
      <c r="D71" s="1414">
        <v>3.2642706131078225</v>
      </c>
      <c r="E71" s="370"/>
      <c r="F71" s="1415">
        <f>IF((+B71+C71+D71)/3&lt;1,1,ROUND((+B71+C71+D71)/3,0))</f>
        <v>3</v>
      </c>
      <c r="G71" s="375"/>
      <c r="I71" s="57"/>
      <c r="J71" s="57"/>
    </row>
    <row r="72" spans="1:12" ht="11.25" hidden="1" customHeight="1" x14ac:dyDescent="0.2">
      <c r="A72" s="57" t="s">
        <v>1065</v>
      </c>
      <c r="B72" s="374">
        <v>1.9736842105263157</v>
      </c>
      <c r="C72" s="370"/>
      <c r="D72" s="370"/>
      <c r="E72" s="370"/>
      <c r="F72" s="1415">
        <f>IF((+B72)/1&lt;1,1,ROUND((+B72)/1,0))</f>
        <v>2</v>
      </c>
      <c r="G72" s="375"/>
      <c r="I72" s="57"/>
      <c r="J72" s="57"/>
    </row>
    <row r="73" spans="1:12" ht="11.25" hidden="1" customHeight="1" x14ac:dyDescent="0.2">
      <c r="A73" s="57" t="s">
        <v>1066</v>
      </c>
      <c r="B73" s="374"/>
      <c r="C73" s="370"/>
      <c r="D73" s="370"/>
      <c r="E73" s="1414">
        <v>2.6744186046511627</v>
      </c>
      <c r="F73" s="1415">
        <f>IF((+E73)/1&lt;1,1,ROUND((+E73)/1,0))</f>
        <v>3</v>
      </c>
      <c r="G73" s="375"/>
      <c r="I73" s="57"/>
      <c r="J73" s="57"/>
    </row>
    <row r="74" spans="1:12" ht="11.25" hidden="1" customHeight="1" x14ac:dyDescent="0.2">
      <c r="A74" s="57" t="s">
        <v>645</v>
      </c>
      <c r="B74" s="374">
        <v>1.5263157894736841</v>
      </c>
      <c r="C74" s="370"/>
      <c r="D74" s="370"/>
      <c r="E74" s="370"/>
      <c r="F74" s="1415">
        <f>IF((+B74)/1&lt;1,1,ROUND((+B74)/1,0))</f>
        <v>2</v>
      </c>
      <c r="G74" s="375"/>
      <c r="I74" s="57"/>
      <c r="J74" s="57"/>
    </row>
    <row r="75" spans="1:12" ht="11.25" hidden="1" customHeight="1" x14ac:dyDescent="0.2">
      <c r="A75" s="57" t="s">
        <v>1067</v>
      </c>
      <c r="B75" s="374">
        <v>1.263157894736842</v>
      </c>
      <c r="C75" s="1414">
        <v>3.5710455764075069</v>
      </c>
      <c r="D75" s="1414">
        <v>3.1437632135306557</v>
      </c>
      <c r="E75" s="370"/>
      <c r="F75" s="1415">
        <f>IF((+B75+C75+D75)/3&lt;1,1,ROUND((+B75+C75+D75)/3,0))</f>
        <v>3</v>
      </c>
      <c r="G75" s="375"/>
      <c r="I75" s="57"/>
      <c r="J75" s="57"/>
    </row>
    <row r="76" spans="1:12" ht="11.25" hidden="1" customHeight="1" x14ac:dyDescent="0.2">
      <c r="A76" s="57" t="s">
        <v>647</v>
      </c>
      <c r="B76" s="374">
        <v>3.2105263157894735</v>
      </c>
      <c r="C76" s="370"/>
      <c r="D76" s="370"/>
      <c r="E76" s="370"/>
      <c r="F76" s="1415">
        <f>IF((+B76)/1&lt;1,1,ROUND((+B76)/1,0))</f>
        <v>3</v>
      </c>
      <c r="G76" s="375"/>
      <c r="I76" s="57"/>
      <c r="J76" s="57"/>
    </row>
    <row r="77" spans="1:12" ht="11.25" hidden="1" customHeight="1" x14ac:dyDescent="0.2">
      <c r="A77" s="57" t="s">
        <v>1068</v>
      </c>
      <c r="B77" s="374">
        <v>2.6315789473684212</v>
      </c>
      <c r="C77" s="370"/>
      <c r="D77" s="370"/>
      <c r="E77" s="1414">
        <v>3.3255813953488369</v>
      </c>
      <c r="F77" s="1415">
        <f>IF((+B77+E77)/2&lt;1,1,ROUND((+B77+E77)/2,0))</f>
        <v>3</v>
      </c>
      <c r="G77" s="375"/>
      <c r="I77" s="57"/>
      <c r="J77" s="57"/>
    </row>
    <row r="78" spans="1:12" ht="11.25" hidden="1" customHeight="1" x14ac:dyDescent="0.2">
      <c r="A78" s="57" t="s">
        <v>648</v>
      </c>
      <c r="B78" s="374">
        <v>48.684210526315788</v>
      </c>
      <c r="C78" s="370"/>
      <c r="D78" s="370"/>
      <c r="E78" s="370"/>
      <c r="F78" s="1415">
        <f>IF((+B78)/1&lt;1,1,ROUND((+B78)/1,0))</f>
        <v>49</v>
      </c>
      <c r="G78" s="375"/>
      <c r="I78" s="57"/>
      <c r="J78" s="57"/>
    </row>
    <row r="79" spans="1:12" ht="11.25" hidden="1" customHeight="1" x14ac:dyDescent="0.2">
      <c r="A79" s="57" t="s">
        <v>874</v>
      </c>
      <c r="B79" s="57"/>
      <c r="C79" s="1414">
        <v>3.5710455764075069</v>
      </c>
      <c r="D79" s="1414">
        <v>3.3784355179704022</v>
      </c>
      <c r="E79" s="370"/>
      <c r="F79" s="1415">
        <f>IF((C79+D79)/2&lt;1,1,ROUND((C79+D79)/2,0))</f>
        <v>3</v>
      </c>
      <c r="G79" s="375"/>
      <c r="I79" s="57"/>
      <c r="J79" s="57"/>
    </row>
    <row r="80" spans="1:12" ht="11.25" hidden="1" customHeight="1" x14ac:dyDescent="0.2">
      <c r="A80" s="57" t="s">
        <v>875</v>
      </c>
      <c r="B80" s="57" t="s">
        <v>876</v>
      </c>
      <c r="C80" s="373"/>
      <c r="D80" s="373"/>
      <c r="E80" s="1414">
        <v>8.1395348837209305</v>
      </c>
      <c r="F80" s="1415">
        <f>+E80</f>
        <v>8.1395348837209305</v>
      </c>
      <c r="G80" s="57"/>
      <c r="I80" s="57"/>
      <c r="J80" s="376"/>
    </row>
    <row r="81" spans="1:3" ht="11.25" customHeight="1" x14ac:dyDescent="0.2">
      <c r="A81" s="55"/>
      <c r="B81" s="328"/>
      <c r="C81" s="54"/>
    </row>
    <row r="82" spans="1:3" ht="11.25" customHeight="1" x14ac:dyDescent="0.2"/>
  </sheetData>
  <sheetProtection password="F8BD" sheet="1" objects="1" scenarios="1"/>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opLeftCell="A19" zoomScale="90" zoomScaleNormal="90" workbookViewId="0">
      <selection activeCell="AG47" sqref="AG47"/>
    </sheetView>
  </sheetViews>
  <sheetFormatPr defaultColWidth="8.42578125" defaultRowHeight="11.25" x14ac:dyDescent="0.2"/>
  <cols>
    <col min="1" max="1" width="23.85546875" style="440" customWidth="1"/>
    <col min="2" max="2" width="12.5703125" style="440" customWidth="1"/>
    <col min="3" max="6" width="15.7109375" style="439" customWidth="1"/>
    <col min="7" max="9" width="15.7109375" style="439" hidden="1" customWidth="1"/>
    <col min="10" max="12" width="15.7109375" style="439" customWidth="1"/>
    <col min="13" max="23" width="15.7109375" style="439" hidden="1" customWidth="1"/>
    <col min="24" max="16384" width="8.42578125" style="439"/>
  </cols>
  <sheetData>
    <row r="1" spans="1:15" s="8" customFormat="1" ht="45" customHeight="1" x14ac:dyDescent="0.2">
      <c r="A1" s="2430"/>
      <c r="B1" s="2430"/>
      <c r="C1" s="2430"/>
      <c r="D1" s="2430"/>
      <c r="E1" s="2430"/>
      <c r="F1" s="2430"/>
    </row>
    <row r="2" spans="1:15" s="8" customFormat="1" ht="45" customHeight="1" x14ac:dyDescent="0.3">
      <c r="A2" s="2473"/>
      <c r="B2" s="2473"/>
      <c r="C2" s="2473"/>
      <c r="D2" s="2473"/>
      <c r="E2" s="2473"/>
    </row>
    <row r="3" spans="1:15" s="8" customFormat="1" ht="62.25" customHeight="1" x14ac:dyDescent="0.25">
      <c r="A3" s="2474"/>
      <c r="B3" s="2474"/>
      <c r="C3" s="2474"/>
      <c r="D3" s="2474"/>
      <c r="E3" s="2474"/>
      <c r="G3" s="9"/>
    </row>
    <row r="4" spans="1:15" s="8" customFormat="1" ht="23.25" customHeight="1" x14ac:dyDescent="0.25">
      <c r="A4" s="2475" t="str">
        <f>'I1 Intro'!C11</f>
        <v>EB-2019-0037</v>
      </c>
      <c r="B4" s="2475"/>
      <c r="C4" s="2475"/>
      <c r="D4" s="2475"/>
      <c r="E4" s="2475"/>
    </row>
    <row r="5" spans="1:15" s="8" customFormat="1" ht="21" customHeight="1" x14ac:dyDescent="0.3">
      <c r="A5" s="299" t="str">
        <f>"Sheet I8 Demand Data Worksheet  - "&amp;  'I2 LDC class'!$C$17</f>
        <v>Sheet I8 Demand Data Worksheet  - Initial Application</v>
      </c>
      <c r="B5" s="300"/>
      <c r="C5" s="300"/>
      <c r="D5" s="59"/>
      <c r="E5" s="301"/>
    </row>
    <row r="6" spans="1:15" s="8" customFormat="1" ht="6" customHeight="1" x14ac:dyDescent="0.2">
      <c r="A6" s="11"/>
      <c r="B6" s="11"/>
      <c r="C6" s="11"/>
      <c r="D6" s="11"/>
      <c r="E6" s="11"/>
      <c r="F6" s="11"/>
      <c r="G6" s="11"/>
      <c r="H6" s="11"/>
      <c r="I6" s="11"/>
      <c r="J6" s="11"/>
      <c r="K6" s="11"/>
      <c r="L6" s="11"/>
      <c r="M6" s="11"/>
      <c r="N6" s="11"/>
      <c r="O6" s="11"/>
    </row>
    <row r="7" spans="1:15" ht="12.75" x14ac:dyDescent="0.2">
      <c r="A7" s="46"/>
      <c r="B7" s="438"/>
      <c r="C7" s="438"/>
      <c r="D7" s="438"/>
      <c r="E7" s="438"/>
      <c r="F7" s="438"/>
      <c r="G7" s="438"/>
    </row>
    <row r="8" spans="1:15" x14ac:dyDescent="0.2">
      <c r="A8" s="290"/>
    </row>
    <row r="10" spans="1:15" x14ac:dyDescent="0.2">
      <c r="A10" s="290"/>
    </row>
    <row r="12" spans="1:15" ht="3" customHeight="1" x14ac:dyDescent="0.2">
      <c r="A12" s="449"/>
    </row>
    <row r="13" spans="1:15" ht="1.5" customHeight="1" x14ac:dyDescent="0.2"/>
    <row r="14" spans="1:15" ht="12.75" x14ac:dyDescent="0.2">
      <c r="A14" s="2519" t="s">
        <v>999</v>
      </c>
      <c r="B14" s="2519"/>
      <c r="C14" s="450" t="str">
        <f>IF(OR(ISERROR(('I8 Demand Data'!$C$50/12)/'I8 Demand Data'!$C$40), (ISERROR(('I8 Demand Data'!$C$45/4)/'I8 Demand Data'!$C$40))),"-", IF(('I8 Demand Data'!$C$50/12)/'I8 Demand Data'!$C$40&gt;=0.83,"12 CP",IF(('I8 Demand Data'!$C$45/4)/'I8 Demand Data'!$C$40&gt;=0.83,"4 CP","1 CP")))</f>
        <v>4 CP</v>
      </c>
    </row>
    <row r="15" spans="1:15" ht="15" customHeight="1" x14ac:dyDescent="0.2">
      <c r="A15" s="2519" t="s">
        <v>1000</v>
      </c>
      <c r="B15" s="2519"/>
      <c r="C15" s="451" t="str">
        <f>IF(ISERROR(('I8 Demand Data'!$C$61/4)/'I8 Demand Data'!$C$55), "-", IF(('I8 Demand Data'!$C$61/4)/'I8 Demand Data'!$C$55&gt;=0.83,"4 NCP","1 NCP"))</f>
        <v>4 NCP</v>
      </c>
      <c r="I15" s="441"/>
      <c r="J15" s="441"/>
      <c r="K15" s="441"/>
    </row>
    <row r="16" spans="1:15" ht="12.6" customHeight="1" x14ac:dyDescent="0.2">
      <c r="A16" s="442"/>
      <c r="C16" s="454"/>
    </row>
    <row r="17" spans="1:23" ht="12.75" x14ac:dyDescent="0.2">
      <c r="A17" s="2518" t="s">
        <v>51</v>
      </c>
      <c r="B17" s="2518"/>
      <c r="C17" s="452" t="s">
        <v>53</v>
      </c>
    </row>
    <row r="18" spans="1:23" ht="12.75" x14ac:dyDescent="0.2">
      <c r="A18" s="2518" t="s">
        <v>1222</v>
      </c>
      <c r="B18" s="2518"/>
      <c r="C18" s="452" t="s">
        <v>1218</v>
      </c>
    </row>
    <row r="19" spans="1:23" ht="12.75" x14ac:dyDescent="0.2">
      <c r="A19" s="2518" t="s">
        <v>1216</v>
      </c>
      <c r="B19" s="2518"/>
      <c r="C19" s="452" t="s">
        <v>1219</v>
      </c>
    </row>
    <row r="20" spans="1:23" ht="12.75" x14ac:dyDescent="0.2">
      <c r="A20" s="2518" t="s">
        <v>1217</v>
      </c>
      <c r="B20" s="2518"/>
      <c r="C20" s="452" t="s">
        <v>1225</v>
      </c>
    </row>
    <row r="21" spans="1:23" ht="11.45" customHeight="1" x14ac:dyDescent="0.2">
      <c r="A21" s="444"/>
      <c r="C21" s="445"/>
    </row>
    <row r="22" spans="1:23" ht="12.75" hidden="1" x14ac:dyDescent="0.2">
      <c r="A22" s="446" t="s">
        <v>1076</v>
      </c>
      <c r="C22" s="447" t="s">
        <v>1224</v>
      </c>
    </row>
    <row r="23" spans="1:23" ht="12.75" hidden="1" x14ac:dyDescent="0.2">
      <c r="A23" s="446" t="s">
        <v>1221</v>
      </c>
      <c r="C23" s="447" t="s">
        <v>1077</v>
      </c>
    </row>
    <row r="24" spans="1:23" ht="12.75" x14ac:dyDescent="0.2">
      <c r="A24" s="2523" t="s">
        <v>52</v>
      </c>
      <c r="B24" s="2523"/>
      <c r="C24" s="453" t="s">
        <v>53</v>
      </c>
    </row>
    <row r="25" spans="1:23" ht="12.75" x14ac:dyDescent="0.2">
      <c r="A25" s="2524" t="s">
        <v>1220</v>
      </c>
      <c r="B25" s="2524"/>
      <c r="C25" s="443" t="s">
        <v>1223</v>
      </c>
    </row>
    <row r="26" spans="1:23" ht="12.75" x14ac:dyDescent="0.2">
      <c r="A26" s="2524" t="s">
        <v>1076</v>
      </c>
      <c r="B26" s="2524"/>
      <c r="C26" s="443" t="s">
        <v>1224</v>
      </c>
    </row>
    <row r="27" spans="1:23" ht="12.75" x14ac:dyDescent="0.2">
      <c r="A27" s="2524" t="s">
        <v>1221</v>
      </c>
      <c r="B27" s="2524"/>
      <c r="C27" s="443" t="s">
        <v>1077</v>
      </c>
    </row>
    <row r="28" spans="1:23" x14ac:dyDescent="0.2">
      <c r="A28" s="439"/>
      <c r="B28" s="439"/>
    </row>
    <row r="29" spans="1:23" ht="12" thickBot="1" x14ac:dyDescent="0.25"/>
    <row r="30" spans="1:23" ht="19.5" customHeight="1" thickBot="1" x14ac:dyDescent="0.25">
      <c r="D30" s="462">
        <v>1</v>
      </c>
      <c r="E30" s="463">
        <v>2</v>
      </c>
      <c r="F30" s="463">
        <v>3</v>
      </c>
      <c r="G30" s="463">
        <v>4</v>
      </c>
      <c r="H30" s="463">
        <v>5</v>
      </c>
      <c r="I30" s="463">
        <v>6</v>
      </c>
      <c r="J30" s="463">
        <v>7</v>
      </c>
      <c r="K30" s="463">
        <v>8</v>
      </c>
      <c r="L30" s="463">
        <v>9</v>
      </c>
      <c r="M30" s="463">
        <v>10</v>
      </c>
      <c r="N30" s="463">
        <v>11</v>
      </c>
      <c r="O30" s="463">
        <v>12</v>
      </c>
      <c r="P30" s="463">
        <v>13</v>
      </c>
      <c r="Q30" s="463">
        <v>14</v>
      </c>
      <c r="R30" s="463">
        <v>15</v>
      </c>
      <c r="S30" s="463">
        <v>16</v>
      </c>
      <c r="T30" s="463">
        <v>17</v>
      </c>
      <c r="U30" s="463">
        <v>18</v>
      </c>
      <c r="V30" s="463">
        <v>19</v>
      </c>
      <c r="W30" s="464">
        <v>20</v>
      </c>
    </row>
    <row r="31" spans="1:23" ht="39" thickBot="1" x14ac:dyDescent="0.3">
      <c r="A31" s="2520" t="s">
        <v>691</v>
      </c>
      <c r="B31" s="2520"/>
      <c r="C31" s="461" t="s">
        <v>763</v>
      </c>
      <c r="D31" s="460" t="str">
        <f>IF('I2 LDC class'!$D$20="",'I2 LDC class'!$C$20,'I2 LDC class'!$D$20)</f>
        <v>Residential</v>
      </c>
      <c r="E31" s="458" t="str">
        <f>IF('I2 LDC class'!$D$21="",'I2 LDC class'!$C$21,'I2 LDC class'!$D$21)</f>
        <v>GS &lt;50</v>
      </c>
      <c r="F31" s="458" t="str">
        <f>IF('I2 LDC class'!$D$22="",'I2 LDC class'!$C$22,'I2 LDC class'!$D$22)</f>
        <v>GS&gt;50-Regular</v>
      </c>
      <c r="G31" s="458" t="str">
        <f>IF('I2 LDC class'!$D$23="",'I2 LDC class'!$C$23,'I2 LDC class'!$D$23)</f>
        <v>GS&gt; 50-TOU</v>
      </c>
      <c r="H31" s="458" t="str">
        <f>IF('I2 LDC class'!$D$24="",'I2 LDC class'!$C$24,'I2 LDC class'!$D$24)</f>
        <v>GS &gt;50-Intermediate</v>
      </c>
      <c r="I31" s="458" t="str">
        <f>IF('I2 LDC class'!$D$25="",'I2 LDC class'!$C$25,'I2 LDC class'!$D$25)</f>
        <v>Large Use &gt;5MW</v>
      </c>
      <c r="J31" s="458" t="str">
        <f>IF('I2 LDC class'!$D$26="",'I2 LDC class'!$C$26,'I2 LDC class'!$D$26)</f>
        <v>Street Light</v>
      </c>
      <c r="K31" s="458" t="str">
        <f>IF('I2 LDC class'!$D$27="",'I2 LDC class'!$C$27,'I2 LDC class'!$D$27)</f>
        <v>Sentinel</v>
      </c>
      <c r="L31" s="458" t="str">
        <f>IF('I2 LDC class'!$D$28="",'I2 LDC class'!$C$28,'I2 LDC class'!$D$28)</f>
        <v>Unmetered Scattered Load</v>
      </c>
      <c r="M31" s="458" t="str">
        <f>IF('I2 LDC class'!$D$29="",'I2 LDC class'!$C$29,'I2 LDC class'!$D$29)</f>
        <v>Embedded Distributor</v>
      </c>
      <c r="N31" s="458" t="str">
        <f>IF('I2 LDC class'!$D$30="",'I2 LDC class'!$C$30,'I2 LDC class'!$D$30)</f>
        <v>Back-up/Standby Power</v>
      </c>
      <c r="O31" s="458" t="str">
        <f>IF('I2 LDC class'!$D$31="",'I2 LDC class'!$C$31,'I2 LDC class'!$D$31)</f>
        <v>Rate Class 1</v>
      </c>
      <c r="P31" s="458" t="str">
        <f>IF('I2 LDC class'!$D$32="",'I2 LDC class'!$C$32,'I2 LDC class'!$D$32)</f>
        <v>Rate class 2</v>
      </c>
      <c r="Q31" s="458" t="str">
        <f>IF('I2 LDC class'!$D$33="",'I2 LDC class'!$C$33,'I2 LDC class'!$D$33)</f>
        <v>Rate class 3</v>
      </c>
      <c r="R31" s="458" t="str">
        <f>IF('I2 LDC class'!$D$34="",'I2 LDC class'!$C$34,'I2 LDC class'!$D$34)</f>
        <v>Rate class 4</v>
      </c>
      <c r="S31" s="458" t="str">
        <f>IF('I2 LDC class'!$D$35="",'I2 LDC class'!$C$35,'I2 LDC class'!$D$35)</f>
        <v>Rate class 5</v>
      </c>
      <c r="T31" s="458" t="str">
        <f>IF('I2 LDC class'!$D$36="",'I2 LDC class'!$C$36,'I2 LDC class'!$D$36)</f>
        <v>Rate class 6</v>
      </c>
      <c r="U31" s="458" t="str">
        <f>IF('I2 LDC class'!$D$37="",'I2 LDC class'!$C$37,'I2 LDC class'!$D$37)</f>
        <v>Rate class 7</v>
      </c>
      <c r="V31" s="458" t="str">
        <f>IF('I2 LDC class'!$D$38="",'I2 LDC class'!$C$38,'I2 LDC class'!$D$38)</f>
        <v>Rate class 8</v>
      </c>
      <c r="W31" s="459" t="str">
        <f>IF('I2 LDC class'!$D$39="",'I2 LDC class'!$C$39,'I2 LDC class'!$D$39)</f>
        <v>Rate class 9</v>
      </c>
    </row>
    <row r="32" spans="1:23" s="2118" customFormat="1" x14ac:dyDescent="0.2">
      <c r="A32" s="2075"/>
      <c r="B32" s="2075"/>
      <c r="C32" s="2117"/>
      <c r="W32" s="2119"/>
    </row>
    <row r="33" spans="1:24" s="2118" customFormat="1" x14ac:dyDescent="0.2">
      <c r="A33" s="2075"/>
      <c r="B33" s="2120"/>
      <c r="C33" s="2121"/>
      <c r="D33" s="2122"/>
      <c r="F33" s="2122"/>
      <c r="H33" s="2122"/>
      <c r="J33" s="2122"/>
      <c r="K33" s="2122"/>
      <c r="W33" s="2119"/>
    </row>
    <row r="34" spans="1:24" ht="27.75" customHeight="1" thickBot="1" x14ac:dyDescent="0.25">
      <c r="B34" s="448"/>
      <c r="C34" s="1971" t="s">
        <v>1747</v>
      </c>
      <c r="D34" s="1970" t="str">
        <f>IF(OR(D38*4&lt;D43,D39*4&lt;D44,D40*4&lt;D45),IF(OR(D38*12&lt;D48,D39*12&lt;D49,D40*12&lt;D50),"Check 4 CP and 12 CP","Check 4 CP"),IF(OR(D38*12&lt;D48,D39*12&lt;D49,D40*12&lt;D50),"Check 12 CP","Pass"))</f>
        <v>Pass</v>
      </c>
      <c r="E34" s="1852" t="str">
        <f>IF(OR(E38*4&lt;E43,E39*4&lt;E44,E40*4&lt;E45),IF(OR(E38*12&lt;E48,E39*12&lt;E49,E40*12&lt;E50),"Check 4CP and 12CP","Check 4CP"),IF(OR(E38*12&lt;E48,E39*12&lt;E49,E40*12&lt;E50),"Check 12CP","Pass"))</f>
        <v>Pass</v>
      </c>
      <c r="F34" s="1852" t="str">
        <f>IF(OR(F38*4&lt;F43,F39*4&lt;F44,F40*4&lt;F45),IF(OR(F38*12&lt;F48,F39*12&lt;F49,F40*12&lt;F50),"Check 4CP and 12CP","Check 4CP"),IF(OR(F38*12&lt;F48,F39*12&lt;F49,F40*12&lt;F50),"Check 12CP","Pass"))</f>
        <v>Pass</v>
      </c>
      <c r="G34" s="1852" t="str">
        <f>IF(OR(G38*4&lt;G43,G39*4&lt;G44,G40*4&lt;G45),IF(OR(G38*12&lt;G48,G39*12&lt;G49,G40*12&lt;G50),"Check 4CP and 12CP","Check 4CP"),IF(OR(G38*12&lt;G48,G39*12&lt;G49,G40*12&lt;G50),"Check 12CP","Pass"))</f>
        <v>Pass</v>
      </c>
      <c r="H34" s="1852" t="str">
        <f>IF(OR(H38*4&lt;H43,H39*4&lt;H44,H40*4&lt;H45),IF(OR(H38*12&lt;H48,H39*12&lt;H49,H40*12&lt;H50),"Check 4CP and 12CP","Check 4CP"),IF(OR(H38*12&lt;H48,H39*12&lt;H49,H40*12&lt;H50),"Check 12CP","Pass"))</f>
        <v>Pass</v>
      </c>
      <c r="I34" s="1852" t="str">
        <f>IF(OR(I38*4&lt;I43,I39*4&lt;I44,I40*4&lt;I45),IF(OR(I38*12&lt;I48,I39*12&lt;I49,I40*12&lt;I50),"Check 4CP and 12CP","Check 4CP"),IF(OR(I38*12&lt;I48,I39*12&lt;I49,I40*12&lt;I50),"Check 12CP","Pass"))</f>
        <v>Pass</v>
      </c>
      <c r="J34" s="1852" t="str">
        <f t="shared" ref="J34:W34" si="0">IF(OR(J38*4&lt;J43,J39*4&lt;J44,J40*4&lt;J45),IF(OR(J38*12&lt;J48,J39*12&lt;J49,J40*12&lt;J50),"Check 4CP and 12CP","Check 4CP"),IF(OR(J38*12&lt;J48,J39*12&lt;J49,J40*12&lt;J50),"Check 12CP","Pass"))</f>
        <v>Pass</v>
      </c>
      <c r="K34" s="1852" t="str">
        <f t="shared" si="0"/>
        <v>Pass</v>
      </c>
      <c r="L34" s="1852" t="str">
        <f t="shared" si="0"/>
        <v>Check 4CP and 12CP</v>
      </c>
      <c r="M34" s="1852" t="str">
        <f t="shared" si="0"/>
        <v>Pass</v>
      </c>
      <c r="N34" s="1852" t="str">
        <f t="shared" si="0"/>
        <v>Pass</v>
      </c>
      <c r="O34" s="1852" t="str">
        <f t="shared" si="0"/>
        <v>Pass</v>
      </c>
      <c r="P34" s="1852" t="str">
        <f t="shared" si="0"/>
        <v>Pass</v>
      </c>
      <c r="Q34" s="1852" t="str">
        <f t="shared" si="0"/>
        <v>Pass</v>
      </c>
      <c r="R34" s="1852" t="str">
        <f t="shared" si="0"/>
        <v>Pass</v>
      </c>
      <c r="S34" s="1852" t="str">
        <f t="shared" si="0"/>
        <v>Pass</v>
      </c>
      <c r="T34" s="1852" t="str">
        <f t="shared" si="0"/>
        <v>Pass</v>
      </c>
      <c r="U34" s="1852" t="str">
        <f t="shared" si="0"/>
        <v>Pass</v>
      </c>
      <c r="V34" s="1852" t="str">
        <f t="shared" si="0"/>
        <v>Pass</v>
      </c>
      <c r="W34" s="1852" t="str">
        <f t="shared" si="0"/>
        <v>Pass</v>
      </c>
    </row>
    <row r="35" spans="1:24" s="2125" customFormat="1" ht="14.25" thickTop="1" thickBot="1" x14ac:dyDescent="0.25">
      <c r="A35" s="2521" t="s">
        <v>1078</v>
      </c>
      <c r="B35" s="2522"/>
      <c r="C35" s="2123"/>
      <c r="D35" s="2124"/>
      <c r="F35" s="2124"/>
      <c r="H35" s="2124"/>
      <c r="J35" s="2124"/>
      <c r="K35" s="2124"/>
      <c r="W35" s="2126"/>
    </row>
    <row r="36" spans="1:24" s="2125" customFormat="1" ht="13.5" thickTop="1" x14ac:dyDescent="0.2">
      <c r="A36" s="2127"/>
      <c r="B36" s="2128"/>
      <c r="C36" s="2123"/>
      <c r="D36" s="2124"/>
      <c r="F36" s="2124"/>
      <c r="H36" s="2124"/>
      <c r="J36" s="2124"/>
      <c r="K36" s="2124"/>
      <c r="W36" s="2126"/>
    </row>
    <row r="37" spans="1:24" s="2125" customFormat="1" ht="12.75" x14ac:dyDescent="0.2">
      <c r="A37" s="2129" t="s">
        <v>1079</v>
      </c>
      <c r="B37" s="2130"/>
      <c r="C37" s="2123"/>
      <c r="D37" s="2124"/>
      <c r="F37" s="2124"/>
      <c r="H37" s="2124"/>
      <c r="J37" s="2124"/>
      <c r="K37" s="2124"/>
      <c r="W37" s="2126"/>
    </row>
    <row r="38" spans="1:24" s="1466" customFormat="1" ht="12.75" x14ac:dyDescent="0.2">
      <c r="A38" s="1467" t="s">
        <v>764</v>
      </c>
      <c r="B38" s="1468" t="s">
        <v>1227</v>
      </c>
      <c r="C38" s="1744">
        <f>SUM(D38:W38)</f>
        <v>165789.22011969675</v>
      </c>
      <c r="D38" s="1828">
        <v>88097.425678712942</v>
      </c>
      <c r="E38" s="1824">
        <v>23964.433303832251</v>
      </c>
      <c r="F38" s="1823">
        <v>51788.39179972899</v>
      </c>
      <c r="G38" s="1824"/>
      <c r="H38" s="1823"/>
      <c r="I38" s="1824"/>
      <c r="J38" s="1823">
        <v>1729.6567547136456</v>
      </c>
      <c r="K38" s="1823">
        <v>85.015477085217739</v>
      </c>
      <c r="L38" s="1823">
        <v>124.29710562371048</v>
      </c>
      <c r="M38" s="1824"/>
      <c r="N38" s="1824"/>
      <c r="O38" s="1824"/>
      <c r="P38" s="1824"/>
      <c r="Q38" s="1824"/>
      <c r="R38" s="1824"/>
      <c r="S38" s="1824"/>
      <c r="T38" s="1824"/>
      <c r="U38" s="1824"/>
      <c r="V38" s="1824"/>
      <c r="W38" s="1829"/>
      <c r="X38" s="1830"/>
    </row>
    <row r="39" spans="1:24" s="1466" customFormat="1" ht="12.75" x14ac:dyDescent="0.2">
      <c r="A39" s="1469" t="s">
        <v>742</v>
      </c>
      <c r="B39" s="1470" t="s">
        <v>1418</v>
      </c>
      <c r="C39" s="1745">
        <f>SUM(D39:W39)</f>
        <v>165789.22011969675</v>
      </c>
      <c r="D39" s="1828">
        <v>88097.425678712942</v>
      </c>
      <c r="E39" s="1824">
        <v>23964.433303832251</v>
      </c>
      <c r="F39" s="1823">
        <v>51788.39179972899</v>
      </c>
      <c r="G39" s="1825"/>
      <c r="H39" s="1823"/>
      <c r="I39" s="1824"/>
      <c r="J39" s="1823">
        <v>1729.6567547136456</v>
      </c>
      <c r="K39" s="1823">
        <v>85.015477085217739</v>
      </c>
      <c r="L39" s="1823">
        <v>124.29710562371048</v>
      </c>
      <c r="M39" s="1824"/>
      <c r="N39" s="1824"/>
      <c r="O39" s="1824"/>
      <c r="P39" s="1824"/>
      <c r="Q39" s="1824"/>
      <c r="R39" s="1824"/>
      <c r="S39" s="1824"/>
      <c r="T39" s="1824"/>
      <c r="U39" s="1824"/>
      <c r="V39" s="1824"/>
      <c r="W39" s="1829"/>
      <c r="X39" s="1830"/>
    </row>
    <row r="40" spans="1:24" s="1466" customFormat="1" ht="12.75" x14ac:dyDescent="0.2">
      <c r="A40" s="1469" t="s">
        <v>743</v>
      </c>
      <c r="B40" s="1470" t="s">
        <v>1228</v>
      </c>
      <c r="C40" s="1745">
        <f>SUM(D40:W40)</f>
        <v>165789.22011969675</v>
      </c>
      <c r="D40" s="1828">
        <v>88097.425678712942</v>
      </c>
      <c r="E40" s="1824">
        <v>23964.433303832251</v>
      </c>
      <c r="F40" s="1823">
        <v>51788.39179972899</v>
      </c>
      <c r="G40" s="1825"/>
      <c r="H40" s="1823"/>
      <c r="I40" s="1824"/>
      <c r="J40" s="1823">
        <v>1729.6567547136456</v>
      </c>
      <c r="K40" s="1823">
        <v>85.015477085217739</v>
      </c>
      <c r="L40" s="1823">
        <v>124.29710562371048</v>
      </c>
      <c r="M40" s="1824"/>
      <c r="N40" s="1824"/>
      <c r="O40" s="1824"/>
      <c r="P40" s="1824"/>
      <c r="Q40" s="1824"/>
      <c r="R40" s="1824"/>
      <c r="S40" s="1824"/>
      <c r="T40" s="1824"/>
      <c r="U40" s="1824"/>
      <c r="V40" s="1824"/>
      <c r="W40" s="1829"/>
      <c r="X40" s="1830"/>
    </row>
    <row r="41" spans="1:24" s="2125" customFormat="1" ht="12.75" x14ac:dyDescent="0.2">
      <c r="A41" s="2127"/>
      <c r="B41" s="2128"/>
      <c r="C41" s="2131"/>
      <c r="D41" s="2132"/>
      <c r="F41" s="2124"/>
      <c r="H41" s="2124"/>
      <c r="J41" s="2124"/>
      <c r="K41" s="2124"/>
      <c r="X41" s="2133"/>
    </row>
    <row r="42" spans="1:24" s="2125" customFormat="1" ht="12.75" x14ac:dyDescent="0.2">
      <c r="A42" s="2129" t="s">
        <v>1216</v>
      </c>
      <c r="B42" s="2130"/>
      <c r="C42" s="2131"/>
      <c r="D42" s="2132"/>
      <c r="F42" s="2124"/>
      <c r="H42" s="2124"/>
      <c r="J42" s="2124"/>
      <c r="K42" s="2124"/>
      <c r="X42" s="2133"/>
    </row>
    <row r="43" spans="1:24" s="1466" customFormat="1" ht="12.75" x14ac:dyDescent="0.2">
      <c r="A43" s="1467" t="s">
        <v>764</v>
      </c>
      <c r="B43" s="1468" t="s">
        <v>1229</v>
      </c>
      <c r="C43" s="1744">
        <f>SUM(D43:W43)</f>
        <v>631219.03963376232</v>
      </c>
      <c r="D43" s="1828">
        <v>330017.30515639856</v>
      </c>
      <c r="E43" s="1824">
        <v>94582.207606430777</v>
      </c>
      <c r="F43" s="1823">
        <v>198874.80748417226</v>
      </c>
      <c r="G43" s="1824"/>
      <c r="H43" s="1823"/>
      <c r="I43" s="1824"/>
      <c r="J43" s="1823">
        <v>6895.8720491148924</v>
      </c>
      <c r="K43" s="1823">
        <v>338.94346411590863</v>
      </c>
      <c r="L43" s="1823">
        <v>509.90387352991064</v>
      </c>
      <c r="M43" s="1824"/>
      <c r="N43" s="1824"/>
      <c r="O43" s="1824"/>
      <c r="P43" s="1824"/>
      <c r="Q43" s="1824"/>
      <c r="R43" s="1824"/>
      <c r="S43" s="1824"/>
      <c r="T43" s="1824"/>
      <c r="U43" s="1824"/>
      <c r="V43" s="1824"/>
      <c r="W43" s="1829"/>
      <c r="X43" s="1830"/>
    </row>
    <row r="44" spans="1:24" s="1466" customFormat="1" ht="12.75" x14ac:dyDescent="0.2">
      <c r="A44" s="1469" t="s">
        <v>742</v>
      </c>
      <c r="B44" s="1470" t="s">
        <v>1419</v>
      </c>
      <c r="C44" s="1745">
        <f>SUM(D44:W44)</f>
        <v>631219.03963376232</v>
      </c>
      <c r="D44" s="1828">
        <v>330017.30515639856</v>
      </c>
      <c r="E44" s="1824">
        <v>94582.207606430777</v>
      </c>
      <c r="F44" s="1823">
        <v>198874.80748417226</v>
      </c>
      <c r="G44" s="1824"/>
      <c r="H44" s="1823"/>
      <c r="I44" s="1824"/>
      <c r="J44" s="1823">
        <v>6895.8720491148924</v>
      </c>
      <c r="K44" s="1823">
        <v>338.94346411590863</v>
      </c>
      <c r="L44" s="1823">
        <v>509.90387352991064</v>
      </c>
      <c r="M44" s="1824"/>
      <c r="N44" s="1824"/>
      <c r="O44" s="1824"/>
      <c r="P44" s="1824"/>
      <c r="Q44" s="1824"/>
      <c r="R44" s="1824"/>
      <c r="S44" s="1824"/>
      <c r="T44" s="1824"/>
      <c r="U44" s="1824"/>
      <c r="V44" s="1824"/>
      <c r="W44" s="1829"/>
      <c r="X44" s="1830"/>
    </row>
    <row r="45" spans="1:24" s="1466" customFormat="1" ht="12.75" x14ac:dyDescent="0.2">
      <c r="A45" s="1469" t="s">
        <v>743</v>
      </c>
      <c r="B45" s="1470" t="s">
        <v>1230</v>
      </c>
      <c r="C45" s="1745">
        <f>SUM(D45:W45)</f>
        <v>631219.03963376232</v>
      </c>
      <c r="D45" s="1828">
        <v>330017.30515639856</v>
      </c>
      <c r="E45" s="1824">
        <v>94582.207606430777</v>
      </c>
      <c r="F45" s="1823">
        <v>198874.80748417226</v>
      </c>
      <c r="G45" s="1824"/>
      <c r="H45" s="1823"/>
      <c r="I45" s="1824"/>
      <c r="J45" s="1823">
        <v>6895.8720491148924</v>
      </c>
      <c r="K45" s="1823">
        <v>338.94346411590863</v>
      </c>
      <c r="L45" s="1823">
        <v>509.90387352991064</v>
      </c>
      <c r="M45" s="1824"/>
      <c r="N45" s="1824"/>
      <c r="O45" s="1824"/>
      <c r="P45" s="1824"/>
      <c r="Q45" s="1824"/>
      <c r="R45" s="1824"/>
      <c r="S45" s="1824"/>
      <c r="T45" s="1824"/>
      <c r="U45" s="1824"/>
      <c r="V45" s="1824"/>
      <c r="W45" s="1829"/>
      <c r="X45" s="1830"/>
    </row>
    <row r="46" spans="1:24" s="2125" customFormat="1" ht="12.75" x14ac:dyDescent="0.2">
      <c r="A46" s="2127"/>
      <c r="B46" s="2128"/>
      <c r="C46" s="2131"/>
      <c r="D46" s="2132"/>
      <c r="F46" s="2124"/>
      <c r="H46" s="2124"/>
      <c r="J46" s="2124"/>
      <c r="K46" s="2124"/>
      <c r="X46" s="2133"/>
    </row>
    <row r="47" spans="1:24" s="2125" customFormat="1" ht="12.75" x14ac:dyDescent="0.2">
      <c r="A47" s="2129" t="s">
        <v>1217</v>
      </c>
      <c r="B47" s="2134"/>
      <c r="C47" s="2131"/>
      <c r="D47" s="2132"/>
      <c r="F47" s="2124"/>
      <c r="H47" s="2124"/>
      <c r="J47" s="2124"/>
      <c r="K47" s="2124"/>
      <c r="X47" s="2133"/>
    </row>
    <row r="48" spans="1:24" s="1466" customFormat="1" ht="12.75" x14ac:dyDescent="0.2">
      <c r="A48" s="1467" t="s">
        <v>764</v>
      </c>
      <c r="B48" s="1468" t="s">
        <v>1231</v>
      </c>
      <c r="C48" s="1744">
        <f>SUM(D48:W48)</f>
        <v>1592065.7209684611</v>
      </c>
      <c r="D48" s="1828">
        <v>739489.97290734143</v>
      </c>
      <c r="E48" s="1824">
        <v>276284.12854779855</v>
      </c>
      <c r="F48" s="1823">
        <v>564786.73995321849</v>
      </c>
      <c r="G48" s="1824"/>
      <c r="H48" s="1823"/>
      <c r="I48" s="1824"/>
      <c r="J48" s="1823">
        <v>9520.2339584856181</v>
      </c>
      <c r="K48" s="1823">
        <v>467.93517253516836</v>
      </c>
      <c r="L48" s="1823">
        <v>1516.710429081965</v>
      </c>
      <c r="M48" s="1824"/>
      <c r="N48" s="1824"/>
      <c r="O48" s="1824"/>
      <c r="P48" s="1824"/>
      <c r="Q48" s="1824"/>
      <c r="R48" s="1824"/>
      <c r="S48" s="1824"/>
      <c r="T48" s="1824"/>
      <c r="U48" s="1824"/>
      <c r="V48" s="1824"/>
      <c r="W48" s="1829"/>
      <c r="X48" s="1830"/>
    </row>
    <row r="49" spans="1:24" s="1466" customFormat="1" ht="12.75" x14ac:dyDescent="0.2">
      <c r="A49" s="1469" t="s">
        <v>742</v>
      </c>
      <c r="B49" s="1470" t="s">
        <v>1420</v>
      </c>
      <c r="C49" s="1745">
        <f>SUM(D49:W49)</f>
        <v>1592065.7209684611</v>
      </c>
      <c r="D49" s="1828">
        <v>739489.97290734143</v>
      </c>
      <c r="E49" s="1824">
        <v>276284.12854779855</v>
      </c>
      <c r="F49" s="1823">
        <v>564786.73995321849</v>
      </c>
      <c r="G49" s="1824"/>
      <c r="H49" s="1823"/>
      <c r="I49" s="1824"/>
      <c r="J49" s="1823">
        <v>9520.2339584856181</v>
      </c>
      <c r="K49" s="1823">
        <v>467.93517253516836</v>
      </c>
      <c r="L49" s="1823">
        <v>1516.710429081965</v>
      </c>
      <c r="M49" s="1824"/>
      <c r="N49" s="1824"/>
      <c r="O49" s="1824"/>
      <c r="P49" s="1824"/>
      <c r="Q49" s="1824"/>
      <c r="R49" s="1824"/>
      <c r="S49" s="1824"/>
      <c r="T49" s="1824"/>
      <c r="U49" s="1824"/>
      <c r="V49" s="1824"/>
      <c r="W49" s="1829"/>
      <c r="X49" s="1830"/>
    </row>
    <row r="50" spans="1:24" s="1466" customFormat="1" ht="12.75" x14ac:dyDescent="0.2">
      <c r="A50" s="1469" t="s">
        <v>743</v>
      </c>
      <c r="B50" s="1470" t="s">
        <v>1232</v>
      </c>
      <c r="C50" s="1745">
        <f>SUM(D50:W50)</f>
        <v>1592065.7209684611</v>
      </c>
      <c r="D50" s="1828">
        <v>739489.97290734143</v>
      </c>
      <c r="E50" s="1824">
        <v>276284.12854779855</v>
      </c>
      <c r="F50" s="1823">
        <v>564786.73995321849</v>
      </c>
      <c r="G50" s="1824"/>
      <c r="H50" s="1823"/>
      <c r="I50" s="1824"/>
      <c r="J50" s="1823">
        <v>9520.2339584856181</v>
      </c>
      <c r="K50" s="1823">
        <v>467.93517253516836</v>
      </c>
      <c r="L50" s="1823">
        <v>1516.710429081965</v>
      </c>
      <c r="M50" s="1824"/>
      <c r="N50" s="1824"/>
      <c r="O50" s="1824"/>
      <c r="P50" s="1824"/>
      <c r="Q50" s="1824"/>
      <c r="R50" s="1824"/>
      <c r="S50" s="1824"/>
      <c r="T50" s="1824"/>
      <c r="U50" s="1824"/>
      <c r="V50" s="1824"/>
      <c r="W50" s="1829"/>
      <c r="X50" s="1830"/>
    </row>
    <row r="51" spans="1:24" s="2125" customFormat="1" ht="13.5" thickBot="1" x14ac:dyDescent="0.25">
      <c r="A51" s="2127"/>
      <c r="B51" s="2135"/>
      <c r="C51" s="2136"/>
      <c r="D51" s="2133"/>
      <c r="X51" s="2133"/>
    </row>
    <row r="52" spans="1:24" s="2125" customFormat="1" ht="14.25" thickTop="1" thickBot="1" x14ac:dyDescent="0.25">
      <c r="A52" s="2521" t="s">
        <v>1226</v>
      </c>
      <c r="B52" s="2522"/>
      <c r="C52" s="2136"/>
      <c r="D52" s="2133"/>
      <c r="X52" s="2133"/>
    </row>
    <row r="53" spans="1:24" s="1466" customFormat="1" ht="27.75" customHeight="1" thickTop="1" x14ac:dyDescent="0.2">
      <c r="A53" s="456"/>
      <c r="B53" s="457"/>
      <c r="C53" s="1969" t="s">
        <v>1748</v>
      </c>
      <c r="D53" s="1852" t="str">
        <f>IF(OR(D55*4&lt;D61,D56*4&lt;D62,D57*4&lt;D63,D58*4&lt;D64),IF(OR(D55*12&lt;D67,D56*12&lt;D68,D57*12&lt;D69,D58*12&lt;D70),"Check 4 NCP and 12 NCP","Check 4 NCP"),IF(OR(D55*12&lt;D67,D56*12&lt;D68,D57*12&lt;D69,D58*12&lt;D70),"Check 12 NCP","Pass"))</f>
        <v>Pass</v>
      </c>
      <c r="E53" s="1852" t="str">
        <f t="shared" ref="E53:W53" si="1">IF(OR(E55*4&lt;E61,E56*4&lt;E62,E57*4&lt;E63,E58*4&lt;E64),IF(OR(E55*12&lt;E67,E56*12&lt;E68,E57*12&lt;E69,E58*12&lt;E70),"Check 4 NCP and 12 NCP","Check 4 NCP"),IF(OR(E55*12&lt;E67,E56*12&lt;E68,E57*12&lt;E69,E58*12&lt;E70),"Check 12 NCP","Pass"))</f>
        <v>Pass</v>
      </c>
      <c r="F53" s="1852" t="str">
        <f t="shared" si="1"/>
        <v>Pass</v>
      </c>
      <c r="G53" s="1852" t="str">
        <f t="shared" si="1"/>
        <v>Pass</v>
      </c>
      <c r="H53" s="1852" t="str">
        <f t="shared" si="1"/>
        <v>Pass</v>
      </c>
      <c r="I53" s="1852" t="str">
        <f t="shared" si="1"/>
        <v>Pass</v>
      </c>
      <c r="J53" s="1852" t="str">
        <f t="shared" si="1"/>
        <v>Pass</v>
      </c>
      <c r="K53" s="1852" t="str">
        <f t="shared" si="1"/>
        <v>Pass</v>
      </c>
      <c r="L53" s="1852" t="str">
        <f t="shared" si="1"/>
        <v>Pass</v>
      </c>
      <c r="M53" s="1852" t="str">
        <f t="shared" si="1"/>
        <v>Pass</v>
      </c>
      <c r="N53" s="1852" t="str">
        <f t="shared" si="1"/>
        <v>Pass</v>
      </c>
      <c r="O53" s="1852" t="str">
        <f t="shared" si="1"/>
        <v>Pass</v>
      </c>
      <c r="P53" s="1852" t="str">
        <f t="shared" si="1"/>
        <v>Pass</v>
      </c>
      <c r="Q53" s="1852" t="str">
        <f t="shared" si="1"/>
        <v>Pass</v>
      </c>
      <c r="R53" s="1852" t="str">
        <f t="shared" si="1"/>
        <v>Pass</v>
      </c>
      <c r="S53" s="1852" t="str">
        <f t="shared" si="1"/>
        <v>Pass</v>
      </c>
      <c r="T53" s="1852" t="str">
        <f t="shared" si="1"/>
        <v>Pass</v>
      </c>
      <c r="U53" s="1852" t="str">
        <f t="shared" si="1"/>
        <v>Pass</v>
      </c>
      <c r="V53" s="1852" t="str">
        <f t="shared" si="1"/>
        <v>Pass</v>
      </c>
      <c r="W53" s="1852" t="str">
        <f t="shared" si="1"/>
        <v>Pass</v>
      </c>
      <c r="X53" s="1830"/>
    </row>
    <row r="54" spans="1:24" s="2125" customFormat="1" ht="12.75" x14ac:dyDescent="0.2">
      <c r="A54" s="2129" t="s">
        <v>1220</v>
      </c>
      <c r="B54" s="2134"/>
      <c r="C54" s="2136"/>
      <c r="D54" s="2133"/>
      <c r="X54" s="2133"/>
    </row>
    <row r="55" spans="1:24" s="1466" customFormat="1" ht="25.5" x14ac:dyDescent="0.2">
      <c r="A55" s="1471" t="s">
        <v>1005</v>
      </c>
      <c r="B55" s="1468" t="s">
        <v>1233</v>
      </c>
      <c r="C55" s="1744">
        <f>SUM(D55:W55)</f>
        <v>185110.29788266338</v>
      </c>
      <c r="D55" s="1828">
        <v>92172.527044460832</v>
      </c>
      <c r="E55" s="1824">
        <v>31128.379299222604</v>
      </c>
      <c r="F55" s="1823">
        <v>59855.368654565173</v>
      </c>
      <c r="G55" s="1824"/>
      <c r="H55" s="1823"/>
      <c r="I55" s="1824"/>
      <c r="J55" s="1823">
        <v>1735.8344439293992</v>
      </c>
      <c r="K55" s="1823">
        <v>85.319120680705723</v>
      </c>
      <c r="L55" s="1823">
        <v>132.8693198046557</v>
      </c>
      <c r="M55" s="1824"/>
      <c r="N55" s="1824"/>
      <c r="O55" s="1824"/>
      <c r="P55" s="1824"/>
      <c r="Q55" s="1824"/>
      <c r="R55" s="1824"/>
      <c r="S55" s="1824"/>
      <c r="T55" s="1824"/>
      <c r="U55" s="1824"/>
      <c r="V55" s="1824"/>
      <c r="W55" s="1829"/>
      <c r="X55" s="1830"/>
    </row>
    <row r="56" spans="1:24" s="1466" customFormat="1" ht="12.75" x14ac:dyDescent="0.2">
      <c r="A56" s="1469" t="s">
        <v>765</v>
      </c>
      <c r="B56" s="1470" t="s">
        <v>1234</v>
      </c>
      <c r="C56" s="1745">
        <f>SUM(D56:W56)</f>
        <v>185110.29788266341</v>
      </c>
      <c r="D56" s="1828">
        <v>92172.527044460832</v>
      </c>
      <c r="E56" s="1824">
        <v>31128.379299222604</v>
      </c>
      <c r="F56" s="1823">
        <v>59855.368654565202</v>
      </c>
      <c r="G56" s="1824"/>
      <c r="H56" s="1823"/>
      <c r="I56" s="1824"/>
      <c r="J56" s="1823">
        <v>1735.8344439293992</v>
      </c>
      <c r="K56" s="1823">
        <v>85.319120680705723</v>
      </c>
      <c r="L56" s="1823">
        <v>132.8693198046557</v>
      </c>
      <c r="M56" s="1824"/>
      <c r="N56" s="1824"/>
      <c r="O56" s="1824"/>
      <c r="P56" s="1824"/>
      <c r="Q56" s="1824"/>
      <c r="R56" s="1824"/>
      <c r="S56" s="1824"/>
      <c r="T56" s="1824"/>
      <c r="U56" s="1824"/>
      <c r="V56" s="1824"/>
      <c r="W56" s="1829"/>
      <c r="X56" s="1830"/>
    </row>
    <row r="57" spans="1:24" s="1466" customFormat="1" ht="12.75" x14ac:dyDescent="0.2">
      <c r="A57" s="1469" t="s">
        <v>1050</v>
      </c>
      <c r="B57" s="1470" t="s">
        <v>1051</v>
      </c>
      <c r="C57" s="1745">
        <f>SUM(D57:W57)</f>
        <v>171404.07169192639</v>
      </c>
      <c r="D57" s="1828">
        <v>92172.527044460832</v>
      </c>
      <c r="E57" s="1824">
        <v>31128.379299222604</v>
      </c>
      <c r="F57" s="1823">
        <f>59855.3686545652*(1-'I6.1 Revenue'!F27/'I6.1 Revenue'!F26)</f>
        <v>46149.142463828175</v>
      </c>
      <c r="G57" s="1824"/>
      <c r="H57" s="1823"/>
      <c r="I57" s="1824"/>
      <c r="J57" s="1823">
        <v>1735.8344439293992</v>
      </c>
      <c r="K57" s="1823">
        <v>85.319120680705723</v>
      </c>
      <c r="L57" s="1823">
        <v>132.8693198046557</v>
      </c>
      <c r="M57" s="1824"/>
      <c r="N57" s="1824"/>
      <c r="O57" s="1824"/>
      <c r="P57" s="1824"/>
      <c r="Q57" s="1824"/>
      <c r="R57" s="1824"/>
      <c r="S57" s="1824"/>
      <c r="T57" s="1824"/>
      <c r="U57" s="1824"/>
      <c r="V57" s="1824"/>
      <c r="W57" s="1829"/>
      <c r="X57" s="1830"/>
    </row>
    <row r="58" spans="1:24" s="1466" customFormat="1" ht="12.75" x14ac:dyDescent="0.2">
      <c r="A58" s="1469" t="s">
        <v>766</v>
      </c>
      <c r="B58" s="1470" t="s">
        <v>1235</v>
      </c>
      <c r="C58" s="1745">
        <f>SUM(D58:W58)</f>
        <v>171404.07169192639</v>
      </c>
      <c r="D58" s="1828">
        <v>92172.527044460832</v>
      </c>
      <c r="E58" s="1824">
        <v>31128.379299222604</v>
      </c>
      <c r="F58" s="1823">
        <f>59855.3686545652*(1-'I6.1 Revenue'!F27/'I6.1 Revenue'!F26)</f>
        <v>46149.142463828175</v>
      </c>
      <c r="G58" s="1825"/>
      <c r="H58" s="1823"/>
      <c r="I58" s="1824"/>
      <c r="J58" s="1823">
        <v>1735.8344439293992</v>
      </c>
      <c r="K58" s="1823">
        <v>85.319120680705723</v>
      </c>
      <c r="L58" s="1823">
        <v>132.8693198046557</v>
      </c>
      <c r="M58" s="1824"/>
      <c r="N58" s="1824"/>
      <c r="O58" s="1824"/>
      <c r="P58" s="1824"/>
      <c r="Q58" s="1824"/>
      <c r="R58" s="1824"/>
      <c r="S58" s="1824"/>
      <c r="T58" s="1824"/>
      <c r="U58" s="1824"/>
      <c r="V58" s="1824"/>
      <c r="W58" s="1829"/>
      <c r="X58" s="1830"/>
    </row>
    <row r="59" spans="1:24" s="2125" customFormat="1" ht="11.25" customHeight="1" x14ac:dyDescent="0.2">
      <c r="A59" s="2127"/>
      <c r="B59" s="2128"/>
      <c r="C59" s="2136"/>
      <c r="D59" s="2133"/>
      <c r="W59" s="2126"/>
    </row>
    <row r="60" spans="1:24" s="2125" customFormat="1" ht="12.75" x14ac:dyDescent="0.2">
      <c r="A60" s="2129" t="s">
        <v>1076</v>
      </c>
      <c r="B60" s="2134"/>
      <c r="C60" s="2136"/>
      <c r="D60" s="2133"/>
      <c r="W60" s="2126"/>
    </row>
    <row r="61" spans="1:24" s="1466" customFormat="1" ht="25.5" x14ac:dyDescent="0.2">
      <c r="A61" s="1471" t="s">
        <v>1005</v>
      </c>
      <c r="B61" s="1468" t="s">
        <v>1236</v>
      </c>
      <c r="C61" s="1744">
        <f>SUM(D61:W61)</f>
        <v>688820.38525037549</v>
      </c>
      <c r="D61" s="1828">
        <v>338312.60297932121</v>
      </c>
      <c r="E61" s="1824">
        <v>117231.86016811726</v>
      </c>
      <c r="F61" s="1823">
        <v>225491.1077388</v>
      </c>
      <c r="G61" s="1824"/>
      <c r="H61" s="1823"/>
      <c r="I61" s="1824"/>
      <c r="J61" s="1823">
        <v>6926.1903579878262</v>
      </c>
      <c r="K61" s="1823">
        <v>340.43365891104702</v>
      </c>
      <c r="L61" s="1823">
        <v>518.19034723815764</v>
      </c>
      <c r="M61" s="1824"/>
      <c r="N61" s="1824"/>
      <c r="O61" s="1824"/>
      <c r="P61" s="1824"/>
      <c r="Q61" s="1824"/>
      <c r="R61" s="1824"/>
      <c r="S61" s="1824"/>
      <c r="T61" s="1824"/>
      <c r="U61" s="1824"/>
      <c r="V61" s="1824"/>
      <c r="W61" s="1933"/>
    </row>
    <row r="62" spans="1:24" s="1466" customFormat="1" ht="12.75" x14ac:dyDescent="0.2">
      <c r="A62" s="1469" t="s">
        <v>765</v>
      </c>
      <c r="B62" s="1470" t="s">
        <v>1237</v>
      </c>
      <c r="C62" s="1745">
        <f>SUM(D62:W62)</f>
        <v>688820.38525037502</v>
      </c>
      <c r="D62" s="1828">
        <v>338312.60297932121</v>
      </c>
      <c r="E62" s="1824">
        <v>117231.86016811726</v>
      </c>
      <c r="F62" s="1823">
        <v>225491.1077387995</v>
      </c>
      <c r="G62" s="1824"/>
      <c r="H62" s="1823"/>
      <c r="I62" s="1824"/>
      <c r="J62" s="1823">
        <v>6926.1903579878262</v>
      </c>
      <c r="K62" s="1823">
        <v>340.43365891104702</v>
      </c>
      <c r="L62" s="1823">
        <v>518.19034723815764</v>
      </c>
      <c r="M62" s="1824"/>
      <c r="N62" s="1824"/>
      <c r="O62" s="1824"/>
      <c r="P62" s="1824"/>
      <c r="Q62" s="1824"/>
      <c r="R62" s="1824"/>
      <c r="S62" s="1824"/>
      <c r="T62" s="1824"/>
      <c r="U62" s="1824"/>
      <c r="V62" s="1824"/>
      <c r="W62" s="1826"/>
    </row>
    <row r="63" spans="1:24" s="1466" customFormat="1" ht="12.75" x14ac:dyDescent="0.2">
      <c r="A63" s="1469" t="s">
        <v>1050</v>
      </c>
      <c r="B63" s="1470" t="s">
        <v>1052</v>
      </c>
      <c r="C63" s="1745">
        <f>SUM(D63:W63)</f>
        <v>637185.38247385982</v>
      </c>
      <c r="D63" s="1828">
        <v>338312.60297932121</v>
      </c>
      <c r="E63" s="1824">
        <v>117231.86016811726</v>
      </c>
      <c r="F63" s="1823">
        <f>225491.1077388*(1-'I6.1 Revenue'!F27/'I6.1 Revenue'!F26)</f>
        <v>173856.1049622843</v>
      </c>
      <c r="G63" s="1824"/>
      <c r="H63" s="1823"/>
      <c r="I63" s="1824"/>
      <c r="J63" s="1823">
        <v>6926.1903579878262</v>
      </c>
      <c r="K63" s="1823">
        <v>340.43365891104702</v>
      </c>
      <c r="L63" s="1823">
        <v>518.19034723815764</v>
      </c>
      <c r="M63" s="1824"/>
      <c r="N63" s="1824"/>
      <c r="O63" s="1824"/>
      <c r="P63" s="1824"/>
      <c r="Q63" s="1824"/>
      <c r="R63" s="1824"/>
      <c r="S63" s="1824"/>
      <c r="T63" s="1824"/>
      <c r="U63" s="1824"/>
      <c r="V63" s="1824"/>
      <c r="W63" s="1826"/>
    </row>
    <row r="64" spans="1:24" s="1466" customFormat="1" ht="12.75" x14ac:dyDescent="0.2">
      <c r="A64" s="1469" t="s">
        <v>766</v>
      </c>
      <c r="B64" s="1470" t="s">
        <v>1238</v>
      </c>
      <c r="C64" s="1745">
        <f>SUM(D64:W64)</f>
        <v>637185.38247385982</v>
      </c>
      <c r="D64" s="1828">
        <v>338312.60297932121</v>
      </c>
      <c r="E64" s="1824">
        <v>117231.86016811726</v>
      </c>
      <c r="F64" s="1823">
        <f>225491.1077388*(1-'I6.1 Revenue'!F27/'I6.1 Revenue'!F26)</f>
        <v>173856.1049622843</v>
      </c>
      <c r="G64" s="1825"/>
      <c r="H64" s="1823"/>
      <c r="I64" s="1824"/>
      <c r="J64" s="1823">
        <v>6926.1903579878262</v>
      </c>
      <c r="K64" s="1823">
        <v>340.43365891104702</v>
      </c>
      <c r="L64" s="1823">
        <v>518.19034723815764</v>
      </c>
      <c r="M64" s="1824"/>
      <c r="N64" s="1824"/>
      <c r="O64" s="1824"/>
      <c r="P64" s="1824"/>
      <c r="Q64" s="1824"/>
      <c r="R64" s="1824"/>
      <c r="S64" s="1824"/>
      <c r="T64" s="1824"/>
      <c r="U64" s="1824"/>
      <c r="V64" s="1824"/>
      <c r="W64" s="1826"/>
    </row>
    <row r="65" spans="1:23" s="2125" customFormat="1" ht="12.75" x14ac:dyDescent="0.2">
      <c r="A65" s="2127"/>
      <c r="B65" s="2128"/>
      <c r="C65" s="2136"/>
      <c r="D65" s="2133"/>
      <c r="W65" s="2126"/>
    </row>
    <row r="66" spans="1:23" s="2125" customFormat="1" ht="12.75" x14ac:dyDescent="0.2">
      <c r="A66" s="2129" t="s">
        <v>1221</v>
      </c>
      <c r="B66" s="2134"/>
      <c r="C66" s="2136"/>
      <c r="D66" s="2133"/>
      <c r="W66" s="2126"/>
    </row>
    <row r="67" spans="1:23" s="1466" customFormat="1" ht="25.5" x14ac:dyDescent="0.2">
      <c r="A67" s="1471" t="s">
        <v>1005</v>
      </c>
      <c r="B67" s="1468" t="s">
        <v>1242</v>
      </c>
      <c r="C67" s="1744">
        <f>SUM(D67:W67)</f>
        <v>1748098.2709802352</v>
      </c>
      <c r="D67" s="1828">
        <v>782099.12598604243</v>
      </c>
      <c r="E67" s="1824">
        <v>314694.59289953136</v>
      </c>
      <c r="F67" s="1823">
        <v>628012.17870535213</v>
      </c>
      <c r="G67" s="1824"/>
      <c r="H67" s="1823"/>
      <c r="I67" s="1824"/>
      <c r="J67" s="1823">
        <v>20755.496153808825</v>
      </c>
      <c r="K67" s="1823">
        <v>1020.1668064185355</v>
      </c>
      <c r="L67" s="1823">
        <v>1516.710429081965</v>
      </c>
      <c r="M67" s="1824"/>
      <c r="N67" s="1824"/>
      <c r="O67" s="1824"/>
      <c r="P67" s="1824"/>
      <c r="Q67" s="1824"/>
      <c r="R67" s="1824"/>
      <c r="S67" s="1824"/>
      <c r="T67" s="1824"/>
      <c r="U67" s="1824"/>
      <c r="V67" s="1824"/>
      <c r="W67" s="1933"/>
    </row>
    <row r="68" spans="1:23" s="1466" customFormat="1" ht="12.75" x14ac:dyDescent="0.2">
      <c r="A68" s="1467" t="s">
        <v>765</v>
      </c>
      <c r="B68" s="1468" t="s">
        <v>1243</v>
      </c>
      <c r="C68" s="1745">
        <f>SUM(D68:W68)</f>
        <v>1748098.2709802352</v>
      </c>
      <c r="D68" s="1828">
        <v>782099.12598604243</v>
      </c>
      <c r="E68" s="1824">
        <v>314694.59289953136</v>
      </c>
      <c r="F68" s="1823">
        <v>628012.17870535201</v>
      </c>
      <c r="G68" s="1824"/>
      <c r="H68" s="1823"/>
      <c r="I68" s="1824"/>
      <c r="J68" s="1823">
        <v>20755.496153808825</v>
      </c>
      <c r="K68" s="1823">
        <v>1020.1668064185355</v>
      </c>
      <c r="L68" s="1823">
        <v>1516.710429081965</v>
      </c>
      <c r="M68" s="1824"/>
      <c r="N68" s="1824"/>
      <c r="O68" s="1824"/>
      <c r="P68" s="1824"/>
      <c r="Q68" s="1824"/>
      <c r="R68" s="1824"/>
      <c r="S68" s="1824"/>
      <c r="T68" s="1824"/>
      <c r="U68" s="1824"/>
      <c r="V68" s="1824"/>
      <c r="W68" s="1933"/>
    </row>
    <row r="69" spans="1:23" s="1466" customFormat="1" ht="12.75" x14ac:dyDescent="0.2">
      <c r="A69" s="1467" t="s">
        <v>1050</v>
      </c>
      <c r="B69" s="1468" t="s">
        <v>1053</v>
      </c>
      <c r="C69" s="1745">
        <f>SUM(D69:W69)</f>
        <v>1604290.3358633472</v>
      </c>
      <c r="D69" s="1828">
        <v>782099.12598604243</v>
      </c>
      <c r="E69" s="1824">
        <v>314694.59289953136</v>
      </c>
      <c r="F69" s="1823">
        <f>628012.178705352*(1-'I6.1 Revenue'!F27/'I6.1 Revenue'!F26)</f>
        <v>484204.24358846416</v>
      </c>
      <c r="G69" s="1824"/>
      <c r="H69" s="1823"/>
      <c r="I69" s="1824"/>
      <c r="J69" s="1823">
        <v>20755.496153808825</v>
      </c>
      <c r="K69" s="1823">
        <v>1020.1668064185355</v>
      </c>
      <c r="L69" s="1823">
        <v>1516.710429081965</v>
      </c>
      <c r="M69" s="1824"/>
      <c r="N69" s="1824"/>
      <c r="O69" s="1824"/>
      <c r="P69" s="1824"/>
      <c r="Q69" s="1824"/>
      <c r="R69" s="1824"/>
      <c r="S69" s="1824"/>
      <c r="T69" s="1824"/>
      <c r="U69" s="1824"/>
      <c r="V69" s="1824"/>
      <c r="W69" s="1933"/>
    </row>
    <row r="70" spans="1:23" s="1466" customFormat="1" ht="13.5" thickBot="1" x14ac:dyDescent="0.25">
      <c r="A70" s="1472" t="s">
        <v>766</v>
      </c>
      <c r="B70" s="1473" t="s">
        <v>1244</v>
      </c>
      <c r="C70" s="1746">
        <f>SUM(D70:W70)</f>
        <v>1604290.3358633472</v>
      </c>
      <c r="D70" s="1828">
        <v>782099.12598604243</v>
      </c>
      <c r="E70" s="1824">
        <v>314694.59289953136</v>
      </c>
      <c r="F70" s="1823">
        <f>628012.178705352*(1-'I6.1 Revenue'!F27/'I6.1 Revenue'!F26)</f>
        <v>484204.24358846416</v>
      </c>
      <c r="G70" s="1825"/>
      <c r="H70" s="1823"/>
      <c r="I70" s="1824"/>
      <c r="J70" s="1823">
        <v>20755.496153808825</v>
      </c>
      <c r="K70" s="1823">
        <v>1020.1668064185355</v>
      </c>
      <c r="L70" s="1823">
        <v>1516.710429081965</v>
      </c>
      <c r="M70" s="1824"/>
      <c r="N70" s="1824"/>
      <c r="O70" s="1824"/>
      <c r="P70" s="1824"/>
      <c r="Q70" s="1824"/>
      <c r="R70" s="1824"/>
      <c r="S70" s="1824"/>
      <c r="T70" s="1824"/>
      <c r="U70" s="1824"/>
      <c r="V70" s="1824"/>
      <c r="W70" s="1827"/>
    </row>
  </sheetData>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31" zoomScaleNormal="100" workbookViewId="0">
      <pane xSplit="4" topLeftCell="E1" activePane="topRight" state="frozenSplit"/>
      <selection activeCell="A2" sqref="A2"/>
      <selection pane="topRight" activeCell="G205" sqref="G205"/>
    </sheetView>
  </sheetViews>
  <sheetFormatPr defaultColWidth="9.140625" defaultRowHeight="11.25" x14ac:dyDescent="0.2"/>
  <cols>
    <col min="1" max="1" width="9.140625" style="46"/>
    <col min="2" max="2" width="32.7109375" style="8" customWidth="1"/>
    <col min="3" max="3" width="16.7109375" style="483" customWidth="1"/>
    <col min="4" max="4" width="15.85546875" style="465" customWidth="1"/>
    <col min="5" max="7" width="15.7109375" style="466" customWidth="1"/>
    <col min="8" max="10" width="15.7109375" style="466" hidden="1" customWidth="1"/>
    <col min="11" max="13" width="15.7109375" style="466" customWidth="1"/>
    <col min="14" max="24" width="15.7109375" style="466" hidden="1" customWidth="1"/>
    <col min="25" max="27" width="9.140625" style="8"/>
    <col min="28" max="28" width="32.7109375" style="8" customWidth="1"/>
    <col min="29" max="48" width="15.7109375" style="1423" customWidth="1"/>
    <col min="49" max="51" width="9.140625" style="8"/>
    <col min="52" max="52" width="32.7109375" style="8" customWidth="1"/>
    <col min="53" max="72" width="15.7109375" style="1423" customWidth="1"/>
    <col min="73" max="16384" width="9.140625" style="8"/>
  </cols>
  <sheetData>
    <row r="1" spans="1:24" ht="63" customHeight="1" x14ac:dyDescent="0.2">
      <c r="A1" s="2430"/>
      <c r="B1" s="2430"/>
      <c r="C1" s="2430"/>
      <c r="D1" s="2430"/>
      <c r="E1" s="2430"/>
      <c r="F1" s="2430"/>
      <c r="G1" s="8"/>
      <c r="H1" s="8"/>
      <c r="I1" s="8"/>
      <c r="J1" s="8"/>
      <c r="K1" s="8"/>
      <c r="L1" s="8"/>
      <c r="M1" s="8"/>
      <c r="N1" s="8"/>
      <c r="O1" s="8"/>
      <c r="P1" s="8"/>
      <c r="Q1" s="8"/>
      <c r="R1" s="8"/>
      <c r="S1" s="8"/>
      <c r="T1" s="8"/>
      <c r="U1" s="8"/>
      <c r="V1" s="8"/>
      <c r="W1" s="8"/>
      <c r="X1" s="8"/>
    </row>
    <row r="2" spans="1:24" ht="47.25" customHeight="1" x14ac:dyDescent="0.3">
      <c r="A2" s="2473"/>
      <c r="B2" s="2473"/>
      <c r="C2" s="2473"/>
      <c r="D2" s="2473"/>
      <c r="E2" s="2473"/>
      <c r="F2" s="8"/>
      <c r="G2" s="8"/>
      <c r="H2" s="8"/>
      <c r="I2" s="8"/>
      <c r="J2" s="8"/>
      <c r="K2" s="8"/>
      <c r="L2" s="8"/>
      <c r="M2" s="8"/>
      <c r="N2" s="8"/>
      <c r="O2" s="8"/>
      <c r="P2" s="8"/>
      <c r="Q2" s="8"/>
      <c r="R2" s="8"/>
      <c r="S2" s="8"/>
      <c r="T2" s="8"/>
      <c r="U2" s="8"/>
      <c r="V2" s="8"/>
      <c r="W2" s="8"/>
      <c r="X2" s="8"/>
    </row>
    <row r="3" spans="1:24" ht="42.75" customHeight="1" x14ac:dyDescent="0.25">
      <c r="A3" s="2474"/>
      <c r="B3" s="2474"/>
      <c r="C3" s="2474"/>
      <c r="D3" s="2474"/>
      <c r="E3" s="2474"/>
      <c r="F3" s="8"/>
      <c r="G3" s="9"/>
      <c r="H3" s="8"/>
      <c r="I3" s="8"/>
      <c r="J3" s="8"/>
      <c r="K3" s="8"/>
      <c r="L3" s="8"/>
      <c r="M3" s="8"/>
      <c r="N3" s="8"/>
      <c r="O3" s="8"/>
      <c r="P3" s="8"/>
      <c r="Q3" s="8"/>
      <c r="R3" s="8"/>
      <c r="S3" s="8"/>
      <c r="T3" s="8"/>
      <c r="U3" s="8"/>
      <c r="V3" s="8"/>
      <c r="W3" s="8"/>
      <c r="X3" s="8"/>
    </row>
    <row r="4" spans="1:24" ht="18" x14ac:dyDescent="0.25">
      <c r="A4" s="2475" t="str">
        <f>'I1 Intro'!C11</f>
        <v>EB-2019-0037</v>
      </c>
      <c r="B4" s="2475"/>
      <c r="C4" s="2475"/>
      <c r="D4" s="2475"/>
      <c r="E4" s="2475"/>
      <c r="F4" s="8"/>
      <c r="G4" s="8"/>
      <c r="H4" s="8"/>
      <c r="I4" s="8"/>
      <c r="J4" s="8"/>
      <c r="K4" s="8"/>
      <c r="L4" s="8"/>
      <c r="M4" s="8"/>
      <c r="N4" s="8"/>
      <c r="O4" s="8"/>
      <c r="P4" s="8"/>
      <c r="Q4" s="8"/>
      <c r="R4" s="8"/>
      <c r="S4" s="8"/>
      <c r="T4" s="8"/>
      <c r="U4" s="8"/>
      <c r="V4" s="8"/>
      <c r="W4" s="8"/>
      <c r="X4" s="8"/>
    </row>
    <row r="5" spans="1:24" ht="21" customHeight="1" x14ac:dyDescent="0.3">
      <c r="A5" s="299" t="str">
        <f>"Sheet I9 Direct Allocation Worksheet  - "&amp;  'I2 LDC class'!$C$17</f>
        <v>Sheet I9 Direct Allocation Worksheet  - Initial Application</v>
      </c>
      <c r="B5" s="300"/>
      <c r="C5" s="480"/>
      <c r="D5" s="480"/>
      <c r="E5" s="301"/>
      <c r="F5" s="8"/>
      <c r="G5" s="8"/>
      <c r="H5" s="8"/>
      <c r="I5" s="8"/>
      <c r="J5" s="8"/>
      <c r="K5" s="8"/>
      <c r="L5" s="8"/>
      <c r="M5" s="8"/>
      <c r="N5" s="8"/>
      <c r="O5" s="8"/>
      <c r="P5" s="8"/>
      <c r="Q5" s="8"/>
      <c r="R5" s="8"/>
      <c r="S5" s="8"/>
      <c r="T5" s="8"/>
      <c r="U5" s="8"/>
      <c r="V5" s="8"/>
      <c r="W5" s="8"/>
      <c r="X5" s="8"/>
    </row>
    <row r="6" spans="1:24" ht="6" customHeight="1" x14ac:dyDescent="0.2">
      <c r="A6" s="11"/>
      <c r="B6" s="11"/>
      <c r="C6" s="481"/>
      <c r="D6" s="481"/>
      <c r="E6" s="11"/>
      <c r="F6" s="11"/>
      <c r="G6" s="11"/>
      <c r="H6" s="11"/>
      <c r="I6" s="11"/>
      <c r="J6" s="11"/>
      <c r="K6" s="11"/>
      <c r="L6" s="11"/>
      <c r="M6" s="11"/>
      <c r="N6" s="11"/>
      <c r="O6" s="11"/>
      <c r="P6" s="8"/>
      <c r="Q6" s="8"/>
      <c r="R6" s="8"/>
      <c r="S6" s="8"/>
      <c r="T6" s="8"/>
      <c r="U6" s="8"/>
      <c r="V6" s="8"/>
      <c r="W6" s="8"/>
      <c r="X6" s="8"/>
    </row>
    <row r="7" spans="1:24" ht="12.75" x14ac:dyDescent="0.2">
      <c r="C7" s="482"/>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439" customFormat="1" ht="19.5" customHeight="1" x14ac:dyDescent="0.2">
      <c r="A19" s="440"/>
      <c r="B19" s="440"/>
      <c r="E19" s="455">
        <v>1</v>
      </c>
      <c r="F19" s="455">
        <v>2</v>
      </c>
      <c r="G19" s="455">
        <v>3</v>
      </c>
      <c r="H19" s="455">
        <v>4</v>
      </c>
      <c r="I19" s="455">
        <v>5</v>
      </c>
      <c r="J19" s="455">
        <v>6</v>
      </c>
      <c r="K19" s="455">
        <v>7</v>
      </c>
      <c r="L19" s="455">
        <v>8</v>
      </c>
      <c r="M19" s="455">
        <v>9</v>
      </c>
      <c r="N19" s="455">
        <v>10</v>
      </c>
      <c r="O19" s="455">
        <v>11</v>
      </c>
      <c r="P19" s="455">
        <v>12</v>
      </c>
      <c r="Q19" s="455">
        <v>13</v>
      </c>
      <c r="R19" s="455">
        <v>14</v>
      </c>
      <c r="S19" s="455">
        <v>15</v>
      </c>
      <c r="T19" s="455">
        <v>16</v>
      </c>
      <c r="U19" s="455">
        <v>17</v>
      </c>
      <c r="V19" s="455">
        <v>18</v>
      </c>
      <c r="W19" s="455">
        <v>19</v>
      </c>
      <c r="X19" s="455">
        <v>20</v>
      </c>
      <c r="AA19" s="1885" t="s">
        <v>1603</v>
      </c>
      <c r="AC19" s="2118"/>
      <c r="AD19" s="2118"/>
      <c r="AE19" s="2118"/>
      <c r="AF19" s="2118"/>
      <c r="AG19" s="2118"/>
      <c r="AH19" s="2118"/>
      <c r="AI19" s="2118"/>
      <c r="AJ19" s="2118"/>
      <c r="AK19" s="2118"/>
      <c r="AL19" s="2118"/>
      <c r="AM19" s="2118"/>
      <c r="AN19" s="2118"/>
      <c r="AO19" s="2118"/>
      <c r="AP19" s="2118"/>
      <c r="AQ19" s="2118"/>
      <c r="AR19" s="2118"/>
      <c r="AS19" s="2118"/>
      <c r="AT19" s="2118"/>
      <c r="AU19" s="2118"/>
      <c r="AV19" s="2118"/>
      <c r="AY19" s="1885" t="s">
        <v>1604</v>
      </c>
      <c r="BA19" s="2118"/>
      <c r="BB19" s="2118"/>
      <c r="BC19" s="2118"/>
      <c r="BD19" s="2118"/>
      <c r="BE19" s="2118"/>
      <c r="BF19" s="2118"/>
      <c r="BG19" s="2118"/>
      <c r="BH19" s="2118"/>
      <c r="BI19" s="2118"/>
      <c r="BJ19" s="2118"/>
      <c r="BK19" s="2118"/>
      <c r="BL19" s="2118"/>
      <c r="BM19" s="2118"/>
      <c r="BN19" s="2118"/>
      <c r="BO19" s="2118"/>
      <c r="BP19" s="2118"/>
      <c r="BQ19" s="2118"/>
      <c r="BR19" s="2118"/>
      <c r="BS19" s="2118"/>
      <c r="BT19" s="2118"/>
    </row>
    <row r="20" spans="1:72" s="1477" customFormat="1" ht="51.75" customHeight="1" x14ac:dyDescent="0.2">
      <c r="A20" s="1474" t="str">
        <f>'I3 TB Data'!A19:B19</f>
        <v>USoA Account #</v>
      </c>
      <c r="B20" s="1474" t="str">
        <f>'I3 TB Data'!B19:D19</f>
        <v>Accounts</v>
      </c>
      <c r="C20" s="1475" t="str">
        <f>'I3 TB Data'!G19</f>
        <v>Direct Allocation</v>
      </c>
      <c r="D20" s="1474" t="s">
        <v>914</v>
      </c>
      <c r="E20" s="1476" t="str">
        <f>'O4 Summary by Class &amp; Accounts'!E18</f>
        <v>Residential</v>
      </c>
      <c r="F20" s="1476" t="str">
        <f>'O4 Summary by Class &amp; Accounts'!F18</f>
        <v>GS &lt;50</v>
      </c>
      <c r="G20" s="1476" t="str">
        <f>'O4 Summary by Class &amp; Accounts'!G18</f>
        <v>GS&gt;50-Regular</v>
      </c>
      <c r="H20" s="1476" t="str">
        <f>'O4 Summary by Class &amp; Accounts'!H18</f>
        <v>GS&gt; 50-TOU</v>
      </c>
      <c r="I20" s="1476" t="str">
        <f>'O4 Summary by Class &amp; Accounts'!I18</f>
        <v>GS &gt;50-Intermediate</v>
      </c>
      <c r="J20" s="1476" t="str">
        <f>'O4 Summary by Class &amp; Accounts'!J18</f>
        <v>Large Use &gt;5MW</v>
      </c>
      <c r="K20" s="1476" t="str">
        <f>'O4 Summary by Class &amp; Accounts'!K18</f>
        <v>Street Light</v>
      </c>
      <c r="L20" s="1476" t="str">
        <f>'O4 Summary by Class &amp; Accounts'!L18</f>
        <v>Sentinel</v>
      </c>
      <c r="M20" s="1476" t="str">
        <f>'O4 Summary by Class &amp; Accounts'!M18</f>
        <v>Unmetered Scattered Load</v>
      </c>
      <c r="N20" s="1476" t="str">
        <f>'O4 Summary by Class &amp; Accounts'!N18</f>
        <v>Embedded Distributor</v>
      </c>
      <c r="O20" s="1476" t="str">
        <f>'O4 Summary by Class &amp; Accounts'!O18</f>
        <v>Back-up/Standby Power</v>
      </c>
      <c r="P20" s="1476" t="str">
        <f>'O4 Summary by Class &amp; Accounts'!P18</f>
        <v>Rate Class 1</v>
      </c>
      <c r="Q20" s="1476" t="str">
        <f>'O4 Summary by Class &amp; Accounts'!Q18</f>
        <v>Rate class 2</v>
      </c>
      <c r="R20" s="1476" t="str">
        <f>'O4 Summary by Class &amp; Accounts'!R18</f>
        <v>Rate class 3</v>
      </c>
      <c r="S20" s="1476" t="str">
        <f>'O4 Summary by Class &amp; Accounts'!S18</f>
        <v>Rate class 4</v>
      </c>
      <c r="T20" s="1476" t="str">
        <f>'O4 Summary by Class &amp; Accounts'!T18</f>
        <v>Rate class 5</v>
      </c>
      <c r="U20" s="1476" t="str">
        <f>'O4 Summary by Class &amp; Accounts'!U18</f>
        <v>Rate class 6</v>
      </c>
      <c r="V20" s="1476" t="str">
        <f>'O4 Summary by Class &amp; Accounts'!V18</f>
        <v>Rate class 7</v>
      </c>
      <c r="W20" s="1476" t="str">
        <f>'O4 Summary by Class &amp; Accounts'!W18</f>
        <v>Rate class 8</v>
      </c>
      <c r="X20" s="1476" t="str">
        <f>'O4 Summary by Class &amp; Accounts'!X18</f>
        <v>Rate class 9</v>
      </c>
      <c r="AA20" s="1474" t="str">
        <f>A20</f>
        <v>USoA Account #</v>
      </c>
      <c r="AB20" s="1474" t="str">
        <f t="shared" ref="AB20" si="0">B20</f>
        <v>Accounts</v>
      </c>
      <c r="AC20" s="2137" t="str">
        <f t="shared" ref="AC20:AV20" si="1">E20</f>
        <v>Residential</v>
      </c>
      <c r="AD20" s="2137" t="str">
        <f t="shared" si="1"/>
        <v>GS &lt;50</v>
      </c>
      <c r="AE20" s="2137" t="str">
        <f t="shared" si="1"/>
        <v>GS&gt;50-Regular</v>
      </c>
      <c r="AF20" s="2137" t="str">
        <f t="shared" si="1"/>
        <v>GS&gt; 50-TOU</v>
      </c>
      <c r="AG20" s="2137" t="str">
        <f t="shared" si="1"/>
        <v>GS &gt;50-Intermediate</v>
      </c>
      <c r="AH20" s="2137" t="str">
        <f t="shared" si="1"/>
        <v>Large Use &gt;5MW</v>
      </c>
      <c r="AI20" s="2137" t="str">
        <f t="shared" si="1"/>
        <v>Street Light</v>
      </c>
      <c r="AJ20" s="2137" t="str">
        <f t="shared" si="1"/>
        <v>Sentinel</v>
      </c>
      <c r="AK20" s="2137" t="str">
        <f t="shared" si="1"/>
        <v>Unmetered Scattered Load</v>
      </c>
      <c r="AL20" s="2137" t="str">
        <f t="shared" si="1"/>
        <v>Embedded Distributor</v>
      </c>
      <c r="AM20" s="2137" t="str">
        <f t="shared" si="1"/>
        <v>Back-up/Standby Power</v>
      </c>
      <c r="AN20" s="2137" t="str">
        <f t="shared" si="1"/>
        <v>Rate Class 1</v>
      </c>
      <c r="AO20" s="2137" t="str">
        <f t="shared" si="1"/>
        <v>Rate class 2</v>
      </c>
      <c r="AP20" s="2137" t="str">
        <f t="shared" si="1"/>
        <v>Rate class 3</v>
      </c>
      <c r="AQ20" s="2137" t="str">
        <f t="shared" si="1"/>
        <v>Rate class 4</v>
      </c>
      <c r="AR20" s="2137" t="str">
        <f t="shared" si="1"/>
        <v>Rate class 5</v>
      </c>
      <c r="AS20" s="2137" t="str">
        <f t="shared" si="1"/>
        <v>Rate class 6</v>
      </c>
      <c r="AT20" s="2137" t="str">
        <f t="shared" si="1"/>
        <v>Rate class 7</v>
      </c>
      <c r="AU20" s="2137" t="str">
        <f t="shared" si="1"/>
        <v>Rate class 8</v>
      </c>
      <c r="AV20" s="2137" t="str">
        <f t="shared" si="1"/>
        <v>Rate class 9</v>
      </c>
      <c r="AY20" s="1474" t="str">
        <f>AA20</f>
        <v>USoA Account #</v>
      </c>
      <c r="AZ20" s="1474" t="str">
        <f>AB20</f>
        <v>Accounts</v>
      </c>
      <c r="BA20" s="2137" t="str">
        <f t="shared" ref="BA20" si="2">AC20</f>
        <v>Residential</v>
      </c>
      <c r="BB20" s="2137" t="str">
        <f t="shared" ref="BB20" si="3">AD20</f>
        <v>GS &lt;50</v>
      </c>
      <c r="BC20" s="2137" t="str">
        <f t="shared" ref="BC20" si="4">AE20</f>
        <v>GS&gt;50-Regular</v>
      </c>
      <c r="BD20" s="2137" t="str">
        <f t="shared" ref="BD20" si="5">AF20</f>
        <v>GS&gt; 50-TOU</v>
      </c>
      <c r="BE20" s="2137" t="str">
        <f t="shared" ref="BE20" si="6">AG20</f>
        <v>GS &gt;50-Intermediate</v>
      </c>
      <c r="BF20" s="2137" t="str">
        <f t="shared" ref="BF20" si="7">AH20</f>
        <v>Large Use &gt;5MW</v>
      </c>
      <c r="BG20" s="2137" t="str">
        <f t="shared" ref="BG20" si="8">AI20</f>
        <v>Street Light</v>
      </c>
      <c r="BH20" s="2137" t="str">
        <f t="shared" ref="BH20" si="9">AJ20</f>
        <v>Sentinel</v>
      </c>
      <c r="BI20" s="2137" t="str">
        <f t="shared" ref="BI20" si="10">AK20</f>
        <v>Unmetered Scattered Load</v>
      </c>
      <c r="BJ20" s="2137" t="str">
        <f t="shared" ref="BJ20" si="11">AL20</f>
        <v>Embedded Distributor</v>
      </c>
      <c r="BK20" s="2137" t="str">
        <f t="shared" ref="BK20" si="12">AM20</f>
        <v>Back-up/Standby Power</v>
      </c>
      <c r="BL20" s="2137" t="str">
        <f t="shared" ref="BL20" si="13">AN20</f>
        <v>Rate Class 1</v>
      </c>
      <c r="BM20" s="2137" t="str">
        <f t="shared" ref="BM20" si="14">AO20</f>
        <v>Rate class 2</v>
      </c>
      <c r="BN20" s="2137" t="str">
        <f t="shared" ref="BN20" si="15">AP20</f>
        <v>Rate class 3</v>
      </c>
      <c r="BO20" s="2137" t="str">
        <f t="shared" ref="BO20" si="16">AQ20</f>
        <v>Rate class 4</v>
      </c>
      <c r="BP20" s="2137" t="str">
        <f t="shared" ref="BP20" si="17">AR20</f>
        <v>Rate class 5</v>
      </c>
      <c r="BQ20" s="2137" t="str">
        <f t="shared" ref="BQ20" si="18">AS20</f>
        <v>Rate class 6</v>
      </c>
      <c r="BR20" s="2137" t="str">
        <f t="shared" ref="BR20" si="19">AT20</f>
        <v>Rate class 7</v>
      </c>
      <c r="BS20" s="2137" t="str">
        <f t="shared" ref="BS20" si="20">AU20</f>
        <v>Rate class 8</v>
      </c>
      <c r="BT20" s="2137" t="str">
        <f t="shared" ref="BT20" si="21">AV20</f>
        <v>Rate class 9</v>
      </c>
    </row>
    <row r="21" spans="1:72" s="371" customFormat="1" ht="29.25" customHeight="1" x14ac:dyDescent="0.2">
      <c r="A21" s="2533"/>
      <c r="B21" s="2533"/>
      <c r="C21" s="2533"/>
      <c r="D21" s="2533"/>
      <c r="E21" s="2533"/>
      <c r="F21" s="467"/>
      <c r="G21" s="467"/>
      <c r="H21" s="467"/>
      <c r="I21" s="467"/>
      <c r="J21" s="467"/>
      <c r="K21" s="467"/>
      <c r="L21" s="467"/>
      <c r="M21" s="467"/>
      <c r="N21" s="467"/>
      <c r="O21" s="467"/>
      <c r="P21" s="467"/>
      <c r="Q21" s="467"/>
      <c r="R21" s="467"/>
      <c r="S21" s="467"/>
      <c r="T21" s="467"/>
      <c r="U21" s="467"/>
      <c r="V21" s="467"/>
      <c r="W21" s="467"/>
      <c r="X21" s="467"/>
      <c r="AC21" s="2138"/>
      <c r="AD21" s="2138"/>
      <c r="AE21" s="2138"/>
      <c r="AF21" s="2138"/>
      <c r="AG21" s="2138"/>
      <c r="AH21" s="2138"/>
      <c r="AI21" s="2138"/>
      <c r="AJ21" s="2138"/>
      <c r="AK21" s="2138"/>
      <c r="AL21" s="2138"/>
      <c r="AM21" s="2138"/>
      <c r="AN21" s="2138"/>
      <c r="AO21" s="2138"/>
      <c r="AP21" s="2138"/>
      <c r="AQ21" s="2138"/>
      <c r="AR21" s="2138"/>
      <c r="AS21" s="2138"/>
      <c r="AT21" s="2138"/>
      <c r="AU21" s="2138"/>
      <c r="AV21" s="2138"/>
      <c r="BA21" s="2138"/>
      <c r="BB21" s="2138"/>
      <c r="BC21" s="2138"/>
      <c r="BD21" s="2138"/>
      <c r="BE21" s="2138"/>
      <c r="BF21" s="2138"/>
      <c r="BG21" s="2138"/>
      <c r="BH21" s="2138"/>
      <c r="BI21" s="2138"/>
      <c r="BJ21" s="2138"/>
      <c r="BK21" s="2138"/>
      <c r="BL21" s="2138"/>
      <c r="BM21" s="2138"/>
      <c r="BN21" s="2138"/>
      <c r="BO21" s="2138"/>
      <c r="BP21" s="2138"/>
      <c r="BQ21" s="2138"/>
      <c r="BR21" s="2138"/>
      <c r="BS21" s="2138"/>
      <c r="BT21" s="2138"/>
    </row>
    <row r="22" spans="1:72" s="371" customFormat="1" ht="41.25" customHeight="1" x14ac:dyDescent="0.2">
      <c r="A22" s="2533"/>
      <c r="B22" s="2533"/>
      <c r="C22" s="2533"/>
      <c r="D22" s="2533"/>
      <c r="E22" s="2533"/>
      <c r="F22" s="467"/>
      <c r="G22" s="467"/>
      <c r="H22" s="467"/>
      <c r="I22" s="467"/>
      <c r="J22" s="467"/>
      <c r="K22" s="467"/>
      <c r="L22" s="467"/>
      <c r="M22" s="467"/>
      <c r="N22" s="467"/>
      <c r="O22" s="467"/>
      <c r="P22" s="467"/>
      <c r="Q22" s="467"/>
      <c r="R22" s="467"/>
      <c r="S22" s="467"/>
      <c r="T22" s="467"/>
      <c r="U22" s="467"/>
      <c r="V22" s="467"/>
      <c r="W22" s="467"/>
      <c r="X22" s="467"/>
      <c r="AC22" s="2138"/>
      <c r="AD22" s="2138"/>
      <c r="AE22" s="2138"/>
      <c r="AF22" s="2138"/>
      <c r="AG22" s="2138"/>
      <c r="AH22" s="2138"/>
      <c r="AI22" s="2138"/>
      <c r="AJ22" s="2138"/>
      <c r="AK22" s="2138"/>
      <c r="AL22" s="2138"/>
      <c r="AM22" s="2138"/>
      <c r="AN22" s="2138"/>
      <c r="AO22" s="2138"/>
      <c r="AP22" s="2138"/>
      <c r="AQ22" s="2138"/>
      <c r="AR22" s="2138"/>
      <c r="AS22" s="2138"/>
      <c r="AT22" s="2138"/>
      <c r="AU22" s="2138"/>
      <c r="AV22" s="2138"/>
      <c r="BA22" s="2138"/>
      <c r="BB22" s="2138"/>
      <c r="BC22" s="2138"/>
      <c r="BD22" s="2138"/>
      <c r="BE22" s="2138"/>
      <c r="BF22" s="2138"/>
      <c r="BG22" s="2138"/>
      <c r="BH22" s="2138"/>
      <c r="BI22" s="2138"/>
      <c r="BJ22" s="2138"/>
      <c r="BK22" s="2138"/>
      <c r="BL22" s="2138"/>
      <c r="BM22" s="2138"/>
      <c r="BN22" s="2138"/>
      <c r="BO22" s="2138"/>
      <c r="BP22" s="2138"/>
      <c r="BQ22" s="2138"/>
      <c r="BR22" s="2138"/>
      <c r="BS22" s="2138"/>
      <c r="BT22" s="2138"/>
    </row>
    <row r="23" spans="1:72" s="1492" customFormat="1" ht="20.25" customHeight="1" x14ac:dyDescent="0.2">
      <c r="A23" s="472">
        <f>'I3 TB Data'!A171:B171</f>
        <v>1995</v>
      </c>
      <c r="B23" s="473" t="str">
        <f>'I3 TB Data'!B171:D171</f>
        <v>Contributions and Grants - Credit</v>
      </c>
      <c r="C23" s="1478">
        <f>'I3 TB Data'!G171</f>
        <v>0</v>
      </c>
      <c r="D23" s="1856" t="str">
        <f>IF(SUM(E23:X23)&lt;&gt;C23,"No","Yes")</f>
        <v>Yes</v>
      </c>
      <c r="E23" s="1831"/>
      <c r="F23" s="1831"/>
      <c r="G23" s="1831"/>
      <c r="H23" s="1831"/>
      <c r="I23" s="1831"/>
      <c r="J23" s="1831"/>
      <c r="K23" s="1831"/>
      <c r="L23" s="1831"/>
      <c r="M23" s="1831"/>
      <c r="N23" s="1831"/>
      <c r="O23" s="1831"/>
      <c r="P23" s="1831"/>
      <c r="Q23" s="1831"/>
      <c r="R23" s="1831"/>
      <c r="S23" s="1831"/>
      <c r="T23" s="1831"/>
      <c r="U23" s="1831"/>
      <c r="V23" s="1831"/>
      <c r="W23" s="1831"/>
      <c r="X23" s="1831"/>
      <c r="AC23" s="2139"/>
      <c r="AD23" s="2139"/>
      <c r="AE23" s="2139"/>
      <c r="AF23" s="2139"/>
      <c r="AG23" s="2139"/>
      <c r="AH23" s="2139"/>
      <c r="AI23" s="2139"/>
      <c r="AJ23" s="2139"/>
      <c r="AK23" s="2139"/>
      <c r="AL23" s="2139"/>
      <c r="AM23" s="2139"/>
      <c r="AN23" s="2139"/>
      <c r="AO23" s="2139"/>
      <c r="AP23" s="2139"/>
      <c r="AQ23" s="2139"/>
      <c r="AR23" s="2139"/>
      <c r="AS23" s="2139"/>
      <c r="AT23" s="2139"/>
      <c r="AU23" s="2139"/>
      <c r="AV23" s="2139"/>
      <c r="BA23" s="2139"/>
      <c r="BB23" s="2139"/>
      <c r="BC23" s="2139"/>
      <c r="BD23" s="2139"/>
      <c r="BE23" s="2139"/>
      <c r="BF23" s="2139"/>
      <c r="BG23" s="2139"/>
      <c r="BH23" s="2139"/>
      <c r="BI23" s="2139"/>
      <c r="BJ23" s="2139"/>
      <c r="BK23" s="2139"/>
      <c r="BL23" s="2139"/>
      <c r="BM23" s="2139"/>
      <c r="BN23" s="2139"/>
      <c r="BO23" s="2139"/>
      <c r="BP23" s="2139"/>
      <c r="BQ23" s="2139"/>
      <c r="BR23" s="2139"/>
      <c r="BS23" s="2139"/>
      <c r="BT23" s="2139"/>
    </row>
    <row r="24" spans="1:72" ht="12.75" x14ac:dyDescent="0.2">
      <c r="A24" s="472"/>
      <c r="B24" s="473"/>
      <c r="C24" s="484"/>
      <c r="D24" s="470"/>
    </row>
    <row r="25" spans="1:72" ht="15.75" customHeight="1" x14ac:dyDescent="0.2">
      <c r="A25" s="2534"/>
      <c r="B25" s="2534"/>
      <c r="C25" s="2534"/>
      <c r="D25" s="2534"/>
      <c r="E25" s="2534"/>
    </row>
    <row r="26" spans="1:72" s="371" customFormat="1" ht="32.25" customHeight="1" x14ac:dyDescent="0.2">
      <c r="A26" s="2534"/>
      <c r="B26" s="2534"/>
      <c r="C26" s="2534"/>
      <c r="D26" s="2534"/>
      <c r="E26" s="2534"/>
      <c r="F26" s="467"/>
      <c r="G26" s="467"/>
      <c r="H26" s="467"/>
      <c r="I26" s="467"/>
      <c r="J26" s="467"/>
      <c r="K26" s="467"/>
      <c r="L26" s="467"/>
      <c r="M26" s="467"/>
      <c r="N26" s="467"/>
      <c r="O26" s="467"/>
      <c r="P26" s="467"/>
      <c r="Q26" s="467"/>
      <c r="R26" s="467"/>
      <c r="S26" s="467"/>
      <c r="T26" s="467"/>
      <c r="U26" s="467"/>
      <c r="V26" s="467"/>
      <c r="W26" s="467"/>
      <c r="X26" s="467"/>
      <c r="AC26" s="2138"/>
      <c r="AD26" s="2138"/>
      <c r="AE26" s="2138"/>
      <c r="AF26" s="2138"/>
      <c r="AG26" s="2138"/>
      <c r="AH26" s="2138"/>
      <c r="AI26" s="2138"/>
      <c r="AJ26" s="2138"/>
      <c r="AK26" s="2138"/>
      <c r="AL26" s="2138"/>
      <c r="AM26" s="2138"/>
      <c r="AN26" s="2138"/>
      <c r="AO26" s="2138"/>
      <c r="AP26" s="2138"/>
      <c r="AQ26" s="2138"/>
      <c r="AR26" s="2138"/>
      <c r="AS26" s="2138"/>
      <c r="AT26" s="2138"/>
      <c r="AU26" s="2138"/>
      <c r="AV26" s="2138"/>
      <c r="BA26" s="2138"/>
      <c r="BB26" s="2138"/>
      <c r="BC26" s="2138"/>
      <c r="BD26" s="2138"/>
      <c r="BE26" s="2138"/>
      <c r="BF26" s="2138"/>
      <c r="BG26" s="2138"/>
      <c r="BH26" s="2138"/>
      <c r="BI26" s="2138"/>
      <c r="BJ26" s="2138"/>
      <c r="BK26" s="2138"/>
      <c r="BL26" s="2138"/>
      <c r="BM26" s="2138"/>
      <c r="BN26" s="2138"/>
      <c r="BO26" s="2138"/>
      <c r="BP26" s="2138"/>
      <c r="BQ26" s="2138"/>
      <c r="BR26" s="2138"/>
      <c r="BS26" s="2138"/>
      <c r="BT26" s="2138"/>
    </row>
    <row r="27" spans="1:72" s="291" customFormat="1" ht="12.75" x14ac:dyDescent="0.2">
      <c r="A27" s="487">
        <f>'I3 TB Data'!A133:B133</f>
        <v>1805</v>
      </c>
      <c r="B27" s="488" t="str">
        <f>'I3 TB Data'!B133</f>
        <v>Land</v>
      </c>
      <c r="C27" s="489">
        <f>'I3 TB Data'!G133</f>
        <v>0</v>
      </c>
      <c r="D27" s="1857" t="str">
        <f t="shared" ref="D27:D57" si="22">IF(SUM(E27:X27)&lt;&gt;C27,"No","Yes")</f>
        <v>Yes</v>
      </c>
      <c r="E27" s="1832"/>
      <c r="F27" s="1832"/>
      <c r="G27" s="1832"/>
      <c r="H27" s="1832"/>
      <c r="I27" s="1832"/>
      <c r="J27" s="1832"/>
      <c r="K27" s="1832"/>
      <c r="L27" s="1832"/>
      <c r="M27" s="1832"/>
      <c r="N27" s="1832"/>
      <c r="O27" s="1832"/>
      <c r="P27" s="1832"/>
      <c r="Q27" s="1832"/>
      <c r="R27" s="1832"/>
      <c r="S27" s="1832"/>
      <c r="T27" s="1832"/>
      <c r="U27" s="1832"/>
      <c r="V27" s="1832"/>
      <c r="W27" s="1832"/>
      <c r="X27" s="1832"/>
      <c r="AA27" s="487">
        <f>A27</f>
        <v>1805</v>
      </c>
      <c r="AB27" s="488" t="str">
        <f>B27</f>
        <v>Land</v>
      </c>
      <c r="AC27" s="2140">
        <f>IF(ISERROR(E27*(1-VLOOKUP($A27, 'E1 Categorization'!$A$32:$E$124, 5,0))), E27*0.5, E27*(1-VLOOKUP($A27, 'E1 Categorization'!$A$32:$E$124, 5,0)))</f>
        <v>0</v>
      </c>
      <c r="AD27" s="2140">
        <f>IF(ISERROR(F27*(1-VLOOKUP($A27, 'E1 Categorization'!$A$32:$E$124, 5,0))), F27*0.5, F27*(1-VLOOKUP($A27, 'E1 Categorization'!$A$32:$E$124, 5,0)))</f>
        <v>0</v>
      </c>
      <c r="AE27" s="2140">
        <f>IF(ISERROR(G27*(1-VLOOKUP($A27, 'E1 Categorization'!$A$32:$E$124, 5,0))), G27*0.5, G27*(1-VLOOKUP($A27, 'E1 Categorization'!$A$32:$E$124, 5,0)))</f>
        <v>0</v>
      </c>
      <c r="AF27" s="2140">
        <f>IF(ISERROR(H27*(1-VLOOKUP($A27, 'E1 Categorization'!$A$32:$E$124, 5,0))), H27*0.5, H27*(1-VLOOKUP($A27, 'E1 Categorization'!$A$32:$E$124, 5,0)))</f>
        <v>0</v>
      </c>
      <c r="AG27" s="2140">
        <f>IF(ISERROR(I27*(1-VLOOKUP($A27, 'E1 Categorization'!$A$32:$E$124, 5,0))), I27*0.5, I27*(1-VLOOKUP($A27, 'E1 Categorization'!$A$32:$E$124, 5,0)))</f>
        <v>0</v>
      </c>
      <c r="AH27" s="2140">
        <f>IF(ISERROR(J27*(1-VLOOKUP($A27, 'E1 Categorization'!$A$32:$E$124, 5,0))), J27*0.5, J27*(1-VLOOKUP($A27, 'E1 Categorization'!$A$32:$E$124, 5,0)))</f>
        <v>0</v>
      </c>
      <c r="AI27" s="2140">
        <f>IF(ISERROR(K27*(1-VLOOKUP($A27, 'E1 Categorization'!$A$32:$E$124, 5,0))), K27*0.5, K27*(1-VLOOKUP($A27, 'E1 Categorization'!$A$32:$E$124, 5,0)))</f>
        <v>0</v>
      </c>
      <c r="AJ27" s="2140">
        <f>IF(ISERROR(L27*(1-VLOOKUP($A27, 'E1 Categorization'!$A$32:$E$124, 5,0))), L27*0.5, L27*(1-VLOOKUP($A27, 'E1 Categorization'!$A$32:$E$124, 5,0)))</f>
        <v>0</v>
      </c>
      <c r="AK27" s="2140">
        <f>IF(ISERROR(M27*(1-VLOOKUP($A27, 'E1 Categorization'!$A$32:$E$124, 5,0))), M27*0.5, M27*(1-VLOOKUP($A27, 'E1 Categorization'!$A$32:$E$124, 5,0)))</f>
        <v>0</v>
      </c>
      <c r="AL27" s="2140">
        <f>IF(ISERROR(N27*(1-VLOOKUP($A27, 'E1 Categorization'!$A$32:$E$124, 5,0))), N27*0.5, N27*(1-VLOOKUP($A27, 'E1 Categorization'!$A$32:$E$124, 5,0)))</f>
        <v>0</v>
      </c>
      <c r="AM27" s="2140">
        <f>IF(ISERROR(O27*(1-VLOOKUP($A27, 'E1 Categorization'!$A$32:$E$124, 5,0))), O27*0.5, O27*(1-VLOOKUP($A27, 'E1 Categorization'!$A$32:$E$124, 5,0)))</f>
        <v>0</v>
      </c>
      <c r="AN27" s="2140">
        <f>IF(ISERROR(P27*(1-VLOOKUP($A27, 'E1 Categorization'!$A$32:$E$124, 5,0))), P27*0.5, P27*(1-VLOOKUP($A27, 'E1 Categorization'!$A$32:$E$124, 5,0)))</f>
        <v>0</v>
      </c>
      <c r="AO27" s="2140">
        <f>IF(ISERROR(Q27*(1-VLOOKUP($A27, 'E1 Categorization'!$A$32:$E$124, 5,0))), Q27*0.5, Q27*(1-VLOOKUP($A27, 'E1 Categorization'!$A$32:$E$124, 5,0)))</f>
        <v>0</v>
      </c>
      <c r="AP27" s="2140">
        <f>IF(ISERROR(R27*(1-VLOOKUP($A27, 'E1 Categorization'!$A$32:$E$124, 5,0))), R27*0.5, R27*(1-VLOOKUP($A27, 'E1 Categorization'!$A$32:$E$124, 5,0)))</f>
        <v>0</v>
      </c>
      <c r="AQ27" s="2140">
        <f>IF(ISERROR(S27*(1-VLOOKUP($A27, 'E1 Categorization'!$A$32:$E$124, 5,0))), S27*0.5, S27*(1-VLOOKUP($A27, 'E1 Categorization'!$A$32:$E$124, 5,0)))</f>
        <v>0</v>
      </c>
      <c r="AR27" s="2140">
        <f>IF(ISERROR(T27*(1-VLOOKUP($A27, 'E1 Categorization'!$A$32:$E$124, 5,0))), T27*0.5, T27*(1-VLOOKUP($A27, 'E1 Categorization'!$A$32:$E$124, 5,0)))</f>
        <v>0</v>
      </c>
      <c r="AS27" s="2140">
        <f>IF(ISERROR(U27*(1-VLOOKUP($A27, 'E1 Categorization'!$A$32:$E$124, 5,0))), U27*0.5, U27*(1-VLOOKUP($A27, 'E1 Categorization'!$A$32:$E$124, 5,0)))</f>
        <v>0</v>
      </c>
      <c r="AT27" s="2140">
        <f>IF(ISERROR(V27*(1-VLOOKUP($A27, 'E1 Categorization'!$A$32:$E$124, 5,0))), V27*0.5, V27*(1-VLOOKUP($A27, 'E1 Categorization'!$A$32:$E$124, 5,0)))</f>
        <v>0</v>
      </c>
      <c r="AU27" s="2140">
        <f>IF(ISERROR(W27*(1-VLOOKUP($A27, 'E1 Categorization'!$A$32:$E$124, 5,0))), W27*0.5, W27*(1-VLOOKUP($A27, 'E1 Categorization'!$A$32:$E$124, 5,0)))</f>
        <v>0</v>
      </c>
      <c r="AV27" s="2140">
        <f>IF(ISERROR(X27*(1-VLOOKUP($A27, 'E1 Categorization'!$A$32:$E$124, 5,0))), X27*0.5, X27*(1-VLOOKUP($A27, 'E1 Categorization'!$A$32:$E$124, 5,0)))</f>
        <v>0</v>
      </c>
      <c r="AW27" s="1886"/>
      <c r="AX27" s="1886"/>
      <c r="AY27" s="487">
        <f>AA27</f>
        <v>1805</v>
      </c>
      <c r="AZ27" s="488" t="str">
        <f>AB27</f>
        <v>Land</v>
      </c>
      <c r="BA27" s="2140">
        <f>IF(ISERROR(E27*(VLOOKUP($A27, 'E1 Categorization'!$A$32:$E$124, 5,0))), E27*0.5, E27*(VLOOKUP($A27, 'E1 Categorization'!$A$32:$E$124, 5,0)))</f>
        <v>0</v>
      </c>
      <c r="BB27" s="2140">
        <f>IF(ISERROR(F27*(VLOOKUP($A27, 'E1 Categorization'!$A$32:$E$124, 5,0))), F27*0.5, F27*(VLOOKUP($A27, 'E1 Categorization'!$A$32:$E$124, 5,0)))</f>
        <v>0</v>
      </c>
      <c r="BC27" s="2140">
        <f>IF(ISERROR(G27*(VLOOKUP($A27, 'E1 Categorization'!$A$32:$E$124, 5,0))), G27*0.5, G27*(VLOOKUP($A27, 'E1 Categorization'!$A$32:$E$124, 5,0)))</f>
        <v>0</v>
      </c>
      <c r="BD27" s="2140">
        <f>IF(ISERROR(H27*(VLOOKUP($A27, 'E1 Categorization'!$A$32:$E$124, 5,0))), H27*0.5, H27*(VLOOKUP($A27, 'E1 Categorization'!$A$32:$E$124, 5,0)))</f>
        <v>0</v>
      </c>
      <c r="BE27" s="2140">
        <f>IF(ISERROR(I27*(VLOOKUP($A27, 'E1 Categorization'!$A$32:$E$124, 5,0))), I27*0.5, I27*(VLOOKUP($A27, 'E1 Categorization'!$A$32:$E$124, 5,0)))</f>
        <v>0</v>
      </c>
      <c r="BF27" s="2140">
        <f>IF(ISERROR(J27*(VLOOKUP($A27, 'E1 Categorization'!$A$32:$E$124, 5,0))), J27*0.5, J27*(VLOOKUP($A27, 'E1 Categorization'!$A$32:$E$124, 5,0)))</f>
        <v>0</v>
      </c>
      <c r="BG27" s="2140">
        <f>IF(ISERROR(K27*(VLOOKUP($A27, 'E1 Categorization'!$A$32:$E$124, 5,0))), K27*0.5, K27*(VLOOKUP($A27, 'E1 Categorization'!$A$32:$E$124, 5,0)))</f>
        <v>0</v>
      </c>
      <c r="BH27" s="2140">
        <f>IF(ISERROR(L27*(VLOOKUP($A27, 'E1 Categorization'!$A$32:$E$124, 5,0))), L27*0.5, L27*(VLOOKUP($A27, 'E1 Categorization'!$A$32:$E$124, 5,0)))</f>
        <v>0</v>
      </c>
      <c r="BI27" s="2140">
        <f>IF(ISERROR(M27*(VLOOKUP($A27, 'E1 Categorization'!$A$32:$E$124, 5,0))), M27*0.5, M27*(VLOOKUP($A27, 'E1 Categorization'!$A$32:$E$124, 5,0)))</f>
        <v>0</v>
      </c>
      <c r="BJ27" s="2140">
        <f>IF(ISERROR(N27*(VLOOKUP($A27, 'E1 Categorization'!$A$32:$E$124, 5,0))), N27*0.5, N27*(VLOOKUP($A27, 'E1 Categorization'!$A$32:$E$124, 5,0)))</f>
        <v>0</v>
      </c>
      <c r="BK27" s="2140">
        <f>IF(ISERROR(O27*(VLOOKUP($A27, 'E1 Categorization'!$A$32:$E$124, 5,0))), O27*0.5, O27*(VLOOKUP($A27, 'E1 Categorization'!$A$32:$E$124, 5,0)))</f>
        <v>0</v>
      </c>
      <c r="BL27" s="2140">
        <f>IF(ISERROR(P27*(VLOOKUP($A27, 'E1 Categorization'!$A$32:$E$124, 5,0))), P27*0.5, P27*(VLOOKUP($A27, 'E1 Categorization'!$A$32:$E$124, 5,0)))</f>
        <v>0</v>
      </c>
      <c r="BM27" s="2140">
        <f>IF(ISERROR(Q27*(VLOOKUP($A27, 'E1 Categorization'!$A$32:$E$124, 5,0))), Q27*0.5, Q27*(VLOOKUP($A27, 'E1 Categorization'!$A$32:$E$124, 5,0)))</f>
        <v>0</v>
      </c>
      <c r="BN27" s="2140">
        <f>IF(ISERROR(R27*(VLOOKUP($A27, 'E1 Categorization'!$A$32:$E$124, 5,0))), R27*0.5, R27*(VLOOKUP($A27, 'E1 Categorization'!$A$32:$E$124, 5,0)))</f>
        <v>0</v>
      </c>
      <c r="BO27" s="2140">
        <f>IF(ISERROR(S27*(VLOOKUP($A27, 'E1 Categorization'!$A$32:$E$124, 5,0))), S27*0.5, S27*(VLOOKUP($A27, 'E1 Categorization'!$A$32:$E$124, 5,0)))</f>
        <v>0</v>
      </c>
      <c r="BP27" s="2140">
        <f>IF(ISERROR(T27*(VLOOKUP($A27, 'E1 Categorization'!$A$32:$E$124, 5,0))), T27*0.5, T27*(VLOOKUP($A27, 'E1 Categorization'!$A$32:$E$124, 5,0)))</f>
        <v>0</v>
      </c>
      <c r="BQ27" s="2140">
        <f>IF(ISERROR(U27*(VLOOKUP($A27, 'E1 Categorization'!$A$32:$E$124, 5,0))), U27*0.5, U27*(VLOOKUP($A27, 'E1 Categorization'!$A$32:$E$124, 5,0)))</f>
        <v>0</v>
      </c>
      <c r="BR27" s="2140">
        <f>IF(ISERROR(V27*(VLOOKUP($A27, 'E1 Categorization'!$A$32:$E$124, 5,0))), V27*0.5, V27*(VLOOKUP($A27, 'E1 Categorization'!$A$32:$E$124, 5,0)))</f>
        <v>0</v>
      </c>
      <c r="BS27" s="2140">
        <f>IF(ISERROR(W27*(VLOOKUP($A27, 'E1 Categorization'!$A$32:$E$124, 5,0))), W27*0.5, W27*(VLOOKUP($A27, 'E1 Categorization'!$A$32:$E$124, 5,0)))</f>
        <v>0</v>
      </c>
      <c r="BT27" s="2140">
        <f>IF(ISERROR(X27*(VLOOKUP($A27, 'E1 Categorization'!$A$32:$E$124, 5,0))), X27*0.5, X27*(VLOOKUP($A27, 'E1 Categorization'!$A$32:$E$124, 5,0)))</f>
        <v>0</v>
      </c>
    </row>
    <row r="28" spans="1:72" s="291" customFormat="1" ht="12.75" x14ac:dyDescent="0.2">
      <c r="A28" s="487">
        <f>'I3 TB Data'!A134:B134</f>
        <v>1806</v>
      </c>
      <c r="B28" s="488" t="str">
        <f>'I3 TB Data'!B134</f>
        <v>Land Rights</v>
      </c>
      <c r="C28" s="489">
        <f>'I3 TB Data'!G134</f>
        <v>0</v>
      </c>
      <c r="D28" s="1857" t="str">
        <f t="shared" si="22"/>
        <v>Yes</v>
      </c>
      <c r="E28" s="1832"/>
      <c r="F28" s="1832"/>
      <c r="G28" s="1832"/>
      <c r="H28" s="1832"/>
      <c r="I28" s="1832"/>
      <c r="J28" s="1832"/>
      <c r="K28" s="1832"/>
      <c r="L28" s="1832"/>
      <c r="M28" s="1832"/>
      <c r="N28" s="1832"/>
      <c r="O28" s="1832"/>
      <c r="P28" s="1832"/>
      <c r="Q28" s="1832"/>
      <c r="R28" s="1832"/>
      <c r="S28" s="1832"/>
      <c r="T28" s="1832"/>
      <c r="U28" s="1832"/>
      <c r="V28" s="1832"/>
      <c r="W28" s="1832"/>
      <c r="X28" s="1832"/>
      <c r="AA28" s="487">
        <f t="shared" ref="AA28:AA64" si="23">A28</f>
        <v>1806</v>
      </c>
      <c r="AB28" s="488" t="str">
        <f t="shared" ref="AB28:AB64" si="24">B28</f>
        <v>Land Rights</v>
      </c>
      <c r="AC28" s="2140">
        <f>IF(ISERROR(E28*(1-VLOOKUP($A28, 'E1 Categorization'!$A$32:$E$124, 5,0))), E28*0.5, E28*(1-VLOOKUP($A28, 'E1 Categorization'!$A$32:$E$124, 5,0)))</f>
        <v>0</v>
      </c>
      <c r="AD28" s="2140">
        <f>IF(ISERROR(F28*(1-VLOOKUP($A28, 'E1 Categorization'!$A$32:$E$124, 5,0))), F28*0.5, F28*(1-VLOOKUP($A28, 'E1 Categorization'!$A$32:$E$124, 5,0)))</f>
        <v>0</v>
      </c>
      <c r="AE28" s="2140">
        <f>IF(ISERROR(G28*(1-VLOOKUP($A28, 'E1 Categorization'!$A$32:$E$124, 5,0))), G28*0.5, G28*(1-VLOOKUP($A28, 'E1 Categorization'!$A$32:$E$124, 5,0)))</f>
        <v>0</v>
      </c>
      <c r="AF28" s="2140">
        <f>IF(ISERROR(H28*(1-VLOOKUP($A28, 'E1 Categorization'!$A$32:$E$124, 5,0))), H28*0.5, H28*(1-VLOOKUP($A28, 'E1 Categorization'!$A$32:$E$124, 5,0)))</f>
        <v>0</v>
      </c>
      <c r="AG28" s="2140">
        <f>IF(ISERROR(I28*(1-VLOOKUP($A28, 'E1 Categorization'!$A$32:$E$124, 5,0))), I28*0.5, I28*(1-VLOOKUP($A28, 'E1 Categorization'!$A$32:$E$124, 5,0)))</f>
        <v>0</v>
      </c>
      <c r="AH28" s="2140">
        <f>IF(ISERROR(J28*(1-VLOOKUP($A28, 'E1 Categorization'!$A$32:$E$124, 5,0))), J28*0.5, J28*(1-VLOOKUP($A28, 'E1 Categorization'!$A$32:$E$124, 5,0)))</f>
        <v>0</v>
      </c>
      <c r="AI28" s="2140">
        <f>IF(ISERROR(K28*(1-VLOOKUP($A28, 'E1 Categorization'!$A$32:$E$124, 5,0))), K28*0.5, K28*(1-VLOOKUP($A28, 'E1 Categorization'!$A$32:$E$124, 5,0)))</f>
        <v>0</v>
      </c>
      <c r="AJ28" s="2140">
        <f>IF(ISERROR(L28*(1-VLOOKUP($A28, 'E1 Categorization'!$A$32:$E$124, 5,0))), L28*0.5, L28*(1-VLOOKUP($A28, 'E1 Categorization'!$A$32:$E$124, 5,0)))</f>
        <v>0</v>
      </c>
      <c r="AK28" s="2140">
        <f>IF(ISERROR(M28*(1-VLOOKUP($A28, 'E1 Categorization'!$A$32:$E$124, 5,0))), M28*0.5, M28*(1-VLOOKUP($A28, 'E1 Categorization'!$A$32:$E$124, 5,0)))</f>
        <v>0</v>
      </c>
      <c r="AL28" s="2140">
        <f>IF(ISERROR(N28*(1-VLOOKUP($A28, 'E1 Categorization'!$A$32:$E$124, 5,0))), N28*0.5, N28*(1-VLOOKUP($A28, 'E1 Categorization'!$A$32:$E$124, 5,0)))</f>
        <v>0</v>
      </c>
      <c r="AM28" s="2140">
        <f>IF(ISERROR(O28*(1-VLOOKUP($A28, 'E1 Categorization'!$A$32:$E$124, 5,0))), O28*0.5, O28*(1-VLOOKUP($A28, 'E1 Categorization'!$A$32:$E$124, 5,0)))</f>
        <v>0</v>
      </c>
      <c r="AN28" s="2140">
        <f>IF(ISERROR(P28*(1-VLOOKUP($A28, 'E1 Categorization'!$A$32:$E$124, 5,0))), P28*0.5, P28*(1-VLOOKUP($A28, 'E1 Categorization'!$A$32:$E$124, 5,0)))</f>
        <v>0</v>
      </c>
      <c r="AO28" s="2140">
        <f>IF(ISERROR(Q28*(1-VLOOKUP($A28, 'E1 Categorization'!$A$32:$E$124, 5,0))), Q28*0.5, Q28*(1-VLOOKUP($A28, 'E1 Categorization'!$A$32:$E$124, 5,0)))</f>
        <v>0</v>
      </c>
      <c r="AP28" s="2140">
        <f>IF(ISERROR(R28*(1-VLOOKUP($A28, 'E1 Categorization'!$A$32:$E$124, 5,0))), R28*0.5, R28*(1-VLOOKUP($A28, 'E1 Categorization'!$A$32:$E$124, 5,0)))</f>
        <v>0</v>
      </c>
      <c r="AQ28" s="2140">
        <f>IF(ISERROR(S28*(1-VLOOKUP($A28, 'E1 Categorization'!$A$32:$E$124, 5,0))), S28*0.5, S28*(1-VLOOKUP($A28, 'E1 Categorization'!$A$32:$E$124, 5,0)))</f>
        <v>0</v>
      </c>
      <c r="AR28" s="2140">
        <f>IF(ISERROR(T28*(1-VLOOKUP($A28, 'E1 Categorization'!$A$32:$E$124, 5,0))), T28*0.5, T28*(1-VLOOKUP($A28, 'E1 Categorization'!$A$32:$E$124, 5,0)))</f>
        <v>0</v>
      </c>
      <c r="AS28" s="2140">
        <f>IF(ISERROR(U28*(1-VLOOKUP($A28, 'E1 Categorization'!$A$32:$E$124, 5,0))), U28*0.5, U28*(1-VLOOKUP($A28, 'E1 Categorization'!$A$32:$E$124, 5,0)))</f>
        <v>0</v>
      </c>
      <c r="AT28" s="2140">
        <f>IF(ISERROR(V28*(1-VLOOKUP($A28, 'E1 Categorization'!$A$32:$E$124, 5,0))), V28*0.5, V28*(1-VLOOKUP($A28, 'E1 Categorization'!$A$32:$E$124, 5,0)))</f>
        <v>0</v>
      </c>
      <c r="AU28" s="2140">
        <f>IF(ISERROR(W28*(1-VLOOKUP($A28, 'E1 Categorization'!$A$32:$E$124, 5,0))), W28*0.5, W28*(1-VLOOKUP($A28, 'E1 Categorization'!$A$32:$E$124, 5,0)))</f>
        <v>0</v>
      </c>
      <c r="AV28" s="2140">
        <f>IF(ISERROR(X28*(1-VLOOKUP($A28, 'E1 Categorization'!$A$32:$E$124, 5,0))), X28*0.5, X28*(1-VLOOKUP($A28, 'E1 Categorization'!$A$32:$E$124, 5,0)))</f>
        <v>0</v>
      </c>
      <c r="AW28" s="1886"/>
      <c r="AX28" s="1886"/>
      <c r="AY28" s="487">
        <f t="shared" ref="AY28:AY64" si="25">AA28</f>
        <v>1806</v>
      </c>
      <c r="AZ28" s="488" t="str">
        <f t="shared" ref="AZ28:AZ64" si="26">AB28</f>
        <v>Land Rights</v>
      </c>
      <c r="BA28" s="2140">
        <f>IF(ISERROR(E28*(VLOOKUP($A28, 'E1 Categorization'!$A$32:$E$124, 5,0))), E28*0.5, E28*(VLOOKUP($A28, 'E1 Categorization'!$A$32:$E$124, 5,0)))</f>
        <v>0</v>
      </c>
      <c r="BB28" s="2140">
        <f>IF(ISERROR(F28*(VLOOKUP($A28, 'E1 Categorization'!$A$32:$E$124, 5,0))), F28*0.5, F28*(VLOOKUP($A28, 'E1 Categorization'!$A$32:$E$124, 5,0)))</f>
        <v>0</v>
      </c>
      <c r="BC28" s="2140">
        <f>IF(ISERROR(G28*(VLOOKUP($A28, 'E1 Categorization'!$A$32:$E$124, 5,0))), G28*0.5, G28*(VLOOKUP($A28, 'E1 Categorization'!$A$32:$E$124, 5,0)))</f>
        <v>0</v>
      </c>
      <c r="BD28" s="2140">
        <f>IF(ISERROR(H28*(VLOOKUP($A28, 'E1 Categorization'!$A$32:$E$124, 5,0))), H28*0.5, H28*(VLOOKUP($A28, 'E1 Categorization'!$A$32:$E$124, 5,0)))</f>
        <v>0</v>
      </c>
      <c r="BE28" s="2140">
        <f>IF(ISERROR(I28*(VLOOKUP($A28, 'E1 Categorization'!$A$32:$E$124, 5,0))), I28*0.5, I28*(VLOOKUP($A28, 'E1 Categorization'!$A$32:$E$124, 5,0)))</f>
        <v>0</v>
      </c>
      <c r="BF28" s="2140">
        <f>IF(ISERROR(J28*(VLOOKUP($A28, 'E1 Categorization'!$A$32:$E$124, 5,0))), J28*0.5, J28*(VLOOKUP($A28, 'E1 Categorization'!$A$32:$E$124, 5,0)))</f>
        <v>0</v>
      </c>
      <c r="BG28" s="2140">
        <f>IF(ISERROR(K28*(VLOOKUP($A28, 'E1 Categorization'!$A$32:$E$124, 5,0))), K28*0.5, K28*(VLOOKUP($A28, 'E1 Categorization'!$A$32:$E$124, 5,0)))</f>
        <v>0</v>
      </c>
      <c r="BH28" s="2140">
        <f>IF(ISERROR(L28*(VLOOKUP($A28, 'E1 Categorization'!$A$32:$E$124, 5,0))), L28*0.5, L28*(VLOOKUP($A28, 'E1 Categorization'!$A$32:$E$124, 5,0)))</f>
        <v>0</v>
      </c>
      <c r="BI28" s="2140">
        <f>IF(ISERROR(M28*(VLOOKUP($A28, 'E1 Categorization'!$A$32:$E$124, 5,0))), M28*0.5, M28*(VLOOKUP($A28, 'E1 Categorization'!$A$32:$E$124, 5,0)))</f>
        <v>0</v>
      </c>
      <c r="BJ28" s="2140">
        <f>IF(ISERROR(N28*(VLOOKUP($A28, 'E1 Categorization'!$A$32:$E$124, 5,0))), N28*0.5, N28*(VLOOKUP($A28, 'E1 Categorization'!$A$32:$E$124, 5,0)))</f>
        <v>0</v>
      </c>
      <c r="BK28" s="2140">
        <f>IF(ISERROR(O28*(VLOOKUP($A28, 'E1 Categorization'!$A$32:$E$124, 5,0))), O28*0.5, O28*(VLOOKUP($A28, 'E1 Categorization'!$A$32:$E$124, 5,0)))</f>
        <v>0</v>
      </c>
      <c r="BL28" s="2140">
        <f>IF(ISERROR(P28*(VLOOKUP($A28, 'E1 Categorization'!$A$32:$E$124, 5,0))), P28*0.5, P28*(VLOOKUP($A28, 'E1 Categorization'!$A$32:$E$124, 5,0)))</f>
        <v>0</v>
      </c>
      <c r="BM28" s="2140">
        <f>IF(ISERROR(Q28*(VLOOKUP($A28, 'E1 Categorization'!$A$32:$E$124, 5,0))), Q28*0.5, Q28*(VLOOKUP($A28, 'E1 Categorization'!$A$32:$E$124, 5,0)))</f>
        <v>0</v>
      </c>
      <c r="BN28" s="2140">
        <f>IF(ISERROR(R28*(VLOOKUP($A28, 'E1 Categorization'!$A$32:$E$124, 5,0))), R28*0.5, R28*(VLOOKUP($A28, 'E1 Categorization'!$A$32:$E$124, 5,0)))</f>
        <v>0</v>
      </c>
      <c r="BO28" s="2140">
        <f>IF(ISERROR(S28*(VLOOKUP($A28, 'E1 Categorization'!$A$32:$E$124, 5,0))), S28*0.5, S28*(VLOOKUP($A28, 'E1 Categorization'!$A$32:$E$124, 5,0)))</f>
        <v>0</v>
      </c>
      <c r="BP28" s="2140">
        <f>IF(ISERROR(T28*(VLOOKUP($A28, 'E1 Categorization'!$A$32:$E$124, 5,0))), T28*0.5, T28*(VLOOKUP($A28, 'E1 Categorization'!$A$32:$E$124, 5,0)))</f>
        <v>0</v>
      </c>
      <c r="BQ28" s="2140">
        <f>IF(ISERROR(U28*(VLOOKUP($A28, 'E1 Categorization'!$A$32:$E$124, 5,0))), U28*0.5, U28*(VLOOKUP($A28, 'E1 Categorization'!$A$32:$E$124, 5,0)))</f>
        <v>0</v>
      </c>
      <c r="BR28" s="2140">
        <f>IF(ISERROR(V28*(VLOOKUP($A28, 'E1 Categorization'!$A$32:$E$124, 5,0))), V28*0.5, V28*(VLOOKUP($A28, 'E1 Categorization'!$A$32:$E$124, 5,0)))</f>
        <v>0</v>
      </c>
      <c r="BS28" s="2140">
        <f>IF(ISERROR(W28*(VLOOKUP($A28, 'E1 Categorization'!$A$32:$E$124, 5,0))), W28*0.5, W28*(VLOOKUP($A28, 'E1 Categorization'!$A$32:$E$124, 5,0)))</f>
        <v>0</v>
      </c>
      <c r="BT28" s="2140">
        <f>IF(ISERROR(X28*(VLOOKUP($A28, 'E1 Categorization'!$A$32:$E$124, 5,0))), X28*0.5, X28*(VLOOKUP($A28, 'E1 Categorization'!$A$32:$E$124, 5,0)))</f>
        <v>0</v>
      </c>
    </row>
    <row r="29" spans="1:72" s="291" customFormat="1" ht="12.75" x14ac:dyDescent="0.2">
      <c r="A29" s="487">
        <f>'I3 TB Data'!A135:B135</f>
        <v>1808</v>
      </c>
      <c r="B29" s="488" t="str">
        <f>'I3 TB Data'!B135</f>
        <v>Buildings and Fixtures</v>
      </c>
      <c r="C29" s="489">
        <f>'I3 TB Data'!G135</f>
        <v>0</v>
      </c>
      <c r="D29" s="1857" t="str">
        <f t="shared" si="22"/>
        <v>Yes</v>
      </c>
      <c r="E29" s="1832"/>
      <c r="F29" s="1832"/>
      <c r="G29" s="1832"/>
      <c r="H29" s="1832"/>
      <c r="I29" s="1832"/>
      <c r="J29" s="1832"/>
      <c r="K29" s="1832"/>
      <c r="L29" s="1832"/>
      <c r="M29" s="1832"/>
      <c r="N29" s="1832"/>
      <c r="O29" s="1832"/>
      <c r="P29" s="1832"/>
      <c r="Q29" s="1832"/>
      <c r="R29" s="1832"/>
      <c r="S29" s="1832"/>
      <c r="T29" s="1832"/>
      <c r="U29" s="1832"/>
      <c r="V29" s="1832"/>
      <c r="W29" s="1832"/>
      <c r="X29" s="1832"/>
      <c r="AA29" s="487">
        <f t="shared" si="23"/>
        <v>1808</v>
      </c>
      <c r="AB29" s="488" t="str">
        <f t="shared" si="24"/>
        <v>Buildings and Fixtures</v>
      </c>
      <c r="AC29" s="2140">
        <f>IF(ISERROR(E29*(1-VLOOKUP($A29, 'E1 Categorization'!$A$32:$E$124, 5,0))), E29*0.5, E29*(1-VLOOKUP($A29, 'E1 Categorization'!$A$32:$E$124, 5,0)))</f>
        <v>0</v>
      </c>
      <c r="AD29" s="2140">
        <f>IF(ISERROR(F29*(1-VLOOKUP($A29, 'E1 Categorization'!$A$32:$E$124, 5,0))), F29*0.5, F29*(1-VLOOKUP($A29, 'E1 Categorization'!$A$32:$E$124, 5,0)))</f>
        <v>0</v>
      </c>
      <c r="AE29" s="2140">
        <f>IF(ISERROR(G29*(1-VLOOKUP($A29, 'E1 Categorization'!$A$32:$E$124, 5,0))), G29*0.5, G29*(1-VLOOKUP($A29, 'E1 Categorization'!$A$32:$E$124, 5,0)))</f>
        <v>0</v>
      </c>
      <c r="AF29" s="2140">
        <f>IF(ISERROR(H29*(1-VLOOKUP($A29, 'E1 Categorization'!$A$32:$E$124, 5,0))), H29*0.5, H29*(1-VLOOKUP($A29, 'E1 Categorization'!$A$32:$E$124, 5,0)))</f>
        <v>0</v>
      </c>
      <c r="AG29" s="2140">
        <f>IF(ISERROR(I29*(1-VLOOKUP($A29, 'E1 Categorization'!$A$32:$E$124, 5,0))), I29*0.5, I29*(1-VLOOKUP($A29, 'E1 Categorization'!$A$32:$E$124, 5,0)))</f>
        <v>0</v>
      </c>
      <c r="AH29" s="2140">
        <f>IF(ISERROR(J29*(1-VLOOKUP($A29, 'E1 Categorization'!$A$32:$E$124, 5,0))), J29*0.5, J29*(1-VLOOKUP($A29, 'E1 Categorization'!$A$32:$E$124, 5,0)))</f>
        <v>0</v>
      </c>
      <c r="AI29" s="2140">
        <f>IF(ISERROR(K29*(1-VLOOKUP($A29, 'E1 Categorization'!$A$32:$E$124, 5,0))), K29*0.5, K29*(1-VLOOKUP($A29, 'E1 Categorization'!$A$32:$E$124, 5,0)))</f>
        <v>0</v>
      </c>
      <c r="AJ29" s="2140">
        <f>IF(ISERROR(L29*(1-VLOOKUP($A29, 'E1 Categorization'!$A$32:$E$124, 5,0))), L29*0.5, L29*(1-VLOOKUP($A29, 'E1 Categorization'!$A$32:$E$124, 5,0)))</f>
        <v>0</v>
      </c>
      <c r="AK29" s="2140">
        <f>IF(ISERROR(M29*(1-VLOOKUP($A29, 'E1 Categorization'!$A$32:$E$124, 5,0))), M29*0.5, M29*(1-VLOOKUP($A29, 'E1 Categorization'!$A$32:$E$124, 5,0)))</f>
        <v>0</v>
      </c>
      <c r="AL29" s="2140">
        <f>IF(ISERROR(N29*(1-VLOOKUP($A29, 'E1 Categorization'!$A$32:$E$124, 5,0))), N29*0.5, N29*(1-VLOOKUP($A29, 'E1 Categorization'!$A$32:$E$124, 5,0)))</f>
        <v>0</v>
      </c>
      <c r="AM29" s="2140">
        <f>IF(ISERROR(O29*(1-VLOOKUP($A29, 'E1 Categorization'!$A$32:$E$124, 5,0))), O29*0.5, O29*(1-VLOOKUP($A29, 'E1 Categorization'!$A$32:$E$124, 5,0)))</f>
        <v>0</v>
      </c>
      <c r="AN29" s="2140">
        <f>IF(ISERROR(P29*(1-VLOOKUP($A29, 'E1 Categorization'!$A$32:$E$124, 5,0))), P29*0.5, P29*(1-VLOOKUP($A29, 'E1 Categorization'!$A$32:$E$124, 5,0)))</f>
        <v>0</v>
      </c>
      <c r="AO29" s="2140">
        <f>IF(ISERROR(Q29*(1-VLOOKUP($A29, 'E1 Categorization'!$A$32:$E$124, 5,0))), Q29*0.5, Q29*(1-VLOOKUP($A29, 'E1 Categorization'!$A$32:$E$124, 5,0)))</f>
        <v>0</v>
      </c>
      <c r="AP29" s="2140">
        <f>IF(ISERROR(R29*(1-VLOOKUP($A29, 'E1 Categorization'!$A$32:$E$124, 5,0))), R29*0.5, R29*(1-VLOOKUP($A29, 'E1 Categorization'!$A$32:$E$124, 5,0)))</f>
        <v>0</v>
      </c>
      <c r="AQ29" s="2140">
        <f>IF(ISERROR(S29*(1-VLOOKUP($A29, 'E1 Categorization'!$A$32:$E$124, 5,0))), S29*0.5, S29*(1-VLOOKUP($A29, 'E1 Categorization'!$A$32:$E$124, 5,0)))</f>
        <v>0</v>
      </c>
      <c r="AR29" s="2140">
        <f>IF(ISERROR(T29*(1-VLOOKUP($A29, 'E1 Categorization'!$A$32:$E$124, 5,0))), T29*0.5, T29*(1-VLOOKUP($A29, 'E1 Categorization'!$A$32:$E$124, 5,0)))</f>
        <v>0</v>
      </c>
      <c r="AS29" s="2140">
        <f>IF(ISERROR(U29*(1-VLOOKUP($A29, 'E1 Categorization'!$A$32:$E$124, 5,0))), U29*0.5, U29*(1-VLOOKUP($A29, 'E1 Categorization'!$A$32:$E$124, 5,0)))</f>
        <v>0</v>
      </c>
      <c r="AT29" s="2140">
        <f>IF(ISERROR(V29*(1-VLOOKUP($A29, 'E1 Categorization'!$A$32:$E$124, 5,0))), V29*0.5, V29*(1-VLOOKUP($A29, 'E1 Categorization'!$A$32:$E$124, 5,0)))</f>
        <v>0</v>
      </c>
      <c r="AU29" s="2140">
        <f>IF(ISERROR(W29*(1-VLOOKUP($A29, 'E1 Categorization'!$A$32:$E$124, 5,0))), W29*0.5, W29*(1-VLOOKUP($A29, 'E1 Categorization'!$A$32:$E$124, 5,0)))</f>
        <v>0</v>
      </c>
      <c r="AV29" s="2140">
        <f>IF(ISERROR(X29*(1-VLOOKUP($A29, 'E1 Categorization'!$A$32:$E$124, 5,0))), X29*0.5, X29*(1-VLOOKUP($A29, 'E1 Categorization'!$A$32:$E$124, 5,0)))</f>
        <v>0</v>
      </c>
      <c r="AW29" s="1886"/>
      <c r="AX29" s="1886"/>
      <c r="AY29" s="487">
        <f t="shared" si="25"/>
        <v>1808</v>
      </c>
      <c r="AZ29" s="488" t="str">
        <f t="shared" si="26"/>
        <v>Buildings and Fixtures</v>
      </c>
      <c r="BA29" s="2140">
        <f>IF(ISERROR(E29*(VLOOKUP($A29, 'E1 Categorization'!$A$32:$E$124, 5,0))), E29*0.5, E29*(VLOOKUP($A29, 'E1 Categorization'!$A$32:$E$124, 5,0)))</f>
        <v>0</v>
      </c>
      <c r="BB29" s="2140">
        <f>IF(ISERROR(F29*(VLOOKUP($A29, 'E1 Categorization'!$A$32:$E$124, 5,0))), F29*0.5, F29*(VLOOKUP($A29, 'E1 Categorization'!$A$32:$E$124, 5,0)))</f>
        <v>0</v>
      </c>
      <c r="BC29" s="2140">
        <f>IF(ISERROR(G29*(VLOOKUP($A29, 'E1 Categorization'!$A$32:$E$124, 5,0))), G29*0.5, G29*(VLOOKUP($A29, 'E1 Categorization'!$A$32:$E$124, 5,0)))</f>
        <v>0</v>
      </c>
      <c r="BD29" s="2140">
        <f>IF(ISERROR(H29*(VLOOKUP($A29, 'E1 Categorization'!$A$32:$E$124, 5,0))), H29*0.5, H29*(VLOOKUP($A29, 'E1 Categorization'!$A$32:$E$124, 5,0)))</f>
        <v>0</v>
      </c>
      <c r="BE29" s="2140">
        <f>IF(ISERROR(I29*(VLOOKUP($A29, 'E1 Categorization'!$A$32:$E$124, 5,0))), I29*0.5, I29*(VLOOKUP($A29, 'E1 Categorization'!$A$32:$E$124, 5,0)))</f>
        <v>0</v>
      </c>
      <c r="BF29" s="2140">
        <f>IF(ISERROR(J29*(VLOOKUP($A29, 'E1 Categorization'!$A$32:$E$124, 5,0))), J29*0.5, J29*(VLOOKUP($A29, 'E1 Categorization'!$A$32:$E$124, 5,0)))</f>
        <v>0</v>
      </c>
      <c r="BG29" s="2140">
        <f>IF(ISERROR(K29*(VLOOKUP($A29, 'E1 Categorization'!$A$32:$E$124, 5,0))), K29*0.5, K29*(VLOOKUP($A29, 'E1 Categorization'!$A$32:$E$124, 5,0)))</f>
        <v>0</v>
      </c>
      <c r="BH29" s="2140">
        <f>IF(ISERROR(L29*(VLOOKUP($A29, 'E1 Categorization'!$A$32:$E$124, 5,0))), L29*0.5, L29*(VLOOKUP($A29, 'E1 Categorization'!$A$32:$E$124, 5,0)))</f>
        <v>0</v>
      </c>
      <c r="BI29" s="2140">
        <f>IF(ISERROR(M29*(VLOOKUP($A29, 'E1 Categorization'!$A$32:$E$124, 5,0))), M29*0.5, M29*(VLOOKUP($A29, 'E1 Categorization'!$A$32:$E$124, 5,0)))</f>
        <v>0</v>
      </c>
      <c r="BJ29" s="2140">
        <f>IF(ISERROR(N29*(VLOOKUP($A29, 'E1 Categorization'!$A$32:$E$124, 5,0))), N29*0.5, N29*(VLOOKUP($A29, 'E1 Categorization'!$A$32:$E$124, 5,0)))</f>
        <v>0</v>
      </c>
      <c r="BK29" s="2140">
        <f>IF(ISERROR(O29*(VLOOKUP($A29, 'E1 Categorization'!$A$32:$E$124, 5,0))), O29*0.5, O29*(VLOOKUP($A29, 'E1 Categorization'!$A$32:$E$124, 5,0)))</f>
        <v>0</v>
      </c>
      <c r="BL29" s="2140">
        <f>IF(ISERROR(P29*(VLOOKUP($A29, 'E1 Categorization'!$A$32:$E$124, 5,0))), P29*0.5, P29*(VLOOKUP($A29, 'E1 Categorization'!$A$32:$E$124, 5,0)))</f>
        <v>0</v>
      </c>
      <c r="BM29" s="2140">
        <f>IF(ISERROR(Q29*(VLOOKUP($A29, 'E1 Categorization'!$A$32:$E$124, 5,0))), Q29*0.5, Q29*(VLOOKUP($A29, 'E1 Categorization'!$A$32:$E$124, 5,0)))</f>
        <v>0</v>
      </c>
      <c r="BN29" s="2140">
        <f>IF(ISERROR(R29*(VLOOKUP($A29, 'E1 Categorization'!$A$32:$E$124, 5,0))), R29*0.5, R29*(VLOOKUP($A29, 'E1 Categorization'!$A$32:$E$124, 5,0)))</f>
        <v>0</v>
      </c>
      <c r="BO29" s="2140">
        <f>IF(ISERROR(S29*(VLOOKUP($A29, 'E1 Categorization'!$A$32:$E$124, 5,0))), S29*0.5, S29*(VLOOKUP($A29, 'E1 Categorization'!$A$32:$E$124, 5,0)))</f>
        <v>0</v>
      </c>
      <c r="BP29" s="2140">
        <f>IF(ISERROR(T29*(VLOOKUP($A29, 'E1 Categorization'!$A$32:$E$124, 5,0))), T29*0.5, T29*(VLOOKUP($A29, 'E1 Categorization'!$A$32:$E$124, 5,0)))</f>
        <v>0</v>
      </c>
      <c r="BQ29" s="2140">
        <f>IF(ISERROR(U29*(VLOOKUP($A29, 'E1 Categorization'!$A$32:$E$124, 5,0))), U29*0.5, U29*(VLOOKUP($A29, 'E1 Categorization'!$A$32:$E$124, 5,0)))</f>
        <v>0</v>
      </c>
      <c r="BR29" s="2140">
        <f>IF(ISERROR(V29*(VLOOKUP($A29, 'E1 Categorization'!$A$32:$E$124, 5,0))), V29*0.5, V29*(VLOOKUP($A29, 'E1 Categorization'!$A$32:$E$124, 5,0)))</f>
        <v>0</v>
      </c>
      <c r="BS29" s="2140">
        <f>IF(ISERROR(W29*(VLOOKUP($A29, 'E1 Categorization'!$A$32:$E$124, 5,0))), W29*0.5, W29*(VLOOKUP($A29, 'E1 Categorization'!$A$32:$E$124, 5,0)))</f>
        <v>0</v>
      </c>
      <c r="BT29" s="2140">
        <f>IF(ISERROR(X29*(VLOOKUP($A29, 'E1 Categorization'!$A$32:$E$124, 5,0))), X29*0.5, X29*(VLOOKUP($A29, 'E1 Categorization'!$A$32:$E$124, 5,0)))</f>
        <v>0</v>
      </c>
    </row>
    <row r="30" spans="1:72" s="291" customFormat="1" ht="12.75" x14ac:dyDescent="0.2">
      <c r="A30" s="487">
        <f>'I3 TB Data'!A136:B136</f>
        <v>1810</v>
      </c>
      <c r="B30" s="488" t="str">
        <f>'I3 TB Data'!B136</f>
        <v>Leasehold Improvements</v>
      </c>
      <c r="C30" s="489">
        <f>'I3 TB Data'!G136</f>
        <v>0</v>
      </c>
      <c r="D30" s="1857" t="str">
        <f t="shared" si="22"/>
        <v>Yes</v>
      </c>
      <c r="E30" s="1832"/>
      <c r="F30" s="1832"/>
      <c r="G30" s="1832"/>
      <c r="H30" s="1832"/>
      <c r="I30" s="1832"/>
      <c r="J30" s="1832"/>
      <c r="K30" s="1832"/>
      <c r="L30" s="1832"/>
      <c r="M30" s="1832"/>
      <c r="N30" s="1832"/>
      <c r="O30" s="1832"/>
      <c r="P30" s="1832"/>
      <c r="Q30" s="1832"/>
      <c r="R30" s="1832"/>
      <c r="S30" s="1832"/>
      <c r="T30" s="1832"/>
      <c r="U30" s="1832"/>
      <c r="V30" s="1832"/>
      <c r="W30" s="1832"/>
      <c r="X30" s="1832"/>
      <c r="AA30" s="487">
        <f t="shared" si="23"/>
        <v>1810</v>
      </c>
      <c r="AB30" s="488" t="str">
        <f t="shared" si="24"/>
        <v>Leasehold Improvements</v>
      </c>
      <c r="AC30" s="2140">
        <f>IF(ISERROR(E30*(1-VLOOKUP($A30, 'E1 Categorization'!$A$32:$E$124, 5,0))), E30*0.5, E30*(1-VLOOKUP($A30, 'E1 Categorization'!$A$32:$E$124, 5,0)))</f>
        <v>0</v>
      </c>
      <c r="AD30" s="2140">
        <f>IF(ISERROR(F30*(1-VLOOKUP($A30, 'E1 Categorization'!$A$32:$E$124, 5,0))), F30*0.5, F30*(1-VLOOKUP($A30, 'E1 Categorization'!$A$32:$E$124, 5,0)))</f>
        <v>0</v>
      </c>
      <c r="AE30" s="2140">
        <f>IF(ISERROR(G30*(1-VLOOKUP($A30, 'E1 Categorization'!$A$32:$E$124, 5,0))), G30*0.5, G30*(1-VLOOKUP($A30, 'E1 Categorization'!$A$32:$E$124, 5,0)))</f>
        <v>0</v>
      </c>
      <c r="AF30" s="2140">
        <f>IF(ISERROR(H30*(1-VLOOKUP($A30, 'E1 Categorization'!$A$32:$E$124, 5,0))), H30*0.5, H30*(1-VLOOKUP($A30, 'E1 Categorization'!$A$32:$E$124, 5,0)))</f>
        <v>0</v>
      </c>
      <c r="AG30" s="2140">
        <f>IF(ISERROR(I30*(1-VLOOKUP($A30, 'E1 Categorization'!$A$32:$E$124, 5,0))), I30*0.5, I30*(1-VLOOKUP($A30, 'E1 Categorization'!$A$32:$E$124, 5,0)))</f>
        <v>0</v>
      </c>
      <c r="AH30" s="2140">
        <f>IF(ISERROR(J30*(1-VLOOKUP($A30, 'E1 Categorization'!$A$32:$E$124, 5,0))), J30*0.5, J30*(1-VLOOKUP($A30, 'E1 Categorization'!$A$32:$E$124, 5,0)))</f>
        <v>0</v>
      </c>
      <c r="AI30" s="2140">
        <f>IF(ISERROR(K30*(1-VLOOKUP($A30, 'E1 Categorization'!$A$32:$E$124, 5,0))), K30*0.5, K30*(1-VLOOKUP($A30, 'E1 Categorization'!$A$32:$E$124, 5,0)))</f>
        <v>0</v>
      </c>
      <c r="AJ30" s="2140">
        <f>IF(ISERROR(L30*(1-VLOOKUP($A30, 'E1 Categorization'!$A$32:$E$124, 5,0))), L30*0.5, L30*(1-VLOOKUP($A30, 'E1 Categorization'!$A$32:$E$124, 5,0)))</f>
        <v>0</v>
      </c>
      <c r="AK30" s="2140">
        <f>IF(ISERROR(M30*(1-VLOOKUP($A30, 'E1 Categorization'!$A$32:$E$124, 5,0))), M30*0.5, M30*(1-VLOOKUP($A30, 'E1 Categorization'!$A$32:$E$124, 5,0)))</f>
        <v>0</v>
      </c>
      <c r="AL30" s="2140">
        <f>IF(ISERROR(N30*(1-VLOOKUP($A30, 'E1 Categorization'!$A$32:$E$124, 5,0))), N30*0.5, N30*(1-VLOOKUP($A30, 'E1 Categorization'!$A$32:$E$124, 5,0)))</f>
        <v>0</v>
      </c>
      <c r="AM30" s="2140">
        <f>IF(ISERROR(O30*(1-VLOOKUP($A30, 'E1 Categorization'!$A$32:$E$124, 5,0))), O30*0.5, O30*(1-VLOOKUP($A30, 'E1 Categorization'!$A$32:$E$124, 5,0)))</f>
        <v>0</v>
      </c>
      <c r="AN30" s="2140">
        <f>IF(ISERROR(P30*(1-VLOOKUP($A30, 'E1 Categorization'!$A$32:$E$124, 5,0))), P30*0.5, P30*(1-VLOOKUP($A30, 'E1 Categorization'!$A$32:$E$124, 5,0)))</f>
        <v>0</v>
      </c>
      <c r="AO30" s="2140">
        <f>IF(ISERROR(Q30*(1-VLOOKUP($A30, 'E1 Categorization'!$A$32:$E$124, 5,0))), Q30*0.5, Q30*(1-VLOOKUP($A30, 'E1 Categorization'!$A$32:$E$124, 5,0)))</f>
        <v>0</v>
      </c>
      <c r="AP30" s="2140">
        <f>IF(ISERROR(R30*(1-VLOOKUP($A30, 'E1 Categorization'!$A$32:$E$124, 5,0))), R30*0.5, R30*(1-VLOOKUP($A30, 'E1 Categorization'!$A$32:$E$124, 5,0)))</f>
        <v>0</v>
      </c>
      <c r="AQ30" s="2140">
        <f>IF(ISERROR(S30*(1-VLOOKUP($A30, 'E1 Categorization'!$A$32:$E$124, 5,0))), S30*0.5, S30*(1-VLOOKUP($A30, 'E1 Categorization'!$A$32:$E$124, 5,0)))</f>
        <v>0</v>
      </c>
      <c r="AR30" s="2140">
        <f>IF(ISERROR(T30*(1-VLOOKUP($A30, 'E1 Categorization'!$A$32:$E$124, 5,0))), T30*0.5, T30*(1-VLOOKUP($A30, 'E1 Categorization'!$A$32:$E$124, 5,0)))</f>
        <v>0</v>
      </c>
      <c r="AS30" s="2140">
        <f>IF(ISERROR(U30*(1-VLOOKUP($A30, 'E1 Categorization'!$A$32:$E$124, 5,0))), U30*0.5, U30*(1-VLOOKUP($A30, 'E1 Categorization'!$A$32:$E$124, 5,0)))</f>
        <v>0</v>
      </c>
      <c r="AT30" s="2140">
        <f>IF(ISERROR(V30*(1-VLOOKUP($A30, 'E1 Categorization'!$A$32:$E$124, 5,0))), V30*0.5, V30*(1-VLOOKUP($A30, 'E1 Categorization'!$A$32:$E$124, 5,0)))</f>
        <v>0</v>
      </c>
      <c r="AU30" s="2140">
        <f>IF(ISERROR(W30*(1-VLOOKUP($A30, 'E1 Categorization'!$A$32:$E$124, 5,0))), W30*0.5, W30*(1-VLOOKUP($A30, 'E1 Categorization'!$A$32:$E$124, 5,0)))</f>
        <v>0</v>
      </c>
      <c r="AV30" s="2140">
        <f>IF(ISERROR(X30*(1-VLOOKUP($A30, 'E1 Categorization'!$A$32:$E$124, 5,0))), X30*0.5, X30*(1-VLOOKUP($A30, 'E1 Categorization'!$A$32:$E$124, 5,0)))</f>
        <v>0</v>
      </c>
      <c r="AW30" s="1886"/>
      <c r="AX30" s="1886"/>
      <c r="AY30" s="487">
        <f t="shared" si="25"/>
        <v>1810</v>
      </c>
      <c r="AZ30" s="488" t="str">
        <f t="shared" si="26"/>
        <v>Leasehold Improvements</v>
      </c>
      <c r="BA30" s="2140">
        <f>IF(ISERROR(E30*(VLOOKUP($A30, 'E1 Categorization'!$A$32:$E$124, 5,0))), E30*0.5, E30*(VLOOKUP($A30, 'E1 Categorization'!$A$32:$E$124, 5,0)))</f>
        <v>0</v>
      </c>
      <c r="BB30" s="2140">
        <f>IF(ISERROR(F30*(VLOOKUP($A30, 'E1 Categorization'!$A$32:$E$124, 5,0))), F30*0.5, F30*(VLOOKUP($A30, 'E1 Categorization'!$A$32:$E$124, 5,0)))</f>
        <v>0</v>
      </c>
      <c r="BC30" s="2140">
        <f>IF(ISERROR(G30*(VLOOKUP($A30, 'E1 Categorization'!$A$32:$E$124, 5,0))), G30*0.5, G30*(VLOOKUP($A30, 'E1 Categorization'!$A$32:$E$124, 5,0)))</f>
        <v>0</v>
      </c>
      <c r="BD30" s="2140">
        <f>IF(ISERROR(H30*(VLOOKUP($A30, 'E1 Categorization'!$A$32:$E$124, 5,0))), H30*0.5, H30*(VLOOKUP($A30, 'E1 Categorization'!$A$32:$E$124, 5,0)))</f>
        <v>0</v>
      </c>
      <c r="BE30" s="2140">
        <f>IF(ISERROR(I30*(VLOOKUP($A30, 'E1 Categorization'!$A$32:$E$124, 5,0))), I30*0.5, I30*(VLOOKUP($A30, 'E1 Categorization'!$A$32:$E$124, 5,0)))</f>
        <v>0</v>
      </c>
      <c r="BF30" s="2140">
        <f>IF(ISERROR(J30*(VLOOKUP($A30, 'E1 Categorization'!$A$32:$E$124, 5,0))), J30*0.5, J30*(VLOOKUP($A30, 'E1 Categorization'!$A$32:$E$124, 5,0)))</f>
        <v>0</v>
      </c>
      <c r="BG30" s="2140">
        <f>IF(ISERROR(K30*(VLOOKUP($A30, 'E1 Categorization'!$A$32:$E$124, 5,0))), K30*0.5, K30*(VLOOKUP($A30, 'E1 Categorization'!$A$32:$E$124, 5,0)))</f>
        <v>0</v>
      </c>
      <c r="BH30" s="2140">
        <f>IF(ISERROR(L30*(VLOOKUP($A30, 'E1 Categorization'!$A$32:$E$124, 5,0))), L30*0.5, L30*(VLOOKUP($A30, 'E1 Categorization'!$A$32:$E$124, 5,0)))</f>
        <v>0</v>
      </c>
      <c r="BI30" s="2140">
        <f>IF(ISERROR(M30*(VLOOKUP($A30, 'E1 Categorization'!$A$32:$E$124, 5,0))), M30*0.5, M30*(VLOOKUP($A30, 'E1 Categorization'!$A$32:$E$124, 5,0)))</f>
        <v>0</v>
      </c>
      <c r="BJ30" s="2140">
        <f>IF(ISERROR(N30*(VLOOKUP($A30, 'E1 Categorization'!$A$32:$E$124, 5,0))), N30*0.5, N30*(VLOOKUP($A30, 'E1 Categorization'!$A$32:$E$124, 5,0)))</f>
        <v>0</v>
      </c>
      <c r="BK30" s="2140">
        <f>IF(ISERROR(O30*(VLOOKUP($A30, 'E1 Categorization'!$A$32:$E$124, 5,0))), O30*0.5, O30*(VLOOKUP($A30, 'E1 Categorization'!$A$32:$E$124, 5,0)))</f>
        <v>0</v>
      </c>
      <c r="BL30" s="2140">
        <f>IF(ISERROR(P30*(VLOOKUP($A30, 'E1 Categorization'!$A$32:$E$124, 5,0))), P30*0.5, P30*(VLOOKUP($A30, 'E1 Categorization'!$A$32:$E$124, 5,0)))</f>
        <v>0</v>
      </c>
      <c r="BM30" s="2140">
        <f>IF(ISERROR(Q30*(VLOOKUP($A30, 'E1 Categorization'!$A$32:$E$124, 5,0))), Q30*0.5, Q30*(VLOOKUP($A30, 'E1 Categorization'!$A$32:$E$124, 5,0)))</f>
        <v>0</v>
      </c>
      <c r="BN30" s="2140">
        <f>IF(ISERROR(R30*(VLOOKUP($A30, 'E1 Categorization'!$A$32:$E$124, 5,0))), R30*0.5, R30*(VLOOKUP($A30, 'E1 Categorization'!$A$32:$E$124, 5,0)))</f>
        <v>0</v>
      </c>
      <c r="BO30" s="2140">
        <f>IF(ISERROR(S30*(VLOOKUP($A30, 'E1 Categorization'!$A$32:$E$124, 5,0))), S30*0.5, S30*(VLOOKUP($A30, 'E1 Categorization'!$A$32:$E$124, 5,0)))</f>
        <v>0</v>
      </c>
      <c r="BP30" s="2140">
        <f>IF(ISERROR(T30*(VLOOKUP($A30, 'E1 Categorization'!$A$32:$E$124, 5,0))), T30*0.5, T30*(VLOOKUP($A30, 'E1 Categorization'!$A$32:$E$124, 5,0)))</f>
        <v>0</v>
      </c>
      <c r="BQ30" s="2140">
        <f>IF(ISERROR(U30*(VLOOKUP($A30, 'E1 Categorization'!$A$32:$E$124, 5,0))), U30*0.5, U30*(VLOOKUP($A30, 'E1 Categorization'!$A$32:$E$124, 5,0)))</f>
        <v>0</v>
      </c>
      <c r="BR30" s="2140">
        <f>IF(ISERROR(V30*(VLOOKUP($A30, 'E1 Categorization'!$A$32:$E$124, 5,0))), V30*0.5, V30*(VLOOKUP($A30, 'E1 Categorization'!$A$32:$E$124, 5,0)))</f>
        <v>0</v>
      </c>
      <c r="BS30" s="2140">
        <f>IF(ISERROR(W30*(VLOOKUP($A30, 'E1 Categorization'!$A$32:$E$124, 5,0))), W30*0.5, W30*(VLOOKUP($A30, 'E1 Categorization'!$A$32:$E$124, 5,0)))</f>
        <v>0</v>
      </c>
      <c r="BT30" s="2140">
        <f>IF(ISERROR(X30*(VLOOKUP($A30, 'E1 Categorization'!$A$32:$E$124, 5,0))), X30*0.5, X30*(VLOOKUP($A30, 'E1 Categorization'!$A$32:$E$124, 5,0)))</f>
        <v>0</v>
      </c>
    </row>
    <row r="31" spans="1:72" s="291" customFormat="1" ht="25.5" x14ac:dyDescent="0.2">
      <c r="A31" s="487">
        <f>'I3 TB Data'!A137:B137</f>
        <v>1815</v>
      </c>
      <c r="B31" s="488" t="str">
        <f>'I3 TB Data'!B137</f>
        <v>Transformer Station Equipment - Normally Primary above 50 kV</v>
      </c>
      <c r="C31" s="489">
        <f>'I3 TB Data'!G137</f>
        <v>0</v>
      </c>
      <c r="D31" s="1857" t="str">
        <f t="shared" si="22"/>
        <v>Yes</v>
      </c>
      <c r="E31" s="1832"/>
      <c r="F31" s="1832"/>
      <c r="G31" s="1832"/>
      <c r="H31" s="1832"/>
      <c r="I31" s="1832"/>
      <c r="J31" s="1832"/>
      <c r="K31" s="1832"/>
      <c r="L31" s="1832"/>
      <c r="M31" s="1832"/>
      <c r="N31" s="1832"/>
      <c r="O31" s="1832"/>
      <c r="P31" s="1832"/>
      <c r="Q31" s="1832"/>
      <c r="R31" s="1832"/>
      <c r="S31" s="1832"/>
      <c r="T31" s="1832"/>
      <c r="U31" s="1832"/>
      <c r="V31" s="1832"/>
      <c r="W31" s="1832"/>
      <c r="X31" s="1832"/>
      <c r="AA31" s="487">
        <f t="shared" si="23"/>
        <v>1815</v>
      </c>
      <c r="AB31" s="488" t="str">
        <f t="shared" si="24"/>
        <v>Transformer Station Equipment - Normally Primary above 50 kV</v>
      </c>
      <c r="AC31" s="2140">
        <f>IF(ISERROR(E31*(1-VLOOKUP($A31, 'E1 Categorization'!$A$32:$E$124, 5,0))), E31*0.5, E31*(1-VLOOKUP($A31, 'E1 Categorization'!$A$32:$E$124, 5,0)))</f>
        <v>0</v>
      </c>
      <c r="AD31" s="2140">
        <f>IF(ISERROR(F31*(1-VLOOKUP($A31, 'E1 Categorization'!$A$32:$E$124, 5,0))), F31*0.5, F31*(1-VLOOKUP($A31, 'E1 Categorization'!$A$32:$E$124, 5,0)))</f>
        <v>0</v>
      </c>
      <c r="AE31" s="2140">
        <f>IF(ISERROR(G31*(1-VLOOKUP($A31, 'E1 Categorization'!$A$32:$E$124, 5,0))), G31*0.5, G31*(1-VLOOKUP($A31, 'E1 Categorization'!$A$32:$E$124, 5,0)))</f>
        <v>0</v>
      </c>
      <c r="AF31" s="2140">
        <f>IF(ISERROR(H31*(1-VLOOKUP($A31, 'E1 Categorization'!$A$32:$E$124, 5,0))), H31*0.5, H31*(1-VLOOKUP($A31, 'E1 Categorization'!$A$32:$E$124, 5,0)))</f>
        <v>0</v>
      </c>
      <c r="AG31" s="2140">
        <f>IF(ISERROR(I31*(1-VLOOKUP($A31, 'E1 Categorization'!$A$32:$E$124, 5,0))), I31*0.5, I31*(1-VLOOKUP($A31, 'E1 Categorization'!$A$32:$E$124, 5,0)))</f>
        <v>0</v>
      </c>
      <c r="AH31" s="2140">
        <f>IF(ISERROR(J31*(1-VLOOKUP($A31, 'E1 Categorization'!$A$32:$E$124, 5,0))), J31*0.5, J31*(1-VLOOKUP($A31, 'E1 Categorization'!$A$32:$E$124, 5,0)))</f>
        <v>0</v>
      </c>
      <c r="AI31" s="2140">
        <f>IF(ISERROR(K31*(1-VLOOKUP($A31, 'E1 Categorization'!$A$32:$E$124, 5,0))), K31*0.5, K31*(1-VLOOKUP($A31, 'E1 Categorization'!$A$32:$E$124, 5,0)))</f>
        <v>0</v>
      </c>
      <c r="AJ31" s="2140">
        <f>IF(ISERROR(L31*(1-VLOOKUP($A31, 'E1 Categorization'!$A$32:$E$124, 5,0))), L31*0.5, L31*(1-VLOOKUP($A31, 'E1 Categorization'!$A$32:$E$124, 5,0)))</f>
        <v>0</v>
      </c>
      <c r="AK31" s="2140">
        <f>IF(ISERROR(M31*(1-VLOOKUP($A31, 'E1 Categorization'!$A$32:$E$124, 5,0))), M31*0.5, M31*(1-VLOOKUP($A31, 'E1 Categorization'!$A$32:$E$124, 5,0)))</f>
        <v>0</v>
      </c>
      <c r="AL31" s="2140">
        <f>IF(ISERROR(N31*(1-VLOOKUP($A31, 'E1 Categorization'!$A$32:$E$124, 5,0))), N31*0.5, N31*(1-VLOOKUP($A31, 'E1 Categorization'!$A$32:$E$124, 5,0)))</f>
        <v>0</v>
      </c>
      <c r="AM31" s="2140">
        <f>IF(ISERROR(O31*(1-VLOOKUP($A31, 'E1 Categorization'!$A$32:$E$124, 5,0))), O31*0.5, O31*(1-VLOOKUP($A31, 'E1 Categorization'!$A$32:$E$124, 5,0)))</f>
        <v>0</v>
      </c>
      <c r="AN31" s="2140">
        <f>IF(ISERROR(P31*(1-VLOOKUP($A31, 'E1 Categorization'!$A$32:$E$124, 5,0))), P31*0.5, P31*(1-VLOOKUP($A31, 'E1 Categorization'!$A$32:$E$124, 5,0)))</f>
        <v>0</v>
      </c>
      <c r="AO31" s="2140">
        <f>IF(ISERROR(Q31*(1-VLOOKUP($A31, 'E1 Categorization'!$A$32:$E$124, 5,0))), Q31*0.5, Q31*(1-VLOOKUP($A31, 'E1 Categorization'!$A$32:$E$124, 5,0)))</f>
        <v>0</v>
      </c>
      <c r="AP31" s="2140">
        <f>IF(ISERROR(R31*(1-VLOOKUP($A31, 'E1 Categorization'!$A$32:$E$124, 5,0))), R31*0.5, R31*(1-VLOOKUP($A31, 'E1 Categorization'!$A$32:$E$124, 5,0)))</f>
        <v>0</v>
      </c>
      <c r="AQ31" s="2140">
        <f>IF(ISERROR(S31*(1-VLOOKUP($A31, 'E1 Categorization'!$A$32:$E$124, 5,0))), S31*0.5, S31*(1-VLOOKUP($A31, 'E1 Categorization'!$A$32:$E$124, 5,0)))</f>
        <v>0</v>
      </c>
      <c r="AR31" s="2140">
        <f>IF(ISERROR(T31*(1-VLOOKUP($A31, 'E1 Categorization'!$A$32:$E$124, 5,0))), T31*0.5, T31*(1-VLOOKUP($A31, 'E1 Categorization'!$A$32:$E$124, 5,0)))</f>
        <v>0</v>
      </c>
      <c r="AS31" s="2140">
        <f>IF(ISERROR(U31*(1-VLOOKUP($A31, 'E1 Categorization'!$A$32:$E$124, 5,0))), U31*0.5, U31*(1-VLOOKUP($A31, 'E1 Categorization'!$A$32:$E$124, 5,0)))</f>
        <v>0</v>
      </c>
      <c r="AT31" s="2140">
        <f>IF(ISERROR(V31*(1-VLOOKUP($A31, 'E1 Categorization'!$A$32:$E$124, 5,0))), V31*0.5, V31*(1-VLOOKUP($A31, 'E1 Categorization'!$A$32:$E$124, 5,0)))</f>
        <v>0</v>
      </c>
      <c r="AU31" s="2140">
        <f>IF(ISERROR(W31*(1-VLOOKUP($A31, 'E1 Categorization'!$A$32:$E$124, 5,0))), W31*0.5, W31*(1-VLOOKUP($A31, 'E1 Categorization'!$A$32:$E$124, 5,0)))</f>
        <v>0</v>
      </c>
      <c r="AV31" s="2140">
        <f>IF(ISERROR(X31*(1-VLOOKUP($A31, 'E1 Categorization'!$A$32:$E$124, 5,0))), X31*0.5, X31*(1-VLOOKUP($A31, 'E1 Categorization'!$A$32:$E$124, 5,0)))</f>
        <v>0</v>
      </c>
      <c r="AW31" s="1886"/>
      <c r="AX31" s="1886"/>
      <c r="AY31" s="487">
        <f t="shared" si="25"/>
        <v>1815</v>
      </c>
      <c r="AZ31" s="488" t="str">
        <f t="shared" si="26"/>
        <v>Transformer Station Equipment - Normally Primary above 50 kV</v>
      </c>
      <c r="BA31" s="2140">
        <f>IF(ISERROR(E31*(VLOOKUP($A31, 'E1 Categorization'!$A$32:$E$124, 5,0))), E31*0.5, E31*(VLOOKUP($A31, 'E1 Categorization'!$A$32:$E$124, 5,0)))</f>
        <v>0</v>
      </c>
      <c r="BB31" s="2140">
        <f>IF(ISERROR(F31*(VLOOKUP($A31, 'E1 Categorization'!$A$32:$E$124, 5,0))), F31*0.5, F31*(VLOOKUP($A31, 'E1 Categorization'!$A$32:$E$124, 5,0)))</f>
        <v>0</v>
      </c>
      <c r="BC31" s="2140">
        <f>IF(ISERROR(G31*(VLOOKUP($A31, 'E1 Categorization'!$A$32:$E$124, 5,0))), G31*0.5, G31*(VLOOKUP($A31, 'E1 Categorization'!$A$32:$E$124, 5,0)))</f>
        <v>0</v>
      </c>
      <c r="BD31" s="2140">
        <f>IF(ISERROR(H31*(VLOOKUP($A31, 'E1 Categorization'!$A$32:$E$124, 5,0))), H31*0.5, H31*(VLOOKUP($A31, 'E1 Categorization'!$A$32:$E$124, 5,0)))</f>
        <v>0</v>
      </c>
      <c r="BE31" s="2140">
        <f>IF(ISERROR(I31*(VLOOKUP($A31, 'E1 Categorization'!$A$32:$E$124, 5,0))), I31*0.5, I31*(VLOOKUP($A31, 'E1 Categorization'!$A$32:$E$124, 5,0)))</f>
        <v>0</v>
      </c>
      <c r="BF31" s="2140">
        <f>IF(ISERROR(J31*(VLOOKUP($A31, 'E1 Categorization'!$A$32:$E$124, 5,0))), J31*0.5, J31*(VLOOKUP($A31, 'E1 Categorization'!$A$32:$E$124, 5,0)))</f>
        <v>0</v>
      </c>
      <c r="BG31" s="2140">
        <f>IF(ISERROR(K31*(VLOOKUP($A31, 'E1 Categorization'!$A$32:$E$124, 5,0))), K31*0.5, K31*(VLOOKUP($A31, 'E1 Categorization'!$A$32:$E$124, 5,0)))</f>
        <v>0</v>
      </c>
      <c r="BH31" s="2140">
        <f>IF(ISERROR(L31*(VLOOKUP($A31, 'E1 Categorization'!$A$32:$E$124, 5,0))), L31*0.5, L31*(VLOOKUP($A31, 'E1 Categorization'!$A$32:$E$124, 5,0)))</f>
        <v>0</v>
      </c>
      <c r="BI31" s="2140">
        <f>IF(ISERROR(M31*(VLOOKUP($A31, 'E1 Categorization'!$A$32:$E$124, 5,0))), M31*0.5, M31*(VLOOKUP($A31, 'E1 Categorization'!$A$32:$E$124, 5,0)))</f>
        <v>0</v>
      </c>
      <c r="BJ31" s="2140">
        <f>IF(ISERROR(N31*(VLOOKUP($A31, 'E1 Categorization'!$A$32:$E$124, 5,0))), N31*0.5, N31*(VLOOKUP($A31, 'E1 Categorization'!$A$32:$E$124, 5,0)))</f>
        <v>0</v>
      </c>
      <c r="BK31" s="2140">
        <f>IF(ISERROR(O31*(VLOOKUP($A31, 'E1 Categorization'!$A$32:$E$124, 5,0))), O31*0.5, O31*(VLOOKUP($A31, 'E1 Categorization'!$A$32:$E$124, 5,0)))</f>
        <v>0</v>
      </c>
      <c r="BL31" s="2140">
        <f>IF(ISERROR(P31*(VLOOKUP($A31, 'E1 Categorization'!$A$32:$E$124, 5,0))), P31*0.5, P31*(VLOOKUP($A31, 'E1 Categorization'!$A$32:$E$124, 5,0)))</f>
        <v>0</v>
      </c>
      <c r="BM31" s="2140">
        <f>IF(ISERROR(Q31*(VLOOKUP($A31, 'E1 Categorization'!$A$32:$E$124, 5,0))), Q31*0.5, Q31*(VLOOKUP($A31, 'E1 Categorization'!$A$32:$E$124, 5,0)))</f>
        <v>0</v>
      </c>
      <c r="BN31" s="2140">
        <f>IF(ISERROR(R31*(VLOOKUP($A31, 'E1 Categorization'!$A$32:$E$124, 5,0))), R31*0.5, R31*(VLOOKUP($A31, 'E1 Categorization'!$A$32:$E$124, 5,0)))</f>
        <v>0</v>
      </c>
      <c r="BO31" s="2140">
        <f>IF(ISERROR(S31*(VLOOKUP($A31, 'E1 Categorization'!$A$32:$E$124, 5,0))), S31*0.5, S31*(VLOOKUP($A31, 'E1 Categorization'!$A$32:$E$124, 5,0)))</f>
        <v>0</v>
      </c>
      <c r="BP31" s="2140">
        <f>IF(ISERROR(T31*(VLOOKUP($A31, 'E1 Categorization'!$A$32:$E$124, 5,0))), T31*0.5, T31*(VLOOKUP($A31, 'E1 Categorization'!$A$32:$E$124, 5,0)))</f>
        <v>0</v>
      </c>
      <c r="BQ31" s="2140">
        <f>IF(ISERROR(U31*(VLOOKUP($A31, 'E1 Categorization'!$A$32:$E$124, 5,0))), U31*0.5, U31*(VLOOKUP($A31, 'E1 Categorization'!$A$32:$E$124, 5,0)))</f>
        <v>0</v>
      </c>
      <c r="BR31" s="2140">
        <f>IF(ISERROR(V31*(VLOOKUP($A31, 'E1 Categorization'!$A$32:$E$124, 5,0))), V31*0.5, V31*(VLOOKUP($A31, 'E1 Categorization'!$A$32:$E$124, 5,0)))</f>
        <v>0</v>
      </c>
      <c r="BS31" s="2140">
        <f>IF(ISERROR(W31*(VLOOKUP($A31, 'E1 Categorization'!$A$32:$E$124, 5,0))), W31*0.5, W31*(VLOOKUP($A31, 'E1 Categorization'!$A$32:$E$124, 5,0)))</f>
        <v>0</v>
      </c>
      <c r="BT31" s="2140">
        <f>IF(ISERROR(X31*(VLOOKUP($A31, 'E1 Categorization'!$A$32:$E$124, 5,0))), X31*0.5, X31*(VLOOKUP($A31, 'E1 Categorization'!$A$32:$E$124, 5,0)))</f>
        <v>0</v>
      </c>
    </row>
    <row r="32" spans="1:72" s="291" customFormat="1" ht="25.5" x14ac:dyDescent="0.2">
      <c r="A32" s="487">
        <f>'I3 TB Data'!A138:B138</f>
        <v>1820</v>
      </c>
      <c r="B32" s="488" t="str">
        <f>'I3 TB Data'!B138</f>
        <v>Distribution Station Equipment - Normally Primary below 50 kV</v>
      </c>
      <c r="C32" s="489">
        <f>'I3 TB Data'!G138</f>
        <v>0</v>
      </c>
      <c r="D32" s="1857" t="str">
        <f t="shared" si="22"/>
        <v>Yes</v>
      </c>
      <c r="E32" s="1832"/>
      <c r="F32" s="1832"/>
      <c r="G32" s="1832"/>
      <c r="H32" s="1832"/>
      <c r="I32" s="1832"/>
      <c r="J32" s="1832"/>
      <c r="K32" s="1832"/>
      <c r="L32" s="1832"/>
      <c r="M32" s="1832"/>
      <c r="N32" s="1832"/>
      <c r="O32" s="1832"/>
      <c r="P32" s="1832"/>
      <c r="Q32" s="1832"/>
      <c r="R32" s="1832"/>
      <c r="S32" s="1832"/>
      <c r="T32" s="1832"/>
      <c r="U32" s="1832"/>
      <c r="V32" s="1832"/>
      <c r="W32" s="1832"/>
      <c r="X32" s="1832"/>
      <c r="AA32" s="487">
        <f t="shared" si="23"/>
        <v>1820</v>
      </c>
      <c r="AB32" s="488" t="str">
        <f t="shared" si="24"/>
        <v>Distribution Station Equipment - Normally Primary below 50 kV</v>
      </c>
      <c r="AC32" s="2140">
        <f>IF(ISERROR(E32*(1-VLOOKUP($A32, 'E1 Categorization'!$A$32:$E$124, 5,0))), E32*0.5, E32*(1-VLOOKUP($A32, 'E1 Categorization'!$A$32:$E$124, 5,0)))</f>
        <v>0</v>
      </c>
      <c r="AD32" s="2140">
        <f>IF(ISERROR(F32*(1-VLOOKUP($A32, 'E1 Categorization'!$A$32:$E$124, 5,0))), F32*0.5, F32*(1-VLOOKUP($A32, 'E1 Categorization'!$A$32:$E$124, 5,0)))</f>
        <v>0</v>
      </c>
      <c r="AE32" s="2140">
        <f>IF(ISERROR(G32*(1-VLOOKUP($A32, 'E1 Categorization'!$A$32:$E$124, 5,0))), G32*0.5, G32*(1-VLOOKUP($A32, 'E1 Categorization'!$A$32:$E$124, 5,0)))</f>
        <v>0</v>
      </c>
      <c r="AF32" s="2140">
        <f>IF(ISERROR(H32*(1-VLOOKUP($A32, 'E1 Categorization'!$A$32:$E$124, 5,0))), H32*0.5, H32*(1-VLOOKUP($A32, 'E1 Categorization'!$A$32:$E$124, 5,0)))</f>
        <v>0</v>
      </c>
      <c r="AG32" s="2140">
        <f>IF(ISERROR(I32*(1-VLOOKUP($A32, 'E1 Categorization'!$A$32:$E$124, 5,0))), I32*0.5, I32*(1-VLOOKUP($A32, 'E1 Categorization'!$A$32:$E$124, 5,0)))</f>
        <v>0</v>
      </c>
      <c r="AH32" s="2140">
        <f>IF(ISERROR(J32*(1-VLOOKUP($A32, 'E1 Categorization'!$A$32:$E$124, 5,0))), J32*0.5, J32*(1-VLOOKUP($A32, 'E1 Categorization'!$A$32:$E$124, 5,0)))</f>
        <v>0</v>
      </c>
      <c r="AI32" s="2140">
        <f>IF(ISERROR(K32*(1-VLOOKUP($A32, 'E1 Categorization'!$A$32:$E$124, 5,0))), K32*0.5, K32*(1-VLOOKUP($A32, 'E1 Categorization'!$A$32:$E$124, 5,0)))</f>
        <v>0</v>
      </c>
      <c r="AJ32" s="2140">
        <f>IF(ISERROR(L32*(1-VLOOKUP($A32, 'E1 Categorization'!$A$32:$E$124, 5,0))), L32*0.5, L32*(1-VLOOKUP($A32, 'E1 Categorization'!$A$32:$E$124, 5,0)))</f>
        <v>0</v>
      </c>
      <c r="AK32" s="2140">
        <f>IF(ISERROR(M32*(1-VLOOKUP($A32, 'E1 Categorization'!$A$32:$E$124, 5,0))), M32*0.5, M32*(1-VLOOKUP($A32, 'E1 Categorization'!$A$32:$E$124, 5,0)))</f>
        <v>0</v>
      </c>
      <c r="AL32" s="2140">
        <f>IF(ISERROR(N32*(1-VLOOKUP($A32, 'E1 Categorization'!$A$32:$E$124, 5,0))), N32*0.5, N32*(1-VLOOKUP($A32, 'E1 Categorization'!$A$32:$E$124, 5,0)))</f>
        <v>0</v>
      </c>
      <c r="AM32" s="2140">
        <f>IF(ISERROR(O32*(1-VLOOKUP($A32, 'E1 Categorization'!$A$32:$E$124, 5,0))), O32*0.5, O32*(1-VLOOKUP($A32, 'E1 Categorization'!$A$32:$E$124, 5,0)))</f>
        <v>0</v>
      </c>
      <c r="AN32" s="2140">
        <f>IF(ISERROR(P32*(1-VLOOKUP($A32, 'E1 Categorization'!$A$32:$E$124, 5,0))), P32*0.5, P32*(1-VLOOKUP($A32, 'E1 Categorization'!$A$32:$E$124, 5,0)))</f>
        <v>0</v>
      </c>
      <c r="AO32" s="2140">
        <f>IF(ISERROR(Q32*(1-VLOOKUP($A32, 'E1 Categorization'!$A$32:$E$124, 5,0))), Q32*0.5, Q32*(1-VLOOKUP($A32, 'E1 Categorization'!$A$32:$E$124, 5,0)))</f>
        <v>0</v>
      </c>
      <c r="AP32" s="2140">
        <f>IF(ISERROR(R32*(1-VLOOKUP($A32, 'E1 Categorization'!$A$32:$E$124, 5,0))), R32*0.5, R32*(1-VLOOKUP($A32, 'E1 Categorization'!$A$32:$E$124, 5,0)))</f>
        <v>0</v>
      </c>
      <c r="AQ32" s="2140">
        <f>IF(ISERROR(S32*(1-VLOOKUP($A32, 'E1 Categorization'!$A$32:$E$124, 5,0))), S32*0.5, S32*(1-VLOOKUP($A32, 'E1 Categorization'!$A$32:$E$124, 5,0)))</f>
        <v>0</v>
      </c>
      <c r="AR32" s="2140">
        <f>IF(ISERROR(T32*(1-VLOOKUP($A32, 'E1 Categorization'!$A$32:$E$124, 5,0))), T32*0.5, T32*(1-VLOOKUP($A32, 'E1 Categorization'!$A$32:$E$124, 5,0)))</f>
        <v>0</v>
      </c>
      <c r="AS32" s="2140">
        <f>IF(ISERROR(U32*(1-VLOOKUP($A32, 'E1 Categorization'!$A$32:$E$124, 5,0))), U32*0.5, U32*(1-VLOOKUP($A32, 'E1 Categorization'!$A$32:$E$124, 5,0)))</f>
        <v>0</v>
      </c>
      <c r="AT32" s="2140">
        <f>IF(ISERROR(V32*(1-VLOOKUP($A32, 'E1 Categorization'!$A$32:$E$124, 5,0))), V32*0.5, V32*(1-VLOOKUP($A32, 'E1 Categorization'!$A$32:$E$124, 5,0)))</f>
        <v>0</v>
      </c>
      <c r="AU32" s="2140">
        <f>IF(ISERROR(W32*(1-VLOOKUP($A32, 'E1 Categorization'!$A$32:$E$124, 5,0))), W32*0.5, W32*(1-VLOOKUP($A32, 'E1 Categorization'!$A$32:$E$124, 5,0)))</f>
        <v>0</v>
      </c>
      <c r="AV32" s="2140">
        <f>IF(ISERROR(X32*(1-VLOOKUP($A32, 'E1 Categorization'!$A$32:$E$124, 5,0))), X32*0.5, X32*(1-VLOOKUP($A32, 'E1 Categorization'!$A$32:$E$124, 5,0)))</f>
        <v>0</v>
      </c>
      <c r="AW32" s="1886"/>
      <c r="AX32" s="1886"/>
      <c r="AY32" s="487">
        <f t="shared" si="25"/>
        <v>1820</v>
      </c>
      <c r="AZ32" s="488" t="str">
        <f t="shared" si="26"/>
        <v>Distribution Station Equipment - Normally Primary below 50 kV</v>
      </c>
      <c r="BA32" s="2140">
        <f>IF(ISERROR(E32*(VLOOKUP($A32, 'E1 Categorization'!$A$32:$E$124, 5,0))), E32*0.5, E32*(VLOOKUP($A32, 'E1 Categorization'!$A$32:$E$124, 5,0)))</f>
        <v>0</v>
      </c>
      <c r="BB32" s="2140">
        <f>IF(ISERROR(F32*(VLOOKUP($A32, 'E1 Categorization'!$A$32:$E$124, 5,0))), F32*0.5, F32*(VLOOKUP($A32, 'E1 Categorization'!$A$32:$E$124, 5,0)))</f>
        <v>0</v>
      </c>
      <c r="BC32" s="2140">
        <f>IF(ISERROR(G32*(VLOOKUP($A32, 'E1 Categorization'!$A$32:$E$124, 5,0))), G32*0.5, G32*(VLOOKUP($A32, 'E1 Categorization'!$A$32:$E$124, 5,0)))</f>
        <v>0</v>
      </c>
      <c r="BD32" s="2140">
        <f>IF(ISERROR(H32*(VLOOKUP($A32, 'E1 Categorization'!$A$32:$E$124, 5,0))), H32*0.5, H32*(VLOOKUP($A32, 'E1 Categorization'!$A$32:$E$124, 5,0)))</f>
        <v>0</v>
      </c>
      <c r="BE32" s="2140">
        <f>IF(ISERROR(I32*(VLOOKUP($A32, 'E1 Categorization'!$A$32:$E$124, 5,0))), I32*0.5, I32*(VLOOKUP($A32, 'E1 Categorization'!$A$32:$E$124, 5,0)))</f>
        <v>0</v>
      </c>
      <c r="BF32" s="2140">
        <f>IF(ISERROR(J32*(VLOOKUP($A32, 'E1 Categorization'!$A$32:$E$124, 5,0))), J32*0.5, J32*(VLOOKUP($A32, 'E1 Categorization'!$A$32:$E$124, 5,0)))</f>
        <v>0</v>
      </c>
      <c r="BG32" s="2140">
        <f>IF(ISERROR(K32*(VLOOKUP($A32, 'E1 Categorization'!$A$32:$E$124, 5,0))), K32*0.5, K32*(VLOOKUP($A32, 'E1 Categorization'!$A$32:$E$124, 5,0)))</f>
        <v>0</v>
      </c>
      <c r="BH32" s="2140">
        <f>IF(ISERROR(L32*(VLOOKUP($A32, 'E1 Categorization'!$A$32:$E$124, 5,0))), L32*0.5, L32*(VLOOKUP($A32, 'E1 Categorization'!$A$32:$E$124, 5,0)))</f>
        <v>0</v>
      </c>
      <c r="BI32" s="2140">
        <f>IF(ISERROR(M32*(VLOOKUP($A32, 'E1 Categorization'!$A$32:$E$124, 5,0))), M32*0.5, M32*(VLOOKUP($A32, 'E1 Categorization'!$A$32:$E$124, 5,0)))</f>
        <v>0</v>
      </c>
      <c r="BJ32" s="2140">
        <f>IF(ISERROR(N32*(VLOOKUP($A32, 'E1 Categorization'!$A$32:$E$124, 5,0))), N32*0.5, N32*(VLOOKUP($A32, 'E1 Categorization'!$A$32:$E$124, 5,0)))</f>
        <v>0</v>
      </c>
      <c r="BK32" s="2140">
        <f>IF(ISERROR(O32*(VLOOKUP($A32, 'E1 Categorization'!$A$32:$E$124, 5,0))), O32*0.5, O32*(VLOOKUP($A32, 'E1 Categorization'!$A$32:$E$124, 5,0)))</f>
        <v>0</v>
      </c>
      <c r="BL32" s="2140">
        <f>IF(ISERROR(P32*(VLOOKUP($A32, 'E1 Categorization'!$A$32:$E$124, 5,0))), P32*0.5, P32*(VLOOKUP($A32, 'E1 Categorization'!$A$32:$E$124, 5,0)))</f>
        <v>0</v>
      </c>
      <c r="BM32" s="2140">
        <f>IF(ISERROR(Q32*(VLOOKUP($A32, 'E1 Categorization'!$A$32:$E$124, 5,0))), Q32*0.5, Q32*(VLOOKUP($A32, 'E1 Categorization'!$A$32:$E$124, 5,0)))</f>
        <v>0</v>
      </c>
      <c r="BN32" s="2140">
        <f>IF(ISERROR(R32*(VLOOKUP($A32, 'E1 Categorization'!$A$32:$E$124, 5,0))), R32*0.5, R32*(VLOOKUP($A32, 'E1 Categorization'!$A$32:$E$124, 5,0)))</f>
        <v>0</v>
      </c>
      <c r="BO32" s="2140">
        <f>IF(ISERROR(S32*(VLOOKUP($A32, 'E1 Categorization'!$A$32:$E$124, 5,0))), S32*0.5, S32*(VLOOKUP($A32, 'E1 Categorization'!$A$32:$E$124, 5,0)))</f>
        <v>0</v>
      </c>
      <c r="BP32" s="2140">
        <f>IF(ISERROR(T32*(VLOOKUP($A32, 'E1 Categorization'!$A$32:$E$124, 5,0))), T32*0.5, T32*(VLOOKUP($A32, 'E1 Categorization'!$A$32:$E$124, 5,0)))</f>
        <v>0</v>
      </c>
      <c r="BQ32" s="2140">
        <f>IF(ISERROR(U32*(VLOOKUP($A32, 'E1 Categorization'!$A$32:$E$124, 5,0))), U32*0.5, U32*(VLOOKUP($A32, 'E1 Categorization'!$A$32:$E$124, 5,0)))</f>
        <v>0</v>
      </c>
      <c r="BR32" s="2140">
        <f>IF(ISERROR(V32*(VLOOKUP($A32, 'E1 Categorization'!$A$32:$E$124, 5,0))), V32*0.5, V32*(VLOOKUP($A32, 'E1 Categorization'!$A$32:$E$124, 5,0)))</f>
        <v>0</v>
      </c>
      <c r="BS32" s="2140">
        <f>IF(ISERROR(W32*(VLOOKUP($A32, 'E1 Categorization'!$A$32:$E$124, 5,0))), W32*0.5, W32*(VLOOKUP($A32, 'E1 Categorization'!$A$32:$E$124, 5,0)))</f>
        <v>0</v>
      </c>
      <c r="BT32" s="2140">
        <f>IF(ISERROR(X32*(VLOOKUP($A32, 'E1 Categorization'!$A$32:$E$124, 5,0))), X32*0.5, X32*(VLOOKUP($A32, 'E1 Categorization'!$A$32:$E$124, 5,0)))</f>
        <v>0</v>
      </c>
    </row>
    <row r="33" spans="1:72" s="291" customFormat="1" ht="12.75" x14ac:dyDescent="0.2">
      <c r="A33" s="487">
        <f>'I3 TB Data'!A139:B139</f>
        <v>1825</v>
      </c>
      <c r="B33" s="488" t="str">
        <f>'I3 TB Data'!B139</f>
        <v>Storage Battery Equipment</v>
      </c>
      <c r="C33" s="489">
        <f>'I3 TB Data'!G139</f>
        <v>0</v>
      </c>
      <c r="D33" s="1857" t="str">
        <f t="shared" si="22"/>
        <v>Yes</v>
      </c>
      <c r="E33" s="1832"/>
      <c r="F33" s="1832"/>
      <c r="G33" s="1832"/>
      <c r="H33" s="1832"/>
      <c r="I33" s="1832"/>
      <c r="J33" s="1832"/>
      <c r="K33" s="1832"/>
      <c r="L33" s="1832"/>
      <c r="M33" s="1832"/>
      <c r="N33" s="1832"/>
      <c r="O33" s="1832"/>
      <c r="P33" s="1832"/>
      <c r="Q33" s="1832"/>
      <c r="R33" s="1832"/>
      <c r="S33" s="1832"/>
      <c r="T33" s="1832"/>
      <c r="U33" s="1832"/>
      <c r="V33" s="1832"/>
      <c r="W33" s="1832"/>
      <c r="X33" s="1832"/>
      <c r="AA33" s="487">
        <f t="shared" si="23"/>
        <v>1825</v>
      </c>
      <c r="AB33" s="488" t="str">
        <f t="shared" si="24"/>
        <v>Storage Battery Equipment</v>
      </c>
      <c r="AC33" s="2140">
        <f>IF(ISERROR(E33*(1-VLOOKUP($A33, 'E1 Categorization'!$A$32:$E$124, 5,0))), E33*0.5, E33*(1-VLOOKUP($A33, 'E1 Categorization'!$A$32:$E$124, 5,0)))</f>
        <v>0</v>
      </c>
      <c r="AD33" s="2140">
        <f>IF(ISERROR(F33*(1-VLOOKUP($A33, 'E1 Categorization'!$A$32:$E$124, 5,0))), F33*0.5, F33*(1-VLOOKUP($A33, 'E1 Categorization'!$A$32:$E$124, 5,0)))</f>
        <v>0</v>
      </c>
      <c r="AE33" s="2140">
        <f>IF(ISERROR(G33*(1-VLOOKUP($A33, 'E1 Categorization'!$A$32:$E$124, 5,0))), G33*0.5, G33*(1-VLOOKUP($A33, 'E1 Categorization'!$A$32:$E$124, 5,0)))</f>
        <v>0</v>
      </c>
      <c r="AF33" s="2140">
        <f>IF(ISERROR(H33*(1-VLOOKUP($A33, 'E1 Categorization'!$A$32:$E$124, 5,0))), H33*0.5, H33*(1-VLOOKUP($A33, 'E1 Categorization'!$A$32:$E$124, 5,0)))</f>
        <v>0</v>
      </c>
      <c r="AG33" s="2140">
        <f>IF(ISERROR(I33*(1-VLOOKUP($A33, 'E1 Categorization'!$A$32:$E$124, 5,0))), I33*0.5, I33*(1-VLOOKUP($A33, 'E1 Categorization'!$A$32:$E$124, 5,0)))</f>
        <v>0</v>
      </c>
      <c r="AH33" s="2140">
        <f>IF(ISERROR(J33*(1-VLOOKUP($A33, 'E1 Categorization'!$A$32:$E$124, 5,0))), J33*0.5, J33*(1-VLOOKUP($A33, 'E1 Categorization'!$A$32:$E$124, 5,0)))</f>
        <v>0</v>
      </c>
      <c r="AI33" s="2140">
        <f>IF(ISERROR(K33*(1-VLOOKUP($A33, 'E1 Categorization'!$A$32:$E$124, 5,0))), K33*0.5, K33*(1-VLOOKUP($A33, 'E1 Categorization'!$A$32:$E$124, 5,0)))</f>
        <v>0</v>
      </c>
      <c r="AJ33" s="2140">
        <f>IF(ISERROR(L33*(1-VLOOKUP($A33, 'E1 Categorization'!$A$32:$E$124, 5,0))), L33*0.5, L33*(1-VLOOKUP($A33, 'E1 Categorization'!$A$32:$E$124, 5,0)))</f>
        <v>0</v>
      </c>
      <c r="AK33" s="2140">
        <f>IF(ISERROR(M33*(1-VLOOKUP($A33, 'E1 Categorization'!$A$32:$E$124, 5,0))), M33*0.5, M33*(1-VLOOKUP($A33, 'E1 Categorization'!$A$32:$E$124, 5,0)))</f>
        <v>0</v>
      </c>
      <c r="AL33" s="2140">
        <f>IF(ISERROR(N33*(1-VLOOKUP($A33, 'E1 Categorization'!$A$32:$E$124, 5,0))), N33*0.5, N33*(1-VLOOKUP($A33, 'E1 Categorization'!$A$32:$E$124, 5,0)))</f>
        <v>0</v>
      </c>
      <c r="AM33" s="2140">
        <f>IF(ISERROR(O33*(1-VLOOKUP($A33, 'E1 Categorization'!$A$32:$E$124, 5,0))), O33*0.5, O33*(1-VLOOKUP($A33, 'E1 Categorization'!$A$32:$E$124, 5,0)))</f>
        <v>0</v>
      </c>
      <c r="AN33" s="2140">
        <f>IF(ISERROR(P33*(1-VLOOKUP($A33, 'E1 Categorization'!$A$32:$E$124, 5,0))), P33*0.5, P33*(1-VLOOKUP($A33, 'E1 Categorization'!$A$32:$E$124, 5,0)))</f>
        <v>0</v>
      </c>
      <c r="AO33" s="2140">
        <f>IF(ISERROR(Q33*(1-VLOOKUP($A33, 'E1 Categorization'!$A$32:$E$124, 5,0))), Q33*0.5, Q33*(1-VLOOKUP($A33, 'E1 Categorization'!$A$32:$E$124, 5,0)))</f>
        <v>0</v>
      </c>
      <c r="AP33" s="2140">
        <f>IF(ISERROR(R33*(1-VLOOKUP($A33, 'E1 Categorization'!$A$32:$E$124, 5,0))), R33*0.5, R33*(1-VLOOKUP($A33, 'E1 Categorization'!$A$32:$E$124, 5,0)))</f>
        <v>0</v>
      </c>
      <c r="AQ33" s="2140">
        <f>IF(ISERROR(S33*(1-VLOOKUP($A33, 'E1 Categorization'!$A$32:$E$124, 5,0))), S33*0.5, S33*(1-VLOOKUP($A33, 'E1 Categorization'!$A$32:$E$124, 5,0)))</f>
        <v>0</v>
      </c>
      <c r="AR33" s="2140">
        <f>IF(ISERROR(T33*(1-VLOOKUP($A33, 'E1 Categorization'!$A$32:$E$124, 5,0))), T33*0.5, T33*(1-VLOOKUP($A33, 'E1 Categorization'!$A$32:$E$124, 5,0)))</f>
        <v>0</v>
      </c>
      <c r="AS33" s="2140">
        <f>IF(ISERROR(U33*(1-VLOOKUP($A33, 'E1 Categorization'!$A$32:$E$124, 5,0))), U33*0.5, U33*(1-VLOOKUP($A33, 'E1 Categorization'!$A$32:$E$124, 5,0)))</f>
        <v>0</v>
      </c>
      <c r="AT33" s="2140">
        <f>IF(ISERROR(V33*(1-VLOOKUP($A33, 'E1 Categorization'!$A$32:$E$124, 5,0))), V33*0.5, V33*(1-VLOOKUP($A33, 'E1 Categorization'!$A$32:$E$124, 5,0)))</f>
        <v>0</v>
      </c>
      <c r="AU33" s="2140">
        <f>IF(ISERROR(W33*(1-VLOOKUP($A33, 'E1 Categorization'!$A$32:$E$124, 5,0))), W33*0.5, W33*(1-VLOOKUP($A33, 'E1 Categorization'!$A$32:$E$124, 5,0)))</f>
        <v>0</v>
      </c>
      <c r="AV33" s="2140">
        <f>IF(ISERROR(X33*(1-VLOOKUP($A33, 'E1 Categorization'!$A$32:$E$124, 5,0))), X33*0.5, X33*(1-VLOOKUP($A33, 'E1 Categorization'!$A$32:$E$124, 5,0)))</f>
        <v>0</v>
      </c>
      <c r="AW33" s="1886"/>
      <c r="AX33" s="1886"/>
      <c r="AY33" s="487">
        <f t="shared" si="25"/>
        <v>1825</v>
      </c>
      <c r="AZ33" s="488" t="str">
        <f t="shared" si="26"/>
        <v>Storage Battery Equipment</v>
      </c>
      <c r="BA33" s="2140">
        <f>IF(ISERROR(E33*(VLOOKUP($A33, 'E1 Categorization'!$A$32:$E$124, 5,0))), E33*0.5, E33*(VLOOKUP($A33, 'E1 Categorization'!$A$32:$E$124, 5,0)))</f>
        <v>0</v>
      </c>
      <c r="BB33" s="2140">
        <f>IF(ISERROR(F33*(VLOOKUP($A33, 'E1 Categorization'!$A$32:$E$124, 5,0))), F33*0.5, F33*(VLOOKUP($A33, 'E1 Categorization'!$A$32:$E$124, 5,0)))</f>
        <v>0</v>
      </c>
      <c r="BC33" s="2140">
        <f>IF(ISERROR(G33*(VLOOKUP($A33, 'E1 Categorization'!$A$32:$E$124, 5,0))), G33*0.5, G33*(VLOOKUP($A33, 'E1 Categorization'!$A$32:$E$124, 5,0)))</f>
        <v>0</v>
      </c>
      <c r="BD33" s="2140">
        <f>IF(ISERROR(H33*(VLOOKUP($A33, 'E1 Categorization'!$A$32:$E$124, 5,0))), H33*0.5, H33*(VLOOKUP($A33, 'E1 Categorization'!$A$32:$E$124, 5,0)))</f>
        <v>0</v>
      </c>
      <c r="BE33" s="2140">
        <f>IF(ISERROR(I33*(VLOOKUP($A33, 'E1 Categorization'!$A$32:$E$124, 5,0))), I33*0.5, I33*(VLOOKUP($A33, 'E1 Categorization'!$A$32:$E$124, 5,0)))</f>
        <v>0</v>
      </c>
      <c r="BF33" s="2140">
        <f>IF(ISERROR(J33*(VLOOKUP($A33, 'E1 Categorization'!$A$32:$E$124, 5,0))), J33*0.5, J33*(VLOOKUP($A33, 'E1 Categorization'!$A$32:$E$124, 5,0)))</f>
        <v>0</v>
      </c>
      <c r="BG33" s="2140">
        <f>IF(ISERROR(K33*(VLOOKUP($A33, 'E1 Categorization'!$A$32:$E$124, 5,0))), K33*0.5, K33*(VLOOKUP($A33, 'E1 Categorization'!$A$32:$E$124, 5,0)))</f>
        <v>0</v>
      </c>
      <c r="BH33" s="2140">
        <f>IF(ISERROR(L33*(VLOOKUP($A33, 'E1 Categorization'!$A$32:$E$124, 5,0))), L33*0.5, L33*(VLOOKUP($A33, 'E1 Categorization'!$A$32:$E$124, 5,0)))</f>
        <v>0</v>
      </c>
      <c r="BI33" s="2140">
        <f>IF(ISERROR(M33*(VLOOKUP($A33, 'E1 Categorization'!$A$32:$E$124, 5,0))), M33*0.5, M33*(VLOOKUP($A33, 'E1 Categorization'!$A$32:$E$124, 5,0)))</f>
        <v>0</v>
      </c>
      <c r="BJ33" s="2140">
        <f>IF(ISERROR(N33*(VLOOKUP($A33, 'E1 Categorization'!$A$32:$E$124, 5,0))), N33*0.5, N33*(VLOOKUP($A33, 'E1 Categorization'!$A$32:$E$124, 5,0)))</f>
        <v>0</v>
      </c>
      <c r="BK33" s="2140">
        <f>IF(ISERROR(O33*(VLOOKUP($A33, 'E1 Categorization'!$A$32:$E$124, 5,0))), O33*0.5, O33*(VLOOKUP($A33, 'E1 Categorization'!$A$32:$E$124, 5,0)))</f>
        <v>0</v>
      </c>
      <c r="BL33" s="2140">
        <f>IF(ISERROR(P33*(VLOOKUP($A33, 'E1 Categorization'!$A$32:$E$124, 5,0))), P33*0.5, P33*(VLOOKUP($A33, 'E1 Categorization'!$A$32:$E$124, 5,0)))</f>
        <v>0</v>
      </c>
      <c r="BM33" s="2140">
        <f>IF(ISERROR(Q33*(VLOOKUP($A33, 'E1 Categorization'!$A$32:$E$124, 5,0))), Q33*0.5, Q33*(VLOOKUP($A33, 'E1 Categorization'!$A$32:$E$124, 5,0)))</f>
        <v>0</v>
      </c>
      <c r="BN33" s="2140">
        <f>IF(ISERROR(R33*(VLOOKUP($A33, 'E1 Categorization'!$A$32:$E$124, 5,0))), R33*0.5, R33*(VLOOKUP($A33, 'E1 Categorization'!$A$32:$E$124, 5,0)))</f>
        <v>0</v>
      </c>
      <c r="BO33" s="2140">
        <f>IF(ISERROR(S33*(VLOOKUP($A33, 'E1 Categorization'!$A$32:$E$124, 5,0))), S33*0.5, S33*(VLOOKUP($A33, 'E1 Categorization'!$A$32:$E$124, 5,0)))</f>
        <v>0</v>
      </c>
      <c r="BP33" s="2140">
        <f>IF(ISERROR(T33*(VLOOKUP($A33, 'E1 Categorization'!$A$32:$E$124, 5,0))), T33*0.5, T33*(VLOOKUP($A33, 'E1 Categorization'!$A$32:$E$124, 5,0)))</f>
        <v>0</v>
      </c>
      <c r="BQ33" s="2140">
        <f>IF(ISERROR(U33*(VLOOKUP($A33, 'E1 Categorization'!$A$32:$E$124, 5,0))), U33*0.5, U33*(VLOOKUP($A33, 'E1 Categorization'!$A$32:$E$124, 5,0)))</f>
        <v>0</v>
      </c>
      <c r="BR33" s="2140">
        <f>IF(ISERROR(V33*(VLOOKUP($A33, 'E1 Categorization'!$A$32:$E$124, 5,0))), V33*0.5, V33*(VLOOKUP($A33, 'E1 Categorization'!$A$32:$E$124, 5,0)))</f>
        <v>0</v>
      </c>
      <c r="BS33" s="2140">
        <f>IF(ISERROR(W33*(VLOOKUP($A33, 'E1 Categorization'!$A$32:$E$124, 5,0))), W33*0.5, W33*(VLOOKUP($A33, 'E1 Categorization'!$A$32:$E$124, 5,0)))</f>
        <v>0</v>
      </c>
      <c r="BT33" s="2140">
        <f>IF(ISERROR(X33*(VLOOKUP($A33, 'E1 Categorization'!$A$32:$E$124, 5,0))), X33*0.5, X33*(VLOOKUP($A33, 'E1 Categorization'!$A$32:$E$124, 5,0)))</f>
        <v>0</v>
      </c>
    </row>
    <row r="34" spans="1:72" s="291" customFormat="1" ht="12.75" x14ac:dyDescent="0.2">
      <c r="A34" s="487">
        <f>'I3 TB Data'!A140:B140</f>
        <v>1830</v>
      </c>
      <c r="B34" s="488" t="str">
        <f>'I3 TB Data'!B140</f>
        <v>Poles, Towers and Fixtures</v>
      </c>
      <c r="C34" s="489">
        <f>'I3 TB Data'!G140</f>
        <v>0</v>
      </c>
      <c r="D34" s="1857" t="str">
        <f t="shared" si="22"/>
        <v>Yes</v>
      </c>
      <c r="E34" s="1832"/>
      <c r="F34" s="1832"/>
      <c r="G34" s="1832"/>
      <c r="H34" s="1832"/>
      <c r="I34" s="1832"/>
      <c r="J34" s="1832"/>
      <c r="K34" s="1832"/>
      <c r="L34" s="1832"/>
      <c r="M34" s="1832"/>
      <c r="N34" s="1832"/>
      <c r="O34" s="1832"/>
      <c r="P34" s="1832"/>
      <c r="Q34" s="1832"/>
      <c r="R34" s="1832"/>
      <c r="S34" s="1832"/>
      <c r="T34" s="1832"/>
      <c r="U34" s="1832"/>
      <c r="V34" s="1832"/>
      <c r="W34" s="1832"/>
      <c r="X34" s="1832"/>
      <c r="AA34" s="487">
        <f t="shared" si="23"/>
        <v>1830</v>
      </c>
      <c r="AB34" s="488" t="str">
        <f t="shared" si="24"/>
        <v>Poles, Towers and Fixtures</v>
      </c>
      <c r="AC34" s="2140">
        <f>IF(ISERROR(E34*(1-VLOOKUP($A34, 'E1 Categorization'!$A$32:$E$124, 5,0))), E34*0.5, E34*(1-VLOOKUP($A34, 'E1 Categorization'!$A$32:$E$124, 5,0)))</f>
        <v>0</v>
      </c>
      <c r="AD34" s="2140">
        <f>IF(ISERROR(F34*(1-VLOOKUP($A34, 'E1 Categorization'!$A$32:$E$124, 5,0))), F34*0.5, F34*(1-VLOOKUP($A34, 'E1 Categorization'!$A$32:$E$124, 5,0)))</f>
        <v>0</v>
      </c>
      <c r="AE34" s="2140">
        <f>IF(ISERROR(G34*(1-VLOOKUP($A34, 'E1 Categorization'!$A$32:$E$124, 5,0))), G34*0.5, G34*(1-VLOOKUP($A34, 'E1 Categorization'!$A$32:$E$124, 5,0)))</f>
        <v>0</v>
      </c>
      <c r="AF34" s="2140">
        <f>IF(ISERROR(H34*(1-VLOOKUP($A34, 'E1 Categorization'!$A$32:$E$124, 5,0))), H34*0.5, H34*(1-VLOOKUP($A34, 'E1 Categorization'!$A$32:$E$124, 5,0)))</f>
        <v>0</v>
      </c>
      <c r="AG34" s="2140">
        <f>IF(ISERROR(I34*(1-VLOOKUP($A34, 'E1 Categorization'!$A$32:$E$124, 5,0))), I34*0.5, I34*(1-VLOOKUP($A34, 'E1 Categorization'!$A$32:$E$124, 5,0)))</f>
        <v>0</v>
      </c>
      <c r="AH34" s="2140">
        <f>IF(ISERROR(J34*(1-VLOOKUP($A34, 'E1 Categorization'!$A$32:$E$124, 5,0))), J34*0.5, J34*(1-VLOOKUP($A34, 'E1 Categorization'!$A$32:$E$124, 5,0)))</f>
        <v>0</v>
      </c>
      <c r="AI34" s="2140">
        <f>IF(ISERROR(K34*(1-VLOOKUP($A34, 'E1 Categorization'!$A$32:$E$124, 5,0))), K34*0.5, K34*(1-VLOOKUP($A34, 'E1 Categorization'!$A$32:$E$124, 5,0)))</f>
        <v>0</v>
      </c>
      <c r="AJ34" s="2140">
        <f>IF(ISERROR(L34*(1-VLOOKUP($A34, 'E1 Categorization'!$A$32:$E$124, 5,0))), L34*0.5, L34*(1-VLOOKUP($A34, 'E1 Categorization'!$A$32:$E$124, 5,0)))</f>
        <v>0</v>
      </c>
      <c r="AK34" s="2140">
        <f>IF(ISERROR(M34*(1-VLOOKUP($A34, 'E1 Categorization'!$A$32:$E$124, 5,0))), M34*0.5, M34*(1-VLOOKUP($A34, 'E1 Categorization'!$A$32:$E$124, 5,0)))</f>
        <v>0</v>
      </c>
      <c r="AL34" s="2140">
        <f>IF(ISERROR(N34*(1-VLOOKUP($A34, 'E1 Categorization'!$A$32:$E$124, 5,0))), N34*0.5, N34*(1-VLOOKUP($A34, 'E1 Categorization'!$A$32:$E$124, 5,0)))</f>
        <v>0</v>
      </c>
      <c r="AM34" s="2140">
        <f>IF(ISERROR(O34*(1-VLOOKUP($A34, 'E1 Categorization'!$A$32:$E$124, 5,0))), O34*0.5, O34*(1-VLOOKUP($A34, 'E1 Categorization'!$A$32:$E$124, 5,0)))</f>
        <v>0</v>
      </c>
      <c r="AN34" s="2140">
        <f>IF(ISERROR(P34*(1-VLOOKUP($A34, 'E1 Categorization'!$A$32:$E$124, 5,0))), P34*0.5, P34*(1-VLOOKUP($A34, 'E1 Categorization'!$A$32:$E$124, 5,0)))</f>
        <v>0</v>
      </c>
      <c r="AO34" s="2140">
        <f>IF(ISERROR(Q34*(1-VLOOKUP($A34, 'E1 Categorization'!$A$32:$E$124, 5,0))), Q34*0.5, Q34*(1-VLOOKUP($A34, 'E1 Categorization'!$A$32:$E$124, 5,0)))</f>
        <v>0</v>
      </c>
      <c r="AP34" s="2140">
        <f>IF(ISERROR(R34*(1-VLOOKUP($A34, 'E1 Categorization'!$A$32:$E$124, 5,0))), R34*0.5, R34*(1-VLOOKUP($A34, 'E1 Categorization'!$A$32:$E$124, 5,0)))</f>
        <v>0</v>
      </c>
      <c r="AQ34" s="2140">
        <f>IF(ISERROR(S34*(1-VLOOKUP($A34, 'E1 Categorization'!$A$32:$E$124, 5,0))), S34*0.5, S34*(1-VLOOKUP($A34, 'E1 Categorization'!$A$32:$E$124, 5,0)))</f>
        <v>0</v>
      </c>
      <c r="AR34" s="2140">
        <f>IF(ISERROR(T34*(1-VLOOKUP($A34, 'E1 Categorization'!$A$32:$E$124, 5,0))), T34*0.5, T34*(1-VLOOKUP($A34, 'E1 Categorization'!$A$32:$E$124, 5,0)))</f>
        <v>0</v>
      </c>
      <c r="AS34" s="2140">
        <f>IF(ISERROR(U34*(1-VLOOKUP($A34, 'E1 Categorization'!$A$32:$E$124, 5,0))), U34*0.5, U34*(1-VLOOKUP($A34, 'E1 Categorization'!$A$32:$E$124, 5,0)))</f>
        <v>0</v>
      </c>
      <c r="AT34" s="2140">
        <f>IF(ISERROR(V34*(1-VLOOKUP($A34, 'E1 Categorization'!$A$32:$E$124, 5,0))), V34*0.5, V34*(1-VLOOKUP($A34, 'E1 Categorization'!$A$32:$E$124, 5,0)))</f>
        <v>0</v>
      </c>
      <c r="AU34" s="2140">
        <f>IF(ISERROR(W34*(1-VLOOKUP($A34, 'E1 Categorization'!$A$32:$E$124, 5,0))), W34*0.5, W34*(1-VLOOKUP($A34, 'E1 Categorization'!$A$32:$E$124, 5,0)))</f>
        <v>0</v>
      </c>
      <c r="AV34" s="2140">
        <f>IF(ISERROR(X34*(1-VLOOKUP($A34, 'E1 Categorization'!$A$32:$E$124, 5,0))), X34*0.5, X34*(1-VLOOKUP($A34, 'E1 Categorization'!$A$32:$E$124, 5,0)))</f>
        <v>0</v>
      </c>
      <c r="AW34" s="1886"/>
      <c r="AX34" s="1886"/>
      <c r="AY34" s="487">
        <f t="shared" si="25"/>
        <v>1830</v>
      </c>
      <c r="AZ34" s="488" t="str">
        <f t="shared" si="26"/>
        <v>Poles, Towers and Fixtures</v>
      </c>
      <c r="BA34" s="2140">
        <f>IF(ISERROR(E34*(VLOOKUP($A34, 'E1 Categorization'!$A$32:$E$124, 5,0))), E34*0.5, E34*(VLOOKUP($A34, 'E1 Categorization'!$A$32:$E$124, 5,0)))</f>
        <v>0</v>
      </c>
      <c r="BB34" s="2140">
        <f>IF(ISERROR(F34*(VLOOKUP($A34, 'E1 Categorization'!$A$32:$E$124, 5,0))), F34*0.5, F34*(VLOOKUP($A34, 'E1 Categorization'!$A$32:$E$124, 5,0)))</f>
        <v>0</v>
      </c>
      <c r="BC34" s="2140">
        <f>IF(ISERROR(G34*(VLOOKUP($A34, 'E1 Categorization'!$A$32:$E$124, 5,0))), G34*0.5, G34*(VLOOKUP($A34, 'E1 Categorization'!$A$32:$E$124, 5,0)))</f>
        <v>0</v>
      </c>
      <c r="BD34" s="2140">
        <f>IF(ISERROR(H34*(VLOOKUP($A34, 'E1 Categorization'!$A$32:$E$124, 5,0))), H34*0.5, H34*(VLOOKUP($A34, 'E1 Categorization'!$A$32:$E$124, 5,0)))</f>
        <v>0</v>
      </c>
      <c r="BE34" s="2140">
        <f>IF(ISERROR(I34*(VLOOKUP($A34, 'E1 Categorization'!$A$32:$E$124, 5,0))), I34*0.5, I34*(VLOOKUP($A34, 'E1 Categorization'!$A$32:$E$124, 5,0)))</f>
        <v>0</v>
      </c>
      <c r="BF34" s="2140">
        <f>IF(ISERROR(J34*(VLOOKUP($A34, 'E1 Categorization'!$A$32:$E$124, 5,0))), J34*0.5, J34*(VLOOKUP($A34, 'E1 Categorization'!$A$32:$E$124, 5,0)))</f>
        <v>0</v>
      </c>
      <c r="BG34" s="2140">
        <f>IF(ISERROR(K34*(VLOOKUP($A34, 'E1 Categorization'!$A$32:$E$124, 5,0))), K34*0.5, K34*(VLOOKUP($A34, 'E1 Categorization'!$A$32:$E$124, 5,0)))</f>
        <v>0</v>
      </c>
      <c r="BH34" s="2140">
        <f>IF(ISERROR(L34*(VLOOKUP($A34, 'E1 Categorization'!$A$32:$E$124, 5,0))), L34*0.5, L34*(VLOOKUP($A34, 'E1 Categorization'!$A$32:$E$124, 5,0)))</f>
        <v>0</v>
      </c>
      <c r="BI34" s="2140">
        <f>IF(ISERROR(M34*(VLOOKUP($A34, 'E1 Categorization'!$A$32:$E$124, 5,0))), M34*0.5, M34*(VLOOKUP($A34, 'E1 Categorization'!$A$32:$E$124, 5,0)))</f>
        <v>0</v>
      </c>
      <c r="BJ34" s="2140">
        <f>IF(ISERROR(N34*(VLOOKUP($A34, 'E1 Categorization'!$A$32:$E$124, 5,0))), N34*0.5, N34*(VLOOKUP($A34, 'E1 Categorization'!$A$32:$E$124, 5,0)))</f>
        <v>0</v>
      </c>
      <c r="BK34" s="2140">
        <f>IF(ISERROR(O34*(VLOOKUP($A34, 'E1 Categorization'!$A$32:$E$124, 5,0))), O34*0.5, O34*(VLOOKUP($A34, 'E1 Categorization'!$A$32:$E$124, 5,0)))</f>
        <v>0</v>
      </c>
      <c r="BL34" s="2140">
        <f>IF(ISERROR(P34*(VLOOKUP($A34, 'E1 Categorization'!$A$32:$E$124, 5,0))), P34*0.5, P34*(VLOOKUP($A34, 'E1 Categorization'!$A$32:$E$124, 5,0)))</f>
        <v>0</v>
      </c>
      <c r="BM34" s="2140">
        <f>IF(ISERROR(Q34*(VLOOKUP($A34, 'E1 Categorization'!$A$32:$E$124, 5,0))), Q34*0.5, Q34*(VLOOKUP($A34, 'E1 Categorization'!$A$32:$E$124, 5,0)))</f>
        <v>0</v>
      </c>
      <c r="BN34" s="2140">
        <f>IF(ISERROR(R34*(VLOOKUP($A34, 'E1 Categorization'!$A$32:$E$124, 5,0))), R34*0.5, R34*(VLOOKUP($A34, 'E1 Categorization'!$A$32:$E$124, 5,0)))</f>
        <v>0</v>
      </c>
      <c r="BO34" s="2140">
        <f>IF(ISERROR(S34*(VLOOKUP($A34, 'E1 Categorization'!$A$32:$E$124, 5,0))), S34*0.5, S34*(VLOOKUP($A34, 'E1 Categorization'!$A$32:$E$124, 5,0)))</f>
        <v>0</v>
      </c>
      <c r="BP34" s="2140">
        <f>IF(ISERROR(T34*(VLOOKUP($A34, 'E1 Categorization'!$A$32:$E$124, 5,0))), T34*0.5, T34*(VLOOKUP($A34, 'E1 Categorization'!$A$32:$E$124, 5,0)))</f>
        <v>0</v>
      </c>
      <c r="BQ34" s="2140">
        <f>IF(ISERROR(U34*(VLOOKUP($A34, 'E1 Categorization'!$A$32:$E$124, 5,0))), U34*0.5, U34*(VLOOKUP($A34, 'E1 Categorization'!$A$32:$E$124, 5,0)))</f>
        <v>0</v>
      </c>
      <c r="BR34" s="2140">
        <f>IF(ISERROR(V34*(VLOOKUP($A34, 'E1 Categorization'!$A$32:$E$124, 5,0))), V34*0.5, V34*(VLOOKUP($A34, 'E1 Categorization'!$A$32:$E$124, 5,0)))</f>
        <v>0</v>
      </c>
      <c r="BS34" s="2140">
        <f>IF(ISERROR(W34*(VLOOKUP($A34, 'E1 Categorization'!$A$32:$E$124, 5,0))), W34*0.5, W34*(VLOOKUP($A34, 'E1 Categorization'!$A$32:$E$124, 5,0)))</f>
        <v>0</v>
      </c>
      <c r="BT34" s="2140">
        <f>IF(ISERROR(X34*(VLOOKUP($A34, 'E1 Categorization'!$A$32:$E$124, 5,0))), X34*0.5, X34*(VLOOKUP($A34, 'E1 Categorization'!$A$32:$E$124, 5,0)))</f>
        <v>0</v>
      </c>
    </row>
    <row r="35" spans="1:72" s="291" customFormat="1" ht="12.75" x14ac:dyDescent="0.2">
      <c r="A35" s="487">
        <f>'I3 TB Data'!A141:B141</f>
        <v>1835</v>
      </c>
      <c r="B35" s="488" t="str">
        <f>'I3 TB Data'!B141</f>
        <v>Overhead Conductors and Devices</v>
      </c>
      <c r="C35" s="489">
        <f>'I3 TB Data'!G141</f>
        <v>0</v>
      </c>
      <c r="D35" s="1857" t="str">
        <f t="shared" si="22"/>
        <v>Yes</v>
      </c>
      <c r="E35" s="1832"/>
      <c r="F35" s="1832"/>
      <c r="G35" s="1832"/>
      <c r="H35" s="1832"/>
      <c r="I35" s="1832"/>
      <c r="J35" s="1832"/>
      <c r="K35" s="1832"/>
      <c r="L35" s="1832"/>
      <c r="M35" s="1832"/>
      <c r="N35" s="1832"/>
      <c r="O35" s="1832"/>
      <c r="P35" s="1832"/>
      <c r="Q35" s="1832"/>
      <c r="R35" s="1832"/>
      <c r="S35" s="1832"/>
      <c r="T35" s="1832"/>
      <c r="U35" s="1832"/>
      <c r="V35" s="1832"/>
      <c r="W35" s="1832"/>
      <c r="X35" s="1832"/>
      <c r="AA35" s="487">
        <f t="shared" si="23"/>
        <v>1835</v>
      </c>
      <c r="AB35" s="488" t="str">
        <f t="shared" si="24"/>
        <v>Overhead Conductors and Devices</v>
      </c>
      <c r="AC35" s="2140">
        <f>IF(ISERROR(E35*(1-VLOOKUP($A35, 'E1 Categorization'!$A$32:$E$124, 5,0))), E35*0.5, E35*(1-VLOOKUP($A35, 'E1 Categorization'!$A$32:$E$124, 5,0)))</f>
        <v>0</v>
      </c>
      <c r="AD35" s="2140">
        <f>IF(ISERROR(F35*(1-VLOOKUP($A35, 'E1 Categorization'!$A$32:$E$124, 5,0))), F35*0.5, F35*(1-VLOOKUP($A35, 'E1 Categorization'!$A$32:$E$124, 5,0)))</f>
        <v>0</v>
      </c>
      <c r="AE35" s="2140">
        <f>IF(ISERROR(G35*(1-VLOOKUP($A35, 'E1 Categorization'!$A$32:$E$124, 5,0))), G35*0.5, G35*(1-VLOOKUP($A35, 'E1 Categorization'!$A$32:$E$124, 5,0)))</f>
        <v>0</v>
      </c>
      <c r="AF35" s="2140">
        <f>IF(ISERROR(H35*(1-VLOOKUP($A35, 'E1 Categorization'!$A$32:$E$124, 5,0))), H35*0.5, H35*(1-VLOOKUP($A35, 'E1 Categorization'!$A$32:$E$124, 5,0)))</f>
        <v>0</v>
      </c>
      <c r="AG35" s="2140">
        <f>IF(ISERROR(I35*(1-VLOOKUP($A35, 'E1 Categorization'!$A$32:$E$124, 5,0))), I35*0.5, I35*(1-VLOOKUP($A35, 'E1 Categorization'!$A$32:$E$124, 5,0)))</f>
        <v>0</v>
      </c>
      <c r="AH35" s="2140">
        <f>IF(ISERROR(J35*(1-VLOOKUP($A35, 'E1 Categorization'!$A$32:$E$124, 5,0))), J35*0.5, J35*(1-VLOOKUP($A35, 'E1 Categorization'!$A$32:$E$124, 5,0)))</f>
        <v>0</v>
      </c>
      <c r="AI35" s="2140">
        <f>IF(ISERROR(K35*(1-VLOOKUP($A35, 'E1 Categorization'!$A$32:$E$124, 5,0))), K35*0.5, K35*(1-VLOOKUP($A35, 'E1 Categorization'!$A$32:$E$124, 5,0)))</f>
        <v>0</v>
      </c>
      <c r="AJ35" s="2140">
        <f>IF(ISERROR(L35*(1-VLOOKUP($A35, 'E1 Categorization'!$A$32:$E$124, 5,0))), L35*0.5, L35*(1-VLOOKUP($A35, 'E1 Categorization'!$A$32:$E$124, 5,0)))</f>
        <v>0</v>
      </c>
      <c r="AK35" s="2140">
        <f>IF(ISERROR(M35*(1-VLOOKUP($A35, 'E1 Categorization'!$A$32:$E$124, 5,0))), M35*0.5, M35*(1-VLOOKUP($A35, 'E1 Categorization'!$A$32:$E$124, 5,0)))</f>
        <v>0</v>
      </c>
      <c r="AL35" s="2140">
        <f>IF(ISERROR(N35*(1-VLOOKUP($A35, 'E1 Categorization'!$A$32:$E$124, 5,0))), N35*0.5, N35*(1-VLOOKUP($A35, 'E1 Categorization'!$A$32:$E$124, 5,0)))</f>
        <v>0</v>
      </c>
      <c r="AM35" s="2140">
        <f>IF(ISERROR(O35*(1-VLOOKUP($A35, 'E1 Categorization'!$A$32:$E$124, 5,0))), O35*0.5, O35*(1-VLOOKUP($A35, 'E1 Categorization'!$A$32:$E$124, 5,0)))</f>
        <v>0</v>
      </c>
      <c r="AN35" s="2140">
        <f>IF(ISERROR(P35*(1-VLOOKUP($A35, 'E1 Categorization'!$A$32:$E$124, 5,0))), P35*0.5, P35*(1-VLOOKUP($A35, 'E1 Categorization'!$A$32:$E$124, 5,0)))</f>
        <v>0</v>
      </c>
      <c r="AO35" s="2140">
        <f>IF(ISERROR(Q35*(1-VLOOKUP($A35, 'E1 Categorization'!$A$32:$E$124, 5,0))), Q35*0.5, Q35*(1-VLOOKUP($A35, 'E1 Categorization'!$A$32:$E$124, 5,0)))</f>
        <v>0</v>
      </c>
      <c r="AP35" s="2140">
        <f>IF(ISERROR(R35*(1-VLOOKUP($A35, 'E1 Categorization'!$A$32:$E$124, 5,0))), R35*0.5, R35*(1-VLOOKUP($A35, 'E1 Categorization'!$A$32:$E$124, 5,0)))</f>
        <v>0</v>
      </c>
      <c r="AQ35" s="2140">
        <f>IF(ISERROR(S35*(1-VLOOKUP($A35, 'E1 Categorization'!$A$32:$E$124, 5,0))), S35*0.5, S35*(1-VLOOKUP($A35, 'E1 Categorization'!$A$32:$E$124, 5,0)))</f>
        <v>0</v>
      </c>
      <c r="AR35" s="2140">
        <f>IF(ISERROR(T35*(1-VLOOKUP($A35, 'E1 Categorization'!$A$32:$E$124, 5,0))), T35*0.5, T35*(1-VLOOKUP($A35, 'E1 Categorization'!$A$32:$E$124, 5,0)))</f>
        <v>0</v>
      </c>
      <c r="AS35" s="2140">
        <f>IF(ISERROR(U35*(1-VLOOKUP($A35, 'E1 Categorization'!$A$32:$E$124, 5,0))), U35*0.5, U35*(1-VLOOKUP($A35, 'E1 Categorization'!$A$32:$E$124, 5,0)))</f>
        <v>0</v>
      </c>
      <c r="AT35" s="2140">
        <f>IF(ISERROR(V35*(1-VLOOKUP($A35, 'E1 Categorization'!$A$32:$E$124, 5,0))), V35*0.5, V35*(1-VLOOKUP($A35, 'E1 Categorization'!$A$32:$E$124, 5,0)))</f>
        <v>0</v>
      </c>
      <c r="AU35" s="2140">
        <f>IF(ISERROR(W35*(1-VLOOKUP($A35, 'E1 Categorization'!$A$32:$E$124, 5,0))), W35*0.5, W35*(1-VLOOKUP($A35, 'E1 Categorization'!$A$32:$E$124, 5,0)))</f>
        <v>0</v>
      </c>
      <c r="AV35" s="2140">
        <f>IF(ISERROR(X35*(1-VLOOKUP($A35, 'E1 Categorization'!$A$32:$E$124, 5,0))), X35*0.5, X35*(1-VLOOKUP($A35, 'E1 Categorization'!$A$32:$E$124, 5,0)))</f>
        <v>0</v>
      </c>
      <c r="AW35" s="1886"/>
      <c r="AX35" s="1886"/>
      <c r="AY35" s="487">
        <f t="shared" si="25"/>
        <v>1835</v>
      </c>
      <c r="AZ35" s="488" t="str">
        <f t="shared" si="26"/>
        <v>Overhead Conductors and Devices</v>
      </c>
      <c r="BA35" s="2140">
        <f>IF(ISERROR(E35*(VLOOKUP($A35, 'E1 Categorization'!$A$32:$E$124, 5,0))), E35*0.5, E35*(VLOOKUP($A35, 'E1 Categorization'!$A$32:$E$124, 5,0)))</f>
        <v>0</v>
      </c>
      <c r="BB35" s="2140">
        <f>IF(ISERROR(F35*(VLOOKUP($A35, 'E1 Categorization'!$A$32:$E$124, 5,0))), F35*0.5, F35*(VLOOKUP($A35, 'E1 Categorization'!$A$32:$E$124, 5,0)))</f>
        <v>0</v>
      </c>
      <c r="BC35" s="2140">
        <f>IF(ISERROR(G35*(VLOOKUP($A35, 'E1 Categorization'!$A$32:$E$124, 5,0))), G35*0.5, G35*(VLOOKUP($A35, 'E1 Categorization'!$A$32:$E$124, 5,0)))</f>
        <v>0</v>
      </c>
      <c r="BD35" s="2140">
        <f>IF(ISERROR(H35*(VLOOKUP($A35, 'E1 Categorization'!$A$32:$E$124, 5,0))), H35*0.5, H35*(VLOOKUP($A35, 'E1 Categorization'!$A$32:$E$124, 5,0)))</f>
        <v>0</v>
      </c>
      <c r="BE35" s="2140">
        <f>IF(ISERROR(I35*(VLOOKUP($A35, 'E1 Categorization'!$A$32:$E$124, 5,0))), I35*0.5, I35*(VLOOKUP($A35, 'E1 Categorization'!$A$32:$E$124, 5,0)))</f>
        <v>0</v>
      </c>
      <c r="BF35" s="2140">
        <f>IF(ISERROR(J35*(VLOOKUP($A35, 'E1 Categorization'!$A$32:$E$124, 5,0))), J35*0.5, J35*(VLOOKUP($A35, 'E1 Categorization'!$A$32:$E$124, 5,0)))</f>
        <v>0</v>
      </c>
      <c r="BG35" s="2140">
        <f>IF(ISERROR(K35*(VLOOKUP($A35, 'E1 Categorization'!$A$32:$E$124, 5,0))), K35*0.5, K35*(VLOOKUP($A35, 'E1 Categorization'!$A$32:$E$124, 5,0)))</f>
        <v>0</v>
      </c>
      <c r="BH35" s="2140">
        <f>IF(ISERROR(L35*(VLOOKUP($A35, 'E1 Categorization'!$A$32:$E$124, 5,0))), L35*0.5, L35*(VLOOKUP($A35, 'E1 Categorization'!$A$32:$E$124, 5,0)))</f>
        <v>0</v>
      </c>
      <c r="BI35" s="2140">
        <f>IF(ISERROR(M35*(VLOOKUP($A35, 'E1 Categorization'!$A$32:$E$124, 5,0))), M35*0.5, M35*(VLOOKUP($A35, 'E1 Categorization'!$A$32:$E$124, 5,0)))</f>
        <v>0</v>
      </c>
      <c r="BJ35" s="2140">
        <f>IF(ISERROR(N35*(VLOOKUP($A35, 'E1 Categorization'!$A$32:$E$124, 5,0))), N35*0.5, N35*(VLOOKUP($A35, 'E1 Categorization'!$A$32:$E$124, 5,0)))</f>
        <v>0</v>
      </c>
      <c r="BK35" s="2140">
        <f>IF(ISERROR(O35*(VLOOKUP($A35, 'E1 Categorization'!$A$32:$E$124, 5,0))), O35*0.5, O35*(VLOOKUP($A35, 'E1 Categorization'!$A$32:$E$124, 5,0)))</f>
        <v>0</v>
      </c>
      <c r="BL35" s="2140">
        <f>IF(ISERROR(P35*(VLOOKUP($A35, 'E1 Categorization'!$A$32:$E$124, 5,0))), P35*0.5, P35*(VLOOKUP($A35, 'E1 Categorization'!$A$32:$E$124, 5,0)))</f>
        <v>0</v>
      </c>
      <c r="BM35" s="2140">
        <f>IF(ISERROR(Q35*(VLOOKUP($A35, 'E1 Categorization'!$A$32:$E$124, 5,0))), Q35*0.5, Q35*(VLOOKUP($A35, 'E1 Categorization'!$A$32:$E$124, 5,0)))</f>
        <v>0</v>
      </c>
      <c r="BN35" s="2140">
        <f>IF(ISERROR(R35*(VLOOKUP($A35, 'E1 Categorization'!$A$32:$E$124, 5,0))), R35*0.5, R35*(VLOOKUP($A35, 'E1 Categorization'!$A$32:$E$124, 5,0)))</f>
        <v>0</v>
      </c>
      <c r="BO35" s="2140">
        <f>IF(ISERROR(S35*(VLOOKUP($A35, 'E1 Categorization'!$A$32:$E$124, 5,0))), S35*0.5, S35*(VLOOKUP($A35, 'E1 Categorization'!$A$32:$E$124, 5,0)))</f>
        <v>0</v>
      </c>
      <c r="BP35" s="2140">
        <f>IF(ISERROR(T35*(VLOOKUP($A35, 'E1 Categorization'!$A$32:$E$124, 5,0))), T35*0.5, T35*(VLOOKUP($A35, 'E1 Categorization'!$A$32:$E$124, 5,0)))</f>
        <v>0</v>
      </c>
      <c r="BQ35" s="2140">
        <f>IF(ISERROR(U35*(VLOOKUP($A35, 'E1 Categorization'!$A$32:$E$124, 5,0))), U35*0.5, U35*(VLOOKUP($A35, 'E1 Categorization'!$A$32:$E$124, 5,0)))</f>
        <v>0</v>
      </c>
      <c r="BR35" s="2140">
        <f>IF(ISERROR(V35*(VLOOKUP($A35, 'E1 Categorization'!$A$32:$E$124, 5,0))), V35*0.5, V35*(VLOOKUP($A35, 'E1 Categorization'!$A$32:$E$124, 5,0)))</f>
        <v>0</v>
      </c>
      <c r="BS35" s="2140">
        <f>IF(ISERROR(W35*(VLOOKUP($A35, 'E1 Categorization'!$A$32:$E$124, 5,0))), W35*0.5, W35*(VLOOKUP($A35, 'E1 Categorization'!$A$32:$E$124, 5,0)))</f>
        <v>0</v>
      </c>
      <c r="BT35" s="2140">
        <f>IF(ISERROR(X35*(VLOOKUP($A35, 'E1 Categorization'!$A$32:$E$124, 5,0))), X35*0.5, X35*(VLOOKUP($A35, 'E1 Categorization'!$A$32:$E$124, 5,0)))</f>
        <v>0</v>
      </c>
    </row>
    <row r="36" spans="1:72" s="291" customFormat="1" ht="12.75" x14ac:dyDescent="0.2">
      <c r="A36" s="487">
        <f>'I3 TB Data'!A142:B142</f>
        <v>1840</v>
      </c>
      <c r="B36" s="488" t="str">
        <f>'I3 TB Data'!B142</f>
        <v>Underground Conduit</v>
      </c>
      <c r="C36" s="489">
        <f>'I3 TB Data'!G142</f>
        <v>0</v>
      </c>
      <c r="D36" s="1857" t="str">
        <f t="shared" si="22"/>
        <v>Yes</v>
      </c>
      <c r="E36" s="1832"/>
      <c r="F36" s="1832"/>
      <c r="G36" s="1832"/>
      <c r="H36" s="1832"/>
      <c r="I36" s="1832"/>
      <c r="J36" s="1832"/>
      <c r="K36" s="1832"/>
      <c r="L36" s="1832"/>
      <c r="M36" s="1832"/>
      <c r="N36" s="1832"/>
      <c r="O36" s="1832"/>
      <c r="P36" s="1832"/>
      <c r="Q36" s="1832"/>
      <c r="R36" s="1832"/>
      <c r="S36" s="1832"/>
      <c r="T36" s="1832"/>
      <c r="U36" s="1832"/>
      <c r="V36" s="1832"/>
      <c r="W36" s="1832"/>
      <c r="X36" s="1832"/>
      <c r="AA36" s="487">
        <f t="shared" si="23"/>
        <v>1840</v>
      </c>
      <c r="AB36" s="488" t="str">
        <f t="shared" si="24"/>
        <v>Underground Conduit</v>
      </c>
      <c r="AC36" s="2140">
        <f>IF(ISERROR(E36*(1-VLOOKUP($A36, 'E1 Categorization'!$A$32:$E$124, 5,0))), E36*0.5, E36*(1-VLOOKUP($A36, 'E1 Categorization'!$A$32:$E$124, 5,0)))</f>
        <v>0</v>
      </c>
      <c r="AD36" s="2140">
        <f>IF(ISERROR(F36*(1-VLOOKUP($A36, 'E1 Categorization'!$A$32:$E$124, 5,0))), F36*0.5, F36*(1-VLOOKUP($A36, 'E1 Categorization'!$A$32:$E$124, 5,0)))</f>
        <v>0</v>
      </c>
      <c r="AE36" s="2140">
        <f>IF(ISERROR(G36*(1-VLOOKUP($A36, 'E1 Categorization'!$A$32:$E$124, 5,0))), G36*0.5, G36*(1-VLOOKUP($A36, 'E1 Categorization'!$A$32:$E$124, 5,0)))</f>
        <v>0</v>
      </c>
      <c r="AF36" s="2140">
        <f>IF(ISERROR(H36*(1-VLOOKUP($A36, 'E1 Categorization'!$A$32:$E$124, 5,0))), H36*0.5, H36*(1-VLOOKUP($A36, 'E1 Categorization'!$A$32:$E$124, 5,0)))</f>
        <v>0</v>
      </c>
      <c r="AG36" s="2140">
        <f>IF(ISERROR(I36*(1-VLOOKUP($A36, 'E1 Categorization'!$A$32:$E$124, 5,0))), I36*0.5, I36*(1-VLOOKUP($A36, 'E1 Categorization'!$A$32:$E$124, 5,0)))</f>
        <v>0</v>
      </c>
      <c r="AH36" s="2140">
        <f>IF(ISERROR(J36*(1-VLOOKUP($A36, 'E1 Categorization'!$A$32:$E$124, 5,0))), J36*0.5, J36*(1-VLOOKUP($A36, 'E1 Categorization'!$A$32:$E$124, 5,0)))</f>
        <v>0</v>
      </c>
      <c r="AI36" s="2140">
        <f>IF(ISERROR(K36*(1-VLOOKUP($A36, 'E1 Categorization'!$A$32:$E$124, 5,0))), K36*0.5, K36*(1-VLOOKUP($A36, 'E1 Categorization'!$A$32:$E$124, 5,0)))</f>
        <v>0</v>
      </c>
      <c r="AJ36" s="2140">
        <f>IF(ISERROR(L36*(1-VLOOKUP($A36, 'E1 Categorization'!$A$32:$E$124, 5,0))), L36*0.5, L36*(1-VLOOKUP($A36, 'E1 Categorization'!$A$32:$E$124, 5,0)))</f>
        <v>0</v>
      </c>
      <c r="AK36" s="2140">
        <f>IF(ISERROR(M36*(1-VLOOKUP($A36, 'E1 Categorization'!$A$32:$E$124, 5,0))), M36*0.5, M36*(1-VLOOKUP($A36, 'E1 Categorization'!$A$32:$E$124, 5,0)))</f>
        <v>0</v>
      </c>
      <c r="AL36" s="2140">
        <f>IF(ISERROR(N36*(1-VLOOKUP($A36, 'E1 Categorization'!$A$32:$E$124, 5,0))), N36*0.5, N36*(1-VLOOKUP($A36, 'E1 Categorization'!$A$32:$E$124, 5,0)))</f>
        <v>0</v>
      </c>
      <c r="AM36" s="2140">
        <f>IF(ISERROR(O36*(1-VLOOKUP($A36, 'E1 Categorization'!$A$32:$E$124, 5,0))), O36*0.5, O36*(1-VLOOKUP($A36, 'E1 Categorization'!$A$32:$E$124, 5,0)))</f>
        <v>0</v>
      </c>
      <c r="AN36" s="2140">
        <f>IF(ISERROR(P36*(1-VLOOKUP($A36, 'E1 Categorization'!$A$32:$E$124, 5,0))), P36*0.5, P36*(1-VLOOKUP($A36, 'E1 Categorization'!$A$32:$E$124, 5,0)))</f>
        <v>0</v>
      </c>
      <c r="AO36" s="2140">
        <f>IF(ISERROR(Q36*(1-VLOOKUP($A36, 'E1 Categorization'!$A$32:$E$124, 5,0))), Q36*0.5, Q36*(1-VLOOKUP($A36, 'E1 Categorization'!$A$32:$E$124, 5,0)))</f>
        <v>0</v>
      </c>
      <c r="AP36" s="2140">
        <f>IF(ISERROR(R36*(1-VLOOKUP($A36, 'E1 Categorization'!$A$32:$E$124, 5,0))), R36*0.5, R36*(1-VLOOKUP($A36, 'E1 Categorization'!$A$32:$E$124, 5,0)))</f>
        <v>0</v>
      </c>
      <c r="AQ36" s="2140">
        <f>IF(ISERROR(S36*(1-VLOOKUP($A36, 'E1 Categorization'!$A$32:$E$124, 5,0))), S36*0.5, S36*(1-VLOOKUP($A36, 'E1 Categorization'!$A$32:$E$124, 5,0)))</f>
        <v>0</v>
      </c>
      <c r="AR36" s="2140">
        <f>IF(ISERROR(T36*(1-VLOOKUP($A36, 'E1 Categorization'!$A$32:$E$124, 5,0))), T36*0.5, T36*(1-VLOOKUP($A36, 'E1 Categorization'!$A$32:$E$124, 5,0)))</f>
        <v>0</v>
      </c>
      <c r="AS36" s="2140">
        <f>IF(ISERROR(U36*(1-VLOOKUP($A36, 'E1 Categorization'!$A$32:$E$124, 5,0))), U36*0.5, U36*(1-VLOOKUP($A36, 'E1 Categorization'!$A$32:$E$124, 5,0)))</f>
        <v>0</v>
      </c>
      <c r="AT36" s="2140">
        <f>IF(ISERROR(V36*(1-VLOOKUP($A36, 'E1 Categorization'!$A$32:$E$124, 5,0))), V36*0.5, V36*(1-VLOOKUP($A36, 'E1 Categorization'!$A$32:$E$124, 5,0)))</f>
        <v>0</v>
      </c>
      <c r="AU36" s="2140">
        <f>IF(ISERROR(W36*(1-VLOOKUP($A36, 'E1 Categorization'!$A$32:$E$124, 5,0))), W36*0.5, W36*(1-VLOOKUP($A36, 'E1 Categorization'!$A$32:$E$124, 5,0)))</f>
        <v>0</v>
      </c>
      <c r="AV36" s="2140">
        <f>IF(ISERROR(X36*(1-VLOOKUP($A36, 'E1 Categorization'!$A$32:$E$124, 5,0))), X36*0.5, X36*(1-VLOOKUP($A36, 'E1 Categorization'!$A$32:$E$124, 5,0)))</f>
        <v>0</v>
      </c>
      <c r="AW36" s="1886"/>
      <c r="AX36" s="1886"/>
      <c r="AY36" s="487">
        <f t="shared" si="25"/>
        <v>1840</v>
      </c>
      <c r="AZ36" s="488" t="str">
        <f t="shared" si="26"/>
        <v>Underground Conduit</v>
      </c>
      <c r="BA36" s="2140">
        <f>IF(ISERROR(E36*(VLOOKUP($A36, 'E1 Categorization'!$A$32:$E$124, 5,0))), E36*0.5, E36*(VLOOKUP($A36, 'E1 Categorization'!$A$32:$E$124, 5,0)))</f>
        <v>0</v>
      </c>
      <c r="BB36" s="2140">
        <f>IF(ISERROR(F36*(VLOOKUP($A36, 'E1 Categorization'!$A$32:$E$124, 5,0))), F36*0.5, F36*(VLOOKUP($A36, 'E1 Categorization'!$A$32:$E$124, 5,0)))</f>
        <v>0</v>
      </c>
      <c r="BC36" s="2140">
        <f>IF(ISERROR(G36*(VLOOKUP($A36, 'E1 Categorization'!$A$32:$E$124, 5,0))), G36*0.5, G36*(VLOOKUP($A36, 'E1 Categorization'!$A$32:$E$124, 5,0)))</f>
        <v>0</v>
      </c>
      <c r="BD36" s="2140">
        <f>IF(ISERROR(H36*(VLOOKUP($A36, 'E1 Categorization'!$A$32:$E$124, 5,0))), H36*0.5, H36*(VLOOKUP($A36, 'E1 Categorization'!$A$32:$E$124, 5,0)))</f>
        <v>0</v>
      </c>
      <c r="BE36" s="2140">
        <f>IF(ISERROR(I36*(VLOOKUP($A36, 'E1 Categorization'!$A$32:$E$124, 5,0))), I36*0.5, I36*(VLOOKUP($A36, 'E1 Categorization'!$A$32:$E$124, 5,0)))</f>
        <v>0</v>
      </c>
      <c r="BF36" s="2140">
        <f>IF(ISERROR(J36*(VLOOKUP($A36, 'E1 Categorization'!$A$32:$E$124, 5,0))), J36*0.5, J36*(VLOOKUP($A36, 'E1 Categorization'!$A$32:$E$124, 5,0)))</f>
        <v>0</v>
      </c>
      <c r="BG36" s="2140">
        <f>IF(ISERROR(K36*(VLOOKUP($A36, 'E1 Categorization'!$A$32:$E$124, 5,0))), K36*0.5, K36*(VLOOKUP($A36, 'E1 Categorization'!$A$32:$E$124, 5,0)))</f>
        <v>0</v>
      </c>
      <c r="BH36" s="2140">
        <f>IF(ISERROR(L36*(VLOOKUP($A36, 'E1 Categorization'!$A$32:$E$124, 5,0))), L36*0.5, L36*(VLOOKUP($A36, 'E1 Categorization'!$A$32:$E$124, 5,0)))</f>
        <v>0</v>
      </c>
      <c r="BI36" s="2140">
        <f>IF(ISERROR(M36*(VLOOKUP($A36, 'E1 Categorization'!$A$32:$E$124, 5,0))), M36*0.5, M36*(VLOOKUP($A36, 'E1 Categorization'!$A$32:$E$124, 5,0)))</f>
        <v>0</v>
      </c>
      <c r="BJ36" s="2140">
        <f>IF(ISERROR(N36*(VLOOKUP($A36, 'E1 Categorization'!$A$32:$E$124, 5,0))), N36*0.5, N36*(VLOOKUP($A36, 'E1 Categorization'!$A$32:$E$124, 5,0)))</f>
        <v>0</v>
      </c>
      <c r="BK36" s="2140">
        <f>IF(ISERROR(O36*(VLOOKUP($A36, 'E1 Categorization'!$A$32:$E$124, 5,0))), O36*0.5, O36*(VLOOKUP($A36, 'E1 Categorization'!$A$32:$E$124, 5,0)))</f>
        <v>0</v>
      </c>
      <c r="BL36" s="2140">
        <f>IF(ISERROR(P36*(VLOOKUP($A36, 'E1 Categorization'!$A$32:$E$124, 5,0))), P36*0.5, P36*(VLOOKUP($A36, 'E1 Categorization'!$A$32:$E$124, 5,0)))</f>
        <v>0</v>
      </c>
      <c r="BM36" s="2140">
        <f>IF(ISERROR(Q36*(VLOOKUP($A36, 'E1 Categorization'!$A$32:$E$124, 5,0))), Q36*0.5, Q36*(VLOOKUP($A36, 'E1 Categorization'!$A$32:$E$124, 5,0)))</f>
        <v>0</v>
      </c>
      <c r="BN36" s="2140">
        <f>IF(ISERROR(R36*(VLOOKUP($A36, 'E1 Categorization'!$A$32:$E$124, 5,0))), R36*0.5, R36*(VLOOKUP($A36, 'E1 Categorization'!$A$32:$E$124, 5,0)))</f>
        <v>0</v>
      </c>
      <c r="BO36" s="2140">
        <f>IF(ISERROR(S36*(VLOOKUP($A36, 'E1 Categorization'!$A$32:$E$124, 5,0))), S36*0.5, S36*(VLOOKUP($A36, 'E1 Categorization'!$A$32:$E$124, 5,0)))</f>
        <v>0</v>
      </c>
      <c r="BP36" s="2140">
        <f>IF(ISERROR(T36*(VLOOKUP($A36, 'E1 Categorization'!$A$32:$E$124, 5,0))), T36*0.5, T36*(VLOOKUP($A36, 'E1 Categorization'!$A$32:$E$124, 5,0)))</f>
        <v>0</v>
      </c>
      <c r="BQ36" s="2140">
        <f>IF(ISERROR(U36*(VLOOKUP($A36, 'E1 Categorization'!$A$32:$E$124, 5,0))), U36*0.5, U36*(VLOOKUP($A36, 'E1 Categorization'!$A$32:$E$124, 5,0)))</f>
        <v>0</v>
      </c>
      <c r="BR36" s="2140">
        <f>IF(ISERROR(V36*(VLOOKUP($A36, 'E1 Categorization'!$A$32:$E$124, 5,0))), V36*0.5, V36*(VLOOKUP($A36, 'E1 Categorization'!$A$32:$E$124, 5,0)))</f>
        <v>0</v>
      </c>
      <c r="BS36" s="2140">
        <f>IF(ISERROR(W36*(VLOOKUP($A36, 'E1 Categorization'!$A$32:$E$124, 5,0))), W36*0.5, W36*(VLOOKUP($A36, 'E1 Categorization'!$A$32:$E$124, 5,0)))</f>
        <v>0</v>
      </c>
      <c r="BT36" s="2140">
        <f>IF(ISERROR(X36*(VLOOKUP($A36, 'E1 Categorization'!$A$32:$E$124, 5,0))), X36*0.5, X36*(VLOOKUP($A36, 'E1 Categorization'!$A$32:$E$124, 5,0)))</f>
        <v>0</v>
      </c>
    </row>
    <row r="37" spans="1:72" s="291" customFormat="1" ht="12.75" x14ac:dyDescent="0.2">
      <c r="A37" s="487">
        <f>'I3 TB Data'!A143:B143</f>
        <v>1845</v>
      </c>
      <c r="B37" s="488" t="str">
        <f>'I3 TB Data'!B143</f>
        <v>Underground Conductors and Devices</v>
      </c>
      <c r="C37" s="489">
        <f>'I3 TB Data'!G143</f>
        <v>0</v>
      </c>
      <c r="D37" s="1857" t="str">
        <f t="shared" si="22"/>
        <v>Yes</v>
      </c>
      <c r="E37" s="1832"/>
      <c r="F37" s="1832"/>
      <c r="G37" s="1832"/>
      <c r="H37" s="1832"/>
      <c r="I37" s="1832"/>
      <c r="J37" s="1832"/>
      <c r="K37" s="1832"/>
      <c r="L37" s="1832"/>
      <c r="M37" s="1832"/>
      <c r="N37" s="1832"/>
      <c r="O37" s="1832"/>
      <c r="P37" s="1832"/>
      <c r="Q37" s="1832"/>
      <c r="R37" s="1832"/>
      <c r="S37" s="1832"/>
      <c r="T37" s="1832"/>
      <c r="U37" s="1832"/>
      <c r="V37" s="1832"/>
      <c r="W37" s="1832"/>
      <c r="X37" s="1832"/>
      <c r="AA37" s="487">
        <f t="shared" si="23"/>
        <v>1845</v>
      </c>
      <c r="AB37" s="488" t="str">
        <f t="shared" si="24"/>
        <v>Underground Conductors and Devices</v>
      </c>
      <c r="AC37" s="2140">
        <f>IF(ISERROR(E37*(1-VLOOKUP($A37, 'E1 Categorization'!$A$32:$E$124, 5,0))), E37*0.5, E37*(1-VLOOKUP($A37, 'E1 Categorization'!$A$32:$E$124, 5,0)))</f>
        <v>0</v>
      </c>
      <c r="AD37" s="2140">
        <f>IF(ISERROR(F37*(1-VLOOKUP($A37, 'E1 Categorization'!$A$32:$E$124, 5,0))), F37*0.5, F37*(1-VLOOKUP($A37, 'E1 Categorization'!$A$32:$E$124, 5,0)))</f>
        <v>0</v>
      </c>
      <c r="AE37" s="2140">
        <f>IF(ISERROR(G37*(1-VLOOKUP($A37, 'E1 Categorization'!$A$32:$E$124, 5,0))), G37*0.5, G37*(1-VLOOKUP($A37, 'E1 Categorization'!$A$32:$E$124, 5,0)))</f>
        <v>0</v>
      </c>
      <c r="AF37" s="2140">
        <f>IF(ISERROR(H37*(1-VLOOKUP($A37, 'E1 Categorization'!$A$32:$E$124, 5,0))), H37*0.5, H37*(1-VLOOKUP($A37, 'E1 Categorization'!$A$32:$E$124, 5,0)))</f>
        <v>0</v>
      </c>
      <c r="AG37" s="2140">
        <f>IF(ISERROR(I37*(1-VLOOKUP($A37, 'E1 Categorization'!$A$32:$E$124, 5,0))), I37*0.5, I37*(1-VLOOKUP($A37, 'E1 Categorization'!$A$32:$E$124, 5,0)))</f>
        <v>0</v>
      </c>
      <c r="AH37" s="2140">
        <f>IF(ISERROR(J37*(1-VLOOKUP($A37, 'E1 Categorization'!$A$32:$E$124, 5,0))), J37*0.5, J37*(1-VLOOKUP($A37, 'E1 Categorization'!$A$32:$E$124, 5,0)))</f>
        <v>0</v>
      </c>
      <c r="AI37" s="2140">
        <f>IF(ISERROR(K37*(1-VLOOKUP($A37, 'E1 Categorization'!$A$32:$E$124, 5,0))), K37*0.5, K37*(1-VLOOKUP($A37, 'E1 Categorization'!$A$32:$E$124, 5,0)))</f>
        <v>0</v>
      </c>
      <c r="AJ37" s="2140">
        <f>IF(ISERROR(L37*(1-VLOOKUP($A37, 'E1 Categorization'!$A$32:$E$124, 5,0))), L37*0.5, L37*(1-VLOOKUP($A37, 'E1 Categorization'!$A$32:$E$124, 5,0)))</f>
        <v>0</v>
      </c>
      <c r="AK37" s="2140">
        <f>IF(ISERROR(M37*(1-VLOOKUP($A37, 'E1 Categorization'!$A$32:$E$124, 5,0))), M37*0.5, M37*(1-VLOOKUP($A37, 'E1 Categorization'!$A$32:$E$124, 5,0)))</f>
        <v>0</v>
      </c>
      <c r="AL37" s="2140">
        <f>IF(ISERROR(N37*(1-VLOOKUP($A37, 'E1 Categorization'!$A$32:$E$124, 5,0))), N37*0.5, N37*(1-VLOOKUP($A37, 'E1 Categorization'!$A$32:$E$124, 5,0)))</f>
        <v>0</v>
      </c>
      <c r="AM37" s="2140">
        <f>IF(ISERROR(O37*(1-VLOOKUP($A37, 'E1 Categorization'!$A$32:$E$124, 5,0))), O37*0.5, O37*(1-VLOOKUP($A37, 'E1 Categorization'!$A$32:$E$124, 5,0)))</f>
        <v>0</v>
      </c>
      <c r="AN37" s="2140">
        <f>IF(ISERROR(P37*(1-VLOOKUP($A37, 'E1 Categorization'!$A$32:$E$124, 5,0))), P37*0.5, P37*(1-VLOOKUP($A37, 'E1 Categorization'!$A$32:$E$124, 5,0)))</f>
        <v>0</v>
      </c>
      <c r="AO37" s="2140">
        <f>IF(ISERROR(Q37*(1-VLOOKUP($A37, 'E1 Categorization'!$A$32:$E$124, 5,0))), Q37*0.5, Q37*(1-VLOOKUP($A37, 'E1 Categorization'!$A$32:$E$124, 5,0)))</f>
        <v>0</v>
      </c>
      <c r="AP37" s="2140">
        <f>IF(ISERROR(R37*(1-VLOOKUP($A37, 'E1 Categorization'!$A$32:$E$124, 5,0))), R37*0.5, R37*(1-VLOOKUP($A37, 'E1 Categorization'!$A$32:$E$124, 5,0)))</f>
        <v>0</v>
      </c>
      <c r="AQ37" s="2140">
        <f>IF(ISERROR(S37*(1-VLOOKUP($A37, 'E1 Categorization'!$A$32:$E$124, 5,0))), S37*0.5, S37*(1-VLOOKUP($A37, 'E1 Categorization'!$A$32:$E$124, 5,0)))</f>
        <v>0</v>
      </c>
      <c r="AR37" s="2140">
        <f>IF(ISERROR(T37*(1-VLOOKUP($A37, 'E1 Categorization'!$A$32:$E$124, 5,0))), T37*0.5, T37*(1-VLOOKUP($A37, 'E1 Categorization'!$A$32:$E$124, 5,0)))</f>
        <v>0</v>
      </c>
      <c r="AS37" s="2140">
        <f>IF(ISERROR(U37*(1-VLOOKUP($A37, 'E1 Categorization'!$A$32:$E$124, 5,0))), U37*0.5, U37*(1-VLOOKUP($A37, 'E1 Categorization'!$A$32:$E$124, 5,0)))</f>
        <v>0</v>
      </c>
      <c r="AT37" s="2140">
        <f>IF(ISERROR(V37*(1-VLOOKUP($A37, 'E1 Categorization'!$A$32:$E$124, 5,0))), V37*0.5, V37*(1-VLOOKUP($A37, 'E1 Categorization'!$A$32:$E$124, 5,0)))</f>
        <v>0</v>
      </c>
      <c r="AU37" s="2140">
        <f>IF(ISERROR(W37*(1-VLOOKUP($A37, 'E1 Categorization'!$A$32:$E$124, 5,0))), W37*0.5, W37*(1-VLOOKUP($A37, 'E1 Categorization'!$A$32:$E$124, 5,0)))</f>
        <v>0</v>
      </c>
      <c r="AV37" s="2140">
        <f>IF(ISERROR(X37*(1-VLOOKUP($A37, 'E1 Categorization'!$A$32:$E$124, 5,0))), X37*0.5, X37*(1-VLOOKUP($A37, 'E1 Categorization'!$A$32:$E$124, 5,0)))</f>
        <v>0</v>
      </c>
      <c r="AW37" s="1886"/>
      <c r="AX37" s="1886"/>
      <c r="AY37" s="487">
        <f t="shared" si="25"/>
        <v>1845</v>
      </c>
      <c r="AZ37" s="488" t="str">
        <f t="shared" si="26"/>
        <v>Underground Conductors and Devices</v>
      </c>
      <c r="BA37" s="2140">
        <f>IF(ISERROR(E37*(VLOOKUP($A37, 'E1 Categorization'!$A$32:$E$124, 5,0))), E37*0.5, E37*(VLOOKUP($A37, 'E1 Categorization'!$A$32:$E$124, 5,0)))</f>
        <v>0</v>
      </c>
      <c r="BB37" s="2140">
        <f>IF(ISERROR(F37*(VLOOKUP($A37, 'E1 Categorization'!$A$32:$E$124, 5,0))), F37*0.5, F37*(VLOOKUP($A37, 'E1 Categorization'!$A$32:$E$124, 5,0)))</f>
        <v>0</v>
      </c>
      <c r="BC37" s="2140">
        <f>IF(ISERROR(G37*(VLOOKUP($A37, 'E1 Categorization'!$A$32:$E$124, 5,0))), G37*0.5, G37*(VLOOKUP($A37, 'E1 Categorization'!$A$32:$E$124, 5,0)))</f>
        <v>0</v>
      </c>
      <c r="BD37" s="2140">
        <f>IF(ISERROR(H37*(VLOOKUP($A37, 'E1 Categorization'!$A$32:$E$124, 5,0))), H37*0.5, H37*(VLOOKUP($A37, 'E1 Categorization'!$A$32:$E$124, 5,0)))</f>
        <v>0</v>
      </c>
      <c r="BE37" s="2140">
        <f>IF(ISERROR(I37*(VLOOKUP($A37, 'E1 Categorization'!$A$32:$E$124, 5,0))), I37*0.5, I37*(VLOOKUP($A37, 'E1 Categorization'!$A$32:$E$124, 5,0)))</f>
        <v>0</v>
      </c>
      <c r="BF37" s="2140">
        <f>IF(ISERROR(J37*(VLOOKUP($A37, 'E1 Categorization'!$A$32:$E$124, 5,0))), J37*0.5, J37*(VLOOKUP($A37, 'E1 Categorization'!$A$32:$E$124, 5,0)))</f>
        <v>0</v>
      </c>
      <c r="BG37" s="2140">
        <f>IF(ISERROR(K37*(VLOOKUP($A37, 'E1 Categorization'!$A$32:$E$124, 5,0))), K37*0.5, K37*(VLOOKUP($A37, 'E1 Categorization'!$A$32:$E$124, 5,0)))</f>
        <v>0</v>
      </c>
      <c r="BH37" s="2140">
        <f>IF(ISERROR(L37*(VLOOKUP($A37, 'E1 Categorization'!$A$32:$E$124, 5,0))), L37*0.5, L37*(VLOOKUP($A37, 'E1 Categorization'!$A$32:$E$124, 5,0)))</f>
        <v>0</v>
      </c>
      <c r="BI37" s="2140">
        <f>IF(ISERROR(M37*(VLOOKUP($A37, 'E1 Categorization'!$A$32:$E$124, 5,0))), M37*0.5, M37*(VLOOKUP($A37, 'E1 Categorization'!$A$32:$E$124, 5,0)))</f>
        <v>0</v>
      </c>
      <c r="BJ37" s="2140">
        <f>IF(ISERROR(N37*(VLOOKUP($A37, 'E1 Categorization'!$A$32:$E$124, 5,0))), N37*0.5, N37*(VLOOKUP($A37, 'E1 Categorization'!$A$32:$E$124, 5,0)))</f>
        <v>0</v>
      </c>
      <c r="BK37" s="2140">
        <f>IF(ISERROR(O37*(VLOOKUP($A37, 'E1 Categorization'!$A$32:$E$124, 5,0))), O37*0.5, O37*(VLOOKUP($A37, 'E1 Categorization'!$A$32:$E$124, 5,0)))</f>
        <v>0</v>
      </c>
      <c r="BL37" s="2140">
        <f>IF(ISERROR(P37*(VLOOKUP($A37, 'E1 Categorization'!$A$32:$E$124, 5,0))), P37*0.5, P37*(VLOOKUP($A37, 'E1 Categorization'!$A$32:$E$124, 5,0)))</f>
        <v>0</v>
      </c>
      <c r="BM37" s="2140">
        <f>IF(ISERROR(Q37*(VLOOKUP($A37, 'E1 Categorization'!$A$32:$E$124, 5,0))), Q37*0.5, Q37*(VLOOKUP($A37, 'E1 Categorization'!$A$32:$E$124, 5,0)))</f>
        <v>0</v>
      </c>
      <c r="BN37" s="2140">
        <f>IF(ISERROR(R37*(VLOOKUP($A37, 'E1 Categorization'!$A$32:$E$124, 5,0))), R37*0.5, R37*(VLOOKUP($A37, 'E1 Categorization'!$A$32:$E$124, 5,0)))</f>
        <v>0</v>
      </c>
      <c r="BO37" s="2140">
        <f>IF(ISERROR(S37*(VLOOKUP($A37, 'E1 Categorization'!$A$32:$E$124, 5,0))), S37*0.5, S37*(VLOOKUP($A37, 'E1 Categorization'!$A$32:$E$124, 5,0)))</f>
        <v>0</v>
      </c>
      <c r="BP37" s="2140">
        <f>IF(ISERROR(T37*(VLOOKUP($A37, 'E1 Categorization'!$A$32:$E$124, 5,0))), T37*0.5, T37*(VLOOKUP($A37, 'E1 Categorization'!$A$32:$E$124, 5,0)))</f>
        <v>0</v>
      </c>
      <c r="BQ37" s="2140">
        <f>IF(ISERROR(U37*(VLOOKUP($A37, 'E1 Categorization'!$A$32:$E$124, 5,0))), U37*0.5, U37*(VLOOKUP($A37, 'E1 Categorization'!$A$32:$E$124, 5,0)))</f>
        <v>0</v>
      </c>
      <c r="BR37" s="2140">
        <f>IF(ISERROR(V37*(VLOOKUP($A37, 'E1 Categorization'!$A$32:$E$124, 5,0))), V37*0.5, V37*(VLOOKUP($A37, 'E1 Categorization'!$A$32:$E$124, 5,0)))</f>
        <v>0</v>
      </c>
      <c r="BS37" s="2140">
        <f>IF(ISERROR(W37*(VLOOKUP($A37, 'E1 Categorization'!$A$32:$E$124, 5,0))), W37*0.5, W37*(VLOOKUP($A37, 'E1 Categorization'!$A$32:$E$124, 5,0)))</f>
        <v>0</v>
      </c>
      <c r="BT37" s="2140">
        <f>IF(ISERROR(X37*(VLOOKUP($A37, 'E1 Categorization'!$A$32:$E$124, 5,0))), X37*0.5, X37*(VLOOKUP($A37, 'E1 Categorization'!$A$32:$E$124, 5,0)))</f>
        <v>0</v>
      </c>
    </row>
    <row r="38" spans="1:72" s="291" customFormat="1" ht="12.75" x14ac:dyDescent="0.2">
      <c r="A38" s="487">
        <f>'I3 TB Data'!A144:B144</f>
        <v>1850</v>
      </c>
      <c r="B38" s="488" t="str">
        <f>'I3 TB Data'!B144</f>
        <v>Line Transformers</v>
      </c>
      <c r="C38" s="489">
        <f>'I3 TB Data'!G144</f>
        <v>0</v>
      </c>
      <c r="D38" s="1857" t="str">
        <f t="shared" si="22"/>
        <v>Yes</v>
      </c>
      <c r="E38" s="1832"/>
      <c r="F38" s="1832"/>
      <c r="G38" s="1832"/>
      <c r="H38" s="1832"/>
      <c r="I38" s="1832"/>
      <c r="J38" s="1832"/>
      <c r="K38" s="1832"/>
      <c r="L38" s="1832"/>
      <c r="M38" s="1832"/>
      <c r="N38" s="1832"/>
      <c r="O38" s="1832"/>
      <c r="P38" s="1832"/>
      <c r="Q38" s="1832"/>
      <c r="R38" s="1832"/>
      <c r="S38" s="1832"/>
      <c r="T38" s="1832"/>
      <c r="U38" s="1832"/>
      <c r="V38" s="1832"/>
      <c r="W38" s="1832"/>
      <c r="X38" s="1832"/>
      <c r="AA38" s="487">
        <f t="shared" si="23"/>
        <v>1850</v>
      </c>
      <c r="AB38" s="488" t="str">
        <f t="shared" si="24"/>
        <v>Line Transformers</v>
      </c>
      <c r="AC38" s="2140">
        <f>IF(ISERROR(E38*(1-VLOOKUP($A38, 'E1 Categorization'!$A$32:$E$124, 5,0))), E38*0.5, E38*(1-VLOOKUP($A38, 'E1 Categorization'!$A$32:$E$124, 5,0)))</f>
        <v>0</v>
      </c>
      <c r="AD38" s="2140">
        <f>IF(ISERROR(F38*(1-VLOOKUP($A38, 'E1 Categorization'!$A$32:$E$124, 5,0))), F38*0.5, F38*(1-VLOOKUP($A38, 'E1 Categorization'!$A$32:$E$124, 5,0)))</f>
        <v>0</v>
      </c>
      <c r="AE38" s="2140">
        <f>IF(ISERROR(G38*(1-VLOOKUP($A38, 'E1 Categorization'!$A$32:$E$124, 5,0))), G38*0.5, G38*(1-VLOOKUP($A38, 'E1 Categorization'!$A$32:$E$124, 5,0)))</f>
        <v>0</v>
      </c>
      <c r="AF38" s="2140">
        <f>IF(ISERROR(H38*(1-VLOOKUP($A38, 'E1 Categorization'!$A$32:$E$124, 5,0))), H38*0.5, H38*(1-VLOOKUP($A38, 'E1 Categorization'!$A$32:$E$124, 5,0)))</f>
        <v>0</v>
      </c>
      <c r="AG38" s="2140">
        <f>IF(ISERROR(I38*(1-VLOOKUP($A38, 'E1 Categorization'!$A$32:$E$124, 5,0))), I38*0.5, I38*(1-VLOOKUP($A38, 'E1 Categorization'!$A$32:$E$124, 5,0)))</f>
        <v>0</v>
      </c>
      <c r="AH38" s="2140">
        <f>IF(ISERROR(J38*(1-VLOOKUP($A38, 'E1 Categorization'!$A$32:$E$124, 5,0))), J38*0.5, J38*(1-VLOOKUP($A38, 'E1 Categorization'!$A$32:$E$124, 5,0)))</f>
        <v>0</v>
      </c>
      <c r="AI38" s="2140">
        <f>IF(ISERROR(K38*(1-VLOOKUP($A38, 'E1 Categorization'!$A$32:$E$124, 5,0))), K38*0.5, K38*(1-VLOOKUP($A38, 'E1 Categorization'!$A$32:$E$124, 5,0)))</f>
        <v>0</v>
      </c>
      <c r="AJ38" s="2140">
        <f>IF(ISERROR(L38*(1-VLOOKUP($A38, 'E1 Categorization'!$A$32:$E$124, 5,0))), L38*0.5, L38*(1-VLOOKUP($A38, 'E1 Categorization'!$A$32:$E$124, 5,0)))</f>
        <v>0</v>
      </c>
      <c r="AK38" s="2140">
        <f>IF(ISERROR(M38*(1-VLOOKUP($A38, 'E1 Categorization'!$A$32:$E$124, 5,0))), M38*0.5, M38*(1-VLOOKUP($A38, 'E1 Categorization'!$A$32:$E$124, 5,0)))</f>
        <v>0</v>
      </c>
      <c r="AL38" s="2140">
        <f>IF(ISERROR(N38*(1-VLOOKUP($A38, 'E1 Categorization'!$A$32:$E$124, 5,0))), N38*0.5, N38*(1-VLOOKUP($A38, 'E1 Categorization'!$A$32:$E$124, 5,0)))</f>
        <v>0</v>
      </c>
      <c r="AM38" s="2140">
        <f>IF(ISERROR(O38*(1-VLOOKUP($A38, 'E1 Categorization'!$A$32:$E$124, 5,0))), O38*0.5, O38*(1-VLOOKUP($A38, 'E1 Categorization'!$A$32:$E$124, 5,0)))</f>
        <v>0</v>
      </c>
      <c r="AN38" s="2140">
        <f>IF(ISERROR(P38*(1-VLOOKUP($A38, 'E1 Categorization'!$A$32:$E$124, 5,0))), P38*0.5, P38*(1-VLOOKUP($A38, 'E1 Categorization'!$A$32:$E$124, 5,0)))</f>
        <v>0</v>
      </c>
      <c r="AO38" s="2140">
        <f>IF(ISERROR(Q38*(1-VLOOKUP($A38, 'E1 Categorization'!$A$32:$E$124, 5,0))), Q38*0.5, Q38*(1-VLOOKUP($A38, 'E1 Categorization'!$A$32:$E$124, 5,0)))</f>
        <v>0</v>
      </c>
      <c r="AP38" s="2140">
        <f>IF(ISERROR(R38*(1-VLOOKUP($A38, 'E1 Categorization'!$A$32:$E$124, 5,0))), R38*0.5, R38*(1-VLOOKUP($A38, 'E1 Categorization'!$A$32:$E$124, 5,0)))</f>
        <v>0</v>
      </c>
      <c r="AQ38" s="2140">
        <f>IF(ISERROR(S38*(1-VLOOKUP($A38, 'E1 Categorization'!$A$32:$E$124, 5,0))), S38*0.5, S38*(1-VLOOKUP($A38, 'E1 Categorization'!$A$32:$E$124, 5,0)))</f>
        <v>0</v>
      </c>
      <c r="AR38" s="2140">
        <f>IF(ISERROR(T38*(1-VLOOKUP($A38, 'E1 Categorization'!$A$32:$E$124, 5,0))), T38*0.5, T38*(1-VLOOKUP($A38, 'E1 Categorization'!$A$32:$E$124, 5,0)))</f>
        <v>0</v>
      </c>
      <c r="AS38" s="2140">
        <f>IF(ISERROR(U38*(1-VLOOKUP($A38, 'E1 Categorization'!$A$32:$E$124, 5,0))), U38*0.5, U38*(1-VLOOKUP($A38, 'E1 Categorization'!$A$32:$E$124, 5,0)))</f>
        <v>0</v>
      </c>
      <c r="AT38" s="2140">
        <f>IF(ISERROR(V38*(1-VLOOKUP($A38, 'E1 Categorization'!$A$32:$E$124, 5,0))), V38*0.5, V38*(1-VLOOKUP($A38, 'E1 Categorization'!$A$32:$E$124, 5,0)))</f>
        <v>0</v>
      </c>
      <c r="AU38" s="2140">
        <f>IF(ISERROR(W38*(1-VLOOKUP($A38, 'E1 Categorization'!$A$32:$E$124, 5,0))), W38*0.5, W38*(1-VLOOKUP($A38, 'E1 Categorization'!$A$32:$E$124, 5,0)))</f>
        <v>0</v>
      </c>
      <c r="AV38" s="2140">
        <f>IF(ISERROR(X38*(1-VLOOKUP($A38, 'E1 Categorization'!$A$32:$E$124, 5,0))), X38*0.5, X38*(1-VLOOKUP($A38, 'E1 Categorization'!$A$32:$E$124, 5,0)))</f>
        <v>0</v>
      </c>
      <c r="AW38" s="1886"/>
      <c r="AX38" s="1886"/>
      <c r="AY38" s="487">
        <f t="shared" si="25"/>
        <v>1850</v>
      </c>
      <c r="AZ38" s="488" t="str">
        <f t="shared" si="26"/>
        <v>Line Transformers</v>
      </c>
      <c r="BA38" s="2140">
        <f>IF(ISERROR(E38*(VLOOKUP($A38, 'E1 Categorization'!$A$32:$E$124, 5,0))), E38*0.5, E38*(VLOOKUP($A38, 'E1 Categorization'!$A$32:$E$124, 5,0)))</f>
        <v>0</v>
      </c>
      <c r="BB38" s="2140">
        <f>IF(ISERROR(F38*(VLOOKUP($A38, 'E1 Categorization'!$A$32:$E$124, 5,0))), F38*0.5, F38*(VLOOKUP($A38, 'E1 Categorization'!$A$32:$E$124, 5,0)))</f>
        <v>0</v>
      </c>
      <c r="BC38" s="2140">
        <f>IF(ISERROR(G38*(VLOOKUP($A38, 'E1 Categorization'!$A$32:$E$124, 5,0))), G38*0.5, G38*(VLOOKUP($A38, 'E1 Categorization'!$A$32:$E$124, 5,0)))</f>
        <v>0</v>
      </c>
      <c r="BD38" s="2140">
        <f>IF(ISERROR(H38*(VLOOKUP($A38, 'E1 Categorization'!$A$32:$E$124, 5,0))), H38*0.5, H38*(VLOOKUP($A38, 'E1 Categorization'!$A$32:$E$124, 5,0)))</f>
        <v>0</v>
      </c>
      <c r="BE38" s="2140">
        <f>IF(ISERROR(I38*(VLOOKUP($A38, 'E1 Categorization'!$A$32:$E$124, 5,0))), I38*0.5, I38*(VLOOKUP($A38, 'E1 Categorization'!$A$32:$E$124, 5,0)))</f>
        <v>0</v>
      </c>
      <c r="BF38" s="2140">
        <f>IF(ISERROR(J38*(VLOOKUP($A38, 'E1 Categorization'!$A$32:$E$124, 5,0))), J38*0.5, J38*(VLOOKUP($A38, 'E1 Categorization'!$A$32:$E$124, 5,0)))</f>
        <v>0</v>
      </c>
      <c r="BG38" s="2140">
        <f>IF(ISERROR(K38*(VLOOKUP($A38, 'E1 Categorization'!$A$32:$E$124, 5,0))), K38*0.5, K38*(VLOOKUP($A38, 'E1 Categorization'!$A$32:$E$124, 5,0)))</f>
        <v>0</v>
      </c>
      <c r="BH38" s="2140">
        <f>IF(ISERROR(L38*(VLOOKUP($A38, 'E1 Categorization'!$A$32:$E$124, 5,0))), L38*0.5, L38*(VLOOKUP($A38, 'E1 Categorization'!$A$32:$E$124, 5,0)))</f>
        <v>0</v>
      </c>
      <c r="BI38" s="2140">
        <f>IF(ISERROR(M38*(VLOOKUP($A38, 'E1 Categorization'!$A$32:$E$124, 5,0))), M38*0.5, M38*(VLOOKUP($A38, 'E1 Categorization'!$A$32:$E$124, 5,0)))</f>
        <v>0</v>
      </c>
      <c r="BJ38" s="2140">
        <f>IF(ISERROR(N38*(VLOOKUP($A38, 'E1 Categorization'!$A$32:$E$124, 5,0))), N38*0.5, N38*(VLOOKUP($A38, 'E1 Categorization'!$A$32:$E$124, 5,0)))</f>
        <v>0</v>
      </c>
      <c r="BK38" s="2140">
        <f>IF(ISERROR(O38*(VLOOKUP($A38, 'E1 Categorization'!$A$32:$E$124, 5,0))), O38*0.5, O38*(VLOOKUP($A38, 'E1 Categorization'!$A$32:$E$124, 5,0)))</f>
        <v>0</v>
      </c>
      <c r="BL38" s="2140">
        <f>IF(ISERROR(P38*(VLOOKUP($A38, 'E1 Categorization'!$A$32:$E$124, 5,0))), P38*0.5, P38*(VLOOKUP($A38, 'E1 Categorization'!$A$32:$E$124, 5,0)))</f>
        <v>0</v>
      </c>
      <c r="BM38" s="2140">
        <f>IF(ISERROR(Q38*(VLOOKUP($A38, 'E1 Categorization'!$A$32:$E$124, 5,0))), Q38*0.5, Q38*(VLOOKUP($A38, 'E1 Categorization'!$A$32:$E$124, 5,0)))</f>
        <v>0</v>
      </c>
      <c r="BN38" s="2140">
        <f>IF(ISERROR(R38*(VLOOKUP($A38, 'E1 Categorization'!$A$32:$E$124, 5,0))), R38*0.5, R38*(VLOOKUP($A38, 'E1 Categorization'!$A$32:$E$124, 5,0)))</f>
        <v>0</v>
      </c>
      <c r="BO38" s="2140">
        <f>IF(ISERROR(S38*(VLOOKUP($A38, 'E1 Categorization'!$A$32:$E$124, 5,0))), S38*0.5, S38*(VLOOKUP($A38, 'E1 Categorization'!$A$32:$E$124, 5,0)))</f>
        <v>0</v>
      </c>
      <c r="BP38" s="2140">
        <f>IF(ISERROR(T38*(VLOOKUP($A38, 'E1 Categorization'!$A$32:$E$124, 5,0))), T38*0.5, T38*(VLOOKUP($A38, 'E1 Categorization'!$A$32:$E$124, 5,0)))</f>
        <v>0</v>
      </c>
      <c r="BQ38" s="2140">
        <f>IF(ISERROR(U38*(VLOOKUP($A38, 'E1 Categorization'!$A$32:$E$124, 5,0))), U38*0.5, U38*(VLOOKUP($A38, 'E1 Categorization'!$A$32:$E$124, 5,0)))</f>
        <v>0</v>
      </c>
      <c r="BR38" s="2140">
        <f>IF(ISERROR(V38*(VLOOKUP($A38, 'E1 Categorization'!$A$32:$E$124, 5,0))), V38*0.5, V38*(VLOOKUP($A38, 'E1 Categorization'!$A$32:$E$124, 5,0)))</f>
        <v>0</v>
      </c>
      <c r="BS38" s="2140">
        <f>IF(ISERROR(W38*(VLOOKUP($A38, 'E1 Categorization'!$A$32:$E$124, 5,0))), W38*0.5, W38*(VLOOKUP($A38, 'E1 Categorization'!$A$32:$E$124, 5,0)))</f>
        <v>0</v>
      </c>
      <c r="BT38" s="2140">
        <f>IF(ISERROR(X38*(VLOOKUP($A38, 'E1 Categorization'!$A$32:$E$124, 5,0))), X38*0.5, X38*(VLOOKUP($A38, 'E1 Categorization'!$A$32:$E$124, 5,0)))</f>
        <v>0</v>
      </c>
    </row>
    <row r="39" spans="1:72" s="291" customFormat="1" ht="12.75" x14ac:dyDescent="0.2">
      <c r="A39" s="487">
        <f>'I3 TB Data'!A145:B145</f>
        <v>1855</v>
      </c>
      <c r="B39" s="488" t="str">
        <f>'I3 TB Data'!B145</f>
        <v>Services</v>
      </c>
      <c r="C39" s="489">
        <f>'I3 TB Data'!G145</f>
        <v>0</v>
      </c>
      <c r="D39" s="1857" t="str">
        <f t="shared" si="22"/>
        <v>Yes</v>
      </c>
      <c r="E39" s="1832"/>
      <c r="F39" s="1832"/>
      <c r="G39" s="1832"/>
      <c r="H39" s="1832"/>
      <c r="I39" s="1832"/>
      <c r="J39" s="1832"/>
      <c r="K39" s="1832"/>
      <c r="L39" s="1832"/>
      <c r="M39" s="1832"/>
      <c r="N39" s="1832"/>
      <c r="O39" s="1832"/>
      <c r="P39" s="1832"/>
      <c r="Q39" s="1832"/>
      <c r="R39" s="1832"/>
      <c r="S39" s="1832"/>
      <c r="T39" s="1832"/>
      <c r="U39" s="1832"/>
      <c r="V39" s="1832"/>
      <c r="W39" s="1832"/>
      <c r="X39" s="1832"/>
      <c r="AA39" s="487">
        <f t="shared" si="23"/>
        <v>1855</v>
      </c>
      <c r="AB39" s="488" t="str">
        <f t="shared" si="24"/>
        <v>Services</v>
      </c>
      <c r="AC39" s="2140">
        <f>IF(ISERROR(E39*(1-VLOOKUP($A39, 'E1 Categorization'!$A$32:$E$124, 5,0))), E39*0.5, E39*(1-VLOOKUP($A39, 'E1 Categorization'!$A$32:$E$124, 5,0)))</f>
        <v>0</v>
      </c>
      <c r="AD39" s="2140">
        <f>IF(ISERROR(F39*(1-VLOOKUP($A39, 'E1 Categorization'!$A$32:$E$124, 5,0))), F39*0.5, F39*(1-VLOOKUP($A39, 'E1 Categorization'!$A$32:$E$124, 5,0)))</f>
        <v>0</v>
      </c>
      <c r="AE39" s="2140">
        <f>IF(ISERROR(G39*(1-VLOOKUP($A39, 'E1 Categorization'!$A$32:$E$124, 5,0))), G39*0.5, G39*(1-VLOOKUP($A39, 'E1 Categorization'!$A$32:$E$124, 5,0)))</f>
        <v>0</v>
      </c>
      <c r="AF39" s="2140">
        <f>IF(ISERROR(H39*(1-VLOOKUP($A39, 'E1 Categorization'!$A$32:$E$124, 5,0))), H39*0.5, H39*(1-VLOOKUP($A39, 'E1 Categorization'!$A$32:$E$124, 5,0)))</f>
        <v>0</v>
      </c>
      <c r="AG39" s="2140">
        <f>IF(ISERROR(I39*(1-VLOOKUP($A39, 'E1 Categorization'!$A$32:$E$124, 5,0))), I39*0.5, I39*(1-VLOOKUP($A39, 'E1 Categorization'!$A$32:$E$124, 5,0)))</f>
        <v>0</v>
      </c>
      <c r="AH39" s="2140">
        <f>IF(ISERROR(J39*(1-VLOOKUP($A39, 'E1 Categorization'!$A$32:$E$124, 5,0))), J39*0.5, J39*(1-VLOOKUP($A39, 'E1 Categorization'!$A$32:$E$124, 5,0)))</f>
        <v>0</v>
      </c>
      <c r="AI39" s="2140">
        <f>IF(ISERROR(K39*(1-VLOOKUP($A39, 'E1 Categorization'!$A$32:$E$124, 5,0))), K39*0.5, K39*(1-VLOOKUP($A39, 'E1 Categorization'!$A$32:$E$124, 5,0)))</f>
        <v>0</v>
      </c>
      <c r="AJ39" s="2140">
        <f>IF(ISERROR(L39*(1-VLOOKUP($A39, 'E1 Categorization'!$A$32:$E$124, 5,0))), L39*0.5, L39*(1-VLOOKUP($A39, 'E1 Categorization'!$A$32:$E$124, 5,0)))</f>
        <v>0</v>
      </c>
      <c r="AK39" s="2140">
        <f>IF(ISERROR(M39*(1-VLOOKUP($A39, 'E1 Categorization'!$A$32:$E$124, 5,0))), M39*0.5, M39*(1-VLOOKUP($A39, 'E1 Categorization'!$A$32:$E$124, 5,0)))</f>
        <v>0</v>
      </c>
      <c r="AL39" s="2140">
        <f>IF(ISERROR(N39*(1-VLOOKUP($A39, 'E1 Categorization'!$A$32:$E$124, 5,0))), N39*0.5, N39*(1-VLOOKUP($A39, 'E1 Categorization'!$A$32:$E$124, 5,0)))</f>
        <v>0</v>
      </c>
      <c r="AM39" s="2140">
        <f>IF(ISERROR(O39*(1-VLOOKUP($A39, 'E1 Categorization'!$A$32:$E$124, 5,0))), O39*0.5, O39*(1-VLOOKUP($A39, 'E1 Categorization'!$A$32:$E$124, 5,0)))</f>
        <v>0</v>
      </c>
      <c r="AN39" s="2140">
        <f>IF(ISERROR(P39*(1-VLOOKUP($A39, 'E1 Categorization'!$A$32:$E$124, 5,0))), P39*0.5, P39*(1-VLOOKUP($A39, 'E1 Categorization'!$A$32:$E$124, 5,0)))</f>
        <v>0</v>
      </c>
      <c r="AO39" s="2140">
        <f>IF(ISERROR(Q39*(1-VLOOKUP($A39, 'E1 Categorization'!$A$32:$E$124, 5,0))), Q39*0.5, Q39*(1-VLOOKUP($A39, 'E1 Categorization'!$A$32:$E$124, 5,0)))</f>
        <v>0</v>
      </c>
      <c r="AP39" s="2140">
        <f>IF(ISERROR(R39*(1-VLOOKUP($A39, 'E1 Categorization'!$A$32:$E$124, 5,0))), R39*0.5, R39*(1-VLOOKUP($A39, 'E1 Categorization'!$A$32:$E$124, 5,0)))</f>
        <v>0</v>
      </c>
      <c r="AQ39" s="2140">
        <f>IF(ISERROR(S39*(1-VLOOKUP($A39, 'E1 Categorization'!$A$32:$E$124, 5,0))), S39*0.5, S39*(1-VLOOKUP($A39, 'E1 Categorization'!$A$32:$E$124, 5,0)))</f>
        <v>0</v>
      </c>
      <c r="AR39" s="2140">
        <f>IF(ISERROR(T39*(1-VLOOKUP($A39, 'E1 Categorization'!$A$32:$E$124, 5,0))), T39*0.5, T39*(1-VLOOKUP($A39, 'E1 Categorization'!$A$32:$E$124, 5,0)))</f>
        <v>0</v>
      </c>
      <c r="AS39" s="2140">
        <f>IF(ISERROR(U39*(1-VLOOKUP($A39, 'E1 Categorization'!$A$32:$E$124, 5,0))), U39*0.5, U39*(1-VLOOKUP($A39, 'E1 Categorization'!$A$32:$E$124, 5,0)))</f>
        <v>0</v>
      </c>
      <c r="AT39" s="2140">
        <f>IF(ISERROR(V39*(1-VLOOKUP($A39, 'E1 Categorization'!$A$32:$E$124, 5,0))), V39*0.5, V39*(1-VLOOKUP($A39, 'E1 Categorization'!$A$32:$E$124, 5,0)))</f>
        <v>0</v>
      </c>
      <c r="AU39" s="2140">
        <f>IF(ISERROR(W39*(1-VLOOKUP($A39, 'E1 Categorization'!$A$32:$E$124, 5,0))), W39*0.5, W39*(1-VLOOKUP($A39, 'E1 Categorization'!$A$32:$E$124, 5,0)))</f>
        <v>0</v>
      </c>
      <c r="AV39" s="2140">
        <f>IF(ISERROR(X39*(1-VLOOKUP($A39, 'E1 Categorization'!$A$32:$E$124, 5,0))), X39*0.5, X39*(1-VLOOKUP($A39, 'E1 Categorization'!$A$32:$E$124, 5,0)))</f>
        <v>0</v>
      </c>
      <c r="AW39" s="1886"/>
      <c r="AX39" s="1886"/>
      <c r="AY39" s="487">
        <f t="shared" si="25"/>
        <v>1855</v>
      </c>
      <c r="AZ39" s="488" t="str">
        <f t="shared" si="26"/>
        <v>Services</v>
      </c>
      <c r="BA39" s="2140">
        <f>IF(ISERROR(E39*(VLOOKUP($A39, 'E1 Categorization'!$A$32:$E$124, 5,0))), E39*0.5, E39*(VLOOKUP($A39, 'E1 Categorization'!$A$32:$E$124, 5,0)))</f>
        <v>0</v>
      </c>
      <c r="BB39" s="2140">
        <f>IF(ISERROR(F39*(VLOOKUP($A39, 'E1 Categorization'!$A$32:$E$124, 5,0))), F39*0.5, F39*(VLOOKUP($A39, 'E1 Categorization'!$A$32:$E$124, 5,0)))</f>
        <v>0</v>
      </c>
      <c r="BC39" s="2140">
        <f>IF(ISERROR(G39*(VLOOKUP($A39, 'E1 Categorization'!$A$32:$E$124, 5,0))), G39*0.5, G39*(VLOOKUP($A39, 'E1 Categorization'!$A$32:$E$124, 5,0)))</f>
        <v>0</v>
      </c>
      <c r="BD39" s="2140">
        <f>IF(ISERROR(H39*(VLOOKUP($A39, 'E1 Categorization'!$A$32:$E$124, 5,0))), H39*0.5, H39*(VLOOKUP($A39, 'E1 Categorization'!$A$32:$E$124, 5,0)))</f>
        <v>0</v>
      </c>
      <c r="BE39" s="2140">
        <f>IF(ISERROR(I39*(VLOOKUP($A39, 'E1 Categorization'!$A$32:$E$124, 5,0))), I39*0.5, I39*(VLOOKUP($A39, 'E1 Categorization'!$A$32:$E$124, 5,0)))</f>
        <v>0</v>
      </c>
      <c r="BF39" s="2140">
        <f>IF(ISERROR(J39*(VLOOKUP($A39, 'E1 Categorization'!$A$32:$E$124, 5,0))), J39*0.5, J39*(VLOOKUP($A39, 'E1 Categorization'!$A$32:$E$124, 5,0)))</f>
        <v>0</v>
      </c>
      <c r="BG39" s="2140">
        <f>IF(ISERROR(K39*(VLOOKUP($A39, 'E1 Categorization'!$A$32:$E$124, 5,0))), K39*0.5, K39*(VLOOKUP($A39, 'E1 Categorization'!$A$32:$E$124, 5,0)))</f>
        <v>0</v>
      </c>
      <c r="BH39" s="2140">
        <f>IF(ISERROR(L39*(VLOOKUP($A39, 'E1 Categorization'!$A$32:$E$124, 5,0))), L39*0.5, L39*(VLOOKUP($A39, 'E1 Categorization'!$A$32:$E$124, 5,0)))</f>
        <v>0</v>
      </c>
      <c r="BI39" s="2140">
        <f>IF(ISERROR(M39*(VLOOKUP($A39, 'E1 Categorization'!$A$32:$E$124, 5,0))), M39*0.5, M39*(VLOOKUP($A39, 'E1 Categorization'!$A$32:$E$124, 5,0)))</f>
        <v>0</v>
      </c>
      <c r="BJ39" s="2140">
        <f>IF(ISERROR(N39*(VLOOKUP($A39, 'E1 Categorization'!$A$32:$E$124, 5,0))), N39*0.5, N39*(VLOOKUP($A39, 'E1 Categorization'!$A$32:$E$124, 5,0)))</f>
        <v>0</v>
      </c>
      <c r="BK39" s="2140">
        <f>IF(ISERROR(O39*(VLOOKUP($A39, 'E1 Categorization'!$A$32:$E$124, 5,0))), O39*0.5, O39*(VLOOKUP($A39, 'E1 Categorization'!$A$32:$E$124, 5,0)))</f>
        <v>0</v>
      </c>
      <c r="BL39" s="2140">
        <f>IF(ISERROR(P39*(VLOOKUP($A39, 'E1 Categorization'!$A$32:$E$124, 5,0))), P39*0.5, P39*(VLOOKUP($A39, 'E1 Categorization'!$A$32:$E$124, 5,0)))</f>
        <v>0</v>
      </c>
      <c r="BM39" s="2140">
        <f>IF(ISERROR(Q39*(VLOOKUP($A39, 'E1 Categorization'!$A$32:$E$124, 5,0))), Q39*0.5, Q39*(VLOOKUP($A39, 'E1 Categorization'!$A$32:$E$124, 5,0)))</f>
        <v>0</v>
      </c>
      <c r="BN39" s="2140">
        <f>IF(ISERROR(R39*(VLOOKUP($A39, 'E1 Categorization'!$A$32:$E$124, 5,0))), R39*0.5, R39*(VLOOKUP($A39, 'E1 Categorization'!$A$32:$E$124, 5,0)))</f>
        <v>0</v>
      </c>
      <c r="BO39" s="2140">
        <f>IF(ISERROR(S39*(VLOOKUP($A39, 'E1 Categorization'!$A$32:$E$124, 5,0))), S39*0.5, S39*(VLOOKUP($A39, 'E1 Categorization'!$A$32:$E$124, 5,0)))</f>
        <v>0</v>
      </c>
      <c r="BP39" s="2140">
        <f>IF(ISERROR(T39*(VLOOKUP($A39, 'E1 Categorization'!$A$32:$E$124, 5,0))), T39*0.5, T39*(VLOOKUP($A39, 'E1 Categorization'!$A$32:$E$124, 5,0)))</f>
        <v>0</v>
      </c>
      <c r="BQ39" s="2140">
        <f>IF(ISERROR(U39*(VLOOKUP($A39, 'E1 Categorization'!$A$32:$E$124, 5,0))), U39*0.5, U39*(VLOOKUP($A39, 'E1 Categorization'!$A$32:$E$124, 5,0)))</f>
        <v>0</v>
      </c>
      <c r="BR39" s="2140">
        <f>IF(ISERROR(V39*(VLOOKUP($A39, 'E1 Categorization'!$A$32:$E$124, 5,0))), V39*0.5, V39*(VLOOKUP($A39, 'E1 Categorization'!$A$32:$E$124, 5,0)))</f>
        <v>0</v>
      </c>
      <c r="BS39" s="2140">
        <f>IF(ISERROR(W39*(VLOOKUP($A39, 'E1 Categorization'!$A$32:$E$124, 5,0))), W39*0.5, W39*(VLOOKUP($A39, 'E1 Categorization'!$A$32:$E$124, 5,0)))</f>
        <v>0</v>
      </c>
      <c r="BT39" s="2140">
        <f>IF(ISERROR(X39*(VLOOKUP($A39, 'E1 Categorization'!$A$32:$E$124, 5,0))), X39*0.5, X39*(VLOOKUP($A39, 'E1 Categorization'!$A$32:$E$124, 5,0)))</f>
        <v>0</v>
      </c>
    </row>
    <row r="40" spans="1:72" s="291" customFormat="1" ht="12.75" x14ac:dyDescent="0.2">
      <c r="A40" s="487">
        <f>'I3 TB Data'!A146:B146</f>
        <v>1860</v>
      </c>
      <c r="B40" s="488" t="str">
        <f>'I3 TB Data'!B146</f>
        <v>Meters</v>
      </c>
      <c r="C40" s="489">
        <f>'I3 TB Data'!G146</f>
        <v>0</v>
      </c>
      <c r="D40" s="1857" t="str">
        <f t="shared" si="22"/>
        <v>Yes</v>
      </c>
      <c r="E40" s="1832"/>
      <c r="F40" s="1832"/>
      <c r="G40" s="1832"/>
      <c r="H40" s="1832"/>
      <c r="I40" s="1832"/>
      <c r="J40" s="1832"/>
      <c r="K40" s="1832"/>
      <c r="L40" s="1832"/>
      <c r="M40" s="1832"/>
      <c r="N40" s="1832"/>
      <c r="O40" s="1832"/>
      <c r="P40" s="1832"/>
      <c r="Q40" s="1832"/>
      <c r="R40" s="1832"/>
      <c r="S40" s="1832"/>
      <c r="T40" s="1832"/>
      <c r="U40" s="1832"/>
      <c r="V40" s="1832"/>
      <c r="W40" s="1832"/>
      <c r="X40" s="1832"/>
      <c r="AA40" s="487">
        <f t="shared" si="23"/>
        <v>1860</v>
      </c>
      <c r="AB40" s="488" t="str">
        <f t="shared" si="24"/>
        <v>Meters</v>
      </c>
      <c r="AC40" s="2140">
        <f>IF(ISERROR(E40*(1-VLOOKUP($A40, 'E1 Categorization'!$A$32:$E$124, 5,0))), E40*0.5, E40*(1-VLOOKUP($A40, 'E1 Categorization'!$A$32:$E$124, 5,0)))</f>
        <v>0</v>
      </c>
      <c r="AD40" s="2140">
        <f>IF(ISERROR(F40*(1-VLOOKUP($A40, 'E1 Categorization'!$A$32:$E$124, 5,0))), F40*0.5, F40*(1-VLOOKUP($A40, 'E1 Categorization'!$A$32:$E$124, 5,0)))</f>
        <v>0</v>
      </c>
      <c r="AE40" s="2140">
        <f>IF(ISERROR(G40*(1-VLOOKUP($A40, 'E1 Categorization'!$A$32:$E$124, 5,0))), G40*0.5, G40*(1-VLOOKUP($A40, 'E1 Categorization'!$A$32:$E$124, 5,0)))</f>
        <v>0</v>
      </c>
      <c r="AF40" s="2140">
        <f>IF(ISERROR(H40*(1-VLOOKUP($A40, 'E1 Categorization'!$A$32:$E$124, 5,0))), H40*0.5, H40*(1-VLOOKUP($A40, 'E1 Categorization'!$A$32:$E$124, 5,0)))</f>
        <v>0</v>
      </c>
      <c r="AG40" s="2140">
        <f>IF(ISERROR(I40*(1-VLOOKUP($A40, 'E1 Categorization'!$A$32:$E$124, 5,0))), I40*0.5, I40*(1-VLOOKUP($A40, 'E1 Categorization'!$A$32:$E$124, 5,0)))</f>
        <v>0</v>
      </c>
      <c r="AH40" s="2140">
        <f>IF(ISERROR(J40*(1-VLOOKUP($A40, 'E1 Categorization'!$A$32:$E$124, 5,0))), J40*0.5, J40*(1-VLOOKUP($A40, 'E1 Categorization'!$A$32:$E$124, 5,0)))</f>
        <v>0</v>
      </c>
      <c r="AI40" s="2140">
        <f>IF(ISERROR(K40*(1-VLOOKUP($A40, 'E1 Categorization'!$A$32:$E$124, 5,0))), K40*0.5, K40*(1-VLOOKUP($A40, 'E1 Categorization'!$A$32:$E$124, 5,0)))</f>
        <v>0</v>
      </c>
      <c r="AJ40" s="2140">
        <f>IF(ISERROR(L40*(1-VLOOKUP($A40, 'E1 Categorization'!$A$32:$E$124, 5,0))), L40*0.5, L40*(1-VLOOKUP($A40, 'E1 Categorization'!$A$32:$E$124, 5,0)))</f>
        <v>0</v>
      </c>
      <c r="AK40" s="2140">
        <f>IF(ISERROR(M40*(1-VLOOKUP($A40, 'E1 Categorization'!$A$32:$E$124, 5,0))), M40*0.5, M40*(1-VLOOKUP($A40, 'E1 Categorization'!$A$32:$E$124, 5,0)))</f>
        <v>0</v>
      </c>
      <c r="AL40" s="2140">
        <f>IF(ISERROR(N40*(1-VLOOKUP($A40, 'E1 Categorization'!$A$32:$E$124, 5,0))), N40*0.5, N40*(1-VLOOKUP($A40, 'E1 Categorization'!$A$32:$E$124, 5,0)))</f>
        <v>0</v>
      </c>
      <c r="AM40" s="2140">
        <f>IF(ISERROR(O40*(1-VLOOKUP($A40, 'E1 Categorization'!$A$32:$E$124, 5,0))), O40*0.5, O40*(1-VLOOKUP($A40, 'E1 Categorization'!$A$32:$E$124, 5,0)))</f>
        <v>0</v>
      </c>
      <c r="AN40" s="2140">
        <f>IF(ISERROR(P40*(1-VLOOKUP($A40, 'E1 Categorization'!$A$32:$E$124, 5,0))), P40*0.5, P40*(1-VLOOKUP($A40, 'E1 Categorization'!$A$32:$E$124, 5,0)))</f>
        <v>0</v>
      </c>
      <c r="AO40" s="2140">
        <f>IF(ISERROR(Q40*(1-VLOOKUP($A40, 'E1 Categorization'!$A$32:$E$124, 5,0))), Q40*0.5, Q40*(1-VLOOKUP($A40, 'E1 Categorization'!$A$32:$E$124, 5,0)))</f>
        <v>0</v>
      </c>
      <c r="AP40" s="2140">
        <f>IF(ISERROR(R40*(1-VLOOKUP($A40, 'E1 Categorization'!$A$32:$E$124, 5,0))), R40*0.5, R40*(1-VLOOKUP($A40, 'E1 Categorization'!$A$32:$E$124, 5,0)))</f>
        <v>0</v>
      </c>
      <c r="AQ40" s="2140">
        <f>IF(ISERROR(S40*(1-VLOOKUP($A40, 'E1 Categorization'!$A$32:$E$124, 5,0))), S40*0.5, S40*(1-VLOOKUP($A40, 'E1 Categorization'!$A$32:$E$124, 5,0)))</f>
        <v>0</v>
      </c>
      <c r="AR40" s="2140">
        <f>IF(ISERROR(T40*(1-VLOOKUP($A40, 'E1 Categorization'!$A$32:$E$124, 5,0))), T40*0.5, T40*(1-VLOOKUP($A40, 'E1 Categorization'!$A$32:$E$124, 5,0)))</f>
        <v>0</v>
      </c>
      <c r="AS40" s="2140">
        <f>IF(ISERROR(U40*(1-VLOOKUP($A40, 'E1 Categorization'!$A$32:$E$124, 5,0))), U40*0.5, U40*(1-VLOOKUP($A40, 'E1 Categorization'!$A$32:$E$124, 5,0)))</f>
        <v>0</v>
      </c>
      <c r="AT40" s="2140">
        <f>IF(ISERROR(V40*(1-VLOOKUP($A40, 'E1 Categorization'!$A$32:$E$124, 5,0))), V40*0.5, V40*(1-VLOOKUP($A40, 'E1 Categorization'!$A$32:$E$124, 5,0)))</f>
        <v>0</v>
      </c>
      <c r="AU40" s="2140">
        <f>IF(ISERROR(W40*(1-VLOOKUP($A40, 'E1 Categorization'!$A$32:$E$124, 5,0))), W40*0.5, W40*(1-VLOOKUP($A40, 'E1 Categorization'!$A$32:$E$124, 5,0)))</f>
        <v>0</v>
      </c>
      <c r="AV40" s="2140">
        <f>IF(ISERROR(X40*(1-VLOOKUP($A40, 'E1 Categorization'!$A$32:$E$124, 5,0))), X40*0.5, X40*(1-VLOOKUP($A40, 'E1 Categorization'!$A$32:$E$124, 5,0)))</f>
        <v>0</v>
      </c>
      <c r="AW40" s="1886"/>
      <c r="AX40" s="1886"/>
      <c r="AY40" s="487">
        <f t="shared" si="25"/>
        <v>1860</v>
      </c>
      <c r="AZ40" s="488" t="str">
        <f t="shared" si="26"/>
        <v>Meters</v>
      </c>
      <c r="BA40" s="2140">
        <f>IF(ISERROR(E40*(VLOOKUP($A40, 'E1 Categorization'!$A$32:$E$124, 5,0))), E40*0.5, E40*(VLOOKUP($A40, 'E1 Categorization'!$A$32:$E$124, 5,0)))</f>
        <v>0</v>
      </c>
      <c r="BB40" s="2140">
        <f>IF(ISERROR(F40*(VLOOKUP($A40, 'E1 Categorization'!$A$32:$E$124, 5,0))), F40*0.5, F40*(VLOOKUP($A40, 'E1 Categorization'!$A$32:$E$124, 5,0)))</f>
        <v>0</v>
      </c>
      <c r="BC40" s="2140">
        <f>IF(ISERROR(G40*(VLOOKUP($A40, 'E1 Categorization'!$A$32:$E$124, 5,0))), G40*0.5, G40*(VLOOKUP($A40, 'E1 Categorization'!$A$32:$E$124, 5,0)))</f>
        <v>0</v>
      </c>
      <c r="BD40" s="2140">
        <f>IF(ISERROR(H40*(VLOOKUP($A40, 'E1 Categorization'!$A$32:$E$124, 5,0))), H40*0.5, H40*(VLOOKUP($A40, 'E1 Categorization'!$A$32:$E$124, 5,0)))</f>
        <v>0</v>
      </c>
      <c r="BE40" s="2140">
        <f>IF(ISERROR(I40*(VLOOKUP($A40, 'E1 Categorization'!$A$32:$E$124, 5,0))), I40*0.5, I40*(VLOOKUP($A40, 'E1 Categorization'!$A$32:$E$124, 5,0)))</f>
        <v>0</v>
      </c>
      <c r="BF40" s="2140">
        <f>IF(ISERROR(J40*(VLOOKUP($A40, 'E1 Categorization'!$A$32:$E$124, 5,0))), J40*0.5, J40*(VLOOKUP($A40, 'E1 Categorization'!$A$32:$E$124, 5,0)))</f>
        <v>0</v>
      </c>
      <c r="BG40" s="2140">
        <f>IF(ISERROR(K40*(VLOOKUP($A40, 'E1 Categorization'!$A$32:$E$124, 5,0))), K40*0.5, K40*(VLOOKUP($A40, 'E1 Categorization'!$A$32:$E$124, 5,0)))</f>
        <v>0</v>
      </c>
      <c r="BH40" s="2140">
        <f>IF(ISERROR(L40*(VLOOKUP($A40, 'E1 Categorization'!$A$32:$E$124, 5,0))), L40*0.5, L40*(VLOOKUP($A40, 'E1 Categorization'!$A$32:$E$124, 5,0)))</f>
        <v>0</v>
      </c>
      <c r="BI40" s="2140">
        <f>IF(ISERROR(M40*(VLOOKUP($A40, 'E1 Categorization'!$A$32:$E$124, 5,0))), M40*0.5, M40*(VLOOKUP($A40, 'E1 Categorization'!$A$32:$E$124, 5,0)))</f>
        <v>0</v>
      </c>
      <c r="BJ40" s="2140">
        <f>IF(ISERROR(N40*(VLOOKUP($A40, 'E1 Categorization'!$A$32:$E$124, 5,0))), N40*0.5, N40*(VLOOKUP($A40, 'E1 Categorization'!$A$32:$E$124, 5,0)))</f>
        <v>0</v>
      </c>
      <c r="BK40" s="2140">
        <f>IF(ISERROR(O40*(VLOOKUP($A40, 'E1 Categorization'!$A$32:$E$124, 5,0))), O40*0.5, O40*(VLOOKUP($A40, 'E1 Categorization'!$A$32:$E$124, 5,0)))</f>
        <v>0</v>
      </c>
      <c r="BL40" s="2140">
        <f>IF(ISERROR(P40*(VLOOKUP($A40, 'E1 Categorization'!$A$32:$E$124, 5,0))), P40*0.5, P40*(VLOOKUP($A40, 'E1 Categorization'!$A$32:$E$124, 5,0)))</f>
        <v>0</v>
      </c>
      <c r="BM40" s="2140">
        <f>IF(ISERROR(Q40*(VLOOKUP($A40, 'E1 Categorization'!$A$32:$E$124, 5,0))), Q40*0.5, Q40*(VLOOKUP($A40, 'E1 Categorization'!$A$32:$E$124, 5,0)))</f>
        <v>0</v>
      </c>
      <c r="BN40" s="2140">
        <f>IF(ISERROR(R40*(VLOOKUP($A40, 'E1 Categorization'!$A$32:$E$124, 5,0))), R40*0.5, R40*(VLOOKUP($A40, 'E1 Categorization'!$A$32:$E$124, 5,0)))</f>
        <v>0</v>
      </c>
      <c r="BO40" s="2140">
        <f>IF(ISERROR(S40*(VLOOKUP($A40, 'E1 Categorization'!$A$32:$E$124, 5,0))), S40*0.5, S40*(VLOOKUP($A40, 'E1 Categorization'!$A$32:$E$124, 5,0)))</f>
        <v>0</v>
      </c>
      <c r="BP40" s="2140">
        <f>IF(ISERROR(T40*(VLOOKUP($A40, 'E1 Categorization'!$A$32:$E$124, 5,0))), T40*0.5, T40*(VLOOKUP($A40, 'E1 Categorization'!$A$32:$E$124, 5,0)))</f>
        <v>0</v>
      </c>
      <c r="BQ40" s="2140">
        <f>IF(ISERROR(U40*(VLOOKUP($A40, 'E1 Categorization'!$A$32:$E$124, 5,0))), U40*0.5, U40*(VLOOKUP($A40, 'E1 Categorization'!$A$32:$E$124, 5,0)))</f>
        <v>0</v>
      </c>
      <c r="BR40" s="2140">
        <f>IF(ISERROR(V40*(VLOOKUP($A40, 'E1 Categorization'!$A$32:$E$124, 5,0))), V40*0.5, V40*(VLOOKUP($A40, 'E1 Categorization'!$A$32:$E$124, 5,0)))</f>
        <v>0</v>
      </c>
      <c r="BS40" s="2140">
        <f>IF(ISERROR(W40*(VLOOKUP($A40, 'E1 Categorization'!$A$32:$E$124, 5,0))), W40*0.5, W40*(VLOOKUP($A40, 'E1 Categorization'!$A$32:$E$124, 5,0)))</f>
        <v>0</v>
      </c>
      <c r="BT40" s="2140">
        <f>IF(ISERROR(X40*(VLOOKUP($A40, 'E1 Categorization'!$A$32:$E$124, 5,0))), X40*0.5, X40*(VLOOKUP($A40, 'E1 Categorization'!$A$32:$E$124, 5,0)))</f>
        <v>0</v>
      </c>
    </row>
    <row r="41" spans="1:72" s="291" customFormat="1" ht="12.75" x14ac:dyDescent="0.2">
      <c r="A41" s="487"/>
      <c r="B41" s="488" t="str">
        <f>'I3 TB Data'!B147:D147</f>
        <v>blank row</v>
      </c>
      <c r="C41" s="489">
        <f>'I3 TB Data'!G147</f>
        <v>0</v>
      </c>
      <c r="D41" s="1857" t="str">
        <f>IF(SUM(E41:X41)&lt;&gt;C41,"No","Yes")</f>
        <v>Yes</v>
      </c>
      <c r="E41" s="1832"/>
      <c r="F41" s="1832"/>
      <c r="G41" s="1832"/>
      <c r="H41" s="1832"/>
      <c r="I41" s="1832"/>
      <c r="J41" s="1832"/>
      <c r="K41" s="1832"/>
      <c r="L41" s="1832"/>
      <c r="M41" s="1832"/>
      <c r="N41" s="1832"/>
      <c r="O41" s="1832"/>
      <c r="P41" s="1832"/>
      <c r="Q41" s="1832"/>
      <c r="R41" s="1832"/>
      <c r="S41" s="1832"/>
      <c r="T41" s="1832"/>
      <c r="U41" s="1832"/>
      <c r="V41" s="1832"/>
      <c r="W41" s="1832"/>
      <c r="X41" s="1832"/>
      <c r="AA41" s="487">
        <f t="shared" si="23"/>
        <v>0</v>
      </c>
      <c r="AB41" s="488" t="str">
        <f t="shared" si="24"/>
        <v>blank row</v>
      </c>
      <c r="AC41" s="2140">
        <f>IF(ISERROR(E41*(1-VLOOKUP($A41, 'E1 Categorization'!$A$32:$E$124, 5,0))), E41*0.5, E41*(1-VLOOKUP($A41, 'E1 Categorization'!$A$32:$E$124, 5,0)))</f>
        <v>0</v>
      </c>
      <c r="AD41" s="2140">
        <f>IF(ISERROR(F41*(1-VLOOKUP($A41, 'E1 Categorization'!$A$32:$E$124, 5,0))), F41*0.5, F41*(1-VLOOKUP($A41, 'E1 Categorization'!$A$32:$E$124, 5,0)))</f>
        <v>0</v>
      </c>
      <c r="AE41" s="2140">
        <f>IF(ISERROR(G41*(1-VLOOKUP($A41, 'E1 Categorization'!$A$32:$E$124, 5,0))), G41*0.5, G41*(1-VLOOKUP($A41, 'E1 Categorization'!$A$32:$E$124, 5,0)))</f>
        <v>0</v>
      </c>
      <c r="AF41" s="2140">
        <f>IF(ISERROR(H41*(1-VLOOKUP($A41, 'E1 Categorization'!$A$32:$E$124, 5,0))), H41*0.5, H41*(1-VLOOKUP($A41, 'E1 Categorization'!$A$32:$E$124, 5,0)))</f>
        <v>0</v>
      </c>
      <c r="AG41" s="2140">
        <f>IF(ISERROR(I41*(1-VLOOKUP($A41, 'E1 Categorization'!$A$32:$E$124, 5,0))), I41*0.5, I41*(1-VLOOKUP($A41, 'E1 Categorization'!$A$32:$E$124, 5,0)))</f>
        <v>0</v>
      </c>
      <c r="AH41" s="2140">
        <f>IF(ISERROR(J41*(1-VLOOKUP($A41, 'E1 Categorization'!$A$32:$E$124, 5,0))), J41*0.5, J41*(1-VLOOKUP($A41, 'E1 Categorization'!$A$32:$E$124, 5,0)))</f>
        <v>0</v>
      </c>
      <c r="AI41" s="2140">
        <f>IF(ISERROR(K41*(1-VLOOKUP($A41, 'E1 Categorization'!$A$32:$E$124, 5,0))), K41*0.5, K41*(1-VLOOKUP($A41, 'E1 Categorization'!$A$32:$E$124, 5,0)))</f>
        <v>0</v>
      </c>
      <c r="AJ41" s="2140">
        <f>IF(ISERROR(L41*(1-VLOOKUP($A41, 'E1 Categorization'!$A$32:$E$124, 5,0))), L41*0.5, L41*(1-VLOOKUP($A41, 'E1 Categorization'!$A$32:$E$124, 5,0)))</f>
        <v>0</v>
      </c>
      <c r="AK41" s="2140">
        <f>IF(ISERROR(M41*(1-VLOOKUP($A41, 'E1 Categorization'!$A$32:$E$124, 5,0))), M41*0.5, M41*(1-VLOOKUP($A41, 'E1 Categorization'!$A$32:$E$124, 5,0)))</f>
        <v>0</v>
      </c>
      <c r="AL41" s="2140">
        <f>IF(ISERROR(N41*(1-VLOOKUP($A41, 'E1 Categorization'!$A$32:$E$124, 5,0))), N41*0.5, N41*(1-VLOOKUP($A41, 'E1 Categorization'!$A$32:$E$124, 5,0)))</f>
        <v>0</v>
      </c>
      <c r="AM41" s="2140">
        <f>IF(ISERROR(O41*(1-VLOOKUP($A41, 'E1 Categorization'!$A$32:$E$124, 5,0))), O41*0.5, O41*(1-VLOOKUP($A41, 'E1 Categorization'!$A$32:$E$124, 5,0)))</f>
        <v>0</v>
      </c>
      <c r="AN41" s="2140">
        <f>IF(ISERROR(P41*(1-VLOOKUP($A41, 'E1 Categorization'!$A$32:$E$124, 5,0))), P41*0.5, P41*(1-VLOOKUP($A41, 'E1 Categorization'!$A$32:$E$124, 5,0)))</f>
        <v>0</v>
      </c>
      <c r="AO41" s="2140">
        <f>IF(ISERROR(Q41*(1-VLOOKUP($A41, 'E1 Categorization'!$A$32:$E$124, 5,0))), Q41*0.5, Q41*(1-VLOOKUP($A41, 'E1 Categorization'!$A$32:$E$124, 5,0)))</f>
        <v>0</v>
      </c>
      <c r="AP41" s="2140">
        <f>IF(ISERROR(R41*(1-VLOOKUP($A41, 'E1 Categorization'!$A$32:$E$124, 5,0))), R41*0.5, R41*(1-VLOOKUP($A41, 'E1 Categorization'!$A$32:$E$124, 5,0)))</f>
        <v>0</v>
      </c>
      <c r="AQ41" s="2140">
        <f>IF(ISERROR(S41*(1-VLOOKUP($A41, 'E1 Categorization'!$A$32:$E$124, 5,0))), S41*0.5, S41*(1-VLOOKUP($A41, 'E1 Categorization'!$A$32:$E$124, 5,0)))</f>
        <v>0</v>
      </c>
      <c r="AR41" s="2140">
        <f>IF(ISERROR(T41*(1-VLOOKUP($A41, 'E1 Categorization'!$A$32:$E$124, 5,0))), T41*0.5, T41*(1-VLOOKUP($A41, 'E1 Categorization'!$A$32:$E$124, 5,0)))</f>
        <v>0</v>
      </c>
      <c r="AS41" s="2140">
        <f>IF(ISERROR(U41*(1-VLOOKUP($A41, 'E1 Categorization'!$A$32:$E$124, 5,0))), U41*0.5, U41*(1-VLOOKUP($A41, 'E1 Categorization'!$A$32:$E$124, 5,0)))</f>
        <v>0</v>
      </c>
      <c r="AT41" s="2140">
        <f>IF(ISERROR(V41*(1-VLOOKUP($A41, 'E1 Categorization'!$A$32:$E$124, 5,0))), V41*0.5, V41*(1-VLOOKUP($A41, 'E1 Categorization'!$A$32:$E$124, 5,0)))</f>
        <v>0</v>
      </c>
      <c r="AU41" s="2140">
        <f>IF(ISERROR(W41*(1-VLOOKUP($A41, 'E1 Categorization'!$A$32:$E$124, 5,0))), W41*0.5, W41*(1-VLOOKUP($A41, 'E1 Categorization'!$A$32:$E$124, 5,0)))</f>
        <v>0</v>
      </c>
      <c r="AV41" s="2140">
        <f>IF(ISERROR(X41*(1-VLOOKUP($A41, 'E1 Categorization'!$A$32:$E$124, 5,0))), X41*0.5, X41*(1-VLOOKUP($A41, 'E1 Categorization'!$A$32:$E$124, 5,0)))</f>
        <v>0</v>
      </c>
      <c r="AW41" s="1886"/>
      <c r="AX41" s="1886"/>
      <c r="AY41" s="487">
        <f t="shared" si="25"/>
        <v>0</v>
      </c>
      <c r="AZ41" s="488" t="str">
        <f t="shared" si="26"/>
        <v>blank row</v>
      </c>
      <c r="BA41" s="2140">
        <f>IF(ISERROR(E41*(VLOOKUP($A41, 'E1 Categorization'!$A$32:$E$124, 5,0))), E41*0.5, E41*(VLOOKUP($A41, 'E1 Categorization'!$A$32:$E$124, 5,0)))</f>
        <v>0</v>
      </c>
      <c r="BB41" s="2140">
        <f>IF(ISERROR(F41*(VLOOKUP($A41, 'E1 Categorization'!$A$32:$E$124, 5,0))), F41*0.5, F41*(VLOOKUP($A41, 'E1 Categorization'!$A$32:$E$124, 5,0)))</f>
        <v>0</v>
      </c>
      <c r="BC41" s="2140">
        <f>IF(ISERROR(G41*(VLOOKUP($A41, 'E1 Categorization'!$A$32:$E$124, 5,0))), G41*0.5, G41*(VLOOKUP($A41, 'E1 Categorization'!$A$32:$E$124, 5,0)))</f>
        <v>0</v>
      </c>
      <c r="BD41" s="2140">
        <f>IF(ISERROR(H41*(VLOOKUP($A41, 'E1 Categorization'!$A$32:$E$124, 5,0))), H41*0.5, H41*(VLOOKUP($A41, 'E1 Categorization'!$A$32:$E$124, 5,0)))</f>
        <v>0</v>
      </c>
      <c r="BE41" s="2140">
        <f>IF(ISERROR(I41*(VLOOKUP($A41, 'E1 Categorization'!$A$32:$E$124, 5,0))), I41*0.5, I41*(VLOOKUP($A41, 'E1 Categorization'!$A$32:$E$124, 5,0)))</f>
        <v>0</v>
      </c>
      <c r="BF41" s="2140">
        <f>IF(ISERROR(J41*(VLOOKUP($A41, 'E1 Categorization'!$A$32:$E$124, 5,0))), J41*0.5, J41*(VLOOKUP($A41, 'E1 Categorization'!$A$32:$E$124, 5,0)))</f>
        <v>0</v>
      </c>
      <c r="BG41" s="2140">
        <f>IF(ISERROR(K41*(VLOOKUP($A41, 'E1 Categorization'!$A$32:$E$124, 5,0))), K41*0.5, K41*(VLOOKUP($A41, 'E1 Categorization'!$A$32:$E$124, 5,0)))</f>
        <v>0</v>
      </c>
      <c r="BH41" s="2140">
        <f>IF(ISERROR(L41*(VLOOKUP($A41, 'E1 Categorization'!$A$32:$E$124, 5,0))), L41*0.5, L41*(VLOOKUP($A41, 'E1 Categorization'!$A$32:$E$124, 5,0)))</f>
        <v>0</v>
      </c>
      <c r="BI41" s="2140">
        <f>IF(ISERROR(M41*(VLOOKUP($A41, 'E1 Categorization'!$A$32:$E$124, 5,0))), M41*0.5, M41*(VLOOKUP($A41, 'E1 Categorization'!$A$32:$E$124, 5,0)))</f>
        <v>0</v>
      </c>
      <c r="BJ41" s="2140">
        <f>IF(ISERROR(N41*(VLOOKUP($A41, 'E1 Categorization'!$A$32:$E$124, 5,0))), N41*0.5, N41*(VLOOKUP($A41, 'E1 Categorization'!$A$32:$E$124, 5,0)))</f>
        <v>0</v>
      </c>
      <c r="BK41" s="2140">
        <f>IF(ISERROR(O41*(VLOOKUP($A41, 'E1 Categorization'!$A$32:$E$124, 5,0))), O41*0.5, O41*(VLOOKUP($A41, 'E1 Categorization'!$A$32:$E$124, 5,0)))</f>
        <v>0</v>
      </c>
      <c r="BL41" s="2140">
        <f>IF(ISERROR(P41*(VLOOKUP($A41, 'E1 Categorization'!$A$32:$E$124, 5,0))), P41*0.5, P41*(VLOOKUP($A41, 'E1 Categorization'!$A$32:$E$124, 5,0)))</f>
        <v>0</v>
      </c>
      <c r="BM41" s="2140">
        <f>IF(ISERROR(Q41*(VLOOKUP($A41, 'E1 Categorization'!$A$32:$E$124, 5,0))), Q41*0.5, Q41*(VLOOKUP($A41, 'E1 Categorization'!$A$32:$E$124, 5,0)))</f>
        <v>0</v>
      </c>
      <c r="BN41" s="2140">
        <f>IF(ISERROR(R41*(VLOOKUP($A41, 'E1 Categorization'!$A$32:$E$124, 5,0))), R41*0.5, R41*(VLOOKUP($A41, 'E1 Categorization'!$A$32:$E$124, 5,0)))</f>
        <v>0</v>
      </c>
      <c r="BO41" s="2140">
        <f>IF(ISERROR(S41*(VLOOKUP($A41, 'E1 Categorization'!$A$32:$E$124, 5,0))), S41*0.5, S41*(VLOOKUP($A41, 'E1 Categorization'!$A$32:$E$124, 5,0)))</f>
        <v>0</v>
      </c>
      <c r="BP41" s="2140">
        <f>IF(ISERROR(T41*(VLOOKUP($A41, 'E1 Categorization'!$A$32:$E$124, 5,0))), T41*0.5, T41*(VLOOKUP($A41, 'E1 Categorization'!$A$32:$E$124, 5,0)))</f>
        <v>0</v>
      </c>
      <c r="BQ41" s="2140">
        <f>IF(ISERROR(U41*(VLOOKUP($A41, 'E1 Categorization'!$A$32:$E$124, 5,0))), U41*0.5, U41*(VLOOKUP($A41, 'E1 Categorization'!$A$32:$E$124, 5,0)))</f>
        <v>0</v>
      </c>
      <c r="BR41" s="2140">
        <f>IF(ISERROR(V41*(VLOOKUP($A41, 'E1 Categorization'!$A$32:$E$124, 5,0))), V41*0.5, V41*(VLOOKUP($A41, 'E1 Categorization'!$A$32:$E$124, 5,0)))</f>
        <v>0</v>
      </c>
      <c r="BS41" s="2140">
        <f>IF(ISERROR(W41*(VLOOKUP($A41, 'E1 Categorization'!$A$32:$E$124, 5,0))), W41*0.5, W41*(VLOOKUP($A41, 'E1 Categorization'!$A$32:$E$124, 5,0)))</f>
        <v>0</v>
      </c>
      <c r="BT41" s="2140">
        <f>IF(ISERROR(X41*(VLOOKUP($A41, 'E1 Categorization'!$A$32:$E$124, 5,0))), X41*0.5, X41*(VLOOKUP($A41, 'E1 Categorization'!$A$32:$E$124, 5,0)))</f>
        <v>0</v>
      </c>
    </row>
    <row r="42" spans="1:72" s="291" customFormat="1" ht="12.75" x14ac:dyDescent="0.2">
      <c r="A42" s="487">
        <f>'I3 TB Data'!A151:B151</f>
        <v>1905</v>
      </c>
      <c r="B42" s="488" t="str">
        <f>'I3 TB Data'!B151</f>
        <v>Land</v>
      </c>
      <c r="C42" s="489">
        <f>'I3 TB Data'!G151</f>
        <v>0</v>
      </c>
      <c r="D42" s="1857" t="str">
        <f t="shared" si="22"/>
        <v>Yes</v>
      </c>
      <c r="E42" s="1832"/>
      <c r="F42" s="1832"/>
      <c r="G42" s="1832"/>
      <c r="H42" s="1832"/>
      <c r="I42" s="1832"/>
      <c r="J42" s="1832"/>
      <c r="K42" s="1832"/>
      <c r="L42" s="1832"/>
      <c r="M42" s="1832"/>
      <c r="N42" s="1832"/>
      <c r="O42" s="1832"/>
      <c r="P42" s="1832"/>
      <c r="Q42" s="1832"/>
      <c r="R42" s="1832"/>
      <c r="S42" s="1832"/>
      <c r="T42" s="1832"/>
      <c r="U42" s="1832"/>
      <c r="V42" s="1832"/>
      <c r="W42" s="1832"/>
      <c r="X42" s="1832"/>
      <c r="AA42" s="487">
        <f t="shared" si="23"/>
        <v>1905</v>
      </c>
      <c r="AB42" s="488" t="str">
        <f t="shared" si="24"/>
        <v>Land</v>
      </c>
      <c r="AC42" s="2140">
        <f>IF(ISERROR(E42*(1-VLOOKUP($A42, 'E1 Categorization'!$A$32:$E$124, 5,0))), E42*0.5, E42*(1-VLOOKUP($A42, 'E1 Categorization'!$A$32:$E$124, 5,0)))</f>
        <v>0</v>
      </c>
      <c r="AD42" s="2140">
        <f>IF(ISERROR(F42*(1-VLOOKUP($A42, 'E1 Categorization'!$A$32:$E$124, 5,0))), F42*0.5, F42*(1-VLOOKUP($A42, 'E1 Categorization'!$A$32:$E$124, 5,0)))</f>
        <v>0</v>
      </c>
      <c r="AE42" s="2140">
        <f>IF(ISERROR(G42*(1-VLOOKUP($A42, 'E1 Categorization'!$A$32:$E$124, 5,0))), G42*0.5, G42*(1-VLOOKUP($A42, 'E1 Categorization'!$A$32:$E$124, 5,0)))</f>
        <v>0</v>
      </c>
      <c r="AF42" s="2140">
        <f>IF(ISERROR(H42*(1-VLOOKUP($A42, 'E1 Categorization'!$A$32:$E$124, 5,0))), H42*0.5, H42*(1-VLOOKUP($A42, 'E1 Categorization'!$A$32:$E$124, 5,0)))</f>
        <v>0</v>
      </c>
      <c r="AG42" s="2140">
        <f>IF(ISERROR(I42*(1-VLOOKUP($A42, 'E1 Categorization'!$A$32:$E$124, 5,0))), I42*0.5, I42*(1-VLOOKUP($A42, 'E1 Categorization'!$A$32:$E$124, 5,0)))</f>
        <v>0</v>
      </c>
      <c r="AH42" s="2140">
        <f>IF(ISERROR(J42*(1-VLOOKUP($A42, 'E1 Categorization'!$A$32:$E$124, 5,0))), J42*0.5, J42*(1-VLOOKUP($A42, 'E1 Categorization'!$A$32:$E$124, 5,0)))</f>
        <v>0</v>
      </c>
      <c r="AI42" s="2140">
        <f>IF(ISERROR(K42*(1-VLOOKUP($A42, 'E1 Categorization'!$A$32:$E$124, 5,0))), K42*0.5, K42*(1-VLOOKUP($A42, 'E1 Categorization'!$A$32:$E$124, 5,0)))</f>
        <v>0</v>
      </c>
      <c r="AJ42" s="2140">
        <f>IF(ISERROR(L42*(1-VLOOKUP($A42, 'E1 Categorization'!$A$32:$E$124, 5,0))), L42*0.5, L42*(1-VLOOKUP($A42, 'E1 Categorization'!$A$32:$E$124, 5,0)))</f>
        <v>0</v>
      </c>
      <c r="AK42" s="2140">
        <f>IF(ISERROR(M42*(1-VLOOKUP($A42, 'E1 Categorization'!$A$32:$E$124, 5,0))), M42*0.5, M42*(1-VLOOKUP($A42, 'E1 Categorization'!$A$32:$E$124, 5,0)))</f>
        <v>0</v>
      </c>
      <c r="AL42" s="2140">
        <f>IF(ISERROR(N42*(1-VLOOKUP($A42, 'E1 Categorization'!$A$32:$E$124, 5,0))), N42*0.5, N42*(1-VLOOKUP($A42, 'E1 Categorization'!$A$32:$E$124, 5,0)))</f>
        <v>0</v>
      </c>
      <c r="AM42" s="2140">
        <f>IF(ISERROR(O42*(1-VLOOKUP($A42, 'E1 Categorization'!$A$32:$E$124, 5,0))), O42*0.5, O42*(1-VLOOKUP($A42, 'E1 Categorization'!$A$32:$E$124, 5,0)))</f>
        <v>0</v>
      </c>
      <c r="AN42" s="2140">
        <f>IF(ISERROR(P42*(1-VLOOKUP($A42, 'E1 Categorization'!$A$32:$E$124, 5,0))), P42*0.5, P42*(1-VLOOKUP($A42, 'E1 Categorization'!$A$32:$E$124, 5,0)))</f>
        <v>0</v>
      </c>
      <c r="AO42" s="2140">
        <f>IF(ISERROR(Q42*(1-VLOOKUP($A42, 'E1 Categorization'!$A$32:$E$124, 5,0))), Q42*0.5, Q42*(1-VLOOKUP($A42, 'E1 Categorization'!$A$32:$E$124, 5,0)))</f>
        <v>0</v>
      </c>
      <c r="AP42" s="2140">
        <f>IF(ISERROR(R42*(1-VLOOKUP($A42, 'E1 Categorization'!$A$32:$E$124, 5,0))), R42*0.5, R42*(1-VLOOKUP($A42, 'E1 Categorization'!$A$32:$E$124, 5,0)))</f>
        <v>0</v>
      </c>
      <c r="AQ42" s="2140">
        <f>IF(ISERROR(S42*(1-VLOOKUP($A42, 'E1 Categorization'!$A$32:$E$124, 5,0))), S42*0.5, S42*(1-VLOOKUP($A42, 'E1 Categorization'!$A$32:$E$124, 5,0)))</f>
        <v>0</v>
      </c>
      <c r="AR42" s="2140">
        <f>IF(ISERROR(T42*(1-VLOOKUP($A42, 'E1 Categorization'!$A$32:$E$124, 5,0))), T42*0.5, T42*(1-VLOOKUP($A42, 'E1 Categorization'!$A$32:$E$124, 5,0)))</f>
        <v>0</v>
      </c>
      <c r="AS42" s="2140">
        <f>IF(ISERROR(U42*(1-VLOOKUP($A42, 'E1 Categorization'!$A$32:$E$124, 5,0))), U42*0.5, U42*(1-VLOOKUP($A42, 'E1 Categorization'!$A$32:$E$124, 5,0)))</f>
        <v>0</v>
      </c>
      <c r="AT42" s="2140">
        <f>IF(ISERROR(V42*(1-VLOOKUP($A42, 'E1 Categorization'!$A$32:$E$124, 5,0))), V42*0.5, V42*(1-VLOOKUP($A42, 'E1 Categorization'!$A$32:$E$124, 5,0)))</f>
        <v>0</v>
      </c>
      <c r="AU42" s="2140">
        <f>IF(ISERROR(W42*(1-VLOOKUP($A42, 'E1 Categorization'!$A$32:$E$124, 5,0))), W42*0.5, W42*(1-VLOOKUP($A42, 'E1 Categorization'!$A$32:$E$124, 5,0)))</f>
        <v>0</v>
      </c>
      <c r="AV42" s="2140">
        <f>IF(ISERROR(X42*(1-VLOOKUP($A42, 'E1 Categorization'!$A$32:$E$124, 5,0))), X42*0.5, X42*(1-VLOOKUP($A42, 'E1 Categorization'!$A$32:$E$124, 5,0)))</f>
        <v>0</v>
      </c>
      <c r="AW42" s="1886"/>
      <c r="AX42" s="1886"/>
      <c r="AY42" s="487">
        <f t="shared" si="25"/>
        <v>1905</v>
      </c>
      <c r="AZ42" s="488" t="str">
        <f t="shared" si="26"/>
        <v>Land</v>
      </c>
      <c r="BA42" s="2140">
        <f>IF(ISERROR(E42*(VLOOKUP($A42, 'E1 Categorization'!$A$32:$E$124, 5,0))), E42*0.5, E42*(VLOOKUP($A42, 'E1 Categorization'!$A$32:$E$124, 5,0)))</f>
        <v>0</v>
      </c>
      <c r="BB42" s="2140">
        <f>IF(ISERROR(F42*(VLOOKUP($A42, 'E1 Categorization'!$A$32:$E$124, 5,0))), F42*0.5, F42*(VLOOKUP($A42, 'E1 Categorization'!$A$32:$E$124, 5,0)))</f>
        <v>0</v>
      </c>
      <c r="BC42" s="2140">
        <f>IF(ISERROR(G42*(VLOOKUP($A42, 'E1 Categorization'!$A$32:$E$124, 5,0))), G42*0.5, G42*(VLOOKUP($A42, 'E1 Categorization'!$A$32:$E$124, 5,0)))</f>
        <v>0</v>
      </c>
      <c r="BD42" s="2140">
        <f>IF(ISERROR(H42*(VLOOKUP($A42, 'E1 Categorization'!$A$32:$E$124, 5,0))), H42*0.5, H42*(VLOOKUP($A42, 'E1 Categorization'!$A$32:$E$124, 5,0)))</f>
        <v>0</v>
      </c>
      <c r="BE42" s="2140">
        <f>IF(ISERROR(I42*(VLOOKUP($A42, 'E1 Categorization'!$A$32:$E$124, 5,0))), I42*0.5, I42*(VLOOKUP($A42, 'E1 Categorization'!$A$32:$E$124, 5,0)))</f>
        <v>0</v>
      </c>
      <c r="BF42" s="2140">
        <f>IF(ISERROR(J42*(VLOOKUP($A42, 'E1 Categorization'!$A$32:$E$124, 5,0))), J42*0.5, J42*(VLOOKUP($A42, 'E1 Categorization'!$A$32:$E$124, 5,0)))</f>
        <v>0</v>
      </c>
      <c r="BG42" s="2140">
        <f>IF(ISERROR(K42*(VLOOKUP($A42, 'E1 Categorization'!$A$32:$E$124, 5,0))), K42*0.5, K42*(VLOOKUP($A42, 'E1 Categorization'!$A$32:$E$124, 5,0)))</f>
        <v>0</v>
      </c>
      <c r="BH42" s="2140">
        <f>IF(ISERROR(L42*(VLOOKUP($A42, 'E1 Categorization'!$A$32:$E$124, 5,0))), L42*0.5, L42*(VLOOKUP($A42, 'E1 Categorization'!$A$32:$E$124, 5,0)))</f>
        <v>0</v>
      </c>
      <c r="BI42" s="2140">
        <f>IF(ISERROR(M42*(VLOOKUP($A42, 'E1 Categorization'!$A$32:$E$124, 5,0))), M42*0.5, M42*(VLOOKUP($A42, 'E1 Categorization'!$A$32:$E$124, 5,0)))</f>
        <v>0</v>
      </c>
      <c r="BJ42" s="2140">
        <f>IF(ISERROR(N42*(VLOOKUP($A42, 'E1 Categorization'!$A$32:$E$124, 5,0))), N42*0.5, N42*(VLOOKUP($A42, 'E1 Categorization'!$A$32:$E$124, 5,0)))</f>
        <v>0</v>
      </c>
      <c r="BK42" s="2140">
        <f>IF(ISERROR(O42*(VLOOKUP($A42, 'E1 Categorization'!$A$32:$E$124, 5,0))), O42*0.5, O42*(VLOOKUP($A42, 'E1 Categorization'!$A$32:$E$124, 5,0)))</f>
        <v>0</v>
      </c>
      <c r="BL42" s="2140">
        <f>IF(ISERROR(P42*(VLOOKUP($A42, 'E1 Categorization'!$A$32:$E$124, 5,0))), P42*0.5, P42*(VLOOKUP($A42, 'E1 Categorization'!$A$32:$E$124, 5,0)))</f>
        <v>0</v>
      </c>
      <c r="BM42" s="2140">
        <f>IF(ISERROR(Q42*(VLOOKUP($A42, 'E1 Categorization'!$A$32:$E$124, 5,0))), Q42*0.5, Q42*(VLOOKUP($A42, 'E1 Categorization'!$A$32:$E$124, 5,0)))</f>
        <v>0</v>
      </c>
      <c r="BN42" s="2140">
        <f>IF(ISERROR(R42*(VLOOKUP($A42, 'E1 Categorization'!$A$32:$E$124, 5,0))), R42*0.5, R42*(VLOOKUP($A42, 'E1 Categorization'!$A$32:$E$124, 5,0)))</f>
        <v>0</v>
      </c>
      <c r="BO42" s="2140">
        <f>IF(ISERROR(S42*(VLOOKUP($A42, 'E1 Categorization'!$A$32:$E$124, 5,0))), S42*0.5, S42*(VLOOKUP($A42, 'E1 Categorization'!$A$32:$E$124, 5,0)))</f>
        <v>0</v>
      </c>
      <c r="BP42" s="2140">
        <f>IF(ISERROR(T42*(VLOOKUP($A42, 'E1 Categorization'!$A$32:$E$124, 5,0))), T42*0.5, T42*(VLOOKUP($A42, 'E1 Categorization'!$A$32:$E$124, 5,0)))</f>
        <v>0</v>
      </c>
      <c r="BQ42" s="2140">
        <f>IF(ISERROR(U42*(VLOOKUP($A42, 'E1 Categorization'!$A$32:$E$124, 5,0))), U42*0.5, U42*(VLOOKUP($A42, 'E1 Categorization'!$A$32:$E$124, 5,0)))</f>
        <v>0</v>
      </c>
      <c r="BR42" s="2140">
        <f>IF(ISERROR(V42*(VLOOKUP($A42, 'E1 Categorization'!$A$32:$E$124, 5,0))), V42*0.5, V42*(VLOOKUP($A42, 'E1 Categorization'!$A$32:$E$124, 5,0)))</f>
        <v>0</v>
      </c>
      <c r="BS42" s="2140">
        <f>IF(ISERROR(W42*(VLOOKUP($A42, 'E1 Categorization'!$A$32:$E$124, 5,0))), W42*0.5, W42*(VLOOKUP($A42, 'E1 Categorization'!$A$32:$E$124, 5,0)))</f>
        <v>0</v>
      </c>
      <c r="BT42" s="2140">
        <f>IF(ISERROR(X42*(VLOOKUP($A42, 'E1 Categorization'!$A$32:$E$124, 5,0))), X42*0.5, X42*(VLOOKUP($A42, 'E1 Categorization'!$A$32:$E$124, 5,0)))</f>
        <v>0</v>
      </c>
    </row>
    <row r="43" spans="1:72" s="291" customFormat="1" ht="12.75" x14ac:dyDescent="0.2">
      <c r="A43" s="487">
        <f>'I3 TB Data'!A152:B152</f>
        <v>1906</v>
      </c>
      <c r="B43" s="488" t="str">
        <f>'I3 TB Data'!B152</f>
        <v>Land Rights</v>
      </c>
      <c r="C43" s="489">
        <f>'I3 TB Data'!G152</f>
        <v>0</v>
      </c>
      <c r="D43" s="1857" t="str">
        <f t="shared" si="22"/>
        <v>Yes</v>
      </c>
      <c r="E43" s="1832"/>
      <c r="F43" s="1832"/>
      <c r="G43" s="1832"/>
      <c r="H43" s="1832"/>
      <c r="I43" s="1832"/>
      <c r="J43" s="1832"/>
      <c r="K43" s="1832"/>
      <c r="L43" s="1832"/>
      <c r="M43" s="1832"/>
      <c r="N43" s="1832"/>
      <c r="O43" s="1832"/>
      <c r="P43" s="1832"/>
      <c r="Q43" s="1832"/>
      <c r="R43" s="1832"/>
      <c r="S43" s="1832"/>
      <c r="T43" s="1832"/>
      <c r="U43" s="1832"/>
      <c r="V43" s="1832"/>
      <c r="W43" s="1832"/>
      <c r="X43" s="1832"/>
      <c r="AA43" s="487">
        <f t="shared" si="23"/>
        <v>1906</v>
      </c>
      <c r="AB43" s="488" t="str">
        <f t="shared" si="24"/>
        <v>Land Rights</v>
      </c>
      <c r="AC43" s="2140">
        <f>IF(ISERROR(E43*(1-VLOOKUP($A43, 'E1 Categorization'!$A$32:$E$124, 5,0))), E43*0.5, E43*(1-VLOOKUP($A43, 'E1 Categorization'!$A$32:$E$124, 5,0)))</f>
        <v>0</v>
      </c>
      <c r="AD43" s="2140">
        <f>IF(ISERROR(F43*(1-VLOOKUP($A43, 'E1 Categorization'!$A$32:$E$124, 5,0))), F43*0.5, F43*(1-VLOOKUP($A43, 'E1 Categorization'!$A$32:$E$124, 5,0)))</f>
        <v>0</v>
      </c>
      <c r="AE43" s="2140">
        <f>IF(ISERROR(G43*(1-VLOOKUP($A43, 'E1 Categorization'!$A$32:$E$124, 5,0))), G43*0.5, G43*(1-VLOOKUP($A43, 'E1 Categorization'!$A$32:$E$124, 5,0)))</f>
        <v>0</v>
      </c>
      <c r="AF43" s="2140">
        <f>IF(ISERROR(H43*(1-VLOOKUP($A43, 'E1 Categorization'!$A$32:$E$124, 5,0))), H43*0.5, H43*(1-VLOOKUP($A43, 'E1 Categorization'!$A$32:$E$124, 5,0)))</f>
        <v>0</v>
      </c>
      <c r="AG43" s="2140">
        <f>IF(ISERROR(I43*(1-VLOOKUP($A43, 'E1 Categorization'!$A$32:$E$124, 5,0))), I43*0.5, I43*(1-VLOOKUP($A43, 'E1 Categorization'!$A$32:$E$124, 5,0)))</f>
        <v>0</v>
      </c>
      <c r="AH43" s="2140">
        <f>IF(ISERROR(J43*(1-VLOOKUP($A43, 'E1 Categorization'!$A$32:$E$124, 5,0))), J43*0.5, J43*(1-VLOOKUP($A43, 'E1 Categorization'!$A$32:$E$124, 5,0)))</f>
        <v>0</v>
      </c>
      <c r="AI43" s="2140">
        <f>IF(ISERROR(K43*(1-VLOOKUP($A43, 'E1 Categorization'!$A$32:$E$124, 5,0))), K43*0.5, K43*(1-VLOOKUP($A43, 'E1 Categorization'!$A$32:$E$124, 5,0)))</f>
        <v>0</v>
      </c>
      <c r="AJ43" s="2140">
        <f>IF(ISERROR(L43*(1-VLOOKUP($A43, 'E1 Categorization'!$A$32:$E$124, 5,0))), L43*0.5, L43*(1-VLOOKUP($A43, 'E1 Categorization'!$A$32:$E$124, 5,0)))</f>
        <v>0</v>
      </c>
      <c r="AK43" s="2140">
        <f>IF(ISERROR(M43*(1-VLOOKUP($A43, 'E1 Categorization'!$A$32:$E$124, 5,0))), M43*0.5, M43*(1-VLOOKUP($A43, 'E1 Categorization'!$A$32:$E$124, 5,0)))</f>
        <v>0</v>
      </c>
      <c r="AL43" s="2140">
        <f>IF(ISERROR(N43*(1-VLOOKUP($A43, 'E1 Categorization'!$A$32:$E$124, 5,0))), N43*0.5, N43*(1-VLOOKUP($A43, 'E1 Categorization'!$A$32:$E$124, 5,0)))</f>
        <v>0</v>
      </c>
      <c r="AM43" s="2140">
        <f>IF(ISERROR(O43*(1-VLOOKUP($A43, 'E1 Categorization'!$A$32:$E$124, 5,0))), O43*0.5, O43*(1-VLOOKUP($A43, 'E1 Categorization'!$A$32:$E$124, 5,0)))</f>
        <v>0</v>
      </c>
      <c r="AN43" s="2140">
        <f>IF(ISERROR(P43*(1-VLOOKUP($A43, 'E1 Categorization'!$A$32:$E$124, 5,0))), P43*0.5, P43*(1-VLOOKUP($A43, 'E1 Categorization'!$A$32:$E$124, 5,0)))</f>
        <v>0</v>
      </c>
      <c r="AO43" s="2140">
        <f>IF(ISERROR(Q43*(1-VLOOKUP($A43, 'E1 Categorization'!$A$32:$E$124, 5,0))), Q43*0.5, Q43*(1-VLOOKUP($A43, 'E1 Categorization'!$A$32:$E$124, 5,0)))</f>
        <v>0</v>
      </c>
      <c r="AP43" s="2140">
        <f>IF(ISERROR(R43*(1-VLOOKUP($A43, 'E1 Categorization'!$A$32:$E$124, 5,0))), R43*0.5, R43*(1-VLOOKUP($A43, 'E1 Categorization'!$A$32:$E$124, 5,0)))</f>
        <v>0</v>
      </c>
      <c r="AQ43" s="2140">
        <f>IF(ISERROR(S43*(1-VLOOKUP($A43, 'E1 Categorization'!$A$32:$E$124, 5,0))), S43*0.5, S43*(1-VLOOKUP($A43, 'E1 Categorization'!$A$32:$E$124, 5,0)))</f>
        <v>0</v>
      </c>
      <c r="AR43" s="2140">
        <f>IF(ISERROR(T43*(1-VLOOKUP($A43, 'E1 Categorization'!$A$32:$E$124, 5,0))), T43*0.5, T43*(1-VLOOKUP($A43, 'E1 Categorization'!$A$32:$E$124, 5,0)))</f>
        <v>0</v>
      </c>
      <c r="AS43" s="2140">
        <f>IF(ISERROR(U43*(1-VLOOKUP($A43, 'E1 Categorization'!$A$32:$E$124, 5,0))), U43*0.5, U43*(1-VLOOKUP($A43, 'E1 Categorization'!$A$32:$E$124, 5,0)))</f>
        <v>0</v>
      </c>
      <c r="AT43" s="2140">
        <f>IF(ISERROR(V43*(1-VLOOKUP($A43, 'E1 Categorization'!$A$32:$E$124, 5,0))), V43*0.5, V43*(1-VLOOKUP($A43, 'E1 Categorization'!$A$32:$E$124, 5,0)))</f>
        <v>0</v>
      </c>
      <c r="AU43" s="2140">
        <f>IF(ISERROR(W43*(1-VLOOKUP($A43, 'E1 Categorization'!$A$32:$E$124, 5,0))), W43*0.5, W43*(1-VLOOKUP($A43, 'E1 Categorization'!$A$32:$E$124, 5,0)))</f>
        <v>0</v>
      </c>
      <c r="AV43" s="2140">
        <f>IF(ISERROR(X43*(1-VLOOKUP($A43, 'E1 Categorization'!$A$32:$E$124, 5,0))), X43*0.5, X43*(1-VLOOKUP($A43, 'E1 Categorization'!$A$32:$E$124, 5,0)))</f>
        <v>0</v>
      </c>
      <c r="AW43" s="1886"/>
      <c r="AX43" s="1886"/>
      <c r="AY43" s="487">
        <f t="shared" si="25"/>
        <v>1906</v>
      </c>
      <c r="AZ43" s="488" t="str">
        <f t="shared" si="26"/>
        <v>Land Rights</v>
      </c>
      <c r="BA43" s="2140">
        <f>IF(ISERROR(E43*(VLOOKUP($A43, 'E1 Categorization'!$A$32:$E$124, 5,0))), E43*0.5, E43*(VLOOKUP($A43, 'E1 Categorization'!$A$32:$E$124, 5,0)))</f>
        <v>0</v>
      </c>
      <c r="BB43" s="2140">
        <f>IF(ISERROR(F43*(VLOOKUP($A43, 'E1 Categorization'!$A$32:$E$124, 5,0))), F43*0.5, F43*(VLOOKUP($A43, 'E1 Categorization'!$A$32:$E$124, 5,0)))</f>
        <v>0</v>
      </c>
      <c r="BC43" s="2140">
        <f>IF(ISERROR(G43*(VLOOKUP($A43, 'E1 Categorization'!$A$32:$E$124, 5,0))), G43*0.5, G43*(VLOOKUP($A43, 'E1 Categorization'!$A$32:$E$124, 5,0)))</f>
        <v>0</v>
      </c>
      <c r="BD43" s="2140">
        <f>IF(ISERROR(H43*(VLOOKUP($A43, 'E1 Categorization'!$A$32:$E$124, 5,0))), H43*0.5, H43*(VLOOKUP($A43, 'E1 Categorization'!$A$32:$E$124, 5,0)))</f>
        <v>0</v>
      </c>
      <c r="BE43" s="2140">
        <f>IF(ISERROR(I43*(VLOOKUP($A43, 'E1 Categorization'!$A$32:$E$124, 5,0))), I43*0.5, I43*(VLOOKUP($A43, 'E1 Categorization'!$A$32:$E$124, 5,0)))</f>
        <v>0</v>
      </c>
      <c r="BF43" s="2140">
        <f>IF(ISERROR(J43*(VLOOKUP($A43, 'E1 Categorization'!$A$32:$E$124, 5,0))), J43*0.5, J43*(VLOOKUP($A43, 'E1 Categorization'!$A$32:$E$124, 5,0)))</f>
        <v>0</v>
      </c>
      <c r="BG43" s="2140">
        <f>IF(ISERROR(K43*(VLOOKUP($A43, 'E1 Categorization'!$A$32:$E$124, 5,0))), K43*0.5, K43*(VLOOKUP($A43, 'E1 Categorization'!$A$32:$E$124, 5,0)))</f>
        <v>0</v>
      </c>
      <c r="BH43" s="2140">
        <f>IF(ISERROR(L43*(VLOOKUP($A43, 'E1 Categorization'!$A$32:$E$124, 5,0))), L43*0.5, L43*(VLOOKUP($A43, 'E1 Categorization'!$A$32:$E$124, 5,0)))</f>
        <v>0</v>
      </c>
      <c r="BI43" s="2140">
        <f>IF(ISERROR(M43*(VLOOKUP($A43, 'E1 Categorization'!$A$32:$E$124, 5,0))), M43*0.5, M43*(VLOOKUP($A43, 'E1 Categorization'!$A$32:$E$124, 5,0)))</f>
        <v>0</v>
      </c>
      <c r="BJ43" s="2140">
        <f>IF(ISERROR(N43*(VLOOKUP($A43, 'E1 Categorization'!$A$32:$E$124, 5,0))), N43*0.5, N43*(VLOOKUP($A43, 'E1 Categorization'!$A$32:$E$124, 5,0)))</f>
        <v>0</v>
      </c>
      <c r="BK43" s="2140">
        <f>IF(ISERROR(O43*(VLOOKUP($A43, 'E1 Categorization'!$A$32:$E$124, 5,0))), O43*0.5, O43*(VLOOKUP($A43, 'E1 Categorization'!$A$32:$E$124, 5,0)))</f>
        <v>0</v>
      </c>
      <c r="BL43" s="2140">
        <f>IF(ISERROR(P43*(VLOOKUP($A43, 'E1 Categorization'!$A$32:$E$124, 5,0))), P43*0.5, P43*(VLOOKUP($A43, 'E1 Categorization'!$A$32:$E$124, 5,0)))</f>
        <v>0</v>
      </c>
      <c r="BM43" s="2140">
        <f>IF(ISERROR(Q43*(VLOOKUP($A43, 'E1 Categorization'!$A$32:$E$124, 5,0))), Q43*0.5, Q43*(VLOOKUP($A43, 'E1 Categorization'!$A$32:$E$124, 5,0)))</f>
        <v>0</v>
      </c>
      <c r="BN43" s="2140">
        <f>IF(ISERROR(R43*(VLOOKUP($A43, 'E1 Categorization'!$A$32:$E$124, 5,0))), R43*0.5, R43*(VLOOKUP($A43, 'E1 Categorization'!$A$32:$E$124, 5,0)))</f>
        <v>0</v>
      </c>
      <c r="BO43" s="2140">
        <f>IF(ISERROR(S43*(VLOOKUP($A43, 'E1 Categorization'!$A$32:$E$124, 5,0))), S43*0.5, S43*(VLOOKUP($A43, 'E1 Categorization'!$A$32:$E$124, 5,0)))</f>
        <v>0</v>
      </c>
      <c r="BP43" s="2140">
        <f>IF(ISERROR(T43*(VLOOKUP($A43, 'E1 Categorization'!$A$32:$E$124, 5,0))), T43*0.5, T43*(VLOOKUP($A43, 'E1 Categorization'!$A$32:$E$124, 5,0)))</f>
        <v>0</v>
      </c>
      <c r="BQ43" s="2140">
        <f>IF(ISERROR(U43*(VLOOKUP($A43, 'E1 Categorization'!$A$32:$E$124, 5,0))), U43*0.5, U43*(VLOOKUP($A43, 'E1 Categorization'!$A$32:$E$124, 5,0)))</f>
        <v>0</v>
      </c>
      <c r="BR43" s="2140">
        <f>IF(ISERROR(V43*(VLOOKUP($A43, 'E1 Categorization'!$A$32:$E$124, 5,0))), V43*0.5, V43*(VLOOKUP($A43, 'E1 Categorization'!$A$32:$E$124, 5,0)))</f>
        <v>0</v>
      </c>
      <c r="BS43" s="2140">
        <f>IF(ISERROR(W43*(VLOOKUP($A43, 'E1 Categorization'!$A$32:$E$124, 5,0))), W43*0.5, W43*(VLOOKUP($A43, 'E1 Categorization'!$A$32:$E$124, 5,0)))</f>
        <v>0</v>
      </c>
      <c r="BT43" s="2140">
        <f>IF(ISERROR(X43*(VLOOKUP($A43, 'E1 Categorization'!$A$32:$E$124, 5,0))), X43*0.5, X43*(VLOOKUP($A43, 'E1 Categorization'!$A$32:$E$124, 5,0)))</f>
        <v>0</v>
      </c>
    </row>
    <row r="44" spans="1:72" s="291" customFormat="1" ht="12.75" x14ac:dyDescent="0.2">
      <c r="A44" s="487">
        <f>'I3 TB Data'!A153:B153</f>
        <v>1908</v>
      </c>
      <c r="B44" s="488" t="str">
        <f>'I3 TB Data'!B153</f>
        <v>Buildings and Fixtures</v>
      </c>
      <c r="C44" s="489">
        <f>'I3 TB Data'!G153</f>
        <v>0</v>
      </c>
      <c r="D44" s="1857" t="str">
        <f>IF(SUM(E44:X44)&lt;&gt;C44,"No","Yes")</f>
        <v>Yes</v>
      </c>
      <c r="E44" s="1832"/>
      <c r="F44" s="1832"/>
      <c r="G44" s="1832"/>
      <c r="H44" s="1832"/>
      <c r="I44" s="1832"/>
      <c r="J44" s="1832"/>
      <c r="K44" s="1832"/>
      <c r="L44" s="1832"/>
      <c r="M44" s="1832"/>
      <c r="N44" s="1832"/>
      <c r="O44" s="1832"/>
      <c r="P44" s="1832"/>
      <c r="Q44" s="1832"/>
      <c r="R44" s="1832"/>
      <c r="S44" s="1832"/>
      <c r="T44" s="1832"/>
      <c r="U44" s="1832"/>
      <c r="V44" s="1832"/>
      <c r="W44" s="1832"/>
      <c r="X44" s="1832"/>
      <c r="AA44" s="487">
        <f t="shared" si="23"/>
        <v>1908</v>
      </c>
      <c r="AB44" s="488" t="str">
        <f t="shared" si="24"/>
        <v>Buildings and Fixtures</v>
      </c>
      <c r="AC44" s="2140">
        <f>IF(ISERROR(E44*(1-VLOOKUP($A44, 'E1 Categorization'!$A$32:$E$124, 5,0))), E44*0.5, E44*(1-VLOOKUP($A44, 'E1 Categorization'!$A$32:$E$124, 5,0)))</f>
        <v>0</v>
      </c>
      <c r="AD44" s="2140">
        <f>IF(ISERROR(F44*(1-VLOOKUP($A44, 'E1 Categorization'!$A$32:$E$124, 5,0))), F44*0.5, F44*(1-VLOOKUP($A44, 'E1 Categorization'!$A$32:$E$124, 5,0)))</f>
        <v>0</v>
      </c>
      <c r="AE44" s="2140">
        <f>IF(ISERROR(G44*(1-VLOOKUP($A44, 'E1 Categorization'!$A$32:$E$124, 5,0))), G44*0.5, G44*(1-VLOOKUP($A44, 'E1 Categorization'!$A$32:$E$124, 5,0)))</f>
        <v>0</v>
      </c>
      <c r="AF44" s="2140">
        <f>IF(ISERROR(H44*(1-VLOOKUP($A44, 'E1 Categorization'!$A$32:$E$124, 5,0))), H44*0.5, H44*(1-VLOOKUP($A44, 'E1 Categorization'!$A$32:$E$124, 5,0)))</f>
        <v>0</v>
      </c>
      <c r="AG44" s="2140">
        <f>IF(ISERROR(I44*(1-VLOOKUP($A44, 'E1 Categorization'!$A$32:$E$124, 5,0))), I44*0.5, I44*(1-VLOOKUP($A44, 'E1 Categorization'!$A$32:$E$124, 5,0)))</f>
        <v>0</v>
      </c>
      <c r="AH44" s="2140">
        <f>IF(ISERROR(J44*(1-VLOOKUP($A44, 'E1 Categorization'!$A$32:$E$124, 5,0))), J44*0.5, J44*(1-VLOOKUP($A44, 'E1 Categorization'!$A$32:$E$124, 5,0)))</f>
        <v>0</v>
      </c>
      <c r="AI44" s="2140">
        <f>IF(ISERROR(K44*(1-VLOOKUP($A44, 'E1 Categorization'!$A$32:$E$124, 5,0))), K44*0.5, K44*(1-VLOOKUP($A44, 'E1 Categorization'!$A$32:$E$124, 5,0)))</f>
        <v>0</v>
      </c>
      <c r="AJ44" s="2140">
        <f>IF(ISERROR(L44*(1-VLOOKUP($A44, 'E1 Categorization'!$A$32:$E$124, 5,0))), L44*0.5, L44*(1-VLOOKUP($A44, 'E1 Categorization'!$A$32:$E$124, 5,0)))</f>
        <v>0</v>
      </c>
      <c r="AK44" s="2140">
        <f>IF(ISERROR(M44*(1-VLOOKUP($A44, 'E1 Categorization'!$A$32:$E$124, 5,0))), M44*0.5, M44*(1-VLOOKUP($A44, 'E1 Categorization'!$A$32:$E$124, 5,0)))</f>
        <v>0</v>
      </c>
      <c r="AL44" s="2140">
        <f>IF(ISERROR(N44*(1-VLOOKUP($A44, 'E1 Categorization'!$A$32:$E$124, 5,0))), N44*0.5, N44*(1-VLOOKUP($A44, 'E1 Categorization'!$A$32:$E$124, 5,0)))</f>
        <v>0</v>
      </c>
      <c r="AM44" s="2140">
        <f>IF(ISERROR(O44*(1-VLOOKUP($A44, 'E1 Categorization'!$A$32:$E$124, 5,0))), O44*0.5, O44*(1-VLOOKUP($A44, 'E1 Categorization'!$A$32:$E$124, 5,0)))</f>
        <v>0</v>
      </c>
      <c r="AN44" s="2140">
        <f>IF(ISERROR(P44*(1-VLOOKUP($A44, 'E1 Categorization'!$A$32:$E$124, 5,0))), P44*0.5, P44*(1-VLOOKUP($A44, 'E1 Categorization'!$A$32:$E$124, 5,0)))</f>
        <v>0</v>
      </c>
      <c r="AO44" s="2140">
        <f>IF(ISERROR(Q44*(1-VLOOKUP($A44, 'E1 Categorization'!$A$32:$E$124, 5,0))), Q44*0.5, Q44*(1-VLOOKUP($A44, 'E1 Categorization'!$A$32:$E$124, 5,0)))</f>
        <v>0</v>
      </c>
      <c r="AP44" s="2140">
        <f>IF(ISERROR(R44*(1-VLOOKUP($A44, 'E1 Categorization'!$A$32:$E$124, 5,0))), R44*0.5, R44*(1-VLOOKUP($A44, 'E1 Categorization'!$A$32:$E$124, 5,0)))</f>
        <v>0</v>
      </c>
      <c r="AQ44" s="2140">
        <f>IF(ISERROR(S44*(1-VLOOKUP($A44, 'E1 Categorization'!$A$32:$E$124, 5,0))), S44*0.5, S44*(1-VLOOKUP($A44, 'E1 Categorization'!$A$32:$E$124, 5,0)))</f>
        <v>0</v>
      </c>
      <c r="AR44" s="2140">
        <f>IF(ISERROR(T44*(1-VLOOKUP($A44, 'E1 Categorization'!$A$32:$E$124, 5,0))), T44*0.5, T44*(1-VLOOKUP($A44, 'E1 Categorization'!$A$32:$E$124, 5,0)))</f>
        <v>0</v>
      </c>
      <c r="AS44" s="2140">
        <f>IF(ISERROR(U44*(1-VLOOKUP($A44, 'E1 Categorization'!$A$32:$E$124, 5,0))), U44*0.5, U44*(1-VLOOKUP($A44, 'E1 Categorization'!$A$32:$E$124, 5,0)))</f>
        <v>0</v>
      </c>
      <c r="AT44" s="2140">
        <f>IF(ISERROR(V44*(1-VLOOKUP($A44, 'E1 Categorization'!$A$32:$E$124, 5,0))), V44*0.5, V44*(1-VLOOKUP($A44, 'E1 Categorization'!$A$32:$E$124, 5,0)))</f>
        <v>0</v>
      </c>
      <c r="AU44" s="2140">
        <f>IF(ISERROR(W44*(1-VLOOKUP($A44, 'E1 Categorization'!$A$32:$E$124, 5,0))), W44*0.5, W44*(1-VLOOKUP($A44, 'E1 Categorization'!$A$32:$E$124, 5,0)))</f>
        <v>0</v>
      </c>
      <c r="AV44" s="2140">
        <f>IF(ISERROR(X44*(1-VLOOKUP($A44, 'E1 Categorization'!$A$32:$E$124, 5,0))), X44*0.5, X44*(1-VLOOKUP($A44, 'E1 Categorization'!$A$32:$E$124, 5,0)))</f>
        <v>0</v>
      </c>
      <c r="AW44" s="1886"/>
      <c r="AX44" s="1886"/>
      <c r="AY44" s="487">
        <f t="shared" si="25"/>
        <v>1908</v>
      </c>
      <c r="AZ44" s="488" t="str">
        <f t="shared" si="26"/>
        <v>Buildings and Fixtures</v>
      </c>
      <c r="BA44" s="2140">
        <f>IF(ISERROR(E44*(VLOOKUP($A44, 'E1 Categorization'!$A$32:$E$124, 5,0))), E44*0.5, E44*(VLOOKUP($A44, 'E1 Categorization'!$A$32:$E$124, 5,0)))</f>
        <v>0</v>
      </c>
      <c r="BB44" s="2140">
        <f>IF(ISERROR(F44*(VLOOKUP($A44, 'E1 Categorization'!$A$32:$E$124, 5,0))), F44*0.5, F44*(VLOOKUP($A44, 'E1 Categorization'!$A$32:$E$124, 5,0)))</f>
        <v>0</v>
      </c>
      <c r="BC44" s="2140">
        <f>IF(ISERROR(G44*(VLOOKUP($A44, 'E1 Categorization'!$A$32:$E$124, 5,0))), G44*0.5, G44*(VLOOKUP($A44, 'E1 Categorization'!$A$32:$E$124, 5,0)))</f>
        <v>0</v>
      </c>
      <c r="BD44" s="2140">
        <f>IF(ISERROR(H44*(VLOOKUP($A44, 'E1 Categorization'!$A$32:$E$124, 5,0))), H44*0.5, H44*(VLOOKUP($A44, 'E1 Categorization'!$A$32:$E$124, 5,0)))</f>
        <v>0</v>
      </c>
      <c r="BE44" s="2140">
        <f>IF(ISERROR(I44*(VLOOKUP($A44, 'E1 Categorization'!$A$32:$E$124, 5,0))), I44*0.5, I44*(VLOOKUP($A44, 'E1 Categorization'!$A$32:$E$124, 5,0)))</f>
        <v>0</v>
      </c>
      <c r="BF44" s="2140">
        <f>IF(ISERROR(J44*(VLOOKUP($A44, 'E1 Categorization'!$A$32:$E$124, 5,0))), J44*0.5, J44*(VLOOKUP($A44, 'E1 Categorization'!$A$32:$E$124, 5,0)))</f>
        <v>0</v>
      </c>
      <c r="BG44" s="2140">
        <f>IF(ISERROR(K44*(VLOOKUP($A44, 'E1 Categorization'!$A$32:$E$124, 5,0))), K44*0.5, K44*(VLOOKUP($A44, 'E1 Categorization'!$A$32:$E$124, 5,0)))</f>
        <v>0</v>
      </c>
      <c r="BH44" s="2140">
        <f>IF(ISERROR(L44*(VLOOKUP($A44, 'E1 Categorization'!$A$32:$E$124, 5,0))), L44*0.5, L44*(VLOOKUP($A44, 'E1 Categorization'!$A$32:$E$124, 5,0)))</f>
        <v>0</v>
      </c>
      <c r="BI44" s="2140">
        <f>IF(ISERROR(M44*(VLOOKUP($A44, 'E1 Categorization'!$A$32:$E$124, 5,0))), M44*0.5, M44*(VLOOKUP($A44, 'E1 Categorization'!$A$32:$E$124, 5,0)))</f>
        <v>0</v>
      </c>
      <c r="BJ44" s="2140">
        <f>IF(ISERROR(N44*(VLOOKUP($A44, 'E1 Categorization'!$A$32:$E$124, 5,0))), N44*0.5, N44*(VLOOKUP($A44, 'E1 Categorization'!$A$32:$E$124, 5,0)))</f>
        <v>0</v>
      </c>
      <c r="BK44" s="2140">
        <f>IF(ISERROR(O44*(VLOOKUP($A44, 'E1 Categorization'!$A$32:$E$124, 5,0))), O44*0.5, O44*(VLOOKUP($A44, 'E1 Categorization'!$A$32:$E$124, 5,0)))</f>
        <v>0</v>
      </c>
      <c r="BL44" s="2140">
        <f>IF(ISERROR(P44*(VLOOKUP($A44, 'E1 Categorization'!$A$32:$E$124, 5,0))), P44*0.5, P44*(VLOOKUP($A44, 'E1 Categorization'!$A$32:$E$124, 5,0)))</f>
        <v>0</v>
      </c>
      <c r="BM44" s="2140">
        <f>IF(ISERROR(Q44*(VLOOKUP($A44, 'E1 Categorization'!$A$32:$E$124, 5,0))), Q44*0.5, Q44*(VLOOKUP($A44, 'E1 Categorization'!$A$32:$E$124, 5,0)))</f>
        <v>0</v>
      </c>
      <c r="BN44" s="2140">
        <f>IF(ISERROR(R44*(VLOOKUP($A44, 'E1 Categorization'!$A$32:$E$124, 5,0))), R44*0.5, R44*(VLOOKUP($A44, 'E1 Categorization'!$A$32:$E$124, 5,0)))</f>
        <v>0</v>
      </c>
      <c r="BO44" s="2140">
        <f>IF(ISERROR(S44*(VLOOKUP($A44, 'E1 Categorization'!$A$32:$E$124, 5,0))), S44*0.5, S44*(VLOOKUP($A44, 'E1 Categorization'!$A$32:$E$124, 5,0)))</f>
        <v>0</v>
      </c>
      <c r="BP44" s="2140">
        <f>IF(ISERROR(T44*(VLOOKUP($A44, 'E1 Categorization'!$A$32:$E$124, 5,0))), T44*0.5, T44*(VLOOKUP($A44, 'E1 Categorization'!$A$32:$E$124, 5,0)))</f>
        <v>0</v>
      </c>
      <c r="BQ44" s="2140">
        <f>IF(ISERROR(U44*(VLOOKUP($A44, 'E1 Categorization'!$A$32:$E$124, 5,0))), U44*0.5, U44*(VLOOKUP($A44, 'E1 Categorization'!$A$32:$E$124, 5,0)))</f>
        <v>0</v>
      </c>
      <c r="BR44" s="2140">
        <f>IF(ISERROR(V44*(VLOOKUP($A44, 'E1 Categorization'!$A$32:$E$124, 5,0))), V44*0.5, V44*(VLOOKUP($A44, 'E1 Categorization'!$A$32:$E$124, 5,0)))</f>
        <v>0</v>
      </c>
      <c r="BS44" s="2140">
        <f>IF(ISERROR(W44*(VLOOKUP($A44, 'E1 Categorization'!$A$32:$E$124, 5,0))), W44*0.5, W44*(VLOOKUP($A44, 'E1 Categorization'!$A$32:$E$124, 5,0)))</f>
        <v>0</v>
      </c>
      <c r="BT44" s="2140">
        <f>IF(ISERROR(X44*(VLOOKUP($A44, 'E1 Categorization'!$A$32:$E$124, 5,0))), X44*0.5, X44*(VLOOKUP($A44, 'E1 Categorization'!$A$32:$E$124, 5,0)))</f>
        <v>0</v>
      </c>
    </row>
    <row r="45" spans="1:72" s="291" customFormat="1" ht="12.75" x14ac:dyDescent="0.2">
      <c r="A45" s="487">
        <f>'I3 TB Data'!A154:B154</f>
        <v>1910</v>
      </c>
      <c r="B45" s="488" t="str">
        <f>'I3 TB Data'!B154</f>
        <v>Leasehold Improvements</v>
      </c>
      <c r="C45" s="489">
        <f>'I3 TB Data'!G154</f>
        <v>0</v>
      </c>
      <c r="D45" s="1857" t="str">
        <f t="shared" si="22"/>
        <v>Yes</v>
      </c>
      <c r="E45" s="1832"/>
      <c r="F45" s="1832"/>
      <c r="G45" s="1832"/>
      <c r="H45" s="1832"/>
      <c r="I45" s="1832"/>
      <c r="J45" s="1832"/>
      <c r="K45" s="1832"/>
      <c r="L45" s="1832"/>
      <c r="M45" s="1832"/>
      <c r="N45" s="1832"/>
      <c r="O45" s="1832"/>
      <c r="P45" s="1832"/>
      <c r="Q45" s="1832"/>
      <c r="R45" s="1832"/>
      <c r="S45" s="1832"/>
      <c r="T45" s="1832"/>
      <c r="U45" s="1832"/>
      <c r="V45" s="1832"/>
      <c r="W45" s="1832"/>
      <c r="X45" s="1832"/>
      <c r="AA45" s="487">
        <f t="shared" si="23"/>
        <v>1910</v>
      </c>
      <c r="AB45" s="488" t="str">
        <f t="shared" si="24"/>
        <v>Leasehold Improvements</v>
      </c>
      <c r="AC45" s="2140">
        <f>IF(ISERROR(E45*(1-VLOOKUP($A45, 'E1 Categorization'!$A$32:$E$124, 5,0))), E45*0.5, E45*(1-VLOOKUP($A45, 'E1 Categorization'!$A$32:$E$124, 5,0)))</f>
        <v>0</v>
      </c>
      <c r="AD45" s="2140">
        <f>IF(ISERROR(F45*(1-VLOOKUP($A45, 'E1 Categorization'!$A$32:$E$124, 5,0))), F45*0.5, F45*(1-VLOOKUP($A45, 'E1 Categorization'!$A$32:$E$124, 5,0)))</f>
        <v>0</v>
      </c>
      <c r="AE45" s="2140">
        <f>IF(ISERROR(G45*(1-VLOOKUP($A45, 'E1 Categorization'!$A$32:$E$124, 5,0))), G45*0.5, G45*(1-VLOOKUP($A45, 'E1 Categorization'!$A$32:$E$124, 5,0)))</f>
        <v>0</v>
      </c>
      <c r="AF45" s="2140">
        <f>IF(ISERROR(H45*(1-VLOOKUP($A45, 'E1 Categorization'!$A$32:$E$124, 5,0))), H45*0.5, H45*(1-VLOOKUP($A45, 'E1 Categorization'!$A$32:$E$124, 5,0)))</f>
        <v>0</v>
      </c>
      <c r="AG45" s="2140">
        <f>IF(ISERROR(I45*(1-VLOOKUP($A45, 'E1 Categorization'!$A$32:$E$124, 5,0))), I45*0.5, I45*(1-VLOOKUP($A45, 'E1 Categorization'!$A$32:$E$124, 5,0)))</f>
        <v>0</v>
      </c>
      <c r="AH45" s="2140">
        <f>IF(ISERROR(J45*(1-VLOOKUP($A45, 'E1 Categorization'!$A$32:$E$124, 5,0))), J45*0.5, J45*(1-VLOOKUP($A45, 'E1 Categorization'!$A$32:$E$124, 5,0)))</f>
        <v>0</v>
      </c>
      <c r="AI45" s="2140">
        <f>IF(ISERROR(K45*(1-VLOOKUP($A45, 'E1 Categorization'!$A$32:$E$124, 5,0))), K45*0.5, K45*(1-VLOOKUP($A45, 'E1 Categorization'!$A$32:$E$124, 5,0)))</f>
        <v>0</v>
      </c>
      <c r="AJ45" s="2140">
        <f>IF(ISERROR(L45*(1-VLOOKUP($A45, 'E1 Categorization'!$A$32:$E$124, 5,0))), L45*0.5, L45*(1-VLOOKUP($A45, 'E1 Categorization'!$A$32:$E$124, 5,0)))</f>
        <v>0</v>
      </c>
      <c r="AK45" s="2140">
        <f>IF(ISERROR(M45*(1-VLOOKUP($A45, 'E1 Categorization'!$A$32:$E$124, 5,0))), M45*0.5, M45*(1-VLOOKUP($A45, 'E1 Categorization'!$A$32:$E$124, 5,0)))</f>
        <v>0</v>
      </c>
      <c r="AL45" s="2140">
        <f>IF(ISERROR(N45*(1-VLOOKUP($A45, 'E1 Categorization'!$A$32:$E$124, 5,0))), N45*0.5, N45*(1-VLOOKUP($A45, 'E1 Categorization'!$A$32:$E$124, 5,0)))</f>
        <v>0</v>
      </c>
      <c r="AM45" s="2140">
        <f>IF(ISERROR(O45*(1-VLOOKUP($A45, 'E1 Categorization'!$A$32:$E$124, 5,0))), O45*0.5, O45*(1-VLOOKUP($A45, 'E1 Categorization'!$A$32:$E$124, 5,0)))</f>
        <v>0</v>
      </c>
      <c r="AN45" s="2140">
        <f>IF(ISERROR(P45*(1-VLOOKUP($A45, 'E1 Categorization'!$A$32:$E$124, 5,0))), P45*0.5, P45*(1-VLOOKUP($A45, 'E1 Categorization'!$A$32:$E$124, 5,0)))</f>
        <v>0</v>
      </c>
      <c r="AO45" s="2140">
        <f>IF(ISERROR(Q45*(1-VLOOKUP($A45, 'E1 Categorization'!$A$32:$E$124, 5,0))), Q45*0.5, Q45*(1-VLOOKUP($A45, 'E1 Categorization'!$A$32:$E$124, 5,0)))</f>
        <v>0</v>
      </c>
      <c r="AP45" s="2140">
        <f>IF(ISERROR(R45*(1-VLOOKUP($A45, 'E1 Categorization'!$A$32:$E$124, 5,0))), R45*0.5, R45*(1-VLOOKUP($A45, 'E1 Categorization'!$A$32:$E$124, 5,0)))</f>
        <v>0</v>
      </c>
      <c r="AQ45" s="2140">
        <f>IF(ISERROR(S45*(1-VLOOKUP($A45, 'E1 Categorization'!$A$32:$E$124, 5,0))), S45*0.5, S45*(1-VLOOKUP($A45, 'E1 Categorization'!$A$32:$E$124, 5,0)))</f>
        <v>0</v>
      </c>
      <c r="AR45" s="2140">
        <f>IF(ISERROR(T45*(1-VLOOKUP($A45, 'E1 Categorization'!$A$32:$E$124, 5,0))), T45*0.5, T45*(1-VLOOKUP($A45, 'E1 Categorization'!$A$32:$E$124, 5,0)))</f>
        <v>0</v>
      </c>
      <c r="AS45" s="2140">
        <f>IF(ISERROR(U45*(1-VLOOKUP($A45, 'E1 Categorization'!$A$32:$E$124, 5,0))), U45*0.5, U45*(1-VLOOKUP($A45, 'E1 Categorization'!$A$32:$E$124, 5,0)))</f>
        <v>0</v>
      </c>
      <c r="AT45" s="2140">
        <f>IF(ISERROR(V45*(1-VLOOKUP($A45, 'E1 Categorization'!$A$32:$E$124, 5,0))), V45*0.5, V45*(1-VLOOKUP($A45, 'E1 Categorization'!$A$32:$E$124, 5,0)))</f>
        <v>0</v>
      </c>
      <c r="AU45" s="2140">
        <f>IF(ISERROR(W45*(1-VLOOKUP($A45, 'E1 Categorization'!$A$32:$E$124, 5,0))), W45*0.5, W45*(1-VLOOKUP($A45, 'E1 Categorization'!$A$32:$E$124, 5,0)))</f>
        <v>0</v>
      </c>
      <c r="AV45" s="2140">
        <f>IF(ISERROR(X45*(1-VLOOKUP($A45, 'E1 Categorization'!$A$32:$E$124, 5,0))), X45*0.5, X45*(1-VLOOKUP($A45, 'E1 Categorization'!$A$32:$E$124, 5,0)))</f>
        <v>0</v>
      </c>
      <c r="AW45" s="1886"/>
      <c r="AX45" s="1886"/>
      <c r="AY45" s="487">
        <f t="shared" si="25"/>
        <v>1910</v>
      </c>
      <c r="AZ45" s="488" t="str">
        <f t="shared" si="26"/>
        <v>Leasehold Improvements</v>
      </c>
      <c r="BA45" s="2140">
        <f>IF(ISERROR(E45*(VLOOKUP($A45, 'E1 Categorization'!$A$32:$E$124, 5,0))), E45*0.5, E45*(VLOOKUP($A45, 'E1 Categorization'!$A$32:$E$124, 5,0)))</f>
        <v>0</v>
      </c>
      <c r="BB45" s="2140">
        <f>IF(ISERROR(F45*(VLOOKUP($A45, 'E1 Categorization'!$A$32:$E$124, 5,0))), F45*0.5, F45*(VLOOKUP($A45, 'E1 Categorization'!$A$32:$E$124, 5,0)))</f>
        <v>0</v>
      </c>
      <c r="BC45" s="2140">
        <f>IF(ISERROR(G45*(VLOOKUP($A45, 'E1 Categorization'!$A$32:$E$124, 5,0))), G45*0.5, G45*(VLOOKUP($A45, 'E1 Categorization'!$A$32:$E$124, 5,0)))</f>
        <v>0</v>
      </c>
      <c r="BD45" s="2140">
        <f>IF(ISERROR(H45*(VLOOKUP($A45, 'E1 Categorization'!$A$32:$E$124, 5,0))), H45*0.5, H45*(VLOOKUP($A45, 'E1 Categorization'!$A$32:$E$124, 5,0)))</f>
        <v>0</v>
      </c>
      <c r="BE45" s="2140">
        <f>IF(ISERROR(I45*(VLOOKUP($A45, 'E1 Categorization'!$A$32:$E$124, 5,0))), I45*0.5, I45*(VLOOKUP($A45, 'E1 Categorization'!$A$32:$E$124, 5,0)))</f>
        <v>0</v>
      </c>
      <c r="BF45" s="2140">
        <f>IF(ISERROR(J45*(VLOOKUP($A45, 'E1 Categorization'!$A$32:$E$124, 5,0))), J45*0.5, J45*(VLOOKUP($A45, 'E1 Categorization'!$A$32:$E$124, 5,0)))</f>
        <v>0</v>
      </c>
      <c r="BG45" s="2140">
        <f>IF(ISERROR(K45*(VLOOKUP($A45, 'E1 Categorization'!$A$32:$E$124, 5,0))), K45*0.5, K45*(VLOOKUP($A45, 'E1 Categorization'!$A$32:$E$124, 5,0)))</f>
        <v>0</v>
      </c>
      <c r="BH45" s="2140">
        <f>IF(ISERROR(L45*(VLOOKUP($A45, 'E1 Categorization'!$A$32:$E$124, 5,0))), L45*0.5, L45*(VLOOKUP($A45, 'E1 Categorization'!$A$32:$E$124, 5,0)))</f>
        <v>0</v>
      </c>
      <c r="BI45" s="2140">
        <f>IF(ISERROR(M45*(VLOOKUP($A45, 'E1 Categorization'!$A$32:$E$124, 5,0))), M45*0.5, M45*(VLOOKUP($A45, 'E1 Categorization'!$A$32:$E$124, 5,0)))</f>
        <v>0</v>
      </c>
      <c r="BJ45" s="2140">
        <f>IF(ISERROR(N45*(VLOOKUP($A45, 'E1 Categorization'!$A$32:$E$124, 5,0))), N45*0.5, N45*(VLOOKUP($A45, 'E1 Categorization'!$A$32:$E$124, 5,0)))</f>
        <v>0</v>
      </c>
      <c r="BK45" s="2140">
        <f>IF(ISERROR(O45*(VLOOKUP($A45, 'E1 Categorization'!$A$32:$E$124, 5,0))), O45*0.5, O45*(VLOOKUP($A45, 'E1 Categorization'!$A$32:$E$124, 5,0)))</f>
        <v>0</v>
      </c>
      <c r="BL45" s="2140">
        <f>IF(ISERROR(P45*(VLOOKUP($A45, 'E1 Categorization'!$A$32:$E$124, 5,0))), P45*0.5, P45*(VLOOKUP($A45, 'E1 Categorization'!$A$32:$E$124, 5,0)))</f>
        <v>0</v>
      </c>
      <c r="BM45" s="2140">
        <f>IF(ISERROR(Q45*(VLOOKUP($A45, 'E1 Categorization'!$A$32:$E$124, 5,0))), Q45*0.5, Q45*(VLOOKUP($A45, 'E1 Categorization'!$A$32:$E$124, 5,0)))</f>
        <v>0</v>
      </c>
      <c r="BN45" s="2140">
        <f>IF(ISERROR(R45*(VLOOKUP($A45, 'E1 Categorization'!$A$32:$E$124, 5,0))), R45*0.5, R45*(VLOOKUP($A45, 'E1 Categorization'!$A$32:$E$124, 5,0)))</f>
        <v>0</v>
      </c>
      <c r="BO45" s="2140">
        <f>IF(ISERROR(S45*(VLOOKUP($A45, 'E1 Categorization'!$A$32:$E$124, 5,0))), S45*0.5, S45*(VLOOKUP($A45, 'E1 Categorization'!$A$32:$E$124, 5,0)))</f>
        <v>0</v>
      </c>
      <c r="BP45" s="2140">
        <f>IF(ISERROR(T45*(VLOOKUP($A45, 'E1 Categorization'!$A$32:$E$124, 5,0))), T45*0.5, T45*(VLOOKUP($A45, 'E1 Categorization'!$A$32:$E$124, 5,0)))</f>
        <v>0</v>
      </c>
      <c r="BQ45" s="2140">
        <f>IF(ISERROR(U45*(VLOOKUP($A45, 'E1 Categorization'!$A$32:$E$124, 5,0))), U45*0.5, U45*(VLOOKUP($A45, 'E1 Categorization'!$A$32:$E$124, 5,0)))</f>
        <v>0</v>
      </c>
      <c r="BR45" s="2140">
        <f>IF(ISERROR(V45*(VLOOKUP($A45, 'E1 Categorization'!$A$32:$E$124, 5,0))), V45*0.5, V45*(VLOOKUP($A45, 'E1 Categorization'!$A$32:$E$124, 5,0)))</f>
        <v>0</v>
      </c>
      <c r="BS45" s="2140">
        <f>IF(ISERROR(W45*(VLOOKUP($A45, 'E1 Categorization'!$A$32:$E$124, 5,0))), W45*0.5, W45*(VLOOKUP($A45, 'E1 Categorization'!$A$32:$E$124, 5,0)))</f>
        <v>0</v>
      </c>
      <c r="BT45" s="2140">
        <f>IF(ISERROR(X45*(VLOOKUP($A45, 'E1 Categorization'!$A$32:$E$124, 5,0))), X45*0.5, X45*(VLOOKUP($A45, 'E1 Categorization'!$A$32:$E$124, 5,0)))</f>
        <v>0</v>
      </c>
    </row>
    <row r="46" spans="1:72" s="291" customFormat="1" ht="12.75" x14ac:dyDescent="0.2">
      <c r="A46" s="487">
        <f>'I3 TB Data'!A155:B155</f>
        <v>1915</v>
      </c>
      <c r="B46" s="488" t="str">
        <f>'I3 TB Data'!B155</f>
        <v>Office Furniture and Equipment</v>
      </c>
      <c r="C46" s="489">
        <f>'I3 TB Data'!G155</f>
        <v>0</v>
      </c>
      <c r="D46" s="1857" t="str">
        <f t="shared" si="22"/>
        <v>Yes</v>
      </c>
      <c r="E46" s="1832"/>
      <c r="F46" s="1832"/>
      <c r="G46" s="1832"/>
      <c r="H46" s="1832"/>
      <c r="I46" s="1832"/>
      <c r="J46" s="1832"/>
      <c r="K46" s="1832"/>
      <c r="L46" s="1832"/>
      <c r="M46" s="1832"/>
      <c r="N46" s="1832"/>
      <c r="O46" s="1832"/>
      <c r="P46" s="1832"/>
      <c r="Q46" s="1832"/>
      <c r="R46" s="1832"/>
      <c r="S46" s="1832"/>
      <c r="T46" s="1832"/>
      <c r="U46" s="1832"/>
      <c r="V46" s="1832"/>
      <c r="W46" s="1832"/>
      <c r="X46" s="1832"/>
      <c r="AA46" s="487">
        <f t="shared" si="23"/>
        <v>1915</v>
      </c>
      <c r="AB46" s="488" t="str">
        <f t="shared" si="24"/>
        <v>Office Furniture and Equipment</v>
      </c>
      <c r="AC46" s="2140">
        <f>IF(ISERROR(E46*(1-VLOOKUP($A46, 'E1 Categorization'!$A$32:$E$124, 5,0))), E46*0.5, E46*(1-VLOOKUP($A46, 'E1 Categorization'!$A$32:$E$124, 5,0)))</f>
        <v>0</v>
      </c>
      <c r="AD46" s="2140">
        <f>IF(ISERROR(F46*(1-VLOOKUP($A46, 'E1 Categorization'!$A$32:$E$124, 5,0))), F46*0.5, F46*(1-VLOOKUP($A46, 'E1 Categorization'!$A$32:$E$124, 5,0)))</f>
        <v>0</v>
      </c>
      <c r="AE46" s="2140">
        <f>IF(ISERROR(G46*(1-VLOOKUP($A46, 'E1 Categorization'!$A$32:$E$124, 5,0))), G46*0.5, G46*(1-VLOOKUP($A46, 'E1 Categorization'!$A$32:$E$124, 5,0)))</f>
        <v>0</v>
      </c>
      <c r="AF46" s="2140">
        <f>IF(ISERROR(H46*(1-VLOOKUP($A46, 'E1 Categorization'!$A$32:$E$124, 5,0))), H46*0.5, H46*(1-VLOOKUP($A46, 'E1 Categorization'!$A$32:$E$124, 5,0)))</f>
        <v>0</v>
      </c>
      <c r="AG46" s="2140">
        <f>IF(ISERROR(I46*(1-VLOOKUP($A46, 'E1 Categorization'!$A$32:$E$124, 5,0))), I46*0.5, I46*(1-VLOOKUP($A46, 'E1 Categorization'!$A$32:$E$124, 5,0)))</f>
        <v>0</v>
      </c>
      <c r="AH46" s="2140">
        <f>IF(ISERROR(J46*(1-VLOOKUP($A46, 'E1 Categorization'!$A$32:$E$124, 5,0))), J46*0.5, J46*(1-VLOOKUP($A46, 'E1 Categorization'!$A$32:$E$124, 5,0)))</f>
        <v>0</v>
      </c>
      <c r="AI46" s="2140">
        <f>IF(ISERROR(K46*(1-VLOOKUP($A46, 'E1 Categorization'!$A$32:$E$124, 5,0))), K46*0.5, K46*(1-VLOOKUP($A46, 'E1 Categorization'!$A$32:$E$124, 5,0)))</f>
        <v>0</v>
      </c>
      <c r="AJ46" s="2140">
        <f>IF(ISERROR(L46*(1-VLOOKUP($A46, 'E1 Categorization'!$A$32:$E$124, 5,0))), L46*0.5, L46*(1-VLOOKUP($A46, 'E1 Categorization'!$A$32:$E$124, 5,0)))</f>
        <v>0</v>
      </c>
      <c r="AK46" s="2140">
        <f>IF(ISERROR(M46*(1-VLOOKUP($A46, 'E1 Categorization'!$A$32:$E$124, 5,0))), M46*0.5, M46*(1-VLOOKUP($A46, 'E1 Categorization'!$A$32:$E$124, 5,0)))</f>
        <v>0</v>
      </c>
      <c r="AL46" s="2140">
        <f>IF(ISERROR(N46*(1-VLOOKUP($A46, 'E1 Categorization'!$A$32:$E$124, 5,0))), N46*0.5, N46*(1-VLOOKUP($A46, 'E1 Categorization'!$A$32:$E$124, 5,0)))</f>
        <v>0</v>
      </c>
      <c r="AM46" s="2140">
        <f>IF(ISERROR(O46*(1-VLOOKUP($A46, 'E1 Categorization'!$A$32:$E$124, 5,0))), O46*0.5, O46*(1-VLOOKUP($A46, 'E1 Categorization'!$A$32:$E$124, 5,0)))</f>
        <v>0</v>
      </c>
      <c r="AN46" s="2140">
        <f>IF(ISERROR(P46*(1-VLOOKUP($A46, 'E1 Categorization'!$A$32:$E$124, 5,0))), P46*0.5, P46*(1-VLOOKUP($A46, 'E1 Categorization'!$A$32:$E$124, 5,0)))</f>
        <v>0</v>
      </c>
      <c r="AO46" s="2140">
        <f>IF(ISERROR(Q46*(1-VLOOKUP($A46, 'E1 Categorization'!$A$32:$E$124, 5,0))), Q46*0.5, Q46*(1-VLOOKUP($A46, 'E1 Categorization'!$A$32:$E$124, 5,0)))</f>
        <v>0</v>
      </c>
      <c r="AP46" s="2140">
        <f>IF(ISERROR(R46*(1-VLOOKUP($A46, 'E1 Categorization'!$A$32:$E$124, 5,0))), R46*0.5, R46*(1-VLOOKUP($A46, 'E1 Categorization'!$A$32:$E$124, 5,0)))</f>
        <v>0</v>
      </c>
      <c r="AQ46" s="2140">
        <f>IF(ISERROR(S46*(1-VLOOKUP($A46, 'E1 Categorization'!$A$32:$E$124, 5,0))), S46*0.5, S46*(1-VLOOKUP($A46, 'E1 Categorization'!$A$32:$E$124, 5,0)))</f>
        <v>0</v>
      </c>
      <c r="AR46" s="2140">
        <f>IF(ISERROR(T46*(1-VLOOKUP($A46, 'E1 Categorization'!$A$32:$E$124, 5,0))), T46*0.5, T46*(1-VLOOKUP($A46, 'E1 Categorization'!$A$32:$E$124, 5,0)))</f>
        <v>0</v>
      </c>
      <c r="AS46" s="2140">
        <f>IF(ISERROR(U46*(1-VLOOKUP($A46, 'E1 Categorization'!$A$32:$E$124, 5,0))), U46*0.5, U46*(1-VLOOKUP($A46, 'E1 Categorization'!$A$32:$E$124, 5,0)))</f>
        <v>0</v>
      </c>
      <c r="AT46" s="2140">
        <f>IF(ISERROR(V46*(1-VLOOKUP($A46, 'E1 Categorization'!$A$32:$E$124, 5,0))), V46*0.5, V46*(1-VLOOKUP($A46, 'E1 Categorization'!$A$32:$E$124, 5,0)))</f>
        <v>0</v>
      </c>
      <c r="AU46" s="2140">
        <f>IF(ISERROR(W46*(1-VLOOKUP($A46, 'E1 Categorization'!$A$32:$E$124, 5,0))), W46*0.5, W46*(1-VLOOKUP($A46, 'E1 Categorization'!$A$32:$E$124, 5,0)))</f>
        <v>0</v>
      </c>
      <c r="AV46" s="2140">
        <f>IF(ISERROR(X46*(1-VLOOKUP($A46, 'E1 Categorization'!$A$32:$E$124, 5,0))), X46*0.5, X46*(1-VLOOKUP($A46, 'E1 Categorization'!$A$32:$E$124, 5,0)))</f>
        <v>0</v>
      </c>
      <c r="AW46" s="1886"/>
      <c r="AX46" s="1886"/>
      <c r="AY46" s="487">
        <f t="shared" si="25"/>
        <v>1915</v>
      </c>
      <c r="AZ46" s="488" t="str">
        <f t="shared" si="26"/>
        <v>Office Furniture and Equipment</v>
      </c>
      <c r="BA46" s="2140">
        <f>IF(ISERROR(E46*(VLOOKUP($A46, 'E1 Categorization'!$A$32:$E$124, 5,0))), E46*0.5, E46*(VLOOKUP($A46, 'E1 Categorization'!$A$32:$E$124, 5,0)))</f>
        <v>0</v>
      </c>
      <c r="BB46" s="2140">
        <f>IF(ISERROR(F46*(VLOOKUP($A46, 'E1 Categorization'!$A$32:$E$124, 5,0))), F46*0.5, F46*(VLOOKUP($A46, 'E1 Categorization'!$A$32:$E$124, 5,0)))</f>
        <v>0</v>
      </c>
      <c r="BC46" s="2140">
        <f>IF(ISERROR(G46*(VLOOKUP($A46, 'E1 Categorization'!$A$32:$E$124, 5,0))), G46*0.5, G46*(VLOOKUP($A46, 'E1 Categorization'!$A$32:$E$124, 5,0)))</f>
        <v>0</v>
      </c>
      <c r="BD46" s="2140">
        <f>IF(ISERROR(H46*(VLOOKUP($A46, 'E1 Categorization'!$A$32:$E$124, 5,0))), H46*0.5, H46*(VLOOKUP($A46, 'E1 Categorization'!$A$32:$E$124, 5,0)))</f>
        <v>0</v>
      </c>
      <c r="BE46" s="2140">
        <f>IF(ISERROR(I46*(VLOOKUP($A46, 'E1 Categorization'!$A$32:$E$124, 5,0))), I46*0.5, I46*(VLOOKUP($A46, 'E1 Categorization'!$A$32:$E$124, 5,0)))</f>
        <v>0</v>
      </c>
      <c r="BF46" s="2140">
        <f>IF(ISERROR(J46*(VLOOKUP($A46, 'E1 Categorization'!$A$32:$E$124, 5,0))), J46*0.5, J46*(VLOOKUP($A46, 'E1 Categorization'!$A$32:$E$124, 5,0)))</f>
        <v>0</v>
      </c>
      <c r="BG46" s="2140">
        <f>IF(ISERROR(K46*(VLOOKUP($A46, 'E1 Categorization'!$A$32:$E$124, 5,0))), K46*0.5, K46*(VLOOKUP($A46, 'E1 Categorization'!$A$32:$E$124, 5,0)))</f>
        <v>0</v>
      </c>
      <c r="BH46" s="2140">
        <f>IF(ISERROR(L46*(VLOOKUP($A46, 'E1 Categorization'!$A$32:$E$124, 5,0))), L46*0.5, L46*(VLOOKUP($A46, 'E1 Categorization'!$A$32:$E$124, 5,0)))</f>
        <v>0</v>
      </c>
      <c r="BI46" s="2140">
        <f>IF(ISERROR(M46*(VLOOKUP($A46, 'E1 Categorization'!$A$32:$E$124, 5,0))), M46*0.5, M46*(VLOOKUP($A46, 'E1 Categorization'!$A$32:$E$124, 5,0)))</f>
        <v>0</v>
      </c>
      <c r="BJ46" s="2140">
        <f>IF(ISERROR(N46*(VLOOKUP($A46, 'E1 Categorization'!$A$32:$E$124, 5,0))), N46*0.5, N46*(VLOOKUP($A46, 'E1 Categorization'!$A$32:$E$124, 5,0)))</f>
        <v>0</v>
      </c>
      <c r="BK46" s="2140">
        <f>IF(ISERROR(O46*(VLOOKUP($A46, 'E1 Categorization'!$A$32:$E$124, 5,0))), O46*0.5, O46*(VLOOKUP($A46, 'E1 Categorization'!$A$32:$E$124, 5,0)))</f>
        <v>0</v>
      </c>
      <c r="BL46" s="2140">
        <f>IF(ISERROR(P46*(VLOOKUP($A46, 'E1 Categorization'!$A$32:$E$124, 5,0))), P46*0.5, P46*(VLOOKUP($A46, 'E1 Categorization'!$A$32:$E$124, 5,0)))</f>
        <v>0</v>
      </c>
      <c r="BM46" s="2140">
        <f>IF(ISERROR(Q46*(VLOOKUP($A46, 'E1 Categorization'!$A$32:$E$124, 5,0))), Q46*0.5, Q46*(VLOOKUP($A46, 'E1 Categorization'!$A$32:$E$124, 5,0)))</f>
        <v>0</v>
      </c>
      <c r="BN46" s="2140">
        <f>IF(ISERROR(R46*(VLOOKUP($A46, 'E1 Categorization'!$A$32:$E$124, 5,0))), R46*0.5, R46*(VLOOKUP($A46, 'E1 Categorization'!$A$32:$E$124, 5,0)))</f>
        <v>0</v>
      </c>
      <c r="BO46" s="2140">
        <f>IF(ISERROR(S46*(VLOOKUP($A46, 'E1 Categorization'!$A$32:$E$124, 5,0))), S46*0.5, S46*(VLOOKUP($A46, 'E1 Categorization'!$A$32:$E$124, 5,0)))</f>
        <v>0</v>
      </c>
      <c r="BP46" s="2140">
        <f>IF(ISERROR(T46*(VLOOKUP($A46, 'E1 Categorization'!$A$32:$E$124, 5,0))), T46*0.5, T46*(VLOOKUP($A46, 'E1 Categorization'!$A$32:$E$124, 5,0)))</f>
        <v>0</v>
      </c>
      <c r="BQ46" s="2140">
        <f>IF(ISERROR(U46*(VLOOKUP($A46, 'E1 Categorization'!$A$32:$E$124, 5,0))), U46*0.5, U46*(VLOOKUP($A46, 'E1 Categorization'!$A$32:$E$124, 5,0)))</f>
        <v>0</v>
      </c>
      <c r="BR46" s="2140">
        <f>IF(ISERROR(V46*(VLOOKUP($A46, 'E1 Categorization'!$A$32:$E$124, 5,0))), V46*0.5, V46*(VLOOKUP($A46, 'E1 Categorization'!$A$32:$E$124, 5,0)))</f>
        <v>0</v>
      </c>
      <c r="BS46" s="2140">
        <f>IF(ISERROR(W46*(VLOOKUP($A46, 'E1 Categorization'!$A$32:$E$124, 5,0))), W46*0.5, W46*(VLOOKUP($A46, 'E1 Categorization'!$A$32:$E$124, 5,0)))</f>
        <v>0</v>
      </c>
      <c r="BT46" s="2140">
        <f>IF(ISERROR(X46*(VLOOKUP($A46, 'E1 Categorization'!$A$32:$E$124, 5,0))), X46*0.5, X46*(VLOOKUP($A46, 'E1 Categorization'!$A$32:$E$124, 5,0)))</f>
        <v>0</v>
      </c>
    </row>
    <row r="47" spans="1:72" s="291" customFormat="1" ht="12.75" x14ac:dyDescent="0.2">
      <c r="A47" s="487">
        <f>'I3 TB Data'!A156:B156</f>
        <v>1920</v>
      </c>
      <c r="B47" s="488" t="str">
        <f>'I3 TB Data'!B156</f>
        <v>Computer Equipment - Hardware</v>
      </c>
      <c r="C47" s="489">
        <f>'I3 TB Data'!G156</f>
        <v>0</v>
      </c>
      <c r="D47" s="1857" t="str">
        <f t="shared" si="22"/>
        <v>Yes</v>
      </c>
      <c r="E47" s="1832"/>
      <c r="F47" s="1832"/>
      <c r="G47" s="1832"/>
      <c r="H47" s="1832"/>
      <c r="I47" s="1832"/>
      <c r="J47" s="1832"/>
      <c r="K47" s="1832"/>
      <c r="L47" s="1832"/>
      <c r="M47" s="1832"/>
      <c r="N47" s="1832"/>
      <c r="O47" s="1832"/>
      <c r="P47" s="1832"/>
      <c r="Q47" s="1832"/>
      <c r="R47" s="1832"/>
      <c r="S47" s="1832"/>
      <c r="T47" s="1832"/>
      <c r="U47" s="1832"/>
      <c r="V47" s="1832"/>
      <c r="W47" s="1832"/>
      <c r="X47" s="1832"/>
      <c r="AA47" s="487">
        <f t="shared" si="23"/>
        <v>1920</v>
      </c>
      <c r="AB47" s="488" t="str">
        <f t="shared" si="24"/>
        <v>Computer Equipment - Hardware</v>
      </c>
      <c r="AC47" s="2140">
        <f>IF(ISERROR(E47*(1-VLOOKUP($A47, 'E1 Categorization'!$A$32:$E$124, 5,0))), E47*0.5, E47*(1-VLOOKUP($A47, 'E1 Categorization'!$A$32:$E$124, 5,0)))</f>
        <v>0</v>
      </c>
      <c r="AD47" s="2140">
        <f>IF(ISERROR(F47*(1-VLOOKUP($A47, 'E1 Categorization'!$A$32:$E$124, 5,0))), F47*0.5, F47*(1-VLOOKUP($A47, 'E1 Categorization'!$A$32:$E$124, 5,0)))</f>
        <v>0</v>
      </c>
      <c r="AE47" s="2140">
        <f>IF(ISERROR(G47*(1-VLOOKUP($A47, 'E1 Categorization'!$A$32:$E$124, 5,0))), G47*0.5, G47*(1-VLOOKUP($A47, 'E1 Categorization'!$A$32:$E$124, 5,0)))</f>
        <v>0</v>
      </c>
      <c r="AF47" s="2140">
        <f>IF(ISERROR(H47*(1-VLOOKUP($A47, 'E1 Categorization'!$A$32:$E$124, 5,0))), H47*0.5, H47*(1-VLOOKUP($A47, 'E1 Categorization'!$A$32:$E$124, 5,0)))</f>
        <v>0</v>
      </c>
      <c r="AG47" s="2140">
        <f>IF(ISERROR(I47*(1-VLOOKUP($A47, 'E1 Categorization'!$A$32:$E$124, 5,0))), I47*0.5, I47*(1-VLOOKUP($A47, 'E1 Categorization'!$A$32:$E$124, 5,0)))</f>
        <v>0</v>
      </c>
      <c r="AH47" s="2140">
        <f>IF(ISERROR(J47*(1-VLOOKUP($A47, 'E1 Categorization'!$A$32:$E$124, 5,0))), J47*0.5, J47*(1-VLOOKUP($A47, 'E1 Categorization'!$A$32:$E$124, 5,0)))</f>
        <v>0</v>
      </c>
      <c r="AI47" s="2140">
        <f>IF(ISERROR(K47*(1-VLOOKUP($A47, 'E1 Categorization'!$A$32:$E$124, 5,0))), K47*0.5, K47*(1-VLOOKUP($A47, 'E1 Categorization'!$A$32:$E$124, 5,0)))</f>
        <v>0</v>
      </c>
      <c r="AJ47" s="2140">
        <f>IF(ISERROR(L47*(1-VLOOKUP($A47, 'E1 Categorization'!$A$32:$E$124, 5,0))), L47*0.5, L47*(1-VLOOKUP($A47, 'E1 Categorization'!$A$32:$E$124, 5,0)))</f>
        <v>0</v>
      </c>
      <c r="AK47" s="2140">
        <f>IF(ISERROR(M47*(1-VLOOKUP($A47, 'E1 Categorization'!$A$32:$E$124, 5,0))), M47*0.5, M47*(1-VLOOKUP($A47, 'E1 Categorization'!$A$32:$E$124, 5,0)))</f>
        <v>0</v>
      </c>
      <c r="AL47" s="2140">
        <f>IF(ISERROR(N47*(1-VLOOKUP($A47, 'E1 Categorization'!$A$32:$E$124, 5,0))), N47*0.5, N47*(1-VLOOKUP($A47, 'E1 Categorization'!$A$32:$E$124, 5,0)))</f>
        <v>0</v>
      </c>
      <c r="AM47" s="2140">
        <f>IF(ISERROR(O47*(1-VLOOKUP($A47, 'E1 Categorization'!$A$32:$E$124, 5,0))), O47*0.5, O47*(1-VLOOKUP($A47, 'E1 Categorization'!$A$32:$E$124, 5,0)))</f>
        <v>0</v>
      </c>
      <c r="AN47" s="2140">
        <f>IF(ISERROR(P47*(1-VLOOKUP($A47, 'E1 Categorization'!$A$32:$E$124, 5,0))), P47*0.5, P47*(1-VLOOKUP($A47, 'E1 Categorization'!$A$32:$E$124, 5,0)))</f>
        <v>0</v>
      </c>
      <c r="AO47" s="2140">
        <f>IF(ISERROR(Q47*(1-VLOOKUP($A47, 'E1 Categorization'!$A$32:$E$124, 5,0))), Q47*0.5, Q47*(1-VLOOKUP($A47, 'E1 Categorization'!$A$32:$E$124, 5,0)))</f>
        <v>0</v>
      </c>
      <c r="AP47" s="2140">
        <f>IF(ISERROR(R47*(1-VLOOKUP($A47, 'E1 Categorization'!$A$32:$E$124, 5,0))), R47*0.5, R47*(1-VLOOKUP($A47, 'E1 Categorization'!$A$32:$E$124, 5,0)))</f>
        <v>0</v>
      </c>
      <c r="AQ47" s="2140">
        <f>IF(ISERROR(S47*(1-VLOOKUP($A47, 'E1 Categorization'!$A$32:$E$124, 5,0))), S47*0.5, S47*(1-VLOOKUP($A47, 'E1 Categorization'!$A$32:$E$124, 5,0)))</f>
        <v>0</v>
      </c>
      <c r="AR47" s="2140">
        <f>IF(ISERROR(T47*(1-VLOOKUP($A47, 'E1 Categorization'!$A$32:$E$124, 5,0))), T47*0.5, T47*(1-VLOOKUP($A47, 'E1 Categorization'!$A$32:$E$124, 5,0)))</f>
        <v>0</v>
      </c>
      <c r="AS47" s="2140">
        <f>IF(ISERROR(U47*(1-VLOOKUP($A47, 'E1 Categorization'!$A$32:$E$124, 5,0))), U47*0.5, U47*(1-VLOOKUP($A47, 'E1 Categorization'!$A$32:$E$124, 5,0)))</f>
        <v>0</v>
      </c>
      <c r="AT47" s="2140">
        <f>IF(ISERROR(V47*(1-VLOOKUP($A47, 'E1 Categorization'!$A$32:$E$124, 5,0))), V47*0.5, V47*(1-VLOOKUP($A47, 'E1 Categorization'!$A$32:$E$124, 5,0)))</f>
        <v>0</v>
      </c>
      <c r="AU47" s="2140">
        <f>IF(ISERROR(W47*(1-VLOOKUP($A47, 'E1 Categorization'!$A$32:$E$124, 5,0))), W47*0.5, W47*(1-VLOOKUP($A47, 'E1 Categorization'!$A$32:$E$124, 5,0)))</f>
        <v>0</v>
      </c>
      <c r="AV47" s="2140">
        <f>IF(ISERROR(X47*(1-VLOOKUP($A47, 'E1 Categorization'!$A$32:$E$124, 5,0))), X47*0.5, X47*(1-VLOOKUP($A47, 'E1 Categorization'!$A$32:$E$124, 5,0)))</f>
        <v>0</v>
      </c>
      <c r="AW47" s="1886"/>
      <c r="AX47" s="1886"/>
      <c r="AY47" s="487">
        <f t="shared" si="25"/>
        <v>1920</v>
      </c>
      <c r="AZ47" s="488" t="str">
        <f t="shared" si="26"/>
        <v>Computer Equipment - Hardware</v>
      </c>
      <c r="BA47" s="2140">
        <f>IF(ISERROR(E47*(VLOOKUP($A47, 'E1 Categorization'!$A$32:$E$124, 5,0))), E47*0.5, E47*(VLOOKUP($A47, 'E1 Categorization'!$A$32:$E$124, 5,0)))</f>
        <v>0</v>
      </c>
      <c r="BB47" s="2140">
        <f>IF(ISERROR(F47*(VLOOKUP($A47, 'E1 Categorization'!$A$32:$E$124, 5,0))), F47*0.5, F47*(VLOOKUP($A47, 'E1 Categorization'!$A$32:$E$124, 5,0)))</f>
        <v>0</v>
      </c>
      <c r="BC47" s="2140">
        <f>IF(ISERROR(G47*(VLOOKUP($A47, 'E1 Categorization'!$A$32:$E$124, 5,0))), G47*0.5, G47*(VLOOKUP($A47, 'E1 Categorization'!$A$32:$E$124, 5,0)))</f>
        <v>0</v>
      </c>
      <c r="BD47" s="2140">
        <f>IF(ISERROR(H47*(VLOOKUP($A47, 'E1 Categorization'!$A$32:$E$124, 5,0))), H47*0.5, H47*(VLOOKUP($A47, 'E1 Categorization'!$A$32:$E$124, 5,0)))</f>
        <v>0</v>
      </c>
      <c r="BE47" s="2140">
        <f>IF(ISERROR(I47*(VLOOKUP($A47, 'E1 Categorization'!$A$32:$E$124, 5,0))), I47*0.5, I47*(VLOOKUP($A47, 'E1 Categorization'!$A$32:$E$124, 5,0)))</f>
        <v>0</v>
      </c>
      <c r="BF47" s="2140">
        <f>IF(ISERROR(J47*(VLOOKUP($A47, 'E1 Categorization'!$A$32:$E$124, 5,0))), J47*0.5, J47*(VLOOKUP($A47, 'E1 Categorization'!$A$32:$E$124, 5,0)))</f>
        <v>0</v>
      </c>
      <c r="BG47" s="2140">
        <f>IF(ISERROR(K47*(VLOOKUP($A47, 'E1 Categorization'!$A$32:$E$124, 5,0))), K47*0.5, K47*(VLOOKUP($A47, 'E1 Categorization'!$A$32:$E$124, 5,0)))</f>
        <v>0</v>
      </c>
      <c r="BH47" s="2140">
        <f>IF(ISERROR(L47*(VLOOKUP($A47, 'E1 Categorization'!$A$32:$E$124, 5,0))), L47*0.5, L47*(VLOOKUP($A47, 'E1 Categorization'!$A$32:$E$124, 5,0)))</f>
        <v>0</v>
      </c>
      <c r="BI47" s="2140">
        <f>IF(ISERROR(M47*(VLOOKUP($A47, 'E1 Categorization'!$A$32:$E$124, 5,0))), M47*0.5, M47*(VLOOKUP($A47, 'E1 Categorization'!$A$32:$E$124, 5,0)))</f>
        <v>0</v>
      </c>
      <c r="BJ47" s="2140">
        <f>IF(ISERROR(N47*(VLOOKUP($A47, 'E1 Categorization'!$A$32:$E$124, 5,0))), N47*0.5, N47*(VLOOKUP($A47, 'E1 Categorization'!$A$32:$E$124, 5,0)))</f>
        <v>0</v>
      </c>
      <c r="BK47" s="2140">
        <f>IF(ISERROR(O47*(VLOOKUP($A47, 'E1 Categorization'!$A$32:$E$124, 5,0))), O47*0.5, O47*(VLOOKUP($A47, 'E1 Categorization'!$A$32:$E$124, 5,0)))</f>
        <v>0</v>
      </c>
      <c r="BL47" s="2140">
        <f>IF(ISERROR(P47*(VLOOKUP($A47, 'E1 Categorization'!$A$32:$E$124, 5,0))), P47*0.5, P47*(VLOOKUP($A47, 'E1 Categorization'!$A$32:$E$124, 5,0)))</f>
        <v>0</v>
      </c>
      <c r="BM47" s="2140">
        <f>IF(ISERROR(Q47*(VLOOKUP($A47, 'E1 Categorization'!$A$32:$E$124, 5,0))), Q47*0.5, Q47*(VLOOKUP($A47, 'E1 Categorization'!$A$32:$E$124, 5,0)))</f>
        <v>0</v>
      </c>
      <c r="BN47" s="2140">
        <f>IF(ISERROR(R47*(VLOOKUP($A47, 'E1 Categorization'!$A$32:$E$124, 5,0))), R47*0.5, R47*(VLOOKUP($A47, 'E1 Categorization'!$A$32:$E$124, 5,0)))</f>
        <v>0</v>
      </c>
      <c r="BO47" s="2140">
        <f>IF(ISERROR(S47*(VLOOKUP($A47, 'E1 Categorization'!$A$32:$E$124, 5,0))), S47*0.5, S47*(VLOOKUP($A47, 'E1 Categorization'!$A$32:$E$124, 5,0)))</f>
        <v>0</v>
      </c>
      <c r="BP47" s="2140">
        <f>IF(ISERROR(T47*(VLOOKUP($A47, 'E1 Categorization'!$A$32:$E$124, 5,0))), T47*0.5, T47*(VLOOKUP($A47, 'E1 Categorization'!$A$32:$E$124, 5,0)))</f>
        <v>0</v>
      </c>
      <c r="BQ47" s="2140">
        <f>IF(ISERROR(U47*(VLOOKUP($A47, 'E1 Categorization'!$A$32:$E$124, 5,0))), U47*0.5, U47*(VLOOKUP($A47, 'E1 Categorization'!$A$32:$E$124, 5,0)))</f>
        <v>0</v>
      </c>
      <c r="BR47" s="2140">
        <f>IF(ISERROR(V47*(VLOOKUP($A47, 'E1 Categorization'!$A$32:$E$124, 5,0))), V47*0.5, V47*(VLOOKUP($A47, 'E1 Categorization'!$A$32:$E$124, 5,0)))</f>
        <v>0</v>
      </c>
      <c r="BS47" s="2140">
        <f>IF(ISERROR(W47*(VLOOKUP($A47, 'E1 Categorization'!$A$32:$E$124, 5,0))), W47*0.5, W47*(VLOOKUP($A47, 'E1 Categorization'!$A$32:$E$124, 5,0)))</f>
        <v>0</v>
      </c>
      <c r="BT47" s="2140">
        <f>IF(ISERROR(X47*(VLOOKUP($A47, 'E1 Categorization'!$A$32:$E$124, 5,0))), X47*0.5, X47*(VLOOKUP($A47, 'E1 Categorization'!$A$32:$E$124, 5,0)))</f>
        <v>0</v>
      </c>
    </row>
    <row r="48" spans="1:72" s="291" customFormat="1" ht="12.75" x14ac:dyDescent="0.2">
      <c r="A48" s="487">
        <f>'I3 TB Data'!A157:B157</f>
        <v>1925</v>
      </c>
      <c r="B48" s="488" t="str">
        <f>'I3 TB Data'!B157</f>
        <v>Computer Software</v>
      </c>
      <c r="C48" s="489">
        <f>'I3 TB Data'!G157</f>
        <v>0</v>
      </c>
      <c r="D48" s="1857" t="str">
        <f t="shared" si="22"/>
        <v>Yes</v>
      </c>
      <c r="E48" s="1832"/>
      <c r="F48" s="1832"/>
      <c r="G48" s="1832"/>
      <c r="H48" s="1832"/>
      <c r="I48" s="1832"/>
      <c r="J48" s="1832"/>
      <c r="K48" s="1832"/>
      <c r="L48" s="1832"/>
      <c r="M48" s="1832"/>
      <c r="N48" s="1832"/>
      <c r="O48" s="1832"/>
      <c r="P48" s="1832"/>
      <c r="Q48" s="1832"/>
      <c r="R48" s="1832"/>
      <c r="S48" s="1832"/>
      <c r="T48" s="1832"/>
      <c r="U48" s="1832"/>
      <c r="V48" s="1832"/>
      <c r="W48" s="1832"/>
      <c r="X48" s="1832"/>
      <c r="AA48" s="487">
        <f t="shared" si="23"/>
        <v>1925</v>
      </c>
      <c r="AB48" s="488" t="str">
        <f t="shared" si="24"/>
        <v>Computer Software</v>
      </c>
      <c r="AC48" s="2140">
        <f>IF(ISERROR(E48*(1-VLOOKUP($A48, 'E1 Categorization'!$A$32:$E$124, 5,0))), E48*0.5, E48*(1-VLOOKUP($A48, 'E1 Categorization'!$A$32:$E$124, 5,0)))</f>
        <v>0</v>
      </c>
      <c r="AD48" s="2140">
        <f>IF(ISERROR(F48*(1-VLOOKUP($A48, 'E1 Categorization'!$A$32:$E$124, 5,0))), F48*0.5, F48*(1-VLOOKUP($A48, 'E1 Categorization'!$A$32:$E$124, 5,0)))</f>
        <v>0</v>
      </c>
      <c r="AE48" s="2140">
        <f>IF(ISERROR(G48*(1-VLOOKUP($A48, 'E1 Categorization'!$A$32:$E$124, 5,0))), G48*0.5, G48*(1-VLOOKUP($A48, 'E1 Categorization'!$A$32:$E$124, 5,0)))</f>
        <v>0</v>
      </c>
      <c r="AF48" s="2140">
        <f>IF(ISERROR(H48*(1-VLOOKUP($A48, 'E1 Categorization'!$A$32:$E$124, 5,0))), H48*0.5, H48*(1-VLOOKUP($A48, 'E1 Categorization'!$A$32:$E$124, 5,0)))</f>
        <v>0</v>
      </c>
      <c r="AG48" s="2140">
        <f>IF(ISERROR(I48*(1-VLOOKUP($A48, 'E1 Categorization'!$A$32:$E$124, 5,0))), I48*0.5, I48*(1-VLOOKUP($A48, 'E1 Categorization'!$A$32:$E$124, 5,0)))</f>
        <v>0</v>
      </c>
      <c r="AH48" s="2140">
        <f>IF(ISERROR(J48*(1-VLOOKUP($A48, 'E1 Categorization'!$A$32:$E$124, 5,0))), J48*0.5, J48*(1-VLOOKUP($A48, 'E1 Categorization'!$A$32:$E$124, 5,0)))</f>
        <v>0</v>
      </c>
      <c r="AI48" s="2140">
        <f>IF(ISERROR(K48*(1-VLOOKUP($A48, 'E1 Categorization'!$A$32:$E$124, 5,0))), K48*0.5, K48*(1-VLOOKUP($A48, 'E1 Categorization'!$A$32:$E$124, 5,0)))</f>
        <v>0</v>
      </c>
      <c r="AJ48" s="2140">
        <f>IF(ISERROR(L48*(1-VLOOKUP($A48, 'E1 Categorization'!$A$32:$E$124, 5,0))), L48*0.5, L48*(1-VLOOKUP($A48, 'E1 Categorization'!$A$32:$E$124, 5,0)))</f>
        <v>0</v>
      </c>
      <c r="AK48" s="2140">
        <f>IF(ISERROR(M48*(1-VLOOKUP($A48, 'E1 Categorization'!$A$32:$E$124, 5,0))), M48*0.5, M48*(1-VLOOKUP($A48, 'E1 Categorization'!$A$32:$E$124, 5,0)))</f>
        <v>0</v>
      </c>
      <c r="AL48" s="2140">
        <f>IF(ISERROR(N48*(1-VLOOKUP($A48, 'E1 Categorization'!$A$32:$E$124, 5,0))), N48*0.5, N48*(1-VLOOKUP($A48, 'E1 Categorization'!$A$32:$E$124, 5,0)))</f>
        <v>0</v>
      </c>
      <c r="AM48" s="2140">
        <f>IF(ISERROR(O48*(1-VLOOKUP($A48, 'E1 Categorization'!$A$32:$E$124, 5,0))), O48*0.5, O48*(1-VLOOKUP($A48, 'E1 Categorization'!$A$32:$E$124, 5,0)))</f>
        <v>0</v>
      </c>
      <c r="AN48" s="2140">
        <f>IF(ISERROR(P48*(1-VLOOKUP($A48, 'E1 Categorization'!$A$32:$E$124, 5,0))), P48*0.5, P48*(1-VLOOKUP($A48, 'E1 Categorization'!$A$32:$E$124, 5,0)))</f>
        <v>0</v>
      </c>
      <c r="AO48" s="2140">
        <f>IF(ISERROR(Q48*(1-VLOOKUP($A48, 'E1 Categorization'!$A$32:$E$124, 5,0))), Q48*0.5, Q48*(1-VLOOKUP($A48, 'E1 Categorization'!$A$32:$E$124, 5,0)))</f>
        <v>0</v>
      </c>
      <c r="AP48" s="2140">
        <f>IF(ISERROR(R48*(1-VLOOKUP($A48, 'E1 Categorization'!$A$32:$E$124, 5,0))), R48*0.5, R48*(1-VLOOKUP($A48, 'E1 Categorization'!$A$32:$E$124, 5,0)))</f>
        <v>0</v>
      </c>
      <c r="AQ48" s="2140">
        <f>IF(ISERROR(S48*(1-VLOOKUP($A48, 'E1 Categorization'!$A$32:$E$124, 5,0))), S48*0.5, S48*(1-VLOOKUP($A48, 'E1 Categorization'!$A$32:$E$124, 5,0)))</f>
        <v>0</v>
      </c>
      <c r="AR48" s="2140">
        <f>IF(ISERROR(T48*(1-VLOOKUP($A48, 'E1 Categorization'!$A$32:$E$124, 5,0))), T48*0.5, T48*(1-VLOOKUP($A48, 'E1 Categorization'!$A$32:$E$124, 5,0)))</f>
        <v>0</v>
      </c>
      <c r="AS48" s="2140">
        <f>IF(ISERROR(U48*(1-VLOOKUP($A48, 'E1 Categorization'!$A$32:$E$124, 5,0))), U48*0.5, U48*(1-VLOOKUP($A48, 'E1 Categorization'!$A$32:$E$124, 5,0)))</f>
        <v>0</v>
      </c>
      <c r="AT48" s="2140">
        <f>IF(ISERROR(V48*(1-VLOOKUP($A48, 'E1 Categorization'!$A$32:$E$124, 5,0))), V48*0.5, V48*(1-VLOOKUP($A48, 'E1 Categorization'!$A$32:$E$124, 5,0)))</f>
        <v>0</v>
      </c>
      <c r="AU48" s="2140">
        <f>IF(ISERROR(W48*(1-VLOOKUP($A48, 'E1 Categorization'!$A$32:$E$124, 5,0))), W48*0.5, W48*(1-VLOOKUP($A48, 'E1 Categorization'!$A$32:$E$124, 5,0)))</f>
        <v>0</v>
      </c>
      <c r="AV48" s="2140">
        <f>IF(ISERROR(X48*(1-VLOOKUP($A48, 'E1 Categorization'!$A$32:$E$124, 5,0))), X48*0.5, X48*(1-VLOOKUP($A48, 'E1 Categorization'!$A$32:$E$124, 5,0)))</f>
        <v>0</v>
      </c>
      <c r="AW48" s="1886"/>
      <c r="AX48" s="1886"/>
      <c r="AY48" s="487">
        <f t="shared" si="25"/>
        <v>1925</v>
      </c>
      <c r="AZ48" s="488" t="str">
        <f t="shared" si="26"/>
        <v>Computer Software</v>
      </c>
      <c r="BA48" s="2140">
        <f>IF(ISERROR(E48*(VLOOKUP($A48, 'E1 Categorization'!$A$32:$E$124, 5,0))), E48*0.5, E48*(VLOOKUP($A48, 'E1 Categorization'!$A$32:$E$124, 5,0)))</f>
        <v>0</v>
      </c>
      <c r="BB48" s="2140">
        <f>IF(ISERROR(F48*(VLOOKUP($A48, 'E1 Categorization'!$A$32:$E$124, 5,0))), F48*0.5, F48*(VLOOKUP($A48, 'E1 Categorization'!$A$32:$E$124, 5,0)))</f>
        <v>0</v>
      </c>
      <c r="BC48" s="2140">
        <f>IF(ISERROR(G48*(VLOOKUP($A48, 'E1 Categorization'!$A$32:$E$124, 5,0))), G48*0.5, G48*(VLOOKUP($A48, 'E1 Categorization'!$A$32:$E$124, 5,0)))</f>
        <v>0</v>
      </c>
      <c r="BD48" s="2140">
        <f>IF(ISERROR(H48*(VLOOKUP($A48, 'E1 Categorization'!$A$32:$E$124, 5,0))), H48*0.5, H48*(VLOOKUP($A48, 'E1 Categorization'!$A$32:$E$124, 5,0)))</f>
        <v>0</v>
      </c>
      <c r="BE48" s="2140">
        <f>IF(ISERROR(I48*(VLOOKUP($A48, 'E1 Categorization'!$A$32:$E$124, 5,0))), I48*0.5, I48*(VLOOKUP($A48, 'E1 Categorization'!$A$32:$E$124, 5,0)))</f>
        <v>0</v>
      </c>
      <c r="BF48" s="2140">
        <f>IF(ISERROR(J48*(VLOOKUP($A48, 'E1 Categorization'!$A$32:$E$124, 5,0))), J48*0.5, J48*(VLOOKUP($A48, 'E1 Categorization'!$A$32:$E$124, 5,0)))</f>
        <v>0</v>
      </c>
      <c r="BG48" s="2140">
        <f>IF(ISERROR(K48*(VLOOKUP($A48, 'E1 Categorization'!$A$32:$E$124, 5,0))), K48*0.5, K48*(VLOOKUP($A48, 'E1 Categorization'!$A$32:$E$124, 5,0)))</f>
        <v>0</v>
      </c>
      <c r="BH48" s="2140">
        <f>IF(ISERROR(L48*(VLOOKUP($A48, 'E1 Categorization'!$A$32:$E$124, 5,0))), L48*0.5, L48*(VLOOKUP($A48, 'E1 Categorization'!$A$32:$E$124, 5,0)))</f>
        <v>0</v>
      </c>
      <c r="BI48" s="2140">
        <f>IF(ISERROR(M48*(VLOOKUP($A48, 'E1 Categorization'!$A$32:$E$124, 5,0))), M48*0.5, M48*(VLOOKUP($A48, 'E1 Categorization'!$A$32:$E$124, 5,0)))</f>
        <v>0</v>
      </c>
      <c r="BJ48" s="2140">
        <f>IF(ISERROR(N48*(VLOOKUP($A48, 'E1 Categorization'!$A$32:$E$124, 5,0))), N48*0.5, N48*(VLOOKUP($A48, 'E1 Categorization'!$A$32:$E$124, 5,0)))</f>
        <v>0</v>
      </c>
      <c r="BK48" s="2140">
        <f>IF(ISERROR(O48*(VLOOKUP($A48, 'E1 Categorization'!$A$32:$E$124, 5,0))), O48*0.5, O48*(VLOOKUP($A48, 'E1 Categorization'!$A$32:$E$124, 5,0)))</f>
        <v>0</v>
      </c>
      <c r="BL48" s="2140">
        <f>IF(ISERROR(P48*(VLOOKUP($A48, 'E1 Categorization'!$A$32:$E$124, 5,0))), P48*0.5, P48*(VLOOKUP($A48, 'E1 Categorization'!$A$32:$E$124, 5,0)))</f>
        <v>0</v>
      </c>
      <c r="BM48" s="2140">
        <f>IF(ISERROR(Q48*(VLOOKUP($A48, 'E1 Categorization'!$A$32:$E$124, 5,0))), Q48*0.5, Q48*(VLOOKUP($A48, 'E1 Categorization'!$A$32:$E$124, 5,0)))</f>
        <v>0</v>
      </c>
      <c r="BN48" s="2140">
        <f>IF(ISERROR(R48*(VLOOKUP($A48, 'E1 Categorization'!$A$32:$E$124, 5,0))), R48*0.5, R48*(VLOOKUP($A48, 'E1 Categorization'!$A$32:$E$124, 5,0)))</f>
        <v>0</v>
      </c>
      <c r="BO48" s="2140">
        <f>IF(ISERROR(S48*(VLOOKUP($A48, 'E1 Categorization'!$A$32:$E$124, 5,0))), S48*0.5, S48*(VLOOKUP($A48, 'E1 Categorization'!$A$32:$E$124, 5,0)))</f>
        <v>0</v>
      </c>
      <c r="BP48" s="2140">
        <f>IF(ISERROR(T48*(VLOOKUP($A48, 'E1 Categorization'!$A$32:$E$124, 5,0))), T48*0.5, T48*(VLOOKUP($A48, 'E1 Categorization'!$A$32:$E$124, 5,0)))</f>
        <v>0</v>
      </c>
      <c r="BQ48" s="2140">
        <f>IF(ISERROR(U48*(VLOOKUP($A48, 'E1 Categorization'!$A$32:$E$124, 5,0))), U48*0.5, U48*(VLOOKUP($A48, 'E1 Categorization'!$A$32:$E$124, 5,0)))</f>
        <v>0</v>
      </c>
      <c r="BR48" s="2140">
        <f>IF(ISERROR(V48*(VLOOKUP($A48, 'E1 Categorization'!$A$32:$E$124, 5,0))), V48*0.5, V48*(VLOOKUP($A48, 'E1 Categorization'!$A$32:$E$124, 5,0)))</f>
        <v>0</v>
      </c>
      <c r="BS48" s="2140">
        <f>IF(ISERROR(W48*(VLOOKUP($A48, 'E1 Categorization'!$A$32:$E$124, 5,0))), W48*0.5, W48*(VLOOKUP($A48, 'E1 Categorization'!$A$32:$E$124, 5,0)))</f>
        <v>0</v>
      </c>
      <c r="BT48" s="2140">
        <f>IF(ISERROR(X48*(VLOOKUP($A48, 'E1 Categorization'!$A$32:$E$124, 5,0))), X48*0.5, X48*(VLOOKUP($A48, 'E1 Categorization'!$A$32:$E$124, 5,0)))</f>
        <v>0</v>
      </c>
    </row>
    <row r="49" spans="1:72" s="291" customFormat="1" ht="12.75" x14ac:dyDescent="0.2">
      <c r="A49" s="487">
        <f>'I3 TB Data'!A158:B158</f>
        <v>1930</v>
      </c>
      <c r="B49" s="488" t="str">
        <f>'I3 TB Data'!B158</f>
        <v>Transportation Equipment</v>
      </c>
      <c r="C49" s="489">
        <f>'I3 TB Data'!G158</f>
        <v>0</v>
      </c>
      <c r="D49" s="1857" t="str">
        <f t="shared" si="22"/>
        <v>Yes</v>
      </c>
      <c r="E49" s="1832"/>
      <c r="F49" s="1832"/>
      <c r="G49" s="1832"/>
      <c r="H49" s="1832"/>
      <c r="I49" s="1832"/>
      <c r="J49" s="1832"/>
      <c r="K49" s="1832"/>
      <c r="L49" s="1832"/>
      <c r="M49" s="1832"/>
      <c r="N49" s="1832"/>
      <c r="O49" s="1832"/>
      <c r="P49" s="1832"/>
      <c r="Q49" s="1832"/>
      <c r="R49" s="1832"/>
      <c r="S49" s="1832"/>
      <c r="T49" s="1832"/>
      <c r="U49" s="1832"/>
      <c r="V49" s="1832"/>
      <c r="W49" s="1832"/>
      <c r="X49" s="1832"/>
      <c r="AA49" s="487">
        <f t="shared" si="23"/>
        <v>1930</v>
      </c>
      <c r="AB49" s="488" t="str">
        <f t="shared" si="24"/>
        <v>Transportation Equipment</v>
      </c>
      <c r="AC49" s="2140">
        <f>IF(ISERROR(E49*(1-VLOOKUP($A49, 'E1 Categorization'!$A$32:$E$124, 5,0))), E49*0.5, E49*(1-VLOOKUP($A49, 'E1 Categorization'!$A$32:$E$124, 5,0)))</f>
        <v>0</v>
      </c>
      <c r="AD49" s="2140">
        <f>IF(ISERROR(F49*(1-VLOOKUP($A49, 'E1 Categorization'!$A$32:$E$124, 5,0))), F49*0.5, F49*(1-VLOOKUP($A49, 'E1 Categorization'!$A$32:$E$124, 5,0)))</f>
        <v>0</v>
      </c>
      <c r="AE49" s="2140">
        <f>IF(ISERROR(G49*(1-VLOOKUP($A49, 'E1 Categorization'!$A$32:$E$124, 5,0))), G49*0.5, G49*(1-VLOOKUP($A49, 'E1 Categorization'!$A$32:$E$124, 5,0)))</f>
        <v>0</v>
      </c>
      <c r="AF49" s="2140">
        <f>IF(ISERROR(H49*(1-VLOOKUP($A49, 'E1 Categorization'!$A$32:$E$124, 5,0))), H49*0.5, H49*(1-VLOOKUP($A49, 'E1 Categorization'!$A$32:$E$124, 5,0)))</f>
        <v>0</v>
      </c>
      <c r="AG49" s="2140">
        <f>IF(ISERROR(I49*(1-VLOOKUP($A49, 'E1 Categorization'!$A$32:$E$124, 5,0))), I49*0.5, I49*(1-VLOOKUP($A49, 'E1 Categorization'!$A$32:$E$124, 5,0)))</f>
        <v>0</v>
      </c>
      <c r="AH49" s="2140">
        <f>IF(ISERROR(J49*(1-VLOOKUP($A49, 'E1 Categorization'!$A$32:$E$124, 5,0))), J49*0.5, J49*(1-VLOOKUP($A49, 'E1 Categorization'!$A$32:$E$124, 5,0)))</f>
        <v>0</v>
      </c>
      <c r="AI49" s="2140">
        <f>IF(ISERROR(K49*(1-VLOOKUP($A49, 'E1 Categorization'!$A$32:$E$124, 5,0))), K49*0.5, K49*(1-VLOOKUP($A49, 'E1 Categorization'!$A$32:$E$124, 5,0)))</f>
        <v>0</v>
      </c>
      <c r="AJ49" s="2140">
        <f>IF(ISERROR(L49*(1-VLOOKUP($A49, 'E1 Categorization'!$A$32:$E$124, 5,0))), L49*0.5, L49*(1-VLOOKUP($A49, 'E1 Categorization'!$A$32:$E$124, 5,0)))</f>
        <v>0</v>
      </c>
      <c r="AK49" s="2140">
        <f>IF(ISERROR(M49*(1-VLOOKUP($A49, 'E1 Categorization'!$A$32:$E$124, 5,0))), M49*0.5, M49*(1-VLOOKUP($A49, 'E1 Categorization'!$A$32:$E$124, 5,0)))</f>
        <v>0</v>
      </c>
      <c r="AL49" s="2140">
        <f>IF(ISERROR(N49*(1-VLOOKUP($A49, 'E1 Categorization'!$A$32:$E$124, 5,0))), N49*0.5, N49*(1-VLOOKUP($A49, 'E1 Categorization'!$A$32:$E$124, 5,0)))</f>
        <v>0</v>
      </c>
      <c r="AM49" s="2140">
        <f>IF(ISERROR(O49*(1-VLOOKUP($A49, 'E1 Categorization'!$A$32:$E$124, 5,0))), O49*0.5, O49*(1-VLOOKUP($A49, 'E1 Categorization'!$A$32:$E$124, 5,0)))</f>
        <v>0</v>
      </c>
      <c r="AN49" s="2140">
        <f>IF(ISERROR(P49*(1-VLOOKUP($A49, 'E1 Categorization'!$A$32:$E$124, 5,0))), P49*0.5, P49*(1-VLOOKUP($A49, 'E1 Categorization'!$A$32:$E$124, 5,0)))</f>
        <v>0</v>
      </c>
      <c r="AO49" s="2140">
        <f>IF(ISERROR(Q49*(1-VLOOKUP($A49, 'E1 Categorization'!$A$32:$E$124, 5,0))), Q49*0.5, Q49*(1-VLOOKUP($A49, 'E1 Categorization'!$A$32:$E$124, 5,0)))</f>
        <v>0</v>
      </c>
      <c r="AP49" s="2140">
        <f>IF(ISERROR(R49*(1-VLOOKUP($A49, 'E1 Categorization'!$A$32:$E$124, 5,0))), R49*0.5, R49*(1-VLOOKUP($A49, 'E1 Categorization'!$A$32:$E$124, 5,0)))</f>
        <v>0</v>
      </c>
      <c r="AQ49" s="2140">
        <f>IF(ISERROR(S49*(1-VLOOKUP($A49, 'E1 Categorization'!$A$32:$E$124, 5,0))), S49*0.5, S49*(1-VLOOKUP($A49, 'E1 Categorization'!$A$32:$E$124, 5,0)))</f>
        <v>0</v>
      </c>
      <c r="AR49" s="2140">
        <f>IF(ISERROR(T49*(1-VLOOKUP($A49, 'E1 Categorization'!$A$32:$E$124, 5,0))), T49*0.5, T49*(1-VLOOKUP($A49, 'E1 Categorization'!$A$32:$E$124, 5,0)))</f>
        <v>0</v>
      </c>
      <c r="AS49" s="2140">
        <f>IF(ISERROR(U49*(1-VLOOKUP($A49, 'E1 Categorization'!$A$32:$E$124, 5,0))), U49*0.5, U49*(1-VLOOKUP($A49, 'E1 Categorization'!$A$32:$E$124, 5,0)))</f>
        <v>0</v>
      </c>
      <c r="AT49" s="2140">
        <f>IF(ISERROR(V49*(1-VLOOKUP($A49, 'E1 Categorization'!$A$32:$E$124, 5,0))), V49*0.5, V49*(1-VLOOKUP($A49, 'E1 Categorization'!$A$32:$E$124, 5,0)))</f>
        <v>0</v>
      </c>
      <c r="AU49" s="2140">
        <f>IF(ISERROR(W49*(1-VLOOKUP($A49, 'E1 Categorization'!$A$32:$E$124, 5,0))), W49*0.5, W49*(1-VLOOKUP($A49, 'E1 Categorization'!$A$32:$E$124, 5,0)))</f>
        <v>0</v>
      </c>
      <c r="AV49" s="2140">
        <f>IF(ISERROR(X49*(1-VLOOKUP($A49, 'E1 Categorization'!$A$32:$E$124, 5,0))), X49*0.5, X49*(1-VLOOKUP($A49, 'E1 Categorization'!$A$32:$E$124, 5,0)))</f>
        <v>0</v>
      </c>
      <c r="AW49" s="1886"/>
      <c r="AX49" s="1886"/>
      <c r="AY49" s="487">
        <f t="shared" si="25"/>
        <v>1930</v>
      </c>
      <c r="AZ49" s="488" t="str">
        <f t="shared" si="26"/>
        <v>Transportation Equipment</v>
      </c>
      <c r="BA49" s="2140">
        <f>IF(ISERROR(E49*(VLOOKUP($A49, 'E1 Categorization'!$A$32:$E$124, 5,0))), E49*0.5, E49*(VLOOKUP($A49, 'E1 Categorization'!$A$32:$E$124, 5,0)))</f>
        <v>0</v>
      </c>
      <c r="BB49" s="2140">
        <f>IF(ISERROR(F49*(VLOOKUP($A49, 'E1 Categorization'!$A$32:$E$124, 5,0))), F49*0.5, F49*(VLOOKUP($A49, 'E1 Categorization'!$A$32:$E$124, 5,0)))</f>
        <v>0</v>
      </c>
      <c r="BC49" s="2140">
        <f>IF(ISERROR(G49*(VLOOKUP($A49, 'E1 Categorization'!$A$32:$E$124, 5,0))), G49*0.5, G49*(VLOOKUP($A49, 'E1 Categorization'!$A$32:$E$124, 5,0)))</f>
        <v>0</v>
      </c>
      <c r="BD49" s="2140">
        <f>IF(ISERROR(H49*(VLOOKUP($A49, 'E1 Categorization'!$A$32:$E$124, 5,0))), H49*0.5, H49*(VLOOKUP($A49, 'E1 Categorization'!$A$32:$E$124, 5,0)))</f>
        <v>0</v>
      </c>
      <c r="BE49" s="2140">
        <f>IF(ISERROR(I49*(VLOOKUP($A49, 'E1 Categorization'!$A$32:$E$124, 5,0))), I49*0.5, I49*(VLOOKUP($A49, 'E1 Categorization'!$A$32:$E$124, 5,0)))</f>
        <v>0</v>
      </c>
      <c r="BF49" s="2140">
        <f>IF(ISERROR(J49*(VLOOKUP($A49, 'E1 Categorization'!$A$32:$E$124, 5,0))), J49*0.5, J49*(VLOOKUP($A49, 'E1 Categorization'!$A$32:$E$124, 5,0)))</f>
        <v>0</v>
      </c>
      <c r="BG49" s="2140">
        <f>IF(ISERROR(K49*(VLOOKUP($A49, 'E1 Categorization'!$A$32:$E$124, 5,0))), K49*0.5, K49*(VLOOKUP($A49, 'E1 Categorization'!$A$32:$E$124, 5,0)))</f>
        <v>0</v>
      </c>
      <c r="BH49" s="2140">
        <f>IF(ISERROR(L49*(VLOOKUP($A49, 'E1 Categorization'!$A$32:$E$124, 5,0))), L49*0.5, L49*(VLOOKUP($A49, 'E1 Categorization'!$A$32:$E$124, 5,0)))</f>
        <v>0</v>
      </c>
      <c r="BI49" s="2140">
        <f>IF(ISERROR(M49*(VLOOKUP($A49, 'E1 Categorization'!$A$32:$E$124, 5,0))), M49*0.5, M49*(VLOOKUP($A49, 'E1 Categorization'!$A$32:$E$124, 5,0)))</f>
        <v>0</v>
      </c>
      <c r="BJ49" s="2140">
        <f>IF(ISERROR(N49*(VLOOKUP($A49, 'E1 Categorization'!$A$32:$E$124, 5,0))), N49*0.5, N49*(VLOOKUP($A49, 'E1 Categorization'!$A$32:$E$124, 5,0)))</f>
        <v>0</v>
      </c>
      <c r="BK49" s="2140">
        <f>IF(ISERROR(O49*(VLOOKUP($A49, 'E1 Categorization'!$A$32:$E$124, 5,0))), O49*0.5, O49*(VLOOKUP($A49, 'E1 Categorization'!$A$32:$E$124, 5,0)))</f>
        <v>0</v>
      </c>
      <c r="BL49" s="2140">
        <f>IF(ISERROR(P49*(VLOOKUP($A49, 'E1 Categorization'!$A$32:$E$124, 5,0))), P49*0.5, P49*(VLOOKUP($A49, 'E1 Categorization'!$A$32:$E$124, 5,0)))</f>
        <v>0</v>
      </c>
      <c r="BM49" s="2140">
        <f>IF(ISERROR(Q49*(VLOOKUP($A49, 'E1 Categorization'!$A$32:$E$124, 5,0))), Q49*0.5, Q49*(VLOOKUP($A49, 'E1 Categorization'!$A$32:$E$124, 5,0)))</f>
        <v>0</v>
      </c>
      <c r="BN49" s="2140">
        <f>IF(ISERROR(R49*(VLOOKUP($A49, 'E1 Categorization'!$A$32:$E$124, 5,0))), R49*0.5, R49*(VLOOKUP($A49, 'E1 Categorization'!$A$32:$E$124, 5,0)))</f>
        <v>0</v>
      </c>
      <c r="BO49" s="2140">
        <f>IF(ISERROR(S49*(VLOOKUP($A49, 'E1 Categorization'!$A$32:$E$124, 5,0))), S49*0.5, S49*(VLOOKUP($A49, 'E1 Categorization'!$A$32:$E$124, 5,0)))</f>
        <v>0</v>
      </c>
      <c r="BP49" s="2140">
        <f>IF(ISERROR(T49*(VLOOKUP($A49, 'E1 Categorization'!$A$32:$E$124, 5,0))), T49*0.5, T49*(VLOOKUP($A49, 'E1 Categorization'!$A$32:$E$124, 5,0)))</f>
        <v>0</v>
      </c>
      <c r="BQ49" s="2140">
        <f>IF(ISERROR(U49*(VLOOKUP($A49, 'E1 Categorization'!$A$32:$E$124, 5,0))), U49*0.5, U49*(VLOOKUP($A49, 'E1 Categorization'!$A$32:$E$124, 5,0)))</f>
        <v>0</v>
      </c>
      <c r="BR49" s="2140">
        <f>IF(ISERROR(V49*(VLOOKUP($A49, 'E1 Categorization'!$A$32:$E$124, 5,0))), V49*0.5, V49*(VLOOKUP($A49, 'E1 Categorization'!$A$32:$E$124, 5,0)))</f>
        <v>0</v>
      </c>
      <c r="BS49" s="2140">
        <f>IF(ISERROR(W49*(VLOOKUP($A49, 'E1 Categorization'!$A$32:$E$124, 5,0))), W49*0.5, W49*(VLOOKUP($A49, 'E1 Categorization'!$A$32:$E$124, 5,0)))</f>
        <v>0</v>
      </c>
      <c r="BT49" s="2140">
        <f>IF(ISERROR(X49*(VLOOKUP($A49, 'E1 Categorization'!$A$32:$E$124, 5,0))), X49*0.5, X49*(VLOOKUP($A49, 'E1 Categorization'!$A$32:$E$124, 5,0)))</f>
        <v>0</v>
      </c>
    </row>
    <row r="50" spans="1:72" s="291" customFormat="1" ht="12.75" x14ac:dyDescent="0.2">
      <c r="A50" s="487">
        <f>'I3 TB Data'!A159:B159</f>
        <v>1935</v>
      </c>
      <c r="B50" s="488" t="str">
        <f>'I3 TB Data'!B159</f>
        <v>Stores Equipment</v>
      </c>
      <c r="C50" s="489">
        <f>'I3 TB Data'!G159</f>
        <v>0</v>
      </c>
      <c r="D50" s="1857" t="str">
        <f t="shared" si="22"/>
        <v>Yes</v>
      </c>
      <c r="E50" s="1832"/>
      <c r="F50" s="1832"/>
      <c r="G50" s="1832"/>
      <c r="H50" s="1832"/>
      <c r="I50" s="1832"/>
      <c r="J50" s="1832"/>
      <c r="K50" s="1832"/>
      <c r="L50" s="1832"/>
      <c r="M50" s="1832"/>
      <c r="N50" s="1832"/>
      <c r="O50" s="1832"/>
      <c r="P50" s="1832"/>
      <c r="Q50" s="1832"/>
      <c r="R50" s="1832"/>
      <c r="S50" s="1832"/>
      <c r="T50" s="1832"/>
      <c r="U50" s="1832"/>
      <c r="V50" s="1832"/>
      <c r="W50" s="1832"/>
      <c r="X50" s="1832"/>
      <c r="AA50" s="487">
        <f t="shared" si="23"/>
        <v>1935</v>
      </c>
      <c r="AB50" s="488" t="str">
        <f t="shared" si="24"/>
        <v>Stores Equipment</v>
      </c>
      <c r="AC50" s="2140">
        <f>IF(ISERROR(E50*(1-VLOOKUP($A50, 'E1 Categorization'!$A$32:$E$124, 5,0))), E50*0.5, E50*(1-VLOOKUP($A50, 'E1 Categorization'!$A$32:$E$124, 5,0)))</f>
        <v>0</v>
      </c>
      <c r="AD50" s="2140">
        <f>IF(ISERROR(F50*(1-VLOOKUP($A50, 'E1 Categorization'!$A$32:$E$124, 5,0))), F50*0.5, F50*(1-VLOOKUP($A50, 'E1 Categorization'!$A$32:$E$124, 5,0)))</f>
        <v>0</v>
      </c>
      <c r="AE50" s="2140">
        <f>IF(ISERROR(G50*(1-VLOOKUP($A50, 'E1 Categorization'!$A$32:$E$124, 5,0))), G50*0.5, G50*(1-VLOOKUP($A50, 'E1 Categorization'!$A$32:$E$124, 5,0)))</f>
        <v>0</v>
      </c>
      <c r="AF50" s="2140">
        <f>IF(ISERROR(H50*(1-VLOOKUP($A50, 'E1 Categorization'!$A$32:$E$124, 5,0))), H50*0.5, H50*(1-VLOOKUP($A50, 'E1 Categorization'!$A$32:$E$124, 5,0)))</f>
        <v>0</v>
      </c>
      <c r="AG50" s="2140">
        <f>IF(ISERROR(I50*(1-VLOOKUP($A50, 'E1 Categorization'!$A$32:$E$124, 5,0))), I50*0.5, I50*(1-VLOOKUP($A50, 'E1 Categorization'!$A$32:$E$124, 5,0)))</f>
        <v>0</v>
      </c>
      <c r="AH50" s="2140">
        <f>IF(ISERROR(J50*(1-VLOOKUP($A50, 'E1 Categorization'!$A$32:$E$124, 5,0))), J50*0.5, J50*(1-VLOOKUP($A50, 'E1 Categorization'!$A$32:$E$124, 5,0)))</f>
        <v>0</v>
      </c>
      <c r="AI50" s="2140">
        <f>IF(ISERROR(K50*(1-VLOOKUP($A50, 'E1 Categorization'!$A$32:$E$124, 5,0))), K50*0.5, K50*(1-VLOOKUP($A50, 'E1 Categorization'!$A$32:$E$124, 5,0)))</f>
        <v>0</v>
      </c>
      <c r="AJ50" s="2140">
        <f>IF(ISERROR(L50*(1-VLOOKUP($A50, 'E1 Categorization'!$A$32:$E$124, 5,0))), L50*0.5, L50*(1-VLOOKUP($A50, 'E1 Categorization'!$A$32:$E$124, 5,0)))</f>
        <v>0</v>
      </c>
      <c r="AK50" s="2140">
        <f>IF(ISERROR(M50*(1-VLOOKUP($A50, 'E1 Categorization'!$A$32:$E$124, 5,0))), M50*0.5, M50*(1-VLOOKUP($A50, 'E1 Categorization'!$A$32:$E$124, 5,0)))</f>
        <v>0</v>
      </c>
      <c r="AL50" s="2140">
        <f>IF(ISERROR(N50*(1-VLOOKUP($A50, 'E1 Categorization'!$A$32:$E$124, 5,0))), N50*0.5, N50*(1-VLOOKUP($A50, 'E1 Categorization'!$A$32:$E$124, 5,0)))</f>
        <v>0</v>
      </c>
      <c r="AM50" s="2140">
        <f>IF(ISERROR(O50*(1-VLOOKUP($A50, 'E1 Categorization'!$A$32:$E$124, 5,0))), O50*0.5, O50*(1-VLOOKUP($A50, 'E1 Categorization'!$A$32:$E$124, 5,0)))</f>
        <v>0</v>
      </c>
      <c r="AN50" s="2140">
        <f>IF(ISERROR(P50*(1-VLOOKUP($A50, 'E1 Categorization'!$A$32:$E$124, 5,0))), P50*0.5, P50*(1-VLOOKUP($A50, 'E1 Categorization'!$A$32:$E$124, 5,0)))</f>
        <v>0</v>
      </c>
      <c r="AO50" s="2140">
        <f>IF(ISERROR(Q50*(1-VLOOKUP($A50, 'E1 Categorization'!$A$32:$E$124, 5,0))), Q50*0.5, Q50*(1-VLOOKUP($A50, 'E1 Categorization'!$A$32:$E$124, 5,0)))</f>
        <v>0</v>
      </c>
      <c r="AP50" s="2140">
        <f>IF(ISERROR(R50*(1-VLOOKUP($A50, 'E1 Categorization'!$A$32:$E$124, 5,0))), R50*0.5, R50*(1-VLOOKUP($A50, 'E1 Categorization'!$A$32:$E$124, 5,0)))</f>
        <v>0</v>
      </c>
      <c r="AQ50" s="2140">
        <f>IF(ISERROR(S50*(1-VLOOKUP($A50, 'E1 Categorization'!$A$32:$E$124, 5,0))), S50*0.5, S50*(1-VLOOKUP($A50, 'E1 Categorization'!$A$32:$E$124, 5,0)))</f>
        <v>0</v>
      </c>
      <c r="AR50" s="2140">
        <f>IF(ISERROR(T50*(1-VLOOKUP($A50, 'E1 Categorization'!$A$32:$E$124, 5,0))), T50*0.5, T50*(1-VLOOKUP($A50, 'E1 Categorization'!$A$32:$E$124, 5,0)))</f>
        <v>0</v>
      </c>
      <c r="AS50" s="2140">
        <f>IF(ISERROR(U50*(1-VLOOKUP($A50, 'E1 Categorization'!$A$32:$E$124, 5,0))), U50*0.5, U50*(1-VLOOKUP($A50, 'E1 Categorization'!$A$32:$E$124, 5,0)))</f>
        <v>0</v>
      </c>
      <c r="AT50" s="2140">
        <f>IF(ISERROR(V50*(1-VLOOKUP($A50, 'E1 Categorization'!$A$32:$E$124, 5,0))), V50*0.5, V50*(1-VLOOKUP($A50, 'E1 Categorization'!$A$32:$E$124, 5,0)))</f>
        <v>0</v>
      </c>
      <c r="AU50" s="2140">
        <f>IF(ISERROR(W50*(1-VLOOKUP($A50, 'E1 Categorization'!$A$32:$E$124, 5,0))), W50*0.5, W50*(1-VLOOKUP($A50, 'E1 Categorization'!$A$32:$E$124, 5,0)))</f>
        <v>0</v>
      </c>
      <c r="AV50" s="2140">
        <f>IF(ISERROR(X50*(1-VLOOKUP($A50, 'E1 Categorization'!$A$32:$E$124, 5,0))), X50*0.5, X50*(1-VLOOKUP($A50, 'E1 Categorization'!$A$32:$E$124, 5,0)))</f>
        <v>0</v>
      </c>
      <c r="AW50" s="1886"/>
      <c r="AX50" s="1886"/>
      <c r="AY50" s="487">
        <f t="shared" si="25"/>
        <v>1935</v>
      </c>
      <c r="AZ50" s="488" t="str">
        <f t="shared" si="26"/>
        <v>Stores Equipment</v>
      </c>
      <c r="BA50" s="2140">
        <f>IF(ISERROR(E50*(VLOOKUP($A50, 'E1 Categorization'!$A$32:$E$124, 5,0))), E50*0.5, E50*(VLOOKUP($A50, 'E1 Categorization'!$A$32:$E$124, 5,0)))</f>
        <v>0</v>
      </c>
      <c r="BB50" s="2140">
        <f>IF(ISERROR(F50*(VLOOKUP($A50, 'E1 Categorization'!$A$32:$E$124, 5,0))), F50*0.5, F50*(VLOOKUP($A50, 'E1 Categorization'!$A$32:$E$124, 5,0)))</f>
        <v>0</v>
      </c>
      <c r="BC50" s="2140">
        <f>IF(ISERROR(G50*(VLOOKUP($A50, 'E1 Categorization'!$A$32:$E$124, 5,0))), G50*0.5, G50*(VLOOKUP($A50, 'E1 Categorization'!$A$32:$E$124, 5,0)))</f>
        <v>0</v>
      </c>
      <c r="BD50" s="2140">
        <f>IF(ISERROR(H50*(VLOOKUP($A50, 'E1 Categorization'!$A$32:$E$124, 5,0))), H50*0.5, H50*(VLOOKUP($A50, 'E1 Categorization'!$A$32:$E$124, 5,0)))</f>
        <v>0</v>
      </c>
      <c r="BE50" s="2140">
        <f>IF(ISERROR(I50*(VLOOKUP($A50, 'E1 Categorization'!$A$32:$E$124, 5,0))), I50*0.5, I50*(VLOOKUP($A50, 'E1 Categorization'!$A$32:$E$124, 5,0)))</f>
        <v>0</v>
      </c>
      <c r="BF50" s="2140">
        <f>IF(ISERROR(J50*(VLOOKUP($A50, 'E1 Categorization'!$A$32:$E$124, 5,0))), J50*0.5, J50*(VLOOKUP($A50, 'E1 Categorization'!$A$32:$E$124, 5,0)))</f>
        <v>0</v>
      </c>
      <c r="BG50" s="2140">
        <f>IF(ISERROR(K50*(VLOOKUP($A50, 'E1 Categorization'!$A$32:$E$124, 5,0))), K50*0.5, K50*(VLOOKUP($A50, 'E1 Categorization'!$A$32:$E$124, 5,0)))</f>
        <v>0</v>
      </c>
      <c r="BH50" s="2140">
        <f>IF(ISERROR(L50*(VLOOKUP($A50, 'E1 Categorization'!$A$32:$E$124, 5,0))), L50*0.5, L50*(VLOOKUP($A50, 'E1 Categorization'!$A$32:$E$124, 5,0)))</f>
        <v>0</v>
      </c>
      <c r="BI50" s="2140">
        <f>IF(ISERROR(M50*(VLOOKUP($A50, 'E1 Categorization'!$A$32:$E$124, 5,0))), M50*0.5, M50*(VLOOKUP($A50, 'E1 Categorization'!$A$32:$E$124, 5,0)))</f>
        <v>0</v>
      </c>
      <c r="BJ50" s="2140">
        <f>IF(ISERROR(N50*(VLOOKUP($A50, 'E1 Categorization'!$A$32:$E$124, 5,0))), N50*0.5, N50*(VLOOKUP($A50, 'E1 Categorization'!$A$32:$E$124, 5,0)))</f>
        <v>0</v>
      </c>
      <c r="BK50" s="2140">
        <f>IF(ISERROR(O50*(VLOOKUP($A50, 'E1 Categorization'!$A$32:$E$124, 5,0))), O50*0.5, O50*(VLOOKUP($A50, 'E1 Categorization'!$A$32:$E$124, 5,0)))</f>
        <v>0</v>
      </c>
      <c r="BL50" s="2140">
        <f>IF(ISERROR(P50*(VLOOKUP($A50, 'E1 Categorization'!$A$32:$E$124, 5,0))), P50*0.5, P50*(VLOOKUP($A50, 'E1 Categorization'!$A$32:$E$124, 5,0)))</f>
        <v>0</v>
      </c>
      <c r="BM50" s="2140">
        <f>IF(ISERROR(Q50*(VLOOKUP($A50, 'E1 Categorization'!$A$32:$E$124, 5,0))), Q50*0.5, Q50*(VLOOKUP($A50, 'E1 Categorization'!$A$32:$E$124, 5,0)))</f>
        <v>0</v>
      </c>
      <c r="BN50" s="2140">
        <f>IF(ISERROR(R50*(VLOOKUP($A50, 'E1 Categorization'!$A$32:$E$124, 5,0))), R50*0.5, R50*(VLOOKUP($A50, 'E1 Categorization'!$A$32:$E$124, 5,0)))</f>
        <v>0</v>
      </c>
      <c r="BO50" s="2140">
        <f>IF(ISERROR(S50*(VLOOKUP($A50, 'E1 Categorization'!$A$32:$E$124, 5,0))), S50*0.5, S50*(VLOOKUP($A50, 'E1 Categorization'!$A$32:$E$124, 5,0)))</f>
        <v>0</v>
      </c>
      <c r="BP50" s="2140">
        <f>IF(ISERROR(T50*(VLOOKUP($A50, 'E1 Categorization'!$A$32:$E$124, 5,0))), T50*0.5, T50*(VLOOKUP($A50, 'E1 Categorization'!$A$32:$E$124, 5,0)))</f>
        <v>0</v>
      </c>
      <c r="BQ50" s="2140">
        <f>IF(ISERROR(U50*(VLOOKUP($A50, 'E1 Categorization'!$A$32:$E$124, 5,0))), U50*0.5, U50*(VLOOKUP($A50, 'E1 Categorization'!$A$32:$E$124, 5,0)))</f>
        <v>0</v>
      </c>
      <c r="BR50" s="2140">
        <f>IF(ISERROR(V50*(VLOOKUP($A50, 'E1 Categorization'!$A$32:$E$124, 5,0))), V50*0.5, V50*(VLOOKUP($A50, 'E1 Categorization'!$A$32:$E$124, 5,0)))</f>
        <v>0</v>
      </c>
      <c r="BS50" s="2140">
        <f>IF(ISERROR(W50*(VLOOKUP($A50, 'E1 Categorization'!$A$32:$E$124, 5,0))), W50*0.5, W50*(VLOOKUP($A50, 'E1 Categorization'!$A$32:$E$124, 5,0)))</f>
        <v>0</v>
      </c>
      <c r="BT50" s="2140">
        <f>IF(ISERROR(X50*(VLOOKUP($A50, 'E1 Categorization'!$A$32:$E$124, 5,0))), X50*0.5, X50*(VLOOKUP($A50, 'E1 Categorization'!$A$32:$E$124, 5,0)))</f>
        <v>0</v>
      </c>
    </row>
    <row r="51" spans="1:72" s="291" customFormat="1" ht="12.75" x14ac:dyDescent="0.2">
      <c r="A51" s="487">
        <f>'I3 TB Data'!A160:B160</f>
        <v>1940</v>
      </c>
      <c r="B51" s="488" t="str">
        <f>'I3 TB Data'!B160</f>
        <v>Tools, Shop and Garage Equipment</v>
      </c>
      <c r="C51" s="489">
        <f>'I3 TB Data'!G160</f>
        <v>0</v>
      </c>
      <c r="D51" s="1857" t="str">
        <f t="shared" si="22"/>
        <v>Yes</v>
      </c>
      <c r="E51" s="1832"/>
      <c r="F51" s="1832"/>
      <c r="G51" s="1832"/>
      <c r="H51" s="1832"/>
      <c r="I51" s="1832"/>
      <c r="J51" s="1832"/>
      <c r="K51" s="1832"/>
      <c r="L51" s="1832"/>
      <c r="M51" s="1832"/>
      <c r="N51" s="1832"/>
      <c r="O51" s="1832"/>
      <c r="P51" s="1832"/>
      <c r="Q51" s="1832"/>
      <c r="R51" s="1832"/>
      <c r="S51" s="1832"/>
      <c r="T51" s="1832"/>
      <c r="U51" s="1832"/>
      <c r="V51" s="1832"/>
      <c r="W51" s="1832"/>
      <c r="X51" s="1832"/>
      <c r="AA51" s="487">
        <f t="shared" si="23"/>
        <v>1940</v>
      </c>
      <c r="AB51" s="488" t="str">
        <f t="shared" si="24"/>
        <v>Tools, Shop and Garage Equipment</v>
      </c>
      <c r="AC51" s="2140">
        <f>IF(ISERROR(E51*(1-VLOOKUP($A51, 'E1 Categorization'!$A$32:$E$124, 5,0))), E51*0.5, E51*(1-VLOOKUP($A51, 'E1 Categorization'!$A$32:$E$124, 5,0)))</f>
        <v>0</v>
      </c>
      <c r="AD51" s="2140">
        <f>IF(ISERROR(F51*(1-VLOOKUP($A51, 'E1 Categorization'!$A$32:$E$124, 5,0))), F51*0.5, F51*(1-VLOOKUP($A51, 'E1 Categorization'!$A$32:$E$124, 5,0)))</f>
        <v>0</v>
      </c>
      <c r="AE51" s="2140">
        <f>IF(ISERROR(G51*(1-VLOOKUP($A51, 'E1 Categorization'!$A$32:$E$124, 5,0))), G51*0.5, G51*(1-VLOOKUP($A51, 'E1 Categorization'!$A$32:$E$124, 5,0)))</f>
        <v>0</v>
      </c>
      <c r="AF51" s="2140">
        <f>IF(ISERROR(H51*(1-VLOOKUP($A51, 'E1 Categorization'!$A$32:$E$124, 5,0))), H51*0.5, H51*(1-VLOOKUP($A51, 'E1 Categorization'!$A$32:$E$124, 5,0)))</f>
        <v>0</v>
      </c>
      <c r="AG51" s="2140">
        <f>IF(ISERROR(I51*(1-VLOOKUP($A51, 'E1 Categorization'!$A$32:$E$124, 5,0))), I51*0.5, I51*(1-VLOOKUP($A51, 'E1 Categorization'!$A$32:$E$124, 5,0)))</f>
        <v>0</v>
      </c>
      <c r="AH51" s="2140">
        <f>IF(ISERROR(J51*(1-VLOOKUP($A51, 'E1 Categorization'!$A$32:$E$124, 5,0))), J51*0.5, J51*(1-VLOOKUP($A51, 'E1 Categorization'!$A$32:$E$124, 5,0)))</f>
        <v>0</v>
      </c>
      <c r="AI51" s="2140">
        <f>IF(ISERROR(K51*(1-VLOOKUP($A51, 'E1 Categorization'!$A$32:$E$124, 5,0))), K51*0.5, K51*(1-VLOOKUP($A51, 'E1 Categorization'!$A$32:$E$124, 5,0)))</f>
        <v>0</v>
      </c>
      <c r="AJ51" s="2140">
        <f>IF(ISERROR(L51*(1-VLOOKUP($A51, 'E1 Categorization'!$A$32:$E$124, 5,0))), L51*0.5, L51*(1-VLOOKUP($A51, 'E1 Categorization'!$A$32:$E$124, 5,0)))</f>
        <v>0</v>
      </c>
      <c r="AK51" s="2140">
        <f>IF(ISERROR(M51*(1-VLOOKUP($A51, 'E1 Categorization'!$A$32:$E$124, 5,0))), M51*0.5, M51*(1-VLOOKUP($A51, 'E1 Categorization'!$A$32:$E$124, 5,0)))</f>
        <v>0</v>
      </c>
      <c r="AL51" s="2140">
        <f>IF(ISERROR(N51*(1-VLOOKUP($A51, 'E1 Categorization'!$A$32:$E$124, 5,0))), N51*0.5, N51*(1-VLOOKUP($A51, 'E1 Categorization'!$A$32:$E$124, 5,0)))</f>
        <v>0</v>
      </c>
      <c r="AM51" s="2140">
        <f>IF(ISERROR(O51*(1-VLOOKUP($A51, 'E1 Categorization'!$A$32:$E$124, 5,0))), O51*0.5, O51*(1-VLOOKUP($A51, 'E1 Categorization'!$A$32:$E$124, 5,0)))</f>
        <v>0</v>
      </c>
      <c r="AN51" s="2140">
        <f>IF(ISERROR(P51*(1-VLOOKUP($A51, 'E1 Categorization'!$A$32:$E$124, 5,0))), P51*0.5, P51*(1-VLOOKUP($A51, 'E1 Categorization'!$A$32:$E$124, 5,0)))</f>
        <v>0</v>
      </c>
      <c r="AO51" s="2140">
        <f>IF(ISERROR(Q51*(1-VLOOKUP($A51, 'E1 Categorization'!$A$32:$E$124, 5,0))), Q51*0.5, Q51*(1-VLOOKUP($A51, 'E1 Categorization'!$A$32:$E$124, 5,0)))</f>
        <v>0</v>
      </c>
      <c r="AP51" s="2140">
        <f>IF(ISERROR(R51*(1-VLOOKUP($A51, 'E1 Categorization'!$A$32:$E$124, 5,0))), R51*0.5, R51*(1-VLOOKUP($A51, 'E1 Categorization'!$A$32:$E$124, 5,0)))</f>
        <v>0</v>
      </c>
      <c r="AQ51" s="2140">
        <f>IF(ISERROR(S51*(1-VLOOKUP($A51, 'E1 Categorization'!$A$32:$E$124, 5,0))), S51*0.5, S51*(1-VLOOKUP($A51, 'E1 Categorization'!$A$32:$E$124, 5,0)))</f>
        <v>0</v>
      </c>
      <c r="AR51" s="2140">
        <f>IF(ISERROR(T51*(1-VLOOKUP($A51, 'E1 Categorization'!$A$32:$E$124, 5,0))), T51*0.5, T51*(1-VLOOKUP($A51, 'E1 Categorization'!$A$32:$E$124, 5,0)))</f>
        <v>0</v>
      </c>
      <c r="AS51" s="2140">
        <f>IF(ISERROR(U51*(1-VLOOKUP($A51, 'E1 Categorization'!$A$32:$E$124, 5,0))), U51*0.5, U51*(1-VLOOKUP($A51, 'E1 Categorization'!$A$32:$E$124, 5,0)))</f>
        <v>0</v>
      </c>
      <c r="AT51" s="2140">
        <f>IF(ISERROR(V51*(1-VLOOKUP($A51, 'E1 Categorization'!$A$32:$E$124, 5,0))), V51*0.5, V51*(1-VLOOKUP($A51, 'E1 Categorization'!$A$32:$E$124, 5,0)))</f>
        <v>0</v>
      </c>
      <c r="AU51" s="2140">
        <f>IF(ISERROR(W51*(1-VLOOKUP($A51, 'E1 Categorization'!$A$32:$E$124, 5,0))), W51*0.5, W51*(1-VLOOKUP($A51, 'E1 Categorization'!$A$32:$E$124, 5,0)))</f>
        <v>0</v>
      </c>
      <c r="AV51" s="2140">
        <f>IF(ISERROR(X51*(1-VLOOKUP($A51, 'E1 Categorization'!$A$32:$E$124, 5,0))), X51*0.5, X51*(1-VLOOKUP($A51, 'E1 Categorization'!$A$32:$E$124, 5,0)))</f>
        <v>0</v>
      </c>
      <c r="AW51" s="1886"/>
      <c r="AX51" s="1886"/>
      <c r="AY51" s="487">
        <f t="shared" si="25"/>
        <v>1940</v>
      </c>
      <c r="AZ51" s="488" t="str">
        <f t="shared" si="26"/>
        <v>Tools, Shop and Garage Equipment</v>
      </c>
      <c r="BA51" s="2140">
        <f>IF(ISERROR(E51*(VLOOKUP($A51, 'E1 Categorization'!$A$32:$E$124, 5,0))), E51*0.5, E51*(VLOOKUP($A51, 'E1 Categorization'!$A$32:$E$124, 5,0)))</f>
        <v>0</v>
      </c>
      <c r="BB51" s="2140">
        <f>IF(ISERROR(F51*(VLOOKUP($A51, 'E1 Categorization'!$A$32:$E$124, 5,0))), F51*0.5, F51*(VLOOKUP($A51, 'E1 Categorization'!$A$32:$E$124, 5,0)))</f>
        <v>0</v>
      </c>
      <c r="BC51" s="2140">
        <f>IF(ISERROR(G51*(VLOOKUP($A51, 'E1 Categorization'!$A$32:$E$124, 5,0))), G51*0.5, G51*(VLOOKUP($A51, 'E1 Categorization'!$A$32:$E$124, 5,0)))</f>
        <v>0</v>
      </c>
      <c r="BD51" s="2140">
        <f>IF(ISERROR(H51*(VLOOKUP($A51, 'E1 Categorization'!$A$32:$E$124, 5,0))), H51*0.5, H51*(VLOOKUP($A51, 'E1 Categorization'!$A$32:$E$124, 5,0)))</f>
        <v>0</v>
      </c>
      <c r="BE51" s="2140">
        <f>IF(ISERROR(I51*(VLOOKUP($A51, 'E1 Categorization'!$A$32:$E$124, 5,0))), I51*0.5, I51*(VLOOKUP($A51, 'E1 Categorization'!$A$32:$E$124, 5,0)))</f>
        <v>0</v>
      </c>
      <c r="BF51" s="2140">
        <f>IF(ISERROR(J51*(VLOOKUP($A51, 'E1 Categorization'!$A$32:$E$124, 5,0))), J51*0.5, J51*(VLOOKUP($A51, 'E1 Categorization'!$A$32:$E$124, 5,0)))</f>
        <v>0</v>
      </c>
      <c r="BG51" s="2140">
        <f>IF(ISERROR(K51*(VLOOKUP($A51, 'E1 Categorization'!$A$32:$E$124, 5,0))), K51*0.5, K51*(VLOOKUP($A51, 'E1 Categorization'!$A$32:$E$124, 5,0)))</f>
        <v>0</v>
      </c>
      <c r="BH51" s="2140">
        <f>IF(ISERROR(L51*(VLOOKUP($A51, 'E1 Categorization'!$A$32:$E$124, 5,0))), L51*0.5, L51*(VLOOKUP($A51, 'E1 Categorization'!$A$32:$E$124, 5,0)))</f>
        <v>0</v>
      </c>
      <c r="BI51" s="2140">
        <f>IF(ISERROR(M51*(VLOOKUP($A51, 'E1 Categorization'!$A$32:$E$124, 5,0))), M51*0.5, M51*(VLOOKUP($A51, 'E1 Categorization'!$A$32:$E$124, 5,0)))</f>
        <v>0</v>
      </c>
      <c r="BJ51" s="2140">
        <f>IF(ISERROR(N51*(VLOOKUP($A51, 'E1 Categorization'!$A$32:$E$124, 5,0))), N51*0.5, N51*(VLOOKUP($A51, 'E1 Categorization'!$A$32:$E$124, 5,0)))</f>
        <v>0</v>
      </c>
      <c r="BK51" s="2140">
        <f>IF(ISERROR(O51*(VLOOKUP($A51, 'E1 Categorization'!$A$32:$E$124, 5,0))), O51*0.5, O51*(VLOOKUP($A51, 'E1 Categorization'!$A$32:$E$124, 5,0)))</f>
        <v>0</v>
      </c>
      <c r="BL51" s="2140">
        <f>IF(ISERROR(P51*(VLOOKUP($A51, 'E1 Categorization'!$A$32:$E$124, 5,0))), P51*0.5, P51*(VLOOKUP($A51, 'E1 Categorization'!$A$32:$E$124, 5,0)))</f>
        <v>0</v>
      </c>
      <c r="BM51" s="2140">
        <f>IF(ISERROR(Q51*(VLOOKUP($A51, 'E1 Categorization'!$A$32:$E$124, 5,0))), Q51*0.5, Q51*(VLOOKUP($A51, 'E1 Categorization'!$A$32:$E$124, 5,0)))</f>
        <v>0</v>
      </c>
      <c r="BN51" s="2140">
        <f>IF(ISERROR(R51*(VLOOKUP($A51, 'E1 Categorization'!$A$32:$E$124, 5,0))), R51*0.5, R51*(VLOOKUP($A51, 'E1 Categorization'!$A$32:$E$124, 5,0)))</f>
        <v>0</v>
      </c>
      <c r="BO51" s="2140">
        <f>IF(ISERROR(S51*(VLOOKUP($A51, 'E1 Categorization'!$A$32:$E$124, 5,0))), S51*0.5, S51*(VLOOKUP($A51, 'E1 Categorization'!$A$32:$E$124, 5,0)))</f>
        <v>0</v>
      </c>
      <c r="BP51" s="2140">
        <f>IF(ISERROR(T51*(VLOOKUP($A51, 'E1 Categorization'!$A$32:$E$124, 5,0))), T51*0.5, T51*(VLOOKUP($A51, 'E1 Categorization'!$A$32:$E$124, 5,0)))</f>
        <v>0</v>
      </c>
      <c r="BQ51" s="2140">
        <f>IF(ISERROR(U51*(VLOOKUP($A51, 'E1 Categorization'!$A$32:$E$124, 5,0))), U51*0.5, U51*(VLOOKUP($A51, 'E1 Categorization'!$A$32:$E$124, 5,0)))</f>
        <v>0</v>
      </c>
      <c r="BR51" s="2140">
        <f>IF(ISERROR(V51*(VLOOKUP($A51, 'E1 Categorization'!$A$32:$E$124, 5,0))), V51*0.5, V51*(VLOOKUP($A51, 'E1 Categorization'!$A$32:$E$124, 5,0)))</f>
        <v>0</v>
      </c>
      <c r="BS51" s="2140">
        <f>IF(ISERROR(W51*(VLOOKUP($A51, 'E1 Categorization'!$A$32:$E$124, 5,0))), W51*0.5, W51*(VLOOKUP($A51, 'E1 Categorization'!$A$32:$E$124, 5,0)))</f>
        <v>0</v>
      </c>
      <c r="BT51" s="2140">
        <f>IF(ISERROR(X51*(VLOOKUP($A51, 'E1 Categorization'!$A$32:$E$124, 5,0))), X51*0.5, X51*(VLOOKUP($A51, 'E1 Categorization'!$A$32:$E$124, 5,0)))</f>
        <v>0</v>
      </c>
    </row>
    <row r="52" spans="1:72" s="291" customFormat="1" ht="12.75" x14ac:dyDescent="0.2">
      <c r="A52" s="487">
        <f>'I3 TB Data'!A161:B161</f>
        <v>1945</v>
      </c>
      <c r="B52" s="488" t="str">
        <f>'I3 TB Data'!B161</f>
        <v>Measurement and Testing Equipment</v>
      </c>
      <c r="C52" s="489">
        <f>'I3 TB Data'!G161</f>
        <v>0</v>
      </c>
      <c r="D52" s="1857" t="str">
        <f t="shared" si="22"/>
        <v>Yes</v>
      </c>
      <c r="E52" s="1832"/>
      <c r="F52" s="1832"/>
      <c r="G52" s="1832"/>
      <c r="H52" s="1832"/>
      <c r="I52" s="1832"/>
      <c r="J52" s="1832"/>
      <c r="K52" s="1832"/>
      <c r="L52" s="1832"/>
      <c r="M52" s="1832"/>
      <c r="N52" s="1832"/>
      <c r="O52" s="1832"/>
      <c r="P52" s="1832"/>
      <c r="Q52" s="1832"/>
      <c r="R52" s="1832"/>
      <c r="S52" s="1832"/>
      <c r="T52" s="1832"/>
      <c r="U52" s="1832"/>
      <c r="V52" s="1832"/>
      <c r="W52" s="1832"/>
      <c r="X52" s="1832"/>
      <c r="AA52" s="487">
        <f t="shared" si="23"/>
        <v>1945</v>
      </c>
      <c r="AB52" s="488" t="str">
        <f t="shared" si="24"/>
        <v>Measurement and Testing Equipment</v>
      </c>
      <c r="AC52" s="2140">
        <f>IF(ISERROR(E52*(1-VLOOKUP($A52, 'E1 Categorization'!$A$32:$E$124, 5,0))), E52*0.5, E52*(1-VLOOKUP($A52, 'E1 Categorization'!$A$32:$E$124, 5,0)))</f>
        <v>0</v>
      </c>
      <c r="AD52" s="2140">
        <f>IF(ISERROR(F52*(1-VLOOKUP($A52, 'E1 Categorization'!$A$32:$E$124, 5,0))), F52*0.5, F52*(1-VLOOKUP($A52, 'E1 Categorization'!$A$32:$E$124, 5,0)))</f>
        <v>0</v>
      </c>
      <c r="AE52" s="2140">
        <f>IF(ISERROR(G52*(1-VLOOKUP($A52, 'E1 Categorization'!$A$32:$E$124, 5,0))), G52*0.5, G52*(1-VLOOKUP($A52, 'E1 Categorization'!$A$32:$E$124, 5,0)))</f>
        <v>0</v>
      </c>
      <c r="AF52" s="2140">
        <f>IF(ISERROR(H52*(1-VLOOKUP($A52, 'E1 Categorization'!$A$32:$E$124, 5,0))), H52*0.5, H52*(1-VLOOKUP($A52, 'E1 Categorization'!$A$32:$E$124, 5,0)))</f>
        <v>0</v>
      </c>
      <c r="AG52" s="2140">
        <f>IF(ISERROR(I52*(1-VLOOKUP($A52, 'E1 Categorization'!$A$32:$E$124, 5,0))), I52*0.5, I52*(1-VLOOKUP($A52, 'E1 Categorization'!$A$32:$E$124, 5,0)))</f>
        <v>0</v>
      </c>
      <c r="AH52" s="2140">
        <f>IF(ISERROR(J52*(1-VLOOKUP($A52, 'E1 Categorization'!$A$32:$E$124, 5,0))), J52*0.5, J52*(1-VLOOKUP($A52, 'E1 Categorization'!$A$32:$E$124, 5,0)))</f>
        <v>0</v>
      </c>
      <c r="AI52" s="2140">
        <f>IF(ISERROR(K52*(1-VLOOKUP($A52, 'E1 Categorization'!$A$32:$E$124, 5,0))), K52*0.5, K52*(1-VLOOKUP($A52, 'E1 Categorization'!$A$32:$E$124, 5,0)))</f>
        <v>0</v>
      </c>
      <c r="AJ52" s="2140">
        <f>IF(ISERROR(L52*(1-VLOOKUP($A52, 'E1 Categorization'!$A$32:$E$124, 5,0))), L52*0.5, L52*(1-VLOOKUP($A52, 'E1 Categorization'!$A$32:$E$124, 5,0)))</f>
        <v>0</v>
      </c>
      <c r="AK52" s="2140">
        <f>IF(ISERROR(M52*(1-VLOOKUP($A52, 'E1 Categorization'!$A$32:$E$124, 5,0))), M52*0.5, M52*(1-VLOOKUP($A52, 'E1 Categorization'!$A$32:$E$124, 5,0)))</f>
        <v>0</v>
      </c>
      <c r="AL52" s="2140">
        <f>IF(ISERROR(N52*(1-VLOOKUP($A52, 'E1 Categorization'!$A$32:$E$124, 5,0))), N52*0.5, N52*(1-VLOOKUP($A52, 'E1 Categorization'!$A$32:$E$124, 5,0)))</f>
        <v>0</v>
      </c>
      <c r="AM52" s="2140">
        <f>IF(ISERROR(O52*(1-VLOOKUP($A52, 'E1 Categorization'!$A$32:$E$124, 5,0))), O52*0.5, O52*(1-VLOOKUP($A52, 'E1 Categorization'!$A$32:$E$124, 5,0)))</f>
        <v>0</v>
      </c>
      <c r="AN52" s="2140">
        <f>IF(ISERROR(P52*(1-VLOOKUP($A52, 'E1 Categorization'!$A$32:$E$124, 5,0))), P52*0.5, P52*(1-VLOOKUP($A52, 'E1 Categorization'!$A$32:$E$124, 5,0)))</f>
        <v>0</v>
      </c>
      <c r="AO52" s="2140">
        <f>IF(ISERROR(Q52*(1-VLOOKUP($A52, 'E1 Categorization'!$A$32:$E$124, 5,0))), Q52*0.5, Q52*(1-VLOOKUP($A52, 'E1 Categorization'!$A$32:$E$124, 5,0)))</f>
        <v>0</v>
      </c>
      <c r="AP52" s="2140">
        <f>IF(ISERROR(R52*(1-VLOOKUP($A52, 'E1 Categorization'!$A$32:$E$124, 5,0))), R52*0.5, R52*(1-VLOOKUP($A52, 'E1 Categorization'!$A$32:$E$124, 5,0)))</f>
        <v>0</v>
      </c>
      <c r="AQ52" s="2140">
        <f>IF(ISERROR(S52*(1-VLOOKUP($A52, 'E1 Categorization'!$A$32:$E$124, 5,0))), S52*0.5, S52*(1-VLOOKUP($A52, 'E1 Categorization'!$A$32:$E$124, 5,0)))</f>
        <v>0</v>
      </c>
      <c r="AR52" s="2140">
        <f>IF(ISERROR(T52*(1-VLOOKUP($A52, 'E1 Categorization'!$A$32:$E$124, 5,0))), T52*0.5, T52*(1-VLOOKUP($A52, 'E1 Categorization'!$A$32:$E$124, 5,0)))</f>
        <v>0</v>
      </c>
      <c r="AS52" s="2140">
        <f>IF(ISERROR(U52*(1-VLOOKUP($A52, 'E1 Categorization'!$A$32:$E$124, 5,0))), U52*0.5, U52*(1-VLOOKUP($A52, 'E1 Categorization'!$A$32:$E$124, 5,0)))</f>
        <v>0</v>
      </c>
      <c r="AT52" s="2140">
        <f>IF(ISERROR(V52*(1-VLOOKUP($A52, 'E1 Categorization'!$A$32:$E$124, 5,0))), V52*0.5, V52*(1-VLOOKUP($A52, 'E1 Categorization'!$A$32:$E$124, 5,0)))</f>
        <v>0</v>
      </c>
      <c r="AU52" s="2140">
        <f>IF(ISERROR(W52*(1-VLOOKUP($A52, 'E1 Categorization'!$A$32:$E$124, 5,0))), W52*0.5, W52*(1-VLOOKUP($A52, 'E1 Categorization'!$A$32:$E$124, 5,0)))</f>
        <v>0</v>
      </c>
      <c r="AV52" s="2140">
        <f>IF(ISERROR(X52*(1-VLOOKUP($A52, 'E1 Categorization'!$A$32:$E$124, 5,0))), X52*0.5, X52*(1-VLOOKUP($A52, 'E1 Categorization'!$A$32:$E$124, 5,0)))</f>
        <v>0</v>
      </c>
      <c r="AW52" s="1886"/>
      <c r="AX52" s="1886"/>
      <c r="AY52" s="487">
        <f t="shared" si="25"/>
        <v>1945</v>
      </c>
      <c r="AZ52" s="488" t="str">
        <f t="shared" si="26"/>
        <v>Measurement and Testing Equipment</v>
      </c>
      <c r="BA52" s="2140">
        <f>IF(ISERROR(E52*(VLOOKUP($A52, 'E1 Categorization'!$A$32:$E$124, 5,0))), E52*0.5, E52*(VLOOKUP($A52, 'E1 Categorization'!$A$32:$E$124, 5,0)))</f>
        <v>0</v>
      </c>
      <c r="BB52" s="2140">
        <f>IF(ISERROR(F52*(VLOOKUP($A52, 'E1 Categorization'!$A$32:$E$124, 5,0))), F52*0.5, F52*(VLOOKUP($A52, 'E1 Categorization'!$A$32:$E$124, 5,0)))</f>
        <v>0</v>
      </c>
      <c r="BC52" s="2140">
        <f>IF(ISERROR(G52*(VLOOKUP($A52, 'E1 Categorization'!$A$32:$E$124, 5,0))), G52*0.5, G52*(VLOOKUP($A52, 'E1 Categorization'!$A$32:$E$124, 5,0)))</f>
        <v>0</v>
      </c>
      <c r="BD52" s="2140">
        <f>IF(ISERROR(H52*(VLOOKUP($A52, 'E1 Categorization'!$A$32:$E$124, 5,0))), H52*0.5, H52*(VLOOKUP($A52, 'E1 Categorization'!$A$32:$E$124, 5,0)))</f>
        <v>0</v>
      </c>
      <c r="BE52" s="2140">
        <f>IF(ISERROR(I52*(VLOOKUP($A52, 'E1 Categorization'!$A$32:$E$124, 5,0))), I52*0.5, I52*(VLOOKUP($A52, 'E1 Categorization'!$A$32:$E$124, 5,0)))</f>
        <v>0</v>
      </c>
      <c r="BF52" s="2140">
        <f>IF(ISERROR(J52*(VLOOKUP($A52, 'E1 Categorization'!$A$32:$E$124, 5,0))), J52*0.5, J52*(VLOOKUP($A52, 'E1 Categorization'!$A$32:$E$124, 5,0)))</f>
        <v>0</v>
      </c>
      <c r="BG52" s="2140">
        <f>IF(ISERROR(K52*(VLOOKUP($A52, 'E1 Categorization'!$A$32:$E$124, 5,0))), K52*0.5, K52*(VLOOKUP($A52, 'E1 Categorization'!$A$32:$E$124, 5,0)))</f>
        <v>0</v>
      </c>
      <c r="BH52" s="2140">
        <f>IF(ISERROR(L52*(VLOOKUP($A52, 'E1 Categorization'!$A$32:$E$124, 5,0))), L52*0.5, L52*(VLOOKUP($A52, 'E1 Categorization'!$A$32:$E$124, 5,0)))</f>
        <v>0</v>
      </c>
      <c r="BI52" s="2140">
        <f>IF(ISERROR(M52*(VLOOKUP($A52, 'E1 Categorization'!$A$32:$E$124, 5,0))), M52*0.5, M52*(VLOOKUP($A52, 'E1 Categorization'!$A$32:$E$124, 5,0)))</f>
        <v>0</v>
      </c>
      <c r="BJ52" s="2140">
        <f>IF(ISERROR(N52*(VLOOKUP($A52, 'E1 Categorization'!$A$32:$E$124, 5,0))), N52*0.5, N52*(VLOOKUP($A52, 'E1 Categorization'!$A$32:$E$124, 5,0)))</f>
        <v>0</v>
      </c>
      <c r="BK52" s="2140">
        <f>IF(ISERROR(O52*(VLOOKUP($A52, 'E1 Categorization'!$A$32:$E$124, 5,0))), O52*0.5, O52*(VLOOKUP($A52, 'E1 Categorization'!$A$32:$E$124, 5,0)))</f>
        <v>0</v>
      </c>
      <c r="BL52" s="2140">
        <f>IF(ISERROR(P52*(VLOOKUP($A52, 'E1 Categorization'!$A$32:$E$124, 5,0))), P52*0.5, P52*(VLOOKUP($A52, 'E1 Categorization'!$A$32:$E$124, 5,0)))</f>
        <v>0</v>
      </c>
      <c r="BM52" s="2140">
        <f>IF(ISERROR(Q52*(VLOOKUP($A52, 'E1 Categorization'!$A$32:$E$124, 5,0))), Q52*0.5, Q52*(VLOOKUP($A52, 'E1 Categorization'!$A$32:$E$124, 5,0)))</f>
        <v>0</v>
      </c>
      <c r="BN52" s="2140">
        <f>IF(ISERROR(R52*(VLOOKUP($A52, 'E1 Categorization'!$A$32:$E$124, 5,0))), R52*0.5, R52*(VLOOKUP($A52, 'E1 Categorization'!$A$32:$E$124, 5,0)))</f>
        <v>0</v>
      </c>
      <c r="BO52" s="2140">
        <f>IF(ISERROR(S52*(VLOOKUP($A52, 'E1 Categorization'!$A$32:$E$124, 5,0))), S52*0.5, S52*(VLOOKUP($A52, 'E1 Categorization'!$A$32:$E$124, 5,0)))</f>
        <v>0</v>
      </c>
      <c r="BP52" s="2140">
        <f>IF(ISERROR(T52*(VLOOKUP($A52, 'E1 Categorization'!$A$32:$E$124, 5,0))), T52*0.5, T52*(VLOOKUP($A52, 'E1 Categorization'!$A$32:$E$124, 5,0)))</f>
        <v>0</v>
      </c>
      <c r="BQ52" s="2140">
        <f>IF(ISERROR(U52*(VLOOKUP($A52, 'E1 Categorization'!$A$32:$E$124, 5,0))), U52*0.5, U52*(VLOOKUP($A52, 'E1 Categorization'!$A$32:$E$124, 5,0)))</f>
        <v>0</v>
      </c>
      <c r="BR52" s="2140">
        <f>IF(ISERROR(V52*(VLOOKUP($A52, 'E1 Categorization'!$A$32:$E$124, 5,0))), V52*0.5, V52*(VLOOKUP($A52, 'E1 Categorization'!$A$32:$E$124, 5,0)))</f>
        <v>0</v>
      </c>
      <c r="BS52" s="2140">
        <f>IF(ISERROR(W52*(VLOOKUP($A52, 'E1 Categorization'!$A$32:$E$124, 5,0))), W52*0.5, W52*(VLOOKUP($A52, 'E1 Categorization'!$A$32:$E$124, 5,0)))</f>
        <v>0</v>
      </c>
      <c r="BT52" s="2140">
        <f>IF(ISERROR(X52*(VLOOKUP($A52, 'E1 Categorization'!$A$32:$E$124, 5,0))), X52*0.5, X52*(VLOOKUP($A52, 'E1 Categorization'!$A$32:$E$124, 5,0)))</f>
        <v>0</v>
      </c>
    </row>
    <row r="53" spans="1:72" s="291" customFormat="1" ht="12.75" x14ac:dyDescent="0.2">
      <c r="A53" s="487">
        <f>'I3 TB Data'!A162:B162</f>
        <v>1950</v>
      </c>
      <c r="B53" s="488" t="str">
        <f>'I3 TB Data'!B162</f>
        <v>Power Operated Equipment</v>
      </c>
      <c r="C53" s="489">
        <f>'I3 TB Data'!G162</f>
        <v>0</v>
      </c>
      <c r="D53" s="1857" t="str">
        <f t="shared" si="22"/>
        <v>Yes</v>
      </c>
      <c r="E53" s="1832"/>
      <c r="F53" s="1832"/>
      <c r="G53" s="1832"/>
      <c r="H53" s="1832"/>
      <c r="I53" s="1832"/>
      <c r="J53" s="1832"/>
      <c r="K53" s="1832"/>
      <c r="L53" s="1832"/>
      <c r="M53" s="1832"/>
      <c r="N53" s="1832"/>
      <c r="O53" s="1832"/>
      <c r="P53" s="1832"/>
      <c r="Q53" s="1832"/>
      <c r="R53" s="1832"/>
      <c r="S53" s="1832"/>
      <c r="T53" s="1832"/>
      <c r="U53" s="1832"/>
      <c r="V53" s="1832"/>
      <c r="W53" s="1832"/>
      <c r="X53" s="1832"/>
      <c r="AA53" s="487">
        <f t="shared" si="23"/>
        <v>1950</v>
      </c>
      <c r="AB53" s="488" t="str">
        <f t="shared" si="24"/>
        <v>Power Operated Equipment</v>
      </c>
      <c r="AC53" s="2140">
        <f>IF(ISERROR(E53*(1-VLOOKUP($A53, 'E1 Categorization'!$A$32:$E$124, 5,0))), E53*0.5, E53*(1-VLOOKUP($A53, 'E1 Categorization'!$A$32:$E$124, 5,0)))</f>
        <v>0</v>
      </c>
      <c r="AD53" s="2140">
        <f>IF(ISERROR(F53*(1-VLOOKUP($A53, 'E1 Categorization'!$A$32:$E$124, 5,0))), F53*0.5, F53*(1-VLOOKUP($A53, 'E1 Categorization'!$A$32:$E$124, 5,0)))</f>
        <v>0</v>
      </c>
      <c r="AE53" s="2140">
        <f>IF(ISERROR(G53*(1-VLOOKUP($A53, 'E1 Categorization'!$A$32:$E$124, 5,0))), G53*0.5, G53*(1-VLOOKUP($A53, 'E1 Categorization'!$A$32:$E$124, 5,0)))</f>
        <v>0</v>
      </c>
      <c r="AF53" s="2140">
        <f>IF(ISERROR(H53*(1-VLOOKUP($A53, 'E1 Categorization'!$A$32:$E$124, 5,0))), H53*0.5, H53*(1-VLOOKUP($A53, 'E1 Categorization'!$A$32:$E$124, 5,0)))</f>
        <v>0</v>
      </c>
      <c r="AG53" s="2140">
        <f>IF(ISERROR(I53*(1-VLOOKUP($A53, 'E1 Categorization'!$A$32:$E$124, 5,0))), I53*0.5, I53*(1-VLOOKUP($A53, 'E1 Categorization'!$A$32:$E$124, 5,0)))</f>
        <v>0</v>
      </c>
      <c r="AH53" s="2140">
        <f>IF(ISERROR(J53*(1-VLOOKUP($A53, 'E1 Categorization'!$A$32:$E$124, 5,0))), J53*0.5, J53*(1-VLOOKUP($A53, 'E1 Categorization'!$A$32:$E$124, 5,0)))</f>
        <v>0</v>
      </c>
      <c r="AI53" s="2140">
        <f>IF(ISERROR(K53*(1-VLOOKUP($A53, 'E1 Categorization'!$A$32:$E$124, 5,0))), K53*0.5, K53*(1-VLOOKUP($A53, 'E1 Categorization'!$A$32:$E$124, 5,0)))</f>
        <v>0</v>
      </c>
      <c r="AJ53" s="2140">
        <f>IF(ISERROR(L53*(1-VLOOKUP($A53, 'E1 Categorization'!$A$32:$E$124, 5,0))), L53*0.5, L53*(1-VLOOKUP($A53, 'E1 Categorization'!$A$32:$E$124, 5,0)))</f>
        <v>0</v>
      </c>
      <c r="AK53" s="2140">
        <f>IF(ISERROR(M53*(1-VLOOKUP($A53, 'E1 Categorization'!$A$32:$E$124, 5,0))), M53*0.5, M53*(1-VLOOKUP($A53, 'E1 Categorization'!$A$32:$E$124, 5,0)))</f>
        <v>0</v>
      </c>
      <c r="AL53" s="2140">
        <f>IF(ISERROR(N53*(1-VLOOKUP($A53, 'E1 Categorization'!$A$32:$E$124, 5,0))), N53*0.5, N53*(1-VLOOKUP($A53, 'E1 Categorization'!$A$32:$E$124, 5,0)))</f>
        <v>0</v>
      </c>
      <c r="AM53" s="2140">
        <f>IF(ISERROR(O53*(1-VLOOKUP($A53, 'E1 Categorization'!$A$32:$E$124, 5,0))), O53*0.5, O53*(1-VLOOKUP($A53, 'E1 Categorization'!$A$32:$E$124, 5,0)))</f>
        <v>0</v>
      </c>
      <c r="AN53" s="2140">
        <f>IF(ISERROR(P53*(1-VLOOKUP($A53, 'E1 Categorization'!$A$32:$E$124, 5,0))), P53*0.5, P53*(1-VLOOKUP($A53, 'E1 Categorization'!$A$32:$E$124, 5,0)))</f>
        <v>0</v>
      </c>
      <c r="AO53" s="2140">
        <f>IF(ISERROR(Q53*(1-VLOOKUP($A53, 'E1 Categorization'!$A$32:$E$124, 5,0))), Q53*0.5, Q53*(1-VLOOKUP($A53, 'E1 Categorization'!$A$32:$E$124, 5,0)))</f>
        <v>0</v>
      </c>
      <c r="AP53" s="2140">
        <f>IF(ISERROR(R53*(1-VLOOKUP($A53, 'E1 Categorization'!$A$32:$E$124, 5,0))), R53*0.5, R53*(1-VLOOKUP($A53, 'E1 Categorization'!$A$32:$E$124, 5,0)))</f>
        <v>0</v>
      </c>
      <c r="AQ53" s="2140">
        <f>IF(ISERROR(S53*(1-VLOOKUP($A53, 'E1 Categorization'!$A$32:$E$124, 5,0))), S53*0.5, S53*(1-VLOOKUP($A53, 'E1 Categorization'!$A$32:$E$124, 5,0)))</f>
        <v>0</v>
      </c>
      <c r="AR53" s="2140">
        <f>IF(ISERROR(T53*(1-VLOOKUP($A53, 'E1 Categorization'!$A$32:$E$124, 5,0))), T53*0.5, T53*(1-VLOOKUP($A53, 'E1 Categorization'!$A$32:$E$124, 5,0)))</f>
        <v>0</v>
      </c>
      <c r="AS53" s="2140">
        <f>IF(ISERROR(U53*(1-VLOOKUP($A53, 'E1 Categorization'!$A$32:$E$124, 5,0))), U53*0.5, U53*(1-VLOOKUP($A53, 'E1 Categorization'!$A$32:$E$124, 5,0)))</f>
        <v>0</v>
      </c>
      <c r="AT53" s="2140">
        <f>IF(ISERROR(V53*(1-VLOOKUP($A53, 'E1 Categorization'!$A$32:$E$124, 5,0))), V53*0.5, V53*(1-VLOOKUP($A53, 'E1 Categorization'!$A$32:$E$124, 5,0)))</f>
        <v>0</v>
      </c>
      <c r="AU53" s="2140">
        <f>IF(ISERROR(W53*(1-VLOOKUP($A53, 'E1 Categorization'!$A$32:$E$124, 5,0))), W53*0.5, W53*(1-VLOOKUP($A53, 'E1 Categorization'!$A$32:$E$124, 5,0)))</f>
        <v>0</v>
      </c>
      <c r="AV53" s="2140">
        <f>IF(ISERROR(X53*(1-VLOOKUP($A53, 'E1 Categorization'!$A$32:$E$124, 5,0))), X53*0.5, X53*(1-VLOOKUP($A53, 'E1 Categorization'!$A$32:$E$124, 5,0)))</f>
        <v>0</v>
      </c>
      <c r="AW53" s="1886"/>
      <c r="AX53" s="1886"/>
      <c r="AY53" s="487">
        <f t="shared" si="25"/>
        <v>1950</v>
      </c>
      <c r="AZ53" s="488" t="str">
        <f t="shared" si="26"/>
        <v>Power Operated Equipment</v>
      </c>
      <c r="BA53" s="2140">
        <f>IF(ISERROR(E53*(VLOOKUP($A53, 'E1 Categorization'!$A$32:$E$124, 5,0))), E53*0.5, E53*(VLOOKUP($A53, 'E1 Categorization'!$A$32:$E$124, 5,0)))</f>
        <v>0</v>
      </c>
      <c r="BB53" s="2140">
        <f>IF(ISERROR(F53*(VLOOKUP($A53, 'E1 Categorization'!$A$32:$E$124, 5,0))), F53*0.5, F53*(VLOOKUP($A53, 'E1 Categorization'!$A$32:$E$124, 5,0)))</f>
        <v>0</v>
      </c>
      <c r="BC53" s="2140">
        <f>IF(ISERROR(G53*(VLOOKUP($A53, 'E1 Categorization'!$A$32:$E$124, 5,0))), G53*0.5, G53*(VLOOKUP($A53, 'E1 Categorization'!$A$32:$E$124, 5,0)))</f>
        <v>0</v>
      </c>
      <c r="BD53" s="2140">
        <f>IF(ISERROR(H53*(VLOOKUP($A53, 'E1 Categorization'!$A$32:$E$124, 5,0))), H53*0.5, H53*(VLOOKUP($A53, 'E1 Categorization'!$A$32:$E$124, 5,0)))</f>
        <v>0</v>
      </c>
      <c r="BE53" s="2140">
        <f>IF(ISERROR(I53*(VLOOKUP($A53, 'E1 Categorization'!$A$32:$E$124, 5,0))), I53*0.5, I53*(VLOOKUP($A53, 'E1 Categorization'!$A$32:$E$124, 5,0)))</f>
        <v>0</v>
      </c>
      <c r="BF53" s="2140">
        <f>IF(ISERROR(J53*(VLOOKUP($A53, 'E1 Categorization'!$A$32:$E$124, 5,0))), J53*0.5, J53*(VLOOKUP($A53, 'E1 Categorization'!$A$32:$E$124, 5,0)))</f>
        <v>0</v>
      </c>
      <c r="BG53" s="2140">
        <f>IF(ISERROR(K53*(VLOOKUP($A53, 'E1 Categorization'!$A$32:$E$124, 5,0))), K53*0.5, K53*(VLOOKUP($A53, 'E1 Categorization'!$A$32:$E$124, 5,0)))</f>
        <v>0</v>
      </c>
      <c r="BH53" s="2140">
        <f>IF(ISERROR(L53*(VLOOKUP($A53, 'E1 Categorization'!$A$32:$E$124, 5,0))), L53*0.5, L53*(VLOOKUP($A53, 'E1 Categorization'!$A$32:$E$124, 5,0)))</f>
        <v>0</v>
      </c>
      <c r="BI53" s="2140">
        <f>IF(ISERROR(M53*(VLOOKUP($A53, 'E1 Categorization'!$A$32:$E$124, 5,0))), M53*0.5, M53*(VLOOKUP($A53, 'E1 Categorization'!$A$32:$E$124, 5,0)))</f>
        <v>0</v>
      </c>
      <c r="BJ53" s="2140">
        <f>IF(ISERROR(N53*(VLOOKUP($A53, 'E1 Categorization'!$A$32:$E$124, 5,0))), N53*0.5, N53*(VLOOKUP($A53, 'E1 Categorization'!$A$32:$E$124, 5,0)))</f>
        <v>0</v>
      </c>
      <c r="BK53" s="2140">
        <f>IF(ISERROR(O53*(VLOOKUP($A53, 'E1 Categorization'!$A$32:$E$124, 5,0))), O53*0.5, O53*(VLOOKUP($A53, 'E1 Categorization'!$A$32:$E$124, 5,0)))</f>
        <v>0</v>
      </c>
      <c r="BL53" s="2140">
        <f>IF(ISERROR(P53*(VLOOKUP($A53, 'E1 Categorization'!$A$32:$E$124, 5,0))), P53*0.5, P53*(VLOOKUP($A53, 'E1 Categorization'!$A$32:$E$124, 5,0)))</f>
        <v>0</v>
      </c>
      <c r="BM53" s="2140">
        <f>IF(ISERROR(Q53*(VLOOKUP($A53, 'E1 Categorization'!$A$32:$E$124, 5,0))), Q53*0.5, Q53*(VLOOKUP($A53, 'E1 Categorization'!$A$32:$E$124, 5,0)))</f>
        <v>0</v>
      </c>
      <c r="BN53" s="2140">
        <f>IF(ISERROR(R53*(VLOOKUP($A53, 'E1 Categorization'!$A$32:$E$124, 5,0))), R53*0.5, R53*(VLOOKUP($A53, 'E1 Categorization'!$A$32:$E$124, 5,0)))</f>
        <v>0</v>
      </c>
      <c r="BO53" s="2140">
        <f>IF(ISERROR(S53*(VLOOKUP($A53, 'E1 Categorization'!$A$32:$E$124, 5,0))), S53*0.5, S53*(VLOOKUP($A53, 'E1 Categorization'!$A$32:$E$124, 5,0)))</f>
        <v>0</v>
      </c>
      <c r="BP53" s="2140">
        <f>IF(ISERROR(T53*(VLOOKUP($A53, 'E1 Categorization'!$A$32:$E$124, 5,0))), T53*0.5, T53*(VLOOKUP($A53, 'E1 Categorization'!$A$32:$E$124, 5,0)))</f>
        <v>0</v>
      </c>
      <c r="BQ53" s="2140">
        <f>IF(ISERROR(U53*(VLOOKUP($A53, 'E1 Categorization'!$A$32:$E$124, 5,0))), U53*0.5, U53*(VLOOKUP($A53, 'E1 Categorization'!$A$32:$E$124, 5,0)))</f>
        <v>0</v>
      </c>
      <c r="BR53" s="2140">
        <f>IF(ISERROR(V53*(VLOOKUP($A53, 'E1 Categorization'!$A$32:$E$124, 5,0))), V53*0.5, V53*(VLOOKUP($A53, 'E1 Categorization'!$A$32:$E$124, 5,0)))</f>
        <v>0</v>
      </c>
      <c r="BS53" s="2140">
        <f>IF(ISERROR(W53*(VLOOKUP($A53, 'E1 Categorization'!$A$32:$E$124, 5,0))), W53*0.5, W53*(VLOOKUP($A53, 'E1 Categorization'!$A$32:$E$124, 5,0)))</f>
        <v>0</v>
      </c>
      <c r="BT53" s="2140">
        <f>IF(ISERROR(X53*(VLOOKUP($A53, 'E1 Categorization'!$A$32:$E$124, 5,0))), X53*0.5, X53*(VLOOKUP($A53, 'E1 Categorization'!$A$32:$E$124, 5,0)))</f>
        <v>0</v>
      </c>
    </row>
    <row r="54" spans="1:72" s="291" customFormat="1" ht="12.75" x14ac:dyDescent="0.2">
      <c r="A54" s="487">
        <f>'I3 TB Data'!A163:B163</f>
        <v>1955</v>
      </c>
      <c r="B54" s="488" t="str">
        <f>'I3 TB Data'!B163</f>
        <v>Communication Equipment</v>
      </c>
      <c r="C54" s="489">
        <f>'I3 TB Data'!G163</f>
        <v>0</v>
      </c>
      <c r="D54" s="1857" t="str">
        <f t="shared" si="22"/>
        <v>Yes</v>
      </c>
      <c r="E54" s="1832"/>
      <c r="F54" s="1832"/>
      <c r="G54" s="1832"/>
      <c r="H54" s="1832"/>
      <c r="I54" s="1832"/>
      <c r="J54" s="1832"/>
      <c r="K54" s="1832"/>
      <c r="L54" s="1832"/>
      <c r="M54" s="1832"/>
      <c r="N54" s="1832"/>
      <c r="O54" s="1832"/>
      <c r="P54" s="1832"/>
      <c r="Q54" s="1832"/>
      <c r="R54" s="1832"/>
      <c r="S54" s="1832"/>
      <c r="T54" s="1832"/>
      <c r="U54" s="1832"/>
      <c r="V54" s="1832"/>
      <c r="W54" s="1832"/>
      <c r="X54" s="1832"/>
      <c r="AA54" s="487">
        <f t="shared" si="23"/>
        <v>1955</v>
      </c>
      <c r="AB54" s="488" t="str">
        <f t="shared" si="24"/>
        <v>Communication Equipment</v>
      </c>
      <c r="AC54" s="2140">
        <f>IF(ISERROR(E54*(1-VLOOKUP($A54, 'E1 Categorization'!$A$32:$E$124, 5,0))), E54*0.5, E54*(1-VLOOKUP($A54, 'E1 Categorization'!$A$32:$E$124, 5,0)))</f>
        <v>0</v>
      </c>
      <c r="AD54" s="2140">
        <f>IF(ISERROR(F54*(1-VLOOKUP($A54, 'E1 Categorization'!$A$32:$E$124, 5,0))), F54*0.5, F54*(1-VLOOKUP($A54, 'E1 Categorization'!$A$32:$E$124, 5,0)))</f>
        <v>0</v>
      </c>
      <c r="AE54" s="2140">
        <f>IF(ISERROR(G54*(1-VLOOKUP($A54, 'E1 Categorization'!$A$32:$E$124, 5,0))), G54*0.5, G54*(1-VLOOKUP($A54, 'E1 Categorization'!$A$32:$E$124, 5,0)))</f>
        <v>0</v>
      </c>
      <c r="AF54" s="2140">
        <f>IF(ISERROR(H54*(1-VLOOKUP($A54, 'E1 Categorization'!$A$32:$E$124, 5,0))), H54*0.5, H54*(1-VLOOKUP($A54, 'E1 Categorization'!$A$32:$E$124, 5,0)))</f>
        <v>0</v>
      </c>
      <c r="AG54" s="2140">
        <f>IF(ISERROR(I54*(1-VLOOKUP($A54, 'E1 Categorization'!$A$32:$E$124, 5,0))), I54*0.5, I54*(1-VLOOKUP($A54, 'E1 Categorization'!$A$32:$E$124, 5,0)))</f>
        <v>0</v>
      </c>
      <c r="AH54" s="2140">
        <f>IF(ISERROR(J54*(1-VLOOKUP($A54, 'E1 Categorization'!$A$32:$E$124, 5,0))), J54*0.5, J54*(1-VLOOKUP($A54, 'E1 Categorization'!$A$32:$E$124, 5,0)))</f>
        <v>0</v>
      </c>
      <c r="AI54" s="2140">
        <f>IF(ISERROR(K54*(1-VLOOKUP($A54, 'E1 Categorization'!$A$32:$E$124, 5,0))), K54*0.5, K54*(1-VLOOKUP($A54, 'E1 Categorization'!$A$32:$E$124, 5,0)))</f>
        <v>0</v>
      </c>
      <c r="AJ54" s="2140">
        <f>IF(ISERROR(L54*(1-VLOOKUP($A54, 'E1 Categorization'!$A$32:$E$124, 5,0))), L54*0.5, L54*(1-VLOOKUP($A54, 'E1 Categorization'!$A$32:$E$124, 5,0)))</f>
        <v>0</v>
      </c>
      <c r="AK54" s="2140">
        <f>IF(ISERROR(M54*(1-VLOOKUP($A54, 'E1 Categorization'!$A$32:$E$124, 5,0))), M54*0.5, M54*(1-VLOOKUP($A54, 'E1 Categorization'!$A$32:$E$124, 5,0)))</f>
        <v>0</v>
      </c>
      <c r="AL54" s="2140">
        <f>IF(ISERROR(N54*(1-VLOOKUP($A54, 'E1 Categorization'!$A$32:$E$124, 5,0))), N54*0.5, N54*(1-VLOOKUP($A54, 'E1 Categorization'!$A$32:$E$124, 5,0)))</f>
        <v>0</v>
      </c>
      <c r="AM54" s="2140">
        <f>IF(ISERROR(O54*(1-VLOOKUP($A54, 'E1 Categorization'!$A$32:$E$124, 5,0))), O54*0.5, O54*(1-VLOOKUP($A54, 'E1 Categorization'!$A$32:$E$124, 5,0)))</f>
        <v>0</v>
      </c>
      <c r="AN54" s="2140">
        <f>IF(ISERROR(P54*(1-VLOOKUP($A54, 'E1 Categorization'!$A$32:$E$124, 5,0))), P54*0.5, P54*(1-VLOOKUP($A54, 'E1 Categorization'!$A$32:$E$124, 5,0)))</f>
        <v>0</v>
      </c>
      <c r="AO54" s="2140">
        <f>IF(ISERROR(Q54*(1-VLOOKUP($A54, 'E1 Categorization'!$A$32:$E$124, 5,0))), Q54*0.5, Q54*(1-VLOOKUP($A54, 'E1 Categorization'!$A$32:$E$124, 5,0)))</f>
        <v>0</v>
      </c>
      <c r="AP54" s="2140">
        <f>IF(ISERROR(R54*(1-VLOOKUP($A54, 'E1 Categorization'!$A$32:$E$124, 5,0))), R54*0.5, R54*(1-VLOOKUP($A54, 'E1 Categorization'!$A$32:$E$124, 5,0)))</f>
        <v>0</v>
      </c>
      <c r="AQ54" s="2140">
        <f>IF(ISERROR(S54*(1-VLOOKUP($A54, 'E1 Categorization'!$A$32:$E$124, 5,0))), S54*0.5, S54*(1-VLOOKUP($A54, 'E1 Categorization'!$A$32:$E$124, 5,0)))</f>
        <v>0</v>
      </c>
      <c r="AR54" s="2140">
        <f>IF(ISERROR(T54*(1-VLOOKUP($A54, 'E1 Categorization'!$A$32:$E$124, 5,0))), T54*0.5, T54*(1-VLOOKUP($A54, 'E1 Categorization'!$A$32:$E$124, 5,0)))</f>
        <v>0</v>
      </c>
      <c r="AS54" s="2140">
        <f>IF(ISERROR(U54*(1-VLOOKUP($A54, 'E1 Categorization'!$A$32:$E$124, 5,0))), U54*0.5, U54*(1-VLOOKUP($A54, 'E1 Categorization'!$A$32:$E$124, 5,0)))</f>
        <v>0</v>
      </c>
      <c r="AT54" s="2140">
        <f>IF(ISERROR(V54*(1-VLOOKUP($A54, 'E1 Categorization'!$A$32:$E$124, 5,0))), V54*0.5, V54*(1-VLOOKUP($A54, 'E1 Categorization'!$A$32:$E$124, 5,0)))</f>
        <v>0</v>
      </c>
      <c r="AU54" s="2140">
        <f>IF(ISERROR(W54*(1-VLOOKUP($A54, 'E1 Categorization'!$A$32:$E$124, 5,0))), W54*0.5, W54*(1-VLOOKUP($A54, 'E1 Categorization'!$A$32:$E$124, 5,0)))</f>
        <v>0</v>
      </c>
      <c r="AV54" s="2140">
        <f>IF(ISERROR(X54*(1-VLOOKUP($A54, 'E1 Categorization'!$A$32:$E$124, 5,0))), X54*0.5, X54*(1-VLOOKUP($A54, 'E1 Categorization'!$A$32:$E$124, 5,0)))</f>
        <v>0</v>
      </c>
      <c r="AW54" s="1886"/>
      <c r="AX54" s="1886"/>
      <c r="AY54" s="487">
        <f t="shared" si="25"/>
        <v>1955</v>
      </c>
      <c r="AZ54" s="488" t="str">
        <f t="shared" si="26"/>
        <v>Communication Equipment</v>
      </c>
      <c r="BA54" s="2140">
        <f>IF(ISERROR(E54*(VLOOKUP($A54, 'E1 Categorization'!$A$32:$E$124, 5,0))), E54*0.5, E54*(VLOOKUP($A54, 'E1 Categorization'!$A$32:$E$124, 5,0)))</f>
        <v>0</v>
      </c>
      <c r="BB54" s="2140">
        <f>IF(ISERROR(F54*(VLOOKUP($A54, 'E1 Categorization'!$A$32:$E$124, 5,0))), F54*0.5, F54*(VLOOKUP($A54, 'E1 Categorization'!$A$32:$E$124, 5,0)))</f>
        <v>0</v>
      </c>
      <c r="BC54" s="2140">
        <f>IF(ISERROR(G54*(VLOOKUP($A54, 'E1 Categorization'!$A$32:$E$124, 5,0))), G54*0.5, G54*(VLOOKUP($A54, 'E1 Categorization'!$A$32:$E$124, 5,0)))</f>
        <v>0</v>
      </c>
      <c r="BD54" s="2140">
        <f>IF(ISERROR(H54*(VLOOKUP($A54, 'E1 Categorization'!$A$32:$E$124, 5,0))), H54*0.5, H54*(VLOOKUP($A54, 'E1 Categorization'!$A$32:$E$124, 5,0)))</f>
        <v>0</v>
      </c>
      <c r="BE54" s="2140">
        <f>IF(ISERROR(I54*(VLOOKUP($A54, 'E1 Categorization'!$A$32:$E$124, 5,0))), I54*0.5, I54*(VLOOKUP($A54, 'E1 Categorization'!$A$32:$E$124, 5,0)))</f>
        <v>0</v>
      </c>
      <c r="BF54" s="2140">
        <f>IF(ISERROR(J54*(VLOOKUP($A54, 'E1 Categorization'!$A$32:$E$124, 5,0))), J54*0.5, J54*(VLOOKUP($A54, 'E1 Categorization'!$A$32:$E$124, 5,0)))</f>
        <v>0</v>
      </c>
      <c r="BG54" s="2140">
        <f>IF(ISERROR(K54*(VLOOKUP($A54, 'E1 Categorization'!$A$32:$E$124, 5,0))), K54*0.5, K54*(VLOOKUP($A54, 'E1 Categorization'!$A$32:$E$124, 5,0)))</f>
        <v>0</v>
      </c>
      <c r="BH54" s="2140">
        <f>IF(ISERROR(L54*(VLOOKUP($A54, 'E1 Categorization'!$A$32:$E$124, 5,0))), L54*0.5, L54*(VLOOKUP($A54, 'E1 Categorization'!$A$32:$E$124, 5,0)))</f>
        <v>0</v>
      </c>
      <c r="BI54" s="2140">
        <f>IF(ISERROR(M54*(VLOOKUP($A54, 'E1 Categorization'!$A$32:$E$124, 5,0))), M54*0.5, M54*(VLOOKUP($A54, 'E1 Categorization'!$A$32:$E$124, 5,0)))</f>
        <v>0</v>
      </c>
      <c r="BJ54" s="2140">
        <f>IF(ISERROR(N54*(VLOOKUP($A54, 'E1 Categorization'!$A$32:$E$124, 5,0))), N54*0.5, N54*(VLOOKUP($A54, 'E1 Categorization'!$A$32:$E$124, 5,0)))</f>
        <v>0</v>
      </c>
      <c r="BK54" s="2140">
        <f>IF(ISERROR(O54*(VLOOKUP($A54, 'E1 Categorization'!$A$32:$E$124, 5,0))), O54*0.5, O54*(VLOOKUP($A54, 'E1 Categorization'!$A$32:$E$124, 5,0)))</f>
        <v>0</v>
      </c>
      <c r="BL54" s="2140">
        <f>IF(ISERROR(P54*(VLOOKUP($A54, 'E1 Categorization'!$A$32:$E$124, 5,0))), P54*0.5, P54*(VLOOKUP($A54, 'E1 Categorization'!$A$32:$E$124, 5,0)))</f>
        <v>0</v>
      </c>
      <c r="BM54" s="2140">
        <f>IF(ISERROR(Q54*(VLOOKUP($A54, 'E1 Categorization'!$A$32:$E$124, 5,0))), Q54*0.5, Q54*(VLOOKUP($A54, 'E1 Categorization'!$A$32:$E$124, 5,0)))</f>
        <v>0</v>
      </c>
      <c r="BN54" s="2140">
        <f>IF(ISERROR(R54*(VLOOKUP($A54, 'E1 Categorization'!$A$32:$E$124, 5,0))), R54*0.5, R54*(VLOOKUP($A54, 'E1 Categorization'!$A$32:$E$124, 5,0)))</f>
        <v>0</v>
      </c>
      <c r="BO54" s="2140">
        <f>IF(ISERROR(S54*(VLOOKUP($A54, 'E1 Categorization'!$A$32:$E$124, 5,0))), S54*0.5, S54*(VLOOKUP($A54, 'E1 Categorization'!$A$32:$E$124, 5,0)))</f>
        <v>0</v>
      </c>
      <c r="BP54" s="2140">
        <f>IF(ISERROR(T54*(VLOOKUP($A54, 'E1 Categorization'!$A$32:$E$124, 5,0))), T54*0.5, T54*(VLOOKUP($A54, 'E1 Categorization'!$A$32:$E$124, 5,0)))</f>
        <v>0</v>
      </c>
      <c r="BQ54" s="2140">
        <f>IF(ISERROR(U54*(VLOOKUP($A54, 'E1 Categorization'!$A$32:$E$124, 5,0))), U54*0.5, U54*(VLOOKUP($A54, 'E1 Categorization'!$A$32:$E$124, 5,0)))</f>
        <v>0</v>
      </c>
      <c r="BR54" s="2140">
        <f>IF(ISERROR(V54*(VLOOKUP($A54, 'E1 Categorization'!$A$32:$E$124, 5,0))), V54*0.5, V54*(VLOOKUP($A54, 'E1 Categorization'!$A$32:$E$124, 5,0)))</f>
        <v>0</v>
      </c>
      <c r="BS54" s="2140">
        <f>IF(ISERROR(W54*(VLOOKUP($A54, 'E1 Categorization'!$A$32:$E$124, 5,0))), W54*0.5, W54*(VLOOKUP($A54, 'E1 Categorization'!$A$32:$E$124, 5,0)))</f>
        <v>0</v>
      </c>
      <c r="BT54" s="2140">
        <f>IF(ISERROR(X54*(VLOOKUP($A54, 'E1 Categorization'!$A$32:$E$124, 5,0))), X54*0.5, X54*(VLOOKUP($A54, 'E1 Categorization'!$A$32:$E$124, 5,0)))</f>
        <v>0</v>
      </c>
    </row>
    <row r="55" spans="1:72" s="291" customFormat="1" ht="12.75" x14ac:dyDescent="0.2">
      <c r="A55" s="487">
        <f>'I3 TB Data'!A164:B164</f>
        <v>1960</v>
      </c>
      <c r="B55" s="488" t="str">
        <f>'I3 TB Data'!B164</f>
        <v>Miscellaneous Equipment</v>
      </c>
      <c r="C55" s="489">
        <f>'I3 TB Data'!G164</f>
        <v>0</v>
      </c>
      <c r="D55" s="1857" t="str">
        <f t="shared" si="22"/>
        <v>Yes</v>
      </c>
      <c r="E55" s="1832"/>
      <c r="F55" s="1832"/>
      <c r="G55" s="1832"/>
      <c r="H55" s="1832"/>
      <c r="I55" s="1832"/>
      <c r="J55" s="1832"/>
      <c r="K55" s="1832"/>
      <c r="L55" s="1832"/>
      <c r="M55" s="1832"/>
      <c r="N55" s="1832"/>
      <c r="O55" s="1832"/>
      <c r="P55" s="1832"/>
      <c r="Q55" s="1832"/>
      <c r="R55" s="1832"/>
      <c r="S55" s="1832"/>
      <c r="T55" s="1832"/>
      <c r="U55" s="1832"/>
      <c r="V55" s="1832"/>
      <c r="W55" s="1832"/>
      <c r="X55" s="1832"/>
      <c r="AA55" s="487">
        <f t="shared" si="23"/>
        <v>1960</v>
      </c>
      <c r="AB55" s="488" t="str">
        <f t="shared" si="24"/>
        <v>Miscellaneous Equipment</v>
      </c>
      <c r="AC55" s="2140">
        <f>IF(ISERROR(E55*(1-VLOOKUP($A55, 'E1 Categorization'!$A$32:$E$124, 5,0))), E55*0.5, E55*(1-VLOOKUP($A55, 'E1 Categorization'!$A$32:$E$124, 5,0)))</f>
        <v>0</v>
      </c>
      <c r="AD55" s="2140">
        <f>IF(ISERROR(F55*(1-VLOOKUP($A55, 'E1 Categorization'!$A$32:$E$124, 5,0))), F55*0.5, F55*(1-VLOOKUP($A55, 'E1 Categorization'!$A$32:$E$124, 5,0)))</f>
        <v>0</v>
      </c>
      <c r="AE55" s="2140">
        <f>IF(ISERROR(G55*(1-VLOOKUP($A55, 'E1 Categorization'!$A$32:$E$124, 5,0))), G55*0.5, G55*(1-VLOOKUP($A55, 'E1 Categorization'!$A$32:$E$124, 5,0)))</f>
        <v>0</v>
      </c>
      <c r="AF55" s="2140">
        <f>IF(ISERROR(H55*(1-VLOOKUP($A55, 'E1 Categorization'!$A$32:$E$124, 5,0))), H55*0.5, H55*(1-VLOOKUP($A55, 'E1 Categorization'!$A$32:$E$124, 5,0)))</f>
        <v>0</v>
      </c>
      <c r="AG55" s="2140">
        <f>IF(ISERROR(I55*(1-VLOOKUP($A55, 'E1 Categorization'!$A$32:$E$124, 5,0))), I55*0.5, I55*(1-VLOOKUP($A55, 'E1 Categorization'!$A$32:$E$124, 5,0)))</f>
        <v>0</v>
      </c>
      <c r="AH55" s="2140">
        <f>IF(ISERROR(J55*(1-VLOOKUP($A55, 'E1 Categorization'!$A$32:$E$124, 5,0))), J55*0.5, J55*(1-VLOOKUP($A55, 'E1 Categorization'!$A$32:$E$124, 5,0)))</f>
        <v>0</v>
      </c>
      <c r="AI55" s="2140">
        <f>IF(ISERROR(K55*(1-VLOOKUP($A55, 'E1 Categorization'!$A$32:$E$124, 5,0))), K55*0.5, K55*(1-VLOOKUP($A55, 'E1 Categorization'!$A$32:$E$124, 5,0)))</f>
        <v>0</v>
      </c>
      <c r="AJ55" s="2140">
        <f>IF(ISERROR(L55*(1-VLOOKUP($A55, 'E1 Categorization'!$A$32:$E$124, 5,0))), L55*0.5, L55*(1-VLOOKUP($A55, 'E1 Categorization'!$A$32:$E$124, 5,0)))</f>
        <v>0</v>
      </c>
      <c r="AK55" s="2140">
        <f>IF(ISERROR(M55*(1-VLOOKUP($A55, 'E1 Categorization'!$A$32:$E$124, 5,0))), M55*0.5, M55*(1-VLOOKUP($A55, 'E1 Categorization'!$A$32:$E$124, 5,0)))</f>
        <v>0</v>
      </c>
      <c r="AL55" s="2140">
        <f>IF(ISERROR(N55*(1-VLOOKUP($A55, 'E1 Categorization'!$A$32:$E$124, 5,0))), N55*0.5, N55*(1-VLOOKUP($A55, 'E1 Categorization'!$A$32:$E$124, 5,0)))</f>
        <v>0</v>
      </c>
      <c r="AM55" s="2140">
        <f>IF(ISERROR(O55*(1-VLOOKUP($A55, 'E1 Categorization'!$A$32:$E$124, 5,0))), O55*0.5, O55*(1-VLOOKUP($A55, 'E1 Categorization'!$A$32:$E$124, 5,0)))</f>
        <v>0</v>
      </c>
      <c r="AN55" s="2140">
        <f>IF(ISERROR(P55*(1-VLOOKUP($A55, 'E1 Categorization'!$A$32:$E$124, 5,0))), P55*0.5, P55*(1-VLOOKUP($A55, 'E1 Categorization'!$A$32:$E$124, 5,0)))</f>
        <v>0</v>
      </c>
      <c r="AO55" s="2140">
        <f>IF(ISERROR(Q55*(1-VLOOKUP($A55, 'E1 Categorization'!$A$32:$E$124, 5,0))), Q55*0.5, Q55*(1-VLOOKUP($A55, 'E1 Categorization'!$A$32:$E$124, 5,0)))</f>
        <v>0</v>
      </c>
      <c r="AP55" s="2140">
        <f>IF(ISERROR(R55*(1-VLOOKUP($A55, 'E1 Categorization'!$A$32:$E$124, 5,0))), R55*0.5, R55*(1-VLOOKUP($A55, 'E1 Categorization'!$A$32:$E$124, 5,0)))</f>
        <v>0</v>
      </c>
      <c r="AQ55" s="2140">
        <f>IF(ISERROR(S55*(1-VLOOKUP($A55, 'E1 Categorization'!$A$32:$E$124, 5,0))), S55*0.5, S55*(1-VLOOKUP($A55, 'E1 Categorization'!$A$32:$E$124, 5,0)))</f>
        <v>0</v>
      </c>
      <c r="AR55" s="2140">
        <f>IF(ISERROR(T55*(1-VLOOKUP($A55, 'E1 Categorization'!$A$32:$E$124, 5,0))), T55*0.5, T55*(1-VLOOKUP($A55, 'E1 Categorization'!$A$32:$E$124, 5,0)))</f>
        <v>0</v>
      </c>
      <c r="AS55" s="2140">
        <f>IF(ISERROR(U55*(1-VLOOKUP($A55, 'E1 Categorization'!$A$32:$E$124, 5,0))), U55*0.5, U55*(1-VLOOKUP($A55, 'E1 Categorization'!$A$32:$E$124, 5,0)))</f>
        <v>0</v>
      </c>
      <c r="AT55" s="2140">
        <f>IF(ISERROR(V55*(1-VLOOKUP($A55, 'E1 Categorization'!$A$32:$E$124, 5,0))), V55*0.5, V55*(1-VLOOKUP($A55, 'E1 Categorization'!$A$32:$E$124, 5,0)))</f>
        <v>0</v>
      </c>
      <c r="AU55" s="2140">
        <f>IF(ISERROR(W55*(1-VLOOKUP($A55, 'E1 Categorization'!$A$32:$E$124, 5,0))), W55*0.5, W55*(1-VLOOKUP($A55, 'E1 Categorization'!$A$32:$E$124, 5,0)))</f>
        <v>0</v>
      </c>
      <c r="AV55" s="2140">
        <f>IF(ISERROR(X55*(1-VLOOKUP($A55, 'E1 Categorization'!$A$32:$E$124, 5,0))), X55*0.5, X55*(1-VLOOKUP($A55, 'E1 Categorization'!$A$32:$E$124, 5,0)))</f>
        <v>0</v>
      </c>
      <c r="AW55" s="1886"/>
      <c r="AX55" s="1886"/>
      <c r="AY55" s="487">
        <f t="shared" si="25"/>
        <v>1960</v>
      </c>
      <c r="AZ55" s="488" t="str">
        <f t="shared" si="26"/>
        <v>Miscellaneous Equipment</v>
      </c>
      <c r="BA55" s="2140">
        <f>IF(ISERROR(E55*(VLOOKUP($A55, 'E1 Categorization'!$A$32:$E$124, 5,0))), E55*0.5, E55*(VLOOKUP($A55, 'E1 Categorization'!$A$32:$E$124, 5,0)))</f>
        <v>0</v>
      </c>
      <c r="BB55" s="2140">
        <f>IF(ISERROR(F55*(VLOOKUP($A55, 'E1 Categorization'!$A$32:$E$124, 5,0))), F55*0.5, F55*(VLOOKUP($A55, 'E1 Categorization'!$A$32:$E$124, 5,0)))</f>
        <v>0</v>
      </c>
      <c r="BC55" s="2140">
        <f>IF(ISERROR(G55*(VLOOKUP($A55, 'E1 Categorization'!$A$32:$E$124, 5,0))), G55*0.5, G55*(VLOOKUP($A55, 'E1 Categorization'!$A$32:$E$124, 5,0)))</f>
        <v>0</v>
      </c>
      <c r="BD55" s="2140">
        <f>IF(ISERROR(H55*(VLOOKUP($A55, 'E1 Categorization'!$A$32:$E$124, 5,0))), H55*0.5, H55*(VLOOKUP($A55, 'E1 Categorization'!$A$32:$E$124, 5,0)))</f>
        <v>0</v>
      </c>
      <c r="BE55" s="2140">
        <f>IF(ISERROR(I55*(VLOOKUP($A55, 'E1 Categorization'!$A$32:$E$124, 5,0))), I55*0.5, I55*(VLOOKUP($A55, 'E1 Categorization'!$A$32:$E$124, 5,0)))</f>
        <v>0</v>
      </c>
      <c r="BF55" s="2140">
        <f>IF(ISERROR(J55*(VLOOKUP($A55, 'E1 Categorization'!$A$32:$E$124, 5,0))), J55*0.5, J55*(VLOOKUP($A55, 'E1 Categorization'!$A$32:$E$124, 5,0)))</f>
        <v>0</v>
      </c>
      <c r="BG55" s="2140">
        <f>IF(ISERROR(K55*(VLOOKUP($A55, 'E1 Categorization'!$A$32:$E$124, 5,0))), K55*0.5, K55*(VLOOKUP($A55, 'E1 Categorization'!$A$32:$E$124, 5,0)))</f>
        <v>0</v>
      </c>
      <c r="BH55" s="2140">
        <f>IF(ISERROR(L55*(VLOOKUP($A55, 'E1 Categorization'!$A$32:$E$124, 5,0))), L55*0.5, L55*(VLOOKUP($A55, 'E1 Categorization'!$A$32:$E$124, 5,0)))</f>
        <v>0</v>
      </c>
      <c r="BI55" s="2140">
        <f>IF(ISERROR(M55*(VLOOKUP($A55, 'E1 Categorization'!$A$32:$E$124, 5,0))), M55*0.5, M55*(VLOOKUP($A55, 'E1 Categorization'!$A$32:$E$124, 5,0)))</f>
        <v>0</v>
      </c>
      <c r="BJ55" s="2140">
        <f>IF(ISERROR(N55*(VLOOKUP($A55, 'E1 Categorization'!$A$32:$E$124, 5,0))), N55*0.5, N55*(VLOOKUP($A55, 'E1 Categorization'!$A$32:$E$124, 5,0)))</f>
        <v>0</v>
      </c>
      <c r="BK55" s="2140">
        <f>IF(ISERROR(O55*(VLOOKUP($A55, 'E1 Categorization'!$A$32:$E$124, 5,0))), O55*0.5, O55*(VLOOKUP($A55, 'E1 Categorization'!$A$32:$E$124, 5,0)))</f>
        <v>0</v>
      </c>
      <c r="BL55" s="2140">
        <f>IF(ISERROR(P55*(VLOOKUP($A55, 'E1 Categorization'!$A$32:$E$124, 5,0))), P55*0.5, P55*(VLOOKUP($A55, 'E1 Categorization'!$A$32:$E$124, 5,0)))</f>
        <v>0</v>
      </c>
      <c r="BM55" s="2140">
        <f>IF(ISERROR(Q55*(VLOOKUP($A55, 'E1 Categorization'!$A$32:$E$124, 5,0))), Q55*0.5, Q55*(VLOOKUP($A55, 'E1 Categorization'!$A$32:$E$124, 5,0)))</f>
        <v>0</v>
      </c>
      <c r="BN55" s="2140">
        <f>IF(ISERROR(R55*(VLOOKUP($A55, 'E1 Categorization'!$A$32:$E$124, 5,0))), R55*0.5, R55*(VLOOKUP($A55, 'E1 Categorization'!$A$32:$E$124, 5,0)))</f>
        <v>0</v>
      </c>
      <c r="BO55" s="2140">
        <f>IF(ISERROR(S55*(VLOOKUP($A55, 'E1 Categorization'!$A$32:$E$124, 5,0))), S55*0.5, S55*(VLOOKUP($A55, 'E1 Categorization'!$A$32:$E$124, 5,0)))</f>
        <v>0</v>
      </c>
      <c r="BP55" s="2140">
        <f>IF(ISERROR(T55*(VLOOKUP($A55, 'E1 Categorization'!$A$32:$E$124, 5,0))), T55*0.5, T55*(VLOOKUP($A55, 'E1 Categorization'!$A$32:$E$124, 5,0)))</f>
        <v>0</v>
      </c>
      <c r="BQ55" s="2140">
        <f>IF(ISERROR(U55*(VLOOKUP($A55, 'E1 Categorization'!$A$32:$E$124, 5,0))), U55*0.5, U55*(VLOOKUP($A55, 'E1 Categorization'!$A$32:$E$124, 5,0)))</f>
        <v>0</v>
      </c>
      <c r="BR55" s="2140">
        <f>IF(ISERROR(V55*(VLOOKUP($A55, 'E1 Categorization'!$A$32:$E$124, 5,0))), V55*0.5, V55*(VLOOKUP($A55, 'E1 Categorization'!$A$32:$E$124, 5,0)))</f>
        <v>0</v>
      </c>
      <c r="BS55" s="2140">
        <f>IF(ISERROR(W55*(VLOOKUP($A55, 'E1 Categorization'!$A$32:$E$124, 5,0))), W55*0.5, W55*(VLOOKUP($A55, 'E1 Categorization'!$A$32:$E$124, 5,0)))</f>
        <v>0</v>
      </c>
      <c r="BT55" s="2140">
        <f>IF(ISERROR(X55*(VLOOKUP($A55, 'E1 Categorization'!$A$32:$E$124, 5,0))), X55*0.5, X55*(VLOOKUP($A55, 'E1 Categorization'!$A$32:$E$124, 5,0)))</f>
        <v>0</v>
      </c>
    </row>
    <row r="56" spans="1:72" s="291" customFormat="1" ht="25.5" x14ac:dyDescent="0.2">
      <c r="A56" s="487">
        <f>'I3 TB Data'!A166:B166</f>
        <v>1970</v>
      </c>
      <c r="B56" s="488" t="str">
        <f>'I3 TB Data'!B166</f>
        <v>Load Management Controls - Customer Premises</v>
      </c>
      <c r="C56" s="489">
        <f>'I3 TB Data'!G166</f>
        <v>0</v>
      </c>
      <c r="D56" s="1857" t="str">
        <f t="shared" si="22"/>
        <v>Yes</v>
      </c>
      <c r="E56" s="1832"/>
      <c r="F56" s="1832"/>
      <c r="G56" s="1832"/>
      <c r="H56" s="1832"/>
      <c r="I56" s="1832"/>
      <c r="J56" s="1832"/>
      <c r="K56" s="1832"/>
      <c r="L56" s="1832"/>
      <c r="M56" s="1832"/>
      <c r="N56" s="1832"/>
      <c r="O56" s="1832"/>
      <c r="P56" s="1832"/>
      <c r="Q56" s="1832"/>
      <c r="R56" s="1832"/>
      <c r="S56" s="1832"/>
      <c r="T56" s="1832"/>
      <c r="U56" s="1832"/>
      <c r="V56" s="1832"/>
      <c r="W56" s="1832"/>
      <c r="X56" s="1832"/>
      <c r="AA56" s="487">
        <f t="shared" si="23"/>
        <v>1970</v>
      </c>
      <c r="AB56" s="488" t="str">
        <f t="shared" si="24"/>
        <v>Load Management Controls - Customer Premises</v>
      </c>
      <c r="AC56" s="2140">
        <f>IF(ISERROR(E56*(1-VLOOKUP($A56, 'E1 Categorization'!$A$32:$E$124, 5,0))), E56*0.5, E56*(1-VLOOKUP($A56, 'E1 Categorization'!$A$32:$E$124, 5,0)))</f>
        <v>0</v>
      </c>
      <c r="AD56" s="2140">
        <f>IF(ISERROR(F56*(1-VLOOKUP($A56, 'E1 Categorization'!$A$32:$E$124, 5,0))), F56*0.5, F56*(1-VLOOKUP($A56, 'E1 Categorization'!$A$32:$E$124, 5,0)))</f>
        <v>0</v>
      </c>
      <c r="AE56" s="2140">
        <f>IF(ISERROR(G56*(1-VLOOKUP($A56, 'E1 Categorization'!$A$32:$E$124, 5,0))), G56*0.5, G56*(1-VLOOKUP($A56, 'E1 Categorization'!$A$32:$E$124, 5,0)))</f>
        <v>0</v>
      </c>
      <c r="AF56" s="2140">
        <f>IF(ISERROR(H56*(1-VLOOKUP($A56, 'E1 Categorization'!$A$32:$E$124, 5,0))), H56*0.5, H56*(1-VLOOKUP($A56, 'E1 Categorization'!$A$32:$E$124, 5,0)))</f>
        <v>0</v>
      </c>
      <c r="AG56" s="2140">
        <f>IF(ISERROR(I56*(1-VLOOKUP($A56, 'E1 Categorization'!$A$32:$E$124, 5,0))), I56*0.5, I56*(1-VLOOKUP($A56, 'E1 Categorization'!$A$32:$E$124, 5,0)))</f>
        <v>0</v>
      </c>
      <c r="AH56" s="2140">
        <f>IF(ISERROR(J56*(1-VLOOKUP($A56, 'E1 Categorization'!$A$32:$E$124, 5,0))), J56*0.5, J56*(1-VLOOKUP($A56, 'E1 Categorization'!$A$32:$E$124, 5,0)))</f>
        <v>0</v>
      </c>
      <c r="AI56" s="2140">
        <f>IF(ISERROR(K56*(1-VLOOKUP($A56, 'E1 Categorization'!$A$32:$E$124, 5,0))), K56*0.5, K56*(1-VLOOKUP($A56, 'E1 Categorization'!$A$32:$E$124, 5,0)))</f>
        <v>0</v>
      </c>
      <c r="AJ56" s="2140">
        <f>IF(ISERROR(L56*(1-VLOOKUP($A56, 'E1 Categorization'!$A$32:$E$124, 5,0))), L56*0.5, L56*(1-VLOOKUP($A56, 'E1 Categorization'!$A$32:$E$124, 5,0)))</f>
        <v>0</v>
      </c>
      <c r="AK56" s="2140">
        <f>IF(ISERROR(M56*(1-VLOOKUP($A56, 'E1 Categorization'!$A$32:$E$124, 5,0))), M56*0.5, M56*(1-VLOOKUP($A56, 'E1 Categorization'!$A$32:$E$124, 5,0)))</f>
        <v>0</v>
      </c>
      <c r="AL56" s="2140">
        <f>IF(ISERROR(N56*(1-VLOOKUP($A56, 'E1 Categorization'!$A$32:$E$124, 5,0))), N56*0.5, N56*(1-VLOOKUP($A56, 'E1 Categorization'!$A$32:$E$124, 5,0)))</f>
        <v>0</v>
      </c>
      <c r="AM56" s="2140">
        <f>IF(ISERROR(O56*(1-VLOOKUP($A56, 'E1 Categorization'!$A$32:$E$124, 5,0))), O56*0.5, O56*(1-VLOOKUP($A56, 'E1 Categorization'!$A$32:$E$124, 5,0)))</f>
        <v>0</v>
      </c>
      <c r="AN56" s="2140">
        <f>IF(ISERROR(P56*(1-VLOOKUP($A56, 'E1 Categorization'!$A$32:$E$124, 5,0))), P56*0.5, P56*(1-VLOOKUP($A56, 'E1 Categorization'!$A$32:$E$124, 5,0)))</f>
        <v>0</v>
      </c>
      <c r="AO56" s="2140">
        <f>IF(ISERROR(Q56*(1-VLOOKUP($A56, 'E1 Categorization'!$A$32:$E$124, 5,0))), Q56*0.5, Q56*(1-VLOOKUP($A56, 'E1 Categorization'!$A$32:$E$124, 5,0)))</f>
        <v>0</v>
      </c>
      <c r="AP56" s="2140">
        <f>IF(ISERROR(R56*(1-VLOOKUP($A56, 'E1 Categorization'!$A$32:$E$124, 5,0))), R56*0.5, R56*(1-VLOOKUP($A56, 'E1 Categorization'!$A$32:$E$124, 5,0)))</f>
        <v>0</v>
      </c>
      <c r="AQ56" s="2140">
        <f>IF(ISERROR(S56*(1-VLOOKUP($A56, 'E1 Categorization'!$A$32:$E$124, 5,0))), S56*0.5, S56*(1-VLOOKUP($A56, 'E1 Categorization'!$A$32:$E$124, 5,0)))</f>
        <v>0</v>
      </c>
      <c r="AR56" s="2140">
        <f>IF(ISERROR(T56*(1-VLOOKUP($A56, 'E1 Categorization'!$A$32:$E$124, 5,0))), T56*0.5, T56*(1-VLOOKUP($A56, 'E1 Categorization'!$A$32:$E$124, 5,0)))</f>
        <v>0</v>
      </c>
      <c r="AS56" s="2140">
        <f>IF(ISERROR(U56*(1-VLOOKUP($A56, 'E1 Categorization'!$A$32:$E$124, 5,0))), U56*0.5, U56*(1-VLOOKUP($A56, 'E1 Categorization'!$A$32:$E$124, 5,0)))</f>
        <v>0</v>
      </c>
      <c r="AT56" s="2140">
        <f>IF(ISERROR(V56*(1-VLOOKUP($A56, 'E1 Categorization'!$A$32:$E$124, 5,0))), V56*0.5, V56*(1-VLOOKUP($A56, 'E1 Categorization'!$A$32:$E$124, 5,0)))</f>
        <v>0</v>
      </c>
      <c r="AU56" s="2140">
        <f>IF(ISERROR(W56*(1-VLOOKUP($A56, 'E1 Categorization'!$A$32:$E$124, 5,0))), W56*0.5, W56*(1-VLOOKUP($A56, 'E1 Categorization'!$A$32:$E$124, 5,0)))</f>
        <v>0</v>
      </c>
      <c r="AV56" s="2140">
        <f>IF(ISERROR(X56*(1-VLOOKUP($A56, 'E1 Categorization'!$A$32:$E$124, 5,0))), X56*0.5, X56*(1-VLOOKUP($A56, 'E1 Categorization'!$A$32:$E$124, 5,0)))</f>
        <v>0</v>
      </c>
      <c r="AW56" s="1886"/>
      <c r="AX56" s="1886"/>
      <c r="AY56" s="487">
        <f t="shared" si="25"/>
        <v>1970</v>
      </c>
      <c r="AZ56" s="488" t="str">
        <f t="shared" si="26"/>
        <v>Load Management Controls - Customer Premises</v>
      </c>
      <c r="BA56" s="2140">
        <f>IF(ISERROR(E56*(VLOOKUP($A56, 'E1 Categorization'!$A$32:$E$124, 5,0))), E56*0.5, E56*(VLOOKUP($A56, 'E1 Categorization'!$A$32:$E$124, 5,0)))</f>
        <v>0</v>
      </c>
      <c r="BB56" s="2140">
        <f>IF(ISERROR(F56*(VLOOKUP($A56, 'E1 Categorization'!$A$32:$E$124, 5,0))), F56*0.5, F56*(VLOOKUP($A56, 'E1 Categorization'!$A$32:$E$124, 5,0)))</f>
        <v>0</v>
      </c>
      <c r="BC56" s="2140">
        <f>IF(ISERROR(G56*(VLOOKUP($A56, 'E1 Categorization'!$A$32:$E$124, 5,0))), G56*0.5, G56*(VLOOKUP($A56, 'E1 Categorization'!$A$32:$E$124, 5,0)))</f>
        <v>0</v>
      </c>
      <c r="BD56" s="2140">
        <f>IF(ISERROR(H56*(VLOOKUP($A56, 'E1 Categorization'!$A$32:$E$124, 5,0))), H56*0.5, H56*(VLOOKUP($A56, 'E1 Categorization'!$A$32:$E$124, 5,0)))</f>
        <v>0</v>
      </c>
      <c r="BE56" s="2140">
        <f>IF(ISERROR(I56*(VLOOKUP($A56, 'E1 Categorization'!$A$32:$E$124, 5,0))), I56*0.5, I56*(VLOOKUP($A56, 'E1 Categorization'!$A$32:$E$124, 5,0)))</f>
        <v>0</v>
      </c>
      <c r="BF56" s="2140">
        <f>IF(ISERROR(J56*(VLOOKUP($A56, 'E1 Categorization'!$A$32:$E$124, 5,0))), J56*0.5, J56*(VLOOKUP($A56, 'E1 Categorization'!$A$32:$E$124, 5,0)))</f>
        <v>0</v>
      </c>
      <c r="BG56" s="2140">
        <f>IF(ISERROR(K56*(VLOOKUP($A56, 'E1 Categorization'!$A$32:$E$124, 5,0))), K56*0.5, K56*(VLOOKUP($A56, 'E1 Categorization'!$A$32:$E$124, 5,0)))</f>
        <v>0</v>
      </c>
      <c r="BH56" s="2140">
        <f>IF(ISERROR(L56*(VLOOKUP($A56, 'E1 Categorization'!$A$32:$E$124, 5,0))), L56*0.5, L56*(VLOOKUP($A56, 'E1 Categorization'!$A$32:$E$124, 5,0)))</f>
        <v>0</v>
      </c>
      <c r="BI56" s="2140">
        <f>IF(ISERROR(M56*(VLOOKUP($A56, 'E1 Categorization'!$A$32:$E$124, 5,0))), M56*0.5, M56*(VLOOKUP($A56, 'E1 Categorization'!$A$32:$E$124, 5,0)))</f>
        <v>0</v>
      </c>
      <c r="BJ56" s="2140">
        <f>IF(ISERROR(N56*(VLOOKUP($A56, 'E1 Categorization'!$A$32:$E$124, 5,0))), N56*0.5, N56*(VLOOKUP($A56, 'E1 Categorization'!$A$32:$E$124, 5,0)))</f>
        <v>0</v>
      </c>
      <c r="BK56" s="2140">
        <f>IF(ISERROR(O56*(VLOOKUP($A56, 'E1 Categorization'!$A$32:$E$124, 5,0))), O56*0.5, O56*(VLOOKUP($A56, 'E1 Categorization'!$A$32:$E$124, 5,0)))</f>
        <v>0</v>
      </c>
      <c r="BL56" s="2140">
        <f>IF(ISERROR(P56*(VLOOKUP($A56, 'E1 Categorization'!$A$32:$E$124, 5,0))), P56*0.5, P56*(VLOOKUP($A56, 'E1 Categorization'!$A$32:$E$124, 5,0)))</f>
        <v>0</v>
      </c>
      <c r="BM56" s="2140">
        <f>IF(ISERROR(Q56*(VLOOKUP($A56, 'E1 Categorization'!$A$32:$E$124, 5,0))), Q56*0.5, Q56*(VLOOKUP($A56, 'E1 Categorization'!$A$32:$E$124, 5,0)))</f>
        <v>0</v>
      </c>
      <c r="BN56" s="2140">
        <f>IF(ISERROR(R56*(VLOOKUP($A56, 'E1 Categorization'!$A$32:$E$124, 5,0))), R56*0.5, R56*(VLOOKUP($A56, 'E1 Categorization'!$A$32:$E$124, 5,0)))</f>
        <v>0</v>
      </c>
      <c r="BO56" s="2140">
        <f>IF(ISERROR(S56*(VLOOKUP($A56, 'E1 Categorization'!$A$32:$E$124, 5,0))), S56*0.5, S56*(VLOOKUP($A56, 'E1 Categorization'!$A$32:$E$124, 5,0)))</f>
        <v>0</v>
      </c>
      <c r="BP56" s="2140">
        <f>IF(ISERROR(T56*(VLOOKUP($A56, 'E1 Categorization'!$A$32:$E$124, 5,0))), T56*0.5, T56*(VLOOKUP($A56, 'E1 Categorization'!$A$32:$E$124, 5,0)))</f>
        <v>0</v>
      </c>
      <c r="BQ56" s="2140">
        <f>IF(ISERROR(U56*(VLOOKUP($A56, 'E1 Categorization'!$A$32:$E$124, 5,0))), U56*0.5, U56*(VLOOKUP($A56, 'E1 Categorization'!$A$32:$E$124, 5,0)))</f>
        <v>0</v>
      </c>
      <c r="BR56" s="2140">
        <f>IF(ISERROR(V56*(VLOOKUP($A56, 'E1 Categorization'!$A$32:$E$124, 5,0))), V56*0.5, V56*(VLOOKUP($A56, 'E1 Categorization'!$A$32:$E$124, 5,0)))</f>
        <v>0</v>
      </c>
      <c r="BS56" s="2140">
        <f>IF(ISERROR(W56*(VLOOKUP($A56, 'E1 Categorization'!$A$32:$E$124, 5,0))), W56*0.5, W56*(VLOOKUP($A56, 'E1 Categorization'!$A$32:$E$124, 5,0)))</f>
        <v>0</v>
      </c>
      <c r="BT56" s="2140">
        <f>IF(ISERROR(X56*(VLOOKUP($A56, 'E1 Categorization'!$A$32:$E$124, 5,0))), X56*0.5, X56*(VLOOKUP($A56, 'E1 Categorization'!$A$32:$E$124, 5,0)))</f>
        <v>0</v>
      </c>
    </row>
    <row r="57" spans="1:72" s="291" customFormat="1" ht="25.5" x14ac:dyDescent="0.2">
      <c r="A57" s="487">
        <f>'I3 TB Data'!A167:B167</f>
        <v>1975</v>
      </c>
      <c r="B57" s="488" t="str">
        <f>'I3 TB Data'!B167</f>
        <v>Load Management Controls - Utility Premises</v>
      </c>
      <c r="C57" s="489">
        <f>'I3 TB Data'!G167</f>
        <v>0</v>
      </c>
      <c r="D57" s="1857" t="str">
        <f t="shared" si="22"/>
        <v>Yes</v>
      </c>
      <c r="E57" s="1832"/>
      <c r="F57" s="1832"/>
      <c r="G57" s="1832"/>
      <c r="H57" s="1832"/>
      <c r="I57" s="1832"/>
      <c r="J57" s="1832"/>
      <c r="K57" s="1832"/>
      <c r="L57" s="1832"/>
      <c r="M57" s="1832"/>
      <c r="N57" s="1832"/>
      <c r="O57" s="1832"/>
      <c r="P57" s="1832"/>
      <c r="Q57" s="1832"/>
      <c r="R57" s="1832"/>
      <c r="S57" s="1832"/>
      <c r="T57" s="1832"/>
      <c r="U57" s="1832"/>
      <c r="V57" s="1832"/>
      <c r="W57" s="1832"/>
      <c r="X57" s="1832"/>
      <c r="AA57" s="487">
        <f t="shared" si="23"/>
        <v>1975</v>
      </c>
      <c r="AB57" s="488" t="str">
        <f t="shared" si="24"/>
        <v>Load Management Controls - Utility Premises</v>
      </c>
      <c r="AC57" s="2140">
        <f>IF(ISERROR(E57*(1-VLOOKUP($A57, 'E1 Categorization'!$A$32:$E$124, 5,0))), E57*0.5, E57*(1-VLOOKUP($A57, 'E1 Categorization'!$A$32:$E$124, 5,0)))</f>
        <v>0</v>
      </c>
      <c r="AD57" s="2140">
        <f>IF(ISERROR(F57*(1-VLOOKUP($A57, 'E1 Categorization'!$A$32:$E$124, 5,0))), F57*0.5, F57*(1-VLOOKUP($A57, 'E1 Categorization'!$A$32:$E$124, 5,0)))</f>
        <v>0</v>
      </c>
      <c r="AE57" s="2140">
        <f>IF(ISERROR(G57*(1-VLOOKUP($A57, 'E1 Categorization'!$A$32:$E$124, 5,0))), G57*0.5, G57*(1-VLOOKUP($A57, 'E1 Categorization'!$A$32:$E$124, 5,0)))</f>
        <v>0</v>
      </c>
      <c r="AF57" s="2140">
        <f>IF(ISERROR(H57*(1-VLOOKUP($A57, 'E1 Categorization'!$A$32:$E$124, 5,0))), H57*0.5, H57*(1-VLOOKUP($A57, 'E1 Categorization'!$A$32:$E$124, 5,0)))</f>
        <v>0</v>
      </c>
      <c r="AG57" s="2140">
        <f>IF(ISERROR(I57*(1-VLOOKUP($A57, 'E1 Categorization'!$A$32:$E$124, 5,0))), I57*0.5, I57*(1-VLOOKUP($A57, 'E1 Categorization'!$A$32:$E$124, 5,0)))</f>
        <v>0</v>
      </c>
      <c r="AH57" s="2140">
        <f>IF(ISERROR(J57*(1-VLOOKUP($A57, 'E1 Categorization'!$A$32:$E$124, 5,0))), J57*0.5, J57*(1-VLOOKUP($A57, 'E1 Categorization'!$A$32:$E$124, 5,0)))</f>
        <v>0</v>
      </c>
      <c r="AI57" s="2140">
        <f>IF(ISERROR(K57*(1-VLOOKUP($A57, 'E1 Categorization'!$A$32:$E$124, 5,0))), K57*0.5, K57*(1-VLOOKUP($A57, 'E1 Categorization'!$A$32:$E$124, 5,0)))</f>
        <v>0</v>
      </c>
      <c r="AJ57" s="2140">
        <f>IF(ISERROR(L57*(1-VLOOKUP($A57, 'E1 Categorization'!$A$32:$E$124, 5,0))), L57*0.5, L57*(1-VLOOKUP($A57, 'E1 Categorization'!$A$32:$E$124, 5,0)))</f>
        <v>0</v>
      </c>
      <c r="AK57" s="2140">
        <f>IF(ISERROR(M57*(1-VLOOKUP($A57, 'E1 Categorization'!$A$32:$E$124, 5,0))), M57*0.5, M57*(1-VLOOKUP($A57, 'E1 Categorization'!$A$32:$E$124, 5,0)))</f>
        <v>0</v>
      </c>
      <c r="AL57" s="2140">
        <f>IF(ISERROR(N57*(1-VLOOKUP($A57, 'E1 Categorization'!$A$32:$E$124, 5,0))), N57*0.5, N57*(1-VLOOKUP($A57, 'E1 Categorization'!$A$32:$E$124, 5,0)))</f>
        <v>0</v>
      </c>
      <c r="AM57" s="2140">
        <f>IF(ISERROR(O57*(1-VLOOKUP($A57, 'E1 Categorization'!$A$32:$E$124, 5,0))), O57*0.5, O57*(1-VLOOKUP($A57, 'E1 Categorization'!$A$32:$E$124, 5,0)))</f>
        <v>0</v>
      </c>
      <c r="AN57" s="2140">
        <f>IF(ISERROR(P57*(1-VLOOKUP($A57, 'E1 Categorization'!$A$32:$E$124, 5,0))), P57*0.5, P57*(1-VLOOKUP($A57, 'E1 Categorization'!$A$32:$E$124, 5,0)))</f>
        <v>0</v>
      </c>
      <c r="AO57" s="2140">
        <f>IF(ISERROR(Q57*(1-VLOOKUP($A57, 'E1 Categorization'!$A$32:$E$124, 5,0))), Q57*0.5, Q57*(1-VLOOKUP($A57, 'E1 Categorization'!$A$32:$E$124, 5,0)))</f>
        <v>0</v>
      </c>
      <c r="AP57" s="2140">
        <f>IF(ISERROR(R57*(1-VLOOKUP($A57, 'E1 Categorization'!$A$32:$E$124, 5,0))), R57*0.5, R57*(1-VLOOKUP($A57, 'E1 Categorization'!$A$32:$E$124, 5,0)))</f>
        <v>0</v>
      </c>
      <c r="AQ57" s="2140">
        <f>IF(ISERROR(S57*(1-VLOOKUP($A57, 'E1 Categorization'!$A$32:$E$124, 5,0))), S57*0.5, S57*(1-VLOOKUP($A57, 'E1 Categorization'!$A$32:$E$124, 5,0)))</f>
        <v>0</v>
      </c>
      <c r="AR57" s="2140">
        <f>IF(ISERROR(T57*(1-VLOOKUP($A57, 'E1 Categorization'!$A$32:$E$124, 5,0))), T57*0.5, T57*(1-VLOOKUP($A57, 'E1 Categorization'!$A$32:$E$124, 5,0)))</f>
        <v>0</v>
      </c>
      <c r="AS57" s="2140">
        <f>IF(ISERROR(U57*(1-VLOOKUP($A57, 'E1 Categorization'!$A$32:$E$124, 5,0))), U57*0.5, U57*(1-VLOOKUP($A57, 'E1 Categorization'!$A$32:$E$124, 5,0)))</f>
        <v>0</v>
      </c>
      <c r="AT57" s="2140">
        <f>IF(ISERROR(V57*(1-VLOOKUP($A57, 'E1 Categorization'!$A$32:$E$124, 5,0))), V57*0.5, V57*(1-VLOOKUP($A57, 'E1 Categorization'!$A$32:$E$124, 5,0)))</f>
        <v>0</v>
      </c>
      <c r="AU57" s="2140">
        <f>IF(ISERROR(W57*(1-VLOOKUP($A57, 'E1 Categorization'!$A$32:$E$124, 5,0))), W57*0.5, W57*(1-VLOOKUP($A57, 'E1 Categorization'!$A$32:$E$124, 5,0)))</f>
        <v>0</v>
      </c>
      <c r="AV57" s="2140">
        <f>IF(ISERROR(X57*(1-VLOOKUP($A57, 'E1 Categorization'!$A$32:$E$124, 5,0))), X57*0.5, X57*(1-VLOOKUP($A57, 'E1 Categorization'!$A$32:$E$124, 5,0)))</f>
        <v>0</v>
      </c>
      <c r="AW57" s="1886"/>
      <c r="AX57" s="1886"/>
      <c r="AY57" s="487">
        <f t="shared" si="25"/>
        <v>1975</v>
      </c>
      <c r="AZ57" s="488" t="str">
        <f t="shared" si="26"/>
        <v>Load Management Controls - Utility Premises</v>
      </c>
      <c r="BA57" s="2140">
        <f>IF(ISERROR(E57*(VLOOKUP($A57, 'E1 Categorization'!$A$32:$E$124, 5,0))), E57*0.5, E57*(VLOOKUP($A57, 'E1 Categorization'!$A$32:$E$124, 5,0)))</f>
        <v>0</v>
      </c>
      <c r="BB57" s="2140">
        <f>IF(ISERROR(F57*(VLOOKUP($A57, 'E1 Categorization'!$A$32:$E$124, 5,0))), F57*0.5, F57*(VLOOKUP($A57, 'E1 Categorization'!$A$32:$E$124, 5,0)))</f>
        <v>0</v>
      </c>
      <c r="BC57" s="2140">
        <f>IF(ISERROR(G57*(VLOOKUP($A57, 'E1 Categorization'!$A$32:$E$124, 5,0))), G57*0.5, G57*(VLOOKUP($A57, 'E1 Categorization'!$A$32:$E$124, 5,0)))</f>
        <v>0</v>
      </c>
      <c r="BD57" s="2140">
        <f>IF(ISERROR(H57*(VLOOKUP($A57, 'E1 Categorization'!$A$32:$E$124, 5,0))), H57*0.5, H57*(VLOOKUP($A57, 'E1 Categorization'!$A$32:$E$124, 5,0)))</f>
        <v>0</v>
      </c>
      <c r="BE57" s="2140">
        <f>IF(ISERROR(I57*(VLOOKUP($A57, 'E1 Categorization'!$A$32:$E$124, 5,0))), I57*0.5, I57*(VLOOKUP($A57, 'E1 Categorization'!$A$32:$E$124, 5,0)))</f>
        <v>0</v>
      </c>
      <c r="BF57" s="2140">
        <f>IF(ISERROR(J57*(VLOOKUP($A57, 'E1 Categorization'!$A$32:$E$124, 5,0))), J57*0.5, J57*(VLOOKUP($A57, 'E1 Categorization'!$A$32:$E$124, 5,0)))</f>
        <v>0</v>
      </c>
      <c r="BG57" s="2140">
        <f>IF(ISERROR(K57*(VLOOKUP($A57, 'E1 Categorization'!$A$32:$E$124, 5,0))), K57*0.5, K57*(VLOOKUP($A57, 'E1 Categorization'!$A$32:$E$124, 5,0)))</f>
        <v>0</v>
      </c>
      <c r="BH57" s="2140">
        <f>IF(ISERROR(L57*(VLOOKUP($A57, 'E1 Categorization'!$A$32:$E$124, 5,0))), L57*0.5, L57*(VLOOKUP($A57, 'E1 Categorization'!$A$32:$E$124, 5,0)))</f>
        <v>0</v>
      </c>
      <c r="BI57" s="2140">
        <f>IF(ISERROR(M57*(VLOOKUP($A57, 'E1 Categorization'!$A$32:$E$124, 5,0))), M57*0.5, M57*(VLOOKUP($A57, 'E1 Categorization'!$A$32:$E$124, 5,0)))</f>
        <v>0</v>
      </c>
      <c r="BJ57" s="2140">
        <f>IF(ISERROR(N57*(VLOOKUP($A57, 'E1 Categorization'!$A$32:$E$124, 5,0))), N57*0.5, N57*(VLOOKUP($A57, 'E1 Categorization'!$A$32:$E$124, 5,0)))</f>
        <v>0</v>
      </c>
      <c r="BK57" s="2140">
        <f>IF(ISERROR(O57*(VLOOKUP($A57, 'E1 Categorization'!$A$32:$E$124, 5,0))), O57*0.5, O57*(VLOOKUP($A57, 'E1 Categorization'!$A$32:$E$124, 5,0)))</f>
        <v>0</v>
      </c>
      <c r="BL57" s="2140">
        <f>IF(ISERROR(P57*(VLOOKUP($A57, 'E1 Categorization'!$A$32:$E$124, 5,0))), P57*0.5, P57*(VLOOKUP($A57, 'E1 Categorization'!$A$32:$E$124, 5,0)))</f>
        <v>0</v>
      </c>
      <c r="BM57" s="2140">
        <f>IF(ISERROR(Q57*(VLOOKUP($A57, 'E1 Categorization'!$A$32:$E$124, 5,0))), Q57*0.5, Q57*(VLOOKUP($A57, 'E1 Categorization'!$A$32:$E$124, 5,0)))</f>
        <v>0</v>
      </c>
      <c r="BN57" s="2140">
        <f>IF(ISERROR(R57*(VLOOKUP($A57, 'E1 Categorization'!$A$32:$E$124, 5,0))), R57*0.5, R57*(VLOOKUP($A57, 'E1 Categorization'!$A$32:$E$124, 5,0)))</f>
        <v>0</v>
      </c>
      <c r="BO57" s="2140">
        <f>IF(ISERROR(S57*(VLOOKUP($A57, 'E1 Categorization'!$A$32:$E$124, 5,0))), S57*0.5, S57*(VLOOKUP($A57, 'E1 Categorization'!$A$32:$E$124, 5,0)))</f>
        <v>0</v>
      </c>
      <c r="BP57" s="2140">
        <f>IF(ISERROR(T57*(VLOOKUP($A57, 'E1 Categorization'!$A$32:$E$124, 5,0))), T57*0.5, T57*(VLOOKUP($A57, 'E1 Categorization'!$A$32:$E$124, 5,0)))</f>
        <v>0</v>
      </c>
      <c r="BQ57" s="2140">
        <f>IF(ISERROR(U57*(VLOOKUP($A57, 'E1 Categorization'!$A$32:$E$124, 5,0))), U57*0.5, U57*(VLOOKUP($A57, 'E1 Categorization'!$A$32:$E$124, 5,0)))</f>
        <v>0</v>
      </c>
      <c r="BR57" s="2140">
        <f>IF(ISERROR(V57*(VLOOKUP($A57, 'E1 Categorization'!$A$32:$E$124, 5,0))), V57*0.5, V57*(VLOOKUP($A57, 'E1 Categorization'!$A$32:$E$124, 5,0)))</f>
        <v>0</v>
      </c>
      <c r="BS57" s="2140">
        <f>IF(ISERROR(W57*(VLOOKUP($A57, 'E1 Categorization'!$A$32:$E$124, 5,0))), W57*0.5, W57*(VLOOKUP($A57, 'E1 Categorization'!$A$32:$E$124, 5,0)))</f>
        <v>0</v>
      </c>
      <c r="BT57" s="2140">
        <f>IF(ISERROR(X57*(VLOOKUP($A57, 'E1 Categorization'!$A$32:$E$124, 5,0))), X57*0.5, X57*(VLOOKUP($A57, 'E1 Categorization'!$A$32:$E$124, 5,0)))</f>
        <v>0</v>
      </c>
    </row>
    <row r="58" spans="1:72" s="291" customFormat="1" ht="12.75" x14ac:dyDescent="0.2">
      <c r="A58" s="487">
        <f>'I3 TB Data'!A168:B168</f>
        <v>1980</v>
      </c>
      <c r="B58" s="488" t="str">
        <f>'I3 TB Data'!B168</f>
        <v>System Supervisory Equipment</v>
      </c>
      <c r="C58" s="489">
        <f>'I3 TB Data'!G168</f>
        <v>0</v>
      </c>
      <c r="D58" s="1857" t="str">
        <f t="shared" ref="D58:D63" si="27">IF(SUM(E58:X58)&lt;&gt;C58,"No","Yes")</f>
        <v>Yes</v>
      </c>
      <c r="E58" s="1832"/>
      <c r="F58" s="1832"/>
      <c r="G58" s="1832"/>
      <c r="H58" s="1832"/>
      <c r="I58" s="1832"/>
      <c r="J58" s="1832"/>
      <c r="K58" s="1832"/>
      <c r="L58" s="1832"/>
      <c r="M58" s="1832"/>
      <c r="N58" s="1832"/>
      <c r="O58" s="1832"/>
      <c r="P58" s="1832"/>
      <c r="Q58" s="1832"/>
      <c r="R58" s="1832"/>
      <c r="S58" s="1832"/>
      <c r="T58" s="1832"/>
      <c r="U58" s="1832"/>
      <c r="V58" s="1832"/>
      <c r="W58" s="1832"/>
      <c r="X58" s="1832"/>
      <c r="AA58" s="487">
        <f t="shared" si="23"/>
        <v>1980</v>
      </c>
      <c r="AB58" s="488" t="str">
        <f t="shared" si="24"/>
        <v>System Supervisory Equipment</v>
      </c>
      <c r="AC58" s="2140">
        <f>IF(ISERROR(E58*(1-VLOOKUP($A58, 'E1 Categorization'!$A$32:$E$124, 5,0))), E58*0.5, E58*(1-VLOOKUP($A58, 'E1 Categorization'!$A$32:$E$124, 5,0)))</f>
        <v>0</v>
      </c>
      <c r="AD58" s="2140">
        <f>IF(ISERROR(F58*(1-VLOOKUP($A58, 'E1 Categorization'!$A$32:$E$124, 5,0))), F58*0.5, F58*(1-VLOOKUP($A58, 'E1 Categorization'!$A$32:$E$124, 5,0)))</f>
        <v>0</v>
      </c>
      <c r="AE58" s="2140">
        <f>IF(ISERROR(G58*(1-VLOOKUP($A58, 'E1 Categorization'!$A$32:$E$124, 5,0))), G58*0.5, G58*(1-VLOOKUP($A58, 'E1 Categorization'!$A$32:$E$124, 5,0)))</f>
        <v>0</v>
      </c>
      <c r="AF58" s="2140">
        <f>IF(ISERROR(H58*(1-VLOOKUP($A58, 'E1 Categorization'!$A$32:$E$124, 5,0))), H58*0.5, H58*(1-VLOOKUP($A58, 'E1 Categorization'!$A$32:$E$124, 5,0)))</f>
        <v>0</v>
      </c>
      <c r="AG58" s="2140">
        <f>IF(ISERROR(I58*(1-VLOOKUP($A58, 'E1 Categorization'!$A$32:$E$124, 5,0))), I58*0.5, I58*(1-VLOOKUP($A58, 'E1 Categorization'!$A$32:$E$124, 5,0)))</f>
        <v>0</v>
      </c>
      <c r="AH58" s="2140">
        <f>IF(ISERROR(J58*(1-VLOOKUP($A58, 'E1 Categorization'!$A$32:$E$124, 5,0))), J58*0.5, J58*(1-VLOOKUP($A58, 'E1 Categorization'!$A$32:$E$124, 5,0)))</f>
        <v>0</v>
      </c>
      <c r="AI58" s="2140">
        <f>IF(ISERROR(K58*(1-VLOOKUP($A58, 'E1 Categorization'!$A$32:$E$124, 5,0))), K58*0.5, K58*(1-VLOOKUP($A58, 'E1 Categorization'!$A$32:$E$124, 5,0)))</f>
        <v>0</v>
      </c>
      <c r="AJ58" s="2140">
        <f>IF(ISERROR(L58*(1-VLOOKUP($A58, 'E1 Categorization'!$A$32:$E$124, 5,0))), L58*0.5, L58*(1-VLOOKUP($A58, 'E1 Categorization'!$A$32:$E$124, 5,0)))</f>
        <v>0</v>
      </c>
      <c r="AK58" s="2140">
        <f>IF(ISERROR(M58*(1-VLOOKUP($A58, 'E1 Categorization'!$A$32:$E$124, 5,0))), M58*0.5, M58*(1-VLOOKUP($A58, 'E1 Categorization'!$A$32:$E$124, 5,0)))</f>
        <v>0</v>
      </c>
      <c r="AL58" s="2140">
        <f>IF(ISERROR(N58*(1-VLOOKUP($A58, 'E1 Categorization'!$A$32:$E$124, 5,0))), N58*0.5, N58*(1-VLOOKUP($A58, 'E1 Categorization'!$A$32:$E$124, 5,0)))</f>
        <v>0</v>
      </c>
      <c r="AM58" s="2140">
        <f>IF(ISERROR(O58*(1-VLOOKUP($A58, 'E1 Categorization'!$A$32:$E$124, 5,0))), O58*0.5, O58*(1-VLOOKUP($A58, 'E1 Categorization'!$A$32:$E$124, 5,0)))</f>
        <v>0</v>
      </c>
      <c r="AN58" s="2140">
        <f>IF(ISERROR(P58*(1-VLOOKUP($A58, 'E1 Categorization'!$A$32:$E$124, 5,0))), P58*0.5, P58*(1-VLOOKUP($A58, 'E1 Categorization'!$A$32:$E$124, 5,0)))</f>
        <v>0</v>
      </c>
      <c r="AO58" s="2140">
        <f>IF(ISERROR(Q58*(1-VLOOKUP($A58, 'E1 Categorization'!$A$32:$E$124, 5,0))), Q58*0.5, Q58*(1-VLOOKUP($A58, 'E1 Categorization'!$A$32:$E$124, 5,0)))</f>
        <v>0</v>
      </c>
      <c r="AP58" s="2140">
        <f>IF(ISERROR(R58*(1-VLOOKUP($A58, 'E1 Categorization'!$A$32:$E$124, 5,0))), R58*0.5, R58*(1-VLOOKUP($A58, 'E1 Categorization'!$A$32:$E$124, 5,0)))</f>
        <v>0</v>
      </c>
      <c r="AQ58" s="2140">
        <f>IF(ISERROR(S58*(1-VLOOKUP($A58, 'E1 Categorization'!$A$32:$E$124, 5,0))), S58*0.5, S58*(1-VLOOKUP($A58, 'E1 Categorization'!$A$32:$E$124, 5,0)))</f>
        <v>0</v>
      </c>
      <c r="AR58" s="2140">
        <f>IF(ISERROR(T58*(1-VLOOKUP($A58, 'E1 Categorization'!$A$32:$E$124, 5,0))), T58*0.5, T58*(1-VLOOKUP($A58, 'E1 Categorization'!$A$32:$E$124, 5,0)))</f>
        <v>0</v>
      </c>
      <c r="AS58" s="2140">
        <f>IF(ISERROR(U58*(1-VLOOKUP($A58, 'E1 Categorization'!$A$32:$E$124, 5,0))), U58*0.5, U58*(1-VLOOKUP($A58, 'E1 Categorization'!$A$32:$E$124, 5,0)))</f>
        <v>0</v>
      </c>
      <c r="AT58" s="2140">
        <f>IF(ISERROR(V58*(1-VLOOKUP($A58, 'E1 Categorization'!$A$32:$E$124, 5,0))), V58*0.5, V58*(1-VLOOKUP($A58, 'E1 Categorization'!$A$32:$E$124, 5,0)))</f>
        <v>0</v>
      </c>
      <c r="AU58" s="2140">
        <f>IF(ISERROR(W58*(1-VLOOKUP($A58, 'E1 Categorization'!$A$32:$E$124, 5,0))), W58*0.5, W58*(1-VLOOKUP($A58, 'E1 Categorization'!$A$32:$E$124, 5,0)))</f>
        <v>0</v>
      </c>
      <c r="AV58" s="2140">
        <f>IF(ISERROR(X58*(1-VLOOKUP($A58, 'E1 Categorization'!$A$32:$E$124, 5,0))), X58*0.5, X58*(1-VLOOKUP($A58, 'E1 Categorization'!$A$32:$E$124, 5,0)))</f>
        <v>0</v>
      </c>
      <c r="AW58" s="1886"/>
      <c r="AX58" s="1886"/>
      <c r="AY58" s="487">
        <f t="shared" si="25"/>
        <v>1980</v>
      </c>
      <c r="AZ58" s="488" t="str">
        <f t="shared" si="26"/>
        <v>System Supervisory Equipment</v>
      </c>
      <c r="BA58" s="2140">
        <f>IF(ISERROR(E58*(VLOOKUP($A58, 'E1 Categorization'!$A$32:$E$124, 5,0))), E58*0.5, E58*(VLOOKUP($A58, 'E1 Categorization'!$A$32:$E$124, 5,0)))</f>
        <v>0</v>
      </c>
      <c r="BB58" s="2140">
        <f>IF(ISERROR(F58*(VLOOKUP($A58, 'E1 Categorization'!$A$32:$E$124, 5,0))), F58*0.5, F58*(VLOOKUP($A58, 'E1 Categorization'!$A$32:$E$124, 5,0)))</f>
        <v>0</v>
      </c>
      <c r="BC58" s="2140">
        <f>IF(ISERROR(G58*(VLOOKUP($A58, 'E1 Categorization'!$A$32:$E$124, 5,0))), G58*0.5, G58*(VLOOKUP($A58, 'E1 Categorization'!$A$32:$E$124, 5,0)))</f>
        <v>0</v>
      </c>
      <c r="BD58" s="2140">
        <f>IF(ISERROR(H58*(VLOOKUP($A58, 'E1 Categorization'!$A$32:$E$124, 5,0))), H58*0.5, H58*(VLOOKUP($A58, 'E1 Categorization'!$A$32:$E$124, 5,0)))</f>
        <v>0</v>
      </c>
      <c r="BE58" s="2140">
        <f>IF(ISERROR(I58*(VLOOKUP($A58, 'E1 Categorization'!$A$32:$E$124, 5,0))), I58*0.5, I58*(VLOOKUP($A58, 'E1 Categorization'!$A$32:$E$124, 5,0)))</f>
        <v>0</v>
      </c>
      <c r="BF58" s="2140">
        <f>IF(ISERROR(J58*(VLOOKUP($A58, 'E1 Categorization'!$A$32:$E$124, 5,0))), J58*0.5, J58*(VLOOKUP($A58, 'E1 Categorization'!$A$32:$E$124, 5,0)))</f>
        <v>0</v>
      </c>
      <c r="BG58" s="2140">
        <f>IF(ISERROR(K58*(VLOOKUP($A58, 'E1 Categorization'!$A$32:$E$124, 5,0))), K58*0.5, K58*(VLOOKUP($A58, 'E1 Categorization'!$A$32:$E$124, 5,0)))</f>
        <v>0</v>
      </c>
      <c r="BH58" s="2140">
        <f>IF(ISERROR(L58*(VLOOKUP($A58, 'E1 Categorization'!$A$32:$E$124, 5,0))), L58*0.5, L58*(VLOOKUP($A58, 'E1 Categorization'!$A$32:$E$124, 5,0)))</f>
        <v>0</v>
      </c>
      <c r="BI58" s="2140">
        <f>IF(ISERROR(M58*(VLOOKUP($A58, 'E1 Categorization'!$A$32:$E$124, 5,0))), M58*0.5, M58*(VLOOKUP($A58, 'E1 Categorization'!$A$32:$E$124, 5,0)))</f>
        <v>0</v>
      </c>
      <c r="BJ58" s="2140">
        <f>IF(ISERROR(N58*(VLOOKUP($A58, 'E1 Categorization'!$A$32:$E$124, 5,0))), N58*0.5, N58*(VLOOKUP($A58, 'E1 Categorization'!$A$32:$E$124, 5,0)))</f>
        <v>0</v>
      </c>
      <c r="BK58" s="2140">
        <f>IF(ISERROR(O58*(VLOOKUP($A58, 'E1 Categorization'!$A$32:$E$124, 5,0))), O58*0.5, O58*(VLOOKUP($A58, 'E1 Categorization'!$A$32:$E$124, 5,0)))</f>
        <v>0</v>
      </c>
      <c r="BL58" s="2140">
        <f>IF(ISERROR(P58*(VLOOKUP($A58, 'E1 Categorization'!$A$32:$E$124, 5,0))), P58*0.5, P58*(VLOOKUP($A58, 'E1 Categorization'!$A$32:$E$124, 5,0)))</f>
        <v>0</v>
      </c>
      <c r="BM58" s="2140">
        <f>IF(ISERROR(Q58*(VLOOKUP($A58, 'E1 Categorization'!$A$32:$E$124, 5,0))), Q58*0.5, Q58*(VLOOKUP($A58, 'E1 Categorization'!$A$32:$E$124, 5,0)))</f>
        <v>0</v>
      </c>
      <c r="BN58" s="2140">
        <f>IF(ISERROR(R58*(VLOOKUP($A58, 'E1 Categorization'!$A$32:$E$124, 5,0))), R58*0.5, R58*(VLOOKUP($A58, 'E1 Categorization'!$A$32:$E$124, 5,0)))</f>
        <v>0</v>
      </c>
      <c r="BO58" s="2140">
        <f>IF(ISERROR(S58*(VLOOKUP($A58, 'E1 Categorization'!$A$32:$E$124, 5,0))), S58*0.5, S58*(VLOOKUP($A58, 'E1 Categorization'!$A$32:$E$124, 5,0)))</f>
        <v>0</v>
      </c>
      <c r="BP58" s="2140">
        <f>IF(ISERROR(T58*(VLOOKUP($A58, 'E1 Categorization'!$A$32:$E$124, 5,0))), T58*0.5, T58*(VLOOKUP($A58, 'E1 Categorization'!$A$32:$E$124, 5,0)))</f>
        <v>0</v>
      </c>
      <c r="BQ58" s="2140">
        <f>IF(ISERROR(U58*(VLOOKUP($A58, 'E1 Categorization'!$A$32:$E$124, 5,0))), U58*0.5, U58*(VLOOKUP($A58, 'E1 Categorization'!$A$32:$E$124, 5,0)))</f>
        <v>0</v>
      </c>
      <c r="BR58" s="2140">
        <f>IF(ISERROR(V58*(VLOOKUP($A58, 'E1 Categorization'!$A$32:$E$124, 5,0))), V58*0.5, V58*(VLOOKUP($A58, 'E1 Categorization'!$A$32:$E$124, 5,0)))</f>
        <v>0</v>
      </c>
      <c r="BS58" s="2140">
        <f>IF(ISERROR(W58*(VLOOKUP($A58, 'E1 Categorization'!$A$32:$E$124, 5,0))), W58*0.5, W58*(VLOOKUP($A58, 'E1 Categorization'!$A$32:$E$124, 5,0)))</f>
        <v>0</v>
      </c>
      <c r="BT58" s="2140">
        <f>IF(ISERROR(X58*(VLOOKUP($A58, 'E1 Categorization'!$A$32:$E$124, 5,0))), X58*0.5, X58*(VLOOKUP($A58, 'E1 Categorization'!$A$32:$E$124, 5,0)))</f>
        <v>0</v>
      </c>
    </row>
    <row r="59" spans="1:72" s="291" customFormat="1" ht="12.75" x14ac:dyDescent="0.2">
      <c r="A59" s="487">
        <f>'I3 TB Data'!A170:B170</f>
        <v>1990</v>
      </c>
      <c r="B59" s="488" t="str">
        <f>'I3 TB Data'!B170</f>
        <v>Other Tangible Property</v>
      </c>
      <c r="C59" s="489">
        <f>'I3 TB Data'!G170</f>
        <v>0</v>
      </c>
      <c r="D59" s="1857" t="str">
        <f t="shared" si="27"/>
        <v>Yes</v>
      </c>
      <c r="E59" s="1832"/>
      <c r="F59" s="1832"/>
      <c r="G59" s="1832"/>
      <c r="H59" s="1832"/>
      <c r="I59" s="1832"/>
      <c r="J59" s="1832"/>
      <c r="K59" s="1832"/>
      <c r="L59" s="1832"/>
      <c r="M59" s="1832"/>
      <c r="N59" s="1832"/>
      <c r="O59" s="1832"/>
      <c r="P59" s="1832"/>
      <c r="Q59" s="1832"/>
      <c r="R59" s="1832"/>
      <c r="S59" s="1832"/>
      <c r="T59" s="1832"/>
      <c r="U59" s="1832"/>
      <c r="V59" s="1832"/>
      <c r="W59" s="1832"/>
      <c r="X59" s="1832"/>
      <c r="AA59" s="487">
        <f t="shared" si="23"/>
        <v>1990</v>
      </c>
      <c r="AB59" s="488" t="str">
        <f t="shared" si="24"/>
        <v>Other Tangible Property</v>
      </c>
      <c r="AC59" s="2140">
        <f>IF(ISERROR(E59*(1-VLOOKUP($A59, 'E1 Categorization'!$A$32:$E$124, 5,0))), E59*0.5, E59*(1-VLOOKUP($A59, 'E1 Categorization'!$A$32:$E$124, 5,0)))</f>
        <v>0</v>
      </c>
      <c r="AD59" s="2140">
        <f>IF(ISERROR(F59*(1-VLOOKUP($A59, 'E1 Categorization'!$A$32:$E$124, 5,0))), F59*0.5, F59*(1-VLOOKUP($A59, 'E1 Categorization'!$A$32:$E$124, 5,0)))</f>
        <v>0</v>
      </c>
      <c r="AE59" s="2140">
        <f>IF(ISERROR(G59*(1-VLOOKUP($A59, 'E1 Categorization'!$A$32:$E$124, 5,0))), G59*0.5, G59*(1-VLOOKUP($A59, 'E1 Categorization'!$A$32:$E$124, 5,0)))</f>
        <v>0</v>
      </c>
      <c r="AF59" s="2140">
        <f>IF(ISERROR(H59*(1-VLOOKUP($A59, 'E1 Categorization'!$A$32:$E$124, 5,0))), H59*0.5, H59*(1-VLOOKUP($A59, 'E1 Categorization'!$A$32:$E$124, 5,0)))</f>
        <v>0</v>
      </c>
      <c r="AG59" s="2140">
        <f>IF(ISERROR(I59*(1-VLOOKUP($A59, 'E1 Categorization'!$A$32:$E$124, 5,0))), I59*0.5, I59*(1-VLOOKUP($A59, 'E1 Categorization'!$A$32:$E$124, 5,0)))</f>
        <v>0</v>
      </c>
      <c r="AH59" s="2140">
        <f>IF(ISERROR(J59*(1-VLOOKUP($A59, 'E1 Categorization'!$A$32:$E$124, 5,0))), J59*0.5, J59*(1-VLOOKUP($A59, 'E1 Categorization'!$A$32:$E$124, 5,0)))</f>
        <v>0</v>
      </c>
      <c r="AI59" s="2140">
        <f>IF(ISERROR(K59*(1-VLOOKUP($A59, 'E1 Categorization'!$A$32:$E$124, 5,0))), K59*0.5, K59*(1-VLOOKUP($A59, 'E1 Categorization'!$A$32:$E$124, 5,0)))</f>
        <v>0</v>
      </c>
      <c r="AJ59" s="2140">
        <f>IF(ISERROR(L59*(1-VLOOKUP($A59, 'E1 Categorization'!$A$32:$E$124, 5,0))), L59*0.5, L59*(1-VLOOKUP($A59, 'E1 Categorization'!$A$32:$E$124, 5,0)))</f>
        <v>0</v>
      </c>
      <c r="AK59" s="2140">
        <f>IF(ISERROR(M59*(1-VLOOKUP($A59, 'E1 Categorization'!$A$32:$E$124, 5,0))), M59*0.5, M59*(1-VLOOKUP($A59, 'E1 Categorization'!$A$32:$E$124, 5,0)))</f>
        <v>0</v>
      </c>
      <c r="AL59" s="2140">
        <f>IF(ISERROR(N59*(1-VLOOKUP($A59, 'E1 Categorization'!$A$32:$E$124, 5,0))), N59*0.5, N59*(1-VLOOKUP($A59, 'E1 Categorization'!$A$32:$E$124, 5,0)))</f>
        <v>0</v>
      </c>
      <c r="AM59" s="2140">
        <f>IF(ISERROR(O59*(1-VLOOKUP($A59, 'E1 Categorization'!$A$32:$E$124, 5,0))), O59*0.5, O59*(1-VLOOKUP($A59, 'E1 Categorization'!$A$32:$E$124, 5,0)))</f>
        <v>0</v>
      </c>
      <c r="AN59" s="2140">
        <f>IF(ISERROR(P59*(1-VLOOKUP($A59, 'E1 Categorization'!$A$32:$E$124, 5,0))), P59*0.5, P59*(1-VLOOKUP($A59, 'E1 Categorization'!$A$32:$E$124, 5,0)))</f>
        <v>0</v>
      </c>
      <c r="AO59" s="2140">
        <f>IF(ISERROR(Q59*(1-VLOOKUP($A59, 'E1 Categorization'!$A$32:$E$124, 5,0))), Q59*0.5, Q59*(1-VLOOKUP($A59, 'E1 Categorization'!$A$32:$E$124, 5,0)))</f>
        <v>0</v>
      </c>
      <c r="AP59" s="2140">
        <f>IF(ISERROR(R59*(1-VLOOKUP($A59, 'E1 Categorization'!$A$32:$E$124, 5,0))), R59*0.5, R59*(1-VLOOKUP($A59, 'E1 Categorization'!$A$32:$E$124, 5,0)))</f>
        <v>0</v>
      </c>
      <c r="AQ59" s="2140">
        <f>IF(ISERROR(S59*(1-VLOOKUP($A59, 'E1 Categorization'!$A$32:$E$124, 5,0))), S59*0.5, S59*(1-VLOOKUP($A59, 'E1 Categorization'!$A$32:$E$124, 5,0)))</f>
        <v>0</v>
      </c>
      <c r="AR59" s="2140">
        <f>IF(ISERROR(T59*(1-VLOOKUP($A59, 'E1 Categorization'!$A$32:$E$124, 5,0))), T59*0.5, T59*(1-VLOOKUP($A59, 'E1 Categorization'!$A$32:$E$124, 5,0)))</f>
        <v>0</v>
      </c>
      <c r="AS59" s="2140">
        <f>IF(ISERROR(U59*(1-VLOOKUP($A59, 'E1 Categorization'!$A$32:$E$124, 5,0))), U59*0.5, U59*(1-VLOOKUP($A59, 'E1 Categorization'!$A$32:$E$124, 5,0)))</f>
        <v>0</v>
      </c>
      <c r="AT59" s="2140">
        <f>IF(ISERROR(V59*(1-VLOOKUP($A59, 'E1 Categorization'!$A$32:$E$124, 5,0))), V59*0.5, V59*(1-VLOOKUP($A59, 'E1 Categorization'!$A$32:$E$124, 5,0)))</f>
        <v>0</v>
      </c>
      <c r="AU59" s="2140">
        <f>IF(ISERROR(W59*(1-VLOOKUP($A59, 'E1 Categorization'!$A$32:$E$124, 5,0))), W59*0.5, W59*(1-VLOOKUP($A59, 'E1 Categorization'!$A$32:$E$124, 5,0)))</f>
        <v>0</v>
      </c>
      <c r="AV59" s="2140">
        <f>IF(ISERROR(X59*(1-VLOOKUP($A59, 'E1 Categorization'!$A$32:$E$124, 5,0))), X59*0.5, X59*(1-VLOOKUP($A59, 'E1 Categorization'!$A$32:$E$124, 5,0)))</f>
        <v>0</v>
      </c>
      <c r="AW59" s="1886"/>
      <c r="AX59" s="1886"/>
      <c r="AY59" s="487">
        <f t="shared" si="25"/>
        <v>1990</v>
      </c>
      <c r="AZ59" s="488" t="str">
        <f t="shared" si="26"/>
        <v>Other Tangible Property</v>
      </c>
      <c r="BA59" s="2140">
        <f>IF(ISERROR(E59*(VLOOKUP($A59, 'E1 Categorization'!$A$32:$E$124, 5,0))), E59*0.5, E59*(VLOOKUP($A59, 'E1 Categorization'!$A$32:$E$124, 5,0)))</f>
        <v>0</v>
      </c>
      <c r="BB59" s="2140">
        <f>IF(ISERROR(F59*(VLOOKUP($A59, 'E1 Categorization'!$A$32:$E$124, 5,0))), F59*0.5, F59*(VLOOKUP($A59, 'E1 Categorization'!$A$32:$E$124, 5,0)))</f>
        <v>0</v>
      </c>
      <c r="BC59" s="2140">
        <f>IF(ISERROR(G59*(VLOOKUP($A59, 'E1 Categorization'!$A$32:$E$124, 5,0))), G59*0.5, G59*(VLOOKUP($A59, 'E1 Categorization'!$A$32:$E$124, 5,0)))</f>
        <v>0</v>
      </c>
      <c r="BD59" s="2140">
        <f>IF(ISERROR(H59*(VLOOKUP($A59, 'E1 Categorization'!$A$32:$E$124, 5,0))), H59*0.5, H59*(VLOOKUP($A59, 'E1 Categorization'!$A$32:$E$124, 5,0)))</f>
        <v>0</v>
      </c>
      <c r="BE59" s="2140">
        <f>IF(ISERROR(I59*(VLOOKUP($A59, 'E1 Categorization'!$A$32:$E$124, 5,0))), I59*0.5, I59*(VLOOKUP($A59, 'E1 Categorization'!$A$32:$E$124, 5,0)))</f>
        <v>0</v>
      </c>
      <c r="BF59" s="2140">
        <f>IF(ISERROR(J59*(VLOOKUP($A59, 'E1 Categorization'!$A$32:$E$124, 5,0))), J59*0.5, J59*(VLOOKUP($A59, 'E1 Categorization'!$A$32:$E$124, 5,0)))</f>
        <v>0</v>
      </c>
      <c r="BG59" s="2140">
        <f>IF(ISERROR(K59*(VLOOKUP($A59, 'E1 Categorization'!$A$32:$E$124, 5,0))), K59*0.5, K59*(VLOOKUP($A59, 'E1 Categorization'!$A$32:$E$124, 5,0)))</f>
        <v>0</v>
      </c>
      <c r="BH59" s="2140">
        <f>IF(ISERROR(L59*(VLOOKUP($A59, 'E1 Categorization'!$A$32:$E$124, 5,0))), L59*0.5, L59*(VLOOKUP($A59, 'E1 Categorization'!$A$32:$E$124, 5,0)))</f>
        <v>0</v>
      </c>
      <c r="BI59" s="2140">
        <f>IF(ISERROR(M59*(VLOOKUP($A59, 'E1 Categorization'!$A$32:$E$124, 5,0))), M59*0.5, M59*(VLOOKUP($A59, 'E1 Categorization'!$A$32:$E$124, 5,0)))</f>
        <v>0</v>
      </c>
      <c r="BJ59" s="2140">
        <f>IF(ISERROR(N59*(VLOOKUP($A59, 'E1 Categorization'!$A$32:$E$124, 5,0))), N59*0.5, N59*(VLOOKUP($A59, 'E1 Categorization'!$A$32:$E$124, 5,0)))</f>
        <v>0</v>
      </c>
      <c r="BK59" s="2140">
        <f>IF(ISERROR(O59*(VLOOKUP($A59, 'E1 Categorization'!$A$32:$E$124, 5,0))), O59*0.5, O59*(VLOOKUP($A59, 'E1 Categorization'!$A$32:$E$124, 5,0)))</f>
        <v>0</v>
      </c>
      <c r="BL59" s="2140">
        <f>IF(ISERROR(P59*(VLOOKUP($A59, 'E1 Categorization'!$A$32:$E$124, 5,0))), P59*0.5, P59*(VLOOKUP($A59, 'E1 Categorization'!$A$32:$E$124, 5,0)))</f>
        <v>0</v>
      </c>
      <c r="BM59" s="2140">
        <f>IF(ISERROR(Q59*(VLOOKUP($A59, 'E1 Categorization'!$A$32:$E$124, 5,0))), Q59*0.5, Q59*(VLOOKUP($A59, 'E1 Categorization'!$A$32:$E$124, 5,0)))</f>
        <v>0</v>
      </c>
      <c r="BN59" s="2140">
        <f>IF(ISERROR(R59*(VLOOKUP($A59, 'E1 Categorization'!$A$32:$E$124, 5,0))), R59*0.5, R59*(VLOOKUP($A59, 'E1 Categorization'!$A$32:$E$124, 5,0)))</f>
        <v>0</v>
      </c>
      <c r="BO59" s="2140">
        <f>IF(ISERROR(S59*(VLOOKUP($A59, 'E1 Categorization'!$A$32:$E$124, 5,0))), S59*0.5, S59*(VLOOKUP($A59, 'E1 Categorization'!$A$32:$E$124, 5,0)))</f>
        <v>0</v>
      </c>
      <c r="BP59" s="2140">
        <f>IF(ISERROR(T59*(VLOOKUP($A59, 'E1 Categorization'!$A$32:$E$124, 5,0))), T59*0.5, T59*(VLOOKUP($A59, 'E1 Categorization'!$A$32:$E$124, 5,0)))</f>
        <v>0</v>
      </c>
      <c r="BQ59" s="2140">
        <f>IF(ISERROR(U59*(VLOOKUP($A59, 'E1 Categorization'!$A$32:$E$124, 5,0))), U59*0.5, U59*(VLOOKUP($A59, 'E1 Categorization'!$A$32:$E$124, 5,0)))</f>
        <v>0</v>
      </c>
      <c r="BR59" s="2140">
        <f>IF(ISERROR(V59*(VLOOKUP($A59, 'E1 Categorization'!$A$32:$E$124, 5,0))), V59*0.5, V59*(VLOOKUP($A59, 'E1 Categorization'!$A$32:$E$124, 5,0)))</f>
        <v>0</v>
      </c>
      <c r="BS59" s="2140">
        <f>IF(ISERROR(W59*(VLOOKUP($A59, 'E1 Categorization'!$A$32:$E$124, 5,0))), W59*0.5, W59*(VLOOKUP($A59, 'E1 Categorization'!$A$32:$E$124, 5,0)))</f>
        <v>0</v>
      </c>
      <c r="BT59" s="2140">
        <f>IF(ISERROR(X59*(VLOOKUP($A59, 'E1 Categorization'!$A$32:$E$124, 5,0))), X59*0.5, X59*(VLOOKUP($A59, 'E1 Categorization'!$A$32:$E$124, 5,0)))</f>
        <v>0</v>
      </c>
    </row>
    <row r="60" spans="1:72" s="291" customFormat="1" ht="12.75" x14ac:dyDescent="0.2">
      <c r="A60" s="487">
        <f>'I3 TB Data'!A172:B172</f>
        <v>2005</v>
      </c>
      <c r="B60" s="488" t="str">
        <f>'I3 TB Data'!B172</f>
        <v>Property Under Capital Leases</v>
      </c>
      <c r="C60" s="489">
        <f>'I3 TB Data'!G172</f>
        <v>0</v>
      </c>
      <c r="D60" s="1857" t="str">
        <f t="shared" si="27"/>
        <v>Yes</v>
      </c>
      <c r="E60" s="1832"/>
      <c r="F60" s="1832"/>
      <c r="G60" s="1832"/>
      <c r="H60" s="1832"/>
      <c r="I60" s="1832"/>
      <c r="J60" s="1832"/>
      <c r="K60" s="1832"/>
      <c r="L60" s="1832"/>
      <c r="M60" s="1832"/>
      <c r="N60" s="1832"/>
      <c r="O60" s="1832"/>
      <c r="P60" s="1832"/>
      <c r="Q60" s="1832"/>
      <c r="R60" s="1832"/>
      <c r="S60" s="1832"/>
      <c r="T60" s="1832"/>
      <c r="U60" s="1832"/>
      <c r="V60" s="1832"/>
      <c r="W60" s="1832"/>
      <c r="X60" s="1832"/>
      <c r="AA60" s="487">
        <f t="shared" si="23"/>
        <v>2005</v>
      </c>
      <c r="AB60" s="488" t="str">
        <f t="shared" si="24"/>
        <v>Property Under Capital Leases</v>
      </c>
      <c r="AC60" s="2140">
        <f>IF(ISERROR(E60*(1-VLOOKUP($A60, 'E1 Categorization'!$A$32:$E$124, 5,0))), E60*0.5, E60*(1-VLOOKUP($A60, 'E1 Categorization'!$A$32:$E$124, 5,0)))</f>
        <v>0</v>
      </c>
      <c r="AD60" s="2140">
        <f>IF(ISERROR(F60*(1-VLOOKUP($A60, 'E1 Categorization'!$A$32:$E$124, 5,0))), F60*0.5, F60*(1-VLOOKUP($A60, 'E1 Categorization'!$A$32:$E$124, 5,0)))</f>
        <v>0</v>
      </c>
      <c r="AE60" s="2140">
        <f>IF(ISERROR(G60*(1-VLOOKUP($A60, 'E1 Categorization'!$A$32:$E$124, 5,0))), G60*0.5, G60*(1-VLOOKUP($A60, 'E1 Categorization'!$A$32:$E$124, 5,0)))</f>
        <v>0</v>
      </c>
      <c r="AF60" s="2140">
        <f>IF(ISERROR(H60*(1-VLOOKUP($A60, 'E1 Categorization'!$A$32:$E$124, 5,0))), H60*0.5, H60*(1-VLOOKUP($A60, 'E1 Categorization'!$A$32:$E$124, 5,0)))</f>
        <v>0</v>
      </c>
      <c r="AG60" s="2140">
        <f>IF(ISERROR(I60*(1-VLOOKUP($A60, 'E1 Categorization'!$A$32:$E$124, 5,0))), I60*0.5, I60*(1-VLOOKUP($A60, 'E1 Categorization'!$A$32:$E$124, 5,0)))</f>
        <v>0</v>
      </c>
      <c r="AH60" s="2140">
        <f>IF(ISERROR(J60*(1-VLOOKUP($A60, 'E1 Categorization'!$A$32:$E$124, 5,0))), J60*0.5, J60*(1-VLOOKUP($A60, 'E1 Categorization'!$A$32:$E$124, 5,0)))</f>
        <v>0</v>
      </c>
      <c r="AI60" s="2140">
        <f>IF(ISERROR(K60*(1-VLOOKUP($A60, 'E1 Categorization'!$A$32:$E$124, 5,0))), K60*0.5, K60*(1-VLOOKUP($A60, 'E1 Categorization'!$A$32:$E$124, 5,0)))</f>
        <v>0</v>
      </c>
      <c r="AJ60" s="2140">
        <f>IF(ISERROR(L60*(1-VLOOKUP($A60, 'E1 Categorization'!$A$32:$E$124, 5,0))), L60*0.5, L60*(1-VLOOKUP($A60, 'E1 Categorization'!$A$32:$E$124, 5,0)))</f>
        <v>0</v>
      </c>
      <c r="AK60" s="2140">
        <f>IF(ISERROR(M60*(1-VLOOKUP($A60, 'E1 Categorization'!$A$32:$E$124, 5,0))), M60*0.5, M60*(1-VLOOKUP($A60, 'E1 Categorization'!$A$32:$E$124, 5,0)))</f>
        <v>0</v>
      </c>
      <c r="AL60" s="2140">
        <f>IF(ISERROR(N60*(1-VLOOKUP($A60, 'E1 Categorization'!$A$32:$E$124, 5,0))), N60*0.5, N60*(1-VLOOKUP($A60, 'E1 Categorization'!$A$32:$E$124, 5,0)))</f>
        <v>0</v>
      </c>
      <c r="AM60" s="2140">
        <f>IF(ISERROR(O60*(1-VLOOKUP($A60, 'E1 Categorization'!$A$32:$E$124, 5,0))), O60*0.5, O60*(1-VLOOKUP($A60, 'E1 Categorization'!$A$32:$E$124, 5,0)))</f>
        <v>0</v>
      </c>
      <c r="AN60" s="2140">
        <f>IF(ISERROR(P60*(1-VLOOKUP($A60, 'E1 Categorization'!$A$32:$E$124, 5,0))), P60*0.5, P60*(1-VLOOKUP($A60, 'E1 Categorization'!$A$32:$E$124, 5,0)))</f>
        <v>0</v>
      </c>
      <c r="AO60" s="2140">
        <f>IF(ISERROR(Q60*(1-VLOOKUP($A60, 'E1 Categorization'!$A$32:$E$124, 5,0))), Q60*0.5, Q60*(1-VLOOKUP($A60, 'E1 Categorization'!$A$32:$E$124, 5,0)))</f>
        <v>0</v>
      </c>
      <c r="AP60" s="2140">
        <f>IF(ISERROR(R60*(1-VLOOKUP($A60, 'E1 Categorization'!$A$32:$E$124, 5,0))), R60*0.5, R60*(1-VLOOKUP($A60, 'E1 Categorization'!$A$32:$E$124, 5,0)))</f>
        <v>0</v>
      </c>
      <c r="AQ60" s="2140">
        <f>IF(ISERROR(S60*(1-VLOOKUP($A60, 'E1 Categorization'!$A$32:$E$124, 5,0))), S60*0.5, S60*(1-VLOOKUP($A60, 'E1 Categorization'!$A$32:$E$124, 5,0)))</f>
        <v>0</v>
      </c>
      <c r="AR60" s="2140">
        <f>IF(ISERROR(T60*(1-VLOOKUP($A60, 'E1 Categorization'!$A$32:$E$124, 5,0))), T60*0.5, T60*(1-VLOOKUP($A60, 'E1 Categorization'!$A$32:$E$124, 5,0)))</f>
        <v>0</v>
      </c>
      <c r="AS60" s="2140">
        <f>IF(ISERROR(U60*(1-VLOOKUP($A60, 'E1 Categorization'!$A$32:$E$124, 5,0))), U60*0.5, U60*(1-VLOOKUP($A60, 'E1 Categorization'!$A$32:$E$124, 5,0)))</f>
        <v>0</v>
      </c>
      <c r="AT60" s="2140">
        <f>IF(ISERROR(V60*(1-VLOOKUP($A60, 'E1 Categorization'!$A$32:$E$124, 5,0))), V60*0.5, V60*(1-VLOOKUP($A60, 'E1 Categorization'!$A$32:$E$124, 5,0)))</f>
        <v>0</v>
      </c>
      <c r="AU60" s="2140">
        <f>IF(ISERROR(W60*(1-VLOOKUP($A60, 'E1 Categorization'!$A$32:$E$124, 5,0))), W60*0.5, W60*(1-VLOOKUP($A60, 'E1 Categorization'!$A$32:$E$124, 5,0)))</f>
        <v>0</v>
      </c>
      <c r="AV60" s="2140">
        <f>IF(ISERROR(X60*(1-VLOOKUP($A60, 'E1 Categorization'!$A$32:$E$124, 5,0))), X60*0.5, X60*(1-VLOOKUP($A60, 'E1 Categorization'!$A$32:$E$124, 5,0)))</f>
        <v>0</v>
      </c>
      <c r="AW60" s="1886"/>
      <c r="AX60" s="1886"/>
      <c r="AY60" s="487">
        <f t="shared" si="25"/>
        <v>2005</v>
      </c>
      <c r="AZ60" s="488" t="str">
        <f t="shared" si="26"/>
        <v>Property Under Capital Leases</v>
      </c>
      <c r="BA60" s="2140">
        <f>IF(ISERROR(E60*(VLOOKUP($A60, 'E1 Categorization'!$A$32:$E$124, 5,0))), E60*0.5, E60*(VLOOKUP($A60, 'E1 Categorization'!$A$32:$E$124, 5,0)))</f>
        <v>0</v>
      </c>
      <c r="BB60" s="2140">
        <f>IF(ISERROR(F60*(VLOOKUP($A60, 'E1 Categorization'!$A$32:$E$124, 5,0))), F60*0.5, F60*(VLOOKUP($A60, 'E1 Categorization'!$A$32:$E$124, 5,0)))</f>
        <v>0</v>
      </c>
      <c r="BC60" s="2140">
        <f>IF(ISERROR(G60*(VLOOKUP($A60, 'E1 Categorization'!$A$32:$E$124, 5,0))), G60*0.5, G60*(VLOOKUP($A60, 'E1 Categorization'!$A$32:$E$124, 5,0)))</f>
        <v>0</v>
      </c>
      <c r="BD60" s="2140">
        <f>IF(ISERROR(H60*(VLOOKUP($A60, 'E1 Categorization'!$A$32:$E$124, 5,0))), H60*0.5, H60*(VLOOKUP($A60, 'E1 Categorization'!$A$32:$E$124, 5,0)))</f>
        <v>0</v>
      </c>
      <c r="BE60" s="2140">
        <f>IF(ISERROR(I60*(VLOOKUP($A60, 'E1 Categorization'!$A$32:$E$124, 5,0))), I60*0.5, I60*(VLOOKUP($A60, 'E1 Categorization'!$A$32:$E$124, 5,0)))</f>
        <v>0</v>
      </c>
      <c r="BF60" s="2140">
        <f>IF(ISERROR(J60*(VLOOKUP($A60, 'E1 Categorization'!$A$32:$E$124, 5,0))), J60*0.5, J60*(VLOOKUP($A60, 'E1 Categorization'!$A$32:$E$124, 5,0)))</f>
        <v>0</v>
      </c>
      <c r="BG60" s="2140">
        <f>IF(ISERROR(K60*(VLOOKUP($A60, 'E1 Categorization'!$A$32:$E$124, 5,0))), K60*0.5, K60*(VLOOKUP($A60, 'E1 Categorization'!$A$32:$E$124, 5,0)))</f>
        <v>0</v>
      </c>
      <c r="BH60" s="2140">
        <f>IF(ISERROR(L60*(VLOOKUP($A60, 'E1 Categorization'!$A$32:$E$124, 5,0))), L60*0.5, L60*(VLOOKUP($A60, 'E1 Categorization'!$A$32:$E$124, 5,0)))</f>
        <v>0</v>
      </c>
      <c r="BI60" s="2140">
        <f>IF(ISERROR(M60*(VLOOKUP($A60, 'E1 Categorization'!$A$32:$E$124, 5,0))), M60*0.5, M60*(VLOOKUP($A60, 'E1 Categorization'!$A$32:$E$124, 5,0)))</f>
        <v>0</v>
      </c>
      <c r="BJ60" s="2140">
        <f>IF(ISERROR(N60*(VLOOKUP($A60, 'E1 Categorization'!$A$32:$E$124, 5,0))), N60*0.5, N60*(VLOOKUP($A60, 'E1 Categorization'!$A$32:$E$124, 5,0)))</f>
        <v>0</v>
      </c>
      <c r="BK60" s="2140">
        <f>IF(ISERROR(O60*(VLOOKUP($A60, 'E1 Categorization'!$A$32:$E$124, 5,0))), O60*0.5, O60*(VLOOKUP($A60, 'E1 Categorization'!$A$32:$E$124, 5,0)))</f>
        <v>0</v>
      </c>
      <c r="BL60" s="2140">
        <f>IF(ISERROR(P60*(VLOOKUP($A60, 'E1 Categorization'!$A$32:$E$124, 5,0))), P60*0.5, P60*(VLOOKUP($A60, 'E1 Categorization'!$A$32:$E$124, 5,0)))</f>
        <v>0</v>
      </c>
      <c r="BM60" s="2140">
        <f>IF(ISERROR(Q60*(VLOOKUP($A60, 'E1 Categorization'!$A$32:$E$124, 5,0))), Q60*0.5, Q60*(VLOOKUP($A60, 'E1 Categorization'!$A$32:$E$124, 5,0)))</f>
        <v>0</v>
      </c>
      <c r="BN60" s="2140">
        <f>IF(ISERROR(R60*(VLOOKUP($A60, 'E1 Categorization'!$A$32:$E$124, 5,0))), R60*0.5, R60*(VLOOKUP($A60, 'E1 Categorization'!$A$32:$E$124, 5,0)))</f>
        <v>0</v>
      </c>
      <c r="BO60" s="2140">
        <f>IF(ISERROR(S60*(VLOOKUP($A60, 'E1 Categorization'!$A$32:$E$124, 5,0))), S60*0.5, S60*(VLOOKUP($A60, 'E1 Categorization'!$A$32:$E$124, 5,0)))</f>
        <v>0</v>
      </c>
      <c r="BP60" s="2140">
        <f>IF(ISERROR(T60*(VLOOKUP($A60, 'E1 Categorization'!$A$32:$E$124, 5,0))), T60*0.5, T60*(VLOOKUP($A60, 'E1 Categorization'!$A$32:$E$124, 5,0)))</f>
        <v>0</v>
      </c>
      <c r="BQ60" s="2140">
        <f>IF(ISERROR(U60*(VLOOKUP($A60, 'E1 Categorization'!$A$32:$E$124, 5,0))), U60*0.5, U60*(VLOOKUP($A60, 'E1 Categorization'!$A$32:$E$124, 5,0)))</f>
        <v>0</v>
      </c>
      <c r="BR60" s="2140">
        <f>IF(ISERROR(V60*(VLOOKUP($A60, 'E1 Categorization'!$A$32:$E$124, 5,0))), V60*0.5, V60*(VLOOKUP($A60, 'E1 Categorization'!$A$32:$E$124, 5,0)))</f>
        <v>0</v>
      </c>
      <c r="BS60" s="2140">
        <f>IF(ISERROR(W60*(VLOOKUP($A60, 'E1 Categorization'!$A$32:$E$124, 5,0))), W60*0.5, W60*(VLOOKUP($A60, 'E1 Categorization'!$A$32:$E$124, 5,0)))</f>
        <v>0</v>
      </c>
      <c r="BT60" s="2140">
        <f>IF(ISERROR(X60*(VLOOKUP($A60, 'E1 Categorization'!$A$32:$E$124, 5,0))), X60*0.5, X60*(VLOOKUP($A60, 'E1 Categorization'!$A$32:$E$124, 5,0)))</f>
        <v>0</v>
      </c>
    </row>
    <row r="61" spans="1:72" s="291" customFormat="1" ht="12.75" x14ac:dyDescent="0.2">
      <c r="A61" s="487">
        <f>'I3 TB Data'!A173:B173</f>
        <v>2010</v>
      </c>
      <c r="B61" s="488" t="str">
        <f>'I3 TB Data'!B173</f>
        <v>Electric Plant Purchased or Sold</v>
      </c>
      <c r="C61" s="489">
        <f>'I3 TB Data'!G173</f>
        <v>0</v>
      </c>
      <c r="D61" s="1857" t="str">
        <f t="shared" si="27"/>
        <v>Yes</v>
      </c>
      <c r="E61" s="1832"/>
      <c r="F61" s="1832"/>
      <c r="G61" s="1832"/>
      <c r="H61" s="1832"/>
      <c r="I61" s="1832"/>
      <c r="J61" s="1832"/>
      <c r="K61" s="1832"/>
      <c r="L61" s="1832"/>
      <c r="M61" s="1832"/>
      <c r="N61" s="1832"/>
      <c r="O61" s="1832"/>
      <c r="P61" s="1832"/>
      <c r="Q61" s="1832"/>
      <c r="R61" s="1832"/>
      <c r="S61" s="1832"/>
      <c r="T61" s="1832"/>
      <c r="U61" s="1832"/>
      <c r="V61" s="1832"/>
      <c r="W61" s="1832"/>
      <c r="X61" s="1832"/>
      <c r="AA61" s="487">
        <f t="shared" si="23"/>
        <v>2010</v>
      </c>
      <c r="AB61" s="488" t="str">
        <f t="shared" si="24"/>
        <v>Electric Plant Purchased or Sold</v>
      </c>
      <c r="AC61" s="2140">
        <f>IF(ISERROR(E61*(1-VLOOKUP($A61, 'E1 Categorization'!$A$32:$E$124, 5,0))), E61*0.5, E61*(1-VLOOKUP($A61, 'E1 Categorization'!$A$32:$E$124, 5,0)))</f>
        <v>0</v>
      </c>
      <c r="AD61" s="2140">
        <f>IF(ISERROR(F61*(1-VLOOKUP($A61, 'E1 Categorization'!$A$32:$E$124, 5,0))), F61*0.5, F61*(1-VLOOKUP($A61, 'E1 Categorization'!$A$32:$E$124, 5,0)))</f>
        <v>0</v>
      </c>
      <c r="AE61" s="2140">
        <f>IF(ISERROR(G61*(1-VLOOKUP($A61, 'E1 Categorization'!$A$32:$E$124, 5,0))), G61*0.5, G61*(1-VLOOKUP($A61, 'E1 Categorization'!$A$32:$E$124, 5,0)))</f>
        <v>0</v>
      </c>
      <c r="AF61" s="2140">
        <f>IF(ISERROR(H61*(1-VLOOKUP($A61, 'E1 Categorization'!$A$32:$E$124, 5,0))), H61*0.5, H61*(1-VLOOKUP($A61, 'E1 Categorization'!$A$32:$E$124, 5,0)))</f>
        <v>0</v>
      </c>
      <c r="AG61" s="2140">
        <f>IF(ISERROR(I61*(1-VLOOKUP($A61, 'E1 Categorization'!$A$32:$E$124, 5,0))), I61*0.5, I61*(1-VLOOKUP($A61, 'E1 Categorization'!$A$32:$E$124, 5,0)))</f>
        <v>0</v>
      </c>
      <c r="AH61" s="2140">
        <f>IF(ISERROR(J61*(1-VLOOKUP($A61, 'E1 Categorization'!$A$32:$E$124, 5,0))), J61*0.5, J61*(1-VLOOKUP($A61, 'E1 Categorization'!$A$32:$E$124, 5,0)))</f>
        <v>0</v>
      </c>
      <c r="AI61" s="2140">
        <f>IF(ISERROR(K61*(1-VLOOKUP($A61, 'E1 Categorization'!$A$32:$E$124, 5,0))), K61*0.5, K61*(1-VLOOKUP($A61, 'E1 Categorization'!$A$32:$E$124, 5,0)))</f>
        <v>0</v>
      </c>
      <c r="AJ61" s="2140">
        <f>IF(ISERROR(L61*(1-VLOOKUP($A61, 'E1 Categorization'!$A$32:$E$124, 5,0))), L61*0.5, L61*(1-VLOOKUP($A61, 'E1 Categorization'!$A$32:$E$124, 5,0)))</f>
        <v>0</v>
      </c>
      <c r="AK61" s="2140">
        <f>IF(ISERROR(M61*(1-VLOOKUP($A61, 'E1 Categorization'!$A$32:$E$124, 5,0))), M61*0.5, M61*(1-VLOOKUP($A61, 'E1 Categorization'!$A$32:$E$124, 5,0)))</f>
        <v>0</v>
      </c>
      <c r="AL61" s="2140">
        <f>IF(ISERROR(N61*(1-VLOOKUP($A61, 'E1 Categorization'!$A$32:$E$124, 5,0))), N61*0.5, N61*(1-VLOOKUP($A61, 'E1 Categorization'!$A$32:$E$124, 5,0)))</f>
        <v>0</v>
      </c>
      <c r="AM61" s="2140">
        <f>IF(ISERROR(O61*(1-VLOOKUP($A61, 'E1 Categorization'!$A$32:$E$124, 5,0))), O61*0.5, O61*(1-VLOOKUP($A61, 'E1 Categorization'!$A$32:$E$124, 5,0)))</f>
        <v>0</v>
      </c>
      <c r="AN61" s="2140">
        <f>IF(ISERROR(P61*(1-VLOOKUP($A61, 'E1 Categorization'!$A$32:$E$124, 5,0))), P61*0.5, P61*(1-VLOOKUP($A61, 'E1 Categorization'!$A$32:$E$124, 5,0)))</f>
        <v>0</v>
      </c>
      <c r="AO61" s="2140">
        <f>IF(ISERROR(Q61*(1-VLOOKUP($A61, 'E1 Categorization'!$A$32:$E$124, 5,0))), Q61*0.5, Q61*(1-VLOOKUP($A61, 'E1 Categorization'!$A$32:$E$124, 5,0)))</f>
        <v>0</v>
      </c>
      <c r="AP61" s="2140">
        <f>IF(ISERROR(R61*(1-VLOOKUP($A61, 'E1 Categorization'!$A$32:$E$124, 5,0))), R61*0.5, R61*(1-VLOOKUP($A61, 'E1 Categorization'!$A$32:$E$124, 5,0)))</f>
        <v>0</v>
      </c>
      <c r="AQ61" s="2140">
        <f>IF(ISERROR(S61*(1-VLOOKUP($A61, 'E1 Categorization'!$A$32:$E$124, 5,0))), S61*0.5, S61*(1-VLOOKUP($A61, 'E1 Categorization'!$A$32:$E$124, 5,0)))</f>
        <v>0</v>
      </c>
      <c r="AR61" s="2140">
        <f>IF(ISERROR(T61*(1-VLOOKUP($A61, 'E1 Categorization'!$A$32:$E$124, 5,0))), T61*0.5, T61*(1-VLOOKUP($A61, 'E1 Categorization'!$A$32:$E$124, 5,0)))</f>
        <v>0</v>
      </c>
      <c r="AS61" s="2140">
        <f>IF(ISERROR(U61*(1-VLOOKUP($A61, 'E1 Categorization'!$A$32:$E$124, 5,0))), U61*0.5, U61*(1-VLOOKUP($A61, 'E1 Categorization'!$A$32:$E$124, 5,0)))</f>
        <v>0</v>
      </c>
      <c r="AT61" s="2140">
        <f>IF(ISERROR(V61*(1-VLOOKUP($A61, 'E1 Categorization'!$A$32:$E$124, 5,0))), V61*0.5, V61*(1-VLOOKUP($A61, 'E1 Categorization'!$A$32:$E$124, 5,0)))</f>
        <v>0</v>
      </c>
      <c r="AU61" s="2140">
        <f>IF(ISERROR(W61*(1-VLOOKUP($A61, 'E1 Categorization'!$A$32:$E$124, 5,0))), W61*0.5, W61*(1-VLOOKUP($A61, 'E1 Categorization'!$A$32:$E$124, 5,0)))</f>
        <v>0</v>
      </c>
      <c r="AV61" s="2140">
        <f>IF(ISERROR(X61*(1-VLOOKUP($A61, 'E1 Categorization'!$A$32:$E$124, 5,0))), X61*0.5, X61*(1-VLOOKUP($A61, 'E1 Categorization'!$A$32:$E$124, 5,0)))</f>
        <v>0</v>
      </c>
      <c r="AW61" s="1886"/>
      <c r="AX61" s="1886"/>
      <c r="AY61" s="487">
        <f t="shared" si="25"/>
        <v>2010</v>
      </c>
      <c r="AZ61" s="488" t="str">
        <f t="shared" si="26"/>
        <v>Electric Plant Purchased or Sold</v>
      </c>
      <c r="BA61" s="2140">
        <f>IF(ISERROR(E61*(VLOOKUP($A61, 'E1 Categorization'!$A$32:$E$124, 5,0))), E61*0.5, E61*(VLOOKUP($A61, 'E1 Categorization'!$A$32:$E$124, 5,0)))</f>
        <v>0</v>
      </c>
      <c r="BB61" s="2140">
        <f>IF(ISERROR(F61*(VLOOKUP($A61, 'E1 Categorization'!$A$32:$E$124, 5,0))), F61*0.5, F61*(VLOOKUP($A61, 'E1 Categorization'!$A$32:$E$124, 5,0)))</f>
        <v>0</v>
      </c>
      <c r="BC61" s="2140">
        <f>IF(ISERROR(G61*(VLOOKUP($A61, 'E1 Categorization'!$A$32:$E$124, 5,0))), G61*0.5, G61*(VLOOKUP($A61, 'E1 Categorization'!$A$32:$E$124, 5,0)))</f>
        <v>0</v>
      </c>
      <c r="BD61" s="2140">
        <f>IF(ISERROR(H61*(VLOOKUP($A61, 'E1 Categorization'!$A$32:$E$124, 5,0))), H61*0.5, H61*(VLOOKUP($A61, 'E1 Categorization'!$A$32:$E$124, 5,0)))</f>
        <v>0</v>
      </c>
      <c r="BE61" s="2140">
        <f>IF(ISERROR(I61*(VLOOKUP($A61, 'E1 Categorization'!$A$32:$E$124, 5,0))), I61*0.5, I61*(VLOOKUP($A61, 'E1 Categorization'!$A$32:$E$124, 5,0)))</f>
        <v>0</v>
      </c>
      <c r="BF61" s="2140">
        <f>IF(ISERROR(J61*(VLOOKUP($A61, 'E1 Categorization'!$A$32:$E$124, 5,0))), J61*0.5, J61*(VLOOKUP($A61, 'E1 Categorization'!$A$32:$E$124, 5,0)))</f>
        <v>0</v>
      </c>
      <c r="BG61" s="2140">
        <f>IF(ISERROR(K61*(VLOOKUP($A61, 'E1 Categorization'!$A$32:$E$124, 5,0))), K61*0.5, K61*(VLOOKUP($A61, 'E1 Categorization'!$A$32:$E$124, 5,0)))</f>
        <v>0</v>
      </c>
      <c r="BH61" s="2140">
        <f>IF(ISERROR(L61*(VLOOKUP($A61, 'E1 Categorization'!$A$32:$E$124, 5,0))), L61*0.5, L61*(VLOOKUP($A61, 'E1 Categorization'!$A$32:$E$124, 5,0)))</f>
        <v>0</v>
      </c>
      <c r="BI61" s="2140">
        <f>IF(ISERROR(M61*(VLOOKUP($A61, 'E1 Categorization'!$A$32:$E$124, 5,0))), M61*0.5, M61*(VLOOKUP($A61, 'E1 Categorization'!$A$32:$E$124, 5,0)))</f>
        <v>0</v>
      </c>
      <c r="BJ61" s="2140">
        <f>IF(ISERROR(N61*(VLOOKUP($A61, 'E1 Categorization'!$A$32:$E$124, 5,0))), N61*0.5, N61*(VLOOKUP($A61, 'E1 Categorization'!$A$32:$E$124, 5,0)))</f>
        <v>0</v>
      </c>
      <c r="BK61" s="2140">
        <f>IF(ISERROR(O61*(VLOOKUP($A61, 'E1 Categorization'!$A$32:$E$124, 5,0))), O61*0.5, O61*(VLOOKUP($A61, 'E1 Categorization'!$A$32:$E$124, 5,0)))</f>
        <v>0</v>
      </c>
      <c r="BL61" s="2140">
        <f>IF(ISERROR(P61*(VLOOKUP($A61, 'E1 Categorization'!$A$32:$E$124, 5,0))), P61*0.5, P61*(VLOOKUP($A61, 'E1 Categorization'!$A$32:$E$124, 5,0)))</f>
        <v>0</v>
      </c>
      <c r="BM61" s="2140">
        <f>IF(ISERROR(Q61*(VLOOKUP($A61, 'E1 Categorization'!$A$32:$E$124, 5,0))), Q61*0.5, Q61*(VLOOKUP($A61, 'E1 Categorization'!$A$32:$E$124, 5,0)))</f>
        <v>0</v>
      </c>
      <c r="BN61" s="2140">
        <f>IF(ISERROR(R61*(VLOOKUP($A61, 'E1 Categorization'!$A$32:$E$124, 5,0))), R61*0.5, R61*(VLOOKUP($A61, 'E1 Categorization'!$A$32:$E$124, 5,0)))</f>
        <v>0</v>
      </c>
      <c r="BO61" s="2140">
        <f>IF(ISERROR(S61*(VLOOKUP($A61, 'E1 Categorization'!$A$32:$E$124, 5,0))), S61*0.5, S61*(VLOOKUP($A61, 'E1 Categorization'!$A$32:$E$124, 5,0)))</f>
        <v>0</v>
      </c>
      <c r="BP61" s="2140">
        <f>IF(ISERROR(T61*(VLOOKUP($A61, 'E1 Categorization'!$A$32:$E$124, 5,0))), T61*0.5, T61*(VLOOKUP($A61, 'E1 Categorization'!$A$32:$E$124, 5,0)))</f>
        <v>0</v>
      </c>
      <c r="BQ61" s="2140">
        <f>IF(ISERROR(U61*(VLOOKUP($A61, 'E1 Categorization'!$A$32:$E$124, 5,0))), U61*0.5, U61*(VLOOKUP($A61, 'E1 Categorization'!$A$32:$E$124, 5,0)))</f>
        <v>0</v>
      </c>
      <c r="BR61" s="2140">
        <f>IF(ISERROR(V61*(VLOOKUP($A61, 'E1 Categorization'!$A$32:$E$124, 5,0))), V61*0.5, V61*(VLOOKUP($A61, 'E1 Categorization'!$A$32:$E$124, 5,0)))</f>
        <v>0</v>
      </c>
      <c r="BS61" s="2140">
        <f>IF(ISERROR(W61*(VLOOKUP($A61, 'E1 Categorization'!$A$32:$E$124, 5,0))), W61*0.5, W61*(VLOOKUP($A61, 'E1 Categorization'!$A$32:$E$124, 5,0)))</f>
        <v>0</v>
      </c>
      <c r="BT61" s="2140">
        <f>IF(ISERROR(X61*(VLOOKUP($A61, 'E1 Categorization'!$A$32:$E$124, 5,0))), X61*0.5, X61*(VLOOKUP($A61, 'E1 Categorization'!$A$32:$E$124, 5,0)))</f>
        <v>0</v>
      </c>
    </row>
    <row r="62" spans="1:72" s="291" customFormat="1" ht="25.5" x14ac:dyDescent="0.2">
      <c r="A62" s="487">
        <f>'I3 TB Data'!A177:B177</f>
        <v>2050</v>
      </c>
      <c r="B62" s="488" t="str">
        <f>'I3 TB Data'!B177</f>
        <v>Completed Construction Not Classified--Electric</v>
      </c>
      <c r="C62" s="489">
        <f>'I3 TB Data'!G177</f>
        <v>0</v>
      </c>
      <c r="D62" s="1857" t="str">
        <f t="shared" si="27"/>
        <v>Yes</v>
      </c>
      <c r="E62" s="1832"/>
      <c r="F62" s="1832"/>
      <c r="G62" s="1832"/>
      <c r="H62" s="1832"/>
      <c r="I62" s="1832"/>
      <c r="J62" s="1832"/>
      <c r="K62" s="1832"/>
      <c r="L62" s="1832"/>
      <c r="M62" s="1832"/>
      <c r="N62" s="1832"/>
      <c r="O62" s="1832"/>
      <c r="P62" s="1832"/>
      <c r="Q62" s="1832"/>
      <c r="R62" s="1832"/>
      <c r="S62" s="1832"/>
      <c r="T62" s="1832"/>
      <c r="U62" s="1832"/>
      <c r="V62" s="1832"/>
      <c r="W62" s="1832"/>
      <c r="X62" s="1832"/>
      <c r="AA62" s="487">
        <f t="shared" si="23"/>
        <v>2050</v>
      </c>
      <c r="AB62" s="488" t="str">
        <f t="shared" si="24"/>
        <v>Completed Construction Not Classified--Electric</v>
      </c>
      <c r="AC62" s="2140">
        <f>IF(ISERROR(E62*(1-VLOOKUP($A62, 'E1 Categorization'!$A$32:$E$124, 5,0))), E62*0.5, E62*(1-VLOOKUP($A62, 'E1 Categorization'!$A$32:$E$124, 5,0)))</f>
        <v>0</v>
      </c>
      <c r="AD62" s="2140">
        <f>IF(ISERROR(F62*(1-VLOOKUP($A62, 'E1 Categorization'!$A$32:$E$124, 5,0))), F62*0.5, F62*(1-VLOOKUP($A62, 'E1 Categorization'!$A$32:$E$124, 5,0)))</f>
        <v>0</v>
      </c>
      <c r="AE62" s="2140">
        <f>IF(ISERROR(G62*(1-VLOOKUP($A62, 'E1 Categorization'!$A$32:$E$124, 5,0))), G62*0.5, G62*(1-VLOOKUP($A62, 'E1 Categorization'!$A$32:$E$124, 5,0)))</f>
        <v>0</v>
      </c>
      <c r="AF62" s="2140">
        <f>IF(ISERROR(H62*(1-VLOOKUP($A62, 'E1 Categorization'!$A$32:$E$124, 5,0))), H62*0.5, H62*(1-VLOOKUP($A62, 'E1 Categorization'!$A$32:$E$124, 5,0)))</f>
        <v>0</v>
      </c>
      <c r="AG62" s="2140">
        <f>IF(ISERROR(I62*(1-VLOOKUP($A62, 'E1 Categorization'!$A$32:$E$124, 5,0))), I62*0.5, I62*(1-VLOOKUP($A62, 'E1 Categorization'!$A$32:$E$124, 5,0)))</f>
        <v>0</v>
      </c>
      <c r="AH62" s="2140">
        <f>IF(ISERROR(J62*(1-VLOOKUP($A62, 'E1 Categorization'!$A$32:$E$124, 5,0))), J62*0.5, J62*(1-VLOOKUP($A62, 'E1 Categorization'!$A$32:$E$124, 5,0)))</f>
        <v>0</v>
      </c>
      <c r="AI62" s="2140">
        <f>IF(ISERROR(K62*(1-VLOOKUP($A62, 'E1 Categorization'!$A$32:$E$124, 5,0))), K62*0.5, K62*(1-VLOOKUP($A62, 'E1 Categorization'!$A$32:$E$124, 5,0)))</f>
        <v>0</v>
      </c>
      <c r="AJ62" s="2140">
        <f>IF(ISERROR(L62*(1-VLOOKUP($A62, 'E1 Categorization'!$A$32:$E$124, 5,0))), L62*0.5, L62*(1-VLOOKUP($A62, 'E1 Categorization'!$A$32:$E$124, 5,0)))</f>
        <v>0</v>
      </c>
      <c r="AK62" s="2140">
        <f>IF(ISERROR(M62*(1-VLOOKUP($A62, 'E1 Categorization'!$A$32:$E$124, 5,0))), M62*0.5, M62*(1-VLOOKUP($A62, 'E1 Categorization'!$A$32:$E$124, 5,0)))</f>
        <v>0</v>
      </c>
      <c r="AL62" s="2140">
        <f>IF(ISERROR(N62*(1-VLOOKUP($A62, 'E1 Categorization'!$A$32:$E$124, 5,0))), N62*0.5, N62*(1-VLOOKUP($A62, 'E1 Categorization'!$A$32:$E$124, 5,0)))</f>
        <v>0</v>
      </c>
      <c r="AM62" s="2140">
        <f>IF(ISERROR(O62*(1-VLOOKUP($A62, 'E1 Categorization'!$A$32:$E$124, 5,0))), O62*0.5, O62*(1-VLOOKUP($A62, 'E1 Categorization'!$A$32:$E$124, 5,0)))</f>
        <v>0</v>
      </c>
      <c r="AN62" s="2140">
        <f>IF(ISERROR(P62*(1-VLOOKUP($A62, 'E1 Categorization'!$A$32:$E$124, 5,0))), P62*0.5, P62*(1-VLOOKUP($A62, 'E1 Categorization'!$A$32:$E$124, 5,0)))</f>
        <v>0</v>
      </c>
      <c r="AO62" s="2140">
        <f>IF(ISERROR(Q62*(1-VLOOKUP($A62, 'E1 Categorization'!$A$32:$E$124, 5,0))), Q62*0.5, Q62*(1-VLOOKUP($A62, 'E1 Categorization'!$A$32:$E$124, 5,0)))</f>
        <v>0</v>
      </c>
      <c r="AP62" s="2140">
        <f>IF(ISERROR(R62*(1-VLOOKUP($A62, 'E1 Categorization'!$A$32:$E$124, 5,0))), R62*0.5, R62*(1-VLOOKUP($A62, 'E1 Categorization'!$A$32:$E$124, 5,0)))</f>
        <v>0</v>
      </c>
      <c r="AQ62" s="2140">
        <f>IF(ISERROR(S62*(1-VLOOKUP($A62, 'E1 Categorization'!$A$32:$E$124, 5,0))), S62*0.5, S62*(1-VLOOKUP($A62, 'E1 Categorization'!$A$32:$E$124, 5,0)))</f>
        <v>0</v>
      </c>
      <c r="AR62" s="2140">
        <f>IF(ISERROR(T62*(1-VLOOKUP($A62, 'E1 Categorization'!$A$32:$E$124, 5,0))), T62*0.5, T62*(1-VLOOKUP($A62, 'E1 Categorization'!$A$32:$E$124, 5,0)))</f>
        <v>0</v>
      </c>
      <c r="AS62" s="2140">
        <f>IF(ISERROR(U62*(1-VLOOKUP($A62, 'E1 Categorization'!$A$32:$E$124, 5,0))), U62*0.5, U62*(1-VLOOKUP($A62, 'E1 Categorization'!$A$32:$E$124, 5,0)))</f>
        <v>0</v>
      </c>
      <c r="AT62" s="2140">
        <f>IF(ISERROR(V62*(1-VLOOKUP($A62, 'E1 Categorization'!$A$32:$E$124, 5,0))), V62*0.5, V62*(1-VLOOKUP($A62, 'E1 Categorization'!$A$32:$E$124, 5,0)))</f>
        <v>0</v>
      </c>
      <c r="AU62" s="2140">
        <f>IF(ISERROR(W62*(1-VLOOKUP($A62, 'E1 Categorization'!$A$32:$E$124, 5,0))), W62*0.5, W62*(1-VLOOKUP($A62, 'E1 Categorization'!$A$32:$E$124, 5,0)))</f>
        <v>0</v>
      </c>
      <c r="AV62" s="2140">
        <f>IF(ISERROR(X62*(1-VLOOKUP($A62, 'E1 Categorization'!$A$32:$E$124, 5,0))), X62*0.5, X62*(1-VLOOKUP($A62, 'E1 Categorization'!$A$32:$E$124, 5,0)))</f>
        <v>0</v>
      </c>
      <c r="AW62" s="1886"/>
      <c r="AX62" s="1886"/>
      <c r="AY62" s="487">
        <f t="shared" si="25"/>
        <v>2050</v>
      </c>
      <c r="AZ62" s="488" t="str">
        <f t="shared" si="26"/>
        <v>Completed Construction Not Classified--Electric</v>
      </c>
      <c r="BA62" s="2140">
        <f>IF(ISERROR(E62*(VLOOKUP($A62, 'E1 Categorization'!$A$32:$E$124, 5,0))), E62*0.5, E62*(VLOOKUP($A62, 'E1 Categorization'!$A$32:$E$124, 5,0)))</f>
        <v>0</v>
      </c>
      <c r="BB62" s="2140">
        <f>IF(ISERROR(F62*(VLOOKUP($A62, 'E1 Categorization'!$A$32:$E$124, 5,0))), F62*0.5, F62*(VLOOKUP($A62, 'E1 Categorization'!$A$32:$E$124, 5,0)))</f>
        <v>0</v>
      </c>
      <c r="BC62" s="2140">
        <f>IF(ISERROR(G62*(VLOOKUP($A62, 'E1 Categorization'!$A$32:$E$124, 5,0))), G62*0.5, G62*(VLOOKUP($A62, 'E1 Categorization'!$A$32:$E$124, 5,0)))</f>
        <v>0</v>
      </c>
      <c r="BD62" s="2140">
        <f>IF(ISERROR(H62*(VLOOKUP($A62, 'E1 Categorization'!$A$32:$E$124, 5,0))), H62*0.5, H62*(VLOOKUP($A62, 'E1 Categorization'!$A$32:$E$124, 5,0)))</f>
        <v>0</v>
      </c>
      <c r="BE62" s="2140">
        <f>IF(ISERROR(I62*(VLOOKUP($A62, 'E1 Categorization'!$A$32:$E$124, 5,0))), I62*0.5, I62*(VLOOKUP($A62, 'E1 Categorization'!$A$32:$E$124, 5,0)))</f>
        <v>0</v>
      </c>
      <c r="BF62" s="2140">
        <f>IF(ISERROR(J62*(VLOOKUP($A62, 'E1 Categorization'!$A$32:$E$124, 5,0))), J62*0.5, J62*(VLOOKUP($A62, 'E1 Categorization'!$A$32:$E$124, 5,0)))</f>
        <v>0</v>
      </c>
      <c r="BG62" s="2140">
        <f>IF(ISERROR(K62*(VLOOKUP($A62, 'E1 Categorization'!$A$32:$E$124, 5,0))), K62*0.5, K62*(VLOOKUP($A62, 'E1 Categorization'!$A$32:$E$124, 5,0)))</f>
        <v>0</v>
      </c>
      <c r="BH62" s="2140">
        <f>IF(ISERROR(L62*(VLOOKUP($A62, 'E1 Categorization'!$A$32:$E$124, 5,0))), L62*0.5, L62*(VLOOKUP($A62, 'E1 Categorization'!$A$32:$E$124, 5,0)))</f>
        <v>0</v>
      </c>
      <c r="BI62" s="2140">
        <f>IF(ISERROR(M62*(VLOOKUP($A62, 'E1 Categorization'!$A$32:$E$124, 5,0))), M62*0.5, M62*(VLOOKUP($A62, 'E1 Categorization'!$A$32:$E$124, 5,0)))</f>
        <v>0</v>
      </c>
      <c r="BJ62" s="2140">
        <f>IF(ISERROR(N62*(VLOOKUP($A62, 'E1 Categorization'!$A$32:$E$124, 5,0))), N62*0.5, N62*(VLOOKUP($A62, 'E1 Categorization'!$A$32:$E$124, 5,0)))</f>
        <v>0</v>
      </c>
      <c r="BK62" s="2140">
        <f>IF(ISERROR(O62*(VLOOKUP($A62, 'E1 Categorization'!$A$32:$E$124, 5,0))), O62*0.5, O62*(VLOOKUP($A62, 'E1 Categorization'!$A$32:$E$124, 5,0)))</f>
        <v>0</v>
      </c>
      <c r="BL62" s="2140">
        <f>IF(ISERROR(P62*(VLOOKUP($A62, 'E1 Categorization'!$A$32:$E$124, 5,0))), P62*0.5, P62*(VLOOKUP($A62, 'E1 Categorization'!$A$32:$E$124, 5,0)))</f>
        <v>0</v>
      </c>
      <c r="BM62" s="2140">
        <f>IF(ISERROR(Q62*(VLOOKUP($A62, 'E1 Categorization'!$A$32:$E$124, 5,0))), Q62*0.5, Q62*(VLOOKUP($A62, 'E1 Categorization'!$A$32:$E$124, 5,0)))</f>
        <v>0</v>
      </c>
      <c r="BN62" s="2140">
        <f>IF(ISERROR(R62*(VLOOKUP($A62, 'E1 Categorization'!$A$32:$E$124, 5,0))), R62*0.5, R62*(VLOOKUP($A62, 'E1 Categorization'!$A$32:$E$124, 5,0)))</f>
        <v>0</v>
      </c>
      <c r="BO62" s="2140">
        <f>IF(ISERROR(S62*(VLOOKUP($A62, 'E1 Categorization'!$A$32:$E$124, 5,0))), S62*0.5, S62*(VLOOKUP($A62, 'E1 Categorization'!$A$32:$E$124, 5,0)))</f>
        <v>0</v>
      </c>
      <c r="BP62" s="2140">
        <f>IF(ISERROR(T62*(VLOOKUP($A62, 'E1 Categorization'!$A$32:$E$124, 5,0))), T62*0.5, T62*(VLOOKUP($A62, 'E1 Categorization'!$A$32:$E$124, 5,0)))</f>
        <v>0</v>
      </c>
      <c r="BQ62" s="2140">
        <f>IF(ISERROR(U62*(VLOOKUP($A62, 'E1 Categorization'!$A$32:$E$124, 5,0))), U62*0.5, U62*(VLOOKUP($A62, 'E1 Categorization'!$A$32:$E$124, 5,0)))</f>
        <v>0</v>
      </c>
      <c r="BR62" s="2140">
        <f>IF(ISERROR(V62*(VLOOKUP($A62, 'E1 Categorization'!$A$32:$E$124, 5,0))), V62*0.5, V62*(VLOOKUP($A62, 'E1 Categorization'!$A$32:$E$124, 5,0)))</f>
        <v>0</v>
      </c>
      <c r="BS62" s="2140">
        <f>IF(ISERROR(W62*(VLOOKUP($A62, 'E1 Categorization'!$A$32:$E$124, 5,0))), W62*0.5, W62*(VLOOKUP($A62, 'E1 Categorization'!$A$32:$E$124, 5,0)))</f>
        <v>0</v>
      </c>
      <c r="BT62" s="2140">
        <f>IF(ISERROR(X62*(VLOOKUP($A62, 'E1 Categorization'!$A$32:$E$124, 5,0))), X62*0.5, X62*(VLOOKUP($A62, 'E1 Categorization'!$A$32:$E$124, 5,0)))</f>
        <v>0</v>
      </c>
    </row>
    <row r="63" spans="1:72" s="291" customFormat="1" ht="38.25" x14ac:dyDescent="0.2">
      <c r="A63" s="487">
        <f>'I3 TB Data'!A183:B183</f>
        <v>2105</v>
      </c>
      <c r="B63" s="488" t="str">
        <f>'I3 TB Data'!B183</f>
        <v>Accum. Amortization of Electric Utility Plant - Property, Plant, &amp; Equipment</v>
      </c>
      <c r="C63" s="489">
        <f>'I3 TB Data'!G183</f>
        <v>0</v>
      </c>
      <c r="D63" s="1857" t="str">
        <f t="shared" si="27"/>
        <v>Yes</v>
      </c>
      <c r="E63" s="1832"/>
      <c r="F63" s="1832"/>
      <c r="G63" s="1832"/>
      <c r="H63" s="1832"/>
      <c r="I63" s="1832"/>
      <c r="J63" s="1832"/>
      <c r="K63" s="1832"/>
      <c r="L63" s="1832"/>
      <c r="M63" s="1832"/>
      <c r="N63" s="1832"/>
      <c r="O63" s="1832"/>
      <c r="P63" s="1832"/>
      <c r="Q63" s="1832"/>
      <c r="R63" s="1832"/>
      <c r="S63" s="1832"/>
      <c r="T63" s="1832"/>
      <c r="U63" s="1832"/>
      <c r="V63" s="1832"/>
      <c r="W63" s="1832"/>
      <c r="X63" s="1832"/>
      <c r="AA63" s="487">
        <f t="shared" si="23"/>
        <v>2105</v>
      </c>
      <c r="AB63" s="488" t="str">
        <f t="shared" si="24"/>
        <v>Accum. Amortization of Electric Utility Plant - Property, Plant, &amp; Equipment</v>
      </c>
      <c r="AC63" s="2140">
        <f>IF(ISERROR(E63*(1-VLOOKUP($A63, 'E1 Categorization'!$A$32:$E$124, 5,0))), E63*0.5, E63*(1-VLOOKUP($A63, 'E1 Categorization'!$A$32:$E$124, 5,0)))</f>
        <v>0</v>
      </c>
      <c r="AD63" s="2140">
        <f>IF(ISERROR(F63*(1-VLOOKUP($A63, 'E1 Categorization'!$A$32:$E$124, 5,0))), F63*0.5, F63*(1-VLOOKUP($A63, 'E1 Categorization'!$A$32:$E$124, 5,0)))</f>
        <v>0</v>
      </c>
      <c r="AE63" s="2140">
        <f>IF(ISERROR(G63*(1-VLOOKUP($A63, 'E1 Categorization'!$A$32:$E$124, 5,0))), G63*0.5, G63*(1-VLOOKUP($A63, 'E1 Categorization'!$A$32:$E$124, 5,0)))</f>
        <v>0</v>
      </c>
      <c r="AF63" s="2140">
        <f>IF(ISERROR(H63*(1-VLOOKUP($A63, 'E1 Categorization'!$A$32:$E$124, 5,0))), H63*0.5, H63*(1-VLOOKUP($A63, 'E1 Categorization'!$A$32:$E$124, 5,0)))</f>
        <v>0</v>
      </c>
      <c r="AG63" s="2140">
        <f>IF(ISERROR(I63*(1-VLOOKUP($A63, 'E1 Categorization'!$A$32:$E$124, 5,0))), I63*0.5, I63*(1-VLOOKUP($A63, 'E1 Categorization'!$A$32:$E$124, 5,0)))</f>
        <v>0</v>
      </c>
      <c r="AH63" s="2140">
        <f>IF(ISERROR(J63*(1-VLOOKUP($A63, 'E1 Categorization'!$A$32:$E$124, 5,0))), J63*0.5, J63*(1-VLOOKUP($A63, 'E1 Categorization'!$A$32:$E$124, 5,0)))</f>
        <v>0</v>
      </c>
      <c r="AI63" s="2140">
        <f>IF(ISERROR(K63*(1-VLOOKUP($A63, 'E1 Categorization'!$A$32:$E$124, 5,0))), K63*0.5, K63*(1-VLOOKUP($A63, 'E1 Categorization'!$A$32:$E$124, 5,0)))</f>
        <v>0</v>
      </c>
      <c r="AJ63" s="2140">
        <f>IF(ISERROR(L63*(1-VLOOKUP($A63, 'E1 Categorization'!$A$32:$E$124, 5,0))), L63*0.5, L63*(1-VLOOKUP($A63, 'E1 Categorization'!$A$32:$E$124, 5,0)))</f>
        <v>0</v>
      </c>
      <c r="AK63" s="2140">
        <f>IF(ISERROR(M63*(1-VLOOKUP($A63, 'E1 Categorization'!$A$32:$E$124, 5,0))), M63*0.5, M63*(1-VLOOKUP($A63, 'E1 Categorization'!$A$32:$E$124, 5,0)))</f>
        <v>0</v>
      </c>
      <c r="AL63" s="2140">
        <f>IF(ISERROR(N63*(1-VLOOKUP($A63, 'E1 Categorization'!$A$32:$E$124, 5,0))), N63*0.5, N63*(1-VLOOKUP($A63, 'E1 Categorization'!$A$32:$E$124, 5,0)))</f>
        <v>0</v>
      </c>
      <c r="AM63" s="2140">
        <f>IF(ISERROR(O63*(1-VLOOKUP($A63, 'E1 Categorization'!$A$32:$E$124, 5,0))), O63*0.5, O63*(1-VLOOKUP($A63, 'E1 Categorization'!$A$32:$E$124, 5,0)))</f>
        <v>0</v>
      </c>
      <c r="AN63" s="2140">
        <f>IF(ISERROR(P63*(1-VLOOKUP($A63, 'E1 Categorization'!$A$32:$E$124, 5,0))), P63*0.5, P63*(1-VLOOKUP($A63, 'E1 Categorization'!$A$32:$E$124, 5,0)))</f>
        <v>0</v>
      </c>
      <c r="AO63" s="2140">
        <f>IF(ISERROR(Q63*(1-VLOOKUP($A63, 'E1 Categorization'!$A$32:$E$124, 5,0))), Q63*0.5, Q63*(1-VLOOKUP($A63, 'E1 Categorization'!$A$32:$E$124, 5,0)))</f>
        <v>0</v>
      </c>
      <c r="AP63" s="2140">
        <f>IF(ISERROR(R63*(1-VLOOKUP($A63, 'E1 Categorization'!$A$32:$E$124, 5,0))), R63*0.5, R63*(1-VLOOKUP($A63, 'E1 Categorization'!$A$32:$E$124, 5,0)))</f>
        <v>0</v>
      </c>
      <c r="AQ63" s="2140">
        <f>IF(ISERROR(S63*(1-VLOOKUP($A63, 'E1 Categorization'!$A$32:$E$124, 5,0))), S63*0.5, S63*(1-VLOOKUP($A63, 'E1 Categorization'!$A$32:$E$124, 5,0)))</f>
        <v>0</v>
      </c>
      <c r="AR63" s="2140">
        <f>IF(ISERROR(T63*(1-VLOOKUP($A63, 'E1 Categorization'!$A$32:$E$124, 5,0))), T63*0.5, T63*(1-VLOOKUP($A63, 'E1 Categorization'!$A$32:$E$124, 5,0)))</f>
        <v>0</v>
      </c>
      <c r="AS63" s="2140">
        <f>IF(ISERROR(U63*(1-VLOOKUP($A63, 'E1 Categorization'!$A$32:$E$124, 5,0))), U63*0.5, U63*(1-VLOOKUP($A63, 'E1 Categorization'!$A$32:$E$124, 5,0)))</f>
        <v>0</v>
      </c>
      <c r="AT63" s="2140">
        <f>IF(ISERROR(V63*(1-VLOOKUP($A63, 'E1 Categorization'!$A$32:$E$124, 5,0))), V63*0.5, V63*(1-VLOOKUP($A63, 'E1 Categorization'!$A$32:$E$124, 5,0)))</f>
        <v>0</v>
      </c>
      <c r="AU63" s="2140">
        <f>IF(ISERROR(W63*(1-VLOOKUP($A63, 'E1 Categorization'!$A$32:$E$124, 5,0))), W63*0.5, W63*(1-VLOOKUP($A63, 'E1 Categorization'!$A$32:$E$124, 5,0)))</f>
        <v>0</v>
      </c>
      <c r="AV63" s="2140">
        <f>IF(ISERROR(X63*(1-VLOOKUP($A63, 'E1 Categorization'!$A$32:$E$124, 5,0))), X63*0.5, X63*(1-VLOOKUP($A63, 'E1 Categorization'!$A$32:$E$124, 5,0)))</f>
        <v>0</v>
      </c>
      <c r="AW63" s="1886"/>
      <c r="AX63" s="1886"/>
      <c r="AY63" s="487">
        <f t="shared" si="25"/>
        <v>2105</v>
      </c>
      <c r="AZ63" s="488" t="str">
        <f t="shared" si="26"/>
        <v>Accum. Amortization of Electric Utility Plant - Property, Plant, &amp; Equipment</v>
      </c>
      <c r="BA63" s="2140">
        <f>IF(ISERROR(E63*(VLOOKUP($A63, 'E1 Categorization'!$A$32:$E$124, 5,0))), E63*0.5, E63*(VLOOKUP($A63, 'E1 Categorization'!$A$32:$E$124, 5,0)))</f>
        <v>0</v>
      </c>
      <c r="BB63" s="2140">
        <f>IF(ISERROR(F63*(VLOOKUP($A63, 'E1 Categorization'!$A$32:$E$124, 5,0))), F63*0.5, F63*(VLOOKUP($A63, 'E1 Categorization'!$A$32:$E$124, 5,0)))</f>
        <v>0</v>
      </c>
      <c r="BC63" s="2140">
        <f>IF(ISERROR(G63*(VLOOKUP($A63, 'E1 Categorization'!$A$32:$E$124, 5,0))), G63*0.5, G63*(VLOOKUP($A63, 'E1 Categorization'!$A$32:$E$124, 5,0)))</f>
        <v>0</v>
      </c>
      <c r="BD63" s="2140">
        <f>IF(ISERROR(H63*(VLOOKUP($A63, 'E1 Categorization'!$A$32:$E$124, 5,0))), H63*0.5, H63*(VLOOKUP($A63, 'E1 Categorization'!$A$32:$E$124, 5,0)))</f>
        <v>0</v>
      </c>
      <c r="BE63" s="2140">
        <f>IF(ISERROR(I63*(VLOOKUP($A63, 'E1 Categorization'!$A$32:$E$124, 5,0))), I63*0.5, I63*(VLOOKUP($A63, 'E1 Categorization'!$A$32:$E$124, 5,0)))</f>
        <v>0</v>
      </c>
      <c r="BF63" s="2140">
        <f>IF(ISERROR(J63*(VLOOKUP($A63, 'E1 Categorization'!$A$32:$E$124, 5,0))), J63*0.5, J63*(VLOOKUP($A63, 'E1 Categorization'!$A$32:$E$124, 5,0)))</f>
        <v>0</v>
      </c>
      <c r="BG63" s="2140">
        <f>IF(ISERROR(K63*(VLOOKUP($A63, 'E1 Categorization'!$A$32:$E$124, 5,0))), K63*0.5, K63*(VLOOKUP($A63, 'E1 Categorization'!$A$32:$E$124, 5,0)))</f>
        <v>0</v>
      </c>
      <c r="BH63" s="2140">
        <f>IF(ISERROR(L63*(VLOOKUP($A63, 'E1 Categorization'!$A$32:$E$124, 5,0))), L63*0.5, L63*(VLOOKUP($A63, 'E1 Categorization'!$A$32:$E$124, 5,0)))</f>
        <v>0</v>
      </c>
      <c r="BI63" s="2140">
        <f>IF(ISERROR(M63*(VLOOKUP($A63, 'E1 Categorization'!$A$32:$E$124, 5,0))), M63*0.5, M63*(VLOOKUP($A63, 'E1 Categorization'!$A$32:$E$124, 5,0)))</f>
        <v>0</v>
      </c>
      <c r="BJ63" s="2140">
        <f>IF(ISERROR(N63*(VLOOKUP($A63, 'E1 Categorization'!$A$32:$E$124, 5,0))), N63*0.5, N63*(VLOOKUP($A63, 'E1 Categorization'!$A$32:$E$124, 5,0)))</f>
        <v>0</v>
      </c>
      <c r="BK63" s="2140">
        <f>IF(ISERROR(O63*(VLOOKUP($A63, 'E1 Categorization'!$A$32:$E$124, 5,0))), O63*0.5, O63*(VLOOKUP($A63, 'E1 Categorization'!$A$32:$E$124, 5,0)))</f>
        <v>0</v>
      </c>
      <c r="BL63" s="2140">
        <f>IF(ISERROR(P63*(VLOOKUP($A63, 'E1 Categorization'!$A$32:$E$124, 5,0))), P63*0.5, P63*(VLOOKUP($A63, 'E1 Categorization'!$A$32:$E$124, 5,0)))</f>
        <v>0</v>
      </c>
      <c r="BM63" s="2140">
        <f>IF(ISERROR(Q63*(VLOOKUP($A63, 'E1 Categorization'!$A$32:$E$124, 5,0))), Q63*0.5, Q63*(VLOOKUP($A63, 'E1 Categorization'!$A$32:$E$124, 5,0)))</f>
        <v>0</v>
      </c>
      <c r="BN63" s="2140">
        <f>IF(ISERROR(R63*(VLOOKUP($A63, 'E1 Categorization'!$A$32:$E$124, 5,0))), R63*0.5, R63*(VLOOKUP($A63, 'E1 Categorization'!$A$32:$E$124, 5,0)))</f>
        <v>0</v>
      </c>
      <c r="BO63" s="2140">
        <f>IF(ISERROR(S63*(VLOOKUP($A63, 'E1 Categorization'!$A$32:$E$124, 5,0))), S63*0.5, S63*(VLOOKUP($A63, 'E1 Categorization'!$A$32:$E$124, 5,0)))</f>
        <v>0</v>
      </c>
      <c r="BP63" s="2140">
        <f>IF(ISERROR(T63*(VLOOKUP($A63, 'E1 Categorization'!$A$32:$E$124, 5,0))), T63*0.5, T63*(VLOOKUP($A63, 'E1 Categorization'!$A$32:$E$124, 5,0)))</f>
        <v>0</v>
      </c>
      <c r="BQ63" s="2140">
        <f>IF(ISERROR(U63*(VLOOKUP($A63, 'E1 Categorization'!$A$32:$E$124, 5,0))), U63*0.5, U63*(VLOOKUP($A63, 'E1 Categorization'!$A$32:$E$124, 5,0)))</f>
        <v>0</v>
      </c>
      <c r="BR63" s="2140">
        <f>IF(ISERROR(V63*(VLOOKUP($A63, 'E1 Categorization'!$A$32:$E$124, 5,0))), V63*0.5, V63*(VLOOKUP($A63, 'E1 Categorization'!$A$32:$E$124, 5,0)))</f>
        <v>0</v>
      </c>
      <c r="BS63" s="2140">
        <f>IF(ISERROR(W63*(VLOOKUP($A63, 'E1 Categorization'!$A$32:$E$124, 5,0))), W63*0.5, W63*(VLOOKUP($A63, 'E1 Categorization'!$A$32:$E$124, 5,0)))</f>
        <v>0</v>
      </c>
      <c r="BT63" s="2140">
        <f>IF(ISERROR(X63*(VLOOKUP($A63, 'E1 Categorization'!$A$32:$E$124, 5,0))), X63*0.5, X63*(VLOOKUP($A63, 'E1 Categorization'!$A$32:$E$124, 5,0)))</f>
        <v>0</v>
      </c>
    </row>
    <row r="64" spans="1:72" s="291" customFormat="1" ht="27" customHeight="1" thickBot="1" x14ac:dyDescent="0.25">
      <c r="A64" s="493">
        <f>'I3 TB Data'!A184:B184</f>
        <v>2120</v>
      </c>
      <c r="B64" s="488" t="str">
        <f>'I3 TB Data'!B184</f>
        <v>Accumulated Amortization of Electric Utility Plant - Intangibles</v>
      </c>
      <c r="C64" s="489">
        <f>'I3 TB Data'!G184</f>
        <v>0</v>
      </c>
      <c r="D64" s="1858" t="str">
        <f>IF(SUM(E64:X64)&lt;&gt;C64,"No","Yes")</f>
        <v>Yes</v>
      </c>
      <c r="E64" s="1833"/>
      <c r="F64" s="1833"/>
      <c r="G64" s="1833"/>
      <c r="H64" s="1833"/>
      <c r="I64" s="1833"/>
      <c r="J64" s="1833"/>
      <c r="K64" s="1833"/>
      <c r="L64" s="1833"/>
      <c r="M64" s="1833"/>
      <c r="N64" s="1833"/>
      <c r="O64" s="1833"/>
      <c r="P64" s="1833"/>
      <c r="Q64" s="1833"/>
      <c r="R64" s="1833"/>
      <c r="S64" s="1833"/>
      <c r="T64" s="1833"/>
      <c r="U64" s="1833"/>
      <c r="V64" s="1833"/>
      <c r="W64" s="1833"/>
      <c r="X64" s="1833"/>
      <c r="AA64" s="487">
        <f t="shared" si="23"/>
        <v>2120</v>
      </c>
      <c r="AB64" s="488" t="str">
        <f t="shared" si="24"/>
        <v>Accumulated Amortization of Electric Utility Plant - Intangibles</v>
      </c>
      <c r="AC64" s="2140">
        <f>IF(ISERROR(E64*(1-VLOOKUP($A64, 'E1 Categorization'!$A$32:$E$124, 5,0))), E64*0.5, E64*(1-VLOOKUP($A64, 'E1 Categorization'!$A$32:$E$124, 5,0)))</f>
        <v>0</v>
      </c>
      <c r="AD64" s="2140">
        <f>IF(ISERROR(F64*(1-VLOOKUP($A64, 'E1 Categorization'!$A$32:$E$124, 5,0))), F64*0.5, F64*(1-VLOOKUP($A64, 'E1 Categorization'!$A$32:$E$124, 5,0)))</f>
        <v>0</v>
      </c>
      <c r="AE64" s="2140">
        <f>IF(ISERROR(G64*(1-VLOOKUP($A64, 'E1 Categorization'!$A$32:$E$124, 5,0))), G64*0.5, G64*(1-VLOOKUP($A64, 'E1 Categorization'!$A$32:$E$124, 5,0)))</f>
        <v>0</v>
      </c>
      <c r="AF64" s="2140">
        <f>IF(ISERROR(H64*(1-VLOOKUP($A64, 'E1 Categorization'!$A$32:$E$124, 5,0))), H64*0.5, H64*(1-VLOOKUP($A64, 'E1 Categorization'!$A$32:$E$124, 5,0)))</f>
        <v>0</v>
      </c>
      <c r="AG64" s="2140">
        <f>IF(ISERROR(I64*(1-VLOOKUP($A64, 'E1 Categorization'!$A$32:$E$124, 5,0))), I64*0.5, I64*(1-VLOOKUP($A64, 'E1 Categorization'!$A$32:$E$124, 5,0)))</f>
        <v>0</v>
      </c>
      <c r="AH64" s="2140">
        <f>IF(ISERROR(J64*(1-VLOOKUP($A64, 'E1 Categorization'!$A$32:$E$124, 5,0))), J64*0.5, J64*(1-VLOOKUP($A64, 'E1 Categorization'!$A$32:$E$124, 5,0)))</f>
        <v>0</v>
      </c>
      <c r="AI64" s="2140">
        <f>IF(ISERROR(K64*(1-VLOOKUP($A64, 'E1 Categorization'!$A$32:$E$124, 5,0))), K64*0.5, K64*(1-VLOOKUP($A64, 'E1 Categorization'!$A$32:$E$124, 5,0)))</f>
        <v>0</v>
      </c>
      <c r="AJ64" s="2140">
        <f>IF(ISERROR(L64*(1-VLOOKUP($A64, 'E1 Categorization'!$A$32:$E$124, 5,0))), L64*0.5, L64*(1-VLOOKUP($A64, 'E1 Categorization'!$A$32:$E$124, 5,0)))</f>
        <v>0</v>
      </c>
      <c r="AK64" s="2140">
        <f>IF(ISERROR(M64*(1-VLOOKUP($A64, 'E1 Categorization'!$A$32:$E$124, 5,0))), M64*0.5, M64*(1-VLOOKUP($A64, 'E1 Categorization'!$A$32:$E$124, 5,0)))</f>
        <v>0</v>
      </c>
      <c r="AL64" s="2140">
        <f>IF(ISERROR(N64*(1-VLOOKUP($A64, 'E1 Categorization'!$A$32:$E$124, 5,0))), N64*0.5, N64*(1-VLOOKUP($A64, 'E1 Categorization'!$A$32:$E$124, 5,0)))</f>
        <v>0</v>
      </c>
      <c r="AM64" s="2140">
        <f>IF(ISERROR(O64*(1-VLOOKUP($A64, 'E1 Categorization'!$A$32:$E$124, 5,0))), O64*0.5, O64*(1-VLOOKUP($A64, 'E1 Categorization'!$A$32:$E$124, 5,0)))</f>
        <v>0</v>
      </c>
      <c r="AN64" s="2140">
        <f>IF(ISERROR(P64*(1-VLOOKUP($A64, 'E1 Categorization'!$A$32:$E$124, 5,0))), P64*0.5, P64*(1-VLOOKUP($A64, 'E1 Categorization'!$A$32:$E$124, 5,0)))</f>
        <v>0</v>
      </c>
      <c r="AO64" s="2140">
        <f>IF(ISERROR(Q64*(1-VLOOKUP($A64, 'E1 Categorization'!$A$32:$E$124, 5,0))), Q64*0.5, Q64*(1-VLOOKUP($A64, 'E1 Categorization'!$A$32:$E$124, 5,0)))</f>
        <v>0</v>
      </c>
      <c r="AP64" s="2140">
        <f>IF(ISERROR(R64*(1-VLOOKUP($A64, 'E1 Categorization'!$A$32:$E$124, 5,0))), R64*0.5, R64*(1-VLOOKUP($A64, 'E1 Categorization'!$A$32:$E$124, 5,0)))</f>
        <v>0</v>
      </c>
      <c r="AQ64" s="2140">
        <f>IF(ISERROR(S64*(1-VLOOKUP($A64, 'E1 Categorization'!$A$32:$E$124, 5,0))), S64*0.5, S64*(1-VLOOKUP($A64, 'E1 Categorization'!$A$32:$E$124, 5,0)))</f>
        <v>0</v>
      </c>
      <c r="AR64" s="2140">
        <f>IF(ISERROR(T64*(1-VLOOKUP($A64, 'E1 Categorization'!$A$32:$E$124, 5,0))), T64*0.5, T64*(1-VLOOKUP($A64, 'E1 Categorization'!$A$32:$E$124, 5,0)))</f>
        <v>0</v>
      </c>
      <c r="AS64" s="2140">
        <f>IF(ISERROR(U64*(1-VLOOKUP($A64, 'E1 Categorization'!$A$32:$E$124, 5,0))), U64*0.5, U64*(1-VLOOKUP($A64, 'E1 Categorization'!$A$32:$E$124, 5,0)))</f>
        <v>0</v>
      </c>
      <c r="AT64" s="2140">
        <f>IF(ISERROR(V64*(1-VLOOKUP($A64, 'E1 Categorization'!$A$32:$E$124, 5,0))), V64*0.5, V64*(1-VLOOKUP($A64, 'E1 Categorization'!$A$32:$E$124, 5,0)))</f>
        <v>0</v>
      </c>
      <c r="AU64" s="2140">
        <f>IF(ISERROR(W64*(1-VLOOKUP($A64, 'E1 Categorization'!$A$32:$E$124, 5,0))), W64*0.5, W64*(1-VLOOKUP($A64, 'E1 Categorization'!$A$32:$E$124, 5,0)))</f>
        <v>0</v>
      </c>
      <c r="AV64" s="2140">
        <f>IF(ISERROR(X64*(1-VLOOKUP($A64, 'E1 Categorization'!$A$32:$E$124, 5,0))), X64*0.5, X64*(1-VLOOKUP($A64, 'E1 Categorization'!$A$32:$E$124, 5,0)))</f>
        <v>0</v>
      </c>
      <c r="AW64" s="1886"/>
      <c r="AX64" s="1886"/>
      <c r="AY64" s="487">
        <f t="shared" si="25"/>
        <v>2120</v>
      </c>
      <c r="AZ64" s="488" t="str">
        <f t="shared" si="26"/>
        <v>Accumulated Amortization of Electric Utility Plant - Intangibles</v>
      </c>
      <c r="BA64" s="2140">
        <f>IF(ISERROR(E64*(VLOOKUP($A64, 'E1 Categorization'!$A$32:$E$124, 5,0))), E64*0.5, E64*(VLOOKUP($A64, 'E1 Categorization'!$A$32:$E$124, 5,0)))</f>
        <v>0</v>
      </c>
      <c r="BB64" s="2140">
        <f>IF(ISERROR(F64*(VLOOKUP($A64, 'E1 Categorization'!$A$32:$E$124, 5,0))), F64*0.5, F64*(VLOOKUP($A64, 'E1 Categorization'!$A$32:$E$124, 5,0)))</f>
        <v>0</v>
      </c>
      <c r="BC64" s="2140">
        <f>IF(ISERROR(G64*(VLOOKUP($A64, 'E1 Categorization'!$A$32:$E$124, 5,0))), G64*0.5, G64*(VLOOKUP($A64, 'E1 Categorization'!$A$32:$E$124, 5,0)))</f>
        <v>0</v>
      </c>
      <c r="BD64" s="2140">
        <f>IF(ISERROR(H64*(VLOOKUP($A64, 'E1 Categorization'!$A$32:$E$124, 5,0))), H64*0.5, H64*(VLOOKUP($A64, 'E1 Categorization'!$A$32:$E$124, 5,0)))</f>
        <v>0</v>
      </c>
      <c r="BE64" s="2140">
        <f>IF(ISERROR(I64*(VLOOKUP($A64, 'E1 Categorization'!$A$32:$E$124, 5,0))), I64*0.5, I64*(VLOOKUP($A64, 'E1 Categorization'!$A$32:$E$124, 5,0)))</f>
        <v>0</v>
      </c>
      <c r="BF64" s="2140">
        <f>IF(ISERROR(J64*(VLOOKUP($A64, 'E1 Categorization'!$A$32:$E$124, 5,0))), J64*0.5, J64*(VLOOKUP($A64, 'E1 Categorization'!$A$32:$E$124, 5,0)))</f>
        <v>0</v>
      </c>
      <c r="BG64" s="2140">
        <f>IF(ISERROR(K64*(VLOOKUP($A64, 'E1 Categorization'!$A$32:$E$124, 5,0))), K64*0.5, K64*(VLOOKUP($A64, 'E1 Categorization'!$A$32:$E$124, 5,0)))</f>
        <v>0</v>
      </c>
      <c r="BH64" s="2140">
        <f>IF(ISERROR(L64*(VLOOKUP($A64, 'E1 Categorization'!$A$32:$E$124, 5,0))), L64*0.5, L64*(VLOOKUP($A64, 'E1 Categorization'!$A$32:$E$124, 5,0)))</f>
        <v>0</v>
      </c>
      <c r="BI64" s="2140">
        <f>IF(ISERROR(M64*(VLOOKUP($A64, 'E1 Categorization'!$A$32:$E$124, 5,0))), M64*0.5, M64*(VLOOKUP($A64, 'E1 Categorization'!$A$32:$E$124, 5,0)))</f>
        <v>0</v>
      </c>
      <c r="BJ64" s="2140">
        <f>IF(ISERROR(N64*(VLOOKUP($A64, 'E1 Categorization'!$A$32:$E$124, 5,0))), N64*0.5, N64*(VLOOKUP($A64, 'E1 Categorization'!$A$32:$E$124, 5,0)))</f>
        <v>0</v>
      </c>
      <c r="BK64" s="2140">
        <f>IF(ISERROR(O64*(VLOOKUP($A64, 'E1 Categorization'!$A$32:$E$124, 5,0))), O64*0.5, O64*(VLOOKUP($A64, 'E1 Categorization'!$A$32:$E$124, 5,0)))</f>
        <v>0</v>
      </c>
      <c r="BL64" s="2140">
        <f>IF(ISERROR(P64*(VLOOKUP($A64, 'E1 Categorization'!$A$32:$E$124, 5,0))), P64*0.5, P64*(VLOOKUP($A64, 'E1 Categorization'!$A$32:$E$124, 5,0)))</f>
        <v>0</v>
      </c>
      <c r="BM64" s="2140">
        <f>IF(ISERROR(Q64*(VLOOKUP($A64, 'E1 Categorization'!$A$32:$E$124, 5,0))), Q64*0.5, Q64*(VLOOKUP($A64, 'E1 Categorization'!$A$32:$E$124, 5,0)))</f>
        <v>0</v>
      </c>
      <c r="BN64" s="2140">
        <f>IF(ISERROR(R64*(VLOOKUP($A64, 'E1 Categorization'!$A$32:$E$124, 5,0))), R64*0.5, R64*(VLOOKUP($A64, 'E1 Categorization'!$A$32:$E$124, 5,0)))</f>
        <v>0</v>
      </c>
      <c r="BO64" s="2140">
        <f>IF(ISERROR(S64*(VLOOKUP($A64, 'E1 Categorization'!$A$32:$E$124, 5,0))), S64*0.5, S64*(VLOOKUP($A64, 'E1 Categorization'!$A$32:$E$124, 5,0)))</f>
        <v>0</v>
      </c>
      <c r="BP64" s="2140">
        <f>IF(ISERROR(T64*(VLOOKUP($A64, 'E1 Categorization'!$A$32:$E$124, 5,0))), T64*0.5, T64*(VLOOKUP($A64, 'E1 Categorization'!$A$32:$E$124, 5,0)))</f>
        <v>0</v>
      </c>
      <c r="BQ64" s="2140">
        <f>IF(ISERROR(U64*(VLOOKUP($A64, 'E1 Categorization'!$A$32:$E$124, 5,0))), U64*0.5, U64*(VLOOKUP($A64, 'E1 Categorization'!$A$32:$E$124, 5,0)))</f>
        <v>0</v>
      </c>
      <c r="BR64" s="2140">
        <f>IF(ISERROR(V64*(VLOOKUP($A64, 'E1 Categorization'!$A$32:$E$124, 5,0))), V64*0.5, V64*(VLOOKUP($A64, 'E1 Categorization'!$A$32:$E$124, 5,0)))</f>
        <v>0</v>
      </c>
      <c r="BS64" s="2140">
        <f>IF(ISERROR(W64*(VLOOKUP($A64, 'E1 Categorization'!$A$32:$E$124, 5,0))), W64*0.5, W64*(VLOOKUP($A64, 'E1 Categorization'!$A$32:$E$124, 5,0)))</f>
        <v>0</v>
      </c>
      <c r="BT64" s="2140">
        <f>IF(ISERROR(X64*(VLOOKUP($A64, 'E1 Categorization'!$A$32:$E$124, 5,0))), X64*0.5, X64*(VLOOKUP($A64, 'E1 Categorization'!$A$32:$E$124, 5,0)))</f>
        <v>0</v>
      </c>
    </row>
    <row r="65" spans="1:72" s="1493" customFormat="1" ht="12.75" customHeight="1" x14ac:dyDescent="0.2">
      <c r="A65" s="2529"/>
      <c r="B65" s="2531" t="s">
        <v>1203</v>
      </c>
      <c r="C65" s="2535">
        <f>SUM(E65:X65)</f>
        <v>0</v>
      </c>
      <c r="D65" s="2537"/>
      <c r="E65" s="2539">
        <f>SUM(E23:E64)</f>
        <v>0</v>
      </c>
      <c r="F65" s="2539">
        <f t="shared" ref="F65:X65" si="28">SUM(F23:F64)</f>
        <v>0</v>
      </c>
      <c r="G65" s="2539">
        <f t="shared" si="28"/>
        <v>0</v>
      </c>
      <c r="H65" s="2539">
        <f t="shared" si="28"/>
        <v>0</v>
      </c>
      <c r="I65" s="2539">
        <f t="shared" si="28"/>
        <v>0</v>
      </c>
      <c r="J65" s="2539">
        <f t="shared" si="28"/>
        <v>0</v>
      </c>
      <c r="K65" s="2539">
        <f t="shared" si="28"/>
        <v>0</v>
      </c>
      <c r="L65" s="2539">
        <f t="shared" si="28"/>
        <v>0</v>
      </c>
      <c r="M65" s="2539">
        <f t="shared" si="28"/>
        <v>0</v>
      </c>
      <c r="N65" s="2539">
        <f t="shared" si="28"/>
        <v>0</v>
      </c>
      <c r="O65" s="2539">
        <f t="shared" si="28"/>
        <v>0</v>
      </c>
      <c r="P65" s="2539">
        <f t="shared" si="28"/>
        <v>0</v>
      </c>
      <c r="Q65" s="2539">
        <f t="shared" si="28"/>
        <v>0</v>
      </c>
      <c r="R65" s="2539">
        <f t="shared" si="28"/>
        <v>0</v>
      </c>
      <c r="S65" s="2539">
        <f t="shared" si="28"/>
        <v>0</v>
      </c>
      <c r="T65" s="2539">
        <f t="shared" si="28"/>
        <v>0</v>
      </c>
      <c r="U65" s="2539">
        <f t="shared" si="28"/>
        <v>0</v>
      </c>
      <c r="V65" s="2539">
        <f t="shared" si="28"/>
        <v>0</v>
      </c>
      <c r="W65" s="2539">
        <f t="shared" si="28"/>
        <v>0</v>
      </c>
      <c r="X65" s="2541">
        <f t="shared" si="28"/>
        <v>0</v>
      </c>
      <c r="AA65" s="2529"/>
      <c r="AB65" s="2531" t="s">
        <v>1203</v>
      </c>
      <c r="AC65" s="2525">
        <f>SUM(AC23:AC64)</f>
        <v>0</v>
      </c>
      <c r="AD65" s="2525">
        <f t="shared" ref="AD65:AV65" si="29">SUM(AD23:AD64)</f>
        <v>0</v>
      </c>
      <c r="AE65" s="2525">
        <f t="shared" si="29"/>
        <v>0</v>
      </c>
      <c r="AF65" s="2525">
        <f t="shared" si="29"/>
        <v>0</v>
      </c>
      <c r="AG65" s="2525">
        <f t="shared" si="29"/>
        <v>0</v>
      </c>
      <c r="AH65" s="2525">
        <f t="shared" si="29"/>
        <v>0</v>
      </c>
      <c r="AI65" s="2525">
        <f t="shared" si="29"/>
        <v>0</v>
      </c>
      <c r="AJ65" s="2525">
        <f t="shared" si="29"/>
        <v>0</v>
      </c>
      <c r="AK65" s="2525">
        <f t="shared" si="29"/>
        <v>0</v>
      </c>
      <c r="AL65" s="2525">
        <f t="shared" si="29"/>
        <v>0</v>
      </c>
      <c r="AM65" s="2525">
        <f t="shared" si="29"/>
        <v>0</v>
      </c>
      <c r="AN65" s="2525">
        <f t="shared" si="29"/>
        <v>0</v>
      </c>
      <c r="AO65" s="2525">
        <f t="shared" si="29"/>
        <v>0</v>
      </c>
      <c r="AP65" s="2525">
        <f t="shared" si="29"/>
        <v>0</v>
      </c>
      <c r="AQ65" s="2525">
        <f t="shared" si="29"/>
        <v>0</v>
      </c>
      <c r="AR65" s="2525">
        <f t="shared" si="29"/>
        <v>0</v>
      </c>
      <c r="AS65" s="2525">
        <f t="shared" si="29"/>
        <v>0</v>
      </c>
      <c r="AT65" s="2525">
        <f t="shared" si="29"/>
        <v>0</v>
      </c>
      <c r="AU65" s="2525">
        <f t="shared" si="29"/>
        <v>0</v>
      </c>
      <c r="AV65" s="2527">
        <f t="shared" si="29"/>
        <v>0</v>
      </c>
      <c r="AW65" s="1887"/>
      <c r="AX65" s="1887"/>
      <c r="AY65" s="2529"/>
      <c r="AZ65" s="2531" t="s">
        <v>1203</v>
      </c>
      <c r="BA65" s="2525">
        <f>SUM(BA23:BA64)</f>
        <v>0</v>
      </c>
      <c r="BB65" s="2525">
        <f t="shared" ref="BB65:BT65" si="30">SUM(BB23:BB64)</f>
        <v>0</v>
      </c>
      <c r="BC65" s="2525">
        <f t="shared" si="30"/>
        <v>0</v>
      </c>
      <c r="BD65" s="2525">
        <f t="shared" si="30"/>
        <v>0</v>
      </c>
      <c r="BE65" s="2525">
        <f t="shared" si="30"/>
        <v>0</v>
      </c>
      <c r="BF65" s="2525">
        <f t="shared" si="30"/>
        <v>0</v>
      </c>
      <c r="BG65" s="2525">
        <f t="shared" si="30"/>
        <v>0</v>
      </c>
      <c r="BH65" s="2525">
        <f t="shared" si="30"/>
        <v>0</v>
      </c>
      <c r="BI65" s="2525">
        <f t="shared" si="30"/>
        <v>0</v>
      </c>
      <c r="BJ65" s="2525">
        <f t="shared" si="30"/>
        <v>0</v>
      </c>
      <c r="BK65" s="2525">
        <f t="shared" si="30"/>
        <v>0</v>
      </c>
      <c r="BL65" s="2525">
        <f t="shared" si="30"/>
        <v>0</v>
      </c>
      <c r="BM65" s="2525">
        <f t="shared" si="30"/>
        <v>0</v>
      </c>
      <c r="BN65" s="2525">
        <f t="shared" si="30"/>
        <v>0</v>
      </c>
      <c r="BO65" s="2525">
        <f t="shared" si="30"/>
        <v>0</v>
      </c>
      <c r="BP65" s="2525">
        <f t="shared" si="30"/>
        <v>0</v>
      </c>
      <c r="BQ65" s="2525">
        <f t="shared" si="30"/>
        <v>0</v>
      </c>
      <c r="BR65" s="2525">
        <f t="shared" si="30"/>
        <v>0</v>
      </c>
      <c r="BS65" s="2525">
        <f t="shared" si="30"/>
        <v>0</v>
      </c>
      <c r="BT65" s="2527">
        <f t="shared" si="30"/>
        <v>0</v>
      </c>
    </row>
    <row r="66" spans="1:72" s="708" customFormat="1" ht="12.75" customHeight="1" thickBot="1" x14ac:dyDescent="0.25">
      <c r="A66" s="2530"/>
      <c r="B66" s="2532"/>
      <c r="C66" s="2536"/>
      <c r="D66" s="2538"/>
      <c r="E66" s="2540"/>
      <c r="F66" s="2540"/>
      <c r="G66" s="2540"/>
      <c r="H66" s="2540"/>
      <c r="I66" s="2540"/>
      <c r="J66" s="2540"/>
      <c r="K66" s="2540"/>
      <c r="L66" s="2540"/>
      <c r="M66" s="2540"/>
      <c r="N66" s="2540"/>
      <c r="O66" s="2540"/>
      <c r="P66" s="2540"/>
      <c r="Q66" s="2540"/>
      <c r="R66" s="2540"/>
      <c r="S66" s="2540"/>
      <c r="T66" s="2540"/>
      <c r="U66" s="2540"/>
      <c r="V66" s="2540"/>
      <c r="W66" s="2540"/>
      <c r="X66" s="2542"/>
      <c r="AA66" s="2530"/>
      <c r="AB66" s="2532"/>
      <c r="AC66" s="2526"/>
      <c r="AD66" s="2526"/>
      <c r="AE66" s="2526"/>
      <c r="AF66" s="2526"/>
      <c r="AG66" s="2526"/>
      <c r="AH66" s="2526"/>
      <c r="AI66" s="2526"/>
      <c r="AJ66" s="2526"/>
      <c r="AK66" s="2526"/>
      <c r="AL66" s="2526"/>
      <c r="AM66" s="2526"/>
      <c r="AN66" s="2526"/>
      <c r="AO66" s="2526"/>
      <c r="AP66" s="2526"/>
      <c r="AQ66" s="2526"/>
      <c r="AR66" s="2526"/>
      <c r="AS66" s="2526"/>
      <c r="AT66" s="2526"/>
      <c r="AU66" s="2526"/>
      <c r="AV66" s="2528"/>
      <c r="AW66" s="1888"/>
      <c r="AX66" s="1888"/>
      <c r="AY66" s="2530"/>
      <c r="AZ66" s="2532"/>
      <c r="BA66" s="2526"/>
      <c r="BB66" s="2526"/>
      <c r="BC66" s="2526"/>
      <c r="BD66" s="2526"/>
      <c r="BE66" s="2526"/>
      <c r="BF66" s="2526"/>
      <c r="BG66" s="2526"/>
      <c r="BH66" s="2526"/>
      <c r="BI66" s="2526"/>
      <c r="BJ66" s="2526"/>
      <c r="BK66" s="2526"/>
      <c r="BL66" s="2526"/>
      <c r="BM66" s="2526"/>
      <c r="BN66" s="2526"/>
      <c r="BO66" s="2526"/>
      <c r="BP66" s="2526"/>
      <c r="BQ66" s="2526"/>
      <c r="BR66" s="2526"/>
      <c r="BS66" s="2526"/>
      <c r="BT66" s="2528"/>
    </row>
    <row r="67" spans="1:72" s="561" customFormat="1" ht="25.5" x14ac:dyDescent="0.2">
      <c r="A67" s="491">
        <f>'I3 TB Data'!A364:B364</f>
        <v>5005</v>
      </c>
      <c r="B67" s="488" t="str">
        <f>'I3 TB Data'!B364</f>
        <v>Operation Supervision and Engineering</v>
      </c>
      <c r="C67" s="489">
        <f>'I3 TB Data'!G364</f>
        <v>0</v>
      </c>
      <c r="D67" s="1859" t="str">
        <f>IF(SUM(E67:X67)&lt;&gt;C67,"No","Yes")</f>
        <v>Yes</v>
      </c>
      <c r="E67" s="1834"/>
      <c r="F67" s="1834"/>
      <c r="G67" s="1834"/>
      <c r="H67" s="1834"/>
      <c r="I67" s="1834"/>
      <c r="J67" s="1834"/>
      <c r="K67" s="1834"/>
      <c r="L67" s="1834"/>
      <c r="M67" s="1834"/>
      <c r="N67" s="1834"/>
      <c r="O67" s="1834"/>
      <c r="P67" s="1834"/>
      <c r="Q67" s="1834"/>
      <c r="R67" s="1834"/>
      <c r="S67" s="1834"/>
      <c r="T67" s="1834"/>
      <c r="U67" s="1834"/>
      <c r="V67" s="1834"/>
      <c r="W67" s="1834"/>
      <c r="X67" s="1834"/>
      <c r="AA67" s="491">
        <f>A67</f>
        <v>5005</v>
      </c>
      <c r="AB67" s="492" t="str">
        <f>B67</f>
        <v>Operation Supervision and Engineering</v>
      </c>
      <c r="AC67" s="2140">
        <f>IF(ISERROR(E67*(1-VLOOKUP($A67, 'E1 Categorization'!$A$32:$E$124, 5,0))), E67*0.5, E67*(1-VLOOKUP($A67, 'E1 Categorization'!$A$32:$E$124, 5,0)))</f>
        <v>0</v>
      </c>
      <c r="AD67" s="2140">
        <f>IF(ISERROR(F67*(1-VLOOKUP($A67, 'E1 Categorization'!$A$32:$E$124, 5,0))), F67*0.5, F67*(1-VLOOKUP($A67, 'E1 Categorization'!$A$32:$E$124, 5,0)))</f>
        <v>0</v>
      </c>
      <c r="AE67" s="2140">
        <f>IF(ISERROR(G67*(1-VLOOKUP($A67, 'E1 Categorization'!$A$32:$E$124, 5,0))), G67*0.5, G67*(1-VLOOKUP($A67, 'E1 Categorization'!$A$32:$E$124, 5,0)))</f>
        <v>0</v>
      </c>
      <c r="AF67" s="2140">
        <f>IF(ISERROR(H67*(1-VLOOKUP($A67, 'E1 Categorization'!$A$32:$E$124, 5,0))), H67*0.5, H67*(1-VLOOKUP($A67, 'E1 Categorization'!$A$32:$E$124, 5,0)))</f>
        <v>0</v>
      </c>
      <c r="AG67" s="2140">
        <f>IF(ISERROR(I67*(1-VLOOKUP($A67, 'E1 Categorization'!$A$32:$E$124, 5,0))), I67*0.5, I67*(1-VLOOKUP($A67, 'E1 Categorization'!$A$32:$E$124, 5,0)))</f>
        <v>0</v>
      </c>
      <c r="AH67" s="2140">
        <f>IF(ISERROR(J67*(1-VLOOKUP($A67, 'E1 Categorization'!$A$32:$E$124, 5,0))), J67*0.5, J67*(1-VLOOKUP($A67, 'E1 Categorization'!$A$32:$E$124, 5,0)))</f>
        <v>0</v>
      </c>
      <c r="AI67" s="2140">
        <f>IF(ISERROR(K67*(1-VLOOKUP($A67, 'E1 Categorization'!$A$32:$E$124, 5,0))), K67*0.5, K67*(1-VLOOKUP($A67, 'E1 Categorization'!$A$32:$E$124, 5,0)))</f>
        <v>0</v>
      </c>
      <c r="AJ67" s="2140">
        <f>IF(ISERROR(L67*(1-VLOOKUP($A67, 'E1 Categorization'!$A$32:$E$124, 5,0))), L67*0.5, L67*(1-VLOOKUP($A67, 'E1 Categorization'!$A$32:$E$124, 5,0)))</f>
        <v>0</v>
      </c>
      <c r="AK67" s="2140">
        <f>IF(ISERROR(M67*(1-VLOOKUP($A67, 'E1 Categorization'!$A$32:$E$124, 5,0))), M67*0.5, M67*(1-VLOOKUP($A67, 'E1 Categorization'!$A$32:$E$124, 5,0)))</f>
        <v>0</v>
      </c>
      <c r="AL67" s="2140">
        <f>IF(ISERROR(N67*(1-VLOOKUP($A67, 'E1 Categorization'!$A$32:$E$124, 5,0))), N67*0.5, N67*(1-VLOOKUP($A67, 'E1 Categorization'!$A$32:$E$124, 5,0)))</f>
        <v>0</v>
      </c>
      <c r="AM67" s="2140">
        <f>IF(ISERROR(O67*(1-VLOOKUP($A67, 'E1 Categorization'!$A$32:$E$124, 5,0))), O67*0.5, O67*(1-VLOOKUP($A67, 'E1 Categorization'!$A$32:$E$124, 5,0)))</f>
        <v>0</v>
      </c>
      <c r="AN67" s="2140">
        <f>IF(ISERROR(P67*(1-VLOOKUP($A67, 'E1 Categorization'!$A$32:$E$124, 5,0))), P67*0.5, P67*(1-VLOOKUP($A67, 'E1 Categorization'!$A$32:$E$124, 5,0)))</f>
        <v>0</v>
      </c>
      <c r="AO67" s="2140">
        <f>IF(ISERROR(Q67*(1-VLOOKUP($A67, 'E1 Categorization'!$A$32:$E$124, 5,0))), Q67*0.5, Q67*(1-VLOOKUP($A67, 'E1 Categorization'!$A$32:$E$124, 5,0)))</f>
        <v>0</v>
      </c>
      <c r="AP67" s="2140">
        <f>IF(ISERROR(R67*(1-VLOOKUP($A67, 'E1 Categorization'!$A$32:$E$124, 5,0))), R67*0.5, R67*(1-VLOOKUP($A67, 'E1 Categorization'!$A$32:$E$124, 5,0)))</f>
        <v>0</v>
      </c>
      <c r="AQ67" s="2140">
        <f>IF(ISERROR(S67*(1-VLOOKUP($A67, 'E1 Categorization'!$A$32:$E$124, 5,0))), S67*0.5, S67*(1-VLOOKUP($A67, 'E1 Categorization'!$A$32:$E$124, 5,0)))</f>
        <v>0</v>
      </c>
      <c r="AR67" s="2140">
        <f>IF(ISERROR(T67*(1-VLOOKUP($A67, 'E1 Categorization'!$A$32:$E$124, 5,0))), T67*0.5, T67*(1-VLOOKUP($A67, 'E1 Categorization'!$A$32:$E$124, 5,0)))</f>
        <v>0</v>
      </c>
      <c r="AS67" s="2140">
        <f>IF(ISERROR(U67*(1-VLOOKUP($A67, 'E1 Categorization'!$A$32:$E$124, 5,0))), U67*0.5, U67*(1-VLOOKUP($A67, 'E1 Categorization'!$A$32:$E$124, 5,0)))</f>
        <v>0</v>
      </c>
      <c r="AT67" s="2140">
        <f>IF(ISERROR(V67*(1-VLOOKUP($A67, 'E1 Categorization'!$A$32:$E$124, 5,0))), V67*0.5, V67*(1-VLOOKUP($A67, 'E1 Categorization'!$A$32:$E$124, 5,0)))</f>
        <v>0</v>
      </c>
      <c r="AU67" s="2140">
        <f>IF(ISERROR(W67*(1-VLOOKUP($A67, 'E1 Categorization'!$A$32:$E$124, 5,0))), W67*0.5, W67*(1-VLOOKUP($A67, 'E1 Categorization'!$A$32:$E$124, 5,0)))</f>
        <v>0</v>
      </c>
      <c r="AV67" s="2140">
        <f>IF(ISERROR(X67*(1-VLOOKUP($A67, 'E1 Categorization'!$A$32:$E$124, 5,0))), X67*0.5, X67*(1-VLOOKUP($A67, 'E1 Categorization'!$A$32:$E$124, 5,0)))</f>
        <v>0</v>
      </c>
      <c r="AW67" s="1889"/>
      <c r="AX67" s="1889"/>
      <c r="AY67" s="491">
        <f>AA67</f>
        <v>5005</v>
      </c>
      <c r="AZ67" s="492" t="str">
        <f>AB67</f>
        <v>Operation Supervision and Engineering</v>
      </c>
      <c r="BA67" s="2140">
        <f>IF(ISERROR(E67*(VLOOKUP($A67, 'E1 Categorization'!$A$32:$E$124, 5,0))), E67*0.5, E67*(VLOOKUP($A67, 'E1 Categorization'!$A$32:$E$124, 5,0)))</f>
        <v>0</v>
      </c>
      <c r="BB67" s="2140">
        <f>IF(ISERROR(F67*(VLOOKUP($A67, 'E1 Categorization'!$A$32:$E$124, 5,0))), F67*0.5, F67*(VLOOKUP($A67, 'E1 Categorization'!$A$32:$E$124, 5,0)))</f>
        <v>0</v>
      </c>
      <c r="BC67" s="2140">
        <f>IF(ISERROR(G67*(VLOOKUP($A67, 'E1 Categorization'!$A$32:$E$124, 5,0))), G67*0.5, G67*(VLOOKUP($A67, 'E1 Categorization'!$A$32:$E$124, 5,0)))</f>
        <v>0</v>
      </c>
      <c r="BD67" s="2140">
        <f>IF(ISERROR(H67*(VLOOKUP($A67, 'E1 Categorization'!$A$32:$E$124, 5,0))), H67*0.5, H67*(VLOOKUP($A67, 'E1 Categorization'!$A$32:$E$124, 5,0)))</f>
        <v>0</v>
      </c>
      <c r="BE67" s="2140">
        <f>IF(ISERROR(I67*(VLOOKUP($A67, 'E1 Categorization'!$A$32:$E$124, 5,0))), I67*0.5, I67*(VLOOKUP($A67, 'E1 Categorization'!$A$32:$E$124, 5,0)))</f>
        <v>0</v>
      </c>
      <c r="BF67" s="2140">
        <f>IF(ISERROR(J67*(VLOOKUP($A67, 'E1 Categorization'!$A$32:$E$124, 5,0))), J67*0.5, J67*(VLOOKUP($A67, 'E1 Categorization'!$A$32:$E$124, 5,0)))</f>
        <v>0</v>
      </c>
      <c r="BG67" s="2140">
        <f>IF(ISERROR(K67*(VLOOKUP($A67, 'E1 Categorization'!$A$32:$E$124, 5,0))), K67*0.5, K67*(VLOOKUP($A67, 'E1 Categorization'!$A$32:$E$124, 5,0)))</f>
        <v>0</v>
      </c>
      <c r="BH67" s="2140">
        <f>IF(ISERROR(L67*(VLOOKUP($A67, 'E1 Categorization'!$A$32:$E$124, 5,0))), L67*0.5, L67*(VLOOKUP($A67, 'E1 Categorization'!$A$32:$E$124, 5,0)))</f>
        <v>0</v>
      </c>
      <c r="BI67" s="2140">
        <f>IF(ISERROR(M67*(VLOOKUP($A67, 'E1 Categorization'!$A$32:$E$124, 5,0))), M67*0.5, M67*(VLOOKUP($A67, 'E1 Categorization'!$A$32:$E$124, 5,0)))</f>
        <v>0</v>
      </c>
      <c r="BJ67" s="2140">
        <f>IF(ISERROR(N67*(VLOOKUP($A67, 'E1 Categorization'!$A$32:$E$124, 5,0))), N67*0.5, N67*(VLOOKUP($A67, 'E1 Categorization'!$A$32:$E$124, 5,0)))</f>
        <v>0</v>
      </c>
      <c r="BK67" s="2140">
        <f>IF(ISERROR(O67*(VLOOKUP($A67, 'E1 Categorization'!$A$32:$E$124, 5,0))), O67*0.5, O67*(VLOOKUP($A67, 'E1 Categorization'!$A$32:$E$124, 5,0)))</f>
        <v>0</v>
      </c>
      <c r="BL67" s="2140">
        <f>IF(ISERROR(P67*(VLOOKUP($A67, 'E1 Categorization'!$A$32:$E$124, 5,0))), P67*0.5, P67*(VLOOKUP($A67, 'E1 Categorization'!$A$32:$E$124, 5,0)))</f>
        <v>0</v>
      </c>
      <c r="BM67" s="2140">
        <f>IF(ISERROR(Q67*(VLOOKUP($A67, 'E1 Categorization'!$A$32:$E$124, 5,0))), Q67*0.5, Q67*(VLOOKUP($A67, 'E1 Categorization'!$A$32:$E$124, 5,0)))</f>
        <v>0</v>
      </c>
      <c r="BN67" s="2140">
        <f>IF(ISERROR(R67*(VLOOKUP($A67, 'E1 Categorization'!$A$32:$E$124, 5,0))), R67*0.5, R67*(VLOOKUP($A67, 'E1 Categorization'!$A$32:$E$124, 5,0)))</f>
        <v>0</v>
      </c>
      <c r="BO67" s="2140">
        <f>IF(ISERROR(S67*(VLOOKUP($A67, 'E1 Categorization'!$A$32:$E$124, 5,0))), S67*0.5, S67*(VLOOKUP($A67, 'E1 Categorization'!$A$32:$E$124, 5,0)))</f>
        <v>0</v>
      </c>
      <c r="BP67" s="2140">
        <f>IF(ISERROR(T67*(VLOOKUP($A67, 'E1 Categorization'!$A$32:$E$124, 5,0))), T67*0.5, T67*(VLOOKUP($A67, 'E1 Categorization'!$A$32:$E$124, 5,0)))</f>
        <v>0</v>
      </c>
      <c r="BQ67" s="2140">
        <f>IF(ISERROR(U67*(VLOOKUP($A67, 'E1 Categorization'!$A$32:$E$124, 5,0))), U67*0.5, U67*(VLOOKUP($A67, 'E1 Categorization'!$A$32:$E$124, 5,0)))</f>
        <v>0</v>
      </c>
      <c r="BR67" s="2140">
        <f>IF(ISERROR(V67*(VLOOKUP($A67, 'E1 Categorization'!$A$32:$E$124, 5,0))), V67*0.5, V67*(VLOOKUP($A67, 'E1 Categorization'!$A$32:$E$124, 5,0)))</f>
        <v>0</v>
      </c>
      <c r="BS67" s="2140">
        <f>IF(ISERROR(W67*(VLOOKUP($A67, 'E1 Categorization'!$A$32:$E$124, 5,0))), W67*0.5, W67*(VLOOKUP($A67, 'E1 Categorization'!$A$32:$E$124, 5,0)))</f>
        <v>0</v>
      </c>
      <c r="BT67" s="2140">
        <f>IF(ISERROR(X67*(VLOOKUP($A67, 'E1 Categorization'!$A$32:$E$124, 5,0))), X67*0.5, X67*(VLOOKUP($A67, 'E1 Categorization'!$A$32:$E$124, 5,0)))</f>
        <v>0</v>
      </c>
    </row>
    <row r="68" spans="1:72" s="561" customFormat="1" ht="25.5" customHeight="1" x14ac:dyDescent="0.2">
      <c r="A68" s="487">
        <f>'I3 TB Data'!A365:B365</f>
        <v>5010</v>
      </c>
      <c r="B68" s="488" t="str">
        <f>'I3 TB Data'!B365</f>
        <v>Load Dispatching</v>
      </c>
      <c r="C68" s="489">
        <f>'I3 TB Data'!G365</f>
        <v>0</v>
      </c>
      <c r="D68" s="1857" t="str">
        <f>IF(SUM(E68:X68)&lt;&gt;C68,"No","Yes")</f>
        <v>Yes</v>
      </c>
      <c r="E68" s="1835"/>
      <c r="F68" s="1835"/>
      <c r="G68" s="1835"/>
      <c r="H68" s="1835"/>
      <c r="I68" s="1835"/>
      <c r="J68" s="1835"/>
      <c r="K68" s="1835"/>
      <c r="L68" s="1835"/>
      <c r="M68" s="1835"/>
      <c r="N68" s="1835"/>
      <c r="O68" s="1835"/>
      <c r="P68" s="1835"/>
      <c r="Q68" s="1835"/>
      <c r="R68" s="1835"/>
      <c r="S68" s="1835"/>
      <c r="T68" s="1835"/>
      <c r="U68" s="1835"/>
      <c r="V68" s="1835"/>
      <c r="W68" s="1835"/>
      <c r="X68" s="1835"/>
      <c r="AA68" s="491">
        <f t="shared" ref="AA68:AA131" si="31">A68</f>
        <v>5010</v>
      </c>
      <c r="AB68" s="492" t="str">
        <f t="shared" ref="AB68:AB131" si="32">B68</f>
        <v>Load Dispatching</v>
      </c>
      <c r="AC68" s="2140">
        <f>IF(ISERROR(E68*(1-VLOOKUP($A68, 'E1 Categorization'!$A$32:$E$124, 5,0))), E68*0.5, E68*(1-VLOOKUP($A68, 'E1 Categorization'!$A$32:$E$124, 5,0)))</f>
        <v>0</v>
      </c>
      <c r="AD68" s="2140">
        <f>IF(ISERROR(F68*(1-VLOOKUP($A68, 'E1 Categorization'!$A$32:$E$124, 5,0))), F68*0.5, F68*(1-VLOOKUP($A68, 'E1 Categorization'!$A$32:$E$124, 5,0)))</f>
        <v>0</v>
      </c>
      <c r="AE68" s="2140">
        <f>IF(ISERROR(G68*(1-VLOOKUP($A68, 'E1 Categorization'!$A$32:$E$124, 5,0))), G68*0.5, G68*(1-VLOOKUP($A68, 'E1 Categorization'!$A$32:$E$124, 5,0)))</f>
        <v>0</v>
      </c>
      <c r="AF68" s="2140">
        <f>IF(ISERROR(H68*(1-VLOOKUP($A68, 'E1 Categorization'!$A$32:$E$124, 5,0))), H68*0.5, H68*(1-VLOOKUP($A68, 'E1 Categorization'!$A$32:$E$124, 5,0)))</f>
        <v>0</v>
      </c>
      <c r="AG68" s="2140">
        <f>IF(ISERROR(I68*(1-VLOOKUP($A68, 'E1 Categorization'!$A$32:$E$124, 5,0))), I68*0.5, I68*(1-VLOOKUP($A68, 'E1 Categorization'!$A$32:$E$124, 5,0)))</f>
        <v>0</v>
      </c>
      <c r="AH68" s="2140">
        <f>IF(ISERROR(J68*(1-VLOOKUP($A68, 'E1 Categorization'!$A$32:$E$124, 5,0))), J68*0.5, J68*(1-VLOOKUP($A68, 'E1 Categorization'!$A$32:$E$124, 5,0)))</f>
        <v>0</v>
      </c>
      <c r="AI68" s="2140">
        <f>IF(ISERROR(K68*(1-VLOOKUP($A68, 'E1 Categorization'!$A$32:$E$124, 5,0))), K68*0.5, K68*(1-VLOOKUP($A68, 'E1 Categorization'!$A$32:$E$124, 5,0)))</f>
        <v>0</v>
      </c>
      <c r="AJ68" s="2140">
        <f>IF(ISERROR(L68*(1-VLOOKUP($A68, 'E1 Categorization'!$A$32:$E$124, 5,0))), L68*0.5, L68*(1-VLOOKUP($A68, 'E1 Categorization'!$A$32:$E$124, 5,0)))</f>
        <v>0</v>
      </c>
      <c r="AK68" s="2140">
        <f>IF(ISERROR(M68*(1-VLOOKUP($A68, 'E1 Categorization'!$A$32:$E$124, 5,0))), M68*0.5, M68*(1-VLOOKUP($A68, 'E1 Categorization'!$A$32:$E$124, 5,0)))</f>
        <v>0</v>
      </c>
      <c r="AL68" s="2140">
        <f>IF(ISERROR(N68*(1-VLOOKUP($A68, 'E1 Categorization'!$A$32:$E$124, 5,0))), N68*0.5, N68*(1-VLOOKUP($A68, 'E1 Categorization'!$A$32:$E$124, 5,0)))</f>
        <v>0</v>
      </c>
      <c r="AM68" s="2140">
        <f>IF(ISERROR(O68*(1-VLOOKUP($A68, 'E1 Categorization'!$A$32:$E$124, 5,0))), O68*0.5, O68*(1-VLOOKUP($A68, 'E1 Categorization'!$A$32:$E$124, 5,0)))</f>
        <v>0</v>
      </c>
      <c r="AN68" s="2140">
        <f>IF(ISERROR(P68*(1-VLOOKUP($A68, 'E1 Categorization'!$A$32:$E$124, 5,0))), P68*0.5, P68*(1-VLOOKUP($A68, 'E1 Categorization'!$A$32:$E$124, 5,0)))</f>
        <v>0</v>
      </c>
      <c r="AO68" s="2140">
        <f>IF(ISERROR(Q68*(1-VLOOKUP($A68, 'E1 Categorization'!$A$32:$E$124, 5,0))), Q68*0.5, Q68*(1-VLOOKUP($A68, 'E1 Categorization'!$A$32:$E$124, 5,0)))</f>
        <v>0</v>
      </c>
      <c r="AP68" s="2140">
        <f>IF(ISERROR(R68*(1-VLOOKUP($A68, 'E1 Categorization'!$A$32:$E$124, 5,0))), R68*0.5, R68*(1-VLOOKUP($A68, 'E1 Categorization'!$A$32:$E$124, 5,0)))</f>
        <v>0</v>
      </c>
      <c r="AQ68" s="2140">
        <f>IF(ISERROR(S68*(1-VLOOKUP($A68, 'E1 Categorization'!$A$32:$E$124, 5,0))), S68*0.5, S68*(1-VLOOKUP($A68, 'E1 Categorization'!$A$32:$E$124, 5,0)))</f>
        <v>0</v>
      </c>
      <c r="AR68" s="2140">
        <f>IF(ISERROR(T68*(1-VLOOKUP($A68, 'E1 Categorization'!$A$32:$E$124, 5,0))), T68*0.5, T68*(1-VLOOKUP($A68, 'E1 Categorization'!$A$32:$E$124, 5,0)))</f>
        <v>0</v>
      </c>
      <c r="AS68" s="2140">
        <f>IF(ISERROR(U68*(1-VLOOKUP($A68, 'E1 Categorization'!$A$32:$E$124, 5,0))), U68*0.5, U68*(1-VLOOKUP($A68, 'E1 Categorization'!$A$32:$E$124, 5,0)))</f>
        <v>0</v>
      </c>
      <c r="AT68" s="2140">
        <f>IF(ISERROR(V68*(1-VLOOKUP($A68, 'E1 Categorization'!$A$32:$E$124, 5,0))), V68*0.5, V68*(1-VLOOKUP($A68, 'E1 Categorization'!$A$32:$E$124, 5,0)))</f>
        <v>0</v>
      </c>
      <c r="AU68" s="2140">
        <f>IF(ISERROR(W68*(1-VLOOKUP($A68, 'E1 Categorization'!$A$32:$E$124, 5,0))), W68*0.5, W68*(1-VLOOKUP($A68, 'E1 Categorization'!$A$32:$E$124, 5,0)))</f>
        <v>0</v>
      </c>
      <c r="AV68" s="2140">
        <f>IF(ISERROR(X68*(1-VLOOKUP($A68, 'E1 Categorization'!$A$32:$E$124, 5,0))), X68*0.5, X68*(1-VLOOKUP($A68, 'E1 Categorization'!$A$32:$E$124, 5,0)))</f>
        <v>0</v>
      </c>
      <c r="AW68" s="1889"/>
      <c r="AX68" s="1889"/>
      <c r="AY68" s="491">
        <f t="shared" ref="AY68:AY131" si="33">AA68</f>
        <v>5010</v>
      </c>
      <c r="AZ68" s="492" t="str">
        <f t="shared" ref="AZ68:AZ131" si="34">AB68</f>
        <v>Load Dispatching</v>
      </c>
      <c r="BA68" s="2140">
        <f>IF(ISERROR(E68*(VLOOKUP($A68, 'E1 Categorization'!$A$32:$E$124, 5,0))), E68*0.5, E68*(VLOOKUP($A68, 'E1 Categorization'!$A$32:$E$124, 5,0)))</f>
        <v>0</v>
      </c>
      <c r="BB68" s="2140">
        <f>IF(ISERROR(F68*(VLOOKUP($A68, 'E1 Categorization'!$A$32:$E$124, 5,0))), F68*0.5, F68*(VLOOKUP($A68, 'E1 Categorization'!$A$32:$E$124, 5,0)))</f>
        <v>0</v>
      </c>
      <c r="BC68" s="2140">
        <f>IF(ISERROR(G68*(VLOOKUP($A68, 'E1 Categorization'!$A$32:$E$124, 5,0))), G68*0.5, G68*(VLOOKUP($A68, 'E1 Categorization'!$A$32:$E$124, 5,0)))</f>
        <v>0</v>
      </c>
      <c r="BD68" s="2140">
        <f>IF(ISERROR(H68*(VLOOKUP($A68, 'E1 Categorization'!$A$32:$E$124, 5,0))), H68*0.5, H68*(VLOOKUP($A68, 'E1 Categorization'!$A$32:$E$124, 5,0)))</f>
        <v>0</v>
      </c>
      <c r="BE68" s="2140">
        <f>IF(ISERROR(I68*(VLOOKUP($A68, 'E1 Categorization'!$A$32:$E$124, 5,0))), I68*0.5, I68*(VLOOKUP($A68, 'E1 Categorization'!$A$32:$E$124, 5,0)))</f>
        <v>0</v>
      </c>
      <c r="BF68" s="2140">
        <f>IF(ISERROR(J68*(VLOOKUP($A68, 'E1 Categorization'!$A$32:$E$124, 5,0))), J68*0.5, J68*(VLOOKUP($A68, 'E1 Categorization'!$A$32:$E$124, 5,0)))</f>
        <v>0</v>
      </c>
      <c r="BG68" s="2140">
        <f>IF(ISERROR(K68*(VLOOKUP($A68, 'E1 Categorization'!$A$32:$E$124, 5,0))), K68*0.5, K68*(VLOOKUP($A68, 'E1 Categorization'!$A$32:$E$124, 5,0)))</f>
        <v>0</v>
      </c>
      <c r="BH68" s="2140">
        <f>IF(ISERROR(L68*(VLOOKUP($A68, 'E1 Categorization'!$A$32:$E$124, 5,0))), L68*0.5, L68*(VLOOKUP($A68, 'E1 Categorization'!$A$32:$E$124, 5,0)))</f>
        <v>0</v>
      </c>
      <c r="BI68" s="2140">
        <f>IF(ISERROR(M68*(VLOOKUP($A68, 'E1 Categorization'!$A$32:$E$124, 5,0))), M68*0.5, M68*(VLOOKUP($A68, 'E1 Categorization'!$A$32:$E$124, 5,0)))</f>
        <v>0</v>
      </c>
      <c r="BJ68" s="2140">
        <f>IF(ISERROR(N68*(VLOOKUP($A68, 'E1 Categorization'!$A$32:$E$124, 5,0))), N68*0.5, N68*(VLOOKUP($A68, 'E1 Categorization'!$A$32:$E$124, 5,0)))</f>
        <v>0</v>
      </c>
      <c r="BK68" s="2140">
        <f>IF(ISERROR(O68*(VLOOKUP($A68, 'E1 Categorization'!$A$32:$E$124, 5,0))), O68*0.5, O68*(VLOOKUP($A68, 'E1 Categorization'!$A$32:$E$124, 5,0)))</f>
        <v>0</v>
      </c>
      <c r="BL68" s="2140">
        <f>IF(ISERROR(P68*(VLOOKUP($A68, 'E1 Categorization'!$A$32:$E$124, 5,0))), P68*0.5, P68*(VLOOKUP($A68, 'E1 Categorization'!$A$32:$E$124, 5,0)))</f>
        <v>0</v>
      </c>
      <c r="BM68" s="2140">
        <f>IF(ISERROR(Q68*(VLOOKUP($A68, 'E1 Categorization'!$A$32:$E$124, 5,0))), Q68*0.5, Q68*(VLOOKUP($A68, 'E1 Categorization'!$A$32:$E$124, 5,0)))</f>
        <v>0</v>
      </c>
      <c r="BN68" s="2140">
        <f>IF(ISERROR(R68*(VLOOKUP($A68, 'E1 Categorization'!$A$32:$E$124, 5,0))), R68*0.5, R68*(VLOOKUP($A68, 'E1 Categorization'!$A$32:$E$124, 5,0)))</f>
        <v>0</v>
      </c>
      <c r="BO68" s="2140">
        <f>IF(ISERROR(S68*(VLOOKUP($A68, 'E1 Categorization'!$A$32:$E$124, 5,0))), S68*0.5, S68*(VLOOKUP($A68, 'E1 Categorization'!$A$32:$E$124, 5,0)))</f>
        <v>0</v>
      </c>
      <c r="BP68" s="2140">
        <f>IF(ISERROR(T68*(VLOOKUP($A68, 'E1 Categorization'!$A$32:$E$124, 5,0))), T68*0.5, T68*(VLOOKUP($A68, 'E1 Categorization'!$A$32:$E$124, 5,0)))</f>
        <v>0</v>
      </c>
      <c r="BQ68" s="2140">
        <f>IF(ISERROR(U68*(VLOOKUP($A68, 'E1 Categorization'!$A$32:$E$124, 5,0))), U68*0.5, U68*(VLOOKUP($A68, 'E1 Categorization'!$A$32:$E$124, 5,0)))</f>
        <v>0</v>
      </c>
      <c r="BR68" s="2140">
        <f>IF(ISERROR(V68*(VLOOKUP($A68, 'E1 Categorization'!$A$32:$E$124, 5,0))), V68*0.5, V68*(VLOOKUP($A68, 'E1 Categorization'!$A$32:$E$124, 5,0)))</f>
        <v>0</v>
      </c>
      <c r="BS68" s="2140">
        <f>IF(ISERROR(W68*(VLOOKUP($A68, 'E1 Categorization'!$A$32:$E$124, 5,0))), W68*0.5, W68*(VLOOKUP($A68, 'E1 Categorization'!$A$32:$E$124, 5,0)))</f>
        <v>0</v>
      </c>
      <c r="BT68" s="2140">
        <f>IF(ISERROR(X68*(VLOOKUP($A68, 'E1 Categorization'!$A$32:$E$124, 5,0))), X68*0.5, X68*(VLOOKUP($A68, 'E1 Categorization'!$A$32:$E$124, 5,0)))</f>
        <v>0</v>
      </c>
    </row>
    <row r="69" spans="1:72" s="561" customFormat="1" ht="25.5" x14ac:dyDescent="0.2">
      <c r="A69" s="487">
        <f>'I3 TB Data'!A366:B366</f>
        <v>5012</v>
      </c>
      <c r="B69" s="488" t="str">
        <f>'I3 TB Data'!B366</f>
        <v>Station Buildings and Fixtures Expense</v>
      </c>
      <c r="C69" s="489">
        <f>'I3 TB Data'!G366</f>
        <v>0</v>
      </c>
      <c r="D69" s="1857" t="str">
        <f>IF(SUM(E69:X69)&lt;&gt;C69,"No","Yes")</f>
        <v>Yes</v>
      </c>
      <c r="E69" s="1835"/>
      <c r="F69" s="1835"/>
      <c r="G69" s="1835"/>
      <c r="H69" s="1835"/>
      <c r="I69" s="1835"/>
      <c r="J69" s="1835"/>
      <c r="K69" s="1835"/>
      <c r="L69" s="1835"/>
      <c r="M69" s="1835"/>
      <c r="N69" s="1835"/>
      <c r="O69" s="1835"/>
      <c r="P69" s="1835"/>
      <c r="Q69" s="1835"/>
      <c r="R69" s="1835"/>
      <c r="S69" s="1835"/>
      <c r="T69" s="1835"/>
      <c r="U69" s="1835"/>
      <c r="V69" s="1835"/>
      <c r="W69" s="1835"/>
      <c r="X69" s="1835"/>
      <c r="AA69" s="491">
        <f t="shared" si="31"/>
        <v>5012</v>
      </c>
      <c r="AB69" s="492" t="str">
        <f t="shared" si="32"/>
        <v>Station Buildings and Fixtures Expense</v>
      </c>
      <c r="AC69" s="2140">
        <f>IF(ISERROR(E69*(1-VLOOKUP($A69, 'E1 Categorization'!$A$32:$E$124, 5,0))), E69*0.5, E69*(1-VLOOKUP($A69, 'E1 Categorization'!$A$32:$E$124, 5,0)))</f>
        <v>0</v>
      </c>
      <c r="AD69" s="2140">
        <f>IF(ISERROR(F69*(1-VLOOKUP($A69, 'E1 Categorization'!$A$32:$E$124, 5,0))), F69*0.5, F69*(1-VLOOKUP($A69, 'E1 Categorization'!$A$32:$E$124, 5,0)))</f>
        <v>0</v>
      </c>
      <c r="AE69" s="2140">
        <f>IF(ISERROR(G69*(1-VLOOKUP($A69, 'E1 Categorization'!$A$32:$E$124, 5,0))), G69*0.5, G69*(1-VLOOKUP($A69, 'E1 Categorization'!$A$32:$E$124, 5,0)))</f>
        <v>0</v>
      </c>
      <c r="AF69" s="2140">
        <f>IF(ISERROR(H69*(1-VLOOKUP($A69, 'E1 Categorization'!$A$32:$E$124, 5,0))), H69*0.5, H69*(1-VLOOKUP($A69, 'E1 Categorization'!$A$32:$E$124, 5,0)))</f>
        <v>0</v>
      </c>
      <c r="AG69" s="2140">
        <f>IF(ISERROR(I69*(1-VLOOKUP($A69, 'E1 Categorization'!$A$32:$E$124, 5,0))), I69*0.5, I69*(1-VLOOKUP($A69, 'E1 Categorization'!$A$32:$E$124, 5,0)))</f>
        <v>0</v>
      </c>
      <c r="AH69" s="2140">
        <f>IF(ISERROR(J69*(1-VLOOKUP($A69, 'E1 Categorization'!$A$32:$E$124, 5,0))), J69*0.5, J69*(1-VLOOKUP($A69, 'E1 Categorization'!$A$32:$E$124, 5,0)))</f>
        <v>0</v>
      </c>
      <c r="AI69" s="2140">
        <f>IF(ISERROR(K69*(1-VLOOKUP($A69, 'E1 Categorization'!$A$32:$E$124, 5,0))), K69*0.5, K69*(1-VLOOKUP($A69, 'E1 Categorization'!$A$32:$E$124, 5,0)))</f>
        <v>0</v>
      </c>
      <c r="AJ69" s="2140">
        <f>IF(ISERROR(L69*(1-VLOOKUP($A69, 'E1 Categorization'!$A$32:$E$124, 5,0))), L69*0.5, L69*(1-VLOOKUP($A69, 'E1 Categorization'!$A$32:$E$124, 5,0)))</f>
        <v>0</v>
      </c>
      <c r="AK69" s="2140">
        <f>IF(ISERROR(M69*(1-VLOOKUP($A69, 'E1 Categorization'!$A$32:$E$124, 5,0))), M69*0.5, M69*(1-VLOOKUP($A69, 'E1 Categorization'!$A$32:$E$124, 5,0)))</f>
        <v>0</v>
      </c>
      <c r="AL69" s="2140">
        <f>IF(ISERROR(N69*(1-VLOOKUP($A69, 'E1 Categorization'!$A$32:$E$124, 5,0))), N69*0.5, N69*(1-VLOOKUP($A69, 'E1 Categorization'!$A$32:$E$124, 5,0)))</f>
        <v>0</v>
      </c>
      <c r="AM69" s="2140">
        <f>IF(ISERROR(O69*(1-VLOOKUP($A69, 'E1 Categorization'!$A$32:$E$124, 5,0))), O69*0.5, O69*(1-VLOOKUP($A69, 'E1 Categorization'!$A$32:$E$124, 5,0)))</f>
        <v>0</v>
      </c>
      <c r="AN69" s="2140">
        <f>IF(ISERROR(P69*(1-VLOOKUP($A69, 'E1 Categorization'!$A$32:$E$124, 5,0))), P69*0.5, P69*(1-VLOOKUP($A69, 'E1 Categorization'!$A$32:$E$124, 5,0)))</f>
        <v>0</v>
      </c>
      <c r="AO69" s="2140">
        <f>IF(ISERROR(Q69*(1-VLOOKUP($A69, 'E1 Categorization'!$A$32:$E$124, 5,0))), Q69*0.5, Q69*(1-VLOOKUP($A69, 'E1 Categorization'!$A$32:$E$124, 5,0)))</f>
        <v>0</v>
      </c>
      <c r="AP69" s="2140">
        <f>IF(ISERROR(R69*(1-VLOOKUP($A69, 'E1 Categorization'!$A$32:$E$124, 5,0))), R69*0.5, R69*(1-VLOOKUP($A69, 'E1 Categorization'!$A$32:$E$124, 5,0)))</f>
        <v>0</v>
      </c>
      <c r="AQ69" s="2140">
        <f>IF(ISERROR(S69*(1-VLOOKUP($A69, 'E1 Categorization'!$A$32:$E$124, 5,0))), S69*0.5, S69*(1-VLOOKUP($A69, 'E1 Categorization'!$A$32:$E$124, 5,0)))</f>
        <v>0</v>
      </c>
      <c r="AR69" s="2140">
        <f>IF(ISERROR(T69*(1-VLOOKUP($A69, 'E1 Categorization'!$A$32:$E$124, 5,0))), T69*0.5, T69*(1-VLOOKUP($A69, 'E1 Categorization'!$A$32:$E$124, 5,0)))</f>
        <v>0</v>
      </c>
      <c r="AS69" s="2140">
        <f>IF(ISERROR(U69*(1-VLOOKUP($A69, 'E1 Categorization'!$A$32:$E$124, 5,0))), U69*0.5, U69*(1-VLOOKUP($A69, 'E1 Categorization'!$A$32:$E$124, 5,0)))</f>
        <v>0</v>
      </c>
      <c r="AT69" s="2140">
        <f>IF(ISERROR(V69*(1-VLOOKUP($A69, 'E1 Categorization'!$A$32:$E$124, 5,0))), V69*0.5, V69*(1-VLOOKUP($A69, 'E1 Categorization'!$A$32:$E$124, 5,0)))</f>
        <v>0</v>
      </c>
      <c r="AU69" s="2140">
        <f>IF(ISERROR(W69*(1-VLOOKUP($A69, 'E1 Categorization'!$A$32:$E$124, 5,0))), W69*0.5, W69*(1-VLOOKUP($A69, 'E1 Categorization'!$A$32:$E$124, 5,0)))</f>
        <v>0</v>
      </c>
      <c r="AV69" s="2140">
        <f>IF(ISERROR(X69*(1-VLOOKUP($A69, 'E1 Categorization'!$A$32:$E$124, 5,0))), X69*0.5, X69*(1-VLOOKUP($A69, 'E1 Categorization'!$A$32:$E$124, 5,0)))</f>
        <v>0</v>
      </c>
      <c r="AW69" s="1889"/>
      <c r="AX69" s="1889"/>
      <c r="AY69" s="491">
        <f t="shared" si="33"/>
        <v>5012</v>
      </c>
      <c r="AZ69" s="492" t="str">
        <f t="shared" si="34"/>
        <v>Station Buildings and Fixtures Expense</v>
      </c>
      <c r="BA69" s="2140">
        <f>IF(ISERROR(E69*(VLOOKUP($A69, 'E1 Categorization'!$A$32:$E$124, 5,0))), E69*0.5, E69*(VLOOKUP($A69, 'E1 Categorization'!$A$32:$E$124, 5,0)))</f>
        <v>0</v>
      </c>
      <c r="BB69" s="2140">
        <f>IF(ISERROR(F69*(VLOOKUP($A69, 'E1 Categorization'!$A$32:$E$124, 5,0))), F69*0.5, F69*(VLOOKUP($A69, 'E1 Categorization'!$A$32:$E$124, 5,0)))</f>
        <v>0</v>
      </c>
      <c r="BC69" s="2140">
        <f>IF(ISERROR(G69*(VLOOKUP($A69, 'E1 Categorization'!$A$32:$E$124, 5,0))), G69*0.5, G69*(VLOOKUP($A69, 'E1 Categorization'!$A$32:$E$124, 5,0)))</f>
        <v>0</v>
      </c>
      <c r="BD69" s="2140">
        <f>IF(ISERROR(H69*(VLOOKUP($A69, 'E1 Categorization'!$A$32:$E$124, 5,0))), H69*0.5, H69*(VLOOKUP($A69, 'E1 Categorization'!$A$32:$E$124, 5,0)))</f>
        <v>0</v>
      </c>
      <c r="BE69" s="2140">
        <f>IF(ISERROR(I69*(VLOOKUP($A69, 'E1 Categorization'!$A$32:$E$124, 5,0))), I69*0.5, I69*(VLOOKUP($A69, 'E1 Categorization'!$A$32:$E$124, 5,0)))</f>
        <v>0</v>
      </c>
      <c r="BF69" s="2140">
        <f>IF(ISERROR(J69*(VLOOKUP($A69, 'E1 Categorization'!$A$32:$E$124, 5,0))), J69*0.5, J69*(VLOOKUP($A69, 'E1 Categorization'!$A$32:$E$124, 5,0)))</f>
        <v>0</v>
      </c>
      <c r="BG69" s="2140">
        <f>IF(ISERROR(K69*(VLOOKUP($A69, 'E1 Categorization'!$A$32:$E$124, 5,0))), K69*0.5, K69*(VLOOKUP($A69, 'E1 Categorization'!$A$32:$E$124, 5,0)))</f>
        <v>0</v>
      </c>
      <c r="BH69" s="2140">
        <f>IF(ISERROR(L69*(VLOOKUP($A69, 'E1 Categorization'!$A$32:$E$124, 5,0))), L69*0.5, L69*(VLOOKUP($A69, 'E1 Categorization'!$A$32:$E$124, 5,0)))</f>
        <v>0</v>
      </c>
      <c r="BI69" s="2140">
        <f>IF(ISERROR(M69*(VLOOKUP($A69, 'E1 Categorization'!$A$32:$E$124, 5,0))), M69*0.5, M69*(VLOOKUP($A69, 'E1 Categorization'!$A$32:$E$124, 5,0)))</f>
        <v>0</v>
      </c>
      <c r="BJ69" s="2140">
        <f>IF(ISERROR(N69*(VLOOKUP($A69, 'E1 Categorization'!$A$32:$E$124, 5,0))), N69*0.5, N69*(VLOOKUP($A69, 'E1 Categorization'!$A$32:$E$124, 5,0)))</f>
        <v>0</v>
      </c>
      <c r="BK69" s="2140">
        <f>IF(ISERROR(O69*(VLOOKUP($A69, 'E1 Categorization'!$A$32:$E$124, 5,0))), O69*0.5, O69*(VLOOKUP($A69, 'E1 Categorization'!$A$32:$E$124, 5,0)))</f>
        <v>0</v>
      </c>
      <c r="BL69" s="2140">
        <f>IF(ISERROR(P69*(VLOOKUP($A69, 'E1 Categorization'!$A$32:$E$124, 5,0))), P69*0.5, P69*(VLOOKUP($A69, 'E1 Categorization'!$A$32:$E$124, 5,0)))</f>
        <v>0</v>
      </c>
      <c r="BM69" s="2140">
        <f>IF(ISERROR(Q69*(VLOOKUP($A69, 'E1 Categorization'!$A$32:$E$124, 5,0))), Q69*0.5, Q69*(VLOOKUP($A69, 'E1 Categorization'!$A$32:$E$124, 5,0)))</f>
        <v>0</v>
      </c>
      <c r="BN69" s="2140">
        <f>IF(ISERROR(R69*(VLOOKUP($A69, 'E1 Categorization'!$A$32:$E$124, 5,0))), R69*0.5, R69*(VLOOKUP($A69, 'E1 Categorization'!$A$32:$E$124, 5,0)))</f>
        <v>0</v>
      </c>
      <c r="BO69" s="2140">
        <f>IF(ISERROR(S69*(VLOOKUP($A69, 'E1 Categorization'!$A$32:$E$124, 5,0))), S69*0.5, S69*(VLOOKUP($A69, 'E1 Categorization'!$A$32:$E$124, 5,0)))</f>
        <v>0</v>
      </c>
      <c r="BP69" s="2140">
        <f>IF(ISERROR(T69*(VLOOKUP($A69, 'E1 Categorization'!$A$32:$E$124, 5,0))), T69*0.5, T69*(VLOOKUP($A69, 'E1 Categorization'!$A$32:$E$124, 5,0)))</f>
        <v>0</v>
      </c>
      <c r="BQ69" s="2140">
        <f>IF(ISERROR(U69*(VLOOKUP($A69, 'E1 Categorization'!$A$32:$E$124, 5,0))), U69*0.5, U69*(VLOOKUP($A69, 'E1 Categorization'!$A$32:$E$124, 5,0)))</f>
        <v>0</v>
      </c>
      <c r="BR69" s="2140">
        <f>IF(ISERROR(V69*(VLOOKUP($A69, 'E1 Categorization'!$A$32:$E$124, 5,0))), V69*0.5, V69*(VLOOKUP($A69, 'E1 Categorization'!$A$32:$E$124, 5,0)))</f>
        <v>0</v>
      </c>
      <c r="BS69" s="2140">
        <f>IF(ISERROR(W69*(VLOOKUP($A69, 'E1 Categorization'!$A$32:$E$124, 5,0))), W69*0.5, W69*(VLOOKUP($A69, 'E1 Categorization'!$A$32:$E$124, 5,0)))</f>
        <v>0</v>
      </c>
      <c r="BT69" s="2140">
        <f>IF(ISERROR(X69*(VLOOKUP($A69, 'E1 Categorization'!$A$32:$E$124, 5,0))), X69*0.5, X69*(VLOOKUP($A69, 'E1 Categorization'!$A$32:$E$124, 5,0)))</f>
        <v>0</v>
      </c>
    </row>
    <row r="70" spans="1:72" s="561" customFormat="1" ht="25.5" x14ac:dyDescent="0.2">
      <c r="A70" s="487">
        <f>'I3 TB Data'!A367:B367</f>
        <v>5014</v>
      </c>
      <c r="B70" s="488" t="str">
        <f>'I3 TB Data'!B367</f>
        <v>Transformer Station Equipment - Operation Labour</v>
      </c>
      <c r="C70" s="489">
        <f>'I3 TB Data'!G367</f>
        <v>0</v>
      </c>
      <c r="D70" s="1857" t="str">
        <f>IF(SUM(E70:X70)&lt;&gt;C70,"No","Yes")</f>
        <v>Yes</v>
      </c>
      <c r="E70" s="1835"/>
      <c r="F70" s="1835"/>
      <c r="G70" s="1835"/>
      <c r="H70" s="1835"/>
      <c r="I70" s="1835"/>
      <c r="J70" s="1835"/>
      <c r="K70" s="1835"/>
      <c r="L70" s="1835"/>
      <c r="M70" s="1835"/>
      <c r="N70" s="1835"/>
      <c r="O70" s="1835"/>
      <c r="P70" s="1835"/>
      <c r="Q70" s="1835"/>
      <c r="R70" s="1835"/>
      <c r="S70" s="1835"/>
      <c r="T70" s="1835"/>
      <c r="U70" s="1835"/>
      <c r="V70" s="1835"/>
      <c r="W70" s="1835"/>
      <c r="X70" s="1835"/>
      <c r="AA70" s="491">
        <f t="shared" si="31"/>
        <v>5014</v>
      </c>
      <c r="AB70" s="492" t="str">
        <f t="shared" si="32"/>
        <v>Transformer Station Equipment - Operation Labour</v>
      </c>
      <c r="AC70" s="2140">
        <f>IF(ISERROR(E70*(1-VLOOKUP($A70, 'E1 Categorization'!$A$32:$E$124, 5,0))), E70*0.5, E70*(1-VLOOKUP($A70, 'E1 Categorization'!$A$32:$E$124, 5,0)))</f>
        <v>0</v>
      </c>
      <c r="AD70" s="2140">
        <f>IF(ISERROR(F70*(1-VLOOKUP($A70, 'E1 Categorization'!$A$32:$E$124, 5,0))), F70*0.5, F70*(1-VLOOKUP($A70, 'E1 Categorization'!$A$32:$E$124, 5,0)))</f>
        <v>0</v>
      </c>
      <c r="AE70" s="2140">
        <f>IF(ISERROR(G70*(1-VLOOKUP($A70, 'E1 Categorization'!$A$32:$E$124, 5,0))), G70*0.5, G70*(1-VLOOKUP($A70, 'E1 Categorization'!$A$32:$E$124, 5,0)))</f>
        <v>0</v>
      </c>
      <c r="AF70" s="2140">
        <f>IF(ISERROR(H70*(1-VLOOKUP($A70, 'E1 Categorization'!$A$32:$E$124, 5,0))), H70*0.5, H70*(1-VLOOKUP($A70, 'E1 Categorization'!$A$32:$E$124, 5,0)))</f>
        <v>0</v>
      </c>
      <c r="AG70" s="2140">
        <f>IF(ISERROR(I70*(1-VLOOKUP($A70, 'E1 Categorization'!$A$32:$E$124, 5,0))), I70*0.5, I70*(1-VLOOKUP($A70, 'E1 Categorization'!$A$32:$E$124, 5,0)))</f>
        <v>0</v>
      </c>
      <c r="AH70" s="2140">
        <f>IF(ISERROR(J70*(1-VLOOKUP($A70, 'E1 Categorization'!$A$32:$E$124, 5,0))), J70*0.5, J70*(1-VLOOKUP($A70, 'E1 Categorization'!$A$32:$E$124, 5,0)))</f>
        <v>0</v>
      </c>
      <c r="AI70" s="2140">
        <f>IF(ISERROR(K70*(1-VLOOKUP($A70, 'E1 Categorization'!$A$32:$E$124, 5,0))), K70*0.5, K70*(1-VLOOKUP($A70, 'E1 Categorization'!$A$32:$E$124, 5,0)))</f>
        <v>0</v>
      </c>
      <c r="AJ70" s="2140">
        <f>IF(ISERROR(L70*(1-VLOOKUP($A70, 'E1 Categorization'!$A$32:$E$124, 5,0))), L70*0.5, L70*(1-VLOOKUP($A70, 'E1 Categorization'!$A$32:$E$124, 5,0)))</f>
        <v>0</v>
      </c>
      <c r="AK70" s="2140">
        <f>IF(ISERROR(M70*(1-VLOOKUP($A70, 'E1 Categorization'!$A$32:$E$124, 5,0))), M70*0.5, M70*(1-VLOOKUP($A70, 'E1 Categorization'!$A$32:$E$124, 5,0)))</f>
        <v>0</v>
      </c>
      <c r="AL70" s="2140">
        <f>IF(ISERROR(N70*(1-VLOOKUP($A70, 'E1 Categorization'!$A$32:$E$124, 5,0))), N70*0.5, N70*(1-VLOOKUP($A70, 'E1 Categorization'!$A$32:$E$124, 5,0)))</f>
        <v>0</v>
      </c>
      <c r="AM70" s="2140">
        <f>IF(ISERROR(O70*(1-VLOOKUP($A70, 'E1 Categorization'!$A$32:$E$124, 5,0))), O70*0.5, O70*(1-VLOOKUP($A70, 'E1 Categorization'!$A$32:$E$124, 5,0)))</f>
        <v>0</v>
      </c>
      <c r="AN70" s="2140">
        <f>IF(ISERROR(P70*(1-VLOOKUP($A70, 'E1 Categorization'!$A$32:$E$124, 5,0))), P70*0.5, P70*(1-VLOOKUP($A70, 'E1 Categorization'!$A$32:$E$124, 5,0)))</f>
        <v>0</v>
      </c>
      <c r="AO70" s="2140">
        <f>IF(ISERROR(Q70*(1-VLOOKUP($A70, 'E1 Categorization'!$A$32:$E$124, 5,0))), Q70*0.5, Q70*(1-VLOOKUP($A70, 'E1 Categorization'!$A$32:$E$124, 5,0)))</f>
        <v>0</v>
      </c>
      <c r="AP70" s="2140">
        <f>IF(ISERROR(R70*(1-VLOOKUP($A70, 'E1 Categorization'!$A$32:$E$124, 5,0))), R70*0.5, R70*(1-VLOOKUP($A70, 'E1 Categorization'!$A$32:$E$124, 5,0)))</f>
        <v>0</v>
      </c>
      <c r="AQ70" s="2140">
        <f>IF(ISERROR(S70*(1-VLOOKUP($A70, 'E1 Categorization'!$A$32:$E$124, 5,0))), S70*0.5, S70*(1-VLOOKUP($A70, 'E1 Categorization'!$A$32:$E$124, 5,0)))</f>
        <v>0</v>
      </c>
      <c r="AR70" s="2140">
        <f>IF(ISERROR(T70*(1-VLOOKUP($A70, 'E1 Categorization'!$A$32:$E$124, 5,0))), T70*0.5, T70*(1-VLOOKUP($A70, 'E1 Categorization'!$A$32:$E$124, 5,0)))</f>
        <v>0</v>
      </c>
      <c r="AS70" s="2140">
        <f>IF(ISERROR(U70*(1-VLOOKUP($A70, 'E1 Categorization'!$A$32:$E$124, 5,0))), U70*0.5, U70*(1-VLOOKUP($A70, 'E1 Categorization'!$A$32:$E$124, 5,0)))</f>
        <v>0</v>
      </c>
      <c r="AT70" s="2140">
        <f>IF(ISERROR(V70*(1-VLOOKUP($A70, 'E1 Categorization'!$A$32:$E$124, 5,0))), V70*0.5, V70*(1-VLOOKUP($A70, 'E1 Categorization'!$A$32:$E$124, 5,0)))</f>
        <v>0</v>
      </c>
      <c r="AU70" s="2140">
        <f>IF(ISERROR(W70*(1-VLOOKUP($A70, 'E1 Categorization'!$A$32:$E$124, 5,0))), W70*0.5, W70*(1-VLOOKUP($A70, 'E1 Categorization'!$A$32:$E$124, 5,0)))</f>
        <v>0</v>
      </c>
      <c r="AV70" s="2140">
        <f>IF(ISERROR(X70*(1-VLOOKUP($A70, 'E1 Categorization'!$A$32:$E$124, 5,0))), X70*0.5, X70*(1-VLOOKUP($A70, 'E1 Categorization'!$A$32:$E$124, 5,0)))</f>
        <v>0</v>
      </c>
      <c r="AW70" s="1889"/>
      <c r="AX70" s="1889"/>
      <c r="AY70" s="491">
        <f t="shared" si="33"/>
        <v>5014</v>
      </c>
      <c r="AZ70" s="492" t="str">
        <f t="shared" si="34"/>
        <v>Transformer Station Equipment - Operation Labour</v>
      </c>
      <c r="BA70" s="2140">
        <f>IF(ISERROR(E70*(VLOOKUP($A70, 'E1 Categorization'!$A$32:$E$124, 5,0))), E70*0.5, E70*(VLOOKUP($A70, 'E1 Categorization'!$A$32:$E$124, 5,0)))</f>
        <v>0</v>
      </c>
      <c r="BB70" s="2140">
        <f>IF(ISERROR(F70*(VLOOKUP($A70, 'E1 Categorization'!$A$32:$E$124, 5,0))), F70*0.5, F70*(VLOOKUP($A70, 'E1 Categorization'!$A$32:$E$124, 5,0)))</f>
        <v>0</v>
      </c>
      <c r="BC70" s="2140">
        <f>IF(ISERROR(G70*(VLOOKUP($A70, 'E1 Categorization'!$A$32:$E$124, 5,0))), G70*0.5, G70*(VLOOKUP($A70, 'E1 Categorization'!$A$32:$E$124, 5,0)))</f>
        <v>0</v>
      </c>
      <c r="BD70" s="2140">
        <f>IF(ISERROR(H70*(VLOOKUP($A70, 'E1 Categorization'!$A$32:$E$124, 5,0))), H70*0.5, H70*(VLOOKUP($A70, 'E1 Categorization'!$A$32:$E$124, 5,0)))</f>
        <v>0</v>
      </c>
      <c r="BE70" s="2140">
        <f>IF(ISERROR(I70*(VLOOKUP($A70, 'E1 Categorization'!$A$32:$E$124, 5,0))), I70*0.5, I70*(VLOOKUP($A70, 'E1 Categorization'!$A$32:$E$124, 5,0)))</f>
        <v>0</v>
      </c>
      <c r="BF70" s="2140">
        <f>IF(ISERROR(J70*(VLOOKUP($A70, 'E1 Categorization'!$A$32:$E$124, 5,0))), J70*0.5, J70*(VLOOKUP($A70, 'E1 Categorization'!$A$32:$E$124, 5,0)))</f>
        <v>0</v>
      </c>
      <c r="BG70" s="2140">
        <f>IF(ISERROR(K70*(VLOOKUP($A70, 'E1 Categorization'!$A$32:$E$124, 5,0))), K70*0.5, K70*(VLOOKUP($A70, 'E1 Categorization'!$A$32:$E$124, 5,0)))</f>
        <v>0</v>
      </c>
      <c r="BH70" s="2140">
        <f>IF(ISERROR(L70*(VLOOKUP($A70, 'E1 Categorization'!$A$32:$E$124, 5,0))), L70*0.5, L70*(VLOOKUP($A70, 'E1 Categorization'!$A$32:$E$124, 5,0)))</f>
        <v>0</v>
      </c>
      <c r="BI70" s="2140">
        <f>IF(ISERROR(M70*(VLOOKUP($A70, 'E1 Categorization'!$A$32:$E$124, 5,0))), M70*0.5, M70*(VLOOKUP($A70, 'E1 Categorization'!$A$32:$E$124, 5,0)))</f>
        <v>0</v>
      </c>
      <c r="BJ70" s="2140">
        <f>IF(ISERROR(N70*(VLOOKUP($A70, 'E1 Categorization'!$A$32:$E$124, 5,0))), N70*0.5, N70*(VLOOKUP($A70, 'E1 Categorization'!$A$32:$E$124, 5,0)))</f>
        <v>0</v>
      </c>
      <c r="BK70" s="2140">
        <f>IF(ISERROR(O70*(VLOOKUP($A70, 'E1 Categorization'!$A$32:$E$124, 5,0))), O70*0.5, O70*(VLOOKUP($A70, 'E1 Categorization'!$A$32:$E$124, 5,0)))</f>
        <v>0</v>
      </c>
      <c r="BL70" s="2140">
        <f>IF(ISERROR(P70*(VLOOKUP($A70, 'E1 Categorization'!$A$32:$E$124, 5,0))), P70*0.5, P70*(VLOOKUP($A70, 'E1 Categorization'!$A$32:$E$124, 5,0)))</f>
        <v>0</v>
      </c>
      <c r="BM70" s="2140">
        <f>IF(ISERROR(Q70*(VLOOKUP($A70, 'E1 Categorization'!$A$32:$E$124, 5,0))), Q70*0.5, Q70*(VLOOKUP($A70, 'E1 Categorization'!$A$32:$E$124, 5,0)))</f>
        <v>0</v>
      </c>
      <c r="BN70" s="2140">
        <f>IF(ISERROR(R70*(VLOOKUP($A70, 'E1 Categorization'!$A$32:$E$124, 5,0))), R70*0.5, R70*(VLOOKUP($A70, 'E1 Categorization'!$A$32:$E$124, 5,0)))</f>
        <v>0</v>
      </c>
      <c r="BO70" s="2140">
        <f>IF(ISERROR(S70*(VLOOKUP($A70, 'E1 Categorization'!$A$32:$E$124, 5,0))), S70*0.5, S70*(VLOOKUP($A70, 'E1 Categorization'!$A$32:$E$124, 5,0)))</f>
        <v>0</v>
      </c>
      <c r="BP70" s="2140">
        <f>IF(ISERROR(T70*(VLOOKUP($A70, 'E1 Categorization'!$A$32:$E$124, 5,0))), T70*0.5, T70*(VLOOKUP($A70, 'E1 Categorization'!$A$32:$E$124, 5,0)))</f>
        <v>0</v>
      </c>
      <c r="BQ70" s="2140">
        <f>IF(ISERROR(U70*(VLOOKUP($A70, 'E1 Categorization'!$A$32:$E$124, 5,0))), U70*0.5, U70*(VLOOKUP($A70, 'E1 Categorization'!$A$32:$E$124, 5,0)))</f>
        <v>0</v>
      </c>
      <c r="BR70" s="2140">
        <f>IF(ISERROR(V70*(VLOOKUP($A70, 'E1 Categorization'!$A$32:$E$124, 5,0))), V70*0.5, V70*(VLOOKUP($A70, 'E1 Categorization'!$A$32:$E$124, 5,0)))</f>
        <v>0</v>
      </c>
      <c r="BS70" s="2140">
        <f>IF(ISERROR(W70*(VLOOKUP($A70, 'E1 Categorization'!$A$32:$E$124, 5,0))), W70*0.5, W70*(VLOOKUP($A70, 'E1 Categorization'!$A$32:$E$124, 5,0)))</f>
        <v>0</v>
      </c>
      <c r="BT70" s="2140">
        <f>IF(ISERROR(X70*(VLOOKUP($A70, 'E1 Categorization'!$A$32:$E$124, 5,0))), X70*0.5, X70*(VLOOKUP($A70, 'E1 Categorization'!$A$32:$E$124, 5,0)))</f>
        <v>0</v>
      </c>
    </row>
    <row r="71" spans="1:72" s="561" customFormat="1" ht="25.5" x14ac:dyDescent="0.2">
      <c r="A71" s="487">
        <f>'I3 TB Data'!A368:B368</f>
        <v>5015</v>
      </c>
      <c r="B71" s="488" t="str">
        <f>'I3 TB Data'!B368</f>
        <v>Transformer Station Equipment - Operation Supplies and Expenses</v>
      </c>
      <c r="C71" s="489">
        <f>'I3 TB Data'!G368</f>
        <v>0</v>
      </c>
      <c r="D71" s="1857" t="str">
        <f t="shared" ref="D71:D121" si="35">IF(SUM(E71:X71)&lt;&gt;C71,"No","Yes")</f>
        <v>Yes</v>
      </c>
      <c r="E71" s="1835"/>
      <c r="F71" s="1835"/>
      <c r="G71" s="1835"/>
      <c r="H71" s="1835"/>
      <c r="I71" s="1835"/>
      <c r="J71" s="1835"/>
      <c r="K71" s="1835"/>
      <c r="L71" s="1835"/>
      <c r="M71" s="1835"/>
      <c r="N71" s="1835"/>
      <c r="O71" s="1835"/>
      <c r="P71" s="1835"/>
      <c r="Q71" s="1835"/>
      <c r="R71" s="1835"/>
      <c r="S71" s="1835"/>
      <c r="T71" s="1835"/>
      <c r="U71" s="1835"/>
      <c r="V71" s="1835"/>
      <c r="W71" s="1835"/>
      <c r="X71" s="1835"/>
      <c r="AA71" s="491">
        <f t="shared" si="31"/>
        <v>5015</v>
      </c>
      <c r="AB71" s="492" t="str">
        <f t="shared" si="32"/>
        <v>Transformer Station Equipment - Operation Supplies and Expenses</v>
      </c>
      <c r="AC71" s="2140">
        <f>IF(ISERROR(E71*(1-VLOOKUP($A71, 'E1 Categorization'!$A$32:$E$124, 5,0))), E71*0.5, E71*(1-VLOOKUP($A71, 'E1 Categorization'!$A$32:$E$124, 5,0)))</f>
        <v>0</v>
      </c>
      <c r="AD71" s="2140">
        <f>IF(ISERROR(F71*(1-VLOOKUP($A71, 'E1 Categorization'!$A$32:$E$124, 5,0))), F71*0.5, F71*(1-VLOOKUP($A71, 'E1 Categorization'!$A$32:$E$124, 5,0)))</f>
        <v>0</v>
      </c>
      <c r="AE71" s="2140">
        <f>IF(ISERROR(G71*(1-VLOOKUP($A71, 'E1 Categorization'!$A$32:$E$124, 5,0))), G71*0.5, G71*(1-VLOOKUP($A71, 'E1 Categorization'!$A$32:$E$124, 5,0)))</f>
        <v>0</v>
      </c>
      <c r="AF71" s="2140">
        <f>IF(ISERROR(H71*(1-VLOOKUP($A71, 'E1 Categorization'!$A$32:$E$124, 5,0))), H71*0.5, H71*(1-VLOOKUP($A71, 'E1 Categorization'!$A$32:$E$124, 5,0)))</f>
        <v>0</v>
      </c>
      <c r="AG71" s="2140">
        <f>IF(ISERROR(I71*(1-VLOOKUP($A71, 'E1 Categorization'!$A$32:$E$124, 5,0))), I71*0.5, I71*(1-VLOOKUP($A71, 'E1 Categorization'!$A$32:$E$124, 5,0)))</f>
        <v>0</v>
      </c>
      <c r="AH71" s="2140">
        <f>IF(ISERROR(J71*(1-VLOOKUP($A71, 'E1 Categorization'!$A$32:$E$124, 5,0))), J71*0.5, J71*(1-VLOOKUP($A71, 'E1 Categorization'!$A$32:$E$124, 5,0)))</f>
        <v>0</v>
      </c>
      <c r="AI71" s="2140">
        <f>IF(ISERROR(K71*(1-VLOOKUP($A71, 'E1 Categorization'!$A$32:$E$124, 5,0))), K71*0.5, K71*(1-VLOOKUP($A71, 'E1 Categorization'!$A$32:$E$124, 5,0)))</f>
        <v>0</v>
      </c>
      <c r="AJ71" s="2140">
        <f>IF(ISERROR(L71*(1-VLOOKUP($A71, 'E1 Categorization'!$A$32:$E$124, 5,0))), L71*0.5, L71*(1-VLOOKUP($A71, 'E1 Categorization'!$A$32:$E$124, 5,0)))</f>
        <v>0</v>
      </c>
      <c r="AK71" s="2140">
        <f>IF(ISERROR(M71*(1-VLOOKUP($A71, 'E1 Categorization'!$A$32:$E$124, 5,0))), M71*0.5, M71*(1-VLOOKUP($A71, 'E1 Categorization'!$A$32:$E$124, 5,0)))</f>
        <v>0</v>
      </c>
      <c r="AL71" s="2140">
        <f>IF(ISERROR(N71*(1-VLOOKUP($A71, 'E1 Categorization'!$A$32:$E$124, 5,0))), N71*0.5, N71*(1-VLOOKUP($A71, 'E1 Categorization'!$A$32:$E$124, 5,0)))</f>
        <v>0</v>
      </c>
      <c r="AM71" s="2140">
        <f>IF(ISERROR(O71*(1-VLOOKUP($A71, 'E1 Categorization'!$A$32:$E$124, 5,0))), O71*0.5, O71*(1-VLOOKUP($A71, 'E1 Categorization'!$A$32:$E$124, 5,0)))</f>
        <v>0</v>
      </c>
      <c r="AN71" s="2140">
        <f>IF(ISERROR(P71*(1-VLOOKUP($A71, 'E1 Categorization'!$A$32:$E$124, 5,0))), P71*0.5, P71*(1-VLOOKUP($A71, 'E1 Categorization'!$A$32:$E$124, 5,0)))</f>
        <v>0</v>
      </c>
      <c r="AO71" s="2140">
        <f>IF(ISERROR(Q71*(1-VLOOKUP($A71, 'E1 Categorization'!$A$32:$E$124, 5,0))), Q71*0.5, Q71*(1-VLOOKUP($A71, 'E1 Categorization'!$A$32:$E$124, 5,0)))</f>
        <v>0</v>
      </c>
      <c r="AP71" s="2140">
        <f>IF(ISERROR(R71*(1-VLOOKUP($A71, 'E1 Categorization'!$A$32:$E$124, 5,0))), R71*0.5, R71*(1-VLOOKUP($A71, 'E1 Categorization'!$A$32:$E$124, 5,0)))</f>
        <v>0</v>
      </c>
      <c r="AQ71" s="2140">
        <f>IF(ISERROR(S71*(1-VLOOKUP($A71, 'E1 Categorization'!$A$32:$E$124, 5,0))), S71*0.5, S71*(1-VLOOKUP($A71, 'E1 Categorization'!$A$32:$E$124, 5,0)))</f>
        <v>0</v>
      </c>
      <c r="AR71" s="2140">
        <f>IF(ISERROR(T71*(1-VLOOKUP($A71, 'E1 Categorization'!$A$32:$E$124, 5,0))), T71*0.5, T71*(1-VLOOKUP($A71, 'E1 Categorization'!$A$32:$E$124, 5,0)))</f>
        <v>0</v>
      </c>
      <c r="AS71" s="2140">
        <f>IF(ISERROR(U71*(1-VLOOKUP($A71, 'E1 Categorization'!$A$32:$E$124, 5,0))), U71*0.5, U71*(1-VLOOKUP($A71, 'E1 Categorization'!$A$32:$E$124, 5,0)))</f>
        <v>0</v>
      </c>
      <c r="AT71" s="2140">
        <f>IF(ISERROR(V71*(1-VLOOKUP($A71, 'E1 Categorization'!$A$32:$E$124, 5,0))), V71*0.5, V71*(1-VLOOKUP($A71, 'E1 Categorization'!$A$32:$E$124, 5,0)))</f>
        <v>0</v>
      </c>
      <c r="AU71" s="2140">
        <f>IF(ISERROR(W71*(1-VLOOKUP($A71, 'E1 Categorization'!$A$32:$E$124, 5,0))), W71*0.5, W71*(1-VLOOKUP($A71, 'E1 Categorization'!$A$32:$E$124, 5,0)))</f>
        <v>0</v>
      </c>
      <c r="AV71" s="2140">
        <f>IF(ISERROR(X71*(1-VLOOKUP($A71, 'E1 Categorization'!$A$32:$E$124, 5,0))), X71*0.5, X71*(1-VLOOKUP($A71, 'E1 Categorization'!$A$32:$E$124, 5,0)))</f>
        <v>0</v>
      </c>
      <c r="AW71" s="1889"/>
      <c r="AX71" s="1889"/>
      <c r="AY71" s="491">
        <f t="shared" si="33"/>
        <v>5015</v>
      </c>
      <c r="AZ71" s="492" t="str">
        <f t="shared" si="34"/>
        <v>Transformer Station Equipment - Operation Supplies and Expenses</v>
      </c>
      <c r="BA71" s="2140">
        <f>IF(ISERROR(E71*(VLOOKUP($A71, 'E1 Categorization'!$A$32:$E$124, 5,0))), E71*0.5, E71*(VLOOKUP($A71, 'E1 Categorization'!$A$32:$E$124, 5,0)))</f>
        <v>0</v>
      </c>
      <c r="BB71" s="2140">
        <f>IF(ISERROR(F71*(VLOOKUP($A71, 'E1 Categorization'!$A$32:$E$124, 5,0))), F71*0.5, F71*(VLOOKUP($A71, 'E1 Categorization'!$A$32:$E$124, 5,0)))</f>
        <v>0</v>
      </c>
      <c r="BC71" s="2140">
        <f>IF(ISERROR(G71*(VLOOKUP($A71, 'E1 Categorization'!$A$32:$E$124, 5,0))), G71*0.5, G71*(VLOOKUP($A71, 'E1 Categorization'!$A$32:$E$124, 5,0)))</f>
        <v>0</v>
      </c>
      <c r="BD71" s="2140">
        <f>IF(ISERROR(H71*(VLOOKUP($A71, 'E1 Categorization'!$A$32:$E$124, 5,0))), H71*0.5, H71*(VLOOKUP($A71, 'E1 Categorization'!$A$32:$E$124, 5,0)))</f>
        <v>0</v>
      </c>
      <c r="BE71" s="2140">
        <f>IF(ISERROR(I71*(VLOOKUP($A71, 'E1 Categorization'!$A$32:$E$124, 5,0))), I71*0.5, I71*(VLOOKUP($A71, 'E1 Categorization'!$A$32:$E$124, 5,0)))</f>
        <v>0</v>
      </c>
      <c r="BF71" s="2140">
        <f>IF(ISERROR(J71*(VLOOKUP($A71, 'E1 Categorization'!$A$32:$E$124, 5,0))), J71*0.5, J71*(VLOOKUP($A71, 'E1 Categorization'!$A$32:$E$124, 5,0)))</f>
        <v>0</v>
      </c>
      <c r="BG71" s="2140">
        <f>IF(ISERROR(K71*(VLOOKUP($A71, 'E1 Categorization'!$A$32:$E$124, 5,0))), K71*0.5, K71*(VLOOKUP($A71, 'E1 Categorization'!$A$32:$E$124, 5,0)))</f>
        <v>0</v>
      </c>
      <c r="BH71" s="2140">
        <f>IF(ISERROR(L71*(VLOOKUP($A71, 'E1 Categorization'!$A$32:$E$124, 5,0))), L71*0.5, L71*(VLOOKUP($A71, 'E1 Categorization'!$A$32:$E$124, 5,0)))</f>
        <v>0</v>
      </c>
      <c r="BI71" s="2140">
        <f>IF(ISERROR(M71*(VLOOKUP($A71, 'E1 Categorization'!$A$32:$E$124, 5,0))), M71*0.5, M71*(VLOOKUP($A71, 'E1 Categorization'!$A$32:$E$124, 5,0)))</f>
        <v>0</v>
      </c>
      <c r="BJ71" s="2140">
        <f>IF(ISERROR(N71*(VLOOKUP($A71, 'E1 Categorization'!$A$32:$E$124, 5,0))), N71*0.5, N71*(VLOOKUP($A71, 'E1 Categorization'!$A$32:$E$124, 5,0)))</f>
        <v>0</v>
      </c>
      <c r="BK71" s="2140">
        <f>IF(ISERROR(O71*(VLOOKUP($A71, 'E1 Categorization'!$A$32:$E$124, 5,0))), O71*0.5, O71*(VLOOKUP($A71, 'E1 Categorization'!$A$32:$E$124, 5,0)))</f>
        <v>0</v>
      </c>
      <c r="BL71" s="2140">
        <f>IF(ISERROR(P71*(VLOOKUP($A71, 'E1 Categorization'!$A$32:$E$124, 5,0))), P71*0.5, P71*(VLOOKUP($A71, 'E1 Categorization'!$A$32:$E$124, 5,0)))</f>
        <v>0</v>
      </c>
      <c r="BM71" s="2140">
        <f>IF(ISERROR(Q71*(VLOOKUP($A71, 'E1 Categorization'!$A$32:$E$124, 5,0))), Q71*0.5, Q71*(VLOOKUP($A71, 'E1 Categorization'!$A$32:$E$124, 5,0)))</f>
        <v>0</v>
      </c>
      <c r="BN71" s="2140">
        <f>IF(ISERROR(R71*(VLOOKUP($A71, 'E1 Categorization'!$A$32:$E$124, 5,0))), R71*0.5, R71*(VLOOKUP($A71, 'E1 Categorization'!$A$32:$E$124, 5,0)))</f>
        <v>0</v>
      </c>
      <c r="BO71" s="2140">
        <f>IF(ISERROR(S71*(VLOOKUP($A71, 'E1 Categorization'!$A$32:$E$124, 5,0))), S71*0.5, S71*(VLOOKUP($A71, 'E1 Categorization'!$A$32:$E$124, 5,0)))</f>
        <v>0</v>
      </c>
      <c r="BP71" s="2140">
        <f>IF(ISERROR(T71*(VLOOKUP($A71, 'E1 Categorization'!$A$32:$E$124, 5,0))), T71*0.5, T71*(VLOOKUP($A71, 'E1 Categorization'!$A$32:$E$124, 5,0)))</f>
        <v>0</v>
      </c>
      <c r="BQ71" s="2140">
        <f>IF(ISERROR(U71*(VLOOKUP($A71, 'E1 Categorization'!$A$32:$E$124, 5,0))), U71*0.5, U71*(VLOOKUP($A71, 'E1 Categorization'!$A$32:$E$124, 5,0)))</f>
        <v>0</v>
      </c>
      <c r="BR71" s="2140">
        <f>IF(ISERROR(V71*(VLOOKUP($A71, 'E1 Categorization'!$A$32:$E$124, 5,0))), V71*0.5, V71*(VLOOKUP($A71, 'E1 Categorization'!$A$32:$E$124, 5,0)))</f>
        <v>0</v>
      </c>
      <c r="BS71" s="2140">
        <f>IF(ISERROR(W71*(VLOOKUP($A71, 'E1 Categorization'!$A$32:$E$124, 5,0))), W71*0.5, W71*(VLOOKUP($A71, 'E1 Categorization'!$A$32:$E$124, 5,0)))</f>
        <v>0</v>
      </c>
      <c r="BT71" s="2140">
        <f>IF(ISERROR(X71*(VLOOKUP($A71, 'E1 Categorization'!$A$32:$E$124, 5,0))), X71*0.5, X71*(VLOOKUP($A71, 'E1 Categorization'!$A$32:$E$124, 5,0)))</f>
        <v>0</v>
      </c>
    </row>
    <row r="72" spans="1:72" s="561" customFormat="1" ht="25.5" x14ac:dyDescent="0.2">
      <c r="A72" s="487">
        <f>'I3 TB Data'!A369:B369</f>
        <v>5016</v>
      </c>
      <c r="B72" s="488" t="str">
        <f>'I3 TB Data'!B369</f>
        <v>Distribution Station Equipment - Operation Labour</v>
      </c>
      <c r="C72" s="489">
        <f>'I3 TB Data'!G369</f>
        <v>0</v>
      </c>
      <c r="D72" s="1857" t="str">
        <f t="shared" si="35"/>
        <v>Yes</v>
      </c>
      <c r="E72" s="1835"/>
      <c r="F72" s="1835"/>
      <c r="G72" s="1835"/>
      <c r="H72" s="1835"/>
      <c r="I72" s="1835"/>
      <c r="J72" s="1835"/>
      <c r="K72" s="1835"/>
      <c r="L72" s="1835"/>
      <c r="M72" s="1835"/>
      <c r="N72" s="1835"/>
      <c r="O72" s="1835"/>
      <c r="P72" s="1835"/>
      <c r="Q72" s="1835"/>
      <c r="R72" s="1835"/>
      <c r="S72" s="1835"/>
      <c r="T72" s="1835"/>
      <c r="U72" s="1835"/>
      <c r="V72" s="1835"/>
      <c r="W72" s="1835"/>
      <c r="X72" s="1835"/>
      <c r="AA72" s="491">
        <f t="shared" si="31"/>
        <v>5016</v>
      </c>
      <c r="AB72" s="492" t="str">
        <f t="shared" si="32"/>
        <v>Distribution Station Equipment - Operation Labour</v>
      </c>
      <c r="AC72" s="2140">
        <f>IF(ISERROR(E72*(1-VLOOKUP($A72, 'E1 Categorization'!$A$32:$E$124, 5,0))), E72*0.5, E72*(1-VLOOKUP($A72, 'E1 Categorization'!$A$32:$E$124, 5,0)))</f>
        <v>0</v>
      </c>
      <c r="AD72" s="2140">
        <f>IF(ISERROR(F72*(1-VLOOKUP($A72, 'E1 Categorization'!$A$32:$E$124, 5,0))), F72*0.5, F72*(1-VLOOKUP($A72, 'E1 Categorization'!$A$32:$E$124, 5,0)))</f>
        <v>0</v>
      </c>
      <c r="AE72" s="2140">
        <f>IF(ISERROR(G72*(1-VLOOKUP($A72, 'E1 Categorization'!$A$32:$E$124, 5,0))), G72*0.5, G72*(1-VLOOKUP($A72, 'E1 Categorization'!$A$32:$E$124, 5,0)))</f>
        <v>0</v>
      </c>
      <c r="AF72" s="2140">
        <f>IF(ISERROR(H72*(1-VLOOKUP($A72, 'E1 Categorization'!$A$32:$E$124, 5,0))), H72*0.5, H72*(1-VLOOKUP($A72, 'E1 Categorization'!$A$32:$E$124, 5,0)))</f>
        <v>0</v>
      </c>
      <c r="AG72" s="2140">
        <f>IF(ISERROR(I72*(1-VLOOKUP($A72, 'E1 Categorization'!$A$32:$E$124, 5,0))), I72*0.5, I72*(1-VLOOKUP($A72, 'E1 Categorization'!$A$32:$E$124, 5,0)))</f>
        <v>0</v>
      </c>
      <c r="AH72" s="2140">
        <f>IF(ISERROR(J72*(1-VLOOKUP($A72, 'E1 Categorization'!$A$32:$E$124, 5,0))), J72*0.5, J72*(1-VLOOKUP($A72, 'E1 Categorization'!$A$32:$E$124, 5,0)))</f>
        <v>0</v>
      </c>
      <c r="AI72" s="2140">
        <f>IF(ISERROR(K72*(1-VLOOKUP($A72, 'E1 Categorization'!$A$32:$E$124, 5,0))), K72*0.5, K72*(1-VLOOKUP($A72, 'E1 Categorization'!$A$32:$E$124, 5,0)))</f>
        <v>0</v>
      </c>
      <c r="AJ72" s="2140">
        <f>IF(ISERROR(L72*(1-VLOOKUP($A72, 'E1 Categorization'!$A$32:$E$124, 5,0))), L72*0.5, L72*(1-VLOOKUP($A72, 'E1 Categorization'!$A$32:$E$124, 5,0)))</f>
        <v>0</v>
      </c>
      <c r="AK72" s="2140">
        <f>IF(ISERROR(M72*(1-VLOOKUP($A72, 'E1 Categorization'!$A$32:$E$124, 5,0))), M72*0.5, M72*(1-VLOOKUP($A72, 'E1 Categorization'!$A$32:$E$124, 5,0)))</f>
        <v>0</v>
      </c>
      <c r="AL72" s="2140">
        <f>IF(ISERROR(N72*(1-VLOOKUP($A72, 'E1 Categorization'!$A$32:$E$124, 5,0))), N72*0.5, N72*(1-VLOOKUP($A72, 'E1 Categorization'!$A$32:$E$124, 5,0)))</f>
        <v>0</v>
      </c>
      <c r="AM72" s="2140">
        <f>IF(ISERROR(O72*(1-VLOOKUP($A72, 'E1 Categorization'!$A$32:$E$124, 5,0))), O72*0.5, O72*(1-VLOOKUP($A72, 'E1 Categorization'!$A$32:$E$124, 5,0)))</f>
        <v>0</v>
      </c>
      <c r="AN72" s="2140">
        <f>IF(ISERROR(P72*(1-VLOOKUP($A72, 'E1 Categorization'!$A$32:$E$124, 5,0))), P72*0.5, P72*(1-VLOOKUP($A72, 'E1 Categorization'!$A$32:$E$124, 5,0)))</f>
        <v>0</v>
      </c>
      <c r="AO72" s="2140">
        <f>IF(ISERROR(Q72*(1-VLOOKUP($A72, 'E1 Categorization'!$A$32:$E$124, 5,0))), Q72*0.5, Q72*(1-VLOOKUP($A72, 'E1 Categorization'!$A$32:$E$124, 5,0)))</f>
        <v>0</v>
      </c>
      <c r="AP72" s="2140">
        <f>IF(ISERROR(R72*(1-VLOOKUP($A72, 'E1 Categorization'!$A$32:$E$124, 5,0))), R72*0.5, R72*(1-VLOOKUP($A72, 'E1 Categorization'!$A$32:$E$124, 5,0)))</f>
        <v>0</v>
      </c>
      <c r="AQ72" s="2140">
        <f>IF(ISERROR(S72*(1-VLOOKUP($A72, 'E1 Categorization'!$A$32:$E$124, 5,0))), S72*0.5, S72*(1-VLOOKUP($A72, 'E1 Categorization'!$A$32:$E$124, 5,0)))</f>
        <v>0</v>
      </c>
      <c r="AR72" s="2140">
        <f>IF(ISERROR(T72*(1-VLOOKUP($A72, 'E1 Categorization'!$A$32:$E$124, 5,0))), T72*0.5, T72*(1-VLOOKUP($A72, 'E1 Categorization'!$A$32:$E$124, 5,0)))</f>
        <v>0</v>
      </c>
      <c r="AS72" s="2140">
        <f>IF(ISERROR(U72*(1-VLOOKUP($A72, 'E1 Categorization'!$A$32:$E$124, 5,0))), U72*0.5, U72*(1-VLOOKUP($A72, 'E1 Categorization'!$A$32:$E$124, 5,0)))</f>
        <v>0</v>
      </c>
      <c r="AT72" s="2140">
        <f>IF(ISERROR(V72*(1-VLOOKUP($A72, 'E1 Categorization'!$A$32:$E$124, 5,0))), V72*0.5, V72*(1-VLOOKUP($A72, 'E1 Categorization'!$A$32:$E$124, 5,0)))</f>
        <v>0</v>
      </c>
      <c r="AU72" s="2140">
        <f>IF(ISERROR(W72*(1-VLOOKUP($A72, 'E1 Categorization'!$A$32:$E$124, 5,0))), W72*0.5, W72*(1-VLOOKUP($A72, 'E1 Categorization'!$A$32:$E$124, 5,0)))</f>
        <v>0</v>
      </c>
      <c r="AV72" s="2140">
        <f>IF(ISERROR(X72*(1-VLOOKUP($A72, 'E1 Categorization'!$A$32:$E$124, 5,0))), X72*0.5, X72*(1-VLOOKUP($A72, 'E1 Categorization'!$A$32:$E$124, 5,0)))</f>
        <v>0</v>
      </c>
      <c r="AW72" s="1889"/>
      <c r="AX72" s="1889"/>
      <c r="AY72" s="491">
        <f t="shared" si="33"/>
        <v>5016</v>
      </c>
      <c r="AZ72" s="492" t="str">
        <f t="shared" si="34"/>
        <v>Distribution Station Equipment - Operation Labour</v>
      </c>
      <c r="BA72" s="2140">
        <f>IF(ISERROR(E72*(VLOOKUP($A72, 'E1 Categorization'!$A$32:$E$124, 5,0))), E72*0.5, E72*(VLOOKUP($A72, 'E1 Categorization'!$A$32:$E$124, 5,0)))</f>
        <v>0</v>
      </c>
      <c r="BB72" s="2140">
        <f>IF(ISERROR(F72*(VLOOKUP($A72, 'E1 Categorization'!$A$32:$E$124, 5,0))), F72*0.5, F72*(VLOOKUP($A72, 'E1 Categorization'!$A$32:$E$124, 5,0)))</f>
        <v>0</v>
      </c>
      <c r="BC72" s="2140">
        <f>IF(ISERROR(G72*(VLOOKUP($A72, 'E1 Categorization'!$A$32:$E$124, 5,0))), G72*0.5, G72*(VLOOKUP($A72, 'E1 Categorization'!$A$32:$E$124, 5,0)))</f>
        <v>0</v>
      </c>
      <c r="BD72" s="2140">
        <f>IF(ISERROR(H72*(VLOOKUP($A72, 'E1 Categorization'!$A$32:$E$124, 5,0))), H72*0.5, H72*(VLOOKUP($A72, 'E1 Categorization'!$A$32:$E$124, 5,0)))</f>
        <v>0</v>
      </c>
      <c r="BE72" s="2140">
        <f>IF(ISERROR(I72*(VLOOKUP($A72, 'E1 Categorization'!$A$32:$E$124, 5,0))), I72*0.5, I72*(VLOOKUP($A72, 'E1 Categorization'!$A$32:$E$124, 5,0)))</f>
        <v>0</v>
      </c>
      <c r="BF72" s="2140">
        <f>IF(ISERROR(J72*(VLOOKUP($A72, 'E1 Categorization'!$A$32:$E$124, 5,0))), J72*0.5, J72*(VLOOKUP($A72, 'E1 Categorization'!$A$32:$E$124, 5,0)))</f>
        <v>0</v>
      </c>
      <c r="BG72" s="2140">
        <f>IF(ISERROR(K72*(VLOOKUP($A72, 'E1 Categorization'!$A$32:$E$124, 5,0))), K72*0.5, K72*(VLOOKUP($A72, 'E1 Categorization'!$A$32:$E$124, 5,0)))</f>
        <v>0</v>
      </c>
      <c r="BH72" s="2140">
        <f>IF(ISERROR(L72*(VLOOKUP($A72, 'E1 Categorization'!$A$32:$E$124, 5,0))), L72*0.5, L72*(VLOOKUP($A72, 'E1 Categorization'!$A$32:$E$124, 5,0)))</f>
        <v>0</v>
      </c>
      <c r="BI72" s="2140">
        <f>IF(ISERROR(M72*(VLOOKUP($A72, 'E1 Categorization'!$A$32:$E$124, 5,0))), M72*0.5, M72*(VLOOKUP($A72, 'E1 Categorization'!$A$32:$E$124, 5,0)))</f>
        <v>0</v>
      </c>
      <c r="BJ72" s="2140">
        <f>IF(ISERROR(N72*(VLOOKUP($A72, 'E1 Categorization'!$A$32:$E$124, 5,0))), N72*0.5, N72*(VLOOKUP($A72, 'E1 Categorization'!$A$32:$E$124, 5,0)))</f>
        <v>0</v>
      </c>
      <c r="BK72" s="2140">
        <f>IF(ISERROR(O72*(VLOOKUP($A72, 'E1 Categorization'!$A$32:$E$124, 5,0))), O72*0.5, O72*(VLOOKUP($A72, 'E1 Categorization'!$A$32:$E$124, 5,0)))</f>
        <v>0</v>
      </c>
      <c r="BL72" s="2140">
        <f>IF(ISERROR(P72*(VLOOKUP($A72, 'E1 Categorization'!$A$32:$E$124, 5,0))), P72*0.5, P72*(VLOOKUP($A72, 'E1 Categorization'!$A$32:$E$124, 5,0)))</f>
        <v>0</v>
      </c>
      <c r="BM72" s="2140">
        <f>IF(ISERROR(Q72*(VLOOKUP($A72, 'E1 Categorization'!$A$32:$E$124, 5,0))), Q72*0.5, Q72*(VLOOKUP($A72, 'E1 Categorization'!$A$32:$E$124, 5,0)))</f>
        <v>0</v>
      </c>
      <c r="BN72" s="2140">
        <f>IF(ISERROR(R72*(VLOOKUP($A72, 'E1 Categorization'!$A$32:$E$124, 5,0))), R72*0.5, R72*(VLOOKUP($A72, 'E1 Categorization'!$A$32:$E$124, 5,0)))</f>
        <v>0</v>
      </c>
      <c r="BO72" s="2140">
        <f>IF(ISERROR(S72*(VLOOKUP($A72, 'E1 Categorization'!$A$32:$E$124, 5,0))), S72*0.5, S72*(VLOOKUP($A72, 'E1 Categorization'!$A$32:$E$124, 5,0)))</f>
        <v>0</v>
      </c>
      <c r="BP72" s="2140">
        <f>IF(ISERROR(T72*(VLOOKUP($A72, 'E1 Categorization'!$A$32:$E$124, 5,0))), T72*0.5, T72*(VLOOKUP($A72, 'E1 Categorization'!$A$32:$E$124, 5,0)))</f>
        <v>0</v>
      </c>
      <c r="BQ72" s="2140">
        <f>IF(ISERROR(U72*(VLOOKUP($A72, 'E1 Categorization'!$A$32:$E$124, 5,0))), U72*0.5, U72*(VLOOKUP($A72, 'E1 Categorization'!$A$32:$E$124, 5,0)))</f>
        <v>0</v>
      </c>
      <c r="BR72" s="2140">
        <f>IF(ISERROR(V72*(VLOOKUP($A72, 'E1 Categorization'!$A$32:$E$124, 5,0))), V72*0.5, V72*(VLOOKUP($A72, 'E1 Categorization'!$A$32:$E$124, 5,0)))</f>
        <v>0</v>
      </c>
      <c r="BS72" s="2140">
        <f>IF(ISERROR(W72*(VLOOKUP($A72, 'E1 Categorization'!$A$32:$E$124, 5,0))), W72*0.5, W72*(VLOOKUP($A72, 'E1 Categorization'!$A$32:$E$124, 5,0)))</f>
        <v>0</v>
      </c>
      <c r="BT72" s="2140">
        <f>IF(ISERROR(X72*(VLOOKUP($A72, 'E1 Categorization'!$A$32:$E$124, 5,0))), X72*0.5, X72*(VLOOKUP($A72, 'E1 Categorization'!$A$32:$E$124, 5,0)))</f>
        <v>0</v>
      </c>
    </row>
    <row r="73" spans="1:72" s="561" customFormat="1" ht="25.5" x14ac:dyDescent="0.2">
      <c r="A73" s="487">
        <f>'I3 TB Data'!A370:B370</f>
        <v>5017</v>
      </c>
      <c r="B73" s="488" t="str">
        <f>'I3 TB Data'!B370</f>
        <v>Distribution Station Equipment - Operation Supplies and Expenses</v>
      </c>
      <c r="C73" s="489">
        <f>'I3 TB Data'!G370</f>
        <v>0</v>
      </c>
      <c r="D73" s="1857" t="str">
        <f t="shared" si="35"/>
        <v>Yes</v>
      </c>
      <c r="E73" s="1835"/>
      <c r="F73" s="1835"/>
      <c r="G73" s="1835"/>
      <c r="H73" s="1835"/>
      <c r="I73" s="1835"/>
      <c r="J73" s="1835"/>
      <c r="K73" s="1835"/>
      <c r="L73" s="1835"/>
      <c r="M73" s="1835"/>
      <c r="N73" s="1835"/>
      <c r="O73" s="1835"/>
      <c r="P73" s="1835"/>
      <c r="Q73" s="1835"/>
      <c r="R73" s="1835"/>
      <c r="S73" s="1835"/>
      <c r="T73" s="1835"/>
      <c r="U73" s="1835"/>
      <c r="V73" s="1835"/>
      <c r="W73" s="1835"/>
      <c r="X73" s="1835"/>
      <c r="AA73" s="491">
        <f t="shared" si="31"/>
        <v>5017</v>
      </c>
      <c r="AB73" s="492" t="str">
        <f t="shared" si="32"/>
        <v>Distribution Station Equipment - Operation Supplies and Expenses</v>
      </c>
      <c r="AC73" s="2140">
        <f>IF(ISERROR(E73*(1-VLOOKUP($A73, 'E1 Categorization'!$A$32:$E$124, 5,0))), E73*0.5, E73*(1-VLOOKUP($A73, 'E1 Categorization'!$A$32:$E$124, 5,0)))</f>
        <v>0</v>
      </c>
      <c r="AD73" s="2140">
        <f>IF(ISERROR(F73*(1-VLOOKUP($A73, 'E1 Categorization'!$A$32:$E$124, 5,0))), F73*0.5, F73*(1-VLOOKUP($A73, 'E1 Categorization'!$A$32:$E$124, 5,0)))</f>
        <v>0</v>
      </c>
      <c r="AE73" s="2140">
        <f>IF(ISERROR(G73*(1-VLOOKUP($A73, 'E1 Categorization'!$A$32:$E$124, 5,0))), G73*0.5, G73*(1-VLOOKUP($A73, 'E1 Categorization'!$A$32:$E$124, 5,0)))</f>
        <v>0</v>
      </c>
      <c r="AF73" s="2140">
        <f>IF(ISERROR(H73*(1-VLOOKUP($A73, 'E1 Categorization'!$A$32:$E$124, 5,0))), H73*0.5, H73*(1-VLOOKUP($A73, 'E1 Categorization'!$A$32:$E$124, 5,0)))</f>
        <v>0</v>
      </c>
      <c r="AG73" s="2140">
        <f>IF(ISERROR(I73*(1-VLOOKUP($A73, 'E1 Categorization'!$A$32:$E$124, 5,0))), I73*0.5, I73*(1-VLOOKUP($A73, 'E1 Categorization'!$A$32:$E$124, 5,0)))</f>
        <v>0</v>
      </c>
      <c r="AH73" s="2140">
        <f>IF(ISERROR(J73*(1-VLOOKUP($A73, 'E1 Categorization'!$A$32:$E$124, 5,0))), J73*0.5, J73*(1-VLOOKUP($A73, 'E1 Categorization'!$A$32:$E$124, 5,0)))</f>
        <v>0</v>
      </c>
      <c r="AI73" s="2140">
        <f>IF(ISERROR(K73*(1-VLOOKUP($A73, 'E1 Categorization'!$A$32:$E$124, 5,0))), K73*0.5, K73*(1-VLOOKUP($A73, 'E1 Categorization'!$A$32:$E$124, 5,0)))</f>
        <v>0</v>
      </c>
      <c r="AJ73" s="2140">
        <f>IF(ISERROR(L73*(1-VLOOKUP($A73, 'E1 Categorization'!$A$32:$E$124, 5,0))), L73*0.5, L73*(1-VLOOKUP($A73, 'E1 Categorization'!$A$32:$E$124, 5,0)))</f>
        <v>0</v>
      </c>
      <c r="AK73" s="2140">
        <f>IF(ISERROR(M73*(1-VLOOKUP($A73, 'E1 Categorization'!$A$32:$E$124, 5,0))), M73*0.5, M73*(1-VLOOKUP($A73, 'E1 Categorization'!$A$32:$E$124, 5,0)))</f>
        <v>0</v>
      </c>
      <c r="AL73" s="2140">
        <f>IF(ISERROR(N73*(1-VLOOKUP($A73, 'E1 Categorization'!$A$32:$E$124, 5,0))), N73*0.5, N73*(1-VLOOKUP($A73, 'E1 Categorization'!$A$32:$E$124, 5,0)))</f>
        <v>0</v>
      </c>
      <c r="AM73" s="2140">
        <f>IF(ISERROR(O73*(1-VLOOKUP($A73, 'E1 Categorization'!$A$32:$E$124, 5,0))), O73*0.5, O73*(1-VLOOKUP($A73, 'E1 Categorization'!$A$32:$E$124, 5,0)))</f>
        <v>0</v>
      </c>
      <c r="AN73" s="2140">
        <f>IF(ISERROR(P73*(1-VLOOKUP($A73, 'E1 Categorization'!$A$32:$E$124, 5,0))), P73*0.5, P73*(1-VLOOKUP($A73, 'E1 Categorization'!$A$32:$E$124, 5,0)))</f>
        <v>0</v>
      </c>
      <c r="AO73" s="2140">
        <f>IF(ISERROR(Q73*(1-VLOOKUP($A73, 'E1 Categorization'!$A$32:$E$124, 5,0))), Q73*0.5, Q73*(1-VLOOKUP($A73, 'E1 Categorization'!$A$32:$E$124, 5,0)))</f>
        <v>0</v>
      </c>
      <c r="AP73" s="2140">
        <f>IF(ISERROR(R73*(1-VLOOKUP($A73, 'E1 Categorization'!$A$32:$E$124, 5,0))), R73*0.5, R73*(1-VLOOKUP($A73, 'E1 Categorization'!$A$32:$E$124, 5,0)))</f>
        <v>0</v>
      </c>
      <c r="AQ73" s="2140">
        <f>IF(ISERROR(S73*(1-VLOOKUP($A73, 'E1 Categorization'!$A$32:$E$124, 5,0))), S73*0.5, S73*(1-VLOOKUP($A73, 'E1 Categorization'!$A$32:$E$124, 5,0)))</f>
        <v>0</v>
      </c>
      <c r="AR73" s="2140">
        <f>IF(ISERROR(T73*(1-VLOOKUP($A73, 'E1 Categorization'!$A$32:$E$124, 5,0))), T73*0.5, T73*(1-VLOOKUP($A73, 'E1 Categorization'!$A$32:$E$124, 5,0)))</f>
        <v>0</v>
      </c>
      <c r="AS73" s="2140">
        <f>IF(ISERROR(U73*(1-VLOOKUP($A73, 'E1 Categorization'!$A$32:$E$124, 5,0))), U73*0.5, U73*(1-VLOOKUP($A73, 'E1 Categorization'!$A$32:$E$124, 5,0)))</f>
        <v>0</v>
      </c>
      <c r="AT73" s="2140">
        <f>IF(ISERROR(V73*(1-VLOOKUP($A73, 'E1 Categorization'!$A$32:$E$124, 5,0))), V73*0.5, V73*(1-VLOOKUP($A73, 'E1 Categorization'!$A$32:$E$124, 5,0)))</f>
        <v>0</v>
      </c>
      <c r="AU73" s="2140">
        <f>IF(ISERROR(W73*(1-VLOOKUP($A73, 'E1 Categorization'!$A$32:$E$124, 5,0))), W73*0.5, W73*(1-VLOOKUP($A73, 'E1 Categorization'!$A$32:$E$124, 5,0)))</f>
        <v>0</v>
      </c>
      <c r="AV73" s="2140">
        <f>IF(ISERROR(X73*(1-VLOOKUP($A73, 'E1 Categorization'!$A$32:$E$124, 5,0))), X73*0.5, X73*(1-VLOOKUP($A73, 'E1 Categorization'!$A$32:$E$124, 5,0)))</f>
        <v>0</v>
      </c>
      <c r="AW73" s="1889"/>
      <c r="AX73" s="1889"/>
      <c r="AY73" s="491">
        <f t="shared" si="33"/>
        <v>5017</v>
      </c>
      <c r="AZ73" s="492" t="str">
        <f t="shared" si="34"/>
        <v>Distribution Station Equipment - Operation Supplies and Expenses</v>
      </c>
      <c r="BA73" s="2140">
        <f>IF(ISERROR(E73*(VLOOKUP($A73, 'E1 Categorization'!$A$32:$E$124, 5,0))), E73*0.5, E73*(VLOOKUP($A73, 'E1 Categorization'!$A$32:$E$124, 5,0)))</f>
        <v>0</v>
      </c>
      <c r="BB73" s="2140">
        <f>IF(ISERROR(F73*(VLOOKUP($A73, 'E1 Categorization'!$A$32:$E$124, 5,0))), F73*0.5, F73*(VLOOKUP($A73, 'E1 Categorization'!$A$32:$E$124, 5,0)))</f>
        <v>0</v>
      </c>
      <c r="BC73" s="2140">
        <f>IF(ISERROR(G73*(VLOOKUP($A73, 'E1 Categorization'!$A$32:$E$124, 5,0))), G73*0.5, G73*(VLOOKUP($A73, 'E1 Categorization'!$A$32:$E$124, 5,0)))</f>
        <v>0</v>
      </c>
      <c r="BD73" s="2140">
        <f>IF(ISERROR(H73*(VLOOKUP($A73, 'E1 Categorization'!$A$32:$E$124, 5,0))), H73*0.5, H73*(VLOOKUP($A73, 'E1 Categorization'!$A$32:$E$124, 5,0)))</f>
        <v>0</v>
      </c>
      <c r="BE73" s="2140">
        <f>IF(ISERROR(I73*(VLOOKUP($A73, 'E1 Categorization'!$A$32:$E$124, 5,0))), I73*0.5, I73*(VLOOKUP($A73, 'E1 Categorization'!$A$32:$E$124, 5,0)))</f>
        <v>0</v>
      </c>
      <c r="BF73" s="2140">
        <f>IF(ISERROR(J73*(VLOOKUP($A73, 'E1 Categorization'!$A$32:$E$124, 5,0))), J73*0.5, J73*(VLOOKUP($A73, 'E1 Categorization'!$A$32:$E$124, 5,0)))</f>
        <v>0</v>
      </c>
      <c r="BG73" s="2140">
        <f>IF(ISERROR(K73*(VLOOKUP($A73, 'E1 Categorization'!$A$32:$E$124, 5,0))), K73*0.5, K73*(VLOOKUP($A73, 'E1 Categorization'!$A$32:$E$124, 5,0)))</f>
        <v>0</v>
      </c>
      <c r="BH73" s="2140">
        <f>IF(ISERROR(L73*(VLOOKUP($A73, 'E1 Categorization'!$A$32:$E$124, 5,0))), L73*0.5, L73*(VLOOKUP($A73, 'E1 Categorization'!$A$32:$E$124, 5,0)))</f>
        <v>0</v>
      </c>
      <c r="BI73" s="2140">
        <f>IF(ISERROR(M73*(VLOOKUP($A73, 'E1 Categorization'!$A$32:$E$124, 5,0))), M73*0.5, M73*(VLOOKUP($A73, 'E1 Categorization'!$A$32:$E$124, 5,0)))</f>
        <v>0</v>
      </c>
      <c r="BJ73" s="2140">
        <f>IF(ISERROR(N73*(VLOOKUP($A73, 'E1 Categorization'!$A$32:$E$124, 5,0))), N73*0.5, N73*(VLOOKUP($A73, 'E1 Categorization'!$A$32:$E$124, 5,0)))</f>
        <v>0</v>
      </c>
      <c r="BK73" s="2140">
        <f>IF(ISERROR(O73*(VLOOKUP($A73, 'E1 Categorization'!$A$32:$E$124, 5,0))), O73*0.5, O73*(VLOOKUP($A73, 'E1 Categorization'!$A$32:$E$124, 5,0)))</f>
        <v>0</v>
      </c>
      <c r="BL73" s="2140">
        <f>IF(ISERROR(P73*(VLOOKUP($A73, 'E1 Categorization'!$A$32:$E$124, 5,0))), P73*0.5, P73*(VLOOKUP($A73, 'E1 Categorization'!$A$32:$E$124, 5,0)))</f>
        <v>0</v>
      </c>
      <c r="BM73" s="2140">
        <f>IF(ISERROR(Q73*(VLOOKUP($A73, 'E1 Categorization'!$A$32:$E$124, 5,0))), Q73*0.5, Q73*(VLOOKUP($A73, 'E1 Categorization'!$A$32:$E$124, 5,0)))</f>
        <v>0</v>
      </c>
      <c r="BN73" s="2140">
        <f>IF(ISERROR(R73*(VLOOKUP($A73, 'E1 Categorization'!$A$32:$E$124, 5,0))), R73*0.5, R73*(VLOOKUP($A73, 'E1 Categorization'!$A$32:$E$124, 5,0)))</f>
        <v>0</v>
      </c>
      <c r="BO73" s="2140">
        <f>IF(ISERROR(S73*(VLOOKUP($A73, 'E1 Categorization'!$A$32:$E$124, 5,0))), S73*0.5, S73*(VLOOKUP($A73, 'E1 Categorization'!$A$32:$E$124, 5,0)))</f>
        <v>0</v>
      </c>
      <c r="BP73" s="2140">
        <f>IF(ISERROR(T73*(VLOOKUP($A73, 'E1 Categorization'!$A$32:$E$124, 5,0))), T73*0.5, T73*(VLOOKUP($A73, 'E1 Categorization'!$A$32:$E$124, 5,0)))</f>
        <v>0</v>
      </c>
      <c r="BQ73" s="2140">
        <f>IF(ISERROR(U73*(VLOOKUP($A73, 'E1 Categorization'!$A$32:$E$124, 5,0))), U73*0.5, U73*(VLOOKUP($A73, 'E1 Categorization'!$A$32:$E$124, 5,0)))</f>
        <v>0</v>
      </c>
      <c r="BR73" s="2140">
        <f>IF(ISERROR(V73*(VLOOKUP($A73, 'E1 Categorization'!$A$32:$E$124, 5,0))), V73*0.5, V73*(VLOOKUP($A73, 'E1 Categorization'!$A$32:$E$124, 5,0)))</f>
        <v>0</v>
      </c>
      <c r="BS73" s="2140">
        <f>IF(ISERROR(W73*(VLOOKUP($A73, 'E1 Categorization'!$A$32:$E$124, 5,0))), W73*0.5, W73*(VLOOKUP($A73, 'E1 Categorization'!$A$32:$E$124, 5,0)))</f>
        <v>0</v>
      </c>
      <c r="BT73" s="2140">
        <f>IF(ISERROR(X73*(VLOOKUP($A73, 'E1 Categorization'!$A$32:$E$124, 5,0))), X73*0.5, X73*(VLOOKUP($A73, 'E1 Categorization'!$A$32:$E$124, 5,0)))</f>
        <v>0</v>
      </c>
    </row>
    <row r="74" spans="1:72" s="561" customFormat="1" ht="25.5" x14ac:dyDescent="0.2">
      <c r="A74" s="487">
        <f>'I3 TB Data'!A371:B371</f>
        <v>5020</v>
      </c>
      <c r="B74" s="488" t="str">
        <f>'I3 TB Data'!B371</f>
        <v>Overhead Distribution Lines and Feeders - Operation Labour</v>
      </c>
      <c r="C74" s="489">
        <f>'I3 TB Data'!G371</f>
        <v>0</v>
      </c>
      <c r="D74" s="1857" t="str">
        <f t="shared" si="35"/>
        <v>Yes</v>
      </c>
      <c r="E74" s="1835"/>
      <c r="F74" s="1835"/>
      <c r="G74" s="1835"/>
      <c r="H74" s="1835"/>
      <c r="I74" s="1835"/>
      <c r="J74" s="1835"/>
      <c r="K74" s="1835"/>
      <c r="L74" s="1835"/>
      <c r="M74" s="1835"/>
      <c r="N74" s="1835"/>
      <c r="O74" s="1835"/>
      <c r="P74" s="1835"/>
      <c r="Q74" s="1835"/>
      <c r="R74" s="1835"/>
      <c r="S74" s="1835"/>
      <c r="T74" s="1835"/>
      <c r="U74" s="1835"/>
      <c r="V74" s="1835"/>
      <c r="W74" s="1835"/>
      <c r="X74" s="1835"/>
      <c r="AA74" s="491">
        <f t="shared" si="31"/>
        <v>5020</v>
      </c>
      <c r="AB74" s="492" t="str">
        <f t="shared" si="32"/>
        <v>Overhead Distribution Lines and Feeders - Operation Labour</v>
      </c>
      <c r="AC74" s="2140">
        <f>IF(ISERROR(E74*(1-VLOOKUP($A74, 'E1 Categorization'!$A$32:$E$124, 5,0))), E74*0.5, E74*(1-VLOOKUP($A74, 'E1 Categorization'!$A$32:$E$124, 5,0)))</f>
        <v>0</v>
      </c>
      <c r="AD74" s="2140">
        <f>IF(ISERROR(F74*(1-VLOOKUP($A74, 'E1 Categorization'!$A$32:$E$124, 5,0))), F74*0.5, F74*(1-VLOOKUP($A74, 'E1 Categorization'!$A$32:$E$124, 5,0)))</f>
        <v>0</v>
      </c>
      <c r="AE74" s="2140">
        <f>IF(ISERROR(G74*(1-VLOOKUP($A74, 'E1 Categorization'!$A$32:$E$124, 5,0))), G74*0.5, G74*(1-VLOOKUP($A74, 'E1 Categorization'!$A$32:$E$124, 5,0)))</f>
        <v>0</v>
      </c>
      <c r="AF74" s="2140">
        <f>IF(ISERROR(H74*(1-VLOOKUP($A74, 'E1 Categorization'!$A$32:$E$124, 5,0))), H74*0.5, H74*(1-VLOOKUP($A74, 'E1 Categorization'!$A$32:$E$124, 5,0)))</f>
        <v>0</v>
      </c>
      <c r="AG74" s="2140">
        <f>IF(ISERROR(I74*(1-VLOOKUP($A74, 'E1 Categorization'!$A$32:$E$124, 5,0))), I74*0.5, I74*(1-VLOOKUP($A74, 'E1 Categorization'!$A$32:$E$124, 5,0)))</f>
        <v>0</v>
      </c>
      <c r="AH74" s="2140">
        <f>IF(ISERROR(J74*(1-VLOOKUP($A74, 'E1 Categorization'!$A$32:$E$124, 5,0))), J74*0.5, J74*(1-VLOOKUP($A74, 'E1 Categorization'!$A$32:$E$124, 5,0)))</f>
        <v>0</v>
      </c>
      <c r="AI74" s="2140">
        <f>IF(ISERROR(K74*(1-VLOOKUP($A74, 'E1 Categorization'!$A$32:$E$124, 5,0))), K74*0.5, K74*(1-VLOOKUP($A74, 'E1 Categorization'!$A$32:$E$124, 5,0)))</f>
        <v>0</v>
      </c>
      <c r="AJ74" s="2140">
        <f>IF(ISERROR(L74*(1-VLOOKUP($A74, 'E1 Categorization'!$A$32:$E$124, 5,0))), L74*0.5, L74*(1-VLOOKUP($A74, 'E1 Categorization'!$A$32:$E$124, 5,0)))</f>
        <v>0</v>
      </c>
      <c r="AK74" s="2140">
        <f>IF(ISERROR(M74*(1-VLOOKUP($A74, 'E1 Categorization'!$A$32:$E$124, 5,0))), M74*0.5, M74*(1-VLOOKUP($A74, 'E1 Categorization'!$A$32:$E$124, 5,0)))</f>
        <v>0</v>
      </c>
      <c r="AL74" s="2140">
        <f>IF(ISERROR(N74*(1-VLOOKUP($A74, 'E1 Categorization'!$A$32:$E$124, 5,0))), N74*0.5, N74*(1-VLOOKUP($A74, 'E1 Categorization'!$A$32:$E$124, 5,0)))</f>
        <v>0</v>
      </c>
      <c r="AM74" s="2140">
        <f>IF(ISERROR(O74*(1-VLOOKUP($A74, 'E1 Categorization'!$A$32:$E$124, 5,0))), O74*0.5, O74*(1-VLOOKUP($A74, 'E1 Categorization'!$A$32:$E$124, 5,0)))</f>
        <v>0</v>
      </c>
      <c r="AN74" s="2140">
        <f>IF(ISERROR(P74*(1-VLOOKUP($A74, 'E1 Categorization'!$A$32:$E$124, 5,0))), P74*0.5, P74*(1-VLOOKUP($A74, 'E1 Categorization'!$A$32:$E$124, 5,0)))</f>
        <v>0</v>
      </c>
      <c r="AO74" s="2140">
        <f>IF(ISERROR(Q74*(1-VLOOKUP($A74, 'E1 Categorization'!$A$32:$E$124, 5,0))), Q74*0.5, Q74*(1-VLOOKUP($A74, 'E1 Categorization'!$A$32:$E$124, 5,0)))</f>
        <v>0</v>
      </c>
      <c r="AP74" s="2140">
        <f>IF(ISERROR(R74*(1-VLOOKUP($A74, 'E1 Categorization'!$A$32:$E$124, 5,0))), R74*0.5, R74*(1-VLOOKUP($A74, 'E1 Categorization'!$A$32:$E$124, 5,0)))</f>
        <v>0</v>
      </c>
      <c r="AQ74" s="2140">
        <f>IF(ISERROR(S74*(1-VLOOKUP($A74, 'E1 Categorization'!$A$32:$E$124, 5,0))), S74*0.5, S74*(1-VLOOKUP($A74, 'E1 Categorization'!$A$32:$E$124, 5,0)))</f>
        <v>0</v>
      </c>
      <c r="AR74" s="2140">
        <f>IF(ISERROR(T74*(1-VLOOKUP($A74, 'E1 Categorization'!$A$32:$E$124, 5,0))), T74*0.5, T74*(1-VLOOKUP($A74, 'E1 Categorization'!$A$32:$E$124, 5,0)))</f>
        <v>0</v>
      </c>
      <c r="AS74" s="2140">
        <f>IF(ISERROR(U74*(1-VLOOKUP($A74, 'E1 Categorization'!$A$32:$E$124, 5,0))), U74*0.5, U74*(1-VLOOKUP($A74, 'E1 Categorization'!$A$32:$E$124, 5,0)))</f>
        <v>0</v>
      </c>
      <c r="AT74" s="2140">
        <f>IF(ISERROR(V74*(1-VLOOKUP($A74, 'E1 Categorization'!$A$32:$E$124, 5,0))), V74*0.5, V74*(1-VLOOKUP($A74, 'E1 Categorization'!$A$32:$E$124, 5,0)))</f>
        <v>0</v>
      </c>
      <c r="AU74" s="2140">
        <f>IF(ISERROR(W74*(1-VLOOKUP($A74, 'E1 Categorization'!$A$32:$E$124, 5,0))), W74*0.5, W74*(1-VLOOKUP($A74, 'E1 Categorization'!$A$32:$E$124, 5,0)))</f>
        <v>0</v>
      </c>
      <c r="AV74" s="2140">
        <f>IF(ISERROR(X74*(1-VLOOKUP($A74, 'E1 Categorization'!$A$32:$E$124, 5,0))), X74*0.5, X74*(1-VLOOKUP($A74, 'E1 Categorization'!$A$32:$E$124, 5,0)))</f>
        <v>0</v>
      </c>
      <c r="AW74" s="1889"/>
      <c r="AX74" s="1889"/>
      <c r="AY74" s="491">
        <f t="shared" si="33"/>
        <v>5020</v>
      </c>
      <c r="AZ74" s="492" t="str">
        <f t="shared" si="34"/>
        <v>Overhead Distribution Lines and Feeders - Operation Labour</v>
      </c>
      <c r="BA74" s="2140">
        <f>IF(ISERROR(E74*(VLOOKUP($A74, 'E1 Categorization'!$A$32:$E$124, 5,0))), E74*0.5, E74*(VLOOKUP($A74, 'E1 Categorization'!$A$32:$E$124, 5,0)))</f>
        <v>0</v>
      </c>
      <c r="BB74" s="2140">
        <f>IF(ISERROR(F74*(VLOOKUP($A74, 'E1 Categorization'!$A$32:$E$124, 5,0))), F74*0.5, F74*(VLOOKUP($A74, 'E1 Categorization'!$A$32:$E$124, 5,0)))</f>
        <v>0</v>
      </c>
      <c r="BC74" s="2140">
        <f>IF(ISERROR(G74*(VLOOKUP($A74, 'E1 Categorization'!$A$32:$E$124, 5,0))), G74*0.5, G74*(VLOOKUP($A74, 'E1 Categorization'!$A$32:$E$124, 5,0)))</f>
        <v>0</v>
      </c>
      <c r="BD74" s="2140">
        <f>IF(ISERROR(H74*(VLOOKUP($A74, 'E1 Categorization'!$A$32:$E$124, 5,0))), H74*0.5, H74*(VLOOKUP($A74, 'E1 Categorization'!$A$32:$E$124, 5,0)))</f>
        <v>0</v>
      </c>
      <c r="BE74" s="2140">
        <f>IF(ISERROR(I74*(VLOOKUP($A74, 'E1 Categorization'!$A$32:$E$124, 5,0))), I74*0.5, I74*(VLOOKUP($A74, 'E1 Categorization'!$A$32:$E$124, 5,0)))</f>
        <v>0</v>
      </c>
      <c r="BF74" s="2140">
        <f>IF(ISERROR(J74*(VLOOKUP($A74, 'E1 Categorization'!$A$32:$E$124, 5,0))), J74*0.5, J74*(VLOOKUP($A74, 'E1 Categorization'!$A$32:$E$124, 5,0)))</f>
        <v>0</v>
      </c>
      <c r="BG74" s="2140">
        <f>IF(ISERROR(K74*(VLOOKUP($A74, 'E1 Categorization'!$A$32:$E$124, 5,0))), K74*0.5, K74*(VLOOKUP($A74, 'E1 Categorization'!$A$32:$E$124, 5,0)))</f>
        <v>0</v>
      </c>
      <c r="BH74" s="2140">
        <f>IF(ISERROR(L74*(VLOOKUP($A74, 'E1 Categorization'!$A$32:$E$124, 5,0))), L74*0.5, L74*(VLOOKUP($A74, 'E1 Categorization'!$A$32:$E$124, 5,0)))</f>
        <v>0</v>
      </c>
      <c r="BI74" s="2140">
        <f>IF(ISERROR(M74*(VLOOKUP($A74, 'E1 Categorization'!$A$32:$E$124, 5,0))), M74*0.5, M74*(VLOOKUP($A74, 'E1 Categorization'!$A$32:$E$124, 5,0)))</f>
        <v>0</v>
      </c>
      <c r="BJ74" s="2140">
        <f>IF(ISERROR(N74*(VLOOKUP($A74, 'E1 Categorization'!$A$32:$E$124, 5,0))), N74*0.5, N74*(VLOOKUP($A74, 'E1 Categorization'!$A$32:$E$124, 5,0)))</f>
        <v>0</v>
      </c>
      <c r="BK74" s="2140">
        <f>IF(ISERROR(O74*(VLOOKUP($A74, 'E1 Categorization'!$A$32:$E$124, 5,0))), O74*0.5, O74*(VLOOKUP($A74, 'E1 Categorization'!$A$32:$E$124, 5,0)))</f>
        <v>0</v>
      </c>
      <c r="BL74" s="2140">
        <f>IF(ISERROR(P74*(VLOOKUP($A74, 'E1 Categorization'!$A$32:$E$124, 5,0))), P74*0.5, P74*(VLOOKUP($A74, 'E1 Categorization'!$A$32:$E$124, 5,0)))</f>
        <v>0</v>
      </c>
      <c r="BM74" s="2140">
        <f>IF(ISERROR(Q74*(VLOOKUP($A74, 'E1 Categorization'!$A$32:$E$124, 5,0))), Q74*0.5, Q74*(VLOOKUP($A74, 'E1 Categorization'!$A$32:$E$124, 5,0)))</f>
        <v>0</v>
      </c>
      <c r="BN74" s="2140">
        <f>IF(ISERROR(R74*(VLOOKUP($A74, 'E1 Categorization'!$A$32:$E$124, 5,0))), R74*0.5, R74*(VLOOKUP($A74, 'E1 Categorization'!$A$32:$E$124, 5,0)))</f>
        <v>0</v>
      </c>
      <c r="BO74" s="2140">
        <f>IF(ISERROR(S74*(VLOOKUP($A74, 'E1 Categorization'!$A$32:$E$124, 5,0))), S74*0.5, S74*(VLOOKUP($A74, 'E1 Categorization'!$A$32:$E$124, 5,0)))</f>
        <v>0</v>
      </c>
      <c r="BP74" s="2140">
        <f>IF(ISERROR(T74*(VLOOKUP($A74, 'E1 Categorization'!$A$32:$E$124, 5,0))), T74*0.5, T74*(VLOOKUP($A74, 'E1 Categorization'!$A$32:$E$124, 5,0)))</f>
        <v>0</v>
      </c>
      <c r="BQ74" s="2140">
        <f>IF(ISERROR(U74*(VLOOKUP($A74, 'E1 Categorization'!$A$32:$E$124, 5,0))), U74*0.5, U74*(VLOOKUP($A74, 'E1 Categorization'!$A$32:$E$124, 5,0)))</f>
        <v>0</v>
      </c>
      <c r="BR74" s="2140">
        <f>IF(ISERROR(V74*(VLOOKUP($A74, 'E1 Categorization'!$A$32:$E$124, 5,0))), V74*0.5, V74*(VLOOKUP($A74, 'E1 Categorization'!$A$32:$E$124, 5,0)))</f>
        <v>0</v>
      </c>
      <c r="BS74" s="2140">
        <f>IF(ISERROR(W74*(VLOOKUP($A74, 'E1 Categorization'!$A$32:$E$124, 5,0))), W74*0.5, W74*(VLOOKUP($A74, 'E1 Categorization'!$A$32:$E$124, 5,0)))</f>
        <v>0</v>
      </c>
      <c r="BT74" s="2140">
        <f>IF(ISERROR(X74*(VLOOKUP($A74, 'E1 Categorization'!$A$32:$E$124, 5,0))), X74*0.5, X74*(VLOOKUP($A74, 'E1 Categorization'!$A$32:$E$124, 5,0)))</f>
        <v>0</v>
      </c>
    </row>
    <row r="75" spans="1:72" s="561" customFormat="1" ht="38.25" x14ac:dyDescent="0.2">
      <c r="A75" s="487">
        <f>'I3 TB Data'!A372:B372</f>
        <v>5025</v>
      </c>
      <c r="B75" s="488" t="str">
        <f>'I3 TB Data'!B372</f>
        <v>Overhead Distribution Lines &amp; Feeders - Operation Supplies and Expenses</v>
      </c>
      <c r="C75" s="489">
        <f>'I3 TB Data'!G372</f>
        <v>0</v>
      </c>
      <c r="D75" s="1857" t="str">
        <f t="shared" si="35"/>
        <v>Yes</v>
      </c>
      <c r="E75" s="1835"/>
      <c r="F75" s="1835"/>
      <c r="G75" s="1835"/>
      <c r="H75" s="1835"/>
      <c r="I75" s="1835"/>
      <c r="J75" s="1835"/>
      <c r="K75" s="1835"/>
      <c r="L75" s="1835"/>
      <c r="M75" s="1835"/>
      <c r="N75" s="1835"/>
      <c r="O75" s="1835"/>
      <c r="P75" s="1835"/>
      <c r="Q75" s="1835"/>
      <c r="R75" s="1835"/>
      <c r="S75" s="1835"/>
      <c r="T75" s="1835"/>
      <c r="U75" s="1835"/>
      <c r="V75" s="1835"/>
      <c r="W75" s="1835"/>
      <c r="X75" s="1835"/>
      <c r="AA75" s="491">
        <f t="shared" si="31"/>
        <v>5025</v>
      </c>
      <c r="AB75" s="492" t="str">
        <f t="shared" si="32"/>
        <v>Overhead Distribution Lines &amp; Feeders - Operation Supplies and Expenses</v>
      </c>
      <c r="AC75" s="2140">
        <f>IF(ISERROR(E75*(1-VLOOKUP($A75, 'E1 Categorization'!$A$32:$E$124, 5,0))), E75*0.5, E75*(1-VLOOKUP($A75, 'E1 Categorization'!$A$32:$E$124, 5,0)))</f>
        <v>0</v>
      </c>
      <c r="AD75" s="2140">
        <f>IF(ISERROR(F75*(1-VLOOKUP($A75, 'E1 Categorization'!$A$32:$E$124, 5,0))), F75*0.5, F75*(1-VLOOKUP($A75, 'E1 Categorization'!$A$32:$E$124, 5,0)))</f>
        <v>0</v>
      </c>
      <c r="AE75" s="2140">
        <f>IF(ISERROR(G75*(1-VLOOKUP($A75, 'E1 Categorization'!$A$32:$E$124, 5,0))), G75*0.5, G75*(1-VLOOKUP($A75, 'E1 Categorization'!$A$32:$E$124, 5,0)))</f>
        <v>0</v>
      </c>
      <c r="AF75" s="2140">
        <f>IF(ISERROR(H75*(1-VLOOKUP($A75, 'E1 Categorization'!$A$32:$E$124, 5,0))), H75*0.5, H75*(1-VLOOKUP($A75, 'E1 Categorization'!$A$32:$E$124, 5,0)))</f>
        <v>0</v>
      </c>
      <c r="AG75" s="2140">
        <f>IF(ISERROR(I75*(1-VLOOKUP($A75, 'E1 Categorization'!$A$32:$E$124, 5,0))), I75*0.5, I75*(1-VLOOKUP($A75, 'E1 Categorization'!$A$32:$E$124, 5,0)))</f>
        <v>0</v>
      </c>
      <c r="AH75" s="2140">
        <f>IF(ISERROR(J75*(1-VLOOKUP($A75, 'E1 Categorization'!$A$32:$E$124, 5,0))), J75*0.5, J75*(1-VLOOKUP($A75, 'E1 Categorization'!$A$32:$E$124, 5,0)))</f>
        <v>0</v>
      </c>
      <c r="AI75" s="2140">
        <f>IF(ISERROR(K75*(1-VLOOKUP($A75, 'E1 Categorization'!$A$32:$E$124, 5,0))), K75*0.5, K75*(1-VLOOKUP($A75, 'E1 Categorization'!$A$32:$E$124, 5,0)))</f>
        <v>0</v>
      </c>
      <c r="AJ75" s="2140">
        <f>IF(ISERROR(L75*(1-VLOOKUP($A75, 'E1 Categorization'!$A$32:$E$124, 5,0))), L75*0.5, L75*(1-VLOOKUP($A75, 'E1 Categorization'!$A$32:$E$124, 5,0)))</f>
        <v>0</v>
      </c>
      <c r="AK75" s="2140">
        <f>IF(ISERROR(M75*(1-VLOOKUP($A75, 'E1 Categorization'!$A$32:$E$124, 5,0))), M75*0.5, M75*(1-VLOOKUP($A75, 'E1 Categorization'!$A$32:$E$124, 5,0)))</f>
        <v>0</v>
      </c>
      <c r="AL75" s="2140">
        <f>IF(ISERROR(N75*(1-VLOOKUP($A75, 'E1 Categorization'!$A$32:$E$124, 5,0))), N75*0.5, N75*(1-VLOOKUP($A75, 'E1 Categorization'!$A$32:$E$124, 5,0)))</f>
        <v>0</v>
      </c>
      <c r="AM75" s="2140">
        <f>IF(ISERROR(O75*(1-VLOOKUP($A75, 'E1 Categorization'!$A$32:$E$124, 5,0))), O75*0.5, O75*(1-VLOOKUP($A75, 'E1 Categorization'!$A$32:$E$124, 5,0)))</f>
        <v>0</v>
      </c>
      <c r="AN75" s="2140">
        <f>IF(ISERROR(P75*(1-VLOOKUP($A75, 'E1 Categorization'!$A$32:$E$124, 5,0))), P75*0.5, P75*(1-VLOOKUP($A75, 'E1 Categorization'!$A$32:$E$124, 5,0)))</f>
        <v>0</v>
      </c>
      <c r="AO75" s="2140">
        <f>IF(ISERROR(Q75*(1-VLOOKUP($A75, 'E1 Categorization'!$A$32:$E$124, 5,0))), Q75*0.5, Q75*(1-VLOOKUP($A75, 'E1 Categorization'!$A$32:$E$124, 5,0)))</f>
        <v>0</v>
      </c>
      <c r="AP75" s="2140">
        <f>IF(ISERROR(R75*(1-VLOOKUP($A75, 'E1 Categorization'!$A$32:$E$124, 5,0))), R75*0.5, R75*(1-VLOOKUP($A75, 'E1 Categorization'!$A$32:$E$124, 5,0)))</f>
        <v>0</v>
      </c>
      <c r="AQ75" s="2140">
        <f>IF(ISERROR(S75*(1-VLOOKUP($A75, 'E1 Categorization'!$A$32:$E$124, 5,0))), S75*0.5, S75*(1-VLOOKUP($A75, 'E1 Categorization'!$A$32:$E$124, 5,0)))</f>
        <v>0</v>
      </c>
      <c r="AR75" s="2140">
        <f>IF(ISERROR(T75*(1-VLOOKUP($A75, 'E1 Categorization'!$A$32:$E$124, 5,0))), T75*0.5, T75*(1-VLOOKUP($A75, 'E1 Categorization'!$A$32:$E$124, 5,0)))</f>
        <v>0</v>
      </c>
      <c r="AS75" s="2140">
        <f>IF(ISERROR(U75*(1-VLOOKUP($A75, 'E1 Categorization'!$A$32:$E$124, 5,0))), U75*0.5, U75*(1-VLOOKUP($A75, 'E1 Categorization'!$A$32:$E$124, 5,0)))</f>
        <v>0</v>
      </c>
      <c r="AT75" s="2140">
        <f>IF(ISERROR(V75*(1-VLOOKUP($A75, 'E1 Categorization'!$A$32:$E$124, 5,0))), V75*0.5, V75*(1-VLOOKUP($A75, 'E1 Categorization'!$A$32:$E$124, 5,0)))</f>
        <v>0</v>
      </c>
      <c r="AU75" s="2140">
        <f>IF(ISERROR(W75*(1-VLOOKUP($A75, 'E1 Categorization'!$A$32:$E$124, 5,0))), W75*0.5, W75*(1-VLOOKUP($A75, 'E1 Categorization'!$A$32:$E$124, 5,0)))</f>
        <v>0</v>
      </c>
      <c r="AV75" s="2140">
        <f>IF(ISERROR(X75*(1-VLOOKUP($A75, 'E1 Categorization'!$A$32:$E$124, 5,0))), X75*0.5, X75*(1-VLOOKUP($A75, 'E1 Categorization'!$A$32:$E$124, 5,0)))</f>
        <v>0</v>
      </c>
      <c r="AW75" s="1889"/>
      <c r="AX75" s="1889"/>
      <c r="AY75" s="491">
        <f t="shared" si="33"/>
        <v>5025</v>
      </c>
      <c r="AZ75" s="492" t="str">
        <f t="shared" si="34"/>
        <v>Overhead Distribution Lines &amp; Feeders - Operation Supplies and Expenses</v>
      </c>
      <c r="BA75" s="2140">
        <f>IF(ISERROR(E75*(VLOOKUP($A75, 'E1 Categorization'!$A$32:$E$124, 5,0))), E75*0.5, E75*(VLOOKUP($A75, 'E1 Categorization'!$A$32:$E$124, 5,0)))</f>
        <v>0</v>
      </c>
      <c r="BB75" s="2140">
        <f>IF(ISERROR(F75*(VLOOKUP($A75, 'E1 Categorization'!$A$32:$E$124, 5,0))), F75*0.5, F75*(VLOOKUP($A75, 'E1 Categorization'!$A$32:$E$124, 5,0)))</f>
        <v>0</v>
      </c>
      <c r="BC75" s="2140">
        <f>IF(ISERROR(G75*(VLOOKUP($A75, 'E1 Categorization'!$A$32:$E$124, 5,0))), G75*0.5, G75*(VLOOKUP($A75, 'E1 Categorization'!$A$32:$E$124, 5,0)))</f>
        <v>0</v>
      </c>
      <c r="BD75" s="2140">
        <f>IF(ISERROR(H75*(VLOOKUP($A75, 'E1 Categorization'!$A$32:$E$124, 5,0))), H75*0.5, H75*(VLOOKUP($A75, 'E1 Categorization'!$A$32:$E$124, 5,0)))</f>
        <v>0</v>
      </c>
      <c r="BE75" s="2140">
        <f>IF(ISERROR(I75*(VLOOKUP($A75, 'E1 Categorization'!$A$32:$E$124, 5,0))), I75*0.5, I75*(VLOOKUP($A75, 'E1 Categorization'!$A$32:$E$124, 5,0)))</f>
        <v>0</v>
      </c>
      <c r="BF75" s="2140">
        <f>IF(ISERROR(J75*(VLOOKUP($A75, 'E1 Categorization'!$A$32:$E$124, 5,0))), J75*0.5, J75*(VLOOKUP($A75, 'E1 Categorization'!$A$32:$E$124, 5,0)))</f>
        <v>0</v>
      </c>
      <c r="BG75" s="2140">
        <f>IF(ISERROR(K75*(VLOOKUP($A75, 'E1 Categorization'!$A$32:$E$124, 5,0))), K75*0.5, K75*(VLOOKUP($A75, 'E1 Categorization'!$A$32:$E$124, 5,0)))</f>
        <v>0</v>
      </c>
      <c r="BH75" s="2140">
        <f>IF(ISERROR(L75*(VLOOKUP($A75, 'E1 Categorization'!$A$32:$E$124, 5,0))), L75*0.5, L75*(VLOOKUP($A75, 'E1 Categorization'!$A$32:$E$124, 5,0)))</f>
        <v>0</v>
      </c>
      <c r="BI75" s="2140">
        <f>IF(ISERROR(M75*(VLOOKUP($A75, 'E1 Categorization'!$A$32:$E$124, 5,0))), M75*0.5, M75*(VLOOKUP($A75, 'E1 Categorization'!$A$32:$E$124, 5,0)))</f>
        <v>0</v>
      </c>
      <c r="BJ75" s="2140">
        <f>IF(ISERROR(N75*(VLOOKUP($A75, 'E1 Categorization'!$A$32:$E$124, 5,0))), N75*0.5, N75*(VLOOKUP($A75, 'E1 Categorization'!$A$32:$E$124, 5,0)))</f>
        <v>0</v>
      </c>
      <c r="BK75" s="2140">
        <f>IF(ISERROR(O75*(VLOOKUP($A75, 'E1 Categorization'!$A$32:$E$124, 5,0))), O75*0.5, O75*(VLOOKUP($A75, 'E1 Categorization'!$A$32:$E$124, 5,0)))</f>
        <v>0</v>
      </c>
      <c r="BL75" s="2140">
        <f>IF(ISERROR(P75*(VLOOKUP($A75, 'E1 Categorization'!$A$32:$E$124, 5,0))), P75*0.5, P75*(VLOOKUP($A75, 'E1 Categorization'!$A$32:$E$124, 5,0)))</f>
        <v>0</v>
      </c>
      <c r="BM75" s="2140">
        <f>IF(ISERROR(Q75*(VLOOKUP($A75, 'E1 Categorization'!$A$32:$E$124, 5,0))), Q75*0.5, Q75*(VLOOKUP($A75, 'E1 Categorization'!$A$32:$E$124, 5,0)))</f>
        <v>0</v>
      </c>
      <c r="BN75" s="2140">
        <f>IF(ISERROR(R75*(VLOOKUP($A75, 'E1 Categorization'!$A$32:$E$124, 5,0))), R75*0.5, R75*(VLOOKUP($A75, 'E1 Categorization'!$A$32:$E$124, 5,0)))</f>
        <v>0</v>
      </c>
      <c r="BO75" s="2140">
        <f>IF(ISERROR(S75*(VLOOKUP($A75, 'E1 Categorization'!$A$32:$E$124, 5,0))), S75*0.5, S75*(VLOOKUP($A75, 'E1 Categorization'!$A$32:$E$124, 5,0)))</f>
        <v>0</v>
      </c>
      <c r="BP75" s="2140">
        <f>IF(ISERROR(T75*(VLOOKUP($A75, 'E1 Categorization'!$A$32:$E$124, 5,0))), T75*0.5, T75*(VLOOKUP($A75, 'E1 Categorization'!$A$32:$E$124, 5,0)))</f>
        <v>0</v>
      </c>
      <c r="BQ75" s="2140">
        <f>IF(ISERROR(U75*(VLOOKUP($A75, 'E1 Categorization'!$A$32:$E$124, 5,0))), U75*0.5, U75*(VLOOKUP($A75, 'E1 Categorization'!$A$32:$E$124, 5,0)))</f>
        <v>0</v>
      </c>
      <c r="BR75" s="2140">
        <f>IF(ISERROR(V75*(VLOOKUP($A75, 'E1 Categorization'!$A$32:$E$124, 5,0))), V75*0.5, V75*(VLOOKUP($A75, 'E1 Categorization'!$A$32:$E$124, 5,0)))</f>
        <v>0</v>
      </c>
      <c r="BS75" s="2140">
        <f>IF(ISERROR(W75*(VLOOKUP($A75, 'E1 Categorization'!$A$32:$E$124, 5,0))), W75*0.5, W75*(VLOOKUP($A75, 'E1 Categorization'!$A$32:$E$124, 5,0)))</f>
        <v>0</v>
      </c>
      <c r="BT75" s="2140">
        <f>IF(ISERROR(X75*(VLOOKUP($A75, 'E1 Categorization'!$A$32:$E$124, 5,0))), X75*0.5, X75*(VLOOKUP($A75, 'E1 Categorization'!$A$32:$E$124, 5,0)))</f>
        <v>0</v>
      </c>
    </row>
    <row r="76" spans="1:72" s="561" customFormat="1" ht="25.5" x14ac:dyDescent="0.2">
      <c r="A76" s="487">
        <f>'I3 TB Data'!A373:B373</f>
        <v>5030</v>
      </c>
      <c r="B76" s="488" t="str">
        <f>'I3 TB Data'!B373</f>
        <v>Overhead Subtransmission Feeders - Operation</v>
      </c>
      <c r="C76" s="489">
        <f>'I3 TB Data'!G373</f>
        <v>0</v>
      </c>
      <c r="D76" s="1857" t="str">
        <f t="shared" si="35"/>
        <v>Yes</v>
      </c>
      <c r="E76" s="1835"/>
      <c r="F76" s="1835"/>
      <c r="G76" s="1835"/>
      <c r="H76" s="1835"/>
      <c r="I76" s="1835"/>
      <c r="J76" s="1835"/>
      <c r="K76" s="1835"/>
      <c r="L76" s="1835"/>
      <c r="M76" s="1835"/>
      <c r="N76" s="1835"/>
      <c r="O76" s="1835"/>
      <c r="P76" s="1835"/>
      <c r="Q76" s="1835"/>
      <c r="R76" s="1835"/>
      <c r="S76" s="1835"/>
      <c r="T76" s="1835"/>
      <c r="U76" s="1835"/>
      <c r="V76" s="1835"/>
      <c r="W76" s="1835"/>
      <c r="X76" s="1835"/>
      <c r="AA76" s="491">
        <f t="shared" si="31"/>
        <v>5030</v>
      </c>
      <c r="AB76" s="492" t="str">
        <f t="shared" si="32"/>
        <v>Overhead Subtransmission Feeders - Operation</v>
      </c>
      <c r="AC76" s="2140">
        <f>IF(ISERROR(E76*(1-VLOOKUP($A76, 'E1 Categorization'!$A$32:$E$124, 5,0))), E76*0.5, E76*(1-VLOOKUP($A76, 'E1 Categorization'!$A$32:$E$124, 5,0)))</f>
        <v>0</v>
      </c>
      <c r="AD76" s="2140">
        <f>IF(ISERROR(F76*(1-VLOOKUP($A76, 'E1 Categorization'!$A$32:$E$124, 5,0))), F76*0.5, F76*(1-VLOOKUP($A76, 'E1 Categorization'!$A$32:$E$124, 5,0)))</f>
        <v>0</v>
      </c>
      <c r="AE76" s="2140">
        <f>IF(ISERROR(G76*(1-VLOOKUP($A76, 'E1 Categorization'!$A$32:$E$124, 5,0))), G76*0.5, G76*(1-VLOOKUP($A76, 'E1 Categorization'!$A$32:$E$124, 5,0)))</f>
        <v>0</v>
      </c>
      <c r="AF76" s="2140">
        <f>IF(ISERROR(H76*(1-VLOOKUP($A76, 'E1 Categorization'!$A$32:$E$124, 5,0))), H76*0.5, H76*(1-VLOOKUP($A76, 'E1 Categorization'!$A$32:$E$124, 5,0)))</f>
        <v>0</v>
      </c>
      <c r="AG76" s="2140">
        <f>IF(ISERROR(I76*(1-VLOOKUP($A76, 'E1 Categorization'!$A$32:$E$124, 5,0))), I76*0.5, I76*(1-VLOOKUP($A76, 'E1 Categorization'!$A$32:$E$124, 5,0)))</f>
        <v>0</v>
      </c>
      <c r="AH76" s="2140">
        <f>IF(ISERROR(J76*(1-VLOOKUP($A76, 'E1 Categorization'!$A$32:$E$124, 5,0))), J76*0.5, J76*(1-VLOOKUP($A76, 'E1 Categorization'!$A$32:$E$124, 5,0)))</f>
        <v>0</v>
      </c>
      <c r="AI76" s="2140">
        <f>IF(ISERROR(K76*(1-VLOOKUP($A76, 'E1 Categorization'!$A$32:$E$124, 5,0))), K76*0.5, K76*(1-VLOOKUP($A76, 'E1 Categorization'!$A$32:$E$124, 5,0)))</f>
        <v>0</v>
      </c>
      <c r="AJ76" s="2140">
        <f>IF(ISERROR(L76*(1-VLOOKUP($A76, 'E1 Categorization'!$A$32:$E$124, 5,0))), L76*0.5, L76*(1-VLOOKUP($A76, 'E1 Categorization'!$A$32:$E$124, 5,0)))</f>
        <v>0</v>
      </c>
      <c r="AK76" s="2140">
        <f>IF(ISERROR(M76*(1-VLOOKUP($A76, 'E1 Categorization'!$A$32:$E$124, 5,0))), M76*0.5, M76*(1-VLOOKUP($A76, 'E1 Categorization'!$A$32:$E$124, 5,0)))</f>
        <v>0</v>
      </c>
      <c r="AL76" s="2140">
        <f>IF(ISERROR(N76*(1-VLOOKUP($A76, 'E1 Categorization'!$A$32:$E$124, 5,0))), N76*0.5, N76*(1-VLOOKUP($A76, 'E1 Categorization'!$A$32:$E$124, 5,0)))</f>
        <v>0</v>
      </c>
      <c r="AM76" s="2140">
        <f>IF(ISERROR(O76*(1-VLOOKUP($A76, 'E1 Categorization'!$A$32:$E$124, 5,0))), O76*0.5, O76*(1-VLOOKUP($A76, 'E1 Categorization'!$A$32:$E$124, 5,0)))</f>
        <v>0</v>
      </c>
      <c r="AN76" s="2140">
        <f>IF(ISERROR(P76*(1-VLOOKUP($A76, 'E1 Categorization'!$A$32:$E$124, 5,0))), P76*0.5, P76*(1-VLOOKUP($A76, 'E1 Categorization'!$A$32:$E$124, 5,0)))</f>
        <v>0</v>
      </c>
      <c r="AO76" s="2140">
        <f>IF(ISERROR(Q76*(1-VLOOKUP($A76, 'E1 Categorization'!$A$32:$E$124, 5,0))), Q76*0.5, Q76*(1-VLOOKUP($A76, 'E1 Categorization'!$A$32:$E$124, 5,0)))</f>
        <v>0</v>
      </c>
      <c r="AP76" s="2140">
        <f>IF(ISERROR(R76*(1-VLOOKUP($A76, 'E1 Categorization'!$A$32:$E$124, 5,0))), R76*0.5, R76*(1-VLOOKUP($A76, 'E1 Categorization'!$A$32:$E$124, 5,0)))</f>
        <v>0</v>
      </c>
      <c r="AQ76" s="2140">
        <f>IF(ISERROR(S76*(1-VLOOKUP($A76, 'E1 Categorization'!$A$32:$E$124, 5,0))), S76*0.5, S76*(1-VLOOKUP($A76, 'E1 Categorization'!$A$32:$E$124, 5,0)))</f>
        <v>0</v>
      </c>
      <c r="AR76" s="2140">
        <f>IF(ISERROR(T76*(1-VLOOKUP($A76, 'E1 Categorization'!$A$32:$E$124, 5,0))), T76*0.5, T76*(1-VLOOKUP($A76, 'E1 Categorization'!$A$32:$E$124, 5,0)))</f>
        <v>0</v>
      </c>
      <c r="AS76" s="2140">
        <f>IF(ISERROR(U76*(1-VLOOKUP($A76, 'E1 Categorization'!$A$32:$E$124, 5,0))), U76*0.5, U76*(1-VLOOKUP($A76, 'E1 Categorization'!$A$32:$E$124, 5,0)))</f>
        <v>0</v>
      </c>
      <c r="AT76" s="2140">
        <f>IF(ISERROR(V76*(1-VLOOKUP($A76, 'E1 Categorization'!$A$32:$E$124, 5,0))), V76*0.5, V76*(1-VLOOKUP($A76, 'E1 Categorization'!$A$32:$E$124, 5,0)))</f>
        <v>0</v>
      </c>
      <c r="AU76" s="2140">
        <f>IF(ISERROR(W76*(1-VLOOKUP($A76, 'E1 Categorization'!$A$32:$E$124, 5,0))), W76*0.5, W76*(1-VLOOKUP($A76, 'E1 Categorization'!$A$32:$E$124, 5,0)))</f>
        <v>0</v>
      </c>
      <c r="AV76" s="2140">
        <f>IF(ISERROR(X76*(1-VLOOKUP($A76, 'E1 Categorization'!$A$32:$E$124, 5,0))), X76*0.5, X76*(1-VLOOKUP($A76, 'E1 Categorization'!$A$32:$E$124, 5,0)))</f>
        <v>0</v>
      </c>
      <c r="AW76" s="1889"/>
      <c r="AX76" s="1889"/>
      <c r="AY76" s="491">
        <f t="shared" si="33"/>
        <v>5030</v>
      </c>
      <c r="AZ76" s="492" t="str">
        <f t="shared" si="34"/>
        <v>Overhead Subtransmission Feeders - Operation</v>
      </c>
      <c r="BA76" s="2140">
        <f>IF(ISERROR(E76*(VLOOKUP($A76, 'E1 Categorization'!$A$32:$E$124, 5,0))), E76*0.5, E76*(VLOOKUP($A76, 'E1 Categorization'!$A$32:$E$124, 5,0)))</f>
        <v>0</v>
      </c>
      <c r="BB76" s="2140">
        <f>IF(ISERROR(F76*(VLOOKUP($A76, 'E1 Categorization'!$A$32:$E$124, 5,0))), F76*0.5, F76*(VLOOKUP($A76, 'E1 Categorization'!$A$32:$E$124, 5,0)))</f>
        <v>0</v>
      </c>
      <c r="BC76" s="2140">
        <f>IF(ISERROR(G76*(VLOOKUP($A76, 'E1 Categorization'!$A$32:$E$124, 5,0))), G76*0.5, G76*(VLOOKUP($A76, 'E1 Categorization'!$A$32:$E$124, 5,0)))</f>
        <v>0</v>
      </c>
      <c r="BD76" s="2140">
        <f>IF(ISERROR(H76*(VLOOKUP($A76, 'E1 Categorization'!$A$32:$E$124, 5,0))), H76*0.5, H76*(VLOOKUP($A76, 'E1 Categorization'!$A$32:$E$124, 5,0)))</f>
        <v>0</v>
      </c>
      <c r="BE76" s="2140">
        <f>IF(ISERROR(I76*(VLOOKUP($A76, 'E1 Categorization'!$A$32:$E$124, 5,0))), I76*0.5, I76*(VLOOKUP($A76, 'E1 Categorization'!$A$32:$E$124, 5,0)))</f>
        <v>0</v>
      </c>
      <c r="BF76" s="2140">
        <f>IF(ISERROR(J76*(VLOOKUP($A76, 'E1 Categorization'!$A$32:$E$124, 5,0))), J76*0.5, J76*(VLOOKUP($A76, 'E1 Categorization'!$A$32:$E$124, 5,0)))</f>
        <v>0</v>
      </c>
      <c r="BG76" s="2140">
        <f>IF(ISERROR(K76*(VLOOKUP($A76, 'E1 Categorization'!$A$32:$E$124, 5,0))), K76*0.5, K76*(VLOOKUP($A76, 'E1 Categorization'!$A$32:$E$124, 5,0)))</f>
        <v>0</v>
      </c>
      <c r="BH76" s="2140">
        <f>IF(ISERROR(L76*(VLOOKUP($A76, 'E1 Categorization'!$A$32:$E$124, 5,0))), L76*0.5, L76*(VLOOKUP($A76, 'E1 Categorization'!$A$32:$E$124, 5,0)))</f>
        <v>0</v>
      </c>
      <c r="BI76" s="2140">
        <f>IF(ISERROR(M76*(VLOOKUP($A76, 'E1 Categorization'!$A$32:$E$124, 5,0))), M76*0.5, M76*(VLOOKUP($A76, 'E1 Categorization'!$A$32:$E$124, 5,0)))</f>
        <v>0</v>
      </c>
      <c r="BJ76" s="2140">
        <f>IF(ISERROR(N76*(VLOOKUP($A76, 'E1 Categorization'!$A$32:$E$124, 5,0))), N76*0.5, N76*(VLOOKUP($A76, 'E1 Categorization'!$A$32:$E$124, 5,0)))</f>
        <v>0</v>
      </c>
      <c r="BK76" s="2140">
        <f>IF(ISERROR(O76*(VLOOKUP($A76, 'E1 Categorization'!$A$32:$E$124, 5,0))), O76*0.5, O76*(VLOOKUP($A76, 'E1 Categorization'!$A$32:$E$124, 5,0)))</f>
        <v>0</v>
      </c>
      <c r="BL76" s="2140">
        <f>IF(ISERROR(P76*(VLOOKUP($A76, 'E1 Categorization'!$A$32:$E$124, 5,0))), P76*0.5, P76*(VLOOKUP($A76, 'E1 Categorization'!$A$32:$E$124, 5,0)))</f>
        <v>0</v>
      </c>
      <c r="BM76" s="2140">
        <f>IF(ISERROR(Q76*(VLOOKUP($A76, 'E1 Categorization'!$A$32:$E$124, 5,0))), Q76*0.5, Q76*(VLOOKUP($A76, 'E1 Categorization'!$A$32:$E$124, 5,0)))</f>
        <v>0</v>
      </c>
      <c r="BN76" s="2140">
        <f>IF(ISERROR(R76*(VLOOKUP($A76, 'E1 Categorization'!$A$32:$E$124, 5,0))), R76*0.5, R76*(VLOOKUP($A76, 'E1 Categorization'!$A$32:$E$124, 5,0)))</f>
        <v>0</v>
      </c>
      <c r="BO76" s="2140">
        <f>IF(ISERROR(S76*(VLOOKUP($A76, 'E1 Categorization'!$A$32:$E$124, 5,0))), S76*0.5, S76*(VLOOKUP($A76, 'E1 Categorization'!$A$32:$E$124, 5,0)))</f>
        <v>0</v>
      </c>
      <c r="BP76" s="2140">
        <f>IF(ISERROR(T76*(VLOOKUP($A76, 'E1 Categorization'!$A$32:$E$124, 5,0))), T76*0.5, T76*(VLOOKUP($A76, 'E1 Categorization'!$A$32:$E$124, 5,0)))</f>
        <v>0</v>
      </c>
      <c r="BQ76" s="2140">
        <f>IF(ISERROR(U76*(VLOOKUP($A76, 'E1 Categorization'!$A$32:$E$124, 5,0))), U76*0.5, U76*(VLOOKUP($A76, 'E1 Categorization'!$A$32:$E$124, 5,0)))</f>
        <v>0</v>
      </c>
      <c r="BR76" s="2140">
        <f>IF(ISERROR(V76*(VLOOKUP($A76, 'E1 Categorization'!$A$32:$E$124, 5,0))), V76*0.5, V76*(VLOOKUP($A76, 'E1 Categorization'!$A$32:$E$124, 5,0)))</f>
        <v>0</v>
      </c>
      <c r="BS76" s="2140">
        <f>IF(ISERROR(W76*(VLOOKUP($A76, 'E1 Categorization'!$A$32:$E$124, 5,0))), W76*0.5, W76*(VLOOKUP($A76, 'E1 Categorization'!$A$32:$E$124, 5,0)))</f>
        <v>0</v>
      </c>
      <c r="BT76" s="2140">
        <f>IF(ISERROR(X76*(VLOOKUP($A76, 'E1 Categorization'!$A$32:$E$124, 5,0))), X76*0.5, X76*(VLOOKUP($A76, 'E1 Categorization'!$A$32:$E$124, 5,0)))</f>
        <v>0</v>
      </c>
    </row>
    <row r="77" spans="1:72" s="561" customFormat="1" ht="25.5" x14ac:dyDescent="0.2">
      <c r="A77" s="487">
        <f>'I3 TB Data'!A374:B374</f>
        <v>5035</v>
      </c>
      <c r="B77" s="488" t="str">
        <f>'I3 TB Data'!B374</f>
        <v>Overhead Distribution Transformers- Operation</v>
      </c>
      <c r="C77" s="489">
        <f>'I3 TB Data'!G374</f>
        <v>0</v>
      </c>
      <c r="D77" s="1857" t="str">
        <f t="shared" si="35"/>
        <v>Yes</v>
      </c>
      <c r="E77" s="1835"/>
      <c r="F77" s="1835"/>
      <c r="G77" s="1835"/>
      <c r="H77" s="1835"/>
      <c r="I77" s="1835"/>
      <c r="J77" s="1835"/>
      <c r="K77" s="1835"/>
      <c r="L77" s="1835"/>
      <c r="M77" s="1835"/>
      <c r="N77" s="1835"/>
      <c r="O77" s="1835"/>
      <c r="P77" s="1835"/>
      <c r="Q77" s="1835"/>
      <c r="R77" s="1835"/>
      <c r="S77" s="1835"/>
      <c r="T77" s="1835"/>
      <c r="U77" s="1835"/>
      <c r="V77" s="1835"/>
      <c r="W77" s="1835"/>
      <c r="X77" s="1835"/>
      <c r="AA77" s="491">
        <f t="shared" si="31"/>
        <v>5035</v>
      </c>
      <c r="AB77" s="492" t="str">
        <f t="shared" si="32"/>
        <v>Overhead Distribution Transformers- Operation</v>
      </c>
      <c r="AC77" s="2140">
        <f>IF(ISERROR(E77*(1-VLOOKUP($A77, 'E1 Categorization'!$A$32:$E$124, 5,0))), E77*0.5, E77*(1-VLOOKUP($A77, 'E1 Categorization'!$A$32:$E$124, 5,0)))</f>
        <v>0</v>
      </c>
      <c r="AD77" s="2140">
        <f>IF(ISERROR(F77*(1-VLOOKUP($A77, 'E1 Categorization'!$A$32:$E$124, 5,0))), F77*0.5, F77*(1-VLOOKUP($A77, 'E1 Categorization'!$A$32:$E$124, 5,0)))</f>
        <v>0</v>
      </c>
      <c r="AE77" s="2140">
        <f>IF(ISERROR(G77*(1-VLOOKUP($A77, 'E1 Categorization'!$A$32:$E$124, 5,0))), G77*0.5, G77*(1-VLOOKUP($A77, 'E1 Categorization'!$A$32:$E$124, 5,0)))</f>
        <v>0</v>
      </c>
      <c r="AF77" s="2140">
        <f>IF(ISERROR(H77*(1-VLOOKUP($A77, 'E1 Categorization'!$A$32:$E$124, 5,0))), H77*0.5, H77*(1-VLOOKUP($A77, 'E1 Categorization'!$A$32:$E$124, 5,0)))</f>
        <v>0</v>
      </c>
      <c r="AG77" s="2140">
        <f>IF(ISERROR(I77*(1-VLOOKUP($A77, 'E1 Categorization'!$A$32:$E$124, 5,0))), I77*0.5, I77*(1-VLOOKUP($A77, 'E1 Categorization'!$A$32:$E$124, 5,0)))</f>
        <v>0</v>
      </c>
      <c r="AH77" s="2140">
        <f>IF(ISERROR(J77*(1-VLOOKUP($A77, 'E1 Categorization'!$A$32:$E$124, 5,0))), J77*0.5, J77*(1-VLOOKUP($A77, 'E1 Categorization'!$A$32:$E$124, 5,0)))</f>
        <v>0</v>
      </c>
      <c r="AI77" s="2140">
        <f>IF(ISERROR(K77*(1-VLOOKUP($A77, 'E1 Categorization'!$A$32:$E$124, 5,0))), K77*0.5, K77*(1-VLOOKUP($A77, 'E1 Categorization'!$A$32:$E$124, 5,0)))</f>
        <v>0</v>
      </c>
      <c r="AJ77" s="2140">
        <f>IF(ISERROR(L77*(1-VLOOKUP($A77, 'E1 Categorization'!$A$32:$E$124, 5,0))), L77*0.5, L77*(1-VLOOKUP($A77, 'E1 Categorization'!$A$32:$E$124, 5,0)))</f>
        <v>0</v>
      </c>
      <c r="AK77" s="2140">
        <f>IF(ISERROR(M77*(1-VLOOKUP($A77, 'E1 Categorization'!$A$32:$E$124, 5,0))), M77*0.5, M77*(1-VLOOKUP($A77, 'E1 Categorization'!$A$32:$E$124, 5,0)))</f>
        <v>0</v>
      </c>
      <c r="AL77" s="2140">
        <f>IF(ISERROR(N77*(1-VLOOKUP($A77, 'E1 Categorization'!$A$32:$E$124, 5,0))), N77*0.5, N77*(1-VLOOKUP($A77, 'E1 Categorization'!$A$32:$E$124, 5,0)))</f>
        <v>0</v>
      </c>
      <c r="AM77" s="2140">
        <f>IF(ISERROR(O77*(1-VLOOKUP($A77, 'E1 Categorization'!$A$32:$E$124, 5,0))), O77*0.5, O77*(1-VLOOKUP($A77, 'E1 Categorization'!$A$32:$E$124, 5,0)))</f>
        <v>0</v>
      </c>
      <c r="AN77" s="2140">
        <f>IF(ISERROR(P77*(1-VLOOKUP($A77, 'E1 Categorization'!$A$32:$E$124, 5,0))), P77*0.5, P77*(1-VLOOKUP($A77, 'E1 Categorization'!$A$32:$E$124, 5,0)))</f>
        <v>0</v>
      </c>
      <c r="AO77" s="2140">
        <f>IF(ISERROR(Q77*(1-VLOOKUP($A77, 'E1 Categorization'!$A$32:$E$124, 5,0))), Q77*0.5, Q77*(1-VLOOKUP($A77, 'E1 Categorization'!$A$32:$E$124, 5,0)))</f>
        <v>0</v>
      </c>
      <c r="AP77" s="2140">
        <f>IF(ISERROR(R77*(1-VLOOKUP($A77, 'E1 Categorization'!$A$32:$E$124, 5,0))), R77*0.5, R77*(1-VLOOKUP($A77, 'E1 Categorization'!$A$32:$E$124, 5,0)))</f>
        <v>0</v>
      </c>
      <c r="AQ77" s="2140">
        <f>IF(ISERROR(S77*(1-VLOOKUP($A77, 'E1 Categorization'!$A$32:$E$124, 5,0))), S77*0.5, S77*(1-VLOOKUP($A77, 'E1 Categorization'!$A$32:$E$124, 5,0)))</f>
        <v>0</v>
      </c>
      <c r="AR77" s="2140">
        <f>IF(ISERROR(T77*(1-VLOOKUP($A77, 'E1 Categorization'!$A$32:$E$124, 5,0))), T77*0.5, T77*(1-VLOOKUP($A77, 'E1 Categorization'!$A$32:$E$124, 5,0)))</f>
        <v>0</v>
      </c>
      <c r="AS77" s="2140">
        <f>IF(ISERROR(U77*(1-VLOOKUP($A77, 'E1 Categorization'!$A$32:$E$124, 5,0))), U77*0.5, U77*(1-VLOOKUP($A77, 'E1 Categorization'!$A$32:$E$124, 5,0)))</f>
        <v>0</v>
      </c>
      <c r="AT77" s="2140">
        <f>IF(ISERROR(V77*(1-VLOOKUP($A77, 'E1 Categorization'!$A$32:$E$124, 5,0))), V77*0.5, V77*(1-VLOOKUP($A77, 'E1 Categorization'!$A$32:$E$124, 5,0)))</f>
        <v>0</v>
      </c>
      <c r="AU77" s="2140">
        <f>IF(ISERROR(W77*(1-VLOOKUP($A77, 'E1 Categorization'!$A$32:$E$124, 5,0))), W77*0.5, W77*(1-VLOOKUP($A77, 'E1 Categorization'!$A$32:$E$124, 5,0)))</f>
        <v>0</v>
      </c>
      <c r="AV77" s="2140">
        <f>IF(ISERROR(X77*(1-VLOOKUP($A77, 'E1 Categorization'!$A$32:$E$124, 5,0))), X77*0.5, X77*(1-VLOOKUP($A77, 'E1 Categorization'!$A$32:$E$124, 5,0)))</f>
        <v>0</v>
      </c>
      <c r="AW77" s="1889"/>
      <c r="AX77" s="1889"/>
      <c r="AY77" s="491">
        <f t="shared" si="33"/>
        <v>5035</v>
      </c>
      <c r="AZ77" s="492" t="str">
        <f t="shared" si="34"/>
        <v>Overhead Distribution Transformers- Operation</v>
      </c>
      <c r="BA77" s="2140">
        <f>IF(ISERROR(E77*(VLOOKUP($A77, 'E1 Categorization'!$A$32:$E$124, 5,0))), E77*0.5, E77*(VLOOKUP($A77, 'E1 Categorization'!$A$32:$E$124, 5,0)))</f>
        <v>0</v>
      </c>
      <c r="BB77" s="2140">
        <f>IF(ISERROR(F77*(VLOOKUP($A77, 'E1 Categorization'!$A$32:$E$124, 5,0))), F77*0.5, F77*(VLOOKUP($A77, 'E1 Categorization'!$A$32:$E$124, 5,0)))</f>
        <v>0</v>
      </c>
      <c r="BC77" s="2140">
        <f>IF(ISERROR(G77*(VLOOKUP($A77, 'E1 Categorization'!$A$32:$E$124, 5,0))), G77*0.5, G77*(VLOOKUP($A77, 'E1 Categorization'!$A$32:$E$124, 5,0)))</f>
        <v>0</v>
      </c>
      <c r="BD77" s="2140">
        <f>IF(ISERROR(H77*(VLOOKUP($A77, 'E1 Categorization'!$A$32:$E$124, 5,0))), H77*0.5, H77*(VLOOKUP($A77, 'E1 Categorization'!$A$32:$E$124, 5,0)))</f>
        <v>0</v>
      </c>
      <c r="BE77" s="2140">
        <f>IF(ISERROR(I77*(VLOOKUP($A77, 'E1 Categorization'!$A$32:$E$124, 5,0))), I77*0.5, I77*(VLOOKUP($A77, 'E1 Categorization'!$A$32:$E$124, 5,0)))</f>
        <v>0</v>
      </c>
      <c r="BF77" s="2140">
        <f>IF(ISERROR(J77*(VLOOKUP($A77, 'E1 Categorization'!$A$32:$E$124, 5,0))), J77*0.5, J77*(VLOOKUP($A77, 'E1 Categorization'!$A$32:$E$124, 5,0)))</f>
        <v>0</v>
      </c>
      <c r="BG77" s="2140">
        <f>IF(ISERROR(K77*(VLOOKUP($A77, 'E1 Categorization'!$A$32:$E$124, 5,0))), K77*0.5, K77*(VLOOKUP($A77, 'E1 Categorization'!$A$32:$E$124, 5,0)))</f>
        <v>0</v>
      </c>
      <c r="BH77" s="2140">
        <f>IF(ISERROR(L77*(VLOOKUP($A77, 'E1 Categorization'!$A$32:$E$124, 5,0))), L77*0.5, L77*(VLOOKUP($A77, 'E1 Categorization'!$A$32:$E$124, 5,0)))</f>
        <v>0</v>
      </c>
      <c r="BI77" s="2140">
        <f>IF(ISERROR(M77*(VLOOKUP($A77, 'E1 Categorization'!$A$32:$E$124, 5,0))), M77*0.5, M77*(VLOOKUP($A77, 'E1 Categorization'!$A$32:$E$124, 5,0)))</f>
        <v>0</v>
      </c>
      <c r="BJ77" s="2140">
        <f>IF(ISERROR(N77*(VLOOKUP($A77, 'E1 Categorization'!$A$32:$E$124, 5,0))), N77*0.5, N77*(VLOOKUP($A77, 'E1 Categorization'!$A$32:$E$124, 5,0)))</f>
        <v>0</v>
      </c>
      <c r="BK77" s="2140">
        <f>IF(ISERROR(O77*(VLOOKUP($A77, 'E1 Categorization'!$A$32:$E$124, 5,0))), O77*0.5, O77*(VLOOKUP($A77, 'E1 Categorization'!$A$32:$E$124, 5,0)))</f>
        <v>0</v>
      </c>
      <c r="BL77" s="2140">
        <f>IF(ISERROR(P77*(VLOOKUP($A77, 'E1 Categorization'!$A$32:$E$124, 5,0))), P77*0.5, P77*(VLOOKUP($A77, 'E1 Categorization'!$A$32:$E$124, 5,0)))</f>
        <v>0</v>
      </c>
      <c r="BM77" s="2140">
        <f>IF(ISERROR(Q77*(VLOOKUP($A77, 'E1 Categorization'!$A$32:$E$124, 5,0))), Q77*0.5, Q77*(VLOOKUP($A77, 'E1 Categorization'!$A$32:$E$124, 5,0)))</f>
        <v>0</v>
      </c>
      <c r="BN77" s="2140">
        <f>IF(ISERROR(R77*(VLOOKUP($A77, 'E1 Categorization'!$A$32:$E$124, 5,0))), R77*0.5, R77*(VLOOKUP($A77, 'E1 Categorization'!$A$32:$E$124, 5,0)))</f>
        <v>0</v>
      </c>
      <c r="BO77" s="2140">
        <f>IF(ISERROR(S77*(VLOOKUP($A77, 'E1 Categorization'!$A$32:$E$124, 5,0))), S77*0.5, S77*(VLOOKUP($A77, 'E1 Categorization'!$A$32:$E$124, 5,0)))</f>
        <v>0</v>
      </c>
      <c r="BP77" s="2140">
        <f>IF(ISERROR(T77*(VLOOKUP($A77, 'E1 Categorization'!$A$32:$E$124, 5,0))), T77*0.5, T77*(VLOOKUP($A77, 'E1 Categorization'!$A$32:$E$124, 5,0)))</f>
        <v>0</v>
      </c>
      <c r="BQ77" s="2140">
        <f>IF(ISERROR(U77*(VLOOKUP($A77, 'E1 Categorization'!$A$32:$E$124, 5,0))), U77*0.5, U77*(VLOOKUP($A77, 'E1 Categorization'!$A$32:$E$124, 5,0)))</f>
        <v>0</v>
      </c>
      <c r="BR77" s="2140">
        <f>IF(ISERROR(V77*(VLOOKUP($A77, 'E1 Categorization'!$A$32:$E$124, 5,0))), V77*0.5, V77*(VLOOKUP($A77, 'E1 Categorization'!$A$32:$E$124, 5,0)))</f>
        <v>0</v>
      </c>
      <c r="BS77" s="2140">
        <f>IF(ISERROR(W77*(VLOOKUP($A77, 'E1 Categorization'!$A$32:$E$124, 5,0))), W77*0.5, W77*(VLOOKUP($A77, 'E1 Categorization'!$A$32:$E$124, 5,0)))</f>
        <v>0</v>
      </c>
      <c r="BT77" s="2140">
        <f>IF(ISERROR(X77*(VLOOKUP($A77, 'E1 Categorization'!$A$32:$E$124, 5,0))), X77*0.5, X77*(VLOOKUP($A77, 'E1 Categorization'!$A$32:$E$124, 5,0)))</f>
        <v>0</v>
      </c>
    </row>
    <row r="78" spans="1:72" s="561" customFormat="1" ht="25.5" x14ac:dyDescent="0.2">
      <c r="A78" s="487">
        <f>'I3 TB Data'!A375:B375</f>
        <v>5040</v>
      </c>
      <c r="B78" s="488" t="str">
        <f>'I3 TB Data'!B375</f>
        <v>Underground Distribution Lines and Feeders - Operation Labour</v>
      </c>
      <c r="C78" s="489">
        <f>'I3 TB Data'!G375</f>
        <v>0</v>
      </c>
      <c r="D78" s="1857" t="str">
        <f t="shared" si="35"/>
        <v>Yes</v>
      </c>
      <c r="E78" s="1835"/>
      <c r="F78" s="1835"/>
      <c r="G78" s="1835"/>
      <c r="H78" s="1835"/>
      <c r="I78" s="1835"/>
      <c r="J78" s="1835"/>
      <c r="K78" s="1835"/>
      <c r="L78" s="1835"/>
      <c r="M78" s="1835"/>
      <c r="N78" s="1835"/>
      <c r="O78" s="1835"/>
      <c r="P78" s="1835"/>
      <c r="Q78" s="1835"/>
      <c r="R78" s="1835"/>
      <c r="S78" s="1835"/>
      <c r="T78" s="1835"/>
      <c r="U78" s="1835"/>
      <c r="V78" s="1835"/>
      <c r="W78" s="1835"/>
      <c r="X78" s="1835"/>
      <c r="AA78" s="491">
        <f t="shared" si="31"/>
        <v>5040</v>
      </c>
      <c r="AB78" s="492" t="str">
        <f t="shared" si="32"/>
        <v>Underground Distribution Lines and Feeders - Operation Labour</v>
      </c>
      <c r="AC78" s="2140">
        <f>IF(ISERROR(E78*(1-VLOOKUP($A78, 'E1 Categorization'!$A$32:$E$124, 5,0))), E78*0.5, E78*(1-VLOOKUP($A78, 'E1 Categorization'!$A$32:$E$124, 5,0)))</f>
        <v>0</v>
      </c>
      <c r="AD78" s="2140">
        <f>IF(ISERROR(F78*(1-VLOOKUP($A78, 'E1 Categorization'!$A$32:$E$124, 5,0))), F78*0.5, F78*(1-VLOOKUP($A78, 'E1 Categorization'!$A$32:$E$124, 5,0)))</f>
        <v>0</v>
      </c>
      <c r="AE78" s="2140">
        <f>IF(ISERROR(G78*(1-VLOOKUP($A78, 'E1 Categorization'!$A$32:$E$124, 5,0))), G78*0.5, G78*(1-VLOOKUP($A78, 'E1 Categorization'!$A$32:$E$124, 5,0)))</f>
        <v>0</v>
      </c>
      <c r="AF78" s="2140">
        <f>IF(ISERROR(H78*(1-VLOOKUP($A78, 'E1 Categorization'!$A$32:$E$124, 5,0))), H78*0.5, H78*(1-VLOOKUP($A78, 'E1 Categorization'!$A$32:$E$124, 5,0)))</f>
        <v>0</v>
      </c>
      <c r="AG78" s="2140">
        <f>IF(ISERROR(I78*(1-VLOOKUP($A78, 'E1 Categorization'!$A$32:$E$124, 5,0))), I78*0.5, I78*(1-VLOOKUP($A78, 'E1 Categorization'!$A$32:$E$124, 5,0)))</f>
        <v>0</v>
      </c>
      <c r="AH78" s="2140">
        <f>IF(ISERROR(J78*(1-VLOOKUP($A78, 'E1 Categorization'!$A$32:$E$124, 5,0))), J78*0.5, J78*(1-VLOOKUP($A78, 'E1 Categorization'!$A$32:$E$124, 5,0)))</f>
        <v>0</v>
      </c>
      <c r="AI78" s="2140">
        <f>IF(ISERROR(K78*(1-VLOOKUP($A78, 'E1 Categorization'!$A$32:$E$124, 5,0))), K78*0.5, K78*(1-VLOOKUP($A78, 'E1 Categorization'!$A$32:$E$124, 5,0)))</f>
        <v>0</v>
      </c>
      <c r="AJ78" s="2140">
        <f>IF(ISERROR(L78*(1-VLOOKUP($A78, 'E1 Categorization'!$A$32:$E$124, 5,0))), L78*0.5, L78*(1-VLOOKUP($A78, 'E1 Categorization'!$A$32:$E$124, 5,0)))</f>
        <v>0</v>
      </c>
      <c r="AK78" s="2140">
        <f>IF(ISERROR(M78*(1-VLOOKUP($A78, 'E1 Categorization'!$A$32:$E$124, 5,0))), M78*0.5, M78*(1-VLOOKUP($A78, 'E1 Categorization'!$A$32:$E$124, 5,0)))</f>
        <v>0</v>
      </c>
      <c r="AL78" s="2140">
        <f>IF(ISERROR(N78*(1-VLOOKUP($A78, 'E1 Categorization'!$A$32:$E$124, 5,0))), N78*0.5, N78*(1-VLOOKUP($A78, 'E1 Categorization'!$A$32:$E$124, 5,0)))</f>
        <v>0</v>
      </c>
      <c r="AM78" s="2140">
        <f>IF(ISERROR(O78*(1-VLOOKUP($A78, 'E1 Categorization'!$A$32:$E$124, 5,0))), O78*0.5, O78*(1-VLOOKUP($A78, 'E1 Categorization'!$A$32:$E$124, 5,0)))</f>
        <v>0</v>
      </c>
      <c r="AN78" s="2140">
        <f>IF(ISERROR(P78*(1-VLOOKUP($A78, 'E1 Categorization'!$A$32:$E$124, 5,0))), P78*0.5, P78*(1-VLOOKUP($A78, 'E1 Categorization'!$A$32:$E$124, 5,0)))</f>
        <v>0</v>
      </c>
      <c r="AO78" s="2140">
        <f>IF(ISERROR(Q78*(1-VLOOKUP($A78, 'E1 Categorization'!$A$32:$E$124, 5,0))), Q78*0.5, Q78*(1-VLOOKUP($A78, 'E1 Categorization'!$A$32:$E$124, 5,0)))</f>
        <v>0</v>
      </c>
      <c r="AP78" s="2140">
        <f>IF(ISERROR(R78*(1-VLOOKUP($A78, 'E1 Categorization'!$A$32:$E$124, 5,0))), R78*0.5, R78*(1-VLOOKUP($A78, 'E1 Categorization'!$A$32:$E$124, 5,0)))</f>
        <v>0</v>
      </c>
      <c r="AQ78" s="2140">
        <f>IF(ISERROR(S78*(1-VLOOKUP($A78, 'E1 Categorization'!$A$32:$E$124, 5,0))), S78*0.5, S78*(1-VLOOKUP($A78, 'E1 Categorization'!$A$32:$E$124, 5,0)))</f>
        <v>0</v>
      </c>
      <c r="AR78" s="2140">
        <f>IF(ISERROR(T78*(1-VLOOKUP($A78, 'E1 Categorization'!$A$32:$E$124, 5,0))), T78*0.5, T78*(1-VLOOKUP($A78, 'E1 Categorization'!$A$32:$E$124, 5,0)))</f>
        <v>0</v>
      </c>
      <c r="AS78" s="2140">
        <f>IF(ISERROR(U78*(1-VLOOKUP($A78, 'E1 Categorization'!$A$32:$E$124, 5,0))), U78*0.5, U78*(1-VLOOKUP($A78, 'E1 Categorization'!$A$32:$E$124, 5,0)))</f>
        <v>0</v>
      </c>
      <c r="AT78" s="2140">
        <f>IF(ISERROR(V78*(1-VLOOKUP($A78, 'E1 Categorization'!$A$32:$E$124, 5,0))), V78*0.5, V78*(1-VLOOKUP($A78, 'E1 Categorization'!$A$32:$E$124, 5,0)))</f>
        <v>0</v>
      </c>
      <c r="AU78" s="2140">
        <f>IF(ISERROR(W78*(1-VLOOKUP($A78, 'E1 Categorization'!$A$32:$E$124, 5,0))), W78*0.5, W78*(1-VLOOKUP($A78, 'E1 Categorization'!$A$32:$E$124, 5,0)))</f>
        <v>0</v>
      </c>
      <c r="AV78" s="2140">
        <f>IF(ISERROR(X78*(1-VLOOKUP($A78, 'E1 Categorization'!$A$32:$E$124, 5,0))), X78*0.5, X78*(1-VLOOKUP($A78, 'E1 Categorization'!$A$32:$E$124, 5,0)))</f>
        <v>0</v>
      </c>
      <c r="AW78" s="1889"/>
      <c r="AX78" s="1889"/>
      <c r="AY78" s="491">
        <f t="shared" si="33"/>
        <v>5040</v>
      </c>
      <c r="AZ78" s="492" t="str">
        <f t="shared" si="34"/>
        <v>Underground Distribution Lines and Feeders - Operation Labour</v>
      </c>
      <c r="BA78" s="2140">
        <f>IF(ISERROR(E78*(VLOOKUP($A78, 'E1 Categorization'!$A$32:$E$124, 5,0))), E78*0.5, E78*(VLOOKUP($A78, 'E1 Categorization'!$A$32:$E$124, 5,0)))</f>
        <v>0</v>
      </c>
      <c r="BB78" s="2140">
        <f>IF(ISERROR(F78*(VLOOKUP($A78, 'E1 Categorization'!$A$32:$E$124, 5,0))), F78*0.5, F78*(VLOOKUP($A78, 'E1 Categorization'!$A$32:$E$124, 5,0)))</f>
        <v>0</v>
      </c>
      <c r="BC78" s="2140">
        <f>IF(ISERROR(G78*(VLOOKUP($A78, 'E1 Categorization'!$A$32:$E$124, 5,0))), G78*0.5, G78*(VLOOKUP($A78, 'E1 Categorization'!$A$32:$E$124, 5,0)))</f>
        <v>0</v>
      </c>
      <c r="BD78" s="2140">
        <f>IF(ISERROR(H78*(VLOOKUP($A78, 'E1 Categorization'!$A$32:$E$124, 5,0))), H78*0.5, H78*(VLOOKUP($A78, 'E1 Categorization'!$A$32:$E$124, 5,0)))</f>
        <v>0</v>
      </c>
      <c r="BE78" s="2140">
        <f>IF(ISERROR(I78*(VLOOKUP($A78, 'E1 Categorization'!$A$32:$E$124, 5,0))), I78*0.5, I78*(VLOOKUP($A78, 'E1 Categorization'!$A$32:$E$124, 5,0)))</f>
        <v>0</v>
      </c>
      <c r="BF78" s="2140">
        <f>IF(ISERROR(J78*(VLOOKUP($A78, 'E1 Categorization'!$A$32:$E$124, 5,0))), J78*0.5, J78*(VLOOKUP($A78, 'E1 Categorization'!$A$32:$E$124, 5,0)))</f>
        <v>0</v>
      </c>
      <c r="BG78" s="2140">
        <f>IF(ISERROR(K78*(VLOOKUP($A78, 'E1 Categorization'!$A$32:$E$124, 5,0))), K78*0.5, K78*(VLOOKUP($A78, 'E1 Categorization'!$A$32:$E$124, 5,0)))</f>
        <v>0</v>
      </c>
      <c r="BH78" s="2140">
        <f>IF(ISERROR(L78*(VLOOKUP($A78, 'E1 Categorization'!$A$32:$E$124, 5,0))), L78*0.5, L78*(VLOOKUP($A78, 'E1 Categorization'!$A$32:$E$124, 5,0)))</f>
        <v>0</v>
      </c>
      <c r="BI78" s="2140">
        <f>IF(ISERROR(M78*(VLOOKUP($A78, 'E1 Categorization'!$A$32:$E$124, 5,0))), M78*0.5, M78*(VLOOKUP($A78, 'E1 Categorization'!$A$32:$E$124, 5,0)))</f>
        <v>0</v>
      </c>
      <c r="BJ78" s="2140">
        <f>IF(ISERROR(N78*(VLOOKUP($A78, 'E1 Categorization'!$A$32:$E$124, 5,0))), N78*0.5, N78*(VLOOKUP($A78, 'E1 Categorization'!$A$32:$E$124, 5,0)))</f>
        <v>0</v>
      </c>
      <c r="BK78" s="2140">
        <f>IF(ISERROR(O78*(VLOOKUP($A78, 'E1 Categorization'!$A$32:$E$124, 5,0))), O78*0.5, O78*(VLOOKUP($A78, 'E1 Categorization'!$A$32:$E$124, 5,0)))</f>
        <v>0</v>
      </c>
      <c r="BL78" s="2140">
        <f>IF(ISERROR(P78*(VLOOKUP($A78, 'E1 Categorization'!$A$32:$E$124, 5,0))), P78*0.5, P78*(VLOOKUP($A78, 'E1 Categorization'!$A$32:$E$124, 5,0)))</f>
        <v>0</v>
      </c>
      <c r="BM78" s="2140">
        <f>IF(ISERROR(Q78*(VLOOKUP($A78, 'E1 Categorization'!$A$32:$E$124, 5,0))), Q78*0.5, Q78*(VLOOKUP($A78, 'E1 Categorization'!$A$32:$E$124, 5,0)))</f>
        <v>0</v>
      </c>
      <c r="BN78" s="2140">
        <f>IF(ISERROR(R78*(VLOOKUP($A78, 'E1 Categorization'!$A$32:$E$124, 5,0))), R78*0.5, R78*(VLOOKUP($A78, 'E1 Categorization'!$A$32:$E$124, 5,0)))</f>
        <v>0</v>
      </c>
      <c r="BO78" s="2140">
        <f>IF(ISERROR(S78*(VLOOKUP($A78, 'E1 Categorization'!$A$32:$E$124, 5,0))), S78*0.5, S78*(VLOOKUP($A78, 'E1 Categorization'!$A$32:$E$124, 5,0)))</f>
        <v>0</v>
      </c>
      <c r="BP78" s="2140">
        <f>IF(ISERROR(T78*(VLOOKUP($A78, 'E1 Categorization'!$A$32:$E$124, 5,0))), T78*0.5, T78*(VLOOKUP($A78, 'E1 Categorization'!$A$32:$E$124, 5,0)))</f>
        <v>0</v>
      </c>
      <c r="BQ78" s="2140">
        <f>IF(ISERROR(U78*(VLOOKUP($A78, 'E1 Categorization'!$A$32:$E$124, 5,0))), U78*0.5, U78*(VLOOKUP($A78, 'E1 Categorization'!$A$32:$E$124, 5,0)))</f>
        <v>0</v>
      </c>
      <c r="BR78" s="2140">
        <f>IF(ISERROR(V78*(VLOOKUP($A78, 'E1 Categorization'!$A$32:$E$124, 5,0))), V78*0.5, V78*(VLOOKUP($A78, 'E1 Categorization'!$A$32:$E$124, 5,0)))</f>
        <v>0</v>
      </c>
      <c r="BS78" s="2140">
        <f>IF(ISERROR(W78*(VLOOKUP($A78, 'E1 Categorization'!$A$32:$E$124, 5,0))), W78*0.5, W78*(VLOOKUP($A78, 'E1 Categorization'!$A$32:$E$124, 5,0)))</f>
        <v>0</v>
      </c>
      <c r="BT78" s="2140">
        <f>IF(ISERROR(X78*(VLOOKUP($A78, 'E1 Categorization'!$A$32:$E$124, 5,0))), X78*0.5, X78*(VLOOKUP($A78, 'E1 Categorization'!$A$32:$E$124, 5,0)))</f>
        <v>0</v>
      </c>
    </row>
    <row r="79" spans="1:72" s="561" customFormat="1" ht="38.25" x14ac:dyDescent="0.2">
      <c r="A79" s="487">
        <f>'I3 TB Data'!A376:B376</f>
        <v>5045</v>
      </c>
      <c r="B79" s="488" t="str">
        <f>'I3 TB Data'!B376</f>
        <v>Underground Distribution Lines &amp; Feeders - Operation Supplies &amp; Expenses</v>
      </c>
      <c r="C79" s="489">
        <f>'I3 TB Data'!G376</f>
        <v>0</v>
      </c>
      <c r="D79" s="1857" t="str">
        <f t="shared" si="35"/>
        <v>Yes</v>
      </c>
      <c r="E79" s="1835"/>
      <c r="F79" s="1835"/>
      <c r="G79" s="1835"/>
      <c r="H79" s="1835"/>
      <c r="I79" s="1835"/>
      <c r="J79" s="1835"/>
      <c r="K79" s="1835"/>
      <c r="L79" s="1835"/>
      <c r="M79" s="1835"/>
      <c r="N79" s="1835"/>
      <c r="O79" s="1835"/>
      <c r="P79" s="1835"/>
      <c r="Q79" s="1835"/>
      <c r="R79" s="1835"/>
      <c r="S79" s="1835"/>
      <c r="T79" s="1835"/>
      <c r="U79" s="1835"/>
      <c r="V79" s="1835"/>
      <c r="W79" s="1835"/>
      <c r="X79" s="1835"/>
      <c r="AA79" s="491">
        <f t="shared" si="31"/>
        <v>5045</v>
      </c>
      <c r="AB79" s="492" t="str">
        <f t="shared" si="32"/>
        <v>Underground Distribution Lines &amp; Feeders - Operation Supplies &amp; Expenses</v>
      </c>
      <c r="AC79" s="2140">
        <f>IF(ISERROR(E79*(1-VLOOKUP($A79, 'E1 Categorization'!$A$32:$E$124, 5,0))), E79*0.5, E79*(1-VLOOKUP($A79, 'E1 Categorization'!$A$32:$E$124, 5,0)))</f>
        <v>0</v>
      </c>
      <c r="AD79" s="2140">
        <f>IF(ISERROR(F79*(1-VLOOKUP($A79, 'E1 Categorization'!$A$32:$E$124, 5,0))), F79*0.5, F79*(1-VLOOKUP($A79, 'E1 Categorization'!$A$32:$E$124, 5,0)))</f>
        <v>0</v>
      </c>
      <c r="AE79" s="2140">
        <f>IF(ISERROR(G79*(1-VLOOKUP($A79, 'E1 Categorization'!$A$32:$E$124, 5,0))), G79*0.5, G79*(1-VLOOKUP($A79, 'E1 Categorization'!$A$32:$E$124, 5,0)))</f>
        <v>0</v>
      </c>
      <c r="AF79" s="2140">
        <f>IF(ISERROR(H79*(1-VLOOKUP($A79, 'E1 Categorization'!$A$32:$E$124, 5,0))), H79*0.5, H79*(1-VLOOKUP($A79, 'E1 Categorization'!$A$32:$E$124, 5,0)))</f>
        <v>0</v>
      </c>
      <c r="AG79" s="2140">
        <f>IF(ISERROR(I79*(1-VLOOKUP($A79, 'E1 Categorization'!$A$32:$E$124, 5,0))), I79*0.5, I79*(1-VLOOKUP($A79, 'E1 Categorization'!$A$32:$E$124, 5,0)))</f>
        <v>0</v>
      </c>
      <c r="AH79" s="2140">
        <f>IF(ISERROR(J79*(1-VLOOKUP($A79, 'E1 Categorization'!$A$32:$E$124, 5,0))), J79*0.5, J79*(1-VLOOKUP($A79, 'E1 Categorization'!$A$32:$E$124, 5,0)))</f>
        <v>0</v>
      </c>
      <c r="AI79" s="2140">
        <f>IF(ISERROR(K79*(1-VLOOKUP($A79, 'E1 Categorization'!$A$32:$E$124, 5,0))), K79*0.5, K79*(1-VLOOKUP($A79, 'E1 Categorization'!$A$32:$E$124, 5,0)))</f>
        <v>0</v>
      </c>
      <c r="AJ79" s="2140">
        <f>IF(ISERROR(L79*(1-VLOOKUP($A79, 'E1 Categorization'!$A$32:$E$124, 5,0))), L79*0.5, L79*(1-VLOOKUP($A79, 'E1 Categorization'!$A$32:$E$124, 5,0)))</f>
        <v>0</v>
      </c>
      <c r="AK79" s="2140">
        <f>IF(ISERROR(M79*(1-VLOOKUP($A79, 'E1 Categorization'!$A$32:$E$124, 5,0))), M79*0.5, M79*(1-VLOOKUP($A79, 'E1 Categorization'!$A$32:$E$124, 5,0)))</f>
        <v>0</v>
      </c>
      <c r="AL79" s="2140">
        <f>IF(ISERROR(N79*(1-VLOOKUP($A79, 'E1 Categorization'!$A$32:$E$124, 5,0))), N79*0.5, N79*(1-VLOOKUP($A79, 'E1 Categorization'!$A$32:$E$124, 5,0)))</f>
        <v>0</v>
      </c>
      <c r="AM79" s="2140">
        <f>IF(ISERROR(O79*(1-VLOOKUP($A79, 'E1 Categorization'!$A$32:$E$124, 5,0))), O79*0.5, O79*(1-VLOOKUP($A79, 'E1 Categorization'!$A$32:$E$124, 5,0)))</f>
        <v>0</v>
      </c>
      <c r="AN79" s="2140">
        <f>IF(ISERROR(P79*(1-VLOOKUP($A79, 'E1 Categorization'!$A$32:$E$124, 5,0))), P79*0.5, P79*(1-VLOOKUP($A79, 'E1 Categorization'!$A$32:$E$124, 5,0)))</f>
        <v>0</v>
      </c>
      <c r="AO79" s="2140">
        <f>IF(ISERROR(Q79*(1-VLOOKUP($A79, 'E1 Categorization'!$A$32:$E$124, 5,0))), Q79*0.5, Q79*(1-VLOOKUP($A79, 'E1 Categorization'!$A$32:$E$124, 5,0)))</f>
        <v>0</v>
      </c>
      <c r="AP79" s="2140">
        <f>IF(ISERROR(R79*(1-VLOOKUP($A79, 'E1 Categorization'!$A$32:$E$124, 5,0))), R79*0.5, R79*(1-VLOOKUP($A79, 'E1 Categorization'!$A$32:$E$124, 5,0)))</f>
        <v>0</v>
      </c>
      <c r="AQ79" s="2140">
        <f>IF(ISERROR(S79*(1-VLOOKUP($A79, 'E1 Categorization'!$A$32:$E$124, 5,0))), S79*0.5, S79*(1-VLOOKUP($A79, 'E1 Categorization'!$A$32:$E$124, 5,0)))</f>
        <v>0</v>
      </c>
      <c r="AR79" s="2140">
        <f>IF(ISERROR(T79*(1-VLOOKUP($A79, 'E1 Categorization'!$A$32:$E$124, 5,0))), T79*0.5, T79*(1-VLOOKUP($A79, 'E1 Categorization'!$A$32:$E$124, 5,0)))</f>
        <v>0</v>
      </c>
      <c r="AS79" s="2140">
        <f>IF(ISERROR(U79*(1-VLOOKUP($A79, 'E1 Categorization'!$A$32:$E$124, 5,0))), U79*0.5, U79*(1-VLOOKUP($A79, 'E1 Categorization'!$A$32:$E$124, 5,0)))</f>
        <v>0</v>
      </c>
      <c r="AT79" s="2140">
        <f>IF(ISERROR(V79*(1-VLOOKUP($A79, 'E1 Categorization'!$A$32:$E$124, 5,0))), V79*0.5, V79*(1-VLOOKUP($A79, 'E1 Categorization'!$A$32:$E$124, 5,0)))</f>
        <v>0</v>
      </c>
      <c r="AU79" s="2140">
        <f>IF(ISERROR(W79*(1-VLOOKUP($A79, 'E1 Categorization'!$A$32:$E$124, 5,0))), W79*0.5, W79*(1-VLOOKUP($A79, 'E1 Categorization'!$A$32:$E$124, 5,0)))</f>
        <v>0</v>
      </c>
      <c r="AV79" s="2140">
        <f>IF(ISERROR(X79*(1-VLOOKUP($A79, 'E1 Categorization'!$A$32:$E$124, 5,0))), X79*0.5, X79*(1-VLOOKUP($A79, 'E1 Categorization'!$A$32:$E$124, 5,0)))</f>
        <v>0</v>
      </c>
      <c r="AW79" s="1889"/>
      <c r="AX79" s="1889"/>
      <c r="AY79" s="491">
        <f t="shared" si="33"/>
        <v>5045</v>
      </c>
      <c r="AZ79" s="492" t="str">
        <f t="shared" si="34"/>
        <v>Underground Distribution Lines &amp; Feeders - Operation Supplies &amp; Expenses</v>
      </c>
      <c r="BA79" s="2140">
        <f>IF(ISERROR(E79*(VLOOKUP($A79, 'E1 Categorization'!$A$32:$E$124, 5,0))), E79*0.5, E79*(VLOOKUP($A79, 'E1 Categorization'!$A$32:$E$124, 5,0)))</f>
        <v>0</v>
      </c>
      <c r="BB79" s="2140">
        <f>IF(ISERROR(F79*(VLOOKUP($A79, 'E1 Categorization'!$A$32:$E$124, 5,0))), F79*0.5, F79*(VLOOKUP($A79, 'E1 Categorization'!$A$32:$E$124, 5,0)))</f>
        <v>0</v>
      </c>
      <c r="BC79" s="2140">
        <f>IF(ISERROR(G79*(VLOOKUP($A79, 'E1 Categorization'!$A$32:$E$124, 5,0))), G79*0.5, G79*(VLOOKUP($A79, 'E1 Categorization'!$A$32:$E$124, 5,0)))</f>
        <v>0</v>
      </c>
      <c r="BD79" s="2140">
        <f>IF(ISERROR(H79*(VLOOKUP($A79, 'E1 Categorization'!$A$32:$E$124, 5,0))), H79*0.5, H79*(VLOOKUP($A79, 'E1 Categorization'!$A$32:$E$124, 5,0)))</f>
        <v>0</v>
      </c>
      <c r="BE79" s="2140">
        <f>IF(ISERROR(I79*(VLOOKUP($A79, 'E1 Categorization'!$A$32:$E$124, 5,0))), I79*0.5, I79*(VLOOKUP($A79, 'E1 Categorization'!$A$32:$E$124, 5,0)))</f>
        <v>0</v>
      </c>
      <c r="BF79" s="2140">
        <f>IF(ISERROR(J79*(VLOOKUP($A79, 'E1 Categorization'!$A$32:$E$124, 5,0))), J79*0.5, J79*(VLOOKUP($A79, 'E1 Categorization'!$A$32:$E$124, 5,0)))</f>
        <v>0</v>
      </c>
      <c r="BG79" s="2140">
        <f>IF(ISERROR(K79*(VLOOKUP($A79, 'E1 Categorization'!$A$32:$E$124, 5,0))), K79*0.5, K79*(VLOOKUP($A79, 'E1 Categorization'!$A$32:$E$124, 5,0)))</f>
        <v>0</v>
      </c>
      <c r="BH79" s="2140">
        <f>IF(ISERROR(L79*(VLOOKUP($A79, 'E1 Categorization'!$A$32:$E$124, 5,0))), L79*0.5, L79*(VLOOKUP($A79, 'E1 Categorization'!$A$32:$E$124, 5,0)))</f>
        <v>0</v>
      </c>
      <c r="BI79" s="2140">
        <f>IF(ISERROR(M79*(VLOOKUP($A79, 'E1 Categorization'!$A$32:$E$124, 5,0))), M79*0.5, M79*(VLOOKUP($A79, 'E1 Categorization'!$A$32:$E$124, 5,0)))</f>
        <v>0</v>
      </c>
      <c r="BJ79" s="2140">
        <f>IF(ISERROR(N79*(VLOOKUP($A79, 'E1 Categorization'!$A$32:$E$124, 5,0))), N79*0.5, N79*(VLOOKUP($A79, 'E1 Categorization'!$A$32:$E$124, 5,0)))</f>
        <v>0</v>
      </c>
      <c r="BK79" s="2140">
        <f>IF(ISERROR(O79*(VLOOKUP($A79, 'E1 Categorization'!$A$32:$E$124, 5,0))), O79*0.5, O79*(VLOOKUP($A79, 'E1 Categorization'!$A$32:$E$124, 5,0)))</f>
        <v>0</v>
      </c>
      <c r="BL79" s="2140">
        <f>IF(ISERROR(P79*(VLOOKUP($A79, 'E1 Categorization'!$A$32:$E$124, 5,0))), P79*0.5, P79*(VLOOKUP($A79, 'E1 Categorization'!$A$32:$E$124, 5,0)))</f>
        <v>0</v>
      </c>
      <c r="BM79" s="2140">
        <f>IF(ISERROR(Q79*(VLOOKUP($A79, 'E1 Categorization'!$A$32:$E$124, 5,0))), Q79*0.5, Q79*(VLOOKUP($A79, 'E1 Categorization'!$A$32:$E$124, 5,0)))</f>
        <v>0</v>
      </c>
      <c r="BN79" s="2140">
        <f>IF(ISERROR(R79*(VLOOKUP($A79, 'E1 Categorization'!$A$32:$E$124, 5,0))), R79*0.5, R79*(VLOOKUP($A79, 'E1 Categorization'!$A$32:$E$124, 5,0)))</f>
        <v>0</v>
      </c>
      <c r="BO79" s="2140">
        <f>IF(ISERROR(S79*(VLOOKUP($A79, 'E1 Categorization'!$A$32:$E$124, 5,0))), S79*0.5, S79*(VLOOKUP($A79, 'E1 Categorization'!$A$32:$E$124, 5,0)))</f>
        <v>0</v>
      </c>
      <c r="BP79" s="2140">
        <f>IF(ISERROR(T79*(VLOOKUP($A79, 'E1 Categorization'!$A$32:$E$124, 5,0))), T79*0.5, T79*(VLOOKUP($A79, 'E1 Categorization'!$A$32:$E$124, 5,0)))</f>
        <v>0</v>
      </c>
      <c r="BQ79" s="2140">
        <f>IF(ISERROR(U79*(VLOOKUP($A79, 'E1 Categorization'!$A$32:$E$124, 5,0))), U79*0.5, U79*(VLOOKUP($A79, 'E1 Categorization'!$A$32:$E$124, 5,0)))</f>
        <v>0</v>
      </c>
      <c r="BR79" s="2140">
        <f>IF(ISERROR(V79*(VLOOKUP($A79, 'E1 Categorization'!$A$32:$E$124, 5,0))), V79*0.5, V79*(VLOOKUP($A79, 'E1 Categorization'!$A$32:$E$124, 5,0)))</f>
        <v>0</v>
      </c>
      <c r="BS79" s="2140">
        <f>IF(ISERROR(W79*(VLOOKUP($A79, 'E1 Categorization'!$A$32:$E$124, 5,0))), W79*0.5, W79*(VLOOKUP($A79, 'E1 Categorization'!$A$32:$E$124, 5,0)))</f>
        <v>0</v>
      </c>
      <c r="BT79" s="2140">
        <f>IF(ISERROR(X79*(VLOOKUP($A79, 'E1 Categorization'!$A$32:$E$124, 5,0))), X79*0.5, X79*(VLOOKUP($A79, 'E1 Categorization'!$A$32:$E$124, 5,0)))</f>
        <v>0</v>
      </c>
    </row>
    <row r="80" spans="1:72" s="561" customFormat="1" ht="25.5" x14ac:dyDescent="0.2">
      <c r="A80" s="487">
        <f>'I3 TB Data'!A377:B377</f>
        <v>5050</v>
      </c>
      <c r="B80" s="488" t="str">
        <f>'I3 TB Data'!B377</f>
        <v>Underground Subtransmission Feeders - Operation</v>
      </c>
      <c r="C80" s="489">
        <f>'I3 TB Data'!G377</f>
        <v>0</v>
      </c>
      <c r="D80" s="1857" t="str">
        <f t="shared" si="35"/>
        <v>Yes</v>
      </c>
      <c r="E80" s="1835"/>
      <c r="F80" s="1835"/>
      <c r="G80" s="1835"/>
      <c r="H80" s="1835"/>
      <c r="I80" s="1835"/>
      <c r="J80" s="1835"/>
      <c r="K80" s="1835"/>
      <c r="L80" s="1835"/>
      <c r="M80" s="1835"/>
      <c r="N80" s="1835"/>
      <c r="O80" s="1835"/>
      <c r="P80" s="1835"/>
      <c r="Q80" s="1835"/>
      <c r="R80" s="1835"/>
      <c r="S80" s="1835"/>
      <c r="T80" s="1835"/>
      <c r="U80" s="1835"/>
      <c r="V80" s="1835"/>
      <c r="W80" s="1835"/>
      <c r="X80" s="1835"/>
      <c r="AA80" s="491">
        <f t="shared" si="31"/>
        <v>5050</v>
      </c>
      <c r="AB80" s="492" t="str">
        <f t="shared" si="32"/>
        <v>Underground Subtransmission Feeders - Operation</v>
      </c>
      <c r="AC80" s="2140">
        <f>IF(ISERROR(E80*(1-VLOOKUP($A80, 'E1 Categorization'!$A$32:$E$124, 5,0))), E80*0.5, E80*(1-VLOOKUP($A80, 'E1 Categorization'!$A$32:$E$124, 5,0)))</f>
        <v>0</v>
      </c>
      <c r="AD80" s="2140">
        <f>IF(ISERROR(F80*(1-VLOOKUP($A80, 'E1 Categorization'!$A$32:$E$124, 5,0))), F80*0.5, F80*(1-VLOOKUP($A80, 'E1 Categorization'!$A$32:$E$124, 5,0)))</f>
        <v>0</v>
      </c>
      <c r="AE80" s="2140">
        <f>IF(ISERROR(G80*(1-VLOOKUP($A80, 'E1 Categorization'!$A$32:$E$124, 5,0))), G80*0.5, G80*(1-VLOOKUP($A80, 'E1 Categorization'!$A$32:$E$124, 5,0)))</f>
        <v>0</v>
      </c>
      <c r="AF80" s="2140">
        <f>IF(ISERROR(H80*(1-VLOOKUP($A80, 'E1 Categorization'!$A$32:$E$124, 5,0))), H80*0.5, H80*(1-VLOOKUP($A80, 'E1 Categorization'!$A$32:$E$124, 5,0)))</f>
        <v>0</v>
      </c>
      <c r="AG80" s="2140">
        <f>IF(ISERROR(I80*(1-VLOOKUP($A80, 'E1 Categorization'!$A$32:$E$124, 5,0))), I80*0.5, I80*(1-VLOOKUP($A80, 'E1 Categorization'!$A$32:$E$124, 5,0)))</f>
        <v>0</v>
      </c>
      <c r="AH80" s="2140">
        <f>IF(ISERROR(J80*(1-VLOOKUP($A80, 'E1 Categorization'!$A$32:$E$124, 5,0))), J80*0.5, J80*(1-VLOOKUP($A80, 'E1 Categorization'!$A$32:$E$124, 5,0)))</f>
        <v>0</v>
      </c>
      <c r="AI80" s="2140">
        <f>IF(ISERROR(K80*(1-VLOOKUP($A80, 'E1 Categorization'!$A$32:$E$124, 5,0))), K80*0.5, K80*(1-VLOOKUP($A80, 'E1 Categorization'!$A$32:$E$124, 5,0)))</f>
        <v>0</v>
      </c>
      <c r="AJ80" s="2140">
        <f>IF(ISERROR(L80*(1-VLOOKUP($A80, 'E1 Categorization'!$A$32:$E$124, 5,0))), L80*0.5, L80*(1-VLOOKUP($A80, 'E1 Categorization'!$A$32:$E$124, 5,0)))</f>
        <v>0</v>
      </c>
      <c r="AK80" s="2140">
        <f>IF(ISERROR(M80*(1-VLOOKUP($A80, 'E1 Categorization'!$A$32:$E$124, 5,0))), M80*0.5, M80*(1-VLOOKUP($A80, 'E1 Categorization'!$A$32:$E$124, 5,0)))</f>
        <v>0</v>
      </c>
      <c r="AL80" s="2140">
        <f>IF(ISERROR(N80*(1-VLOOKUP($A80, 'E1 Categorization'!$A$32:$E$124, 5,0))), N80*0.5, N80*(1-VLOOKUP($A80, 'E1 Categorization'!$A$32:$E$124, 5,0)))</f>
        <v>0</v>
      </c>
      <c r="AM80" s="2140">
        <f>IF(ISERROR(O80*(1-VLOOKUP($A80, 'E1 Categorization'!$A$32:$E$124, 5,0))), O80*0.5, O80*(1-VLOOKUP($A80, 'E1 Categorization'!$A$32:$E$124, 5,0)))</f>
        <v>0</v>
      </c>
      <c r="AN80" s="2140">
        <f>IF(ISERROR(P80*(1-VLOOKUP($A80, 'E1 Categorization'!$A$32:$E$124, 5,0))), P80*0.5, P80*(1-VLOOKUP($A80, 'E1 Categorization'!$A$32:$E$124, 5,0)))</f>
        <v>0</v>
      </c>
      <c r="AO80" s="2140">
        <f>IF(ISERROR(Q80*(1-VLOOKUP($A80, 'E1 Categorization'!$A$32:$E$124, 5,0))), Q80*0.5, Q80*(1-VLOOKUP($A80, 'E1 Categorization'!$A$32:$E$124, 5,0)))</f>
        <v>0</v>
      </c>
      <c r="AP80" s="2140">
        <f>IF(ISERROR(R80*(1-VLOOKUP($A80, 'E1 Categorization'!$A$32:$E$124, 5,0))), R80*0.5, R80*(1-VLOOKUP($A80, 'E1 Categorization'!$A$32:$E$124, 5,0)))</f>
        <v>0</v>
      </c>
      <c r="AQ80" s="2140">
        <f>IF(ISERROR(S80*(1-VLOOKUP($A80, 'E1 Categorization'!$A$32:$E$124, 5,0))), S80*0.5, S80*(1-VLOOKUP($A80, 'E1 Categorization'!$A$32:$E$124, 5,0)))</f>
        <v>0</v>
      </c>
      <c r="AR80" s="2140">
        <f>IF(ISERROR(T80*(1-VLOOKUP($A80, 'E1 Categorization'!$A$32:$E$124, 5,0))), T80*0.5, T80*(1-VLOOKUP($A80, 'E1 Categorization'!$A$32:$E$124, 5,0)))</f>
        <v>0</v>
      </c>
      <c r="AS80" s="2140">
        <f>IF(ISERROR(U80*(1-VLOOKUP($A80, 'E1 Categorization'!$A$32:$E$124, 5,0))), U80*0.5, U80*(1-VLOOKUP($A80, 'E1 Categorization'!$A$32:$E$124, 5,0)))</f>
        <v>0</v>
      </c>
      <c r="AT80" s="2140">
        <f>IF(ISERROR(V80*(1-VLOOKUP($A80, 'E1 Categorization'!$A$32:$E$124, 5,0))), V80*0.5, V80*(1-VLOOKUP($A80, 'E1 Categorization'!$A$32:$E$124, 5,0)))</f>
        <v>0</v>
      </c>
      <c r="AU80" s="2140">
        <f>IF(ISERROR(W80*(1-VLOOKUP($A80, 'E1 Categorization'!$A$32:$E$124, 5,0))), W80*0.5, W80*(1-VLOOKUP($A80, 'E1 Categorization'!$A$32:$E$124, 5,0)))</f>
        <v>0</v>
      </c>
      <c r="AV80" s="2140">
        <f>IF(ISERROR(X80*(1-VLOOKUP($A80, 'E1 Categorization'!$A$32:$E$124, 5,0))), X80*0.5, X80*(1-VLOOKUP($A80, 'E1 Categorization'!$A$32:$E$124, 5,0)))</f>
        <v>0</v>
      </c>
      <c r="AW80" s="1889"/>
      <c r="AX80" s="1889"/>
      <c r="AY80" s="491">
        <f t="shared" si="33"/>
        <v>5050</v>
      </c>
      <c r="AZ80" s="492" t="str">
        <f t="shared" si="34"/>
        <v>Underground Subtransmission Feeders - Operation</v>
      </c>
      <c r="BA80" s="2140">
        <f>IF(ISERROR(E80*(VLOOKUP($A80, 'E1 Categorization'!$A$32:$E$124, 5,0))), E80*0.5, E80*(VLOOKUP($A80, 'E1 Categorization'!$A$32:$E$124, 5,0)))</f>
        <v>0</v>
      </c>
      <c r="BB80" s="2140">
        <f>IF(ISERROR(F80*(VLOOKUP($A80, 'E1 Categorization'!$A$32:$E$124, 5,0))), F80*0.5, F80*(VLOOKUP($A80, 'E1 Categorization'!$A$32:$E$124, 5,0)))</f>
        <v>0</v>
      </c>
      <c r="BC80" s="2140">
        <f>IF(ISERROR(G80*(VLOOKUP($A80, 'E1 Categorization'!$A$32:$E$124, 5,0))), G80*0.5, G80*(VLOOKUP($A80, 'E1 Categorization'!$A$32:$E$124, 5,0)))</f>
        <v>0</v>
      </c>
      <c r="BD80" s="2140">
        <f>IF(ISERROR(H80*(VLOOKUP($A80, 'E1 Categorization'!$A$32:$E$124, 5,0))), H80*0.5, H80*(VLOOKUP($A80, 'E1 Categorization'!$A$32:$E$124, 5,0)))</f>
        <v>0</v>
      </c>
      <c r="BE80" s="2140">
        <f>IF(ISERROR(I80*(VLOOKUP($A80, 'E1 Categorization'!$A$32:$E$124, 5,0))), I80*0.5, I80*(VLOOKUP($A80, 'E1 Categorization'!$A$32:$E$124, 5,0)))</f>
        <v>0</v>
      </c>
      <c r="BF80" s="2140">
        <f>IF(ISERROR(J80*(VLOOKUP($A80, 'E1 Categorization'!$A$32:$E$124, 5,0))), J80*0.5, J80*(VLOOKUP($A80, 'E1 Categorization'!$A$32:$E$124, 5,0)))</f>
        <v>0</v>
      </c>
      <c r="BG80" s="2140">
        <f>IF(ISERROR(K80*(VLOOKUP($A80, 'E1 Categorization'!$A$32:$E$124, 5,0))), K80*0.5, K80*(VLOOKUP($A80, 'E1 Categorization'!$A$32:$E$124, 5,0)))</f>
        <v>0</v>
      </c>
      <c r="BH80" s="2140">
        <f>IF(ISERROR(L80*(VLOOKUP($A80, 'E1 Categorization'!$A$32:$E$124, 5,0))), L80*0.5, L80*(VLOOKUP($A80, 'E1 Categorization'!$A$32:$E$124, 5,0)))</f>
        <v>0</v>
      </c>
      <c r="BI80" s="2140">
        <f>IF(ISERROR(M80*(VLOOKUP($A80, 'E1 Categorization'!$A$32:$E$124, 5,0))), M80*0.5, M80*(VLOOKUP($A80, 'E1 Categorization'!$A$32:$E$124, 5,0)))</f>
        <v>0</v>
      </c>
      <c r="BJ80" s="2140">
        <f>IF(ISERROR(N80*(VLOOKUP($A80, 'E1 Categorization'!$A$32:$E$124, 5,0))), N80*0.5, N80*(VLOOKUP($A80, 'E1 Categorization'!$A$32:$E$124, 5,0)))</f>
        <v>0</v>
      </c>
      <c r="BK80" s="2140">
        <f>IF(ISERROR(O80*(VLOOKUP($A80, 'E1 Categorization'!$A$32:$E$124, 5,0))), O80*0.5, O80*(VLOOKUP($A80, 'E1 Categorization'!$A$32:$E$124, 5,0)))</f>
        <v>0</v>
      </c>
      <c r="BL80" s="2140">
        <f>IF(ISERROR(P80*(VLOOKUP($A80, 'E1 Categorization'!$A$32:$E$124, 5,0))), P80*0.5, P80*(VLOOKUP($A80, 'E1 Categorization'!$A$32:$E$124, 5,0)))</f>
        <v>0</v>
      </c>
      <c r="BM80" s="2140">
        <f>IF(ISERROR(Q80*(VLOOKUP($A80, 'E1 Categorization'!$A$32:$E$124, 5,0))), Q80*0.5, Q80*(VLOOKUP($A80, 'E1 Categorization'!$A$32:$E$124, 5,0)))</f>
        <v>0</v>
      </c>
      <c r="BN80" s="2140">
        <f>IF(ISERROR(R80*(VLOOKUP($A80, 'E1 Categorization'!$A$32:$E$124, 5,0))), R80*0.5, R80*(VLOOKUP($A80, 'E1 Categorization'!$A$32:$E$124, 5,0)))</f>
        <v>0</v>
      </c>
      <c r="BO80" s="2140">
        <f>IF(ISERROR(S80*(VLOOKUP($A80, 'E1 Categorization'!$A$32:$E$124, 5,0))), S80*0.5, S80*(VLOOKUP($A80, 'E1 Categorization'!$A$32:$E$124, 5,0)))</f>
        <v>0</v>
      </c>
      <c r="BP80" s="2140">
        <f>IF(ISERROR(T80*(VLOOKUP($A80, 'E1 Categorization'!$A$32:$E$124, 5,0))), T80*0.5, T80*(VLOOKUP($A80, 'E1 Categorization'!$A$32:$E$124, 5,0)))</f>
        <v>0</v>
      </c>
      <c r="BQ80" s="2140">
        <f>IF(ISERROR(U80*(VLOOKUP($A80, 'E1 Categorization'!$A$32:$E$124, 5,0))), U80*0.5, U80*(VLOOKUP($A80, 'E1 Categorization'!$A$32:$E$124, 5,0)))</f>
        <v>0</v>
      </c>
      <c r="BR80" s="2140">
        <f>IF(ISERROR(V80*(VLOOKUP($A80, 'E1 Categorization'!$A$32:$E$124, 5,0))), V80*0.5, V80*(VLOOKUP($A80, 'E1 Categorization'!$A$32:$E$124, 5,0)))</f>
        <v>0</v>
      </c>
      <c r="BS80" s="2140">
        <f>IF(ISERROR(W80*(VLOOKUP($A80, 'E1 Categorization'!$A$32:$E$124, 5,0))), W80*0.5, W80*(VLOOKUP($A80, 'E1 Categorization'!$A$32:$E$124, 5,0)))</f>
        <v>0</v>
      </c>
      <c r="BT80" s="2140">
        <f>IF(ISERROR(X80*(VLOOKUP($A80, 'E1 Categorization'!$A$32:$E$124, 5,0))), X80*0.5, X80*(VLOOKUP($A80, 'E1 Categorization'!$A$32:$E$124, 5,0)))</f>
        <v>0</v>
      </c>
    </row>
    <row r="81" spans="1:72" s="561" customFormat="1" ht="25.5" x14ac:dyDescent="0.2">
      <c r="A81" s="487">
        <f>'I3 TB Data'!A378:B378</f>
        <v>5055</v>
      </c>
      <c r="B81" s="488" t="str">
        <f>'I3 TB Data'!B378</f>
        <v>Underground Distribution Transformers - Operation</v>
      </c>
      <c r="C81" s="489">
        <f>'I3 TB Data'!G378</f>
        <v>0</v>
      </c>
      <c r="D81" s="1857" t="str">
        <f t="shared" si="35"/>
        <v>Yes</v>
      </c>
      <c r="E81" s="1835"/>
      <c r="F81" s="1835"/>
      <c r="G81" s="1835"/>
      <c r="H81" s="1835"/>
      <c r="I81" s="1835"/>
      <c r="J81" s="1835"/>
      <c r="K81" s="1835"/>
      <c r="L81" s="1835"/>
      <c r="M81" s="1835"/>
      <c r="N81" s="1835"/>
      <c r="O81" s="1835"/>
      <c r="P81" s="1835"/>
      <c r="Q81" s="1835"/>
      <c r="R81" s="1835"/>
      <c r="S81" s="1835"/>
      <c r="T81" s="1835"/>
      <c r="U81" s="1835"/>
      <c r="V81" s="1835"/>
      <c r="W81" s="1835"/>
      <c r="X81" s="1835"/>
      <c r="AA81" s="491">
        <f t="shared" si="31"/>
        <v>5055</v>
      </c>
      <c r="AB81" s="492" t="str">
        <f t="shared" si="32"/>
        <v>Underground Distribution Transformers - Operation</v>
      </c>
      <c r="AC81" s="2140">
        <f>IF(ISERROR(E81*(1-VLOOKUP($A81, 'E1 Categorization'!$A$32:$E$124, 5,0))), E81*0.5, E81*(1-VLOOKUP($A81, 'E1 Categorization'!$A$32:$E$124, 5,0)))</f>
        <v>0</v>
      </c>
      <c r="AD81" s="2140">
        <f>IF(ISERROR(F81*(1-VLOOKUP($A81, 'E1 Categorization'!$A$32:$E$124, 5,0))), F81*0.5, F81*(1-VLOOKUP($A81, 'E1 Categorization'!$A$32:$E$124, 5,0)))</f>
        <v>0</v>
      </c>
      <c r="AE81" s="2140">
        <f>IF(ISERROR(G81*(1-VLOOKUP($A81, 'E1 Categorization'!$A$32:$E$124, 5,0))), G81*0.5, G81*(1-VLOOKUP($A81, 'E1 Categorization'!$A$32:$E$124, 5,0)))</f>
        <v>0</v>
      </c>
      <c r="AF81" s="2140">
        <f>IF(ISERROR(H81*(1-VLOOKUP($A81, 'E1 Categorization'!$A$32:$E$124, 5,0))), H81*0.5, H81*(1-VLOOKUP($A81, 'E1 Categorization'!$A$32:$E$124, 5,0)))</f>
        <v>0</v>
      </c>
      <c r="AG81" s="2140">
        <f>IF(ISERROR(I81*(1-VLOOKUP($A81, 'E1 Categorization'!$A$32:$E$124, 5,0))), I81*0.5, I81*(1-VLOOKUP($A81, 'E1 Categorization'!$A$32:$E$124, 5,0)))</f>
        <v>0</v>
      </c>
      <c r="AH81" s="2140">
        <f>IF(ISERROR(J81*(1-VLOOKUP($A81, 'E1 Categorization'!$A$32:$E$124, 5,0))), J81*0.5, J81*(1-VLOOKUP($A81, 'E1 Categorization'!$A$32:$E$124, 5,0)))</f>
        <v>0</v>
      </c>
      <c r="AI81" s="2140">
        <f>IF(ISERROR(K81*(1-VLOOKUP($A81, 'E1 Categorization'!$A$32:$E$124, 5,0))), K81*0.5, K81*(1-VLOOKUP($A81, 'E1 Categorization'!$A$32:$E$124, 5,0)))</f>
        <v>0</v>
      </c>
      <c r="AJ81" s="2140">
        <f>IF(ISERROR(L81*(1-VLOOKUP($A81, 'E1 Categorization'!$A$32:$E$124, 5,0))), L81*0.5, L81*(1-VLOOKUP($A81, 'E1 Categorization'!$A$32:$E$124, 5,0)))</f>
        <v>0</v>
      </c>
      <c r="AK81" s="2140">
        <f>IF(ISERROR(M81*(1-VLOOKUP($A81, 'E1 Categorization'!$A$32:$E$124, 5,0))), M81*0.5, M81*(1-VLOOKUP($A81, 'E1 Categorization'!$A$32:$E$124, 5,0)))</f>
        <v>0</v>
      </c>
      <c r="AL81" s="2140">
        <f>IF(ISERROR(N81*(1-VLOOKUP($A81, 'E1 Categorization'!$A$32:$E$124, 5,0))), N81*0.5, N81*(1-VLOOKUP($A81, 'E1 Categorization'!$A$32:$E$124, 5,0)))</f>
        <v>0</v>
      </c>
      <c r="AM81" s="2140">
        <f>IF(ISERROR(O81*(1-VLOOKUP($A81, 'E1 Categorization'!$A$32:$E$124, 5,0))), O81*0.5, O81*(1-VLOOKUP($A81, 'E1 Categorization'!$A$32:$E$124, 5,0)))</f>
        <v>0</v>
      </c>
      <c r="AN81" s="2140">
        <f>IF(ISERROR(P81*(1-VLOOKUP($A81, 'E1 Categorization'!$A$32:$E$124, 5,0))), P81*0.5, P81*(1-VLOOKUP($A81, 'E1 Categorization'!$A$32:$E$124, 5,0)))</f>
        <v>0</v>
      </c>
      <c r="AO81" s="2140">
        <f>IF(ISERROR(Q81*(1-VLOOKUP($A81, 'E1 Categorization'!$A$32:$E$124, 5,0))), Q81*0.5, Q81*(1-VLOOKUP($A81, 'E1 Categorization'!$A$32:$E$124, 5,0)))</f>
        <v>0</v>
      </c>
      <c r="AP81" s="2140">
        <f>IF(ISERROR(R81*(1-VLOOKUP($A81, 'E1 Categorization'!$A$32:$E$124, 5,0))), R81*0.5, R81*(1-VLOOKUP($A81, 'E1 Categorization'!$A$32:$E$124, 5,0)))</f>
        <v>0</v>
      </c>
      <c r="AQ81" s="2140">
        <f>IF(ISERROR(S81*(1-VLOOKUP($A81, 'E1 Categorization'!$A$32:$E$124, 5,0))), S81*0.5, S81*(1-VLOOKUP($A81, 'E1 Categorization'!$A$32:$E$124, 5,0)))</f>
        <v>0</v>
      </c>
      <c r="AR81" s="2140">
        <f>IF(ISERROR(T81*(1-VLOOKUP($A81, 'E1 Categorization'!$A$32:$E$124, 5,0))), T81*0.5, T81*(1-VLOOKUP($A81, 'E1 Categorization'!$A$32:$E$124, 5,0)))</f>
        <v>0</v>
      </c>
      <c r="AS81" s="2140">
        <f>IF(ISERROR(U81*(1-VLOOKUP($A81, 'E1 Categorization'!$A$32:$E$124, 5,0))), U81*0.5, U81*(1-VLOOKUP($A81, 'E1 Categorization'!$A$32:$E$124, 5,0)))</f>
        <v>0</v>
      </c>
      <c r="AT81" s="2140">
        <f>IF(ISERROR(V81*(1-VLOOKUP($A81, 'E1 Categorization'!$A$32:$E$124, 5,0))), V81*0.5, V81*(1-VLOOKUP($A81, 'E1 Categorization'!$A$32:$E$124, 5,0)))</f>
        <v>0</v>
      </c>
      <c r="AU81" s="2140">
        <f>IF(ISERROR(W81*(1-VLOOKUP($A81, 'E1 Categorization'!$A$32:$E$124, 5,0))), W81*0.5, W81*(1-VLOOKUP($A81, 'E1 Categorization'!$A$32:$E$124, 5,0)))</f>
        <v>0</v>
      </c>
      <c r="AV81" s="2140">
        <f>IF(ISERROR(X81*(1-VLOOKUP($A81, 'E1 Categorization'!$A$32:$E$124, 5,0))), X81*0.5, X81*(1-VLOOKUP($A81, 'E1 Categorization'!$A$32:$E$124, 5,0)))</f>
        <v>0</v>
      </c>
      <c r="AW81" s="1889"/>
      <c r="AX81" s="1889"/>
      <c r="AY81" s="491">
        <f t="shared" si="33"/>
        <v>5055</v>
      </c>
      <c r="AZ81" s="492" t="str">
        <f t="shared" si="34"/>
        <v>Underground Distribution Transformers - Operation</v>
      </c>
      <c r="BA81" s="2140">
        <f>IF(ISERROR(E81*(VLOOKUP($A81, 'E1 Categorization'!$A$32:$E$124, 5,0))), E81*0.5, E81*(VLOOKUP($A81, 'E1 Categorization'!$A$32:$E$124, 5,0)))</f>
        <v>0</v>
      </c>
      <c r="BB81" s="2140">
        <f>IF(ISERROR(F81*(VLOOKUP($A81, 'E1 Categorization'!$A$32:$E$124, 5,0))), F81*0.5, F81*(VLOOKUP($A81, 'E1 Categorization'!$A$32:$E$124, 5,0)))</f>
        <v>0</v>
      </c>
      <c r="BC81" s="2140">
        <f>IF(ISERROR(G81*(VLOOKUP($A81, 'E1 Categorization'!$A$32:$E$124, 5,0))), G81*0.5, G81*(VLOOKUP($A81, 'E1 Categorization'!$A$32:$E$124, 5,0)))</f>
        <v>0</v>
      </c>
      <c r="BD81" s="2140">
        <f>IF(ISERROR(H81*(VLOOKUP($A81, 'E1 Categorization'!$A$32:$E$124, 5,0))), H81*0.5, H81*(VLOOKUP($A81, 'E1 Categorization'!$A$32:$E$124, 5,0)))</f>
        <v>0</v>
      </c>
      <c r="BE81" s="2140">
        <f>IF(ISERROR(I81*(VLOOKUP($A81, 'E1 Categorization'!$A$32:$E$124, 5,0))), I81*0.5, I81*(VLOOKUP($A81, 'E1 Categorization'!$A$32:$E$124, 5,0)))</f>
        <v>0</v>
      </c>
      <c r="BF81" s="2140">
        <f>IF(ISERROR(J81*(VLOOKUP($A81, 'E1 Categorization'!$A$32:$E$124, 5,0))), J81*0.5, J81*(VLOOKUP($A81, 'E1 Categorization'!$A$32:$E$124, 5,0)))</f>
        <v>0</v>
      </c>
      <c r="BG81" s="2140">
        <f>IF(ISERROR(K81*(VLOOKUP($A81, 'E1 Categorization'!$A$32:$E$124, 5,0))), K81*0.5, K81*(VLOOKUP($A81, 'E1 Categorization'!$A$32:$E$124, 5,0)))</f>
        <v>0</v>
      </c>
      <c r="BH81" s="2140">
        <f>IF(ISERROR(L81*(VLOOKUP($A81, 'E1 Categorization'!$A$32:$E$124, 5,0))), L81*0.5, L81*(VLOOKUP($A81, 'E1 Categorization'!$A$32:$E$124, 5,0)))</f>
        <v>0</v>
      </c>
      <c r="BI81" s="2140">
        <f>IF(ISERROR(M81*(VLOOKUP($A81, 'E1 Categorization'!$A$32:$E$124, 5,0))), M81*0.5, M81*(VLOOKUP($A81, 'E1 Categorization'!$A$32:$E$124, 5,0)))</f>
        <v>0</v>
      </c>
      <c r="BJ81" s="2140">
        <f>IF(ISERROR(N81*(VLOOKUP($A81, 'E1 Categorization'!$A$32:$E$124, 5,0))), N81*0.5, N81*(VLOOKUP($A81, 'E1 Categorization'!$A$32:$E$124, 5,0)))</f>
        <v>0</v>
      </c>
      <c r="BK81" s="2140">
        <f>IF(ISERROR(O81*(VLOOKUP($A81, 'E1 Categorization'!$A$32:$E$124, 5,0))), O81*0.5, O81*(VLOOKUP($A81, 'E1 Categorization'!$A$32:$E$124, 5,0)))</f>
        <v>0</v>
      </c>
      <c r="BL81" s="2140">
        <f>IF(ISERROR(P81*(VLOOKUP($A81, 'E1 Categorization'!$A$32:$E$124, 5,0))), P81*0.5, P81*(VLOOKUP($A81, 'E1 Categorization'!$A$32:$E$124, 5,0)))</f>
        <v>0</v>
      </c>
      <c r="BM81" s="2140">
        <f>IF(ISERROR(Q81*(VLOOKUP($A81, 'E1 Categorization'!$A$32:$E$124, 5,0))), Q81*0.5, Q81*(VLOOKUP($A81, 'E1 Categorization'!$A$32:$E$124, 5,0)))</f>
        <v>0</v>
      </c>
      <c r="BN81" s="2140">
        <f>IF(ISERROR(R81*(VLOOKUP($A81, 'E1 Categorization'!$A$32:$E$124, 5,0))), R81*0.5, R81*(VLOOKUP($A81, 'E1 Categorization'!$A$32:$E$124, 5,0)))</f>
        <v>0</v>
      </c>
      <c r="BO81" s="2140">
        <f>IF(ISERROR(S81*(VLOOKUP($A81, 'E1 Categorization'!$A$32:$E$124, 5,0))), S81*0.5, S81*(VLOOKUP($A81, 'E1 Categorization'!$A$32:$E$124, 5,0)))</f>
        <v>0</v>
      </c>
      <c r="BP81" s="2140">
        <f>IF(ISERROR(T81*(VLOOKUP($A81, 'E1 Categorization'!$A$32:$E$124, 5,0))), T81*0.5, T81*(VLOOKUP($A81, 'E1 Categorization'!$A$32:$E$124, 5,0)))</f>
        <v>0</v>
      </c>
      <c r="BQ81" s="2140">
        <f>IF(ISERROR(U81*(VLOOKUP($A81, 'E1 Categorization'!$A$32:$E$124, 5,0))), U81*0.5, U81*(VLOOKUP($A81, 'E1 Categorization'!$A$32:$E$124, 5,0)))</f>
        <v>0</v>
      </c>
      <c r="BR81" s="2140">
        <f>IF(ISERROR(V81*(VLOOKUP($A81, 'E1 Categorization'!$A$32:$E$124, 5,0))), V81*0.5, V81*(VLOOKUP($A81, 'E1 Categorization'!$A$32:$E$124, 5,0)))</f>
        <v>0</v>
      </c>
      <c r="BS81" s="2140">
        <f>IF(ISERROR(W81*(VLOOKUP($A81, 'E1 Categorization'!$A$32:$E$124, 5,0))), W81*0.5, W81*(VLOOKUP($A81, 'E1 Categorization'!$A$32:$E$124, 5,0)))</f>
        <v>0</v>
      </c>
      <c r="BT81" s="2140">
        <f>IF(ISERROR(X81*(VLOOKUP($A81, 'E1 Categorization'!$A$32:$E$124, 5,0))), X81*0.5, X81*(VLOOKUP($A81, 'E1 Categorization'!$A$32:$E$124, 5,0)))</f>
        <v>0</v>
      </c>
    </row>
    <row r="82" spans="1:72" s="561" customFormat="1" ht="25.5" customHeight="1" x14ac:dyDescent="0.2">
      <c r="A82" s="487">
        <f>'I3 TB Data'!A380:B380</f>
        <v>5065</v>
      </c>
      <c r="B82" s="488" t="str">
        <f>'I3 TB Data'!B380</f>
        <v>Meter Expense</v>
      </c>
      <c r="C82" s="489">
        <f>'I3 TB Data'!G380</f>
        <v>0</v>
      </c>
      <c r="D82" s="1857" t="str">
        <f t="shared" si="35"/>
        <v>Yes</v>
      </c>
      <c r="E82" s="1835"/>
      <c r="F82" s="1835"/>
      <c r="G82" s="1835"/>
      <c r="H82" s="1835"/>
      <c r="I82" s="1835"/>
      <c r="J82" s="1835"/>
      <c r="K82" s="1835"/>
      <c r="L82" s="1835"/>
      <c r="M82" s="1835"/>
      <c r="N82" s="1835"/>
      <c r="O82" s="1835"/>
      <c r="P82" s="1835"/>
      <c r="Q82" s="1835"/>
      <c r="R82" s="1835"/>
      <c r="S82" s="1835"/>
      <c r="T82" s="1835"/>
      <c r="U82" s="1835"/>
      <c r="V82" s="1835"/>
      <c r="W82" s="1835"/>
      <c r="X82" s="1835"/>
      <c r="AA82" s="491">
        <f t="shared" si="31"/>
        <v>5065</v>
      </c>
      <c r="AB82" s="492" t="str">
        <f t="shared" si="32"/>
        <v>Meter Expense</v>
      </c>
      <c r="AC82" s="2140">
        <f>IF(ISERROR(E82*(1-VLOOKUP($A82, 'E1 Categorization'!$A$32:$E$124, 5,0))), E82*0.5, E82*(1-VLOOKUP($A82, 'E1 Categorization'!$A$32:$E$124, 5,0)))</f>
        <v>0</v>
      </c>
      <c r="AD82" s="2140">
        <f>IF(ISERROR(F82*(1-VLOOKUP($A82, 'E1 Categorization'!$A$32:$E$124, 5,0))), F82*0.5, F82*(1-VLOOKUP($A82, 'E1 Categorization'!$A$32:$E$124, 5,0)))</f>
        <v>0</v>
      </c>
      <c r="AE82" s="2140">
        <f>IF(ISERROR(G82*(1-VLOOKUP($A82, 'E1 Categorization'!$A$32:$E$124, 5,0))), G82*0.5, G82*(1-VLOOKUP($A82, 'E1 Categorization'!$A$32:$E$124, 5,0)))</f>
        <v>0</v>
      </c>
      <c r="AF82" s="2140">
        <f>IF(ISERROR(H82*(1-VLOOKUP($A82, 'E1 Categorization'!$A$32:$E$124, 5,0))), H82*0.5, H82*(1-VLOOKUP($A82, 'E1 Categorization'!$A$32:$E$124, 5,0)))</f>
        <v>0</v>
      </c>
      <c r="AG82" s="2140">
        <f>IF(ISERROR(I82*(1-VLOOKUP($A82, 'E1 Categorization'!$A$32:$E$124, 5,0))), I82*0.5, I82*(1-VLOOKUP($A82, 'E1 Categorization'!$A$32:$E$124, 5,0)))</f>
        <v>0</v>
      </c>
      <c r="AH82" s="2140">
        <f>IF(ISERROR(J82*(1-VLOOKUP($A82, 'E1 Categorization'!$A$32:$E$124, 5,0))), J82*0.5, J82*(1-VLOOKUP($A82, 'E1 Categorization'!$A$32:$E$124, 5,0)))</f>
        <v>0</v>
      </c>
      <c r="AI82" s="2140">
        <f>IF(ISERROR(K82*(1-VLOOKUP($A82, 'E1 Categorization'!$A$32:$E$124, 5,0))), K82*0.5, K82*(1-VLOOKUP($A82, 'E1 Categorization'!$A$32:$E$124, 5,0)))</f>
        <v>0</v>
      </c>
      <c r="AJ82" s="2140">
        <f>IF(ISERROR(L82*(1-VLOOKUP($A82, 'E1 Categorization'!$A$32:$E$124, 5,0))), L82*0.5, L82*(1-VLOOKUP($A82, 'E1 Categorization'!$A$32:$E$124, 5,0)))</f>
        <v>0</v>
      </c>
      <c r="AK82" s="2140">
        <f>IF(ISERROR(M82*(1-VLOOKUP($A82, 'E1 Categorization'!$A$32:$E$124, 5,0))), M82*0.5, M82*(1-VLOOKUP($A82, 'E1 Categorization'!$A$32:$E$124, 5,0)))</f>
        <v>0</v>
      </c>
      <c r="AL82" s="2140">
        <f>IF(ISERROR(N82*(1-VLOOKUP($A82, 'E1 Categorization'!$A$32:$E$124, 5,0))), N82*0.5, N82*(1-VLOOKUP($A82, 'E1 Categorization'!$A$32:$E$124, 5,0)))</f>
        <v>0</v>
      </c>
      <c r="AM82" s="2140">
        <f>IF(ISERROR(O82*(1-VLOOKUP($A82, 'E1 Categorization'!$A$32:$E$124, 5,0))), O82*0.5, O82*(1-VLOOKUP($A82, 'E1 Categorization'!$A$32:$E$124, 5,0)))</f>
        <v>0</v>
      </c>
      <c r="AN82" s="2140">
        <f>IF(ISERROR(P82*(1-VLOOKUP($A82, 'E1 Categorization'!$A$32:$E$124, 5,0))), P82*0.5, P82*(1-VLOOKUP($A82, 'E1 Categorization'!$A$32:$E$124, 5,0)))</f>
        <v>0</v>
      </c>
      <c r="AO82" s="2140">
        <f>IF(ISERROR(Q82*(1-VLOOKUP($A82, 'E1 Categorization'!$A$32:$E$124, 5,0))), Q82*0.5, Q82*(1-VLOOKUP($A82, 'E1 Categorization'!$A$32:$E$124, 5,0)))</f>
        <v>0</v>
      </c>
      <c r="AP82" s="2140">
        <f>IF(ISERROR(R82*(1-VLOOKUP($A82, 'E1 Categorization'!$A$32:$E$124, 5,0))), R82*0.5, R82*(1-VLOOKUP($A82, 'E1 Categorization'!$A$32:$E$124, 5,0)))</f>
        <v>0</v>
      </c>
      <c r="AQ82" s="2140">
        <f>IF(ISERROR(S82*(1-VLOOKUP($A82, 'E1 Categorization'!$A$32:$E$124, 5,0))), S82*0.5, S82*(1-VLOOKUP($A82, 'E1 Categorization'!$A$32:$E$124, 5,0)))</f>
        <v>0</v>
      </c>
      <c r="AR82" s="2140">
        <f>IF(ISERROR(T82*(1-VLOOKUP($A82, 'E1 Categorization'!$A$32:$E$124, 5,0))), T82*0.5, T82*(1-VLOOKUP($A82, 'E1 Categorization'!$A$32:$E$124, 5,0)))</f>
        <v>0</v>
      </c>
      <c r="AS82" s="2140">
        <f>IF(ISERROR(U82*(1-VLOOKUP($A82, 'E1 Categorization'!$A$32:$E$124, 5,0))), U82*0.5, U82*(1-VLOOKUP($A82, 'E1 Categorization'!$A$32:$E$124, 5,0)))</f>
        <v>0</v>
      </c>
      <c r="AT82" s="2140">
        <f>IF(ISERROR(V82*(1-VLOOKUP($A82, 'E1 Categorization'!$A$32:$E$124, 5,0))), V82*0.5, V82*(1-VLOOKUP($A82, 'E1 Categorization'!$A$32:$E$124, 5,0)))</f>
        <v>0</v>
      </c>
      <c r="AU82" s="2140">
        <f>IF(ISERROR(W82*(1-VLOOKUP($A82, 'E1 Categorization'!$A$32:$E$124, 5,0))), W82*0.5, W82*(1-VLOOKUP($A82, 'E1 Categorization'!$A$32:$E$124, 5,0)))</f>
        <v>0</v>
      </c>
      <c r="AV82" s="2140">
        <f>IF(ISERROR(X82*(1-VLOOKUP($A82, 'E1 Categorization'!$A$32:$E$124, 5,0))), X82*0.5, X82*(1-VLOOKUP($A82, 'E1 Categorization'!$A$32:$E$124, 5,0)))</f>
        <v>0</v>
      </c>
      <c r="AW82" s="1889"/>
      <c r="AX82" s="1889"/>
      <c r="AY82" s="491">
        <f t="shared" si="33"/>
        <v>5065</v>
      </c>
      <c r="AZ82" s="492" t="str">
        <f t="shared" si="34"/>
        <v>Meter Expense</v>
      </c>
      <c r="BA82" s="2140">
        <f>IF(ISERROR(E82*(VLOOKUP($A82, 'E1 Categorization'!$A$32:$E$124, 5,0))), E82*0.5, E82*(VLOOKUP($A82, 'E1 Categorization'!$A$32:$E$124, 5,0)))</f>
        <v>0</v>
      </c>
      <c r="BB82" s="2140">
        <f>IF(ISERROR(F82*(VLOOKUP($A82, 'E1 Categorization'!$A$32:$E$124, 5,0))), F82*0.5, F82*(VLOOKUP($A82, 'E1 Categorization'!$A$32:$E$124, 5,0)))</f>
        <v>0</v>
      </c>
      <c r="BC82" s="2140">
        <f>IF(ISERROR(G82*(VLOOKUP($A82, 'E1 Categorization'!$A$32:$E$124, 5,0))), G82*0.5, G82*(VLOOKUP($A82, 'E1 Categorization'!$A$32:$E$124, 5,0)))</f>
        <v>0</v>
      </c>
      <c r="BD82" s="2140">
        <f>IF(ISERROR(H82*(VLOOKUP($A82, 'E1 Categorization'!$A$32:$E$124, 5,0))), H82*0.5, H82*(VLOOKUP($A82, 'E1 Categorization'!$A$32:$E$124, 5,0)))</f>
        <v>0</v>
      </c>
      <c r="BE82" s="2140">
        <f>IF(ISERROR(I82*(VLOOKUP($A82, 'E1 Categorization'!$A$32:$E$124, 5,0))), I82*0.5, I82*(VLOOKUP($A82, 'E1 Categorization'!$A$32:$E$124, 5,0)))</f>
        <v>0</v>
      </c>
      <c r="BF82" s="2140">
        <f>IF(ISERROR(J82*(VLOOKUP($A82, 'E1 Categorization'!$A$32:$E$124, 5,0))), J82*0.5, J82*(VLOOKUP($A82, 'E1 Categorization'!$A$32:$E$124, 5,0)))</f>
        <v>0</v>
      </c>
      <c r="BG82" s="2140">
        <f>IF(ISERROR(K82*(VLOOKUP($A82, 'E1 Categorization'!$A$32:$E$124, 5,0))), K82*0.5, K82*(VLOOKUP($A82, 'E1 Categorization'!$A$32:$E$124, 5,0)))</f>
        <v>0</v>
      </c>
      <c r="BH82" s="2140">
        <f>IF(ISERROR(L82*(VLOOKUP($A82, 'E1 Categorization'!$A$32:$E$124, 5,0))), L82*0.5, L82*(VLOOKUP($A82, 'E1 Categorization'!$A$32:$E$124, 5,0)))</f>
        <v>0</v>
      </c>
      <c r="BI82" s="2140">
        <f>IF(ISERROR(M82*(VLOOKUP($A82, 'E1 Categorization'!$A$32:$E$124, 5,0))), M82*0.5, M82*(VLOOKUP($A82, 'E1 Categorization'!$A$32:$E$124, 5,0)))</f>
        <v>0</v>
      </c>
      <c r="BJ82" s="2140">
        <f>IF(ISERROR(N82*(VLOOKUP($A82, 'E1 Categorization'!$A$32:$E$124, 5,0))), N82*0.5, N82*(VLOOKUP($A82, 'E1 Categorization'!$A$32:$E$124, 5,0)))</f>
        <v>0</v>
      </c>
      <c r="BK82" s="2140">
        <f>IF(ISERROR(O82*(VLOOKUP($A82, 'E1 Categorization'!$A$32:$E$124, 5,0))), O82*0.5, O82*(VLOOKUP($A82, 'E1 Categorization'!$A$32:$E$124, 5,0)))</f>
        <v>0</v>
      </c>
      <c r="BL82" s="2140">
        <f>IF(ISERROR(P82*(VLOOKUP($A82, 'E1 Categorization'!$A$32:$E$124, 5,0))), P82*0.5, P82*(VLOOKUP($A82, 'E1 Categorization'!$A$32:$E$124, 5,0)))</f>
        <v>0</v>
      </c>
      <c r="BM82" s="2140">
        <f>IF(ISERROR(Q82*(VLOOKUP($A82, 'E1 Categorization'!$A$32:$E$124, 5,0))), Q82*0.5, Q82*(VLOOKUP($A82, 'E1 Categorization'!$A$32:$E$124, 5,0)))</f>
        <v>0</v>
      </c>
      <c r="BN82" s="2140">
        <f>IF(ISERROR(R82*(VLOOKUP($A82, 'E1 Categorization'!$A$32:$E$124, 5,0))), R82*0.5, R82*(VLOOKUP($A82, 'E1 Categorization'!$A$32:$E$124, 5,0)))</f>
        <v>0</v>
      </c>
      <c r="BO82" s="2140">
        <f>IF(ISERROR(S82*(VLOOKUP($A82, 'E1 Categorization'!$A$32:$E$124, 5,0))), S82*0.5, S82*(VLOOKUP($A82, 'E1 Categorization'!$A$32:$E$124, 5,0)))</f>
        <v>0</v>
      </c>
      <c r="BP82" s="2140">
        <f>IF(ISERROR(T82*(VLOOKUP($A82, 'E1 Categorization'!$A$32:$E$124, 5,0))), T82*0.5, T82*(VLOOKUP($A82, 'E1 Categorization'!$A$32:$E$124, 5,0)))</f>
        <v>0</v>
      </c>
      <c r="BQ82" s="2140">
        <f>IF(ISERROR(U82*(VLOOKUP($A82, 'E1 Categorization'!$A$32:$E$124, 5,0))), U82*0.5, U82*(VLOOKUP($A82, 'E1 Categorization'!$A$32:$E$124, 5,0)))</f>
        <v>0</v>
      </c>
      <c r="BR82" s="2140">
        <f>IF(ISERROR(V82*(VLOOKUP($A82, 'E1 Categorization'!$A$32:$E$124, 5,0))), V82*0.5, V82*(VLOOKUP($A82, 'E1 Categorization'!$A$32:$E$124, 5,0)))</f>
        <v>0</v>
      </c>
      <c r="BS82" s="2140">
        <f>IF(ISERROR(W82*(VLOOKUP($A82, 'E1 Categorization'!$A$32:$E$124, 5,0))), W82*0.5, W82*(VLOOKUP($A82, 'E1 Categorization'!$A$32:$E$124, 5,0)))</f>
        <v>0</v>
      </c>
      <c r="BT82" s="2140">
        <f>IF(ISERROR(X82*(VLOOKUP($A82, 'E1 Categorization'!$A$32:$E$124, 5,0))), X82*0.5, X82*(VLOOKUP($A82, 'E1 Categorization'!$A$32:$E$124, 5,0)))</f>
        <v>0</v>
      </c>
    </row>
    <row r="83" spans="1:72" s="561" customFormat="1" ht="25.5" x14ac:dyDescent="0.2">
      <c r="A83" s="487">
        <f>'I3 TB Data'!A381:B381</f>
        <v>5070</v>
      </c>
      <c r="B83" s="488" t="str">
        <f>'I3 TB Data'!B381</f>
        <v>Customer Premises - Operation Labour</v>
      </c>
      <c r="C83" s="489">
        <f>'I3 TB Data'!G381</f>
        <v>0</v>
      </c>
      <c r="D83" s="1857" t="str">
        <f t="shared" si="35"/>
        <v>Yes</v>
      </c>
      <c r="E83" s="1835"/>
      <c r="F83" s="1835"/>
      <c r="G83" s="1835"/>
      <c r="H83" s="1835"/>
      <c r="I83" s="1835"/>
      <c r="J83" s="1835"/>
      <c r="K83" s="1835"/>
      <c r="L83" s="1835"/>
      <c r="M83" s="1835"/>
      <c r="N83" s="1835"/>
      <c r="O83" s="1835"/>
      <c r="P83" s="1835"/>
      <c r="Q83" s="1835"/>
      <c r="R83" s="1835"/>
      <c r="S83" s="1835"/>
      <c r="T83" s="1835"/>
      <c r="U83" s="1835"/>
      <c r="V83" s="1835"/>
      <c r="W83" s="1835"/>
      <c r="X83" s="1835"/>
      <c r="AA83" s="491">
        <f t="shared" si="31"/>
        <v>5070</v>
      </c>
      <c r="AB83" s="492" t="str">
        <f t="shared" si="32"/>
        <v>Customer Premises - Operation Labour</v>
      </c>
      <c r="AC83" s="2140">
        <f>IF(ISERROR(E83*(1-VLOOKUP($A83, 'E1 Categorization'!$A$32:$E$124, 5,0))), E83*0.5, E83*(1-VLOOKUP($A83, 'E1 Categorization'!$A$32:$E$124, 5,0)))</f>
        <v>0</v>
      </c>
      <c r="AD83" s="2140">
        <f>IF(ISERROR(F83*(1-VLOOKUP($A83, 'E1 Categorization'!$A$32:$E$124, 5,0))), F83*0.5, F83*(1-VLOOKUP($A83, 'E1 Categorization'!$A$32:$E$124, 5,0)))</f>
        <v>0</v>
      </c>
      <c r="AE83" s="2140">
        <f>IF(ISERROR(G83*(1-VLOOKUP($A83, 'E1 Categorization'!$A$32:$E$124, 5,0))), G83*0.5, G83*(1-VLOOKUP($A83, 'E1 Categorization'!$A$32:$E$124, 5,0)))</f>
        <v>0</v>
      </c>
      <c r="AF83" s="2140">
        <f>IF(ISERROR(H83*(1-VLOOKUP($A83, 'E1 Categorization'!$A$32:$E$124, 5,0))), H83*0.5, H83*(1-VLOOKUP($A83, 'E1 Categorization'!$A$32:$E$124, 5,0)))</f>
        <v>0</v>
      </c>
      <c r="AG83" s="2140">
        <f>IF(ISERROR(I83*(1-VLOOKUP($A83, 'E1 Categorization'!$A$32:$E$124, 5,0))), I83*0.5, I83*(1-VLOOKUP($A83, 'E1 Categorization'!$A$32:$E$124, 5,0)))</f>
        <v>0</v>
      </c>
      <c r="AH83" s="2140">
        <f>IF(ISERROR(J83*(1-VLOOKUP($A83, 'E1 Categorization'!$A$32:$E$124, 5,0))), J83*0.5, J83*(1-VLOOKUP($A83, 'E1 Categorization'!$A$32:$E$124, 5,0)))</f>
        <v>0</v>
      </c>
      <c r="AI83" s="2140">
        <f>IF(ISERROR(K83*(1-VLOOKUP($A83, 'E1 Categorization'!$A$32:$E$124, 5,0))), K83*0.5, K83*(1-VLOOKUP($A83, 'E1 Categorization'!$A$32:$E$124, 5,0)))</f>
        <v>0</v>
      </c>
      <c r="AJ83" s="2140">
        <f>IF(ISERROR(L83*(1-VLOOKUP($A83, 'E1 Categorization'!$A$32:$E$124, 5,0))), L83*0.5, L83*(1-VLOOKUP($A83, 'E1 Categorization'!$A$32:$E$124, 5,0)))</f>
        <v>0</v>
      </c>
      <c r="AK83" s="2140">
        <f>IF(ISERROR(M83*(1-VLOOKUP($A83, 'E1 Categorization'!$A$32:$E$124, 5,0))), M83*0.5, M83*(1-VLOOKUP($A83, 'E1 Categorization'!$A$32:$E$124, 5,0)))</f>
        <v>0</v>
      </c>
      <c r="AL83" s="2140">
        <f>IF(ISERROR(N83*(1-VLOOKUP($A83, 'E1 Categorization'!$A$32:$E$124, 5,0))), N83*0.5, N83*(1-VLOOKUP($A83, 'E1 Categorization'!$A$32:$E$124, 5,0)))</f>
        <v>0</v>
      </c>
      <c r="AM83" s="2140">
        <f>IF(ISERROR(O83*(1-VLOOKUP($A83, 'E1 Categorization'!$A$32:$E$124, 5,0))), O83*0.5, O83*(1-VLOOKUP($A83, 'E1 Categorization'!$A$32:$E$124, 5,0)))</f>
        <v>0</v>
      </c>
      <c r="AN83" s="2140">
        <f>IF(ISERROR(P83*(1-VLOOKUP($A83, 'E1 Categorization'!$A$32:$E$124, 5,0))), P83*0.5, P83*(1-VLOOKUP($A83, 'E1 Categorization'!$A$32:$E$124, 5,0)))</f>
        <v>0</v>
      </c>
      <c r="AO83" s="2140">
        <f>IF(ISERROR(Q83*(1-VLOOKUP($A83, 'E1 Categorization'!$A$32:$E$124, 5,0))), Q83*0.5, Q83*(1-VLOOKUP($A83, 'E1 Categorization'!$A$32:$E$124, 5,0)))</f>
        <v>0</v>
      </c>
      <c r="AP83" s="2140">
        <f>IF(ISERROR(R83*(1-VLOOKUP($A83, 'E1 Categorization'!$A$32:$E$124, 5,0))), R83*0.5, R83*(1-VLOOKUP($A83, 'E1 Categorization'!$A$32:$E$124, 5,0)))</f>
        <v>0</v>
      </c>
      <c r="AQ83" s="2140">
        <f>IF(ISERROR(S83*(1-VLOOKUP($A83, 'E1 Categorization'!$A$32:$E$124, 5,0))), S83*0.5, S83*(1-VLOOKUP($A83, 'E1 Categorization'!$A$32:$E$124, 5,0)))</f>
        <v>0</v>
      </c>
      <c r="AR83" s="2140">
        <f>IF(ISERROR(T83*(1-VLOOKUP($A83, 'E1 Categorization'!$A$32:$E$124, 5,0))), T83*0.5, T83*(1-VLOOKUP($A83, 'E1 Categorization'!$A$32:$E$124, 5,0)))</f>
        <v>0</v>
      </c>
      <c r="AS83" s="2140">
        <f>IF(ISERROR(U83*(1-VLOOKUP($A83, 'E1 Categorization'!$A$32:$E$124, 5,0))), U83*0.5, U83*(1-VLOOKUP($A83, 'E1 Categorization'!$A$32:$E$124, 5,0)))</f>
        <v>0</v>
      </c>
      <c r="AT83" s="2140">
        <f>IF(ISERROR(V83*(1-VLOOKUP($A83, 'E1 Categorization'!$A$32:$E$124, 5,0))), V83*0.5, V83*(1-VLOOKUP($A83, 'E1 Categorization'!$A$32:$E$124, 5,0)))</f>
        <v>0</v>
      </c>
      <c r="AU83" s="2140">
        <f>IF(ISERROR(W83*(1-VLOOKUP($A83, 'E1 Categorization'!$A$32:$E$124, 5,0))), W83*0.5, W83*(1-VLOOKUP($A83, 'E1 Categorization'!$A$32:$E$124, 5,0)))</f>
        <v>0</v>
      </c>
      <c r="AV83" s="2140">
        <f>IF(ISERROR(X83*(1-VLOOKUP($A83, 'E1 Categorization'!$A$32:$E$124, 5,0))), X83*0.5, X83*(1-VLOOKUP($A83, 'E1 Categorization'!$A$32:$E$124, 5,0)))</f>
        <v>0</v>
      </c>
      <c r="AW83" s="1889"/>
      <c r="AX83" s="1889"/>
      <c r="AY83" s="491">
        <f t="shared" si="33"/>
        <v>5070</v>
      </c>
      <c r="AZ83" s="492" t="str">
        <f t="shared" si="34"/>
        <v>Customer Premises - Operation Labour</v>
      </c>
      <c r="BA83" s="2140">
        <f>IF(ISERROR(E83*(VLOOKUP($A83, 'E1 Categorization'!$A$32:$E$124, 5,0))), E83*0.5, E83*(VLOOKUP($A83, 'E1 Categorization'!$A$32:$E$124, 5,0)))</f>
        <v>0</v>
      </c>
      <c r="BB83" s="2140">
        <f>IF(ISERROR(F83*(VLOOKUP($A83, 'E1 Categorization'!$A$32:$E$124, 5,0))), F83*0.5, F83*(VLOOKUP($A83, 'E1 Categorization'!$A$32:$E$124, 5,0)))</f>
        <v>0</v>
      </c>
      <c r="BC83" s="2140">
        <f>IF(ISERROR(G83*(VLOOKUP($A83, 'E1 Categorization'!$A$32:$E$124, 5,0))), G83*0.5, G83*(VLOOKUP($A83, 'E1 Categorization'!$A$32:$E$124, 5,0)))</f>
        <v>0</v>
      </c>
      <c r="BD83" s="2140">
        <f>IF(ISERROR(H83*(VLOOKUP($A83, 'E1 Categorization'!$A$32:$E$124, 5,0))), H83*0.5, H83*(VLOOKUP($A83, 'E1 Categorization'!$A$32:$E$124, 5,0)))</f>
        <v>0</v>
      </c>
      <c r="BE83" s="2140">
        <f>IF(ISERROR(I83*(VLOOKUP($A83, 'E1 Categorization'!$A$32:$E$124, 5,0))), I83*0.5, I83*(VLOOKUP($A83, 'E1 Categorization'!$A$32:$E$124, 5,0)))</f>
        <v>0</v>
      </c>
      <c r="BF83" s="2140">
        <f>IF(ISERROR(J83*(VLOOKUP($A83, 'E1 Categorization'!$A$32:$E$124, 5,0))), J83*0.5, J83*(VLOOKUP($A83, 'E1 Categorization'!$A$32:$E$124, 5,0)))</f>
        <v>0</v>
      </c>
      <c r="BG83" s="2140">
        <f>IF(ISERROR(K83*(VLOOKUP($A83, 'E1 Categorization'!$A$32:$E$124, 5,0))), K83*0.5, K83*(VLOOKUP($A83, 'E1 Categorization'!$A$32:$E$124, 5,0)))</f>
        <v>0</v>
      </c>
      <c r="BH83" s="2140">
        <f>IF(ISERROR(L83*(VLOOKUP($A83, 'E1 Categorization'!$A$32:$E$124, 5,0))), L83*0.5, L83*(VLOOKUP($A83, 'E1 Categorization'!$A$32:$E$124, 5,0)))</f>
        <v>0</v>
      </c>
      <c r="BI83" s="2140">
        <f>IF(ISERROR(M83*(VLOOKUP($A83, 'E1 Categorization'!$A$32:$E$124, 5,0))), M83*0.5, M83*(VLOOKUP($A83, 'E1 Categorization'!$A$32:$E$124, 5,0)))</f>
        <v>0</v>
      </c>
      <c r="BJ83" s="2140">
        <f>IF(ISERROR(N83*(VLOOKUP($A83, 'E1 Categorization'!$A$32:$E$124, 5,0))), N83*0.5, N83*(VLOOKUP($A83, 'E1 Categorization'!$A$32:$E$124, 5,0)))</f>
        <v>0</v>
      </c>
      <c r="BK83" s="2140">
        <f>IF(ISERROR(O83*(VLOOKUP($A83, 'E1 Categorization'!$A$32:$E$124, 5,0))), O83*0.5, O83*(VLOOKUP($A83, 'E1 Categorization'!$A$32:$E$124, 5,0)))</f>
        <v>0</v>
      </c>
      <c r="BL83" s="2140">
        <f>IF(ISERROR(P83*(VLOOKUP($A83, 'E1 Categorization'!$A$32:$E$124, 5,0))), P83*0.5, P83*(VLOOKUP($A83, 'E1 Categorization'!$A$32:$E$124, 5,0)))</f>
        <v>0</v>
      </c>
      <c r="BM83" s="2140">
        <f>IF(ISERROR(Q83*(VLOOKUP($A83, 'E1 Categorization'!$A$32:$E$124, 5,0))), Q83*0.5, Q83*(VLOOKUP($A83, 'E1 Categorization'!$A$32:$E$124, 5,0)))</f>
        <v>0</v>
      </c>
      <c r="BN83" s="2140">
        <f>IF(ISERROR(R83*(VLOOKUP($A83, 'E1 Categorization'!$A$32:$E$124, 5,0))), R83*0.5, R83*(VLOOKUP($A83, 'E1 Categorization'!$A$32:$E$124, 5,0)))</f>
        <v>0</v>
      </c>
      <c r="BO83" s="2140">
        <f>IF(ISERROR(S83*(VLOOKUP($A83, 'E1 Categorization'!$A$32:$E$124, 5,0))), S83*0.5, S83*(VLOOKUP($A83, 'E1 Categorization'!$A$32:$E$124, 5,0)))</f>
        <v>0</v>
      </c>
      <c r="BP83" s="2140">
        <f>IF(ISERROR(T83*(VLOOKUP($A83, 'E1 Categorization'!$A$32:$E$124, 5,0))), T83*0.5, T83*(VLOOKUP($A83, 'E1 Categorization'!$A$32:$E$124, 5,0)))</f>
        <v>0</v>
      </c>
      <c r="BQ83" s="2140">
        <f>IF(ISERROR(U83*(VLOOKUP($A83, 'E1 Categorization'!$A$32:$E$124, 5,0))), U83*0.5, U83*(VLOOKUP($A83, 'E1 Categorization'!$A$32:$E$124, 5,0)))</f>
        <v>0</v>
      </c>
      <c r="BR83" s="2140">
        <f>IF(ISERROR(V83*(VLOOKUP($A83, 'E1 Categorization'!$A$32:$E$124, 5,0))), V83*0.5, V83*(VLOOKUP($A83, 'E1 Categorization'!$A$32:$E$124, 5,0)))</f>
        <v>0</v>
      </c>
      <c r="BS83" s="2140">
        <f>IF(ISERROR(W83*(VLOOKUP($A83, 'E1 Categorization'!$A$32:$E$124, 5,0))), W83*0.5, W83*(VLOOKUP($A83, 'E1 Categorization'!$A$32:$E$124, 5,0)))</f>
        <v>0</v>
      </c>
      <c r="BT83" s="2140">
        <f>IF(ISERROR(X83*(VLOOKUP($A83, 'E1 Categorization'!$A$32:$E$124, 5,0))), X83*0.5, X83*(VLOOKUP($A83, 'E1 Categorization'!$A$32:$E$124, 5,0)))</f>
        <v>0</v>
      </c>
    </row>
    <row r="84" spans="1:72" s="561" customFormat="1" ht="25.5" x14ac:dyDescent="0.2">
      <c r="A84" s="487">
        <f>'I3 TB Data'!A382:B382</f>
        <v>5075</v>
      </c>
      <c r="B84" s="488" t="str">
        <f>'I3 TB Data'!B382</f>
        <v>Customer Premises - Materials and Expenses</v>
      </c>
      <c r="C84" s="489">
        <f>'I3 TB Data'!G382</f>
        <v>0</v>
      </c>
      <c r="D84" s="1857" t="str">
        <f t="shared" si="35"/>
        <v>Yes</v>
      </c>
      <c r="E84" s="1835"/>
      <c r="F84" s="1835"/>
      <c r="G84" s="1835"/>
      <c r="H84" s="1835"/>
      <c r="I84" s="1835"/>
      <c r="J84" s="1835"/>
      <c r="K84" s="1835"/>
      <c r="L84" s="1835"/>
      <c r="M84" s="1835"/>
      <c r="N84" s="1835"/>
      <c r="O84" s="1835"/>
      <c r="P84" s="1835"/>
      <c r="Q84" s="1835"/>
      <c r="R84" s="1835"/>
      <c r="S84" s="1835"/>
      <c r="T84" s="1835"/>
      <c r="U84" s="1835"/>
      <c r="V84" s="1835"/>
      <c r="W84" s="1835"/>
      <c r="X84" s="1835"/>
      <c r="AA84" s="491">
        <f t="shared" si="31"/>
        <v>5075</v>
      </c>
      <c r="AB84" s="492" t="str">
        <f t="shared" si="32"/>
        <v>Customer Premises - Materials and Expenses</v>
      </c>
      <c r="AC84" s="2140">
        <f>IF(ISERROR(E84*(1-VLOOKUP($A84, 'E1 Categorization'!$A$32:$E$124, 5,0))), E84*0.5, E84*(1-VLOOKUP($A84, 'E1 Categorization'!$A$32:$E$124, 5,0)))</f>
        <v>0</v>
      </c>
      <c r="AD84" s="2140">
        <f>IF(ISERROR(F84*(1-VLOOKUP($A84, 'E1 Categorization'!$A$32:$E$124, 5,0))), F84*0.5, F84*(1-VLOOKUP($A84, 'E1 Categorization'!$A$32:$E$124, 5,0)))</f>
        <v>0</v>
      </c>
      <c r="AE84" s="2140">
        <f>IF(ISERROR(G84*(1-VLOOKUP($A84, 'E1 Categorization'!$A$32:$E$124, 5,0))), G84*0.5, G84*(1-VLOOKUP($A84, 'E1 Categorization'!$A$32:$E$124, 5,0)))</f>
        <v>0</v>
      </c>
      <c r="AF84" s="2140">
        <f>IF(ISERROR(H84*(1-VLOOKUP($A84, 'E1 Categorization'!$A$32:$E$124, 5,0))), H84*0.5, H84*(1-VLOOKUP($A84, 'E1 Categorization'!$A$32:$E$124, 5,0)))</f>
        <v>0</v>
      </c>
      <c r="AG84" s="2140">
        <f>IF(ISERROR(I84*(1-VLOOKUP($A84, 'E1 Categorization'!$A$32:$E$124, 5,0))), I84*0.5, I84*(1-VLOOKUP($A84, 'E1 Categorization'!$A$32:$E$124, 5,0)))</f>
        <v>0</v>
      </c>
      <c r="AH84" s="2140">
        <f>IF(ISERROR(J84*(1-VLOOKUP($A84, 'E1 Categorization'!$A$32:$E$124, 5,0))), J84*0.5, J84*(1-VLOOKUP($A84, 'E1 Categorization'!$A$32:$E$124, 5,0)))</f>
        <v>0</v>
      </c>
      <c r="AI84" s="2140">
        <f>IF(ISERROR(K84*(1-VLOOKUP($A84, 'E1 Categorization'!$A$32:$E$124, 5,0))), K84*0.5, K84*(1-VLOOKUP($A84, 'E1 Categorization'!$A$32:$E$124, 5,0)))</f>
        <v>0</v>
      </c>
      <c r="AJ84" s="2140">
        <f>IF(ISERROR(L84*(1-VLOOKUP($A84, 'E1 Categorization'!$A$32:$E$124, 5,0))), L84*0.5, L84*(1-VLOOKUP($A84, 'E1 Categorization'!$A$32:$E$124, 5,0)))</f>
        <v>0</v>
      </c>
      <c r="AK84" s="2140">
        <f>IF(ISERROR(M84*(1-VLOOKUP($A84, 'E1 Categorization'!$A$32:$E$124, 5,0))), M84*0.5, M84*(1-VLOOKUP($A84, 'E1 Categorization'!$A$32:$E$124, 5,0)))</f>
        <v>0</v>
      </c>
      <c r="AL84" s="2140">
        <f>IF(ISERROR(N84*(1-VLOOKUP($A84, 'E1 Categorization'!$A$32:$E$124, 5,0))), N84*0.5, N84*(1-VLOOKUP($A84, 'E1 Categorization'!$A$32:$E$124, 5,0)))</f>
        <v>0</v>
      </c>
      <c r="AM84" s="2140">
        <f>IF(ISERROR(O84*(1-VLOOKUP($A84, 'E1 Categorization'!$A$32:$E$124, 5,0))), O84*0.5, O84*(1-VLOOKUP($A84, 'E1 Categorization'!$A$32:$E$124, 5,0)))</f>
        <v>0</v>
      </c>
      <c r="AN84" s="2140">
        <f>IF(ISERROR(P84*(1-VLOOKUP($A84, 'E1 Categorization'!$A$32:$E$124, 5,0))), P84*0.5, P84*(1-VLOOKUP($A84, 'E1 Categorization'!$A$32:$E$124, 5,0)))</f>
        <v>0</v>
      </c>
      <c r="AO84" s="2140">
        <f>IF(ISERROR(Q84*(1-VLOOKUP($A84, 'E1 Categorization'!$A$32:$E$124, 5,0))), Q84*0.5, Q84*(1-VLOOKUP($A84, 'E1 Categorization'!$A$32:$E$124, 5,0)))</f>
        <v>0</v>
      </c>
      <c r="AP84" s="2140">
        <f>IF(ISERROR(R84*(1-VLOOKUP($A84, 'E1 Categorization'!$A$32:$E$124, 5,0))), R84*0.5, R84*(1-VLOOKUP($A84, 'E1 Categorization'!$A$32:$E$124, 5,0)))</f>
        <v>0</v>
      </c>
      <c r="AQ84" s="2140">
        <f>IF(ISERROR(S84*(1-VLOOKUP($A84, 'E1 Categorization'!$A$32:$E$124, 5,0))), S84*0.5, S84*(1-VLOOKUP($A84, 'E1 Categorization'!$A$32:$E$124, 5,0)))</f>
        <v>0</v>
      </c>
      <c r="AR84" s="2140">
        <f>IF(ISERROR(T84*(1-VLOOKUP($A84, 'E1 Categorization'!$A$32:$E$124, 5,0))), T84*0.5, T84*(1-VLOOKUP($A84, 'E1 Categorization'!$A$32:$E$124, 5,0)))</f>
        <v>0</v>
      </c>
      <c r="AS84" s="2140">
        <f>IF(ISERROR(U84*(1-VLOOKUP($A84, 'E1 Categorization'!$A$32:$E$124, 5,0))), U84*0.5, U84*(1-VLOOKUP($A84, 'E1 Categorization'!$A$32:$E$124, 5,0)))</f>
        <v>0</v>
      </c>
      <c r="AT84" s="2140">
        <f>IF(ISERROR(V84*(1-VLOOKUP($A84, 'E1 Categorization'!$A$32:$E$124, 5,0))), V84*0.5, V84*(1-VLOOKUP($A84, 'E1 Categorization'!$A$32:$E$124, 5,0)))</f>
        <v>0</v>
      </c>
      <c r="AU84" s="2140">
        <f>IF(ISERROR(W84*(1-VLOOKUP($A84, 'E1 Categorization'!$A$32:$E$124, 5,0))), W84*0.5, W84*(1-VLOOKUP($A84, 'E1 Categorization'!$A$32:$E$124, 5,0)))</f>
        <v>0</v>
      </c>
      <c r="AV84" s="2140">
        <f>IF(ISERROR(X84*(1-VLOOKUP($A84, 'E1 Categorization'!$A$32:$E$124, 5,0))), X84*0.5, X84*(1-VLOOKUP($A84, 'E1 Categorization'!$A$32:$E$124, 5,0)))</f>
        <v>0</v>
      </c>
      <c r="AW84" s="1889"/>
      <c r="AX84" s="1889"/>
      <c r="AY84" s="491">
        <f t="shared" si="33"/>
        <v>5075</v>
      </c>
      <c r="AZ84" s="492" t="str">
        <f t="shared" si="34"/>
        <v>Customer Premises - Materials and Expenses</v>
      </c>
      <c r="BA84" s="2140">
        <f>IF(ISERROR(E84*(VLOOKUP($A84, 'E1 Categorization'!$A$32:$E$124, 5,0))), E84*0.5, E84*(VLOOKUP($A84, 'E1 Categorization'!$A$32:$E$124, 5,0)))</f>
        <v>0</v>
      </c>
      <c r="BB84" s="2140">
        <f>IF(ISERROR(F84*(VLOOKUP($A84, 'E1 Categorization'!$A$32:$E$124, 5,0))), F84*0.5, F84*(VLOOKUP($A84, 'E1 Categorization'!$A$32:$E$124, 5,0)))</f>
        <v>0</v>
      </c>
      <c r="BC84" s="2140">
        <f>IF(ISERROR(G84*(VLOOKUP($A84, 'E1 Categorization'!$A$32:$E$124, 5,0))), G84*0.5, G84*(VLOOKUP($A84, 'E1 Categorization'!$A$32:$E$124, 5,0)))</f>
        <v>0</v>
      </c>
      <c r="BD84" s="2140">
        <f>IF(ISERROR(H84*(VLOOKUP($A84, 'E1 Categorization'!$A$32:$E$124, 5,0))), H84*0.5, H84*(VLOOKUP($A84, 'E1 Categorization'!$A$32:$E$124, 5,0)))</f>
        <v>0</v>
      </c>
      <c r="BE84" s="2140">
        <f>IF(ISERROR(I84*(VLOOKUP($A84, 'E1 Categorization'!$A$32:$E$124, 5,0))), I84*0.5, I84*(VLOOKUP($A84, 'E1 Categorization'!$A$32:$E$124, 5,0)))</f>
        <v>0</v>
      </c>
      <c r="BF84" s="2140">
        <f>IF(ISERROR(J84*(VLOOKUP($A84, 'E1 Categorization'!$A$32:$E$124, 5,0))), J84*0.5, J84*(VLOOKUP($A84, 'E1 Categorization'!$A$32:$E$124, 5,0)))</f>
        <v>0</v>
      </c>
      <c r="BG84" s="2140">
        <f>IF(ISERROR(K84*(VLOOKUP($A84, 'E1 Categorization'!$A$32:$E$124, 5,0))), K84*0.5, K84*(VLOOKUP($A84, 'E1 Categorization'!$A$32:$E$124, 5,0)))</f>
        <v>0</v>
      </c>
      <c r="BH84" s="2140">
        <f>IF(ISERROR(L84*(VLOOKUP($A84, 'E1 Categorization'!$A$32:$E$124, 5,0))), L84*0.5, L84*(VLOOKUP($A84, 'E1 Categorization'!$A$32:$E$124, 5,0)))</f>
        <v>0</v>
      </c>
      <c r="BI84" s="2140">
        <f>IF(ISERROR(M84*(VLOOKUP($A84, 'E1 Categorization'!$A$32:$E$124, 5,0))), M84*0.5, M84*(VLOOKUP($A84, 'E1 Categorization'!$A$32:$E$124, 5,0)))</f>
        <v>0</v>
      </c>
      <c r="BJ84" s="2140">
        <f>IF(ISERROR(N84*(VLOOKUP($A84, 'E1 Categorization'!$A$32:$E$124, 5,0))), N84*0.5, N84*(VLOOKUP($A84, 'E1 Categorization'!$A$32:$E$124, 5,0)))</f>
        <v>0</v>
      </c>
      <c r="BK84" s="2140">
        <f>IF(ISERROR(O84*(VLOOKUP($A84, 'E1 Categorization'!$A$32:$E$124, 5,0))), O84*0.5, O84*(VLOOKUP($A84, 'E1 Categorization'!$A$32:$E$124, 5,0)))</f>
        <v>0</v>
      </c>
      <c r="BL84" s="2140">
        <f>IF(ISERROR(P84*(VLOOKUP($A84, 'E1 Categorization'!$A$32:$E$124, 5,0))), P84*0.5, P84*(VLOOKUP($A84, 'E1 Categorization'!$A$32:$E$124, 5,0)))</f>
        <v>0</v>
      </c>
      <c r="BM84" s="2140">
        <f>IF(ISERROR(Q84*(VLOOKUP($A84, 'E1 Categorization'!$A$32:$E$124, 5,0))), Q84*0.5, Q84*(VLOOKUP($A84, 'E1 Categorization'!$A$32:$E$124, 5,0)))</f>
        <v>0</v>
      </c>
      <c r="BN84" s="2140">
        <f>IF(ISERROR(R84*(VLOOKUP($A84, 'E1 Categorization'!$A$32:$E$124, 5,0))), R84*0.5, R84*(VLOOKUP($A84, 'E1 Categorization'!$A$32:$E$124, 5,0)))</f>
        <v>0</v>
      </c>
      <c r="BO84" s="2140">
        <f>IF(ISERROR(S84*(VLOOKUP($A84, 'E1 Categorization'!$A$32:$E$124, 5,0))), S84*0.5, S84*(VLOOKUP($A84, 'E1 Categorization'!$A$32:$E$124, 5,0)))</f>
        <v>0</v>
      </c>
      <c r="BP84" s="2140">
        <f>IF(ISERROR(T84*(VLOOKUP($A84, 'E1 Categorization'!$A$32:$E$124, 5,0))), T84*0.5, T84*(VLOOKUP($A84, 'E1 Categorization'!$A$32:$E$124, 5,0)))</f>
        <v>0</v>
      </c>
      <c r="BQ84" s="2140">
        <f>IF(ISERROR(U84*(VLOOKUP($A84, 'E1 Categorization'!$A$32:$E$124, 5,0))), U84*0.5, U84*(VLOOKUP($A84, 'E1 Categorization'!$A$32:$E$124, 5,0)))</f>
        <v>0</v>
      </c>
      <c r="BR84" s="2140">
        <f>IF(ISERROR(V84*(VLOOKUP($A84, 'E1 Categorization'!$A$32:$E$124, 5,0))), V84*0.5, V84*(VLOOKUP($A84, 'E1 Categorization'!$A$32:$E$124, 5,0)))</f>
        <v>0</v>
      </c>
      <c r="BS84" s="2140">
        <f>IF(ISERROR(W84*(VLOOKUP($A84, 'E1 Categorization'!$A$32:$E$124, 5,0))), W84*0.5, W84*(VLOOKUP($A84, 'E1 Categorization'!$A$32:$E$124, 5,0)))</f>
        <v>0</v>
      </c>
      <c r="BT84" s="2140">
        <f>IF(ISERROR(X84*(VLOOKUP($A84, 'E1 Categorization'!$A$32:$E$124, 5,0))), X84*0.5, X84*(VLOOKUP($A84, 'E1 Categorization'!$A$32:$E$124, 5,0)))</f>
        <v>0</v>
      </c>
    </row>
    <row r="85" spans="1:72" s="561" customFormat="1" ht="25.5" customHeight="1" x14ac:dyDescent="0.2">
      <c r="A85" s="487">
        <f>'I3 TB Data'!A383:B383</f>
        <v>5085</v>
      </c>
      <c r="B85" s="488" t="str">
        <f>'I3 TB Data'!B383</f>
        <v>Miscellaneous Distribution Expense</v>
      </c>
      <c r="C85" s="489">
        <f>'I3 TB Data'!G383</f>
        <v>0</v>
      </c>
      <c r="D85" s="1857" t="str">
        <f t="shared" si="35"/>
        <v>Yes</v>
      </c>
      <c r="E85" s="1835"/>
      <c r="F85" s="1835"/>
      <c r="G85" s="1835"/>
      <c r="H85" s="1835"/>
      <c r="I85" s="1835"/>
      <c r="J85" s="1835"/>
      <c r="K85" s="1835"/>
      <c r="L85" s="1835"/>
      <c r="M85" s="1835"/>
      <c r="N85" s="1835"/>
      <c r="O85" s="1835"/>
      <c r="P85" s="1835"/>
      <c r="Q85" s="1835"/>
      <c r="R85" s="1835"/>
      <c r="S85" s="1835"/>
      <c r="T85" s="1835"/>
      <c r="U85" s="1835"/>
      <c r="V85" s="1835"/>
      <c r="W85" s="1835"/>
      <c r="X85" s="1835"/>
      <c r="AA85" s="491">
        <f t="shared" si="31"/>
        <v>5085</v>
      </c>
      <c r="AB85" s="492" t="str">
        <f t="shared" si="32"/>
        <v>Miscellaneous Distribution Expense</v>
      </c>
      <c r="AC85" s="2140">
        <f>IF(ISERROR(E85*(1-VLOOKUP($A85, 'E1 Categorization'!$A$32:$E$124, 5,0))), E85*0.5, E85*(1-VLOOKUP($A85, 'E1 Categorization'!$A$32:$E$124, 5,0)))</f>
        <v>0</v>
      </c>
      <c r="AD85" s="2140">
        <f>IF(ISERROR(F85*(1-VLOOKUP($A85, 'E1 Categorization'!$A$32:$E$124, 5,0))), F85*0.5, F85*(1-VLOOKUP($A85, 'E1 Categorization'!$A$32:$E$124, 5,0)))</f>
        <v>0</v>
      </c>
      <c r="AE85" s="2140">
        <f>IF(ISERROR(G85*(1-VLOOKUP($A85, 'E1 Categorization'!$A$32:$E$124, 5,0))), G85*0.5, G85*(1-VLOOKUP($A85, 'E1 Categorization'!$A$32:$E$124, 5,0)))</f>
        <v>0</v>
      </c>
      <c r="AF85" s="2140">
        <f>IF(ISERROR(H85*(1-VLOOKUP($A85, 'E1 Categorization'!$A$32:$E$124, 5,0))), H85*0.5, H85*(1-VLOOKUP($A85, 'E1 Categorization'!$A$32:$E$124, 5,0)))</f>
        <v>0</v>
      </c>
      <c r="AG85" s="2140">
        <f>IF(ISERROR(I85*(1-VLOOKUP($A85, 'E1 Categorization'!$A$32:$E$124, 5,0))), I85*0.5, I85*(1-VLOOKUP($A85, 'E1 Categorization'!$A$32:$E$124, 5,0)))</f>
        <v>0</v>
      </c>
      <c r="AH85" s="2140">
        <f>IF(ISERROR(J85*(1-VLOOKUP($A85, 'E1 Categorization'!$A$32:$E$124, 5,0))), J85*0.5, J85*(1-VLOOKUP($A85, 'E1 Categorization'!$A$32:$E$124, 5,0)))</f>
        <v>0</v>
      </c>
      <c r="AI85" s="2140">
        <f>IF(ISERROR(K85*(1-VLOOKUP($A85, 'E1 Categorization'!$A$32:$E$124, 5,0))), K85*0.5, K85*(1-VLOOKUP($A85, 'E1 Categorization'!$A$32:$E$124, 5,0)))</f>
        <v>0</v>
      </c>
      <c r="AJ85" s="2140">
        <f>IF(ISERROR(L85*(1-VLOOKUP($A85, 'E1 Categorization'!$A$32:$E$124, 5,0))), L85*0.5, L85*(1-VLOOKUP($A85, 'E1 Categorization'!$A$32:$E$124, 5,0)))</f>
        <v>0</v>
      </c>
      <c r="AK85" s="2140">
        <f>IF(ISERROR(M85*(1-VLOOKUP($A85, 'E1 Categorization'!$A$32:$E$124, 5,0))), M85*0.5, M85*(1-VLOOKUP($A85, 'E1 Categorization'!$A$32:$E$124, 5,0)))</f>
        <v>0</v>
      </c>
      <c r="AL85" s="2140">
        <f>IF(ISERROR(N85*(1-VLOOKUP($A85, 'E1 Categorization'!$A$32:$E$124, 5,0))), N85*0.5, N85*(1-VLOOKUP($A85, 'E1 Categorization'!$A$32:$E$124, 5,0)))</f>
        <v>0</v>
      </c>
      <c r="AM85" s="2140">
        <f>IF(ISERROR(O85*(1-VLOOKUP($A85, 'E1 Categorization'!$A$32:$E$124, 5,0))), O85*0.5, O85*(1-VLOOKUP($A85, 'E1 Categorization'!$A$32:$E$124, 5,0)))</f>
        <v>0</v>
      </c>
      <c r="AN85" s="2140">
        <f>IF(ISERROR(P85*(1-VLOOKUP($A85, 'E1 Categorization'!$A$32:$E$124, 5,0))), P85*0.5, P85*(1-VLOOKUP($A85, 'E1 Categorization'!$A$32:$E$124, 5,0)))</f>
        <v>0</v>
      </c>
      <c r="AO85" s="2140">
        <f>IF(ISERROR(Q85*(1-VLOOKUP($A85, 'E1 Categorization'!$A$32:$E$124, 5,0))), Q85*0.5, Q85*(1-VLOOKUP($A85, 'E1 Categorization'!$A$32:$E$124, 5,0)))</f>
        <v>0</v>
      </c>
      <c r="AP85" s="2140">
        <f>IF(ISERROR(R85*(1-VLOOKUP($A85, 'E1 Categorization'!$A$32:$E$124, 5,0))), R85*0.5, R85*(1-VLOOKUP($A85, 'E1 Categorization'!$A$32:$E$124, 5,0)))</f>
        <v>0</v>
      </c>
      <c r="AQ85" s="2140">
        <f>IF(ISERROR(S85*(1-VLOOKUP($A85, 'E1 Categorization'!$A$32:$E$124, 5,0))), S85*0.5, S85*(1-VLOOKUP($A85, 'E1 Categorization'!$A$32:$E$124, 5,0)))</f>
        <v>0</v>
      </c>
      <c r="AR85" s="2140">
        <f>IF(ISERROR(T85*(1-VLOOKUP($A85, 'E1 Categorization'!$A$32:$E$124, 5,0))), T85*0.5, T85*(1-VLOOKUP($A85, 'E1 Categorization'!$A$32:$E$124, 5,0)))</f>
        <v>0</v>
      </c>
      <c r="AS85" s="2140">
        <f>IF(ISERROR(U85*(1-VLOOKUP($A85, 'E1 Categorization'!$A$32:$E$124, 5,0))), U85*0.5, U85*(1-VLOOKUP($A85, 'E1 Categorization'!$A$32:$E$124, 5,0)))</f>
        <v>0</v>
      </c>
      <c r="AT85" s="2140">
        <f>IF(ISERROR(V85*(1-VLOOKUP($A85, 'E1 Categorization'!$A$32:$E$124, 5,0))), V85*0.5, V85*(1-VLOOKUP($A85, 'E1 Categorization'!$A$32:$E$124, 5,0)))</f>
        <v>0</v>
      </c>
      <c r="AU85" s="2140">
        <f>IF(ISERROR(W85*(1-VLOOKUP($A85, 'E1 Categorization'!$A$32:$E$124, 5,0))), W85*0.5, W85*(1-VLOOKUP($A85, 'E1 Categorization'!$A$32:$E$124, 5,0)))</f>
        <v>0</v>
      </c>
      <c r="AV85" s="2140">
        <f>IF(ISERROR(X85*(1-VLOOKUP($A85, 'E1 Categorization'!$A$32:$E$124, 5,0))), X85*0.5, X85*(1-VLOOKUP($A85, 'E1 Categorization'!$A$32:$E$124, 5,0)))</f>
        <v>0</v>
      </c>
      <c r="AW85" s="1889"/>
      <c r="AX85" s="1889"/>
      <c r="AY85" s="491">
        <f t="shared" si="33"/>
        <v>5085</v>
      </c>
      <c r="AZ85" s="492" t="str">
        <f t="shared" si="34"/>
        <v>Miscellaneous Distribution Expense</v>
      </c>
      <c r="BA85" s="2140">
        <f>IF(ISERROR(E85*(VLOOKUP($A85, 'E1 Categorization'!$A$32:$E$124, 5,0))), E85*0.5, E85*(VLOOKUP($A85, 'E1 Categorization'!$A$32:$E$124, 5,0)))</f>
        <v>0</v>
      </c>
      <c r="BB85" s="2140">
        <f>IF(ISERROR(F85*(VLOOKUP($A85, 'E1 Categorization'!$A$32:$E$124, 5,0))), F85*0.5, F85*(VLOOKUP($A85, 'E1 Categorization'!$A$32:$E$124, 5,0)))</f>
        <v>0</v>
      </c>
      <c r="BC85" s="2140">
        <f>IF(ISERROR(G85*(VLOOKUP($A85, 'E1 Categorization'!$A$32:$E$124, 5,0))), G85*0.5, G85*(VLOOKUP($A85, 'E1 Categorization'!$A$32:$E$124, 5,0)))</f>
        <v>0</v>
      </c>
      <c r="BD85" s="2140">
        <f>IF(ISERROR(H85*(VLOOKUP($A85, 'E1 Categorization'!$A$32:$E$124, 5,0))), H85*0.5, H85*(VLOOKUP($A85, 'E1 Categorization'!$A$32:$E$124, 5,0)))</f>
        <v>0</v>
      </c>
      <c r="BE85" s="2140">
        <f>IF(ISERROR(I85*(VLOOKUP($A85, 'E1 Categorization'!$A$32:$E$124, 5,0))), I85*0.5, I85*(VLOOKUP($A85, 'E1 Categorization'!$A$32:$E$124, 5,0)))</f>
        <v>0</v>
      </c>
      <c r="BF85" s="2140">
        <f>IF(ISERROR(J85*(VLOOKUP($A85, 'E1 Categorization'!$A$32:$E$124, 5,0))), J85*0.5, J85*(VLOOKUP($A85, 'E1 Categorization'!$A$32:$E$124, 5,0)))</f>
        <v>0</v>
      </c>
      <c r="BG85" s="2140">
        <f>IF(ISERROR(K85*(VLOOKUP($A85, 'E1 Categorization'!$A$32:$E$124, 5,0))), K85*0.5, K85*(VLOOKUP($A85, 'E1 Categorization'!$A$32:$E$124, 5,0)))</f>
        <v>0</v>
      </c>
      <c r="BH85" s="2140">
        <f>IF(ISERROR(L85*(VLOOKUP($A85, 'E1 Categorization'!$A$32:$E$124, 5,0))), L85*0.5, L85*(VLOOKUP($A85, 'E1 Categorization'!$A$32:$E$124, 5,0)))</f>
        <v>0</v>
      </c>
      <c r="BI85" s="2140">
        <f>IF(ISERROR(M85*(VLOOKUP($A85, 'E1 Categorization'!$A$32:$E$124, 5,0))), M85*0.5, M85*(VLOOKUP($A85, 'E1 Categorization'!$A$32:$E$124, 5,0)))</f>
        <v>0</v>
      </c>
      <c r="BJ85" s="2140">
        <f>IF(ISERROR(N85*(VLOOKUP($A85, 'E1 Categorization'!$A$32:$E$124, 5,0))), N85*0.5, N85*(VLOOKUP($A85, 'E1 Categorization'!$A$32:$E$124, 5,0)))</f>
        <v>0</v>
      </c>
      <c r="BK85" s="2140">
        <f>IF(ISERROR(O85*(VLOOKUP($A85, 'E1 Categorization'!$A$32:$E$124, 5,0))), O85*0.5, O85*(VLOOKUP($A85, 'E1 Categorization'!$A$32:$E$124, 5,0)))</f>
        <v>0</v>
      </c>
      <c r="BL85" s="2140">
        <f>IF(ISERROR(P85*(VLOOKUP($A85, 'E1 Categorization'!$A$32:$E$124, 5,0))), P85*0.5, P85*(VLOOKUP($A85, 'E1 Categorization'!$A$32:$E$124, 5,0)))</f>
        <v>0</v>
      </c>
      <c r="BM85" s="2140">
        <f>IF(ISERROR(Q85*(VLOOKUP($A85, 'E1 Categorization'!$A$32:$E$124, 5,0))), Q85*0.5, Q85*(VLOOKUP($A85, 'E1 Categorization'!$A$32:$E$124, 5,0)))</f>
        <v>0</v>
      </c>
      <c r="BN85" s="2140">
        <f>IF(ISERROR(R85*(VLOOKUP($A85, 'E1 Categorization'!$A$32:$E$124, 5,0))), R85*0.5, R85*(VLOOKUP($A85, 'E1 Categorization'!$A$32:$E$124, 5,0)))</f>
        <v>0</v>
      </c>
      <c r="BO85" s="2140">
        <f>IF(ISERROR(S85*(VLOOKUP($A85, 'E1 Categorization'!$A$32:$E$124, 5,0))), S85*0.5, S85*(VLOOKUP($A85, 'E1 Categorization'!$A$32:$E$124, 5,0)))</f>
        <v>0</v>
      </c>
      <c r="BP85" s="2140">
        <f>IF(ISERROR(T85*(VLOOKUP($A85, 'E1 Categorization'!$A$32:$E$124, 5,0))), T85*0.5, T85*(VLOOKUP($A85, 'E1 Categorization'!$A$32:$E$124, 5,0)))</f>
        <v>0</v>
      </c>
      <c r="BQ85" s="2140">
        <f>IF(ISERROR(U85*(VLOOKUP($A85, 'E1 Categorization'!$A$32:$E$124, 5,0))), U85*0.5, U85*(VLOOKUP($A85, 'E1 Categorization'!$A$32:$E$124, 5,0)))</f>
        <v>0</v>
      </c>
      <c r="BR85" s="2140">
        <f>IF(ISERROR(V85*(VLOOKUP($A85, 'E1 Categorization'!$A$32:$E$124, 5,0))), V85*0.5, V85*(VLOOKUP($A85, 'E1 Categorization'!$A$32:$E$124, 5,0)))</f>
        <v>0</v>
      </c>
      <c r="BS85" s="2140">
        <f>IF(ISERROR(W85*(VLOOKUP($A85, 'E1 Categorization'!$A$32:$E$124, 5,0))), W85*0.5, W85*(VLOOKUP($A85, 'E1 Categorization'!$A$32:$E$124, 5,0)))</f>
        <v>0</v>
      </c>
      <c r="BT85" s="2140">
        <f>IF(ISERROR(X85*(VLOOKUP($A85, 'E1 Categorization'!$A$32:$E$124, 5,0))), X85*0.5, X85*(VLOOKUP($A85, 'E1 Categorization'!$A$32:$E$124, 5,0)))</f>
        <v>0</v>
      </c>
    </row>
    <row r="86" spans="1:72" s="561" customFormat="1" ht="25.5" x14ac:dyDescent="0.2">
      <c r="A86" s="487">
        <f>'I3 TB Data'!A384:B384</f>
        <v>5090</v>
      </c>
      <c r="B86" s="488" t="str">
        <f>'I3 TB Data'!B384</f>
        <v>Underground Distribution Lines and Feeders - Rental Paid</v>
      </c>
      <c r="C86" s="489">
        <f>'I3 TB Data'!G384</f>
        <v>0</v>
      </c>
      <c r="D86" s="1857" t="str">
        <f t="shared" si="35"/>
        <v>Yes</v>
      </c>
      <c r="E86" s="1835"/>
      <c r="F86" s="1835"/>
      <c r="G86" s="1835"/>
      <c r="H86" s="1835"/>
      <c r="I86" s="1835"/>
      <c r="J86" s="1835"/>
      <c r="K86" s="1835"/>
      <c r="L86" s="1835"/>
      <c r="M86" s="1835"/>
      <c r="N86" s="1835"/>
      <c r="O86" s="1835"/>
      <c r="P86" s="1835"/>
      <c r="Q86" s="1835"/>
      <c r="R86" s="1835"/>
      <c r="S86" s="1835"/>
      <c r="T86" s="1835"/>
      <c r="U86" s="1835"/>
      <c r="V86" s="1835"/>
      <c r="W86" s="1835"/>
      <c r="X86" s="1835"/>
      <c r="AA86" s="491">
        <f t="shared" si="31"/>
        <v>5090</v>
      </c>
      <c r="AB86" s="492" t="str">
        <f t="shared" si="32"/>
        <v>Underground Distribution Lines and Feeders - Rental Paid</v>
      </c>
      <c r="AC86" s="2140">
        <f>IF(ISERROR(E86*(1-VLOOKUP($A86, 'E1 Categorization'!$A$32:$E$124, 5,0))), E86*0.5, E86*(1-VLOOKUP($A86, 'E1 Categorization'!$A$32:$E$124, 5,0)))</f>
        <v>0</v>
      </c>
      <c r="AD86" s="2140">
        <f>IF(ISERROR(F86*(1-VLOOKUP($A86, 'E1 Categorization'!$A$32:$E$124, 5,0))), F86*0.5, F86*(1-VLOOKUP($A86, 'E1 Categorization'!$A$32:$E$124, 5,0)))</f>
        <v>0</v>
      </c>
      <c r="AE86" s="2140">
        <f>IF(ISERROR(G86*(1-VLOOKUP($A86, 'E1 Categorization'!$A$32:$E$124, 5,0))), G86*0.5, G86*(1-VLOOKUP($A86, 'E1 Categorization'!$A$32:$E$124, 5,0)))</f>
        <v>0</v>
      </c>
      <c r="AF86" s="2140">
        <f>IF(ISERROR(H86*(1-VLOOKUP($A86, 'E1 Categorization'!$A$32:$E$124, 5,0))), H86*0.5, H86*(1-VLOOKUP($A86, 'E1 Categorization'!$A$32:$E$124, 5,0)))</f>
        <v>0</v>
      </c>
      <c r="AG86" s="2140">
        <f>IF(ISERROR(I86*(1-VLOOKUP($A86, 'E1 Categorization'!$A$32:$E$124, 5,0))), I86*0.5, I86*(1-VLOOKUP($A86, 'E1 Categorization'!$A$32:$E$124, 5,0)))</f>
        <v>0</v>
      </c>
      <c r="AH86" s="2140">
        <f>IF(ISERROR(J86*(1-VLOOKUP($A86, 'E1 Categorization'!$A$32:$E$124, 5,0))), J86*0.5, J86*(1-VLOOKUP($A86, 'E1 Categorization'!$A$32:$E$124, 5,0)))</f>
        <v>0</v>
      </c>
      <c r="AI86" s="2140">
        <f>IF(ISERROR(K86*(1-VLOOKUP($A86, 'E1 Categorization'!$A$32:$E$124, 5,0))), K86*0.5, K86*(1-VLOOKUP($A86, 'E1 Categorization'!$A$32:$E$124, 5,0)))</f>
        <v>0</v>
      </c>
      <c r="AJ86" s="2140">
        <f>IF(ISERROR(L86*(1-VLOOKUP($A86, 'E1 Categorization'!$A$32:$E$124, 5,0))), L86*0.5, L86*(1-VLOOKUP($A86, 'E1 Categorization'!$A$32:$E$124, 5,0)))</f>
        <v>0</v>
      </c>
      <c r="AK86" s="2140">
        <f>IF(ISERROR(M86*(1-VLOOKUP($A86, 'E1 Categorization'!$A$32:$E$124, 5,0))), M86*0.5, M86*(1-VLOOKUP($A86, 'E1 Categorization'!$A$32:$E$124, 5,0)))</f>
        <v>0</v>
      </c>
      <c r="AL86" s="2140">
        <f>IF(ISERROR(N86*(1-VLOOKUP($A86, 'E1 Categorization'!$A$32:$E$124, 5,0))), N86*0.5, N86*(1-VLOOKUP($A86, 'E1 Categorization'!$A$32:$E$124, 5,0)))</f>
        <v>0</v>
      </c>
      <c r="AM86" s="2140">
        <f>IF(ISERROR(O86*(1-VLOOKUP($A86, 'E1 Categorization'!$A$32:$E$124, 5,0))), O86*0.5, O86*(1-VLOOKUP($A86, 'E1 Categorization'!$A$32:$E$124, 5,0)))</f>
        <v>0</v>
      </c>
      <c r="AN86" s="2140">
        <f>IF(ISERROR(P86*(1-VLOOKUP($A86, 'E1 Categorization'!$A$32:$E$124, 5,0))), P86*0.5, P86*(1-VLOOKUP($A86, 'E1 Categorization'!$A$32:$E$124, 5,0)))</f>
        <v>0</v>
      </c>
      <c r="AO86" s="2140">
        <f>IF(ISERROR(Q86*(1-VLOOKUP($A86, 'E1 Categorization'!$A$32:$E$124, 5,0))), Q86*0.5, Q86*(1-VLOOKUP($A86, 'E1 Categorization'!$A$32:$E$124, 5,0)))</f>
        <v>0</v>
      </c>
      <c r="AP86" s="2140">
        <f>IF(ISERROR(R86*(1-VLOOKUP($A86, 'E1 Categorization'!$A$32:$E$124, 5,0))), R86*0.5, R86*(1-VLOOKUP($A86, 'E1 Categorization'!$A$32:$E$124, 5,0)))</f>
        <v>0</v>
      </c>
      <c r="AQ86" s="2140">
        <f>IF(ISERROR(S86*(1-VLOOKUP($A86, 'E1 Categorization'!$A$32:$E$124, 5,0))), S86*0.5, S86*(1-VLOOKUP($A86, 'E1 Categorization'!$A$32:$E$124, 5,0)))</f>
        <v>0</v>
      </c>
      <c r="AR86" s="2140">
        <f>IF(ISERROR(T86*(1-VLOOKUP($A86, 'E1 Categorization'!$A$32:$E$124, 5,0))), T86*0.5, T86*(1-VLOOKUP($A86, 'E1 Categorization'!$A$32:$E$124, 5,0)))</f>
        <v>0</v>
      </c>
      <c r="AS86" s="2140">
        <f>IF(ISERROR(U86*(1-VLOOKUP($A86, 'E1 Categorization'!$A$32:$E$124, 5,0))), U86*0.5, U86*(1-VLOOKUP($A86, 'E1 Categorization'!$A$32:$E$124, 5,0)))</f>
        <v>0</v>
      </c>
      <c r="AT86" s="2140">
        <f>IF(ISERROR(V86*(1-VLOOKUP($A86, 'E1 Categorization'!$A$32:$E$124, 5,0))), V86*0.5, V86*(1-VLOOKUP($A86, 'E1 Categorization'!$A$32:$E$124, 5,0)))</f>
        <v>0</v>
      </c>
      <c r="AU86" s="2140">
        <f>IF(ISERROR(W86*(1-VLOOKUP($A86, 'E1 Categorization'!$A$32:$E$124, 5,0))), W86*0.5, W86*(1-VLOOKUP($A86, 'E1 Categorization'!$A$32:$E$124, 5,0)))</f>
        <v>0</v>
      </c>
      <c r="AV86" s="2140">
        <f>IF(ISERROR(X86*(1-VLOOKUP($A86, 'E1 Categorization'!$A$32:$E$124, 5,0))), X86*0.5, X86*(1-VLOOKUP($A86, 'E1 Categorization'!$A$32:$E$124, 5,0)))</f>
        <v>0</v>
      </c>
      <c r="AW86" s="1889"/>
      <c r="AX86" s="1889"/>
      <c r="AY86" s="491">
        <f t="shared" si="33"/>
        <v>5090</v>
      </c>
      <c r="AZ86" s="492" t="str">
        <f t="shared" si="34"/>
        <v>Underground Distribution Lines and Feeders - Rental Paid</v>
      </c>
      <c r="BA86" s="2140">
        <f>IF(ISERROR(E86*(VLOOKUP($A86, 'E1 Categorization'!$A$32:$E$124, 5,0))), E86*0.5, E86*(VLOOKUP($A86, 'E1 Categorization'!$A$32:$E$124, 5,0)))</f>
        <v>0</v>
      </c>
      <c r="BB86" s="2140">
        <f>IF(ISERROR(F86*(VLOOKUP($A86, 'E1 Categorization'!$A$32:$E$124, 5,0))), F86*0.5, F86*(VLOOKUP($A86, 'E1 Categorization'!$A$32:$E$124, 5,0)))</f>
        <v>0</v>
      </c>
      <c r="BC86" s="2140">
        <f>IF(ISERROR(G86*(VLOOKUP($A86, 'E1 Categorization'!$A$32:$E$124, 5,0))), G86*0.5, G86*(VLOOKUP($A86, 'E1 Categorization'!$A$32:$E$124, 5,0)))</f>
        <v>0</v>
      </c>
      <c r="BD86" s="2140">
        <f>IF(ISERROR(H86*(VLOOKUP($A86, 'E1 Categorization'!$A$32:$E$124, 5,0))), H86*0.5, H86*(VLOOKUP($A86, 'E1 Categorization'!$A$32:$E$124, 5,0)))</f>
        <v>0</v>
      </c>
      <c r="BE86" s="2140">
        <f>IF(ISERROR(I86*(VLOOKUP($A86, 'E1 Categorization'!$A$32:$E$124, 5,0))), I86*0.5, I86*(VLOOKUP($A86, 'E1 Categorization'!$A$32:$E$124, 5,0)))</f>
        <v>0</v>
      </c>
      <c r="BF86" s="2140">
        <f>IF(ISERROR(J86*(VLOOKUP($A86, 'E1 Categorization'!$A$32:$E$124, 5,0))), J86*0.5, J86*(VLOOKUP($A86, 'E1 Categorization'!$A$32:$E$124, 5,0)))</f>
        <v>0</v>
      </c>
      <c r="BG86" s="2140">
        <f>IF(ISERROR(K86*(VLOOKUP($A86, 'E1 Categorization'!$A$32:$E$124, 5,0))), K86*0.5, K86*(VLOOKUP($A86, 'E1 Categorization'!$A$32:$E$124, 5,0)))</f>
        <v>0</v>
      </c>
      <c r="BH86" s="2140">
        <f>IF(ISERROR(L86*(VLOOKUP($A86, 'E1 Categorization'!$A$32:$E$124, 5,0))), L86*0.5, L86*(VLOOKUP($A86, 'E1 Categorization'!$A$32:$E$124, 5,0)))</f>
        <v>0</v>
      </c>
      <c r="BI86" s="2140">
        <f>IF(ISERROR(M86*(VLOOKUP($A86, 'E1 Categorization'!$A$32:$E$124, 5,0))), M86*0.5, M86*(VLOOKUP($A86, 'E1 Categorization'!$A$32:$E$124, 5,0)))</f>
        <v>0</v>
      </c>
      <c r="BJ86" s="2140">
        <f>IF(ISERROR(N86*(VLOOKUP($A86, 'E1 Categorization'!$A$32:$E$124, 5,0))), N86*0.5, N86*(VLOOKUP($A86, 'E1 Categorization'!$A$32:$E$124, 5,0)))</f>
        <v>0</v>
      </c>
      <c r="BK86" s="2140">
        <f>IF(ISERROR(O86*(VLOOKUP($A86, 'E1 Categorization'!$A$32:$E$124, 5,0))), O86*0.5, O86*(VLOOKUP($A86, 'E1 Categorization'!$A$32:$E$124, 5,0)))</f>
        <v>0</v>
      </c>
      <c r="BL86" s="2140">
        <f>IF(ISERROR(P86*(VLOOKUP($A86, 'E1 Categorization'!$A$32:$E$124, 5,0))), P86*0.5, P86*(VLOOKUP($A86, 'E1 Categorization'!$A$32:$E$124, 5,0)))</f>
        <v>0</v>
      </c>
      <c r="BM86" s="2140">
        <f>IF(ISERROR(Q86*(VLOOKUP($A86, 'E1 Categorization'!$A$32:$E$124, 5,0))), Q86*0.5, Q86*(VLOOKUP($A86, 'E1 Categorization'!$A$32:$E$124, 5,0)))</f>
        <v>0</v>
      </c>
      <c r="BN86" s="2140">
        <f>IF(ISERROR(R86*(VLOOKUP($A86, 'E1 Categorization'!$A$32:$E$124, 5,0))), R86*0.5, R86*(VLOOKUP($A86, 'E1 Categorization'!$A$32:$E$124, 5,0)))</f>
        <v>0</v>
      </c>
      <c r="BO86" s="2140">
        <f>IF(ISERROR(S86*(VLOOKUP($A86, 'E1 Categorization'!$A$32:$E$124, 5,0))), S86*0.5, S86*(VLOOKUP($A86, 'E1 Categorization'!$A$32:$E$124, 5,0)))</f>
        <v>0</v>
      </c>
      <c r="BP86" s="2140">
        <f>IF(ISERROR(T86*(VLOOKUP($A86, 'E1 Categorization'!$A$32:$E$124, 5,0))), T86*0.5, T86*(VLOOKUP($A86, 'E1 Categorization'!$A$32:$E$124, 5,0)))</f>
        <v>0</v>
      </c>
      <c r="BQ86" s="2140">
        <f>IF(ISERROR(U86*(VLOOKUP($A86, 'E1 Categorization'!$A$32:$E$124, 5,0))), U86*0.5, U86*(VLOOKUP($A86, 'E1 Categorization'!$A$32:$E$124, 5,0)))</f>
        <v>0</v>
      </c>
      <c r="BR86" s="2140">
        <f>IF(ISERROR(V86*(VLOOKUP($A86, 'E1 Categorization'!$A$32:$E$124, 5,0))), V86*0.5, V86*(VLOOKUP($A86, 'E1 Categorization'!$A$32:$E$124, 5,0)))</f>
        <v>0</v>
      </c>
      <c r="BS86" s="2140">
        <f>IF(ISERROR(W86*(VLOOKUP($A86, 'E1 Categorization'!$A$32:$E$124, 5,0))), W86*0.5, W86*(VLOOKUP($A86, 'E1 Categorization'!$A$32:$E$124, 5,0)))</f>
        <v>0</v>
      </c>
      <c r="BT86" s="2140">
        <f>IF(ISERROR(X86*(VLOOKUP($A86, 'E1 Categorization'!$A$32:$E$124, 5,0))), X86*0.5, X86*(VLOOKUP($A86, 'E1 Categorization'!$A$32:$E$124, 5,0)))</f>
        <v>0</v>
      </c>
    </row>
    <row r="87" spans="1:72" s="561" customFormat="1" ht="25.5" x14ac:dyDescent="0.2">
      <c r="A87" s="487">
        <f>'I3 TB Data'!A385:B385</f>
        <v>5095</v>
      </c>
      <c r="B87" s="488" t="str">
        <f>'I3 TB Data'!B385</f>
        <v>Overhead Distribution Lines and Feeders - Rental Paid</v>
      </c>
      <c r="C87" s="489">
        <f>'I3 TB Data'!G385</f>
        <v>0</v>
      </c>
      <c r="D87" s="1857" t="str">
        <f t="shared" si="35"/>
        <v>Yes</v>
      </c>
      <c r="E87" s="1835"/>
      <c r="F87" s="1835"/>
      <c r="G87" s="1835"/>
      <c r="H87" s="1835"/>
      <c r="I87" s="1835"/>
      <c r="J87" s="1835"/>
      <c r="K87" s="1835"/>
      <c r="L87" s="1835"/>
      <c r="M87" s="1835"/>
      <c r="N87" s="1835"/>
      <c r="O87" s="1835"/>
      <c r="P87" s="1835"/>
      <c r="Q87" s="1835"/>
      <c r="R87" s="1835"/>
      <c r="S87" s="1835"/>
      <c r="T87" s="1835"/>
      <c r="U87" s="1835"/>
      <c r="V87" s="1835"/>
      <c r="W87" s="1835"/>
      <c r="X87" s="1835"/>
      <c r="AA87" s="491">
        <f t="shared" si="31"/>
        <v>5095</v>
      </c>
      <c r="AB87" s="492" t="str">
        <f t="shared" si="32"/>
        <v>Overhead Distribution Lines and Feeders - Rental Paid</v>
      </c>
      <c r="AC87" s="2140">
        <f>IF(ISERROR(E87*(1-VLOOKUP($A87, 'E1 Categorization'!$A$32:$E$124, 5,0))), E87*0.5, E87*(1-VLOOKUP($A87, 'E1 Categorization'!$A$32:$E$124, 5,0)))</f>
        <v>0</v>
      </c>
      <c r="AD87" s="2140">
        <f>IF(ISERROR(F87*(1-VLOOKUP($A87, 'E1 Categorization'!$A$32:$E$124, 5,0))), F87*0.5, F87*(1-VLOOKUP($A87, 'E1 Categorization'!$A$32:$E$124, 5,0)))</f>
        <v>0</v>
      </c>
      <c r="AE87" s="2140">
        <f>IF(ISERROR(G87*(1-VLOOKUP($A87, 'E1 Categorization'!$A$32:$E$124, 5,0))), G87*0.5, G87*(1-VLOOKUP($A87, 'E1 Categorization'!$A$32:$E$124, 5,0)))</f>
        <v>0</v>
      </c>
      <c r="AF87" s="2140">
        <f>IF(ISERROR(H87*(1-VLOOKUP($A87, 'E1 Categorization'!$A$32:$E$124, 5,0))), H87*0.5, H87*(1-VLOOKUP($A87, 'E1 Categorization'!$A$32:$E$124, 5,0)))</f>
        <v>0</v>
      </c>
      <c r="AG87" s="2140">
        <f>IF(ISERROR(I87*(1-VLOOKUP($A87, 'E1 Categorization'!$A$32:$E$124, 5,0))), I87*0.5, I87*(1-VLOOKUP($A87, 'E1 Categorization'!$A$32:$E$124, 5,0)))</f>
        <v>0</v>
      </c>
      <c r="AH87" s="2140">
        <f>IF(ISERROR(J87*(1-VLOOKUP($A87, 'E1 Categorization'!$A$32:$E$124, 5,0))), J87*0.5, J87*(1-VLOOKUP($A87, 'E1 Categorization'!$A$32:$E$124, 5,0)))</f>
        <v>0</v>
      </c>
      <c r="AI87" s="2140">
        <f>IF(ISERROR(K87*(1-VLOOKUP($A87, 'E1 Categorization'!$A$32:$E$124, 5,0))), K87*0.5, K87*(1-VLOOKUP($A87, 'E1 Categorization'!$A$32:$E$124, 5,0)))</f>
        <v>0</v>
      </c>
      <c r="AJ87" s="2140">
        <f>IF(ISERROR(L87*(1-VLOOKUP($A87, 'E1 Categorization'!$A$32:$E$124, 5,0))), L87*0.5, L87*(1-VLOOKUP($A87, 'E1 Categorization'!$A$32:$E$124, 5,0)))</f>
        <v>0</v>
      </c>
      <c r="AK87" s="2140">
        <f>IF(ISERROR(M87*(1-VLOOKUP($A87, 'E1 Categorization'!$A$32:$E$124, 5,0))), M87*0.5, M87*(1-VLOOKUP($A87, 'E1 Categorization'!$A$32:$E$124, 5,0)))</f>
        <v>0</v>
      </c>
      <c r="AL87" s="2140">
        <f>IF(ISERROR(N87*(1-VLOOKUP($A87, 'E1 Categorization'!$A$32:$E$124, 5,0))), N87*0.5, N87*(1-VLOOKUP($A87, 'E1 Categorization'!$A$32:$E$124, 5,0)))</f>
        <v>0</v>
      </c>
      <c r="AM87" s="2140">
        <f>IF(ISERROR(O87*(1-VLOOKUP($A87, 'E1 Categorization'!$A$32:$E$124, 5,0))), O87*0.5, O87*(1-VLOOKUP($A87, 'E1 Categorization'!$A$32:$E$124, 5,0)))</f>
        <v>0</v>
      </c>
      <c r="AN87" s="2140">
        <f>IF(ISERROR(P87*(1-VLOOKUP($A87, 'E1 Categorization'!$A$32:$E$124, 5,0))), P87*0.5, P87*(1-VLOOKUP($A87, 'E1 Categorization'!$A$32:$E$124, 5,0)))</f>
        <v>0</v>
      </c>
      <c r="AO87" s="2140">
        <f>IF(ISERROR(Q87*(1-VLOOKUP($A87, 'E1 Categorization'!$A$32:$E$124, 5,0))), Q87*0.5, Q87*(1-VLOOKUP($A87, 'E1 Categorization'!$A$32:$E$124, 5,0)))</f>
        <v>0</v>
      </c>
      <c r="AP87" s="2140">
        <f>IF(ISERROR(R87*(1-VLOOKUP($A87, 'E1 Categorization'!$A$32:$E$124, 5,0))), R87*0.5, R87*(1-VLOOKUP($A87, 'E1 Categorization'!$A$32:$E$124, 5,0)))</f>
        <v>0</v>
      </c>
      <c r="AQ87" s="2140">
        <f>IF(ISERROR(S87*(1-VLOOKUP($A87, 'E1 Categorization'!$A$32:$E$124, 5,0))), S87*0.5, S87*(1-VLOOKUP($A87, 'E1 Categorization'!$A$32:$E$124, 5,0)))</f>
        <v>0</v>
      </c>
      <c r="AR87" s="2140">
        <f>IF(ISERROR(T87*(1-VLOOKUP($A87, 'E1 Categorization'!$A$32:$E$124, 5,0))), T87*0.5, T87*(1-VLOOKUP($A87, 'E1 Categorization'!$A$32:$E$124, 5,0)))</f>
        <v>0</v>
      </c>
      <c r="AS87" s="2140">
        <f>IF(ISERROR(U87*(1-VLOOKUP($A87, 'E1 Categorization'!$A$32:$E$124, 5,0))), U87*0.5, U87*(1-VLOOKUP($A87, 'E1 Categorization'!$A$32:$E$124, 5,0)))</f>
        <v>0</v>
      </c>
      <c r="AT87" s="2140">
        <f>IF(ISERROR(V87*(1-VLOOKUP($A87, 'E1 Categorization'!$A$32:$E$124, 5,0))), V87*0.5, V87*(1-VLOOKUP($A87, 'E1 Categorization'!$A$32:$E$124, 5,0)))</f>
        <v>0</v>
      </c>
      <c r="AU87" s="2140">
        <f>IF(ISERROR(W87*(1-VLOOKUP($A87, 'E1 Categorization'!$A$32:$E$124, 5,0))), W87*0.5, W87*(1-VLOOKUP($A87, 'E1 Categorization'!$A$32:$E$124, 5,0)))</f>
        <v>0</v>
      </c>
      <c r="AV87" s="2140">
        <f>IF(ISERROR(X87*(1-VLOOKUP($A87, 'E1 Categorization'!$A$32:$E$124, 5,0))), X87*0.5, X87*(1-VLOOKUP($A87, 'E1 Categorization'!$A$32:$E$124, 5,0)))</f>
        <v>0</v>
      </c>
      <c r="AW87" s="1889"/>
      <c r="AX87" s="1889"/>
      <c r="AY87" s="491">
        <f t="shared" si="33"/>
        <v>5095</v>
      </c>
      <c r="AZ87" s="492" t="str">
        <f t="shared" si="34"/>
        <v>Overhead Distribution Lines and Feeders - Rental Paid</v>
      </c>
      <c r="BA87" s="2140">
        <f>IF(ISERROR(E87*(VLOOKUP($A87, 'E1 Categorization'!$A$32:$E$124, 5,0))), E87*0.5, E87*(VLOOKUP($A87, 'E1 Categorization'!$A$32:$E$124, 5,0)))</f>
        <v>0</v>
      </c>
      <c r="BB87" s="2140">
        <f>IF(ISERROR(F87*(VLOOKUP($A87, 'E1 Categorization'!$A$32:$E$124, 5,0))), F87*0.5, F87*(VLOOKUP($A87, 'E1 Categorization'!$A$32:$E$124, 5,0)))</f>
        <v>0</v>
      </c>
      <c r="BC87" s="2140">
        <f>IF(ISERROR(G87*(VLOOKUP($A87, 'E1 Categorization'!$A$32:$E$124, 5,0))), G87*0.5, G87*(VLOOKUP($A87, 'E1 Categorization'!$A$32:$E$124, 5,0)))</f>
        <v>0</v>
      </c>
      <c r="BD87" s="2140">
        <f>IF(ISERROR(H87*(VLOOKUP($A87, 'E1 Categorization'!$A$32:$E$124, 5,0))), H87*0.5, H87*(VLOOKUP($A87, 'E1 Categorization'!$A$32:$E$124, 5,0)))</f>
        <v>0</v>
      </c>
      <c r="BE87" s="2140">
        <f>IF(ISERROR(I87*(VLOOKUP($A87, 'E1 Categorization'!$A$32:$E$124, 5,0))), I87*0.5, I87*(VLOOKUP($A87, 'E1 Categorization'!$A$32:$E$124, 5,0)))</f>
        <v>0</v>
      </c>
      <c r="BF87" s="2140">
        <f>IF(ISERROR(J87*(VLOOKUP($A87, 'E1 Categorization'!$A$32:$E$124, 5,0))), J87*0.5, J87*(VLOOKUP($A87, 'E1 Categorization'!$A$32:$E$124, 5,0)))</f>
        <v>0</v>
      </c>
      <c r="BG87" s="2140">
        <f>IF(ISERROR(K87*(VLOOKUP($A87, 'E1 Categorization'!$A$32:$E$124, 5,0))), K87*0.5, K87*(VLOOKUP($A87, 'E1 Categorization'!$A$32:$E$124, 5,0)))</f>
        <v>0</v>
      </c>
      <c r="BH87" s="2140">
        <f>IF(ISERROR(L87*(VLOOKUP($A87, 'E1 Categorization'!$A$32:$E$124, 5,0))), L87*0.5, L87*(VLOOKUP($A87, 'E1 Categorization'!$A$32:$E$124, 5,0)))</f>
        <v>0</v>
      </c>
      <c r="BI87" s="2140">
        <f>IF(ISERROR(M87*(VLOOKUP($A87, 'E1 Categorization'!$A$32:$E$124, 5,0))), M87*0.5, M87*(VLOOKUP($A87, 'E1 Categorization'!$A$32:$E$124, 5,0)))</f>
        <v>0</v>
      </c>
      <c r="BJ87" s="2140">
        <f>IF(ISERROR(N87*(VLOOKUP($A87, 'E1 Categorization'!$A$32:$E$124, 5,0))), N87*0.5, N87*(VLOOKUP($A87, 'E1 Categorization'!$A$32:$E$124, 5,0)))</f>
        <v>0</v>
      </c>
      <c r="BK87" s="2140">
        <f>IF(ISERROR(O87*(VLOOKUP($A87, 'E1 Categorization'!$A$32:$E$124, 5,0))), O87*0.5, O87*(VLOOKUP($A87, 'E1 Categorization'!$A$32:$E$124, 5,0)))</f>
        <v>0</v>
      </c>
      <c r="BL87" s="2140">
        <f>IF(ISERROR(P87*(VLOOKUP($A87, 'E1 Categorization'!$A$32:$E$124, 5,0))), P87*0.5, P87*(VLOOKUP($A87, 'E1 Categorization'!$A$32:$E$124, 5,0)))</f>
        <v>0</v>
      </c>
      <c r="BM87" s="2140">
        <f>IF(ISERROR(Q87*(VLOOKUP($A87, 'E1 Categorization'!$A$32:$E$124, 5,0))), Q87*0.5, Q87*(VLOOKUP($A87, 'E1 Categorization'!$A$32:$E$124, 5,0)))</f>
        <v>0</v>
      </c>
      <c r="BN87" s="2140">
        <f>IF(ISERROR(R87*(VLOOKUP($A87, 'E1 Categorization'!$A$32:$E$124, 5,0))), R87*0.5, R87*(VLOOKUP($A87, 'E1 Categorization'!$A$32:$E$124, 5,0)))</f>
        <v>0</v>
      </c>
      <c r="BO87" s="2140">
        <f>IF(ISERROR(S87*(VLOOKUP($A87, 'E1 Categorization'!$A$32:$E$124, 5,0))), S87*0.5, S87*(VLOOKUP($A87, 'E1 Categorization'!$A$32:$E$124, 5,0)))</f>
        <v>0</v>
      </c>
      <c r="BP87" s="2140">
        <f>IF(ISERROR(T87*(VLOOKUP($A87, 'E1 Categorization'!$A$32:$E$124, 5,0))), T87*0.5, T87*(VLOOKUP($A87, 'E1 Categorization'!$A$32:$E$124, 5,0)))</f>
        <v>0</v>
      </c>
      <c r="BQ87" s="2140">
        <f>IF(ISERROR(U87*(VLOOKUP($A87, 'E1 Categorization'!$A$32:$E$124, 5,0))), U87*0.5, U87*(VLOOKUP($A87, 'E1 Categorization'!$A$32:$E$124, 5,0)))</f>
        <v>0</v>
      </c>
      <c r="BR87" s="2140">
        <f>IF(ISERROR(V87*(VLOOKUP($A87, 'E1 Categorization'!$A$32:$E$124, 5,0))), V87*0.5, V87*(VLOOKUP($A87, 'E1 Categorization'!$A$32:$E$124, 5,0)))</f>
        <v>0</v>
      </c>
      <c r="BS87" s="2140">
        <f>IF(ISERROR(W87*(VLOOKUP($A87, 'E1 Categorization'!$A$32:$E$124, 5,0))), W87*0.5, W87*(VLOOKUP($A87, 'E1 Categorization'!$A$32:$E$124, 5,0)))</f>
        <v>0</v>
      </c>
      <c r="BT87" s="2140">
        <f>IF(ISERROR(X87*(VLOOKUP($A87, 'E1 Categorization'!$A$32:$E$124, 5,0))), X87*0.5, X87*(VLOOKUP($A87, 'E1 Categorization'!$A$32:$E$124, 5,0)))</f>
        <v>0</v>
      </c>
    </row>
    <row r="88" spans="1:72" s="561" customFormat="1" ht="25.5" customHeight="1" x14ac:dyDescent="0.2">
      <c r="A88" s="487">
        <f>'I3 TB Data'!A386:B386</f>
        <v>5096</v>
      </c>
      <c r="B88" s="488" t="str">
        <f>'I3 TB Data'!B386</f>
        <v>Other Rent</v>
      </c>
      <c r="C88" s="489">
        <f>'I3 TB Data'!G386</f>
        <v>0</v>
      </c>
      <c r="D88" s="1857" t="str">
        <f t="shared" si="35"/>
        <v>Yes</v>
      </c>
      <c r="E88" s="1835"/>
      <c r="F88" s="1835"/>
      <c r="G88" s="1835"/>
      <c r="H88" s="1835"/>
      <c r="I88" s="1835"/>
      <c r="J88" s="1835"/>
      <c r="K88" s="1835"/>
      <c r="L88" s="1835"/>
      <c r="M88" s="1835"/>
      <c r="N88" s="1835"/>
      <c r="O88" s="1835"/>
      <c r="P88" s="1835"/>
      <c r="Q88" s="1835"/>
      <c r="R88" s="1835"/>
      <c r="S88" s="1835"/>
      <c r="T88" s="1835"/>
      <c r="U88" s="1835"/>
      <c r="V88" s="1835"/>
      <c r="W88" s="1835"/>
      <c r="X88" s="1835"/>
      <c r="AA88" s="491">
        <f t="shared" si="31"/>
        <v>5096</v>
      </c>
      <c r="AB88" s="492" t="str">
        <f t="shared" si="32"/>
        <v>Other Rent</v>
      </c>
      <c r="AC88" s="2140">
        <f>IF(ISERROR(E88*(1-VLOOKUP($A88, 'E1 Categorization'!$A$32:$E$124, 5,0))), E88*0.5, E88*(1-VLOOKUP($A88, 'E1 Categorization'!$A$32:$E$124, 5,0)))</f>
        <v>0</v>
      </c>
      <c r="AD88" s="2140">
        <f>IF(ISERROR(F88*(1-VLOOKUP($A88, 'E1 Categorization'!$A$32:$E$124, 5,0))), F88*0.5, F88*(1-VLOOKUP($A88, 'E1 Categorization'!$A$32:$E$124, 5,0)))</f>
        <v>0</v>
      </c>
      <c r="AE88" s="2140">
        <f>IF(ISERROR(G88*(1-VLOOKUP($A88, 'E1 Categorization'!$A$32:$E$124, 5,0))), G88*0.5, G88*(1-VLOOKUP($A88, 'E1 Categorization'!$A$32:$E$124, 5,0)))</f>
        <v>0</v>
      </c>
      <c r="AF88" s="2140">
        <f>IF(ISERROR(H88*(1-VLOOKUP($A88, 'E1 Categorization'!$A$32:$E$124, 5,0))), H88*0.5, H88*(1-VLOOKUP($A88, 'E1 Categorization'!$A$32:$E$124, 5,0)))</f>
        <v>0</v>
      </c>
      <c r="AG88" s="2140">
        <f>IF(ISERROR(I88*(1-VLOOKUP($A88, 'E1 Categorization'!$A$32:$E$124, 5,0))), I88*0.5, I88*(1-VLOOKUP($A88, 'E1 Categorization'!$A$32:$E$124, 5,0)))</f>
        <v>0</v>
      </c>
      <c r="AH88" s="2140">
        <f>IF(ISERROR(J88*(1-VLOOKUP($A88, 'E1 Categorization'!$A$32:$E$124, 5,0))), J88*0.5, J88*(1-VLOOKUP($A88, 'E1 Categorization'!$A$32:$E$124, 5,0)))</f>
        <v>0</v>
      </c>
      <c r="AI88" s="2140">
        <f>IF(ISERROR(K88*(1-VLOOKUP($A88, 'E1 Categorization'!$A$32:$E$124, 5,0))), K88*0.5, K88*(1-VLOOKUP($A88, 'E1 Categorization'!$A$32:$E$124, 5,0)))</f>
        <v>0</v>
      </c>
      <c r="AJ88" s="2140">
        <f>IF(ISERROR(L88*(1-VLOOKUP($A88, 'E1 Categorization'!$A$32:$E$124, 5,0))), L88*0.5, L88*(1-VLOOKUP($A88, 'E1 Categorization'!$A$32:$E$124, 5,0)))</f>
        <v>0</v>
      </c>
      <c r="AK88" s="2140">
        <f>IF(ISERROR(M88*(1-VLOOKUP($A88, 'E1 Categorization'!$A$32:$E$124, 5,0))), M88*0.5, M88*(1-VLOOKUP($A88, 'E1 Categorization'!$A$32:$E$124, 5,0)))</f>
        <v>0</v>
      </c>
      <c r="AL88" s="2140">
        <f>IF(ISERROR(N88*(1-VLOOKUP($A88, 'E1 Categorization'!$A$32:$E$124, 5,0))), N88*0.5, N88*(1-VLOOKUP($A88, 'E1 Categorization'!$A$32:$E$124, 5,0)))</f>
        <v>0</v>
      </c>
      <c r="AM88" s="2140">
        <f>IF(ISERROR(O88*(1-VLOOKUP($A88, 'E1 Categorization'!$A$32:$E$124, 5,0))), O88*0.5, O88*(1-VLOOKUP($A88, 'E1 Categorization'!$A$32:$E$124, 5,0)))</f>
        <v>0</v>
      </c>
      <c r="AN88" s="2140">
        <f>IF(ISERROR(P88*(1-VLOOKUP($A88, 'E1 Categorization'!$A$32:$E$124, 5,0))), P88*0.5, P88*(1-VLOOKUP($A88, 'E1 Categorization'!$A$32:$E$124, 5,0)))</f>
        <v>0</v>
      </c>
      <c r="AO88" s="2140">
        <f>IF(ISERROR(Q88*(1-VLOOKUP($A88, 'E1 Categorization'!$A$32:$E$124, 5,0))), Q88*0.5, Q88*(1-VLOOKUP($A88, 'E1 Categorization'!$A$32:$E$124, 5,0)))</f>
        <v>0</v>
      </c>
      <c r="AP88" s="2140">
        <f>IF(ISERROR(R88*(1-VLOOKUP($A88, 'E1 Categorization'!$A$32:$E$124, 5,0))), R88*0.5, R88*(1-VLOOKUP($A88, 'E1 Categorization'!$A$32:$E$124, 5,0)))</f>
        <v>0</v>
      </c>
      <c r="AQ88" s="2140">
        <f>IF(ISERROR(S88*(1-VLOOKUP($A88, 'E1 Categorization'!$A$32:$E$124, 5,0))), S88*0.5, S88*(1-VLOOKUP($A88, 'E1 Categorization'!$A$32:$E$124, 5,0)))</f>
        <v>0</v>
      </c>
      <c r="AR88" s="2140">
        <f>IF(ISERROR(T88*(1-VLOOKUP($A88, 'E1 Categorization'!$A$32:$E$124, 5,0))), T88*0.5, T88*(1-VLOOKUP($A88, 'E1 Categorization'!$A$32:$E$124, 5,0)))</f>
        <v>0</v>
      </c>
      <c r="AS88" s="2140">
        <f>IF(ISERROR(U88*(1-VLOOKUP($A88, 'E1 Categorization'!$A$32:$E$124, 5,0))), U88*0.5, U88*(1-VLOOKUP($A88, 'E1 Categorization'!$A$32:$E$124, 5,0)))</f>
        <v>0</v>
      </c>
      <c r="AT88" s="2140">
        <f>IF(ISERROR(V88*(1-VLOOKUP($A88, 'E1 Categorization'!$A$32:$E$124, 5,0))), V88*0.5, V88*(1-VLOOKUP($A88, 'E1 Categorization'!$A$32:$E$124, 5,0)))</f>
        <v>0</v>
      </c>
      <c r="AU88" s="2140">
        <f>IF(ISERROR(W88*(1-VLOOKUP($A88, 'E1 Categorization'!$A$32:$E$124, 5,0))), W88*0.5, W88*(1-VLOOKUP($A88, 'E1 Categorization'!$A$32:$E$124, 5,0)))</f>
        <v>0</v>
      </c>
      <c r="AV88" s="2140">
        <f>IF(ISERROR(X88*(1-VLOOKUP($A88, 'E1 Categorization'!$A$32:$E$124, 5,0))), X88*0.5, X88*(1-VLOOKUP($A88, 'E1 Categorization'!$A$32:$E$124, 5,0)))</f>
        <v>0</v>
      </c>
      <c r="AW88" s="1889"/>
      <c r="AX88" s="1889"/>
      <c r="AY88" s="491">
        <f t="shared" si="33"/>
        <v>5096</v>
      </c>
      <c r="AZ88" s="492" t="str">
        <f t="shared" si="34"/>
        <v>Other Rent</v>
      </c>
      <c r="BA88" s="2140">
        <f>IF(ISERROR(E88*(VLOOKUP($A88, 'E1 Categorization'!$A$32:$E$124, 5,0))), E88*0.5, E88*(VLOOKUP($A88, 'E1 Categorization'!$A$32:$E$124, 5,0)))</f>
        <v>0</v>
      </c>
      <c r="BB88" s="2140">
        <f>IF(ISERROR(F88*(VLOOKUP($A88, 'E1 Categorization'!$A$32:$E$124, 5,0))), F88*0.5, F88*(VLOOKUP($A88, 'E1 Categorization'!$A$32:$E$124, 5,0)))</f>
        <v>0</v>
      </c>
      <c r="BC88" s="2140">
        <f>IF(ISERROR(G88*(VLOOKUP($A88, 'E1 Categorization'!$A$32:$E$124, 5,0))), G88*0.5, G88*(VLOOKUP($A88, 'E1 Categorization'!$A$32:$E$124, 5,0)))</f>
        <v>0</v>
      </c>
      <c r="BD88" s="2140">
        <f>IF(ISERROR(H88*(VLOOKUP($A88, 'E1 Categorization'!$A$32:$E$124, 5,0))), H88*0.5, H88*(VLOOKUP($A88, 'E1 Categorization'!$A$32:$E$124, 5,0)))</f>
        <v>0</v>
      </c>
      <c r="BE88" s="2140">
        <f>IF(ISERROR(I88*(VLOOKUP($A88, 'E1 Categorization'!$A$32:$E$124, 5,0))), I88*0.5, I88*(VLOOKUP($A88, 'E1 Categorization'!$A$32:$E$124, 5,0)))</f>
        <v>0</v>
      </c>
      <c r="BF88" s="2140">
        <f>IF(ISERROR(J88*(VLOOKUP($A88, 'E1 Categorization'!$A$32:$E$124, 5,0))), J88*0.5, J88*(VLOOKUP($A88, 'E1 Categorization'!$A$32:$E$124, 5,0)))</f>
        <v>0</v>
      </c>
      <c r="BG88" s="2140">
        <f>IF(ISERROR(K88*(VLOOKUP($A88, 'E1 Categorization'!$A$32:$E$124, 5,0))), K88*0.5, K88*(VLOOKUP($A88, 'E1 Categorization'!$A$32:$E$124, 5,0)))</f>
        <v>0</v>
      </c>
      <c r="BH88" s="2140">
        <f>IF(ISERROR(L88*(VLOOKUP($A88, 'E1 Categorization'!$A$32:$E$124, 5,0))), L88*0.5, L88*(VLOOKUP($A88, 'E1 Categorization'!$A$32:$E$124, 5,0)))</f>
        <v>0</v>
      </c>
      <c r="BI88" s="2140">
        <f>IF(ISERROR(M88*(VLOOKUP($A88, 'E1 Categorization'!$A$32:$E$124, 5,0))), M88*0.5, M88*(VLOOKUP($A88, 'E1 Categorization'!$A$32:$E$124, 5,0)))</f>
        <v>0</v>
      </c>
      <c r="BJ88" s="2140">
        <f>IF(ISERROR(N88*(VLOOKUP($A88, 'E1 Categorization'!$A$32:$E$124, 5,0))), N88*0.5, N88*(VLOOKUP($A88, 'E1 Categorization'!$A$32:$E$124, 5,0)))</f>
        <v>0</v>
      </c>
      <c r="BK88" s="2140">
        <f>IF(ISERROR(O88*(VLOOKUP($A88, 'E1 Categorization'!$A$32:$E$124, 5,0))), O88*0.5, O88*(VLOOKUP($A88, 'E1 Categorization'!$A$32:$E$124, 5,0)))</f>
        <v>0</v>
      </c>
      <c r="BL88" s="2140">
        <f>IF(ISERROR(P88*(VLOOKUP($A88, 'E1 Categorization'!$A$32:$E$124, 5,0))), P88*0.5, P88*(VLOOKUP($A88, 'E1 Categorization'!$A$32:$E$124, 5,0)))</f>
        <v>0</v>
      </c>
      <c r="BM88" s="2140">
        <f>IF(ISERROR(Q88*(VLOOKUP($A88, 'E1 Categorization'!$A$32:$E$124, 5,0))), Q88*0.5, Q88*(VLOOKUP($A88, 'E1 Categorization'!$A$32:$E$124, 5,0)))</f>
        <v>0</v>
      </c>
      <c r="BN88" s="2140">
        <f>IF(ISERROR(R88*(VLOOKUP($A88, 'E1 Categorization'!$A$32:$E$124, 5,0))), R88*0.5, R88*(VLOOKUP($A88, 'E1 Categorization'!$A$32:$E$124, 5,0)))</f>
        <v>0</v>
      </c>
      <c r="BO88" s="2140">
        <f>IF(ISERROR(S88*(VLOOKUP($A88, 'E1 Categorization'!$A$32:$E$124, 5,0))), S88*0.5, S88*(VLOOKUP($A88, 'E1 Categorization'!$A$32:$E$124, 5,0)))</f>
        <v>0</v>
      </c>
      <c r="BP88" s="2140">
        <f>IF(ISERROR(T88*(VLOOKUP($A88, 'E1 Categorization'!$A$32:$E$124, 5,0))), T88*0.5, T88*(VLOOKUP($A88, 'E1 Categorization'!$A$32:$E$124, 5,0)))</f>
        <v>0</v>
      </c>
      <c r="BQ88" s="2140">
        <f>IF(ISERROR(U88*(VLOOKUP($A88, 'E1 Categorization'!$A$32:$E$124, 5,0))), U88*0.5, U88*(VLOOKUP($A88, 'E1 Categorization'!$A$32:$E$124, 5,0)))</f>
        <v>0</v>
      </c>
      <c r="BR88" s="2140">
        <f>IF(ISERROR(V88*(VLOOKUP($A88, 'E1 Categorization'!$A$32:$E$124, 5,0))), V88*0.5, V88*(VLOOKUP($A88, 'E1 Categorization'!$A$32:$E$124, 5,0)))</f>
        <v>0</v>
      </c>
      <c r="BS88" s="2140">
        <f>IF(ISERROR(W88*(VLOOKUP($A88, 'E1 Categorization'!$A$32:$E$124, 5,0))), W88*0.5, W88*(VLOOKUP($A88, 'E1 Categorization'!$A$32:$E$124, 5,0)))</f>
        <v>0</v>
      </c>
      <c r="BT88" s="2140">
        <f>IF(ISERROR(X88*(VLOOKUP($A88, 'E1 Categorization'!$A$32:$E$124, 5,0))), X88*0.5, X88*(VLOOKUP($A88, 'E1 Categorization'!$A$32:$E$124, 5,0)))</f>
        <v>0</v>
      </c>
    </row>
    <row r="89" spans="1:72" s="561" customFormat="1" ht="25.5" x14ac:dyDescent="0.2">
      <c r="A89" s="487">
        <f>'I3 TB Data'!A387:B387</f>
        <v>5105</v>
      </c>
      <c r="B89" s="488" t="str">
        <f>'I3 TB Data'!B387</f>
        <v>Maintenance Supervision and Engineering</v>
      </c>
      <c r="C89" s="489">
        <f>'I3 TB Data'!G387</f>
        <v>0</v>
      </c>
      <c r="D89" s="1857" t="str">
        <f t="shared" si="35"/>
        <v>Yes</v>
      </c>
      <c r="E89" s="1835"/>
      <c r="F89" s="1835"/>
      <c r="G89" s="1835"/>
      <c r="H89" s="1835"/>
      <c r="I89" s="1835"/>
      <c r="J89" s="1835"/>
      <c r="K89" s="1835"/>
      <c r="L89" s="1835"/>
      <c r="M89" s="1835"/>
      <c r="N89" s="1835"/>
      <c r="O89" s="1835"/>
      <c r="P89" s="1835"/>
      <c r="Q89" s="1835"/>
      <c r="R89" s="1835"/>
      <c r="S89" s="1835"/>
      <c r="T89" s="1835"/>
      <c r="U89" s="1835"/>
      <c r="V89" s="1835"/>
      <c r="W89" s="1835"/>
      <c r="X89" s="1835"/>
      <c r="AA89" s="491">
        <f t="shared" si="31"/>
        <v>5105</v>
      </c>
      <c r="AB89" s="492" t="str">
        <f t="shared" si="32"/>
        <v>Maintenance Supervision and Engineering</v>
      </c>
      <c r="AC89" s="2140">
        <f>IF(ISERROR(E89*(1-VLOOKUP($A89, 'E1 Categorization'!$A$32:$E$124, 5,0))), E89*0.5, E89*(1-VLOOKUP($A89, 'E1 Categorization'!$A$32:$E$124, 5,0)))</f>
        <v>0</v>
      </c>
      <c r="AD89" s="2140">
        <f>IF(ISERROR(F89*(1-VLOOKUP($A89, 'E1 Categorization'!$A$32:$E$124, 5,0))), F89*0.5, F89*(1-VLOOKUP($A89, 'E1 Categorization'!$A$32:$E$124, 5,0)))</f>
        <v>0</v>
      </c>
      <c r="AE89" s="2140">
        <f>IF(ISERROR(G89*(1-VLOOKUP($A89, 'E1 Categorization'!$A$32:$E$124, 5,0))), G89*0.5, G89*(1-VLOOKUP($A89, 'E1 Categorization'!$A$32:$E$124, 5,0)))</f>
        <v>0</v>
      </c>
      <c r="AF89" s="2140">
        <f>IF(ISERROR(H89*(1-VLOOKUP($A89, 'E1 Categorization'!$A$32:$E$124, 5,0))), H89*0.5, H89*(1-VLOOKUP($A89, 'E1 Categorization'!$A$32:$E$124, 5,0)))</f>
        <v>0</v>
      </c>
      <c r="AG89" s="2140">
        <f>IF(ISERROR(I89*(1-VLOOKUP($A89, 'E1 Categorization'!$A$32:$E$124, 5,0))), I89*0.5, I89*(1-VLOOKUP($A89, 'E1 Categorization'!$A$32:$E$124, 5,0)))</f>
        <v>0</v>
      </c>
      <c r="AH89" s="2140">
        <f>IF(ISERROR(J89*(1-VLOOKUP($A89, 'E1 Categorization'!$A$32:$E$124, 5,0))), J89*0.5, J89*(1-VLOOKUP($A89, 'E1 Categorization'!$A$32:$E$124, 5,0)))</f>
        <v>0</v>
      </c>
      <c r="AI89" s="2140">
        <f>IF(ISERROR(K89*(1-VLOOKUP($A89, 'E1 Categorization'!$A$32:$E$124, 5,0))), K89*0.5, K89*(1-VLOOKUP($A89, 'E1 Categorization'!$A$32:$E$124, 5,0)))</f>
        <v>0</v>
      </c>
      <c r="AJ89" s="2140">
        <f>IF(ISERROR(L89*(1-VLOOKUP($A89, 'E1 Categorization'!$A$32:$E$124, 5,0))), L89*0.5, L89*(1-VLOOKUP($A89, 'E1 Categorization'!$A$32:$E$124, 5,0)))</f>
        <v>0</v>
      </c>
      <c r="AK89" s="2140">
        <f>IF(ISERROR(M89*(1-VLOOKUP($A89, 'E1 Categorization'!$A$32:$E$124, 5,0))), M89*0.5, M89*(1-VLOOKUP($A89, 'E1 Categorization'!$A$32:$E$124, 5,0)))</f>
        <v>0</v>
      </c>
      <c r="AL89" s="2140">
        <f>IF(ISERROR(N89*(1-VLOOKUP($A89, 'E1 Categorization'!$A$32:$E$124, 5,0))), N89*0.5, N89*(1-VLOOKUP($A89, 'E1 Categorization'!$A$32:$E$124, 5,0)))</f>
        <v>0</v>
      </c>
      <c r="AM89" s="2140">
        <f>IF(ISERROR(O89*(1-VLOOKUP($A89, 'E1 Categorization'!$A$32:$E$124, 5,0))), O89*0.5, O89*(1-VLOOKUP($A89, 'E1 Categorization'!$A$32:$E$124, 5,0)))</f>
        <v>0</v>
      </c>
      <c r="AN89" s="2140">
        <f>IF(ISERROR(P89*(1-VLOOKUP($A89, 'E1 Categorization'!$A$32:$E$124, 5,0))), P89*0.5, P89*(1-VLOOKUP($A89, 'E1 Categorization'!$A$32:$E$124, 5,0)))</f>
        <v>0</v>
      </c>
      <c r="AO89" s="2140">
        <f>IF(ISERROR(Q89*(1-VLOOKUP($A89, 'E1 Categorization'!$A$32:$E$124, 5,0))), Q89*0.5, Q89*(1-VLOOKUP($A89, 'E1 Categorization'!$A$32:$E$124, 5,0)))</f>
        <v>0</v>
      </c>
      <c r="AP89" s="2140">
        <f>IF(ISERROR(R89*(1-VLOOKUP($A89, 'E1 Categorization'!$A$32:$E$124, 5,0))), R89*0.5, R89*(1-VLOOKUP($A89, 'E1 Categorization'!$A$32:$E$124, 5,0)))</f>
        <v>0</v>
      </c>
      <c r="AQ89" s="2140">
        <f>IF(ISERROR(S89*(1-VLOOKUP($A89, 'E1 Categorization'!$A$32:$E$124, 5,0))), S89*0.5, S89*(1-VLOOKUP($A89, 'E1 Categorization'!$A$32:$E$124, 5,0)))</f>
        <v>0</v>
      </c>
      <c r="AR89" s="2140">
        <f>IF(ISERROR(T89*(1-VLOOKUP($A89, 'E1 Categorization'!$A$32:$E$124, 5,0))), T89*0.5, T89*(1-VLOOKUP($A89, 'E1 Categorization'!$A$32:$E$124, 5,0)))</f>
        <v>0</v>
      </c>
      <c r="AS89" s="2140">
        <f>IF(ISERROR(U89*(1-VLOOKUP($A89, 'E1 Categorization'!$A$32:$E$124, 5,0))), U89*0.5, U89*(1-VLOOKUP($A89, 'E1 Categorization'!$A$32:$E$124, 5,0)))</f>
        <v>0</v>
      </c>
      <c r="AT89" s="2140">
        <f>IF(ISERROR(V89*(1-VLOOKUP($A89, 'E1 Categorization'!$A$32:$E$124, 5,0))), V89*0.5, V89*(1-VLOOKUP($A89, 'E1 Categorization'!$A$32:$E$124, 5,0)))</f>
        <v>0</v>
      </c>
      <c r="AU89" s="2140">
        <f>IF(ISERROR(W89*(1-VLOOKUP($A89, 'E1 Categorization'!$A$32:$E$124, 5,0))), W89*0.5, W89*(1-VLOOKUP($A89, 'E1 Categorization'!$A$32:$E$124, 5,0)))</f>
        <v>0</v>
      </c>
      <c r="AV89" s="2140">
        <f>IF(ISERROR(X89*(1-VLOOKUP($A89, 'E1 Categorization'!$A$32:$E$124, 5,0))), X89*0.5, X89*(1-VLOOKUP($A89, 'E1 Categorization'!$A$32:$E$124, 5,0)))</f>
        <v>0</v>
      </c>
      <c r="AW89" s="1889"/>
      <c r="AX89" s="1889"/>
      <c r="AY89" s="491">
        <f t="shared" si="33"/>
        <v>5105</v>
      </c>
      <c r="AZ89" s="492" t="str">
        <f t="shared" si="34"/>
        <v>Maintenance Supervision and Engineering</v>
      </c>
      <c r="BA89" s="2140">
        <f>IF(ISERROR(E89*(VLOOKUP($A89, 'E1 Categorization'!$A$32:$E$124, 5,0))), E89*0.5, E89*(VLOOKUP($A89, 'E1 Categorization'!$A$32:$E$124, 5,0)))</f>
        <v>0</v>
      </c>
      <c r="BB89" s="2140">
        <f>IF(ISERROR(F89*(VLOOKUP($A89, 'E1 Categorization'!$A$32:$E$124, 5,0))), F89*0.5, F89*(VLOOKUP($A89, 'E1 Categorization'!$A$32:$E$124, 5,0)))</f>
        <v>0</v>
      </c>
      <c r="BC89" s="2140">
        <f>IF(ISERROR(G89*(VLOOKUP($A89, 'E1 Categorization'!$A$32:$E$124, 5,0))), G89*0.5, G89*(VLOOKUP($A89, 'E1 Categorization'!$A$32:$E$124, 5,0)))</f>
        <v>0</v>
      </c>
      <c r="BD89" s="2140">
        <f>IF(ISERROR(H89*(VLOOKUP($A89, 'E1 Categorization'!$A$32:$E$124, 5,0))), H89*0.5, H89*(VLOOKUP($A89, 'E1 Categorization'!$A$32:$E$124, 5,0)))</f>
        <v>0</v>
      </c>
      <c r="BE89" s="2140">
        <f>IF(ISERROR(I89*(VLOOKUP($A89, 'E1 Categorization'!$A$32:$E$124, 5,0))), I89*0.5, I89*(VLOOKUP($A89, 'E1 Categorization'!$A$32:$E$124, 5,0)))</f>
        <v>0</v>
      </c>
      <c r="BF89" s="2140">
        <f>IF(ISERROR(J89*(VLOOKUP($A89, 'E1 Categorization'!$A$32:$E$124, 5,0))), J89*0.5, J89*(VLOOKUP($A89, 'E1 Categorization'!$A$32:$E$124, 5,0)))</f>
        <v>0</v>
      </c>
      <c r="BG89" s="2140">
        <f>IF(ISERROR(K89*(VLOOKUP($A89, 'E1 Categorization'!$A$32:$E$124, 5,0))), K89*0.5, K89*(VLOOKUP($A89, 'E1 Categorization'!$A$32:$E$124, 5,0)))</f>
        <v>0</v>
      </c>
      <c r="BH89" s="2140">
        <f>IF(ISERROR(L89*(VLOOKUP($A89, 'E1 Categorization'!$A$32:$E$124, 5,0))), L89*0.5, L89*(VLOOKUP($A89, 'E1 Categorization'!$A$32:$E$124, 5,0)))</f>
        <v>0</v>
      </c>
      <c r="BI89" s="2140">
        <f>IF(ISERROR(M89*(VLOOKUP($A89, 'E1 Categorization'!$A$32:$E$124, 5,0))), M89*0.5, M89*(VLOOKUP($A89, 'E1 Categorization'!$A$32:$E$124, 5,0)))</f>
        <v>0</v>
      </c>
      <c r="BJ89" s="2140">
        <f>IF(ISERROR(N89*(VLOOKUP($A89, 'E1 Categorization'!$A$32:$E$124, 5,0))), N89*0.5, N89*(VLOOKUP($A89, 'E1 Categorization'!$A$32:$E$124, 5,0)))</f>
        <v>0</v>
      </c>
      <c r="BK89" s="2140">
        <f>IF(ISERROR(O89*(VLOOKUP($A89, 'E1 Categorization'!$A$32:$E$124, 5,0))), O89*0.5, O89*(VLOOKUP($A89, 'E1 Categorization'!$A$32:$E$124, 5,0)))</f>
        <v>0</v>
      </c>
      <c r="BL89" s="2140">
        <f>IF(ISERROR(P89*(VLOOKUP($A89, 'E1 Categorization'!$A$32:$E$124, 5,0))), P89*0.5, P89*(VLOOKUP($A89, 'E1 Categorization'!$A$32:$E$124, 5,0)))</f>
        <v>0</v>
      </c>
      <c r="BM89" s="2140">
        <f>IF(ISERROR(Q89*(VLOOKUP($A89, 'E1 Categorization'!$A$32:$E$124, 5,0))), Q89*0.5, Q89*(VLOOKUP($A89, 'E1 Categorization'!$A$32:$E$124, 5,0)))</f>
        <v>0</v>
      </c>
      <c r="BN89" s="2140">
        <f>IF(ISERROR(R89*(VLOOKUP($A89, 'E1 Categorization'!$A$32:$E$124, 5,0))), R89*0.5, R89*(VLOOKUP($A89, 'E1 Categorization'!$A$32:$E$124, 5,0)))</f>
        <v>0</v>
      </c>
      <c r="BO89" s="2140">
        <f>IF(ISERROR(S89*(VLOOKUP($A89, 'E1 Categorization'!$A$32:$E$124, 5,0))), S89*0.5, S89*(VLOOKUP($A89, 'E1 Categorization'!$A$32:$E$124, 5,0)))</f>
        <v>0</v>
      </c>
      <c r="BP89" s="2140">
        <f>IF(ISERROR(T89*(VLOOKUP($A89, 'E1 Categorization'!$A$32:$E$124, 5,0))), T89*0.5, T89*(VLOOKUP($A89, 'E1 Categorization'!$A$32:$E$124, 5,0)))</f>
        <v>0</v>
      </c>
      <c r="BQ89" s="2140">
        <f>IF(ISERROR(U89*(VLOOKUP($A89, 'E1 Categorization'!$A$32:$E$124, 5,0))), U89*0.5, U89*(VLOOKUP($A89, 'E1 Categorization'!$A$32:$E$124, 5,0)))</f>
        <v>0</v>
      </c>
      <c r="BR89" s="2140">
        <f>IF(ISERROR(V89*(VLOOKUP($A89, 'E1 Categorization'!$A$32:$E$124, 5,0))), V89*0.5, V89*(VLOOKUP($A89, 'E1 Categorization'!$A$32:$E$124, 5,0)))</f>
        <v>0</v>
      </c>
      <c r="BS89" s="2140">
        <f>IF(ISERROR(W89*(VLOOKUP($A89, 'E1 Categorization'!$A$32:$E$124, 5,0))), W89*0.5, W89*(VLOOKUP($A89, 'E1 Categorization'!$A$32:$E$124, 5,0)))</f>
        <v>0</v>
      </c>
      <c r="BT89" s="2140">
        <f>IF(ISERROR(X89*(VLOOKUP($A89, 'E1 Categorization'!$A$32:$E$124, 5,0))), X89*0.5, X89*(VLOOKUP($A89, 'E1 Categorization'!$A$32:$E$124, 5,0)))</f>
        <v>0</v>
      </c>
    </row>
    <row r="90" spans="1:72" s="561" customFormat="1" ht="25.5" x14ac:dyDescent="0.2">
      <c r="A90" s="487">
        <f>'I3 TB Data'!A388:B388</f>
        <v>5110</v>
      </c>
      <c r="B90" s="488" t="str">
        <f>'I3 TB Data'!B388</f>
        <v>Maintenance of Buildings and Fixtures - Distribution Stations</v>
      </c>
      <c r="C90" s="489">
        <f>'I3 TB Data'!G388</f>
        <v>0</v>
      </c>
      <c r="D90" s="1857" t="str">
        <f t="shared" si="35"/>
        <v>Yes</v>
      </c>
      <c r="E90" s="1835"/>
      <c r="F90" s="1835"/>
      <c r="G90" s="1835"/>
      <c r="H90" s="1835"/>
      <c r="I90" s="1835"/>
      <c r="J90" s="1835"/>
      <c r="K90" s="1835"/>
      <c r="L90" s="1835"/>
      <c r="M90" s="1835"/>
      <c r="N90" s="1835"/>
      <c r="O90" s="1835"/>
      <c r="P90" s="1835"/>
      <c r="Q90" s="1835"/>
      <c r="R90" s="1835"/>
      <c r="S90" s="1835"/>
      <c r="T90" s="1835"/>
      <c r="U90" s="1835"/>
      <c r="V90" s="1835"/>
      <c r="W90" s="1835"/>
      <c r="X90" s="1835"/>
      <c r="AA90" s="491">
        <f t="shared" si="31"/>
        <v>5110</v>
      </c>
      <c r="AB90" s="492" t="str">
        <f t="shared" si="32"/>
        <v>Maintenance of Buildings and Fixtures - Distribution Stations</v>
      </c>
      <c r="AC90" s="2140">
        <f>IF(ISERROR(E90*(1-VLOOKUP($A90, 'E1 Categorization'!$A$32:$E$124, 5,0))), E90*0.5, E90*(1-VLOOKUP($A90, 'E1 Categorization'!$A$32:$E$124, 5,0)))</f>
        <v>0</v>
      </c>
      <c r="AD90" s="2140">
        <f>IF(ISERROR(F90*(1-VLOOKUP($A90, 'E1 Categorization'!$A$32:$E$124, 5,0))), F90*0.5, F90*(1-VLOOKUP($A90, 'E1 Categorization'!$A$32:$E$124, 5,0)))</f>
        <v>0</v>
      </c>
      <c r="AE90" s="2140">
        <f>IF(ISERROR(G90*(1-VLOOKUP($A90, 'E1 Categorization'!$A$32:$E$124, 5,0))), G90*0.5, G90*(1-VLOOKUP($A90, 'E1 Categorization'!$A$32:$E$124, 5,0)))</f>
        <v>0</v>
      </c>
      <c r="AF90" s="2140">
        <f>IF(ISERROR(H90*(1-VLOOKUP($A90, 'E1 Categorization'!$A$32:$E$124, 5,0))), H90*0.5, H90*(1-VLOOKUP($A90, 'E1 Categorization'!$A$32:$E$124, 5,0)))</f>
        <v>0</v>
      </c>
      <c r="AG90" s="2140">
        <f>IF(ISERROR(I90*(1-VLOOKUP($A90, 'E1 Categorization'!$A$32:$E$124, 5,0))), I90*0.5, I90*(1-VLOOKUP($A90, 'E1 Categorization'!$A$32:$E$124, 5,0)))</f>
        <v>0</v>
      </c>
      <c r="AH90" s="2140">
        <f>IF(ISERROR(J90*(1-VLOOKUP($A90, 'E1 Categorization'!$A$32:$E$124, 5,0))), J90*0.5, J90*(1-VLOOKUP($A90, 'E1 Categorization'!$A$32:$E$124, 5,0)))</f>
        <v>0</v>
      </c>
      <c r="AI90" s="2140">
        <f>IF(ISERROR(K90*(1-VLOOKUP($A90, 'E1 Categorization'!$A$32:$E$124, 5,0))), K90*0.5, K90*(1-VLOOKUP($A90, 'E1 Categorization'!$A$32:$E$124, 5,0)))</f>
        <v>0</v>
      </c>
      <c r="AJ90" s="2140">
        <f>IF(ISERROR(L90*(1-VLOOKUP($A90, 'E1 Categorization'!$A$32:$E$124, 5,0))), L90*0.5, L90*(1-VLOOKUP($A90, 'E1 Categorization'!$A$32:$E$124, 5,0)))</f>
        <v>0</v>
      </c>
      <c r="AK90" s="2140">
        <f>IF(ISERROR(M90*(1-VLOOKUP($A90, 'E1 Categorization'!$A$32:$E$124, 5,0))), M90*0.5, M90*(1-VLOOKUP($A90, 'E1 Categorization'!$A$32:$E$124, 5,0)))</f>
        <v>0</v>
      </c>
      <c r="AL90" s="2140">
        <f>IF(ISERROR(N90*(1-VLOOKUP($A90, 'E1 Categorization'!$A$32:$E$124, 5,0))), N90*0.5, N90*(1-VLOOKUP($A90, 'E1 Categorization'!$A$32:$E$124, 5,0)))</f>
        <v>0</v>
      </c>
      <c r="AM90" s="2140">
        <f>IF(ISERROR(O90*(1-VLOOKUP($A90, 'E1 Categorization'!$A$32:$E$124, 5,0))), O90*0.5, O90*(1-VLOOKUP($A90, 'E1 Categorization'!$A$32:$E$124, 5,0)))</f>
        <v>0</v>
      </c>
      <c r="AN90" s="2140">
        <f>IF(ISERROR(P90*(1-VLOOKUP($A90, 'E1 Categorization'!$A$32:$E$124, 5,0))), P90*0.5, P90*(1-VLOOKUP($A90, 'E1 Categorization'!$A$32:$E$124, 5,0)))</f>
        <v>0</v>
      </c>
      <c r="AO90" s="2140">
        <f>IF(ISERROR(Q90*(1-VLOOKUP($A90, 'E1 Categorization'!$A$32:$E$124, 5,0))), Q90*0.5, Q90*(1-VLOOKUP($A90, 'E1 Categorization'!$A$32:$E$124, 5,0)))</f>
        <v>0</v>
      </c>
      <c r="AP90" s="2140">
        <f>IF(ISERROR(R90*(1-VLOOKUP($A90, 'E1 Categorization'!$A$32:$E$124, 5,0))), R90*0.5, R90*(1-VLOOKUP($A90, 'E1 Categorization'!$A$32:$E$124, 5,0)))</f>
        <v>0</v>
      </c>
      <c r="AQ90" s="2140">
        <f>IF(ISERROR(S90*(1-VLOOKUP($A90, 'E1 Categorization'!$A$32:$E$124, 5,0))), S90*0.5, S90*(1-VLOOKUP($A90, 'E1 Categorization'!$A$32:$E$124, 5,0)))</f>
        <v>0</v>
      </c>
      <c r="AR90" s="2140">
        <f>IF(ISERROR(T90*(1-VLOOKUP($A90, 'E1 Categorization'!$A$32:$E$124, 5,0))), T90*0.5, T90*(1-VLOOKUP($A90, 'E1 Categorization'!$A$32:$E$124, 5,0)))</f>
        <v>0</v>
      </c>
      <c r="AS90" s="2140">
        <f>IF(ISERROR(U90*(1-VLOOKUP($A90, 'E1 Categorization'!$A$32:$E$124, 5,0))), U90*0.5, U90*(1-VLOOKUP($A90, 'E1 Categorization'!$A$32:$E$124, 5,0)))</f>
        <v>0</v>
      </c>
      <c r="AT90" s="2140">
        <f>IF(ISERROR(V90*(1-VLOOKUP($A90, 'E1 Categorization'!$A$32:$E$124, 5,0))), V90*0.5, V90*(1-VLOOKUP($A90, 'E1 Categorization'!$A$32:$E$124, 5,0)))</f>
        <v>0</v>
      </c>
      <c r="AU90" s="2140">
        <f>IF(ISERROR(W90*(1-VLOOKUP($A90, 'E1 Categorization'!$A$32:$E$124, 5,0))), W90*0.5, W90*(1-VLOOKUP($A90, 'E1 Categorization'!$A$32:$E$124, 5,0)))</f>
        <v>0</v>
      </c>
      <c r="AV90" s="2140">
        <f>IF(ISERROR(X90*(1-VLOOKUP($A90, 'E1 Categorization'!$A$32:$E$124, 5,0))), X90*0.5, X90*(1-VLOOKUP($A90, 'E1 Categorization'!$A$32:$E$124, 5,0)))</f>
        <v>0</v>
      </c>
      <c r="AW90" s="1889"/>
      <c r="AX90" s="1889"/>
      <c r="AY90" s="491">
        <f t="shared" si="33"/>
        <v>5110</v>
      </c>
      <c r="AZ90" s="492" t="str">
        <f t="shared" si="34"/>
        <v>Maintenance of Buildings and Fixtures - Distribution Stations</v>
      </c>
      <c r="BA90" s="2140">
        <f>IF(ISERROR(E90*(VLOOKUP($A90, 'E1 Categorization'!$A$32:$E$124, 5,0))), E90*0.5, E90*(VLOOKUP($A90, 'E1 Categorization'!$A$32:$E$124, 5,0)))</f>
        <v>0</v>
      </c>
      <c r="BB90" s="2140">
        <f>IF(ISERROR(F90*(VLOOKUP($A90, 'E1 Categorization'!$A$32:$E$124, 5,0))), F90*0.5, F90*(VLOOKUP($A90, 'E1 Categorization'!$A$32:$E$124, 5,0)))</f>
        <v>0</v>
      </c>
      <c r="BC90" s="2140">
        <f>IF(ISERROR(G90*(VLOOKUP($A90, 'E1 Categorization'!$A$32:$E$124, 5,0))), G90*0.5, G90*(VLOOKUP($A90, 'E1 Categorization'!$A$32:$E$124, 5,0)))</f>
        <v>0</v>
      </c>
      <c r="BD90" s="2140">
        <f>IF(ISERROR(H90*(VLOOKUP($A90, 'E1 Categorization'!$A$32:$E$124, 5,0))), H90*0.5, H90*(VLOOKUP($A90, 'E1 Categorization'!$A$32:$E$124, 5,0)))</f>
        <v>0</v>
      </c>
      <c r="BE90" s="2140">
        <f>IF(ISERROR(I90*(VLOOKUP($A90, 'E1 Categorization'!$A$32:$E$124, 5,0))), I90*0.5, I90*(VLOOKUP($A90, 'E1 Categorization'!$A$32:$E$124, 5,0)))</f>
        <v>0</v>
      </c>
      <c r="BF90" s="2140">
        <f>IF(ISERROR(J90*(VLOOKUP($A90, 'E1 Categorization'!$A$32:$E$124, 5,0))), J90*0.5, J90*(VLOOKUP($A90, 'E1 Categorization'!$A$32:$E$124, 5,0)))</f>
        <v>0</v>
      </c>
      <c r="BG90" s="2140">
        <f>IF(ISERROR(K90*(VLOOKUP($A90, 'E1 Categorization'!$A$32:$E$124, 5,0))), K90*0.5, K90*(VLOOKUP($A90, 'E1 Categorization'!$A$32:$E$124, 5,0)))</f>
        <v>0</v>
      </c>
      <c r="BH90" s="2140">
        <f>IF(ISERROR(L90*(VLOOKUP($A90, 'E1 Categorization'!$A$32:$E$124, 5,0))), L90*0.5, L90*(VLOOKUP($A90, 'E1 Categorization'!$A$32:$E$124, 5,0)))</f>
        <v>0</v>
      </c>
      <c r="BI90" s="2140">
        <f>IF(ISERROR(M90*(VLOOKUP($A90, 'E1 Categorization'!$A$32:$E$124, 5,0))), M90*0.5, M90*(VLOOKUP($A90, 'E1 Categorization'!$A$32:$E$124, 5,0)))</f>
        <v>0</v>
      </c>
      <c r="BJ90" s="2140">
        <f>IF(ISERROR(N90*(VLOOKUP($A90, 'E1 Categorization'!$A$32:$E$124, 5,0))), N90*0.5, N90*(VLOOKUP($A90, 'E1 Categorization'!$A$32:$E$124, 5,0)))</f>
        <v>0</v>
      </c>
      <c r="BK90" s="2140">
        <f>IF(ISERROR(O90*(VLOOKUP($A90, 'E1 Categorization'!$A$32:$E$124, 5,0))), O90*0.5, O90*(VLOOKUP($A90, 'E1 Categorization'!$A$32:$E$124, 5,0)))</f>
        <v>0</v>
      </c>
      <c r="BL90" s="2140">
        <f>IF(ISERROR(P90*(VLOOKUP($A90, 'E1 Categorization'!$A$32:$E$124, 5,0))), P90*0.5, P90*(VLOOKUP($A90, 'E1 Categorization'!$A$32:$E$124, 5,0)))</f>
        <v>0</v>
      </c>
      <c r="BM90" s="2140">
        <f>IF(ISERROR(Q90*(VLOOKUP($A90, 'E1 Categorization'!$A$32:$E$124, 5,0))), Q90*0.5, Q90*(VLOOKUP($A90, 'E1 Categorization'!$A$32:$E$124, 5,0)))</f>
        <v>0</v>
      </c>
      <c r="BN90" s="2140">
        <f>IF(ISERROR(R90*(VLOOKUP($A90, 'E1 Categorization'!$A$32:$E$124, 5,0))), R90*0.5, R90*(VLOOKUP($A90, 'E1 Categorization'!$A$32:$E$124, 5,0)))</f>
        <v>0</v>
      </c>
      <c r="BO90" s="2140">
        <f>IF(ISERROR(S90*(VLOOKUP($A90, 'E1 Categorization'!$A$32:$E$124, 5,0))), S90*0.5, S90*(VLOOKUP($A90, 'E1 Categorization'!$A$32:$E$124, 5,0)))</f>
        <v>0</v>
      </c>
      <c r="BP90" s="2140">
        <f>IF(ISERROR(T90*(VLOOKUP($A90, 'E1 Categorization'!$A$32:$E$124, 5,0))), T90*0.5, T90*(VLOOKUP($A90, 'E1 Categorization'!$A$32:$E$124, 5,0)))</f>
        <v>0</v>
      </c>
      <c r="BQ90" s="2140">
        <f>IF(ISERROR(U90*(VLOOKUP($A90, 'E1 Categorization'!$A$32:$E$124, 5,0))), U90*0.5, U90*(VLOOKUP($A90, 'E1 Categorization'!$A$32:$E$124, 5,0)))</f>
        <v>0</v>
      </c>
      <c r="BR90" s="2140">
        <f>IF(ISERROR(V90*(VLOOKUP($A90, 'E1 Categorization'!$A$32:$E$124, 5,0))), V90*0.5, V90*(VLOOKUP($A90, 'E1 Categorization'!$A$32:$E$124, 5,0)))</f>
        <v>0</v>
      </c>
      <c r="BS90" s="2140">
        <f>IF(ISERROR(W90*(VLOOKUP($A90, 'E1 Categorization'!$A$32:$E$124, 5,0))), W90*0.5, W90*(VLOOKUP($A90, 'E1 Categorization'!$A$32:$E$124, 5,0)))</f>
        <v>0</v>
      </c>
      <c r="BT90" s="2140">
        <f>IF(ISERROR(X90*(VLOOKUP($A90, 'E1 Categorization'!$A$32:$E$124, 5,0))), X90*0.5, X90*(VLOOKUP($A90, 'E1 Categorization'!$A$32:$E$124, 5,0)))</f>
        <v>0</v>
      </c>
    </row>
    <row r="91" spans="1:72" s="561" customFormat="1" ht="25.5" x14ac:dyDescent="0.2">
      <c r="A91" s="487">
        <f>'I3 TB Data'!A389:B389</f>
        <v>5112</v>
      </c>
      <c r="B91" s="488" t="str">
        <f>'I3 TB Data'!B389</f>
        <v>Maintenance of Transformer Station Equipment</v>
      </c>
      <c r="C91" s="489">
        <f>'I3 TB Data'!G389</f>
        <v>0</v>
      </c>
      <c r="D91" s="1857" t="str">
        <f t="shared" si="35"/>
        <v>Yes</v>
      </c>
      <c r="E91" s="1835"/>
      <c r="F91" s="1835"/>
      <c r="G91" s="1835"/>
      <c r="H91" s="1835"/>
      <c r="I91" s="1835"/>
      <c r="J91" s="1835"/>
      <c r="K91" s="1835"/>
      <c r="L91" s="1835"/>
      <c r="M91" s="1835"/>
      <c r="N91" s="1835"/>
      <c r="O91" s="1835"/>
      <c r="P91" s="1835"/>
      <c r="Q91" s="1835"/>
      <c r="R91" s="1835"/>
      <c r="S91" s="1835"/>
      <c r="T91" s="1835"/>
      <c r="U91" s="1835"/>
      <c r="V91" s="1835"/>
      <c r="W91" s="1835"/>
      <c r="X91" s="1835"/>
      <c r="AA91" s="491">
        <f t="shared" si="31"/>
        <v>5112</v>
      </c>
      <c r="AB91" s="492" t="str">
        <f t="shared" si="32"/>
        <v>Maintenance of Transformer Station Equipment</v>
      </c>
      <c r="AC91" s="2140">
        <f>IF(ISERROR(E91*(1-VLOOKUP($A91, 'E1 Categorization'!$A$32:$E$124, 5,0))), E91*0.5, E91*(1-VLOOKUP($A91, 'E1 Categorization'!$A$32:$E$124, 5,0)))</f>
        <v>0</v>
      </c>
      <c r="AD91" s="2140">
        <f>IF(ISERROR(F91*(1-VLOOKUP($A91, 'E1 Categorization'!$A$32:$E$124, 5,0))), F91*0.5, F91*(1-VLOOKUP($A91, 'E1 Categorization'!$A$32:$E$124, 5,0)))</f>
        <v>0</v>
      </c>
      <c r="AE91" s="2140">
        <f>IF(ISERROR(G91*(1-VLOOKUP($A91, 'E1 Categorization'!$A$32:$E$124, 5,0))), G91*0.5, G91*(1-VLOOKUP($A91, 'E1 Categorization'!$A$32:$E$124, 5,0)))</f>
        <v>0</v>
      </c>
      <c r="AF91" s="2140">
        <f>IF(ISERROR(H91*(1-VLOOKUP($A91, 'E1 Categorization'!$A$32:$E$124, 5,0))), H91*0.5, H91*(1-VLOOKUP($A91, 'E1 Categorization'!$A$32:$E$124, 5,0)))</f>
        <v>0</v>
      </c>
      <c r="AG91" s="2140">
        <f>IF(ISERROR(I91*(1-VLOOKUP($A91, 'E1 Categorization'!$A$32:$E$124, 5,0))), I91*0.5, I91*(1-VLOOKUP($A91, 'E1 Categorization'!$A$32:$E$124, 5,0)))</f>
        <v>0</v>
      </c>
      <c r="AH91" s="2140">
        <f>IF(ISERROR(J91*(1-VLOOKUP($A91, 'E1 Categorization'!$A$32:$E$124, 5,0))), J91*0.5, J91*(1-VLOOKUP($A91, 'E1 Categorization'!$A$32:$E$124, 5,0)))</f>
        <v>0</v>
      </c>
      <c r="AI91" s="2140">
        <f>IF(ISERROR(K91*(1-VLOOKUP($A91, 'E1 Categorization'!$A$32:$E$124, 5,0))), K91*0.5, K91*(1-VLOOKUP($A91, 'E1 Categorization'!$A$32:$E$124, 5,0)))</f>
        <v>0</v>
      </c>
      <c r="AJ91" s="2140">
        <f>IF(ISERROR(L91*(1-VLOOKUP($A91, 'E1 Categorization'!$A$32:$E$124, 5,0))), L91*0.5, L91*(1-VLOOKUP($A91, 'E1 Categorization'!$A$32:$E$124, 5,0)))</f>
        <v>0</v>
      </c>
      <c r="AK91" s="2140">
        <f>IF(ISERROR(M91*(1-VLOOKUP($A91, 'E1 Categorization'!$A$32:$E$124, 5,0))), M91*0.5, M91*(1-VLOOKUP($A91, 'E1 Categorization'!$A$32:$E$124, 5,0)))</f>
        <v>0</v>
      </c>
      <c r="AL91" s="2140">
        <f>IF(ISERROR(N91*(1-VLOOKUP($A91, 'E1 Categorization'!$A$32:$E$124, 5,0))), N91*0.5, N91*(1-VLOOKUP($A91, 'E1 Categorization'!$A$32:$E$124, 5,0)))</f>
        <v>0</v>
      </c>
      <c r="AM91" s="2140">
        <f>IF(ISERROR(O91*(1-VLOOKUP($A91, 'E1 Categorization'!$A$32:$E$124, 5,0))), O91*0.5, O91*(1-VLOOKUP($A91, 'E1 Categorization'!$A$32:$E$124, 5,0)))</f>
        <v>0</v>
      </c>
      <c r="AN91" s="2140">
        <f>IF(ISERROR(P91*(1-VLOOKUP($A91, 'E1 Categorization'!$A$32:$E$124, 5,0))), P91*0.5, P91*(1-VLOOKUP($A91, 'E1 Categorization'!$A$32:$E$124, 5,0)))</f>
        <v>0</v>
      </c>
      <c r="AO91" s="2140">
        <f>IF(ISERROR(Q91*(1-VLOOKUP($A91, 'E1 Categorization'!$A$32:$E$124, 5,0))), Q91*0.5, Q91*(1-VLOOKUP($A91, 'E1 Categorization'!$A$32:$E$124, 5,0)))</f>
        <v>0</v>
      </c>
      <c r="AP91" s="2140">
        <f>IF(ISERROR(R91*(1-VLOOKUP($A91, 'E1 Categorization'!$A$32:$E$124, 5,0))), R91*0.5, R91*(1-VLOOKUP($A91, 'E1 Categorization'!$A$32:$E$124, 5,0)))</f>
        <v>0</v>
      </c>
      <c r="AQ91" s="2140">
        <f>IF(ISERROR(S91*(1-VLOOKUP($A91, 'E1 Categorization'!$A$32:$E$124, 5,0))), S91*0.5, S91*(1-VLOOKUP($A91, 'E1 Categorization'!$A$32:$E$124, 5,0)))</f>
        <v>0</v>
      </c>
      <c r="AR91" s="2140">
        <f>IF(ISERROR(T91*(1-VLOOKUP($A91, 'E1 Categorization'!$A$32:$E$124, 5,0))), T91*0.5, T91*(1-VLOOKUP($A91, 'E1 Categorization'!$A$32:$E$124, 5,0)))</f>
        <v>0</v>
      </c>
      <c r="AS91" s="2140">
        <f>IF(ISERROR(U91*(1-VLOOKUP($A91, 'E1 Categorization'!$A$32:$E$124, 5,0))), U91*0.5, U91*(1-VLOOKUP($A91, 'E1 Categorization'!$A$32:$E$124, 5,0)))</f>
        <v>0</v>
      </c>
      <c r="AT91" s="2140">
        <f>IF(ISERROR(V91*(1-VLOOKUP($A91, 'E1 Categorization'!$A$32:$E$124, 5,0))), V91*0.5, V91*(1-VLOOKUP($A91, 'E1 Categorization'!$A$32:$E$124, 5,0)))</f>
        <v>0</v>
      </c>
      <c r="AU91" s="2140">
        <f>IF(ISERROR(W91*(1-VLOOKUP($A91, 'E1 Categorization'!$A$32:$E$124, 5,0))), W91*0.5, W91*(1-VLOOKUP($A91, 'E1 Categorization'!$A$32:$E$124, 5,0)))</f>
        <v>0</v>
      </c>
      <c r="AV91" s="2140">
        <f>IF(ISERROR(X91*(1-VLOOKUP($A91, 'E1 Categorization'!$A$32:$E$124, 5,0))), X91*0.5, X91*(1-VLOOKUP($A91, 'E1 Categorization'!$A$32:$E$124, 5,0)))</f>
        <v>0</v>
      </c>
      <c r="AW91" s="1889"/>
      <c r="AX91" s="1889"/>
      <c r="AY91" s="491">
        <f t="shared" si="33"/>
        <v>5112</v>
      </c>
      <c r="AZ91" s="492" t="str">
        <f t="shared" si="34"/>
        <v>Maintenance of Transformer Station Equipment</v>
      </c>
      <c r="BA91" s="2140">
        <f>IF(ISERROR(E91*(VLOOKUP($A91, 'E1 Categorization'!$A$32:$E$124, 5,0))), E91*0.5, E91*(VLOOKUP($A91, 'E1 Categorization'!$A$32:$E$124, 5,0)))</f>
        <v>0</v>
      </c>
      <c r="BB91" s="2140">
        <f>IF(ISERROR(F91*(VLOOKUP($A91, 'E1 Categorization'!$A$32:$E$124, 5,0))), F91*0.5, F91*(VLOOKUP($A91, 'E1 Categorization'!$A$32:$E$124, 5,0)))</f>
        <v>0</v>
      </c>
      <c r="BC91" s="2140">
        <f>IF(ISERROR(G91*(VLOOKUP($A91, 'E1 Categorization'!$A$32:$E$124, 5,0))), G91*0.5, G91*(VLOOKUP($A91, 'E1 Categorization'!$A$32:$E$124, 5,0)))</f>
        <v>0</v>
      </c>
      <c r="BD91" s="2140">
        <f>IF(ISERROR(H91*(VLOOKUP($A91, 'E1 Categorization'!$A$32:$E$124, 5,0))), H91*0.5, H91*(VLOOKUP($A91, 'E1 Categorization'!$A$32:$E$124, 5,0)))</f>
        <v>0</v>
      </c>
      <c r="BE91" s="2140">
        <f>IF(ISERROR(I91*(VLOOKUP($A91, 'E1 Categorization'!$A$32:$E$124, 5,0))), I91*0.5, I91*(VLOOKUP($A91, 'E1 Categorization'!$A$32:$E$124, 5,0)))</f>
        <v>0</v>
      </c>
      <c r="BF91" s="2140">
        <f>IF(ISERROR(J91*(VLOOKUP($A91, 'E1 Categorization'!$A$32:$E$124, 5,0))), J91*0.5, J91*(VLOOKUP($A91, 'E1 Categorization'!$A$32:$E$124, 5,0)))</f>
        <v>0</v>
      </c>
      <c r="BG91" s="2140">
        <f>IF(ISERROR(K91*(VLOOKUP($A91, 'E1 Categorization'!$A$32:$E$124, 5,0))), K91*0.5, K91*(VLOOKUP($A91, 'E1 Categorization'!$A$32:$E$124, 5,0)))</f>
        <v>0</v>
      </c>
      <c r="BH91" s="2140">
        <f>IF(ISERROR(L91*(VLOOKUP($A91, 'E1 Categorization'!$A$32:$E$124, 5,0))), L91*0.5, L91*(VLOOKUP($A91, 'E1 Categorization'!$A$32:$E$124, 5,0)))</f>
        <v>0</v>
      </c>
      <c r="BI91" s="2140">
        <f>IF(ISERROR(M91*(VLOOKUP($A91, 'E1 Categorization'!$A$32:$E$124, 5,0))), M91*0.5, M91*(VLOOKUP($A91, 'E1 Categorization'!$A$32:$E$124, 5,0)))</f>
        <v>0</v>
      </c>
      <c r="BJ91" s="2140">
        <f>IF(ISERROR(N91*(VLOOKUP($A91, 'E1 Categorization'!$A$32:$E$124, 5,0))), N91*0.5, N91*(VLOOKUP($A91, 'E1 Categorization'!$A$32:$E$124, 5,0)))</f>
        <v>0</v>
      </c>
      <c r="BK91" s="2140">
        <f>IF(ISERROR(O91*(VLOOKUP($A91, 'E1 Categorization'!$A$32:$E$124, 5,0))), O91*0.5, O91*(VLOOKUP($A91, 'E1 Categorization'!$A$32:$E$124, 5,0)))</f>
        <v>0</v>
      </c>
      <c r="BL91" s="2140">
        <f>IF(ISERROR(P91*(VLOOKUP($A91, 'E1 Categorization'!$A$32:$E$124, 5,0))), P91*0.5, P91*(VLOOKUP($A91, 'E1 Categorization'!$A$32:$E$124, 5,0)))</f>
        <v>0</v>
      </c>
      <c r="BM91" s="2140">
        <f>IF(ISERROR(Q91*(VLOOKUP($A91, 'E1 Categorization'!$A$32:$E$124, 5,0))), Q91*0.5, Q91*(VLOOKUP($A91, 'E1 Categorization'!$A$32:$E$124, 5,0)))</f>
        <v>0</v>
      </c>
      <c r="BN91" s="2140">
        <f>IF(ISERROR(R91*(VLOOKUP($A91, 'E1 Categorization'!$A$32:$E$124, 5,0))), R91*0.5, R91*(VLOOKUP($A91, 'E1 Categorization'!$A$32:$E$124, 5,0)))</f>
        <v>0</v>
      </c>
      <c r="BO91" s="2140">
        <f>IF(ISERROR(S91*(VLOOKUP($A91, 'E1 Categorization'!$A$32:$E$124, 5,0))), S91*0.5, S91*(VLOOKUP($A91, 'E1 Categorization'!$A$32:$E$124, 5,0)))</f>
        <v>0</v>
      </c>
      <c r="BP91" s="2140">
        <f>IF(ISERROR(T91*(VLOOKUP($A91, 'E1 Categorization'!$A$32:$E$124, 5,0))), T91*0.5, T91*(VLOOKUP($A91, 'E1 Categorization'!$A$32:$E$124, 5,0)))</f>
        <v>0</v>
      </c>
      <c r="BQ91" s="2140">
        <f>IF(ISERROR(U91*(VLOOKUP($A91, 'E1 Categorization'!$A$32:$E$124, 5,0))), U91*0.5, U91*(VLOOKUP($A91, 'E1 Categorization'!$A$32:$E$124, 5,0)))</f>
        <v>0</v>
      </c>
      <c r="BR91" s="2140">
        <f>IF(ISERROR(V91*(VLOOKUP($A91, 'E1 Categorization'!$A$32:$E$124, 5,0))), V91*0.5, V91*(VLOOKUP($A91, 'E1 Categorization'!$A$32:$E$124, 5,0)))</f>
        <v>0</v>
      </c>
      <c r="BS91" s="2140">
        <f>IF(ISERROR(W91*(VLOOKUP($A91, 'E1 Categorization'!$A$32:$E$124, 5,0))), W91*0.5, W91*(VLOOKUP($A91, 'E1 Categorization'!$A$32:$E$124, 5,0)))</f>
        <v>0</v>
      </c>
      <c r="BT91" s="2140">
        <f>IF(ISERROR(X91*(VLOOKUP($A91, 'E1 Categorization'!$A$32:$E$124, 5,0))), X91*0.5, X91*(VLOOKUP($A91, 'E1 Categorization'!$A$32:$E$124, 5,0)))</f>
        <v>0</v>
      </c>
    </row>
    <row r="92" spans="1:72" s="561" customFormat="1" ht="25.5" x14ac:dyDescent="0.2">
      <c r="A92" s="487">
        <f>'I3 TB Data'!A390:B390</f>
        <v>5114</v>
      </c>
      <c r="B92" s="488" t="str">
        <f>'I3 TB Data'!B390</f>
        <v>Maintenance of Distribution Station Equipment</v>
      </c>
      <c r="C92" s="489">
        <f>'I3 TB Data'!G390</f>
        <v>0</v>
      </c>
      <c r="D92" s="1857" t="str">
        <f t="shared" si="35"/>
        <v>Yes</v>
      </c>
      <c r="E92" s="1835"/>
      <c r="F92" s="1835"/>
      <c r="G92" s="1835"/>
      <c r="H92" s="1835"/>
      <c r="I92" s="1835"/>
      <c r="J92" s="1835"/>
      <c r="K92" s="1835"/>
      <c r="L92" s="1835"/>
      <c r="M92" s="1835"/>
      <c r="N92" s="1835"/>
      <c r="O92" s="1835"/>
      <c r="P92" s="1835"/>
      <c r="Q92" s="1835"/>
      <c r="R92" s="1835"/>
      <c r="S92" s="1835"/>
      <c r="T92" s="1835"/>
      <c r="U92" s="1835"/>
      <c r="V92" s="1835"/>
      <c r="W92" s="1835"/>
      <c r="X92" s="1835"/>
      <c r="AA92" s="491">
        <f t="shared" si="31"/>
        <v>5114</v>
      </c>
      <c r="AB92" s="492" t="str">
        <f t="shared" si="32"/>
        <v>Maintenance of Distribution Station Equipment</v>
      </c>
      <c r="AC92" s="2140">
        <f>IF(ISERROR(E92*(1-VLOOKUP($A92, 'E1 Categorization'!$A$32:$E$124, 5,0))), E92*0.5, E92*(1-VLOOKUP($A92, 'E1 Categorization'!$A$32:$E$124, 5,0)))</f>
        <v>0</v>
      </c>
      <c r="AD92" s="2140">
        <f>IF(ISERROR(F92*(1-VLOOKUP($A92, 'E1 Categorization'!$A$32:$E$124, 5,0))), F92*0.5, F92*(1-VLOOKUP($A92, 'E1 Categorization'!$A$32:$E$124, 5,0)))</f>
        <v>0</v>
      </c>
      <c r="AE92" s="2140">
        <f>IF(ISERROR(G92*(1-VLOOKUP($A92, 'E1 Categorization'!$A$32:$E$124, 5,0))), G92*0.5, G92*(1-VLOOKUP($A92, 'E1 Categorization'!$A$32:$E$124, 5,0)))</f>
        <v>0</v>
      </c>
      <c r="AF92" s="2140">
        <f>IF(ISERROR(H92*(1-VLOOKUP($A92, 'E1 Categorization'!$A$32:$E$124, 5,0))), H92*0.5, H92*(1-VLOOKUP($A92, 'E1 Categorization'!$A$32:$E$124, 5,0)))</f>
        <v>0</v>
      </c>
      <c r="AG92" s="2140">
        <f>IF(ISERROR(I92*(1-VLOOKUP($A92, 'E1 Categorization'!$A$32:$E$124, 5,0))), I92*0.5, I92*(1-VLOOKUP($A92, 'E1 Categorization'!$A$32:$E$124, 5,0)))</f>
        <v>0</v>
      </c>
      <c r="AH92" s="2140">
        <f>IF(ISERROR(J92*(1-VLOOKUP($A92, 'E1 Categorization'!$A$32:$E$124, 5,0))), J92*0.5, J92*(1-VLOOKUP($A92, 'E1 Categorization'!$A$32:$E$124, 5,0)))</f>
        <v>0</v>
      </c>
      <c r="AI92" s="2140">
        <f>IF(ISERROR(K92*(1-VLOOKUP($A92, 'E1 Categorization'!$A$32:$E$124, 5,0))), K92*0.5, K92*(1-VLOOKUP($A92, 'E1 Categorization'!$A$32:$E$124, 5,0)))</f>
        <v>0</v>
      </c>
      <c r="AJ92" s="2140">
        <f>IF(ISERROR(L92*(1-VLOOKUP($A92, 'E1 Categorization'!$A$32:$E$124, 5,0))), L92*0.5, L92*(1-VLOOKUP($A92, 'E1 Categorization'!$A$32:$E$124, 5,0)))</f>
        <v>0</v>
      </c>
      <c r="AK92" s="2140">
        <f>IF(ISERROR(M92*(1-VLOOKUP($A92, 'E1 Categorization'!$A$32:$E$124, 5,0))), M92*0.5, M92*(1-VLOOKUP($A92, 'E1 Categorization'!$A$32:$E$124, 5,0)))</f>
        <v>0</v>
      </c>
      <c r="AL92" s="2140">
        <f>IF(ISERROR(N92*(1-VLOOKUP($A92, 'E1 Categorization'!$A$32:$E$124, 5,0))), N92*0.5, N92*(1-VLOOKUP($A92, 'E1 Categorization'!$A$32:$E$124, 5,0)))</f>
        <v>0</v>
      </c>
      <c r="AM92" s="2140">
        <f>IF(ISERROR(O92*(1-VLOOKUP($A92, 'E1 Categorization'!$A$32:$E$124, 5,0))), O92*0.5, O92*(1-VLOOKUP($A92, 'E1 Categorization'!$A$32:$E$124, 5,0)))</f>
        <v>0</v>
      </c>
      <c r="AN92" s="2140">
        <f>IF(ISERROR(P92*(1-VLOOKUP($A92, 'E1 Categorization'!$A$32:$E$124, 5,0))), P92*0.5, P92*(1-VLOOKUP($A92, 'E1 Categorization'!$A$32:$E$124, 5,0)))</f>
        <v>0</v>
      </c>
      <c r="AO92" s="2140">
        <f>IF(ISERROR(Q92*(1-VLOOKUP($A92, 'E1 Categorization'!$A$32:$E$124, 5,0))), Q92*0.5, Q92*(1-VLOOKUP($A92, 'E1 Categorization'!$A$32:$E$124, 5,0)))</f>
        <v>0</v>
      </c>
      <c r="AP92" s="2140">
        <f>IF(ISERROR(R92*(1-VLOOKUP($A92, 'E1 Categorization'!$A$32:$E$124, 5,0))), R92*0.5, R92*(1-VLOOKUP($A92, 'E1 Categorization'!$A$32:$E$124, 5,0)))</f>
        <v>0</v>
      </c>
      <c r="AQ92" s="2140">
        <f>IF(ISERROR(S92*(1-VLOOKUP($A92, 'E1 Categorization'!$A$32:$E$124, 5,0))), S92*0.5, S92*(1-VLOOKUP($A92, 'E1 Categorization'!$A$32:$E$124, 5,0)))</f>
        <v>0</v>
      </c>
      <c r="AR92" s="2140">
        <f>IF(ISERROR(T92*(1-VLOOKUP($A92, 'E1 Categorization'!$A$32:$E$124, 5,0))), T92*0.5, T92*(1-VLOOKUP($A92, 'E1 Categorization'!$A$32:$E$124, 5,0)))</f>
        <v>0</v>
      </c>
      <c r="AS92" s="2140">
        <f>IF(ISERROR(U92*(1-VLOOKUP($A92, 'E1 Categorization'!$A$32:$E$124, 5,0))), U92*0.5, U92*(1-VLOOKUP($A92, 'E1 Categorization'!$A$32:$E$124, 5,0)))</f>
        <v>0</v>
      </c>
      <c r="AT92" s="2140">
        <f>IF(ISERROR(V92*(1-VLOOKUP($A92, 'E1 Categorization'!$A$32:$E$124, 5,0))), V92*0.5, V92*(1-VLOOKUP($A92, 'E1 Categorization'!$A$32:$E$124, 5,0)))</f>
        <v>0</v>
      </c>
      <c r="AU92" s="2140">
        <f>IF(ISERROR(W92*(1-VLOOKUP($A92, 'E1 Categorization'!$A$32:$E$124, 5,0))), W92*0.5, W92*(1-VLOOKUP($A92, 'E1 Categorization'!$A$32:$E$124, 5,0)))</f>
        <v>0</v>
      </c>
      <c r="AV92" s="2140">
        <f>IF(ISERROR(X92*(1-VLOOKUP($A92, 'E1 Categorization'!$A$32:$E$124, 5,0))), X92*0.5, X92*(1-VLOOKUP($A92, 'E1 Categorization'!$A$32:$E$124, 5,0)))</f>
        <v>0</v>
      </c>
      <c r="AW92" s="1889"/>
      <c r="AX92" s="1889"/>
      <c r="AY92" s="491">
        <f t="shared" si="33"/>
        <v>5114</v>
      </c>
      <c r="AZ92" s="492" t="str">
        <f t="shared" si="34"/>
        <v>Maintenance of Distribution Station Equipment</v>
      </c>
      <c r="BA92" s="2140">
        <f>IF(ISERROR(E92*(VLOOKUP($A92, 'E1 Categorization'!$A$32:$E$124, 5,0))), E92*0.5, E92*(VLOOKUP($A92, 'E1 Categorization'!$A$32:$E$124, 5,0)))</f>
        <v>0</v>
      </c>
      <c r="BB92" s="2140">
        <f>IF(ISERROR(F92*(VLOOKUP($A92, 'E1 Categorization'!$A$32:$E$124, 5,0))), F92*0.5, F92*(VLOOKUP($A92, 'E1 Categorization'!$A$32:$E$124, 5,0)))</f>
        <v>0</v>
      </c>
      <c r="BC92" s="2140">
        <f>IF(ISERROR(G92*(VLOOKUP($A92, 'E1 Categorization'!$A$32:$E$124, 5,0))), G92*0.5, G92*(VLOOKUP($A92, 'E1 Categorization'!$A$32:$E$124, 5,0)))</f>
        <v>0</v>
      </c>
      <c r="BD92" s="2140">
        <f>IF(ISERROR(H92*(VLOOKUP($A92, 'E1 Categorization'!$A$32:$E$124, 5,0))), H92*0.5, H92*(VLOOKUP($A92, 'E1 Categorization'!$A$32:$E$124, 5,0)))</f>
        <v>0</v>
      </c>
      <c r="BE92" s="2140">
        <f>IF(ISERROR(I92*(VLOOKUP($A92, 'E1 Categorization'!$A$32:$E$124, 5,0))), I92*0.5, I92*(VLOOKUP($A92, 'E1 Categorization'!$A$32:$E$124, 5,0)))</f>
        <v>0</v>
      </c>
      <c r="BF92" s="2140">
        <f>IF(ISERROR(J92*(VLOOKUP($A92, 'E1 Categorization'!$A$32:$E$124, 5,0))), J92*0.5, J92*(VLOOKUP($A92, 'E1 Categorization'!$A$32:$E$124, 5,0)))</f>
        <v>0</v>
      </c>
      <c r="BG92" s="2140">
        <f>IF(ISERROR(K92*(VLOOKUP($A92, 'E1 Categorization'!$A$32:$E$124, 5,0))), K92*0.5, K92*(VLOOKUP($A92, 'E1 Categorization'!$A$32:$E$124, 5,0)))</f>
        <v>0</v>
      </c>
      <c r="BH92" s="2140">
        <f>IF(ISERROR(L92*(VLOOKUP($A92, 'E1 Categorization'!$A$32:$E$124, 5,0))), L92*0.5, L92*(VLOOKUP($A92, 'E1 Categorization'!$A$32:$E$124, 5,0)))</f>
        <v>0</v>
      </c>
      <c r="BI92" s="2140">
        <f>IF(ISERROR(M92*(VLOOKUP($A92, 'E1 Categorization'!$A$32:$E$124, 5,0))), M92*0.5, M92*(VLOOKUP($A92, 'E1 Categorization'!$A$32:$E$124, 5,0)))</f>
        <v>0</v>
      </c>
      <c r="BJ92" s="2140">
        <f>IF(ISERROR(N92*(VLOOKUP($A92, 'E1 Categorization'!$A$32:$E$124, 5,0))), N92*0.5, N92*(VLOOKUP($A92, 'E1 Categorization'!$A$32:$E$124, 5,0)))</f>
        <v>0</v>
      </c>
      <c r="BK92" s="2140">
        <f>IF(ISERROR(O92*(VLOOKUP($A92, 'E1 Categorization'!$A$32:$E$124, 5,0))), O92*0.5, O92*(VLOOKUP($A92, 'E1 Categorization'!$A$32:$E$124, 5,0)))</f>
        <v>0</v>
      </c>
      <c r="BL92" s="2140">
        <f>IF(ISERROR(P92*(VLOOKUP($A92, 'E1 Categorization'!$A$32:$E$124, 5,0))), P92*0.5, P92*(VLOOKUP($A92, 'E1 Categorization'!$A$32:$E$124, 5,0)))</f>
        <v>0</v>
      </c>
      <c r="BM92" s="2140">
        <f>IF(ISERROR(Q92*(VLOOKUP($A92, 'E1 Categorization'!$A$32:$E$124, 5,0))), Q92*0.5, Q92*(VLOOKUP($A92, 'E1 Categorization'!$A$32:$E$124, 5,0)))</f>
        <v>0</v>
      </c>
      <c r="BN92" s="2140">
        <f>IF(ISERROR(R92*(VLOOKUP($A92, 'E1 Categorization'!$A$32:$E$124, 5,0))), R92*0.5, R92*(VLOOKUP($A92, 'E1 Categorization'!$A$32:$E$124, 5,0)))</f>
        <v>0</v>
      </c>
      <c r="BO92" s="2140">
        <f>IF(ISERROR(S92*(VLOOKUP($A92, 'E1 Categorization'!$A$32:$E$124, 5,0))), S92*0.5, S92*(VLOOKUP($A92, 'E1 Categorization'!$A$32:$E$124, 5,0)))</f>
        <v>0</v>
      </c>
      <c r="BP92" s="2140">
        <f>IF(ISERROR(T92*(VLOOKUP($A92, 'E1 Categorization'!$A$32:$E$124, 5,0))), T92*0.5, T92*(VLOOKUP($A92, 'E1 Categorization'!$A$32:$E$124, 5,0)))</f>
        <v>0</v>
      </c>
      <c r="BQ92" s="2140">
        <f>IF(ISERROR(U92*(VLOOKUP($A92, 'E1 Categorization'!$A$32:$E$124, 5,0))), U92*0.5, U92*(VLOOKUP($A92, 'E1 Categorization'!$A$32:$E$124, 5,0)))</f>
        <v>0</v>
      </c>
      <c r="BR92" s="2140">
        <f>IF(ISERROR(V92*(VLOOKUP($A92, 'E1 Categorization'!$A$32:$E$124, 5,0))), V92*0.5, V92*(VLOOKUP($A92, 'E1 Categorization'!$A$32:$E$124, 5,0)))</f>
        <v>0</v>
      </c>
      <c r="BS92" s="2140">
        <f>IF(ISERROR(W92*(VLOOKUP($A92, 'E1 Categorization'!$A$32:$E$124, 5,0))), W92*0.5, W92*(VLOOKUP($A92, 'E1 Categorization'!$A$32:$E$124, 5,0)))</f>
        <v>0</v>
      </c>
      <c r="BT92" s="2140">
        <f>IF(ISERROR(X92*(VLOOKUP($A92, 'E1 Categorization'!$A$32:$E$124, 5,0))), X92*0.5, X92*(VLOOKUP($A92, 'E1 Categorization'!$A$32:$E$124, 5,0)))</f>
        <v>0</v>
      </c>
    </row>
    <row r="93" spans="1:72" s="561" customFormat="1" ht="25.5" x14ac:dyDescent="0.2">
      <c r="A93" s="487">
        <f>'I3 TB Data'!A391:B391</f>
        <v>5120</v>
      </c>
      <c r="B93" s="488" t="str">
        <f>'I3 TB Data'!B391</f>
        <v>Maintenance of Poles, Towers and Fixtures</v>
      </c>
      <c r="C93" s="489">
        <f>'I3 TB Data'!G391</f>
        <v>0</v>
      </c>
      <c r="D93" s="1857" t="str">
        <f t="shared" si="35"/>
        <v>Yes</v>
      </c>
      <c r="E93" s="1835"/>
      <c r="F93" s="1835"/>
      <c r="G93" s="1835"/>
      <c r="H93" s="1835"/>
      <c r="I93" s="1835"/>
      <c r="J93" s="1835"/>
      <c r="K93" s="1835"/>
      <c r="L93" s="1835"/>
      <c r="M93" s="1835"/>
      <c r="N93" s="1835"/>
      <c r="O93" s="1835"/>
      <c r="P93" s="1835"/>
      <c r="Q93" s="1835"/>
      <c r="R93" s="1835"/>
      <c r="S93" s="1835"/>
      <c r="T93" s="1835"/>
      <c r="U93" s="1835"/>
      <c r="V93" s="1835"/>
      <c r="W93" s="1835"/>
      <c r="X93" s="1835"/>
      <c r="AA93" s="491">
        <f t="shared" si="31"/>
        <v>5120</v>
      </c>
      <c r="AB93" s="492" t="str">
        <f t="shared" si="32"/>
        <v>Maintenance of Poles, Towers and Fixtures</v>
      </c>
      <c r="AC93" s="2140">
        <f>IF(ISERROR(E93*(1-VLOOKUP($A93, 'E1 Categorization'!$A$32:$E$124, 5,0))), E93*0.5, E93*(1-VLOOKUP($A93, 'E1 Categorization'!$A$32:$E$124, 5,0)))</f>
        <v>0</v>
      </c>
      <c r="AD93" s="2140">
        <f>IF(ISERROR(F93*(1-VLOOKUP($A93, 'E1 Categorization'!$A$32:$E$124, 5,0))), F93*0.5, F93*(1-VLOOKUP($A93, 'E1 Categorization'!$A$32:$E$124, 5,0)))</f>
        <v>0</v>
      </c>
      <c r="AE93" s="2140">
        <f>IF(ISERROR(G93*(1-VLOOKUP($A93, 'E1 Categorization'!$A$32:$E$124, 5,0))), G93*0.5, G93*(1-VLOOKUP($A93, 'E1 Categorization'!$A$32:$E$124, 5,0)))</f>
        <v>0</v>
      </c>
      <c r="AF93" s="2140">
        <f>IF(ISERROR(H93*(1-VLOOKUP($A93, 'E1 Categorization'!$A$32:$E$124, 5,0))), H93*0.5, H93*(1-VLOOKUP($A93, 'E1 Categorization'!$A$32:$E$124, 5,0)))</f>
        <v>0</v>
      </c>
      <c r="AG93" s="2140">
        <f>IF(ISERROR(I93*(1-VLOOKUP($A93, 'E1 Categorization'!$A$32:$E$124, 5,0))), I93*0.5, I93*(1-VLOOKUP($A93, 'E1 Categorization'!$A$32:$E$124, 5,0)))</f>
        <v>0</v>
      </c>
      <c r="AH93" s="2140">
        <f>IF(ISERROR(J93*(1-VLOOKUP($A93, 'E1 Categorization'!$A$32:$E$124, 5,0))), J93*0.5, J93*(1-VLOOKUP($A93, 'E1 Categorization'!$A$32:$E$124, 5,0)))</f>
        <v>0</v>
      </c>
      <c r="AI93" s="2140">
        <f>IF(ISERROR(K93*(1-VLOOKUP($A93, 'E1 Categorization'!$A$32:$E$124, 5,0))), K93*0.5, K93*(1-VLOOKUP($A93, 'E1 Categorization'!$A$32:$E$124, 5,0)))</f>
        <v>0</v>
      </c>
      <c r="AJ93" s="2140">
        <f>IF(ISERROR(L93*(1-VLOOKUP($A93, 'E1 Categorization'!$A$32:$E$124, 5,0))), L93*0.5, L93*(1-VLOOKUP($A93, 'E1 Categorization'!$A$32:$E$124, 5,0)))</f>
        <v>0</v>
      </c>
      <c r="AK93" s="2140">
        <f>IF(ISERROR(M93*(1-VLOOKUP($A93, 'E1 Categorization'!$A$32:$E$124, 5,0))), M93*0.5, M93*(1-VLOOKUP($A93, 'E1 Categorization'!$A$32:$E$124, 5,0)))</f>
        <v>0</v>
      </c>
      <c r="AL93" s="2140">
        <f>IF(ISERROR(N93*(1-VLOOKUP($A93, 'E1 Categorization'!$A$32:$E$124, 5,0))), N93*0.5, N93*(1-VLOOKUP($A93, 'E1 Categorization'!$A$32:$E$124, 5,0)))</f>
        <v>0</v>
      </c>
      <c r="AM93" s="2140">
        <f>IF(ISERROR(O93*(1-VLOOKUP($A93, 'E1 Categorization'!$A$32:$E$124, 5,0))), O93*0.5, O93*(1-VLOOKUP($A93, 'E1 Categorization'!$A$32:$E$124, 5,0)))</f>
        <v>0</v>
      </c>
      <c r="AN93" s="2140">
        <f>IF(ISERROR(P93*(1-VLOOKUP($A93, 'E1 Categorization'!$A$32:$E$124, 5,0))), P93*0.5, P93*(1-VLOOKUP($A93, 'E1 Categorization'!$A$32:$E$124, 5,0)))</f>
        <v>0</v>
      </c>
      <c r="AO93" s="2140">
        <f>IF(ISERROR(Q93*(1-VLOOKUP($A93, 'E1 Categorization'!$A$32:$E$124, 5,0))), Q93*0.5, Q93*(1-VLOOKUP($A93, 'E1 Categorization'!$A$32:$E$124, 5,0)))</f>
        <v>0</v>
      </c>
      <c r="AP93" s="2140">
        <f>IF(ISERROR(R93*(1-VLOOKUP($A93, 'E1 Categorization'!$A$32:$E$124, 5,0))), R93*0.5, R93*(1-VLOOKUP($A93, 'E1 Categorization'!$A$32:$E$124, 5,0)))</f>
        <v>0</v>
      </c>
      <c r="AQ93" s="2140">
        <f>IF(ISERROR(S93*(1-VLOOKUP($A93, 'E1 Categorization'!$A$32:$E$124, 5,0))), S93*0.5, S93*(1-VLOOKUP($A93, 'E1 Categorization'!$A$32:$E$124, 5,0)))</f>
        <v>0</v>
      </c>
      <c r="AR93" s="2140">
        <f>IF(ISERROR(T93*(1-VLOOKUP($A93, 'E1 Categorization'!$A$32:$E$124, 5,0))), T93*0.5, T93*(1-VLOOKUP($A93, 'E1 Categorization'!$A$32:$E$124, 5,0)))</f>
        <v>0</v>
      </c>
      <c r="AS93" s="2140">
        <f>IF(ISERROR(U93*(1-VLOOKUP($A93, 'E1 Categorization'!$A$32:$E$124, 5,0))), U93*0.5, U93*(1-VLOOKUP($A93, 'E1 Categorization'!$A$32:$E$124, 5,0)))</f>
        <v>0</v>
      </c>
      <c r="AT93" s="2140">
        <f>IF(ISERROR(V93*(1-VLOOKUP($A93, 'E1 Categorization'!$A$32:$E$124, 5,0))), V93*0.5, V93*(1-VLOOKUP($A93, 'E1 Categorization'!$A$32:$E$124, 5,0)))</f>
        <v>0</v>
      </c>
      <c r="AU93" s="2140">
        <f>IF(ISERROR(W93*(1-VLOOKUP($A93, 'E1 Categorization'!$A$32:$E$124, 5,0))), W93*0.5, W93*(1-VLOOKUP($A93, 'E1 Categorization'!$A$32:$E$124, 5,0)))</f>
        <v>0</v>
      </c>
      <c r="AV93" s="2140">
        <f>IF(ISERROR(X93*(1-VLOOKUP($A93, 'E1 Categorization'!$A$32:$E$124, 5,0))), X93*0.5, X93*(1-VLOOKUP($A93, 'E1 Categorization'!$A$32:$E$124, 5,0)))</f>
        <v>0</v>
      </c>
      <c r="AW93" s="1889"/>
      <c r="AX93" s="1889"/>
      <c r="AY93" s="491">
        <f t="shared" si="33"/>
        <v>5120</v>
      </c>
      <c r="AZ93" s="492" t="str">
        <f t="shared" si="34"/>
        <v>Maintenance of Poles, Towers and Fixtures</v>
      </c>
      <c r="BA93" s="2140">
        <f>IF(ISERROR(E93*(VLOOKUP($A93, 'E1 Categorization'!$A$32:$E$124, 5,0))), E93*0.5, E93*(VLOOKUP($A93, 'E1 Categorization'!$A$32:$E$124, 5,0)))</f>
        <v>0</v>
      </c>
      <c r="BB93" s="2140">
        <f>IF(ISERROR(F93*(VLOOKUP($A93, 'E1 Categorization'!$A$32:$E$124, 5,0))), F93*0.5, F93*(VLOOKUP($A93, 'E1 Categorization'!$A$32:$E$124, 5,0)))</f>
        <v>0</v>
      </c>
      <c r="BC93" s="2140">
        <f>IF(ISERROR(G93*(VLOOKUP($A93, 'E1 Categorization'!$A$32:$E$124, 5,0))), G93*0.5, G93*(VLOOKUP($A93, 'E1 Categorization'!$A$32:$E$124, 5,0)))</f>
        <v>0</v>
      </c>
      <c r="BD93" s="2140">
        <f>IF(ISERROR(H93*(VLOOKUP($A93, 'E1 Categorization'!$A$32:$E$124, 5,0))), H93*0.5, H93*(VLOOKUP($A93, 'E1 Categorization'!$A$32:$E$124, 5,0)))</f>
        <v>0</v>
      </c>
      <c r="BE93" s="2140">
        <f>IF(ISERROR(I93*(VLOOKUP($A93, 'E1 Categorization'!$A$32:$E$124, 5,0))), I93*0.5, I93*(VLOOKUP($A93, 'E1 Categorization'!$A$32:$E$124, 5,0)))</f>
        <v>0</v>
      </c>
      <c r="BF93" s="2140">
        <f>IF(ISERROR(J93*(VLOOKUP($A93, 'E1 Categorization'!$A$32:$E$124, 5,0))), J93*0.5, J93*(VLOOKUP($A93, 'E1 Categorization'!$A$32:$E$124, 5,0)))</f>
        <v>0</v>
      </c>
      <c r="BG93" s="2140">
        <f>IF(ISERROR(K93*(VLOOKUP($A93, 'E1 Categorization'!$A$32:$E$124, 5,0))), K93*0.5, K93*(VLOOKUP($A93, 'E1 Categorization'!$A$32:$E$124, 5,0)))</f>
        <v>0</v>
      </c>
      <c r="BH93" s="2140">
        <f>IF(ISERROR(L93*(VLOOKUP($A93, 'E1 Categorization'!$A$32:$E$124, 5,0))), L93*0.5, L93*(VLOOKUP($A93, 'E1 Categorization'!$A$32:$E$124, 5,0)))</f>
        <v>0</v>
      </c>
      <c r="BI93" s="2140">
        <f>IF(ISERROR(M93*(VLOOKUP($A93, 'E1 Categorization'!$A$32:$E$124, 5,0))), M93*0.5, M93*(VLOOKUP($A93, 'E1 Categorization'!$A$32:$E$124, 5,0)))</f>
        <v>0</v>
      </c>
      <c r="BJ93" s="2140">
        <f>IF(ISERROR(N93*(VLOOKUP($A93, 'E1 Categorization'!$A$32:$E$124, 5,0))), N93*0.5, N93*(VLOOKUP($A93, 'E1 Categorization'!$A$32:$E$124, 5,0)))</f>
        <v>0</v>
      </c>
      <c r="BK93" s="2140">
        <f>IF(ISERROR(O93*(VLOOKUP($A93, 'E1 Categorization'!$A$32:$E$124, 5,0))), O93*0.5, O93*(VLOOKUP($A93, 'E1 Categorization'!$A$32:$E$124, 5,0)))</f>
        <v>0</v>
      </c>
      <c r="BL93" s="2140">
        <f>IF(ISERROR(P93*(VLOOKUP($A93, 'E1 Categorization'!$A$32:$E$124, 5,0))), P93*0.5, P93*(VLOOKUP($A93, 'E1 Categorization'!$A$32:$E$124, 5,0)))</f>
        <v>0</v>
      </c>
      <c r="BM93" s="2140">
        <f>IF(ISERROR(Q93*(VLOOKUP($A93, 'E1 Categorization'!$A$32:$E$124, 5,0))), Q93*0.5, Q93*(VLOOKUP($A93, 'E1 Categorization'!$A$32:$E$124, 5,0)))</f>
        <v>0</v>
      </c>
      <c r="BN93" s="2140">
        <f>IF(ISERROR(R93*(VLOOKUP($A93, 'E1 Categorization'!$A$32:$E$124, 5,0))), R93*0.5, R93*(VLOOKUP($A93, 'E1 Categorization'!$A$32:$E$124, 5,0)))</f>
        <v>0</v>
      </c>
      <c r="BO93" s="2140">
        <f>IF(ISERROR(S93*(VLOOKUP($A93, 'E1 Categorization'!$A$32:$E$124, 5,0))), S93*0.5, S93*(VLOOKUP($A93, 'E1 Categorization'!$A$32:$E$124, 5,0)))</f>
        <v>0</v>
      </c>
      <c r="BP93" s="2140">
        <f>IF(ISERROR(T93*(VLOOKUP($A93, 'E1 Categorization'!$A$32:$E$124, 5,0))), T93*0.5, T93*(VLOOKUP($A93, 'E1 Categorization'!$A$32:$E$124, 5,0)))</f>
        <v>0</v>
      </c>
      <c r="BQ93" s="2140">
        <f>IF(ISERROR(U93*(VLOOKUP($A93, 'E1 Categorization'!$A$32:$E$124, 5,0))), U93*0.5, U93*(VLOOKUP($A93, 'E1 Categorization'!$A$32:$E$124, 5,0)))</f>
        <v>0</v>
      </c>
      <c r="BR93" s="2140">
        <f>IF(ISERROR(V93*(VLOOKUP($A93, 'E1 Categorization'!$A$32:$E$124, 5,0))), V93*0.5, V93*(VLOOKUP($A93, 'E1 Categorization'!$A$32:$E$124, 5,0)))</f>
        <v>0</v>
      </c>
      <c r="BS93" s="2140">
        <f>IF(ISERROR(W93*(VLOOKUP($A93, 'E1 Categorization'!$A$32:$E$124, 5,0))), W93*0.5, W93*(VLOOKUP($A93, 'E1 Categorization'!$A$32:$E$124, 5,0)))</f>
        <v>0</v>
      </c>
      <c r="BT93" s="2140">
        <f>IF(ISERROR(X93*(VLOOKUP($A93, 'E1 Categorization'!$A$32:$E$124, 5,0))), X93*0.5, X93*(VLOOKUP($A93, 'E1 Categorization'!$A$32:$E$124, 5,0)))</f>
        <v>0</v>
      </c>
    </row>
    <row r="94" spans="1:72" s="561" customFormat="1" ht="25.5" x14ac:dyDescent="0.2">
      <c r="A94" s="487">
        <f>'I3 TB Data'!A392:B392</f>
        <v>5125</v>
      </c>
      <c r="B94" s="488" t="str">
        <f>'I3 TB Data'!B392</f>
        <v>Maintenance of Overhead Conductors and Devices</v>
      </c>
      <c r="C94" s="489">
        <f>'I3 TB Data'!G392</f>
        <v>0</v>
      </c>
      <c r="D94" s="1857" t="str">
        <f t="shared" si="35"/>
        <v>Yes</v>
      </c>
      <c r="E94" s="1835"/>
      <c r="F94" s="1835"/>
      <c r="G94" s="1835"/>
      <c r="H94" s="1835"/>
      <c r="I94" s="1835"/>
      <c r="J94" s="1835"/>
      <c r="K94" s="1835"/>
      <c r="L94" s="1835"/>
      <c r="M94" s="1835"/>
      <c r="N94" s="1835"/>
      <c r="O94" s="1835"/>
      <c r="P94" s="1835"/>
      <c r="Q94" s="1835"/>
      <c r="R94" s="1835"/>
      <c r="S94" s="1835"/>
      <c r="T94" s="1835"/>
      <c r="U94" s="1835"/>
      <c r="V94" s="1835"/>
      <c r="W94" s="1835"/>
      <c r="X94" s="1835"/>
      <c r="AA94" s="491">
        <f t="shared" si="31"/>
        <v>5125</v>
      </c>
      <c r="AB94" s="492" t="str">
        <f t="shared" si="32"/>
        <v>Maintenance of Overhead Conductors and Devices</v>
      </c>
      <c r="AC94" s="2140">
        <f>IF(ISERROR(E94*(1-VLOOKUP($A94, 'E1 Categorization'!$A$32:$E$124, 5,0))), E94*0.5, E94*(1-VLOOKUP($A94, 'E1 Categorization'!$A$32:$E$124, 5,0)))</f>
        <v>0</v>
      </c>
      <c r="AD94" s="2140">
        <f>IF(ISERROR(F94*(1-VLOOKUP($A94, 'E1 Categorization'!$A$32:$E$124, 5,0))), F94*0.5, F94*(1-VLOOKUP($A94, 'E1 Categorization'!$A$32:$E$124, 5,0)))</f>
        <v>0</v>
      </c>
      <c r="AE94" s="2140">
        <f>IF(ISERROR(G94*(1-VLOOKUP($A94, 'E1 Categorization'!$A$32:$E$124, 5,0))), G94*0.5, G94*(1-VLOOKUP($A94, 'E1 Categorization'!$A$32:$E$124, 5,0)))</f>
        <v>0</v>
      </c>
      <c r="AF94" s="2140">
        <f>IF(ISERROR(H94*(1-VLOOKUP($A94, 'E1 Categorization'!$A$32:$E$124, 5,0))), H94*0.5, H94*(1-VLOOKUP($A94, 'E1 Categorization'!$A$32:$E$124, 5,0)))</f>
        <v>0</v>
      </c>
      <c r="AG94" s="2140">
        <f>IF(ISERROR(I94*(1-VLOOKUP($A94, 'E1 Categorization'!$A$32:$E$124, 5,0))), I94*0.5, I94*(1-VLOOKUP($A94, 'E1 Categorization'!$A$32:$E$124, 5,0)))</f>
        <v>0</v>
      </c>
      <c r="AH94" s="2140">
        <f>IF(ISERROR(J94*(1-VLOOKUP($A94, 'E1 Categorization'!$A$32:$E$124, 5,0))), J94*0.5, J94*(1-VLOOKUP($A94, 'E1 Categorization'!$A$32:$E$124, 5,0)))</f>
        <v>0</v>
      </c>
      <c r="AI94" s="2140">
        <f>IF(ISERROR(K94*(1-VLOOKUP($A94, 'E1 Categorization'!$A$32:$E$124, 5,0))), K94*0.5, K94*(1-VLOOKUP($A94, 'E1 Categorization'!$A$32:$E$124, 5,0)))</f>
        <v>0</v>
      </c>
      <c r="AJ94" s="2140">
        <f>IF(ISERROR(L94*(1-VLOOKUP($A94, 'E1 Categorization'!$A$32:$E$124, 5,0))), L94*0.5, L94*(1-VLOOKUP($A94, 'E1 Categorization'!$A$32:$E$124, 5,0)))</f>
        <v>0</v>
      </c>
      <c r="AK94" s="2140">
        <f>IF(ISERROR(M94*(1-VLOOKUP($A94, 'E1 Categorization'!$A$32:$E$124, 5,0))), M94*0.5, M94*(1-VLOOKUP($A94, 'E1 Categorization'!$A$32:$E$124, 5,0)))</f>
        <v>0</v>
      </c>
      <c r="AL94" s="2140">
        <f>IF(ISERROR(N94*(1-VLOOKUP($A94, 'E1 Categorization'!$A$32:$E$124, 5,0))), N94*0.5, N94*(1-VLOOKUP($A94, 'E1 Categorization'!$A$32:$E$124, 5,0)))</f>
        <v>0</v>
      </c>
      <c r="AM94" s="2140">
        <f>IF(ISERROR(O94*(1-VLOOKUP($A94, 'E1 Categorization'!$A$32:$E$124, 5,0))), O94*0.5, O94*(1-VLOOKUP($A94, 'E1 Categorization'!$A$32:$E$124, 5,0)))</f>
        <v>0</v>
      </c>
      <c r="AN94" s="2140">
        <f>IF(ISERROR(P94*(1-VLOOKUP($A94, 'E1 Categorization'!$A$32:$E$124, 5,0))), P94*0.5, P94*(1-VLOOKUP($A94, 'E1 Categorization'!$A$32:$E$124, 5,0)))</f>
        <v>0</v>
      </c>
      <c r="AO94" s="2140">
        <f>IF(ISERROR(Q94*(1-VLOOKUP($A94, 'E1 Categorization'!$A$32:$E$124, 5,0))), Q94*0.5, Q94*(1-VLOOKUP($A94, 'E1 Categorization'!$A$32:$E$124, 5,0)))</f>
        <v>0</v>
      </c>
      <c r="AP94" s="2140">
        <f>IF(ISERROR(R94*(1-VLOOKUP($A94, 'E1 Categorization'!$A$32:$E$124, 5,0))), R94*0.5, R94*(1-VLOOKUP($A94, 'E1 Categorization'!$A$32:$E$124, 5,0)))</f>
        <v>0</v>
      </c>
      <c r="AQ94" s="2140">
        <f>IF(ISERROR(S94*(1-VLOOKUP($A94, 'E1 Categorization'!$A$32:$E$124, 5,0))), S94*0.5, S94*(1-VLOOKUP($A94, 'E1 Categorization'!$A$32:$E$124, 5,0)))</f>
        <v>0</v>
      </c>
      <c r="AR94" s="2140">
        <f>IF(ISERROR(T94*(1-VLOOKUP($A94, 'E1 Categorization'!$A$32:$E$124, 5,0))), T94*0.5, T94*(1-VLOOKUP($A94, 'E1 Categorization'!$A$32:$E$124, 5,0)))</f>
        <v>0</v>
      </c>
      <c r="AS94" s="2140">
        <f>IF(ISERROR(U94*(1-VLOOKUP($A94, 'E1 Categorization'!$A$32:$E$124, 5,0))), U94*0.5, U94*(1-VLOOKUP($A94, 'E1 Categorization'!$A$32:$E$124, 5,0)))</f>
        <v>0</v>
      </c>
      <c r="AT94" s="2140">
        <f>IF(ISERROR(V94*(1-VLOOKUP($A94, 'E1 Categorization'!$A$32:$E$124, 5,0))), V94*0.5, V94*(1-VLOOKUP($A94, 'E1 Categorization'!$A$32:$E$124, 5,0)))</f>
        <v>0</v>
      </c>
      <c r="AU94" s="2140">
        <f>IF(ISERROR(W94*(1-VLOOKUP($A94, 'E1 Categorization'!$A$32:$E$124, 5,0))), W94*0.5, W94*(1-VLOOKUP($A94, 'E1 Categorization'!$A$32:$E$124, 5,0)))</f>
        <v>0</v>
      </c>
      <c r="AV94" s="2140">
        <f>IF(ISERROR(X94*(1-VLOOKUP($A94, 'E1 Categorization'!$A$32:$E$124, 5,0))), X94*0.5, X94*(1-VLOOKUP($A94, 'E1 Categorization'!$A$32:$E$124, 5,0)))</f>
        <v>0</v>
      </c>
      <c r="AW94" s="1889"/>
      <c r="AX94" s="1889"/>
      <c r="AY94" s="491">
        <f t="shared" si="33"/>
        <v>5125</v>
      </c>
      <c r="AZ94" s="492" t="str">
        <f t="shared" si="34"/>
        <v>Maintenance of Overhead Conductors and Devices</v>
      </c>
      <c r="BA94" s="2140">
        <f>IF(ISERROR(E94*(VLOOKUP($A94, 'E1 Categorization'!$A$32:$E$124, 5,0))), E94*0.5, E94*(VLOOKUP($A94, 'E1 Categorization'!$A$32:$E$124, 5,0)))</f>
        <v>0</v>
      </c>
      <c r="BB94" s="2140">
        <f>IF(ISERROR(F94*(VLOOKUP($A94, 'E1 Categorization'!$A$32:$E$124, 5,0))), F94*0.5, F94*(VLOOKUP($A94, 'E1 Categorization'!$A$32:$E$124, 5,0)))</f>
        <v>0</v>
      </c>
      <c r="BC94" s="2140">
        <f>IF(ISERROR(G94*(VLOOKUP($A94, 'E1 Categorization'!$A$32:$E$124, 5,0))), G94*0.5, G94*(VLOOKUP($A94, 'E1 Categorization'!$A$32:$E$124, 5,0)))</f>
        <v>0</v>
      </c>
      <c r="BD94" s="2140">
        <f>IF(ISERROR(H94*(VLOOKUP($A94, 'E1 Categorization'!$A$32:$E$124, 5,0))), H94*0.5, H94*(VLOOKUP($A94, 'E1 Categorization'!$A$32:$E$124, 5,0)))</f>
        <v>0</v>
      </c>
      <c r="BE94" s="2140">
        <f>IF(ISERROR(I94*(VLOOKUP($A94, 'E1 Categorization'!$A$32:$E$124, 5,0))), I94*0.5, I94*(VLOOKUP($A94, 'E1 Categorization'!$A$32:$E$124, 5,0)))</f>
        <v>0</v>
      </c>
      <c r="BF94" s="2140">
        <f>IF(ISERROR(J94*(VLOOKUP($A94, 'E1 Categorization'!$A$32:$E$124, 5,0))), J94*0.5, J94*(VLOOKUP($A94, 'E1 Categorization'!$A$32:$E$124, 5,0)))</f>
        <v>0</v>
      </c>
      <c r="BG94" s="2140">
        <f>IF(ISERROR(K94*(VLOOKUP($A94, 'E1 Categorization'!$A$32:$E$124, 5,0))), K94*0.5, K94*(VLOOKUP($A94, 'E1 Categorization'!$A$32:$E$124, 5,0)))</f>
        <v>0</v>
      </c>
      <c r="BH94" s="2140">
        <f>IF(ISERROR(L94*(VLOOKUP($A94, 'E1 Categorization'!$A$32:$E$124, 5,0))), L94*0.5, L94*(VLOOKUP($A94, 'E1 Categorization'!$A$32:$E$124, 5,0)))</f>
        <v>0</v>
      </c>
      <c r="BI94" s="2140">
        <f>IF(ISERROR(M94*(VLOOKUP($A94, 'E1 Categorization'!$A$32:$E$124, 5,0))), M94*0.5, M94*(VLOOKUP($A94, 'E1 Categorization'!$A$32:$E$124, 5,0)))</f>
        <v>0</v>
      </c>
      <c r="BJ94" s="2140">
        <f>IF(ISERROR(N94*(VLOOKUP($A94, 'E1 Categorization'!$A$32:$E$124, 5,0))), N94*0.5, N94*(VLOOKUP($A94, 'E1 Categorization'!$A$32:$E$124, 5,0)))</f>
        <v>0</v>
      </c>
      <c r="BK94" s="2140">
        <f>IF(ISERROR(O94*(VLOOKUP($A94, 'E1 Categorization'!$A$32:$E$124, 5,0))), O94*0.5, O94*(VLOOKUP($A94, 'E1 Categorization'!$A$32:$E$124, 5,0)))</f>
        <v>0</v>
      </c>
      <c r="BL94" s="2140">
        <f>IF(ISERROR(P94*(VLOOKUP($A94, 'E1 Categorization'!$A$32:$E$124, 5,0))), P94*0.5, P94*(VLOOKUP($A94, 'E1 Categorization'!$A$32:$E$124, 5,0)))</f>
        <v>0</v>
      </c>
      <c r="BM94" s="2140">
        <f>IF(ISERROR(Q94*(VLOOKUP($A94, 'E1 Categorization'!$A$32:$E$124, 5,0))), Q94*0.5, Q94*(VLOOKUP($A94, 'E1 Categorization'!$A$32:$E$124, 5,0)))</f>
        <v>0</v>
      </c>
      <c r="BN94" s="2140">
        <f>IF(ISERROR(R94*(VLOOKUP($A94, 'E1 Categorization'!$A$32:$E$124, 5,0))), R94*0.5, R94*(VLOOKUP($A94, 'E1 Categorization'!$A$32:$E$124, 5,0)))</f>
        <v>0</v>
      </c>
      <c r="BO94" s="2140">
        <f>IF(ISERROR(S94*(VLOOKUP($A94, 'E1 Categorization'!$A$32:$E$124, 5,0))), S94*0.5, S94*(VLOOKUP($A94, 'E1 Categorization'!$A$32:$E$124, 5,0)))</f>
        <v>0</v>
      </c>
      <c r="BP94" s="2140">
        <f>IF(ISERROR(T94*(VLOOKUP($A94, 'E1 Categorization'!$A$32:$E$124, 5,0))), T94*0.5, T94*(VLOOKUP($A94, 'E1 Categorization'!$A$32:$E$124, 5,0)))</f>
        <v>0</v>
      </c>
      <c r="BQ94" s="2140">
        <f>IF(ISERROR(U94*(VLOOKUP($A94, 'E1 Categorization'!$A$32:$E$124, 5,0))), U94*0.5, U94*(VLOOKUP($A94, 'E1 Categorization'!$A$32:$E$124, 5,0)))</f>
        <v>0</v>
      </c>
      <c r="BR94" s="2140">
        <f>IF(ISERROR(V94*(VLOOKUP($A94, 'E1 Categorization'!$A$32:$E$124, 5,0))), V94*0.5, V94*(VLOOKUP($A94, 'E1 Categorization'!$A$32:$E$124, 5,0)))</f>
        <v>0</v>
      </c>
      <c r="BS94" s="2140">
        <f>IF(ISERROR(W94*(VLOOKUP($A94, 'E1 Categorization'!$A$32:$E$124, 5,0))), W94*0.5, W94*(VLOOKUP($A94, 'E1 Categorization'!$A$32:$E$124, 5,0)))</f>
        <v>0</v>
      </c>
      <c r="BT94" s="2140">
        <f>IF(ISERROR(X94*(VLOOKUP($A94, 'E1 Categorization'!$A$32:$E$124, 5,0))), X94*0.5, X94*(VLOOKUP($A94, 'E1 Categorization'!$A$32:$E$124, 5,0)))</f>
        <v>0</v>
      </c>
    </row>
    <row r="95" spans="1:72" s="561" customFormat="1" ht="25.5" customHeight="1" x14ac:dyDescent="0.2">
      <c r="A95" s="487">
        <f>'I3 TB Data'!A393:B393</f>
        <v>5130</v>
      </c>
      <c r="B95" s="488" t="str">
        <f>'I3 TB Data'!B393</f>
        <v>Maintenance of Overhead Services</v>
      </c>
      <c r="C95" s="489">
        <f>'I3 TB Data'!G393</f>
        <v>0</v>
      </c>
      <c r="D95" s="1857" t="str">
        <f t="shared" si="35"/>
        <v>Yes</v>
      </c>
      <c r="E95" s="1835"/>
      <c r="F95" s="1835"/>
      <c r="G95" s="1835"/>
      <c r="H95" s="1835"/>
      <c r="I95" s="1835"/>
      <c r="J95" s="1835"/>
      <c r="K95" s="1835"/>
      <c r="L95" s="1835"/>
      <c r="M95" s="1835"/>
      <c r="N95" s="1835"/>
      <c r="O95" s="1835"/>
      <c r="P95" s="1835"/>
      <c r="Q95" s="1835"/>
      <c r="R95" s="1835"/>
      <c r="S95" s="1835"/>
      <c r="T95" s="1835"/>
      <c r="U95" s="1835"/>
      <c r="V95" s="1835"/>
      <c r="W95" s="1835"/>
      <c r="X95" s="1835"/>
      <c r="AA95" s="491">
        <f t="shared" si="31"/>
        <v>5130</v>
      </c>
      <c r="AB95" s="492" t="str">
        <f t="shared" si="32"/>
        <v>Maintenance of Overhead Services</v>
      </c>
      <c r="AC95" s="2140">
        <f>IF(ISERROR(E95*(1-VLOOKUP($A95, 'E1 Categorization'!$A$32:$E$124, 5,0))), E95*0.5, E95*(1-VLOOKUP($A95, 'E1 Categorization'!$A$32:$E$124, 5,0)))</f>
        <v>0</v>
      </c>
      <c r="AD95" s="2140">
        <f>IF(ISERROR(F95*(1-VLOOKUP($A95, 'E1 Categorization'!$A$32:$E$124, 5,0))), F95*0.5, F95*(1-VLOOKUP($A95, 'E1 Categorization'!$A$32:$E$124, 5,0)))</f>
        <v>0</v>
      </c>
      <c r="AE95" s="2140">
        <f>IF(ISERROR(G95*(1-VLOOKUP($A95, 'E1 Categorization'!$A$32:$E$124, 5,0))), G95*0.5, G95*(1-VLOOKUP($A95, 'E1 Categorization'!$A$32:$E$124, 5,0)))</f>
        <v>0</v>
      </c>
      <c r="AF95" s="2140">
        <f>IF(ISERROR(H95*(1-VLOOKUP($A95, 'E1 Categorization'!$A$32:$E$124, 5,0))), H95*0.5, H95*(1-VLOOKUP($A95, 'E1 Categorization'!$A$32:$E$124, 5,0)))</f>
        <v>0</v>
      </c>
      <c r="AG95" s="2140">
        <f>IF(ISERROR(I95*(1-VLOOKUP($A95, 'E1 Categorization'!$A$32:$E$124, 5,0))), I95*0.5, I95*(1-VLOOKUP($A95, 'E1 Categorization'!$A$32:$E$124, 5,0)))</f>
        <v>0</v>
      </c>
      <c r="AH95" s="2140">
        <f>IF(ISERROR(J95*(1-VLOOKUP($A95, 'E1 Categorization'!$A$32:$E$124, 5,0))), J95*0.5, J95*(1-VLOOKUP($A95, 'E1 Categorization'!$A$32:$E$124, 5,0)))</f>
        <v>0</v>
      </c>
      <c r="AI95" s="2140">
        <f>IF(ISERROR(K95*(1-VLOOKUP($A95, 'E1 Categorization'!$A$32:$E$124, 5,0))), K95*0.5, K95*(1-VLOOKUP($A95, 'E1 Categorization'!$A$32:$E$124, 5,0)))</f>
        <v>0</v>
      </c>
      <c r="AJ95" s="2140">
        <f>IF(ISERROR(L95*(1-VLOOKUP($A95, 'E1 Categorization'!$A$32:$E$124, 5,0))), L95*0.5, L95*(1-VLOOKUP($A95, 'E1 Categorization'!$A$32:$E$124, 5,0)))</f>
        <v>0</v>
      </c>
      <c r="AK95" s="2140">
        <f>IF(ISERROR(M95*(1-VLOOKUP($A95, 'E1 Categorization'!$A$32:$E$124, 5,0))), M95*0.5, M95*(1-VLOOKUP($A95, 'E1 Categorization'!$A$32:$E$124, 5,0)))</f>
        <v>0</v>
      </c>
      <c r="AL95" s="2140">
        <f>IF(ISERROR(N95*(1-VLOOKUP($A95, 'E1 Categorization'!$A$32:$E$124, 5,0))), N95*0.5, N95*(1-VLOOKUP($A95, 'E1 Categorization'!$A$32:$E$124, 5,0)))</f>
        <v>0</v>
      </c>
      <c r="AM95" s="2140">
        <f>IF(ISERROR(O95*(1-VLOOKUP($A95, 'E1 Categorization'!$A$32:$E$124, 5,0))), O95*0.5, O95*(1-VLOOKUP($A95, 'E1 Categorization'!$A$32:$E$124, 5,0)))</f>
        <v>0</v>
      </c>
      <c r="AN95" s="2140">
        <f>IF(ISERROR(P95*(1-VLOOKUP($A95, 'E1 Categorization'!$A$32:$E$124, 5,0))), P95*0.5, P95*(1-VLOOKUP($A95, 'E1 Categorization'!$A$32:$E$124, 5,0)))</f>
        <v>0</v>
      </c>
      <c r="AO95" s="2140">
        <f>IF(ISERROR(Q95*(1-VLOOKUP($A95, 'E1 Categorization'!$A$32:$E$124, 5,0))), Q95*0.5, Q95*(1-VLOOKUP($A95, 'E1 Categorization'!$A$32:$E$124, 5,0)))</f>
        <v>0</v>
      </c>
      <c r="AP95" s="2140">
        <f>IF(ISERROR(R95*(1-VLOOKUP($A95, 'E1 Categorization'!$A$32:$E$124, 5,0))), R95*0.5, R95*(1-VLOOKUP($A95, 'E1 Categorization'!$A$32:$E$124, 5,0)))</f>
        <v>0</v>
      </c>
      <c r="AQ95" s="2140">
        <f>IF(ISERROR(S95*(1-VLOOKUP($A95, 'E1 Categorization'!$A$32:$E$124, 5,0))), S95*0.5, S95*(1-VLOOKUP($A95, 'E1 Categorization'!$A$32:$E$124, 5,0)))</f>
        <v>0</v>
      </c>
      <c r="AR95" s="2140">
        <f>IF(ISERROR(T95*(1-VLOOKUP($A95, 'E1 Categorization'!$A$32:$E$124, 5,0))), T95*0.5, T95*(1-VLOOKUP($A95, 'E1 Categorization'!$A$32:$E$124, 5,0)))</f>
        <v>0</v>
      </c>
      <c r="AS95" s="2140">
        <f>IF(ISERROR(U95*(1-VLOOKUP($A95, 'E1 Categorization'!$A$32:$E$124, 5,0))), U95*0.5, U95*(1-VLOOKUP($A95, 'E1 Categorization'!$A$32:$E$124, 5,0)))</f>
        <v>0</v>
      </c>
      <c r="AT95" s="2140">
        <f>IF(ISERROR(V95*(1-VLOOKUP($A95, 'E1 Categorization'!$A$32:$E$124, 5,0))), V95*0.5, V95*(1-VLOOKUP($A95, 'E1 Categorization'!$A$32:$E$124, 5,0)))</f>
        <v>0</v>
      </c>
      <c r="AU95" s="2140">
        <f>IF(ISERROR(W95*(1-VLOOKUP($A95, 'E1 Categorization'!$A$32:$E$124, 5,0))), W95*0.5, W95*(1-VLOOKUP($A95, 'E1 Categorization'!$A$32:$E$124, 5,0)))</f>
        <v>0</v>
      </c>
      <c r="AV95" s="2140">
        <f>IF(ISERROR(X95*(1-VLOOKUP($A95, 'E1 Categorization'!$A$32:$E$124, 5,0))), X95*0.5, X95*(1-VLOOKUP($A95, 'E1 Categorization'!$A$32:$E$124, 5,0)))</f>
        <v>0</v>
      </c>
      <c r="AW95" s="1889"/>
      <c r="AX95" s="1889"/>
      <c r="AY95" s="491">
        <f t="shared" si="33"/>
        <v>5130</v>
      </c>
      <c r="AZ95" s="492" t="str">
        <f t="shared" si="34"/>
        <v>Maintenance of Overhead Services</v>
      </c>
      <c r="BA95" s="2140">
        <f>IF(ISERROR(E95*(VLOOKUP($A95, 'E1 Categorization'!$A$32:$E$124, 5,0))), E95*0.5, E95*(VLOOKUP($A95, 'E1 Categorization'!$A$32:$E$124, 5,0)))</f>
        <v>0</v>
      </c>
      <c r="BB95" s="2140">
        <f>IF(ISERROR(F95*(VLOOKUP($A95, 'E1 Categorization'!$A$32:$E$124, 5,0))), F95*0.5, F95*(VLOOKUP($A95, 'E1 Categorization'!$A$32:$E$124, 5,0)))</f>
        <v>0</v>
      </c>
      <c r="BC95" s="2140">
        <f>IF(ISERROR(G95*(VLOOKUP($A95, 'E1 Categorization'!$A$32:$E$124, 5,0))), G95*0.5, G95*(VLOOKUP($A95, 'E1 Categorization'!$A$32:$E$124, 5,0)))</f>
        <v>0</v>
      </c>
      <c r="BD95" s="2140">
        <f>IF(ISERROR(H95*(VLOOKUP($A95, 'E1 Categorization'!$A$32:$E$124, 5,0))), H95*0.5, H95*(VLOOKUP($A95, 'E1 Categorization'!$A$32:$E$124, 5,0)))</f>
        <v>0</v>
      </c>
      <c r="BE95" s="2140">
        <f>IF(ISERROR(I95*(VLOOKUP($A95, 'E1 Categorization'!$A$32:$E$124, 5,0))), I95*0.5, I95*(VLOOKUP($A95, 'E1 Categorization'!$A$32:$E$124, 5,0)))</f>
        <v>0</v>
      </c>
      <c r="BF95" s="2140">
        <f>IF(ISERROR(J95*(VLOOKUP($A95, 'E1 Categorization'!$A$32:$E$124, 5,0))), J95*0.5, J95*(VLOOKUP($A95, 'E1 Categorization'!$A$32:$E$124, 5,0)))</f>
        <v>0</v>
      </c>
      <c r="BG95" s="2140">
        <f>IF(ISERROR(K95*(VLOOKUP($A95, 'E1 Categorization'!$A$32:$E$124, 5,0))), K95*0.5, K95*(VLOOKUP($A95, 'E1 Categorization'!$A$32:$E$124, 5,0)))</f>
        <v>0</v>
      </c>
      <c r="BH95" s="2140">
        <f>IF(ISERROR(L95*(VLOOKUP($A95, 'E1 Categorization'!$A$32:$E$124, 5,0))), L95*0.5, L95*(VLOOKUP($A95, 'E1 Categorization'!$A$32:$E$124, 5,0)))</f>
        <v>0</v>
      </c>
      <c r="BI95" s="2140">
        <f>IF(ISERROR(M95*(VLOOKUP($A95, 'E1 Categorization'!$A$32:$E$124, 5,0))), M95*0.5, M95*(VLOOKUP($A95, 'E1 Categorization'!$A$32:$E$124, 5,0)))</f>
        <v>0</v>
      </c>
      <c r="BJ95" s="2140">
        <f>IF(ISERROR(N95*(VLOOKUP($A95, 'E1 Categorization'!$A$32:$E$124, 5,0))), N95*0.5, N95*(VLOOKUP($A95, 'E1 Categorization'!$A$32:$E$124, 5,0)))</f>
        <v>0</v>
      </c>
      <c r="BK95" s="2140">
        <f>IF(ISERROR(O95*(VLOOKUP($A95, 'E1 Categorization'!$A$32:$E$124, 5,0))), O95*0.5, O95*(VLOOKUP($A95, 'E1 Categorization'!$A$32:$E$124, 5,0)))</f>
        <v>0</v>
      </c>
      <c r="BL95" s="2140">
        <f>IF(ISERROR(P95*(VLOOKUP($A95, 'E1 Categorization'!$A$32:$E$124, 5,0))), P95*0.5, P95*(VLOOKUP($A95, 'E1 Categorization'!$A$32:$E$124, 5,0)))</f>
        <v>0</v>
      </c>
      <c r="BM95" s="2140">
        <f>IF(ISERROR(Q95*(VLOOKUP($A95, 'E1 Categorization'!$A$32:$E$124, 5,0))), Q95*0.5, Q95*(VLOOKUP($A95, 'E1 Categorization'!$A$32:$E$124, 5,0)))</f>
        <v>0</v>
      </c>
      <c r="BN95" s="2140">
        <f>IF(ISERROR(R95*(VLOOKUP($A95, 'E1 Categorization'!$A$32:$E$124, 5,0))), R95*0.5, R95*(VLOOKUP($A95, 'E1 Categorization'!$A$32:$E$124, 5,0)))</f>
        <v>0</v>
      </c>
      <c r="BO95" s="2140">
        <f>IF(ISERROR(S95*(VLOOKUP($A95, 'E1 Categorization'!$A$32:$E$124, 5,0))), S95*0.5, S95*(VLOOKUP($A95, 'E1 Categorization'!$A$32:$E$124, 5,0)))</f>
        <v>0</v>
      </c>
      <c r="BP95" s="2140">
        <f>IF(ISERROR(T95*(VLOOKUP($A95, 'E1 Categorization'!$A$32:$E$124, 5,0))), T95*0.5, T95*(VLOOKUP($A95, 'E1 Categorization'!$A$32:$E$124, 5,0)))</f>
        <v>0</v>
      </c>
      <c r="BQ95" s="2140">
        <f>IF(ISERROR(U95*(VLOOKUP($A95, 'E1 Categorization'!$A$32:$E$124, 5,0))), U95*0.5, U95*(VLOOKUP($A95, 'E1 Categorization'!$A$32:$E$124, 5,0)))</f>
        <v>0</v>
      </c>
      <c r="BR95" s="2140">
        <f>IF(ISERROR(V95*(VLOOKUP($A95, 'E1 Categorization'!$A$32:$E$124, 5,0))), V95*0.5, V95*(VLOOKUP($A95, 'E1 Categorization'!$A$32:$E$124, 5,0)))</f>
        <v>0</v>
      </c>
      <c r="BS95" s="2140">
        <f>IF(ISERROR(W95*(VLOOKUP($A95, 'E1 Categorization'!$A$32:$E$124, 5,0))), W95*0.5, W95*(VLOOKUP($A95, 'E1 Categorization'!$A$32:$E$124, 5,0)))</f>
        <v>0</v>
      </c>
      <c r="BT95" s="2140">
        <f>IF(ISERROR(X95*(VLOOKUP($A95, 'E1 Categorization'!$A$32:$E$124, 5,0))), X95*0.5, X95*(VLOOKUP($A95, 'E1 Categorization'!$A$32:$E$124, 5,0)))</f>
        <v>0</v>
      </c>
    </row>
    <row r="96" spans="1:72" s="561" customFormat="1" ht="25.5" x14ac:dyDescent="0.2">
      <c r="A96" s="487">
        <f>'I3 TB Data'!A394:B394</f>
        <v>5135</v>
      </c>
      <c r="B96" s="488" t="str">
        <f>'I3 TB Data'!B394</f>
        <v>Overhead Distribution Lines and Feeders - Right of Way</v>
      </c>
      <c r="C96" s="489">
        <f>'I3 TB Data'!G394</f>
        <v>0</v>
      </c>
      <c r="D96" s="1857" t="str">
        <f t="shared" si="35"/>
        <v>Yes</v>
      </c>
      <c r="E96" s="1835"/>
      <c r="F96" s="1835"/>
      <c r="G96" s="1835"/>
      <c r="H96" s="1835"/>
      <c r="I96" s="1835"/>
      <c r="J96" s="1835"/>
      <c r="K96" s="1835"/>
      <c r="L96" s="1835"/>
      <c r="M96" s="1835"/>
      <c r="N96" s="1835"/>
      <c r="O96" s="1835"/>
      <c r="P96" s="1835"/>
      <c r="Q96" s="1835"/>
      <c r="R96" s="1835"/>
      <c r="S96" s="1835"/>
      <c r="T96" s="1835"/>
      <c r="U96" s="1835"/>
      <c r="V96" s="1835"/>
      <c r="W96" s="1835"/>
      <c r="X96" s="1835"/>
      <c r="AA96" s="491">
        <f t="shared" si="31"/>
        <v>5135</v>
      </c>
      <c r="AB96" s="492" t="str">
        <f t="shared" si="32"/>
        <v>Overhead Distribution Lines and Feeders - Right of Way</v>
      </c>
      <c r="AC96" s="2140">
        <f>IF(ISERROR(E96*(1-VLOOKUP($A96, 'E1 Categorization'!$A$32:$E$124, 5,0))), E96*0.5, E96*(1-VLOOKUP($A96, 'E1 Categorization'!$A$32:$E$124, 5,0)))</f>
        <v>0</v>
      </c>
      <c r="AD96" s="2140">
        <f>IF(ISERROR(F96*(1-VLOOKUP($A96, 'E1 Categorization'!$A$32:$E$124, 5,0))), F96*0.5, F96*(1-VLOOKUP($A96, 'E1 Categorization'!$A$32:$E$124, 5,0)))</f>
        <v>0</v>
      </c>
      <c r="AE96" s="2140">
        <f>IF(ISERROR(G96*(1-VLOOKUP($A96, 'E1 Categorization'!$A$32:$E$124, 5,0))), G96*0.5, G96*(1-VLOOKUP($A96, 'E1 Categorization'!$A$32:$E$124, 5,0)))</f>
        <v>0</v>
      </c>
      <c r="AF96" s="2140">
        <f>IF(ISERROR(H96*(1-VLOOKUP($A96, 'E1 Categorization'!$A$32:$E$124, 5,0))), H96*0.5, H96*(1-VLOOKUP($A96, 'E1 Categorization'!$A$32:$E$124, 5,0)))</f>
        <v>0</v>
      </c>
      <c r="AG96" s="2140">
        <f>IF(ISERROR(I96*(1-VLOOKUP($A96, 'E1 Categorization'!$A$32:$E$124, 5,0))), I96*0.5, I96*(1-VLOOKUP($A96, 'E1 Categorization'!$A$32:$E$124, 5,0)))</f>
        <v>0</v>
      </c>
      <c r="AH96" s="2140">
        <f>IF(ISERROR(J96*(1-VLOOKUP($A96, 'E1 Categorization'!$A$32:$E$124, 5,0))), J96*0.5, J96*(1-VLOOKUP($A96, 'E1 Categorization'!$A$32:$E$124, 5,0)))</f>
        <v>0</v>
      </c>
      <c r="AI96" s="2140">
        <f>IF(ISERROR(K96*(1-VLOOKUP($A96, 'E1 Categorization'!$A$32:$E$124, 5,0))), K96*0.5, K96*(1-VLOOKUP($A96, 'E1 Categorization'!$A$32:$E$124, 5,0)))</f>
        <v>0</v>
      </c>
      <c r="AJ96" s="2140">
        <f>IF(ISERROR(L96*(1-VLOOKUP($A96, 'E1 Categorization'!$A$32:$E$124, 5,0))), L96*0.5, L96*(1-VLOOKUP($A96, 'E1 Categorization'!$A$32:$E$124, 5,0)))</f>
        <v>0</v>
      </c>
      <c r="AK96" s="2140">
        <f>IF(ISERROR(M96*(1-VLOOKUP($A96, 'E1 Categorization'!$A$32:$E$124, 5,0))), M96*0.5, M96*(1-VLOOKUP($A96, 'E1 Categorization'!$A$32:$E$124, 5,0)))</f>
        <v>0</v>
      </c>
      <c r="AL96" s="2140">
        <f>IF(ISERROR(N96*(1-VLOOKUP($A96, 'E1 Categorization'!$A$32:$E$124, 5,0))), N96*0.5, N96*(1-VLOOKUP($A96, 'E1 Categorization'!$A$32:$E$124, 5,0)))</f>
        <v>0</v>
      </c>
      <c r="AM96" s="2140">
        <f>IF(ISERROR(O96*(1-VLOOKUP($A96, 'E1 Categorization'!$A$32:$E$124, 5,0))), O96*0.5, O96*(1-VLOOKUP($A96, 'E1 Categorization'!$A$32:$E$124, 5,0)))</f>
        <v>0</v>
      </c>
      <c r="AN96" s="2140">
        <f>IF(ISERROR(P96*(1-VLOOKUP($A96, 'E1 Categorization'!$A$32:$E$124, 5,0))), P96*0.5, P96*(1-VLOOKUP($A96, 'E1 Categorization'!$A$32:$E$124, 5,0)))</f>
        <v>0</v>
      </c>
      <c r="AO96" s="2140">
        <f>IF(ISERROR(Q96*(1-VLOOKUP($A96, 'E1 Categorization'!$A$32:$E$124, 5,0))), Q96*0.5, Q96*(1-VLOOKUP($A96, 'E1 Categorization'!$A$32:$E$124, 5,0)))</f>
        <v>0</v>
      </c>
      <c r="AP96" s="2140">
        <f>IF(ISERROR(R96*(1-VLOOKUP($A96, 'E1 Categorization'!$A$32:$E$124, 5,0))), R96*0.5, R96*(1-VLOOKUP($A96, 'E1 Categorization'!$A$32:$E$124, 5,0)))</f>
        <v>0</v>
      </c>
      <c r="AQ96" s="2140">
        <f>IF(ISERROR(S96*(1-VLOOKUP($A96, 'E1 Categorization'!$A$32:$E$124, 5,0))), S96*0.5, S96*(1-VLOOKUP($A96, 'E1 Categorization'!$A$32:$E$124, 5,0)))</f>
        <v>0</v>
      </c>
      <c r="AR96" s="2140">
        <f>IF(ISERROR(T96*(1-VLOOKUP($A96, 'E1 Categorization'!$A$32:$E$124, 5,0))), T96*0.5, T96*(1-VLOOKUP($A96, 'E1 Categorization'!$A$32:$E$124, 5,0)))</f>
        <v>0</v>
      </c>
      <c r="AS96" s="2140">
        <f>IF(ISERROR(U96*(1-VLOOKUP($A96, 'E1 Categorization'!$A$32:$E$124, 5,0))), U96*0.5, U96*(1-VLOOKUP($A96, 'E1 Categorization'!$A$32:$E$124, 5,0)))</f>
        <v>0</v>
      </c>
      <c r="AT96" s="2140">
        <f>IF(ISERROR(V96*(1-VLOOKUP($A96, 'E1 Categorization'!$A$32:$E$124, 5,0))), V96*0.5, V96*(1-VLOOKUP($A96, 'E1 Categorization'!$A$32:$E$124, 5,0)))</f>
        <v>0</v>
      </c>
      <c r="AU96" s="2140">
        <f>IF(ISERROR(W96*(1-VLOOKUP($A96, 'E1 Categorization'!$A$32:$E$124, 5,0))), W96*0.5, W96*(1-VLOOKUP($A96, 'E1 Categorization'!$A$32:$E$124, 5,0)))</f>
        <v>0</v>
      </c>
      <c r="AV96" s="2140">
        <f>IF(ISERROR(X96*(1-VLOOKUP($A96, 'E1 Categorization'!$A$32:$E$124, 5,0))), X96*0.5, X96*(1-VLOOKUP($A96, 'E1 Categorization'!$A$32:$E$124, 5,0)))</f>
        <v>0</v>
      </c>
      <c r="AW96" s="1889"/>
      <c r="AX96" s="1889"/>
      <c r="AY96" s="491">
        <f t="shared" si="33"/>
        <v>5135</v>
      </c>
      <c r="AZ96" s="492" t="str">
        <f t="shared" si="34"/>
        <v>Overhead Distribution Lines and Feeders - Right of Way</v>
      </c>
      <c r="BA96" s="2140">
        <f>IF(ISERROR(E96*(VLOOKUP($A96, 'E1 Categorization'!$A$32:$E$124, 5,0))), E96*0.5, E96*(VLOOKUP($A96, 'E1 Categorization'!$A$32:$E$124, 5,0)))</f>
        <v>0</v>
      </c>
      <c r="BB96" s="2140">
        <f>IF(ISERROR(F96*(VLOOKUP($A96, 'E1 Categorization'!$A$32:$E$124, 5,0))), F96*0.5, F96*(VLOOKUP($A96, 'E1 Categorization'!$A$32:$E$124, 5,0)))</f>
        <v>0</v>
      </c>
      <c r="BC96" s="2140">
        <f>IF(ISERROR(G96*(VLOOKUP($A96, 'E1 Categorization'!$A$32:$E$124, 5,0))), G96*0.5, G96*(VLOOKUP($A96, 'E1 Categorization'!$A$32:$E$124, 5,0)))</f>
        <v>0</v>
      </c>
      <c r="BD96" s="2140">
        <f>IF(ISERROR(H96*(VLOOKUP($A96, 'E1 Categorization'!$A$32:$E$124, 5,0))), H96*0.5, H96*(VLOOKUP($A96, 'E1 Categorization'!$A$32:$E$124, 5,0)))</f>
        <v>0</v>
      </c>
      <c r="BE96" s="2140">
        <f>IF(ISERROR(I96*(VLOOKUP($A96, 'E1 Categorization'!$A$32:$E$124, 5,0))), I96*0.5, I96*(VLOOKUP($A96, 'E1 Categorization'!$A$32:$E$124, 5,0)))</f>
        <v>0</v>
      </c>
      <c r="BF96" s="2140">
        <f>IF(ISERROR(J96*(VLOOKUP($A96, 'E1 Categorization'!$A$32:$E$124, 5,0))), J96*0.5, J96*(VLOOKUP($A96, 'E1 Categorization'!$A$32:$E$124, 5,0)))</f>
        <v>0</v>
      </c>
      <c r="BG96" s="2140">
        <f>IF(ISERROR(K96*(VLOOKUP($A96, 'E1 Categorization'!$A$32:$E$124, 5,0))), K96*0.5, K96*(VLOOKUP($A96, 'E1 Categorization'!$A$32:$E$124, 5,0)))</f>
        <v>0</v>
      </c>
      <c r="BH96" s="2140">
        <f>IF(ISERROR(L96*(VLOOKUP($A96, 'E1 Categorization'!$A$32:$E$124, 5,0))), L96*0.5, L96*(VLOOKUP($A96, 'E1 Categorization'!$A$32:$E$124, 5,0)))</f>
        <v>0</v>
      </c>
      <c r="BI96" s="2140">
        <f>IF(ISERROR(M96*(VLOOKUP($A96, 'E1 Categorization'!$A$32:$E$124, 5,0))), M96*0.5, M96*(VLOOKUP($A96, 'E1 Categorization'!$A$32:$E$124, 5,0)))</f>
        <v>0</v>
      </c>
      <c r="BJ96" s="2140">
        <f>IF(ISERROR(N96*(VLOOKUP($A96, 'E1 Categorization'!$A$32:$E$124, 5,0))), N96*0.5, N96*(VLOOKUP($A96, 'E1 Categorization'!$A$32:$E$124, 5,0)))</f>
        <v>0</v>
      </c>
      <c r="BK96" s="2140">
        <f>IF(ISERROR(O96*(VLOOKUP($A96, 'E1 Categorization'!$A$32:$E$124, 5,0))), O96*0.5, O96*(VLOOKUP($A96, 'E1 Categorization'!$A$32:$E$124, 5,0)))</f>
        <v>0</v>
      </c>
      <c r="BL96" s="2140">
        <f>IF(ISERROR(P96*(VLOOKUP($A96, 'E1 Categorization'!$A$32:$E$124, 5,0))), P96*0.5, P96*(VLOOKUP($A96, 'E1 Categorization'!$A$32:$E$124, 5,0)))</f>
        <v>0</v>
      </c>
      <c r="BM96" s="2140">
        <f>IF(ISERROR(Q96*(VLOOKUP($A96, 'E1 Categorization'!$A$32:$E$124, 5,0))), Q96*0.5, Q96*(VLOOKUP($A96, 'E1 Categorization'!$A$32:$E$124, 5,0)))</f>
        <v>0</v>
      </c>
      <c r="BN96" s="2140">
        <f>IF(ISERROR(R96*(VLOOKUP($A96, 'E1 Categorization'!$A$32:$E$124, 5,0))), R96*0.5, R96*(VLOOKUP($A96, 'E1 Categorization'!$A$32:$E$124, 5,0)))</f>
        <v>0</v>
      </c>
      <c r="BO96" s="2140">
        <f>IF(ISERROR(S96*(VLOOKUP($A96, 'E1 Categorization'!$A$32:$E$124, 5,0))), S96*0.5, S96*(VLOOKUP($A96, 'E1 Categorization'!$A$32:$E$124, 5,0)))</f>
        <v>0</v>
      </c>
      <c r="BP96" s="2140">
        <f>IF(ISERROR(T96*(VLOOKUP($A96, 'E1 Categorization'!$A$32:$E$124, 5,0))), T96*0.5, T96*(VLOOKUP($A96, 'E1 Categorization'!$A$32:$E$124, 5,0)))</f>
        <v>0</v>
      </c>
      <c r="BQ96" s="2140">
        <f>IF(ISERROR(U96*(VLOOKUP($A96, 'E1 Categorization'!$A$32:$E$124, 5,0))), U96*0.5, U96*(VLOOKUP($A96, 'E1 Categorization'!$A$32:$E$124, 5,0)))</f>
        <v>0</v>
      </c>
      <c r="BR96" s="2140">
        <f>IF(ISERROR(V96*(VLOOKUP($A96, 'E1 Categorization'!$A$32:$E$124, 5,0))), V96*0.5, V96*(VLOOKUP($A96, 'E1 Categorization'!$A$32:$E$124, 5,0)))</f>
        <v>0</v>
      </c>
      <c r="BS96" s="2140">
        <f>IF(ISERROR(W96*(VLOOKUP($A96, 'E1 Categorization'!$A$32:$E$124, 5,0))), W96*0.5, W96*(VLOOKUP($A96, 'E1 Categorization'!$A$32:$E$124, 5,0)))</f>
        <v>0</v>
      </c>
      <c r="BT96" s="2140">
        <f>IF(ISERROR(X96*(VLOOKUP($A96, 'E1 Categorization'!$A$32:$E$124, 5,0))), X96*0.5, X96*(VLOOKUP($A96, 'E1 Categorization'!$A$32:$E$124, 5,0)))</f>
        <v>0</v>
      </c>
    </row>
    <row r="97" spans="1:72" s="561" customFormat="1" ht="25.5" customHeight="1" x14ac:dyDescent="0.2">
      <c r="A97" s="487">
        <f>'I3 TB Data'!A395:B395</f>
        <v>5145</v>
      </c>
      <c r="B97" s="488" t="str">
        <f>'I3 TB Data'!B395</f>
        <v>Maintenance of Underground Conduit</v>
      </c>
      <c r="C97" s="489">
        <f>'I3 TB Data'!G395</f>
        <v>0</v>
      </c>
      <c r="D97" s="1857" t="str">
        <f t="shared" si="35"/>
        <v>Yes</v>
      </c>
      <c r="E97" s="1835"/>
      <c r="F97" s="1835"/>
      <c r="G97" s="1835"/>
      <c r="H97" s="1835"/>
      <c r="I97" s="1835"/>
      <c r="J97" s="1835"/>
      <c r="K97" s="1835"/>
      <c r="L97" s="1835"/>
      <c r="M97" s="1835"/>
      <c r="N97" s="1835"/>
      <c r="O97" s="1835"/>
      <c r="P97" s="1835"/>
      <c r="Q97" s="1835"/>
      <c r="R97" s="1835"/>
      <c r="S97" s="1835"/>
      <c r="T97" s="1835"/>
      <c r="U97" s="1835"/>
      <c r="V97" s="1835"/>
      <c r="W97" s="1835"/>
      <c r="X97" s="1835"/>
      <c r="AA97" s="491">
        <f t="shared" si="31"/>
        <v>5145</v>
      </c>
      <c r="AB97" s="492" t="str">
        <f t="shared" si="32"/>
        <v>Maintenance of Underground Conduit</v>
      </c>
      <c r="AC97" s="2140">
        <f>IF(ISERROR(E97*(1-VLOOKUP($A97, 'E1 Categorization'!$A$32:$E$124, 5,0))), E97*0.5, E97*(1-VLOOKUP($A97, 'E1 Categorization'!$A$32:$E$124, 5,0)))</f>
        <v>0</v>
      </c>
      <c r="AD97" s="2140">
        <f>IF(ISERROR(F97*(1-VLOOKUP($A97, 'E1 Categorization'!$A$32:$E$124, 5,0))), F97*0.5, F97*(1-VLOOKUP($A97, 'E1 Categorization'!$A$32:$E$124, 5,0)))</f>
        <v>0</v>
      </c>
      <c r="AE97" s="2140">
        <f>IF(ISERROR(G97*(1-VLOOKUP($A97, 'E1 Categorization'!$A$32:$E$124, 5,0))), G97*0.5, G97*(1-VLOOKUP($A97, 'E1 Categorization'!$A$32:$E$124, 5,0)))</f>
        <v>0</v>
      </c>
      <c r="AF97" s="2140">
        <f>IF(ISERROR(H97*(1-VLOOKUP($A97, 'E1 Categorization'!$A$32:$E$124, 5,0))), H97*0.5, H97*(1-VLOOKUP($A97, 'E1 Categorization'!$A$32:$E$124, 5,0)))</f>
        <v>0</v>
      </c>
      <c r="AG97" s="2140">
        <f>IF(ISERROR(I97*(1-VLOOKUP($A97, 'E1 Categorization'!$A$32:$E$124, 5,0))), I97*0.5, I97*(1-VLOOKUP($A97, 'E1 Categorization'!$A$32:$E$124, 5,0)))</f>
        <v>0</v>
      </c>
      <c r="AH97" s="2140">
        <f>IF(ISERROR(J97*(1-VLOOKUP($A97, 'E1 Categorization'!$A$32:$E$124, 5,0))), J97*0.5, J97*(1-VLOOKUP($A97, 'E1 Categorization'!$A$32:$E$124, 5,0)))</f>
        <v>0</v>
      </c>
      <c r="AI97" s="2140">
        <f>IF(ISERROR(K97*(1-VLOOKUP($A97, 'E1 Categorization'!$A$32:$E$124, 5,0))), K97*0.5, K97*(1-VLOOKUP($A97, 'E1 Categorization'!$A$32:$E$124, 5,0)))</f>
        <v>0</v>
      </c>
      <c r="AJ97" s="2140">
        <f>IF(ISERROR(L97*(1-VLOOKUP($A97, 'E1 Categorization'!$A$32:$E$124, 5,0))), L97*0.5, L97*(1-VLOOKUP($A97, 'E1 Categorization'!$A$32:$E$124, 5,0)))</f>
        <v>0</v>
      </c>
      <c r="AK97" s="2140">
        <f>IF(ISERROR(M97*(1-VLOOKUP($A97, 'E1 Categorization'!$A$32:$E$124, 5,0))), M97*0.5, M97*(1-VLOOKUP($A97, 'E1 Categorization'!$A$32:$E$124, 5,0)))</f>
        <v>0</v>
      </c>
      <c r="AL97" s="2140">
        <f>IF(ISERROR(N97*(1-VLOOKUP($A97, 'E1 Categorization'!$A$32:$E$124, 5,0))), N97*0.5, N97*(1-VLOOKUP($A97, 'E1 Categorization'!$A$32:$E$124, 5,0)))</f>
        <v>0</v>
      </c>
      <c r="AM97" s="2140">
        <f>IF(ISERROR(O97*(1-VLOOKUP($A97, 'E1 Categorization'!$A$32:$E$124, 5,0))), O97*0.5, O97*(1-VLOOKUP($A97, 'E1 Categorization'!$A$32:$E$124, 5,0)))</f>
        <v>0</v>
      </c>
      <c r="AN97" s="2140">
        <f>IF(ISERROR(P97*(1-VLOOKUP($A97, 'E1 Categorization'!$A$32:$E$124, 5,0))), P97*0.5, P97*(1-VLOOKUP($A97, 'E1 Categorization'!$A$32:$E$124, 5,0)))</f>
        <v>0</v>
      </c>
      <c r="AO97" s="2140">
        <f>IF(ISERROR(Q97*(1-VLOOKUP($A97, 'E1 Categorization'!$A$32:$E$124, 5,0))), Q97*0.5, Q97*(1-VLOOKUP($A97, 'E1 Categorization'!$A$32:$E$124, 5,0)))</f>
        <v>0</v>
      </c>
      <c r="AP97" s="2140">
        <f>IF(ISERROR(R97*(1-VLOOKUP($A97, 'E1 Categorization'!$A$32:$E$124, 5,0))), R97*0.5, R97*(1-VLOOKUP($A97, 'E1 Categorization'!$A$32:$E$124, 5,0)))</f>
        <v>0</v>
      </c>
      <c r="AQ97" s="2140">
        <f>IF(ISERROR(S97*(1-VLOOKUP($A97, 'E1 Categorization'!$A$32:$E$124, 5,0))), S97*0.5, S97*(1-VLOOKUP($A97, 'E1 Categorization'!$A$32:$E$124, 5,0)))</f>
        <v>0</v>
      </c>
      <c r="AR97" s="2140">
        <f>IF(ISERROR(T97*(1-VLOOKUP($A97, 'E1 Categorization'!$A$32:$E$124, 5,0))), T97*0.5, T97*(1-VLOOKUP($A97, 'E1 Categorization'!$A$32:$E$124, 5,0)))</f>
        <v>0</v>
      </c>
      <c r="AS97" s="2140">
        <f>IF(ISERROR(U97*(1-VLOOKUP($A97, 'E1 Categorization'!$A$32:$E$124, 5,0))), U97*0.5, U97*(1-VLOOKUP($A97, 'E1 Categorization'!$A$32:$E$124, 5,0)))</f>
        <v>0</v>
      </c>
      <c r="AT97" s="2140">
        <f>IF(ISERROR(V97*(1-VLOOKUP($A97, 'E1 Categorization'!$A$32:$E$124, 5,0))), V97*0.5, V97*(1-VLOOKUP($A97, 'E1 Categorization'!$A$32:$E$124, 5,0)))</f>
        <v>0</v>
      </c>
      <c r="AU97" s="2140">
        <f>IF(ISERROR(W97*(1-VLOOKUP($A97, 'E1 Categorization'!$A$32:$E$124, 5,0))), W97*0.5, W97*(1-VLOOKUP($A97, 'E1 Categorization'!$A$32:$E$124, 5,0)))</f>
        <v>0</v>
      </c>
      <c r="AV97" s="2140">
        <f>IF(ISERROR(X97*(1-VLOOKUP($A97, 'E1 Categorization'!$A$32:$E$124, 5,0))), X97*0.5, X97*(1-VLOOKUP($A97, 'E1 Categorization'!$A$32:$E$124, 5,0)))</f>
        <v>0</v>
      </c>
      <c r="AW97" s="1889"/>
      <c r="AX97" s="1889"/>
      <c r="AY97" s="491">
        <f t="shared" si="33"/>
        <v>5145</v>
      </c>
      <c r="AZ97" s="492" t="str">
        <f t="shared" si="34"/>
        <v>Maintenance of Underground Conduit</v>
      </c>
      <c r="BA97" s="2140">
        <f>IF(ISERROR(E97*(VLOOKUP($A97, 'E1 Categorization'!$A$32:$E$124, 5,0))), E97*0.5, E97*(VLOOKUP($A97, 'E1 Categorization'!$A$32:$E$124, 5,0)))</f>
        <v>0</v>
      </c>
      <c r="BB97" s="2140">
        <f>IF(ISERROR(F97*(VLOOKUP($A97, 'E1 Categorization'!$A$32:$E$124, 5,0))), F97*0.5, F97*(VLOOKUP($A97, 'E1 Categorization'!$A$32:$E$124, 5,0)))</f>
        <v>0</v>
      </c>
      <c r="BC97" s="2140">
        <f>IF(ISERROR(G97*(VLOOKUP($A97, 'E1 Categorization'!$A$32:$E$124, 5,0))), G97*0.5, G97*(VLOOKUP($A97, 'E1 Categorization'!$A$32:$E$124, 5,0)))</f>
        <v>0</v>
      </c>
      <c r="BD97" s="2140">
        <f>IF(ISERROR(H97*(VLOOKUP($A97, 'E1 Categorization'!$A$32:$E$124, 5,0))), H97*0.5, H97*(VLOOKUP($A97, 'E1 Categorization'!$A$32:$E$124, 5,0)))</f>
        <v>0</v>
      </c>
      <c r="BE97" s="2140">
        <f>IF(ISERROR(I97*(VLOOKUP($A97, 'E1 Categorization'!$A$32:$E$124, 5,0))), I97*0.5, I97*(VLOOKUP($A97, 'E1 Categorization'!$A$32:$E$124, 5,0)))</f>
        <v>0</v>
      </c>
      <c r="BF97" s="2140">
        <f>IF(ISERROR(J97*(VLOOKUP($A97, 'E1 Categorization'!$A$32:$E$124, 5,0))), J97*0.5, J97*(VLOOKUP($A97, 'E1 Categorization'!$A$32:$E$124, 5,0)))</f>
        <v>0</v>
      </c>
      <c r="BG97" s="2140">
        <f>IF(ISERROR(K97*(VLOOKUP($A97, 'E1 Categorization'!$A$32:$E$124, 5,0))), K97*0.5, K97*(VLOOKUP($A97, 'E1 Categorization'!$A$32:$E$124, 5,0)))</f>
        <v>0</v>
      </c>
      <c r="BH97" s="2140">
        <f>IF(ISERROR(L97*(VLOOKUP($A97, 'E1 Categorization'!$A$32:$E$124, 5,0))), L97*0.5, L97*(VLOOKUP($A97, 'E1 Categorization'!$A$32:$E$124, 5,0)))</f>
        <v>0</v>
      </c>
      <c r="BI97" s="2140">
        <f>IF(ISERROR(M97*(VLOOKUP($A97, 'E1 Categorization'!$A$32:$E$124, 5,0))), M97*0.5, M97*(VLOOKUP($A97, 'E1 Categorization'!$A$32:$E$124, 5,0)))</f>
        <v>0</v>
      </c>
      <c r="BJ97" s="2140">
        <f>IF(ISERROR(N97*(VLOOKUP($A97, 'E1 Categorization'!$A$32:$E$124, 5,0))), N97*0.5, N97*(VLOOKUP($A97, 'E1 Categorization'!$A$32:$E$124, 5,0)))</f>
        <v>0</v>
      </c>
      <c r="BK97" s="2140">
        <f>IF(ISERROR(O97*(VLOOKUP($A97, 'E1 Categorization'!$A$32:$E$124, 5,0))), O97*0.5, O97*(VLOOKUP($A97, 'E1 Categorization'!$A$32:$E$124, 5,0)))</f>
        <v>0</v>
      </c>
      <c r="BL97" s="2140">
        <f>IF(ISERROR(P97*(VLOOKUP($A97, 'E1 Categorization'!$A$32:$E$124, 5,0))), P97*0.5, P97*(VLOOKUP($A97, 'E1 Categorization'!$A$32:$E$124, 5,0)))</f>
        <v>0</v>
      </c>
      <c r="BM97" s="2140">
        <f>IF(ISERROR(Q97*(VLOOKUP($A97, 'E1 Categorization'!$A$32:$E$124, 5,0))), Q97*0.5, Q97*(VLOOKUP($A97, 'E1 Categorization'!$A$32:$E$124, 5,0)))</f>
        <v>0</v>
      </c>
      <c r="BN97" s="2140">
        <f>IF(ISERROR(R97*(VLOOKUP($A97, 'E1 Categorization'!$A$32:$E$124, 5,0))), R97*0.5, R97*(VLOOKUP($A97, 'E1 Categorization'!$A$32:$E$124, 5,0)))</f>
        <v>0</v>
      </c>
      <c r="BO97" s="2140">
        <f>IF(ISERROR(S97*(VLOOKUP($A97, 'E1 Categorization'!$A$32:$E$124, 5,0))), S97*0.5, S97*(VLOOKUP($A97, 'E1 Categorization'!$A$32:$E$124, 5,0)))</f>
        <v>0</v>
      </c>
      <c r="BP97" s="2140">
        <f>IF(ISERROR(T97*(VLOOKUP($A97, 'E1 Categorization'!$A$32:$E$124, 5,0))), T97*0.5, T97*(VLOOKUP($A97, 'E1 Categorization'!$A$32:$E$124, 5,0)))</f>
        <v>0</v>
      </c>
      <c r="BQ97" s="2140">
        <f>IF(ISERROR(U97*(VLOOKUP($A97, 'E1 Categorization'!$A$32:$E$124, 5,0))), U97*0.5, U97*(VLOOKUP($A97, 'E1 Categorization'!$A$32:$E$124, 5,0)))</f>
        <v>0</v>
      </c>
      <c r="BR97" s="2140">
        <f>IF(ISERROR(V97*(VLOOKUP($A97, 'E1 Categorization'!$A$32:$E$124, 5,0))), V97*0.5, V97*(VLOOKUP($A97, 'E1 Categorization'!$A$32:$E$124, 5,0)))</f>
        <v>0</v>
      </c>
      <c r="BS97" s="2140">
        <f>IF(ISERROR(W97*(VLOOKUP($A97, 'E1 Categorization'!$A$32:$E$124, 5,0))), W97*0.5, W97*(VLOOKUP($A97, 'E1 Categorization'!$A$32:$E$124, 5,0)))</f>
        <v>0</v>
      </c>
      <c r="BT97" s="2140">
        <f>IF(ISERROR(X97*(VLOOKUP($A97, 'E1 Categorization'!$A$32:$E$124, 5,0))), X97*0.5, X97*(VLOOKUP($A97, 'E1 Categorization'!$A$32:$E$124, 5,0)))</f>
        <v>0</v>
      </c>
    </row>
    <row r="98" spans="1:72" s="561" customFormat="1" ht="25.5" x14ac:dyDescent="0.2">
      <c r="A98" s="487">
        <f>'I3 TB Data'!A396:B396</f>
        <v>5150</v>
      </c>
      <c r="B98" s="488" t="str">
        <f>'I3 TB Data'!B396</f>
        <v>Maintenance of Underground Conductors and Devices</v>
      </c>
      <c r="C98" s="489">
        <f>'I3 TB Data'!G396</f>
        <v>0</v>
      </c>
      <c r="D98" s="1857" t="str">
        <f t="shared" si="35"/>
        <v>Yes</v>
      </c>
      <c r="E98" s="1835"/>
      <c r="F98" s="1835"/>
      <c r="G98" s="1835"/>
      <c r="H98" s="1835"/>
      <c r="I98" s="1835"/>
      <c r="J98" s="1835"/>
      <c r="K98" s="1835"/>
      <c r="L98" s="1835"/>
      <c r="M98" s="1835"/>
      <c r="N98" s="1835"/>
      <c r="O98" s="1835"/>
      <c r="P98" s="1835"/>
      <c r="Q98" s="1835"/>
      <c r="R98" s="1835"/>
      <c r="S98" s="1835"/>
      <c r="T98" s="1835"/>
      <c r="U98" s="1835"/>
      <c r="V98" s="1835"/>
      <c r="W98" s="1835"/>
      <c r="X98" s="1835"/>
      <c r="AA98" s="491">
        <f t="shared" si="31"/>
        <v>5150</v>
      </c>
      <c r="AB98" s="492" t="str">
        <f t="shared" si="32"/>
        <v>Maintenance of Underground Conductors and Devices</v>
      </c>
      <c r="AC98" s="2140">
        <f>IF(ISERROR(E98*(1-VLOOKUP($A98, 'E1 Categorization'!$A$32:$E$124, 5,0))), E98*0.5, E98*(1-VLOOKUP($A98, 'E1 Categorization'!$A$32:$E$124, 5,0)))</f>
        <v>0</v>
      </c>
      <c r="AD98" s="2140">
        <f>IF(ISERROR(F98*(1-VLOOKUP($A98, 'E1 Categorization'!$A$32:$E$124, 5,0))), F98*0.5, F98*(1-VLOOKUP($A98, 'E1 Categorization'!$A$32:$E$124, 5,0)))</f>
        <v>0</v>
      </c>
      <c r="AE98" s="2140">
        <f>IF(ISERROR(G98*(1-VLOOKUP($A98, 'E1 Categorization'!$A$32:$E$124, 5,0))), G98*0.5, G98*(1-VLOOKUP($A98, 'E1 Categorization'!$A$32:$E$124, 5,0)))</f>
        <v>0</v>
      </c>
      <c r="AF98" s="2140">
        <f>IF(ISERROR(H98*(1-VLOOKUP($A98, 'E1 Categorization'!$A$32:$E$124, 5,0))), H98*0.5, H98*(1-VLOOKUP($A98, 'E1 Categorization'!$A$32:$E$124, 5,0)))</f>
        <v>0</v>
      </c>
      <c r="AG98" s="2140">
        <f>IF(ISERROR(I98*(1-VLOOKUP($A98, 'E1 Categorization'!$A$32:$E$124, 5,0))), I98*0.5, I98*(1-VLOOKUP($A98, 'E1 Categorization'!$A$32:$E$124, 5,0)))</f>
        <v>0</v>
      </c>
      <c r="AH98" s="2140">
        <f>IF(ISERROR(J98*(1-VLOOKUP($A98, 'E1 Categorization'!$A$32:$E$124, 5,0))), J98*0.5, J98*(1-VLOOKUP($A98, 'E1 Categorization'!$A$32:$E$124, 5,0)))</f>
        <v>0</v>
      </c>
      <c r="AI98" s="2140">
        <f>IF(ISERROR(K98*(1-VLOOKUP($A98, 'E1 Categorization'!$A$32:$E$124, 5,0))), K98*0.5, K98*(1-VLOOKUP($A98, 'E1 Categorization'!$A$32:$E$124, 5,0)))</f>
        <v>0</v>
      </c>
      <c r="AJ98" s="2140">
        <f>IF(ISERROR(L98*(1-VLOOKUP($A98, 'E1 Categorization'!$A$32:$E$124, 5,0))), L98*0.5, L98*(1-VLOOKUP($A98, 'E1 Categorization'!$A$32:$E$124, 5,0)))</f>
        <v>0</v>
      </c>
      <c r="AK98" s="2140">
        <f>IF(ISERROR(M98*(1-VLOOKUP($A98, 'E1 Categorization'!$A$32:$E$124, 5,0))), M98*0.5, M98*(1-VLOOKUP($A98, 'E1 Categorization'!$A$32:$E$124, 5,0)))</f>
        <v>0</v>
      </c>
      <c r="AL98" s="2140">
        <f>IF(ISERROR(N98*(1-VLOOKUP($A98, 'E1 Categorization'!$A$32:$E$124, 5,0))), N98*0.5, N98*(1-VLOOKUP($A98, 'E1 Categorization'!$A$32:$E$124, 5,0)))</f>
        <v>0</v>
      </c>
      <c r="AM98" s="2140">
        <f>IF(ISERROR(O98*(1-VLOOKUP($A98, 'E1 Categorization'!$A$32:$E$124, 5,0))), O98*0.5, O98*(1-VLOOKUP($A98, 'E1 Categorization'!$A$32:$E$124, 5,0)))</f>
        <v>0</v>
      </c>
      <c r="AN98" s="2140">
        <f>IF(ISERROR(P98*(1-VLOOKUP($A98, 'E1 Categorization'!$A$32:$E$124, 5,0))), P98*0.5, P98*(1-VLOOKUP($A98, 'E1 Categorization'!$A$32:$E$124, 5,0)))</f>
        <v>0</v>
      </c>
      <c r="AO98" s="2140">
        <f>IF(ISERROR(Q98*(1-VLOOKUP($A98, 'E1 Categorization'!$A$32:$E$124, 5,0))), Q98*0.5, Q98*(1-VLOOKUP($A98, 'E1 Categorization'!$A$32:$E$124, 5,0)))</f>
        <v>0</v>
      </c>
      <c r="AP98" s="2140">
        <f>IF(ISERROR(R98*(1-VLOOKUP($A98, 'E1 Categorization'!$A$32:$E$124, 5,0))), R98*0.5, R98*(1-VLOOKUP($A98, 'E1 Categorization'!$A$32:$E$124, 5,0)))</f>
        <v>0</v>
      </c>
      <c r="AQ98" s="2140">
        <f>IF(ISERROR(S98*(1-VLOOKUP($A98, 'E1 Categorization'!$A$32:$E$124, 5,0))), S98*0.5, S98*(1-VLOOKUP($A98, 'E1 Categorization'!$A$32:$E$124, 5,0)))</f>
        <v>0</v>
      </c>
      <c r="AR98" s="2140">
        <f>IF(ISERROR(T98*(1-VLOOKUP($A98, 'E1 Categorization'!$A$32:$E$124, 5,0))), T98*0.5, T98*(1-VLOOKUP($A98, 'E1 Categorization'!$A$32:$E$124, 5,0)))</f>
        <v>0</v>
      </c>
      <c r="AS98" s="2140">
        <f>IF(ISERROR(U98*(1-VLOOKUP($A98, 'E1 Categorization'!$A$32:$E$124, 5,0))), U98*0.5, U98*(1-VLOOKUP($A98, 'E1 Categorization'!$A$32:$E$124, 5,0)))</f>
        <v>0</v>
      </c>
      <c r="AT98" s="2140">
        <f>IF(ISERROR(V98*(1-VLOOKUP($A98, 'E1 Categorization'!$A$32:$E$124, 5,0))), V98*0.5, V98*(1-VLOOKUP($A98, 'E1 Categorization'!$A$32:$E$124, 5,0)))</f>
        <v>0</v>
      </c>
      <c r="AU98" s="2140">
        <f>IF(ISERROR(W98*(1-VLOOKUP($A98, 'E1 Categorization'!$A$32:$E$124, 5,0))), W98*0.5, W98*(1-VLOOKUP($A98, 'E1 Categorization'!$A$32:$E$124, 5,0)))</f>
        <v>0</v>
      </c>
      <c r="AV98" s="2140">
        <f>IF(ISERROR(X98*(1-VLOOKUP($A98, 'E1 Categorization'!$A$32:$E$124, 5,0))), X98*0.5, X98*(1-VLOOKUP($A98, 'E1 Categorization'!$A$32:$E$124, 5,0)))</f>
        <v>0</v>
      </c>
      <c r="AW98" s="1889"/>
      <c r="AX98" s="1889"/>
      <c r="AY98" s="491">
        <f t="shared" si="33"/>
        <v>5150</v>
      </c>
      <c r="AZ98" s="492" t="str">
        <f t="shared" si="34"/>
        <v>Maintenance of Underground Conductors and Devices</v>
      </c>
      <c r="BA98" s="2140">
        <f>IF(ISERROR(E98*(VLOOKUP($A98, 'E1 Categorization'!$A$32:$E$124, 5,0))), E98*0.5, E98*(VLOOKUP($A98, 'E1 Categorization'!$A$32:$E$124, 5,0)))</f>
        <v>0</v>
      </c>
      <c r="BB98" s="2140">
        <f>IF(ISERROR(F98*(VLOOKUP($A98, 'E1 Categorization'!$A$32:$E$124, 5,0))), F98*0.5, F98*(VLOOKUP($A98, 'E1 Categorization'!$A$32:$E$124, 5,0)))</f>
        <v>0</v>
      </c>
      <c r="BC98" s="2140">
        <f>IF(ISERROR(G98*(VLOOKUP($A98, 'E1 Categorization'!$A$32:$E$124, 5,0))), G98*0.5, G98*(VLOOKUP($A98, 'E1 Categorization'!$A$32:$E$124, 5,0)))</f>
        <v>0</v>
      </c>
      <c r="BD98" s="2140">
        <f>IF(ISERROR(H98*(VLOOKUP($A98, 'E1 Categorization'!$A$32:$E$124, 5,0))), H98*0.5, H98*(VLOOKUP($A98, 'E1 Categorization'!$A$32:$E$124, 5,0)))</f>
        <v>0</v>
      </c>
      <c r="BE98" s="2140">
        <f>IF(ISERROR(I98*(VLOOKUP($A98, 'E1 Categorization'!$A$32:$E$124, 5,0))), I98*0.5, I98*(VLOOKUP($A98, 'E1 Categorization'!$A$32:$E$124, 5,0)))</f>
        <v>0</v>
      </c>
      <c r="BF98" s="2140">
        <f>IF(ISERROR(J98*(VLOOKUP($A98, 'E1 Categorization'!$A$32:$E$124, 5,0))), J98*0.5, J98*(VLOOKUP($A98, 'E1 Categorization'!$A$32:$E$124, 5,0)))</f>
        <v>0</v>
      </c>
      <c r="BG98" s="2140">
        <f>IF(ISERROR(K98*(VLOOKUP($A98, 'E1 Categorization'!$A$32:$E$124, 5,0))), K98*0.5, K98*(VLOOKUP($A98, 'E1 Categorization'!$A$32:$E$124, 5,0)))</f>
        <v>0</v>
      </c>
      <c r="BH98" s="2140">
        <f>IF(ISERROR(L98*(VLOOKUP($A98, 'E1 Categorization'!$A$32:$E$124, 5,0))), L98*0.5, L98*(VLOOKUP($A98, 'E1 Categorization'!$A$32:$E$124, 5,0)))</f>
        <v>0</v>
      </c>
      <c r="BI98" s="2140">
        <f>IF(ISERROR(M98*(VLOOKUP($A98, 'E1 Categorization'!$A$32:$E$124, 5,0))), M98*0.5, M98*(VLOOKUP($A98, 'E1 Categorization'!$A$32:$E$124, 5,0)))</f>
        <v>0</v>
      </c>
      <c r="BJ98" s="2140">
        <f>IF(ISERROR(N98*(VLOOKUP($A98, 'E1 Categorization'!$A$32:$E$124, 5,0))), N98*0.5, N98*(VLOOKUP($A98, 'E1 Categorization'!$A$32:$E$124, 5,0)))</f>
        <v>0</v>
      </c>
      <c r="BK98" s="2140">
        <f>IF(ISERROR(O98*(VLOOKUP($A98, 'E1 Categorization'!$A$32:$E$124, 5,0))), O98*0.5, O98*(VLOOKUP($A98, 'E1 Categorization'!$A$32:$E$124, 5,0)))</f>
        <v>0</v>
      </c>
      <c r="BL98" s="2140">
        <f>IF(ISERROR(P98*(VLOOKUP($A98, 'E1 Categorization'!$A$32:$E$124, 5,0))), P98*0.5, P98*(VLOOKUP($A98, 'E1 Categorization'!$A$32:$E$124, 5,0)))</f>
        <v>0</v>
      </c>
      <c r="BM98" s="2140">
        <f>IF(ISERROR(Q98*(VLOOKUP($A98, 'E1 Categorization'!$A$32:$E$124, 5,0))), Q98*0.5, Q98*(VLOOKUP($A98, 'E1 Categorization'!$A$32:$E$124, 5,0)))</f>
        <v>0</v>
      </c>
      <c r="BN98" s="2140">
        <f>IF(ISERROR(R98*(VLOOKUP($A98, 'E1 Categorization'!$A$32:$E$124, 5,0))), R98*0.5, R98*(VLOOKUP($A98, 'E1 Categorization'!$A$32:$E$124, 5,0)))</f>
        <v>0</v>
      </c>
      <c r="BO98" s="2140">
        <f>IF(ISERROR(S98*(VLOOKUP($A98, 'E1 Categorization'!$A$32:$E$124, 5,0))), S98*0.5, S98*(VLOOKUP($A98, 'E1 Categorization'!$A$32:$E$124, 5,0)))</f>
        <v>0</v>
      </c>
      <c r="BP98" s="2140">
        <f>IF(ISERROR(T98*(VLOOKUP($A98, 'E1 Categorization'!$A$32:$E$124, 5,0))), T98*0.5, T98*(VLOOKUP($A98, 'E1 Categorization'!$A$32:$E$124, 5,0)))</f>
        <v>0</v>
      </c>
      <c r="BQ98" s="2140">
        <f>IF(ISERROR(U98*(VLOOKUP($A98, 'E1 Categorization'!$A$32:$E$124, 5,0))), U98*0.5, U98*(VLOOKUP($A98, 'E1 Categorization'!$A$32:$E$124, 5,0)))</f>
        <v>0</v>
      </c>
      <c r="BR98" s="2140">
        <f>IF(ISERROR(V98*(VLOOKUP($A98, 'E1 Categorization'!$A$32:$E$124, 5,0))), V98*0.5, V98*(VLOOKUP($A98, 'E1 Categorization'!$A$32:$E$124, 5,0)))</f>
        <v>0</v>
      </c>
      <c r="BS98" s="2140">
        <f>IF(ISERROR(W98*(VLOOKUP($A98, 'E1 Categorization'!$A$32:$E$124, 5,0))), W98*0.5, W98*(VLOOKUP($A98, 'E1 Categorization'!$A$32:$E$124, 5,0)))</f>
        <v>0</v>
      </c>
      <c r="BT98" s="2140">
        <f>IF(ISERROR(X98*(VLOOKUP($A98, 'E1 Categorization'!$A$32:$E$124, 5,0))), X98*0.5, X98*(VLOOKUP($A98, 'E1 Categorization'!$A$32:$E$124, 5,0)))</f>
        <v>0</v>
      </c>
    </row>
    <row r="99" spans="1:72" s="561" customFormat="1" ht="25.5" x14ac:dyDescent="0.2">
      <c r="A99" s="487">
        <f>'I3 TB Data'!A397:B397</f>
        <v>5155</v>
      </c>
      <c r="B99" s="488" t="str">
        <f>'I3 TB Data'!B397</f>
        <v>Maintenance of Underground Services</v>
      </c>
      <c r="C99" s="489">
        <f>'I3 TB Data'!G397</f>
        <v>0</v>
      </c>
      <c r="D99" s="1857" t="str">
        <f t="shared" si="35"/>
        <v>Yes</v>
      </c>
      <c r="E99" s="1835"/>
      <c r="F99" s="1835"/>
      <c r="G99" s="1835"/>
      <c r="H99" s="1835"/>
      <c r="I99" s="1835"/>
      <c r="J99" s="1835"/>
      <c r="K99" s="1835"/>
      <c r="L99" s="1835"/>
      <c r="M99" s="1835"/>
      <c r="N99" s="1835"/>
      <c r="O99" s="1835"/>
      <c r="P99" s="1835"/>
      <c r="Q99" s="1835"/>
      <c r="R99" s="1835"/>
      <c r="S99" s="1835"/>
      <c r="T99" s="1835"/>
      <c r="U99" s="1835"/>
      <c r="V99" s="1835"/>
      <c r="W99" s="1835"/>
      <c r="X99" s="1835"/>
      <c r="AA99" s="491">
        <f t="shared" si="31"/>
        <v>5155</v>
      </c>
      <c r="AB99" s="492" t="str">
        <f t="shared" si="32"/>
        <v>Maintenance of Underground Services</v>
      </c>
      <c r="AC99" s="2140">
        <f>IF(ISERROR(E99*(1-VLOOKUP($A99, 'E1 Categorization'!$A$32:$E$124, 5,0))), E99*0.5, E99*(1-VLOOKUP($A99, 'E1 Categorization'!$A$32:$E$124, 5,0)))</f>
        <v>0</v>
      </c>
      <c r="AD99" s="2140">
        <f>IF(ISERROR(F99*(1-VLOOKUP($A99, 'E1 Categorization'!$A$32:$E$124, 5,0))), F99*0.5, F99*(1-VLOOKUP($A99, 'E1 Categorization'!$A$32:$E$124, 5,0)))</f>
        <v>0</v>
      </c>
      <c r="AE99" s="2140">
        <f>IF(ISERROR(G99*(1-VLOOKUP($A99, 'E1 Categorization'!$A$32:$E$124, 5,0))), G99*0.5, G99*(1-VLOOKUP($A99, 'E1 Categorization'!$A$32:$E$124, 5,0)))</f>
        <v>0</v>
      </c>
      <c r="AF99" s="2140">
        <f>IF(ISERROR(H99*(1-VLOOKUP($A99, 'E1 Categorization'!$A$32:$E$124, 5,0))), H99*0.5, H99*(1-VLOOKUP($A99, 'E1 Categorization'!$A$32:$E$124, 5,0)))</f>
        <v>0</v>
      </c>
      <c r="AG99" s="2140">
        <f>IF(ISERROR(I99*(1-VLOOKUP($A99, 'E1 Categorization'!$A$32:$E$124, 5,0))), I99*0.5, I99*(1-VLOOKUP($A99, 'E1 Categorization'!$A$32:$E$124, 5,0)))</f>
        <v>0</v>
      </c>
      <c r="AH99" s="2140">
        <f>IF(ISERROR(J99*(1-VLOOKUP($A99, 'E1 Categorization'!$A$32:$E$124, 5,0))), J99*0.5, J99*(1-VLOOKUP($A99, 'E1 Categorization'!$A$32:$E$124, 5,0)))</f>
        <v>0</v>
      </c>
      <c r="AI99" s="2140">
        <f>IF(ISERROR(K99*(1-VLOOKUP($A99, 'E1 Categorization'!$A$32:$E$124, 5,0))), K99*0.5, K99*(1-VLOOKUP($A99, 'E1 Categorization'!$A$32:$E$124, 5,0)))</f>
        <v>0</v>
      </c>
      <c r="AJ99" s="2140">
        <f>IF(ISERROR(L99*(1-VLOOKUP($A99, 'E1 Categorization'!$A$32:$E$124, 5,0))), L99*0.5, L99*(1-VLOOKUP($A99, 'E1 Categorization'!$A$32:$E$124, 5,0)))</f>
        <v>0</v>
      </c>
      <c r="AK99" s="2140">
        <f>IF(ISERROR(M99*(1-VLOOKUP($A99, 'E1 Categorization'!$A$32:$E$124, 5,0))), M99*0.5, M99*(1-VLOOKUP($A99, 'E1 Categorization'!$A$32:$E$124, 5,0)))</f>
        <v>0</v>
      </c>
      <c r="AL99" s="2140">
        <f>IF(ISERROR(N99*(1-VLOOKUP($A99, 'E1 Categorization'!$A$32:$E$124, 5,0))), N99*0.5, N99*(1-VLOOKUP($A99, 'E1 Categorization'!$A$32:$E$124, 5,0)))</f>
        <v>0</v>
      </c>
      <c r="AM99" s="2140">
        <f>IF(ISERROR(O99*(1-VLOOKUP($A99, 'E1 Categorization'!$A$32:$E$124, 5,0))), O99*0.5, O99*(1-VLOOKUP($A99, 'E1 Categorization'!$A$32:$E$124, 5,0)))</f>
        <v>0</v>
      </c>
      <c r="AN99" s="2140">
        <f>IF(ISERROR(P99*(1-VLOOKUP($A99, 'E1 Categorization'!$A$32:$E$124, 5,0))), P99*0.5, P99*(1-VLOOKUP($A99, 'E1 Categorization'!$A$32:$E$124, 5,0)))</f>
        <v>0</v>
      </c>
      <c r="AO99" s="2140">
        <f>IF(ISERROR(Q99*(1-VLOOKUP($A99, 'E1 Categorization'!$A$32:$E$124, 5,0))), Q99*0.5, Q99*(1-VLOOKUP($A99, 'E1 Categorization'!$A$32:$E$124, 5,0)))</f>
        <v>0</v>
      </c>
      <c r="AP99" s="2140">
        <f>IF(ISERROR(R99*(1-VLOOKUP($A99, 'E1 Categorization'!$A$32:$E$124, 5,0))), R99*0.5, R99*(1-VLOOKUP($A99, 'E1 Categorization'!$A$32:$E$124, 5,0)))</f>
        <v>0</v>
      </c>
      <c r="AQ99" s="2140">
        <f>IF(ISERROR(S99*(1-VLOOKUP($A99, 'E1 Categorization'!$A$32:$E$124, 5,0))), S99*0.5, S99*(1-VLOOKUP($A99, 'E1 Categorization'!$A$32:$E$124, 5,0)))</f>
        <v>0</v>
      </c>
      <c r="AR99" s="2140">
        <f>IF(ISERROR(T99*(1-VLOOKUP($A99, 'E1 Categorization'!$A$32:$E$124, 5,0))), T99*0.5, T99*(1-VLOOKUP($A99, 'E1 Categorization'!$A$32:$E$124, 5,0)))</f>
        <v>0</v>
      </c>
      <c r="AS99" s="2140">
        <f>IF(ISERROR(U99*(1-VLOOKUP($A99, 'E1 Categorization'!$A$32:$E$124, 5,0))), U99*0.5, U99*(1-VLOOKUP($A99, 'E1 Categorization'!$A$32:$E$124, 5,0)))</f>
        <v>0</v>
      </c>
      <c r="AT99" s="2140">
        <f>IF(ISERROR(V99*(1-VLOOKUP($A99, 'E1 Categorization'!$A$32:$E$124, 5,0))), V99*0.5, V99*(1-VLOOKUP($A99, 'E1 Categorization'!$A$32:$E$124, 5,0)))</f>
        <v>0</v>
      </c>
      <c r="AU99" s="2140">
        <f>IF(ISERROR(W99*(1-VLOOKUP($A99, 'E1 Categorization'!$A$32:$E$124, 5,0))), W99*0.5, W99*(1-VLOOKUP($A99, 'E1 Categorization'!$A$32:$E$124, 5,0)))</f>
        <v>0</v>
      </c>
      <c r="AV99" s="2140">
        <f>IF(ISERROR(X99*(1-VLOOKUP($A99, 'E1 Categorization'!$A$32:$E$124, 5,0))), X99*0.5, X99*(1-VLOOKUP($A99, 'E1 Categorization'!$A$32:$E$124, 5,0)))</f>
        <v>0</v>
      </c>
      <c r="AW99" s="1889"/>
      <c r="AX99" s="1889"/>
      <c r="AY99" s="491">
        <f t="shared" si="33"/>
        <v>5155</v>
      </c>
      <c r="AZ99" s="492" t="str">
        <f t="shared" si="34"/>
        <v>Maintenance of Underground Services</v>
      </c>
      <c r="BA99" s="2140">
        <f>IF(ISERROR(E99*(VLOOKUP($A99, 'E1 Categorization'!$A$32:$E$124, 5,0))), E99*0.5, E99*(VLOOKUP($A99, 'E1 Categorization'!$A$32:$E$124, 5,0)))</f>
        <v>0</v>
      </c>
      <c r="BB99" s="2140">
        <f>IF(ISERROR(F99*(VLOOKUP($A99, 'E1 Categorization'!$A$32:$E$124, 5,0))), F99*0.5, F99*(VLOOKUP($A99, 'E1 Categorization'!$A$32:$E$124, 5,0)))</f>
        <v>0</v>
      </c>
      <c r="BC99" s="2140">
        <f>IF(ISERROR(G99*(VLOOKUP($A99, 'E1 Categorization'!$A$32:$E$124, 5,0))), G99*0.5, G99*(VLOOKUP($A99, 'E1 Categorization'!$A$32:$E$124, 5,0)))</f>
        <v>0</v>
      </c>
      <c r="BD99" s="2140">
        <f>IF(ISERROR(H99*(VLOOKUP($A99, 'E1 Categorization'!$A$32:$E$124, 5,0))), H99*0.5, H99*(VLOOKUP($A99, 'E1 Categorization'!$A$32:$E$124, 5,0)))</f>
        <v>0</v>
      </c>
      <c r="BE99" s="2140">
        <f>IF(ISERROR(I99*(VLOOKUP($A99, 'E1 Categorization'!$A$32:$E$124, 5,0))), I99*0.5, I99*(VLOOKUP($A99, 'E1 Categorization'!$A$32:$E$124, 5,0)))</f>
        <v>0</v>
      </c>
      <c r="BF99" s="2140">
        <f>IF(ISERROR(J99*(VLOOKUP($A99, 'E1 Categorization'!$A$32:$E$124, 5,0))), J99*0.5, J99*(VLOOKUP($A99, 'E1 Categorization'!$A$32:$E$124, 5,0)))</f>
        <v>0</v>
      </c>
      <c r="BG99" s="2140">
        <f>IF(ISERROR(K99*(VLOOKUP($A99, 'E1 Categorization'!$A$32:$E$124, 5,0))), K99*0.5, K99*(VLOOKUP($A99, 'E1 Categorization'!$A$32:$E$124, 5,0)))</f>
        <v>0</v>
      </c>
      <c r="BH99" s="2140">
        <f>IF(ISERROR(L99*(VLOOKUP($A99, 'E1 Categorization'!$A$32:$E$124, 5,0))), L99*0.5, L99*(VLOOKUP($A99, 'E1 Categorization'!$A$32:$E$124, 5,0)))</f>
        <v>0</v>
      </c>
      <c r="BI99" s="2140">
        <f>IF(ISERROR(M99*(VLOOKUP($A99, 'E1 Categorization'!$A$32:$E$124, 5,0))), M99*0.5, M99*(VLOOKUP($A99, 'E1 Categorization'!$A$32:$E$124, 5,0)))</f>
        <v>0</v>
      </c>
      <c r="BJ99" s="2140">
        <f>IF(ISERROR(N99*(VLOOKUP($A99, 'E1 Categorization'!$A$32:$E$124, 5,0))), N99*0.5, N99*(VLOOKUP($A99, 'E1 Categorization'!$A$32:$E$124, 5,0)))</f>
        <v>0</v>
      </c>
      <c r="BK99" s="2140">
        <f>IF(ISERROR(O99*(VLOOKUP($A99, 'E1 Categorization'!$A$32:$E$124, 5,0))), O99*0.5, O99*(VLOOKUP($A99, 'E1 Categorization'!$A$32:$E$124, 5,0)))</f>
        <v>0</v>
      </c>
      <c r="BL99" s="2140">
        <f>IF(ISERROR(P99*(VLOOKUP($A99, 'E1 Categorization'!$A$32:$E$124, 5,0))), P99*0.5, P99*(VLOOKUP($A99, 'E1 Categorization'!$A$32:$E$124, 5,0)))</f>
        <v>0</v>
      </c>
      <c r="BM99" s="2140">
        <f>IF(ISERROR(Q99*(VLOOKUP($A99, 'E1 Categorization'!$A$32:$E$124, 5,0))), Q99*0.5, Q99*(VLOOKUP($A99, 'E1 Categorization'!$A$32:$E$124, 5,0)))</f>
        <v>0</v>
      </c>
      <c r="BN99" s="2140">
        <f>IF(ISERROR(R99*(VLOOKUP($A99, 'E1 Categorization'!$A$32:$E$124, 5,0))), R99*0.5, R99*(VLOOKUP($A99, 'E1 Categorization'!$A$32:$E$124, 5,0)))</f>
        <v>0</v>
      </c>
      <c r="BO99" s="2140">
        <f>IF(ISERROR(S99*(VLOOKUP($A99, 'E1 Categorization'!$A$32:$E$124, 5,0))), S99*0.5, S99*(VLOOKUP($A99, 'E1 Categorization'!$A$32:$E$124, 5,0)))</f>
        <v>0</v>
      </c>
      <c r="BP99" s="2140">
        <f>IF(ISERROR(T99*(VLOOKUP($A99, 'E1 Categorization'!$A$32:$E$124, 5,0))), T99*0.5, T99*(VLOOKUP($A99, 'E1 Categorization'!$A$32:$E$124, 5,0)))</f>
        <v>0</v>
      </c>
      <c r="BQ99" s="2140">
        <f>IF(ISERROR(U99*(VLOOKUP($A99, 'E1 Categorization'!$A$32:$E$124, 5,0))), U99*0.5, U99*(VLOOKUP($A99, 'E1 Categorization'!$A$32:$E$124, 5,0)))</f>
        <v>0</v>
      </c>
      <c r="BR99" s="2140">
        <f>IF(ISERROR(V99*(VLOOKUP($A99, 'E1 Categorization'!$A$32:$E$124, 5,0))), V99*0.5, V99*(VLOOKUP($A99, 'E1 Categorization'!$A$32:$E$124, 5,0)))</f>
        <v>0</v>
      </c>
      <c r="BS99" s="2140">
        <f>IF(ISERROR(W99*(VLOOKUP($A99, 'E1 Categorization'!$A$32:$E$124, 5,0))), W99*0.5, W99*(VLOOKUP($A99, 'E1 Categorization'!$A$32:$E$124, 5,0)))</f>
        <v>0</v>
      </c>
      <c r="BT99" s="2140">
        <f>IF(ISERROR(X99*(VLOOKUP($A99, 'E1 Categorization'!$A$32:$E$124, 5,0))), X99*0.5, X99*(VLOOKUP($A99, 'E1 Categorization'!$A$32:$E$124, 5,0)))</f>
        <v>0</v>
      </c>
    </row>
    <row r="100" spans="1:72" s="561" customFormat="1" ht="25.5" customHeight="1" x14ac:dyDescent="0.2">
      <c r="A100" s="487">
        <f>'I3 TB Data'!A398:B398</f>
        <v>5160</v>
      </c>
      <c r="B100" s="488" t="str">
        <f>'I3 TB Data'!B398</f>
        <v>Maintenance of Line Transformers</v>
      </c>
      <c r="C100" s="489">
        <f>'I3 TB Data'!G398</f>
        <v>0</v>
      </c>
      <c r="D100" s="1857" t="str">
        <f t="shared" si="35"/>
        <v>Yes</v>
      </c>
      <c r="E100" s="1835"/>
      <c r="F100" s="1835"/>
      <c r="G100" s="1835"/>
      <c r="H100" s="1835"/>
      <c r="I100" s="1835"/>
      <c r="J100" s="1835"/>
      <c r="K100" s="1835"/>
      <c r="L100" s="1835"/>
      <c r="M100" s="1835"/>
      <c r="N100" s="1835"/>
      <c r="O100" s="1835"/>
      <c r="P100" s="1835"/>
      <c r="Q100" s="1835"/>
      <c r="R100" s="1835"/>
      <c r="S100" s="1835"/>
      <c r="T100" s="1835"/>
      <c r="U100" s="1835"/>
      <c r="V100" s="1835"/>
      <c r="W100" s="1835"/>
      <c r="X100" s="1835"/>
      <c r="AA100" s="491">
        <f t="shared" si="31"/>
        <v>5160</v>
      </c>
      <c r="AB100" s="492" t="str">
        <f t="shared" si="32"/>
        <v>Maintenance of Line Transformers</v>
      </c>
      <c r="AC100" s="2140">
        <f>IF(ISERROR(E100*(1-VLOOKUP($A100, 'E1 Categorization'!$A$32:$E$124, 5,0))), E100*0.5, E100*(1-VLOOKUP($A100, 'E1 Categorization'!$A$32:$E$124, 5,0)))</f>
        <v>0</v>
      </c>
      <c r="AD100" s="2140">
        <f>IF(ISERROR(F100*(1-VLOOKUP($A100, 'E1 Categorization'!$A$32:$E$124, 5,0))), F100*0.5, F100*(1-VLOOKUP($A100, 'E1 Categorization'!$A$32:$E$124, 5,0)))</f>
        <v>0</v>
      </c>
      <c r="AE100" s="2140">
        <f>IF(ISERROR(G100*(1-VLOOKUP($A100, 'E1 Categorization'!$A$32:$E$124, 5,0))), G100*0.5, G100*(1-VLOOKUP($A100, 'E1 Categorization'!$A$32:$E$124, 5,0)))</f>
        <v>0</v>
      </c>
      <c r="AF100" s="2140">
        <f>IF(ISERROR(H100*(1-VLOOKUP($A100, 'E1 Categorization'!$A$32:$E$124, 5,0))), H100*0.5, H100*(1-VLOOKUP($A100, 'E1 Categorization'!$A$32:$E$124, 5,0)))</f>
        <v>0</v>
      </c>
      <c r="AG100" s="2140">
        <f>IF(ISERROR(I100*(1-VLOOKUP($A100, 'E1 Categorization'!$A$32:$E$124, 5,0))), I100*0.5, I100*(1-VLOOKUP($A100, 'E1 Categorization'!$A$32:$E$124, 5,0)))</f>
        <v>0</v>
      </c>
      <c r="AH100" s="2140">
        <f>IF(ISERROR(J100*(1-VLOOKUP($A100, 'E1 Categorization'!$A$32:$E$124, 5,0))), J100*0.5, J100*(1-VLOOKUP($A100, 'E1 Categorization'!$A$32:$E$124, 5,0)))</f>
        <v>0</v>
      </c>
      <c r="AI100" s="2140">
        <f>IF(ISERROR(K100*(1-VLOOKUP($A100, 'E1 Categorization'!$A$32:$E$124, 5,0))), K100*0.5, K100*(1-VLOOKUP($A100, 'E1 Categorization'!$A$32:$E$124, 5,0)))</f>
        <v>0</v>
      </c>
      <c r="AJ100" s="2140">
        <f>IF(ISERROR(L100*(1-VLOOKUP($A100, 'E1 Categorization'!$A$32:$E$124, 5,0))), L100*0.5, L100*(1-VLOOKUP($A100, 'E1 Categorization'!$A$32:$E$124, 5,0)))</f>
        <v>0</v>
      </c>
      <c r="AK100" s="2140">
        <f>IF(ISERROR(M100*(1-VLOOKUP($A100, 'E1 Categorization'!$A$32:$E$124, 5,0))), M100*0.5, M100*(1-VLOOKUP($A100, 'E1 Categorization'!$A$32:$E$124, 5,0)))</f>
        <v>0</v>
      </c>
      <c r="AL100" s="2140">
        <f>IF(ISERROR(N100*(1-VLOOKUP($A100, 'E1 Categorization'!$A$32:$E$124, 5,0))), N100*0.5, N100*(1-VLOOKUP($A100, 'E1 Categorization'!$A$32:$E$124, 5,0)))</f>
        <v>0</v>
      </c>
      <c r="AM100" s="2140">
        <f>IF(ISERROR(O100*(1-VLOOKUP($A100, 'E1 Categorization'!$A$32:$E$124, 5,0))), O100*0.5, O100*(1-VLOOKUP($A100, 'E1 Categorization'!$A$32:$E$124, 5,0)))</f>
        <v>0</v>
      </c>
      <c r="AN100" s="2140">
        <f>IF(ISERROR(P100*(1-VLOOKUP($A100, 'E1 Categorization'!$A$32:$E$124, 5,0))), P100*0.5, P100*(1-VLOOKUP($A100, 'E1 Categorization'!$A$32:$E$124, 5,0)))</f>
        <v>0</v>
      </c>
      <c r="AO100" s="2140">
        <f>IF(ISERROR(Q100*(1-VLOOKUP($A100, 'E1 Categorization'!$A$32:$E$124, 5,0))), Q100*0.5, Q100*(1-VLOOKUP($A100, 'E1 Categorization'!$A$32:$E$124, 5,0)))</f>
        <v>0</v>
      </c>
      <c r="AP100" s="2140">
        <f>IF(ISERROR(R100*(1-VLOOKUP($A100, 'E1 Categorization'!$A$32:$E$124, 5,0))), R100*0.5, R100*(1-VLOOKUP($A100, 'E1 Categorization'!$A$32:$E$124, 5,0)))</f>
        <v>0</v>
      </c>
      <c r="AQ100" s="2140">
        <f>IF(ISERROR(S100*(1-VLOOKUP($A100, 'E1 Categorization'!$A$32:$E$124, 5,0))), S100*0.5, S100*(1-VLOOKUP($A100, 'E1 Categorization'!$A$32:$E$124, 5,0)))</f>
        <v>0</v>
      </c>
      <c r="AR100" s="2140">
        <f>IF(ISERROR(T100*(1-VLOOKUP($A100, 'E1 Categorization'!$A$32:$E$124, 5,0))), T100*0.5, T100*(1-VLOOKUP($A100, 'E1 Categorization'!$A$32:$E$124, 5,0)))</f>
        <v>0</v>
      </c>
      <c r="AS100" s="2140">
        <f>IF(ISERROR(U100*(1-VLOOKUP($A100, 'E1 Categorization'!$A$32:$E$124, 5,0))), U100*0.5, U100*(1-VLOOKUP($A100, 'E1 Categorization'!$A$32:$E$124, 5,0)))</f>
        <v>0</v>
      </c>
      <c r="AT100" s="2140">
        <f>IF(ISERROR(V100*(1-VLOOKUP($A100, 'E1 Categorization'!$A$32:$E$124, 5,0))), V100*0.5, V100*(1-VLOOKUP($A100, 'E1 Categorization'!$A$32:$E$124, 5,0)))</f>
        <v>0</v>
      </c>
      <c r="AU100" s="2140">
        <f>IF(ISERROR(W100*(1-VLOOKUP($A100, 'E1 Categorization'!$A$32:$E$124, 5,0))), W100*0.5, W100*(1-VLOOKUP($A100, 'E1 Categorization'!$A$32:$E$124, 5,0)))</f>
        <v>0</v>
      </c>
      <c r="AV100" s="2140">
        <f>IF(ISERROR(X100*(1-VLOOKUP($A100, 'E1 Categorization'!$A$32:$E$124, 5,0))), X100*0.5, X100*(1-VLOOKUP($A100, 'E1 Categorization'!$A$32:$E$124, 5,0)))</f>
        <v>0</v>
      </c>
      <c r="AW100" s="1889"/>
      <c r="AX100" s="1889"/>
      <c r="AY100" s="491">
        <f t="shared" si="33"/>
        <v>5160</v>
      </c>
      <c r="AZ100" s="492" t="str">
        <f t="shared" si="34"/>
        <v>Maintenance of Line Transformers</v>
      </c>
      <c r="BA100" s="2140">
        <f>IF(ISERROR(E100*(VLOOKUP($A100, 'E1 Categorization'!$A$32:$E$124, 5,0))), E100*0.5, E100*(VLOOKUP($A100, 'E1 Categorization'!$A$32:$E$124, 5,0)))</f>
        <v>0</v>
      </c>
      <c r="BB100" s="2140">
        <f>IF(ISERROR(F100*(VLOOKUP($A100, 'E1 Categorization'!$A$32:$E$124, 5,0))), F100*0.5, F100*(VLOOKUP($A100, 'E1 Categorization'!$A$32:$E$124, 5,0)))</f>
        <v>0</v>
      </c>
      <c r="BC100" s="2140">
        <f>IF(ISERROR(G100*(VLOOKUP($A100, 'E1 Categorization'!$A$32:$E$124, 5,0))), G100*0.5, G100*(VLOOKUP($A100, 'E1 Categorization'!$A$32:$E$124, 5,0)))</f>
        <v>0</v>
      </c>
      <c r="BD100" s="2140">
        <f>IF(ISERROR(H100*(VLOOKUP($A100, 'E1 Categorization'!$A$32:$E$124, 5,0))), H100*0.5, H100*(VLOOKUP($A100, 'E1 Categorization'!$A$32:$E$124, 5,0)))</f>
        <v>0</v>
      </c>
      <c r="BE100" s="2140">
        <f>IF(ISERROR(I100*(VLOOKUP($A100, 'E1 Categorization'!$A$32:$E$124, 5,0))), I100*0.5, I100*(VLOOKUP($A100, 'E1 Categorization'!$A$32:$E$124, 5,0)))</f>
        <v>0</v>
      </c>
      <c r="BF100" s="2140">
        <f>IF(ISERROR(J100*(VLOOKUP($A100, 'E1 Categorization'!$A$32:$E$124, 5,0))), J100*0.5, J100*(VLOOKUP($A100, 'E1 Categorization'!$A$32:$E$124, 5,0)))</f>
        <v>0</v>
      </c>
      <c r="BG100" s="2140">
        <f>IF(ISERROR(K100*(VLOOKUP($A100, 'E1 Categorization'!$A$32:$E$124, 5,0))), K100*0.5, K100*(VLOOKUP($A100, 'E1 Categorization'!$A$32:$E$124, 5,0)))</f>
        <v>0</v>
      </c>
      <c r="BH100" s="2140">
        <f>IF(ISERROR(L100*(VLOOKUP($A100, 'E1 Categorization'!$A$32:$E$124, 5,0))), L100*0.5, L100*(VLOOKUP($A100, 'E1 Categorization'!$A$32:$E$124, 5,0)))</f>
        <v>0</v>
      </c>
      <c r="BI100" s="2140">
        <f>IF(ISERROR(M100*(VLOOKUP($A100, 'E1 Categorization'!$A$32:$E$124, 5,0))), M100*0.5, M100*(VLOOKUP($A100, 'E1 Categorization'!$A$32:$E$124, 5,0)))</f>
        <v>0</v>
      </c>
      <c r="BJ100" s="2140">
        <f>IF(ISERROR(N100*(VLOOKUP($A100, 'E1 Categorization'!$A$32:$E$124, 5,0))), N100*0.5, N100*(VLOOKUP($A100, 'E1 Categorization'!$A$32:$E$124, 5,0)))</f>
        <v>0</v>
      </c>
      <c r="BK100" s="2140">
        <f>IF(ISERROR(O100*(VLOOKUP($A100, 'E1 Categorization'!$A$32:$E$124, 5,0))), O100*0.5, O100*(VLOOKUP($A100, 'E1 Categorization'!$A$32:$E$124, 5,0)))</f>
        <v>0</v>
      </c>
      <c r="BL100" s="2140">
        <f>IF(ISERROR(P100*(VLOOKUP($A100, 'E1 Categorization'!$A$32:$E$124, 5,0))), P100*0.5, P100*(VLOOKUP($A100, 'E1 Categorization'!$A$32:$E$124, 5,0)))</f>
        <v>0</v>
      </c>
      <c r="BM100" s="2140">
        <f>IF(ISERROR(Q100*(VLOOKUP($A100, 'E1 Categorization'!$A$32:$E$124, 5,0))), Q100*0.5, Q100*(VLOOKUP($A100, 'E1 Categorization'!$A$32:$E$124, 5,0)))</f>
        <v>0</v>
      </c>
      <c r="BN100" s="2140">
        <f>IF(ISERROR(R100*(VLOOKUP($A100, 'E1 Categorization'!$A$32:$E$124, 5,0))), R100*0.5, R100*(VLOOKUP($A100, 'E1 Categorization'!$A$32:$E$124, 5,0)))</f>
        <v>0</v>
      </c>
      <c r="BO100" s="2140">
        <f>IF(ISERROR(S100*(VLOOKUP($A100, 'E1 Categorization'!$A$32:$E$124, 5,0))), S100*0.5, S100*(VLOOKUP($A100, 'E1 Categorization'!$A$32:$E$124, 5,0)))</f>
        <v>0</v>
      </c>
      <c r="BP100" s="2140">
        <f>IF(ISERROR(T100*(VLOOKUP($A100, 'E1 Categorization'!$A$32:$E$124, 5,0))), T100*0.5, T100*(VLOOKUP($A100, 'E1 Categorization'!$A$32:$E$124, 5,0)))</f>
        <v>0</v>
      </c>
      <c r="BQ100" s="2140">
        <f>IF(ISERROR(U100*(VLOOKUP($A100, 'E1 Categorization'!$A$32:$E$124, 5,0))), U100*0.5, U100*(VLOOKUP($A100, 'E1 Categorization'!$A$32:$E$124, 5,0)))</f>
        <v>0</v>
      </c>
      <c r="BR100" s="2140">
        <f>IF(ISERROR(V100*(VLOOKUP($A100, 'E1 Categorization'!$A$32:$E$124, 5,0))), V100*0.5, V100*(VLOOKUP($A100, 'E1 Categorization'!$A$32:$E$124, 5,0)))</f>
        <v>0</v>
      </c>
      <c r="BS100" s="2140">
        <f>IF(ISERROR(W100*(VLOOKUP($A100, 'E1 Categorization'!$A$32:$E$124, 5,0))), W100*0.5, W100*(VLOOKUP($A100, 'E1 Categorization'!$A$32:$E$124, 5,0)))</f>
        <v>0</v>
      </c>
      <c r="BT100" s="2140">
        <f>IF(ISERROR(X100*(VLOOKUP($A100, 'E1 Categorization'!$A$32:$E$124, 5,0))), X100*0.5, X100*(VLOOKUP($A100, 'E1 Categorization'!$A$32:$E$124, 5,0)))</f>
        <v>0</v>
      </c>
    </row>
    <row r="101" spans="1:72" s="561" customFormat="1" ht="25.5" customHeight="1" x14ac:dyDescent="0.2">
      <c r="A101" s="487">
        <f>'I3 TB Data'!A402:B402</f>
        <v>5175</v>
      </c>
      <c r="B101" s="488" t="str">
        <f>'I3 TB Data'!B402</f>
        <v>Maintenance of Meters</v>
      </c>
      <c r="C101" s="489">
        <f>'I3 TB Data'!G402</f>
        <v>0</v>
      </c>
      <c r="D101" s="1857" t="str">
        <f t="shared" si="35"/>
        <v>Yes</v>
      </c>
      <c r="E101" s="1835"/>
      <c r="F101" s="1835"/>
      <c r="G101" s="1835"/>
      <c r="H101" s="1835"/>
      <c r="I101" s="1835"/>
      <c r="J101" s="1835"/>
      <c r="K101" s="1835"/>
      <c r="L101" s="1835"/>
      <c r="M101" s="1835"/>
      <c r="N101" s="1835"/>
      <c r="O101" s="1835"/>
      <c r="P101" s="1835"/>
      <c r="Q101" s="1835"/>
      <c r="R101" s="1835"/>
      <c r="S101" s="1835"/>
      <c r="T101" s="1835"/>
      <c r="U101" s="1835"/>
      <c r="V101" s="1835"/>
      <c r="W101" s="1835"/>
      <c r="X101" s="1835"/>
      <c r="AA101" s="491">
        <f t="shared" si="31"/>
        <v>5175</v>
      </c>
      <c r="AB101" s="492" t="str">
        <f t="shared" si="32"/>
        <v>Maintenance of Meters</v>
      </c>
      <c r="AC101" s="2140">
        <f>IF(ISERROR(E101*(1-VLOOKUP($A101, 'E1 Categorization'!$A$32:$E$124, 5,0))), E101*0.5, E101*(1-VLOOKUP($A101, 'E1 Categorization'!$A$32:$E$124, 5,0)))</f>
        <v>0</v>
      </c>
      <c r="AD101" s="2140">
        <f>IF(ISERROR(F101*(1-VLOOKUP($A101, 'E1 Categorization'!$A$32:$E$124, 5,0))), F101*0.5, F101*(1-VLOOKUP($A101, 'E1 Categorization'!$A$32:$E$124, 5,0)))</f>
        <v>0</v>
      </c>
      <c r="AE101" s="2140">
        <f>IF(ISERROR(G101*(1-VLOOKUP($A101, 'E1 Categorization'!$A$32:$E$124, 5,0))), G101*0.5, G101*(1-VLOOKUP($A101, 'E1 Categorization'!$A$32:$E$124, 5,0)))</f>
        <v>0</v>
      </c>
      <c r="AF101" s="2140">
        <f>IF(ISERROR(H101*(1-VLOOKUP($A101, 'E1 Categorization'!$A$32:$E$124, 5,0))), H101*0.5, H101*(1-VLOOKUP($A101, 'E1 Categorization'!$A$32:$E$124, 5,0)))</f>
        <v>0</v>
      </c>
      <c r="AG101" s="2140">
        <f>IF(ISERROR(I101*(1-VLOOKUP($A101, 'E1 Categorization'!$A$32:$E$124, 5,0))), I101*0.5, I101*(1-VLOOKUP($A101, 'E1 Categorization'!$A$32:$E$124, 5,0)))</f>
        <v>0</v>
      </c>
      <c r="AH101" s="2140">
        <f>IF(ISERROR(J101*(1-VLOOKUP($A101, 'E1 Categorization'!$A$32:$E$124, 5,0))), J101*0.5, J101*(1-VLOOKUP($A101, 'E1 Categorization'!$A$32:$E$124, 5,0)))</f>
        <v>0</v>
      </c>
      <c r="AI101" s="2140">
        <f>IF(ISERROR(K101*(1-VLOOKUP($A101, 'E1 Categorization'!$A$32:$E$124, 5,0))), K101*0.5, K101*(1-VLOOKUP($A101, 'E1 Categorization'!$A$32:$E$124, 5,0)))</f>
        <v>0</v>
      </c>
      <c r="AJ101" s="2140">
        <f>IF(ISERROR(L101*(1-VLOOKUP($A101, 'E1 Categorization'!$A$32:$E$124, 5,0))), L101*0.5, L101*(1-VLOOKUP($A101, 'E1 Categorization'!$A$32:$E$124, 5,0)))</f>
        <v>0</v>
      </c>
      <c r="AK101" s="2140">
        <f>IF(ISERROR(M101*(1-VLOOKUP($A101, 'E1 Categorization'!$A$32:$E$124, 5,0))), M101*0.5, M101*(1-VLOOKUP($A101, 'E1 Categorization'!$A$32:$E$124, 5,0)))</f>
        <v>0</v>
      </c>
      <c r="AL101" s="2140">
        <f>IF(ISERROR(N101*(1-VLOOKUP($A101, 'E1 Categorization'!$A$32:$E$124, 5,0))), N101*0.5, N101*(1-VLOOKUP($A101, 'E1 Categorization'!$A$32:$E$124, 5,0)))</f>
        <v>0</v>
      </c>
      <c r="AM101" s="2140">
        <f>IF(ISERROR(O101*(1-VLOOKUP($A101, 'E1 Categorization'!$A$32:$E$124, 5,0))), O101*0.5, O101*(1-VLOOKUP($A101, 'E1 Categorization'!$A$32:$E$124, 5,0)))</f>
        <v>0</v>
      </c>
      <c r="AN101" s="2140">
        <f>IF(ISERROR(P101*(1-VLOOKUP($A101, 'E1 Categorization'!$A$32:$E$124, 5,0))), P101*0.5, P101*(1-VLOOKUP($A101, 'E1 Categorization'!$A$32:$E$124, 5,0)))</f>
        <v>0</v>
      </c>
      <c r="AO101" s="2140">
        <f>IF(ISERROR(Q101*(1-VLOOKUP($A101, 'E1 Categorization'!$A$32:$E$124, 5,0))), Q101*0.5, Q101*(1-VLOOKUP($A101, 'E1 Categorization'!$A$32:$E$124, 5,0)))</f>
        <v>0</v>
      </c>
      <c r="AP101" s="2140">
        <f>IF(ISERROR(R101*(1-VLOOKUP($A101, 'E1 Categorization'!$A$32:$E$124, 5,0))), R101*0.5, R101*(1-VLOOKUP($A101, 'E1 Categorization'!$A$32:$E$124, 5,0)))</f>
        <v>0</v>
      </c>
      <c r="AQ101" s="2140">
        <f>IF(ISERROR(S101*(1-VLOOKUP($A101, 'E1 Categorization'!$A$32:$E$124, 5,0))), S101*0.5, S101*(1-VLOOKUP($A101, 'E1 Categorization'!$A$32:$E$124, 5,0)))</f>
        <v>0</v>
      </c>
      <c r="AR101" s="2140">
        <f>IF(ISERROR(T101*(1-VLOOKUP($A101, 'E1 Categorization'!$A$32:$E$124, 5,0))), T101*0.5, T101*(1-VLOOKUP($A101, 'E1 Categorization'!$A$32:$E$124, 5,0)))</f>
        <v>0</v>
      </c>
      <c r="AS101" s="2140">
        <f>IF(ISERROR(U101*(1-VLOOKUP($A101, 'E1 Categorization'!$A$32:$E$124, 5,0))), U101*0.5, U101*(1-VLOOKUP($A101, 'E1 Categorization'!$A$32:$E$124, 5,0)))</f>
        <v>0</v>
      </c>
      <c r="AT101" s="2140">
        <f>IF(ISERROR(V101*(1-VLOOKUP($A101, 'E1 Categorization'!$A$32:$E$124, 5,0))), V101*0.5, V101*(1-VLOOKUP($A101, 'E1 Categorization'!$A$32:$E$124, 5,0)))</f>
        <v>0</v>
      </c>
      <c r="AU101" s="2140">
        <f>IF(ISERROR(W101*(1-VLOOKUP($A101, 'E1 Categorization'!$A$32:$E$124, 5,0))), W101*0.5, W101*(1-VLOOKUP($A101, 'E1 Categorization'!$A$32:$E$124, 5,0)))</f>
        <v>0</v>
      </c>
      <c r="AV101" s="2140">
        <f>IF(ISERROR(X101*(1-VLOOKUP($A101, 'E1 Categorization'!$A$32:$E$124, 5,0))), X101*0.5, X101*(1-VLOOKUP($A101, 'E1 Categorization'!$A$32:$E$124, 5,0)))</f>
        <v>0</v>
      </c>
      <c r="AW101" s="1889"/>
      <c r="AX101" s="1889"/>
      <c r="AY101" s="491">
        <f t="shared" si="33"/>
        <v>5175</v>
      </c>
      <c r="AZ101" s="492" t="str">
        <f t="shared" si="34"/>
        <v>Maintenance of Meters</v>
      </c>
      <c r="BA101" s="2140">
        <f>IF(ISERROR(E101*(VLOOKUP($A101, 'E1 Categorization'!$A$32:$E$124, 5,0))), E101*0.5, E101*(VLOOKUP($A101, 'E1 Categorization'!$A$32:$E$124, 5,0)))</f>
        <v>0</v>
      </c>
      <c r="BB101" s="2140">
        <f>IF(ISERROR(F101*(VLOOKUP($A101, 'E1 Categorization'!$A$32:$E$124, 5,0))), F101*0.5, F101*(VLOOKUP($A101, 'E1 Categorization'!$A$32:$E$124, 5,0)))</f>
        <v>0</v>
      </c>
      <c r="BC101" s="2140">
        <f>IF(ISERROR(G101*(VLOOKUP($A101, 'E1 Categorization'!$A$32:$E$124, 5,0))), G101*0.5, G101*(VLOOKUP($A101, 'E1 Categorization'!$A$32:$E$124, 5,0)))</f>
        <v>0</v>
      </c>
      <c r="BD101" s="2140">
        <f>IF(ISERROR(H101*(VLOOKUP($A101, 'E1 Categorization'!$A$32:$E$124, 5,0))), H101*0.5, H101*(VLOOKUP($A101, 'E1 Categorization'!$A$32:$E$124, 5,0)))</f>
        <v>0</v>
      </c>
      <c r="BE101" s="2140">
        <f>IF(ISERROR(I101*(VLOOKUP($A101, 'E1 Categorization'!$A$32:$E$124, 5,0))), I101*0.5, I101*(VLOOKUP($A101, 'E1 Categorization'!$A$32:$E$124, 5,0)))</f>
        <v>0</v>
      </c>
      <c r="BF101" s="2140">
        <f>IF(ISERROR(J101*(VLOOKUP($A101, 'E1 Categorization'!$A$32:$E$124, 5,0))), J101*0.5, J101*(VLOOKUP($A101, 'E1 Categorization'!$A$32:$E$124, 5,0)))</f>
        <v>0</v>
      </c>
      <c r="BG101" s="2140">
        <f>IF(ISERROR(K101*(VLOOKUP($A101, 'E1 Categorization'!$A$32:$E$124, 5,0))), K101*0.5, K101*(VLOOKUP($A101, 'E1 Categorization'!$A$32:$E$124, 5,0)))</f>
        <v>0</v>
      </c>
      <c r="BH101" s="2140">
        <f>IF(ISERROR(L101*(VLOOKUP($A101, 'E1 Categorization'!$A$32:$E$124, 5,0))), L101*0.5, L101*(VLOOKUP($A101, 'E1 Categorization'!$A$32:$E$124, 5,0)))</f>
        <v>0</v>
      </c>
      <c r="BI101" s="2140">
        <f>IF(ISERROR(M101*(VLOOKUP($A101, 'E1 Categorization'!$A$32:$E$124, 5,0))), M101*0.5, M101*(VLOOKUP($A101, 'E1 Categorization'!$A$32:$E$124, 5,0)))</f>
        <v>0</v>
      </c>
      <c r="BJ101" s="2140">
        <f>IF(ISERROR(N101*(VLOOKUP($A101, 'E1 Categorization'!$A$32:$E$124, 5,0))), N101*0.5, N101*(VLOOKUP($A101, 'E1 Categorization'!$A$32:$E$124, 5,0)))</f>
        <v>0</v>
      </c>
      <c r="BK101" s="2140">
        <f>IF(ISERROR(O101*(VLOOKUP($A101, 'E1 Categorization'!$A$32:$E$124, 5,0))), O101*0.5, O101*(VLOOKUP($A101, 'E1 Categorization'!$A$32:$E$124, 5,0)))</f>
        <v>0</v>
      </c>
      <c r="BL101" s="2140">
        <f>IF(ISERROR(P101*(VLOOKUP($A101, 'E1 Categorization'!$A$32:$E$124, 5,0))), P101*0.5, P101*(VLOOKUP($A101, 'E1 Categorization'!$A$32:$E$124, 5,0)))</f>
        <v>0</v>
      </c>
      <c r="BM101" s="2140">
        <f>IF(ISERROR(Q101*(VLOOKUP($A101, 'E1 Categorization'!$A$32:$E$124, 5,0))), Q101*0.5, Q101*(VLOOKUP($A101, 'E1 Categorization'!$A$32:$E$124, 5,0)))</f>
        <v>0</v>
      </c>
      <c r="BN101" s="2140">
        <f>IF(ISERROR(R101*(VLOOKUP($A101, 'E1 Categorization'!$A$32:$E$124, 5,0))), R101*0.5, R101*(VLOOKUP($A101, 'E1 Categorization'!$A$32:$E$124, 5,0)))</f>
        <v>0</v>
      </c>
      <c r="BO101" s="2140">
        <f>IF(ISERROR(S101*(VLOOKUP($A101, 'E1 Categorization'!$A$32:$E$124, 5,0))), S101*0.5, S101*(VLOOKUP($A101, 'E1 Categorization'!$A$32:$E$124, 5,0)))</f>
        <v>0</v>
      </c>
      <c r="BP101" s="2140">
        <f>IF(ISERROR(T101*(VLOOKUP($A101, 'E1 Categorization'!$A$32:$E$124, 5,0))), T101*0.5, T101*(VLOOKUP($A101, 'E1 Categorization'!$A$32:$E$124, 5,0)))</f>
        <v>0</v>
      </c>
      <c r="BQ101" s="2140">
        <f>IF(ISERROR(U101*(VLOOKUP($A101, 'E1 Categorization'!$A$32:$E$124, 5,0))), U101*0.5, U101*(VLOOKUP($A101, 'E1 Categorization'!$A$32:$E$124, 5,0)))</f>
        <v>0</v>
      </c>
      <c r="BR101" s="2140">
        <f>IF(ISERROR(V101*(VLOOKUP($A101, 'E1 Categorization'!$A$32:$E$124, 5,0))), V101*0.5, V101*(VLOOKUP($A101, 'E1 Categorization'!$A$32:$E$124, 5,0)))</f>
        <v>0</v>
      </c>
      <c r="BS101" s="2140">
        <f>IF(ISERROR(W101*(VLOOKUP($A101, 'E1 Categorization'!$A$32:$E$124, 5,0))), W101*0.5, W101*(VLOOKUP($A101, 'E1 Categorization'!$A$32:$E$124, 5,0)))</f>
        <v>0</v>
      </c>
      <c r="BT101" s="2140">
        <f>IF(ISERROR(X101*(VLOOKUP($A101, 'E1 Categorization'!$A$32:$E$124, 5,0))), X101*0.5, X101*(VLOOKUP($A101, 'E1 Categorization'!$A$32:$E$124, 5,0)))</f>
        <v>0</v>
      </c>
    </row>
    <row r="102" spans="1:72" s="561" customFormat="1" ht="25.5" customHeight="1" x14ac:dyDescent="0.2">
      <c r="A102" s="487">
        <f>'I3 TB Data'!A412:B412</f>
        <v>5305</v>
      </c>
      <c r="B102" s="488" t="str">
        <f>'I3 TB Data'!B412</f>
        <v>Supervision</v>
      </c>
      <c r="C102" s="489">
        <f>'I3 TB Data'!G412</f>
        <v>0</v>
      </c>
      <c r="D102" s="1857" t="str">
        <f t="shared" si="35"/>
        <v>Yes</v>
      </c>
      <c r="E102" s="1835"/>
      <c r="F102" s="1835"/>
      <c r="G102" s="1835"/>
      <c r="H102" s="1835"/>
      <c r="I102" s="1835"/>
      <c r="J102" s="1835"/>
      <c r="K102" s="1835"/>
      <c r="L102" s="1835"/>
      <c r="M102" s="1835"/>
      <c r="N102" s="1835"/>
      <c r="O102" s="1835"/>
      <c r="P102" s="1835"/>
      <c r="Q102" s="1835"/>
      <c r="R102" s="1835"/>
      <c r="S102" s="1835"/>
      <c r="T102" s="1835"/>
      <c r="U102" s="1835"/>
      <c r="V102" s="1835"/>
      <c r="W102" s="1835"/>
      <c r="X102" s="1835"/>
      <c r="AA102" s="491">
        <f t="shared" si="31"/>
        <v>5305</v>
      </c>
      <c r="AB102" s="492" t="str">
        <f t="shared" si="32"/>
        <v>Supervision</v>
      </c>
      <c r="AC102" s="2140">
        <f>IF(ISERROR(E102*(1-VLOOKUP($A102, 'E1 Categorization'!$A$32:$E$124, 5,0))), E102*0.5, E102*(1-VLOOKUP($A102, 'E1 Categorization'!$A$32:$E$124, 5,0)))</f>
        <v>0</v>
      </c>
      <c r="AD102" s="2140">
        <f>IF(ISERROR(F102*(1-VLOOKUP($A102, 'E1 Categorization'!$A$32:$E$124, 5,0))), F102*0.5, F102*(1-VLOOKUP($A102, 'E1 Categorization'!$A$32:$E$124, 5,0)))</f>
        <v>0</v>
      </c>
      <c r="AE102" s="2140">
        <f>IF(ISERROR(G102*(1-VLOOKUP($A102, 'E1 Categorization'!$A$32:$E$124, 5,0))), G102*0.5, G102*(1-VLOOKUP($A102, 'E1 Categorization'!$A$32:$E$124, 5,0)))</f>
        <v>0</v>
      </c>
      <c r="AF102" s="2140">
        <f>IF(ISERROR(H102*(1-VLOOKUP($A102, 'E1 Categorization'!$A$32:$E$124, 5,0))), H102*0.5, H102*(1-VLOOKUP($A102, 'E1 Categorization'!$A$32:$E$124, 5,0)))</f>
        <v>0</v>
      </c>
      <c r="AG102" s="2140">
        <f>IF(ISERROR(I102*(1-VLOOKUP($A102, 'E1 Categorization'!$A$32:$E$124, 5,0))), I102*0.5, I102*(1-VLOOKUP($A102, 'E1 Categorization'!$A$32:$E$124, 5,0)))</f>
        <v>0</v>
      </c>
      <c r="AH102" s="2140">
        <f>IF(ISERROR(J102*(1-VLOOKUP($A102, 'E1 Categorization'!$A$32:$E$124, 5,0))), J102*0.5, J102*(1-VLOOKUP($A102, 'E1 Categorization'!$A$32:$E$124, 5,0)))</f>
        <v>0</v>
      </c>
      <c r="AI102" s="2140">
        <f>IF(ISERROR(K102*(1-VLOOKUP($A102, 'E1 Categorization'!$A$32:$E$124, 5,0))), K102*0.5, K102*(1-VLOOKUP($A102, 'E1 Categorization'!$A$32:$E$124, 5,0)))</f>
        <v>0</v>
      </c>
      <c r="AJ102" s="2140">
        <f>IF(ISERROR(L102*(1-VLOOKUP($A102, 'E1 Categorization'!$A$32:$E$124, 5,0))), L102*0.5, L102*(1-VLOOKUP($A102, 'E1 Categorization'!$A$32:$E$124, 5,0)))</f>
        <v>0</v>
      </c>
      <c r="AK102" s="2140">
        <f>IF(ISERROR(M102*(1-VLOOKUP($A102, 'E1 Categorization'!$A$32:$E$124, 5,0))), M102*0.5, M102*(1-VLOOKUP($A102, 'E1 Categorization'!$A$32:$E$124, 5,0)))</f>
        <v>0</v>
      </c>
      <c r="AL102" s="2140">
        <f>IF(ISERROR(N102*(1-VLOOKUP($A102, 'E1 Categorization'!$A$32:$E$124, 5,0))), N102*0.5, N102*(1-VLOOKUP($A102, 'E1 Categorization'!$A$32:$E$124, 5,0)))</f>
        <v>0</v>
      </c>
      <c r="AM102" s="2140">
        <f>IF(ISERROR(O102*(1-VLOOKUP($A102, 'E1 Categorization'!$A$32:$E$124, 5,0))), O102*0.5, O102*(1-VLOOKUP($A102, 'E1 Categorization'!$A$32:$E$124, 5,0)))</f>
        <v>0</v>
      </c>
      <c r="AN102" s="2140">
        <f>IF(ISERROR(P102*(1-VLOOKUP($A102, 'E1 Categorization'!$A$32:$E$124, 5,0))), P102*0.5, P102*(1-VLOOKUP($A102, 'E1 Categorization'!$A$32:$E$124, 5,0)))</f>
        <v>0</v>
      </c>
      <c r="AO102" s="2140">
        <f>IF(ISERROR(Q102*(1-VLOOKUP($A102, 'E1 Categorization'!$A$32:$E$124, 5,0))), Q102*0.5, Q102*(1-VLOOKUP($A102, 'E1 Categorization'!$A$32:$E$124, 5,0)))</f>
        <v>0</v>
      </c>
      <c r="AP102" s="2140">
        <f>IF(ISERROR(R102*(1-VLOOKUP($A102, 'E1 Categorization'!$A$32:$E$124, 5,0))), R102*0.5, R102*(1-VLOOKUP($A102, 'E1 Categorization'!$A$32:$E$124, 5,0)))</f>
        <v>0</v>
      </c>
      <c r="AQ102" s="2140">
        <f>IF(ISERROR(S102*(1-VLOOKUP($A102, 'E1 Categorization'!$A$32:$E$124, 5,0))), S102*0.5, S102*(1-VLOOKUP($A102, 'E1 Categorization'!$A$32:$E$124, 5,0)))</f>
        <v>0</v>
      </c>
      <c r="AR102" s="2140">
        <f>IF(ISERROR(T102*(1-VLOOKUP($A102, 'E1 Categorization'!$A$32:$E$124, 5,0))), T102*0.5, T102*(1-VLOOKUP($A102, 'E1 Categorization'!$A$32:$E$124, 5,0)))</f>
        <v>0</v>
      </c>
      <c r="AS102" s="2140">
        <f>IF(ISERROR(U102*(1-VLOOKUP($A102, 'E1 Categorization'!$A$32:$E$124, 5,0))), U102*0.5, U102*(1-VLOOKUP($A102, 'E1 Categorization'!$A$32:$E$124, 5,0)))</f>
        <v>0</v>
      </c>
      <c r="AT102" s="2140">
        <f>IF(ISERROR(V102*(1-VLOOKUP($A102, 'E1 Categorization'!$A$32:$E$124, 5,0))), V102*0.5, V102*(1-VLOOKUP($A102, 'E1 Categorization'!$A$32:$E$124, 5,0)))</f>
        <v>0</v>
      </c>
      <c r="AU102" s="2140">
        <f>IF(ISERROR(W102*(1-VLOOKUP($A102, 'E1 Categorization'!$A$32:$E$124, 5,0))), W102*0.5, W102*(1-VLOOKUP($A102, 'E1 Categorization'!$A$32:$E$124, 5,0)))</f>
        <v>0</v>
      </c>
      <c r="AV102" s="2140">
        <f>IF(ISERROR(X102*(1-VLOOKUP($A102, 'E1 Categorization'!$A$32:$E$124, 5,0))), X102*0.5, X102*(1-VLOOKUP($A102, 'E1 Categorization'!$A$32:$E$124, 5,0)))</f>
        <v>0</v>
      </c>
      <c r="AW102" s="1889"/>
      <c r="AX102" s="1889"/>
      <c r="AY102" s="491">
        <f t="shared" si="33"/>
        <v>5305</v>
      </c>
      <c r="AZ102" s="492" t="str">
        <f t="shared" si="34"/>
        <v>Supervision</v>
      </c>
      <c r="BA102" s="2140">
        <f>IF(ISERROR(E102*(VLOOKUP($A102, 'E1 Categorization'!$A$32:$E$124, 5,0))), E102*0.5, E102*(VLOOKUP($A102, 'E1 Categorization'!$A$32:$E$124, 5,0)))</f>
        <v>0</v>
      </c>
      <c r="BB102" s="2140">
        <f>IF(ISERROR(F102*(VLOOKUP($A102, 'E1 Categorization'!$A$32:$E$124, 5,0))), F102*0.5, F102*(VLOOKUP($A102, 'E1 Categorization'!$A$32:$E$124, 5,0)))</f>
        <v>0</v>
      </c>
      <c r="BC102" s="2140">
        <f>IF(ISERROR(G102*(VLOOKUP($A102, 'E1 Categorization'!$A$32:$E$124, 5,0))), G102*0.5, G102*(VLOOKUP($A102, 'E1 Categorization'!$A$32:$E$124, 5,0)))</f>
        <v>0</v>
      </c>
      <c r="BD102" s="2140">
        <f>IF(ISERROR(H102*(VLOOKUP($A102, 'E1 Categorization'!$A$32:$E$124, 5,0))), H102*0.5, H102*(VLOOKUP($A102, 'E1 Categorization'!$A$32:$E$124, 5,0)))</f>
        <v>0</v>
      </c>
      <c r="BE102" s="2140">
        <f>IF(ISERROR(I102*(VLOOKUP($A102, 'E1 Categorization'!$A$32:$E$124, 5,0))), I102*0.5, I102*(VLOOKUP($A102, 'E1 Categorization'!$A$32:$E$124, 5,0)))</f>
        <v>0</v>
      </c>
      <c r="BF102" s="2140">
        <f>IF(ISERROR(J102*(VLOOKUP($A102, 'E1 Categorization'!$A$32:$E$124, 5,0))), J102*0.5, J102*(VLOOKUP($A102, 'E1 Categorization'!$A$32:$E$124, 5,0)))</f>
        <v>0</v>
      </c>
      <c r="BG102" s="2140">
        <f>IF(ISERROR(K102*(VLOOKUP($A102, 'E1 Categorization'!$A$32:$E$124, 5,0))), K102*0.5, K102*(VLOOKUP($A102, 'E1 Categorization'!$A$32:$E$124, 5,0)))</f>
        <v>0</v>
      </c>
      <c r="BH102" s="2140">
        <f>IF(ISERROR(L102*(VLOOKUP($A102, 'E1 Categorization'!$A$32:$E$124, 5,0))), L102*0.5, L102*(VLOOKUP($A102, 'E1 Categorization'!$A$32:$E$124, 5,0)))</f>
        <v>0</v>
      </c>
      <c r="BI102" s="2140">
        <f>IF(ISERROR(M102*(VLOOKUP($A102, 'E1 Categorization'!$A$32:$E$124, 5,0))), M102*0.5, M102*(VLOOKUP($A102, 'E1 Categorization'!$A$32:$E$124, 5,0)))</f>
        <v>0</v>
      </c>
      <c r="BJ102" s="2140">
        <f>IF(ISERROR(N102*(VLOOKUP($A102, 'E1 Categorization'!$A$32:$E$124, 5,0))), N102*0.5, N102*(VLOOKUP($A102, 'E1 Categorization'!$A$32:$E$124, 5,0)))</f>
        <v>0</v>
      </c>
      <c r="BK102" s="2140">
        <f>IF(ISERROR(O102*(VLOOKUP($A102, 'E1 Categorization'!$A$32:$E$124, 5,0))), O102*0.5, O102*(VLOOKUP($A102, 'E1 Categorization'!$A$32:$E$124, 5,0)))</f>
        <v>0</v>
      </c>
      <c r="BL102" s="2140">
        <f>IF(ISERROR(P102*(VLOOKUP($A102, 'E1 Categorization'!$A$32:$E$124, 5,0))), P102*0.5, P102*(VLOOKUP($A102, 'E1 Categorization'!$A$32:$E$124, 5,0)))</f>
        <v>0</v>
      </c>
      <c r="BM102" s="2140">
        <f>IF(ISERROR(Q102*(VLOOKUP($A102, 'E1 Categorization'!$A$32:$E$124, 5,0))), Q102*0.5, Q102*(VLOOKUP($A102, 'E1 Categorization'!$A$32:$E$124, 5,0)))</f>
        <v>0</v>
      </c>
      <c r="BN102" s="2140">
        <f>IF(ISERROR(R102*(VLOOKUP($A102, 'E1 Categorization'!$A$32:$E$124, 5,0))), R102*0.5, R102*(VLOOKUP($A102, 'E1 Categorization'!$A$32:$E$124, 5,0)))</f>
        <v>0</v>
      </c>
      <c r="BO102" s="2140">
        <f>IF(ISERROR(S102*(VLOOKUP($A102, 'E1 Categorization'!$A$32:$E$124, 5,0))), S102*0.5, S102*(VLOOKUP($A102, 'E1 Categorization'!$A$32:$E$124, 5,0)))</f>
        <v>0</v>
      </c>
      <c r="BP102" s="2140">
        <f>IF(ISERROR(T102*(VLOOKUP($A102, 'E1 Categorization'!$A$32:$E$124, 5,0))), T102*0.5, T102*(VLOOKUP($A102, 'E1 Categorization'!$A$32:$E$124, 5,0)))</f>
        <v>0</v>
      </c>
      <c r="BQ102" s="2140">
        <f>IF(ISERROR(U102*(VLOOKUP($A102, 'E1 Categorization'!$A$32:$E$124, 5,0))), U102*0.5, U102*(VLOOKUP($A102, 'E1 Categorization'!$A$32:$E$124, 5,0)))</f>
        <v>0</v>
      </c>
      <c r="BR102" s="2140">
        <f>IF(ISERROR(V102*(VLOOKUP($A102, 'E1 Categorization'!$A$32:$E$124, 5,0))), V102*0.5, V102*(VLOOKUP($A102, 'E1 Categorization'!$A$32:$E$124, 5,0)))</f>
        <v>0</v>
      </c>
      <c r="BS102" s="2140">
        <f>IF(ISERROR(W102*(VLOOKUP($A102, 'E1 Categorization'!$A$32:$E$124, 5,0))), W102*0.5, W102*(VLOOKUP($A102, 'E1 Categorization'!$A$32:$E$124, 5,0)))</f>
        <v>0</v>
      </c>
      <c r="BT102" s="2140">
        <f>IF(ISERROR(X102*(VLOOKUP($A102, 'E1 Categorization'!$A$32:$E$124, 5,0))), X102*0.5, X102*(VLOOKUP($A102, 'E1 Categorization'!$A$32:$E$124, 5,0)))</f>
        <v>0</v>
      </c>
    </row>
    <row r="103" spans="1:72" s="561" customFormat="1" ht="25.5" customHeight="1" x14ac:dyDescent="0.2">
      <c r="A103" s="487">
        <f>'I3 TB Data'!A413:B413</f>
        <v>5310</v>
      </c>
      <c r="B103" s="488" t="str">
        <f>'I3 TB Data'!B413</f>
        <v>Meter Reading Expense</v>
      </c>
      <c r="C103" s="489">
        <f>'I3 TB Data'!G413</f>
        <v>0</v>
      </c>
      <c r="D103" s="1857" t="str">
        <f t="shared" si="35"/>
        <v>Yes</v>
      </c>
      <c r="E103" s="1835"/>
      <c r="F103" s="1835"/>
      <c r="G103" s="1835"/>
      <c r="H103" s="1835"/>
      <c r="I103" s="1835"/>
      <c r="J103" s="1835"/>
      <c r="K103" s="1835"/>
      <c r="L103" s="1835"/>
      <c r="M103" s="1835"/>
      <c r="N103" s="1835"/>
      <c r="O103" s="1835"/>
      <c r="P103" s="1835"/>
      <c r="Q103" s="1835"/>
      <c r="R103" s="1835"/>
      <c r="S103" s="1835"/>
      <c r="T103" s="1835"/>
      <c r="U103" s="1835"/>
      <c r="V103" s="1835"/>
      <c r="W103" s="1835"/>
      <c r="X103" s="1835"/>
      <c r="AA103" s="491">
        <f t="shared" si="31"/>
        <v>5310</v>
      </c>
      <c r="AB103" s="492" t="str">
        <f t="shared" si="32"/>
        <v>Meter Reading Expense</v>
      </c>
      <c r="AC103" s="2140">
        <f>IF(ISERROR(E103*(1-VLOOKUP($A103, 'E1 Categorization'!$A$32:$E$124, 5,0))), E103*0.5, E103*(1-VLOOKUP($A103, 'E1 Categorization'!$A$32:$E$124, 5,0)))</f>
        <v>0</v>
      </c>
      <c r="AD103" s="2140">
        <f>IF(ISERROR(F103*(1-VLOOKUP($A103, 'E1 Categorization'!$A$32:$E$124, 5,0))), F103*0.5, F103*(1-VLOOKUP($A103, 'E1 Categorization'!$A$32:$E$124, 5,0)))</f>
        <v>0</v>
      </c>
      <c r="AE103" s="2140">
        <f>IF(ISERROR(G103*(1-VLOOKUP($A103, 'E1 Categorization'!$A$32:$E$124, 5,0))), G103*0.5, G103*(1-VLOOKUP($A103, 'E1 Categorization'!$A$32:$E$124, 5,0)))</f>
        <v>0</v>
      </c>
      <c r="AF103" s="2140">
        <f>IF(ISERROR(H103*(1-VLOOKUP($A103, 'E1 Categorization'!$A$32:$E$124, 5,0))), H103*0.5, H103*(1-VLOOKUP($A103, 'E1 Categorization'!$A$32:$E$124, 5,0)))</f>
        <v>0</v>
      </c>
      <c r="AG103" s="2140">
        <f>IF(ISERROR(I103*(1-VLOOKUP($A103, 'E1 Categorization'!$A$32:$E$124, 5,0))), I103*0.5, I103*(1-VLOOKUP($A103, 'E1 Categorization'!$A$32:$E$124, 5,0)))</f>
        <v>0</v>
      </c>
      <c r="AH103" s="2140">
        <f>IF(ISERROR(J103*(1-VLOOKUP($A103, 'E1 Categorization'!$A$32:$E$124, 5,0))), J103*0.5, J103*(1-VLOOKUP($A103, 'E1 Categorization'!$A$32:$E$124, 5,0)))</f>
        <v>0</v>
      </c>
      <c r="AI103" s="2140">
        <f>IF(ISERROR(K103*(1-VLOOKUP($A103, 'E1 Categorization'!$A$32:$E$124, 5,0))), K103*0.5, K103*(1-VLOOKUP($A103, 'E1 Categorization'!$A$32:$E$124, 5,0)))</f>
        <v>0</v>
      </c>
      <c r="AJ103" s="2140">
        <f>IF(ISERROR(L103*(1-VLOOKUP($A103, 'E1 Categorization'!$A$32:$E$124, 5,0))), L103*0.5, L103*(1-VLOOKUP($A103, 'E1 Categorization'!$A$32:$E$124, 5,0)))</f>
        <v>0</v>
      </c>
      <c r="AK103" s="2140">
        <f>IF(ISERROR(M103*(1-VLOOKUP($A103, 'E1 Categorization'!$A$32:$E$124, 5,0))), M103*0.5, M103*(1-VLOOKUP($A103, 'E1 Categorization'!$A$32:$E$124, 5,0)))</f>
        <v>0</v>
      </c>
      <c r="AL103" s="2140">
        <f>IF(ISERROR(N103*(1-VLOOKUP($A103, 'E1 Categorization'!$A$32:$E$124, 5,0))), N103*0.5, N103*(1-VLOOKUP($A103, 'E1 Categorization'!$A$32:$E$124, 5,0)))</f>
        <v>0</v>
      </c>
      <c r="AM103" s="2140">
        <f>IF(ISERROR(O103*(1-VLOOKUP($A103, 'E1 Categorization'!$A$32:$E$124, 5,0))), O103*0.5, O103*(1-VLOOKUP($A103, 'E1 Categorization'!$A$32:$E$124, 5,0)))</f>
        <v>0</v>
      </c>
      <c r="AN103" s="2140">
        <f>IF(ISERROR(P103*(1-VLOOKUP($A103, 'E1 Categorization'!$A$32:$E$124, 5,0))), P103*0.5, P103*(1-VLOOKUP($A103, 'E1 Categorization'!$A$32:$E$124, 5,0)))</f>
        <v>0</v>
      </c>
      <c r="AO103" s="2140">
        <f>IF(ISERROR(Q103*(1-VLOOKUP($A103, 'E1 Categorization'!$A$32:$E$124, 5,0))), Q103*0.5, Q103*(1-VLOOKUP($A103, 'E1 Categorization'!$A$32:$E$124, 5,0)))</f>
        <v>0</v>
      </c>
      <c r="AP103" s="2140">
        <f>IF(ISERROR(R103*(1-VLOOKUP($A103, 'E1 Categorization'!$A$32:$E$124, 5,0))), R103*0.5, R103*(1-VLOOKUP($A103, 'E1 Categorization'!$A$32:$E$124, 5,0)))</f>
        <v>0</v>
      </c>
      <c r="AQ103" s="2140">
        <f>IF(ISERROR(S103*(1-VLOOKUP($A103, 'E1 Categorization'!$A$32:$E$124, 5,0))), S103*0.5, S103*(1-VLOOKUP($A103, 'E1 Categorization'!$A$32:$E$124, 5,0)))</f>
        <v>0</v>
      </c>
      <c r="AR103" s="2140">
        <f>IF(ISERROR(T103*(1-VLOOKUP($A103, 'E1 Categorization'!$A$32:$E$124, 5,0))), T103*0.5, T103*(1-VLOOKUP($A103, 'E1 Categorization'!$A$32:$E$124, 5,0)))</f>
        <v>0</v>
      </c>
      <c r="AS103" s="2140">
        <f>IF(ISERROR(U103*(1-VLOOKUP($A103, 'E1 Categorization'!$A$32:$E$124, 5,0))), U103*0.5, U103*(1-VLOOKUP($A103, 'E1 Categorization'!$A$32:$E$124, 5,0)))</f>
        <v>0</v>
      </c>
      <c r="AT103" s="2140">
        <f>IF(ISERROR(V103*(1-VLOOKUP($A103, 'E1 Categorization'!$A$32:$E$124, 5,0))), V103*0.5, V103*(1-VLOOKUP($A103, 'E1 Categorization'!$A$32:$E$124, 5,0)))</f>
        <v>0</v>
      </c>
      <c r="AU103" s="2140">
        <f>IF(ISERROR(W103*(1-VLOOKUP($A103, 'E1 Categorization'!$A$32:$E$124, 5,0))), W103*0.5, W103*(1-VLOOKUP($A103, 'E1 Categorization'!$A$32:$E$124, 5,0)))</f>
        <v>0</v>
      </c>
      <c r="AV103" s="2140">
        <f>IF(ISERROR(X103*(1-VLOOKUP($A103, 'E1 Categorization'!$A$32:$E$124, 5,0))), X103*0.5, X103*(1-VLOOKUP($A103, 'E1 Categorization'!$A$32:$E$124, 5,0)))</f>
        <v>0</v>
      </c>
      <c r="AW103" s="1889"/>
      <c r="AX103" s="1889"/>
      <c r="AY103" s="491">
        <f t="shared" si="33"/>
        <v>5310</v>
      </c>
      <c r="AZ103" s="492" t="str">
        <f t="shared" si="34"/>
        <v>Meter Reading Expense</v>
      </c>
      <c r="BA103" s="2140">
        <f>IF(ISERROR(E103*(VLOOKUP($A103, 'E1 Categorization'!$A$32:$E$124, 5,0))), E103*0.5, E103*(VLOOKUP($A103, 'E1 Categorization'!$A$32:$E$124, 5,0)))</f>
        <v>0</v>
      </c>
      <c r="BB103" s="2140">
        <f>IF(ISERROR(F103*(VLOOKUP($A103, 'E1 Categorization'!$A$32:$E$124, 5,0))), F103*0.5, F103*(VLOOKUP($A103, 'E1 Categorization'!$A$32:$E$124, 5,0)))</f>
        <v>0</v>
      </c>
      <c r="BC103" s="2140">
        <f>IF(ISERROR(G103*(VLOOKUP($A103, 'E1 Categorization'!$A$32:$E$124, 5,0))), G103*0.5, G103*(VLOOKUP($A103, 'E1 Categorization'!$A$32:$E$124, 5,0)))</f>
        <v>0</v>
      </c>
      <c r="BD103" s="2140">
        <f>IF(ISERROR(H103*(VLOOKUP($A103, 'E1 Categorization'!$A$32:$E$124, 5,0))), H103*0.5, H103*(VLOOKUP($A103, 'E1 Categorization'!$A$32:$E$124, 5,0)))</f>
        <v>0</v>
      </c>
      <c r="BE103" s="2140">
        <f>IF(ISERROR(I103*(VLOOKUP($A103, 'E1 Categorization'!$A$32:$E$124, 5,0))), I103*0.5, I103*(VLOOKUP($A103, 'E1 Categorization'!$A$32:$E$124, 5,0)))</f>
        <v>0</v>
      </c>
      <c r="BF103" s="2140">
        <f>IF(ISERROR(J103*(VLOOKUP($A103, 'E1 Categorization'!$A$32:$E$124, 5,0))), J103*0.5, J103*(VLOOKUP($A103, 'E1 Categorization'!$A$32:$E$124, 5,0)))</f>
        <v>0</v>
      </c>
      <c r="BG103" s="2140">
        <f>IF(ISERROR(K103*(VLOOKUP($A103, 'E1 Categorization'!$A$32:$E$124, 5,0))), K103*0.5, K103*(VLOOKUP($A103, 'E1 Categorization'!$A$32:$E$124, 5,0)))</f>
        <v>0</v>
      </c>
      <c r="BH103" s="2140">
        <f>IF(ISERROR(L103*(VLOOKUP($A103, 'E1 Categorization'!$A$32:$E$124, 5,0))), L103*0.5, L103*(VLOOKUP($A103, 'E1 Categorization'!$A$32:$E$124, 5,0)))</f>
        <v>0</v>
      </c>
      <c r="BI103" s="2140">
        <f>IF(ISERROR(M103*(VLOOKUP($A103, 'E1 Categorization'!$A$32:$E$124, 5,0))), M103*0.5, M103*(VLOOKUP($A103, 'E1 Categorization'!$A$32:$E$124, 5,0)))</f>
        <v>0</v>
      </c>
      <c r="BJ103" s="2140">
        <f>IF(ISERROR(N103*(VLOOKUP($A103, 'E1 Categorization'!$A$32:$E$124, 5,0))), N103*0.5, N103*(VLOOKUP($A103, 'E1 Categorization'!$A$32:$E$124, 5,0)))</f>
        <v>0</v>
      </c>
      <c r="BK103" s="2140">
        <f>IF(ISERROR(O103*(VLOOKUP($A103, 'E1 Categorization'!$A$32:$E$124, 5,0))), O103*0.5, O103*(VLOOKUP($A103, 'E1 Categorization'!$A$32:$E$124, 5,0)))</f>
        <v>0</v>
      </c>
      <c r="BL103" s="2140">
        <f>IF(ISERROR(P103*(VLOOKUP($A103, 'E1 Categorization'!$A$32:$E$124, 5,0))), P103*0.5, P103*(VLOOKUP($A103, 'E1 Categorization'!$A$32:$E$124, 5,0)))</f>
        <v>0</v>
      </c>
      <c r="BM103" s="2140">
        <f>IF(ISERROR(Q103*(VLOOKUP($A103, 'E1 Categorization'!$A$32:$E$124, 5,0))), Q103*0.5, Q103*(VLOOKUP($A103, 'E1 Categorization'!$A$32:$E$124, 5,0)))</f>
        <v>0</v>
      </c>
      <c r="BN103" s="2140">
        <f>IF(ISERROR(R103*(VLOOKUP($A103, 'E1 Categorization'!$A$32:$E$124, 5,0))), R103*0.5, R103*(VLOOKUP($A103, 'E1 Categorization'!$A$32:$E$124, 5,0)))</f>
        <v>0</v>
      </c>
      <c r="BO103" s="2140">
        <f>IF(ISERROR(S103*(VLOOKUP($A103, 'E1 Categorization'!$A$32:$E$124, 5,0))), S103*0.5, S103*(VLOOKUP($A103, 'E1 Categorization'!$A$32:$E$124, 5,0)))</f>
        <v>0</v>
      </c>
      <c r="BP103" s="2140">
        <f>IF(ISERROR(T103*(VLOOKUP($A103, 'E1 Categorization'!$A$32:$E$124, 5,0))), T103*0.5, T103*(VLOOKUP($A103, 'E1 Categorization'!$A$32:$E$124, 5,0)))</f>
        <v>0</v>
      </c>
      <c r="BQ103" s="2140">
        <f>IF(ISERROR(U103*(VLOOKUP($A103, 'E1 Categorization'!$A$32:$E$124, 5,0))), U103*0.5, U103*(VLOOKUP($A103, 'E1 Categorization'!$A$32:$E$124, 5,0)))</f>
        <v>0</v>
      </c>
      <c r="BR103" s="2140">
        <f>IF(ISERROR(V103*(VLOOKUP($A103, 'E1 Categorization'!$A$32:$E$124, 5,0))), V103*0.5, V103*(VLOOKUP($A103, 'E1 Categorization'!$A$32:$E$124, 5,0)))</f>
        <v>0</v>
      </c>
      <c r="BS103" s="2140">
        <f>IF(ISERROR(W103*(VLOOKUP($A103, 'E1 Categorization'!$A$32:$E$124, 5,0))), W103*0.5, W103*(VLOOKUP($A103, 'E1 Categorization'!$A$32:$E$124, 5,0)))</f>
        <v>0</v>
      </c>
      <c r="BT103" s="2140">
        <f>IF(ISERROR(X103*(VLOOKUP($A103, 'E1 Categorization'!$A$32:$E$124, 5,0))), X103*0.5, X103*(VLOOKUP($A103, 'E1 Categorization'!$A$32:$E$124, 5,0)))</f>
        <v>0</v>
      </c>
    </row>
    <row r="104" spans="1:72" s="561" customFormat="1" ht="25.5" customHeight="1" x14ac:dyDescent="0.2">
      <c r="A104" s="487">
        <f>'I3 TB Data'!A414:B414</f>
        <v>5315</v>
      </c>
      <c r="B104" s="488" t="str">
        <f>'I3 TB Data'!B414</f>
        <v>Customer Billing</v>
      </c>
      <c r="C104" s="489">
        <f>'I3 TB Data'!G414</f>
        <v>0</v>
      </c>
      <c r="D104" s="1857" t="str">
        <f t="shared" si="35"/>
        <v>Yes</v>
      </c>
      <c r="E104" s="1835"/>
      <c r="F104" s="1835"/>
      <c r="G104" s="1835"/>
      <c r="H104" s="1835"/>
      <c r="I104" s="1835"/>
      <c r="J104" s="1835"/>
      <c r="K104" s="1835"/>
      <c r="L104" s="1835"/>
      <c r="M104" s="1835"/>
      <c r="N104" s="1835"/>
      <c r="O104" s="1835"/>
      <c r="P104" s="1835"/>
      <c r="Q104" s="1835"/>
      <c r="R104" s="1835"/>
      <c r="S104" s="1835"/>
      <c r="T104" s="1835"/>
      <c r="U104" s="1835"/>
      <c r="V104" s="1835"/>
      <c r="W104" s="1835"/>
      <c r="X104" s="1835"/>
      <c r="AA104" s="491">
        <f t="shared" si="31"/>
        <v>5315</v>
      </c>
      <c r="AB104" s="492" t="str">
        <f t="shared" si="32"/>
        <v>Customer Billing</v>
      </c>
      <c r="AC104" s="2140">
        <f>IF(ISERROR(E104*(1-VLOOKUP($A104, 'E1 Categorization'!$A$32:$E$124, 5,0))), E104*0.5, E104*(1-VLOOKUP($A104, 'E1 Categorization'!$A$32:$E$124, 5,0)))</f>
        <v>0</v>
      </c>
      <c r="AD104" s="2140">
        <f>IF(ISERROR(F104*(1-VLOOKUP($A104, 'E1 Categorization'!$A$32:$E$124, 5,0))), F104*0.5, F104*(1-VLOOKUP($A104, 'E1 Categorization'!$A$32:$E$124, 5,0)))</f>
        <v>0</v>
      </c>
      <c r="AE104" s="2140">
        <f>IF(ISERROR(G104*(1-VLOOKUP($A104, 'E1 Categorization'!$A$32:$E$124, 5,0))), G104*0.5, G104*(1-VLOOKUP($A104, 'E1 Categorization'!$A$32:$E$124, 5,0)))</f>
        <v>0</v>
      </c>
      <c r="AF104" s="2140">
        <f>IF(ISERROR(H104*(1-VLOOKUP($A104, 'E1 Categorization'!$A$32:$E$124, 5,0))), H104*0.5, H104*(1-VLOOKUP($A104, 'E1 Categorization'!$A$32:$E$124, 5,0)))</f>
        <v>0</v>
      </c>
      <c r="AG104" s="2140">
        <f>IF(ISERROR(I104*(1-VLOOKUP($A104, 'E1 Categorization'!$A$32:$E$124, 5,0))), I104*0.5, I104*(1-VLOOKUP($A104, 'E1 Categorization'!$A$32:$E$124, 5,0)))</f>
        <v>0</v>
      </c>
      <c r="AH104" s="2140">
        <f>IF(ISERROR(J104*(1-VLOOKUP($A104, 'E1 Categorization'!$A$32:$E$124, 5,0))), J104*0.5, J104*(1-VLOOKUP($A104, 'E1 Categorization'!$A$32:$E$124, 5,0)))</f>
        <v>0</v>
      </c>
      <c r="AI104" s="2140">
        <f>IF(ISERROR(K104*(1-VLOOKUP($A104, 'E1 Categorization'!$A$32:$E$124, 5,0))), K104*0.5, K104*(1-VLOOKUP($A104, 'E1 Categorization'!$A$32:$E$124, 5,0)))</f>
        <v>0</v>
      </c>
      <c r="AJ104" s="2140">
        <f>IF(ISERROR(L104*(1-VLOOKUP($A104, 'E1 Categorization'!$A$32:$E$124, 5,0))), L104*0.5, L104*(1-VLOOKUP($A104, 'E1 Categorization'!$A$32:$E$124, 5,0)))</f>
        <v>0</v>
      </c>
      <c r="AK104" s="2140">
        <f>IF(ISERROR(M104*(1-VLOOKUP($A104, 'E1 Categorization'!$A$32:$E$124, 5,0))), M104*0.5, M104*(1-VLOOKUP($A104, 'E1 Categorization'!$A$32:$E$124, 5,0)))</f>
        <v>0</v>
      </c>
      <c r="AL104" s="2140">
        <f>IF(ISERROR(N104*(1-VLOOKUP($A104, 'E1 Categorization'!$A$32:$E$124, 5,0))), N104*0.5, N104*(1-VLOOKUP($A104, 'E1 Categorization'!$A$32:$E$124, 5,0)))</f>
        <v>0</v>
      </c>
      <c r="AM104" s="2140">
        <f>IF(ISERROR(O104*(1-VLOOKUP($A104, 'E1 Categorization'!$A$32:$E$124, 5,0))), O104*0.5, O104*(1-VLOOKUP($A104, 'E1 Categorization'!$A$32:$E$124, 5,0)))</f>
        <v>0</v>
      </c>
      <c r="AN104" s="2140">
        <f>IF(ISERROR(P104*(1-VLOOKUP($A104, 'E1 Categorization'!$A$32:$E$124, 5,0))), P104*0.5, P104*(1-VLOOKUP($A104, 'E1 Categorization'!$A$32:$E$124, 5,0)))</f>
        <v>0</v>
      </c>
      <c r="AO104" s="2140">
        <f>IF(ISERROR(Q104*(1-VLOOKUP($A104, 'E1 Categorization'!$A$32:$E$124, 5,0))), Q104*0.5, Q104*(1-VLOOKUP($A104, 'E1 Categorization'!$A$32:$E$124, 5,0)))</f>
        <v>0</v>
      </c>
      <c r="AP104" s="2140">
        <f>IF(ISERROR(R104*(1-VLOOKUP($A104, 'E1 Categorization'!$A$32:$E$124, 5,0))), R104*0.5, R104*(1-VLOOKUP($A104, 'E1 Categorization'!$A$32:$E$124, 5,0)))</f>
        <v>0</v>
      </c>
      <c r="AQ104" s="2140">
        <f>IF(ISERROR(S104*(1-VLOOKUP($A104, 'E1 Categorization'!$A$32:$E$124, 5,0))), S104*0.5, S104*(1-VLOOKUP($A104, 'E1 Categorization'!$A$32:$E$124, 5,0)))</f>
        <v>0</v>
      </c>
      <c r="AR104" s="2140">
        <f>IF(ISERROR(T104*(1-VLOOKUP($A104, 'E1 Categorization'!$A$32:$E$124, 5,0))), T104*0.5, T104*(1-VLOOKUP($A104, 'E1 Categorization'!$A$32:$E$124, 5,0)))</f>
        <v>0</v>
      </c>
      <c r="AS104" s="2140">
        <f>IF(ISERROR(U104*(1-VLOOKUP($A104, 'E1 Categorization'!$A$32:$E$124, 5,0))), U104*0.5, U104*(1-VLOOKUP($A104, 'E1 Categorization'!$A$32:$E$124, 5,0)))</f>
        <v>0</v>
      </c>
      <c r="AT104" s="2140">
        <f>IF(ISERROR(V104*(1-VLOOKUP($A104, 'E1 Categorization'!$A$32:$E$124, 5,0))), V104*0.5, V104*(1-VLOOKUP($A104, 'E1 Categorization'!$A$32:$E$124, 5,0)))</f>
        <v>0</v>
      </c>
      <c r="AU104" s="2140">
        <f>IF(ISERROR(W104*(1-VLOOKUP($A104, 'E1 Categorization'!$A$32:$E$124, 5,0))), W104*0.5, W104*(1-VLOOKUP($A104, 'E1 Categorization'!$A$32:$E$124, 5,0)))</f>
        <v>0</v>
      </c>
      <c r="AV104" s="2140">
        <f>IF(ISERROR(X104*(1-VLOOKUP($A104, 'E1 Categorization'!$A$32:$E$124, 5,0))), X104*0.5, X104*(1-VLOOKUP($A104, 'E1 Categorization'!$A$32:$E$124, 5,0)))</f>
        <v>0</v>
      </c>
      <c r="AW104" s="1889"/>
      <c r="AX104" s="1889"/>
      <c r="AY104" s="491">
        <f t="shared" si="33"/>
        <v>5315</v>
      </c>
      <c r="AZ104" s="492" t="str">
        <f t="shared" si="34"/>
        <v>Customer Billing</v>
      </c>
      <c r="BA104" s="2140">
        <f>IF(ISERROR(E104*(VLOOKUP($A104, 'E1 Categorization'!$A$32:$E$124, 5,0))), E104*0.5, E104*(VLOOKUP($A104, 'E1 Categorization'!$A$32:$E$124, 5,0)))</f>
        <v>0</v>
      </c>
      <c r="BB104" s="2140">
        <f>IF(ISERROR(F104*(VLOOKUP($A104, 'E1 Categorization'!$A$32:$E$124, 5,0))), F104*0.5, F104*(VLOOKUP($A104, 'E1 Categorization'!$A$32:$E$124, 5,0)))</f>
        <v>0</v>
      </c>
      <c r="BC104" s="2140">
        <f>IF(ISERROR(G104*(VLOOKUP($A104, 'E1 Categorization'!$A$32:$E$124, 5,0))), G104*0.5, G104*(VLOOKUP($A104, 'E1 Categorization'!$A$32:$E$124, 5,0)))</f>
        <v>0</v>
      </c>
      <c r="BD104" s="2140">
        <f>IF(ISERROR(H104*(VLOOKUP($A104, 'E1 Categorization'!$A$32:$E$124, 5,0))), H104*0.5, H104*(VLOOKUP($A104, 'E1 Categorization'!$A$32:$E$124, 5,0)))</f>
        <v>0</v>
      </c>
      <c r="BE104" s="2140">
        <f>IF(ISERROR(I104*(VLOOKUP($A104, 'E1 Categorization'!$A$32:$E$124, 5,0))), I104*0.5, I104*(VLOOKUP($A104, 'E1 Categorization'!$A$32:$E$124, 5,0)))</f>
        <v>0</v>
      </c>
      <c r="BF104" s="2140">
        <f>IF(ISERROR(J104*(VLOOKUP($A104, 'E1 Categorization'!$A$32:$E$124, 5,0))), J104*0.5, J104*(VLOOKUP($A104, 'E1 Categorization'!$A$32:$E$124, 5,0)))</f>
        <v>0</v>
      </c>
      <c r="BG104" s="2140">
        <f>IF(ISERROR(K104*(VLOOKUP($A104, 'E1 Categorization'!$A$32:$E$124, 5,0))), K104*0.5, K104*(VLOOKUP($A104, 'E1 Categorization'!$A$32:$E$124, 5,0)))</f>
        <v>0</v>
      </c>
      <c r="BH104" s="2140">
        <f>IF(ISERROR(L104*(VLOOKUP($A104, 'E1 Categorization'!$A$32:$E$124, 5,0))), L104*0.5, L104*(VLOOKUP($A104, 'E1 Categorization'!$A$32:$E$124, 5,0)))</f>
        <v>0</v>
      </c>
      <c r="BI104" s="2140">
        <f>IF(ISERROR(M104*(VLOOKUP($A104, 'E1 Categorization'!$A$32:$E$124, 5,0))), M104*0.5, M104*(VLOOKUP($A104, 'E1 Categorization'!$A$32:$E$124, 5,0)))</f>
        <v>0</v>
      </c>
      <c r="BJ104" s="2140">
        <f>IF(ISERROR(N104*(VLOOKUP($A104, 'E1 Categorization'!$A$32:$E$124, 5,0))), N104*0.5, N104*(VLOOKUP($A104, 'E1 Categorization'!$A$32:$E$124, 5,0)))</f>
        <v>0</v>
      </c>
      <c r="BK104" s="2140">
        <f>IF(ISERROR(O104*(VLOOKUP($A104, 'E1 Categorization'!$A$32:$E$124, 5,0))), O104*0.5, O104*(VLOOKUP($A104, 'E1 Categorization'!$A$32:$E$124, 5,0)))</f>
        <v>0</v>
      </c>
      <c r="BL104" s="2140">
        <f>IF(ISERROR(P104*(VLOOKUP($A104, 'E1 Categorization'!$A$32:$E$124, 5,0))), P104*0.5, P104*(VLOOKUP($A104, 'E1 Categorization'!$A$32:$E$124, 5,0)))</f>
        <v>0</v>
      </c>
      <c r="BM104" s="2140">
        <f>IF(ISERROR(Q104*(VLOOKUP($A104, 'E1 Categorization'!$A$32:$E$124, 5,0))), Q104*0.5, Q104*(VLOOKUP($A104, 'E1 Categorization'!$A$32:$E$124, 5,0)))</f>
        <v>0</v>
      </c>
      <c r="BN104" s="2140">
        <f>IF(ISERROR(R104*(VLOOKUP($A104, 'E1 Categorization'!$A$32:$E$124, 5,0))), R104*0.5, R104*(VLOOKUP($A104, 'E1 Categorization'!$A$32:$E$124, 5,0)))</f>
        <v>0</v>
      </c>
      <c r="BO104" s="2140">
        <f>IF(ISERROR(S104*(VLOOKUP($A104, 'E1 Categorization'!$A$32:$E$124, 5,0))), S104*0.5, S104*(VLOOKUP($A104, 'E1 Categorization'!$A$32:$E$124, 5,0)))</f>
        <v>0</v>
      </c>
      <c r="BP104" s="2140">
        <f>IF(ISERROR(T104*(VLOOKUP($A104, 'E1 Categorization'!$A$32:$E$124, 5,0))), T104*0.5, T104*(VLOOKUP($A104, 'E1 Categorization'!$A$32:$E$124, 5,0)))</f>
        <v>0</v>
      </c>
      <c r="BQ104" s="2140">
        <f>IF(ISERROR(U104*(VLOOKUP($A104, 'E1 Categorization'!$A$32:$E$124, 5,0))), U104*0.5, U104*(VLOOKUP($A104, 'E1 Categorization'!$A$32:$E$124, 5,0)))</f>
        <v>0</v>
      </c>
      <c r="BR104" s="2140">
        <f>IF(ISERROR(V104*(VLOOKUP($A104, 'E1 Categorization'!$A$32:$E$124, 5,0))), V104*0.5, V104*(VLOOKUP($A104, 'E1 Categorization'!$A$32:$E$124, 5,0)))</f>
        <v>0</v>
      </c>
      <c r="BS104" s="2140">
        <f>IF(ISERROR(W104*(VLOOKUP($A104, 'E1 Categorization'!$A$32:$E$124, 5,0))), W104*0.5, W104*(VLOOKUP($A104, 'E1 Categorization'!$A$32:$E$124, 5,0)))</f>
        <v>0</v>
      </c>
      <c r="BT104" s="2140">
        <f>IF(ISERROR(X104*(VLOOKUP($A104, 'E1 Categorization'!$A$32:$E$124, 5,0))), X104*0.5, X104*(VLOOKUP($A104, 'E1 Categorization'!$A$32:$E$124, 5,0)))</f>
        <v>0</v>
      </c>
    </row>
    <row r="105" spans="1:72" s="561" customFormat="1" ht="25.5" customHeight="1" x14ac:dyDescent="0.2">
      <c r="A105" s="487">
        <f>'I3 TB Data'!A415:B415</f>
        <v>5320</v>
      </c>
      <c r="B105" s="488" t="str">
        <f>'I3 TB Data'!B415</f>
        <v>Collecting</v>
      </c>
      <c r="C105" s="489">
        <f>'I3 TB Data'!G415</f>
        <v>0</v>
      </c>
      <c r="D105" s="1857" t="str">
        <f t="shared" si="35"/>
        <v>Yes</v>
      </c>
      <c r="E105" s="1835"/>
      <c r="F105" s="1835"/>
      <c r="G105" s="1835"/>
      <c r="H105" s="1835"/>
      <c r="I105" s="1835"/>
      <c r="J105" s="1835"/>
      <c r="K105" s="1835"/>
      <c r="L105" s="1835"/>
      <c r="M105" s="1835"/>
      <c r="N105" s="1835"/>
      <c r="O105" s="1835"/>
      <c r="P105" s="1835"/>
      <c r="Q105" s="1835"/>
      <c r="R105" s="1835"/>
      <c r="S105" s="1835"/>
      <c r="T105" s="1835"/>
      <c r="U105" s="1835"/>
      <c r="V105" s="1835"/>
      <c r="W105" s="1835"/>
      <c r="X105" s="1835"/>
      <c r="AA105" s="491">
        <f t="shared" si="31"/>
        <v>5320</v>
      </c>
      <c r="AB105" s="492" t="str">
        <f t="shared" si="32"/>
        <v>Collecting</v>
      </c>
      <c r="AC105" s="2140">
        <f>IF(ISERROR(E105*(1-VLOOKUP($A105, 'E1 Categorization'!$A$32:$E$124, 5,0))), E105*0.5, E105*(1-VLOOKUP($A105, 'E1 Categorization'!$A$32:$E$124, 5,0)))</f>
        <v>0</v>
      </c>
      <c r="AD105" s="2140">
        <f>IF(ISERROR(F105*(1-VLOOKUP($A105, 'E1 Categorization'!$A$32:$E$124, 5,0))), F105*0.5, F105*(1-VLOOKUP($A105, 'E1 Categorization'!$A$32:$E$124, 5,0)))</f>
        <v>0</v>
      </c>
      <c r="AE105" s="2140">
        <f>IF(ISERROR(G105*(1-VLOOKUP($A105, 'E1 Categorization'!$A$32:$E$124, 5,0))), G105*0.5, G105*(1-VLOOKUP($A105, 'E1 Categorization'!$A$32:$E$124, 5,0)))</f>
        <v>0</v>
      </c>
      <c r="AF105" s="2140">
        <f>IF(ISERROR(H105*(1-VLOOKUP($A105, 'E1 Categorization'!$A$32:$E$124, 5,0))), H105*0.5, H105*(1-VLOOKUP($A105, 'E1 Categorization'!$A$32:$E$124, 5,0)))</f>
        <v>0</v>
      </c>
      <c r="AG105" s="2140">
        <f>IF(ISERROR(I105*(1-VLOOKUP($A105, 'E1 Categorization'!$A$32:$E$124, 5,0))), I105*0.5, I105*(1-VLOOKUP($A105, 'E1 Categorization'!$A$32:$E$124, 5,0)))</f>
        <v>0</v>
      </c>
      <c r="AH105" s="2140">
        <f>IF(ISERROR(J105*(1-VLOOKUP($A105, 'E1 Categorization'!$A$32:$E$124, 5,0))), J105*0.5, J105*(1-VLOOKUP($A105, 'E1 Categorization'!$A$32:$E$124, 5,0)))</f>
        <v>0</v>
      </c>
      <c r="AI105" s="2140">
        <f>IF(ISERROR(K105*(1-VLOOKUP($A105, 'E1 Categorization'!$A$32:$E$124, 5,0))), K105*0.5, K105*(1-VLOOKUP($A105, 'E1 Categorization'!$A$32:$E$124, 5,0)))</f>
        <v>0</v>
      </c>
      <c r="AJ105" s="2140">
        <f>IF(ISERROR(L105*(1-VLOOKUP($A105, 'E1 Categorization'!$A$32:$E$124, 5,0))), L105*0.5, L105*(1-VLOOKUP($A105, 'E1 Categorization'!$A$32:$E$124, 5,0)))</f>
        <v>0</v>
      </c>
      <c r="AK105" s="2140">
        <f>IF(ISERROR(M105*(1-VLOOKUP($A105, 'E1 Categorization'!$A$32:$E$124, 5,0))), M105*0.5, M105*(1-VLOOKUP($A105, 'E1 Categorization'!$A$32:$E$124, 5,0)))</f>
        <v>0</v>
      </c>
      <c r="AL105" s="2140">
        <f>IF(ISERROR(N105*(1-VLOOKUP($A105, 'E1 Categorization'!$A$32:$E$124, 5,0))), N105*0.5, N105*(1-VLOOKUP($A105, 'E1 Categorization'!$A$32:$E$124, 5,0)))</f>
        <v>0</v>
      </c>
      <c r="AM105" s="2140">
        <f>IF(ISERROR(O105*(1-VLOOKUP($A105, 'E1 Categorization'!$A$32:$E$124, 5,0))), O105*0.5, O105*(1-VLOOKUP($A105, 'E1 Categorization'!$A$32:$E$124, 5,0)))</f>
        <v>0</v>
      </c>
      <c r="AN105" s="2140">
        <f>IF(ISERROR(P105*(1-VLOOKUP($A105, 'E1 Categorization'!$A$32:$E$124, 5,0))), P105*0.5, P105*(1-VLOOKUP($A105, 'E1 Categorization'!$A$32:$E$124, 5,0)))</f>
        <v>0</v>
      </c>
      <c r="AO105" s="2140">
        <f>IF(ISERROR(Q105*(1-VLOOKUP($A105, 'E1 Categorization'!$A$32:$E$124, 5,0))), Q105*0.5, Q105*(1-VLOOKUP($A105, 'E1 Categorization'!$A$32:$E$124, 5,0)))</f>
        <v>0</v>
      </c>
      <c r="AP105" s="2140">
        <f>IF(ISERROR(R105*(1-VLOOKUP($A105, 'E1 Categorization'!$A$32:$E$124, 5,0))), R105*0.5, R105*(1-VLOOKUP($A105, 'E1 Categorization'!$A$32:$E$124, 5,0)))</f>
        <v>0</v>
      </c>
      <c r="AQ105" s="2140">
        <f>IF(ISERROR(S105*(1-VLOOKUP($A105, 'E1 Categorization'!$A$32:$E$124, 5,0))), S105*0.5, S105*(1-VLOOKUP($A105, 'E1 Categorization'!$A$32:$E$124, 5,0)))</f>
        <v>0</v>
      </c>
      <c r="AR105" s="2140">
        <f>IF(ISERROR(T105*(1-VLOOKUP($A105, 'E1 Categorization'!$A$32:$E$124, 5,0))), T105*0.5, T105*(1-VLOOKUP($A105, 'E1 Categorization'!$A$32:$E$124, 5,0)))</f>
        <v>0</v>
      </c>
      <c r="AS105" s="2140">
        <f>IF(ISERROR(U105*(1-VLOOKUP($A105, 'E1 Categorization'!$A$32:$E$124, 5,0))), U105*0.5, U105*(1-VLOOKUP($A105, 'E1 Categorization'!$A$32:$E$124, 5,0)))</f>
        <v>0</v>
      </c>
      <c r="AT105" s="2140">
        <f>IF(ISERROR(V105*(1-VLOOKUP($A105, 'E1 Categorization'!$A$32:$E$124, 5,0))), V105*0.5, V105*(1-VLOOKUP($A105, 'E1 Categorization'!$A$32:$E$124, 5,0)))</f>
        <v>0</v>
      </c>
      <c r="AU105" s="2140">
        <f>IF(ISERROR(W105*(1-VLOOKUP($A105, 'E1 Categorization'!$A$32:$E$124, 5,0))), W105*0.5, W105*(1-VLOOKUP($A105, 'E1 Categorization'!$A$32:$E$124, 5,0)))</f>
        <v>0</v>
      </c>
      <c r="AV105" s="2140">
        <f>IF(ISERROR(X105*(1-VLOOKUP($A105, 'E1 Categorization'!$A$32:$E$124, 5,0))), X105*0.5, X105*(1-VLOOKUP($A105, 'E1 Categorization'!$A$32:$E$124, 5,0)))</f>
        <v>0</v>
      </c>
      <c r="AW105" s="1889"/>
      <c r="AX105" s="1889"/>
      <c r="AY105" s="491">
        <f t="shared" si="33"/>
        <v>5320</v>
      </c>
      <c r="AZ105" s="492" t="str">
        <f t="shared" si="34"/>
        <v>Collecting</v>
      </c>
      <c r="BA105" s="2140">
        <f>IF(ISERROR(E105*(VLOOKUP($A105, 'E1 Categorization'!$A$32:$E$124, 5,0))), E105*0.5, E105*(VLOOKUP($A105, 'E1 Categorization'!$A$32:$E$124, 5,0)))</f>
        <v>0</v>
      </c>
      <c r="BB105" s="2140">
        <f>IF(ISERROR(F105*(VLOOKUP($A105, 'E1 Categorization'!$A$32:$E$124, 5,0))), F105*0.5, F105*(VLOOKUP($A105, 'E1 Categorization'!$A$32:$E$124, 5,0)))</f>
        <v>0</v>
      </c>
      <c r="BC105" s="2140">
        <f>IF(ISERROR(G105*(VLOOKUP($A105, 'E1 Categorization'!$A$32:$E$124, 5,0))), G105*0.5, G105*(VLOOKUP($A105, 'E1 Categorization'!$A$32:$E$124, 5,0)))</f>
        <v>0</v>
      </c>
      <c r="BD105" s="2140">
        <f>IF(ISERROR(H105*(VLOOKUP($A105, 'E1 Categorization'!$A$32:$E$124, 5,0))), H105*0.5, H105*(VLOOKUP($A105, 'E1 Categorization'!$A$32:$E$124, 5,0)))</f>
        <v>0</v>
      </c>
      <c r="BE105" s="2140">
        <f>IF(ISERROR(I105*(VLOOKUP($A105, 'E1 Categorization'!$A$32:$E$124, 5,0))), I105*0.5, I105*(VLOOKUP($A105, 'E1 Categorization'!$A$32:$E$124, 5,0)))</f>
        <v>0</v>
      </c>
      <c r="BF105" s="2140">
        <f>IF(ISERROR(J105*(VLOOKUP($A105, 'E1 Categorization'!$A$32:$E$124, 5,0))), J105*0.5, J105*(VLOOKUP($A105, 'E1 Categorization'!$A$32:$E$124, 5,0)))</f>
        <v>0</v>
      </c>
      <c r="BG105" s="2140">
        <f>IF(ISERROR(K105*(VLOOKUP($A105, 'E1 Categorization'!$A$32:$E$124, 5,0))), K105*0.5, K105*(VLOOKUP($A105, 'E1 Categorization'!$A$32:$E$124, 5,0)))</f>
        <v>0</v>
      </c>
      <c r="BH105" s="2140">
        <f>IF(ISERROR(L105*(VLOOKUP($A105, 'E1 Categorization'!$A$32:$E$124, 5,0))), L105*0.5, L105*(VLOOKUP($A105, 'E1 Categorization'!$A$32:$E$124, 5,0)))</f>
        <v>0</v>
      </c>
      <c r="BI105" s="2140">
        <f>IF(ISERROR(M105*(VLOOKUP($A105, 'E1 Categorization'!$A$32:$E$124, 5,0))), M105*0.5, M105*(VLOOKUP($A105, 'E1 Categorization'!$A$32:$E$124, 5,0)))</f>
        <v>0</v>
      </c>
      <c r="BJ105" s="2140">
        <f>IF(ISERROR(N105*(VLOOKUP($A105, 'E1 Categorization'!$A$32:$E$124, 5,0))), N105*0.5, N105*(VLOOKUP($A105, 'E1 Categorization'!$A$32:$E$124, 5,0)))</f>
        <v>0</v>
      </c>
      <c r="BK105" s="2140">
        <f>IF(ISERROR(O105*(VLOOKUP($A105, 'E1 Categorization'!$A$32:$E$124, 5,0))), O105*0.5, O105*(VLOOKUP($A105, 'E1 Categorization'!$A$32:$E$124, 5,0)))</f>
        <v>0</v>
      </c>
      <c r="BL105" s="2140">
        <f>IF(ISERROR(P105*(VLOOKUP($A105, 'E1 Categorization'!$A$32:$E$124, 5,0))), P105*0.5, P105*(VLOOKUP($A105, 'E1 Categorization'!$A$32:$E$124, 5,0)))</f>
        <v>0</v>
      </c>
      <c r="BM105" s="2140">
        <f>IF(ISERROR(Q105*(VLOOKUP($A105, 'E1 Categorization'!$A$32:$E$124, 5,0))), Q105*0.5, Q105*(VLOOKUP($A105, 'E1 Categorization'!$A$32:$E$124, 5,0)))</f>
        <v>0</v>
      </c>
      <c r="BN105" s="2140">
        <f>IF(ISERROR(R105*(VLOOKUP($A105, 'E1 Categorization'!$A$32:$E$124, 5,0))), R105*0.5, R105*(VLOOKUP($A105, 'E1 Categorization'!$A$32:$E$124, 5,0)))</f>
        <v>0</v>
      </c>
      <c r="BO105" s="2140">
        <f>IF(ISERROR(S105*(VLOOKUP($A105, 'E1 Categorization'!$A$32:$E$124, 5,0))), S105*0.5, S105*(VLOOKUP($A105, 'E1 Categorization'!$A$32:$E$124, 5,0)))</f>
        <v>0</v>
      </c>
      <c r="BP105" s="2140">
        <f>IF(ISERROR(T105*(VLOOKUP($A105, 'E1 Categorization'!$A$32:$E$124, 5,0))), T105*0.5, T105*(VLOOKUP($A105, 'E1 Categorization'!$A$32:$E$124, 5,0)))</f>
        <v>0</v>
      </c>
      <c r="BQ105" s="2140">
        <f>IF(ISERROR(U105*(VLOOKUP($A105, 'E1 Categorization'!$A$32:$E$124, 5,0))), U105*0.5, U105*(VLOOKUP($A105, 'E1 Categorization'!$A$32:$E$124, 5,0)))</f>
        <v>0</v>
      </c>
      <c r="BR105" s="2140">
        <f>IF(ISERROR(V105*(VLOOKUP($A105, 'E1 Categorization'!$A$32:$E$124, 5,0))), V105*0.5, V105*(VLOOKUP($A105, 'E1 Categorization'!$A$32:$E$124, 5,0)))</f>
        <v>0</v>
      </c>
      <c r="BS105" s="2140">
        <f>IF(ISERROR(W105*(VLOOKUP($A105, 'E1 Categorization'!$A$32:$E$124, 5,0))), W105*0.5, W105*(VLOOKUP($A105, 'E1 Categorization'!$A$32:$E$124, 5,0)))</f>
        <v>0</v>
      </c>
      <c r="BT105" s="2140">
        <f>IF(ISERROR(X105*(VLOOKUP($A105, 'E1 Categorization'!$A$32:$E$124, 5,0))), X105*0.5, X105*(VLOOKUP($A105, 'E1 Categorization'!$A$32:$E$124, 5,0)))</f>
        <v>0</v>
      </c>
    </row>
    <row r="106" spans="1:72" s="561" customFormat="1" ht="25.5" customHeight="1" x14ac:dyDescent="0.2">
      <c r="A106" s="487">
        <f>'I3 TB Data'!A416:B416</f>
        <v>5325</v>
      </c>
      <c r="B106" s="488" t="str">
        <f>'I3 TB Data'!B416</f>
        <v>Collecting- Cash Over and Short</v>
      </c>
      <c r="C106" s="489">
        <f>'I3 TB Data'!G416</f>
        <v>0</v>
      </c>
      <c r="D106" s="1857" t="str">
        <f t="shared" si="35"/>
        <v>Yes</v>
      </c>
      <c r="E106" s="1835"/>
      <c r="F106" s="1835"/>
      <c r="G106" s="1835"/>
      <c r="H106" s="1835"/>
      <c r="I106" s="1835"/>
      <c r="J106" s="1835"/>
      <c r="K106" s="1835"/>
      <c r="L106" s="1835"/>
      <c r="M106" s="1835"/>
      <c r="N106" s="1835"/>
      <c r="O106" s="1835"/>
      <c r="P106" s="1835"/>
      <c r="Q106" s="1835"/>
      <c r="R106" s="1835"/>
      <c r="S106" s="1835"/>
      <c r="T106" s="1835"/>
      <c r="U106" s="1835"/>
      <c r="V106" s="1835"/>
      <c r="W106" s="1835"/>
      <c r="X106" s="1835"/>
      <c r="AA106" s="491">
        <f t="shared" si="31"/>
        <v>5325</v>
      </c>
      <c r="AB106" s="492" t="str">
        <f t="shared" si="32"/>
        <v>Collecting- Cash Over and Short</v>
      </c>
      <c r="AC106" s="2140">
        <f>IF(ISERROR(E106*(1-VLOOKUP($A106, 'E1 Categorization'!$A$32:$E$124, 5,0))), E106*0.5, E106*(1-VLOOKUP($A106, 'E1 Categorization'!$A$32:$E$124, 5,0)))</f>
        <v>0</v>
      </c>
      <c r="AD106" s="2140">
        <f>IF(ISERROR(F106*(1-VLOOKUP($A106, 'E1 Categorization'!$A$32:$E$124, 5,0))), F106*0.5, F106*(1-VLOOKUP($A106, 'E1 Categorization'!$A$32:$E$124, 5,0)))</f>
        <v>0</v>
      </c>
      <c r="AE106" s="2140">
        <f>IF(ISERROR(G106*(1-VLOOKUP($A106, 'E1 Categorization'!$A$32:$E$124, 5,0))), G106*0.5, G106*(1-VLOOKUP($A106, 'E1 Categorization'!$A$32:$E$124, 5,0)))</f>
        <v>0</v>
      </c>
      <c r="AF106" s="2140">
        <f>IF(ISERROR(H106*(1-VLOOKUP($A106, 'E1 Categorization'!$A$32:$E$124, 5,0))), H106*0.5, H106*(1-VLOOKUP($A106, 'E1 Categorization'!$A$32:$E$124, 5,0)))</f>
        <v>0</v>
      </c>
      <c r="AG106" s="2140">
        <f>IF(ISERROR(I106*(1-VLOOKUP($A106, 'E1 Categorization'!$A$32:$E$124, 5,0))), I106*0.5, I106*(1-VLOOKUP($A106, 'E1 Categorization'!$A$32:$E$124, 5,0)))</f>
        <v>0</v>
      </c>
      <c r="AH106" s="2140">
        <f>IF(ISERROR(J106*(1-VLOOKUP($A106, 'E1 Categorization'!$A$32:$E$124, 5,0))), J106*0.5, J106*(1-VLOOKUP($A106, 'E1 Categorization'!$A$32:$E$124, 5,0)))</f>
        <v>0</v>
      </c>
      <c r="AI106" s="2140">
        <f>IF(ISERROR(K106*(1-VLOOKUP($A106, 'E1 Categorization'!$A$32:$E$124, 5,0))), K106*0.5, K106*(1-VLOOKUP($A106, 'E1 Categorization'!$A$32:$E$124, 5,0)))</f>
        <v>0</v>
      </c>
      <c r="AJ106" s="2140">
        <f>IF(ISERROR(L106*(1-VLOOKUP($A106, 'E1 Categorization'!$A$32:$E$124, 5,0))), L106*0.5, L106*(1-VLOOKUP($A106, 'E1 Categorization'!$A$32:$E$124, 5,0)))</f>
        <v>0</v>
      </c>
      <c r="AK106" s="2140">
        <f>IF(ISERROR(M106*(1-VLOOKUP($A106, 'E1 Categorization'!$A$32:$E$124, 5,0))), M106*0.5, M106*(1-VLOOKUP($A106, 'E1 Categorization'!$A$32:$E$124, 5,0)))</f>
        <v>0</v>
      </c>
      <c r="AL106" s="2140">
        <f>IF(ISERROR(N106*(1-VLOOKUP($A106, 'E1 Categorization'!$A$32:$E$124, 5,0))), N106*0.5, N106*(1-VLOOKUP($A106, 'E1 Categorization'!$A$32:$E$124, 5,0)))</f>
        <v>0</v>
      </c>
      <c r="AM106" s="2140">
        <f>IF(ISERROR(O106*(1-VLOOKUP($A106, 'E1 Categorization'!$A$32:$E$124, 5,0))), O106*0.5, O106*(1-VLOOKUP($A106, 'E1 Categorization'!$A$32:$E$124, 5,0)))</f>
        <v>0</v>
      </c>
      <c r="AN106" s="2140">
        <f>IF(ISERROR(P106*(1-VLOOKUP($A106, 'E1 Categorization'!$A$32:$E$124, 5,0))), P106*0.5, P106*(1-VLOOKUP($A106, 'E1 Categorization'!$A$32:$E$124, 5,0)))</f>
        <v>0</v>
      </c>
      <c r="AO106" s="2140">
        <f>IF(ISERROR(Q106*(1-VLOOKUP($A106, 'E1 Categorization'!$A$32:$E$124, 5,0))), Q106*0.5, Q106*(1-VLOOKUP($A106, 'E1 Categorization'!$A$32:$E$124, 5,0)))</f>
        <v>0</v>
      </c>
      <c r="AP106" s="2140">
        <f>IF(ISERROR(R106*(1-VLOOKUP($A106, 'E1 Categorization'!$A$32:$E$124, 5,0))), R106*0.5, R106*(1-VLOOKUP($A106, 'E1 Categorization'!$A$32:$E$124, 5,0)))</f>
        <v>0</v>
      </c>
      <c r="AQ106" s="2140">
        <f>IF(ISERROR(S106*(1-VLOOKUP($A106, 'E1 Categorization'!$A$32:$E$124, 5,0))), S106*0.5, S106*(1-VLOOKUP($A106, 'E1 Categorization'!$A$32:$E$124, 5,0)))</f>
        <v>0</v>
      </c>
      <c r="AR106" s="2140">
        <f>IF(ISERROR(T106*(1-VLOOKUP($A106, 'E1 Categorization'!$A$32:$E$124, 5,0))), T106*0.5, T106*(1-VLOOKUP($A106, 'E1 Categorization'!$A$32:$E$124, 5,0)))</f>
        <v>0</v>
      </c>
      <c r="AS106" s="2140">
        <f>IF(ISERROR(U106*(1-VLOOKUP($A106, 'E1 Categorization'!$A$32:$E$124, 5,0))), U106*0.5, U106*(1-VLOOKUP($A106, 'E1 Categorization'!$A$32:$E$124, 5,0)))</f>
        <v>0</v>
      </c>
      <c r="AT106" s="2140">
        <f>IF(ISERROR(V106*(1-VLOOKUP($A106, 'E1 Categorization'!$A$32:$E$124, 5,0))), V106*0.5, V106*(1-VLOOKUP($A106, 'E1 Categorization'!$A$32:$E$124, 5,0)))</f>
        <v>0</v>
      </c>
      <c r="AU106" s="2140">
        <f>IF(ISERROR(W106*(1-VLOOKUP($A106, 'E1 Categorization'!$A$32:$E$124, 5,0))), W106*0.5, W106*(1-VLOOKUP($A106, 'E1 Categorization'!$A$32:$E$124, 5,0)))</f>
        <v>0</v>
      </c>
      <c r="AV106" s="2140">
        <f>IF(ISERROR(X106*(1-VLOOKUP($A106, 'E1 Categorization'!$A$32:$E$124, 5,0))), X106*0.5, X106*(1-VLOOKUP($A106, 'E1 Categorization'!$A$32:$E$124, 5,0)))</f>
        <v>0</v>
      </c>
      <c r="AW106" s="1889"/>
      <c r="AX106" s="1889"/>
      <c r="AY106" s="491">
        <f t="shared" si="33"/>
        <v>5325</v>
      </c>
      <c r="AZ106" s="492" t="str">
        <f t="shared" si="34"/>
        <v>Collecting- Cash Over and Short</v>
      </c>
      <c r="BA106" s="2140">
        <f>IF(ISERROR(E106*(VLOOKUP($A106, 'E1 Categorization'!$A$32:$E$124, 5,0))), E106*0.5, E106*(VLOOKUP($A106, 'E1 Categorization'!$A$32:$E$124, 5,0)))</f>
        <v>0</v>
      </c>
      <c r="BB106" s="2140">
        <f>IF(ISERROR(F106*(VLOOKUP($A106, 'E1 Categorization'!$A$32:$E$124, 5,0))), F106*0.5, F106*(VLOOKUP($A106, 'E1 Categorization'!$A$32:$E$124, 5,0)))</f>
        <v>0</v>
      </c>
      <c r="BC106" s="2140">
        <f>IF(ISERROR(G106*(VLOOKUP($A106, 'E1 Categorization'!$A$32:$E$124, 5,0))), G106*0.5, G106*(VLOOKUP($A106, 'E1 Categorization'!$A$32:$E$124, 5,0)))</f>
        <v>0</v>
      </c>
      <c r="BD106" s="2140">
        <f>IF(ISERROR(H106*(VLOOKUP($A106, 'E1 Categorization'!$A$32:$E$124, 5,0))), H106*0.5, H106*(VLOOKUP($A106, 'E1 Categorization'!$A$32:$E$124, 5,0)))</f>
        <v>0</v>
      </c>
      <c r="BE106" s="2140">
        <f>IF(ISERROR(I106*(VLOOKUP($A106, 'E1 Categorization'!$A$32:$E$124, 5,0))), I106*0.5, I106*(VLOOKUP($A106, 'E1 Categorization'!$A$32:$E$124, 5,0)))</f>
        <v>0</v>
      </c>
      <c r="BF106" s="2140">
        <f>IF(ISERROR(J106*(VLOOKUP($A106, 'E1 Categorization'!$A$32:$E$124, 5,0))), J106*0.5, J106*(VLOOKUP($A106, 'E1 Categorization'!$A$32:$E$124, 5,0)))</f>
        <v>0</v>
      </c>
      <c r="BG106" s="2140">
        <f>IF(ISERROR(K106*(VLOOKUP($A106, 'E1 Categorization'!$A$32:$E$124, 5,0))), K106*0.5, K106*(VLOOKUP($A106, 'E1 Categorization'!$A$32:$E$124, 5,0)))</f>
        <v>0</v>
      </c>
      <c r="BH106" s="2140">
        <f>IF(ISERROR(L106*(VLOOKUP($A106, 'E1 Categorization'!$A$32:$E$124, 5,0))), L106*0.5, L106*(VLOOKUP($A106, 'E1 Categorization'!$A$32:$E$124, 5,0)))</f>
        <v>0</v>
      </c>
      <c r="BI106" s="2140">
        <f>IF(ISERROR(M106*(VLOOKUP($A106, 'E1 Categorization'!$A$32:$E$124, 5,0))), M106*0.5, M106*(VLOOKUP($A106, 'E1 Categorization'!$A$32:$E$124, 5,0)))</f>
        <v>0</v>
      </c>
      <c r="BJ106" s="2140">
        <f>IF(ISERROR(N106*(VLOOKUP($A106, 'E1 Categorization'!$A$32:$E$124, 5,0))), N106*0.5, N106*(VLOOKUP($A106, 'E1 Categorization'!$A$32:$E$124, 5,0)))</f>
        <v>0</v>
      </c>
      <c r="BK106" s="2140">
        <f>IF(ISERROR(O106*(VLOOKUP($A106, 'E1 Categorization'!$A$32:$E$124, 5,0))), O106*0.5, O106*(VLOOKUP($A106, 'E1 Categorization'!$A$32:$E$124, 5,0)))</f>
        <v>0</v>
      </c>
      <c r="BL106" s="2140">
        <f>IF(ISERROR(P106*(VLOOKUP($A106, 'E1 Categorization'!$A$32:$E$124, 5,0))), P106*0.5, P106*(VLOOKUP($A106, 'E1 Categorization'!$A$32:$E$124, 5,0)))</f>
        <v>0</v>
      </c>
      <c r="BM106" s="2140">
        <f>IF(ISERROR(Q106*(VLOOKUP($A106, 'E1 Categorization'!$A$32:$E$124, 5,0))), Q106*0.5, Q106*(VLOOKUP($A106, 'E1 Categorization'!$A$32:$E$124, 5,0)))</f>
        <v>0</v>
      </c>
      <c r="BN106" s="2140">
        <f>IF(ISERROR(R106*(VLOOKUP($A106, 'E1 Categorization'!$A$32:$E$124, 5,0))), R106*0.5, R106*(VLOOKUP($A106, 'E1 Categorization'!$A$32:$E$124, 5,0)))</f>
        <v>0</v>
      </c>
      <c r="BO106" s="2140">
        <f>IF(ISERROR(S106*(VLOOKUP($A106, 'E1 Categorization'!$A$32:$E$124, 5,0))), S106*0.5, S106*(VLOOKUP($A106, 'E1 Categorization'!$A$32:$E$124, 5,0)))</f>
        <v>0</v>
      </c>
      <c r="BP106" s="2140">
        <f>IF(ISERROR(T106*(VLOOKUP($A106, 'E1 Categorization'!$A$32:$E$124, 5,0))), T106*0.5, T106*(VLOOKUP($A106, 'E1 Categorization'!$A$32:$E$124, 5,0)))</f>
        <v>0</v>
      </c>
      <c r="BQ106" s="2140">
        <f>IF(ISERROR(U106*(VLOOKUP($A106, 'E1 Categorization'!$A$32:$E$124, 5,0))), U106*0.5, U106*(VLOOKUP($A106, 'E1 Categorization'!$A$32:$E$124, 5,0)))</f>
        <v>0</v>
      </c>
      <c r="BR106" s="2140">
        <f>IF(ISERROR(V106*(VLOOKUP($A106, 'E1 Categorization'!$A$32:$E$124, 5,0))), V106*0.5, V106*(VLOOKUP($A106, 'E1 Categorization'!$A$32:$E$124, 5,0)))</f>
        <v>0</v>
      </c>
      <c r="BS106" s="2140">
        <f>IF(ISERROR(W106*(VLOOKUP($A106, 'E1 Categorization'!$A$32:$E$124, 5,0))), W106*0.5, W106*(VLOOKUP($A106, 'E1 Categorization'!$A$32:$E$124, 5,0)))</f>
        <v>0</v>
      </c>
      <c r="BT106" s="2140">
        <f>IF(ISERROR(X106*(VLOOKUP($A106, 'E1 Categorization'!$A$32:$E$124, 5,0))), X106*0.5, X106*(VLOOKUP($A106, 'E1 Categorization'!$A$32:$E$124, 5,0)))</f>
        <v>0</v>
      </c>
    </row>
    <row r="107" spans="1:72" s="561" customFormat="1" ht="25.5" customHeight="1" x14ac:dyDescent="0.2">
      <c r="A107" s="487">
        <f>'I3 TB Data'!A417:B417</f>
        <v>5330</v>
      </c>
      <c r="B107" s="488" t="str">
        <f>'I3 TB Data'!B417</f>
        <v>Collection Charges</v>
      </c>
      <c r="C107" s="489">
        <f>'I3 TB Data'!G417</f>
        <v>0</v>
      </c>
      <c r="D107" s="1857" t="str">
        <f t="shared" si="35"/>
        <v>Yes</v>
      </c>
      <c r="E107" s="1835"/>
      <c r="F107" s="1835"/>
      <c r="G107" s="1835"/>
      <c r="H107" s="1835"/>
      <c r="I107" s="1835"/>
      <c r="J107" s="1835"/>
      <c r="K107" s="1835"/>
      <c r="L107" s="1835"/>
      <c r="M107" s="1835"/>
      <c r="N107" s="1835"/>
      <c r="O107" s="1835"/>
      <c r="P107" s="1835"/>
      <c r="Q107" s="1835"/>
      <c r="R107" s="1835"/>
      <c r="S107" s="1835"/>
      <c r="T107" s="1835"/>
      <c r="U107" s="1835"/>
      <c r="V107" s="1835"/>
      <c r="W107" s="1835"/>
      <c r="X107" s="1835"/>
      <c r="AA107" s="491">
        <f t="shared" si="31"/>
        <v>5330</v>
      </c>
      <c r="AB107" s="492" t="str">
        <f t="shared" si="32"/>
        <v>Collection Charges</v>
      </c>
      <c r="AC107" s="2140">
        <f>IF(ISERROR(E107*(1-VLOOKUP($A107, 'E1 Categorization'!$A$32:$E$124, 5,0))), E107*0.5, E107*(1-VLOOKUP($A107, 'E1 Categorization'!$A$32:$E$124, 5,0)))</f>
        <v>0</v>
      </c>
      <c r="AD107" s="2140">
        <f>IF(ISERROR(F107*(1-VLOOKUP($A107, 'E1 Categorization'!$A$32:$E$124, 5,0))), F107*0.5, F107*(1-VLOOKUP($A107, 'E1 Categorization'!$A$32:$E$124, 5,0)))</f>
        <v>0</v>
      </c>
      <c r="AE107" s="2140">
        <f>IF(ISERROR(G107*(1-VLOOKUP($A107, 'E1 Categorization'!$A$32:$E$124, 5,0))), G107*0.5, G107*(1-VLOOKUP($A107, 'E1 Categorization'!$A$32:$E$124, 5,0)))</f>
        <v>0</v>
      </c>
      <c r="AF107" s="2140">
        <f>IF(ISERROR(H107*(1-VLOOKUP($A107, 'E1 Categorization'!$A$32:$E$124, 5,0))), H107*0.5, H107*(1-VLOOKUP($A107, 'E1 Categorization'!$A$32:$E$124, 5,0)))</f>
        <v>0</v>
      </c>
      <c r="AG107" s="2140">
        <f>IF(ISERROR(I107*(1-VLOOKUP($A107, 'E1 Categorization'!$A$32:$E$124, 5,0))), I107*0.5, I107*(1-VLOOKUP($A107, 'E1 Categorization'!$A$32:$E$124, 5,0)))</f>
        <v>0</v>
      </c>
      <c r="AH107" s="2140">
        <f>IF(ISERROR(J107*(1-VLOOKUP($A107, 'E1 Categorization'!$A$32:$E$124, 5,0))), J107*0.5, J107*(1-VLOOKUP($A107, 'E1 Categorization'!$A$32:$E$124, 5,0)))</f>
        <v>0</v>
      </c>
      <c r="AI107" s="2140">
        <f>IF(ISERROR(K107*(1-VLOOKUP($A107, 'E1 Categorization'!$A$32:$E$124, 5,0))), K107*0.5, K107*(1-VLOOKUP($A107, 'E1 Categorization'!$A$32:$E$124, 5,0)))</f>
        <v>0</v>
      </c>
      <c r="AJ107" s="2140">
        <f>IF(ISERROR(L107*(1-VLOOKUP($A107, 'E1 Categorization'!$A$32:$E$124, 5,0))), L107*0.5, L107*(1-VLOOKUP($A107, 'E1 Categorization'!$A$32:$E$124, 5,0)))</f>
        <v>0</v>
      </c>
      <c r="AK107" s="2140">
        <f>IF(ISERROR(M107*(1-VLOOKUP($A107, 'E1 Categorization'!$A$32:$E$124, 5,0))), M107*0.5, M107*(1-VLOOKUP($A107, 'E1 Categorization'!$A$32:$E$124, 5,0)))</f>
        <v>0</v>
      </c>
      <c r="AL107" s="2140">
        <f>IF(ISERROR(N107*(1-VLOOKUP($A107, 'E1 Categorization'!$A$32:$E$124, 5,0))), N107*0.5, N107*(1-VLOOKUP($A107, 'E1 Categorization'!$A$32:$E$124, 5,0)))</f>
        <v>0</v>
      </c>
      <c r="AM107" s="2140">
        <f>IF(ISERROR(O107*(1-VLOOKUP($A107, 'E1 Categorization'!$A$32:$E$124, 5,0))), O107*0.5, O107*(1-VLOOKUP($A107, 'E1 Categorization'!$A$32:$E$124, 5,0)))</f>
        <v>0</v>
      </c>
      <c r="AN107" s="2140">
        <f>IF(ISERROR(P107*(1-VLOOKUP($A107, 'E1 Categorization'!$A$32:$E$124, 5,0))), P107*0.5, P107*(1-VLOOKUP($A107, 'E1 Categorization'!$A$32:$E$124, 5,0)))</f>
        <v>0</v>
      </c>
      <c r="AO107" s="2140">
        <f>IF(ISERROR(Q107*(1-VLOOKUP($A107, 'E1 Categorization'!$A$32:$E$124, 5,0))), Q107*0.5, Q107*(1-VLOOKUP($A107, 'E1 Categorization'!$A$32:$E$124, 5,0)))</f>
        <v>0</v>
      </c>
      <c r="AP107" s="2140">
        <f>IF(ISERROR(R107*(1-VLOOKUP($A107, 'E1 Categorization'!$A$32:$E$124, 5,0))), R107*0.5, R107*(1-VLOOKUP($A107, 'E1 Categorization'!$A$32:$E$124, 5,0)))</f>
        <v>0</v>
      </c>
      <c r="AQ107" s="2140">
        <f>IF(ISERROR(S107*(1-VLOOKUP($A107, 'E1 Categorization'!$A$32:$E$124, 5,0))), S107*0.5, S107*(1-VLOOKUP($A107, 'E1 Categorization'!$A$32:$E$124, 5,0)))</f>
        <v>0</v>
      </c>
      <c r="AR107" s="2140">
        <f>IF(ISERROR(T107*(1-VLOOKUP($A107, 'E1 Categorization'!$A$32:$E$124, 5,0))), T107*0.5, T107*(1-VLOOKUP($A107, 'E1 Categorization'!$A$32:$E$124, 5,0)))</f>
        <v>0</v>
      </c>
      <c r="AS107" s="2140">
        <f>IF(ISERROR(U107*(1-VLOOKUP($A107, 'E1 Categorization'!$A$32:$E$124, 5,0))), U107*0.5, U107*(1-VLOOKUP($A107, 'E1 Categorization'!$A$32:$E$124, 5,0)))</f>
        <v>0</v>
      </c>
      <c r="AT107" s="2140">
        <f>IF(ISERROR(V107*(1-VLOOKUP($A107, 'E1 Categorization'!$A$32:$E$124, 5,0))), V107*0.5, V107*(1-VLOOKUP($A107, 'E1 Categorization'!$A$32:$E$124, 5,0)))</f>
        <v>0</v>
      </c>
      <c r="AU107" s="2140">
        <f>IF(ISERROR(W107*(1-VLOOKUP($A107, 'E1 Categorization'!$A$32:$E$124, 5,0))), W107*0.5, W107*(1-VLOOKUP($A107, 'E1 Categorization'!$A$32:$E$124, 5,0)))</f>
        <v>0</v>
      </c>
      <c r="AV107" s="2140">
        <f>IF(ISERROR(X107*(1-VLOOKUP($A107, 'E1 Categorization'!$A$32:$E$124, 5,0))), X107*0.5, X107*(1-VLOOKUP($A107, 'E1 Categorization'!$A$32:$E$124, 5,0)))</f>
        <v>0</v>
      </c>
      <c r="AW107" s="1889"/>
      <c r="AX107" s="1889"/>
      <c r="AY107" s="491">
        <f t="shared" si="33"/>
        <v>5330</v>
      </c>
      <c r="AZ107" s="492" t="str">
        <f t="shared" si="34"/>
        <v>Collection Charges</v>
      </c>
      <c r="BA107" s="2140">
        <f>IF(ISERROR(E107*(VLOOKUP($A107, 'E1 Categorization'!$A$32:$E$124, 5,0))), E107*0.5, E107*(VLOOKUP($A107, 'E1 Categorization'!$A$32:$E$124, 5,0)))</f>
        <v>0</v>
      </c>
      <c r="BB107" s="2140">
        <f>IF(ISERROR(F107*(VLOOKUP($A107, 'E1 Categorization'!$A$32:$E$124, 5,0))), F107*0.5, F107*(VLOOKUP($A107, 'E1 Categorization'!$A$32:$E$124, 5,0)))</f>
        <v>0</v>
      </c>
      <c r="BC107" s="2140">
        <f>IF(ISERROR(G107*(VLOOKUP($A107, 'E1 Categorization'!$A$32:$E$124, 5,0))), G107*0.5, G107*(VLOOKUP($A107, 'E1 Categorization'!$A$32:$E$124, 5,0)))</f>
        <v>0</v>
      </c>
      <c r="BD107" s="2140">
        <f>IF(ISERROR(H107*(VLOOKUP($A107, 'E1 Categorization'!$A$32:$E$124, 5,0))), H107*0.5, H107*(VLOOKUP($A107, 'E1 Categorization'!$A$32:$E$124, 5,0)))</f>
        <v>0</v>
      </c>
      <c r="BE107" s="2140">
        <f>IF(ISERROR(I107*(VLOOKUP($A107, 'E1 Categorization'!$A$32:$E$124, 5,0))), I107*0.5, I107*(VLOOKUP($A107, 'E1 Categorization'!$A$32:$E$124, 5,0)))</f>
        <v>0</v>
      </c>
      <c r="BF107" s="2140">
        <f>IF(ISERROR(J107*(VLOOKUP($A107, 'E1 Categorization'!$A$32:$E$124, 5,0))), J107*0.5, J107*(VLOOKUP($A107, 'E1 Categorization'!$A$32:$E$124, 5,0)))</f>
        <v>0</v>
      </c>
      <c r="BG107" s="2140">
        <f>IF(ISERROR(K107*(VLOOKUP($A107, 'E1 Categorization'!$A$32:$E$124, 5,0))), K107*0.5, K107*(VLOOKUP($A107, 'E1 Categorization'!$A$32:$E$124, 5,0)))</f>
        <v>0</v>
      </c>
      <c r="BH107" s="2140">
        <f>IF(ISERROR(L107*(VLOOKUP($A107, 'E1 Categorization'!$A$32:$E$124, 5,0))), L107*0.5, L107*(VLOOKUP($A107, 'E1 Categorization'!$A$32:$E$124, 5,0)))</f>
        <v>0</v>
      </c>
      <c r="BI107" s="2140">
        <f>IF(ISERROR(M107*(VLOOKUP($A107, 'E1 Categorization'!$A$32:$E$124, 5,0))), M107*0.5, M107*(VLOOKUP($A107, 'E1 Categorization'!$A$32:$E$124, 5,0)))</f>
        <v>0</v>
      </c>
      <c r="BJ107" s="2140">
        <f>IF(ISERROR(N107*(VLOOKUP($A107, 'E1 Categorization'!$A$32:$E$124, 5,0))), N107*0.5, N107*(VLOOKUP($A107, 'E1 Categorization'!$A$32:$E$124, 5,0)))</f>
        <v>0</v>
      </c>
      <c r="BK107" s="2140">
        <f>IF(ISERROR(O107*(VLOOKUP($A107, 'E1 Categorization'!$A$32:$E$124, 5,0))), O107*0.5, O107*(VLOOKUP($A107, 'E1 Categorization'!$A$32:$E$124, 5,0)))</f>
        <v>0</v>
      </c>
      <c r="BL107" s="2140">
        <f>IF(ISERROR(P107*(VLOOKUP($A107, 'E1 Categorization'!$A$32:$E$124, 5,0))), P107*0.5, P107*(VLOOKUP($A107, 'E1 Categorization'!$A$32:$E$124, 5,0)))</f>
        <v>0</v>
      </c>
      <c r="BM107" s="2140">
        <f>IF(ISERROR(Q107*(VLOOKUP($A107, 'E1 Categorization'!$A$32:$E$124, 5,0))), Q107*0.5, Q107*(VLOOKUP($A107, 'E1 Categorization'!$A$32:$E$124, 5,0)))</f>
        <v>0</v>
      </c>
      <c r="BN107" s="2140">
        <f>IF(ISERROR(R107*(VLOOKUP($A107, 'E1 Categorization'!$A$32:$E$124, 5,0))), R107*0.5, R107*(VLOOKUP($A107, 'E1 Categorization'!$A$32:$E$124, 5,0)))</f>
        <v>0</v>
      </c>
      <c r="BO107" s="2140">
        <f>IF(ISERROR(S107*(VLOOKUP($A107, 'E1 Categorization'!$A$32:$E$124, 5,0))), S107*0.5, S107*(VLOOKUP($A107, 'E1 Categorization'!$A$32:$E$124, 5,0)))</f>
        <v>0</v>
      </c>
      <c r="BP107" s="2140">
        <f>IF(ISERROR(T107*(VLOOKUP($A107, 'E1 Categorization'!$A$32:$E$124, 5,0))), T107*0.5, T107*(VLOOKUP($A107, 'E1 Categorization'!$A$32:$E$124, 5,0)))</f>
        <v>0</v>
      </c>
      <c r="BQ107" s="2140">
        <f>IF(ISERROR(U107*(VLOOKUP($A107, 'E1 Categorization'!$A$32:$E$124, 5,0))), U107*0.5, U107*(VLOOKUP($A107, 'E1 Categorization'!$A$32:$E$124, 5,0)))</f>
        <v>0</v>
      </c>
      <c r="BR107" s="2140">
        <f>IF(ISERROR(V107*(VLOOKUP($A107, 'E1 Categorization'!$A$32:$E$124, 5,0))), V107*0.5, V107*(VLOOKUP($A107, 'E1 Categorization'!$A$32:$E$124, 5,0)))</f>
        <v>0</v>
      </c>
      <c r="BS107" s="2140">
        <f>IF(ISERROR(W107*(VLOOKUP($A107, 'E1 Categorization'!$A$32:$E$124, 5,0))), W107*0.5, W107*(VLOOKUP($A107, 'E1 Categorization'!$A$32:$E$124, 5,0)))</f>
        <v>0</v>
      </c>
      <c r="BT107" s="2140">
        <f>IF(ISERROR(X107*(VLOOKUP($A107, 'E1 Categorization'!$A$32:$E$124, 5,0))), X107*0.5, X107*(VLOOKUP($A107, 'E1 Categorization'!$A$32:$E$124, 5,0)))</f>
        <v>0</v>
      </c>
    </row>
    <row r="108" spans="1:72" s="561" customFormat="1" ht="25.5" customHeight="1" x14ac:dyDescent="0.2">
      <c r="A108" s="487">
        <f>'I3 TB Data'!A418:B418</f>
        <v>5335</v>
      </c>
      <c r="B108" s="488" t="str">
        <f>'I3 TB Data'!B418</f>
        <v>Bad Debt Expense</v>
      </c>
      <c r="C108" s="489">
        <f>'I3 TB Data'!G418</f>
        <v>0</v>
      </c>
      <c r="D108" s="1857" t="str">
        <f t="shared" si="35"/>
        <v>Yes</v>
      </c>
      <c r="E108" s="1835"/>
      <c r="F108" s="1835"/>
      <c r="G108" s="1835"/>
      <c r="H108" s="1835"/>
      <c r="I108" s="1835"/>
      <c r="J108" s="1835"/>
      <c r="K108" s="1835"/>
      <c r="L108" s="1835"/>
      <c r="M108" s="1835"/>
      <c r="N108" s="1835"/>
      <c r="O108" s="1835"/>
      <c r="P108" s="1835"/>
      <c r="Q108" s="1835"/>
      <c r="R108" s="1835"/>
      <c r="S108" s="1835"/>
      <c r="T108" s="1835"/>
      <c r="U108" s="1835"/>
      <c r="V108" s="1835"/>
      <c r="W108" s="1835"/>
      <c r="X108" s="1835"/>
      <c r="AA108" s="491">
        <f t="shared" si="31"/>
        <v>5335</v>
      </c>
      <c r="AB108" s="492" t="str">
        <f t="shared" si="32"/>
        <v>Bad Debt Expense</v>
      </c>
      <c r="AC108" s="2140">
        <f>IF(ISERROR(E108*(1-VLOOKUP($A108, 'E1 Categorization'!$A$32:$E$124, 5,0))), E108*0.5, E108*(1-VLOOKUP($A108, 'E1 Categorization'!$A$32:$E$124, 5,0)))</f>
        <v>0</v>
      </c>
      <c r="AD108" s="2140">
        <f>IF(ISERROR(F108*(1-VLOOKUP($A108, 'E1 Categorization'!$A$32:$E$124, 5,0))), F108*0.5, F108*(1-VLOOKUP($A108, 'E1 Categorization'!$A$32:$E$124, 5,0)))</f>
        <v>0</v>
      </c>
      <c r="AE108" s="2140">
        <f>IF(ISERROR(G108*(1-VLOOKUP($A108, 'E1 Categorization'!$A$32:$E$124, 5,0))), G108*0.5, G108*(1-VLOOKUP($A108, 'E1 Categorization'!$A$32:$E$124, 5,0)))</f>
        <v>0</v>
      </c>
      <c r="AF108" s="2140">
        <f>IF(ISERROR(H108*(1-VLOOKUP($A108, 'E1 Categorization'!$A$32:$E$124, 5,0))), H108*0.5, H108*(1-VLOOKUP($A108, 'E1 Categorization'!$A$32:$E$124, 5,0)))</f>
        <v>0</v>
      </c>
      <c r="AG108" s="2140">
        <f>IF(ISERROR(I108*(1-VLOOKUP($A108, 'E1 Categorization'!$A$32:$E$124, 5,0))), I108*0.5, I108*(1-VLOOKUP($A108, 'E1 Categorization'!$A$32:$E$124, 5,0)))</f>
        <v>0</v>
      </c>
      <c r="AH108" s="2140">
        <f>IF(ISERROR(J108*(1-VLOOKUP($A108, 'E1 Categorization'!$A$32:$E$124, 5,0))), J108*0.5, J108*(1-VLOOKUP($A108, 'E1 Categorization'!$A$32:$E$124, 5,0)))</f>
        <v>0</v>
      </c>
      <c r="AI108" s="2140">
        <f>IF(ISERROR(K108*(1-VLOOKUP($A108, 'E1 Categorization'!$A$32:$E$124, 5,0))), K108*0.5, K108*(1-VLOOKUP($A108, 'E1 Categorization'!$A$32:$E$124, 5,0)))</f>
        <v>0</v>
      </c>
      <c r="AJ108" s="2140">
        <f>IF(ISERROR(L108*(1-VLOOKUP($A108, 'E1 Categorization'!$A$32:$E$124, 5,0))), L108*0.5, L108*(1-VLOOKUP($A108, 'E1 Categorization'!$A$32:$E$124, 5,0)))</f>
        <v>0</v>
      </c>
      <c r="AK108" s="2140">
        <f>IF(ISERROR(M108*(1-VLOOKUP($A108, 'E1 Categorization'!$A$32:$E$124, 5,0))), M108*0.5, M108*(1-VLOOKUP($A108, 'E1 Categorization'!$A$32:$E$124, 5,0)))</f>
        <v>0</v>
      </c>
      <c r="AL108" s="2140">
        <f>IF(ISERROR(N108*(1-VLOOKUP($A108, 'E1 Categorization'!$A$32:$E$124, 5,0))), N108*0.5, N108*(1-VLOOKUP($A108, 'E1 Categorization'!$A$32:$E$124, 5,0)))</f>
        <v>0</v>
      </c>
      <c r="AM108" s="2140">
        <f>IF(ISERROR(O108*(1-VLOOKUP($A108, 'E1 Categorization'!$A$32:$E$124, 5,0))), O108*0.5, O108*(1-VLOOKUP($A108, 'E1 Categorization'!$A$32:$E$124, 5,0)))</f>
        <v>0</v>
      </c>
      <c r="AN108" s="2140">
        <f>IF(ISERROR(P108*(1-VLOOKUP($A108, 'E1 Categorization'!$A$32:$E$124, 5,0))), P108*0.5, P108*(1-VLOOKUP($A108, 'E1 Categorization'!$A$32:$E$124, 5,0)))</f>
        <v>0</v>
      </c>
      <c r="AO108" s="2140">
        <f>IF(ISERROR(Q108*(1-VLOOKUP($A108, 'E1 Categorization'!$A$32:$E$124, 5,0))), Q108*0.5, Q108*(1-VLOOKUP($A108, 'E1 Categorization'!$A$32:$E$124, 5,0)))</f>
        <v>0</v>
      </c>
      <c r="AP108" s="2140">
        <f>IF(ISERROR(R108*(1-VLOOKUP($A108, 'E1 Categorization'!$A$32:$E$124, 5,0))), R108*0.5, R108*(1-VLOOKUP($A108, 'E1 Categorization'!$A$32:$E$124, 5,0)))</f>
        <v>0</v>
      </c>
      <c r="AQ108" s="2140">
        <f>IF(ISERROR(S108*(1-VLOOKUP($A108, 'E1 Categorization'!$A$32:$E$124, 5,0))), S108*0.5, S108*(1-VLOOKUP($A108, 'E1 Categorization'!$A$32:$E$124, 5,0)))</f>
        <v>0</v>
      </c>
      <c r="AR108" s="2140">
        <f>IF(ISERROR(T108*(1-VLOOKUP($A108, 'E1 Categorization'!$A$32:$E$124, 5,0))), T108*0.5, T108*(1-VLOOKUP($A108, 'E1 Categorization'!$A$32:$E$124, 5,0)))</f>
        <v>0</v>
      </c>
      <c r="AS108" s="2140">
        <f>IF(ISERROR(U108*(1-VLOOKUP($A108, 'E1 Categorization'!$A$32:$E$124, 5,0))), U108*0.5, U108*(1-VLOOKUP($A108, 'E1 Categorization'!$A$32:$E$124, 5,0)))</f>
        <v>0</v>
      </c>
      <c r="AT108" s="2140">
        <f>IF(ISERROR(V108*(1-VLOOKUP($A108, 'E1 Categorization'!$A$32:$E$124, 5,0))), V108*0.5, V108*(1-VLOOKUP($A108, 'E1 Categorization'!$A$32:$E$124, 5,0)))</f>
        <v>0</v>
      </c>
      <c r="AU108" s="2140">
        <f>IF(ISERROR(W108*(1-VLOOKUP($A108, 'E1 Categorization'!$A$32:$E$124, 5,0))), W108*0.5, W108*(1-VLOOKUP($A108, 'E1 Categorization'!$A$32:$E$124, 5,0)))</f>
        <v>0</v>
      </c>
      <c r="AV108" s="2140">
        <f>IF(ISERROR(X108*(1-VLOOKUP($A108, 'E1 Categorization'!$A$32:$E$124, 5,0))), X108*0.5, X108*(1-VLOOKUP($A108, 'E1 Categorization'!$A$32:$E$124, 5,0)))</f>
        <v>0</v>
      </c>
      <c r="AW108" s="1889"/>
      <c r="AX108" s="1889"/>
      <c r="AY108" s="491">
        <f t="shared" si="33"/>
        <v>5335</v>
      </c>
      <c r="AZ108" s="492" t="str">
        <f t="shared" si="34"/>
        <v>Bad Debt Expense</v>
      </c>
      <c r="BA108" s="2140">
        <f>IF(ISERROR(E108*(VLOOKUP($A108, 'E1 Categorization'!$A$32:$E$124, 5,0))), E108*0.5, E108*(VLOOKUP($A108, 'E1 Categorization'!$A$32:$E$124, 5,0)))</f>
        <v>0</v>
      </c>
      <c r="BB108" s="2140">
        <f>IF(ISERROR(F108*(VLOOKUP($A108, 'E1 Categorization'!$A$32:$E$124, 5,0))), F108*0.5, F108*(VLOOKUP($A108, 'E1 Categorization'!$A$32:$E$124, 5,0)))</f>
        <v>0</v>
      </c>
      <c r="BC108" s="2140">
        <f>IF(ISERROR(G108*(VLOOKUP($A108, 'E1 Categorization'!$A$32:$E$124, 5,0))), G108*0.5, G108*(VLOOKUP($A108, 'E1 Categorization'!$A$32:$E$124, 5,0)))</f>
        <v>0</v>
      </c>
      <c r="BD108" s="2140">
        <f>IF(ISERROR(H108*(VLOOKUP($A108, 'E1 Categorization'!$A$32:$E$124, 5,0))), H108*0.5, H108*(VLOOKUP($A108, 'E1 Categorization'!$A$32:$E$124, 5,0)))</f>
        <v>0</v>
      </c>
      <c r="BE108" s="2140">
        <f>IF(ISERROR(I108*(VLOOKUP($A108, 'E1 Categorization'!$A$32:$E$124, 5,0))), I108*0.5, I108*(VLOOKUP($A108, 'E1 Categorization'!$A$32:$E$124, 5,0)))</f>
        <v>0</v>
      </c>
      <c r="BF108" s="2140">
        <f>IF(ISERROR(J108*(VLOOKUP($A108, 'E1 Categorization'!$A$32:$E$124, 5,0))), J108*0.5, J108*(VLOOKUP($A108, 'E1 Categorization'!$A$32:$E$124, 5,0)))</f>
        <v>0</v>
      </c>
      <c r="BG108" s="2140">
        <f>IF(ISERROR(K108*(VLOOKUP($A108, 'E1 Categorization'!$A$32:$E$124, 5,0))), K108*0.5, K108*(VLOOKUP($A108, 'E1 Categorization'!$A$32:$E$124, 5,0)))</f>
        <v>0</v>
      </c>
      <c r="BH108" s="2140">
        <f>IF(ISERROR(L108*(VLOOKUP($A108, 'E1 Categorization'!$A$32:$E$124, 5,0))), L108*0.5, L108*(VLOOKUP($A108, 'E1 Categorization'!$A$32:$E$124, 5,0)))</f>
        <v>0</v>
      </c>
      <c r="BI108" s="2140">
        <f>IF(ISERROR(M108*(VLOOKUP($A108, 'E1 Categorization'!$A$32:$E$124, 5,0))), M108*0.5, M108*(VLOOKUP($A108, 'E1 Categorization'!$A$32:$E$124, 5,0)))</f>
        <v>0</v>
      </c>
      <c r="BJ108" s="2140">
        <f>IF(ISERROR(N108*(VLOOKUP($A108, 'E1 Categorization'!$A$32:$E$124, 5,0))), N108*0.5, N108*(VLOOKUP($A108, 'E1 Categorization'!$A$32:$E$124, 5,0)))</f>
        <v>0</v>
      </c>
      <c r="BK108" s="2140">
        <f>IF(ISERROR(O108*(VLOOKUP($A108, 'E1 Categorization'!$A$32:$E$124, 5,0))), O108*0.5, O108*(VLOOKUP($A108, 'E1 Categorization'!$A$32:$E$124, 5,0)))</f>
        <v>0</v>
      </c>
      <c r="BL108" s="2140">
        <f>IF(ISERROR(P108*(VLOOKUP($A108, 'E1 Categorization'!$A$32:$E$124, 5,0))), P108*0.5, P108*(VLOOKUP($A108, 'E1 Categorization'!$A$32:$E$124, 5,0)))</f>
        <v>0</v>
      </c>
      <c r="BM108" s="2140">
        <f>IF(ISERROR(Q108*(VLOOKUP($A108, 'E1 Categorization'!$A$32:$E$124, 5,0))), Q108*0.5, Q108*(VLOOKUP($A108, 'E1 Categorization'!$A$32:$E$124, 5,0)))</f>
        <v>0</v>
      </c>
      <c r="BN108" s="2140">
        <f>IF(ISERROR(R108*(VLOOKUP($A108, 'E1 Categorization'!$A$32:$E$124, 5,0))), R108*0.5, R108*(VLOOKUP($A108, 'E1 Categorization'!$A$32:$E$124, 5,0)))</f>
        <v>0</v>
      </c>
      <c r="BO108" s="2140">
        <f>IF(ISERROR(S108*(VLOOKUP($A108, 'E1 Categorization'!$A$32:$E$124, 5,0))), S108*0.5, S108*(VLOOKUP($A108, 'E1 Categorization'!$A$32:$E$124, 5,0)))</f>
        <v>0</v>
      </c>
      <c r="BP108" s="2140">
        <f>IF(ISERROR(T108*(VLOOKUP($A108, 'E1 Categorization'!$A$32:$E$124, 5,0))), T108*0.5, T108*(VLOOKUP($A108, 'E1 Categorization'!$A$32:$E$124, 5,0)))</f>
        <v>0</v>
      </c>
      <c r="BQ108" s="2140">
        <f>IF(ISERROR(U108*(VLOOKUP($A108, 'E1 Categorization'!$A$32:$E$124, 5,0))), U108*0.5, U108*(VLOOKUP($A108, 'E1 Categorization'!$A$32:$E$124, 5,0)))</f>
        <v>0</v>
      </c>
      <c r="BR108" s="2140">
        <f>IF(ISERROR(V108*(VLOOKUP($A108, 'E1 Categorization'!$A$32:$E$124, 5,0))), V108*0.5, V108*(VLOOKUP($A108, 'E1 Categorization'!$A$32:$E$124, 5,0)))</f>
        <v>0</v>
      </c>
      <c r="BS108" s="2140">
        <f>IF(ISERROR(W108*(VLOOKUP($A108, 'E1 Categorization'!$A$32:$E$124, 5,0))), W108*0.5, W108*(VLOOKUP($A108, 'E1 Categorization'!$A$32:$E$124, 5,0)))</f>
        <v>0</v>
      </c>
      <c r="BT108" s="2140">
        <f>IF(ISERROR(X108*(VLOOKUP($A108, 'E1 Categorization'!$A$32:$E$124, 5,0))), X108*0.5, X108*(VLOOKUP($A108, 'E1 Categorization'!$A$32:$E$124, 5,0)))</f>
        <v>0</v>
      </c>
    </row>
    <row r="109" spans="1:72" s="561" customFormat="1" ht="25.5" x14ac:dyDescent="0.2">
      <c r="A109" s="487">
        <f>'I3 TB Data'!A419:B419</f>
        <v>5340</v>
      </c>
      <c r="B109" s="488" t="str">
        <f>'I3 TB Data'!B419</f>
        <v>Miscellaneous Customer Accounts Expenses</v>
      </c>
      <c r="C109" s="489">
        <f>'I3 TB Data'!G419</f>
        <v>0</v>
      </c>
      <c r="D109" s="1857" t="str">
        <f t="shared" si="35"/>
        <v>Yes</v>
      </c>
      <c r="E109" s="1835"/>
      <c r="F109" s="1835"/>
      <c r="G109" s="1835"/>
      <c r="H109" s="1835"/>
      <c r="I109" s="1835"/>
      <c r="J109" s="1835"/>
      <c r="K109" s="1835"/>
      <c r="L109" s="1835"/>
      <c r="M109" s="1835"/>
      <c r="N109" s="1835"/>
      <c r="O109" s="1835"/>
      <c r="P109" s="1835"/>
      <c r="Q109" s="1835"/>
      <c r="R109" s="1835"/>
      <c r="S109" s="1835"/>
      <c r="T109" s="1835"/>
      <c r="U109" s="1835"/>
      <c r="V109" s="1835"/>
      <c r="W109" s="1835"/>
      <c r="X109" s="1835"/>
      <c r="AA109" s="491">
        <f t="shared" si="31"/>
        <v>5340</v>
      </c>
      <c r="AB109" s="492" t="str">
        <f t="shared" si="32"/>
        <v>Miscellaneous Customer Accounts Expenses</v>
      </c>
      <c r="AC109" s="2140">
        <f>IF(ISERROR(E109*(1-VLOOKUP($A109, 'E1 Categorization'!$A$32:$E$124, 5,0))), E109*0.5, E109*(1-VLOOKUP($A109, 'E1 Categorization'!$A$32:$E$124, 5,0)))</f>
        <v>0</v>
      </c>
      <c r="AD109" s="2140">
        <f>IF(ISERROR(F109*(1-VLOOKUP($A109, 'E1 Categorization'!$A$32:$E$124, 5,0))), F109*0.5, F109*(1-VLOOKUP($A109, 'E1 Categorization'!$A$32:$E$124, 5,0)))</f>
        <v>0</v>
      </c>
      <c r="AE109" s="2140">
        <f>IF(ISERROR(G109*(1-VLOOKUP($A109, 'E1 Categorization'!$A$32:$E$124, 5,0))), G109*0.5, G109*(1-VLOOKUP($A109, 'E1 Categorization'!$A$32:$E$124, 5,0)))</f>
        <v>0</v>
      </c>
      <c r="AF109" s="2140">
        <f>IF(ISERROR(H109*(1-VLOOKUP($A109, 'E1 Categorization'!$A$32:$E$124, 5,0))), H109*0.5, H109*(1-VLOOKUP($A109, 'E1 Categorization'!$A$32:$E$124, 5,0)))</f>
        <v>0</v>
      </c>
      <c r="AG109" s="2140">
        <f>IF(ISERROR(I109*(1-VLOOKUP($A109, 'E1 Categorization'!$A$32:$E$124, 5,0))), I109*0.5, I109*(1-VLOOKUP($A109, 'E1 Categorization'!$A$32:$E$124, 5,0)))</f>
        <v>0</v>
      </c>
      <c r="AH109" s="2140">
        <f>IF(ISERROR(J109*(1-VLOOKUP($A109, 'E1 Categorization'!$A$32:$E$124, 5,0))), J109*0.5, J109*(1-VLOOKUP($A109, 'E1 Categorization'!$A$32:$E$124, 5,0)))</f>
        <v>0</v>
      </c>
      <c r="AI109" s="2140">
        <f>IF(ISERROR(K109*(1-VLOOKUP($A109, 'E1 Categorization'!$A$32:$E$124, 5,0))), K109*0.5, K109*(1-VLOOKUP($A109, 'E1 Categorization'!$A$32:$E$124, 5,0)))</f>
        <v>0</v>
      </c>
      <c r="AJ109" s="2140">
        <f>IF(ISERROR(L109*(1-VLOOKUP($A109, 'E1 Categorization'!$A$32:$E$124, 5,0))), L109*0.5, L109*(1-VLOOKUP($A109, 'E1 Categorization'!$A$32:$E$124, 5,0)))</f>
        <v>0</v>
      </c>
      <c r="AK109" s="2140">
        <f>IF(ISERROR(M109*(1-VLOOKUP($A109, 'E1 Categorization'!$A$32:$E$124, 5,0))), M109*0.5, M109*(1-VLOOKUP($A109, 'E1 Categorization'!$A$32:$E$124, 5,0)))</f>
        <v>0</v>
      </c>
      <c r="AL109" s="2140">
        <f>IF(ISERROR(N109*(1-VLOOKUP($A109, 'E1 Categorization'!$A$32:$E$124, 5,0))), N109*0.5, N109*(1-VLOOKUP($A109, 'E1 Categorization'!$A$32:$E$124, 5,0)))</f>
        <v>0</v>
      </c>
      <c r="AM109" s="2140">
        <f>IF(ISERROR(O109*(1-VLOOKUP($A109, 'E1 Categorization'!$A$32:$E$124, 5,0))), O109*0.5, O109*(1-VLOOKUP($A109, 'E1 Categorization'!$A$32:$E$124, 5,0)))</f>
        <v>0</v>
      </c>
      <c r="AN109" s="2140">
        <f>IF(ISERROR(P109*(1-VLOOKUP($A109, 'E1 Categorization'!$A$32:$E$124, 5,0))), P109*0.5, P109*(1-VLOOKUP($A109, 'E1 Categorization'!$A$32:$E$124, 5,0)))</f>
        <v>0</v>
      </c>
      <c r="AO109" s="2140">
        <f>IF(ISERROR(Q109*(1-VLOOKUP($A109, 'E1 Categorization'!$A$32:$E$124, 5,0))), Q109*0.5, Q109*(1-VLOOKUP($A109, 'E1 Categorization'!$A$32:$E$124, 5,0)))</f>
        <v>0</v>
      </c>
      <c r="AP109" s="2140">
        <f>IF(ISERROR(R109*(1-VLOOKUP($A109, 'E1 Categorization'!$A$32:$E$124, 5,0))), R109*0.5, R109*(1-VLOOKUP($A109, 'E1 Categorization'!$A$32:$E$124, 5,0)))</f>
        <v>0</v>
      </c>
      <c r="AQ109" s="2140">
        <f>IF(ISERROR(S109*(1-VLOOKUP($A109, 'E1 Categorization'!$A$32:$E$124, 5,0))), S109*0.5, S109*(1-VLOOKUP($A109, 'E1 Categorization'!$A$32:$E$124, 5,0)))</f>
        <v>0</v>
      </c>
      <c r="AR109" s="2140">
        <f>IF(ISERROR(T109*(1-VLOOKUP($A109, 'E1 Categorization'!$A$32:$E$124, 5,0))), T109*0.5, T109*(1-VLOOKUP($A109, 'E1 Categorization'!$A$32:$E$124, 5,0)))</f>
        <v>0</v>
      </c>
      <c r="AS109" s="2140">
        <f>IF(ISERROR(U109*(1-VLOOKUP($A109, 'E1 Categorization'!$A$32:$E$124, 5,0))), U109*0.5, U109*(1-VLOOKUP($A109, 'E1 Categorization'!$A$32:$E$124, 5,0)))</f>
        <v>0</v>
      </c>
      <c r="AT109" s="2140">
        <f>IF(ISERROR(V109*(1-VLOOKUP($A109, 'E1 Categorization'!$A$32:$E$124, 5,0))), V109*0.5, V109*(1-VLOOKUP($A109, 'E1 Categorization'!$A$32:$E$124, 5,0)))</f>
        <v>0</v>
      </c>
      <c r="AU109" s="2140">
        <f>IF(ISERROR(W109*(1-VLOOKUP($A109, 'E1 Categorization'!$A$32:$E$124, 5,0))), W109*0.5, W109*(1-VLOOKUP($A109, 'E1 Categorization'!$A$32:$E$124, 5,0)))</f>
        <v>0</v>
      </c>
      <c r="AV109" s="2140">
        <f>IF(ISERROR(X109*(1-VLOOKUP($A109, 'E1 Categorization'!$A$32:$E$124, 5,0))), X109*0.5, X109*(1-VLOOKUP($A109, 'E1 Categorization'!$A$32:$E$124, 5,0)))</f>
        <v>0</v>
      </c>
      <c r="AW109" s="1889"/>
      <c r="AX109" s="1889"/>
      <c r="AY109" s="491">
        <f t="shared" si="33"/>
        <v>5340</v>
      </c>
      <c r="AZ109" s="492" t="str">
        <f t="shared" si="34"/>
        <v>Miscellaneous Customer Accounts Expenses</v>
      </c>
      <c r="BA109" s="2140">
        <f>IF(ISERROR(E109*(VLOOKUP($A109, 'E1 Categorization'!$A$32:$E$124, 5,0))), E109*0.5, E109*(VLOOKUP($A109, 'E1 Categorization'!$A$32:$E$124, 5,0)))</f>
        <v>0</v>
      </c>
      <c r="BB109" s="2140">
        <f>IF(ISERROR(F109*(VLOOKUP($A109, 'E1 Categorization'!$A$32:$E$124, 5,0))), F109*0.5, F109*(VLOOKUP($A109, 'E1 Categorization'!$A$32:$E$124, 5,0)))</f>
        <v>0</v>
      </c>
      <c r="BC109" s="2140">
        <f>IF(ISERROR(G109*(VLOOKUP($A109, 'E1 Categorization'!$A$32:$E$124, 5,0))), G109*0.5, G109*(VLOOKUP($A109, 'E1 Categorization'!$A$32:$E$124, 5,0)))</f>
        <v>0</v>
      </c>
      <c r="BD109" s="2140">
        <f>IF(ISERROR(H109*(VLOOKUP($A109, 'E1 Categorization'!$A$32:$E$124, 5,0))), H109*0.5, H109*(VLOOKUP($A109, 'E1 Categorization'!$A$32:$E$124, 5,0)))</f>
        <v>0</v>
      </c>
      <c r="BE109" s="2140">
        <f>IF(ISERROR(I109*(VLOOKUP($A109, 'E1 Categorization'!$A$32:$E$124, 5,0))), I109*0.5, I109*(VLOOKUP($A109, 'E1 Categorization'!$A$32:$E$124, 5,0)))</f>
        <v>0</v>
      </c>
      <c r="BF109" s="2140">
        <f>IF(ISERROR(J109*(VLOOKUP($A109, 'E1 Categorization'!$A$32:$E$124, 5,0))), J109*0.5, J109*(VLOOKUP($A109, 'E1 Categorization'!$A$32:$E$124, 5,0)))</f>
        <v>0</v>
      </c>
      <c r="BG109" s="2140">
        <f>IF(ISERROR(K109*(VLOOKUP($A109, 'E1 Categorization'!$A$32:$E$124, 5,0))), K109*0.5, K109*(VLOOKUP($A109, 'E1 Categorization'!$A$32:$E$124, 5,0)))</f>
        <v>0</v>
      </c>
      <c r="BH109" s="2140">
        <f>IF(ISERROR(L109*(VLOOKUP($A109, 'E1 Categorization'!$A$32:$E$124, 5,0))), L109*0.5, L109*(VLOOKUP($A109, 'E1 Categorization'!$A$32:$E$124, 5,0)))</f>
        <v>0</v>
      </c>
      <c r="BI109" s="2140">
        <f>IF(ISERROR(M109*(VLOOKUP($A109, 'E1 Categorization'!$A$32:$E$124, 5,0))), M109*0.5, M109*(VLOOKUP($A109, 'E1 Categorization'!$A$32:$E$124, 5,0)))</f>
        <v>0</v>
      </c>
      <c r="BJ109" s="2140">
        <f>IF(ISERROR(N109*(VLOOKUP($A109, 'E1 Categorization'!$A$32:$E$124, 5,0))), N109*0.5, N109*(VLOOKUP($A109, 'E1 Categorization'!$A$32:$E$124, 5,0)))</f>
        <v>0</v>
      </c>
      <c r="BK109" s="2140">
        <f>IF(ISERROR(O109*(VLOOKUP($A109, 'E1 Categorization'!$A$32:$E$124, 5,0))), O109*0.5, O109*(VLOOKUP($A109, 'E1 Categorization'!$A$32:$E$124, 5,0)))</f>
        <v>0</v>
      </c>
      <c r="BL109" s="2140">
        <f>IF(ISERROR(P109*(VLOOKUP($A109, 'E1 Categorization'!$A$32:$E$124, 5,0))), P109*0.5, P109*(VLOOKUP($A109, 'E1 Categorization'!$A$32:$E$124, 5,0)))</f>
        <v>0</v>
      </c>
      <c r="BM109" s="2140">
        <f>IF(ISERROR(Q109*(VLOOKUP($A109, 'E1 Categorization'!$A$32:$E$124, 5,0))), Q109*0.5, Q109*(VLOOKUP($A109, 'E1 Categorization'!$A$32:$E$124, 5,0)))</f>
        <v>0</v>
      </c>
      <c r="BN109" s="2140">
        <f>IF(ISERROR(R109*(VLOOKUP($A109, 'E1 Categorization'!$A$32:$E$124, 5,0))), R109*0.5, R109*(VLOOKUP($A109, 'E1 Categorization'!$A$32:$E$124, 5,0)))</f>
        <v>0</v>
      </c>
      <c r="BO109" s="2140">
        <f>IF(ISERROR(S109*(VLOOKUP($A109, 'E1 Categorization'!$A$32:$E$124, 5,0))), S109*0.5, S109*(VLOOKUP($A109, 'E1 Categorization'!$A$32:$E$124, 5,0)))</f>
        <v>0</v>
      </c>
      <c r="BP109" s="2140">
        <f>IF(ISERROR(T109*(VLOOKUP($A109, 'E1 Categorization'!$A$32:$E$124, 5,0))), T109*0.5, T109*(VLOOKUP($A109, 'E1 Categorization'!$A$32:$E$124, 5,0)))</f>
        <v>0</v>
      </c>
      <c r="BQ109" s="2140">
        <f>IF(ISERROR(U109*(VLOOKUP($A109, 'E1 Categorization'!$A$32:$E$124, 5,0))), U109*0.5, U109*(VLOOKUP($A109, 'E1 Categorization'!$A$32:$E$124, 5,0)))</f>
        <v>0</v>
      </c>
      <c r="BR109" s="2140">
        <f>IF(ISERROR(V109*(VLOOKUP($A109, 'E1 Categorization'!$A$32:$E$124, 5,0))), V109*0.5, V109*(VLOOKUP($A109, 'E1 Categorization'!$A$32:$E$124, 5,0)))</f>
        <v>0</v>
      </c>
      <c r="BS109" s="2140">
        <f>IF(ISERROR(W109*(VLOOKUP($A109, 'E1 Categorization'!$A$32:$E$124, 5,0))), W109*0.5, W109*(VLOOKUP($A109, 'E1 Categorization'!$A$32:$E$124, 5,0)))</f>
        <v>0</v>
      </c>
      <c r="BT109" s="2140">
        <f>IF(ISERROR(X109*(VLOOKUP($A109, 'E1 Categorization'!$A$32:$E$124, 5,0))), X109*0.5, X109*(VLOOKUP($A109, 'E1 Categorization'!$A$32:$E$124, 5,0)))</f>
        <v>0</v>
      </c>
    </row>
    <row r="110" spans="1:72" s="561" customFormat="1" ht="25.5" customHeight="1" x14ac:dyDescent="0.2">
      <c r="A110" s="487">
        <f>'I3 TB Data'!A420:B420</f>
        <v>5405</v>
      </c>
      <c r="B110" s="488" t="str">
        <f>'I3 TB Data'!B420</f>
        <v>Supervision</v>
      </c>
      <c r="C110" s="489">
        <f>'I3 TB Data'!G420</f>
        <v>0</v>
      </c>
      <c r="D110" s="1857" t="str">
        <f t="shared" si="35"/>
        <v>Yes</v>
      </c>
      <c r="E110" s="1835"/>
      <c r="F110" s="1835"/>
      <c r="G110" s="1835"/>
      <c r="H110" s="1835"/>
      <c r="I110" s="1835"/>
      <c r="J110" s="1835"/>
      <c r="K110" s="1835"/>
      <c r="L110" s="1835"/>
      <c r="M110" s="1835"/>
      <c r="N110" s="1835"/>
      <c r="O110" s="1835"/>
      <c r="P110" s="1835"/>
      <c r="Q110" s="1835"/>
      <c r="R110" s="1835"/>
      <c r="S110" s="1835"/>
      <c r="T110" s="1835"/>
      <c r="U110" s="1835"/>
      <c r="V110" s="1835"/>
      <c r="W110" s="1835"/>
      <c r="X110" s="1835"/>
      <c r="AA110" s="491">
        <f t="shared" si="31"/>
        <v>5405</v>
      </c>
      <c r="AB110" s="492" t="str">
        <f t="shared" si="32"/>
        <v>Supervision</v>
      </c>
      <c r="AC110" s="2140">
        <f>IF(ISERROR(E110*(1-VLOOKUP($A110, 'E1 Categorization'!$A$32:$E$124, 5,0))), E110*0.5, E110*(1-VLOOKUP($A110, 'E1 Categorization'!$A$32:$E$124, 5,0)))</f>
        <v>0</v>
      </c>
      <c r="AD110" s="2140">
        <f>IF(ISERROR(F110*(1-VLOOKUP($A110, 'E1 Categorization'!$A$32:$E$124, 5,0))), F110*0.5, F110*(1-VLOOKUP($A110, 'E1 Categorization'!$A$32:$E$124, 5,0)))</f>
        <v>0</v>
      </c>
      <c r="AE110" s="2140">
        <f>IF(ISERROR(G110*(1-VLOOKUP($A110, 'E1 Categorization'!$A$32:$E$124, 5,0))), G110*0.5, G110*(1-VLOOKUP($A110, 'E1 Categorization'!$A$32:$E$124, 5,0)))</f>
        <v>0</v>
      </c>
      <c r="AF110" s="2140">
        <f>IF(ISERROR(H110*(1-VLOOKUP($A110, 'E1 Categorization'!$A$32:$E$124, 5,0))), H110*0.5, H110*(1-VLOOKUP($A110, 'E1 Categorization'!$A$32:$E$124, 5,0)))</f>
        <v>0</v>
      </c>
      <c r="AG110" s="2140">
        <f>IF(ISERROR(I110*(1-VLOOKUP($A110, 'E1 Categorization'!$A$32:$E$124, 5,0))), I110*0.5, I110*(1-VLOOKUP($A110, 'E1 Categorization'!$A$32:$E$124, 5,0)))</f>
        <v>0</v>
      </c>
      <c r="AH110" s="2140">
        <f>IF(ISERROR(J110*(1-VLOOKUP($A110, 'E1 Categorization'!$A$32:$E$124, 5,0))), J110*0.5, J110*(1-VLOOKUP($A110, 'E1 Categorization'!$A$32:$E$124, 5,0)))</f>
        <v>0</v>
      </c>
      <c r="AI110" s="2140">
        <f>IF(ISERROR(K110*(1-VLOOKUP($A110, 'E1 Categorization'!$A$32:$E$124, 5,0))), K110*0.5, K110*(1-VLOOKUP($A110, 'E1 Categorization'!$A$32:$E$124, 5,0)))</f>
        <v>0</v>
      </c>
      <c r="AJ110" s="2140">
        <f>IF(ISERROR(L110*(1-VLOOKUP($A110, 'E1 Categorization'!$A$32:$E$124, 5,0))), L110*0.5, L110*(1-VLOOKUP($A110, 'E1 Categorization'!$A$32:$E$124, 5,0)))</f>
        <v>0</v>
      </c>
      <c r="AK110" s="2140">
        <f>IF(ISERROR(M110*(1-VLOOKUP($A110, 'E1 Categorization'!$A$32:$E$124, 5,0))), M110*0.5, M110*(1-VLOOKUP($A110, 'E1 Categorization'!$A$32:$E$124, 5,0)))</f>
        <v>0</v>
      </c>
      <c r="AL110" s="2140">
        <f>IF(ISERROR(N110*(1-VLOOKUP($A110, 'E1 Categorization'!$A$32:$E$124, 5,0))), N110*0.5, N110*(1-VLOOKUP($A110, 'E1 Categorization'!$A$32:$E$124, 5,0)))</f>
        <v>0</v>
      </c>
      <c r="AM110" s="2140">
        <f>IF(ISERROR(O110*(1-VLOOKUP($A110, 'E1 Categorization'!$A$32:$E$124, 5,0))), O110*0.5, O110*(1-VLOOKUP($A110, 'E1 Categorization'!$A$32:$E$124, 5,0)))</f>
        <v>0</v>
      </c>
      <c r="AN110" s="2140">
        <f>IF(ISERROR(P110*(1-VLOOKUP($A110, 'E1 Categorization'!$A$32:$E$124, 5,0))), P110*0.5, P110*(1-VLOOKUP($A110, 'E1 Categorization'!$A$32:$E$124, 5,0)))</f>
        <v>0</v>
      </c>
      <c r="AO110" s="2140">
        <f>IF(ISERROR(Q110*(1-VLOOKUP($A110, 'E1 Categorization'!$A$32:$E$124, 5,0))), Q110*0.5, Q110*(1-VLOOKUP($A110, 'E1 Categorization'!$A$32:$E$124, 5,0)))</f>
        <v>0</v>
      </c>
      <c r="AP110" s="2140">
        <f>IF(ISERROR(R110*(1-VLOOKUP($A110, 'E1 Categorization'!$A$32:$E$124, 5,0))), R110*0.5, R110*(1-VLOOKUP($A110, 'E1 Categorization'!$A$32:$E$124, 5,0)))</f>
        <v>0</v>
      </c>
      <c r="AQ110" s="2140">
        <f>IF(ISERROR(S110*(1-VLOOKUP($A110, 'E1 Categorization'!$A$32:$E$124, 5,0))), S110*0.5, S110*(1-VLOOKUP($A110, 'E1 Categorization'!$A$32:$E$124, 5,0)))</f>
        <v>0</v>
      </c>
      <c r="AR110" s="2140">
        <f>IF(ISERROR(T110*(1-VLOOKUP($A110, 'E1 Categorization'!$A$32:$E$124, 5,0))), T110*0.5, T110*(1-VLOOKUP($A110, 'E1 Categorization'!$A$32:$E$124, 5,0)))</f>
        <v>0</v>
      </c>
      <c r="AS110" s="2140">
        <f>IF(ISERROR(U110*(1-VLOOKUP($A110, 'E1 Categorization'!$A$32:$E$124, 5,0))), U110*0.5, U110*(1-VLOOKUP($A110, 'E1 Categorization'!$A$32:$E$124, 5,0)))</f>
        <v>0</v>
      </c>
      <c r="AT110" s="2140">
        <f>IF(ISERROR(V110*(1-VLOOKUP($A110, 'E1 Categorization'!$A$32:$E$124, 5,0))), V110*0.5, V110*(1-VLOOKUP($A110, 'E1 Categorization'!$A$32:$E$124, 5,0)))</f>
        <v>0</v>
      </c>
      <c r="AU110" s="2140">
        <f>IF(ISERROR(W110*(1-VLOOKUP($A110, 'E1 Categorization'!$A$32:$E$124, 5,0))), W110*0.5, W110*(1-VLOOKUP($A110, 'E1 Categorization'!$A$32:$E$124, 5,0)))</f>
        <v>0</v>
      </c>
      <c r="AV110" s="2140">
        <f>IF(ISERROR(X110*(1-VLOOKUP($A110, 'E1 Categorization'!$A$32:$E$124, 5,0))), X110*0.5, X110*(1-VLOOKUP($A110, 'E1 Categorization'!$A$32:$E$124, 5,0)))</f>
        <v>0</v>
      </c>
      <c r="AW110" s="1889"/>
      <c r="AX110" s="1889"/>
      <c r="AY110" s="491">
        <f t="shared" si="33"/>
        <v>5405</v>
      </c>
      <c r="AZ110" s="492" t="str">
        <f t="shared" si="34"/>
        <v>Supervision</v>
      </c>
      <c r="BA110" s="2140">
        <f>IF(ISERROR(E110*(VLOOKUP($A110, 'E1 Categorization'!$A$32:$E$124, 5,0))), E110*0.5, E110*(VLOOKUP($A110, 'E1 Categorization'!$A$32:$E$124, 5,0)))</f>
        <v>0</v>
      </c>
      <c r="BB110" s="2140">
        <f>IF(ISERROR(F110*(VLOOKUP($A110, 'E1 Categorization'!$A$32:$E$124, 5,0))), F110*0.5, F110*(VLOOKUP($A110, 'E1 Categorization'!$A$32:$E$124, 5,0)))</f>
        <v>0</v>
      </c>
      <c r="BC110" s="2140">
        <f>IF(ISERROR(G110*(VLOOKUP($A110, 'E1 Categorization'!$A$32:$E$124, 5,0))), G110*0.5, G110*(VLOOKUP($A110, 'E1 Categorization'!$A$32:$E$124, 5,0)))</f>
        <v>0</v>
      </c>
      <c r="BD110" s="2140">
        <f>IF(ISERROR(H110*(VLOOKUP($A110, 'E1 Categorization'!$A$32:$E$124, 5,0))), H110*0.5, H110*(VLOOKUP($A110, 'E1 Categorization'!$A$32:$E$124, 5,0)))</f>
        <v>0</v>
      </c>
      <c r="BE110" s="2140">
        <f>IF(ISERROR(I110*(VLOOKUP($A110, 'E1 Categorization'!$A$32:$E$124, 5,0))), I110*0.5, I110*(VLOOKUP($A110, 'E1 Categorization'!$A$32:$E$124, 5,0)))</f>
        <v>0</v>
      </c>
      <c r="BF110" s="2140">
        <f>IF(ISERROR(J110*(VLOOKUP($A110, 'E1 Categorization'!$A$32:$E$124, 5,0))), J110*0.5, J110*(VLOOKUP($A110, 'E1 Categorization'!$A$32:$E$124, 5,0)))</f>
        <v>0</v>
      </c>
      <c r="BG110" s="2140">
        <f>IF(ISERROR(K110*(VLOOKUP($A110, 'E1 Categorization'!$A$32:$E$124, 5,0))), K110*0.5, K110*(VLOOKUP($A110, 'E1 Categorization'!$A$32:$E$124, 5,0)))</f>
        <v>0</v>
      </c>
      <c r="BH110" s="2140">
        <f>IF(ISERROR(L110*(VLOOKUP($A110, 'E1 Categorization'!$A$32:$E$124, 5,0))), L110*0.5, L110*(VLOOKUP($A110, 'E1 Categorization'!$A$32:$E$124, 5,0)))</f>
        <v>0</v>
      </c>
      <c r="BI110" s="2140">
        <f>IF(ISERROR(M110*(VLOOKUP($A110, 'E1 Categorization'!$A$32:$E$124, 5,0))), M110*0.5, M110*(VLOOKUP($A110, 'E1 Categorization'!$A$32:$E$124, 5,0)))</f>
        <v>0</v>
      </c>
      <c r="BJ110" s="2140">
        <f>IF(ISERROR(N110*(VLOOKUP($A110, 'E1 Categorization'!$A$32:$E$124, 5,0))), N110*0.5, N110*(VLOOKUP($A110, 'E1 Categorization'!$A$32:$E$124, 5,0)))</f>
        <v>0</v>
      </c>
      <c r="BK110" s="2140">
        <f>IF(ISERROR(O110*(VLOOKUP($A110, 'E1 Categorization'!$A$32:$E$124, 5,0))), O110*0.5, O110*(VLOOKUP($A110, 'E1 Categorization'!$A$32:$E$124, 5,0)))</f>
        <v>0</v>
      </c>
      <c r="BL110" s="2140">
        <f>IF(ISERROR(P110*(VLOOKUP($A110, 'E1 Categorization'!$A$32:$E$124, 5,0))), P110*0.5, P110*(VLOOKUP($A110, 'E1 Categorization'!$A$32:$E$124, 5,0)))</f>
        <v>0</v>
      </c>
      <c r="BM110" s="2140">
        <f>IF(ISERROR(Q110*(VLOOKUP($A110, 'E1 Categorization'!$A$32:$E$124, 5,0))), Q110*0.5, Q110*(VLOOKUP($A110, 'E1 Categorization'!$A$32:$E$124, 5,0)))</f>
        <v>0</v>
      </c>
      <c r="BN110" s="2140">
        <f>IF(ISERROR(R110*(VLOOKUP($A110, 'E1 Categorization'!$A$32:$E$124, 5,0))), R110*0.5, R110*(VLOOKUP($A110, 'E1 Categorization'!$A$32:$E$124, 5,0)))</f>
        <v>0</v>
      </c>
      <c r="BO110" s="2140">
        <f>IF(ISERROR(S110*(VLOOKUP($A110, 'E1 Categorization'!$A$32:$E$124, 5,0))), S110*0.5, S110*(VLOOKUP($A110, 'E1 Categorization'!$A$32:$E$124, 5,0)))</f>
        <v>0</v>
      </c>
      <c r="BP110" s="2140">
        <f>IF(ISERROR(T110*(VLOOKUP($A110, 'E1 Categorization'!$A$32:$E$124, 5,0))), T110*0.5, T110*(VLOOKUP($A110, 'E1 Categorization'!$A$32:$E$124, 5,0)))</f>
        <v>0</v>
      </c>
      <c r="BQ110" s="2140">
        <f>IF(ISERROR(U110*(VLOOKUP($A110, 'E1 Categorization'!$A$32:$E$124, 5,0))), U110*0.5, U110*(VLOOKUP($A110, 'E1 Categorization'!$A$32:$E$124, 5,0)))</f>
        <v>0</v>
      </c>
      <c r="BR110" s="2140">
        <f>IF(ISERROR(V110*(VLOOKUP($A110, 'E1 Categorization'!$A$32:$E$124, 5,0))), V110*0.5, V110*(VLOOKUP($A110, 'E1 Categorization'!$A$32:$E$124, 5,0)))</f>
        <v>0</v>
      </c>
      <c r="BS110" s="2140">
        <f>IF(ISERROR(W110*(VLOOKUP($A110, 'E1 Categorization'!$A$32:$E$124, 5,0))), W110*0.5, W110*(VLOOKUP($A110, 'E1 Categorization'!$A$32:$E$124, 5,0)))</f>
        <v>0</v>
      </c>
      <c r="BT110" s="2140">
        <f>IF(ISERROR(X110*(VLOOKUP($A110, 'E1 Categorization'!$A$32:$E$124, 5,0))), X110*0.5, X110*(VLOOKUP($A110, 'E1 Categorization'!$A$32:$E$124, 5,0)))</f>
        <v>0</v>
      </c>
    </row>
    <row r="111" spans="1:72" s="561" customFormat="1" ht="25.5" customHeight="1" x14ac:dyDescent="0.2">
      <c r="A111" s="487">
        <f>'I3 TB Data'!A421:B421</f>
        <v>5410</v>
      </c>
      <c r="B111" s="488" t="str">
        <f>'I3 TB Data'!B421</f>
        <v>Community Relations - Sundry</v>
      </c>
      <c r="C111" s="489">
        <f>'I3 TB Data'!G421</f>
        <v>0</v>
      </c>
      <c r="D111" s="1857" t="str">
        <f t="shared" si="35"/>
        <v>Yes</v>
      </c>
      <c r="E111" s="1835"/>
      <c r="F111" s="1835"/>
      <c r="G111" s="1835"/>
      <c r="H111" s="1835"/>
      <c r="I111" s="1835"/>
      <c r="J111" s="1835"/>
      <c r="K111" s="1835"/>
      <c r="L111" s="1835"/>
      <c r="M111" s="1835"/>
      <c r="N111" s="1835"/>
      <c r="O111" s="1835"/>
      <c r="P111" s="1835"/>
      <c r="Q111" s="1835"/>
      <c r="R111" s="1835"/>
      <c r="S111" s="1835"/>
      <c r="T111" s="1835"/>
      <c r="U111" s="1835"/>
      <c r="V111" s="1835"/>
      <c r="W111" s="1835"/>
      <c r="X111" s="1835"/>
      <c r="AA111" s="491">
        <f t="shared" si="31"/>
        <v>5410</v>
      </c>
      <c r="AB111" s="492" t="str">
        <f t="shared" si="32"/>
        <v>Community Relations - Sundry</v>
      </c>
      <c r="AC111" s="2140">
        <f>IF(ISERROR(E111*(1-VLOOKUP($A111, 'E1 Categorization'!$A$32:$E$124, 5,0))), E111*0.5, E111*(1-VLOOKUP($A111, 'E1 Categorization'!$A$32:$E$124, 5,0)))</f>
        <v>0</v>
      </c>
      <c r="AD111" s="2140">
        <f>IF(ISERROR(F111*(1-VLOOKUP($A111, 'E1 Categorization'!$A$32:$E$124, 5,0))), F111*0.5, F111*(1-VLOOKUP($A111, 'E1 Categorization'!$A$32:$E$124, 5,0)))</f>
        <v>0</v>
      </c>
      <c r="AE111" s="2140">
        <f>IF(ISERROR(G111*(1-VLOOKUP($A111, 'E1 Categorization'!$A$32:$E$124, 5,0))), G111*0.5, G111*(1-VLOOKUP($A111, 'E1 Categorization'!$A$32:$E$124, 5,0)))</f>
        <v>0</v>
      </c>
      <c r="AF111" s="2140">
        <f>IF(ISERROR(H111*(1-VLOOKUP($A111, 'E1 Categorization'!$A$32:$E$124, 5,0))), H111*0.5, H111*(1-VLOOKUP($A111, 'E1 Categorization'!$A$32:$E$124, 5,0)))</f>
        <v>0</v>
      </c>
      <c r="AG111" s="2140">
        <f>IF(ISERROR(I111*(1-VLOOKUP($A111, 'E1 Categorization'!$A$32:$E$124, 5,0))), I111*0.5, I111*(1-VLOOKUP($A111, 'E1 Categorization'!$A$32:$E$124, 5,0)))</f>
        <v>0</v>
      </c>
      <c r="AH111" s="2140">
        <f>IF(ISERROR(J111*(1-VLOOKUP($A111, 'E1 Categorization'!$A$32:$E$124, 5,0))), J111*0.5, J111*(1-VLOOKUP($A111, 'E1 Categorization'!$A$32:$E$124, 5,0)))</f>
        <v>0</v>
      </c>
      <c r="AI111" s="2140">
        <f>IF(ISERROR(K111*(1-VLOOKUP($A111, 'E1 Categorization'!$A$32:$E$124, 5,0))), K111*0.5, K111*(1-VLOOKUP($A111, 'E1 Categorization'!$A$32:$E$124, 5,0)))</f>
        <v>0</v>
      </c>
      <c r="AJ111" s="2140">
        <f>IF(ISERROR(L111*(1-VLOOKUP($A111, 'E1 Categorization'!$A$32:$E$124, 5,0))), L111*0.5, L111*(1-VLOOKUP($A111, 'E1 Categorization'!$A$32:$E$124, 5,0)))</f>
        <v>0</v>
      </c>
      <c r="AK111" s="2140">
        <f>IF(ISERROR(M111*(1-VLOOKUP($A111, 'E1 Categorization'!$A$32:$E$124, 5,0))), M111*0.5, M111*(1-VLOOKUP($A111, 'E1 Categorization'!$A$32:$E$124, 5,0)))</f>
        <v>0</v>
      </c>
      <c r="AL111" s="2140">
        <f>IF(ISERROR(N111*(1-VLOOKUP($A111, 'E1 Categorization'!$A$32:$E$124, 5,0))), N111*0.5, N111*(1-VLOOKUP($A111, 'E1 Categorization'!$A$32:$E$124, 5,0)))</f>
        <v>0</v>
      </c>
      <c r="AM111" s="2140">
        <f>IF(ISERROR(O111*(1-VLOOKUP($A111, 'E1 Categorization'!$A$32:$E$124, 5,0))), O111*0.5, O111*(1-VLOOKUP($A111, 'E1 Categorization'!$A$32:$E$124, 5,0)))</f>
        <v>0</v>
      </c>
      <c r="AN111" s="2140">
        <f>IF(ISERROR(P111*(1-VLOOKUP($A111, 'E1 Categorization'!$A$32:$E$124, 5,0))), P111*0.5, P111*(1-VLOOKUP($A111, 'E1 Categorization'!$A$32:$E$124, 5,0)))</f>
        <v>0</v>
      </c>
      <c r="AO111" s="2140">
        <f>IF(ISERROR(Q111*(1-VLOOKUP($A111, 'E1 Categorization'!$A$32:$E$124, 5,0))), Q111*0.5, Q111*(1-VLOOKUP($A111, 'E1 Categorization'!$A$32:$E$124, 5,0)))</f>
        <v>0</v>
      </c>
      <c r="AP111" s="2140">
        <f>IF(ISERROR(R111*(1-VLOOKUP($A111, 'E1 Categorization'!$A$32:$E$124, 5,0))), R111*0.5, R111*(1-VLOOKUP($A111, 'E1 Categorization'!$A$32:$E$124, 5,0)))</f>
        <v>0</v>
      </c>
      <c r="AQ111" s="2140">
        <f>IF(ISERROR(S111*(1-VLOOKUP($A111, 'E1 Categorization'!$A$32:$E$124, 5,0))), S111*0.5, S111*(1-VLOOKUP($A111, 'E1 Categorization'!$A$32:$E$124, 5,0)))</f>
        <v>0</v>
      </c>
      <c r="AR111" s="2140">
        <f>IF(ISERROR(T111*(1-VLOOKUP($A111, 'E1 Categorization'!$A$32:$E$124, 5,0))), T111*0.5, T111*(1-VLOOKUP($A111, 'E1 Categorization'!$A$32:$E$124, 5,0)))</f>
        <v>0</v>
      </c>
      <c r="AS111" s="2140">
        <f>IF(ISERROR(U111*(1-VLOOKUP($A111, 'E1 Categorization'!$A$32:$E$124, 5,0))), U111*0.5, U111*(1-VLOOKUP($A111, 'E1 Categorization'!$A$32:$E$124, 5,0)))</f>
        <v>0</v>
      </c>
      <c r="AT111" s="2140">
        <f>IF(ISERROR(V111*(1-VLOOKUP($A111, 'E1 Categorization'!$A$32:$E$124, 5,0))), V111*0.5, V111*(1-VLOOKUP($A111, 'E1 Categorization'!$A$32:$E$124, 5,0)))</f>
        <v>0</v>
      </c>
      <c r="AU111" s="2140">
        <f>IF(ISERROR(W111*(1-VLOOKUP($A111, 'E1 Categorization'!$A$32:$E$124, 5,0))), W111*0.5, W111*(1-VLOOKUP($A111, 'E1 Categorization'!$A$32:$E$124, 5,0)))</f>
        <v>0</v>
      </c>
      <c r="AV111" s="2140">
        <f>IF(ISERROR(X111*(1-VLOOKUP($A111, 'E1 Categorization'!$A$32:$E$124, 5,0))), X111*0.5, X111*(1-VLOOKUP($A111, 'E1 Categorization'!$A$32:$E$124, 5,0)))</f>
        <v>0</v>
      </c>
      <c r="AW111" s="1889"/>
      <c r="AX111" s="1889"/>
      <c r="AY111" s="491">
        <f t="shared" si="33"/>
        <v>5410</v>
      </c>
      <c r="AZ111" s="492" t="str">
        <f t="shared" si="34"/>
        <v>Community Relations - Sundry</v>
      </c>
      <c r="BA111" s="2140">
        <f>IF(ISERROR(E111*(VLOOKUP($A111, 'E1 Categorization'!$A$32:$E$124, 5,0))), E111*0.5, E111*(VLOOKUP($A111, 'E1 Categorization'!$A$32:$E$124, 5,0)))</f>
        <v>0</v>
      </c>
      <c r="BB111" s="2140">
        <f>IF(ISERROR(F111*(VLOOKUP($A111, 'E1 Categorization'!$A$32:$E$124, 5,0))), F111*0.5, F111*(VLOOKUP($A111, 'E1 Categorization'!$A$32:$E$124, 5,0)))</f>
        <v>0</v>
      </c>
      <c r="BC111" s="2140">
        <f>IF(ISERROR(G111*(VLOOKUP($A111, 'E1 Categorization'!$A$32:$E$124, 5,0))), G111*0.5, G111*(VLOOKUP($A111, 'E1 Categorization'!$A$32:$E$124, 5,0)))</f>
        <v>0</v>
      </c>
      <c r="BD111" s="2140">
        <f>IF(ISERROR(H111*(VLOOKUP($A111, 'E1 Categorization'!$A$32:$E$124, 5,0))), H111*0.5, H111*(VLOOKUP($A111, 'E1 Categorization'!$A$32:$E$124, 5,0)))</f>
        <v>0</v>
      </c>
      <c r="BE111" s="2140">
        <f>IF(ISERROR(I111*(VLOOKUP($A111, 'E1 Categorization'!$A$32:$E$124, 5,0))), I111*0.5, I111*(VLOOKUP($A111, 'E1 Categorization'!$A$32:$E$124, 5,0)))</f>
        <v>0</v>
      </c>
      <c r="BF111" s="2140">
        <f>IF(ISERROR(J111*(VLOOKUP($A111, 'E1 Categorization'!$A$32:$E$124, 5,0))), J111*0.5, J111*(VLOOKUP($A111, 'E1 Categorization'!$A$32:$E$124, 5,0)))</f>
        <v>0</v>
      </c>
      <c r="BG111" s="2140">
        <f>IF(ISERROR(K111*(VLOOKUP($A111, 'E1 Categorization'!$A$32:$E$124, 5,0))), K111*0.5, K111*(VLOOKUP($A111, 'E1 Categorization'!$A$32:$E$124, 5,0)))</f>
        <v>0</v>
      </c>
      <c r="BH111" s="2140">
        <f>IF(ISERROR(L111*(VLOOKUP($A111, 'E1 Categorization'!$A$32:$E$124, 5,0))), L111*0.5, L111*(VLOOKUP($A111, 'E1 Categorization'!$A$32:$E$124, 5,0)))</f>
        <v>0</v>
      </c>
      <c r="BI111" s="2140">
        <f>IF(ISERROR(M111*(VLOOKUP($A111, 'E1 Categorization'!$A$32:$E$124, 5,0))), M111*0.5, M111*(VLOOKUP($A111, 'E1 Categorization'!$A$32:$E$124, 5,0)))</f>
        <v>0</v>
      </c>
      <c r="BJ111" s="2140">
        <f>IF(ISERROR(N111*(VLOOKUP($A111, 'E1 Categorization'!$A$32:$E$124, 5,0))), N111*0.5, N111*(VLOOKUP($A111, 'E1 Categorization'!$A$32:$E$124, 5,0)))</f>
        <v>0</v>
      </c>
      <c r="BK111" s="2140">
        <f>IF(ISERROR(O111*(VLOOKUP($A111, 'E1 Categorization'!$A$32:$E$124, 5,0))), O111*0.5, O111*(VLOOKUP($A111, 'E1 Categorization'!$A$32:$E$124, 5,0)))</f>
        <v>0</v>
      </c>
      <c r="BL111" s="2140">
        <f>IF(ISERROR(P111*(VLOOKUP($A111, 'E1 Categorization'!$A$32:$E$124, 5,0))), P111*0.5, P111*(VLOOKUP($A111, 'E1 Categorization'!$A$32:$E$124, 5,0)))</f>
        <v>0</v>
      </c>
      <c r="BM111" s="2140">
        <f>IF(ISERROR(Q111*(VLOOKUP($A111, 'E1 Categorization'!$A$32:$E$124, 5,0))), Q111*0.5, Q111*(VLOOKUP($A111, 'E1 Categorization'!$A$32:$E$124, 5,0)))</f>
        <v>0</v>
      </c>
      <c r="BN111" s="2140">
        <f>IF(ISERROR(R111*(VLOOKUP($A111, 'E1 Categorization'!$A$32:$E$124, 5,0))), R111*0.5, R111*(VLOOKUP($A111, 'E1 Categorization'!$A$32:$E$124, 5,0)))</f>
        <v>0</v>
      </c>
      <c r="BO111" s="2140">
        <f>IF(ISERROR(S111*(VLOOKUP($A111, 'E1 Categorization'!$A$32:$E$124, 5,0))), S111*0.5, S111*(VLOOKUP($A111, 'E1 Categorization'!$A$32:$E$124, 5,0)))</f>
        <v>0</v>
      </c>
      <c r="BP111" s="2140">
        <f>IF(ISERROR(T111*(VLOOKUP($A111, 'E1 Categorization'!$A$32:$E$124, 5,0))), T111*0.5, T111*(VLOOKUP($A111, 'E1 Categorization'!$A$32:$E$124, 5,0)))</f>
        <v>0</v>
      </c>
      <c r="BQ111" s="2140">
        <f>IF(ISERROR(U111*(VLOOKUP($A111, 'E1 Categorization'!$A$32:$E$124, 5,0))), U111*0.5, U111*(VLOOKUP($A111, 'E1 Categorization'!$A$32:$E$124, 5,0)))</f>
        <v>0</v>
      </c>
      <c r="BR111" s="2140">
        <f>IF(ISERROR(V111*(VLOOKUP($A111, 'E1 Categorization'!$A$32:$E$124, 5,0))), V111*0.5, V111*(VLOOKUP($A111, 'E1 Categorization'!$A$32:$E$124, 5,0)))</f>
        <v>0</v>
      </c>
      <c r="BS111" s="2140">
        <f>IF(ISERROR(W111*(VLOOKUP($A111, 'E1 Categorization'!$A$32:$E$124, 5,0))), W111*0.5, W111*(VLOOKUP($A111, 'E1 Categorization'!$A$32:$E$124, 5,0)))</f>
        <v>0</v>
      </c>
      <c r="BT111" s="2140">
        <f>IF(ISERROR(X111*(VLOOKUP($A111, 'E1 Categorization'!$A$32:$E$124, 5,0))), X111*0.5, X111*(VLOOKUP($A111, 'E1 Categorization'!$A$32:$E$124, 5,0)))</f>
        <v>0</v>
      </c>
    </row>
    <row r="112" spans="1:72" s="561" customFormat="1" ht="25.5" customHeight="1" x14ac:dyDescent="0.2">
      <c r="A112" s="487">
        <f>'I3 TB Data'!A422:B422</f>
        <v>5415</v>
      </c>
      <c r="B112" s="488" t="str">
        <f>'I3 TB Data'!B422</f>
        <v>Energy Conservation</v>
      </c>
      <c r="C112" s="489">
        <f>'I3 TB Data'!G422</f>
        <v>0</v>
      </c>
      <c r="D112" s="1857" t="str">
        <f t="shared" si="35"/>
        <v>Yes</v>
      </c>
      <c r="E112" s="1835"/>
      <c r="F112" s="1835"/>
      <c r="G112" s="1835"/>
      <c r="H112" s="1835"/>
      <c r="I112" s="1835"/>
      <c r="J112" s="1835"/>
      <c r="K112" s="1835"/>
      <c r="L112" s="1835"/>
      <c r="M112" s="1835"/>
      <c r="N112" s="1835"/>
      <c r="O112" s="1835"/>
      <c r="P112" s="1835"/>
      <c r="Q112" s="1835"/>
      <c r="R112" s="1835"/>
      <c r="S112" s="1835"/>
      <c r="T112" s="1835"/>
      <c r="U112" s="1835"/>
      <c r="V112" s="1835"/>
      <c r="W112" s="1835"/>
      <c r="X112" s="1835"/>
      <c r="AA112" s="491">
        <f t="shared" si="31"/>
        <v>5415</v>
      </c>
      <c r="AB112" s="492" t="str">
        <f t="shared" si="32"/>
        <v>Energy Conservation</v>
      </c>
      <c r="AC112" s="2140">
        <f>IF(ISERROR(E112*(1-VLOOKUP($A112, 'E1 Categorization'!$A$32:$E$124, 5,0))), E112*0.5, E112*(1-VLOOKUP($A112, 'E1 Categorization'!$A$32:$E$124, 5,0)))</f>
        <v>0</v>
      </c>
      <c r="AD112" s="2140">
        <f>IF(ISERROR(F112*(1-VLOOKUP($A112, 'E1 Categorization'!$A$32:$E$124, 5,0))), F112*0.5, F112*(1-VLOOKUP($A112, 'E1 Categorization'!$A$32:$E$124, 5,0)))</f>
        <v>0</v>
      </c>
      <c r="AE112" s="2140">
        <f>IF(ISERROR(G112*(1-VLOOKUP($A112, 'E1 Categorization'!$A$32:$E$124, 5,0))), G112*0.5, G112*(1-VLOOKUP($A112, 'E1 Categorization'!$A$32:$E$124, 5,0)))</f>
        <v>0</v>
      </c>
      <c r="AF112" s="2140">
        <f>IF(ISERROR(H112*(1-VLOOKUP($A112, 'E1 Categorization'!$A$32:$E$124, 5,0))), H112*0.5, H112*(1-VLOOKUP($A112, 'E1 Categorization'!$A$32:$E$124, 5,0)))</f>
        <v>0</v>
      </c>
      <c r="AG112" s="2140">
        <f>IF(ISERROR(I112*(1-VLOOKUP($A112, 'E1 Categorization'!$A$32:$E$124, 5,0))), I112*0.5, I112*(1-VLOOKUP($A112, 'E1 Categorization'!$A$32:$E$124, 5,0)))</f>
        <v>0</v>
      </c>
      <c r="AH112" s="2140">
        <f>IF(ISERROR(J112*(1-VLOOKUP($A112, 'E1 Categorization'!$A$32:$E$124, 5,0))), J112*0.5, J112*(1-VLOOKUP($A112, 'E1 Categorization'!$A$32:$E$124, 5,0)))</f>
        <v>0</v>
      </c>
      <c r="AI112" s="2140">
        <f>IF(ISERROR(K112*(1-VLOOKUP($A112, 'E1 Categorization'!$A$32:$E$124, 5,0))), K112*0.5, K112*(1-VLOOKUP($A112, 'E1 Categorization'!$A$32:$E$124, 5,0)))</f>
        <v>0</v>
      </c>
      <c r="AJ112" s="2140">
        <f>IF(ISERROR(L112*(1-VLOOKUP($A112, 'E1 Categorization'!$A$32:$E$124, 5,0))), L112*0.5, L112*(1-VLOOKUP($A112, 'E1 Categorization'!$A$32:$E$124, 5,0)))</f>
        <v>0</v>
      </c>
      <c r="AK112" s="2140">
        <f>IF(ISERROR(M112*(1-VLOOKUP($A112, 'E1 Categorization'!$A$32:$E$124, 5,0))), M112*0.5, M112*(1-VLOOKUP($A112, 'E1 Categorization'!$A$32:$E$124, 5,0)))</f>
        <v>0</v>
      </c>
      <c r="AL112" s="2140">
        <f>IF(ISERROR(N112*(1-VLOOKUP($A112, 'E1 Categorization'!$A$32:$E$124, 5,0))), N112*0.5, N112*(1-VLOOKUP($A112, 'E1 Categorization'!$A$32:$E$124, 5,0)))</f>
        <v>0</v>
      </c>
      <c r="AM112" s="2140">
        <f>IF(ISERROR(O112*(1-VLOOKUP($A112, 'E1 Categorization'!$A$32:$E$124, 5,0))), O112*0.5, O112*(1-VLOOKUP($A112, 'E1 Categorization'!$A$32:$E$124, 5,0)))</f>
        <v>0</v>
      </c>
      <c r="AN112" s="2140">
        <f>IF(ISERROR(P112*(1-VLOOKUP($A112, 'E1 Categorization'!$A$32:$E$124, 5,0))), P112*0.5, P112*(1-VLOOKUP($A112, 'E1 Categorization'!$A$32:$E$124, 5,0)))</f>
        <v>0</v>
      </c>
      <c r="AO112" s="2140">
        <f>IF(ISERROR(Q112*(1-VLOOKUP($A112, 'E1 Categorization'!$A$32:$E$124, 5,0))), Q112*0.5, Q112*(1-VLOOKUP($A112, 'E1 Categorization'!$A$32:$E$124, 5,0)))</f>
        <v>0</v>
      </c>
      <c r="AP112" s="2140">
        <f>IF(ISERROR(R112*(1-VLOOKUP($A112, 'E1 Categorization'!$A$32:$E$124, 5,0))), R112*0.5, R112*(1-VLOOKUP($A112, 'E1 Categorization'!$A$32:$E$124, 5,0)))</f>
        <v>0</v>
      </c>
      <c r="AQ112" s="2140">
        <f>IF(ISERROR(S112*(1-VLOOKUP($A112, 'E1 Categorization'!$A$32:$E$124, 5,0))), S112*0.5, S112*(1-VLOOKUP($A112, 'E1 Categorization'!$A$32:$E$124, 5,0)))</f>
        <v>0</v>
      </c>
      <c r="AR112" s="2140">
        <f>IF(ISERROR(T112*(1-VLOOKUP($A112, 'E1 Categorization'!$A$32:$E$124, 5,0))), T112*0.5, T112*(1-VLOOKUP($A112, 'E1 Categorization'!$A$32:$E$124, 5,0)))</f>
        <v>0</v>
      </c>
      <c r="AS112" s="2140">
        <f>IF(ISERROR(U112*(1-VLOOKUP($A112, 'E1 Categorization'!$A$32:$E$124, 5,0))), U112*0.5, U112*(1-VLOOKUP($A112, 'E1 Categorization'!$A$32:$E$124, 5,0)))</f>
        <v>0</v>
      </c>
      <c r="AT112" s="2140">
        <f>IF(ISERROR(V112*(1-VLOOKUP($A112, 'E1 Categorization'!$A$32:$E$124, 5,0))), V112*0.5, V112*(1-VLOOKUP($A112, 'E1 Categorization'!$A$32:$E$124, 5,0)))</f>
        <v>0</v>
      </c>
      <c r="AU112" s="2140">
        <f>IF(ISERROR(W112*(1-VLOOKUP($A112, 'E1 Categorization'!$A$32:$E$124, 5,0))), W112*0.5, W112*(1-VLOOKUP($A112, 'E1 Categorization'!$A$32:$E$124, 5,0)))</f>
        <v>0</v>
      </c>
      <c r="AV112" s="2140">
        <f>IF(ISERROR(X112*(1-VLOOKUP($A112, 'E1 Categorization'!$A$32:$E$124, 5,0))), X112*0.5, X112*(1-VLOOKUP($A112, 'E1 Categorization'!$A$32:$E$124, 5,0)))</f>
        <v>0</v>
      </c>
      <c r="AW112" s="1889"/>
      <c r="AX112" s="1889"/>
      <c r="AY112" s="491">
        <f t="shared" si="33"/>
        <v>5415</v>
      </c>
      <c r="AZ112" s="492" t="str">
        <f t="shared" si="34"/>
        <v>Energy Conservation</v>
      </c>
      <c r="BA112" s="2140">
        <f>IF(ISERROR(E112*(VLOOKUP($A112, 'E1 Categorization'!$A$32:$E$124, 5,0))), E112*0.5, E112*(VLOOKUP($A112, 'E1 Categorization'!$A$32:$E$124, 5,0)))</f>
        <v>0</v>
      </c>
      <c r="BB112" s="2140">
        <f>IF(ISERROR(F112*(VLOOKUP($A112, 'E1 Categorization'!$A$32:$E$124, 5,0))), F112*0.5, F112*(VLOOKUP($A112, 'E1 Categorization'!$A$32:$E$124, 5,0)))</f>
        <v>0</v>
      </c>
      <c r="BC112" s="2140">
        <f>IF(ISERROR(G112*(VLOOKUP($A112, 'E1 Categorization'!$A$32:$E$124, 5,0))), G112*0.5, G112*(VLOOKUP($A112, 'E1 Categorization'!$A$32:$E$124, 5,0)))</f>
        <v>0</v>
      </c>
      <c r="BD112" s="2140">
        <f>IF(ISERROR(H112*(VLOOKUP($A112, 'E1 Categorization'!$A$32:$E$124, 5,0))), H112*0.5, H112*(VLOOKUP($A112, 'E1 Categorization'!$A$32:$E$124, 5,0)))</f>
        <v>0</v>
      </c>
      <c r="BE112" s="2140">
        <f>IF(ISERROR(I112*(VLOOKUP($A112, 'E1 Categorization'!$A$32:$E$124, 5,0))), I112*0.5, I112*(VLOOKUP($A112, 'E1 Categorization'!$A$32:$E$124, 5,0)))</f>
        <v>0</v>
      </c>
      <c r="BF112" s="2140">
        <f>IF(ISERROR(J112*(VLOOKUP($A112, 'E1 Categorization'!$A$32:$E$124, 5,0))), J112*0.5, J112*(VLOOKUP($A112, 'E1 Categorization'!$A$32:$E$124, 5,0)))</f>
        <v>0</v>
      </c>
      <c r="BG112" s="2140">
        <f>IF(ISERROR(K112*(VLOOKUP($A112, 'E1 Categorization'!$A$32:$E$124, 5,0))), K112*0.5, K112*(VLOOKUP($A112, 'E1 Categorization'!$A$32:$E$124, 5,0)))</f>
        <v>0</v>
      </c>
      <c r="BH112" s="2140">
        <f>IF(ISERROR(L112*(VLOOKUP($A112, 'E1 Categorization'!$A$32:$E$124, 5,0))), L112*0.5, L112*(VLOOKUP($A112, 'E1 Categorization'!$A$32:$E$124, 5,0)))</f>
        <v>0</v>
      </c>
      <c r="BI112" s="2140">
        <f>IF(ISERROR(M112*(VLOOKUP($A112, 'E1 Categorization'!$A$32:$E$124, 5,0))), M112*0.5, M112*(VLOOKUP($A112, 'E1 Categorization'!$A$32:$E$124, 5,0)))</f>
        <v>0</v>
      </c>
      <c r="BJ112" s="2140">
        <f>IF(ISERROR(N112*(VLOOKUP($A112, 'E1 Categorization'!$A$32:$E$124, 5,0))), N112*0.5, N112*(VLOOKUP($A112, 'E1 Categorization'!$A$32:$E$124, 5,0)))</f>
        <v>0</v>
      </c>
      <c r="BK112" s="2140">
        <f>IF(ISERROR(O112*(VLOOKUP($A112, 'E1 Categorization'!$A$32:$E$124, 5,0))), O112*0.5, O112*(VLOOKUP($A112, 'E1 Categorization'!$A$32:$E$124, 5,0)))</f>
        <v>0</v>
      </c>
      <c r="BL112" s="2140">
        <f>IF(ISERROR(P112*(VLOOKUP($A112, 'E1 Categorization'!$A$32:$E$124, 5,0))), P112*0.5, P112*(VLOOKUP($A112, 'E1 Categorization'!$A$32:$E$124, 5,0)))</f>
        <v>0</v>
      </c>
      <c r="BM112" s="2140">
        <f>IF(ISERROR(Q112*(VLOOKUP($A112, 'E1 Categorization'!$A$32:$E$124, 5,0))), Q112*0.5, Q112*(VLOOKUP($A112, 'E1 Categorization'!$A$32:$E$124, 5,0)))</f>
        <v>0</v>
      </c>
      <c r="BN112" s="2140">
        <f>IF(ISERROR(R112*(VLOOKUP($A112, 'E1 Categorization'!$A$32:$E$124, 5,0))), R112*0.5, R112*(VLOOKUP($A112, 'E1 Categorization'!$A$32:$E$124, 5,0)))</f>
        <v>0</v>
      </c>
      <c r="BO112" s="2140">
        <f>IF(ISERROR(S112*(VLOOKUP($A112, 'E1 Categorization'!$A$32:$E$124, 5,0))), S112*0.5, S112*(VLOOKUP($A112, 'E1 Categorization'!$A$32:$E$124, 5,0)))</f>
        <v>0</v>
      </c>
      <c r="BP112" s="2140">
        <f>IF(ISERROR(T112*(VLOOKUP($A112, 'E1 Categorization'!$A$32:$E$124, 5,0))), T112*0.5, T112*(VLOOKUP($A112, 'E1 Categorization'!$A$32:$E$124, 5,0)))</f>
        <v>0</v>
      </c>
      <c r="BQ112" s="2140">
        <f>IF(ISERROR(U112*(VLOOKUP($A112, 'E1 Categorization'!$A$32:$E$124, 5,0))), U112*0.5, U112*(VLOOKUP($A112, 'E1 Categorization'!$A$32:$E$124, 5,0)))</f>
        <v>0</v>
      </c>
      <c r="BR112" s="2140">
        <f>IF(ISERROR(V112*(VLOOKUP($A112, 'E1 Categorization'!$A$32:$E$124, 5,0))), V112*0.5, V112*(VLOOKUP($A112, 'E1 Categorization'!$A$32:$E$124, 5,0)))</f>
        <v>0</v>
      </c>
      <c r="BS112" s="2140">
        <f>IF(ISERROR(W112*(VLOOKUP($A112, 'E1 Categorization'!$A$32:$E$124, 5,0))), W112*0.5, W112*(VLOOKUP($A112, 'E1 Categorization'!$A$32:$E$124, 5,0)))</f>
        <v>0</v>
      </c>
      <c r="BT112" s="2140">
        <f>IF(ISERROR(X112*(VLOOKUP($A112, 'E1 Categorization'!$A$32:$E$124, 5,0))), X112*0.5, X112*(VLOOKUP($A112, 'E1 Categorization'!$A$32:$E$124, 5,0)))</f>
        <v>0</v>
      </c>
    </row>
    <row r="113" spans="1:72" s="561" customFormat="1" ht="25.5" customHeight="1" x14ac:dyDescent="0.2">
      <c r="A113" s="487">
        <f>'I3 TB Data'!A423:B423</f>
        <v>5420</v>
      </c>
      <c r="B113" s="488" t="str">
        <f>'I3 TB Data'!B423</f>
        <v>Community Safety Program</v>
      </c>
      <c r="C113" s="489">
        <f>'I3 TB Data'!G423</f>
        <v>0</v>
      </c>
      <c r="D113" s="1857" t="str">
        <f t="shared" si="35"/>
        <v>Yes</v>
      </c>
      <c r="E113" s="1835"/>
      <c r="F113" s="1835"/>
      <c r="G113" s="1835"/>
      <c r="H113" s="1835"/>
      <c r="I113" s="1835"/>
      <c r="J113" s="1835"/>
      <c r="K113" s="1835"/>
      <c r="L113" s="1835"/>
      <c r="M113" s="1835"/>
      <c r="N113" s="1835"/>
      <c r="O113" s="1835"/>
      <c r="P113" s="1835"/>
      <c r="Q113" s="1835"/>
      <c r="R113" s="1835"/>
      <c r="S113" s="1835"/>
      <c r="T113" s="1835"/>
      <c r="U113" s="1835"/>
      <c r="V113" s="1835"/>
      <c r="W113" s="1835"/>
      <c r="X113" s="1835"/>
      <c r="AA113" s="491">
        <f t="shared" si="31"/>
        <v>5420</v>
      </c>
      <c r="AB113" s="492" t="str">
        <f t="shared" si="32"/>
        <v>Community Safety Program</v>
      </c>
      <c r="AC113" s="2140">
        <f>IF(ISERROR(E113*(1-VLOOKUP($A113, 'E1 Categorization'!$A$32:$E$124, 5,0))), E113*0.5, E113*(1-VLOOKUP($A113, 'E1 Categorization'!$A$32:$E$124, 5,0)))</f>
        <v>0</v>
      </c>
      <c r="AD113" s="2140">
        <f>IF(ISERROR(F113*(1-VLOOKUP($A113, 'E1 Categorization'!$A$32:$E$124, 5,0))), F113*0.5, F113*(1-VLOOKUP($A113, 'E1 Categorization'!$A$32:$E$124, 5,0)))</f>
        <v>0</v>
      </c>
      <c r="AE113" s="2140">
        <f>IF(ISERROR(G113*(1-VLOOKUP($A113, 'E1 Categorization'!$A$32:$E$124, 5,0))), G113*0.5, G113*(1-VLOOKUP($A113, 'E1 Categorization'!$A$32:$E$124, 5,0)))</f>
        <v>0</v>
      </c>
      <c r="AF113" s="2140">
        <f>IF(ISERROR(H113*(1-VLOOKUP($A113, 'E1 Categorization'!$A$32:$E$124, 5,0))), H113*0.5, H113*(1-VLOOKUP($A113, 'E1 Categorization'!$A$32:$E$124, 5,0)))</f>
        <v>0</v>
      </c>
      <c r="AG113" s="2140">
        <f>IF(ISERROR(I113*(1-VLOOKUP($A113, 'E1 Categorization'!$A$32:$E$124, 5,0))), I113*0.5, I113*(1-VLOOKUP($A113, 'E1 Categorization'!$A$32:$E$124, 5,0)))</f>
        <v>0</v>
      </c>
      <c r="AH113" s="2140">
        <f>IF(ISERROR(J113*(1-VLOOKUP($A113, 'E1 Categorization'!$A$32:$E$124, 5,0))), J113*0.5, J113*(1-VLOOKUP($A113, 'E1 Categorization'!$A$32:$E$124, 5,0)))</f>
        <v>0</v>
      </c>
      <c r="AI113" s="2140">
        <f>IF(ISERROR(K113*(1-VLOOKUP($A113, 'E1 Categorization'!$A$32:$E$124, 5,0))), K113*0.5, K113*(1-VLOOKUP($A113, 'E1 Categorization'!$A$32:$E$124, 5,0)))</f>
        <v>0</v>
      </c>
      <c r="AJ113" s="2140">
        <f>IF(ISERROR(L113*(1-VLOOKUP($A113, 'E1 Categorization'!$A$32:$E$124, 5,0))), L113*0.5, L113*(1-VLOOKUP($A113, 'E1 Categorization'!$A$32:$E$124, 5,0)))</f>
        <v>0</v>
      </c>
      <c r="AK113" s="2140">
        <f>IF(ISERROR(M113*(1-VLOOKUP($A113, 'E1 Categorization'!$A$32:$E$124, 5,0))), M113*0.5, M113*(1-VLOOKUP($A113, 'E1 Categorization'!$A$32:$E$124, 5,0)))</f>
        <v>0</v>
      </c>
      <c r="AL113" s="2140">
        <f>IF(ISERROR(N113*(1-VLOOKUP($A113, 'E1 Categorization'!$A$32:$E$124, 5,0))), N113*0.5, N113*(1-VLOOKUP($A113, 'E1 Categorization'!$A$32:$E$124, 5,0)))</f>
        <v>0</v>
      </c>
      <c r="AM113" s="2140">
        <f>IF(ISERROR(O113*(1-VLOOKUP($A113, 'E1 Categorization'!$A$32:$E$124, 5,0))), O113*0.5, O113*(1-VLOOKUP($A113, 'E1 Categorization'!$A$32:$E$124, 5,0)))</f>
        <v>0</v>
      </c>
      <c r="AN113" s="2140">
        <f>IF(ISERROR(P113*(1-VLOOKUP($A113, 'E1 Categorization'!$A$32:$E$124, 5,0))), P113*0.5, P113*(1-VLOOKUP($A113, 'E1 Categorization'!$A$32:$E$124, 5,0)))</f>
        <v>0</v>
      </c>
      <c r="AO113" s="2140">
        <f>IF(ISERROR(Q113*(1-VLOOKUP($A113, 'E1 Categorization'!$A$32:$E$124, 5,0))), Q113*0.5, Q113*(1-VLOOKUP($A113, 'E1 Categorization'!$A$32:$E$124, 5,0)))</f>
        <v>0</v>
      </c>
      <c r="AP113" s="2140">
        <f>IF(ISERROR(R113*(1-VLOOKUP($A113, 'E1 Categorization'!$A$32:$E$124, 5,0))), R113*0.5, R113*(1-VLOOKUP($A113, 'E1 Categorization'!$A$32:$E$124, 5,0)))</f>
        <v>0</v>
      </c>
      <c r="AQ113" s="2140">
        <f>IF(ISERROR(S113*(1-VLOOKUP($A113, 'E1 Categorization'!$A$32:$E$124, 5,0))), S113*0.5, S113*(1-VLOOKUP($A113, 'E1 Categorization'!$A$32:$E$124, 5,0)))</f>
        <v>0</v>
      </c>
      <c r="AR113" s="2140">
        <f>IF(ISERROR(T113*(1-VLOOKUP($A113, 'E1 Categorization'!$A$32:$E$124, 5,0))), T113*0.5, T113*(1-VLOOKUP($A113, 'E1 Categorization'!$A$32:$E$124, 5,0)))</f>
        <v>0</v>
      </c>
      <c r="AS113" s="2140">
        <f>IF(ISERROR(U113*(1-VLOOKUP($A113, 'E1 Categorization'!$A$32:$E$124, 5,0))), U113*0.5, U113*(1-VLOOKUP($A113, 'E1 Categorization'!$A$32:$E$124, 5,0)))</f>
        <v>0</v>
      </c>
      <c r="AT113" s="2140">
        <f>IF(ISERROR(V113*(1-VLOOKUP($A113, 'E1 Categorization'!$A$32:$E$124, 5,0))), V113*0.5, V113*(1-VLOOKUP($A113, 'E1 Categorization'!$A$32:$E$124, 5,0)))</f>
        <v>0</v>
      </c>
      <c r="AU113" s="2140">
        <f>IF(ISERROR(W113*(1-VLOOKUP($A113, 'E1 Categorization'!$A$32:$E$124, 5,0))), W113*0.5, W113*(1-VLOOKUP($A113, 'E1 Categorization'!$A$32:$E$124, 5,0)))</f>
        <v>0</v>
      </c>
      <c r="AV113" s="2140">
        <f>IF(ISERROR(X113*(1-VLOOKUP($A113, 'E1 Categorization'!$A$32:$E$124, 5,0))), X113*0.5, X113*(1-VLOOKUP($A113, 'E1 Categorization'!$A$32:$E$124, 5,0)))</f>
        <v>0</v>
      </c>
      <c r="AW113" s="1889"/>
      <c r="AX113" s="1889"/>
      <c r="AY113" s="491">
        <f t="shared" si="33"/>
        <v>5420</v>
      </c>
      <c r="AZ113" s="492" t="str">
        <f t="shared" si="34"/>
        <v>Community Safety Program</v>
      </c>
      <c r="BA113" s="2140">
        <f>IF(ISERROR(E113*(VLOOKUP($A113, 'E1 Categorization'!$A$32:$E$124, 5,0))), E113*0.5, E113*(VLOOKUP($A113, 'E1 Categorization'!$A$32:$E$124, 5,0)))</f>
        <v>0</v>
      </c>
      <c r="BB113" s="2140">
        <f>IF(ISERROR(F113*(VLOOKUP($A113, 'E1 Categorization'!$A$32:$E$124, 5,0))), F113*0.5, F113*(VLOOKUP($A113, 'E1 Categorization'!$A$32:$E$124, 5,0)))</f>
        <v>0</v>
      </c>
      <c r="BC113" s="2140">
        <f>IF(ISERROR(G113*(VLOOKUP($A113, 'E1 Categorization'!$A$32:$E$124, 5,0))), G113*0.5, G113*(VLOOKUP($A113, 'E1 Categorization'!$A$32:$E$124, 5,0)))</f>
        <v>0</v>
      </c>
      <c r="BD113" s="2140">
        <f>IF(ISERROR(H113*(VLOOKUP($A113, 'E1 Categorization'!$A$32:$E$124, 5,0))), H113*0.5, H113*(VLOOKUP($A113, 'E1 Categorization'!$A$32:$E$124, 5,0)))</f>
        <v>0</v>
      </c>
      <c r="BE113" s="2140">
        <f>IF(ISERROR(I113*(VLOOKUP($A113, 'E1 Categorization'!$A$32:$E$124, 5,0))), I113*0.5, I113*(VLOOKUP($A113, 'E1 Categorization'!$A$32:$E$124, 5,0)))</f>
        <v>0</v>
      </c>
      <c r="BF113" s="2140">
        <f>IF(ISERROR(J113*(VLOOKUP($A113, 'E1 Categorization'!$A$32:$E$124, 5,0))), J113*0.5, J113*(VLOOKUP($A113, 'E1 Categorization'!$A$32:$E$124, 5,0)))</f>
        <v>0</v>
      </c>
      <c r="BG113" s="2140">
        <f>IF(ISERROR(K113*(VLOOKUP($A113, 'E1 Categorization'!$A$32:$E$124, 5,0))), K113*0.5, K113*(VLOOKUP($A113, 'E1 Categorization'!$A$32:$E$124, 5,0)))</f>
        <v>0</v>
      </c>
      <c r="BH113" s="2140">
        <f>IF(ISERROR(L113*(VLOOKUP($A113, 'E1 Categorization'!$A$32:$E$124, 5,0))), L113*0.5, L113*(VLOOKUP($A113, 'E1 Categorization'!$A$32:$E$124, 5,0)))</f>
        <v>0</v>
      </c>
      <c r="BI113" s="2140">
        <f>IF(ISERROR(M113*(VLOOKUP($A113, 'E1 Categorization'!$A$32:$E$124, 5,0))), M113*0.5, M113*(VLOOKUP($A113, 'E1 Categorization'!$A$32:$E$124, 5,0)))</f>
        <v>0</v>
      </c>
      <c r="BJ113" s="2140">
        <f>IF(ISERROR(N113*(VLOOKUP($A113, 'E1 Categorization'!$A$32:$E$124, 5,0))), N113*0.5, N113*(VLOOKUP($A113, 'E1 Categorization'!$A$32:$E$124, 5,0)))</f>
        <v>0</v>
      </c>
      <c r="BK113" s="2140">
        <f>IF(ISERROR(O113*(VLOOKUP($A113, 'E1 Categorization'!$A$32:$E$124, 5,0))), O113*0.5, O113*(VLOOKUP($A113, 'E1 Categorization'!$A$32:$E$124, 5,0)))</f>
        <v>0</v>
      </c>
      <c r="BL113" s="2140">
        <f>IF(ISERROR(P113*(VLOOKUP($A113, 'E1 Categorization'!$A$32:$E$124, 5,0))), P113*0.5, P113*(VLOOKUP($A113, 'E1 Categorization'!$A$32:$E$124, 5,0)))</f>
        <v>0</v>
      </c>
      <c r="BM113" s="2140">
        <f>IF(ISERROR(Q113*(VLOOKUP($A113, 'E1 Categorization'!$A$32:$E$124, 5,0))), Q113*0.5, Q113*(VLOOKUP($A113, 'E1 Categorization'!$A$32:$E$124, 5,0)))</f>
        <v>0</v>
      </c>
      <c r="BN113" s="2140">
        <f>IF(ISERROR(R113*(VLOOKUP($A113, 'E1 Categorization'!$A$32:$E$124, 5,0))), R113*0.5, R113*(VLOOKUP($A113, 'E1 Categorization'!$A$32:$E$124, 5,0)))</f>
        <v>0</v>
      </c>
      <c r="BO113" s="2140">
        <f>IF(ISERROR(S113*(VLOOKUP($A113, 'E1 Categorization'!$A$32:$E$124, 5,0))), S113*0.5, S113*(VLOOKUP($A113, 'E1 Categorization'!$A$32:$E$124, 5,0)))</f>
        <v>0</v>
      </c>
      <c r="BP113" s="2140">
        <f>IF(ISERROR(T113*(VLOOKUP($A113, 'E1 Categorization'!$A$32:$E$124, 5,0))), T113*0.5, T113*(VLOOKUP($A113, 'E1 Categorization'!$A$32:$E$124, 5,0)))</f>
        <v>0</v>
      </c>
      <c r="BQ113" s="2140">
        <f>IF(ISERROR(U113*(VLOOKUP($A113, 'E1 Categorization'!$A$32:$E$124, 5,0))), U113*0.5, U113*(VLOOKUP($A113, 'E1 Categorization'!$A$32:$E$124, 5,0)))</f>
        <v>0</v>
      </c>
      <c r="BR113" s="2140">
        <f>IF(ISERROR(V113*(VLOOKUP($A113, 'E1 Categorization'!$A$32:$E$124, 5,0))), V113*0.5, V113*(VLOOKUP($A113, 'E1 Categorization'!$A$32:$E$124, 5,0)))</f>
        <v>0</v>
      </c>
      <c r="BS113" s="2140">
        <f>IF(ISERROR(W113*(VLOOKUP($A113, 'E1 Categorization'!$A$32:$E$124, 5,0))), W113*0.5, W113*(VLOOKUP($A113, 'E1 Categorization'!$A$32:$E$124, 5,0)))</f>
        <v>0</v>
      </c>
      <c r="BT113" s="2140">
        <f>IF(ISERROR(X113*(VLOOKUP($A113, 'E1 Categorization'!$A$32:$E$124, 5,0))), X113*0.5, X113*(VLOOKUP($A113, 'E1 Categorization'!$A$32:$E$124, 5,0)))</f>
        <v>0</v>
      </c>
    </row>
    <row r="114" spans="1:72" s="561" customFormat="1" ht="25.5" x14ac:dyDescent="0.2">
      <c r="A114" s="487">
        <f>'I3 TB Data'!A424:B424</f>
        <v>5425</v>
      </c>
      <c r="B114" s="488" t="str">
        <f>'I3 TB Data'!B424</f>
        <v>Miscellaneous Customer Service and Informational Expenses</v>
      </c>
      <c r="C114" s="489">
        <f>'I3 TB Data'!G424</f>
        <v>0</v>
      </c>
      <c r="D114" s="1857" t="str">
        <f t="shared" si="35"/>
        <v>Yes</v>
      </c>
      <c r="E114" s="1835"/>
      <c r="F114" s="1835"/>
      <c r="G114" s="1835"/>
      <c r="H114" s="1835"/>
      <c r="I114" s="1835"/>
      <c r="J114" s="1835"/>
      <c r="K114" s="1835"/>
      <c r="L114" s="1835"/>
      <c r="M114" s="1835"/>
      <c r="N114" s="1835"/>
      <c r="O114" s="1835"/>
      <c r="P114" s="1835"/>
      <c r="Q114" s="1835"/>
      <c r="R114" s="1835"/>
      <c r="S114" s="1835"/>
      <c r="T114" s="1835"/>
      <c r="U114" s="1835"/>
      <c r="V114" s="1835"/>
      <c r="W114" s="1835"/>
      <c r="X114" s="1835"/>
      <c r="AA114" s="491">
        <f t="shared" si="31"/>
        <v>5425</v>
      </c>
      <c r="AB114" s="492" t="str">
        <f t="shared" si="32"/>
        <v>Miscellaneous Customer Service and Informational Expenses</v>
      </c>
      <c r="AC114" s="2140">
        <f>IF(ISERROR(E114*(1-VLOOKUP($A114, 'E1 Categorization'!$A$32:$E$124, 5,0))), E114*0.5, E114*(1-VLOOKUP($A114, 'E1 Categorization'!$A$32:$E$124, 5,0)))</f>
        <v>0</v>
      </c>
      <c r="AD114" s="2140">
        <f>IF(ISERROR(F114*(1-VLOOKUP($A114, 'E1 Categorization'!$A$32:$E$124, 5,0))), F114*0.5, F114*(1-VLOOKUP($A114, 'E1 Categorization'!$A$32:$E$124, 5,0)))</f>
        <v>0</v>
      </c>
      <c r="AE114" s="2140">
        <f>IF(ISERROR(G114*(1-VLOOKUP($A114, 'E1 Categorization'!$A$32:$E$124, 5,0))), G114*0.5, G114*(1-VLOOKUP($A114, 'E1 Categorization'!$A$32:$E$124, 5,0)))</f>
        <v>0</v>
      </c>
      <c r="AF114" s="2140">
        <f>IF(ISERROR(H114*(1-VLOOKUP($A114, 'E1 Categorization'!$A$32:$E$124, 5,0))), H114*0.5, H114*(1-VLOOKUP($A114, 'E1 Categorization'!$A$32:$E$124, 5,0)))</f>
        <v>0</v>
      </c>
      <c r="AG114" s="2140">
        <f>IF(ISERROR(I114*(1-VLOOKUP($A114, 'E1 Categorization'!$A$32:$E$124, 5,0))), I114*0.5, I114*(1-VLOOKUP($A114, 'E1 Categorization'!$A$32:$E$124, 5,0)))</f>
        <v>0</v>
      </c>
      <c r="AH114" s="2140">
        <f>IF(ISERROR(J114*(1-VLOOKUP($A114, 'E1 Categorization'!$A$32:$E$124, 5,0))), J114*0.5, J114*(1-VLOOKUP($A114, 'E1 Categorization'!$A$32:$E$124, 5,0)))</f>
        <v>0</v>
      </c>
      <c r="AI114" s="2140">
        <f>IF(ISERROR(K114*(1-VLOOKUP($A114, 'E1 Categorization'!$A$32:$E$124, 5,0))), K114*0.5, K114*(1-VLOOKUP($A114, 'E1 Categorization'!$A$32:$E$124, 5,0)))</f>
        <v>0</v>
      </c>
      <c r="AJ114" s="2140">
        <f>IF(ISERROR(L114*(1-VLOOKUP($A114, 'E1 Categorization'!$A$32:$E$124, 5,0))), L114*0.5, L114*(1-VLOOKUP($A114, 'E1 Categorization'!$A$32:$E$124, 5,0)))</f>
        <v>0</v>
      </c>
      <c r="AK114" s="2140">
        <f>IF(ISERROR(M114*(1-VLOOKUP($A114, 'E1 Categorization'!$A$32:$E$124, 5,0))), M114*0.5, M114*(1-VLOOKUP($A114, 'E1 Categorization'!$A$32:$E$124, 5,0)))</f>
        <v>0</v>
      </c>
      <c r="AL114" s="2140">
        <f>IF(ISERROR(N114*(1-VLOOKUP($A114, 'E1 Categorization'!$A$32:$E$124, 5,0))), N114*0.5, N114*(1-VLOOKUP($A114, 'E1 Categorization'!$A$32:$E$124, 5,0)))</f>
        <v>0</v>
      </c>
      <c r="AM114" s="2140">
        <f>IF(ISERROR(O114*(1-VLOOKUP($A114, 'E1 Categorization'!$A$32:$E$124, 5,0))), O114*0.5, O114*(1-VLOOKUP($A114, 'E1 Categorization'!$A$32:$E$124, 5,0)))</f>
        <v>0</v>
      </c>
      <c r="AN114" s="2140">
        <f>IF(ISERROR(P114*(1-VLOOKUP($A114, 'E1 Categorization'!$A$32:$E$124, 5,0))), P114*0.5, P114*(1-VLOOKUP($A114, 'E1 Categorization'!$A$32:$E$124, 5,0)))</f>
        <v>0</v>
      </c>
      <c r="AO114" s="2140">
        <f>IF(ISERROR(Q114*(1-VLOOKUP($A114, 'E1 Categorization'!$A$32:$E$124, 5,0))), Q114*0.5, Q114*(1-VLOOKUP($A114, 'E1 Categorization'!$A$32:$E$124, 5,0)))</f>
        <v>0</v>
      </c>
      <c r="AP114" s="2140">
        <f>IF(ISERROR(R114*(1-VLOOKUP($A114, 'E1 Categorization'!$A$32:$E$124, 5,0))), R114*0.5, R114*(1-VLOOKUP($A114, 'E1 Categorization'!$A$32:$E$124, 5,0)))</f>
        <v>0</v>
      </c>
      <c r="AQ114" s="2140">
        <f>IF(ISERROR(S114*(1-VLOOKUP($A114, 'E1 Categorization'!$A$32:$E$124, 5,0))), S114*0.5, S114*(1-VLOOKUP($A114, 'E1 Categorization'!$A$32:$E$124, 5,0)))</f>
        <v>0</v>
      </c>
      <c r="AR114" s="2140">
        <f>IF(ISERROR(T114*(1-VLOOKUP($A114, 'E1 Categorization'!$A$32:$E$124, 5,0))), T114*0.5, T114*(1-VLOOKUP($A114, 'E1 Categorization'!$A$32:$E$124, 5,0)))</f>
        <v>0</v>
      </c>
      <c r="AS114" s="2140">
        <f>IF(ISERROR(U114*(1-VLOOKUP($A114, 'E1 Categorization'!$A$32:$E$124, 5,0))), U114*0.5, U114*(1-VLOOKUP($A114, 'E1 Categorization'!$A$32:$E$124, 5,0)))</f>
        <v>0</v>
      </c>
      <c r="AT114" s="2140">
        <f>IF(ISERROR(V114*(1-VLOOKUP($A114, 'E1 Categorization'!$A$32:$E$124, 5,0))), V114*0.5, V114*(1-VLOOKUP($A114, 'E1 Categorization'!$A$32:$E$124, 5,0)))</f>
        <v>0</v>
      </c>
      <c r="AU114" s="2140">
        <f>IF(ISERROR(W114*(1-VLOOKUP($A114, 'E1 Categorization'!$A$32:$E$124, 5,0))), W114*0.5, W114*(1-VLOOKUP($A114, 'E1 Categorization'!$A$32:$E$124, 5,0)))</f>
        <v>0</v>
      </c>
      <c r="AV114" s="2140">
        <f>IF(ISERROR(X114*(1-VLOOKUP($A114, 'E1 Categorization'!$A$32:$E$124, 5,0))), X114*0.5, X114*(1-VLOOKUP($A114, 'E1 Categorization'!$A$32:$E$124, 5,0)))</f>
        <v>0</v>
      </c>
      <c r="AW114" s="1889"/>
      <c r="AX114" s="1889"/>
      <c r="AY114" s="491">
        <f t="shared" si="33"/>
        <v>5425</v>
      </c>
      <c r="AZ114" s="492" t="str">
        <f t="shared" si="34"/>
        <v>Miscellaneous Customer Service and Informational Expenses</v>
      </c>
      <c r="BA114" s="2140">
        <f>IF(ISERROR(E114*(VLOOKUP($A114, 'E1 Categorization'!$A$32:$E$124, 5,0))), E114*0.5, E114*(VLOOKUP($A114, 'E1 Categorization'!$A$32:$E$124, 5,0)))</f>
        <v>0</v>
      </c>
      <c r="BB114" s="2140">
        <f>IF(ISERROR(F114*(VLOOKUP($A114, 'E1 Categorization'!$A$32:$E$124, 5,0))), F114*0.5, F114*(VLOOKUP($A114, 'E1 Categorization'!$A$32:$E$124, 5,0)))</f>
        <v>0</v>
      </c>
      <c r="BC114" s="2140">
        <f>IF(ISERROR(G114*(VLOOKUP($A114, 'E1 Categorization'!$A$32:$E$124, 5,0))), G114*0.5, G114*(VLOOKUP($A114, 'E1 Categorization'!$A$32:$E$124, 5,0)))</f>
        <v>0</v>
      </c>
      <c r="BD114" s="2140">
        <f>IF(ISERROR(H114*(VLOOKUP($A114, 'E1 Categorization'!$A$32:$E$124, 5,0))), H114*0.5, H114*(VLOOKUP($A114, 'E1 Categorization'!$A$32:$E$124, 5,0)))</f>
        <v>0</v>
      </c>
      <c r="BE114" s="2140">
        <f>IF(ISERROR(I114*(VLOOKUP($A114, 'E1 Categorization'!$A$32:$E$124, 5,0))), I114*0.5, I114*(VLOOKUP($A114, 'E1 Categorization'!$A$32:$E$124, 5,0)))</f>
        <v>0</v>
      </c>
      <c r="BF114" s="2140">
        <f>IF(ISERROR(J114*(VLOOKUP($A114, 'E1 Categorization'!$A$32:$E$124, 5,0))), J114*0.5, J114*(VLOOKUP($A114, 'E1 Categorization'!$A$32:$E$124, 5,0)))</f>
        <v>0</v>
      </c>
      <c r="BG114" s="2140">
        <f>IF(ISERROR(K114*(VLOOKUP($A114, 'E1 Categorization'!$A$32:$E$124, 5,0))), K114*0.5, K114*(VLOOKUP($A114, 'E1 Categorization'!$A$32:$E$124, 5,0)))</f>
        <v>0</v>
      </c>
      <c r="BH114" s="2140">
        <f>IF(ISERROR(L114*(VLOOKUP($A114, 'E1 Categorization'!$A$32:$E$124, 5,0))), L114*0.5, L114*(VLOOKUP($A114, 'E1 Categorization'!$A$32:$E$124, 5,0)))</f>
        <v>0</v>
      </c>
      <c r="BI114" s="2140">
        <f>IF(ISERROR(M114*(VLOOKUP($A114, 'E1 Categorization'!$A$32:$E$124, 5,0))), M114*0.5, M114*(VLOOKUP($A114, 'E1 Categorization'!$A$32:$E$124, 5,0)))</f>
        <v>0</v>
      </c>
      <c r="BJ114" s="2140">
        <f>IF(ISERROR(N114*(VLOOKUP($A114, 'E1 Categorization'!$A$32:$E$124, 5,0))), N114*0.5, N114*(VLOOKUP($A114, 'E1 Categorization'!$A$32:$E$124, 5,0)))</f>
        <v>0</v>
      </c>
      <c r="BK114" s="2140">
        <f>IF(ISERROR(O114*(VLOOKUP($A114, 'E1 Categorization'!$A$32:$E$124, 5,0))), O114*0.5, O114*(VLOOKUP($A114, 'E1 Categorization'!$A$32:$E$124, 5,0)))</f>
        <v>0</v>
      </c>
      <c r="BL114" s="2140">
        <f>IF(ISERROR(P114*(VLOOKUP($A114, 'E1 Categorization'!$A$32:$E$124, 5,0))), P114*0.5, P114*(VLOOKUP($A114, 'E1 Categorization'!$A$32:$E$124, 5,0)))</f>
        <v>0</v>
      </c>
      <c r="BM114" s="2140">
        <f>IF(ISERROR(Q114*(VLOOKUP($A114, 'E1 Categorization'!$A$32:$E$124, 5,0))), Q114*0.5, Q114*(VLOOKUP($A114, 'E1 Categorization'!$A$32:$E$124, 5,0)))</f>
        <v>0</v>
      </c>
      <c r="BN114" s="2140">
        <f>IF(ISERROR(R114*(VLOOKUP($A114, 'E1 Categorization'!$A$32:$E$124, 5,0))), R114*0.5, R114*(VLOOKUP($A114, 'E1 Categorization'!$A$32:$E$124, 5,0)))</f>
        <v>0</v>
      </c>
      <c r="BO114" s="2140">
        <f>IF(ISERROR(S114*(VLOOKUP($A114, 'E1 Categorization'!$A$32:$E$124, 5,0))), S114*0.5, S114*(VLOOKUP($A114, 'E1 Categorization'!$A$32:$E$124, 5,0)))</f>
        <v>0</v>
      </c>
      <c r="BP114" s="2140">
        <f>IF(ISERROR(T114*(VLOOKUP($A114, 'E1 Categorization'!$A$32:$E$124, 5,0))), T114*0.5, T114*(VLOOKUP($A114, 'E1 Categorization'!$A$32:$E$124, 5,0)))</f>
        <v>0</v>
      </c>
      <c r="BQ114" s="2140">
        <f>IF(ISERROR(U114*(VLOOKUP($A114, 'E1 Categorization'!$A$32:$E$124, 5,0))), U114*0.5, U114*(VLOOKUP($A114, 'E1 Categorization'!$A$32:$E$124, 5,0)))</f>
        <v>0</v>
      </c>
      <c r="BR114" s="2140">
        <f>IF(ISERROR(V114*(VLOOKUP($A114, 'E1 Categorization'!$A$32:$E$124, 5,0))), V114*0.5, V114*(VLOOKUP($A114, 'E1 Categorization'!$A$32:$E$124, 5,0)))</f>
        <v>0</v>
      </c>
      <c r="BS114" s="2140">
        <f>IF(ISERROR(W114*(VLOOKUP($A114, 'E1 Categorization'!$A$32:$E$124, 5,0))), W114*0.5, W114*(VLOOKUP($A114, 'E1 Categorization'!$A$32:$E$124, 5,0)))</f>
        <v>0</v>
      </c>
      <c r="BT114" s="2140">
        <f>IF(ISERROR(X114*(VLOOKUP($A114, 'E1 Categorization'!$A$32:$E$124, 5,0))), X114*0.5, X114*(VLOOKUP($A114, 'E1 Categorization'!$A$32:$E$124, 5,0)))</f>
        <v>0</v>
      </c>
    </row>
    <row r="115" spans="1:72" s="561" customFormat="1" ht="25.5" customHeight="1" x14ac:dyDescent="0.2">
      <c r="A115" s="487">
        <f>'I3 TB Data'!A425:B425</f>
        <v>5505</v>
      </c>
      <c r="B115" s="488" t="str">
        <f>'I3 TB Data'!B425</f>
        <v>Supervision</v>
      </c>
      <c r="C115" s="489">
        <f>'I3 TB Data'!G425</f>
        <v>0</v>
      </c>
      <c r="D115" s="1857" t="str">
        <f t="shared" si="35"/>
        <v>Yes</v>
      </c>
      <c r="E115" s="1835"/>
      <c r="F115" s="1835"/>
      <c r="G115" s="1835"/>
      <c r="H115" s="1835"/>
      <c r="I115" s="1835"/>
      <c r="J115" s="1835"/>
      <c r="K115" s="1835"/>
      <c r="L115" s="1835"/>
      <c r="M115" s="1835"/>
      <c r="N115" s="1835"/>
      <c r="O115" s="1835"/>
      <c r="P115" s="1835"/>
      <c r="Q115" s="1835"/>
      <c r="R115" s="1835"/>
      <c r="S115" s="1835"/>
      <c r="T115" s="1835"/>
      <c r="U115" s="1835"/>
      <c r="V115" s="1835"/>
      <c r="W115" s="1835"/>
      <c r="X115" s="1835"/>
      <c r="AA115" s="491">
        <f t="shared" si="31"/>
        <v>5505</v>
      </c>
      <c r="AB115" s="492" t="str">
        <f t="shared" si="32"/>
        <v>Supervision</v>
      </c>
      <c r="AC115" s="2140">
        <f>IF(ISERROR(E115*(1-VLOOKUP($A115, 'E1 Categorization'!$A$32:$E$124, 5,0))), E115*0.5, E115*(1-VLOOKUP($A115, 'E1 Categorization'!$A$32:$E$124, 5,0)))</f>
        <v>0</v>
      </c>
      <c r="AD115" s="2140">
        <f>IF(ISERROR(F115*(1-VLOOKUP($A115, 'E1 Categorization'!$A$32:$E$124, 5,0))), F115*0.5, F115*(1-VLOOKUP($A115, 'E1 Categorization'!$A$32:$E$124, 5,0)))</f>
        <v>0</v>
      </c>
      <c r="AE115" s="2140">
        <f>IF(ISERROR(G115*(1-VLOOKUP($A115, 'E1 Categorization'!$A$32:$E$124, 5,0))), G115*0.5, G115*(1-VLOOKUP($A115, 'E1 Categorization'!$A$32:$E$124, 5,0)))</f>
        <v>0</v>
      </c>
      <c r="AF115" s="2140">
        <f>IF(ISERROR(H115*(1-VLOOKUP($A115, 'E1 Categorization'!$A$32:$E$124, 5,0))), H115*0.5, H115*(1-VLOOKUP($A115, 'E1 Categorization'!$A$32:$E$124, 5,0)))</f>
        <v>0</v>
      </c>
      <c r="AG115" s="2140">
        <f>IF(ISERROR(I115*(1-VLOOKUP($A115, 'E1 Categorization'!$A$32:$E$124, 5,0))), I115*0.5, I115*(1-VLOOKUP($A115, 'E1 Categorization'!$A$32:$E$124, 5,0)))</f>
        <v>0</v>
      </c>
      <c r="AH115" s="2140">
        <f>IF(ISERROR(J115*(1-VLOOKUP($A115, 'E1 Categorization'!$A$32:$E$124, 5,0))), J115*0.5, J115*(1-VLOOKUP($A115, 'E1 Categorization'!$A$32:$E$124, 5,0)))</f>
        <v>0</v>
      </c>
      <c r="AI115" s="2140">
        <f>IF(ISERROR(K115*(1-VLOOKUP($A115, 'E1 Categorization'!$A$32:$E$124, 5,0))), K115*0.5, K115*(1-VLOOKUP($A115, 'E1 Categorization'!$A$32:$E$124, 5,0)))</f>
        <v>0</v>
      </c>
      <c r="AJ115" s="2140">
        <f>IF(ISERROR(L115*(1-VLOOKUP($A115, 'E1 Categorization'!$A$32:$E$124, 5,0))), L115*0.5, L115*(1-VLOOKUP($A115, 'E1 Categorization'!$A$32:$E$124, 5,0)))</f>
        <v>0</v>
      </c>
      <c r="AK115" s="2140">
        <f>IF(ISERROR(M115*(1-VLOOKUP($A115, 'E1 Categorization'!$A$32:$E$124, 5,0))), M115*0.5, M115*(1-VLOOKUP($A115, 'E1 Categorization'!$A$32:$E$124, 5,0)))</f>
        <v>0</v>
      </c>
      <c r="AL115" s="2140">
        <f>IF(ISERROR(N115*(1-VLOOKUP($A115, 'E1 Categorization'!$A$32:$E$124, 5,0))), N115*0.5, N115*(1-VLOOKUP($A115, 'E1 Categorization'!$A$32:$E$124, 5,0)))</f>
        <v>0</v>
      </c>
      <c r="AM115" s="2140">
        <f>IF(ISERROR(O115*(1-VLOOKUP($A115, 'E1 Categorization'!$A$32:$E$124, 5,0))), O115*0.5, O115*(1-VLOOKUP($A115, 'E1 Categorization'!$A$32:$E$124, 5,0)))</f>
        <v>0</v>
      </c>
      <c r="AN115" s="2140">
        <f>IF(ISERROR(P115*(1-VLOOKUP($A115, 'E1 Categorization'!$A$32:$E$124, 5,0))), P115*0.5, P115*(1-VLOOKUP($A115, 'E1 Categorization'!$A$32:$E$124, 5,0)))</f>
        <v>0</v>
      </c>
      <c r="AO115" s="2140">
        <f>IF(ISERROR(Q115*(1-VLOOKUP($A115, 'E1 Categorization'!$A$32:$E$124, 5,0))), Q115*0.5, Q115*(1-VLOOKUP($A115, 'E1 Categorization'!$A$32:$E$124, 5,0)))</f>
        <v>0</v>
      </c>
      <c r="AP115" s="2140">
        <f>IF(ISERROR(R115*(1-VLOOKUP($A115, 'E1 Categorization'!$A$32:$E$124, 5,0))), R115*0.5, R115*(1-VLOOKUP($A115, 'E1 Categorization'!$A$32:$E$124, 5,0)))</f>
        <v>0</v>
      </c>
      <c r="AQ115" s="2140">
        <f>IF(ISERROR(S115*(1-VLOOKUP($A115, 'E1 Categorization'!$A$32:$E$124, 5,0))), S115*0.5, S115*(1-VLOOKUP($A115, 'E1 Categorization'!$A$32:$E$124, 5,0)))</f>
        <v>0</v>
      </c>
      <c r="AR115" s="2140">
        <f>IF(ISERROR(T115*(1-VLOOKUP($A115, 'E1 Categorization'!$A$32:$E$124, 5,0))), T115*0.5, T115*(1-VLOOKUP($A115, 'E1 Categorization'!$A$32:$E$124, 5,0)))</f>
        <v>0</v>
      </c>
      <c r="AS115" s="2140">
        <f>IF(ISERROR(U115*(1-VLOOKUP($A115, 'E1 Categorization'!$A$32:$E$124, 5,0))), U115*0.5, U115*(1-VLOOKUP($A115, 'E1 Categorization'!$A$32:$E$124, 5,0)))</f>
        <v>0</v>
      </c>
      <c r="AT115" s="2140">
        <f>IF(ISERROR(V115*(1-VLOOKUP($A115, 'E1 Categorization'!$A$32:$E$124, 5,0))), V115*0.5, V115*(1-VLOOKUP($A115, 'E1 Categorization'!$A$32:$E$124, 5,0)))</f>
        <v>0</v>
      </c>
      <c r="AU115" s="2140">
        <f>IF(ISERROR(W115*(1-VLOOKUP($A115, 'E1 Categorization'!$A$32:$E$124, 5,0))), W115*0.5, W115*(1-VLOOKUP($A115, 'E1 Categorization'!$A$32:$E$124, 5,0)))</f>
        <v>0</v>
      </c>
      <c r="AV115" s="2140">
        <f>IF(ISERROR(X115*(1-VLOOKUP($A115, 'E1 Categorization'!$A$32:$E$124, 5,0))), X115*0.5, X115*(1-VLOOKUP($A115, 'E1 Categorization'!$A$32:$E$124, 5,0)))</f>
        <v>0</v>
      </c>
      <c r="AW115" s="1889"/>
      <c r="AX115" s="1889"/>
      <c r="AY115" s="491">
        <f t="shared" si="33"/>
        <v>5505</v>
      </c>
      <c r="AZ115" s="492" t="str">
        <f t="shared" si="34"/>
        <v>Supervision</v>
      </c>
      <c r="BA115" s="2140">
        <f>IF(ISERROR(E115*(VLOOKUP($A115, 'E1 Categorization'!$A$32:$E$124, 5,0))), E115*0.5, E115*(VLOOKUP($A115, 'E1 Categorization'!$A$32:$E$124, 5,0)))</f>
        <v>0</v>
      </c>
      <c r="BB115" s="2140">
        <f>IF(ISERROR(F115*(VLOOKUP($A115, 'E1 Categorization'!$A$32:$E$124, 5,0))), F115*0.5, F115*(VLOOKUP($A115, 'E1 Categorization'!$A$32:$E$124, 5,0)))</f>
        <v>0</v>
      </c>
      <c r="BC115" s="2140">
        <f>IF(ISERROR(G115*(VLOOKUP($A115, 'E1 Categorization'!$A$32:$E$124, 5,0))), G115*0.5, G115*(VLOOKUP($A115, 'E1 Categorization'!$A$32:$E$124, 5,0)))</f>
        <v>0</v>
      </c>
      <c r="BD115" s="2140">
        <f>IF(ISERROR(H115*(VLOOKUP($A115, 'E1 Categorization'!$A$32:$E$124, 5,0))), H115*0.5, H115*(VLOOKUP($A115, 'E1 Categorization'!$A$32:$E$124, 5,0)))</f>
        <v>0</v>
      </c>
      <c r="BE115" s="2140">
        <f>IF(ISERROR(I115*(VLOOKUP($A115, 'E1 Categorization'!$A$32:$E$124, 5,0))), I115*0.5, I115*(VLOOKUP($A115, 'E1 Categorization'!$A$32:$E$124, 5,0)))</f>
        <v>0</v>
      </c>
      <c r="BF115" s="2140">
        <f>IF(ISERROR(J115*(VLOOKUP($A115, 'E1 Categorization'!$A$32:$E$124, 5,0))), J115*0.5, J115*(VLOOKUP($A115, 'E1 Categorization'!$A$32:$E$124, 5,0)))</f>
        <v>0</v>
      </c>
      <c r="BG115" s="2140">
        <f>IF(ISERROR(K115*(VLOOKUP($A115, 'E1 Categorization'!$A$32:$E$124, 5,0))), K115*0.5, K115*(VLOOKUP($A115, 'E1 Categorization'!$A$32:$E$124, 5,0)))</f>
        <v>0</v>
      </c>
      <c r="BH115" s="2140">
        <f>IF(ISERROR(L115*(VLOOKUP($A115, 'E1 Categorization'!$A$32:$E$124, 5,0))), L115*0.5, L115*(VLOOKUP($A115, 'E1 Categorization'!$A$32:$E$124, 5,0)))</f>
        <v>0</v>
      </c>
      <c r="BI115" s="2140">
        <f>IF(ISERROR(M115*(VLOOKUP($A115, 'E1 Categorization'!$A$32:$E$124, 5,0))), M115*0.5, M115*(VLOOKUP($A115, 'E1 Categorization'!$A$32:$E$124, 5,0)))</f>
        <v>0</v>
      </c>
      <c r="BJ115" s="2140">
        <f>IF(ISERROR(N115*(VLOOKUP($A115, 'E1 Categorization'!$A$32:$E$124, 5,0))), N115*0.5, N115*(VLOOKUP($A115, 'E1 Categorization'!$A$32:$E$124, 5,0)))</f>
        <v>0</v>
      </c>
      <c r="BK115" s="2140">
        <f>IF(ISERROR(O115*(VLOOKUP($A115, 'E1 Categorization'!$A$32:$E$124, 5,0))), O115*0.5, O115*(VLOOKUP($A115, 'E1 Categorization'!$A$32:$E$124, 5,0)))</f>
        <v>0</v>
      </c>
      <c r="BL115" s="2140">
        <f>IF(ISERROR(P115*(VLOOKUP($A115, 'E1 Categorization'!$A$32:$E$124, 5,0))), P115*0.5, P115*(VLOOKUP($A115, 'E1 Categorization'!$A$32:$E$124, 5,0)))</f>
        <v>0</v>
      </c>
      <c r="BM115" s="2140">
        <f>IF(ISERROR(Q115*(VLOOKUP($A115, 'E1 Categorization'!$A$32:$E$124, 5,0))), Q115*0.5, Q115*(VLOOKUP($A115, 'E1 Categorization'!$A$32:$E$124, 5,0)))</f>
        <v>0</v>
      </c>
      <c r="BN115" s="2140">
        <f>IF(ISERROR(R115*(VLOOKUP($A115, 'E1 Categorization'!$A$32:$E$124, 5,0))), R115*0.5, R115*(VLOOKUP($A115, 'E1 Categorization'!$A$32:$E$124, 5,0)))</f>
        <v>0</v>
      </c>
      <c r="BO115" s="2140">
        <f>IF(ISERROR(S115*(VLOOKUP($A115, 'E1 Categorization'!$A$32:$E$124, 5,0))), S115*0.5, S115*(VLOOKUP($A115, 'E1 Categorization'!$A$32:$E$124, 5,0)))</f>
        <v>0</v>
      </c>
      <c r="BP115" s="2140">
        <f>IF(ISERROR(T115*(VLOOKUP($A115, 'E1 Categorization'!$A$32:$E$124, 5,0))), T115*0.5, T115*(VLOOKUP($A115, 'E1 Categorization'!$A$32:$E$124, 5,0)))</f>
        <v>0</v>
      </c>
      <c r="BQ115" s="2140">
        <f>IF(ISERROR(U115*(VLOOKUP($A115, 'E1 Categorization'!$A$32:$E$124, 5,0))), U115*0.5, U115*(VLOOKUP($A115, 'E1 Categorization'!$A$32:$E$124, 5,0)))</f>
        <v>0</v>
      </c>
      <c r="BR115" s="2140">
        <f>IF(ISERROR(V115*(VLOOKUP($A115, 'E1 Categorization'!$A$32:$E$124, 5,0))), V115*0.5, V115*(VLOOKUP($A115, 'E1 Categorization'!$A$32:$E$124, 5,0)))</f>
        <v>0</v>
      </c>
      <c r="BS115" s="2140">
        <f>IF(ISERROR(W115*(VLOOKUP($A115, 'E1 Categorization'!$A$32:$E$124, 5,0))), W115*0.5, W115*(VLOOKUP($A115, 'E1 Categorization'!$A$32:$E$124, 5,0)))</f>
        <v>0</v>
      </c>
      <c r="BT115" s="2140">
        <f>IF(ISERROR(X115*(VLOOKUP($A115, 'E1 Categorization'!$A$32:$E$124, 5,0))), X115*0.5, X115*(VLOOKUP($A115, 'E1 Categorization'!$A$32:$E$124, 5,0)))</f>
        <v>0</v>
      </c>
    </row>
    <row r="116" spans="1:72" s="561" customFormat="1" ht="25.5" customHeight="1" x14ac:dyDescent="0.2">
      <c r="A116" s="487">
        <f>'I3 TB Data'!A426:B426</f>
        <v>5510</v>
      </c>
      <c r="B116" s="488" t="str">
        <f>'I3 TB Data'!B426</f>
        <v>Demonstrating and Selling Expense</v>
      </c>
      <c r="C116" s="489">
        <f>'I3 TB Data'!G426</f>
        <v>0</v>
      </c>
      <c r="D116" s="1857" t="str">
        <f t="shared" si="35"/>
        <v>Yes</v>
      </c>
      <c r="E116" s="1835"/>
      <c r="F116" s="1835"/>
      <c r="G116" s="1835"/>
      <c r="H116" s="1835"/>
      <c r="I116" s="1835"/>
      <c r="J116" s="1835"/>
      <c r="K116" s="1835"/>
      <c r="L116" s="1835"/>
      <c r="M116" s="1835"/>
      <c r="N116" s="1835"/>
      <c r="O116" s="1835"/>
      <c r="P116" s="1835"/>
      <c r="Q116" s="1835"/>
      <c r="R116" s="1835"/>
      <c r="S116" s="1835"/>
      <c r="T116" s="1835"/>
      <c r="U116" s="1835"/>
      <c r="V116" s="1835"/>
      <c r="W116" s="1835"/>
      <c r="X116" s="1835"/>
      <c r="AA116" s="491">
        <f t="shared" si="31"/>
        <v>5510</v>
      </c>
      <c r="AB116" s="492" t="str">
        <f t="shared" si="32"/>
        <v>Demonstrating and Selling Expense</v>
      </c>
      <c r="AC116" s="2140">
        <f>IF(ISERROR(E116*(1-VLOOKUP($A116, 'E1 Categorization'!$A$32:$E$124, 5,0))), E116*0.5, E116*(1-VLOOKUP($A116, 'E1 Categorization'!$A$32:$E$124, 5,0)))</f>
        <v>0</v>
      </c>
      <c r="AD116" s="2140">
        <f>IF(ISERROR(F116*(1-VLOOKUP($A116, 'E1 Categorization'!$A$32:$E$124, 5,0))), F116*0.5, F116*(1-VLOOKUP($A116, 'E1 Categorization'!$A$32:$E$124, 5,0)))</f>
        <v>0</v>
      </c>
      <c r="AE116" s="2140">
        <f>IF(ISERROR(G116*(1-VLOOKUP($A116, 'E1 Categorization'!$A$32:$E$124, 5,0))), G116*0.5, G116*(1-VLOOKUP($A116, 'E1 Categorization'!$A$32:$E$124, 5,0)))</f>
        <v>0</v>
      </c>
      <c r="AF116" s="2140">
        <f>IF(ISERROR(H116*(1-VLOOKUP($A116, 'E1 Categorization'!$A$32:$E$124, 5,0))), H116*0.5, H116*(1-VLOOKUP($A116, 'E1 Categorization'!$A$32:$E$124, 5,0)))</f>
        <v>0</v>
      </c>
      <c r="AG116" s="2140">
        <f>IF(ISERROR(I116*(1-VLOOKUP($A116, 'E1 Categorization'!$A$32:$E$124, 5,0))), I116*0.5, I116*(1-VLOOKUP($A116, 'E1 Categorization'!$A$32:$E$124, 5,0)))</f>
        <v>0</v>
      </c>
      <c r="AH116" s="2140">
        <f>IF(ISERROR(J116*(1-VLOOKUP($A116, 'E1 Categorization'!$A$32:$E$124, 5,0))), J116*0.5, J116*(1-VLOOKUP($A116, 'E1 Categorization'!$A$32:$E$124, 5,0)))</f>
        <v>0</v>
      </c>
      <c r="AI116" s="2140">
        <f>IF(ISERROR(K116*(1-VLOOKUP($A116, 'E1 Categorization'!$A$32:$E$124, 5,0))), K116*0.5, K116*(1-VLOOKUP($A116, 'E1 Categorization'!$A$32:$E$124, 5,0)))</f>
        <v>0</v>
      </c>
      <c r="AJ116" s="2140">
        <f>IF(ISERROR(L116*(1-VLOOKUP($A116, 'E1 Categorization'!$A$32:$E$124, 5,0))), L116*0.5, L116*(1-VLOOKUP($A116, 'E1 Categorization'!$A$32:$E$124, 5,0)))</f>
        <v>0</v>
      </c>
      <c r="AK116" s="2140">
        <f>IF(ISERROR(M116*(1-VLOOKUP($A116, 'E1 Categorization'!$A$32:$E$124, 5,0))), M116*0.5, M116*(1-VLOOKUP($A116, 'E1 Categorization'!$A$32:$E$124, 5,0)))</f>
        <v>0</v>
      </c>
      <c r="AL116" s="2140">
        <f>IF(ISERROR(N116*(1-VLOOKUP($A116, 'E1 Categorization'!$A$32:$E$124, 5,0))), N116*0.5, N116*(1-VLOOKUP($A116, 'E1 Categorization'!$A$32:$E$124, 5,0)))</f>
        <v>0</v>
      </c>
      <c r="AM116" s="2140">
        <f>IF(ISERROR(O116*(1-VLOOKUP($A116, 'E1 Categorization'!$A$32:$E$124, 5,0))), O116*0.5, O116*(1-VLOOKUP($A116, 'E1 Categorization'!$A$32:$E$124, 5,0)))</f>
        <v>0</v>
      </c>
      <c r="AN116" s="2140">
        <f>IF(ISERROR(P116*(1-VLOOKUP($A116, 'E1 Categorization'!$A$32:$E$124, 5,0))), P116*0.5, P116*(1-VLOOKUP($A116, 'E1 Categorization'!$A$32:$E$124, 5,0)))</f>
        <v>0</v>
      </c>
      <c r="AO116" s="2140">
        <f>IF(ISERROR(Q116*(1-VLOOKUP($A116, 'E1 Categorization'!$A$32:$E$124, 5,0))), Q116*0.5, Q116*(1-VLOOKUP($A116, 'E1 Categorization'!$A$32:$E$124, 5,0)))</f>
        <v>0</v>
      </c>
      <c r="AP116" s="2140">
        <f>IF(ISERROR(R116*(1-VLOOKUP($A116, 'E1 Categorization'!$A$32:$E$124, 5,0))), R116*0.5, R116*(1-VLOOKUP($A116, 'E1 Categorization'!$A$32:$E$124, 5,0)))</f>
        <v>0</v>
      </c>
      <c r="AQ116" s="2140">
        <f>IF(ISERROR(S116*(1-VLOOKUP($A116, 'E1 Categorization'!$A$32:$E$124, 5,0))), S116*0.5, S116*(1-VLOOKUP($A116, 'E1 Categorization'!$A$32:$E$124, 5,0)))</f>
        <v>0</v>
      </c>
      <c r="AR116" s="2140">
        <f>IF(ISERROR(T116*(1-VLOOKUP($A116, 'E1 Categorization'!$A$32:$E$124, 5,0))), T116*0.5, T116*(1-VLOOKUP($A116, 'E1 Categorization'!$A$32:$E$124, 5,0)))</f>
        <v>0</v>
      </c>
      <c r="AS116" s="2140">
        <f>IF(ISERROR(U116*(1-VLOOKUP($A116, 'E1 Categorization'!$A$32:$E$124, 5,0))), U116*0.5, U116*(1-VLOOKUP($A116, 'E1 Categorization'!$A$32:$E$124, 5,0)))</f>
        <v>0</v>
      </c>
      <c r="AT116" s="2140">
        <f>IF(ISERROR(V116*(1-VLOOKUP($A116, 'E1 Categorization'!$A$32:$E$124, 5,0))), V116*0.5, V116*(1-VLOOKUP($A116, 'E1 Categorization'!$A$32:$E$124, 5,0)))</f>
        <v>0</v>
      </c>
      <c r="AU116" s="2140">
        <f>IF(ISERROR(W116*(1-VLOOKUP($A116, 'E1 Categorization'!$A$32:$E$124, 5,0))), W116*0.5, W116*(1-VLOOKUP($A116, 'E1 Categorization'!$A$32:$E$124, 5,0)))</f>
        <v>0</v>
      </c>
      <c r="AV116" s="2140">
        <f>IF(ISERROR(X116*(1-VLOOKUP($A116, 'E1 Categorization'!$A$32:$E$124, 5,0))), X116*0.5, X116*(1-VLOOKUP($A116, 'E1 Categorization'!$A$32:$E$124, 5,0)))</f>
        <v>0</v>
      </c>
      <c r="AW116" s="1889"/>
      <c r="AX116" s="1889"/>
      <c r="AY116" s="491">
        <f t="shared" si="33"/>
        <v>5510</v>
      </c>
      <c r="AZ116" s="492" t="str">
        <f t="shared" si="34"/>
        <v>Demonstrating and Selling Expense</v>
      </c>
      <c r="BA116" s="2140">
        <f>IF(ISERROR(E116*(VLOOKUP($A116, 'E1 Categorization'!$A$32:$E$124, 5,0))), E116*0.5, E116*(VLOOKUP($A116, 'E1 Categorization'!$A$32:$E$124, 5,0)))</f>
        <v>0</v>
      </c>
      <c r="BB116" s="2140">
        <f>IF(ISERROR(F116*(VLOOKUP($A116, 'E1 Categorization'!$A$32:$E$124, 5,0))), F116*0.5, F116*(VLOOKUP($A116, 'E1 Categorization'!$A$32:$E$124, 5,0)))</f>
        <v>0</v>
      </c>
      <c r="BC116" s="2140">
        <f>IF(ISERROR(G116*(VLOOKUP($A116, 'E1 Categorization'!$A$32:$E$124, 5,0))), G116*0.5, G116*(VLOOKUP($A116, 'E1 Categorization'!$A$32:$E$124, 5,0)))</f>
        <v>0</v>
      </c>
      <c r="BD116" s="2140">
        <f>IF(ISERROR(H116*(VLOOKUP($A116, 'E1 Categorization'!$A$32:$E$124, 5,0))), H116*0.5, H116*(VLOOKUP($A116, 'E1 Categorization'!$A$32:$E$124, 5,0)))</f>
        <v>0</v>
      </c>
      <c r="BE116" s="2140">
        <f>IF(ISERROR(I116*(VLOOKUP($A116, 'E1 Categorization'!$A$32:$E$124, 5,0))), I116*0.5, I116*(VLOOKUP($A116, 'E1 Categorization'!$A$32:$E$124, 5,0)))</f>
        <v>0</v>
      </c>
      <c r="BF116" s="2140">
        <f>IF(ISERROR(J116*(VLOOKUP($A116, 'E1 Categorization'!$A$32:$E$124, 5,0))), J116*0.5, J116*(VLOOKUP($A116, 'E1 Categorization'!$A$32:$E$124, 5,0)))</f>
        <v>0</v>
      </c>
      <c r="BG116" s="2140">
        <f>IF(ISERROR(K116*(VLOOKUP($A116, 'E1 Categorization'!$A$32:$E$124, 5,0))), K116*0.5, K116*(VLOOKUP($A116, 'E1 Categorization'!$A$32:$E$124, 5,0)))</f>
        <v>0</v>
      </c>
      <c r="BH116" s="2140">
        <f>IF(ISERROR(L116*(VLOOKUP($A116, 'E1 Categorization'!$A$32:$E$124, 5,0))), L116*0.5, L116*(VLOOKUP($A116, 'E1 Categorization'!$A$32:$E$124, 5,0)))</f>
        <v>0</v>
      </c>
      <c r="BI116" s="2140">
        <f>IF(ISERROR(M116*(VLOOKUP($A116, 'E1 Categorization'!$A$32:$E$124, 5,0))), M116*0.5, M116*(VLOOKUP($A116, 'E1 Categorization'!$A$32:$E$124, 5,0)))</f>
        <v>0</v>
      </c>
      <c r="BJ116" s="2140">
        <f>IF(ISERROR(N116*(VLOOKUP($A116, 'E1 Categorization'!$A$32:$E$124, 5,0))), N116*0.5, N116*(VLOOKUP($A116, 'E1 Categorization'!$A$32:$E$124, 5,0)))</f>
        <v>0</v>
      </c>
      <c r="BK116" s="2140">
        <f>IF(ISERROR(O116*(VLOOKUP($A116, 'E1 Categorization'!$A$32:$E$124, 5,0))), O116*0.5, O116*(VLOOKUP($A116, 'E1 Categorization'!$A$32:$E$124, 5,0)))</f>
        <v>0</v>
      </c>
      <c r="BL116" s="2140">
        <f>IF(ISERROR(P116*(VLOOKUP($A116, 'E1 Categorization'!$A$32:$E$124, 5,0))), P116*0.5, P116*(VLOOKUP($A116, 'E1 Categorization'!$A$32:$E$124, 5,0)))</f>
        <v>0</v>
      </c>
      <c r="BM116" s="2140">
        <f>IF(ISERROR(Q116*(VLOOKUP($A116, 'E1 Categorization'!$A$32:$E$124, 5,0))), Q116*0.5, Q116*(VLOOKUP($A116, 'E1 Categorization'!$A$32:$E$124, 5,0)))</f>
        <v>0</v>
      </c>
      <c r="BN116" s="2140">
        <f>IF(ISERROR(R116*(VLOOKUP($A116, 'E1 Categorization'!$A$32:$E$124, 5,0))), R116*0.5, R116*(VLOOKUP($A116, 'E1 Categorization'!$A$32:$E$124, 5,0)))</f>
        <v>0</v>
      </c>
      <c r="BO116" s="2140">
        <f>IF(ISERROR(S116*(VLOOKUP($A116, 'E1 Categorization'!$A$32:$E$124, 5,0))), S116*0.5, S116*(VLOOKUP($A116, 'E1 Categorization'!$A$32:$E$124, 5,0)))</f>
        <v>0</v>
      </c>
      <c r="BP116" s="2140">
        <f>IF(ISERROR(T116*(VLOOKUP($A116, 'E1 Categorization'!$A$32:$E$124, 5,0))), T116*0.5, T116*(VLOOKUP($A116, 'E1 Categorization'!$A$32:$E$124, 5,0)))</f>
        <v>0</v>
      </c>
      <c r="BQ116" s="2140">
        <f>IF(ISERROR(U116*(VLOOKUP($A116, 'E1 Categorization'!$A$32:$E$124, 5,0))), U116*0.5, U116*(VLOOKUP($A116, 'E1 Categorization'!$A$32:$E$124, 5,0)))</f>
        <v>0</v>
      </c>
      <c r="BR116" s="2140">
        <f>IF(ISERROR(V116*(VLOOKUP($A116, 'E1 Categorization'!$A$32:$E$124, 5,0))), V116*0.5, V116*(VLOOKUP($A116, 'E1 Categorization'!$A$32:$E$124, 5,0)))</f>
        <v>0</v>
      </c>
      <c r="BS116" s="2140">
        <f>IF(ISERROR(W116*(VLOOKUP($A116, 'E1 Categorization'!$A$32:$E$124, 5,0))), W116*0.5, W116*(VLOOKUP($A116, 'E1 Categorization'!$A$32:$E$124, 5,0)))</f>
        <v>0</v>
      </c>
      <c r="BT116" s="2140">
        <f>IF(ISERROR(X116*(VLOOKUP($A116, 'E1 Categorization'!$A$32:$E$124, 5,0))), X116*0.5, X116*(VLOOKUP($A116, 'E1 Categorization'!$A$32:$E$124, 5,0)))</f>
        <v>0</v>
      </c>
    </row>
    <row r="117" spans="1:72" s="561" customFormat="1" ht="25.5" customHeight="1" x14ac:dyDescent="0.2">
      <c r="A117" s="487">
        <f>'I3 TB Data'!A427:B427</f>
        <v>5515</v>
      </c>
      <c r="B117" s="488" t="str">
        <f>'I3 TB Data'!B427</f>
        <v>Advertising Expense</v>
      </c>
      <c r="C117" s="489">
        <f>'I3 TB Data'!G427</f>
        <v>0</v>
      </c>
      <c r="D117" s="1857" t="str">
        <f t="shared" si="35"/>
        <v>Yes</v>
      </c>
      <c r="E117" s="1835"/>
      <c r="F117" s="1835"/>
      <c r="G117" s="1835"/>
      <c r="H117" s="1835"/>
      <c r="I117" s="1835"/>
      <c r="J117" s="1835"/>
      <c r="K117" s="1835"/>
      <c r="L117" s="1835"/>
      <c r="M117" s="1835"/>
      <c r="N117" s="1835"/>
      <c r="O117" s="1835"/>
      <c r="P117" s="1835"/>
      <c r="Q117" s="1835"/>
      <c r="R117" s="1835"/>
      <c r="S117" s="1835"/>
      <c r="T117" s="1835"/>
      <c r="U117" s="1835"/>
      <c r="V117" s="1835"/>
      <c r="W117" s="1835"/>
      <c r="X117" s="1835"/>
      <c r="AA117" s="491">
        <f t="shared" si="31"/>
        <v>5515</v>
      </c>
      <c r="AB117" s="492" t="str">
        <f t="shared" si="32"/>
        <v>Advertising Expense</v>
      </c>
      <c r="AC117" s="2140">
        <f>IF(ISERROR(E117*(1-VLOOKUP($A117, 'E1 Categorization'!$A$32:$E$124, 5,0))), E117*0.5, E117*(1-VLOOKUP($A117, 'E1 Categorization'!$A$32:$E$124, 5,0)))</f>
        <v>0</v>
      </c>
      <c r="AD117" s="2140">
        <f>IF(ISERROR(F117*(1-VLOOKUP($A117, 'E1 Categorization'!$A$32:$E$124, 5,0))), F117*0.5, F117*(1-VLOOKUP($A117, 'E1 Categorization'!$A$32:$E$124, 5,0)))</f>
        <v>0</v>
      </c>
      <c r="AE117" s="2140">
        <f>IF(ISERROR(G117*(1-VLOOKUP($A117, 'E1 Categorization'!$A$32:$E$124, 5,0))), G117*0.5, G117*(1-VLOOKUP($A117, 'E1 Categorization'!$A$32:$E$124, 5,0)))</f>
        <v>0</v>
      </c>
      <c r="AF117" s="2140">
        <f>IF(ISERROR(H117*(1-VLOOKUP($A117, 'E1 Categorization'!$A$32:$E$124, 5,0))), H117*0.5, H117*(1-VLOOKUP($A117, 'E1 Categorization'!$A$32:$E$124, 5,0)))</f>
        <v>0</v>
      </c>
      <c r="AG117" s="2140">
        <f>IF(ISERROR(I117*(1-VLOOKUP($A117, 'E1 Categorization'!$A$32:$E$124, 5,0))), I117*0.5, I117*(1-VLOOKUP($A117, 'E1 Categorization'!$A$32:$E$124, 5,0)))</f>
        <v>0</v>
      </c>
      <c r="AH117" s="2140">
        <f>IF(ISERROR(J117*(1-VLOOKUP($A117, 'E1 Categorization'!$A$32:$E$124, 5,0))), J117*0.5, J117*(1-VLOOKUP($A117, 'E1 Categorization'!$A$32:$E$124, 5,0)))</f>
        <v>0</v>
      </c>
      <c r="AI117" s="2140">
        <f>IF(ISERROR(K117*(1-VLOOKUP($A117, 'E1 Categorization'!$A$32:$E$124, 5,0))), K117*0.5, K117*(1-VLOOKUP($A117, 'E1 Categorization'!$A$32:$E$124, 5,0)))</f>
        <v>0</v>
      </c>
      <c r="AJ117" s="2140">
        <f>IF(ISERROR(L117*(1-VLOOKUP($A117, 'E1 Categorization'!$A$32:$E$124, 5,0))), L117*0.5, L117*(1-VLOOKUP($A117, 'E1 Categorization'!$A$32:$E$124, 5,0)))</f>
        <v>0</v>
      </c>
      <c r="AK117" s="2140">
        <f>IF(ISERROR(M117*(1-VLOOKUP($A117, 'E1 Categorization'!$A$32:$E$124, 5,0))), M117*0.5, M117*(1-VLOOKUP($A117, 'E1 Categorization'!$A$32:$E$124, 5,0)))</f>
        <v>0</v>
      </c>
      <c r="AL117" s="2140">
        <f>IF(ISERROR(N117*(1-VLOOKUP($A117, 'E1 Categorization'!$A$32:$E$124, 5,0))), N117*0.5, N117*(1-VLOOKUP($A117, 'E1 Categorization'!$A$32:$E$124, 5,0)))</f>
        <v>0</v>
      </c>
      <c r="AM117" s="2140">
        <f>IF(ISERROR(O117*(1-VLOOKUP($A117, 'E1 Categorization'!$A$32:$E$124, 5,0))), O117*0.5, O117*(1-VLOOKUP($A117, 'E1 Categorization'!$A$32:$E$124, 5,0)))</f>
        <v>0</v>
      </c>
      <c r="AN117" s="2140">
        <f>IF(ISERROR(P117*(1-VLOOKUP($A117, 'E1 Categorization'!$A$32:$E$124, 5,0))), P117*0.5, P117*(1-VLOOKUP($A117, 'E1 Categorization'!$A$32:$E$124, 5,0)))</f>
        <v>0</v>
      </c>
      <c r="AO117" s="2140">
        <f>IF(ISERROR(Q117*(1-VLOOKUP($A117, 'E1 Categorization'!$A$32:$E$124, 5,0))), Q117*0.5, Q117*(1-VLOOKUP($A117, 'E1 Categorization'!$A$32:$E$124, 5,0)))</f>
        <v>0</v>
      </c>
      <c r="AP117" s="2140">
        <f>IF(ISERROR(R117*(1-VLOOKUP($A117, 'E1 Categorization'!$A$32:$E$124, 5,0))), R117*0.5, R117*(1-VLOOKUP($A117, 'E1 Categorization'!$A$32:$E$124, 5,0)))</f>
        <v>0</v>
      </c>
      <c r="AQ117" s="2140">
        <f>IF(ISERROR(S117*(1-VLOOKUP($A117, 'E1 Categorization'!$A$32:$E$124, 5,0))), S117*0.5, S117*(1-VLOOKUP($A117, 'E1 Categorization'!$A$32:$E$124, 5,0)))</f>
        <v>0</v>
      </c>
      <c r="AR117" s="2140">
        <f>IF(ISERROR(T117*(1-VLOOKUP($A117, 'E1 Categorization'!$A$32:$E$124, 5,0))), T117*0.5, T117*(1-VLOOKUP($A117, 'E1 Categorization'!$A$32:$E$124, 5,0)))</f>
        <v>0</v>
      </c>
      <c r="AS117" s="2140">
        <f>IF(ISERROR(U117*(1-VLOOKUP($A117, 'E1 Categorization'!$A$32:$E$124, 5,0))), U117*0.5, U117*(1-VLOOKUP($A117, 'E1 Categorization'!$A$32:$E$124, 5,0)))</f>
        <v>0</v>
      </c>
      <c r="AT117" s="2140">
        <f>IF(ISERROR(V117*(1-VLOOKUP($A117, 'E1 Categorization'!$A$32:$E$124, 5,0))), V117*0.5, V117*(1-VLOOKUP($A117, 'E1 Categorization'!$A$32:$E$124, 5,0)))</f>
        <v>0</v>
      </c>
      <c r="AU117" s="2140">
        <f>IF(ISERROR(W117*(1-VLOOKUP($A117, 'E1 Categorization'!$A$32:$E$124, 5,0))), W117*0.5, W117*(1-VLOOKUP($A117, 'E1 Categorization'!$A$32:$E$124, 5,0)))</f>
        <v>0</v>
      </c>
      <c r="AV117" s="2140">
        <f>IF(ISERROR(X117*(1-VLOOKUP($A117, 'E1 Categorization'!$A$32:$E$124, 5,0))), X117*0.5, X117*(1-VLOOKUP($A117, 'E1 Categorization'!$A$32:$E$124, 5,0)))</f>
        <v>0</v>
      </c>
      <c r="AW117" s="1889"/>
      <c r="AX117" s="1889"/>
      <c r="AY117" s="491">
        <f t="shared" si="33"/>
        <v>5515</v>
      </c>
      <c r="AZ117" s="492" t="str">
        <f t="shared" si="34"/>
        <v>Advertising Expense</v>
      </c>
      <c r="BA117" s="2140">
        <f>IF(ISERROR(E117*(VLOOKUP($A117, 'E1 Categorization'!$A$32:$E$124, 5,0))), E117*0.5, E117*(VLOOKUP($A117, 'E1 Categorization'!$A$32:$E$124, 5,0)))</f>
        <v>0</v>
      </c>
      <c r="BB117" s="2140">
        <f>IF(ISERROR(F117*(VLOOKUP($A117, 'E1 Categorization'!$A$32:$E$124, 5,0))), F117*0.5, F117*(VLOOKUP($A117, 'E1 Categorization'!$A$32:$E$124, 5,0)))</f>
        <v>0</v>
      </c>
      <c r="BC117" s="2140">
        <f>IF(ISERROR(G117*(VLOOKUP($A117, 'E1 Categorization'!$A$32:$E$124, 5,0))), G117*0.5, G117*(VLOOKUP($A117, 'E1 Categorization'!$A$32:$E$124, 5,0)))</f>
        <v>0</v>
      </c>
      <c r="BD117" s="2140">
        <f>IF(ISERROR(H117*(VLOOKUP($A117, 'E1 Categorization'!$A$32:$E$124, 5,0))), H117*0.5, H117*(VLOOKUP($A117, 'E1 Categorization'!$A$32:$E$124, 5,0)))</f>
        <v>0</v>
      </c>
      <c r="BE117" s="2140">
        <f>IF(ISERROR(I117*(VLOOKUP($A117, 'E1 Categorization'!$A$32:$E$124, 5,0))), I117*0.5, I117*(VLOOKUP($A117, 'E1 Categorization'!$A$32:$E$124, 5,0)))</f>
        <v>0</v>
      </c>
      <c r="BF117" s="2140">
        <f>IF(ISERROR(J117*(VLOOKUP($A117, 'E1 Categorization'!$A$32:$E$124, 5,0))), J117*0.5, J117*(VLOOKUP($A117, 'E1 Categorization'!$A$32:$E$124, 5,0)))</f>
        <v>0</v>
      </c>
      <c r="BG117" s="2140">
        <f>IF(ISERROR(K117*(VLOOKUP($A117, 'E1 Categorization'!$A$32:$E$124, 5,0))), K117*0.5, K117*(VLOOKUP($A117, 'E1 Categorization'!$A$32:$E$124, 5,0)))</f>
        <v>0</v>
      </c>
      <c r="BH117" s="2140">
        <f>IF(ISERROR(L117*(VLOOKUP($A117, 'E1 Categorization'!$A$32:$E$124, 5,0))), L117*0.5, L117*(VLOOKUP($A117, 'E1 Categorization'!$A$32:$E$124, 5,0)))</f>
        <v>0</v>
      </c>
      <c r="BI117" s="2140">
        <f>IF(ISERROR(M117*(VLOOKUP($A117, 'E1 Categorization'!$A$32:$E$124, 5,0))), M117*0.5, M117*(VLOOKUP($A117, 'E1 Categorization'!$A$32:$E$124, 5,0)))</f>
        <v>0</v>
      </c>
      <c r="BJ117" s="2140">
        <f>IF(ISERROR(N117*(VLOOKUP($A117, 'E1 Categorization'!$A$32:$E$124, 5,0))), N117*0.5, N117*(VLOOKUP($A117, 'E1 Categorization'!$A$32:$E$124, 5,0)))</f>
        <v>0</v>
      </c>
      <c r="BK117" s="2140">
        <f>IF(ISERROR(O117*(VLOOKUP($A117, 'E1 Categorization'!$A$32:$E$124, 5,0))), O117*0.5, O117*(VLOOKUP($A117, 'E1 Categorization'!$A$32:$E$124, 5,0)))</f>
        <v>0</v>
      </c>
      <c r="BL117" s="2140">
        <f>IF(ISERROR(P117*(VLOOKUP($A117, 'E1 Categorization'!$A$32:$E$124, 5,0))), P117*0.5, P117*(VLOOKUP($A117, 'E1 Categorization'!$A$32:$E$124, 5,0)))</f>
        <v>0</v>
      </c>
      <c r="BM117" s="2140">
        <f>IF(ISERROR(Q117*(VLOOKUP($A117, 'E1 Categorization'!$A$32:$E$124, 5,0))), Q117*0.5, Q117*(VLOOKUP($A117, 'E1 Categorization'!$A$32:$E$124, 5,0)))</f>
        <v>0</v>
      </c>
      <c r="BN117" s="2140">
        <f>IF(ISERROR(R117*(VLOOKUP($A117, 'E1 Categorization'!$A$32:$E$124, 5,0))), R117*0.5, R117*(VLOOKUP($A117, 'E1 Categorization'!$A$32:$E$124, 5,0)))</f>
        <v>0</v>
      </c>
      <c r="BO117" s="2140">
        <f>IF(ISERROR(S117*(VLOOKUP($A117, 'E1 Categorization'!$A$32:$E$124, 5,0))), S117*0.5, S117*(VLOOKUP($A117, 'E1 Categorization'!$A$32:$E$124, 5,0)))</f>
        <v>0</v>
      </c>
      <c r="BP117" s="2140">
        <f>IF(ISERROR(T117*(VLOOKUP($A117, 'E1 Categorization'!$A$32:$E$124, 5,0))), T117*0.5, T117*(VLOOKUP($A117, 'E1 Categorization'!$A$32:$E$124, 5,0)))</f>
        <v>0</v>
      </c>
      <c r="BQ117" s="2140">
        <f>IF(ISERROR(U117*(VLOOKUP($A117, 'E1 Categorization'!$A$32:$E$124, 5,0))), U117*0.5, U117*(VLOOKUP($A117, 'E1 Categorization'!$A$32:$E$124, 5,0)))</f>
        <v>0</v>
      </c>
      <c r="BR117" s="2140">
        <f>IF(ISERROR(V117*(VLOOKUP($A117, 'E1 Categorization'!$A$32:$E$124, 5,0))), V117*0.5, V117*(VLOOKUP($A117, 'E1 Categorization'!$A$32:$E$124, 5,0)))</f>
        <v>0</v>
      </c>
      <c r="BS117" s="2140">
        <f>IF(ISERROR(W117*(VLOOKUP($A117, 'E1 Categorization'!$A$32:$E$124, 5,0))), W117*0.5, W117*(VLOOKUP($A117, 'E1 Categorization'!$A$32:$E$124, 5,0)))</f>
        <v>0</v>
      </c>
      <c r="BT117" s="2140">
        <f>IF(ISERROR(X117*(VLOOKUP($A117, 'E1 Categorization'!$A$32:$E$124, 5,0))), X117*0.5, X117*(VLOOKUP($A117, 'E1 Categorization'!$A$32:$E$124, 5,0)))</f>
        <v>0</v>
      </c>
    </row>
    <row r="118" spans="1:72" s="561" customFormat="1" ht="25.5" customHeight="1" x14ac:dyDescent="0.2">
      <c r="A118" s="487">
        <f>'I3 TB Data'!A428:B428</f>
        <v>5520</v>
      </c>
      <c r="B118" s="488" t="str">
        <f>'I3 TB Data'!B428</f>
        <v>Miscellaneous Sales Expense</v>
      </c>
      <c r="C118" s="489">
        <f>'I3 TB Data'!G428</f>
        <v>0</v>
      </c>
      <c r="D118" s="1857" t="str">
        <f t="shared" si="35"/>
        <v>Yes</v>
      </c>
      <c r="E118" s="1835"/>
      <c r="F118" s="1835"/>
      <c r="G118" s="1835"/>
      <c r="H118" s="1835"/>
      <c r="I118" s="1835"/>
      <c r="J118" s="1835"/>
      <c r="K118" s="1835"/>
      <c r="L118" s="1835"/>
      <c r="M118" s="1835"/>
      <c r="N118" s="1835"/>
      <c r="O118" s="1835"/>
      <c r="P118" s="1835"/>
      <c r="Q118" s="1835"/>
      <c r="R118" s="1835"/>
      <c r="S118" s="1835"/>
      <c r="T118" s="1835"/>
      <c r="U118" s="1835"/>
      <c r="V118" s="1835"/>
      <c r="W118" s="1835"/>
      <c r="X118" s="1835"/>
      <c r="AA118" s="491">
        <f t="shared" si="31"/>
        <v>5520</v>
      </c>
      <c r="AB118" s="492" t="str">
        <f t="shared" si="32"/>
        <v>Miscellaneous Sales Expense</v>
      </c>
      <c r="AC118" s="2140">
        <f>IF(ISERROR(E118*(1-VLOOKUP($A118, 'E1 Categorization'!$A$32:$E$124, 5,0))), E118*0.5, E118*(1-VLOOKUP($A118, 'E1 Categorization'!$A$32:$E$124, 5,0)))</f>
        <v>0</v>
      </c>
      <c r="AD118" s="2140">
        <f>IF(ISERROR(F118*(1-VLOOKUP($A118, 'E1 Categorization'!$A$32:$E$124, 5,0))), F118*0.5, F118*(1-VLOOKUP($A118, 'E1 Categorization'!$A$32:$E$124, 5,0)))</f>
        <v>0</v>
      </c>
      <c r="AE118" s="2140">
        <f>IF(ISERROR(G118*(1-VLOOKUP($A118, 'E1 Categorization'!$A$32:$E$124, 5,0))), G118*0.5, G118*(1-VLOOKUP($A118, 'E1 Categorization'!$A$32:$E$124, 5,0)))</f>
        <v>0</v>
      </c>
      <c r="AF118" s="2140">
        <f>IF(ISERROR(H118*(1-VLOOKUP($A118, 'E1 Categorization'!$A$32:$E$124, 5,0))), H118*0.5, H118*(1-VLOOKUP($A118, 'E1 Categorization'!$A$32:$E$124, 5,0)))</f>
        <v>0</v>
      </c>
      <c r="AG118" s="2140">
        <f>IF(ISERROR(I118*(1-VLOOKUP($A118, 'E1 Categorization'!$A$32:$E$124, 5,0))), I118*0.5, I118*(1-VLOOKUP($A118, 'E1 Categorization'!$A$32:$E$124, 5,0)))</f>
        <v>0</v>
      </c>
      <c r="AH118" s="2140">
        <f>IF(ISERROR(J118*(1-VLOOKUP($A118, 'E1 Categorization'!$A$32:$E$124, 5,0))), J118*0.5, J118*(1-VLOOKUP($A118, 'E1 Categorization'!$A$32:$E$124, 5,0)))</f>
        <v>0</v>
      </c>
      <c r="AI118" s="2140">
        <f>IF(ISERROR(K118*(1-VLOOKUP($A118, 'E1 Categorization'!$A$32:$E$124, 5,0))), K118*0.5, K118*(1-VLOOKUP($A118, 'E1 Categorization'!$A$32:$E$124, 5,0)))</f>
        <v>0</v>
      </c>
      <c r="AJ118" s="2140">
        <f>IF(ISERROR(L118*(1-VLOOKUP($A118, 'E1 Categorization'!$A$32:$E$124, 5,0))), L118*0.5, L118*(1-VLOOKUP($A118, 'E1 Categorization'!$A$32:$E$124, 5,0)))</f>
        <v>0</v>
      </c>
      <c r="AK118" s="2140">
        <f>IF(ISERROR(M118*(1-VLOOKUP($A118, 'E1 Categorization'!$A$32:$E$124, 5,0))), M118*0.5, M118*(1-VLOOKUP($A118, 'E1 Categorization'!$A$32:$E$124, 5,0)))</f>
        <v>0</v>
      </c>
      <c r="AL118" s="2140">
        <f>IF(ISERROR(N118*(1-VLOOKUP($A118, 'E1 Categorization'!$A$32:$E$124, 5,0))), N118*0.5, N118*(1-VLOOKUP($A118, 'E1 Categorization'!$A$32:$E$124, 5,0)))</f>
        <v>0</v>
      </c>
      <c r="AM118" s="2140">
        <f>IF(ISERROR(O118*(1-VLOOKUP($A118, 'E1 Categorization'!$A$32:$E$124, 5,0))), O118*0.5, O118*(1-VLOOKUP($A118, 'E1 Categorization'!$A$32:$E$124, 5,0)))</f>
        <v>0</v>
      </c>
      <c r="AN118" s="2140">
        <f>IF(ISERROR(P118*(1-VLOOKUP($A118, 'E1 Categorization'!$A$32:$E$124, 5,0))), P118*0.5, P118*(1-VLOOKUP($A118, 'E1 Categorization'!$A$32:$E$124, 5,0)))</f>
        <v>0</v>
      </c>
      <c r="AO118" s="2140">
        <f>IF(ISERROR(Q118*(1-VLOOKUP($A118, 'E1 Categorization'!$A$32:$E$124, 5,0))), Q118*0.5, Q118*(1-VLOOKUP($A118, 'E1 Categorization'!$A$32:$E$124, 5,0)))</f>
        <v>0</v>
      </c>
      <c r="AP118" s="2140">
        <f>IF(ISERROR(R118*(1-VLOOKUP($A118, 'E1 Categorization'!$A$32:$E$124, 5,0))), R118*0.5, R118*(1-VLOOKUP($A118, 'E1 Categorization'!$A$32:$E$124, 5,0)))</f>
        <v>0</v>
      </c>
      <c r="AQ118" s="2140">
        <f>IF(ISERROR(S118*(1-VLOOKUP($A118, 'E1 Categorization'!$A$32:$E$124, 5,0))), S118*0.5, S118*(1-VLOOKUP($A118, 'E1 Categorization'!$A$32:$E$124, 5,0)))</f>
        <v>0</v>
      </c>
      <c r="AR118" s="2140">
        <f>IF(ISERROR(T118*(1-VLOOKUP($A118, 'E1 Categorization'!$A$32:$E$124, 5,0))), T118*0.5, T118*(1-VLOOKUP($A118, 'E1 Categorization'!$A$32:$E$124, 5,0)))</f>
        <v>0</v>
      </c>
      <c r="AS118" s="2140">
        <f>IF(ISERROR(U118*(1-VLOOKUP($A118, 'E1 Categorization'!$A$32:$E$124, 5,0))), U118*0.5, U118*(1-VLOOKUP($A118, 'E1 Categorization'!$A$32:$E$124, 5,0)))</f>
        <v>0</v>
      </c>
      <c r="AT118" s="2140">
        <f>IF(ISERROR(V118*(1-VLOOKUP($A118, 'E1 Categorization'!$A$32:$E$124, 5,0))), V118*0.5, V118*(1-VLOOKUP($A118, 'E1 Categorization'!$A$32:$E$124, 5,0)))</f>
        <v>0</v>
      </c>
      <c r="AU118" s="2140">
        <f>IF(ISERROR(W118*(1-VLOOKUP($A118, 'E1 Categorization'!$A$32:$E$124, 5,0))), W118*0.5, W118*(1-VLOOKUP($A118, 'E1 Categorization'!$A$32:$E$124, 5,0)))</f>
        <v>0</v>
      </c>
      <c r="AV118" s="2140">
        <f>IF(ISERROR(X118*(1-VLOOKUP($A118, 'E1 Categorization'!$A$32:$E$124, 5,0))), X118*0.5, X118*(1-VLOOKUP($A118, 'E1 Categorization'!$A$32:$E$124, 5,0)))</f>
        <v>0</v>
      </c>
      <c r="AW118" s="1889"/>
      <c r="AX118" s="1889"/>
      <c r="AY118" s="491">
        <f t="shared" si="33"/>
        <v>5520</v>
      </c>
      <c r="AZ118" s="492" t="str">
        <f t="shared" si="34"/>
        <v>Miscellaneous Sales Expense</v>
      </c>
      <c r="BA118" s="2140">
        <f>IF(ISERROR(E118*(VLOOKUP($A118, 'E1 Categorization'!$A$32:$E$124, 5,0))), E118*0.5, E118*(VLOOKUP($A118, 'E1 Categorization'!$A$32:$E$124, 5,0)))</f>
        <v>0</v>
      </c>
      <c r="BB118" s="2140">
        <f>IF(ISERROR(F118*(VLOOKUP($A118, 'E1 Categorization'!$A$32:$E$124, 5,0))), F118*0.5, F118*(VLOOKUP($A118, 'E1 Categorization'!$A$32:$E$124, 5,0)))</f>
        <v>0</v>
      </c>
      <c r="BC118" s="2140">
        <f>IF(ISERROR(G118*(VLOOKUP($A118, 'E1 Categorization'!$A$32:$E$124, 5,0))), G118*0.5, G118*(VLOOKUP($A118, 'E1 Categorization'!$A$32:$E$124, 5,0)))</f>
        <v>0</v>
      </c>
      <c r="BD118" s="2140">
        <f>IF(ISERROR(H118*(VLOOKUP($A118, 'E1 Categorization'!$A$32:$E$124, 5,0))), H118*0.5, H118*(VLOOKUP($A118, 'E1 Categorization'!$A$32:$E$124, 5,0)))</f>
        <v>0</v>
      </c>
      <c r="BE118" s="2140">
        <f>IF(ISERROR(I118*(VLOOKUP($A118, 'E1 Categorization'!$A$32:$E$124, 5,0))), I118*0.5, I118*(VLOOKUP($A118, 'E1 Categorization'!$A$32:$E$124, 5,0)))</f>
        <v>0</v>
      </c>
      <c r="BF118" s="2140">
        <f>IF(ISERROR(J118*(VLOOKUP($A118, 'E1 Categorization'!$A$32:$E$124, 5,0))), J118*0.5, J118*(VLOOKUP($A118, 'E1 Categorization'!$A$32:$E$124, 5,0)))</f>
        <v>0</v>
      </c>
      <c r="BG118" s="2140">
        <f>IF(ISERROR(K118*(VLOOKUP($A118, 'E1 Categorization'!$A$32:$E$124, 5,0))), K118*0.5, K118*(VLOOKUP($A118, 'E1 Categorization'!$A$32:$E$124, 5,0)))</f>
        <v>0</v>
      </c>
      <c r="BH118" s="2140">
        <f>IF(ISERROR(L118*(VLOOKUP($A118, 'E1 Categorization'!$A$32:$E$124, 5,0))), L118*0.5, L118*(VLOOKUP($A118, 'E1 Categorization'!$A$32:$E$124, 5,0)))</f>
        <v>0</v>
      </c>
      <c r="BI118" s="2140">
        <f>IF(ISERROR(M118*(VLOOKUP($A118, 'E1 Categorization'!$A$32:$E$124, 5,0))), M118*0.5, M118*(VLOOKUP($A118, 'E1 Categorization'!$A$32:$E$124, 5,0)))</f>
        <v>0</v>
      </c>
      <c r="BJ118" s="2140">
        <f>IF(ISERROR(N118*(VLOOKUP($A118, 'E1 Categorization'!$A$32:$E$124, 5,0))), N118*0.5, N118*(VLOOKUP($A118, 'E1 Categorization'!$A$32:$E$124, 5,0)))</f>
        <v>0</v>
      </c>
      <c r="BK118" s="2140">
        <f>IF(ISERROR(O118*(VLOOKUP($A118, 'E1 Categorization'!$A$32:$E$124, 5,0))), O118*0.5, O118*(VLOOKUP($A118, 'E1 Categorization'!$A$32:$E$124, 5,0)))</f>
        <v>0</v>
      </c>
      <c r="BL118" s="2140">
        <f>IF(ISERROR(P118*(VLOOKUP($A118, 'E1 Categorization'!$A$32:$E$124, 5,0))), P118*0.5, P118*(VLOOKUP($A118, 'E1 Categorization'!$A$32:$E$124, 5,0)))</f>
        <v>0</v>
      </c>
      <c r="BM118" s="2140">
        <f>IF(ISERROR(Q118*(VLOOKUP($A118, 'E1 Categorization'!$A$32:$E$124, 5,0))), Q118*0.5, Q118*(VLOOKUP($A118, 'E1 Categorization'!$A$32:$E$124, 5,0)))</f>
        <v>0</v>
      </c>
      <c r="BN118" s="2140">
        <f>IF(ISERROR(R118*(VLOOKUP($A118, 'E1 Categorization'!$A$32:$E$124, 5,0))), R118*0.5, R118*(VLOOKUP($A118, 'E1 Categorization'!$A$32:$E$124, 5,0)))</f>
        <v>0</v>
      </c>
      <c r="BO118" s="2140">
        <f>IF(ISERROR(S118*(VLOOKUP($A118, 'E1 Categorization'!$A$32:$E$124, 5,0))), S118*0.5, S118*(VLOOKUP($A118, 'E1 Categorization'!$A$32:$E$124, 5,0)))</f>
        <v>0</v>
      </c>
      <c r="BP118" s="2140">
        <f>IF(ISERROR(T118*(VLOOKUP($A118, 'E1 Categorization'!$A$32:$E$124, 5,0))), T118*0.5, T118*(VLOOKUP($A118, 'E1 Categorization'!$A$32:$E$124, 5,0)))</f>
        <v>0</v>
      </c>
      <c r="BQ118" s="2140">
        <f>IF(ISERROR(U118*(VLOOKUP($A118, 'E1 Categorization'!$A$32:$E$124, 5,0))), U118*0.5, U118*(VLOOKUP($A118, 'E1 Categorization'!$A$32:$E$124, 5,0)))</f>
        <v>0</v>
      </c>
      <c r="BR118" s="2140">
        <f>IF(ISERROR(V118*(VLOOKUP($A118, 'E1 Categorization'!$A$32:$E$124, 5,0))), V118*0.5, V118*(VLOOKUP($A118, 'E1 Categorization'!$A$32:$E$124, 5,0)))</f>
        <v>0</v>
      </c>
      <c r="BS118" s="2140">
        <f>IF(ISERROR(W118*(VLOOKUP($A118, 'E1 Categorization'!$A$32:$E$124, 5,0))), W118*0.5, W118*(VLOOKUP($A118, 'E1 Categorization'!$A$32:$E$124, 5,0)))</f>
        <v>0</v>
      </c>
      <c r="BT118" s="2140">
        <f>IF(ISERROR(X118*(VLOOKUP($A118, 'E1 Categorization'!$A$32:$E$124, 5,0))), X118*0.5, X118*(VLOOKUP($A118, 'E1 Categorization'!$A$32:$E$124, 5,0)))</f>
        <v>0</v>
      </c>
    </row>
    <row r="119" spans="1:72" s="561" customFormat="1" ht="25.5" customHeight="1" x14ac:dyDescent="0.2">
      <c r="A119" s="487">
        <f>'I3 TB Data'!A429:B429</f>
        <v>5605</v>
      </c>
      <c r="B119" s="488" t="str">
        <f>'I3 TB Data'!B429</f>
        <v>Executive Salaries and Expenses</v>
      </c>
      <c r="C119" s="489">
        <f>'I3 TB Data'!G429</f>
        <v>0</v>
      </c>
      <c r="D119" s="1857" t="str">
        <f t="shared" si="35"/>
        <v>Yes</v>
      </c>
      <c r="E119" s="1835"/>
      <c r="F119" s="1835"/>
      <c r="G119" s="1835"/>
      <c r="H119" s="1835"/>
      <c r="I119" s="1835"/>
      <c r="J119" s="1835"/>
      <c r="K119" s="1835"/>
      <c r="L119" s="1835"/>
      <c r="M119" s="1835"/>
      <c r="N119" s="1835"/>
      <c r="O119" s="1835"/>
      <c r="P119" s="1835"/>
      <c r="Q119" s="1835"/>
      <c r="R119" s="1835"/>
      <c r="S119" s="1835"/>
      <c r="T119" s="1835"/>
      <c r="U119" s="1835"/>
      <c r="V119" s="1835"/>
      <c r="W119" s="1835"/>
      <c r="X119" s="1835"/>
      <c r="AA119" s="491">
        <f t="shared" si="31"/>
        <v>5605</v>
      </c>
      <c r="AB119" s="492" t="str">
        <f t="shared" si="32"/>
        <v>Executive Salaries and Expenses</v>
      </c>
      <c r="AC119" s="2140">
        <f>IF(ISERROR(E119*(1-VLOOKUP($A119, 'E1 Categorization'!$A$32:$E$124, 5,0))), E119*0.5, E119*(1-VLOOKUP($A119, 'E1 Categorization'!$A$32:$E$124, 5,0)))</f>
        <v>0</v>
      </c>
      <c r="AD119" s="2140">
        <f>IF(ISERROR(F119*(1-VLOOKUP($A119, 'E1 Categorization'!$A$32:$E$124, 5,0))), F119*0.5, F119*(1-VLOOKUP($A119, 'E1 Categorization'!$A$32:$E$124, 5,0)))</f>
        <v>0</v>
      </c>
      <c r="AE119" s="2140">
        <f>IF(ISERROR(G119*(1-VLOOKUP($A119, 'E1 Categorization'!$A$32:$E$124, 5,0))), G119*0.5, G119*(1-VLOOKUP($A119, 'E1 Categorization'!$A$32:$E$124, 5,0)))</f>
        <v>0</v>
      </c>
      <c r="AF119" s="2140">
        <f>IF(ISERROR(H119*(1-VLOOKUP($A119, 'E1 Categorization'!$A$32:$E$124, 5,0))), H119*0.5, H119*(1-VLOOKUP($A119, 'E1 Categorization'!$A$32:$E$124, 5,0)))</f>
        <v>0</v>
      </c>
      <c r="AG119" s="2140">
        <f>IF(ISERROR(I119*(1-VLOOKUP($A119, 'E1 Categorization'!$A$32:$E$124, 5,0))), I119*0.5, I119*(1-VLOOKUP($A119, 'E1 Categorization'!$A$32:$E$124, 5,0)))</f>
        <v>0</v>
      </c>
      <c r="AH119" s="2140">
        <f>IF(ISERROR(J119*(1-VLOOKUP($A119, 'E1 Categorization'!$A$32:$E$124, 5,0))), J119*0.5, J119*(1-VLOOKUP($A119, 'E1 Categorization'!$A$32:$E$124, 5,0)))</f>
        <v>0</v>
      </c>
      <c r="AI119" s="2140">
        <f>IF(ISERROR(K119*(1-VLOOKUP($A119, 'E1 Categorization'!$A$32:$E$124, 5,0))), K119*0.5, K119*(1-VLOOKUP($A119, 'E1 Categorization'!$A$32:$E$124, 5,0)))</f>
        <v>0</v>
      </c>
      <c r="AJ119" s="2140">
        <f>IF(ISERROR(L119*(1-VLOOKUP($A119, 'E1 Categorization'!$A$32:$E$124, 5,0))), L119*0.5, L119*(1-VLOOKUP($A119, 'E1 Categorization'!$A$32:$E$124, 5,0)))</f>
        <v>0</v>
      </c>
      <c r="AK119" s="2140">
        <f>IF(ISERROR(M119*(1-VLOOKUP($A119, 'E1 Categorization'!$A$32:$E$124, 5,0))), M119*0.5, M119*(1-VLOOKUP($A119, 'E1 Categorization'!$A$32:$E$124, 5,0)))</f>
        <v>0</v>
      </c>
      <c r="AL119" s="2140">
        <f>IF(ISERROR(N119*(1-VLOOKUP($A119, 'E1 Categorization'!$A$32:$E$124, 5,0))), N119*0.5, N119*(1-VLOOKUP($A119, 'E1 Categorization'!$A$32:$E$124, 5,0)))</f>
        <v>0</v>
      </c>
      <c r="AM119" s="2140">
        <f>IF(ISERROR(O119*(1-VLOOKUP($A119, 'E1 Categorization'!$A$32:$E$124, 5,0))), O119*0.5, O119*(1-VLOOKUP($A119, 'E1 Categorization'!$A$32:$E$124, 5,0)))</f>
        <v>0</v>
      </c>
      <c r="AN119" s="2140">
        <f>IF(ISERROR(P119*(1-VLOOKUP($A119, 'E1 Categorization'!$A$32:$E$124, 5,0))), P119*0.5, P119*(1-VLOOKUP($A119, 'E1 Categorization'!$A$32:$E$124, 5,0)))</f>
        <v>0</v>
      </c>
      <c r="AO119" s="2140">
        <f>IF(ISERROR(Q119*(1-VLOOKUP($A119, 'E1 Categorization'!$A$32:$E$124, 5,0))), Q119*0.5, Q119*(1-VLOOKUP($A119, 'E1 Categorization'!$A$32:$E$124, 5,0)))</f>
        <v>0</v>
      </c>
      <c r="AP119" s="2140">
        <f>IF(ISERROR(R119*(1-VLOOKUP($A119, 'E1 Categorization'!$A$32:$E$124, 5,0))), R119*0.5, R119*(1-VLOOKUP($A119, 'E1 Categorization'!$A$32:$E$124, 5,0)))</f>
        <v>0</v>
      </c>
      <c r="AQ119" s="2140">
        <f>IF(ISERROR(S119*(1-VLOOKUP($A119, 'E1 Categorization'!$A$32:$E$124, 5,0))), S119*0.5, S119*(1-VLOOKUP($A119, 'E1 Categorization'!$A$32:$E$124, 5,0)))</f>
        <v>0</v>
      </c>
      <c r="AR119" s="2140">
        <f>IF(ISERROR(T119*(1-VLOOKUP($A119, 'E1 Categorization'!$A$32:$E$124, 5,0))), T119*0.5, T119*(1-VLOOKUP($A119, 'E1 Categorization'!$A$32:$E$124, 5,0)))</f>
        <v>0</v>
      </c>
      <c r="AS119" s="2140">
        <f>IF(ISERROR(U119*(1-VLOOKUP($A119, 'E1 Categorization'!$A$32:$E$124, 5,0))), U119*0.5, U119*(1-VLOOKUP($A119, 'E1 Categorization'!$A$32:$E$124, 5,0)))</f>
        <v>0</v>
      </c>
      <c r="AT119" s="2140">
        <f>IF(ISERROR(V119*(1-VLOOKUP($A119, 'E1 Categorization'!$A$32:$E$124, 5,0))), V119*0.5, V119*(1-VLOOKUP($A119, 'E1 Categorization'!$A$32:$E$124, 5,0)))</f>
        <v>0</v>
      </c>
      <c r="AU119" s="2140">
        <f>IF(ISERROR(W119*(1-VLOOKUP($A119, 'E1 Categorization'!$A$32:$E$124, 5,0))), W119*0.5, W119*(1-VLOOKUP($A119, 'E1 Categorization'!$A$32:$E$124, 5,0)))</f>
        <v>0</v>
      </c>
      <c r="AV119" s="2140">
        <f>IF(ISERROR(X119*(1-VLOOKUP($A119, 'E1 Categorization'!$A$32:$E$124, 5,0))), X119*0.5, X119*(1-VLOOKUP($A119, 'E1 Categorization'!$A$32:$E$124, 5,0)))</f>
        <v>0</v>
      </c>
      <c r="AW119" s="1889"/>
      <c r="AX119" s="1889"/>
      <c r="AY119" s="491">
        <f t="shared" si="33"/>
        <v>5605</v>
      </c>
      <c r="AZ119" s="492" t="str">
        <f t="shared" si="34"/>
        <v>Executive Salaries and Expenses</v>
      </c>
      <c r="BA119" s="2140">
        <f>IF(ISERROR(E119*(VLOOKUP($A119, 'E1 Categorization'!$A$32:$E$124, 5,0))), E119*0.5, E119*(VLOOKUP($A119, 'E1 Categorization'!$A$32:$E$124, 5,0)))</f>
        <v>0</v>
      </c>
      <c r="BB119" s="2140">
        <f>IF(ISERROR(F119*(VLOOKUP($A119, 'E1 Categorization'!$A$32:$E$124, 5,0))), F119*0.5, F119*(VLOOKUP($A119, 'E1 Categorization'!$A$32:$E$124, 5,0)))</f>
        <v>0</v>
      </c>
      <c r="BC119" s="2140">
        <f>IF(ISERROR(G119*(VLOOKUP($A119, 'E1 Categorization'!$A$32:$E$124, 5,0))), G119*0.5, G119*(VLOOKUP($A119, 'E1 Categorization'!$A$32:$E$124, 5,0)))</f>
        <v>0</v>
      </c>
      <c r="BD119" s="2140">
        <f>IF(ISERROR(H119*(VLOOKUP($A119, 'E1 Categorization'!$A$32:$E$124, 5,0))), H119*0.5, H119*(VLOOKUP($A119, 'E1 Categorization'!$A$32:$E$124, 5,0)))</f>
        <v>0</v>
      </c>
      <c r="BE119" s="2140">
        <f>IF(ISERROR(I119*(VLOOKUP($A119, 'E1 Categorization'!$A$32:$E$124, 5,0))), I119*0.5, I119*(VLOOKUP($A119, 'E1 Categorization'!$A$32:$E$124, 5,0)))</f>
        <v>0</v>
      </c>
      <c r="BF119" s="2140">
        <f>IF(ISERROR(J119*(VLOOKUP($A119, 'E1 Categorization'!$A$32:$E$124, 5,0))), J119*0.5, J119*(VLOOKUP($A119, 'E1 Categorization'!$A$32:$E$124, 5,0)))</f>
        <v>0</v>
      </c>
      <c r="BG119" s="2140">
        <f>IF(ISERROR(K119*(VLOOKUP($A119, 'E1 Categorization'!$A$32:$E$124, 5,0))), K119*0.5, K119*(VLOOKUP($A119, 'E1 Categorization'!$A$32:$E$124, 5,0)))</f>
        <v>0</v>
      </c>
      <c r="BH119" s="2140">
        <f>IF(ISERROR(L119*(VLOOKUP($A119, 'E1 Categorization'!$A$32:$E$124, 5,0))), L119*0.5, L119*(VLOOKUP($A119, 'E1 Categorization'!$A$32:$E$124, 5,0)))</f>
        <v>0</v>
      </c>
      <c r="BI119" s="2140">
        <f>IF(ISERROR(M119*(VLOOKUP($A119, 'E1 Categorization'!$A$32:$E$124, 5,0))), M119*0.5, M119*(VLOOKUP($A119, 'E1 Categorization'!$A$32:$E$124, 5,0)))</f>
        <v>0</v>
      </c>
      <c r="BJ119" s="2140">
        <f>IF(ISERROR(N119*(VLOOKUP($A119, 'E1 Categorization'!$A$32:$E$124, 5,0))), N119*0.5, N119*(VLOOKUP($A119, 'E1 Categorization'!$A$32:$E$124, 5,0)))</f>
        <v>0</v>
      </c>
      <c r="BK119" s="2140">
        <f>IF(ISERROR(O119*(VLOOKUP($A119, 'E1 Categorization'!$A$32:$E$124, 5,0))), O119*0.5, O119*(VLOOKUP($A119, 'E1 Categorization'!$A$32:$E$124, 5,0)))</f>
        <v>0</v>
      </c>
      <c r="BL119" s="2140">
        <f>IF(ISERROR(P119*(VLOOKUP($A119, 'E1 Categorization'!$A$32:$E$124, 5,0))), P119*0.5, P119*(VLOOKUP($A119, 'E1 Categorization'!$A$32:$E$124, 5,0)))</f>
        <v>0</v>
      </c>
      <c r="BM119" s="2140">
        <f>IF(ISERROR(Q119*(VLOOKUP($A119, 'E1 Categorization'!$A$32:$E$124, 5,0))), Q119*0.5, Q119*(VLOOKUP($A119, 'E1 Categorization'!$A$32:$E$124, 5,0)))</f>
        <v>0</v>
      </c>
      <c r="BN119" s="2140">
        <f>IF(ISERROR(R119*(VLOOKUP($A119, 'E1 Categorization'!$A$32:$E$124, 5,0))), R119*0.5, R119*(VLOOKUP($A119, 'E1 Categorization'!$A$32:$E$124, 5,0)))</f>
        <v>0</v>
      </c>
      <c r="BO119" s="2140">
        <f>IF(ISERROR(S119*(VLOOKUP($A119, 'E1 Categorization'!$A$32:$E$124, 5,0))), S119*0.5, S119*(VLOOKUP($A119, 'E1 Categorization'!$A$32:$E$124, 5,0)))</f>
        <v>0</v>
      </c>
      <c r="BP119" s="2140">
        <f>IF(ISERROR(T119*(VLOOKUP($A119, 'E1 Categorization'!$A$32:$E$124, 5,0))), T119*0.5, T119*(VLOOKUP($A119, 'E1 Categorization'!$A$32:$E$124, 5,0)))</f>
        <v>0</v>
      </c>
      <c r="BQ119" s="2140">
        <f>IF(ISERROR(U119*(VLOOKUP($A119, 'E1 Categorization'!$A$32:$E$124, 5,0))), U119*0.5, U119*(VLOOKUP($A119, 'E1 Categorization'!$A$32:$E$124, 5,0)))</f>
        <v>0</v>
      </c>
      <c r="BR119" s="2140">
        <f>IF(ISERROR(V119*(VLOOKUP($A119, 'E1 Categorization'!$A$32:$E$124, 5,0))), V119*0.5, V119*(VLOOKUP($A119, 'E1 Categorization'!$A$32:$E$124, 5,0)))</f>
        <v>0</v>
      </c>
      <c r="BS119" s="2140">
        <f>IF(ISERROR(W119*(VLOOKUP($A119, 'E1 Categorization'!$A$32:$E$124, 5,0))), W119*0.5, W119*(VLOOKUP($A119, 'E1 Categorization'!$A$32:$E$124, 5,0)))</f>
        <v>0</v>
      </c>
      <c r="BT119" s="2140">
        <f>IF(ISERROR(X119*(VLOOKUP($A119, 'E1 Categorization'!$A$32:$E$124, 5,0))), X119*0.5, X119*(VLOOKUP($A119, 'E1 Categorization'!$A$32:$E$124, 5,0)))</f>
        <v>0</v>
      </c>
    </row>
    <row r="120" spans="1:72" s="561" customFormat="1" ht="25.5" customHeight="1" x14ac:dyDescent="0.2">
      <c r="A120" s="487">
        <f>'I3 TB Data'!A430:B430</f>
        <v>5610</v>
      </c>
      <c r="B120" s="488" t="str">
        <f>'I3 TB Data'!B430</f>
        <v>Management Salaries and Expenses</v>
      </c>
      <c r="C120" s="489">
        <f>'I3 TB Data'!G430</f>
        <v>0</v>
      </c>
      <c r="D120" s="1857" t="str">
        <f t="shared" si="35"/>
        <v>Yes</v>
      </c>
      <c r="E120" s="1835"/>
      <c r="F120" s="1835"/>
      <c r="G120" s="1835"/>
      <c r="H120" s="1835"/>
      <c r="I120" s="1835"/>
      <c r="J120" s="1835"/>
      <c r="K120" s="1835"/>
      <c r="L120" s="1835"/>
      <c r="M120" s="1835"/>
      <c r="N120" s="1835"/>
      <c r="O120" s="1835"/>
      <c r="P120" s="1835"/>
      <c r="Q120" s="1835"/>
      <c r="R120" s="1835"/>
      <c r="S120" s="1835"/>
      <c r="T120" s="1835"/>
      <c r="U120" s="1835"/>
      <c r="V120" s="1835"/>
      <c r="W120" s="1835"/>
      <c r="X120" s="1835"/>
      <c r="AA120" s="491">
        <f t="shared" si="31"/>
        <v>5610</v>
      </c>
      <c r="AB120" s="492" t="str">
        <f t="shared" si="32"/>
        <v>Management Salaries and Expenses</v>
      </c>
      <c r="AC120" s="2140">
        <f>IF(ISERROR(E120*(1-VLOOKUP($A120, 'E1 Categorization'!$A$32:$E$124, 5,0))), E120*0.5, E120*(1-VLOOKUP($A120, 'E1 Categorization'!$A$32:$E$124, 5,0)))</f>
        <v>0</v>
      </c>
      <c r="AD120" s="2140">
        <f>IF(ISERROR(F120*(1-VLOOKUP($A120, 'E1 Categorization'!$A$32:$E$124, 5,0))), F120*0.5, F120*(1-VLOOKUP($A120, 'E1 Categorization'!$A$32:$E$124, 5,0)))</f>
        <v>0</v>
      </c>
      <c r="AE120" s="2140">
        <f>IF(ISERROR(G120*(1-VLOOKUP($A120, 'E1 Categorization'!$A$32:$E$124, 5,0))), G120*0.5, G120*(1-VLOOKUP($A120, 'E1 Categorization'!$A$32:$E$124, 5,0)))</f>
        <v>0</v>
      </c>
      <c r="AF120" s="2140">
        <f>IF(ISERROR(H120*(1-VLOOKUP($A120, 'E1 Categorization'!$A$32:$E$124, 5,0))), H120*0.5, H120*(1-VLOOKUP($A120, 'E1 Categorization'!$A$32:$E$124, 5,0)))</f>
        <v>0</v>
      </c>
      <c r="AG120" s="2140">
        <f>IF(ISERROR(I120*(1-VLOOKUP($A120, 'E1 Categorization'!$A$32:$E$124, 5,0))), I120*0.5, I120*(1-VLOOKUP($A120, 'E1 Categorization'!$A$32:$E$124, 5,0)))</f>
        <v>0</v>
      </c>
      <c r="AH120" s="2140">
        <f>IF(ISERROR(J120*(1-VLOOKUP($A120, 'E1 Categorization'!$A$32:$E$124, 5,0))), J120*0.5, J120*(1-VLOOKUP($A120, 'E1 Categorization'!$A$32:$E$124, 5,0)))</f>
        <v>0</v>
      </c>
      <c r="AI120" s="2140">
        <f>IF(ISERROR(K120*(1-VLOOKUP($A120, 'E1 Categorization'!$A$32:$E$124, 5,0))), K120*0.5, K120*(1-VLOOKUP($A120, 'E1 Categorization'!$A$32:$E$124, 5,0)))</f>
        <v>0</v>
      </c>
      <c r="AJ120" s="2140">
        <f>IF(ISERROR(L120*(1-VLOOKUP($A120, 'E1 Categorization'!$A$32:$E$124, 5,0))), L120*0.5, L120*(1-VLOOKUP($A120, 'E1 Categorization'!$A$32:$E$124, 5,0)))</f>
        <v>0</v>
      </c>
      <c r="AK120" s="2140">
        <f>IF(ISERROR(M120*(1-VLOOKUP($A120, 'E1 Categorization'!$A$32:$E$124, 5,0))), M120*0.5, M120*(1-VLOOKUP($A120, 'E1 Categorization'!$A$32:$E$124, 5,0)))</f>
        <v>0</v>
      </c>
      <c r="AL120" s="2140">
        <f>IF(ISERROR(N120*(1-VLOOKUP($A120, 'E1 Categorization'!$A$32:$E$124, 5,0))), N120*0.5, N120*(1-VLOOKUP($A120, 'E1 Categorization'!$A$32:$E$124, 5,0)))</f>
        <v>0</v>
      </c>
      <c r="AM120" s="2140">
        <f>IF(ISERROR(O120*(1-VLOOKUP($A120, 'E1 Categorization'!$A$32:$E$124, 5,0))), O120*0.5, O120*(1-VLOOKUP($A120, 'E1 Categorization'!$A$32:$E$124, 5,0)))</f>
        <v>0</v>
      </c>
      <c r="AN120" s="2140">
        <f>IF(ISERROR(P120*(1-VLOOKUP($A120, 'E1 Categorization'!$A$32:$E$124, 5,0))), P120*0.5, P120*(1-VLOOKUP($A120, 'E1 Categorization'!$A$32:$E$124, 5,0)))</f>
        <v>0</v>
      </c>
      <c r="AO120" s="2140">
        <f>IF(ISERROR(Q120*(1-VLOOKUP($A120, 'E1 Categorization'!$A$32:$E$124, 5,0))), Q120*0.5, Q120*(1-VLOOKUP($A120, 'E1 Categorization'!$A$32:$E$124, 5,0)))</f>
        <v>0</v>
      </c>
      <c r="AP120" s="2140">
        <f>IF(ISERROR(R120*(1-VLOOKUP($A120, 'E1 Categorization'!$A$32:$E$124, 5,0))), R120*0.5, R120*(1-VLOOKUP($A120, 'E1 Categorization'!$A$32:$E$124, 5,0)))</f>
        <v>0</v>
      </c>
      <c r="AQ120" s="2140">
        <f>IF(ISERROR(S120*(1-VLOOKUP($A120, 'E1 Categorization'!$A$32:$E$124, 5,0))), S120*0.5, S120*(1-VLOOKUP($A120, 'E1 Categorization'!$A$32:$E$124, 5,0)))</f>
        <v>0</v>
      </c>
      <c r="AR120" s="2140">
        <f>IF(ISERROR(T120*(1-VLOOKUP($A120, 'E1 Categorization'!$A$32:$E$124, 5,0))), T120*0.5, T120*(1-VLOOKUP($A120, 'E1 Categorization'!$A$32:$E$124, 5,0)))</f>
        <v>0</v>
      </c>
      <c r="AS120" s="2140">
        <f>IF(ISERROR(U120*(1-VLOOKUP($A120, 'E1 Categorization'!$A$32:$E$124, 5,0))), U120*0.5, U120*(1-VLOOKUP($A120, 'E1 Categorization'!$A$32:$E$124, 5,0)))</f>
        <v>0</v>
      </c>
      <c r="AT120" s="2140">
        <f>IF(ISERROR(V120*(1-VLOOKUP($A120, 'E1 Categorization'!$A$32:$E$124, 5,0))), V120*0.5, V120*(1-VLOOKUP($A120, 'E1 Categorization'!$A$32:$E$124, 5,0)))</f>
        <v>0</v>
      </c>
      <c r="AU120" s="2140">
        <f>IF(ISERROR(W120*(1-VLOOKUP($A120, 'E1 Categorization'!$A$32:$E$124, 5,0))), W120*0.5, W120*(1-VLOOKUP($A120, 'E1 Categorization'!$A$32:$E$124, 5,0)))</f>
        <v>0</v>
      </c>
      <c r="AV120" s="2140">
        <f>IF(ISERROR(X120*(1-VLOOKUP($A120, 'E1 Categorization'!$A$32:$E$124, 5,0))), X120*0.5, X120*(1-VLOOKUP($A120, 'E1 Categorization'!$A$32:$E$124, 5,0)))</f>
        <v>0</v>
      </c>
      <c r="AW120" s="1889"/>
      <c r="AX120" s="1889"/>
      <c r="AY120" s="491">
        <f t="shared" si="33"/>
        <v>5610</v>
      </c>
      <c r="AZ120" s="492" t="str">
        <f t="shared" si="34"/>
        <v>Management Salaries and Expenses</v>
      </c>
      <c r="BA120" s="2140">
        <f>IF(ISERROR(E120*(VLOOKUP($A120, 'E1 Categorization'!$A$32:$E$124, 5,0))), E120*0.5, E120*(VLOOKUP($A120, 'E1 Categorization'!$A$32:$E$124, 5,0)))</f>
        <v>0</v>
      </c>
      <c r="BB120" s="2140">
        <f>IF(ISERROR(F120*(VLOOKUP($A120, 'E1 Categorization'!$A$32:$E$124, 5,0))), F120*0.5, F120*(VLOOKUP($A120, 'E1 Categorization'!$A$32:$E$124, 5,0)))</f>
        <v>0</v>
      </c>
      <c r="BC120" s="2140">
        <f>IF(ISERROR(G120*(VLOOKUP($A120, 'E1 Categorization'!$A$32:$E$124, 5,0))), G120*0.5, G120*(VLOOKUP($A120, 'E1 Categorization'!$A$32:$E$124, 5,0)))</f>
        <v>0</v>
      </c>
      <c r="BD120" s="2140">
        <f>IF(ISERROR(H120*(VLOOKUP($A120, 'E1 Categorization'!$A$32:$E$124, 5,0))), H120*0.5, H120*(VLOOKUP($A120, 'E1 Categorization'!$A$32:$E$124, 5,0)))</f>
        <v>0</v>
      </c>
      <c r="BE120" s="2140">
        <f>IF(ISERROR(I120*(VLOOKUP($A120, 'E1 Categorization'!$A$32:$E$124, 5,0))), I120*0.5, I120*(VLOOKUP($A120, 'E1 Categorization'!$A$32:$E$124, 5,0)))</f>
        <v>0</v>
      </c>
      <c r="BF120" s="2140">
        <f>IF(ISERROR(J120*(VLOOKUP($A120, 'E1 Categorization'!$A$32:$E$124, 5,0))), J120*0.5, J120*(VLOOKUP($A120, 'E1 Categorization'!$A$32:$E$124, 5,0)))</f>
        <v>0</v>
      </c>
      <c r="BG120" s="2140">
        <f>IF(ISERROR(K120*(VLOOKUP($A120, 'E1 Categorization'!$A$32:$E$124, 5,0))), K120*0.5, K120*(VLOOKUP($A120, 'E1 Categorization'!$A$32:$E$124, 5,0)))</f>
        <v>0</v>
      </c>
      <c r="BH120" s="2140">
        <f>IF(ISERROR(L120*(VLOOKUP($A120, 'E1 Categorization'!$A$32:$E$124, 5,0))), L120*0.5, L120*(VLOOKUP($A120, 'E1 Categorization'!$A$32:$E$124, 5,0)))</f>
        <v>0</v>
      </c>
      <c r="BI120" s="2140">
        <f>IF(ISERROR(M120*(VLOOKUP($A120, 'E1 Categorization'!$A$32:$E$124, 5,0))), M120*0.5, M120*(VLOOKUP($A120, 'E1 Categorization'!$A$32:$E$124, 5,0)))</f>
        <v>0</v>
      </c>
      <c r="BJ120" s="2140">
        <f>IF(ISERROR(N120*(VLOOKUP($A120, 'E1 Categorization'!$A$32:$E$124, 5,0))), N120*0.5, N120*(VLOOKUP($A120, 'E1 Categorization'!$A$32:$E$124, 5,0)))</f>
        <v>0</v>
      </c>
      <c r="BK120" s="2140">
        <f>IF(ISERROR(O120*(VLOOKUP($A120, 'E1 Categorization'!$A$32:$E$124, 5,0))), O120*0.5, O120*(VLOOKUP($A120, 'E1 Categorization'!$A$32:$E$124, 5,0)))</f>
        <v>0</v>
      </c>
      <c r="BL120" s="2140">
        <f>IF(ISERROR(P120*(VLOOKUP($A120, 'E1 Categorization'!$A$32:$E$124, 5,0))), P120*0.5, P120*(VLOOKUP($A120, 'E1 Categorization'!$A$32:$E$124, 5,0)))</f>
        <v>0</v>
      </c>
      <c r="BM120" s="2140">
        <f>IF(ISERROR(Q120*(VLOOKUP($A120, 'E1 Categorization'!$A$32:$E$124, 5,0))), Q120*0.5, Q120*(VLOOKUP($A120, 'E1 Categorization'!$A$32:$E$124, 5,0)))</f>
        <v>0</v>
      </c>
      <c r="BN120" s="2140">
        <f>IF(ISERROR(R120*(VLOOKUP($A120, 'E1 Categorization'!$A$32:$E$124, 5,0))), R120*0.5, R120*(VLOOKUP($A120, 'E1 Categorization'!$A$32:$E$124, 5,0)))</f>
        <v>0</v>
      </c>
      <c r="BO120" s="2140">
        <f>IF(ISERROR(S120*(VLOOKUP($A120, 'E1 Categorization'!$A$32:$E$124, 5,0))), S120*0.5, S120*(VLOOKUP($A120, 'E1 Categorization'!$A$32:$E$124, 5,0)))</f>
        <v>0</v>
      </c>
      <c r="BP120" s="2140">
        <f>IF(ISERROR(T120*(VLOOKUP($A120, 'E1 Categorization'!$A$32:$E$124, 5,0))), T120*0.5, T120*(VLOOKUP($A120, 'E1 Categorization'!$A$32:$E$124, 5,0)))</f>
        <v>0</v>
      </c>
      <c r="BQ120" s="2140">
        <f>IF(ISERROR(U120*(VLOOKUP($A120, 'E1 Categorization'!$A$32:$E$124, 5,0))), U120*0.5, U120*(VLOOKUP($A120, 'E1 Categorization'!$A$32:$E$124, 5,0)))</f>
        <v>0</v>
      </c>
      <c r="BR120" s="2140">
        <f>IF(ISERROR(V120*(VLOOKUP($A120, 'E1 Categorization'!$A$32:$E$124, 5,0))), V120*0.5, V120*(VLOOKUP($A120, 'E1 Categorization'!$A$32:$E$124, 5,0)))</f>
        <v>0</v>
      </c>
      <c r="BS120" s="2140">
        <f>IF(ISERROR(W120*(VLOOKUP($A120, 'E1 Categorization'!$A$32:$E$124, 5,0))), W120*0.5, W120*(VLOOKUP($A120, 'E1 Categorization'!$A$32:$E$124, 5,0)))</f>
        <v>0</v>
      </c>
      <c r="BT120" s="2140">
        <f>IF(ISERROR(X120*(VLOOKUP($A120, 'E1 Categorization'!$A$32:$E$124, 5,0))), X120*0.5, X120*(VLOOKUP($A120, 'E1 Categorization'!$A$32:$E$124, 5,0)))</f>
        <v>0</v>
      </c>
    </row>
    <row r="121" spans="1:72" s="561" customFormat="1" ht="25.5" x14ac:dyDescent="0.2">
      <c r="A121" s="487">
        <f>'I3 TB Data'!A431:B431</f>
        <v>5615</v>
      </c>
      <c r="B121" s="488" t="str">
        <f>'I3 TB Data'!B431</f>
        <v>General Administrative Salaries and Expenses</v>
      </c>
      <c r="C121" s="489">
        <f>'I3 TB Data'!G431</f>
        <v>0</v>
      </c>
      <c r="D121" s="1857" t="str">
        <f t="shared" si="35"/>
        <v>Yes</v>
      </c>
      <c r="E121" s="1835"/>
      <c r="F121" s="1835"/>
      <c r="G121" s="1835"/>
      <c r="H121" s="1835"/>
      <c r="I121" s="1835"/>
      <c r="J121" s="1835"/>
      <c r="K121" s="1835"/>
      <c r="L121" s="1835"/>
      <c r="M121" s="1835"/>
      <c r="N121" s="1835"/>
      <c r="O121" s="1835"/>
      <c r="P121" s="1835"/>
      <c r="Q121" s="1835"/>
      <c r="R121" s="1835"/>
      <c r="S121" s="1835"/>
      <c r="T121" s="1835"/>
      <c r="U121" s="1835"/>
      <c r="V121" s="1835"/>
      <c r="W121" s="1835"/>
      <c r="X121" s="1835"/>
      <c r="AA121" s="491">
        <f t="shared" si="31"/>
        <v>5615</v>
      </c>
      <c r="AB121" s="492" t="str">
        <f t="shared" si="32"/>
        <v>General Administrative Salaries and Expenses</v>
      </c>
      <c r="AC121" s="2140">
        <f>IF(ISERROR(E121*(1-VLOOKUP($A121, 'E1 Categorization'!$A$32:$E$124, 5,0))), E121*0.5, E121*(1-VLOOKUP($A121, 'E1 Categorization'!$A$32:$E$124, 5,0)))</f>
        <v>0</v>
      </c>
      <c r="AD121" s="2140">
        <f>IF(ISERROR(F121*(1-VLOOKUP($A121, 'E1 Categorization'!$A$32:$E$124, 5,0))), F121*0.5, F121*(1-VLOOKUP($A121, 'E1 Categorization'!$A$32:$E$124, 5,0)))</f>
        <v>0</v>
      </c>
      <c r="AE121" s="2140">
        <f>IF(ISERROR(G121*(1-VLOOKUP($A121, 'E1 Categorization'!$A$32:$E$124, 5,0))), G121*0.5, G121*(1-VLOOKUP($A121, 'E1 Categorization'!$A$32:$E$124, 5,0)))</f>
        <v>0</v>
      </c>
      <c r="AF121" s="2140">
        <f>IF(ISERROR(H121*(1-VLOOKUP($A121, 'E1 Categorization'!$A$32:$E$124, 5,0))), H121*0.5, H121*(1-VLOOKUP($A121, 'E1 Categorization'!$A$32:$E$124, 5,0)))</f>
        <v>0</v>
      </c>
      <c r="AG121" s="2140">
        <f>IF(ISERROR(I121*(1-VLOOKUP($A121, 'E1 Categorization'!$A$32:$E$124, 5,0))), I121*0.5, I121*(1-VLOOKUP($A121, 'E1 Categorization'!$A$32:$E$124, 5,0)))</f>
        <v>0</v>
      </c>
      <c r="AH121" s="2140">
        <f>IF(ISERROR(J121*(1-VLOOKUP($A121, 'E1 Categorization'!$A$32:$E$124, 5,0))), J121*0.5, J121*(1-VLOOKUP($A121, 'E1 Categorization'!$A$32:$E$124, 5,0)))</f>
        <v>0</v>
      </c>
      <c r="AI121" s="2140">
        <f>IF(ISERROR(K121*(1-VLOOKUP($A121, 'E1 Categorization'!$A$32:$E$124, 5,0))), K121*0.5, K121*(1-VLOOKUP($A121, 'E1 Categorization'!$A$32:$E$124, 5,0)))</f>
        <v>0</v>
      </c>
      <c r="AJ121" s="2140">
        <f>IF(ISERROR(L121*(1-VLOOKUP($A121, 'E1 Categorization'!$A$32:$E$124, 5,0))), L121*0.5, L121*(1-VLOOKUP($A121, 'E1 Categorization'!$A$32:$E$124, 5,0)))</f>
        <v>0</v>
      </c>
      <c r="AK121" s="2140">
        <f>IF(ISERROR(M121*(1-VLOOKUP($A121, 'E1 Categorization'!$A$32:$E$124, 5,0))), M121*0.5, M121*(1-VLOOKUP($A121, 'E1 Categorization'!$A$32:$E$124, 5,0)))</f>
        <v>0</v>
      </c>
      <c r="AL121" s="2140">
        <f>IF(ISERROR(N121*(1-VLOOKUP($A121, 'E1 Categorization'!$A$32:$E$124, 5,0))), N121*0.5, N121*(1-VLOOKUP($A121, 'E1 Categorization'!$A$32:$E$124, 5,0)))</f>
        <v>0</v>
      </c>
      <c r="AM121" s="2140">
        <f>IF(ISERROR(O121*(1-VLOOKUP($A121, 'E1 Categorization'!$A$32:$E$124, 5,0))), O121*0.5, O121*(1-VLOOKUP($A121, 'E1 Categorization'!$A$32:$E$124, 5,0)))</f>
        <v>0</v>
      </c>
      <c r="AN121" s="2140">
        <f>IF(ISERROR(P121*(1-VLOOKUP($A121, 'E1 Categorization'!$A$32:$E$124, 5,0))), P121*0.5, P121*(1-VLOOKUP($A121, 'E1 Categorization'!$A$32:$E$124, 5,0)))</f>
        <v>0</v>
      </c>
      <c r="AO121" s="2140">
        <f>IF(ISERROR(Q121*(1-VLOOKUP($A121, 'E1 Categorization'!$A$32:$E$124, 5,0))), Q121*0.5, Q121*(1-VLOOKUP($A121, 'E1 Categorization'!$A$32:$E$124, 5,0)))</f>
        <v>0</v>
      </c>
      <c r="AP121" s="2140">
        <f>IF(ISERROR(R121*(1-VLOOKUP($A121, 'E1 Categorization'!$A$32:$E$124, 5,0))), R121*0.5, R121*(1-VLOOKUP($A121, 'E1 Categorization'!$A$32:$E$124, 5,0)))</f>
        <v>0</v>
      </c>
      <c r="AQ121" s="2140">
        <f>IF(ISERROR(S121*(1-VLOOKUP($A121, 'E1 Categorization'!$A$32:$E$124, 5,0))), S121*0.5, S121*(1-VLOOKUP($A121, 'E1 Categorization'!$A$32:$E$124, 5,0)))</f>
        <v>0</v>
      </c>
      <c r="AR121" s="2140">
        <f>IF(ISERROR(T121*(1-VLOOKUP($A121, 'E1 Categorization'!$A$32:$E$124, 5,0))), T121*0.5, T121*(1-VLOOKUP($A121, 'E1 Categorization'!$A$32:$E$124, 5,0)))</f>
        <v>0</v>
      </c>
      <c r="AS121" s="2140">
        <f>IF(ISERROR(U121*(1-VLOOKUP($A121, 'E1 Categorization'!$A$32:$E$124, 5,0))), U121*0.5, U121*(1-VLOOKUP($A121, 'E1 Categorization'!$A$32:$E$124, 5,0)))</f>
        <v>0</v>
      </c>
      <c r="AT121" s="2140">
        <f>IF(ISERROR(V121*(1-VLOOKUP($A121, 'E1 Categorization'!$A$32:$E$124, 5,0))), V121*0.5, V121*(1-VLOOKUP($A121, 'E1 Categorization'!$A$32:$E$124, 5,0)))</f>
        <v>0</v>
      </c>
      <c r="AU121" s="2140">
        <f>IF(ISERROR(W121*(1-VLOOKUP($A121, 'E1 Categorization'!$A$32:$E$124, 5,0))), W121*0.5, W121*(1-VLOOKUP($A121, 'E1 Categorization'!$A$32:$E$124, 5,0)))</f>
        <v>0</v>
      </c>
      <c r="AV121" s="2140">
        <f>IF(ISERROR(X121*(1-VLOOKUP($A121, 'E1 Categorization'!$A$32:$E$124, 5,0))), X121*0.5, X121*(1-VLOOKUP($A121, 'E1 Categorization'!$A$32:$E$124, 5,0)))</f>
        <v>0</v>
      </c>
      <c r="AW121" s="1889"/>
      <c r="AX121" s="1889"/>
      <c r="AY121" s="491">
        <f t="shared" si="33"/>
        <v>5615</v>
      </c>
      <c r="AZ121" s="492" t="str">
        <f t="shared" si="34"/>
        <v>General Administrative Salaries and Expenses</v>
      </c>
      <c r="BA121" s="2140">
        <f>IF(ISERROR(E121*(VLOOKUP($A121, 'E1 Categorization'!$A$32:$E$124, 5,0))), E121*0.5, E121*(VLOOKUP($A121, 'E1 Categorization'!$A$32:$E$124, 5,0)))</f>
        <v>0</v>
      </c>
      <c r="BB121" s="2140">
        <f>IF(ISERROR(F121*(VLOOKUP($A121, 'E1 Categorization'!$A$32:$E$124, 5,0))), F121*0.5, F121*(VLOOKUP($A121, 'E1 Categorization'!$A$32:$E$124, 5,0)))</f>
        <v>0</v>
      </c>
      <c r="BC121" s="2140">
        <f>IF(ISERROR(G121*(VLOOKUP($A121, 'E1 Categorization'!$A$32:$E$124, 5,0))), G121*0.5, G121*(VLOOKUP($A121, 'E1 Categorization'!$A$32:$E$124, 5,0)))</f>
        <v>0</v>
      </c>
      <c r="BD121" s="2140">
        <f>IF(ISERROR(H121*(VLOOKUP($A121, 'E1 Categorization'!$A$32:$E$124, 5,0))), H121*0.5, H121*(VLOOKUP($A121, 'E1 Categorization'!$A$32:$E$124, 5,0)))</f>
        <v>0</v>
      </c>
      <c r="BE121" s="2140">
        <f>IF(ISERROR(I121*(VLOOKUP($A121, 'E1 Categorization'!$A$32:$E$124, 5,0))), I121*0.5, I121*(VLOOKUP($A121, 'E1 Categorization'!$A$32:$E$124, 5,0)))</f>
        <v>0</v>
      </c>
      <c r="BF121" s="2140">
        <f>IF(ISERROR(J121*(VLOOKUP($A121, 'E1 Categorization'!$A$32:$E$124, 5,0))), J121*0.5, J121*(VLOOKUP($A121, 'E1 Categorization'!$A$32:$E$124, 5,0)))</f>
        <v>0</v>
      </c>
      <c r="BG121" s="2140">
        <f>IF(ISERROR(K121*(VLOOKUP($A121, 'E1 Categorization'!$A$32:$E$124, 5,0))), K121*0.5, K121*(VLOOKUP($A121, 'E1 Categorization'!$A$32:$E$124, 5,0)))</f>
        <v>0</v>
      </c>
      <c r="BH121" s="2140">
        <f>IF(ISERROR(L121*(VLOOKUP($A121, 'E1 Categorization'!$A$32:$E$124, 5,0))), L121*0.5, L121*(VLOOKUP($A121, 'E1 Categorization'!$A$32:$E$124, 5,0)))</f>
        <v>0</v>
      </c>
      <c r="BI121" s="2140">
        <f>IF(ISERROR(M121*(VLOOKUP($A121, 'E1 Categorization'!$A$32:$E$124, 5,0))), M121*0.5, M121*(VLOOKUP($A121, 'E1 Categorization'!$A$32:$E$124, 5,0)))</f>
        <v>0</v>
      </c>
      <c r="BJ121" s="2140">
        <f>IF(ISERROR(N121*(VLOOKUP($A121, 'E1 Categorization'!$A$32:$E$124, 5,0))), N121*0.5, N121*(VLOOKUP($A121, 'E1 Categorization'!$A$32:$E$124, 5,0)))</f>
        <v>0</v>
      </c>
      <c r="BK121" s="2140">
        <f>IF(ISERROR(O121*(VLOOKUP($A121, 'E1 Categorization'!$A$32:$E$124, 5,0))), O121*0.5, O121*(VLOOKUP($A121, 'E1 Categorization'!$A$32:$E$124, 5,0)))</f>
        <v>0</v>
      </c>
      <c r="BL121" s="2140">
        <f>IF(ISERROR(P121*(VLOOKUP($A121, 'E1 Categorization'!$A$32:$E$124, 5,0))), P121*0.5, P121*(VLOOKUP($A121, 'E1 Categorization'!$A$32:$E$124, 5,0)))</f>
        <v>0</v>
      </c>
      <c r="BM121" s="2140">
        <f>IF(ISERROR(Q121*(VLOOKUP($A121, 'E1 Categorization'!$A$32:$E$124, 5,0))), Q121*0.5, Q121*(VLOOKUP($A121, 'E1 Categorization'!$A$32:$E$124, 5,0)))</f>
        <v>0</v>
      </c>
      <c r="BN121" s="2140">
        <f>IF(ISERROR(R121*(VLOOKUP($A121, 'E1 Categorization'!$A$32:$E$124, 5,0))), R121*0.5, R121*(VLOOKUP($A121, 'E1 Categorization'!$A$32:$E$124, 5,0)))</f>
        <v>0</v>
      </c>
      <c r="BO121" s="2140">
        <f>IF(ISERROR(S121*(VLOOKUP($A121, 'E1 Categorization'!$A$32:$E$124, 5,0))), S121*0.5, S121*(VLOOKUP($A121, 'E1 Categorization'!$A$32:$E$124, 5,0)))</f>
        <v>0</v>
      </c>
      <c r="BP121" s="2140">
        <f>IF(ISERROR(T121*(VLOOKUP($A121, 'E1 Categorization'!$A$32:$E$124, 5,0))), T121*0.5, T121*(VLOOKUP($A121, 'E1 Categorization'!$A$32:$E$124, 5,0)))</f>
        <v>0</v>
      </c>
      <c r="BQ121" s="2140">
        <f>IF(ISERROR(U121*(VLOOKUP($A121, 'E1 Categorization'!$A$32:$E$124, 5,0))), U121*0.5, U121*(VLOOKUP($A121, 'E1 Categorization'!$A$32:$E$124, 5,0)))</f>
        <v>0</v>
      </c>
      <c r="BR121" s="2140">
        <f>IF(ISERROR(V121*(VLOOKUP($A121, 'E1 Categorization'!$A$32:$E$124, 5,0))), V121*0.5, V121*(VLOOKUP($A121, 'E1 Categorization'!$A$32:$E$124, 5,0)))</f>
        <v>0</v>
      </c>
      <c r="BS121" s="2140">
        <f>IF(ISERROR(W121*(VLOOKUP($A121, 'E1 Categorization'!$A$32:$E$124, 5,0))), W121*0.5, W121*(VLOOKUP($A121, 'E1 Categorization'!$A$32:$E$124, 5,0)))</f>
        <v>0</v>
      </c>
      <c r="BT121" s="2140">
        <f>IF(ISERROR(X121*(VLOOKUP($A121, 'E1 Categorization'!$A$32:$E$124, 5,0))), X121*0.5, X121*(VLOOKUP($A121, 'E1 Categorization'!$A$32:$E$124, 5,0)))</f>
        <v>0</v>
      </c>
    </row>
    <row r="122" spans="1:72" s="561" customFormat="1" ht="25.5" customHeight="1" x14ac:dyDescent="0.2">
      <c r="A122" s="487">
        <f>'I3 TB Data'!A432:B432</f>
        <v>5620</v>
      </c>
      <c r="B122" s="488" t="str">
        <f>'I3 TB Data'!B432</f>
        <v>Office Supplies and Expenses</v>
      </c>
      <c r="C122" s="489">
        <f>'I3 TB Data'!G432</f>
        <v>0</v>
      </c>
      <c r="D122" s="1857" t="str">
        <f t="shared" ref="D122:D144" si="36">IF(SUM(E122:X122)&lt;&gt;C122,"No","Yes")</f>
        <v>Yes</v>
      </c>
      <c r="E122" s="1835"/>
      <c r="F122" s="1835"/>
      <c r="G122" s="1835"/>
      <c r="H122" s="1835"/>
      <c r="I122" s="1835"/>
      <c r="J122" s="1835"/>
      <c r="K122" s="1835"/>
      <c r="L122" s="1835"/>
      <c r="M122" s="1835"/>
      <c r="N122" s="1835"/>
      <c r="O122" s="1835"/>
      <c r="P122" s="1835"/>
      <c r="Q122" s="1835"/>
      <c r="R122" s="1835"/>
      <c r="S122" s="1835"/>
      <c r="T122" s="1835"/>
      <c r="U122" s="1835"/>
      <c r="V122" s="1835"/>
      <c r="W122" s="1835"/>
      <c r="X122" s="1835"/>
      <c r="AA122" s="491">
        <f t="shared" si="31"/>
        <v>5620</v>
      </c>
      <c r="AB122" s="492" t="str">
        <f t="shared" si="32"/>
        <v>Office Supplies and Expenses</v>
      </c>
      <c r="AC122" s="2140">
        <f>IF(ISERROR(E122*(1-VLOOKUP($A122, 'E1 Categorization'!$A$32:$E$124, 5,0))), E122*0.5, E122*(1-VLOOKUP($A122, 'E1 Categorization'!$A$32:$E$124, 5,0)))</f>
        <v>0</v>
      </c>
      <c r="AD122" s="2140">
        <f>IF(ISERROR(F122*(1-VLOOKUP($A122, 'E1 Categorization'!$A$32:$E$124, 5,0))), F122*0.5, F122*(1-VLOOKUP($A122, 'E1 Categorization'!$A$32:$E$124, 5,0)))</f>
        <v>0</v>
      </c>
      <c r="AE122" s="2140">
        <f>IF(ISERROR(G122*(1-VLOOKUP($A122, 'E1 Categorization'!$A$32:$E$124, 5,0))), G122*0.5, G122*(1-VLOOKUP($A122, 'E1 Categorization'!$A$32:$E$124, 5,0)))</f>
        <v>0</v>
      </c>
      <c r="AF122" s="2140">
        <f>IF(ISERROR(H122*(1-VLOOKUP($A122, 'E1 Categorization'!$A$32:$E$124, 5,0))), H122*0.5, H122*(1-VLOOKUP($A122, 'E1 Categorization'!$A$32:$E$124, 5,0)))</f>
        <v>0</v>
      </c>
      <c r="AG122" s="2140">
        <f>IF(ISERROR(I122*(1-VLOOKUP($A122, 'E1 Categorization'!$A$32:$E$124, 5,0))), I122*0.5, I122*(1-VLOOKUP($A122, 'E1 Categorization'!$A$32:$E$124, 5,0)))</f>
        <v>0</v>
      </c>
      <c r="AH122" s="2140">
        <f>IF(ISERROR(J122*(1-VLOOKUP($A122, 'E1 Categorization'!$A$32:$E$124, 5,0))), J122*0.5, J122*(1-VLOOKUP($A122, 'E1 Categorization'!$A$32:$E$124, 5,0)))</f>
        <v>0</v>
      </c>
      <c r="AI122" s="2140">
        <f>IF(ISERROR(K122*(1-VLOOKUP($A122, 'E1 Categorization'!$A$32:$E$124, 5,0))), K122*0.5, K122*(1-VLOOKUP($A122, 'E1 Categorization'!$A$32:$E$124, 5,0)))</f>
        <v>0</v>
      </c>
      <c r="AJ122" s="2140">
        <f>IF(ISERROR(L122*(1-VLOOKUP($A122, 'E1 Categorization'!$A$32:$E$124, 5,0))), L122*0.5, L122*(1-VLOOKUP($A122, 'E1 Categorization'!$A$32:$E$124, 5,0)))</f>
        <v>0</v>
      </c>
      <c r="AK122" s="2140">
        <f>IF(ISERROR(M122*(1-VLOOKUP($A122, 'E1 Categorization'!$A$32:$E$124, 5,0))), M122*0.5, M122*(1-VLOOKUP($A122, 'E1 Categorization'!$A$32:$E$124, 5,0)))</f>
        <v>0</v>
      </c>
      <c r="AL122" s="2140">
        <f>IF(ISERROR(N122*(1-VLOOKUP($A122, 'E1 Categorization'!$A$32:$E$124, 5,0))), N122*0.5, N122*(1-VLOOKUP($A122, 'E1 Categorization'!$A$32:$E$124, 5,0)))</f>
        <v>0</v>
      </c>
      <c r="AM122" s="2140">
        <f>IF(ISERROR(O122*(1-VLOOKUP($A122, 'E1 Categorization'!$A$32:$E$124, 5,0))), O122*0.5, O122*(1-VLOOKUP($A122, 'E1 Categorization'!$A$32:$E$124, 5,0)))</f>
        <v>0</v>
      </c>
      <c r="AN122" s="2140">
        <f>IF(ISERROR(P122*(1-VLOOKUP($A122, 'E1 Categorization'!$A$32:$E$124, 5,0))), P122*0.5, P122*(1-VLOOKUP($A122, 'E1 Categorization'!$A$32:$E$124, 5,0)))</f>
        <v>0</v>
      </c>
      <c r="AO122" s="2140">
        <f>IF(ISERROR(Q122*(1-VLOOKUP($A122, 'E1 Categorization'!$A$32:$E$124, 5,0))), Q122*0.5, Q122*(1-VLOOKUP($A122, 'E1 Categorization'!$A$32:$E$124, 5,0)))</f>
        <v>0</v>
      </c>
      <c r="AP122" s="2140">
        <f>IF(ISERROR(R122*(1-VLOOKUP($A122, 'E1 Categorization'!$A$32:$E$124, 5,0))), R122*0.5, R122*(1-VLOOKUP($A122, 'E1 Categorization'!$A$32:$E$124, 5,0)))</f>
        <v>0</v>
      </c>
      <c r="AQ122" s="2140">
        <f>IF(ISERROR(S122*(1-VLOOKUP($A122, 'E1 Categorization'!$A$32:$E$124, 5,0))), S122*0.5, S122*(1-VLOOKUP($A122, 'E1 Categorization'!$A$32:$E$124, 5,0)))</f>
        <v>0</v>
      </c>
      <c r="AR122" s="2140">
        <f>IF(ISERROR(T122*(1-VLOOKUP($A122, 'E1 Categorization'!$A$32:$E$124, 5,0))), T122*0.5, T122*(1-VLOOKUP($A122, 'E1 Categorization'!$A$32:$E$124, 5,0)))</f>
        <v>0</v>
      </c>
      <c r="AS122" s="2140">
        <f>IF(ISERROR(U122*(1-VLOOKUP($A122, 'E1 Categorization'!$A$32:$E$124, 5,0))), U122*0.5, U122*(1-VLOOKUP($A122, 'E1 Categorization'!$A$32:$E$124, 5,0)))</f>
        <v>0</v>
      </c>
      <c r="AT122" s="2140">
        <f>IF(ISERROR(V122*(1-VLOOKUP($A122, 'E1 Categorization'!$A$32:$E$124, 5,0))), V122*0.5, V122*(1-VLOOKUP($A122, 'E1 Categorization'!$A$32:$E$124, 5,0)))</f>
        <v>0</v>
      </c>
      <c r="AU122" s="2140">
        <f>IF(ISERROR(W122*(1-VLOOKUP($A122, 'E1 Categorization'!$A$32:$E$124, 5,0))), W122*0.5, W122*(1-VLOOKUP($A122, 'E1 Categorization'!$A$32:$E$124, 5,0)))</f>
        <v>0</v>
      </c>
      <c r="AV122" s="2140">
        <f>IF(ISERROR(X122*(1-VLOOKUP($A122, 'E1 Categorization'!$A$32:$E$124, 5,0))), X122*0.5, X122*(1-VLOOKUP($A122, 'E1 Categorization'!$A$32:$E$124, 5,0)))</f>
        <v>0</v>
      </c>
      <c r="AW122" s="1889"/>
      <c r="AX122" s="1889"/>
      <c r="AY122" s="491">
        <f t="shared" si="33"/>
        <v>5620</v>
      </c>
      <c r="AZ122" s="492" t="str">
        <f t="shared" si="34"/>
        <v>Office Supplies and Expenses</v>
      </c>
      <c r="BA122" s="2140">
        <f>IF(ISERROR(E122*(VLOOKUP($A122, 'E1 Categorization'!$A$32:$E$124, 5,0))), E122*0.5, E122*(VLOOKUP($A122, 'E1 Categorization'!$A$32:$E$124, 5,0)))</f>
        <v>0</v>
      </c>
      <c r="BB122" s="2140">
        <f>IF(ISERROR(F122*(VLOOKUP($A122, 'E1 Categorization'!$A$32:$E$124, 5,0))), F122*0.5, F122*(VLOOKUP($A122, 'E1 Categorization'!$A$32:$E$124, 5,0)))</f>
        <v>0</v>
      </c>
      <c r="BC122" s="2140">
        <f>IF(ISERROR(G122*(VLOOKUP($A122, 'E1 Categorization'!$A$32:$E$124, 5,0))), G122*0.5, G122*(VLOOKUP($A122, 'E1 Categorization'!$A$32:$E$124, 5,0)))</f>
        <v>0</v>
      </c>
      <c r="BD122" s="2140">
        <f>IF(ISERROR(H122*(VLOOKUP($A122, 'E1 Categorization'!$A$32:$E$124, 5,0))), H122*0.5, H122*(VLOOKUP($A122, 'E1 Categorization'!$A$32:$E$124, 5,0)))</f>
        <v>0</v>
      </c>
      <c r="BE122" s="2140">
        <f>IF(ISERROR(I122*(VLOOKUP($A122, 'E1 Categorization'!$A$32:$E$124, 5,0))), I122*0.5, I122*(VLOOKUP($A122, 'E1 Categorization'!$A$32:$E$124, 5,0)))</f>
        <v>0</v>
      </c>
      <c r="BF122" s="2140">
        <f>IF(ISERROR(J122*(VLOOKUP($A122, 'E1 Categorization'!$A$32:$E$124, 5,0))), J122*0.5, J122*(VLOOKUP($A122, 'E1 Categorization'!$A$32:$E$124, 5,0)))</f>
        <v>0</v>
      </c>
      <c r="BG122" s="2140">
        <f>IF(ISERROR(K122*(VLOOKUP($A122, 'E1 Categorization'!$A$32:$E$124, 5,0))), K122*0.5, K122*(VLOOKUP($A122, 'E1 Categorization'!$A$32:$E$124, 5,0)))</f>
        <v>0</v>
      </c>
      <c r="BH122" s="2140">
        <f>IF(ISERROR(L122*(VLOOKUP($A122, 'E1 Categorization'!$A$32:$E$124, 5,0))), L122*0.5, L122*(VLOOKUP($A122, 'E1 Categorization'!$A$32:$E$124, 5,0)))</f>
        <v>0</v>
      </c>
      <c r="BI122" s="2140">
        <f>IF(ISERROR(M122*(VLOOKUP($A122, 'E1 Categorization'!$A$32:$E$124, 5,0))), M122*0.5, M122*(VLOOKUP($A122, 'E1 Categorization'!$A$32:$E$124, 5,0)))</f>
        <v>0</v>
      </c>
      <c r="BJ122" s="2140">
        <f>IF(ISERROR(N122*(VLOOKUP($A122, 'E1 Categorization'!$A$32:$E$124, 5,0))), N122*0.5, N122*(VLOOKUP($A122, 'E1 Categorization'!$A$32:$E$124, 5,0)))</f>
        <v>0</v>
      </c>
      <c r="BK122" s="2140">
        <f>IF(ISERROR(O122*(VLOOKUP($A122, 'E1 Categorization'!$A$32:$E$124, 5,0))), O122*0.5, O122*(VLOOKUP($A122, 'E1 Categorization'!$A$32:$E$124, 5,0)))</f>
        <v>0</v>
      </c>
      <c r="BL122" s="2140">
        <f>IF(ISERROR(P122*(VLOOKUP($A122, 'E1 Categorization'!$A$32:$E$124, 5,0))), P122*0.5, P122*(VLOOKUP($A122, 'E1 Categorization'!$A$32:$E$124, 5,0)))</f>
        <v>0</v>
      </c>
      <c r="BM122" s="2140">
        <f>IF(ISERROR(Q122*(VLOOKUP($A122, 'E1 Categorization'!$A$32:$E$124, 5,0))), Q122*0.5, Q122*(VLOOKUP($A122, 'E1 Categorization'!$A$32:$E$124, 5,0)))</f>
        <v>0</v>
      </c>
      <c r="BN122" s="2140">
        <f>IF(ISERROR(R122*(VLOOKUP($A122, 'E1 Categorization'!$A$32:$E$124, 5,0))), R122*0.5, R122*(VLOOKUP($A122, 'E1 Categorization'!$A$32:$E$124, 5,0)))</f>
        <v>0</v>
      </c>
      <c r="BO122" s="2140">
        <f>IF(ISERROR(S122*(VLOOKUP($A122, 'E1 Categorization'!$A$32:$E$124, 5,0))), S122*0.5, S122*(VLOOKUP($A122, 'E1 Categorization'!$A$32:$E$124, 5,0)))</f>
        <v>0</v>
      </c>
      <c r="BP122" s="2140">
        <f>IF(ISERROR(T122*(VLOOKUP($A122, 'E1 Categorization'!$A$32:$E$124, 5,0))), T122*0.5, T122*(VLOOKUP($A122, 'E1 Categorization'!$A$32:$E$124, 5,0)))</f>
        <v>0</v>
      </c>
      <c r="BQ122" s="2140">
        <f>IF(ISERROR(U122*(VLOOKUP($A122, 'E1 Categorization'!$A$32:$E$124, 5,0))), U122*0.5, U122*(VLOOKUP($A122, 'E1 Categorization'!$A$32:$E$124, 5,0)))</f>
        <v>0</v>
      </c>
      <c r="BR122" s="2140">
        <f>IF(ISERROR(V122*(VLOOKUP($A122, 'E1 Categorization'!$A$32:$E$124, 5,0))), V122*0.5, V122*(VLOOKUP($A122, 'E1 Categorization'!$A$32:$E$124, 5,0)))</f>
        <v>0</v>
      </c>
      <c r="BS122" s="2140">
        <f>IF(ISERROR(W122*(VLOOKUP($A122, 'E1 Categorization'!$A$32:$E$124, 5,0))), W122*0.5, W122*(VLOOKUP($A122, 'E1 Categorization'!$A$32:$E$124, 5,0)))</f>
        <v>0</v>
      </c>
      <c r="BT122" s="2140">
        <f>IF(ISERROR(X122*(VLOOKUP($A122, 'E1 Categorization'!$A$32:$E$124, 5,0))), X122*0.5, X122*(VLOOKUP($A122, 'E1 Categorization'!$A$32:$E$124, 5,0)))</f>
        <v>0</v>
      </c>
    </row>
    <row r="123" spans="1:72" s="561" customFormat="1" ht="25.5" x14ac:dyDescent="0.2">
      <c r="A123" s="487">
        <f>'I3 TB Data'!A433:B433</f>
        <v>5625</v>
      </c>
      <c r="B123" s="488" t="str">
        <f>'I3 TB Data'!B433</f>
        <v>Administrative Expense Transferred Credit</v>
      </c>
      <c r="C123" s="489">
        <f>'I3 TB Data'!G433</f>
        <v>0</v>
      </c>
      <c r="D123" s="1857" t="str">
        <f t="shared" si="36"/>
        <v>Yes</v>
      </c>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AA123" s="491">
        <f t="shared" si="31"/>
        <v>5625</v>
      </c>
      <c r="AB123" s="492" t="str">
        <f t="shared" si="32"/>
        <v>Administrative Expense Transferred Credit</v>
      </c>
      <c r="AC123" s="2140">
        <f>IF(ISERROR(E123*(1-VLOOKUP($A123, 'E1 Categorization'!$A$32:$E$124, 5,0))), E123*0.5, E123*(1-VLOOKUP($A123, 'E1 Categorization'!$A$32:$E$124, 5,0)))</f>
        <v>0</v>
      </c>
      <c r="AD123" s="2140">
        <f>IF(ISERROR(F123*(1-VLOOKUP($A123, 'E1 Categorization'!$A$32:$E$124, 5,0))), F123*0.5, F123*(1-VLOOKUP($A123, 'E1 Categorization'!$A$32:$E$124, 5,0)))</f>
        <v>0</v>
      </c>
      <c r="AE123" s="2140">
        <f>IF(ISERROR(G123*(1-VLOOKUP($A123, 'E1 Categorization'!$A$32:$E$124, 5,0))), G123*0.5, G123*(1-VLOOKUP($A123, 'E1 Categorization'!$A$32:$E$124, 5,0)))</f>
        <v>0</v>
      </c>
      <c r="AF123" s="2140">
        <f>IF(ISERROR(H123*(1-VLOOKUP($A123, 'E1 Categorization'!$A$32:$E$124, 5,0))), H123*0.5, H123*(1-VLOOKUP($A123, 'E1 Categorization'!$A$32:$E$124, 5,0)))</f>
        <v>0</v>
      </c>
      <c r="AG123" s="2140">
        <f>IF(ISERROR(I123*(1-VLOOKUP($A123, 'E1 Categorization'!$A$32:$E$124, 5,0))), I123*0.5, I123*(1-VLOOKUP($A123, 'E1 Categorization'!$A$32:$E$124, 5,0)))</f>
        <v>0</v>
      </c>
      <c r="AH123" s="2140">
        <f>IF(ISERROR(J123*(1-VLOOKUP($A123, 'E1 Categorization'!$A$32:$E$124, 5,0))), J123*0.5, J123*(1-VLOOKUP($A123, 'E1 Categorization'!$A$32:$E$124, 5,0)))</f>
        <v>0</v>
      </c>
      <c r="AI123" s="2140">
        <f>IF(ISERROR(K123*(1-VLOOKUP($A123, 'E1 Categorization'!$A$32:$E$124, 5,0))), K123*0.5, K123*(1-VLOOKUP($A123, 'E1 Categorization'!$A$32:$E$124, 5,0)))</f>
        <v>0</v>
      </c>
      <c r="AJ123" s="2140">
        <f>IF(ISERROR(L123*(1-VLOOKUP($A123, 'E1 Categorization'!$A$32:$E$124, 5,0))), L123*0.5, L123*(1-VLOOKUP($A123, 'E1 Categorization'!$A$32:$E$124, 5,0)))</f>
        <v>0</v>
      </c>
      <c r="AK123" s="2140">
        <f>IF(ISERROR(M123*(1-VLOOKUP($A123, 'E1 Categorization'!$A$32:$E$124, 5,0))), M123*0.5, M123*(1-VLOOKUP($A123, 'E1 Categorization'!$A$32:$E$124, 5,0)))</f>
        <v>0</v>
      </c>
      <c r="AL123" s="2140">
        <f>IF(ISERROR(N123*(1-VLOOKUP($A123, 'E1 Categorization'!$A$32:$E$124, 5,0))), N123*0.5, N123*(1-VLOOKUP($A123, 'E1 Categorization'!$A$32:$E$124, 5,0)))</f>
        <v>0</v>
      </c>
      <c r="AM123" s="2140">
        <f>IF(ISERROR(O123*(1-VLOOKUP($A123, 'E1 Categorization'!$A$32:$E$124, 5,0))), O123*0.5, O123*(1-VLOOKUP($A123, 'E1 Categorization'!$A$32:$E$124, 5,0)))</f>
        <v>0</v>
      </c>
      <c r="AN123" s="2140">
        <f>IF(ISERROR(P123*(1-VLOOKUP($A123, 'E1 Categorization'!$A$32:$E$124, 5,0))), P123*0.5, P123*(1-VLOOKUP($A123, 'E1 Categorization'!$A$32:$E$124, 5,0)))</f>
        <v>0</v>
      </c>
      <c r="AO123" s="2140">
        <f>IF(ISERROR(Q123*(1-VLOOKUP($A123, 'E1 Categorization'!$A$32:$E$124, 5,0))), Q123*0.5, Q123*(1-VLOOKUP($A123, 'E1 Categorization'!$A$32:$E$124, 5,0)))</f>
        <v>0</v>
      </c>
      <c r="AP123" s="2140">
        <f>IF(ISERROR(R123*(1-VLOOKUP($A123, 'E1 Categorization'!$A$32:$E$124, 5,0))), R123*0.5, R123*(1-VLOOKUP($A123, 'E1 Categorization'!$A$32:$E$124, 5,0)))</f>
        <v>0</v>
      </c>
      <c r="AQ123" s="2140">
        <f>IF(ISERROR(S123*(1-VLOOKUP($A123, 'E1 Categorization'!$A$32:$E$124, 5,0))), S123*0.5, S123*(1-VLOOKUP($A123, 'E1 Categorization'!$A$32:$E$124, 5,0)))</f>
        <v>0</v>
      </c>
      <c r="AR123" s="2140">
        <f>IF(ISERROR(T123*(1-VLOOKUP($A123, 'E1 Categorization'!$A$32:$E$124, 5,0))), T123*0.5, T123*(1-VLOOKUP($A123, 'E1 Categorization'!$A$32:$E$124, 5,0)))</f>
        <v>0</v>
      </c>
      <c r="AS123" s="2140">
        <f>IF(ISERROR(U123*(1-VLOOKUP($A123, 'E1 Categorization'!$A$32:$E$124, 5,0))), U123*0.5, U123*(1-VLOOKUP($A123, 'E1 Categorization'!$A$32:$E$124, 5,0)))</f>
        <v>0</v>
      </c>
      <c r="AT123" s="2140">
        <f>IF(ISERROR(V123*(1-VLOOKUP($A123, 'E1 Categorization'!$A$32:$E$124, 5,0))), V123*0.5, V123*(1-VLOOKUP($A123, 'E1 Categorization'!$A$32:$E$124, 5,0)))</f>
        <v>0</v>
      </c>
      <c r="AU123" s="2140">
        <f>IF(ISERROR(W123*(1-VLOOKUP($A123, 'E1 Categorization'!$A$32:$E$124, 5,0))), W123*0.5, W123*(1-VLOOKUP($A123, 'E1 Categorization'!$A$32:$E$124, 5,0)))</f>
        <v>0</v>
      </c>
      <c r="AV123" s="2140">
        <f>IF(ISERROR(X123*(1-VLOOKUP($A123, 'E1 Categorization'!$A$32:$E$124, 5,0))), X123*0.5, X123*(1-VLOOKUP($A123, 'E1 Categorization'!$A$32:$E$124, 5,0)))</f>
        <v>0</v>
      </c>
      <c r="AW123" s="1889"/>
      <c r="AX123" s="1889"/>
      <c r="AY123" s="491">
        <f t="shared" si="33"/>
        <v>5625</v>
      </c>
      <c r="AZ123" s="492" t="str">
        <f t="shared" si="34"/>
        <v>Administrative Expense Transferred Credit</v>
      </c>
      <c r="BA123" s="2140">
        <f>IF(ISERROR(E123*(VLOOKUP($A123, 'E1 Categorization'!$A$32:$E$124, 5,0))), E123*0.5, E123*(VLOOKUP($A123, 'E1 Categorization'!$A$32:$E$124, 5,0)))</f>
        <v>0</v>
      </c>
      <c r="BB123" s="2140">
        <f>IF(ISERROR(F123*(VLOOKUP($A123, 'E1 Categorization'!$A$32:$E$124, 5,0))), F123*0.5, F123*(VLOOKUP($A123, 'E1 Categorization'!$A$32:$E$124, 5,0)))</f>
        <v>0</v>
      </c>
      <c r="BC123" s="2140">
        <f>IF(ISERROR(G123*(VLOOKUP($A123, 'E1 Categorization'!$A$32:$E$124, 5,0))), G123*0.5, G123*(VLOOKUP($A123, 'E1 Categorization'!$A$32:$E$124, 5,0)))</f>
        <v>0</v>
      </c>
      <c r="BD123" s="2140">
        <f>IF(ISERROR(H123*(VLOOKUP($A123, 'E1 Categorization'!$A$32:$E$124, 5,0))), H123*0.5, H123*(VLOOKUP($A123, 'E1 Categorization'!$A$32:$E$124, 5,0)))</f>
        <v>0</v>
      </c>
      <c r="BE123" s="2140">
        <f>IF(ISERROR(I123*(VLOOKUP($A123, 'E1 Categorization'!$A$32:$E$124, 5,0))), I123*0.5, I123*(VLOOKUP($A123, 'E1 Categorization'!$A$32:$E$124, 5,0)))</f>
        <v>0</v>
      </c>
      <c r="BF123" s="2140">
        <f>IF(ISERROR(J123*(VLOOKUP($A123, 'E1 Categorization'!$A$32:$E$124, 5,0))), J123*0.5, J123*(VLOOKUP($A123, 'E1 Categorization'!$A$32:$E$124, 5,0)))</f>
        <v>0</v>
      </c>
      <c r="BG123" s="2140">
        <f>IF(ISERROR(K123*(VLOOKUP($A123, 'E1 Categorization'!$A$32:$E$124, 5,0))), K123*0.5, K123*(VLOOKUP($A123, 'E1 Categorization'!$A$32:$E$124, 5,0)))</f>
        <v>0</v>
      </c>
      <c r="BH123" s="2140">
        <f>IF(ISERROR(L123*(VLOOKUP($A123, 'E1 Categorization'!$A$32:$E$124, 5,0))), L123*0.5, L123*(VLOOKUP($A123, 'E1 Categorization'!$A$32:$E$124, 5,0)))</f>
        <v>0</v>
      </c>
      <c r="BI123" s="2140">
        <f>IF(ISERROR(M123*(VLOOKUP($A123, 'E1 Categorization'!$A$32:$E$124, 5,0))), M123*0.5, M123*(VLOOKUP($A123, 'E1 Categorization'!$A$32:$E$124, 5,0)))</f>
        <v>0</v>
      </c>
      <c r="BJ123" s="2140">
        <f>IF(ISERROR(N123*(VLOOKUP($A123, 'E1 Categorization'!$A$32:$E$124, 5,0))), N123*0.5, N123*(VLOOKUP($A123, 'E1 Categorization'!$A$32:$E$124, 5,0)))</f>
        <v>0</v>
      </c>
      <c r="BK123" s="2140">
        <f>IF(ISERROR(O123*(VLOOKUP($A123, 'E1 Categorization'!$A$32:$E$124, 5,0))), O123*0.5, O123*(VLOOKUP($A123, 'E1 Categorization'!$A$32:$E$124, 5,0)))</f>
        <v>0</v>
      </c>
      <c r="BL123" s="2140">
        <f>IF(ISERROR(P123*(VLOOKUP($A123, 'E1 Categorization'!$A$32:$E$124, 5,0))), P123*0.5, P123*(VLOOKUP($A123, 'E1 Categorization'!$A$32:$E$124, 5,0)))</f>
        <v>0</v>
      </c>
      <c r="BM123" s="2140">
        <f>IF(ISERROR(Q123*(VLOOKUP($A123, 'E1 Categorization'!$A$32:$E$124, 5,0))), Q123*0.5, Q123*(VLOOKUP($A123, 'E1 Categorization'!$A$32:$E$124, 5,0)))</f>
        <v>0</v>
      </c>
      <c r="BN123" s="2140">
        <f>IF(ISERROR(R123*(VLOOKUP($A123, 'E1 Categorization'!$A$32:$E$124, 5,0))), R123*0.5, R123*(VLOOKUP($A123, 'E1 Categorization'!$A$32:$E$124, 5,0)))</f>
        <v>0</v>
      </c>
      <c r="BO123" s="2140">
        <f>IF(ISERROR(S123*(VLOOKUP($A123, 'E1 Categorization'!$A$32:$E$124, 5,0))), S123*0.5, S123*(VLOOKUP($A123, 'E1 Categorization'!$A$32:$E$124, 5,0)))</f>
        <v>0</v>
      </c>
      <c r="BP123" s="2140">
        <f>IF(ISERROR(T123*(VLOOKUP($A123, 'E1 Categorization'!$A$32:$E$124, 5,0))), T123*0.5, T123*(VLOOKUP($A123, 'E1 Categorization'!$A$32:$E$124, 5,0)))</f>
        <v>0</v>
      </c>
      <c r="BQ123" s="2140">
        <f>IF(ISERROR(U123*(VLOOKUP($A123, 'E1 Categorization'!$A$32:$E$124, 5,0))), U123*0.5, U123*(VLOOKUP($A123, 'E1 Categorization'!$A$32:$E$124, 5,0)))</f>
        <v>0</v>
      </c>
      <c r="BR123" s="2140">
        <f>IF(ISERROR(V123*(VLOOKUP($A123, 'E1 Categorization'!$A$32:$E$124, 5,0))), V123*0.5, V123*(VLOOKUP($A123, 'E1 Categorization'!$A$32:$E$124, 5,0)))</f>
        <v>0</v>
      </c>
      <c r="BS123" s="2140">
        <f>IF(ISERROR(W123*(VLOOKUP($A123, 'E1 Categorization'!$A$32:$E$124, 5,0))), W123*0.5, W123*(VLOOKUP($A123, 'E1 Categorization'!$A$32:$E$124, 5,0)))</f>
        <v>0</v>
      </c>
      <c r="BT123" s="2140">
        <f>IF(ISERROR(X123*(VLOOKUP($A123, 'E1 Categorization'!$A$32:$E$124, 5,0))), X123*0.5, X123*(VLOOKUP($A123, 'E1 Categorization'!$A$32:$E$124, 5,0)))</f>
        <v>0</v>
      </c>
    </row>
    <row r="124" spans="1:72" s="561" customFormat="1" ht="25.5" customHeight="1" x14ac:dyDescent="0.2">
      <c r="A124" s="487">
        <f>'I3 TB Data'!A434:B434</f>
        <v>5630</v>
      </c>
      <c r="B124" s="488" t="str">
        <f>'I3 TB Data'!B434</f>
        <v>Outside Services Employed</v>
      </c>
      <c r="C124" s="489">
        <f>'I3 TB Data'!G434</f>
        <v>0</v>
      </c>
      <c r="D124" s="1857" t="str">
        <f t="shared" si="36"/>
        <v>Yes</v>
      </c>
      <c r="E124" s="1835"/>
      <c r="F124" s="1835"/>
      <c r="G124" s="1835"/>
      <c r="H124" s="1835"/>
      <c r="I124" s="1835"/>
      <c r="J124" s="1835"/>
      <c r="K124" s="1835"/>
      <c r="L124" s="1835"/>
      <c r="M124" s="1835"/>
      <c r="N124" s="1835"/>
      <c r="O124" s="1835"/>
      <c r="P124" s="1835"/>
      <c r="Q124" s="1835"/>
      <c r="R124" s="1835"/>
      <c r="S124" s="1835"/>
      <c r="T124" s="1835"/>
      <c r="U124" s="1835"/>
      <c r="V124" s="1835"/>
      <c r="W124" s="1835"/>
      <c r="X124" s="1835"/>
      <c r="AA124" s="491">
        <f t="shared" si="31"/>
        <v>5630</v>
      </c>
      <c r="AB124" s="492" t="str">
        <f t="shared" si="32"/>
        <v>Outside Services Employed</v>
      </c>
      <c r="AC124" s="2140">
        <f>IF(ISERROR(E124*(1-VLOOKUP($A124, 'E1 Categorization'!$A$32:$E$124, 5,0))), E124*0.5, E124*(1-VLOOKUP($A124, 'E1 Categorization'!$A$32:$E$124, 5,0)))</f>
        <v>0</v>
      </c>
      <c r="AD124" s="2140">
        <f>IF(ISERROR(F124*(1-VLOOKUP($A124, 'E1 Categorization'!$A$32:$E$124, 5,0))), F124*0.5, F124*(1-VLOOKUP($A124, 'E1 Categorization'!$A$32:$E$124, 5,0)))</f>
        <v>0</v>
      </c>
      <c r="AE124" s="2140">
        <f>IF(ISERROR(G124*(1-VLOOKUP($A124, 'E1 Categorization'!$A$32:$E$124, 5,0))), G124*0.5, G124*(1-VLOOKUP($A124, 'E1 Categorization'!$A$32:$E$124, 5,0)))</f>
        <v>0</v>
      </c>
      <c r="AF124" s="2140">
        <f>IF(ISERROR(H124*(1-VLOOKUP($A124, 'E1 Categorization'!$A$32:$E$124, 5,0))), H124*0.5, H124*(1-VLOOKUP($A124, 'E1 Categorization'!$A$32:$E$124, 5,0)))</f>
        <v>0</v>
      </c>
      <c r="AG124" s="2140">
        <f>IF(ISERROR(I124*(1-VLOOKUP($A124, 'E1 Categorization'!$A$32:$E$124, 5,0))), I124*0.5, I124*(1-VLOOKUP($A124, 'E1 Categorization'!$A$32:$E$124, 5,0)))</f>
        <v>0</v>
      </c>
      <c r="AH124" s="2140">
        <f>IF(ISERROR(J124*(1-VLOOKUP($A124, 'E1 Categorization'!$A$32:$E$124, 5,0))), J124*0.5, J124*(1-VLOOKUP($A124, 'E1 Categorization'!$A$32:$E$124, 5,0)))</f>
        <v>0</v>
      </c>
      <c r="AI124" s="2140">
        <f>IF(ISERROR(K124*(1-VLOOKUP($A124, 'E1 Categorization'!$A$32:$E$124, 5,0))), K124*0.5, K124*(1-VLOOKUP($A124, 'E1 Categorization'!$A$32:$E$124, 5,0)))</f>
        <v>0</v>
      </c>
      <c r="AJ124" s="2140">
        <f>IF(ISERROR(L124*(1-VLOOKUP($A124, 'E1 Categorization'!$A$32:$E$124, 5,0))), L124*0.5, L124*(1-VLOOKUP($A124, 'E1 Categorization'!$A$32:$E$124, 5,0)))</f>
        <v>0</v>
      </c>
      <c r="AK124" s="2140">
        <f>IF(ISERROR(M124*(1-VLOOKUP($A124, 'E1 Categorization'!$A$32:$E$124, 5,0))), M124*0.5, M124*(1-VLOOKUP($A124, 'E1 Categorization'!$A$32:$E$124, 5,0)))</f>
        <v>0</v>
      </c>
      <c r="AL124" s="2140">
        <f>IF(ISERROR(N124*(1-VLOOKUP($A124, 'E1 Categorization'!$A$32:$E$124, 5,0))), N124*0.5, N124*(1-VLOOKUP($A124, 'E1 Categorization'!$A$32:$E$124, 5,0)))</f>
        <v>0</v>
      </c>
      <c r="AM124" s="2140">
        <f>IF(ISERROR(O124*(1-VLOOKUP($A124, 'E1 Categorization'!$A$32:$E$124, 5,0))), O124*0.5, O124*(1-VLOOKUP($A124, 'E1 Categorization'!$A$32:$E$124, 5,0)))</f>
        <v>0</v>
      </c>
      <c r="AN124" s="2140">
        <f>IF(ISERROR(P124*(1-VLOOKUP($A124, 'E1 Categorization'!$A$32:$E$124, 5,0))), P124*0.5, P124*(1-VLOOKUP($A124, 'E1 Categorization'!$A$32:$E$124, 5,0)))</f>
        <v>0</v>
      </c>
      <c r="AO124" s="2140">
        <f>IF(ISERROR(Q124*(1-VLOOKUP($A124, 'E1 Categorization'!$A$32:$E$124, 5,0))), Q124*0.5, Q124*(1-VLOOKUP($A124, 'E1 Categorization'!$A$32:$E$124, 5,0)))</f>
        <v>0</v>
      </c>
      <c r="AP124" s="2140">
        <f>IF(ISERROR(R124*(1-VLOOKUP($A124, 'E1 Categorization'!$A$32:$E$124, 5,0))), R124*0.5, R124*(1-VLOOKUP($A124, 'E1 Categorization'!$A$32:$E$124, 5,0)))</f>
        <v>0</v>
      </c>
      <c r="AQ124" s="2140">
        <f>IF(ISERROR(S124*(1-VLOOKUP($A124, 'E1 Categorization'!$A$32:$E$124, 5,0))), S124*0.5, S124*(1-VLOOKUP($A124, 'E1 Categorization'!$A$32:$E$124, 5,0)))</f>
        <v>0</v>
      </c>
      <c r="AR124" s="2140">
        <f>IF(ISERROR(T124*(1-VLOOKUP($A124, 'E1 Categorization'!$A$32:$E$124, 5,0))), T124*0.5, T124*(1-VLOOKUP($A124, 'E1 Categorization'!$A$32:$E$124, 5,0)))</f>
        <v>0</v>
      </c>
      <c r="AS124" s="2140">
        <f>IF(ISERROR(U124*(1-VLOOKUP($A124, 'E1 Categorization'!$A$32:$E$124, 5,0))), U124*0.5, U124*(1-VLOOKUP($A124, 'E1 Categorization'!$A$32:$E$124, 5,0)))</f>
        <v>0</v>
      </c>
      <c r="AT124" s="2140">
        <f>IF(ISERROR(V124*(1-VLOOKUP($A124, 'E1 Categorization'!$A$32:$E$124, 5,0))), V124*0.5, V124*(1-VLOOKUP($A124, 'E1 Categorization'!$A$32:$E$124, 5,0)))</f>
        <v>0</v>
      </c>
      <c r="AU124" s="2140">
        <f>IF(ISERROR(W124*(1-VLOOKUP($A124, 'E1 Categorization'!$A$32:$E$124, 5,0))), W124*0.5, W124*(1-VLOOKUP($A124, 'E1 Categorization'!$A$32:$E$124, 5,0)))</f>
        <v>0</v>
      </c>
      <c r="AV124" s="2140">
        <f>IF(ISERROR(X124*(1-VLOOKUP($A124, 'E1 Categorization'!$A$32:$E$124, 5,0))), X124*0.5, X124*(1-VLOOKUP($A124, 'E1 Categorization'!$A$32:$E$124, 5,0)))</f>
        <v>0</v>
      </c>
      <c r="AW124" s="1889"/>
      <c r="AX124" s="1889"/>
      <c r="AY124" s="491">
        <f t="shared" si="33"/>
        <v>5630</v>
      </c>
      <c r="AZ124" s="492" t="str">
        <f t="shared" si="34"/>
        <v>Outside Services Employed</v>
      </c>
      <c r="BA124" s="2140">
        <f>IF(ISERROR(E124*(VLOOKUP($A124, 'E1 Categorization'!$A$32:$E$124, 5,0))), E124*0.5, E124*(VLOOKUP($A124, 'E1 Categorization'!$A$32:$E$124, 5,0)))</f>
        <v>0</v>
      </c>
      <c r="BB124" s="2140">
        <f>IF(ISERROR(F124*(VLOOKUP($A124, 'E1 Categorization'!$A$32:$E$124, 5,0))), F124*0.5, F124*(VLOOKUP($A124, 'E1 Categorization'!$A$32:$E$124, 5,0)))</f>
        <v>0</v>
      </c>
      <c r="BC124" s="2140">
        <f>IF(ISERROR(G124*(VLOOKUP($A124, 'E1 Categorization'!$A$32:$E$124, 5,0))), G124*0.5, G124*(VLOOKUP($A124, 'E1 Categorization'!$A$32:$E$124, 5,0)))</f>
        <v>0</v>
      </c>
      <c r="BD124" s="2140">
        <f>IF(ISERROR(H124*(VLOOKUP($A124, 'E1 Categorization'!$A$32:$E$124, 5,0))), H124*0.5, H124*(VLOOKUP($A124, 'E1 Categorization'!$A$32:$E$124, 5,0)))</f>
        <v>0</v>
      </c>
      <c r="BE124" s="2140">
        <f>IF(ISERROR(I124*(VLOOKUP($A124, 'E1 Categorization'!$A$32:$E$124, 5,0))), I124*0.5, I124*(VLOOKUP($A124, 'E1 Categorization'!$A$32:$E$124, 5,0)))</f>
        <v>0</v>
      </c>
      <c r="BF124" s="2140">
        <f>IF(ISERROR(J124*(VLOOKUP($A124, 'E1 Categorization'!$A$32:$E$124, 5,0))), J124*0.5, J124*(VLOOKUP($A124, 'E1 Categorization'!$A$32:$E$124, 5,0)))</f>
        <v>0</v>
      </c>
      <c r="BG124" s="2140">
        <f>IF(ISERROR(K124*(VLOOKUP($A124, 'E1 Categorization'!$A$32:$E$124, 5,0))), K124*0.5, K124*(VLOOKUP($A124, 'E1 Categorization'!$A$32:$E$124, 5,0)))</f>
        <v>0</v>
      </c>
      <c r="BH124" s="2140">
        <f>IF(ISERROR(L124*(VLOOKUP($A124, 'E1 Categorization'!$A$32:$E$124, 5,0))), L124*0.5, L124*(VLOOKUP($A124, 'E1 Categorization'!$A$32:$E$124, 5,0)))</f>
        <v>0</v>
      </c>
      <c r="BI124" s="2140">
        <f>IF(ISERROR(M124*(VLOOKUP($A124, 'E1 Categorization'!$A$32:$E$124, 5,0))), M124*0.5, M124*(VLOOKUP($A124, 'E1 Categorization'!$A$32:$E$124, 5,0)))</f>
        <v>0</v>
      </c>
      <c r="BJ124" s="2140">
        <f>IF(ISERROR(N124*(VLOOKUP($A124, 'E1 Categorization'!$A$32:$E$124, 5,0))), N124*0.5, N124*(VLOOKUP($A124, 'E1 Categorization'!$A$32:$E$124, 5,0)))</f>
        <v>0</v>
      </c>
      <c r="BK124" s="2140">
        <f>IF(ISERROR(O124*(VLOOKUP($A124, 'E1 Categorization'!$A$32:$E$124, 5,0))), O124*0.5, O124*(VLOOKUP($A124, 'E1 Categorization'!$A$32:$E$124, 5,0)))</f>
        <v>0</v>
      </c>
      <c r="BL124" s="2140">
        <f>IF(ISERROR(P124*(VLOOKUP($A124, 'E1 Categorization'!$A$32:$E$124, 5,0))), P124*0.5, P124*(VLOOKUP($A124, 'E1 Categorization'!$A$32:$E$124, 5,0)))</f>
        <v>0</v>
      </c>
      <c r="BM124" s="2140">
        <f>IF(ISERROR(Q124*(VLOOKUP($A124, 'E1 Categorization'!$A$32:$E$124, 5,0))), Q124*0.5, Q124*(VLOOKUP($A124, 'E1 Categorization'!$A$32:$E$124, 5,0)))</f>
        <v>0</v>
      </c>
      <c r="BN124" s="2140">
        <f>IF(ISERROR(R124*(VLOOKUP($A124, 'E1 Categorization'!$A$32:$E$124, 5,0))), R124*0.5, R124*(VLOOKUP($A124, 'E1 Categorization'!$A$32:$E$124, 5,0)))</f>
        <v>0</v>
      </c>
      <c r="BO124" s="2140">
        <f>IF(ISERROR(S124*(VLOOKUP($A124, 'E1 Categorization'!$A$32:$E$124, 5,0))), S124*0.5, S124*(VLOOKUP($A124, 'E1 Categorization'!$A$32:$E$124, 5,0)))</f>
        <v>0</v>
      </c>
      <c r="BP124" s="2140">
        <f>IF(ISERROR(T124*(VLOOKUP($A124, 'E1 Categorization'!$A$32:$E$124, 5,0))), T124*0.5, T124*(VLOOKUP($A124, 'E1 Categorization'!$A$32:$E$124, 5,0)))</f>
        <v>0</v>
      </c>
      <c r="BQ124" s="2140">
        <f>IF(ISERROR(U124*(VLOOKUP($A124, 'E1 Categorization'!$A$32:$E$124, 5,0))), U124*0.5, U124*(VLOOKUP($A124, 'E1 Categorization'!$A$32:$E$124, 5,0)))</f>
        <v>0</v>
      </c>
      <c r="BR124" s="2140">
        <f>IF(ISERROR(V124*(VLOOKUP($A124, 'E1 Categorization'!$A$32:$E$124, 5,0))), V124*0.5, V124*(VLOOKUP($A124, 'E1 Categorization'!$A$32:$E$124, 5,0)))</f>
        <v>0</v>
      </c>
      <c r="BS124" s="2140">
        <f>IF(ISERROR(W124*(VLOOKUP($A124, 'E1 Categorization'!$A$32:$E$124, 5,0))), W124*0.5, W124*(VLOOKUP($A124, 'E1 Categorization'!$A$32:$E$124, 5,0)))</f>
        <v>0</v>
      </c>
      <c r="BT124" s="2140">
        <f>IF(ISERROR(X124*(VLOOKUP($A124, 'E1 Categorization'!$A$32:$E$124, 5,0))), X124*0.5, X124*(VLOOKUP($A124, 'E1 Categorization'!$A$32:$E$124, 5,0)))</f>
        <v>0</v>
      </c>
    </row>
    <row r="125" spans="1:72" s="561" customFormat="1" ht="25.5" customHeight="1" x14ac:dyDescent="0.2">
      <c r="A125" s="487">
        <f>'I3 TB Data'!A435:B435</f>
        <v>5635</v>
      </c>
      <c r="B125" s="488" t="str">
        <f>'I3 TB Data'!B435</f>
        <v>Property Insurance</v>
      </c>
      <c r="C125" s="489">
        <f>'I3 TB Data'!G435</f>
        <v>0</v>
      </c>
      <c r="D125" s="1857" t="str">
        <f t="shared" si="36"/>
        <v>Yes</v>
      </c>
      <c r="E125" s="1835"/>
      <c r="F125" s="1835"/>
      <c r="G125" s="1835"/>
      <c r="H125" s="1835"/>
      <c r="I125" s="1835"/>
      <c r="J125" s="1835"/>
      <c r="K125" s="1835"/>
      <c r="L125" s="1835"/>
      <c r="M125" s="1835"/>
      <c r="N125" s="1835"/>
      <c r="O125" s="1835"/>
      <c r="P125" s="1835"/>
      <c r="Q125" s="1835"/>
      <c r="R125" s="1835"/>
      <c r="S125" s="1835"/>
      <c r="T125" s="1835"/>
      <c r="U125" s="1835"/>
      <c r="V125" s="1835"/>
      <c r="W125" s="1835"/>
      <c r="X125" s="1835"/>
      <c r="AA125" s="491">
        <f t="shared" si="31"/>
        <v>5635</v>
      </c>
      <c r="AB125" s="492" t="str">
        <f t="shared" si="32"/>
        <v>Property Insurance</v>
      </c>
      <c r="AC125" s="2140">
        <f>IF(ISERROR(E125*(1-VLOOKUP($A125, 'E1 Categorization'!$A$32:$E$124, 5,0))), E125*0.5, E125*(1-VLOOKUP($A125, 'E1 Categorization'!$A$32:$E$124, 5,0)))</f>
        <v>0</v>
      </c>
      <c r="AD125" s="2140">
        <f>IF(ISERROR(F125*(1-VLOOKUP($A125, 'E1 Categorization'!$A$32:$E$124, 5,0))), F125*0.5, F125*(1-VLOOKUP($A125, 'E1 Categorization'!$A$32:$E$124, 5,0)))</f>
        <v>0</v>
      </c>
      <c r="AE125" s="2140">
        <f>IF(ISERROR(G125*(1-VLOOKUP($A125, 'E1 Categorization'!$A$32:$E$124, 5,0))), G125*0.5, G125*(1-VLOOKUP($A125, 'E1 Categorization'!$A$32:$E$124, 5,0)))</f>
        <v>0</v>
      </c>
      <c r="AF125" s="2140">
        <f>IF(ISERROR(H125*(1-VLOOKUP($A125, 'E1 Categorization'!$A$32:$E$124, 5,0))), H125*0.5, H125*(1-VLOOKUP($A125, 'E1 Categorization'!$A$32:$E$124, 5,0)))</f>
        <v>0</v>
      </c>
      <c r="AG125" s="2140">
        <f>IF(ISERROR(I125*(1-VLOOKUP($A125, 'E1 Categorization'!$A$32:$E$124, 5,0))), I125*0.5, I125*(1-VLOOKUP($A125, 'E1 Categorization'!$A$32:$E$124, 5,0)))</f>
        <v>0</v>
      </c>
      <c r="AH125" s="2140">
        <f>IF(ISERROR(J125*(1-VLOOKUP($A125, 'E1 Categorization'!$A$32:$E$124, 5,0))), J125*0.5, J125*(1-VLOOKUP($A125, 'E1 Categorization'!$A$32:$E$124, 5,0)))</f>
        <v>0</v>
      </c>
      <c r="AI125" s="2140">
        <f>IF(ISERROR(K125*(1-VLOOKUP($A125, 'E1 Categorization'!$A$32:$E$124, 5,0))), K125*0.5, K125*(1-VLOOKUP($A125, 'E1 Categorization'!$A$32:$E$124, 5,0)))</f>
        <v>0</v>
      </c>
      <c r="AJ125" s="2140">
        <f>IF(ISERROR(L125*(1-VLOOKUP($A125, 'E1 Categorization'!$A$32:$E$124, 5,0))), L125*0.5, L125*(1-VLOOKUP($A125, 'E1 Categorization'!$A$32:$E$124, 5,0)))</f>
        <v>0</v>
      </c>
      <c r="AK125" s="2140">
        <f>IF(ISERROR(M125*(1-VLOOKUP($A125, 'E1 Categorization'!$A$32:$E$124, 5,0))), M125*0.5, M125*(1-VLOOKUP($A125, 'E1 Categorization'!$A$32:$E$124, 5,0)))</f>
        <v>0</v>
      </c>
      <c r="AL125" s="2140">
        <f>IF(ISERROR(N125*(1-VLOOKUP($A125, 'E1 Categorization'!$A$32:$E$124, 5,0))), N125*0.5, N125*(1-VLOOKUP($A125, 'E1 Categorization'!$A$32:$E$124, 5,0)))</f>
        <v>0</v>
      </c>
      <c r="AM125" s="2140">
        <f>IF(ISERROR(O125*(1-VLOOKUP($A125, 'E1 Categorization'!$A$32:$E$124, 5,0))), O125*0.5, O125*(1-VLOOKUP($A125, 'E1 Categorization'!$A$32:$E$124, 5,0)))</f>
        <v>0</v>
      </c>
      <c r="AN125" s="2140">
        <f>IF(ISERROR(P125*(1-VLOOKUP($A125, 'E1 Categorization'!$A$32:$E$124, 5,0))), P125*0.5, P125*(1-VLOOKUP($A125, 'E1 Categorization'!$A$32:$E$124, 5,0)))</f>
        <v>0</v>
      </c>
      <c r="AO125" s="2140">
        <f>IF(ISERROR(Q125*(1-VLOOKUP($A125, 'E1 Categorization'!$A$32:$E$124, 5,0))), Q125*0.5, Q125*(1-VLOOKUP($A125, 'E1 Categorization'!$A$32:$E$124, 5,0)))</f>
        <v>0</v>
      </c>
      <c r="AP125" s="2140">
        <f>IF(ISERROR(R125*(1-VLOOKUP($A125, 'E1 Categorization'!$A$32:$E$124, 5,0))), R125*0.5, R125*(1-VLOOKUP($A125, 'E1 Categorization'!$A$32:$E$124, 5,0)))</f>
        <v>0</v>
      </c>
      <c r="AQ125" s="2140">
        <f>IF(ISERROR(S125*(1-VLOOKUP($A125, 'E1 Categorization'!$A$32:$E$124, 5,0))), S125*0.5, S125*(1-VLOOKUP($A125, 'E1 Categorization'!$A$32:$E$124, 5,0)))</f>
        <v>0</v>
      </c>
      <c r="AR125" s="2140">
        <f>IF(ISERROR(T125*(1-VLOOKUP($A125, 'E1 Categorization'!$A$32:$E$124, 5,0))), T125*0.5, T125*(1-VLOOKUP($A125, 'E1 Categorization'!$A$32:$E$124, 5,0)))</f>
        <v>0</v>
      </c>
      <c r="AS125" s="2140">
        <f>IF(ISERROR(U125*(1-VLOOKUP($A125, 'E1 Categorization'!$A$32:$E$124, 5,0))), U125*0.5, U125*(1-VLOOKUP($A125, 'E1 Categorization'!$A$32:$E$124, 5,0)))</f>
        <v>0</v>
      </c>
      <c r="AT125" s="2140">
        <f>IF(ISERROR(V125*(1-VLOOKUP($A125, 'E1 Categorization'!$A$32:$E$124, 5,0))), V125*0.5, V125*(1-VLOOKUP($A125, 'E1 Categorization'!$A$32:$E$124, 5,0)))</f>
        <v>0</v>
      </c>
      <c r="AU125" s="2140">
        <f>IF(ISERROR(W125*(1-VLOOKUP($A125, 'E1 Categorization'!$A$32:$E$124, 5,0))), W125*0.5, W125*(1-VLOOKUP($A125, 'E1 Categorization'!$A$32:$E$124, 5,0)))</f>
        <v>0</v>
      </c>
      <c r="AV125" s="2140">
        <f>IF(ISERROR(X125*(1-VLOOKUP($A125, 'E1 Categorization'!$A$32:$E$124, 5,0))), X125*0.5, X125*(1-VLOOKUP($A125, 'E1 Categorization'!$A$32:$E$124, 5,0)))</f>
        <v>0</v>
      </c>
      <c r="AW125" s="1889"/>
      <c r="AX125" s="1889"/>
      <c r="AY125" s="491">
        <f t="shared" si="33"/>
        <v>5635</v>
      </c>
      <c r="AZ125" s="492" t="str">
        <f t="shared" si="34"/>
        <v>Property Insurance</v>
      </c>
      <c r="BA125" s="2140">
        <f>IF(ISERROR(E125*(VLOOKUP($A125, 'E1 Categorization'!$A$32:$E$124, 5,0))), E125*0.5, E125*(VLOOKUP($A125, 'E1 Categorization'!$A$32:$E$124, 5,0)))</f>
        <v>0</v>
      </c>
      <c r="BB125" s="2140">
        <f>IF(ISERROR(F125*(VLOOKUP($A125, 'E1 Categorization'!$A$32:$E$124, 5,0))), F125*0.5, F125*(VLOOKUP($A125, 'E1 Categorization'!$A$32:$E$124, 5,0)))</f>
        <v>0</v>
      </c>
      <c r="BC125" s="2140">
        <f>IF(ISERROR(G125*(VLOOKUP($A125, 'E1 Categorization'!$A$32:$E$124, 5,0))), G125*0.5, G125*(VLOOKUP($A125, 'E1 Categorization'!$A$32:$E$124, 5,0)))</f>
        <v>0</v>
      </c>
      <c r="BD125" s="2140">
        <f>IF(ISERROR(H125*(VLOOKUP($A125, 'E1 Categorization'!$A$32:$E$124, 5,0))), H125*0.5, H125*(VLOOKUP($A125, 'E1 Categorization'!$A$32:$E$124, 5,0)))</f>
        <v>0</v>
      </c>
      <c r="BE125" s="2140">
        <f>IF(ISERROR(I125*(VLOOKUP($A125, 'E1 Categorization'!$A$32:$E$124, 5,0))), I125*0.5, I125*(VLOOKUP($A125, 'E1 Categorization'!$A$32:$E$124, 5,0)))</f>
        <v>0</v>
      </c>
      <c r="BF125" s="2140">
        <f>IF(ISERROR(J125*(VLOOKUP($A125, 'E1 Categorization'!$A$32:$E$124, 5,0))), J125*0.5, J125*(VLOOKUP($A125, 'E1 Categorization'!$A$32:$E$124, 5,0)))</f>
        <v>0</v>
      </c>
      <c r="BG125" s="2140">
        <f>IF(ISERROR(K125*(VLOOKUP($A125, 'E1 Categorization'!$A$32:$E$124, 5,0))), K125*0.5, K125*(VLOOKUP($A125, 'E1 Categorization'!$A$32:$E$124, 5,0)))</f>
        <v>0</v>
      </c>
      <c r="BH125" s="2140">
        <f>IF(ISERROR(L125*(VLOOKUP($A125, 'E1 Categorization'!$A$32:$E$124, 5,0))), L125*0.5, L125*(VLOOKUP($A125, 'E1 Categorization'!$A$32:$E$124, 5,0)))</f>
        <v>0</v>
      </c>
      <c r="BI125" s="2140">
        <f>IF(ISERROR(M125*(VLOOKUP($A125, 'E1 Categorization'!$A$32:$E$124, 5,0))), M125*0.5, M125*(VLOOKUP($A125, 'E1 Categorization'!$A$32:$E$124, 5,0)))</f>
        <v>0</v>
      </c>
      <c r="BJ125" s="2140">
        <f>IF(ISERROR(N125*(VLOOKUP($A125, 'E1 Categorization'!$A$32:$E$124, 5,0))), N125*0.5, N125*(VLOOKUP($A125, 'E1 Categorization'!$A$32:$E$124, 5,0)))</f>
        <v>0</v>
      </c>
      <c r="BK125" s="2140">
        <f>IF(ISERROR(O125*(VLOOKUP($A125, 'E1 Categorization'!$A$32:$E$124, 5,0))), O125*0.5, O125*(VLOOKUP($A125, 'E1 Categorization'!$A$32:$E$124, 5,0)))</f>
        <v>0</v>
      </c>
      <c r="BL125" s="2140">
        <f>IF(ISERROR(P125*(VLOOKUP($A125, 'E1 Categorization'!$A$32:$E$124, 5,0))), P125*0.5, P125*(VLOOKUP($A125, 'E1 Categorization'!$A$32:$E$124, 5,0)))</f>
        <v>0</v>
      </c>
      <c r="BM125" s="2140">
        <f>IF(ISERROR(Q125*(VLOOKUP($A125, 'E1 Categorization'!$A$32:$E$124, 5,0))), Q125*0.5, Q125*(VLOOKUP($A125, 'E1 Categorization'!$A$32:$E$124, 5,0)))</f>
        <v>0</v>
      </c>
      <c r="BN125" s="2140">
        <f>IF(ISERROR(R125*(VLOOKUP($A125, 'E1 Categorization'!$A$32:$E$124, 5,0))), R125*0.5, R125*(VLOOKUP($A125, 'E1 Categorization'!$A$32:$E$124, 5,0)))</f>
        <v>0</v>
      </c>
      <c r="BO125" s="2140">
        <f>IF(ISERROR(S125*(VLOOKUP($A125, 'E1 Categorization'!$A$32:$E$124, 5,0))), S125*0.5, S125*(VLOOKUP($A125, 'E1 Categorization'!$A$32:$E$124, 5,0)))</f>
        <v>0</v>
      </c>
      <c r="BP125" s="2140">
        <f>IF(ISERROR(T125*(VLOOKUP($A125, 'E1 Categorization'!$A$32:$E$124, 5,0))), T125*0.5, T125*(VLOOKUP($A125, 'E1 Categorization'!$A$32:$E$124, 5,0)))</f>
        <v>0</v>
      </c>
      <c r="BQ125" s="2140">
        <f>IF(ISERROR(U125*(VLOOKUP($A125, 'E1 Categorization'!$A$32:$E$124, 5,0))), U125*0.5, U125*(VLOOKUP($A125, 'E1 Categorization'!$A$32:$E$124, 5,0)))</f>
        <v>0</v>
      </c>
      <c r="BR125" s="2140">
        <f>IF(ISERROR(V125*(VLOOKUP($A125, 'E1 Categorization'!$A$32:$E$124, 5,0))), V125*0.5, V125*(VLOOKUP($A125, 'E1 Categorization'!$A$32:$E$124, 5,0)))</f>
        <v>0</v>
      </c>
      <c r="BS125" s="2140">
        <f>IF(ISERROR(W125*(VLOOKUP($A125, 'E1 Categorization'!$A$32:$E$124, 5,0))), W125*0.5, W125*(VLOOKUP($A125, 'E1 Categorization'!$A$32:$E$124, 5,0)))</f>
        <v>0</v>
      </c>
      <c r="BT125" s="2140">
        <f>IF(ISERROR(X125*(VLOOKUP($A125, 'E1 Categorization'!$A$32:$E$124, 5,0))), X125*0.5, X125*(VLOOKUP($A125, 'E1 Categorization'!$A$32:$E$124, 5,0)))</f>
        <v>0</v>
      </c>
    </row>
    <row r="126" spans="1:72" s="561" customFormat="1" ht="25.5" customHeight="1" x14ac:dyDescent="0.2">
      <c r="A126" s="487">
        <f>'I3 TB Data'!A436:B436</f>
        <v>5640</v>
      </c>
      <c r="B126" s="488" t="str">
        <f>'I3 TB Data'!B436</f>
        <v>Injuries and Damages</v>
      </c>
      <c r="C126" s="489">
        <f>'I3 TB Data'!G436</f>
        <v>0</v>
      </c>
      <c r="D126" s="1857" t="str">
        <f t="shared" si="36"/>
        <v>Yes</v>
      </c>
      <c r="E126" s="1835"/>
      <c r="F126" s="1835"/>
      <c r="G126" s="1835"/>
      <c r="H126" s="1835"/>
      <c r="I126" s="1835"/>
      <c r="J126" s="1835"/>
      <c r="K126" s="1835"/>
      <c r="L126" s="1835"/>
      <c r="M126" s="1835"/>
      <c r="N126" s="1835"/>
      <c r="O126" s="1835"/>
      <c r="P126" s="1835"/>
      <c r="Q126" s="1835"/>
      <c r="R126" s="1835"/>
      <c r="S126" s="1835"/>
      <c r="T126" s="1835"/>
      <c r="U126" s="1835"/>
      <c r="V126" s="1835"/>
      <c r="W126" s="1835"/>
      <c r="X126" s="1835"/>
      <c r="AA126" s="491">
        <f t="shared" si="31"/>
        <v>5640</v>
      </c>
      <c r="AB126" s="492" t="str">
        <f t="shared" si="32"/>
        <v>Injuries and Damages</v>
      </c>
      <c r="AC126" s="2140">
        <f>IF(ISERROR(E126*(1-VLOOKUP($A126, 'E1 Categorization'!$A$32:$E$124, 5,0))), E126*0.5, E126*(1-VLOOKUP($A126, 'E1 Categorization'!$A$32:$E$124, 5,0)))</f>
        <v>0</v>
      </c>
      <c r="AD126" s="2140">
        <f>IF(ISERROR(F126*(1-VLOOKUP($A126, 'E1 Categorization'!$A$32:$E$124, 5,0))), F126*0.5, F126*(1-VLOOKUP($A126, 'E1 Categorization'!$A$32:$E$124, 5,0)))</f>
        <v>0</v>
      </c>
      <c r="AE126" s="2140">
        <f>IF(ISERROR(G126*(1-VLOOKUP($A126, 'E1 Categorization'!$A$32:$E$124, 5,0))), G126*0.5, G126*(1-VLOOKUP($A126, 'E1 Categorization'!$A$32:$E$124, 5,0)))</f>
        <v>0</v>
      </c>
      <c r="AF126" s="2140">
        <f>IF(ISERROR(H126*(1-VLOOKUP($A126, 'E1 Categorization'!$A$32:$E$124, 5,0))), H126*0.5, H126*(1-VLOOKUP($A126, 'E1 Categorization'!$A$32:$E$124, 5,0)))</f>
        <v>0</v>
      </c>
      <c r="AG126" s="2140">
        <f>IF(ISERROR(I126*(1-VLOOKUP($A126, 'E1 Categorization'!$A$32:$E$124, 5,0))), I126*0.5, I126*(1-VLOOKUP($A126, 'E1 Categorization'!$A$32:$E$124, 5,0)))</f>
        <v>0</v>
      </c>
      <c r="AH126" s="2140">
        <f>IF(ISERROR(J126*(1-VLOOKUP($A126, 'E1 Categorization'!$A$32:$E$124, 5,0))), J126*0.5, J126*(1-VLOOKUP($A126, 'E1 Categorization'!$A$32:$E$124, 5,0)))</f>
        <v>0</v>
      </c>
      <c r="AI126" s="2140">
        <f>IF(ISERROR(K126*(1-VLOOKUP($A126, 'E1 Categorization'!$A$32:$E$124, 5,0))), K126*0.5, K126*(1-VLOOKUP($A126, 'E1 Categorization'!$A$32:$E$124, 5,0)))</f>
        <v>0</v>
      </c>
      <c r="AJ126" s="2140">
        <f>IF(ISERROR(L126*(1-VLOOKUP($A126, 'E1 Categorization'!$A$32:$E$124, 5,0))), L126*0.5, L126*(1-VLOOKUP($A126, 'E1 Categorization'!$A$32:$E$124, 5,0)))</f>
        <v>0</v>
      </c>
      <c r="AK126" s="2140">
        <f>IF(ISERROR(M126*(1-VLOOKUP($A126, 'E1 Categorization'!$A$32:$E$124, 5,0))), M126*0.5, M126*(1-VLOOKUP($A126, 'E1 Categorization'!$A$32:$E$124, 5,0)))</f>
        <v>0</v>
      </c>
      <c r="AL126" s="2140">
        <f>IF(ISERROR(N126*(1-VLOOKUP($A126, 'E1 Categorization'!$A$32:$E$124, 5,0))), N126*0.5, N126*(1-VLOOKUP($A126, 'E1 Categorization'!$A$32:$E$124, 5,0)))</f>
        <v>0</v>
      </c>
      <c r="AM126" s="2140">
        <f>IF(ISERROR(O126*(1-VLOOKUP($A126, 'E1 Categorization'!$A$32:$E$124, 5,0))), O126*0.5, O126*(1-VLOOKUP($A126, 'E1 Categorization'!$A$32:$E$124, 5,0)))</f>
        <v>0</v>
      </c>
      <c r="AN126" s="2140">
        <f>IF(ISERROR(P126*(1-VLOOKUP($A126, 'E1 Categorization'!$A$32:$E$124, 5,0))), P126*0.5, P126*(1-VLOOKUP($A126, 'E1 Categorization'!$A$32:$E$124, 5,0)))</f>
        <v>0</v>
      </c>
      <c r="AO126" s="2140">
        <f>IF(ISERROR(Q126*(1-VLOOKUP($A126, 'E1 Categorization'!$A$32:$E$124, 5,0))), Q126*0.5, Q126*(1-VLOOKUP($A126, 'E1 Categorization'!$A$32:$E$124, 5,0)))</f>
        <v>0</v>
      </c>
      <c r="AP126" s="2140">
        <f>IF(ISERROR(R126*(1-VLOOKUP($A126, 'E1 Categorization'!$A$32:$E$124, 5,0))), R126*0.5, R126*(1-VLOOKUP($A126, 'E1 Categorization'!$A$32:$E$124, 5,0)))</f>
        <v>0</v>
      </c>
      <c r="AQ126" s="2140">
        <f>IF(ISERROR(S126*(1-VLOOKUP($A126, 'E1 Categorization'!$A$32:$E$124, 5,0))), S126*0.5, S126*(1-VLOOKUP($A126, 'E1 Categorization'!$A$32:$E$124, 5,0)))</f>
        <v>0</v>
      </c>
      <c r="AR126" s="2140">
        <f>IF(ISERROR(T126*(1-VLOOKUP($A126, 'E1 Categorization'!$A$32:$E$124, 5,0))), T126*0.5, T126*(1-VLOOKUP($A126, 'E1 Categorization'!$A$32:$E$124, 5,0)))</f>
        <v>0</v>
      </c>
      <c r="AS126" s="2140">
        <f>IF(ISERROR(U126*(1-VLOOKUP($A126, 'E1 Categorization'!$A$32:$E$124, 5,0))), U126*0.5, U126*(1-VLOOKUP($A126, 'E1 Categorization'!$A$32:$E$124, 5,0)))</f>
        <v>0</v>
      </c>
      <c r="AT126" s="2140">
        <f>IF(ISERROR(V126*(1-VLOOKUP($A126, 'E1 Categorization'!$A$32:$E$124, 5,0))), V126*0.5, V126*(1-VLOOKUP($A126, 'E1 Categorization'!$A$32:$E$124, 5,0)))</f>
        <v>0</v>
      </c>
      <c r="AU126" s="2140">
        <f>IF(ISERROR(W126*(1-VLOOKUP($A126, 'E1 Categorization'!$A$32:$E$124, 5,0))), W126*0.5, W126*(1-VLOOKUP($A126, 'E1 Categorization'!$A$32:$E$124, 5,0)))</f>
        <v>0</v>
      </c>
      <c r="AV126" s="2140">
        <f>IF(ISERROR(X126*(1-VLOOKUP($A126, 'E1 Categorization'!$A$32:$E$124, 5,0))), X126*0.5, X126*(1-VLOOKUP($A126, 'E1 Categorization'!$A$32:$E$124, 5,0)))</f>
        <v>0</v>
      </c>
      <c r="AW126" s="1889"/>
      <c r="AX126" s="1889"/>
      <c r="AY126" s="491">
        <f t="shared" si="33"/>
        <v>5640</v>
      </c>
      <c r="AZ126" s="492" t="str">
        <f t="shared" si="34"/>
        <v>Injuries and Damages</v>
      </c>
      <c r="BA126" s="2140">
        <f>IF(ISERROR(E126*(VLOOKUP($A126, 'E1 Categorization'!$A$32:$E$124, 5,0))), E126*0.5, E126*(VLOOKUP($A126, 'E1 Categorization'!$A$32:$E$124, 5,0)))</f>
        <v>0</v>
      </c>
      <c r="BB126" s="2140">
        <f>IF(ISERROR(F126*(VLOOKUP($A126, 'E1 Categorization'!$A$32:$E$124, 5,0))), F126*0.5, F126*(VLOOKUP($A126, 'E1 Categorization'!$A$32:$E$124, 5,0)))</f>
        <v>0</v>
      </c>
      <c r="BC126" s="2140">
        <f>IF(ISERROR(G126*(VLOOKUP($A126, 'E1 Categorization'!$A$32:$E$124, 5,0))), G126*0.5, G126*(VLOOKUP($A126, 'E1 Categorization'!$A$32:$E$124, 5,0)))</f>
        <v>0</v>
      </c>
      <c r="BD126" s="2140">
        <f>IF(ISERROR(H126*(VLOOKUP($A126, 'E1 Categorization'!$A$32:$E$124, 5,0))), H126*0.5, H126*(VLOOKUP($A126, 'E1 Categorization'!$A$32:$E$124, 5,0)))</f>
        <v>0</v>
      </c>
      <c r="BE126" s="2140">
        <f>IF(ISERROR(I126*(VLOOKUP($A126, 'E1 Categorization'!$A$32:$E$124, 5,0))), I126*0.5, I126*(VLOOKUP($A126, 'E1 Categorization'!$A$32:$E$124, 5,0)))</f>
        <v>0</v>
      </c>
      <c r="BF126" s="2140">
        <f>IF(ISERROR(J126*(VLOOKUP($A126, 'E1 Categorization'!$A$32:$E$124, 5,0))), J126*0.5, J126*(VLOOKUP($A126, 'E1 Categorization'!$A$32:$E$124, 5,0)))</f>
        <v>0</v>
      </c>
      <c r="BG126" s="2140">
        <f>IF(ISERROR(K126*(VLOOKUP($A126, 'E1 Categorization'!$A$32:$E$124, 5,0))), K126*0.5, K126*(VLOOKUP($A126, 'E1 Categorization'!$A$32:$E$124, 5,0)))</f>
        <v>0</v>
      </c>
      <c r="BH126" s="2140">
        <f>IF(ISERROR(L126*(VLOOKUP($A126, 'E1 Categorization'!$A$32:$E$124, 5,0))), L126*0.5, L126*(VLOOKUP($A126, 'E1 Categorization'!$A$32:$E$124, 5,0)))</f>
        <v>0</v>
      </c>
      <c r="BI126" s="2140">
        <f>IF(ISERROR(M126*(VLOOKUP($A126, 'E1 Categorization'!$A$32:$E$124, 5,0))), M126*0.5, M126*(VLOOKUP($A126, 'E1 Categorization'!$A$32:$E$124, 5,0)))</f>
        <v>0</v>
      </c>
      <c r="BJ126" s="2140">
        <f>IF(ISERROR(N126*(VLOOKUP($A126, 'E1 Categorization'!$A$32:$E$124, 5,0))), N126*0.5, N126*(VLOOKUP($A126, 'E1 Categorization'!$A$32:$E$124, 5,0)))</f>
        <v>0</v>
      </c>
      <c r="BK126" s="2140">
        <f>IF(ISERROR(O126*(VLOOKUP($A126, 'E1 Categorization'!$A$32:$E$124, 5,0))), O126*0.5, O126*(VLOOKUP($A126, 'E1 Categorization'!$A$32:$E$124, 5,0)))</f>
        <v>0</v>
      </c>
      <c r="BL126" s="2140">
        <f>IF(ISERROR(P126*(VLOOKUP($A126, 'E1 Categorization'!$A$32:$E$124, 5,0))), P126*0.5, P126*(VLOOKUP($A126, 'E1 Categorization'!$A$32:$E$124, 5,0)))</f>
        <v>0</v>
      </c>
      <c r="BM126" s="2140">
        <f>IF(ISERROR(Q126*(VLOOKUP($A126, 'E1 Categorization'!$A$32:$E$124, 5,0))), Q126*0.5, Q126*(VLOOKUP($A126, 'E1 Categorization'!$A$32:$E$124, 5,0)))</f>
        <v>0</v>
      </c>
      <c r="BN126" s="2140">
        <f>IF(ISERROR(R126*(VLOOKUP($A126, 'E1 Categorization'!$A$32:$E$124, 5,0))), R126*0.5, R126*(VLOOKUP($A126, 'E1 Categorization'!$A$32:$E$124, 5,0)))</f>
        <v>0</v>
      </c>
      <c r="BO126" s="2140">
        <f>IF(ISERROR(S126*(VLOOKUP($A126, 'E1 Categorization'!$A$32:$E$124, 5,0))), S126*0.5, S126*(VLOOKUP($A126, 'E1 Categorization'!$A$32:$E$124, 5,0)))</f>
        <v>0</v>
      </c>
      <c r="BP126" s="2140">
        <f>IF(ISERROR(T126*(VLOOKUP($A126, 'E1 Categorization'!$A$32:$E$124, 5,0))), T126*0.5, T126*(VLOOKUP($A126, 'E1 Categorization'!$A$32:$E$124, 5,0)))</f>
        <v>0</v>
      </c>
      <c r="BQ126" s="2140">
        <f>IF(ISERROR(U126*(VLOOKUP($A126, 'E1 Categorization'!$A$32:$E$124, 5,0))), U126*0.5, U126*(VLOOKUP($A126, 'E1 Categorization'!$A$32:$E$124, 5,0)))</f>
        <v>0</v>
      </c>
      <c r="BR126" s="2140">
        <f>IF(ISERROR(V126*(VLOOKUP($A126, 'E1 Categorization'!$A$32:$E$124, 5,0))), V126*0.5, V126*(VLOOKUP($A126, 'E1 Categorization'!$A$32:$E$124, 5,0)))</f>
        <v>0</v>
      </c>
      <c r="BS126" s="2140">
        <f>IF(ISERROR(W126*(VLOOKUP($A126, 'E1 Categorization'!$A$32:$E$124, 5,0))), W126*0.5, W126*(VLOOKUP($A126, 'E1 Categorization'!$A$32:$E$124, 5,0)))</f>
        <v>0</v>
      </c>
      <c r="BT126" s="2140">
        <f>IF(ISERROR(X126*(VLOOKUP($A126, 'E1 Categorization'!$A$32:$E$124, 5,0))), X126*0.5, X126*(VLOOKUP($A126, 'E1 Categorization'!$A$32:$E$124, 5,0)))</f>
        <v>0</v>
      </c>
    </row>
    <row r="127" spans="1:72" s="561" customFormat="1" ht="25.5" customHeight="1" x14ac:dyDescent="0.2">
      <c r="A127" s="487">
        <f>'I3 TB Data'!A437:B437</f>
        <v>5645</v>
      </c>
      <c r="B127" s="488" t="str">
        <f>'I3 TB Data'!B437</f>
        <v>Employee Pensions and Benefits</v>
      </c>
      <c r="C127" s="489">
        <f>'I3 TB Data'!G437</f>
        <v>0</v>
      </c>
      <c r="D127" s="1857" t="str">
        <f t="shared" si="36"/>
        <v>Yes</v>
      </c>
      <c r="E127" s="1835"/>
      <c r="F127" s="1835"/>
      <c r="G127" s="1835"/>
      <c r="H127" s="1835"/>
      <c r="I127" s="1835"/>
      <c r="J127" s="1835"/>
      <c r="K127" s="1835"/>
      <c r="L127" s="1835"/>
      <c r="M127" s="1835"/>
      <c r="N127" s="1835"/>
      <c r="O127" s="1835"/>
      <c r="P127" s="1835"/>
      <c r="Q127" s="1835"/>
      <c r="R127" s="1835"/>
      <c r="S127" s="1835"/>
      <c r="T127" s="1835"/>
      <c r="U127" s="1835"/>
      <c r="V127" s="1835"/>
      <c r="W127" s="1835"/>
      <c r="X127" s="1835"/>
      <c r="AA127" s="491">
        <f t="shared" si="31"/>
        <v>5645</v>
      </c>
      <c r="AB127" s="492" t="str">
        <f t="shared" si="32"/>
        <v>Employee Pensions and Benefits</v>
      </c>
      <c r="AC127" s="2140">
        <f>IF(ISERROR(E127*(1-VLOOKUP($A127, 'E1 Categorization'!$A$32:$E$124, 5,0))), E127*0.5, E127*(1-VLOOKUP($A127, 'E1 Categorization'!$A$32:$E$124, 5,0)))</f>
        <v>0</v>
      </c>
      <c r="AD127" s="2140">
        <f>IF(ISERROR(F127*(1-VLOOKUP($A127, 'E1 Categorization'!$A$32:$E$124, 5,0))), F127*0.5, F127*(1-VLOOKUP($A127, 'E1 Categorization'!$A$32:$E$124, 5,0)))</f>
        <v>0</v>
      </c>
      <c r="AE127" s="2140">
        <f>IF(ISERROR(G127*(1-VLOOKUP($A127, 'E1 Categorization'!$A$32:$E$124, 5,0))), G127*0.5, G127*(1-VLOOKUP($A127, 'E1 Categorization'!$A$32:$E$124, 5,0)))</f>
        <v>0</v>
      </c>
      <c r="AF127" s="2140">
        <f>IF(ISERROR(H127*(1-VLOOKUP($A127, 'E1 Categorization'!$A$32:$E$124, 5,0))), H127*0.5, H127*(1-VLOOKUP($A127, 'E1 Categorization'!$A$32:$E$124, 5,0)))</f>
        <v>0</v>
      </c>
      <c r="AG127" s="2140">
        <f>IF(ISERROR(I127*(1-VLOOKUP($A127, 'E1 Categorization'!$A$32:$E$124, 5,0))), I127*0.5, I127*(1-VLOOKUP($A127, 'E1 Categorization'!$A$32:$E$124, 5,0)))</f>
        <v>0</v>
      </c>
      <c r="AH127" s="2140">
        <f>IF(ISERROR(J127*(1-VLOOKUP($A127, 'E1 Categorization'!$A$32:$E$124, 5,0))), J127*0.5, J127*(1-VLOOKUP($A127, 'E1 Categorization'!$A$32:$E$124, 5,0)))</f>
        <v>0</v>
      </c>
      <c r="AI127" s="2140">
        <f>IF(ISERROR(K127*(1-VLOOKUP($A127, 'E1 Categorization'!$A$32:$E$124, 5,0))), K127*0.5, K127*(1-VLOOKUP($A127, 'E1 Categorization'!$A$32:$E$124, 5,0)))</f>
        <v>0</v>
      </c>
      <c r="AJ127" s="2140">
        <f>IF(ISERROR(L127*(1-VLOOKUP($A127, 'E1 Categorization'!$A$32:$E$124, 5,0))), L127*0.5, L127*(1-VLOOKUP($A127, 'E1 Categorization'!$A$32:$E$124, 5,0)))</f>
        <v>0</v>
      </c>
      <c r="AK127" s="2140">
        <f>IF(ISERROR(M127*(1-VLOOKUP($A127, 'E1 Categorization'!$A$32:$E$124, 5,0))), M127*0.5, M127*(1-VLOOKUP($A127, 'E1 Categorization'!$A$32:$E$124, 5,0)))</f>
        <v>0</v>
      </c>
      <c r="AL127" s="2140">
        <f>IF(ISERROR(N127*(1-VLOOKUP($A127, 'E1 Categorization'!$A$32:$E$124, 5,0))), N127*0.5, N127*(1-VLOOKUP($A127, 'E1 Categorization'!$A$32:$E$124, 5,0)))</f>
        <v>0</v>
      </c>
      <c r="AM127" s="2140">
        <f>IF(ISERROR(O127*(1-VLOOKUP($A127, 'E1 Categorization'!$A$32:$E$124, 5,0))), O127*0.5, O127*(1-VLOOKUP($A127, 'E1 Categorization'!$A$32:$E$124, 5,0)))</f>
        <v>0</v>
      </c>
      <c r="AN127" s="2140">
        <f>IF(ISERROR(P127*(1-VLOOKUP($A127, 'E1 Categorization'!$A$32:$E$124, 5,0))), P127*0.5, P127*(1-VLOOKUP($A127, 'E1 Categorization'!$A$32:$E$124, 5,0)))</f>
        <v>0</v>
      </c>
      <c r="AO127" s="2140">
        <f>IF(ISERROR(Q127*(1-VLOOKUP($A127, 'E1 Categorization'!$A$32:$E$124, 5,0))), Q127*0.5, Q127*(1-VLOOKUP($A127, 'E1 Categorization'!$A$32:$E$124, 5,0)))</f>
        <v>0</v>
      </c>
      <c r="AP127" s="2140">
        <f>IF(ISERROR(R127*(1-VLOOKUP($A127, 'E1 Categorization'!$A$32:$E$124, 5,0))), R127*0.5, R127*(1-VLOOKUP($A127, 'E1 Categorization'!$A$32:$E$124, 5,0)))</f>
        <v>0</v>
      </c>
      <c r="AQ127" s="2140">
        <f>IF(ISERROR(S127*(1-VLOOKUP($A127, 'E1 Categorization'!$A$32:$E$124, 5,0))), S127*0.5, S127*(1-VLOOKUP($A127, 'E1 Categorization'!$A$32:$E$124, 5,0)))</f>
        <v>0</v>
      </c>
      <c r="AR127" s="2140">
        <f>IF(ISERROR(T127*(1-VLOOKUP($A127, 'E1 Categorization'!$A$32:$E$124, 5,0))), T127*0.5, T127*(1-VLOOKUP($A127, 'E1 Categorization'!$A$32:$E$124, 5,0)))</f>
        <v>0</v>
      </c>
      <c r="AS127" s="2140">
        <f>IF(ISERROR(U127*(1-VLOOKUP($A127, 'E1 Categorization'!$A$32:$E$124, 5,0))), U127*0.5, U127*(1-VLOOKUP($A127, 'E1 Categorization'!$A$32:$E$124, 5,0)))</f>
        <v>0</v>
      </c>
      <c r="AT127" s="2140">
        <f>IF(ISERROR(V127*(1-VLOOKUP($A127, 'E1 Categorization'!$A$32:$E$124, 5,0))), V127*0.5, V127*(1-VLOOKUP($A127, 'E1 Categorization'!$A$32:$E$124, 5,0)))</f>
        <v>0</v>
      </c>
      <c r="AU127" s="2140">
        <f>IF(ISERROR(W127*(1-VLOOKUP($A127, 'E1 Categorization'!$A$32:$E$124, 5,0))), W127*0.5, W127*(1-VLOOKUP($A127, 'E1 Categorization'!$A$32:$E$124, 5,0)))</f>
        <v>0</v>
      </c>
      <c r="AV127" s="2140">
        <f>IF(ISERROR(X127*(1-VLOOKUP($A127, 'E1 Categorization'!$A$32:$E$124, 5,0))), X127*0.5, X127*(1-VLOOKUP($A127, 'E1 Categorization'!$A$32:$E$124, 5,0)))</f>
        <v>0</v>
      </c>
      <c r="AW127" s="1889"/>
      <c r="AX127" s="1889"/>
      <c r="AY127" s="491">
        <f t="shared" si="33"/>
        <v>5645</v>
      </c>
      <c r="AZ127" s="492" t="str">
        <f t="shared" si="34"/>
        <v>Employee Pensions and Benefits</v>
      </c>
      <c r="BA127" s="2140">
        <f>IF(ISERROR(E127*(VLOOKUP($A127, 'E1 Categorization'!$A$32:$E$124, 5,0))), E127*0.5, E127*(VLOOKUP($A127, 'E1 Categorization'!$A$32:$E$124, 5,0)))</f>
        <v>0</v>
      </c>
      <c r="BB127" s="2140">
        <f>IF(ISERROR(F127*(VLOOKUP($A127, 'E1 Categorization'!$A$32:$E$124, 5,0))), F127*0.5, F127*(VLOOKUP($A127, 'E1 Categorization'!$A$32:$E$124, 5,0)))</f>
        <v>0</v>
      </c>
      <c r="BC127" s="2140">
        <f>IF(ISERROR(G127*(VLOOKUP($A127, 'E1 Categorization'!$A$32:$E$124, 5,0))), G127*0.5, G127*(VLOOKUP($A127, 'E1 Categorization'!$A$32:$E$124, 5,0)))</f>
        <v>0</v>
      </c>
      <c r="BD127" s="2140">
        <f>IF(ISERROR(H127*(VLOOKUP($A127, 'E1 Categorization'!$A$32:$E$124, 5,0))), H127*0.5, H127*(VLOOKUP($A127, 'E1 Categorization'!$A$32:$E$124, 5,0)))</f>
        <v>0</v>
      </c>
      <c r="BE127" s="2140">
        <f>IF(ISERROR(I127*(VLOOKUP($A127, 'E1 Categorization'!$A$32:$E$124, 5,0))), I127*0.5, I127*(VLOOKUP($A127, 'E1 Categorization'!$A$32:$E$124, 5,0)))</f>
        <v>0</v>
      </c>
      <c r="BF127" s="2140">
        <f>IF(ISERROR(J127*(VLOOKUP($A127, 'E1 Categorization'!$A$32:$E$124, 5,0))), J127*0.5, J127*(VLOOKUP($A127, 'E1 Categorization'!$A$32:$E$124, 5,0)))</f>
        <v>0</v>
      </c>
      <c r="BG127" s="2140">
        <f>IF(ISERROR(K127*(VLOOKUP($A127, 'E1 Categorization'!$A$32:$E$124, 5,0))), K127*0.5, K127*(VLOOKUP($A127, 'E1 Categorization'!$A$32:$E$124, 5,0)))</f>
        <v>0</v>
      </c>
      <c r="BH127" s="2140">
        <f>IF(ISERROR(L127*(VLOOKUP($A127, 'E1 Categorization'!$A$32:$E$124, 5,0))), L127*0.5, L127*(VLOOKUP($A127, 'E1 Categorization'!$A$32:$E$124, 5,0)))</f>
        <v>0</v>
      </c>
      <c r="BI127" s="2140">
        <f>IF(ISERROR(M127*(VLOOKUP($A127, 'E1 Categorization'!$A$32:$E$124, 5,0))), M127*0.5, M127*(VLOOKUP($A127, 'E1 Categorization'!$A$32:$E$124, 5,0)))</f>
        <v>0</v>
      </c>
      <c r="BJ127" s="2140">
        <f>IF(ISERROR(N127*(VLOOKUP($A127, 'E1 Categorization'!$A$32:$E$124, 5,0))), N127*0.5, N127*(VLOOKUP($A127, 'E1 Categorization'!$A$32:$E$124, 5,0)))</f>
        <v>0</v>
      </c>
      <c r="BK127" s="2140">
        <f>IF(ISERROR(O127*(VLOOKUP($A127, 'E1 Categorization'!$A$32:$E$124, 5,0))), O127*0.5, O127*(VLOOKUP($A127, 'E1 Categorization'!$A$32:$E$124, 5,0)))</f>
        <v>0</v>
      </c>
      <c r="BL127" s="2140">
        <f>IF(ISERROR(P127*(VLOOKUP($A127, 'E1 Categorization'!$A$32:$E$124, 5,0))), P127*0.5, P127*(VLOOKUP($A127, 'E1 Categorization'!$A$32:$E$124, 5,0)))</f>
        <v>0</v>
      </c>
      <c r="BM127" s="2140">
        <f>IF(ISERROR(Q127*(VLOOKUP($A127, 'E1 Categorization'!$A$32:$E$124, 5,0))), Q127*0.5, Q127*(VLOOKUP($A127, 'E1 Categorization'!$A$32:$E$124, 5,0)))</f>
        <v>0</v>
      </c>
      <c r="BN127" s="2140">
        <f>IF(ISERROR(R127*(VLOOKUP($A127, 'E1 Categorization'!$A$32:$E$124, 5,0))), R127*0.5, R127*(VLOOKUP($A127, 'E1 Categorization'!$A$32:$E$124, 5,0)))</f>
        <v>0</v>
      </c>
      <c r="BO127" s="2140">
        <f>IF(ISERROR(S127*(VLOOKUP($A127, 'E1 Categorization'!$A$32:$E$124, 5,0))), S127*0.5, S127*(VLOOKUP($A127, 'E1 Categorization'!$A$32:$E$124, 5,0)))</f>
        <v>0</v>
      </c>
      <c r="BP127" s="2140">
        <f>IF(ISERROR(T127*(VLOOKUP($A127, 'E1 Categorization'!$A$32:$E$124, 5,0))), T127*0.5, T127*(VLOOKUP($A127, 'E1 Categorization'!$A$32:$E$124, 5,0)))</f>
        <v>0</v>
      </c>
      <c r="BQ127" s="2140">
        <f>IF(ISERROR(U127*(VLOOKUP($A127, 'E1 Categorization'!$A$32:$E$124, 5,0))), U127*0.5, U127*(VLOOKUP($A127, 'E1 Categorization'!$A$32:$E$124, 5,0)))</f>
        <v>0</v>
      </c>
      <c r="BR127" s="2140">
        <f>IF(ISERROR(V127*(VLOOKUP($A127, 'E1 Categorization'!$A$32:$E$124, 5,0))), V127*0.5, V127*(VLOOKUP($A127, 'E1 Categorization'!$A$32:$E$124, 5,0)))</f>
        <v>0</v>
      </c>
      <c r="BS127" s="2140">
        <f>IF(ISERROR(W127*(VLOOKUP($A127, 'E1 Categorization'!$A$32:$E$124, 5,0))), W127*0.5, W127*(VLOOKUP($A127, 'E1 Categorization'!$A$32:$E$124, 5,0)))</f>
        <v>0</v>
      </c>
      <c r="BT127" s="2140">
        <f>IF(ISERROR(X127*(VLOOKUP($A127, 'E1 Categorization'!$A$32:$E$124, 5,0))), X127*0.5, X127*(VLOOKUP($A127, 'E1 Categorization'!$A$32:$E$124, 5,0)))</f>
        <v>0</v>
      </c>
    </row>
    <row r="128" spans="1:72" s="561" customFormat="1" ht="25.5" customHeight="1" x14ac:dyDescent="0.2">
      <c r="A128" s="487">
        <f>'I3 TB Data'!A438:B438</f>
        <v>5650</v>
      </c>
      <c r="B128" s="488" t="str">
        <f>'I3 TB Data'!B438</f>
        <v>Franchise Requirements</v>
      </c>
      <c r="C128" s="489">
        <f>'I3 TB Data'!G438</f>
        <v>0</v>
      </c>
      <c r="D128" s="1857" t="str">
        <f t="shared" si="36"/>
        <v>Yes</v>
      </c>
      <c r="E128" s="1835"/>
      <c r="F128" s="1835"/>
      <c r="G128" s="1835"/>
      <c r="H128" s="1835"/>
      <c r="I128" s="1835"/>
      <c r="J128" s="1835"/>
      <c r="K128" s="1835"/>
      <c r="L128" s="1835"/>
      <c r="M128" s="1835"/>
      <c r="N128" s="1835"/>
      <c r="O128" s="1835"/>
      <c r="P128" s="1835"/>
      <c r="Q128" s="1835"/>
      <c r="R128" s="1835"/>
      <c r="S128" s="1835"/>
      <c r="T128" s="1835"/>
      <c r="U128" s="1835"/>
      <c r="V128" s="1835"/>
      <c r="W128" s="1835"/>
      <c r="X128" s="1835"/>
      <c r="AA128" s="491">
        <f t="shared" si="31"/>
        <v>5650</v>
      </c>
      <c r="AB128" s="492" t="str">
        <f t="shared" si="32"/>
        <v>Franchise Requirements</v>
      </c>
      <c r="AC128" s="2140">
        <f>IF(ISERROR(E128*(1-VLOOKUP($A128, 'E1 Categorization'!$A$32:$E$124, 5,0))), E128*0.5, E128*(1-VLOOKUP($A128, 'E1 Categorization'!$A$32:$E$124, 5,0)))</f>
        <v>0</v>
      </c>
      <c r="AD128" s="2140">
        <f>IF(ISERROR(F128*(1-VLOOKUP($A128, 'E1 Categorization'!$A$32:$E$124, 5,0))), F128*0.5, F128*(1-VLOOKUP($A128, 'E1 Categorization'!$A$32:$E$124, 5,0)))</f>
        <v>0</v>
      </c>
      <c r="AE128" s="2140">
        <f>IF(ISERROR(G128*(1-VLOOKUP($A128, 'E1 Categorization'!$A$32:$E$124, 5,0))), G128*0.5, G128*(1-VLOOKUP($A128, 'E1 Categorization'!$A$32:$E$124, 5,0)))</f>
        <v>0</v>
      </c>
      <c r="AF128" s="2140">
        <f>IF(ISERROR(H128*(1-VLOOKUP($A128, 'E1 Categorization'!$A$32:$E$124, 5,0))), H128*0.5, H128*(1-VLOOKUP($A128, 'E1 Categorization'!$A$32:$E$124, 5,0)))</f>
        <v>0</v>
      </c>
      <c r="AG128" s="2140">
        <f>IF(ISERROR(I128*(1-VLOOKUP($A128, 'E1 Categorization'!$A$32:$E$124, 5,0))), I128*0.5, I128*(1-VLOOKUP($A128, 'E1 Categorization'!$A$32:$E$124, 5,0)))</f>
        <v>0</v>
      </c>
      <c r="AH128" s="2140">
        <f>IF(ISERROR(J128*(1-VLOOKUP($A128, 'E1 Categorization'!$A$32:$E$124, 5,0))), J128*0.5, J128*(1-VLOOKUP($A128, 'E1 Categorization'!$A$32:$E$124, 5,0)))</f>
        <v>0</v>
      </c>
      <c r="AI128" s="2140">
        <f>IF(ISERROR(K128*(1-VLOOKUP($A128, 'E1 Categorization'!$A$32:$E$124, 5,0))), K128*0.5, K128*(1-VLOOKUP($A128, 'E1 Categorization'!$A$32:$E$124, 5,0)))</f>
        <v>0</v>
      </c>
      <c r="AJ128" s="2140">
        <f>IF(ISERROR(L128*(1-VLOOKUP($A128, 'E1 Categorization'!$A$32:$E$124, 5,0))), L128*0.5, L128*(1-VLOOKUP($A128, 'E1 Categorization'!$A$32:$E$124, 5,0)))</f>
        <v>0</v>
      </c>
      <c r="AK128" s="2140">
        <f>IF(ISERROR(M128*(1-VLOOKUP($A128, 'E1 Categorization'!$A$32:$E$124, 5,0))), M128*0.5, M128*(1-VLOOKUP($A128, 'E1 Categorization'!$A$32:$E$124, 5,0)))</f>
        <v>0</v>
      </c>
      <c r="AL128" s="2140">
        <f>IF(ISERROR(N128*(1-VLOOKUP($A128, 'E1 Categorization'!$A$32:$E$124, 5,0))), N128*0.5, N128*(1-VLOOKUP($A128, 'E1 Categorization'!$A$32:$E$124, 5,0)))</f>
        <v>0</v>
      </c>
      <c r="AM128" s="2140">
        <f>IF(ISERROR(O128*(1-VLOOKUP($A128, 'E1 Categorization'!$A$32:$E$124, 5,0))), O128*0.5, O128*(1-VLOOKUP($A128, 'E1 Categorization'!$A$32:$E$124, 5,0)))</f>
        <v>0</v>
      </c>
      <c r="AN128" s="2140">
        <f>IF(ISERROR(P128*(1-VLOOKUP($A128, 'E1 Categorization'!$A$32:$E$124, 5,0))), P128*0.5, P128*(1-VLOOKUP($A128, 'E1 Categorization'!$A$32:$E$124, 5,0)))</f>
        <v>0</v>
      </c>
      <c r="AO128" s="2140">
        <f>IF(ISERROR(Q128*(1-VLOOKUP($A128, 'E1 Categorization'!$A$32:$E$124, 5,0))), Q128*0.5, Q128*(1-VLOOKUP($A128, 'E1 Categorization'!$A$32:$E$124, 5,0)))</f>
        <v>0</v>
      </c>
      <c r="AP128" s="2140">
        <f>IF(ISERROR(R128*(1-VLOOKUP($A128, 'E1 Categorization'!$A$32:$E$124, 5,0))), R128*0.5, R128*(1-VLOOKUP($A128, 'E1 Categorization'!$A$32:$E$124, 5,0)))</f>
        <v>0</v>
      </c>
      <c r="AQ128" s="2140">
        <f>IF(ISERROR(S128*(1-VLOOKUP($A128, 'E1 Categorization'!$A$32:$E$124, 5,0))), S128*0.5, S128*(1-VLOOKUP($A128, 'E1 Categorization'!$A$32:$E$124, 5,0)))</f>
        <v>0</v>
      </c>
      <c r="AR128" s="2140">
        <f>IF(ISERROR(T128*(1-VLOOKUP($A128, 'E1 Categorization'!$A$32:$E$124, 5,0))), T128*0.5, T128*(1-VLOOKUP($A128, 'E1 Categorization'!$A$32:$E$124, 5,0)))</f>
        <v>0</v>
      </c>
      <c r="AS128" s="2140">
        <f>IF(ISERROR(U128*(1-VLOOKUP($A128, 'E1 Categorization'!$A$32:$E$124, 5,0))), U128*0.5, U128*(1-VLOOKUP($A128, 'E1 Categorization'!$A$32:$E$124, 5,0)))</f>
        <v>0</v>
      </c>
      <c r="AT128" s="2140">
        <f>IF(ISERROR(V128*(1-VLOOKUP($A128, 'E1 Categorization'!$A$32:$E$124, 5,0))), V128*0.5, V128*(1-VLOOKUP($A128, 'E1 Categorization'!$A$32:$E$124, 5,0)))</f>
        <v>0</v>
      </c>
      <c r="AU128" s="2140">
        <f>IF(ISERROR(W128*(1-VLOOKUP($A128, 'E1 Categorization'!$A$32:$E$124, 5,0))), W128*0.5, W128*(1-VLOOKUP($A128, 'E1 Categorization'!$A$32:$E$124, 5,0)))</f>
        <v>0</v>
      </c>
      <c r="AV128" s="2140">
        <f>IF(ISERROR(X128*(1-VLOOKUP($A128, 'E1 Categorization'!$A$32:$E$124, 5,0))), X128*0.5, X128*(1-VLOOKUP($A128, 'E1 Categorization'!$A$32:$E$124, 5,0)))</f>
        <v>0</v>
      </c>
      <c r="AW128" s="1889"/>
      <c r="AX128" s="1889"/>
      <c r="AY128" s="491">
        <f t="shared" si="33"/>
        <v>5650</v>
      </c>
      <c r="AZ128" s="492" t="str">
        <f t="shared" si="34"/>
        <v>Franchise Requirements</v>
      </c>
      <c r="BA128" s="2140">
        <f>IF(ISERROR(E128*(VLOOKUP($A128, 'E1 Categorization'!$A$32:$E$124, 5,0))), E128*0.5, E128*(VLOOKUP($A128, 'E1 Categorization'!$A$32:$E$124, 5,0)))</f>
        <v>0</v>
      </c>
      <c r="BB128" s="2140">
        <f>IF(ISERROR(F128*(VLOOKUP($A128, 'E1 Categorization'!$A$32:$E$124, 5,0))), F128*0.5, F128*(VLOOKUP($A128, 'E1 Categorization'!$A$32:$E$124, 5,0)))</f>
        <v>0</v>
      </c>
      <c r="BC128" s="2140">
        <f>IF(ISERROR(G128*(VLOOKUP($A128, 'E1 Categorization'!$A$32:$E$124, 5,0))), G128*0.5, G128*(VLOOKUP($A128, 'E1 Categorization'!$A$32:$E$124, 5,0)))</f>
        <v>0</v>
      </c>
      <c r="BD128" s="2140">
        <f>IF(ISERROR(H128*(VLOOKUP($A128, 'E1 Categorization'!$A$32:$E$124, 5,0))), H128*0.5, H128*(VLOOKUP($A128, 'E1 Categorization'!$A$32:$E$124, 5,0)))</f>
        <v>0</v>
      </c>
      <c r="BE128" s="2140">
        <f>IF(ISERROR(I128*(VLOOKUP($A128, 'E1 Categorization'!$A$32:$E$124, 5,0))), I128*0.5, I128*(VLOOKUP($A128, 'E1 Categorization'!$A$32:$E$124, 5,0)))</f>
        <v>0</v>
      </c>
      <c r="BF128" s="2140">
        <f>IF(ISERROR(J128*(VLOOKUP($A128, 'E1 Categorization'!$A$32:$E$124, 5,0))), J128*0.5, J128*(VLOOKUP($A128, 'E1 Categorization'!$A$32:$E$124, 5,0)))</f>
        <v>0</v>
      </c>
      <c r="BG128" s="2140">
        <f>IF(ISERROR(K128*(VLOOKUP($A128, 'E1 Categorization'!$A$32:$E$124, 5,0))), K128*0.5, K128*(VLOOKUP($A128, 'E1 Categorization'!$A$32:$E$124, 5,0)))</f>
        <v>0</v>
      </c>
      <c r="BH128" s="2140">
        <f>IF(ISERROR(L128*(VLOOKUP($A128, 'E1 Categorization'!$A$32:$E$124, 5,0))), L128*0.5, L128*(VLOOKUP($A128, 'E1 Categorization'!$A$32:$E$124, 5,0)))</f>
        <v>0</v>
      </c>
      <c r="BI128" s="2140">
        <f>IF(ISERROR(M128*(VLOOKUP($A128, 'E1 Categorization'!$A$32:$E$124, 5,0))), M128*0.5, M128*(VLOOKUP($A128, 'E1 Categorization'!$A$32:$E$124, 5,0)))</f>
        <v>0</v>
      </c>
      <c r="BJ128" s="2140">
        <f>IF(ISERROR(N128*(VLOOKUP($A128, 'E1 Categorization'!$A$32:$E$124, 5,0))), N128*0.5, N128*(VLOOKUP($A128, 'E1 Categorization'!$A$32:$E$124, 5,0)))</f>
        <v>0</v>
      </c>
      <c r="BK128" s="2140">
        <f>IF(ISERROR(O128*(VLOOKUP($A128, 'E1 Categorization'!$A$32:$E$124, 5,0))), O128*0.5, O128*(VLOOKUP($A128, 'E1 Categorization'!$A$32:$E$124, 5,0)))</f>
        <v>0</v>
      </c>
      <c r="BL128" s="2140">
        <f>IF(ISERROR(P128*(VLOOKUP($A128, 'E1 Categorization'!$A$32:$E$124, 5,0))), P128*0.5, P128*(VLOOKUP($A128, 'E1 Categorization'!$A$32:$E$124, 5,0)))</f>
        <v>0</v>
      </c>
      <c r="BM128" s="2140">
        <f>IF(ISERROR(Q128*(VLOOKUP($A128, 'E1 Categorization'!$A$32:$E$124, 5,0))), Q128*0.5, Q128*(VLOOKUP($A128, 'E1 Categorization'!$A$32:$E$124, 5,0)))</f>
        <v>0</v>
      </c>
      <c r="BN128" s="2140">
        <f>IF(ISERROR(R128*(VLOOKUP($A128, 'E1 Categorization'!$A$32:$E$124, 5,0))), R128*0.5, R128*(VLOOKUP($A128, 'E1 Categorization'!$A$32:$E$124, 5,0)))</f>
        <v>0</v>
      </c>
      <c r="BO128" s="2140">
        <f>IF(ISERROR(S128*(VLOOKUP($A128, 'E1 Categorization'!$A$32:$E$124, 5,0))), S128*0.5, S128*(VLOOKUP($A128, 'E1 Categorization'!$A$32:$E$124, 5,0)))</f>
        <v>0</v>
      </c>
      <c r="BP128" s="2140">
        <f>IF(ISERROR(T128*(VLOOKUP($A128, 'E1 Categorization'!$A$32:$E$124, 5,0))), T128*0.5, T128*(VLOOKUP($A128, 'E1 Categorization'!$A$32:$E$124, 5,0)))</f>
        <v>0</v>
      </c>
      <c r="BQ128" s="2140">
        <f>IF(ISERROR(U128*(VLOOKUP($A128, 'E1 Categorization'!$A$32:$E$124, 5,0))), U128*0.5, U128*(VLOOKUP($A128, 'E1 Categorization'!$A$32:$E$124, 5,0)))</f>
        <v>0</v>
      </c>
      <c r="BR128" s="2140">
        <f>IF(ISERROR(V128*(VLOOKUP($A128, 'E1 Categorization'!$A$32:$E$124, 5,0))), V128*0.5, V128*(VLOOKUP($A128, 'E1 Categorization'!$A$32:$E$124, 5,0)))</f>
        <v>0</v>
      </c>
      <c r="BS128" s="2140">
        <f>IF(ISERROR(W128*(VLOOKUP($A128, 'E1 Categorization'!$A$32:$E$124, 5,0))), W128*0.5, W128*(VLOOKUP($A128, 'E1 Categorization'!$A$32:$E$124, 5,0)))</f>
        <v>0</v>
      </c>
      <c r="BT128" s="2140">
        <f>IF(ISERROR(X128*(VLOOKUP($A128, 'E1 Categorization'!$A$32:$E$124, 5,0))), X128*0.5, X128*(VLOOKUP($A128, 'E1 Categorization'!$A$32:$E$124, 5,0)))</f>
        <v>0</v>
      </c>
    </row>
    <row r="129" spans="1:72" s="561" customFormat="1" ht="25.5" customHeight="1" x14ac:dyDescent="0.2">
      <c r="A129" s="487">
        <f>'I3 TB Data'!A439:B439</f>
        <v>5655</v>
      </c>
      <c r="B129" s="488" t="str">
        <f>'I3 TB Data'!B439</f>
        <v>Regulatory Expenses</v>
      </c>
      <c r="C129" s="489">
        <f>'I3 TB Data'!G439</f>
        <v>0</v>
      </c>
      <c r="D129" s="1857" t="str">
        <f t="shared" si="36"/>
        <v>Yes</v>
      </c>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AA129" s="491">
        <f t="shared" si="31"/>
        <v>5655</v>
      </c>
      <c r="AB129" s="492" t="str">
        <f t="shared" si="32"/>
        <v>Regulatory Expenses</v>
      </c>
      <c r="AC129" s="2140">
        <f>IF(ISERROR(E129*(1-VLOOKUP($A129, 'E1 Categorization'!$A$32:$E$124, 5,0))), E129*0.5, E129*(1-VLOOKUP($A129, 'E1 Categorization'!$A$32:$E$124, 5,0)))</f>
        <v>0</v>
      </c>
      <c r="AD129" s="2140">
        <f>IF(ISERROR(F129*(1-VLOOKUP($A129, 'E1 Categorization'!$A$32:$E$124, 5,0))), F129*0.5, F129*(1-VLOOKUP($A129, 'E1 Categorization'!$A$32:$E$124, 5,0)))</f>
        <v>0</v>
      </c>
      <c r="AE129" s="2140">
        <f>IF(ISERROR(G129*(1-VLOOKUP($A129, 'E1 Categorization'!$A$32:$E$124, 5,0))), G129*0.5, G129*(1-VLOOKUP($A129, 'E1 Categorization'!$A$32:$E$124, 5,0)))</f>
        <v>0</v>
      </c>
      <c r="AF129" s="2140">
        <f>IF(ISERROR(H129*(1-VLOOKUP($A129, 'E1 Categorization'!$A$32:$E$124, 5,0))), H129*0.5, H129*(1-VLOOKUP($A129, 'E1 Categorization'!$A$32:$E$124, 5,0)))</f>
        <v>0</v>
      </c>
      <c r="AG129" s="2140">
        <f>IF(ISERROR(I129*(1-VLOOKUP($A129, 'E1 Categorization'!$A$32:$E$124, 5,0))), I129*0.5, I129*(1-VLOOKUP($A129, 'E1 Categorization'!$A$32:$E$124, 5,0)))</f>
        <v>0</v>
      </c>
      <c r="AH129" s="2140">
        <f>IF(ISERROR(J129*(1-VLOOKUP($A129, 'E1 Categorization'!$A$32:$E$124, 5,0))), J129*0.5, J129*(1-VLOOKUP($A129, 'E1 Categorization'!$A$32:$E$124, 5,0)))</f>
        <v>0</v>
      </c>
      <c r="AI129" s="2140">
        <f>IF(ISERROR(K129*(1-VLOOKUP($A129, 'E1 Categorization'!$A$32:$E$124, 5,0))), K129*0.5, K129*(1-VLOOKUP($A129, 'E1 Categorization'!$A$32:$E$124, 5,0)))</f>
        <v>0</v>
      </c>
      <c r="AJ129" s="2140">
        <f>IF(ISERROR(L129*(1-VLOOKUP($A129, 'E1 Categorization'!$A$32:$E$124, 5,0))), L129*0.5, L129*(1-VLOOKUP($A129, 'E1 Categorization'!$A$32:$E$124, 5,0)))</f>
        <v>0</v>
      </c>
      <c r="AK129" s="2140">
        <f>IF(ISERROR(M129*(1-VLOOKUP($A129, 'E1 Categorization'!$A$32:$E$124, 5,0))), M129*0.5, M129*(1-VLOOKUP($A129, 'E1 Categorization'!$A$32:$E$124, 5,0)))</f>
        <v>0</v>
      </c>
      <c r="AL129" s="2140">
        <f>IF(ISERROR(N129*(1-VLOOKUP($A129, 'E1 Categorization'!$A$32:$E$124, 5,0))), N129*0.5, N129*(1-VLOOKUP($A129, 'E1 Categorization'!$A$32:$E$124, 5,0)))</f>
        <v>0</v>
      </c>
      <c r="AM129" s="2140">
        <f>IF(ISERROR(O129*(1-VLOOKUP($A129, 'E1 Categorization'!$A$32:$E$124, 5,0))), O129*0.5, O129*(1-VLOOKUP($A129, 'E1 Categorization'!$A$32:$E$124, 5,0)))</f>
        <v>0</v>
      </c>
      <c r="AN129" s="2140">
        <f>IF(ISERROR(P129*(1-VLOOKUP($A129, 'E1 Categorization'!$A$32:$E$124, 5,0))), P129*0.5, P129*(1-VLOOKUP($A129, 'E1 Categorization'!$A$32:$E$124, 5,0)))</f>
        <v>0</v>
      </c>
      <c r="AO129" s="2140">
        <f>IF(ISERROR(Q129*(1-VLOOKUP($A129, 'E1 Categorization'!$A$32:$E$124, 5,0))), Q129*0.5, Q129*(1-VLOOKUP($A129, 'E1 Categorization'!$A$32:$E$124, 5,0)))</f>
        <v>0</v>
      </c>
      <c r="AP129" s="2140">
        <f>IF(ISERROR(R129*(1-VLOOKUP($A129, 'E1 Categorization'!$A$32:$E$124, 5,0))), R129*0.5, R129*(1-VLOOKUP($A129, 'E1 Categorization'!$A$32:$E$124, 5,0)))</f>
        <v>0</v>
      </c>
      <c r="AQ129" s="2140">
        <f>IF(ISERROR(S129*(1-VLOOKUP($A129, 'E1 Categorization'!$A$32:$E$124, 5,0))), S129*0.5, S129*(1-VLOOKUP($A129, 'E1 Categorization'!$A$32:$E$124, 5,0)))</f>
        <v>0</v>
      </c>
      <c r="AR129" s="2140">
        <f>IF(ISERROR(T129*(1-VLOOKUP($A129, 'E1 Categorization'!$A$32:$E$124, 5,0))), T129*0.5, T129*(1-VLOOKUP($A129, 'E1 Categorization'!$A$32:$E$124, 5,0)))</f>
        <v>0</v>
      </c>
      <c r="AS129" s="2140">
        <f>IF(ISERROR(U129*(1-VLOOKUP($A129, 'E1 Categorization'!$A$32:$E$124, 5,0))), U129*0.5, U129*(1-VLOOKUP($A129, 'E1 Categorization'!$A$32:$E$124, 5,0)))</f>
        <v>0</v>
      </c>
      <c r="AT129" s="2140">
        <f>IF(ISERROR(V129*(1-VLOOKUP($A129, 'E1 Categorization'!$A$32:$E$124, 5,0))), V129*0.5, V129*(1-VLOOKUP($A129, 'E1 Categorization'!$A$32:$E$124, 5,0)))</f>
        <v>0</v>
      </c>
      <c r="AU129" s="2140">
        <f>IF(ISERROR(W129*(1-VLOOKUP($A129, 'E1 Categorization'!$A$32:$E$124, 5,0))), W129*0.5, W129*(1-VLOOKUP($A129, 'E1 Categorization'!$A$32:$E$124, 5,0)))</f>
        <v>0</v>
      </c>
      <c r="AV129" s="2140">
        <f>IF(ISERROR(X129*(1-VLOOKUP($A129, 'E1 Categorization'!$A$32:$E$124, 5,0))), X129*0.5, X129*(1-VLOOKUP($A129, 'E1 Categorization'!$A$32:$E$124, 5,0)))</f>
        <v>0</v>
      </c>
      <c r="AW129" s="1889"/>
      <c r="AX129" s="1889"/>
      <c r="AY129" s="491">
        <f t="shared" si="33"/>
        <v>5655</v>
      </c>
      <c r="AZ129" s="492" t="str">
        <f t="shared" si="34"/>
        <v>Regulatory Expenses</v>
      </c>
      <c r="BA129" s="2140">
        <f>IF(ISERROR(E129*(VLOOKUP($A129, 'E1 Categorization'!$A$32:$E$124, 5,0))), E129*0.5, E129*(VLOOKUP($A129, 'E1 Categorization'!$A$32:$E$124, 5,0)))</f>
        <v>0</v>
      </c>
      <c r="BB129" s="2140">
        <f>IF(ISERROR(F129*(VLOOKUP($A129, 'E1 Categorization'!$A$32:$E$124, 5,0))), F129*0.5, F129*(VLOOKUP($A129, 'E1 Categorization'!$A$32:$E$124, 5,0)))</f>
        <v>0</v>
      </c>
      <c r="BC129" s="2140">
        <f>IF(ISERROR(G129*(VLOOKUP($A129, 'E1 Categorization'!$A$32:$E$124, 5,0))), G129*0.5, G129*(VLOOKUP($A129, 'E1 Categorization'!$A$32:$E$124, 5,0)))</f>
        <v>0</v>
      </c>
      <c r="BD129" s="2140">
        <f>IF(ISERROR(H129*(VLOOKUP($A129, 'E1 Categorization'!$A$32:$E$124, 5,0))), H129*0.5, H129*(VLOOKUP($A129, 'E1 Categorization'!$A$32:$E$124, 5,0)))</f>
        <v>0</v>
      </c>
      <c r="BE129" s="2140">
        <f>IF(ISERROR(I129*(VLOOKUP($A129, 'E1 Categorization'!$A$32:$E$124, 5,0))), I129*0.5, I129*(VLOOKUP($A129, 'E1 Categorization'!$A$32:$E$124, 5,0)))</f>
        <v>0</v>
      </c>
      <c r="BF129" s="2140">
        <f>IF(ISERROR(J129*(VLOOKUP($A129, 'E1 Categorization'!$A$32:$E$124, 5,0))), J129*0.5, J129*(VLOOKUP($A129, 'E1 Categorization'!$A$32:$E$124, 5,0)))</f>
        <v>0</v>
      </c>
      <c r="BG129" s="2140">
        <f>IF(ISERROR(K129*(VLOOKUP($A129, 'E1 Categorization'!$A$32:$E$124, 5,0))), K129*0.5, K129*(VLOOKUP($A129, 'E1 Categorization'!$A$32:$E$124, 5,0)))</f>
        <v>0</v>
      </c>
      <c r="BH129" s="2140">
        <f>IF(ISERROR(L129*(VLOOKUP($A129, 'E1 Categorization'!$A$32:$E$124, 5,0))), L129*0.5, L129*(VLOOKUP($A129, 'E1 Categorization'!$A$32:$E$124, 5,0)))</f>
        <v>0</v>
      </c>
      <c r="BI129" s="2140">
        <f>IF(ISERROR(M129*(VLOOKUP($A129, 'E1 Categorization'!$A$32:$E$124, 5,0))), M129*0.5, M129*(VLOOKUP($A129, 'E1 Categorization'!$A$32:$E$124, 5,0)))</f>
        <v>0</v>
      </c>
      <c r="BJ129" s="2140">
        <f>IF(ISERROR(N129*(VLOOKUP($A129, 'E1 Categorization'!$A$32:$E$124, 5,0))), N129*0.5, N129*(VLOOKUP($A129, 'E1 Categorization'!$A$32:$E$124, 5,0)))</f>
        <v>0</v>
      </c>
      <c r="BK129" s="2140">
        <f>IF(ISERROR(O129*(VLOOKUP($A129, 'E1 Categorization'!$A$32:$E$124, 5,0))), O129*0.5, O129*(VLOOKUP($A129, 'E1 Categorization'!$A$32:$E$124, 5,0)))</f>
        <v>0</v>
      </c>
      <c r="BL129" s="2140">
        <f>IF(ISERROR(P129*(VLOOKUP($A129, 'E1 Categorization'!$A$32:$E$124, 5,0))), P129*0.5, P129*(VLOOKUP($A129, 'E1 Categorization'!$A$32:$E$124, 5,0)))</f>
        <v>0</v>
      </c>
      <c r="BM129" s="2140">
        <f>IF(ISERROR(Q129*(VLOOKUP($A129, 'E1 Categorization'!$A$32:$E$124, 5,0))), Q129*0.5, Q129*(VLOOKUP($A129, 'E1 Categorization'!$A$32:$E$124, 5,0)))</f>
        <v>0</v>
      </c>
      <c r="BN129" s="2140">
        <f>IF(ISERROR(R129*(VLOOKUP($A129, 'E1 Categorization'!$A$32:$E$124, 5,0))), R129*0.5, R129*(VLOOKUP($A129, 'E1 Categorization'!$A$32:$E$124, 5,0)))</f>
        <v>0</v>
      </c>
      <c r="BO129" s="2140">
        <f>IF(ISERROR(S129*(VLOOKUP($A129, 'E1 Categorization'!$A$32:$E$124, 5,0))), S129*0.5, S129*(VLOOKUP($A129, 'E1 Categorization'!$A$32:$E$124, 5,0)))</f>
        <v>0</v>
      </c>
      <c r="BP129" s="2140">
        <f>IF(ISERROR(T129*(VLOOKUP($A129, 'E1 Categorization'!$A$32:$E$124, 5,0))), T129*0.5, T129*(VLOOKUP($A129, 'E1 Categorization'!$A$32:$E$124, 5,0)))</f>
        <v>0</v>
      </c>
      <c r="BQ129" s="2140">
        <f>IF(ISERROR(U129*(VLOOKUP($A129, 'E1 Categorization'!$A$32:$E$124, 5,0))), U129*0.5, U129*(VLOOKUP($A129, 'E1 Categorization'!$A$32:$E$124, 5,0)))</f>
        <v>0</v>
      </c>
      <c r="BR129" s="2140">
        <f>IF(ISERROR(V129*(VLOOKUP($A129, 'E1 Categorization'!$A$32:$E$124, 5,0))), V129*0.5, V129*(VLOOKUP($A129, 'E1 Categorization'!$A$32:$E$124, 5,0)))</f>
        <v>0</v>
      </c>
      <c r="BS129" s="2140">
        <f>IF(ISERROR(W129*(VLOOKUP($A129, 'E1 Categorization'!$A$32:$E$124, 5,0))), W129*0.5, W129*(VLOOKUP($A129, 'E1 Categorization'!$A$32:$E$124, 5,0)))</f>
        <v>0</v>
      </c>
      <c r="BT129" s="2140">
        <f>IF(ISERROR(X129*(VLOOKUP($A129, 'E1 Categorization'!$A$32:$E$124, 5,0))), X129*0.5, X129*(VLOOKUP($A129, 'E1 Categorization'!$A$32:$E$124, 5,0)))</f>
        <v>0</v>
      </c>
    </row>
    <row r="130" spans="1:72" s="561" customFormat="1" ht="25.5" customHeight="1" x14ac:dyDescent="0.2">
      <c r="A130" s="487">
        <f>'I3 TB Data'!A440:B440</f>
        <v>5660</v>
      </c>
      <c r="B130" s="488" t="str">
        <f>'I3 TB Data'!B440</f>
        <v>General Advertising Expenses</v>
      </c>
      <c r="C130" s="489">
        <f>'I3 TB Data'!G440</f>
        <v>0</v>
      </c>
      <c r="D130" s="1857" t="str">
        <f t="shared" si="36"/>
        <v>Yes</v>
      </c>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AA130" s="491">
        <f t="shared" si="31"/>
        <v>5660</v>
      </c>
      <c r="AB130" s="492" t="str">
        <f t="shared" si="32"/>
        <v>General Advertising Expenses</v>
      </c>
      <c r="AC130" s="2140">
        <f>IF(ISERROR(E130*(1-VLOOKUP($A130, 'E1 Categorization'!$A$32:$E$124, 5,0))), E130*0.5, E130*(1-VLOOKUP($A130, 'E1 Categorization'!$A$32:$E$124, 5,0)))</f>
        <v>0</v>
      </c>
      <c r="AD130" s="2140">
        <f>IF(ISERROR(F130*(1-VLOOKUP($A130, 'E1 Categorization'!$A$32:$E$124, 5,0))), F130*0.5, F130*(1-VLOOKUP($A130, 'E1 Categorization'!$A$32:$E$124, 5,0)))</f>
        <v>0</v>
      </c>
      <c r="AE130" s="2140">
        <f>IF(ISERROR(G130*(1-VLOOKUP($A130, 'E1 Categorization'!$A$32:$E$124, 5,0))), G130*0.5, G130*(1-VLOOKUP($A130, 'E1 Categorization'!$A$32:$E$124, 5,0)))</f>
        <v>0</v>
      </c>
      <c r="AF130" s="2140">
        <f>IF(ISERROR(H130*(1-VLOOKUP($A130, 'E1 Categorization'!$A$32:$E$124, 5,0))), H130*0.5, H130*(1-VLOOKUP($A130, 'E1 Categorization'!$A$32:$E$124, 5,0)))</f>
        <v>0</v>
      </c>
      <c r="AG130" s="2140">
        <f>IF(ISERROR(I130*(1-VLOOKUP($A130, 'E1 Categorization'!$A$32:$E$124, 5,0))), I130*0.5, I130*(1-VLOOKUP($A130, 'E1 Categorization'!$A$32:$E$124, 5,0)))</f>
        <v>0</v>
      </c>
      <c r="AH130" s="2140">
        <f>IF(ISERROR(J130*(1-VLOOKUP($A130, 'E1 Categorization'!$A$32:$E$124, 5,0))), J130*0.5, J130*(1-VLOOKUP($A130, 'E1 Categorization'!$A$32:$E$124, 5,0)))</f>
        <v>0</v>
      </c>
      <c r="AI130" s="2140">
        <f>IF(ISERROR(K130*(1-VLOOKUP($A130, 'E1 Categorization'!$A$32:$E$124, 5,0))), K130*0.5, K130*(1-VLOOKUP($A130, 'E1 Categorization'!$A$32:$E$124, 5,0)))</f>
        <v>0</v>
      </c>
      <c r="AJ130" s="2140">
        <f>IF(ISERROR(L130*(1-VLOOKUP($A130, 'E1 Categorization'!$A$32:$E$124, 5,0))), L130*0.5, L130*(1-VLOOKUP($A130, 'E1 Categorization'!$A$32:$E$124, 5,0)))</f>
        <v>0</v>
      </c>
      <c r="AK130" s="2140">
        <f>IF(ISERROR(M130*(1-VLOOKUP($A130, 'E1 Categorization'!$A$32:$E$124, 5,0))), M130*0.5, M130*(1-VLOOKUP($A130, 'E1 Categorization'!$A$32:$E$124, 5,0)))</f>
        <v>0</v>
      </c>
      <c r="AL130" s="2140">
        <f>IF(ISERROR(N130*(1-VLOOKUP($A130, 'E1 Categorization'!$A$32:$E$124, 5,0))), N130*0.5, N130*(1-VLOOKUP($A130, 'E1 Categorization'!$A$32:$E$124, 5,0)))</f>
        <v>0</v>
      </c>
      <c r="AM130" s="2140">
        <f>IF(ISERROR(O130*(1-VLOOKUP($A130, 'E1 Categorization'!$A$32:$E$124, 5,0))), O130*0.5, O130*(1-VLOOKUP($A130, 'E1 Categorization'!$A$32:$E$124, 5,0)))</f>
        <v>0</v>
      </c>
      <c r="AN130" s="2140">
        <f>IF(ISERROR(P130*(1-VLOOKUP($A130, 'E1 Categorization'!$A$32:$E$124, 5,0))), P130*0.5, P130*(1-VLOOKUP($A130, 'E1 Categorization'!$A$32:$E$124, 5,0)))</f>
        <v>0</v>
      </c>
      <c r="AO130" s="2140">
        <f>IF(ISERROR(Q130*(1-VLOOKUP($A130, 'E1 Categorization'!$A$32:$E$124, 5,0))), Q130*0.5, Q130*(1-VLOOKUP($A130, 'E1 Categorization'!$A$32:$E$124, 5,0)))</f>
        <v>0</v>
      </c>
      <c r="AP130" s="2140">
        <f>IF(ISERROR(R130*(1-VLOOKUP($A130, 'E1 Categorization'!$A$32:$E$124, 5,0))), R130*0.5, R130*(1-VLOOKUP($A130, 'E1 Categorization'!$A$32:$E$124, 5,0)))</f>
        <v>0</v>
      </c>
      <c r="AQ130" s="2140">
        <f>IF(ISERROR(S130*(1-VLOOKUP($A130, 'E1 Categorization'!$A$32:$E$124, 5,0))), S130*0.5, S130*(1-VLOOKUP($A130, 'E1 Categorization'!$A$32:$E$124, 5,0)))</f>
        <v>0</v>
      </c>
      <c r="AR130" s="2140">
        <f>IF(ISERROR(T130*(1-VLOOKUP($A130, 'E1 Categorization'!$A$32:$E$124, 5,0))), T130*0.5, T130*(1-VLOOKUP($A130, 'E1 Categorization'!$A$32:$E$124, 5,0)))</f>
        <v>0</v>
      </c>
      <c r="AS130" s="2140">
        <f>IF(ISERROR(U130*(1-VLOOKUP($A130, 'E1 Categorization'!$A$32:$E$124, 5,0))), U130*0.5, U130*(1-VLOOKUP($A130, 'E1 Categorization'!$A$32:$E$124, 5,0)))</f>
        <v>0</v>
      </c>
      <c r="AT130" s="2140">
        <f>IF(ISERROR(V130*(1-VLOOKUP($A130, 'E1 Categorization'!$A$32:$E$124, 5,0))), V130*0.5, V130*(1-VLOOKUP($A130, 'E1 Categorization'!$A$32:$E$124, 5,0)))</f>
        <v>0</v>
      </c>
      <c r="AU130" s="2140">
        <f>IF(ISERROR(W130*(1-VLOOKUP($A130, 'E1 Categorization'!$A$32:$E$124, 5,0))), W130*0.5, W130*(1-VLOOKUP($A130, 'E1 Categorization'!$A$32:$E$124, 5,0)))</f>
        <v>0</v>
      </c>
      <c r="AV130" s="2140">
        <f>IF(ISERROR(X130*(1-VLOOKUP($A130, 'E1 Categorization'!$A$32:$E$124, 5,0))), X130*0.5, X130*(1-VLOOKUP($A130, 'E1 Categorization'!$A$32:$E$124, 5,0)))</f>
        <v>0</v>
      </c>
      <c r="AW130" s="1889"/>
      <c r="AX130" s="1889"/>
      <c r="AY130" s="491">
        <f t="shared" si="33"/>
        <v>5660</v>
      </c>
      <c r="AZ130" s="492" t="str">
        <f t="shared" si="34"/>
        <v>General Advertising Expenses</v>
      </c>
      <c r="BA130" s="2140">
        <f>IF(ISERROR(E130*(VLOOKUP($A130, 'E1 Categorization'!$A$32:$E$124, 5,0))), E130*0.5, E130*(VLOOKUP($A130, 'E1 Categorization'!$A$32:$E$124, 5,0)))</f>
        <v>0</v>
      </c>
      <c r="BB130" s="2140">
        <f>IF(ISERROR(F130*(VLOOKUP($A130, 'E1 Categorization'!$A$32:$E$124, 5,0))), F130*0.5, F130*(VLOOKUP($A130, 'E1 Categorization'!$A$32:$E$124, 5,0)))</f>
        <v>0</v>
      </c>
      <c r="BC130" s="2140">
        <f>IF(ISERROR(G130*(VLOOKUP($A130, 'E1 Categorization'!$A$32:$E$124, 5,0))), G130*0.5, G130*(VLOOKUP($A130, 'E1 Categorization'!$A$32:$E$124, 5,0)))</f>
        <v>0</v>
      </c>
      <c r="BD130" s="2140">
        <f>IF(ISERROR(H130*(VLOOKUP($A130, 'E1 Categorization'!$A$32:$E$124, 5,0))), H130*0.5, H130*(VLOOKUP($A130, 'E1 Categorization'!$A$32:$E$124, 5,0)))</f>
        <v>0</v>
      </c>
      <c r="BE130" s="2140">
        <f>IF(ISERROR(I130*(VLOOKUP($A130, 'E1 Categorization'!$A$32:$E$124, 5,0))), I130*0.5, I130*(VLOOKUP($A130, 'E1 Categorization'!$A$32:$E$124, 5,0)))</f>
        <v>0</v>
      </c>
      <c r="BF130" s="2140">
        <f>IF(ISERROR(J130*(VLOOKUP($A130, 'E1 Categorization'!$A$32:$E$124, 5,0))), J130*0.5, J130*(VLOOKUP($A130, 'E1 Categorization'!$A$32:$E$124, 5,0)))</f>
        <v>0</v>
      </c>
      <c r="BG130" s="2140">
        <f>IF(ISERROR(K130*(VLOOKUP($A130, 'E1 Categorization'!$A$32:$E$124, 5,0))), K130*0.5, K130*(VLOOKUP($A130, 'E1 Categorization'!$A$32:$E$124, 5,0)))</f>
        <v>0</v>
      </c>
      <c r="BH130" s="2140">
        <f>IF(ISERROR(L130*(VLOOKUP($A130, 'E1 Categorization'!$A$32:$E$124, 5,0))), L130*0.5, L130*(VLOOKUP($A130, 'E1 Categorization'!$A$32:$E$124, 5,0)))</f>
        <v>0</v>
      </c>
      <c r="BI130" s="2140">
        <f>IF(ISERROR(M130*(VLOOKUP($A130, 'E1 Categorization'!$A$32:$E$124, 5,0))), M130*0.5, M130*(VLOOKUP($A130, 'E1 Categorization'!$A$32:$E$124, 5,0)))</f>
        <v>0</v>
      </c>
      <c r="BJ130" s="2140">
        <f>IF(ISERROR(N130*(VLOOKUP($A130, 'E1 Categorization'!$A$32:$E$124, 5,0))), N130*0.5, N130*(VLOOKUP($A130, 'E1 Categorization'!$A$32:$E$124, 5,0)))</f>
        <v>0</v>
      </c>
      <c r="BK130" s="2140">
        <f>IF(ISERROR(O130*(VLOOKUP($A130, 'E1 Categorization'!$A$32:$E$124, 5,0))), O130*0.5, O130*(VLOOKUP($A130, 'E1 Categorization'!$A$32:$E$124, 5,0)))</f>
        <v>0</v>
      </c>
      <c r="BL130" s="2140">
        <f>IF(ISERROR(P130*(VLOOKUP($A130, 'E1 Categorization'!$A$32:$E$124, 5,0))), P130*0.5, P130*(VLOOKUP($A130, 'E1 Categorization'!$A$32:$E$124, 5,0)))</f>
        <v>0</v>
      </c>
      <c r="BM130" s="2140">
        <f>IF(ISERROR(Q130*(VLOOKUP($A130, 'E1 Categorization'!$A$32:$E$124, 5,0))), Q130*0.5, Q130*(VLOOKUP($A130, 'E1 Categorization'!$A$32:$E$124, 5,0)))</f>
        <v>0</v>
      </c>
      <c r="BN130" s="2140">
        <f>IF(ISERROR(R130*(VLOOKUP($A130, 'E1 Categorization'!$A$32:$E$124, 5,0))), R130*0.5, R130*(VLOOKUP($A130, 'E1 Categorization'!$A$32:$E$124, 5,0)))</f>
        <v>0</v>
      </c>
      <c r="BO130" s="2140">
        <f>IF(ISERROR(S130*(VLOOKUP($A130, 'E1 Categorization'!$A$32:$E$124, 5,0))), S130*0.5, S130*(VLOOKUP($A130, 'E1 Categorization'!$A$32:$E$124, 5,0)))</f>
        <v>0</v>
      </c>
      <c r="BP130" s="2140">
        <f>IF(ISERROR(T130*(VLOOKUP($A130, 'E1 Categorization'!$A$32:$E$124, 5,0))), T130*0.5, T130*(VLOOKUP($A130, 'E1 Categorization'!$A$32:$E$124, 5,0)))</f>
        <v>0</v>
      </c>
      <c r="BQ130" s="2140">
        <f>IF(ISERROR(U130*(VLOOKUP($A130, 'E1 Categorization'!$A$32:$E$124, 5,0))), U130*0.5, U130*(VLOOKUP($A130, 'E1 Categorization'!$A$32:$E$124, 5,0)))</f>
        <v>0</v>
      </c>
      <c r="BR130" s="2140">
        <f>IF(ISERROR(V130*(VLOOKUP($A130, 'E1 Categorization'!$A$32:$E$124, 5,0))), V130*0.5, V130*(VLOOKUP($A130, 'E1 Categorization'!$A$32:$E$124, 5,0)))</f>
        <v>0</v>
      </c>
      <c r="BS130" s="2140">
        <f>IF(ISERROR(W130*(VLOOKUP($A130, 'E1 Categorization'!$A$32:$E$124, 5,0))), W130*0.5, W130*(VLOOKUP($A130, 'E1 Categorization'!$A$32:$E$124, 5,0)))</f>
        <v>0</v>
      </c>
      <c r="BT130" s="2140">
        <f>IF(ISERROR(X130*(VLOOKUP($A130, 'E1 Categorization'!$A$32:$E$124, 5,0))), X130*0.5, X130*(VLOOKUP($A130, 'E1 Categorization'!$A$32:$E$124, 5,0)))</f>
        <v>0</v>
      </c>
    </row>
    <row r="131" spans="1:72" s="561" customFormat="1" ht="25.5" customHeight="1" x14ac:dyDescent="0.2">
      <c r="A131" s="487">
        <f>'I3 TB Data'!A441:B441</f>
        <v>5665</v>
      </c>
      <c r="B131" s="488" t="str">
        <f>'I3 TB Data'!B441</f>
        <v>Miscellaneous General Expenses</v>
      </c>
      <c r="C131" s="489">
        <f>'I3 TB Data'!G441</f>
        <v>0</v>
      </c>
      <c r="D131" s="1857" t="str">
        <f t="shared" si="36"/>
        <v>Yes</v>
      </c>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AA131" s="491">
        <f t="shared" si="31"/>
        <v>5665</v>
      </c>
      <c r="AB131" s="492" t="str">
        <f t="shared" si="32"/>
        <v>Miscellaneous General Expenses</v>
      </c>
      <c r="AC131" s="2140">
        <f>IF(ISERROR(E131*(1-VLOOKUP($A131, 'E1 Categorization'!$A$32:$E$124, 5,0))), E131*0.5, E131*(1-VLOOKUP($A131, 'E1 Categorization'!$A$32:$E$124, 5,0)))</f>
        <v>0</v>
      </c>
      <c r="AD131" s="2140">
        <f>IF(ISERROR(F131*(1-VLOOKUP($A131, 'E1 Categorization'!$A$32:$E$124, 5,0))), F131*0.5, F131*(1-VLOOKUP($A131, 'E1 Categorization'!$A$32:$E$124, 5,0)))</f>
        <v>0</v>
      </c>
      <c r="AE131" s="2140">
        <f>IF(ISERROR(G131*(1-VLOOKUP($A131, 'E1 Categorization'!$A$32:$E$124, 5,0))), G131*0.5, G131*(1-VLOOKUP($A131, 'E1 Categorization'!$A$32:$E$124, 5,0)))</f>
        <v>0</v>
      </c>
      <c r="AF131" s="2140">
        <f>IF(ISERROR(H131*(1-VLOOKUP($A131, 'E1 Categorization'!$A$32:$E$124, 5,0))), H131*0.5, H131*(1-VLOOKUP($A131, 'E1 Categorization'!$A$32:$E$124, 5,0)))</f>
        <v>0</v>
      </c>
      <c r="AG131" s="2140">
        <f>IF(ISERROR(I131*(1-VLOOKUP($A131, 'E1 Categorization'!$A$32:$E$124, 5,0))), I131*0.5, I131*(1-VLOOKUP($A131, 'E1 Categorization'!$A$32:$E$124, 5,0)))</f>
        <v>0</v>
      </c>
      <c r="AH131" s="2140">
        <f>IF(ISERROR(J131*(1-VLOOKUP($A131, 'E1 Categorization'!$A$32:$E$124, 5,0))), J131*0.5, J131*(1-VLOOKUP($A131, 'E1 Categorization'!$A$32:$E$124, 5,0)))</f>
        <v>0</v>
      </c>
      <c r="AI131" s="2140">
        <f>IF(ISERROR(K131*(1-VLOOKUP($A131, 'E1 Categorization'!$A$32:$E$124, 5,0))), K131*0.5, K131*(1-VLOOKUP($A131, 'E1 Categorization'!$A$32:$E$124, 5,0)))</f>
        <v>0</v>
      </c>
      <c r="AJ131" s="2140">
        <f>IF(ISERROR(L131*(1-VLOOKUP($A131, 'E1 Categorization'!$A$32:$E$124, 5,0))), L131*0.5, L131*(1-VLOOKUP($A131, 'E1 Categorization'!$A$32:$E$124, 5,0)))</f>
        <v>0</v>
      </c>
      <c r="AK131" s="2140">
        <f>IF(ISERROR(M131*(1-VLOOKUP($A131, 'E1 Categorization'!$A$32:$E$124, 5,0))), M131*0.5, M131*(1-VLOOKUP($A131, 'E1 Categorization'!$A$32:$E$124, 5,0)))</f>
        <v>0</v>
      </c>
      <c r="AL131" s="2140">
        <f>IF(ISERROR(N131*(1-VLOOKUP($A131, 'E1 Categorization'!$A$32:$E$124, 5,0))), N131*0.5, N131*(1-VLOOKUP($A131, 'E1 Categorization'!$A$32:$E$124, 5,0)))</f>
        <v>0</v>
      </c>
      <c r="AM131" s="2140">
        <f>IF(ISERROR(O131*(1-VLOOKUP($A131, 'E1 Categorization'!$A$32:$E$124, 5,0))), O131*0.5, O131*(1-VLOOKUP($A131, 'E1 Categorization'!$A$32:$E$124, 5,0)))</f>
        <v>0</v>
      </c>
      <c r="AN131" s="2140">
        <f>IF(ISERROR(P131*(1-VLOOKUP($A131, 'E1 Categorization'!$A$32:$E$124, 5,0))), P131*0.5, P131*(1-VLOOKUP($A131, 'E1 Categorization'!$A$32:$E$124, 5,0)))</f>
        <v>0</v>
      </c>
      <c r="AO131" s="2140">
        <f>IF(ISERROR(Q131*(1-VLOOKUP($A131, 'E1 Categorization'!$A$32:$E$124, 5,0))), Q131*0.5, Q131*(1-VLOOKUP($A131, 'E1 Categorization'!$A$32:$E$124, 5,0)))</f>
        <v>0</v>
      </c>
      <c r="AP131" s="2140">
        <f>IF(ISERROR(R131*(1-VLOOKUP($A131, 'E1 Categorization'!$A$32:$E$124, 5,0))), R131*0.5, R131*(1-VLOOKUP($A131, 'E1 Categorization'!$A$32:$E$124, 5,0)))</f>
        <v>0</v>
      </c>
      <c r="AQ131" s="2140">
        <f>IF(ISERROR(S131*(1-VLOOKUP($A131, 'E1 Categorization'!$A$32:$E$124, 5,0))), S131*0.5, S131*(1-VLOOKUP($A131, 'E1 Categorization'!$A$32:$E$124, 5,0)))</f>
        <v>0</v>
      </c>
      <c r="AR131" s="2140">
        <f>IF(ISERROR(T131*(1-VLOOKUP($A131, 'E1 Categorization'!$A$32:$E$124, 5,0))), T131*0.5, T131*(1-VLOOKUP($A131, 'E1 Categorization'!$A$32:$E$124, 5,0)))</f>
        <v>0</v>
      </c>
      <c r="AS131" s="2140">
        <f>IF(ISERROR(U131*(1-VLOOKUP($A131, 'E1 Categorization'!$A$32:$E$124, 5,0))), U131*0.5, U131*(1-VLOOKUP($A131, 'E1 Categorization'!$A$32:$E$124, 5,0)))</f>
        <v>0</v>
      </c>
      <c r="AT131" s="2140">
        <f>IF(ISERROR(V131*(1-VLOOKUP($A131, 'E1 Categorization'!$A$32:$E$124, 5,0))), V131*0.5, V131*(1-VLOOKUP($A131, 'E1 Categorization'!$A$32:$E$124, 5,0)))</f>
        <v>0</v>
      </c>
      <c r="AU131" s="2140">
        <f>IF(ISERROR(W131*(1-VLOOKUP($A131, 'E1 Categorization'!$A$32:$E$124, 5,0))), W131*0.5, W131*(1-VLOOKUP($A131, 'E1 Categorization'!$A$32:$E$124, 5,0)))</f>
        <v>0</v>
      </c>
      <c r="AV131" s="2140">
        <f>IF(ISERROR(X131*(1-VLOOKUP($A131, 'E1 Categorization'!$A$32:$E$124, 5,0))), X131*0.5, X131*(1-VLOOKUP($A131, 'E1 Categorization'!$A$32:$E$124, 5,0)))</f>
        <v>0</v>
      </c>
      <c r="AW131" s="1889"/>
      <c r="AX131" s="1889"/>
      <c r="AY131" s="491">
        <f t="shared" si="33"/>
        <v>5665</v>
      </c>
      <c r="AZ131" s="492" t="str">
        <f t="shared" si="34"/>
        <v>Miscellaneous General Expenses</v>
      </c>
      <c r="BA131" s="2140">
        <f>IF(ISERROR(E131*(VLOOKUP($A131, 'E1 Categorization'!$A$32:$E$124, 5,0))), E131*0.5, E131*(VLOOKUP($A131, 'E1 Categorization'!$A$32:$E$124, 5,0)))</f>
        <v>0</v>
      </c>
      <c r="BB131" s="2140">
        <f>IF(ISERROR(F131*(VLOOKUP($A131, 'E1 Categorization'!$A$32:$E$124, 5,0))), F131*0.5, F131*(VLOOKUP($A131, 'E1 Categorization'!$A$32:$E$124, 5,0)))</f>
        <v>0</v>
      </c>
      <c r="BC131" s="2140">
        <f>IF(ISERROR(G131*(VLOOKUP($A131, 'E1 Categorization'!$A$32:$E$124, 5,0))), G131*0.5, G131*(VLOOKUP($A131, 'E1 Categorization'!$A$32:$E$124, 5,0)))</f>
        <v>0</v>
      </c>
      <c r="BD131" s="2140">
        <f>IF(ISERROR(H131*(VLOOKUP($A131, 'E1 Categorization'!$A$32:$E$124, 5,0))), H131*0.5, H131*(VLOOKUP($A131, 'E1 Categorization'!$A$32:$E$124, 5,0)))</f>
        <v>0</v>
      </c>
      <c r="BE131" s="2140">
        <f>IF(ISERROR(I131*(VLOOKUP($A131, 'E1 Categorization'!$A$32:$E$124, 5,0))), I131*0.5, I131*(VLOOKUP($A131, 'E1 Categorization'!$A$32:$E$124, 5,0)))</f>
        <v>0</v>
      </c>
      <c r="BF131" s="2140">
        <f>IF(ISERROR(J131*(VLOOKUP($A131, 'E1 Categorization'!$A$32:$E$124, 5,0))), J131*0.5, J131*(VLOOKUP($A131, 'E1 Categorization'!$A$32:$E$124, 5,0)))</f>
        <v>0</v>
      </c>
      <c r="BG131" s="2140">
        <f>IF(ISERROR(K131*(VLOOKUP($A131, 'E1 Categorization'!$A$32:$E$124, 5,0))), K131*0.5, K131*(VLOOKUP($A131, 'E1 Categorization'!$A$32:$E$124, 5,0)))</f>
        <v>0</v>
      </c>
      <c r="BH131" s="2140">
        <f>IF(ISERROR(L131*(VLOOKUP($A131, 'E1 Categorization'!$A$32:$E$124, 5,0))), L131*0.5, L131*(VLOOKUP($A131, 'E1 Categorization'!$A$32:$E$124, 5,0)))</f>
        <v>0</v>
      </c>
      <c r="BI131" s="2140">
        <f>IF(ISERROR(M131*(VLOOKUP($A131, 'E1 Categorization'!$A$32:$E$124, 5,0))), M131*0.5, M131*(VLOOKUP($A131, 'E1 Categorization'!$A$32:$E$124, 5,0)))</f>
        <v>0</v>
      </c>
      <c r="BJ131" s="2140">
        <f>IF(ISERROR(N131*(VLOOKUP($A131, 'E1 Categorization'!$A$32:$E$124, 5,0))), N131*0.5, N131*(VLOOKUP($A131, 'E1 Categorization'!$A$32:$E$124, 5,0)))</f>
        <v>0</v>
      </c>
      <c r="BK131" s="2140">
        <f>IF(ISERROR(O131*(VLOOKUP($A131, 'E1 Categorization'!$A$32:$E$124, 5,0))), O131*0.5, O131*(VLOOKUP($A131, 'E1 Categorization'!$A$32:$E$124, 5,0)))</f>
        <v>0</v>
      </c>
      <c r="BL131" s="2140">
        <f>IF(ISERROR(P131*(VLOOKUP($A131, 'E1 Categorization'!$A$32:$E$124, 5,0))), P131*0.5, P131*(VLOOKUP($A131, 'E1 Categorization'!$A$32:$E$124, 5,0)))</f>
        <v>0</v>
      </c>
      <c r="BM131" s="2140">
        <f>IF(ISERROR(Q131*(VLOOKUP($A131, 'E1 Categorization'!$A$32:$E$124, 5,0))), Q131*0.5, Q131*(VLOOKUP($A131, 'E1 Categorization'!$A$32:$E$124, 5,0)))</f>
        <v>0</v>
      </c>
      <c r="BN131" s="2140">
        <f>IF(ISERROR(R131*(VLOOKUP($A131, 'E1 Categorization'!$A$32:$E$124, 5,0))), R131*0.5, R131*(VLOOKUP($A131, 'E1 Categorization'!$A$32:$E$124, 5,0)))</f>
        <v>0</v>
      </c>
      <c r="BO131" s="2140">
        <f>IF(ISERROR(S131*(VLOOKUP($A131, 'E1 Categorization'!$A$32:$E$124, 5,0))), S131*0.5, S131*(VLOOKUP($A131, 'E1 Categorization'!$A$32:$E$124, 5,0)))</f>
        <v>0</v>
      </c>
      <c r="BP131" s="2140">
        <f>IF(ISERROR(T131*(VLOOKUP($A131, 'E1 Categorization'!$A$32:$E$124, 5,0))), T131*0.5, T131*(VLOOKUP($A131, 'E1 Categorization'!$A$32:$E$124, 5,0)))</f>
        <v>0</v>
      </c>
      <c r="BQ131" s="2140">
        <f>IF(ISERROR(U131*(VLOOKUP($A131, 'E1 Categorization'!$A$32:$E$124, 5,0))), U131*0.5, U131*(VLOOKUP($A131, 'E1 Categorization'!$A$32:$E$124, 5,0)))</f>
        <v>0</v>
      </c>
      <c r="BR131" s="2140">
        <f>IF(ISERROR(V131*(VLOOKUP($A131, 'E1 Categorization'!$A$32:$E$124, 5,0))), V131*0.5, V131*(VLOOKUP($A131, 'E1 Categorization'!$A$32:$E$124, 5,0)))</f>
        <v>0</v>
      </c>
      <c r="BS131" s="2140">
        <f>IF(ISERROR(W131*(VLOOKUP($A131, 'E1 Categorization'!$A$32:$E$124, 5,0))), W131*0.5, W131*(VLOOKUP($A131, 'E1 Categorization'!$A$32:$E$124, 5,0)))</f>
        <v>0</v>
      </c>
      <c r="BT131" s="2140">
        <f>IF(ISERROR(X131*(VLOOKUP($A131, 'E1 Categorization'!$A$32:$E$124, 5,0))), X131*0.5, X131*(VLOOKUP($A131, 'E1 Categorization'!$A$32:$E$124, 5,0)))</f>
        <v>0</v>
      </c>
    </row>
    <row r="132" spans="1:72" s="561" customFormat="1" ht="25.5" customHeight="1" x14ac:dyDescent="0.2">
      <c r="A132" s="487">
        <f>'I3 TB Data'!A442:B442</f>
        <v>5670</v>
      </c>
      <c r="B132" s="488" t="str">
        <f>'I3 TB Data'!B442</f>
        <v>Rent</v>
      </c>
      <c r="C132" s="489">
        <f>'I3 TB Data'!G442</f>
        <v>0</v>
      </c>
      <c r="D132" s="1857" t="str">
        <f t="shared" si="36"/>
        <v>Yes</v>
      </c>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AA132" s="491">
        <f t="shared" ref="AA132:AA144" si="37">A132</f>
        <v>5670</v>
      </c>
      <c r="AB132" s="492" t="str">
        <f t="shared" ref="AB132:AB144" si="38">B132</f>
        <v>Rent</v>
      </c>
      <c r="AC132" s="2140">
        <f>IF(ISERROR(E132*(1-VLOOKUP($A132, 'E1 Categorization'!$A$32:$E$124, 5,0))), E132*0.5, E132*(1-VLOOKUP($A132, 'E1 Categorization'!$A$32:$E$124, 5,0)))</f>
        <v>0</v>
      </c>
      <c r="AD132" s="2140">
        <f>IF(ISERROR(F132*(1-VLOOKUP($A132, 'E1 Categorization'!$A$32:$E$124, 5,0))), F132*0.5, F132*(1-VLOOKUP($A132, 'E1 Categorization'!$A$32:$E$124, 5,0)))</f>
        <v>0</v>
      </c>
      <c r="AE132" s="2140">
        <f>IF(ISERROR(G132*(1-VLOOKUP($A132, 'E1 Categorization'!$A$32:$E$124, 5,0))), G132*0.5, G132*(1-VLOOKUP($A132, 'E1 Categorization'!$A$32:$E$124, 5,0)))</f>
        <v>0</v>
      </c>
      <c r="AF132" s="2140">
        <f>IF(ISERROR(H132*(1-VLOOKUP($A132, 'E1 Categorization'!$A$32:$E$124, 5,0))), H132*0.5, H132*(1-VLOOKUP($A132, 'E1 Categorization'!$A$32:$E$124, 5,0)))</f>
        <v>0</v>
      </c>
      <c r="AG132" s="2140">
        <f>IF(ISERROR(I132*(1-VLOOKUP($A132, 'E1 Categorization'!$A$32:$E$124, 5,0))), I132*0.5, I132*(1-VLOOKUP($A132, 'E1 Categorization'!$A$32:$E$124, 5,0)))</f>
        <v>0</v>
      </c>
      <c r="AH132" s="2140">
        <f>IF(ISERROR(J132*(1-VLOOKUP($A132, 'E1 Categorization'!$A$32:$E$124, 5,0))), J132*0.5, J132*(1-VLOOKUP($A132, 'E1 Categorization'!$A$32:$E$124, 5,0)))</f>
        <v>0</v>
      </c>
      <c r="AI132" s="2140">
        <f>IF(ISERROR(K132*(1-VLOOKUP($A132, 'E1 Categorization'!$A$32:$E$124, 5,0))), K132*0.5, K132*(1-VLOOKUP($A132, 'E1 Categorization'!$A$32:$E$124, 5,0)))</f>
        <v>0</v>
      </c>
      <c r="AJ132" s="2140">
        <f>IF(ISERROR(L132*(1-VLOOKUP($A132, 'E1 Categorization'!$A$32:$E$124, 5,0))), L132*0.5, L132*(1-VLOOKUP($A132, 'E1 Categorization'!$A$32:$E$124, 5,0)))</f>
        <v>0</v>
      </c>
      <c r="AK132" s="2140">
        <f>IF(ISERROR(M132*(1-VLOOKUP($A132, 'E1 Categorization'!$A$32:$E$124, 5,0))), M132*0.5, M132*(1-VLOOKUP($A132, 'E1 Categorization'!$A$32:$E$124, 5,0)))</f>
        <v>0</v>
      </c>
      <c r="AL132" s="2140">
        <f>IF(ISERROR(N132*(1-VLOOKUP($A132, 'E1 Categorization'!$A$32:$E$124, 5,0))), N132*0.5, N132*(1-VLOOKUP($A132, 'E1 Categorization'!$A$32:$E$124, 5,0)))</f>
        <v>0</v>
      </c>
      <c r="AM132" s="2140">
        <f>IF(ISERROR(O132*(1-VLOOKUP($A132, 'E1 Categorization'!$A$32:$E$124, 5,0))), O132*0.5, O132*(1-VLOOKUP($A132, 'E1 Categorization'!$A$32:$E$124, 5,0)))</f>
        <v>0</v>
      </c>
      <c r="AN132" s="2140">
        <f>IF(ISERROR(P132*(1-VLOOKUP($A132, 'E1 Categorization'!$A$32:$E$124, 5,0))), P132*0.5, P132*(1-VLOOKUP($A132, 'E1 Categorization'!$A$32:$E$124, 5,0)))</f>
        <v>0</v>
      </c>
      <c r="AO132" s="2140">
        <f>IF(ISERROR(Q132*(1-VLOOKUP($A132, 'E1 Categorization'!$A$32:$E$124, 5,0))), Q132*0.5, Q132*(1-VLOOKUP($A132, 'E1 Categorization'!$A$32:$E$124, 5,0)))</f>
        <v>0</v>
      </c>
      <c r="AP132" s="2140">
        <f>IF(ISERROR(R132*(1-VLOOKUP($A132, 'E1 Categorization'!$A$32:$E$124, 5,0))), R132*0.5, R132*(1-VLOOKUP($A132, 'E1 Categorization'!$A$32:$E$124, 5,0)))</f>
        <v>0</v>
      </c>
      <c r="AQ132" s="2140">
        <f>IF(ISERROR(S132*(1-VLOOKUP($A132, 'E1 Categorization'!$A$32:$E$124, 5,0))), S132*0.5, S132*(1-VLOOKUP($A132, 'E1 Categorization'!$A$32:$E$124, 5,0)))</f>
        <v>0</v>
      </c>
      <c r="AR132" s="2140">
        <f>IF(ISERROR(T132*(1-VLOOKUP($A132, 'E1 Categorization'!$A$32:$E$124, 5,0))), T132*0.5, T132*(1-VLOOKUP($A132, 'E1 Categorization'!$A$32:$E$124, 5,0)))</f>
        <v>0</v>
      </c>
      <c r="AS132" s="2140">
        <f>IF(ISERROR(U132*(1-VLOOKUP($A132, 'E1 Categorization'!$A$32:$E$124, 5,0))), U132*0.5, U132*(1-VLOOKUP($A132, 'E1 Categorization'!$A$32:$E$124, 5,0)))</f>
        <v>0</v>
      </c>
      <c r="AT132" s="2140">
        <f>IF(ISERROR(V132*(1-VLOOKUP($A132, 'E1 Categorization'!$A$32:$E$124, 5,0))), V132*0.5, V132*(1-VLOOKUP($A132, 'E1 Categorization'!$A$32:$E$124, 5,0)))</f>
        <v>0</v>
      </c>
      <c r="AU132" s="2140">
        <f>IF(ISERROR(W132*(1-VLOOKUP($A132, 'E1 Categorization'!$A$32:$E$124, 5,0))), W132*0.5, W132*(1-VLOOKUP($A132, 'E1 Categorization'!$A$32:$E$124, 5,0)))</f>
        <v>0</v>
      </c>
      <c r="AV132" s="2140">
        <f>IF(ISERROR(X132*(1-VLOOKUP($A132, 'E1 Categorization'!$A$32:$E$124, 5,0))), X132*0.5, X132*(1-VLOOKUP($A132, 'E1 Categorization'!$A$32:$E$124, 5,0)))</f>
        <v>0</v>
      </c>
      <c r="AW132" s="1889"/>
      <c r="AX132" s="1889"/>
      <c r="AY132" s="491">
        <f t="shared" ref="AY132:AY144" si="39">AA132</f>
        <v>5670</v>
      </c>
      <c r="AZ132" s="492" t="str">
        <f t="shared" ref="AZ132:AZ144" si="40">AB132</f>
        <v>Rent</v>
      </c>
      <c r="BA132" s="2140">
        <f>IF(ISERROR(E132*(VLOOKUP($A132, 'E1 Categorization'!$A$32:$E$124, 5,0))), E132*0.5, E132*(VLOOKUP($A132, 'E1 Categorization'!$A$32:$E$124, 5,0)))</f>
        <v>0</v>
      </c>
      <c r="BB132" s="2140">
        <f>IF(ISERROR(F132*(VLOOKUP($A132, 'E1 Categorization'!$A$32:$E$124, 5,0))), F132*0.5, F132*(VLOOKUP($A132, 'E1 Categorization'!$A$32:$E$124, 5,0)))</f>
        <v>0</v>
      </c>
      <c r="BC132" s="2140">
        <f>IF(ISERROR(G132*(VLOOKUP($A132, 'E1 Categorization'!$A$32:$E$124, 5,0))), G132*0.5, G132*(VLOOKUP($A132, 'E1 Categorization'!$A$32:$E$124, 5,0)))</f>
        <v>0</v>
      </c>
      <c r="BD132" s="2140">
        <f>IF(ISERROR(H132*(VLOOKUP($A132, 'E1 Categorization'!$A$32:$E$124, 5,0))), H132*0.5, H132*(VLOOKUP($A132, 'E1 Categorization'!$A$32:$E$124, 5,0)))</f>
        <v>0</v>
      </c>
      <c r="BE132" s="2140">
        <f>IF(ISERROR(I132*(VLOOKUP($A132, 'E1 Categorization'!$A$32:$E$124, 5,0))), I132*0.5, I132*(VLOOKUP($A132, 'E1 Categorization'!$A$32:$E$124, 5,0)))</f>
        <v>0</v>
      </c>
      <c r="BF132" s="2140">
        <f>IF(ISERROR(J132*(VLOOKUP($A132, 'E1 Categorization'!$A$32:$E$124, 5,0))), J132*0.5, J132*(VLOOKUP($A132, 'E1 Categorization'!$A$32:$E$124, 5,0)))</f>
        <v>0</v>
      </c>
      <c r="BG132" s="2140">
        <f>IF(ISERROR(K132*(VLOOKUP($A132, 'E1 Categorization'!$A$32:$E$124, 5,0))), K132*0.5, K132*(VLOOKUP($A132, 'E1 Categorization'!$A$32:$E$124, 5,0)))</f>
        <v>0</v>
      </c>
      <c r="BH132" s="2140">
        <f>IF(ISERROR(L132*(VLOOKUP($A132, 'E1 Categorization'!$A$32:$E$124, 5,0))), L132*0.5, L132*(VLOOKUP($A132, 'E1 Categorization'!$A$32:$E$124, 5,0)))</f>
        <v>0</v>
      </c>
      <c r="BI132" s="2140">
        <f>IF(ISERROR(M132*(VLOOKUP($A132, 'E1 Categorization'!$A$32:$E$124, 5,0))), M132*0.5, M132*(VLOOKUP($A132, 'E1 Categorization'!$A$32:$E$124, 5,0)))</f>
        <v>0</v>
      </c>
      <c r="BJ132" s="2140">
        <f>IF(ISERROR(N132*(VLOOKUP($A132, 'E1 Categorization'!$A$32:$E$124, 5,0))), N132*0.5, N132*(VLOOKUP($A132, 'E1 Categorization'!$A$32:$E$124, 5,0)))</f>
        <v>0</v>
      </c>
      <c r="BK132" s="2140">
        <f>IF(ISERROR(O132*(VLOOKUP($A132, 'E1 Categorization'!$A$32:$E$124, 5,0))), O132*0.5, O132*(VLOOKUP($A132, 'E1 Categorization'!$A$32:$E$124, 5,0)))</f>
        <v>0</v>
      </c>
      <c r="BL132" s="2140">
        <f>IF(ISERROR(P132*(VLOOKUP($A132, 'E1 Categorization'!$A$32:$E$124, 5,0))), P132*0.5, P132*(VLOOKUP($A132, 'E1 Categorization'!$A$32:$E$124, 5,0)))</f>
        <v>0</v>
      </c>
      <c r="BM132" s="2140">
        <f>IF(ISERROR(Q132*(VLOOKUP($A132, 'E1 Categorization'!$A$32:$E$124, 5,0))), Q132*0.5, Q132*(VLOOKUP($A132, 'E1 Categorization'!$A$32:$E$124, 5,0)))</f>
        <v>0</v>
      </c>
      <c r="BN132" s="2140">
        <f>IF(ISERROR(R132*(VLOOKUP($A132, 'E1 Categorization'!$A$32:$E$124, 5,0))), R132*0.5, R132*(VLOOKUP($A132, 'E1 Categorization'!$A$32:$E$124, 5,0)))</f>
        <v>0</v>
      </c>
      <c r="BO132" s="2140">
        <f>IF(ISERROR(S132*(VLOOKUP($A132, 'E1 Categorization'!$A$32:$E$124, 5,0))), S132*0.5, S132*(VLOOKUP($A132, 'E1 Categorization'!$A$32:$E$124, 5,0)))</f>
        <v>0</v>
      </c>
      <c r="BP132" s="2140">
        <f>IF(ISERROR(T132*(VLOOKUP($A132, 'E1 Categorization'!$A$32:$E$124, 5,0))), T132*0.5, T132*(VLOOKUP($A132, 'E1 Categorization'!$A$32:$E$124, 5,0)))</f>
        <v>0</v>
      </c>
      <c r="BQ132" s="2140">
        <f>IF(ISERROR(U132*(VLOOKUP($A132, 'E1 Categorization'!$A$32:$E$124, 5,0))), U132*0.5, U132*(VLOOKUP($A132, 'E1 Categorization'!$A$32:$E$124, 5,0)))</f>
        <v>0</v>
      </c>
      <c r="BR132" s="2140">
        <f>IF(ISERROR(V132*(VLOOKUP($A132, 'E1 Categorization'!$A$32:$E$124, 5,0))), V132*0.5, V132*(VLOOKUP($A132, 'E1 Categorization'!$A$32:$E$124, 5,0)))</f>
        <v>0</v>
      </c>
      <c r="BS132" s="2140">
        <f>IF(ISERROR(W132*(VLOOKUP($A132, 'E1 Categorization'!$A$32:$E$124, 5,0))), W132*0.5, W132*(VLOOKUP($A132, 'E1 Categorization'!$A$32:$E$124, 5,0)))</f>
        <v>0</v>
      </c>
      <c r="BT132" s="2140">
        <f>IF(ISERROR(X132*(VLOOKUP($A132, 'E1 Categorization'!$A$32:$E$124, 5,0))), X132*0.5, X132*(VLOOKUP($A132, 'E1 Categorization'!$A$32:$E$124, 5,0)))</f>
        <v>0</v>
      </c>
    </row>
    <row r="133" spans="1:72" s="561" customFormat="1" ht="25.5" customHeight="1" x14ac:dyDescent="0.2">
      <c r="A133" s="487">
        <f>'I3 TB Data'!A443:B443</f>
        <v>5675</v>
      </c>
      <c r="B133" s="488" t="str">
        <f>'I3 TB Data'!B443</f>
        <v>Maintenance of General Plant</v>
      </c>
      <c r="C133" s="489">
        <f>'I3 TB Data'!G443</f>
        <v>0</v>
      </c>
      <c r="D133" s="1857" t="str">
        <f t="shared" si="36"/>
        <v>Yes</v>
      </c>
      <c r="E133" s="1835"/>
      <c r="F133" s="1835"/>
      <c r="G133" s="1835"/>
      <c r="H133" s="1835"/>
      <c r="I133" s="1835"/>
      <c r="J133" s="1835"/>
      <c r="K133" s="1835"/>
      <c r="L133" s="1835"/>
      <c r="M133" s="1835"/>
      <c r="N133" s="1835"/>
      <c r="O133" s="1835"/>
      <c r="P133" s="1835"/>
      <c r="Q133" s="1835"/>
      <c r="R133" s="1835"/>
      <c r="S133" s="1835"/>
      <c r="T133" s="1835"/>
      <c r="U133" s="1835"/>
      <c r="V133" s="1835"/>
      <c r="W133" s="1835"/>
      <c r="X133" s="1835"/>
      <c r="AA133" s="491">
        <f t="shared" si="37"/>
        <v>5675</v>
      </c>
      <c r="AB133" s="492" t="str">
        <f t="shared" si="38"/>
        <v>Maintenance of General Plant</v>
      </c>
      <c r="AC133" s="2140">
        <f>IF(ISERROR(E133*(1-VLOOKUP($A133, 'E1 Categorization'!$A$32:$E$124, 5,0))), E133*0.5, E133*(1-VLOOKUP($A133, 'E1 Categorization'!$A$32:$E$124, 5,0)))</f>
        <v>0</v>
      </c>
      <c r="AD133" s="2140">
        <f>IF(ISERROR(F133*(1-VLOOKUP($A133, 'E1 Categorization'!$A$32:$E$124, 5,0))), F133*0.5, F133*(1-VLOOKUP($A133, 'E1 Categorization'!$A$32:$E$124, 5,0)))</f>
        <v>0</v>
      </c>
      <c r="AE133" s="2140">
        <f>IF(ISERROR(G133*(1-VLOOKUP($A133, 'E1 Categorization'!$A$32:$E$124, 5,0))), G133*0.5, G133*(1-VLOOKUP($A133, 'E1 Categorization'!$A$32:$E$124, 5,0)))</f>
        <v>0</v>
      </c>
      <c r="AF133" s="2140">
        <f>IF(ISERROR(H133*(1-VLOOKUP($A133, 'E1 Categorization'!$A$32:$E$124, 5,0))), H133*0.5, H133*(1-VLOOKUP($A133, 'E1 Categorization'!$A$32:$E$124, 5,0)))</f>
        <v>0</v>
      </c>
      <c r="AG133" s="2140">
        <f>IF(ISERROR(I133*(1-VLOOKUP($A133, 'E1 Categorization'!$A$32:$E$124, 5,0))), I133*0.5, I133*(1-VLOOKUP($A133, 'E1 Categorization'!$A$32:$E$124, 5,0)))</f>
        <v>0</v>
      </c>
      <c r="AH133" s="2140">
        <f>IF(ISERROR(J133*(1-VLOOKUP($A133, 'E1 Categorization'!$A$32:$E$124, 5,0))), J133*0.5, J133*(1-VLOOKUP($A133, 'E1 Categorization'!$A$32:$E$124, 5,0)))</f>
        <v>0</v>
      </c>
      <c r="AI133" s="2140">
        <f>IF(ISERROR(K133*(1-VLOOKUP($A133, 'E1 Categorization'!$A$32:$E$124, 5,0))), K133*0.5, K133*(1-VLOOKUP($A133, 'E1 Categorization'!$A$32:$E$124, 5,0)))</f>
        <v>0</v>
      </c>
      <c r="AJ133" s="2140">
        <f>IF(ISERROR(L133*(1-VLOOKUP($A133, 'E1 Categorization'!$A$32:$E$124, 5,0))), L133*0.5, L133*(1-VLOOKUP($A133, 'E1 Categorization'!$A$32:$E$124, 5,0)))</f>
        <v>0</v>
      </c>
      <c r="AK133" s="2140">
        <f>IF(ISERROR(M133*(1-VLOOKUP($A133, 'E1 Categorization'!$A$32:$E$124, 5,0))), M133*0.5, M133*(1-VLOOKUP($A133, 'E1 Categorization'!$A$32:$E$124, 5,0)))</f>
        <v>0</v>
      </c>
      <c r="AL133" s="2140">
        <f>IF(ISERROR(N133*(1-VLOOKUP($A133, 'E1 Categorization'!$A$32:$E$124, 5,0))), N133*0.5, N133*(1-VLOOKUP($A133, 'E1 Categorization'!$A$32:$E$124, 5,0)))</f>
        <v>0</v>
      </c>
      <c r="AM133" s="2140">
        <f>IF(ISERROR(O133*(1-VLOOKUP($A133, 'E1 Categorization'!$A$32:$E$124, 5,0))), O133*0.5, O133*(1-VLOOKUP($A133, 'E1 Categorization'!$A$32:$E$124, 5,0)))</f>
        <v>0</v>
      </c>
      <c r="AN133" s="2140">
        <f>IF(ISERROR(P133*(1-VLOOKUP($A133, 'E1 Categorization'!$A$32:$E$124, 5,0))), P133*0.5, P133*(1-VLOOKUP($A133, 'E1 Categorization'!$A$32:$E$124, 5,0)))</f>
        <v>0</v>
      </c>
      <c r="AO133" s="2140">
        <f>IF(ISERROR(Q133*(1-VLOOKUP($A133, 'E1 Categorization'!$A$32:$E$124, 5,0))), Q133*0.5, Q133*(1-VLOOKUP($A133, 'E1 Categorization'!$A$32:$E$124, 5,0)))</f>
        <v>0</v>
      </c>
      <c r="AP133" s="2140">
        <f>IF(ISERROR(R133*(1-VLOOKUP($A133, 'E1 Categorization'!$A$32:$E$124, 5,0))), R133*0.5, R133*(1-VLOOKUP($A133, 'E1 Categorization'!$A$32:$E$124, 5,0)))</f>
        <v>0</v>
      </c>
      <c r="AQ133" s="2140">
        <f>IF(ISERROR(S133*(1-VLOOKUP($A133, 'E1 Categorization'!$A$32:$E$124, 5,0))), S133*0.5, S133*(1-VLOOKUP($A133, 'E1 Categorization'!$A$32:$E$124, 5,0)))</f>
        <v>0</v>
      </c>
      <c r="AR133" s="2140">
        <f>IF(ISERROR(T133*(1-VLOOKUP($A133, 'E1 Categorization'!$A$32:$E$124, 5,0))), T133*0.5, T133*(1-VLOOKUP($A133, 'E1 Categorization'!$A$32:$E$124, 5,0)))</f>
        <v>0</v>
      </c>
      <c r="AS133" s="2140">
        <f>IF(ISERROR(U133*(1-VLOOKUP($A133, 'E1 Categorization'!$A$32:$E$124, 5,0))), U133*0.5, U133*(1-VLOOKUP($A133, 'E1 Categorization'!$A$32:$E$124, 5,0)))</f>
        <v>0</v>
      </c>
      <c r="AT133" s="2140">
        <f>IF(ISERROR(V133*(1-VLOOKUP($A133, 'E1 Categorization'!$A$32:$E$124, 5,0))), V133*0.5, V133*(1-VLOOKUP($A133, 'E1 Categorization'!$A$32:$E$124, 5,0)))</f>
        <v>0</v>
      </c>
      <c r="AU133" s="2140">
        <f>IF(ISERROR(W133*(1-VLOOKUP($A133, 'E1 Categorization'!$A$32:$E$124, 5,0))), W133*0.5, W133*(1-VLOOKUP($A133, 'E1 Categorization'!$A$32:$E$124, 5,0)))</f>
        <v>0</v>
      </c>
      <c r="AV133" s="2140">
        <f>IF(ISERROR(X133*(1-VLOOKUP($A133, 'E1 Categorization'!$A$32:$E$124, 5,0))), X133*0.5, X133*(1-VLOOKUP($A133, 'E1 Categorization'!$A$32:$E$124, 5,0)))</f>
        <v>0</v>
      </c>
      <c r="AW133" s="1889"/>
      <c r="AX133" s="1889"/>
      <c r="AY133" s="491">
        <f t="shared" si="39"/>
        <v>5675</v>
      </c>
      <c r="AZ133" s="492" t="str">
        <f t="shared" si="40"/>
        <v>Maintenance of General Plant</v>
      </c>
      <c r="BA133" s="2140">
        <f>IF(ISERROR(E133*(VLOOKUP($A133, 'E1 Categorization'!$A$32:$E$124, 5,0))), E133*0.5, E133*(VLOOKUP($A133, 'E1 Categorization'!$A$32:$E$124, 5,0)))</f>
        <v>0</v>
      </c>
      <c r="BB133" s="2140">
        <f>IF(ISERROR(F133*(VLOOKUP($A133, 'E1 Categorization'!$A$32:$E$124, 5,0))), F133*0.5, F133*(VLOOKUP($A133, 'E1 Categorization'!$A$32:$E$124, 5,0)))</f>
        <v>0</v>
      </c>
      <c r="BC133" s="2140">
        <f>IF(ISERROR(G133*(VLOOKUP($A133, 'E1 Categorization'!$A$32:$E$124, 5,0))), G133*0.5, G133*(VLOOKUP($A133, 'E1 Categorization'!$A$32:$E$124, 5,0)))</f>
        <v>0</v>
      </c>
      <c r="BD133" s="2140">
        <f>IF(ISERROR(H133*(VLOOKUP($A133, 'E1 Categorization'!$A$32:$E$124, 5,0))), H133*0.5, H133*(VLOOKUP($A133, 'E1 Categorization'!$A$32:$E$124, 5,0)))</f>
        <v>0</v>
      </c>
      <c r="BE133" s="2140">
        <f>IF(ISERROR(I133*(VLOOKUP($A133, 'E1 Categorization'!$A$32:$E$124, 5,0))), I133*0.5, I133*(VLOOKUP($A133, 'E1 Categorization'!$A$32:$E$124, 5,0)))</f>
        <v>0</v>
      </c>
      <c r="BF133" s="2140">
        <f>IF(ISERROR(J133*(VLOOKUP($A133, 'E1 Categorization'!$A$32:$E$124, 5,0))), J133*0.5, J133*(VLOOKUP($A133, 'E1 Categorization'!$A$32:$E$124, 5,0)))</f>
        <v>0</v>
      </c>
      <c r="BG133" s="2140">
        <f>IF(ISERROR(K133*(VLOOKUP($A133, 'E1 Categorization'!$A$32:$E$124, 5,0))), K133*0.5, K133*(VLOOKUP($A133, 'E1 Categorization'!$A$32:$E$124, 5,0)))</f>
        <v>0</v>
      </c>
      <c r="BH133" s="2140">
        <f>IF(ISERROR(L133*(VLOOKUP($A133, 'E1 Categorization'!$A$32:$E$124, 5,0))), L133*0.5, L133*(VLOOKUP($A133, 'E1 Categorization'!$A$32:$E$124, 5,0)))</f>
        <v>0</v>
      </c>
      <c r="BI133" s="2140">
        <f>IF(ISERROR(M133*(VLOOKUP($A133, 'E1 Categorization'!$A$32:$E$124, 5,0))), M133*0.5, M133*(VLOOKUP($A133, 'E1 Categorization'!$A$32:$E$124, 5,0)))</f>
        <v>0</v>
      </c>
      <c r="BJ133" s="2140">
        <f>IF(ISERROR(N133*(VLOOKUP($A133, 'E1 Categorization'!$A$32:$E$124, 5,0))), N133*0.5, N133*(VLOOKUP($A133, 'E1 Categorization'!$A$32:$E$124, 5,0)))</f>
        <v>0</v>
      </c>
      <c r="BK133" s="2140">
        <f>IF(ISERROR(O133*(VLOOKUP($A133, 'E1 Categorization'!$A$32:$E$124, 5,0))), O133*0.5, O133*(VLOOKUP($A133, 'E1 Categorization'!$A$32:$E$124, 5,0)))</f>
        <v>0</v>
      </c>
      <c r="BL133" s="2140">
        <f>IF(ISERROR(P133*(VLOOKUP($A133, 'E1 Categorization'!$A$32:$E$124, 5,0))), P133*0.5, P133*(VLOOKUP($A133, 'E1 Categorization'!$A$32:$E$124, 5,0)))</f>
        <v>0</v>
      </c>
      <c r="BM133" s="2140">
        <f>IF(ISERROR(Q133*(VLOOKUP($A133, 'E1 Categorization'!$A$32:$E$124, 5,0))), Q133*0.5, Q133*(VLOOKUP($A133, 'E1 Categorization'!$A$32:$E$124, 5,0)))</f>
        <v>0</v>
      </c>
      <c r="BN133" s="2140">
        <f>IF(ISERROR(R133*(VLOOKUP($A133, 'E1 Categorization'!$A$32:$E$124, 5,0))), R133*0.5, R133*(VLOOKUP($A133, 'E1 Categorization'!$A$32:$E$124, 5,0)))</f>
        <v>0</v>
      </c>
      <c r="BO133" s="2140">
        <f>IF(ISERROR(S133*(VLOOKUP($A133, 'E1 Categorization'!$A$32:$E$124, 5,0))), S133*0.5, S133*(VLOOKUP($A133, 'E1 Categorization'!$A$32:$E$124, 5,0)))</f>
        <v>0</v>
      </c>
      <c r="BP133" s="2140">
        <f>IF(ISERROR(T133*(VLOOKUP($A133, 'E1 Categorization'!$A$32:$E$124, 5,0))), T133*0.5, T133*(VLOOKUP($A133, 'E1 Categorization'!$A$32:$E$124, 5,0)))</f>
        <v>0</v>
      </c>
      <c r="BQ133" s="2140">
        <f>IF(ISERROR(U133*(VLOOKUP($A133, 'E1 Categorization'!$A$32:$E$124, 5,0))), U133*0.5, U133*(VLOOKUP($A133, 'E1 Categorization'!$A$32:$E$124, 5,0)))</f>
        <v>0</v>
      </c>
      <c r="BR133" s="2140">
        <f>IF(ISERROR(V133*(VLOOKUP($A133, 'E1 Categorization'!$A$32:$E$124, 5,0))), V133*0.5, V133*(VLOOKUP($A133, 'E1 Categorization'!$A$32:$E$124, 5,0)))</f>
        <v>0</v>
      </c>
      <c r="BS133" s="2140">
        <f>IF(ISERROR(W133*(VLOOKUP($A133, 'E1 Categorization'!$A$32:$E$124, 5,0))), W133*0.5, W133*(VLOOKUP($A133, 'E1 Categorization'!$A$32:$E$124, 5,0)))</f>
        <v>0</v>
      </c>
      <c r="BT133" s="2140">
        <f>IF(ISERROR(X133*(VLOOKUP($A133, 'E1 Categorization'!$A$32:$E$124, 5,0))), X133*0.5, X133*(VLOOKUP($A133, 'E1 Categorization'!$A$32:$E$124, 5,0)))</f>
        <v>0</v>
      </c>
    </row>
    <row r="134" spans="1:72" s="561" customFormat="1" ht="25.5" customHeight="1" x14ac:dyDescent="0.2">
      <c r="A134" s="487">
        <f>'I3 TB Data'!A444:B444</f>
        <v>5680</v>
      </c>
      <c r="B134" s="488" t="str">
        <f>'I3 TB Data'!B444</f>
        <v>Electrical Safety Authority Fees</v>
      </c>
      <c r="C134" s="489">
        <f>'I3 TB Data'!G444</f>
        <v>0</v>
      </c>
      <c r="D134" s="1857" t="str">
        <f t="shared" si="36"/>
        <v>Yes</v>
      </c>
      <c r="E134" s="1835"/>
      <c r="F134" s="1835"/>
      <c r="G134" s="1835"/>
      <c r="H134" s="1835"/>
      <c r="I134" s="1835"/>
      <c r="J134" s="1835"/>
      <c r="K134" s="1835"/>
      <c r="L134" s="1835"/>
      <c r="M134" s="1835"/>
      <c r="N134" s="1835"/>
      <c r="O134" s="1835"/>
      <c r="P134" s="1835"/>
      <c r="Q134" s="1835"/>
      <c r="R134" s="1835"/>
      <c r="S134" s="1835"/>
      <c r="T134" s="1835"/>
      <c r="U134" s="1835"/>
      <c r="V134" s="1835"/>
      <c r="W134" s="1835"/>
      <c r="X134" s="1835"/>
      <c r="AA134" s="491">
        <f t="shared" si="37"/>
        <v>5680</v>
      </c>
      <c r="AB134" s="492" t="str">
        <f t="shared" si="38"/>
        <v>Electrical Safety Authority Fees</v>
      </c>
      <c r="AC134" s="2140">
        <f>IF(ISERROR(E134*(1-VLOOKUP($A134, 'E1 Categorization'!$A$32:$E$124, 5,0))), E134*0.5, E134*(1-VLOOKUP($A134, 'E1 Categorization'!$A$32:$E$124, 5,0)))</f>
        <v>0</v>
      </c>
      <c r="AD134" s="2140">
        <f>IF(ISERROR(F134*(1-VLOOKUP($A134, 'E1 Categorization'!$A$32:$E$124, 5,0))), F134*0.5, F134*(1-VLOOKUP($A134, 'E1 Categorization'!$A$32:$E$124, 5,0)))</f>
        <v>0</v>
      </c>
      <c r="AE134" s="2140">
        <f>IF(ISERROR(G134*(1-VLOOKUP($A134, 'E1 Categorization'!$A$32:$E$124, 5,0))), G134*0.5, G134*(1-VLOOKUP($A134, 'E1 Categorization'!$A$32:$E$124, 5,0)))</f>
        <v>0</v>
      </c>
      <c r="AF134" s="2140">
        <f>IF(ISERROR(H134*(1-VLOOKUP($A134, 'E1 Categorization'!$A$32:$E$124, 5,0))), H134*0.5, H134*(1-VLOOKUP($A134, 'E1 Categorization'!$A$32:$E$124, 5,0)))</f>
        <v>0</v>
      </c>
      <c r="AG134" s="2140">
        <f>IF(ISERROR(I134*(1-VLOOKUP($A134, 'E1 Categorization'!$A$32:$E$124, 5,0))), I134*0.5, I134*(1-VLOOKUP($A134, 'E1 Categorization'!$A$32:$E$124, 5,0)))</f>
        <v>0</v>
      </c>
      <c r="AH134" s="2140">
        <f>IF(ISERROR(J134*(1-VLOOKUP($A134, 'E1 Categorization'!$A$32:$E$124, 5,0))), J134*0.5, J134*(1-VLOOKUP($A134, 'E1 Categorization'!$A$32:$E$124, 5,0)))</f>
        <v>0</v>
      </c>
      <c r="AI134" s="2140">
        <f>IF(ISERROR(K134*(1-VLOOKUP($A134, 'E1 Categorization'!$A$32:$E$124, 5,0))), K134*0.5, K134*(1-VLOOKUP($A134, 'E1 Categorization'!$A$32:$E$124, 5,0)))</f>
        <v>0</v>
      </c>
      <c r="AJ134" s="2140">
        <f>IF(ISERROR(L134*(1-VLOOKUP($A134, 'E1 Categorization'!$A$32:$E$124, 5,0))), L134*0.5, L134*(1-VLOOKUP($A134, 'E1 Categorization'!$A$32:$E$124, 5,0)))</f>
        <v>0</v>
      </c>
      <c r="AK134" s="2140">
        <f>IF(ISERROR(M134*(1-VLOOKUP($A134, 'E1 Categorization'!$A$32:$E$124, 5,0))), M134*0.5, M134*(1-VLOOKUP($A134, 'E1 Categorization'!$A$32:$E$124, 5,0)))</f>
        <v>0</v>
      </c>
      <c r="AL134" s="2140">
        <f>IF(ISERROR(N134*(1-VLOOKUP($A134, 'E1 Categorization'!$A$32:$E$124, 5,0))), N134*0.5, N134*(1-VLOOKUP($A134, 'E1 Categorization'!$A$32:$E$124, 5,0)))</f>
        <v>0</v>
      </c>
      <c r="AM134" s="2140">
        <f>IF(ISERROR(O134*(1-VLOOKUP($A134, 'E1 Categorization'!$A$32:$E$124, 5,0))), O134*0.5, O134*(1-VLOOKUP($A134, 'E1 Categorization'!$A$32:$E$124, 5,0)))</f>
        <v>0</v>
      </c>
      <c r="AN134" s="2140">
        <f>IF(ISERROR(P134*(1-VLOOKUP($A134, 'E1 Categorization'!$A$32:$E$124, 5,0))), P134*0.5, P134*(1-VLOOKUP($A134, 'E1 Categorization'!$A$32:$E$124, 5,0)))</f>
        <v>0</v>
      </c>
      <c r="AO134" s="2140">
        <f>IF(ISERROR(Q134*(1-VLOOKUP($A134, 'E1 Categorization'!$A$32:$E$124, 5,0))), Q134*0.5, Q134*(1-VLOOKUP($A134, 'E1 Categorization'!$A$32:$E$124, 5,0)))</f>
        <v>0</v>
      </c>
      <c r="AP134" s="2140">
        <f>IF(ISERROR(R134*(1-VLOOKUP($A134, 'E1 Categorization'!$A$32:$E$124, 5,0))), R134*0.5, R134*(1-VLOOKUP($A134, 'E1 Categorization'!$A$32:$E$124, 5,0)))</f>
        <v>0</v>
      </c>
      <c r="AQ134" s="2140">
        <f>IF(ISERROR(S134*(1-VLOOKUP($A134, 'E1 Categorization'!$A$32:$E$124, 5,0))), S134*0.5, S134*(1-VLOOKUP($A134, 'E1 Categorization'!$A$32:$E$124, 5,0)))</f>
        <v>0</v>
      </c>
      <c r="AR134" s="2140">
        <f>IF(ISERROR(T134*(1-VLOOKUP($A134, 'E1 Categorization'!$A$32:$E$124, 5,0))), T134*0.5, T134*(1-VLOOKUP($A134, 'E1 Categorization'!$A$32:$E$124, 5,0)))</f>
        <v>0</v>
      </c>
      <c r="AS134" s="2140">
        <f>IF(ISERROR(U134*(1-VLOOKUP($A134, 'E1 Categorization'!$A$32:$E$124, 5,0))), U134*0.5, U134*(1-VLOOKUP($A134, 'E1 Categorization'!$A$32:$E$124, 5,0)))</f>
        <v>0</v>
      </c>
      <c r="AT134" s="2140">
        <f>IF(ISERROR(V134*(1-VLOOKUP($A134, 'E1 Categorization'!$A$32:$E$124, 5,0))), V134*0.5, V134*(1-VLOOKUP($A134, 'E1 Categorization'!$A$32:$E$124, 5,0)))</f>
        <v>0</v>
      </c>
      <c r="AU134" s="2140">
        <f>IF(ISERROR(W134*(1-VLOOKUP($A134, 'E1 Categorization'!$A$32:$E$124, 5,0))), W134*0.5, W134*(1-VLOOKUP($A134, 'E1 Categorization'!$A$32:$E$124, 5,0)))</f>
        <v>0</v>
      </c>
      <c r="AV134" s="2140">
        <f>IF(ISERROR(X134*(1-VLOOKUP($A134, 'E1 Categorization'!$A$32:$E$124, 5,0))), X134*0.5, X134*(1-VLOOKUP($A134, 'E1 Categorization'!$A$32:$E$124, 5,0)))</f>
        <v>0</v>
      </c>
      <c r="AW134" s="1889"/>
      <c r="AX134" s="1889"/>
      <c r="AY134" s="491">
        <f t="shared" si="39"/>
        <v>5680</v>
      </c>
      <c r="AZ134" s="492" t="str">
        <f t="shared" si="40"/>
        <v>Electrical Safety Authority Fees</v>
      </c>
      <c r="BA134" s="2140">
        <f>IF(ISERROR(E134*(VLOOKUP($A134, 'E1 Categorization'!$A$32:$E$124, 5,0))), E134*0.5, E134*(VLOOKUP($A134, 'E1 Categorization'!$A$32:$E$124, 5,0)))</f>
        <v>0</v>
      </c>
      <c r="BB134" s="2140">
        <f>IF(ISERROR(F134*(VLOOKUP($A134, 'E1 Categorization'!$A$32:$E$124, 5,0))), F134*0.5, F134*(VLOOKUP($A134, 'E1 Categorization'!$A$32:$E$124, 5,0)))</f>
        <v>0</v>
      </c>
      <c r="BC134" s="2140">
        <f>IF(ISERROR(G134*(VLOOKUP($A134, 'E1 Categorization'!$A$32:$E$124, 5,0))), G134*0.5, G134*(VLOOKUP($A134, 'E1 Categorization'!$A$32:$E$124, 5,0)))</f>
        <v>0</v>
      </c>
      <c r="BD134" s="2140">
        <f>IF(ISERROR(H134*(VLOOKUP($A134, 'E1 Categorization'!$A$32:$E$124, 5,0))), H134*0.5, H134*(VLOOKUP($A134, 'E1 Categorization'!$A$32:$E$124, 5,0)))</f>
        <v>0</v>
      </c>
      <c r="BE134" s="2140">
        <f>IF(ISERROR(I134*(VLOOKUP($A134, 'E1 Categorization'!$A$32:$E$124, 5,0))), I134*0.5, I134*(VLOOKUP($A134, 'E1 Categorization'!$A$32:$E$124, 5,0)))</f>
        <v>0</v>
      </c>
      <c r="BF134" s="2140">
        <f>IF(ISERROR(J134*(VLOOKUP($A134, 'E1 Categorization'!$A$32:$E$124, 5,0))), J134*0.5, J134*(VLOOKUP($A134, 'E1 Categorization'!$A$32:$E$124, 5,0)))</f>
        <v>0</v>
      </c>
      <c r="BG134" s="2140">
        <f>IF(ISERROR(K134*(VLOOKUP($A134, 'E1 Categorization'!$A$32:$E$124, 5,0))), K134*0.5, K134*(VLOOKUP($A134, 'E1 Categorization'!$A$32:$E$124, 5,0)))</f>
        <v>0</v>
      </c>
      <c r="BH134" s="2140">
        <f>IF(ISERROR(L134*(VLOOKUP($A134, 'E1 Categorization'!$A$32:$E$124, 5,0))), L134*0.5, L134*(VLOOKUP($A134, 'E1 Categorization'!$A$32:$E$124, 5,0)))</f>
        <v>0</v>
      </c>
      <c r="BI134" s="2140">
        <f>IF(ISERROR(M134*(VLOOKUP($A134, 'E1 Categorization'!$A$32:$E$124, 5,0))), M134*0.5, M134*(VLOOKUP($A134, 'E1 Categorization'!$A$32:$E$124, 5,0)))</f>
        <v>0</v>
      </c>
      <c r="BJ134" s="2140">
        <f>IF(ISERROR(N134*(VLOOKUP($A134, 'E1 Categorization'!$A$32:$E$124, 5,0))), N134*0.5, N134*(VLOOKUP($A134, 'E1 Categorization'!$A$32:$E$124, 5,0)))</f>
        <v>0</v>
      </c>
      <c r="BK134" s="2140">
        <f>IF(ISERROR(O134*(VLOOKUP($A134, 'E1 Categorization'!$A$32:$E$124, 5,0))), O134*0.5, O134*(VLOOKUP($A134, 'E1 Categorization'!$A$32:$E$124, 5,0)))</f>
        <v>0</v>
      </c>
      <c r="BL134" s="2140">
        <f>IF(ISERROR(P134*(VLOOKUP($A134, 'E1 Categorization'!$A$32:$E$124, 5,0))), P134*0.5, P134*(VLOOKUP($A134, 'E1 Categorization'!$A$32:$E$124, 5,0)))</f>
        <v>0</v>
      </c>
      <c r="BM134" s="2140">
        <f>IF(ISERROR(Q134*(VLOOKUP($A134, 'E1 Categorization'!$A$32:$E$124, 5,0))), Q134*0.5, Q134*(VLOOKUP($A134, 'E1 Categorization'!$A$32:$E$124, 5,0)))</f>
        <v>0</v>
      </c>
      <c r="BN134" s="2140">
        <f>IF(ISERROR(R134*(VLOOKUP($A134, 'E1 Categorization'!$A$32:$E$124, 5,0))), R134*0.5, R134*(VLOOKUP($A134, 'E1 Categorization'!$A$32:$E$124, 5,0)))</f>
        <v>0</v>
      </c>
      <c r="BO134" s="2140">
        <f>IF(ISERROR(S134*(VLOOKUP($A134, 'E1 Categorization'!$A$32:$E$124, 5,0))), S134*0.5, S134*(VLOOKUP($A134, 'E1 Categorization'!$A$32:$E$124, 5,0)))</f>
        <v>0</v>
      </c>
      <c r="BP134" s="2140">
        <f>IF(ISERROR(T134*(VLOOKUP($A134, 'E1 Categorization'!$A$32:$E$124, 5,0))), T134*0.5, T134*(VLOOKUP($A134, 'E1 Categorization'!$A$32:$E$124, 5,0)))</f>
        <v>0</v>
      </c>
      <c r="BQ134" s="2140">
        <f>IF(ISERROR(U134*(VLOOKUP($A134, 'E1 Categorization'!$A$32:$E$124, 5,0))), U134*0.5, U134*(VLOOKUP($A134, 'E1 Categorization'!$A$32:$E$124, 5,0)))</f>
        <v>0</v>
      </c>
      <c r="BR134" s="2140">
        <f>IF(ISERROR(V134*(VLOOKUP($A134, 'E1 Categorization'!$A$32:$E$124, 5,0))), V134*0.5, V134*(VLOOKUP($A134, 'E1 Categorization'!$A$32:$E$124, 5,0)))</f>
        <v>0</v>
      </c>
      <c r="BS134" s="2140">
        <f>IF(ISERROR(W134*(VLOOKUP($A134, 'E1 Categorization'!$A$32:$E$124, 5,0))), W134*0.5, W134*(VLOOKUP($A134, 'E1 Categorization'!$A$32:$E$124, 5,0)))</f>
        <v>0</v>
      </c>
      <c r="BT134" s="2140">
        <f>IF(ISERROR(X134*(VLOOKUP($A134, 'E1 Categorization'!$A$32:$E$124, 5,0))), X134*0.5, X134*(VLOOKUP($A134, 'E1 Categorization'!$A$32:$E$124, 5,0)))</f>
        <v>0</v>
      </c>
    </row>
    <row r="135" spans="1:72" s="561" customFormat="1" ht="25.5" customHeight="1" x14ac:dyDescent="0.2">
      <c r="A135" s="487">
        <v>5685</v>
      </c>
      <c r="B135" s="488" t="str">
        <f>'I3 TB Data'!B446</f>
        <v>Independent Market Operator Fees and Penalties</v>
      </c>
      <c r="C135" s="489">
        <f>'I3 TB Data'!G446</f>
        <v>0</v>
      </c>
      <c r="D135" s="1857" t="str">
        <f>IF(SUM(E135:X135)&lt;&gt;C135,"No","Yes")</f>
        <v>Yes</v>
      </c>
      <c r="E135" s="1835"/>
      <c r="F135" s="1835"/>
      <c r="G135" s="1835"/>
      <c r="H135" s="1835"/>
      <c r="I135" s="1835"/>
      <c r="J135" s="1835"/>
      <c r="K135" s="1835"/>
      <c r="L135" s="1835"/>
      <c r="M135" s="1835"/>
      <c r="N135" s="1835"/>
      <c r="O135" s="1835"/>
      <c r="P135" s="1835"/>
      <c r="Q135" s="1835"/>
      <c r="R135" s="1835"/>
      <c r="S135" s="1835"/>
      <c r="T135" s="1835"/>
      <c r="U135" s="1835"/>
      <c r="V135" s="1835"/>
      <c r="W135" s="1835"/>
      <c r="X135" s="1835"/>
      <c r="AA135" s="491">
        <f t="shared" si="37"/>
        <v>5685</v>
      </c>
      <c r="AB135" s="492" t="str">
        <f t="shared" si="38"/>
        <v>Independent Market Operator Fees and Penalties</v>
      </c>
      <c r="AC135" s="2140">
        <f>IF(ISERROR(E135*(1-VLOOKUP($A135, 'E1 Categorization'!$A$32:$E$124, 5,0))), E135*0.5, E135*(1-VLOOKUP($A135, 'E1 Categorization'!$A$32:$E$124, 5,0)))</f>
        <v>0</v>
      </c>
      <c r="AD135" s="2140">
        <f>IF(ISERROR(F135*(1-VLOOKUP($A135, 'E1 Categorization'!$A$32:$E$124, 5,0))), F135*0.5, F135*(1-VLOOKUP($A135, 'E1 Categorization'!$A$32:$E$124, 5,0)))</f>
        <v>0</v>
      </c>
      <c r="AE135" s="2140">
        <f>IF(ISERROR(G135*(1-VLOOKUP($A135, 'E1 Categorization'!$A$32:$E$124, 5,0))), G135*0.5, G135*(1-VLOOKUP($A135, 'E1 Categorization'!$A$32:$E$124, 5,0)))</f>
        <v>0</v>
      </c>
      <c r="AF135" s="2140">
        <f>IF(ISERROR(H135*(1-VLOOKUP($A135, 'E1 Categorization'!$A$32:$E$124, 5,0))), H135*0.5, H135*(1-VLOOKUP($A135, 'E1 Categorization'!$A$32:$E$124, 5,0)))</f>
        <v>0</v>
      </c>
      <c r="AG135" s="2140">
        <f>IF(ISERROR(I135*(1-VLOOKUP($A135, 'E1 Categorization'!$A$32:$E$124, 5,0))), I135*0.5, I135*(1-VLOOKUP($A135, 'E1 Categorization'!$A$32:$E$124, 5,0)))</f>
        <v>0</v>
      </c>
      <c r="AH135" s="2140">
        <f>IF(ISERROR(J135*(1-VLOOKUP($A135, 'E1 Categorization'!$A$32:$E$124, 5,0))), J135*0.5, J135*(1-VLOOKUP($A135, 'E1 Categorization'!$A$32:$E$124, 5,0)))</f>
        <v>0</v>
      </c>
      <c r="AI135" s="2140">
        <f>IF(ISERROR(K135*(1-VLOOKUP($A135, 'E1 Categorization'!$A$32:$E$124, 5,0))), K135*0.5, K135*(1-VLOOKUP($A135, 'E1 Categorization'!$A$32:$E$124, 5,0)))</f>
        <v>0</v>
      </c>
      <c r="AJ135" s="2140">
        <f>IF(ISERROR(L135*(1-VLOOKUP($A135, 'E1 Categorization'!$A$32:$E$124, 5,0))), L135*0.5, L135*(1-VLOOKUP($A135, 'E1 Categorization'!$A$32:$E$124, 5,0)))</f>
        <v>0</v>
      </c>
      <c r="AK135" s="2140">
        <f>IF(ISERROR(M135*(1-VLOOKUP($A135, 'E1 Categorization'!$A$32:$E$124, 5,0))), M135*0.5, M135*(1-VLOOKUP($A135, 'E1 Categorization'!$A$32:$E$124, 5,0)))</f>
        <v>0</v>
      </c>
      <c r="AL135" s="2140">
        <f>IF(ISERROR(N135*(1-VLOOKUP($A135, 'E1 Categorization'!$A$32:$E$124, 5,0))), N135*0.5, N135*(1-VLOOKUP($A135, 'E1 Categorization'!$A$32:$E$124, 5,0)))</f>
        <v>0</v>
      </c>
      <c r="AM135" s="2140">
        <f>IF(ISERROR(O135*(1-VLOOKUP($A135, 'E1 Categorization'!$A$32:$E$124, 5,0))), O135*0.5, O135*(1-VLOOKUP($A135, 'E1 Categorization'!$A$32:$E$124, 5,0)))</f>
        <v>0</v>
      </c>
      <c r="AN135" s="2140">
        <f>IF(ISERROR(P135*(1-VLOOKUP($A135, 'E1 Categorization'!$A$32:$E$124, 5,0))), P135*0.5, P135*(1-VLOOKUP($A135, 'E1 Categorization'!$A$32:$E$124, 5,0)))</f>
        <v>0</v>
      </c>
      <c r="AO135" s="2140">
        <f>IF(ISERROR(Q135*(1-VLOOKUP($A135, 'E1 Categorization'!$A$32:$E$124, 5,0))), Q135*0.5, Q135*(1-VLOOKUP($A135, 'E1 Categorization'!$A$32:$E$124, 5,0)))</f>
        <v>0</v>
      </c>
      <c r="AP135" s="2140">
        <f>IF(ISERROR(R135*(1-VLOOKUP($A135, 'E1 Categorization'!$A$32:$E$124, 5,0))), R135*0.5, R135*(1-VLOOKUP($A135, 'E1 Categorization'!$A$32:$E$124, 5,0)))</f>
        <v>0</v>
      </c>
      <c r="AQ135" s="2140">
        <f>IF(ISERROR(S135*(1-VLOOKUP($A135, 'E1 Categorization'!$A$32:$E$124, 5,0))), S135*0.5, S135*(1-VLOOKUP($A135, 'E1 Categorization'!$A$32:$E$124, 5,0)))</f>
        <v>0</v>
      </c>
      <c r="AR135" s="2140">
        <f>IF(ISERROR(T135*(1-VLOOKUP($A135, 'E1 Categorization'!$A$32:$E$124, 5,0))), T135*0.5, T135*(1-VLOOKUP($A135, 'E1 Categorization'!$A$32:$E$124, 5,0)))</f>
        <v>0</v>
      </c>
      <c r="AS135" s="2140">
        <f>IF(ISERROR(U135*(1-VLOOKUP($A135, 'E1 Categorization'!$A$32:$E$124, 5,0))), U135*0.5, U135*(1-VLOOKUP($A135, 'E1 Categorization'!$A$32:$E$124, 5,0)))</f>
        <v>0</v>
      </c>
      <c r="AT135" s="2140">
        <f>IF(ISERROR(V135*(1-VLOOKUP($A135, 'E1 Categorization'!$A$32:$E$124, 5,0))), V135*0.5, V135*(1-VLOOKUP($A135, 'E1 Categorization'!$A$32:$E$124, 5,0)))</f>
        <v>0</v>
      </c>
      <c r="AU135" s="2140">
        <f>IF(ISERROR(W135*(1-VLOOKUP($A135, 'E1 Categorization'!$A$32:$E$124, 5,0))), W135*0.5, W135*(1-VLOOKUP($A135, 'E1 Categorization'!$A$32:$E$124, 5,0)))</f>
        <v>0</v>
      </c>
      <c r="AV135" s="2140">
        <f>IF(ISERROR(X135*(1-VLOOKUP($A135, 'E1 Categorization'!$A$32:$E$124, 5,0))), X135*0.5, X135*(1-VLOOKUP($A135, 'E1 Categorization'!$A$32:$E$124, 5,0)))</f>
        <v>0</v>
      </c>
      <c r="AW135" s="1889"/>
      <c r="AX135" s="1889"/>
      <c r="AY135" s="491">
        <f t="shared" si="39"/>
        <v>5685</v>
      </c>
      <c r="AZ135" s="492" t="str">
        <f t="shared" si="40"/>
        <v>Independent Market Operator Fees and Penalties</v>
      </c>
      <c r="BA135" s="2140">
        <f>IF(ISERROR(E135*(VLOOKUP($A135, 'E1 Categorization'!$A$32:$E$124, 5,0))), E135*0.5, E135*(VLOOKUP($A135, 'E1 Categorization'!$A$32:$E$124, 5,0)))</f>
        <v>0</v>
      </c>
      <c r="BB135" s="2140">
        <f>IF(ISERROR(F135*(VLOOKUP($A135, 'E1 Categorization'!$A$32:$E$124, 5,0))), F135*0.5, F135*(VLOOKUP($A135, 'E1 Categorization'!$A$32:$E$124, 5,0)))</f>
        <v>0</v>
      </c>
      <c r="BC135" s="2140">
        <f>IF(ISERROR(G135*(VLOOKUP($A135, 'E1 Categorization'!$A$32:$E$124, 5,0))), G135*0.5, G135*(VLOOKUP($A135, 'E1 Categorization'!$A$32:$E$124, 5,0)))</f>
        <v>0</v>
      </c>
      <c r="BD135" s="2140">
        <f>IF(ISERROR(H135*(VLOOKUP($A135, 'E1 Categorization'!$A$32:$E$124, 5,0))), H135*0.5, H135*(VLOOKUP($A135, 'E1 Categorization'!$A$32:$E$124, 5,0)))</f>
        <v>0</v>
      </c>
      <c r="BE135" s="2140">
        <f>IF(ISERROR(I135*(VLOOKUP($A135, 'E1 Categorization'!$A$32:$E$124, 5,0))), I135*0.5, I135*(VLOOKUP($A135, 'E1 Categorization'!$A$32:$E$124, 5,0)))</f>
        <v>0</v>
      </c>
      <c r="BF135" s="2140">
        <f>IF(ISERROR(J135*(VLOOKUP($A135, 'E1 Categorization'!$A$32:$E$124, 5,0))), J135*0.5, J135*(VLOOKUP($A135, 'E1 Categorization'!$A$32:$E$124, 5,0)))</f>
        <v>0</v>
      </c>
      <c r="BG135" s="2140">
        <f>IF(ISERROR(K135*(VLOOKUP($A135, 'E1 Categorization'!$A$32:$E$124, 5,0))), K135*0.5, K135*(VLOOKUP($A135, 'E1 Categorization'!$A$32:$E$124, 5,0)))</f>
        <v>0</v>
      </c>
      <c r="BH135" s="2140">
        <f>IF(ISERROR(L135*(VLOOKUP($A135, 'E1 Categorization'!$A$32:$E$124, 5,0))), L135*0.5, L135*(VLOOKUP($A135, 'E1 Categorization'!$A$32:$E$124, 5,0)))</f>
        <v>0</v>
      </c>
      <c r="BI135" s="2140">
        <f>IF(ISERROR(M135*(VLOOKUP($A135, 'E1 Categorization'!$A$32:$E$124, 5,0))), M135*0.5, M135*(VLOOKUP($A135, 'E1 Categorization'!$A$32:$E$124, 5,0)))</f>
        <v>0</v>
      </c>
      <c r="BJ135" s="2140">
        <f>IF(ISERROR(N135*(VLOOKUP($A135, 'E1 Categorization'!$A$32:$E$124, 5,0))), N135*0.5, N135*(VLOOKUP($A135, 'E1 Categorization'!$A$32:$E$124, 5,0)))</f>
        <v>0</v>
      </c>
      <c r="BK135" s="2140">
        <f>IF(ISERROR(O135*(VLOOKUP($A135, 'E1 Categorization'!$A$32:$E$124, 5,0))), O135*0.5, O135*(VLOOKUP($A135, 'E1 Categorization'!$A$32:$E$124, 5,0)))</f>
        <v>0</v>
      </c>
      <c r="BL135" s="2140">
        <f>IF(ISERROR(P135*(VLOOKUP($A135, 'E1 Categorization'!$A$32:$E$124, 5,0))), P135*0.5, P135*(VLOOKUP($A135, 'E1 Categorization'!$A$32:$E$124, 5,0)))</f>
        <v>0</v>
      </c>
      <c r="BM135" s="2140">
        <f>IF(ISERROR(Q135*(VLOOKUP($A135, 'E1 Categorization'!$A$32:$E$124, 5,0))), Q135*0.5, Q135*(VLOOKUP($A135, 'E1 Categorization'!$A$32:$E$124, 5,0)))</f>
        <v>0</v>
      </c>
      <c r="BN135" s="2140">
        <f>IF(ISERROR(R135*(VLOOKUP($A135, 'E1 Categorization'!$A$32:$E$124, 5,0))), R135*0.5, R135*(VLOOKUP($A135, 'E1 Categorization'!$A$32:$E$124, 5,0)))</f>
        <v>0</v>
      </c>
      <c r="BO135" s="2140">
        <f>IF(ISERROR(S135*(VLOOKUP($A135, 'E1 Categorization'!$A$32:$E$124, 5,0))), S135*0.5, S135*(VLOOKUP($A135, 'E1 Categorization'!$A$32:$E$124, 5,0)))</f>
        <v>0</v>
      </c>
      <c r="BP135" s="2140">
        <f>IF(ISERROR(T135*(VLOOKUP($A135, 'E1 Categorization'!$A$32:$E$124, 5,0))), T135*0.5, T135*(VLOOKUP($A135, 'E1 Categorization'!$A$32:$E$124, 5,0)))</f>
        <v>0</v>
      </c>
      <c r="BQ135" s="2140">
        <f>IF(ISERROR(U135*(VLOOKUP($A135, 'E1 Categorization'!$A$32:$E$124, 5,0))), U135*0.5, U135*(VLOOKUP($A135, 'E1 Categorization'!$A$32:$E$124, 5,0)))</f>
        <v>0</v>
      </c>
      <c r="BR135" s="2140">
        <f>IF(ISERROR(V135*(VLOOKUP($A135, 'E1 Categorization'!$A$32:$E$124, 5,0))), V135*0.5, V135*(VLOOKUP($A135, 'E1 Categorization'!$A$32:$E$124, 5,0)))</f>
        <v>0</v>
      </c>
      <c r="BS135" s="2140">
        <f>IF(ISERROR(W135*(VLOOKUP($A135, 'E1 Categorization'!$A$32:$E$124, 5,0))), W135*0.5, W135*(VLOOKUP($A135, 'E1 Categorization'!$A$32:$E$124, 5,0)))</f>
        <v>0</v>
      </c>
      <c r="BT135" s="2140">
        <f>IF(ISERROR(X135*(VLOOKUP($A135, 'E1 Categorization'!$A$32:$E$124, 5,0))), X135*0.5, X135*(VLOOKUP($A135, 'E1 Categorization'!$A$32:$E$124, 5,0)))</f>
        <v>0</v>
      </c>
    </row>
    <row r="136" spans="1:72" s="561" customFormat="1" ht="25.5" x14ac:dyDescent="0.2">
      <c r="A136" s="487">
        <f>'I3 TB Data'!A447:B447</f>
        <v>5705</v>
      </c>
      <c r="B136" s="488" t="str">
        <f>'I3 TB Data'!B447</f>
        <v>Amortization Expense - Property, Plant, and Equipment</v>
      </c>
      <c r="C136" s="489">
        <f>'I3 TB Data'!G447</f>
        <v>0</v>
      </c>
      <c r="D136" s="1857" t="str">
        <f t="shared" si="36"/>
        <v>Yes</v>
      </c>
      <c r="E136" s="1835"/>
      <c r="F136" s="1835"/>
      <c r="G136" s="1835"/>
      <c r="H136" s="1835"/>
      <c r="I136" s="1835"/>
      <c r="J136" s="1835"/>
      <c r="K136" s="1835"/>
      <c r="L136" s="1835"/>
      <c r="M136" s="1835"/>
      <c r="N136" s="1835"/>
      <c r="O136" s="1835"/>
      <c r="P136" s="1835"/>
      <c r="Q136" s="1835"/>
      <c r="R136" s="1835"/>
      <c r="S136" s="1835"/>
      <c r="T136" s="1835"/>
      <c r="U136" s="1835"/>
      <c r="V136" s="1835"/>
      <c r="W136" s="1835"/>
      <c r="X136" s="1835"/>
      <c r="AA136" s="491">
        <f t="shared" si="37"/>
        <v>5705</v>
      </c>
      <c r="AB136" s="492" t="str">
        <f t="shared" si="38"/>
        <v>Amortization Expense - Property, Plant, and Equipment</v>
      </c>
      <c r="AC136" s="2140">
        <f>IF(ISERROR(E136*(1-VLOOKUP($A136, 'E1 Categorization'!$A$32:$E$124, 5,0))), E136*0.5, E136*(1-VLOOKUP($A136, 'E1 Categorization'!$A$32:$E$124, 5,0)))</f>
        <v>0</v>
      </c>
      <c r="AD136" s="2140">
        <f>IF(ISERROR(F136*(1-VLOOKUP($A136, 'E1 Categorization'!$A$32:$E$124, 5,0))), F136*0.5, F136*(1-VLOOKUP($A136, 'E1 Categorization'!$A$32:$E$124, 5,0)))</f>
        <v>0</v>
      </c>
      <c r="AE136" s="2140">
        <f>IF(ISERROR(G136*(1-VLOOKUP($A136, 'E1 Categorization'!$A$32:$E$124, 5,0))), G136*0.5, G136*(1-VLOOKUP($A136, 'E1 Categorization'!$A$32:$E$124, 5,0)))</f>
        <v>0</v>
      </c>
      <c r="AF136" s="2140">
        <f>IF(ISERROR(H136*(1-VLOOKUP($A136, 'E1 Categorization'!$A$32:$E$124, 5,0))), H136*0.5, H136*(1-VLOOKUP($A136, 'E1 Categorization'!$A$32:$E$124, 5,0)))</f>
        <v>0</v>
      </c>
      <c r="AG136" s="2140">
        <f>IF(ISERROR(I136*(1-VLOOKUP($A136, 'E1 Categorization'!$A$32:$E$124, 5,0))), I136*0.5, I136*(1-VLOOKUP($A136, 'E1 Categorization'!$A$32:$E$124, 5,0)))</f>
        <v>0</v>
      </c>
      <c r="AH136" s="2140">
        <f>IF(ISERROR(J136*(1-VLOOKUP($A136, 'E1 Categorization'!$A$32:$E$124, 5,0))), J136*0.5, J136*(1-VLOOKUP($A136, 'E1 Categorization'!$A$32:$E$124, 5,0)))</f>
        <v>0</v>
      </c>
      <c r="AI136" s="2140">
        <f>IF(ISERROR(K136*(1-VLOOKUP($A136, 'E1 Categorization'!$A$32:$E$124, 5,0))), K136*0.5, K136*(1-VLOOKUP($A136, 'E1 Categorization'!$A$32:$E$124, 5,0)))</f>
        <v>0</v>
      </c>
      <c r="AJ136" s="2140">
        <f>IF(ISERROR(L136*(1-VLOOKUP($A136, 'E1 Categorization'!$A$32:$E$124, 5,0))), L136*0.5, L136*(1-VLOOKUP($A136, 'E1 Categorization'!$A$32:$E$124, 5,0)))</f>
        <v>0</v>
      </c>
      <c r="AK136" s="2140">
        <f>IF(ISERROR(M136*(1-VLOOKUP($A136, 'E1 Categorization'!$A$32:$E$124, 5,0))), M136*0.5, M136*(1-VLOOKUP($A136, 'E1 Categorization'!$A$32:$E$124, 5,0)))</f>
        <v>0</v>
      </c>
      <c r="AL136" s="2140">
        <f>IF(ISERROR(N136*(1-VLOOKUP($A136, 'E1 Categorization'!$A$32:$E$124, 5,0))), N136*0.5, N136*(1-VLOOKUP($A136, 'E1 Categorization'!$A$32:$E$124, 5,0)))</f>
        <v>0</v>
      </c>
      <c r="AM136" s="2140">
        <f>IF(ISERROR(O136*(1-VLOOKUP($A136, 'E1 Categorization'!$A$32:$E$124, 5,0))), O136*0.5, O136*(1-VLOOKUP($A136, 'E1 Categorization'!$A$32:$E$124, 5,0)))</f>
        <v>0</v>
      </c>
      <c r="AN136" s="2140">
        <f>IF(ISERROR(P136*(1-VLOOKUP($A136, 'E1 Categorization'!$A$32:$E$124, 5,0))), P136*0.5, P136*(1-VLOOKUP($A136, 'E1 Categorization'!$A$32:$E$124, 5,0)))</f>
        <v>0</v>
      </c>
      <c r="AO136" s="2140">
        <f>IF(ISERROR(Q136*(1-VLOOKUP($A136, 'E1 Categorization'!$A$32:$E$124, 5,0))), Q136*0.5, Q136*(1-VLOOKUP($A136, 'E1 Categorization'!$A$32:$E$124, 5,0)))</f>
        <v>0</v>
      </c>
      <c r="AP136" s="2140">
        <f>IF(ISERROR(R136*(1-VLOOKUP($A136, 'E1 Categorization'!$A$32:$E$124, 5,0))), R136*0.5, R136*(1-VLOOKUP($A136, 'E1 Categorization'!$A$32:$E$124, 5,0)))</f>
        <v>0</v>
      </c>
      <c r="AQ136" s="2140">
        <f>IF(ISERROR(S136*(1-VLOOKUP($A136, 'E1 Categorization'!$A$32:$E$124, 5,0))), S136*0.5, S136*(1-VLOOKUP($A136, 'E1 Categorization'!$A$32:$E$124, 5,0)))</f>
        <v>0</v>
      </c>
      <c r="AR136" s="2140">
        <f>IF(ISERROR(T136*(1-VLOOKUP($A136, 'E1 Categorization'!$A$32:$E$124, 5,0))), T136*0.5, T136*(1-VLOOKUP($A136, 'E1 Categorization'!$A$32:$E$124, 5,0)))</f>
        <v>0</v>
      </c>
      <c r="AS136" s="2140">
        <f>IF(ISERROR(U136*(1-VLOOKUP($A136, 'E1 Categorization'!$A$32:$E$124, 5,0))), U136*0.5, U136*(1-VLOOKUP($A136, 'E1 Categorization'!$A$32:$E$124, 5,0)))</f>
        <v>0</v>
      </c>
      <c r="AT136" s="2140">
        <f>IF(ISERROR(V136*(1-VLOOKUP($A136, 'E1 Categorization'!$A$32:$E$124, 5,0))), V136*0.5, V136*(1-VLOOKUP($A136, 'E1 Categorization'!$A$32:$E$124, 5,0)))</f>
        <v>0</v>
      </c>
      <c r="AU136" s="2140">
        <f>IF(ISERROR(W136*(1-VLOOKUP($A136, 'E1 Categorization'!$A$32:$E$124, 5,0))), W136*0.5, W136*(1-VLOOKUP($A136, 'E1 Categorization'!$A$32:$E$124, 5,0)))</f>
        <v>0</v>
      </c>
      <c r="AV136" s="2140">
        <f>IF(ISERROR(X136*(1-VLOOKUP($A136, 'E1 Categorization'!$A$32:$E$124, 5,0))), X136*0.5, X136*(1-VLOOKUP($A136, 'E1 Categorization'!$A$32:$E$124, 5,0)))</f>
        <v>0</v>
      </c>
      <c r="AW136" s="1889"/>
      <c r="AX136" s="1889"/>
      <c r="AY136" s="491">
        <f t="shared" si="39"/>
        <v>5705</v>
      </c>
      <c r="AZ136" s="492" t="str">
        <f t="shared" si="40"/>
        <v>Amortization Expense - Property, Plant, and Equipment</v>
      </c>
      <c r="BA136" s="2140">
        <f>IF(ISERROR(E136*(VLOOKUP($A136, 'E1 Categorization'!$A$32:$E$124, 5,0))), E136*0.5, E136*(VLOOKUP($A136, 'E1 Categorization'!$A$32:$E$124, 5,0)))</f>
        <v>0</v>
      </c>
      <c r="BB136" s="2140">
        <f>IF(ISERROR(F136*(VLOOKUP($A136, 'E1 Categorization'!$A$32:$E$124, 5,0))), F136*0.5, F136*(VLOOKUP($A136, 'E1 Categorization'!$A$32:$E$124, 5,0)))</f>
        <v>0</v>
      </c>
      <c r="BC136" s="2140">
        <f>IF(ISERROR(G136*(VLOOKUP($A136, 'E1 Categorization'!$A$32:$E$124, 5,0))), G136*0.5, G136*(VLOOKUP($A136, 'E1 Categorization'!$A$32:$E$124, 5,0)))</f>
        <v>0</v>
      </c>
      <c r="BD136" s="2140">
        <f>IF(ISERROR(H136*(VLOOKUP($A136, 'E1 Categorization'!$A$32:$E$124, 5,0))), H136*0.5, H136*(VLOOKUP($A136, 'E1 Categorization'!$A$32:$E$124, 5,0)))</f>
        <v>0</v>
      </c>
      <c r="BE136" s="2140">
        <f>IF(ISERROR(I136*(VLOOKUP($A136, 'E1 Categorization'!$A$32:$E$124, 5,0))), I136*0.5, I136*(VLOOKUP($A136, 'E1 Categorization'!$A$32:$E$124, 5,0)))</f>
        <v>0</v>
      </c>
      <c r="BF136" s="2140">
        <f>IF(ISERROR(J136*(VLOOKUP($A136, 'E1 Categorization'!$A$32:$E$124, 5,0))), J136*0.5, J136*(VLOOKUP($A136, 'E1 Categorization'!$A$32:$E$124, 5,0)))</f>
        <v>0</v>
      </c>
      <c r="BG136" s="2140">
        <f>IF(ISERROR(K136*(VLOOKUP($A136, 'E1 Categorization'!$A$32:$E$124, 5,0))), K136*0.5, K136*(VLOOKUP($A136, 'E1 Categorization'!$A$32:$E$124, 5,0)))</f>
        <v>0</v>
      </c>
      <c r="BH136" s="2140">
        <f>IF(ISERROR(L136*(VLOOKUP($A136, 'E1 Categorization'!$A$32:$E$124, 5,0))), L136*0.5, L136*(VLOOKUP($A136, 'E1 Categorization'!$A$32:$E$124, 5,0)))</f>
        <v>0</v>
      </c>
      <c r="BI136" s="2140">
        <f>IF(ISERROR(M136*(VLOOKUP($A136, 'E1 Categorization'!$A$32:$E$124, 5,0))), M136*0.5, M136*(VLOOKUP($A136, 'E1 Categorization'!$A$32:$E$124, 5,0)))</f>
        <v>0</v>
      </c>
      <c r="BJ136" s="2140">
        <f>IF(ISERROR(N136*(VLOOKUP($A136, 'E1 Categorization'!$A$32:$E$124, 5,0))), N136*0.5, N136*(VLOOKUP($A136, 'E1 Categorization'!$A$32:$E$124, 5,0)))</f>
        <v>0</v>
      </c>
      <c r="BK136" s="2140">
        <f>IF(ISERROR(O136*(VLOOKUP($A136, 'E1 Categorization'!$A$32:$E$124, 5,0))), O136*0.5, O136*(VLOOKUP($A136, 'E1 Categorization'!$A$32:$E$124, 5,0)))</f>
        <v>0</v>
      </c>
      <c r="BL136" s="2140">
        <f>IF(ISERROR(P136*(VLOOKUP($A136, 'E1 Categorization'!$A$32:$E$124, 5,0))), P136*0.5, P136*(VLOOKUP($A136, 'E1 Categorization'!$A$32:$E$124, 5,0)))</f>
        <v>0</v>
      </c>
      <c r="BM136" s="2140">
        <f>IF(ISERROR(Q136*(VLOOKUP($A136, 'E1 Categorization'!$A$32:$E$124, 5,0))), Q136*0.5, Q136*(VLOOKUP($A136, 'E1 Categorization'!$A$32:$E$124, 5,0)))</f>
        <v>0</v>
      </c>
      <c r="BN136" s="2140">
        <f>IF(ISERROR(R136*(VLOOKUP($A136, 'E1 Categorization'!$A$32:$E$124, 5,0))), R136*0.5, R136*(VLOOKUP($A136, 'E1 Categorization'!$A$32:$E$124, 5,0)))</f>
        <v>0</v>
      </c>
      <c r="BO136" s="2140">
        <f>IF(ISERROR(S136*(VLOOKUP($A136, 'E1 Categorization'!$A$32:$E$124, 5,0))), S136*0.5, S136*(VLOOKUP($A136, 'E1 Categorization'!$A$32:$E$124, 5,0)))</f>
        <v>0</v>
      </c>
      <c r="BP136" s="2140">
        <f>IF(ISERROR(T136*(VLOOKUP($A136, 'E1 Categorization'!$A$32:$E$124, 5,0))), T136*0.5, T136*(VLOOKUP($A136, 'E1 Categorization'!$A$32:$E$124, 5,0)))</f>
        <v>0</v>
      </c>
      <c r="BQ136" s="2140">
        <f>IF(ISERROR(U136*(VLOOKUP($A136, 'E1 Categorization'!$A$32:$E$124, 5,0))), U136*0.5, U136*(VLOOKUP($A136, 'E1 Categorization'!$A$32:$E$124, 5,0)))</f>
        <v>0</v>
      </c>
      <c r="BR136" s="2140">
        <f>IF(ISERROR(V136*(VLOOKUP($A136, 'E1 Categorization'!$A$32:$E$124, 5,0))), V136*0.5, V136*(VLOOKUP($A136, 'E1 Categorization'!$A$32:$E$124, 5,0)))</f>
        <v>0</v>
      </c>
      <c r="BS136" s="2140">
        <f>IF(ISERROR(W136*(VLOOKUP($A136, 'E1 Categorization'!$A$32:$E$124, 5,0))), W136*0.5, W136*(VLOOKUP($A136, 'E1 Categorization'!$A$32:$E$124, 5,0)))</f>
        <v>0</v>
      </c>
      <c r="BT136" s="2140">
        <f>IF(ISERROR(X136*(VLOOKUP($A136, 'E1 Categorization'!$A$32:$E$124, 5,0))), X136*0.5, X136*(VLOOKUP($A136, 'E1 Categorization'!$A$32:$E$124, 5,0)))</f>
        <v>0</v>
      </c>
    </row>
    <row r="137" spans="1:72" s="561" customFormat="1" ht="25.5" x14ac:dyDescent="0.2">
      <c r="A137" s="487">
        <f>'I3 TB Data'!A448:B448</f>
        <v>5710</v>
      </c>
      <c r="B137" s="488" t="str">
        <f>'I3 TB Data'!B448</f>
        <v>Amortization of Limited Term Electric Plant</v>
      </c>
      <c r="C137" s="489">
        <f>'I3 TB Data'!G448</f>
        <v>0</v>
      </c>
      <c r="D137" s="1857" t="str">
        <f t="shared" si="36"/>
        <v>Yes</v>
      </c>
      <c r="E137" s="1835"/>
      <c r="F137" s="1835"/>
      <c r="G137" s="1835"/>
      <c r="H137" s="1835"/>
      <c r="I137" s="1835"/>
      <c r="J137" s="1835"/>
      <c r="K137" s="1835"/>
      <c r="L137" s="1835"/>
      <c r="M137" s="1835"/>
      <c r="N137" s="1835"/>
      <c r="O137" s="1835"/>
      <c r="P137" s="1835"/>
      <c r="Q137" s="1835"/>
      <c r="R137" s="1835"/>
      <c r="S137" s="1835"/>
      <c r="T137" s="1835"/>
      <c r="U137" s="1835"/>
      <c r="V137" s="1835"/>
      <c r="W137" s="1835"/>
      <c r="X137" s="1835"/>
      <c r="AA137" s="491">
        <f t="shared" si="37"/>
        <v>5710</v>
      </c>
      <c r="AB137" s="492" t="str">
        <f t="shared" si="38"/>
        <v>Amortization of Limited Term Electric Plant</v>
      </c>
      <c r="AC137" s="2140">
        <f>IF(ISERROR(E137*(1-VLOOKUP($A137, 'E1 Categorization'!$A$32:$E$124, 5,0))), E137*0.5, E137*(1-VLOOKUP($A137, 'E1 Categorization'!$A$32:$E$124, 5,0)))</f>
        <v>0</v>
      </c>
      <c r="AD137" s="2140">
        <f>IF(ISERROR(F137*(1-VLOOKUP($A137, 'E1 Categorization'!$A$32:$E$124, 5,0))), F137*0.5, F137*(1-VLOOKUP($A137, 'E1 Categorization'!$A$32:$E$124, 5,0)))</f>
        <v>0</v>
      </c>
      <c r="AE137" s="2140">
        <f>IF(ISERROR(G137*(1-VLOOKUP($A137, 'E1 Categorization'!$A$32:$E$124, 5,0))), G137*0.5, G137*(1-VLOOKUP($A137, 'E1 Categorization'!$A$32:$E$124, 5,0)))</f>
        <v>0</v>
      </c>
      <c r="AF137" s="2140">
        <f>IF(ISERROR(H137*(1-VLOOKUP($A137, 'E1 Categorization'!$A$32:$E$124, 5,0))), H137*0.5, H137*(1-VLOOKUP($A137, 'E1 Categorization'!$A$32:$E$124, 5,0)))</f>
        <v>0</v>
      </c>
      <c r="AG137" s="2140">
        <f>IF(ISERROR(I137*(1-VLOOKUP($A137, 'E1 Categorization'!$A$32:$E$124, 5,0))), I137*0.5, I137*(1-VLOOKUP($A137, 'E1 Categorization'!$A$32:$E$124, 5,0)))</f>
        <v>0</v>
      </c>
      <c r="AH137" s="2140">
        <f>IF(ISERROR(J137*(1-VLOOKUP($A137, 'E1 Categorization'!$A$32:$E$124, 5,0))), J137*0.5, J137*(1-VLOOKUP($A137, 'E1 Categorization'!$A$32:$E$124, 5,0)))</f>
        <v>0</v>
      </c>
      <c r="AI137" s="2140">
        <f>IF(ISERROR(K137*(1-VLOOKUP($A137, 'E1 Categorization'!$A$32:$E$124, 5,0))), K137*0.5, K137*(1-VLOOKUP($A137, 'E1 Categorization'!$A$32:$E$124, 5,0)))</f>
        <v>0</v>
      </c>
      <c r="AJ137" s="2140">
        <f>IF(ISERROR(L137*(1-VLOOKUP($A137, 'E1 Categorization'!$A$32:$E$124, 5,0))), L137*0.5, L137*(1-VLOOKUP($A137, 'E1 Categorization'!$A$32:$E$124, 5,0)))</f>
        <v>0</v>
      </c>
      <c r="AK137" s="2140">
        <f>IF(ISERROR(M137*(1-VLOOKUP($A137, 'E1 Categorization'!$A$32:$E$124, 5,0))), M137*0.5, M137*(1-VLOOKUP($A137, 'E1 Categorization'!$A$32:$E$124, 5,0)))</f>
        <v>0</v>
      </c>
      <c r="AL137" s="2140">
        <f>IF(ISERROR(N137*(1-VLOOKUP($A137, 'E1 Categorization'!$A$32:$E$124, 5,0))), N137*0.5, N137*(1-VLOOKUP($A137, 'E1 Categorization'!$A$32:$E$124, 5,0)))</f>
        <v>0</v>
      </c>
      <c r="AM137" s="2140">
        <f>IF(ISERROR(O137*(1-VLOOKUP($A137, 'E1 Categorization'!$A$32:$E$124, 5,0))), O137*0.5, O137*(1-VLOOKUP($A137, 'E1 Categorization'!$A$32:$E$124, 5,0)))</f>
        <v>0</v>
      </c>
      <c r="AN137" s="2140">
        <f>IF(ISERROR(P137*(1-VLOOKUP($A137, 'E1 Categorization'!$A$32:$E$124, 5,0))), P137*0.5, P137*(1-VLOOKUP($A137, 'E1 Categorization'!$A$32:$E$124, 5,0)))</f>
        <v>0</v>
      </c>
      <c r="AO137" s="2140">
        <f>IF(ISERROR(Q137*(1-VLOOKUP($A137, 'E1 Categorization'!$A$32:$E$124, 5,0))), Q137*0.5, Q137*(1-VLOOKUP($A137, 'E1 Categorization'!$A$32:$E$124, 5,0)))</f>
        <v>0</v>
      </c>
      <c r="AP137" s="2140">
        <f>IF(ISERROR(R137*(1-VLOOKUP($A137, 'E1 Categorization'!$A$32:$E$124, 5,0))), R137*0.5, R137*(1-VLOOKUP($A137, 'E1 Categorization'!$A$32:$E$124, 5,0)))</f>
        <v>0</v>
      </c>
      <c r="AQ137" s="2140">
        <f>IF(ISERROR(S137*(1-VLOOKUP($A137, 'E1 Categorization'!$A$32:$E$124, 5,0))), S137*0.5, S137*(1-VLOOKUP($A137, 'E1 Categorization'!$A$32:$E$124, 5,0)))</f>
        <v>0</v>
      </c>
      <c r="AR137" s="2140">
        <f>IF(ISERROR(T137*(1-VLOOKUP($A137, 'E1 Categorization'!$A$32:$E$124, 5,0))), T137*0.5, T137*(1-VLOOKUP($A137, 'E1 Categorization'!$A$32:$E$124, 5,0)))</f>
        <v>0</v>
      </c>
      <c r="AS137" s="2140">
        <f>IF(ISERROR(U137*(1-VLOOKUP($A137, 'E1 Categorization'!$A$32:$E$124, 5,0))), U137*0.5, U137*(1-VLOOKUP($A137, 'E1 Categorization'!$A$32:$E$124, 5,0)))</f>
        <v>0</v>
      </c>
      <c r="AT137" s="2140">
        <f>IF(ISERROR(V137*(1-VLOOKUP($A137, 'E1 Categorization'!$A$32:$E$124, 5,0))), V137*0.5, V137*(1-VLOOKUP($A137, 'E1 Categorization'!$A$32:$E$124, 5,0)))</f>
        <v>0</v>
      </c>
      <c r="AU137" s="2140">
        <f>IF(ISERROR(W137*(1-VLOOKUP($A137, 'E1 Categorization'!$A$32:$E$124, 5,0))), W137*0.5, W137*(1-VLOOKUP($A137, 'E1 Categorization'!$A$32:$E$124, 5,0)))</f>
        <v>0</v>
      </c>
      <c r="AV137" s="2140">
        <f>IF(ISERROR(X137*(1-VLOOKUP($A137, 'E1 Categorization'!$A$32:$E$124, 5,0))), X137*0.5, X137*(1-VLOOKUP($A137, 'E1 Categorization'!$A$32:$E$124, 5,0)))</f>
        <v>0</v>
      </c>
      <c r="AW137" s="1889"/>
      <c r="AX137" s="1889"/>
      <c r="AY137" s="491">
        <f t="shared" si="39"/>
        <v>5710</v>
      </c>
      <c r="AZ137" s="492" t="str">
        <f t="shared" si="40"/>
        <v>Amortization of Limited Term Electric Plant</v>
      </c>
      <c r="BA137" s="2140">
        <f>IF(ISERROR(E137*(VLOOKUP($A137, 'E1 Categorization'!$A$32:$E$124, 5,0))), E137*0.5, E137*(VLOOKUP($A137, 'E1 Categorization'!$A$32:$E$124, 5,0)))</f>
        <v>0</v>
      </c>
      <c r="BB137" s="2140">
        <f>IF(ISERROR(F137*(VLOOKUP($A137, 'E1 Categorization'!$A$32:$E$124, 5,0))), F137*0.5, F137*(VLOOKUP($A137, 'E1 Categorization'!$A$32:$E$124, 5,0)))</f>
        <v>0</v>
      </c>
      <c r="BC137" s="2140">
        <f>IF(ISERROR(G137*(VLOOKUP($A137, 'E1 Categorization'!$A$32:$E$124, 5,0))), G137*0.5, G137*(VLOOKUP($A137, 'E1 Categorization'!$A$32:$E$124, 5,0)))</f>
        <v>0</v>
      </c>
      <c r="BD137" s="2140">
        <f>IF(ISERROR(H137*(VLOOKUP($A137, 'E1 Categorization'!$A$32:$E$124, 5,0))), H137*0.5, H137*(VLOOKUP($A137, 'E1 Categorization'!$A$32:$E$124, 5,0)))</f>
        <v>0</v>
      </c>
      <c r="BE137" s="2140">
        <f>IF(ISERROR(I137*(VLOOKUP($A137, 'E1 Categorization'!$A$32:$E$124, 5,0))), I137*0.5, I137*(VLOOKUP($A137, 'E1 Categorization'!$A$32:$E$124, 5,0)))</f>
        <v>0</v>
      </c>
      <c r="BF137" s="2140">
        <f>IF(ISERROR(J137*(VLOOKUP($A137, 'E1 Categorization'!$A$32:$E$124, 5,0))), J137*0.5, J137*(VLOOKUP($A137, 'E1 Categorization'!$A$32:$E$124, 5,0)))</f>
        <v>0</v>
      </c>
      <c r="BG137" s="2140">
        <f>IF(ISERROR(K137*(VLOOKUP($A137, 'E1 Categorization'!$A$32:$E$124, 5,0))), K137*0.5, K137*(VLOOKUP($A137, 'E1 Categorization'!$A$32:$E$124, 5,0)))</f>
        <v>0</v>
      </c>
      <c r="BH137" s="2140">
        <f>IF(ISERROR(L137*(VLOOKUP($A137, 'E1 Categorization'!$A$32:$E$124, 5,0))), L137*0.5, L137*(VLOOKUP($A137, 'E1 Categorization'!$A$32:$E$124, 5,0)))</f>
        <v>0</v>
      </c>
      <c r="BI137" s="2140">
        <f>IF(ISERROR(M137*(VLOOKUP($A137, 'E1 Categorization'!$A$32:$E$124, 5,0))), M137*0.5, M137*(VLOOKUP($A137, 'E1 Categorization'!$A$32:$E$124, 5,0)))</f>
        <v>0</v>
      </c>
      <c r="BJ137" s="2140">
        <f>IF(ISERROR(N137*(VLOOKUP($A137, 'E1 Categorization'!$A$32:$E$124, 5,0))), N137*0.5, N137*(VLOOKUP($A137, 'E1 Categorization'!$A$32:$E$124, 5,0)))</f>
        <v>0</v>
      </c>
      <c r="BK137" s="2140">
        <f>IF(ISERROR(O137*(VLOOKUP($A137, 'E1 Categorization'!$A$32:$E$124, 5,0))), O137*0.5, O137*(VLOOKUP($A137, 'E1 Categorization'!$A$32:$E$124, 5,0)))</f>
        <v>0</v>
      </c>
      <c r="BL137" s="2140">
        <f>IF(ISERROR(P137*(VLOOKUP($A137, 'E1 Categorization'!$A$32:$E$124, 5,0))), P137*0.5, P137*(VLOOKUP($A137, 'E1 Categorization'!$A$32:$E$124, 5,0)))</f>
        <v>0</v>
      </c>
      <c r="BM137" s="2140">
        <f>IF(ISERROR(Q137*(VLOOKUP($A137, 'E1 Categorization'!$A$32:$E$124, 5,0))), Q137*0.5, Q137*(VLOOKUP($A137, 'E1 Categorization'!$A$32:$E$124, 5,0)))</f>
        <v>0</v>
      </c>
      <c r="BN137" s="2140">
        <f>IF(ISERROR(R137*(VLOOKUP($A137, 'E1 Categorization'!$A$32:$E$124, 5,0))), R137*0.5, R137*(VLOOKUP($A137, 'E1 Categorization'!$A$32:$E$124, 5,0)))</f>
        <v>0</v>
      </c>
      <c r="BO137" s="2140">
        <f>IF(ISERROR(S137*(VLOOKUP($A137, 'E1 Categorization'!$A$32:$E$124, 5,0))), S137*0.5, S137*(VLOOKUP($A137, 'E1 Categorization'!$A$32:$E$124, 5,0)))</f>
        <v>0</v>
      </c>
      <c r="BP137" s="2140">
        <f>IF(ISERROR(T137*(VLOOKUP($A137, 'E1 Categorization'!$A$32:$E$124, 5,0))), T137*0.5, T137*(VLOOKUP($A137, 'E1 Categorization'!$A$32:$E$124, 5,0)))</f>
        <v>0</v>
      </c>
      <c r="BQ137" s="2140">
        <f>IF(ISERROR(U137*(VLOOKUP($A137, 'E1 Categorization'!$A$32:$E$124, 5,0))), U137*0.5, U137*(VLOOKUP($A137, 'E1 Categorization'!$A$32:$E$124, 5,0)))</f>
        <v>0</v>
      </c>
      <c r="BR137" s="2140">
        <f>IF(ISERROR(V137*(VLOOKUP($A137, 'E1 Categorization'!$A$32:$E$124, 5,0))), V137*0.5, V137*(VLOOKUP($A137, 'E1 Categorization'!$A$32:$E$124, 5,0)))</f>
        <v>0</v>
      </c>
      <c r="BS137" s="2140">
        <f>IF(ISERROR(W137*(VLOOKUP($A137, 'E1 Categorization'!$A$32:$E$124, 5,0))), W137*0.5, W137*(VLOOKUP($A137, 'E1 Categorization'!$A$32:$E$124, 5,0)))</f>
        <v>0</v>
      </c>
      <c r="BT137" s="2140">
        <f>IF(ISERROR(X137*(VLOOKUP($A137, 'E1 Categorization'!$A$32:$E$124, 5,0))), X137*0.5, X137*(VLOOKUP($A137, 'E1 Categorization'!$A$32:$E$124, 5,0)))</f>
        <v>0</v>
      </c>
    </row>
    <row r="138" spans="1:72" s="561" customFormat="1" ht="25.5" x14ac:dyDescent="0.2">
      <c r="A138" s="487">
        <f>'I3 TB Data'!A449:B449</f>
        <v>5715</v>
      </c>
      <c r="B138" s="488" t="str">
        <f>'I3 TB Data'!B449</f>
        <v>Amortization of Intangibles and Other Electric Plant</v>
      </c>
      <c r="C138" s="489">
        <f>'I3 TB Data'!G449</f>
        <v>0</v>
      </c>
      <c r="D138" s="1857" t="str">
        <f t="shared" si="36"/>
        <v>Yes</v>
      </c>
      <c r="E138" s="1835"/>
      <c r="F138" s="1835"/>
      <c r="G138" s="1835"/>
      <c r="H138" s="1835"/>
      <c r="I138" s="1835"/>
      <c r="J138" s="1835"/>
      <c r="K138" s="1835"/>
      <c r="L138" s="1835"/>
      <c r="M138" s="1835"/>
      <c r="N138" s="1835"/>
      <c r="O138" s="1835"/>
      <c r="P138" s="1835"/>
      <c r="Q138" s="1835"/>
      <c r="R138" s="1835"/>
      <c r="S138" s="1835"/>
      <c r="T138" s="1835"/>
      <c r="U138" s="1835"/>
      <c r="V138" s="1835"/>
      <c r="W138" s="1835"/>
      <c r="X138" s="1835"/>
      <c r="AA138" s="491">
        <f t="shared" si="37"/>
        <v>5715</v>
      </c>
      <c r="AB138" s="492" t="str">
        <f t="shared" si="38"/>
        <v>Amortization of Intangibles and Other Electric Plant</v>
      </c>
      <c r="AC138" s="2140">
        <f>IF(ISERROR(E138*(1-VLOOKUP($A138, 'E1 Categorization'!$A$32:$E$124, 5,0))), E138*0.5, E138*(1-VLOOKUP($A138, 'E1 Categorization'!$A$32:$E$124, 5,0)))</f>
        <v>0</v>
      </c>
      <c r="AD138" s="2140">
        <f>IF(ISERROR(F138*(1-VLOOKUP($A138, 'E1 Categorization'!$A$32:$E$124, 5,0))), F138*0.5, F138*(1-VLOOKUP($A138, 'E1 Categorization'!$A$32:$E$124, 5,0)))</f>
        <v>0</v>
      </c>
      <c r="AE138" s="2140">
        <f>IF(ISERROR(G138*(1-VLOOKUP($A138, 'E1 Categorization'!$A$32:$E$124, 5,0))), G138*0.5, G138*(1-VLOOKUP($A138, 'E1 Categorization'!$A$32:$E$124, 5,0)))</f>
        <v>0</v>
      </c>
      <c r="AF138" s="2140">
        <f>IF(ISERROR(H138*(1-VLOOKUP($A138, 'E1 Categorization'!$A$32:$E$124, 5,0))), H138*0.5, H138*(1-VLOOKUP($A138, 'E1 Categorization'!$A$32:$E$124, 5,0)))</f>
        <v>0</v>
      </c>
      <c r="AG138" s="2140">
        <f>IF(ISERROR(I138*(1-VLOOKUP($A138, 'E1 Categorization'!$A$32:$E$124, 5,0))), I138*0.5, I138*(1-VLOOKUP($A138, 'E1 Categorization'!$A$32:$E$124, 5,0)))</f>
        <v>0</v>
      </c>
      <c r="AH138" s="2140">
        <f>IF(ISERROR(J138*(1-VLOOKUP($A138, 'E1 Categorization'!$A$32:$E$124, 5,0))), J138*0.5, J138*(1-VLOOKUP($A138, 'E1 Categorization'!$A$32:$E$124, 5,0)))</f>
        <v>0</v>
      </c>
      <c r="AI138" s="2140">
        <f>IF(ISERROR(K138*(1-VLOOKUP($A138, 'E1 Categorization'!$A$32:$E$124, 5,0))), K138*0.5, K138*(1-VLOOKUP($A138, 'E1 Categorization'!$A$32:$E$124, 5,0)))</f>
        <v>0</v>
      </c>
      <c r="AJ138" s="2140">
        <f>IF(ISERROR(L138*(1-VLOOKUP($A138, 'E1 Categorization'!$A$32:$E$124, 5,0))), L138*0.5, L138*(1-VLOOKUP($A138, 'E1 Categorization'!$A$32:$E$124, 5,0)))</f>
        <v>0</v>
      </c>
      <c r="AK138" s="2140">
        <f>IF(ISERROR(M138*(1-VLOOKUP($A138, 'E1 Categorization'!$A$32:$E$124, 5,0))), M138*0.5, M138*(1-VLOOKUP($A138, 'E1 Categorization'!$A$32:$E$124, 5,0)))</f>
        <v>0</v>
      </c>
      <c r="AL138" s="2140">
        <f>IF(ISERROR(N138*(1-VLOOKUP($A138, 'E1 Categorization'!$A$32:$E$124, 5,0))), N138*0.5, N138*(1-VLOOKUP($A138, 'E1 Categorization'!$A$32:$E$124, 5,0)))</f>
        <v>0</v>
      </c>
      <c r="AM138" s="2140">
        <f>IF(ISERROR(O138*(1-VLOOKUP($A138, 'E1 Categorization'!$A$32:$E$124, 5,0))), O138*0.5, O138*(1-VLOOKUP($A138, 'E1 Categorization'!$A$32:$E$124, 5,0)))</f>
        <v>0</v>
      </c>
      <c r="AN138" s="2140">
        <f>IF(ISERROR(P138*(1-VLOOKUP($A138, 'E1 Categorization'!$A$32:$E$124, 5,0))), P138*0.5, P138*(1-VLOOKUP($A138, 'E1 Categorization'!$A$32:$E$124, 5,0)))</f>
        <v>0</v>
      </c>
      <c r="AO138" s="2140">
        <f>IF(ISERROR(Q138*(1-VLOOKUP($A138, 'E1 Categorization'!$A$32:$E$124, 5,0))), Q138*0.5, Q138*(1-VLOOKUP($A138, 'E1 Categorization'!$A$32:$E$124, 5,0)))</f>
        <v>0</v>
      </c>
      <c r="AP138" s="2140">
        <f>IF(ISERROR(R138*(1-VLOOKUP($A138, 'E1 Categorization'!$A$32:$E$124, 5,0))), R138*0.5, R138*(1-VLOOKUP($A138, 'E1 Categorization'!$A$32:$E$124, 5,0)))</f>
        <v>0</v>
      </c>
      <c r="AQ138" s="2140">
        <f>IF(ISERROR(S138*(1-VLOOKUP($A138, 'E1 Categorization'!$A$32:$E$124, 5,0))), S138*0.5, S138*(1-VLOOKUP($A138, 'E1 Categorization'!$A$32:$E$124, 5,0)))</f>
        <v>0</v>
      </c>
      <c r="AR138" s="2140">
        <f>IF(ISERROR(T138*(1-VLOOKUP($A138, 'E1 Categorization'!$A$32:$E$124, 5,0))), T138*0.5, T138*(1-VLOOKUP($A138, 'E1 Categorization'!$A$32:$E$124, 5,0)))</f>
        <v>0</v>
      </c>
      <c r="AS138" s="2140">
        <f>IF(ISERROR(U138*(1-VLOOKUP($A138, 'E1 Categorization'!$A$32:$E$124, 5,0))), U138*0.5, U138*(1-VLOOKUP($A138, 'E1 Categorization'!$A$32:$E$124, 5,0)))</f>
        <v>0</v>
      </c>
      <c r="AT138" s="2140">
        <f>IF(ISERROR(V138*(1-VLOOKUP($A138, 'E1 Categorization'!$A$32:$E$124, 5,0))), V138*0.5, V138*(1-VLOOKUP($A138, 'E1 Categorization'!$A$32:$E$124, 5,0)))</f>
        <v>0</v>
      </c>
      <c r="AU138" s="2140">
        <f>IF(ISERROR(W138*(1-VLOOKUP($A138, 'E1 Categorization'!$A$32:$E$124, 5,0))), W138*0.5, W138*(1-VLOOKUP($A138, 'E1 Categorization'!$A$32:$E$124, 5,0)))</f>
        <v>0</v>
      </c>
      <c r="AV138" s="2140">
        <f>IF(ISERROR(X138*(1-VLOOKUP($A138, 'E1 Categorization'!$A$32:$E$124, 5,0))), X138*0.5, X138*(1-VLOOKUP($A138, 'E1 Categorization'!$A$32:$E$124, 5,0)))</f>
        <v>0</v>
      </c>
      <c r="AW138" s="1889"/>
      <c r="AX138" s="1889"/>
      <c r="AY138" s="491">
        <f t="shared" si="39"/>
        <v>5715</v>
      </c>
      <c r="AZ138" s="492" t="str">
        <f t="shared" si="40"/>
        <v>Amortization of Intangibles and Other Electric Plant</v>
      </c>
      <c r="BA138" s="2140">
        <f>IF(ISERROR(E138*(VLOOKUP($A138, 'E1 Categorization'!$A$32:$E$124, 5,0))), E138*0.5, E138*(VLOOKUP($A138, 'E1 Categorization'!$A$32:$E$124, 5,0)))</f>
        <v>0</v>
      </c>
      <c r="BB138" s="2140">
        <f>IF(ISERROR(F138*(VLOOKUP($A138, 'E1 Categorization'!$A$32:$E$124, 5,0))), F138*0.5, F138*(VLOOKUP($A138, 'E1 Categorization'!$A$32:$E$124, 5,0)))</f>
        <v>0</v>
      </c>
      <c r="BC138" s="2140">
        <f>IF(ISERROR(G138*(VLOOKUP($A138, 'E1 Categorization'!$A$32:$E$124, 5,0))), G138*0.5, G138*(VLOOKUP($A138, 'E1 Categorization'!$A$32:$E$124, 5,0)))</f>
        <v>0</v>
      </c>
      <c r="BD138" s="2140">
        <f>IF(ISERROR(H138*(VLOOKUP($A138, 'E1 Categorization'!$A$32:$E$124, 5,0))), H138*0.5, H138*(VLOOKUP($A138, 'E1 Categorization'!$A$32:$E$124, 5,0)))</f>
        <v>0</v>
      </c>
      <c r="BE138" s="2140">
        <f>IF(ISERROR(I138*(VLOOKUP($A138, 'E1 Categorization'!$A$32:$E$124, 5,0))), I138*0.5, I138*(VLOOKUP($A138, 'E1 Categorization'!$A$32:$E$124, 5,0)))</f>
        <v>0</v>
      </c>
      <c r="BF138" s="2140">
        <f>IF(ISERROR(J138*(VLOOKUP($A138, 'E1 Categorization'!$A$32:$E$124, 5,0))), J138*0.5, J138*(VLOOKUP($A138, 'E1 Categorization'!$A$32:$E$124, 5,0)))</f>
        <v>0</v>
      </c>
      <c r="BG138" s="2140">
        <f>IF(ISERROR(K138*(VLOOKUP($A138, 'E1 Categorization'!$A$32:$E$124, 5,0))), K138*0.5, K138*(VLOOKUP($A138, 'E1 Categorization'!$A$32:$E$124, 5,0)))</f>
        <v>0</v>
      </c>
      <c r="BH138" s="2140">
        <f>IF(ISERROR(L138*(VLOOKUP($A138, 'E1 Categorization'!$A$32:$E$124, 5,0))), L138*0.5, L138*(VLOOKUP($A138, 'E1 Categorization'!$A$32:$E$124, 5,0)))</f>
        <v>0</v>
      </c>
      <c r="BI138" s="2140">
        <f>IF(ISERROR(M138*(VLOOKUP($A138, 'E1 Categorization'!$A$32:$E$124, 5,0))), M138*0.5, M138*(VLOOKUP($A138, 'E1 Categorization'!$A$32:$E$124, 5,0)))</f>
        <v>0</v>
      </c>
      <c r="BJ138" s="2140">
        <f>IF(ISERROR(N138*(VLOOKUP($A138, 'E1 Categorization'!$A$32:$E$124, 5,0))), N138*0.5, N138*(VLOOKUP($A138, 'E1 Categorization'!$A$32:$E$124, 5,0)))</f>
        <v>0</v>
      </c>
      <c r="BK138" s="2140">
        <f>IF(ISERROR(O138*(VLOOKUP($A138, 'E1 Categorization'!$A$32:$E$124, 5,0))), O138*0.5, O138*(VLOOKUP($A138, 'E1 Categorization'!$A$32:$E$124, 5,0)))</f>
        <v>0</v>
      </c>
      <c r="BL138" s="2140">
        <f>IF(ISERROR(P138*(VLOOKUP($A138, 'E1 Categorization'!$A$32:$E$124, 5,0))), P138*0.5, P138*(VLOOKUP($A138, 'E1 Categorization'!$A$32:$E$124, 5,0)))</f>
        <v>0</v>
      </c>
      <c r="BM138" s="2140">
        <f>IF(ISERROR(Q138*(VLOOKUP($A138, 'E1 Categorization'!$A$32:$E$124, 5,0))), Q138*0.5, Q138*(VLOOKUP($A138, 'E1 Categorization'!$A$32:$E$124, 5,0)))</f>
        <v>0</v>
      </c>
      <c r="BN138" s="2140">
        <f>IF(ISERROR(R138*(VLOOKUP($A138, 'E1 Categorization'!$A$32:$E$124, 5,0))), R138*0.5, R138*(VLOOKUP($A138, 'E1 Categorization'!$A$32:$E$124, 5,0)))</f>
        <v>0</v>
      </c>
      <c r="BO138" s="2140">
        <f>IF(ISERROR(S138*(VLOOKUP($A138, 'E1 Categorization'!$A$32:$E$124, 5,0))), S138*0.5, S138*(VLOOKUP($A138, 'E1 Categorization'!$A$32:$E$124, 5,0)))</f>
        <v>0</v>
      </c>
      <c r="BP138" s="2140">
        <f>IF(ISERROR(T138*(VLOOKUP($A138, 'E1 Categorization'!$A$32:$E$124, 5,0))), T138*0.5, T138*(VLOOKUP($A138, 'E1 Categorization'!$A$32:$E$124, 5,0)))</f>
        <v>0</v>
      </c>
      <c r="BQ138" s="2140">
        <f>IF(ISERROR(U138*(VLOOKUP($A138, 'E1 Categorization'!$A$32:$E$124, 5,0))), U138*0.5, U138*(VLOOKUP($A138, 'E1 Categorization'!$A$32:$E$124, 5,0)))</f>
        <v>0</v>
      </c>
      <c r="BR138" s="2140">
        <f>IF(ISERROR(V138*(VLOOKUP($A138, 'E1 Categorization'!$A$32:$E$124, 5,0))), V138*0.5, V138*(VLOOKUP($A138, 'E1 Categorization'!$A$32:$E$124, 5,0)))</f>
        <v>0</v>
      </c>
      <c r="BS138" s="2140">
        <f>IF(ISERROR(W138*(VLOOKUP($A138, 'E1 Categorization'!$A$32:$E$124, 5,0))), W138*0.5, W138*(VLOOKUP($A138, 'E1 Categorization'!$A$32:$E$124, 5,0)))</f>
        <v>0</v>
      </c>
      <c r="BT138" s="2140">
        <f>IF(ISERROR(X138*(VLOOKUP($A138, 'E1 Categorization'!$A$32:$E$124, 5,0))), X138*0.5, X138*(VLOOKUP($A138, 'E1 Categorization'!$A$32:$E$124, 5,0)))</f>
        <v>0</v>
      </c>
    </row>
    <row r="139" spans="1:72" s="561" customFormat="1" ht="25.5" x14ac:dyDescent="0.2">
      <c r="A139" s="487">
        <f>'I3 TB Data'!A450:B450</f>
        <v>5720</v>
      </c>
      <c r="B139" s="488" t="str">
        <f>'I3 TB Data'!B450</f>
        <v>Amortization of Electric Plant Acquisition Adjustments</v>
      </c>
      <c r="C139" s="489">
        <f>'I3 TB Data'!G450</f>
        <v>0</v>
      </c>
      <c r="D139" s="1857" t="str">
        <f t="shared" si="36"/>
        <v>Yes</v>
      </c>
      <c r="E139" s="1835"/>
      <c r="F139" s="1835"/>
      <c r="G139" s="1835"/>
      <c r="H139" s="1835"/>
      <c r="I139" s="1835"/>
      <c r="J139" s="1835"/>
      <c r="K139" s="1835"/>
      <c r="L139" s="1835"/>
      <c r="M139" s="1835"/>
      <c r="N139" s="1835"/>
      <c r="O139" s="1835"/>
      <c r="P139" s="1835"/>
      <c r="Q139" s="1835"/>
      <c r="R139" s="1835"/>
      <c r="S139" s="1835"/>
      <c r="T139" s="1835"/>
      <c r="U139" s="1835"/>
      <c r="V139" s="1835"/>
      <c r="W139" s="1835"/>
      <c r="X139" s="1835"/>
      <c r="AA139" s="491">
        <f t="shared" si="37"/>
        <v>5720</v>
      </c>
      <c r="AB139" s="492" t="str">
        <f t="shared" si="38"/>
        <v>Amortization of Electric Plant Acquisition Adjustments</v>
      </c>
      <c r="AC139" s="2140">
        <f>IF(ISERROR(E139*(1-VLOOKUP($A139, 'E1 Categorization'!$A$32:$E$124, 5,0))), E139*0.5, E139*(1-VLOOKUP($A139, 'E1 Categorization'!$A$32:$E$124, 5,0)))</f>
        <v>0</v>
      </c>
      <c r="AD139" s="2140">
        <f>IF(ISERROR(F139*(1-VLOOKUP($A139, 'E1 Categorization'!$A$32:$E$124, 5,0))), F139*0.5, F139*(1-VLOOKUP($A139, 'E1 Categorization'!$A$32:$E$124, 5,0)))</f>
        <v>0</v>
      </c>
      <c r="AE139" s="2140">
        <f>IF(ISERROR(G139*(1-VLOOKUP($A139, 'E1 Categorization'!$A$32:$E$124, 5,0))), G139*0.5, G139*(1-VLOOKUP($A139, 'E1 Categorization'!$A$32:$E$124, 5,0)))</f>
        <v>0</v>
      </c>
      <c r="AF139" s="2140">
        <f>IF(ISERROR(H139*(1-VLOOKUP($A139, 'E1 Categorization'!$A$32:$E$124, 5,0))), H139*0.5, H139*(1-VLOOKUP($A139, 'E1 Categorization'!$A$32:$E$124, 5,0)))</f>
        <v>0</v>
      </c>
      <c r="AG139" s="2140">
        <f>IF(ISERROR(I139*(1-VLOOKUP($A139, 'E1 Categorization'!$A$32:$E$124, 5,0))), I139*0.5, I139*(1-VLOOKUP($A139, 'E1 Categorization'!$A$32:$E$124, 5,0)))</f>
        <v>0</v>
      </c>
      <c r="AH139" s="2140">
        <f>IF(ISERROR(J139*(1-VLOOKUP($A139, 'E1 Categorization'!$A$32:$E$124, 5,0))), J139*0.5, J139*(1-VLOOKUP($A139, 'E1 Categorization'!$A$32:$E$124, 5,0)))</f>
        <v>0</v>
      </c>
      <c r="AI139" s="2140">
        <f>IF(ISERROR(K139*(1-VLOOKUP($A139, 'E1 Categorization'!$A$32:$E$124, 5,0))), K139*0.5, K139*(1-VLOOKUP($A139, 'E1 Categorization'!$A$32:$E$124, 5,0)))</f>
        <v>0</v>
      </c>
      <c r="AJ139" s="2140">
        <f>IF(ISERROR(L139*(1-VLOOKUP($A139, 'E1 Categorization'!$A$32:$E$124, 5,0))), L139*0.5, L139*(1-VLOOKUP($A139, 'E1 Categorization'!$A$32:$E$124, 5,0)))</f>
        <v>0</v>
      </c>
      <c r="AK139" s="2140">
        <f>IF(ISERROR(M139*(1-VLOOKUP($A139, 'E1 Categorization'!$A$32:$E$124, 5,0))), M139*0.5, M139*(1-VLOOKUP($A139, 'E1 Categorization'!$A$32:$E$124, 5,0)))</f>
        <v>0</v>
      </c>
      <c r="AL139" s="2140">
        <f>IF(ISERROR(N139*(1-VLOOKUP($A139, 'E1 Categorization'!$A$32:$E$124, 5,0))), N139*0.5, N139*(1-VLOOKUP($A139, 'E1 Categorization'!$A$32:$E$124, 5,0)))</f>
        <v>0</v>
      </c>
      <c r="AM139" s="2140">
        <f>IF(ISERROR(O139*(1-VLOOKUP($A139, 'E1 Categorization'!$A$32:$E$124, 5,0))), O139*0.5, O139*(1-VLOOKUP($A139, 'E1 Categorization'!$A$32:$E$124, 5,0)))</f>
        <v>0</v>
      </c>
      <c r="AN139" s="2140">
        <f>IF(ISERROR(P139*(1-VLOOKUP($A139, 'E1 Categorization'!$A$32:$E$124, 5,0))), P139*0.5, P139*(1-VLOOKUP($A139, 'E1 Categorization'!$A$32:$E$124, 5,0)))</f>
        <v>0</v>
      </c>
      <c r="AO139" s="2140">
        <f>IF(ISERROR(Q139*(1-VLOOKUP($A139, 'E1 Categorization'!$A$32:$E$124, 5,0))), Q139*0.5, Q139*(1-VLOOKUP($A139, 'E1 Categorization'!$A$32:$E$124, 5,0)))</f>
        <v>0</v>
      </c>
      <c r="AP139" s="2140">
        <f>IF(ISERROR(R139*(1-VLOOKUP($A139, 'E1 Categorization'!$A$32:$E$124, 5,0))), R139*0.5, R139*(1-VLOOKUP($A139, 'E1 Categorization'!$A$32:$E$124, 5,0)))</f>
        <v>0</v>
      </c>
      <c r="AQ139" s="2140">
        <f>IF(ISERROR(S139*(1-VLOOKUP($A139, 'E1 Categorization'!$A$32:$E$124, 5,0))), S139*0.5, S139*(1-VLOOKUP($A139, 'E1 Categorization'!$A$32:$E$124, 5,0)))</f>
        <v>0</v>
      </c>
      <c r="AR139" s="2140">
        <f>IF(ISERROR(T139*(1-VLOOKUP($A139, 'E1 Categorization'!$A$32:$E$124, 5,0))), T139*0.5, T139*(1-VLOOKUP($A139, 'E1 Categorization'!$A$32:$E$124, 5,0)))</f>
        <v>0</v>
      </c>
      <c r="AS139" s="2140">
        <f>IF(ISERROR(U139*(1-VLOOKUP($A139, 'E1 Categorization'!$A$32:$E$124, 5,0))), U139*0.5, U139*(1-VLOOKUP($A139, 'E1 Categorization'!$A$32:$E$124, 5,0)))</f>
        <v>0</v>
      </c>
      <c r="AT139" s="2140">
        <f>IF(ISERROR(V139*(1-VLOOKUP($A139, 'E1 Categorization'!$A$32:$E$124, 5,0))), V139*0.5, V139*(1-VLOOKUP($A139, 'E1 Categorization'!$A$32:$E$124, 5,0)))</f>
        <v>0</v>
      </c>
      <c r="AU139" s="2140">
        <f>IF(ISERROR(W139*(1-VLOOKUP($A139, 'E1 Categorization'!$A$32:$E$124, 5,0))), W139*0.5, W139*(1-VLOOKUP($A139, 'E1 Categorization'!$A$32:$E$124, 5,0)))</f>
        <v>0</v>
      </c>
      <c r="AV139" s="2140">
        <f>IF(ISERROR(X139*(1-VLOOKUP($A139, 'E1 Categorization'!$A$32:$E$124, 5,0))), X139*0.5, X139*(1-VLOOKUP($A139, 'E1 Categorization'!$A$32:$E$124, 5,0)))</f>
        <v>0</v>
      </c>
      <c r="AW139" s="1889"/>
      <c r="AX139" s="1889"/>
      <c r="AY139" s="491">
        <f t="shared" si="39"/>
        <v>5720</v>
      </c>
      <c r="AZ139" s="492" t="str">
        <f t="shared" si="40"/>
        <v>Amortization of Electric Plant Acquisition Adjustments</v>
      </c>
      <c r="BA139" s="2140">
        <f>IF(ISERROR(E139*(VLOOKUP($A139, 'E1 Categorization'!$A$32:$E$124, 5,0))), E139*0.5, E139*(VLOOKUP($A139, 'E1 Categorization'!$A$32:$E$124, 5,0)))</f>
        <v>0</v>
      </c>
      <c r="BB139" s="2140">
        <f>IF(ISERROR(F139*(VLOOKUP($A139, 'E1 Categorization'!$A$32:$E$124, 5,0))), F139*0.5, F139*(VLOOKUP($A139, 'E1 Categorization'!$A$32:$E$124, 5,0)))</f>
        <v>0</v>
      </c>
      <c r="BC139" s="2140">
        <f>IF(ISERROR(G139*(VLOOKUP($A139, 'E1 Categorization'!$A$32:$E$124, 5,0))), G139*0.5, G139*(VLOOKUP($A139, 'E1 Categorization'!$A$32:$E$124, 5,0)))</f>
        <v>0</v>
      </c>
      <c r="BD139" s="2140">
        <f>IF(ISERROR(H139*(VLOOKUP($A139, 'E1 Categorization'!$A$32:$E$124, 5,0))), H139*0.5, H139*(VLOOKUP($A139, 'E1 Categorization'!$A$32:$E$124, 5,0)))</f>
        <v>0</v>
      </c>
      <c r="BE139" s="2140">
        <f>IF(ISERROR(I139*(VLOOKUP($A139, 'E1 Categorization'!$A$32:$E$124, 5,0))), I139*0.5, I139*(VLOOKUP($A139, 'E1 Categorization'!$A$32:$E$124, 5,0)))</f>
        <v>0</v>
      </c>
      <c r="BF139" s="2140">
        <f>IF(ISERROR(J139*(VLOOKUP($A139, 'E1 Categorization'!$A$32:$E$124, 5,0))), J139*0.5, J139*(VLOOKUP($A139, 'E1 Categorization'!$A$32:$E$124, 5,0)))</f>
        <v>0</v>
      </c>
      <c r="BG139" s="2140">
        <f>IF(ISERROR(K139*(VLOOKUP($A139, 'E1 Categorization'!$A$32:$E$124, 5,0))), K139*0.5, K139*(VLOOKUP($A139, 'E1 Categorization'!$A$32:$E$124, 5,0)))</f>
        <v>0</v>
      </c>
      <c r="BH139" s="2140">
        <f>IF(ISERROR(L139*(VLOOKUP($A139, 'E1 Categorization'!$A$32:$E$124, 5,0))), L139*0.5, L139*(VLOOKUP($A139, 'E1 Categorization'!$A$32:$E$124, 5,0)))</f>
        <v>0</v>
      </c>
      <c r="BI139" s="2140">
        <f>IF(ISERROR(M139*(VLOOKUP($A139, 'E1 Categorization'!$A$32:$E$124, 5,0))), M139*0.5, M139*(VLOOKUP($A139, 'E1 Categorization'!$A$32:$E$124, 5,0)))</f>
        <v>0</v>
      </c>
      <c r="BJ139" s="2140">
        <f>IF(ISERROR(N139*(VLOOKUP($A139, 'E1 Categorization'!$A$32:$E$124, 5,0))), N139*0.5, N139*(VLOOKUP($A139, 'E1 Categorization'!$A$32:$E$124, 5,0)))</f>
        <v>0</v>
      </c>
      <c r="BK139" s="2140">
        <f>IF(ISERROR(O139*(VLOOKUP($A139, 'E1 Categorization'!$A$32:$E$124, 5,0))), O139*0.5, O139*(VLOOKUP($A139, 'E1 Categorization'!$A$32:$E$124, 5,0)))</f>
        <v>0</v>
      </c>
      <c r="BL139" s="2140">
        <f>IF(ISERROR(P139*(VLOOKUP($A139, 'E1 Categorization'!$A$32:$E$124, 5,0))), P139*0.5, P139*(VLOOKUP($A139, 'E1 Categorization'!$A$32:$E$124, 5,0)))</f>
        <v>0</v>
      </c>
      <c r="BM139" s="2140">
        <f>IF(ISERROR(Q139*(VLOOKUP($A139, 'E1 Categorization'!$A$32:$E$124, 5,0))), Q139*0.5, Q139*(VLOOKUP($A139, 'E1 Categorization'!$A$32:$E$124, 5,0)))</f>
        <v>0</v>
      </c>
      <c r="BN139" s="2140">
        <f>IF(ISERROR(R139*(VLOOKUP($A139, 'E1 Categorization'!$A$32:$E$124, 5,0))), R139*0.5, R139*(VLOOKUP($A139, 'E1 Categorization'!$A$32:$E$124, 5,0)))</f>
        <v>0</v>
      </c>
      <c r="BO139" s="2140">
        <f>IF(ISERROR(S139*(VLOOKUP($A139, 'E1 Categorization'!$A$32:$E$124, 5,0))), S139*0.5, S139*(VLOOKUP($A139, 'E1 Categorization'!$A$32:$E$124, 5,0)))</f>
        <v>0</v>
      </c>
      <c r="BP139" s="2140">
        <f>IF(ISERROR(T139*(VLOOKUP($A139, 'E1 Categorization'!$A$32:$E$124, 5,0))), T139*0.5, T139*(VLOOKUP($A139, 'E1 Categorization'!$A$32:$E$124, 5,0)))</f>
        <v>0</v>
      </c>
      <c r="BQ139" s="2140">
        <f>IF(ISERROR(U139*(VLOOKUP($A139, 'E1 Categorization'!$A$32:$E$124, 5,0))), U139*0.5, U139*(VLOOKUP($A139, 'E1 Categorization'!$A$32:$E$124, 5,0)))</f>
        <v>0</v>
      </c>
      <c r="BR139" s="2140">
        <f>IF(ISERROR(V139*(VLOOKUP($A139, 'E1 Categorization'!$A$32:$E$124, 5,0))), V139*0.5, V139*(VLOOKUP($A139, 'E1 Categorization'!$A$32:$E$124, 5,0)))</f>
        <v>0</v>
      </c>
      <c r="BS139" s="2140">
        <f>IF(ISERROR(W139*(VLOOKUP($A139, 'E1 Categorization'!$A$32:$E$124, 5,0))), W139*0.5, W139*(VLOOKUP($A139, 'E1 Categorization'!$A$32:$E$124, 5,0)))</f>
        <v>0</v>
      </c>
      <c r="BT139" s="2140">
        <f>IF(ISERROR(X139*(VLOOKUP($A139, 'E1 Categorization'!$A$32:$E$124, 5,0))), X139*0.5, X139*(VLOOKUP($A139, 'E1 Categorization'!$A$32:$E$124, 5,0)))</f>
        <v>0</v>
      </c>
    </row>
    <row r="140" spans="1:72" s="561" customFormat="1" ht="25.5" customHeight="1" x14ac:dyDescent="0.2">
      <c r="A140" s="487">
        <f>'I3 TB Data'!A465:B465</f>
        <v>6105</v>
      </c>
      <c r="B140" s="488" t="str">
        <f>'I3 TB Data'!B465</f>
        <v>Taxes Other Than Income Taxes</v>
      </c>
      <c r="C140" s="489">
        <f>'I3 TB Data'!G465</f>
        <v>0</v>
      </c>
      <c r="D140" s="1857" t="str">
        <f t="shared" si="36"/>
        <v>Yes</v>
      </c>
      <c r="E140" s="1835"/>
      <c r="F140" s="1835"/>
      <c r="G140" s="1835"/>
      <c r="H140" s="1835"/>
      <c r="I140" s="1835"/>
      <c r="J140" s="1835"/>
      <c r="K140" s="1835"/>
      <c r="L140" s="1835"/>
      <c r="M140" s="1835"/>
      <c r="N140" s="1835"/>
      <c r="O140" s="1835"/>
      <c r="P140" s="1835"/>
      <c r="Q140" s="1835"/>
      <c r="R140" s="1835"/>
      <c r="S140" s="1835"/>
      <c r="T140" s="1835"/>
      <c r="U140" s="1835"/>
      <c r="V140" s="1835"/>
      <c r="W140" s="1835"/>
      <c r="X140" s="1835"/>
      <c r="AA140" s="491">
        <f t="shared" si="37"/>
        <v>6105</v>
      </c>
      <c r="AB140" s="492" t="str">
        <f t="shared" si="38"/>
        <v>Taxes Other Than Income Taxes</v>
      </c>
      <c r="AC140" s="2140">
        <f>IF(ISERROR(E140*(1-VLOOKUP($A140, 'E1 Categorization'!$A$32:$E$124, 5,0))), E140*0.5, E140*(1-VLOOKUP($A140, 'E1 Categorization'!$A$32:$E$124, 5,0)))</f>
        <v>0</v>
      </c>
      <c r="AD140" s="2140">
        <f>IF(ISERROR(F140*(1-VLOOKUP($A140, 'E1 Categorization'!$A$32:$E$124, 5,0))), F140*0.5, F140*(1-VLOOKUP($A140, 'E1 Categorization'!$A$32:$E$124, 5,0)))</f>
        <v>0</v>
      </c>
      <c r="AE140" s="2140">
        <f>IF(ISERROR(G140*(1-VLOOKUP($A140, 'E1 Categorization'!$A$32:$E$124, 5,0))), G140*0.5, G140*(1-VLOOKUP($A140, 'E1 Categorization'!$A$32:$E$124, 5,0)))</f>
        <v>0</v>
      </c>
      <c r="AF140" s="2140">
        <f>IF(ISERROR(H140*(1-VLOOKUP($A140, 'E1 Categorization'!$A$32:$E$124, 5,0))), H140*0.5, H140*(1-VLOOKUP($A140, 'E1 Categorization'!$A$32:$E$124, 5,0)))</f>
        <v>0</v>
      </c>
      <c r="AG140" s="2140">
        <f>IF(ISERROR(I140*(1-VLOOKUP($A140, 'E1 Categorization'!$A$32:$E$124, 5,0))), I140*0.5, I140*(1-VLOOKUP($A140, 'E1 Categorization'!$A$32:$E$124, 5,0)))</f>
        <v>0</v>
      </c>
      <c r="AH140" s="2140">
        <f>IF(ISERROR(J140*(1-VLOOKUP($A140, 'E1 Categorization'!$A$32:$E$124, 5,0))), J140*0.5, J140*(1-VLOOKUP($A140, 'E1 Categorization'!$A$32:$E$124, 5,0)))</f>
        <v>0</v>
      </c>
      <c r="AI140" s="2140">
        <f>IF(ISERROR(K140*(1-VLOOKUP($A140, 'E1 Categorization'!$A$32:$E$124, 5,0))), K140*0.5, K140*(1-VLOOKUP($A140, 'E1 Categorization'!$A$32:$E$124, 5,0)))</f>
        <v>0</v>
      </c>
      <c r="AJ140" s="2140">
        <f>IF(ISERROR(L140*(1-VLOOKUP($A140, 'E1 Categorization'!$A$32:$E$124, 5,0))), L140*0.5, L140*(1-VLOOKUP($A140, 'E1 Categorization'!$A$32:$E$124, 5,0)))</f>
        <v>0</v>
      </c>
      <c r="AK140" s="2140">
        <f>IF(ISERROR(M140*(1-VLOOKUP($A140, 'E1 Categorization'!$A$32:$E$124, 5,0))), M140*0.5, M140*(1-VLOOKUP($A140, 'E1 Categorization'!$A$32:$E$124, 5,0)))</f>
        <v>0</v>
      </c>
      <c r="AL140" s="2140">
        <f>IF(ISERROR(N140*(1-VLOOKUP($A140, 'E1 Categorization'!$A$32:$E$124, 5,0))), N140*0.5, N140*(1-VLOOKUP($A140, 'E1 Categorization'!$A$32:$E$124, 5,0)))</f>
        <v>0</v>
      </c>
      <c r="AM140" s="2140">
        <f>IF(ISERROR(O140*(1-VLOOKUP($A140, 'E1 Categorization'!$A$32:$E$124, 5,0))), O140*0.5, O140*(1-VLOOKUP($A140, 'E1 Categorization'!$A$32:$E$124, 5,0)))</f>
        <v>0</v>
      </c>
      <c r="AN140" s="2140">
        <f>IF(ISERROR(P140*(1-VLOOKUP($A140, 'E1 Categorization'!$A$32:$E$124, 5,0))), P140*0.5, P140*(1-VLOOKUP($A140, 'E1 Categorization'!$A$32:$E$124, 5,0)))</f>
        <v>0</v>
      </c>
      <c r="AO140" s="2140">
        <f>IF(ISERROR(Q140*(1-VLOOKUP($A140, 'E1 Categorization'!$A$32:$E$124, 5,0))), Q140*0.5, Q140*(1-VLOOKUP($A140, 'E1 Categorization'!$A$32:$E$124, 5,0)))</f>
        <v>0</v>
      </c>
      <c r="AP140" s="2140">
        <f>IF(ISERROR(R140*(1-VLOOKUP($A140, 'E1 Categorization'!$A$32:$E$124, 5,0))), R140*0.5, R140*(1-VLOOKUP($A140, 'E1 Categorization'!$A$32:$E$124, 5,0)))</f>
        <v>0</v>
      </c>
      <c r="AQ140" s="2140">
        <f>IF(ISERROR(S140*(1-VLOOKUP($A140, 'E1 Categorization'!$A$32:$E$124, 5,0))), S140*0.5, S140*(1-VLOOKUP($A140, 'E1 Categorization'!$A$32:$E$124, 5,0)))</f>
        <v>0</v>
      </c>
      <c r="AR140" s="2140">
        <f>IF(ISERROR(T140*(1-VLOOKUP($A140, 'E1 Categorization'!$A$32:$E$124, 5,0))), T140*0.5, T140*(1-VLOOKUP($A140, 'E1 Categorization'!$A$32:$E$124, 5,0)))</f>
        <v>0</v>
      </c>
      <c r="AS140" s="2140">
        <f>IF(ISERROR(U140*(1-VLOOKUP($A140, 'E1 Categorization'!$A$32:$E$124, 5,0))), U140*0.5, U140*(1-VLOOKUP($A140, 'E1 Categorization'!$A$32:$E$124, 5,0)))</f>
        <v>0</v>
      </c>
      <c r="AT140" s="2140">
        <f>IF(ISERROR(V140*(1-VLOOKUP($A140, 'E1 Categorization'!$A$32:$E$124, 5,0))), V140*0.5, V140*(1-VLOOKUP($A140, 'E1 Categorization'!$A$32:$E$124, 5,0)))</f>
        <v>0</v>
      </c>
      <c r="AU140" s="2140">
        <f>IF(ISERROR(W140*(1-VLOOKUP($A140, 'E1 Categorization'!$A$32:$E$124, 5,0))), W140*0.5, W140*(1-VLOOKUP($A140, 'E1 Categorization'!$A$32:$E$124, 5,0)))</f>
        <v>0</v>
      </c>
      <c r="AV140" s="2140">
        <f>IF(ISERROR(X140*(1-VLOOKUP($A140, 'E1 Categorization'!$A$32:$E$124, 5,0))), X140*0.5, X140*(1-VLOOKUP($A140, 'E1 Categorization'!$A$32:$E$124, 5,0)))</f>
        <v>0</v>
      </c>
      <c r="AW140" s="1889"/>
      <c r="AX140" s="1889"/>
      <c r="AY140" s="491">
        <f t="shared" si="39"/>
        <v>6105</v>
      </c>
      <c r="AZ140" s="492" t="str">
        <f t="shared" si="40"/>
        <v>Taxes Other Than Income Taxes</v>
      </c>
      <c r="BA140" s="2140">
        <f>IF(ISERROR(E140*(VLOOKUP($A140, 'E1 Categorization'!$A$32:$E$124, 5,0))), E140*0.5, E140*(VLOOKUP($A140, 'E1 Categorization'!$A$32:$E$124, 5,0)))</f>
        <v>0</v>
      </c>
      <c r="BB140" s="2140">
        <f>IF(ISERROR(F140*(VLOOKUP($A140, 'E1 Categorization'!$A$32:$E$124, 5,0))), F140*0.5, F140*(VLOOKUP($A140, 'E1 Categorization'!$A$32:$E$124, 5,0)))</f>
        <v>0</v>
      </c>
      <c r="BC140" s="2140">
        <f>IF(ISERROR(G140*(VLOOKUP($A140, 'E1 Categorization'!$A$32:$E$124, 5,0))), G140*0.5, G140*(VLOOKUP($A140, 'E1 Categorization'!$A$32:$E$124, 5,0)))</f>
        <v>0</v>
      </c>
      <c r="BD140" s="2140">
        <f>IF(ISERROR(H140*(VLOOKUP($A140, 'E1 Categorization'!$A$32:$E$124, 5,0))), H140*0.5, H140*(VLOOKUP($A140, 'E1 Categorization'!$A$32:$E$124, 5,0)))</f>
        <v>0</v>
      </c>
      <c r="BE140" s="2140">
        <f>IF(ISERROR(I140*(VLOOKUP($A140, 'E1 Categorization'!$A$32:$E$124, 5,0))), I140*0.5, I140*(VLOOKUP($A140, 'E1 Categorization'!$A$32:$E$124, 5,0)))</f>
        <v>0</v>
      </c>
      <c r="BF140" s="2140">
        <f>IF(ISERROR(J140*(VLOOKUP($A140, 'E1 Categorization'!$A$32:$E$124, 5,0))), J140*0.5, J140*(VLOOKUP($A140, 'E1 Categorization'!$A$32:$E$124, 5,0)))</f>
        <v>0</v>
      </c>
      <c r="BG140" s="2140">
        <f>IF(ISERROR(K140*(VLOOKUP($A140, 'E1 Categorization'!$A$32:$E$124, 5,0))), K140*0.5, K140*(VLOOKUP($A140, 'E1 Categorization'!$A$32:$E$124, 5,0)))</f>
        <v>0</v>
      </c>
      <c r="BH140" s="2140">
        <f>IF(ISERROR(L140*(VLOOKUP($A140, 'E1 Categorization'!$A$32:$E$124, 5,0))), L140*0.5, L140*(VLOOKUP($A140, 'E1 Categorization'!$A$32:$E$124, 5,0)))</f>
        <v>0</v>
      </c>
      <c r="BI140" s="2140">
        <f>IF(ISERROR(M140*(VLOOKUP($A140, 'E1 Categorization'!$A$32:$E$124, 5,0))), M140*0.5, M140*(VLOOKUP($A140, 'E1 Categorization'!$A$32:$E$124, 5,0)))</f>
        <v>0</v>
      </c>
      <c r="BJ140" s="2140">
        <f>IF(ISERROR(N140*(VLOOKUP($A140, 'E1 Categorization'!$A$32:$E$124, 5,0))), N140*0.5, N140*(VLOOKUP($A140, 'E1 Categorization'!$A$32:$E$124, 5,0)))</f>
        <v>0</v>
      </c>
      <c r="BK140" s="2140">
        <f>IF(ISERROR(O140*(VLOOKUP($A140, 'E1 Categorization'!$A$32:$E$124, 5,0))), O140*0.5, O140*(VLOOKUP($A140, 'E1 Categorization'!$A$32:$E$124, 5,0)))</f>
        <v>0</v>
      </c>
      <c r="BL140" s="2140">
        <f>IF(ISERROR(P140*(VLOOKUP($A140, 'E1 Categorization'!$A$32:$E$124, 5,0))), P140*0.5, P140*(VLOOKUP($A140, 'E1 Categorization'!$A$32:$E$124, 5,0)))</f>
        <v>0</v>
      </c>
      <c r="BM140" s="2140">
        <f>IF(ISERROR(Q140*(VLOOKUP($A140, 'E1 Categorization'!$A$32:$E$124, 5,0))), Q140*0.5, Q140*(VLOOKUP($A140, 'E1 Categorization'!$A$32:$E$124, 5,0)))</f>
        <v>0</v>
      </c>
      <c r="BN140" s="2140">
        <f>IF(ISERROR(R140*(VLOOKUP($A140, 'E1 Categorization'!$A$32:$E$124, 5,0))), R140*0.5, R140*(VLOOKUP($A140, 'E1 Categorization'!$A$32:$E$124, 5,0)))</f>
        <v>0</v>
      </c>
      <c r="BO140" s="2140">
        <f>IF(ISERROR(S140*(VLOOKUP($A140, 'E1 Categorization'!$A$32:$E$124, 5,0))), S140*0.5, S140*(VLOOKUP($A140, 'E1 Categorization'!$A$32:$E$124, 5,0)))</f>
        <v>0</v>
      </c>
      <c r="BP140" s="2140">
        <f>IF(ISERROR(T140*(VLOOKUP($A140, 'E1 Categorization'!$A$32:$E$124, 5,0))), T140*0.5, T140*(VLOOKUP($A140, 'E1 Categorization'!$A$32:$E$124, 5,0)))</f>
        <v>0</v>
      </c>
      <c r="BQ140" s="2140">
        <f>IF(ISERROR(U140*(VLOOKUP($A140, 'E1 Categorization'!$A$32:$E$124, 5,0))), U140*0.5, U140*(VLOOKUP($A140, 'E1 Categorization'!$A$32:$E$124, 5,0)))</f>
        <v>0</v>
      </c>
      <c r="BR140" s="2140">
        <f>IF(ISERROR(V140*(VLOOKUP($A140, 'E1 Categorization'!$A$32:$E$124, 5,0))), V140*0.5, V140*(VLOOKUP($A140, 'E1 Categorization'!$A$32:$E$124, 5,0)))</f>
        <v>0</v>
      </c>
      <c r="BS140" s="2140">
        <f>IF(ISERROR(W140*(VLOOKUP($A140, 'E1 Categorization'!$A$32:$E$124, 5,0))), W140*0.5, W140*(VLOOKUP($A140, 'E1 Categorization'!$A$32:$E$124, 5,0)))</f>
        <v>0</v>
      </c>
      <c r="BT140" s="2140">
        <f>IF(ISERROR(X140*(VLOOKUP($A140, 'E1 Categorization'!$A$32:$E$124, 5,0))), X140*0.5, X140*(VLOOKUP($A140, 'E1 Categorization'!$A$32:$E$124, 5,0)))</f>
        <v>0</v>
      </c>
    </row>
    <row r="141" spans="1:72" s="561" customFormat="1" ht="25.5" customHeight="1" x14ac:dyDescent="0.2">
      <c r="A141" s="487">
        <f>'I3 TB Data'!A468:B468</f>
        <v>6205</v>
      </c>
      <c r="B141" s="488" t="str">
        <f>'I3 TB Data'!B469</f>
        <v>Sub-account LEAP Funding</v>
      </c>
      <c r="C141" s="489">
        <f>'I3 TB Data'!G469</f>
        <v>0</v>
      </c>
      <c r="D141" s="1857" t="str">
        <f t="shared" si="36"/>
        <v>Yes</v>
      </c>
      <c r="E141" s="1835"/>
      <c r="F141" s="1835"/>
      <c r="G141" s="1835"/>
      <c r="H141" s="1835"/>
      <c r="I141" s="1835"/>
      <c r="J141" s="1835"/>
      <c r="K141" s="1835"/>
      <c r="L141" s="1835"/>
      <c r="M141" s="1835"/>
      <c r="N141" s="1835"/>
      <c r="O141" s="1835"/>
      <c r="P141" s="1835"/>
      <c r="Q141" s="1835"/>
      <c r="R141" s="1835"/>
      <c r="S141" s="1835"/>
      <c r="T141" s="1835"/>
      <c r="U141" s="1835"/>
      <c r="V141" s="1835"/>
      <c r="W141" s="1835"/>
      <c r="X141" s="1835"/>
      <c r="AA141" s="491">
        <f t="shared" si="37"/>
        <v>6205</v>
      </c>
      <c r="AB141" s="492" t="str">
        <f t="shared" si="38"/>
        <v>Sub-account LEAP Funding</v>
      </c>
      <c r="AC141" s="2140">
        <f>IF(ISERROR(E141*(1-VLOOKUP($A141, 'E1 Categorization'!$A$32:$E$124, 5,0))), E141*0.5, E141*(1-VLOOKUP($A141, 'E1 Categorization'!$A$32:$E$124, 5,0)))</f>
        <v>0</v>
      </c>
      <c r="AD141" s="2140">
        <f>IF(ISERROR(F141*(1-VLOOKUP($A141, 'E1 Categorization'!$A$32:$E$124, 5,0))), F141*0.5, F141*(1-VLOOKUP($A141, 'E1 Categorization'!$A$32:$E$124, 5,0)))</f>
        <v>0</v>
      </c>
      <c r="AE141" s="2140">
        <f>IF(ISERROR(G141*(1-VLOOKUP($A141, 'E1 Categorization'!$A$32:$E$124, 5,0))), G141*0.5, G141*(1-VLOOKUP($A141, 'E1 Categorization'!$A$32:$E$124, 5,0)))</f>
        <v>0</v>
      </c>
      <c r="AF141" s="2140">
        <f>IF(ISERROR(H141*(1-VLOOKUP($A141, 'E1 Categorization'!$A$32:$E$124, 5,0))), H141*0.5, H141*(1-VLOOKUP($A141, 'E1 Categorization'!$A$32:$E$124, 5,0)))</f>
        <v>0</v>
      </c>
      <c r="AG141" s="2140">
        <f>IF(ISERROR(I141*(1-VLOOKUP($A141, 'E1 Categorization'!$A$32:$E$124, 5,0))), I141*0.5, I141*(1-VLOOKUP($A141, 'E1 Categorization'!$A$32:$E$124, 5,0)))</f>
        <v>0</v>
      </c>
      <c r="AH141" s="2140">
        <f>IF(ISERROR(J141*(1-VLOOKUP($A141, 'E1 Categorization'!$A$32:$E$124, 5,0))), J141*0.5, J141*(1-VLOOKUP($A141, 'E1 Categorization'!$A$32:$E$124, 5,0)))</f>
        <v>0</v>
      </c>
      <c r="AI141" s="2140">
        <f>IF(ISERROR(K141*(1-VLOOKUP($A141, 'E1 Categorization'!$A$32:$E$124, 5,0))), K141*0.5, K141*(1-VLOOKUP($A141, 'E1 Categorization'!$A$32:$E$124, 5,0)))</f>
        <v>0</v>
      </c>
      <c r="AJ141" s="2140">
        <f>IF(ISERROR(L141*(1-VLOOKUP($A141, 'E1 Categorization'!$A$32:$E$124, 5,0))), L141*0.5, L141*(1-VLOOKUP($A141, 'E1 Categorization'!$A$32:$E$124, 5,0)))</f>
        <v>0</v>
      </c>
      <c r="AK141" s="2140">
        <f>IF(ISERROR(M141*(1-VLOOKUP($A141, 'E1 Categorization'!$A$32:$E$124, 5,0))), M141*0.5, M141*(1-VLOOKUP($A141, 'E1 Categorization'!$A$32:$E$124, 5,0)))</f>
        <v>0</v>
      </c>
      <c r="AL141" s="2140">
        <f>IF(ISERROR(N141*(1-VLOOKUP($A141, 'E1 Categorization'!$A$32:$E$124, 5,0))), N141*0.5, N141*(1-VLOOKUP($A141, 'E1 Categorization'!$A$32:$E$124, 5,0)))</f>
        <v>0</v>
      </c>
      <c r="AM141" s="2140">
        <f>IF(ISERROR(O141*(1-VLOOKUP($A141, 'E1 Categorization'!$A$32:$E$124, 5,0))), O141*0.5, O141*(1-VLOOKUP($A141, 'E1 Categorization'!$A$32:$E$124, 5,0)))</f>
        <v>0</v>
      </c>
      <c r="AN141" s="2140">
        <f>IF(ISERROR(P141*(1-VLOOKUP($A141, 'E1 Categorization'!$A$32:$E$124, 5,0))), P141*0.5, P141*(1-VLOOKUP($A141, 'E1 Categorization'!$A$32:$E$124, 5,0)))</f>
        <v>0</v>
      </c>
      <c r="AO141" s="2140">
        <f>IF(ISERROR(Q141*(1-VLOOKUP($A141, 'E1 Categorization'!$A$32:$E$124, 5,0))), Q141*0.5, Q141*(1-VLOOKUP($A141, 'E1 Categorization'!$A$32:$E$124, 5,0)))</f>
        <v>0</v>
      </c>
      <c r="AP141" s="2140">
        <f>IF(ISERROR(R141*(1-VLOOKUP($A141, 'E1 Categorization'!$A$32:$E$124, 5,0))), R141*0.5, R141*(1-VLOOKUP($A141, 'E1 Categorization'!$A$32:$E$124, 5,0)))</f>
        <v>0</v>
      </c>
      <c r="AQ141" s="2140">
        <f>IF(ISERROR(S141*(1-VLOOKUP($A141, 'E1 Categorization'!$A$32:$E$124, 5,0))), S141*0.5, S141*(1-VLOOKUP($A141, 'E1 Categorization'!$A$32:$E$124, 5,0)))</f>
        <v>0</v>
      </c>
      <c r="AR141" s="2140">
        <f>IF(ISERROR(T141*(1-VLOOKUP($A141, 'E1 Categorization'!$A$32:$E$124, 5,0))), T141*0.5, T141*(1-VLOOKUP($A141, 'E1 Categorization'!$A$32:$E$124, 5,0)))</f>
        <v>0</v>
      </c>
      <c r="AS141" s="2140">
        <f>IF(ISERROR(U141*(1-VLOOKUP($A141, 'E1 Categorization'!$A$32:$E$124, 5,0))), U141*0.5, U141*(1-VLOOKUP($A141, 'E1 Categorization'!$A$32:$E$124, 5,0)))</f>
        <v>0</v>
      </c>
      <c r="AT141" s="2140">
        <f>IF(ISERROR(V141*(1-VLOOKUP($A141, 'E1 Categorization'!$A$32:$E$124, 5,0))), V141*0.5, V141*(1-VLOOKUP($A141, 'E1 Categorization'!$A$32:$E$124, 5,0)))</f>
        <v>0</v>
      </c>
      <c r="AU141" s="2140">
        <f>IF(ISERROR(W141*(1-VLOOKUP($A141, 'E1 Categorization'!$A$32:$E$124, 5,0))), W141*0.5, W141*(1-VLOOKUP($A141, 'E1 Categorization'!$A$32:$E$124, 5,0)))</f>
        <v>0</v>
      </c>
      <c r="AV141" s="2140">
        <f>IF(ISERROR(X141*(1-VLOOKUP($A141, 'E1 Categorization'!$A$32:$E$124, 5,0))), X141*0.5, X141*(1-VLOOKUP($A141, 'E1 Categorization'!$A$32:$E$124, 5,0)))</f>
        <v>0</v>
      </c>
      <c r="AW141" s="1889"/>
      <c r="AX141" s="1889"/>
      <c r="AY141" s="491">
        <f t="shared" si="39"/>
        <v>6205</v>
      </c>
      <c r="AZ141" s="492" t="str">
        <f t="shared" si="40"/>
        <v>Sub-account LEAP Funding</v>
      </c>
      <c r="BA141" s="2140">
        <f>IF(ISERROR(E141*(VLOOKUP($A141, 'E1 Categorization'!$A$32:$E$124, 5,0))), E141*0.5, E141*(VLOOKUP($A141, 'E1 Categorization'!$A$32:$E$124, 5,0)))</f>
        <v>0</v>
      </c>
      <c r="BB141" s="2140">
        <f>IF(ISERROR(F141*(VLOOKUP($A141, 'E1 Categorization'!$A$32:$E$124, 5,0))), F141*0.5, F141*(VLOOKUP($A141, 'E1 Categorization'!$A$32:$E$124, 5,0)))</f>
        <v>0</v>
      </c>
      <c r="BC141" s="2140">
        <f>IF(ISERROR(G141*(VLOOKUP($A141, 'E1 Categorization'!$A$32:$E$124, 5,0))), G141*0.5, G141*(VLOOKUP($A141, 'E1 Categorization'!$A$32:$E$124, 5,0)))</f>
        <v>0</v>
      </c>
      <c r="BD141" s="2140">
        <f>IF(ISERROR(H141*(VLOOKUP($A141, 'E1 Categorization'!$A$32:$E$124, 5,0))), H141*0.5, H141*(VLOOKUP($A141, 'E1 Categorization'!$A$32:$E$124, 5,0)))</f>
        <v>0</v>
      </c>
      <c r="BE141" s="2140">
        <f>IF(ISERROR(I141*(VLOOKUP($A141, 'E1 Categorization'!$A$32:$E$124, 5,0))), I141*0.5, I141*(VLOOKUP($A141, 'E1 Categorization'!$A$32:$E$124, 5,0)))</f>
        <v>0</v>
      </c>
      <c r="BF141" s="2140">
        <f>IF(ISERROR(J141*(VLOOKUP($A141, 'E1 Categorization'!$A$32:$E$124, 5,0))), J141*0.5, J141*(VLOOKUP($A141, 'E1 Categorization'!$A$32:$E$124, 5,0)))</f>
        <v>0</v>
      </c>
      <c r="BG141" s="2140">
        <f>IF(ISERROR(K141*(VLOOKUP($A141, 'E1 Categorization'!$A$32:$E$124, 5,0))), K141*0.5, K141*(VLOOKUP($A141, 'E1 Categorization'!$A$32:$E$124, 5,0)))</f>
        <v>0</v>
      </c>
      <c r="BH141" s="2140">
        <f>IF(ISERROR(L141*(VLOOKUP($A141, 'E1 Categorization'!$A$32:$E$124, 5,0))), L141*0.5, L141*(VLOOKUP($A141, 'E1 Categorization'!$A$32:$E$124, 5,0)))</f>
        <v>0</v>
      </c>
      <c r="BI141" s="2140">
        <f>IF(ISERROR(M141*(VLOOKUP($A141, 'E1 Categorization'!$A$32:$E$124, 5,0))), M141*0.5, M141*(VLOOKUP($A141, 'E1 Categorization'!$A$32:$E$124, 5,0)))</f>
        <v>0</v>
      </c>
      <c r="BJ141" s="2140">
        <f>IF(ISERROR(N141*(VLOOKUP($A141, 'E1 Categorization'!$A$32:$E$124, 5,0))), N141*0.5, N141*(VLOOKUP($A141, 'E1 Categorization'!$A$32:$E$124, 5,0)))</f>
        <v>0</v>
      </c>
      <c r="BK141" s="2140">
        <f>IF(ISERROR(O141*(VLOOKUP($A141, 'E1 Categorization'!$A$32:$E$124, 5,0))), O141*0.5, O141*(VLOOKUP($A141, 'E1 Categorization'!$A$32:$E$124, 5,0)))</f>
        <v>0</v>
      </c>
      <c r="BL141" s="2140">
        <f>IF(ISERROR(P141*(VLOOKUP($A141, 'E1 Categorization'!$A$32:$E$124, 5,0))), P141*0.5, P141*(VLOOKUP($A141, 'E1 Categorization'!$A$32:$E$124, 5,0)))</f>
        <v>0</v>
      </c>
      <c r="BM141" s="2140">
        <f>IF(ISERROR(Q141*(VLOOKUP($A141, 'E1 Categorization'!$A$32:$E$124, 5,0))), Q141*0.5, Q141*(VLOOKUP($A141, 'E1 Categorization'!$A$32:$E$124, 5,0)))</f>
        <v>0</v>
      </c>
      <c r="BN141" s="2140">
        <f>IF(ISERROR(R141*(VLOOKUP($A141, 'E1 Categorization'!$A$32:$E$124, 5,0))), R141*0.5, R141*(VLOOKUP($A141, 'E1 Categorization'!$A$32:$E$124, 5,0)))</f>
        <v>0</v>
      </c>
      <c r="BO141" s="2140">
        <f>IF(ISERROR(S141*(VLOOKUP($A141, 'E1 Categorization'!$A$32:$E$124, 5,0))), S141*0.5, S141*(VLOOKUP($A141, 'E1 Categorization'!$A$32:$E$124, 5,0)))</f>
        <v>0</v>
      </c>
      <c r="BP141" s="2140">
        <f>IF(ISERROR(T141*(VLOOKUP($A141, 'E1 Categorization'!$A$32:$E$124, 5,0))), T141*0.5, T141*(VLOOKUP($A141, 'E1 Categorization'!$A$32:$E$124, 5,0)))</f>
        <v>0</v>
      </c>
      <c r="BQ141" s="2140">
        <f>IF(ISERROR(U141*(VLOOKUP($A141, 'E1 Categorization'!$A$32:$E$124, 5,0))), U141*0.5, U141*(VLOOKUP($A141, 'E1 Categorization'!$A$32:$E$124, 5,0)))</f>
        <v>0</v>
      </c>
      <c r="BR141" s="2140">
        <f>IF(ISERROR(V141*(VLOOKUP($A141, 'E1 Categorization'!$A$32:$E$124, 5,0))), V141*0.5, V141*(VLOOKUP($A141, 'E1 Categorization'!$A$32:$E$124, 5,0)))</f>
        <v>0</v>
      </c>
      <c r="BS141" s="2140">
        <f>IF(ISERROR(W141*(VLOOKUP($A141, 'E1 Categorization'!$A$32:$E$124, 5,0))), W141*0.5, W141*(VLOOKUP($A141, 'E1 Categorization'!$A$32:$E$124, 5,0)))</f>
        <v>0</v>
      </c>
      <c r="BT141" s="2140">
        <f>IF(ISERROR(X141*(VLOOKUP($A141, 'E1 Categorization'!$A$32:$E$124, 5,0))), X141*0.5, X141*(VLOOKUP($A141, 'E1 Categorization'!$A$32:$E$124, 5,0)))</f>
        <v>0</v>
      </c>
    </row>
    <row r="142" spans="1:72" s="561" customFormat="1" ht="25.5" customHeight="1" x14ac:dyDescent="0.2">
      <c r="A142" s="487">
        <f>'I3 TB Data'!A470:B470</f>
        <v>6210</v>
      </c>
      <c r="B142" s="488" t="str">
        <f>'I3 TB Data'!B470</f>
        <v>Life Insurance</v>
      </c>
      <c r="C142" s="489">
        <f>'I3 TB Data'!G470</f>
        <v>0</v>
      </c>
      <c r="D142" s="1857" t="str">
        <f t="shared" si="36"/>
        <v>Yes</v>
      </c>
      <c r="E142" s="1835"/>
      <c r="F142" s="1835"/>
      <c r="G142" s="1835"/>
      <c r="H142" s="1835"/>
      <c r="I142" s="1835"/>
      <c r="J142" s="1835"/>
      <c r="K142" s="1835"/>
      <c r="L142" s="1835"/>
      <c r="M142" s="1835"/>
      <c r="N142" s="1835"/>
      <c r="O142" s="1835"/>
      <c r="P142" s="1835"/>
      <c r="Q142" s="1835"/>
      <c r="R142" s="1835"/>
      <c r="S142" s="1835"/>
      <c r="T142" s="1835"/>
      <c r="U142" s="1835"/>
      <c r="V142" s="1835"/>
      <c r="W142" s="1835"/>
      <c r="X142" s="1835"/>
      <c r="AA142" s="491">
        <f t="shared" si="37"/>
        <v>6210</v>
      </c>
      <c r="AB142" s="492" t="str">
        <f t="shared" si="38"/>
        <v>Life Insurance</v>
      </c>
      <c r="AC142" s="2140">
        <f>IF(ISERROR(E142*(1-VLOOKUP($A142, 'E1 Categorization'!$A$32:$E$124, 5,0))), E142*0.5, E142*(1-VLOOKUP($A142, 'E1 Categorization'!$A$32:$E$124, 5,0)))</f>
        <v>0</v>
      </c>
      <c r="AD142" s="2140">
        <f>IF(ISERROR(F142*(1-VLOOKUP($A142, 'E1 Categorization'!$A$32:$E$124, 5,0))), F142*0.5, F142*(1-VLOOKUP($A142, 'E1 Categorization'!$A$32:$E$124, 5,0)))</f>
        <v>0</v>
      </c>
      <c r="AE142" s="2140">
        <f>IF(ISERROR(G142*(1-VLOOKUP($A142, 'E1 Categorization'!$A$32:$E$124, 5,0))), G142*0.5, G142*(1-VLOOKUP($A142, 'E1 Categorization'!$A$32:$E$124, 5,0)))</f>
        <v>0</v>
      </c>
      <c r="AF142" s="2140">
        <f>IF(ISERROR(H142*(1-VLOOKUP($A142, 'E1 Categorization'!$A$32:$E$124, 5,0))), H142*0.5, H142*(1-VLOOKUP($A142, 'E1 Categorization'!$A$32:$E$124, 5,0)))</f>
        <v>0</v>
      </c>
      <c r="AG142" s="2140">
        <f>IF(ISERROR(I142*(1-VLOOKUP($A142, 'E1 Categorization'!$A$32:$E$124, 5,0))), I142*0.5, I142*(1-VLOOKUP($A142, 'E1 Categorization'!$A$32:$E$124, 5,0)))</f>
        <v>0</v>
      </c>
      <c r="AH142" s="2140">
        <f>IF(ISERROR(J142*(1-VLOOKUP($A142, 'E1 Categorization'!$A$32:$E$124, 5,0))), J142*0.5, J142*(1-VLOOKUP($A142, 'E1 Categorization'!$A$32:$E$124, 5,0)))</f>
        <v>0</v>
      </c>
      <c r="AI142" s="2140">
        <f>IF(ISERROR(K142*(1-VLOOKUP($A142, 'E1 Categorization'!$A$32:$E$124, 5,0))), K142*0.5, K142*(1-VLOOKUP($A142, 'E1 Categorization'!$A$32:$E$124, 5,0)))</f>
        <v>0</v>
      </c>
      <c r="AJ142" s="2140">
        <f>IF(ISERROR(L142*(1-VLOOKUP($A142, 'E1 Categorization'!$A$32:$E$124, 5,0))), L142*0.5, L142*(1-VLOOKUP($A142, 'E1 Categorization'!$A$32:$E$124, 5,0)))</f>
        <v>0</v>
      </c>
      <c r="AK142" s="2140">
        <f>IF(ISERROR(M142*(1-VLOOKUP($A142, 'E1 Categorization'!$A$32:$E$124, 5,0))), M142*0.5, M142*(1-VLOOKUP($A142, 'E1 Categorization'!$A$32:$E$124, 5,0)))</f>
        <v>0</v>
      </c>
      <c r="AL142" s="2140">
        <f>IF(ISERROR(N142*(1-VLOOKUP($A142, 'E1 Categorization'!$A$32:$E$124, 5,0))), N142*0.5, N142*(1-VLOOKUP($A142, 'E1 Categorization'!$A$32:$E$124, 5,0)))</f>
        <v>0</v>
      </c>
      <c r="AM142" s="2140">
        <f>IF(ISERROR(O142*(1-VLOOKUP($A142, 'E1 Categorization'!$A$32:$E$124, 5,0))), O142*0.5, O142*(1-VLOOKUP($A142, 'E1 Categorization'!$A$32:$E$124, 5,0)))</f>
        <v>0</v>
      </c>
      <c r="AN142" s="2140">
        <f>IF(ISERROR(P142*(1-VLOOKUP($A142, 'E1 Categorization'!$A$32:$E$124, 5,0))), P142*0.5, P142*(1-VLOOKUP($A142, 'E1 Categorization'!$A$32:$E$124, 5,0)))</f>
        <v>0</v>
      </c>
      <c r="AO142" s="2140">
        <f>IF(ISERROR(Q142*(1-VLOOKUP($A142, 'E1 Categorization'!$A$32:$E$124, 5,0))), Q142*0.5, Q142*(1-VLOOKUP($A142, 'E1 Categorization'!$A$32:$E$124, 5,0)))</f>
        <v>0</v>
      </c>
      <c r="AP142" s="2140">
        <f>IF(ISERROR(R142*(1-VLOOKUP($A142, 'E1 Categorization'!$A$32:$E$124, 5,0))), R142*0.5, R142*(1-VLOOKUP($A142, 'E1 Categorization'!$A$32:$E$124, 5,0)))</f>
        <v>0</v>
      </c>
      <c r="AQ142" s="2140">
        <f>IF(ISERROR(S142*(1-VLOOKUP($A142, 'E1 Categorization'!$A$32:$E$124, 5,0))), S142*0.5, S142*(1-VLOOKUP($A142, 'E1 Categorization'!$A$32:$E$124, 5,0)))</f>
        <v>0</v>
      </c>
      <c r="AR142" s="2140">
        <f>IF(ISERROR(T142*(1-VLOOKUP($A142, 'E1 Categorization'!$A$32:$E$124, 5,0))), T142*0.5, T142*(1-VLOOKUP($A142, 'E1 Categorization'!$A$32:$E$124, 5,0)))</f>
        <v>0</v>
      </c>
      <c r="AS142" s="2140">
        <f>IF(ISERROR(U142*(1-VLOOKUP($A142, 'E1 Categorization'!$A$32:$E$124, 5,0))), U142*0.5, U142*(1-VLOOKUP($A142, 'E1 Categorization'!$A$32:$E$124, 5,0)))</f>
        <v>0</v>
      </c>
      <c r="AT142" s="2140">
        <f>IF(ISERROR(V142*(1-VLOOKUP($A142, 'E1 Categorization'!$A$32:$E$124, 5,0))), V142*0.5, V142*(1-VLOOKUP($A142, 'E1 Categorization'!$A$32:$E$124, 5,0)))</f>
        <v>0</v>
      </c>
      <c r="AU142" s="2140">
        <f>IF(ISERROR(W142*(1-VLOOKUP($A142, 'E1 Categorization'!$A$32:$E$124, 5,0))), W142*0.5, W142*(1-VLOOKUP($A142, 'E1 Categorization'!$A$32:$E$124, 5,0)))</f>
        <v>0</v>
      </c>
      <c r="AV142" s="2140">
        <f>IF(ISERROR(X142*(1-VLOOKUP($A142, 'E1 Categorization'!$A$32:$E$124, 5,0))), X142*0.5, X142*(1-VLOOKUP($A142, 'E1 Categorization'!$A$32:$E$124, 5,0)))</f>
        <v>0</v>
      </c>
      <c r="AW142" s="1889"/>
      <c r="AX142" s="1889"/>
      <c r="AY142" s="491">
        <f t="shared" si="39"/>
        <v>6210</v>
      </c>
      <c r="AZ142" s="492" t="str">
        <f t="shared" si="40"/>
        <v>Life Insurance</v>
      </c>
      <c r="BA142" s="2140">
        <f>IF(ISERROR(E142*(VLOOKUP($A142, 'E1 Categorization'!$A$32:$E$124, 5,0))), E142*0.5, E142*(VLOOKUP($A142, 'E1 Categorization'!$A$32:$E$124, 5,0)))</f>
        <v>0</v>
      </c>
      <c r="BB142" s="2140">
        <f>IF(ISERROR(F142*(VLOOKUP($A142, 'E1 Categorization'!$A$32:$E$124, 5,0))), F142*0.5, F142*(VLOOKUP($A142, 'E1 Categorization'!$A$32:$E$124, 5,0)))</f>
        <v>0</v>
      </c>
      <c r="BC142" s="2140">
        <f>IF(ISERROR(G142*(VLOOKUP($A142, 'E1 Categorization'!$A$32:$E$124, 5,0))), G142*0.5, G142*(VLOOKUP($A142, 'E1 Categorization'!$A$32:$E$124, 5,0)))</f>
        <v>0</v>
      </c>
      <c r="BD142" s="2140">
        <f>IF(ISERROR(H142*(VLOOKUP($A142, 'E1 Categorization'!$A$32:$E$124, 5,0))), H142*0.5, H142*(VLOOKUP($A142, 'E1 Categorization'!$A$32:$E$124, 5,0)))</f>
        <v>0</v>
      </c>
      <c r="BE142" s="2140">
        <f>IF(ISERROR(I142*(VLOOKUP($A142, 'E1 Categorization'!$A$32:$E$124, 5,0))), I142*0.5, I142*(VLOOKUP($A142, 'E1 Categorization'!$A$32:$E$124, 5,0)))</f>
        <v>0</v>
      </c>
      <c r="BF142" s="2140">
        <f>IF(ISERROR(J142*(VLOOKUP($A142, 'E1 Categorization'!$A$32:$E$124, 5,0))), J142*0.5, J142*(VLOOKUP($A142, 'E1 Categorization'!$A$32:$E$124, 5,0)))</f>
        <v>0</v>
      </c>
      <c r="BG142" s="2140">
        <f>IF(ISERROR(K142*(VLOOKUP($A142, 'E1 Categorization'!$A$32:$E$124, 5,0))), K142*0.5, K142*(VLOOKUP($A142, 'E1 Categorization'!$A$32:$E$124, 5,0)))</f>
        <v>0</v>
      </c>
      <c r="BH142" s="2140">
        <f>IF(ISERROR(L142*(VLOOKUP($A142, 'E1 Categorization'!$A$32:$E$124, 5,0))), L142*0.5, L142*(VLOOKUP($A142, 'E1 Categorization'!$A$32:$E$124, 5,0)))</f>
        <v>0</v>
      </c>
      <c r="BI142" s="2140">
        <f>IF(ISERROR(M142*(VLOOKUP($A142, 'E1 Categorization'!$A$32:$E$124, 5,0))), M142*0.5, M142*(VLOOKUP($A142, 'E1 Categorization'!$A$32:$E$124, 5,0)))</f>
        <v>0</v>
      </c>
      <c r="BJ142" s="2140">
        <f>IF(ISERROR(N142*(VLOOKUP($A142, 'E1 Categorization'!$A$32:$E$124, 5,0))), N142*0.5, N142*(VLOOKUP($A142, 'E1 Categorization'!$A$32:$E$124, 5,0)))</f>
        <v>0</v>
      </c>
      <c r="BK142" s="2140">
        <f>IF(ISERROR(O142*(VLOOKUP($A142, 'E1 Categorization'!$A$32:$E$124, 5,0))), O142*0.5, O142*(VLOOKUP($A142, 'E1 Categorization'!$A$32:$E$124, 5,0)))</f>
        <v>0</v>
      </c>
      <c r="BL142" s="2140">
        <f>IF(ISERROR(P142*(VLOOKUP($A142, 'E1 Categorization'!$A$32:$E$124, 5,0))), P142*0.5, P142*(VLOOKUP($A142, 'E1 Categorization'!$A$32:$E$124, 5,0)))</f>
        <v>0</v>
      </c>
      <c r="BM142" s="2140">
        <f>IF(ISERROR(Q142*(VLOOKUP($A142, 'E1 Categorization'!$A$32:$E$124, 5,0))), Q142*0.5, Q142*(VLOOKUP($A142, 'E1 Categorization'!$A$32:$E$124, 5,0)))</f>
        <v>0</v>
      </c>
      <c r="BN142" s="2140">
        <f>IF(ISERROR(R142*(VLOOKUP($A142, 'E1 Categorization'!$A$32:$E$124, 5,0))), R142*0.5, R142*(VLOOKUP($A142, 'E1 Categorization'!$A$32:$E$124, 5,0)))</f>
        <v>0</v>
      </c>
      <c r="BO142" s="2140">
        <f>IF(ISERROR(S142*(VLOOKUP($A142, 'E1 Categorization'!$A$32:$E$124, 5,0))), S142*0.5, S142*(VLOOKUP($A142, 'E1 Categorization'!$A$32:$E$124, 5,0)))</f>
        <v>0</v>
      </c>
      <c r="BP142" s="2140">
        <f>IF(ISERROR(T142*(VLOOKUP($A142, 'E1 Categorization'!$A$32:$E$124, 5,0))), T142*0.5, T142*(VLOOKUP($A142, 'E1 Categorization'!$A$32:$E$124, 5,0)))</f>
        <v>0</v>
      </c>
      <c r="BQ142" s="2140">
        <f>IF(ISERROR(U142*(VLOOKUP($A142, 'E1 Categorization'!$A$32:$E$124, 5,0))), U142*0.5, U142*(VLOOKUP($A142, 'E1 Categorization'!$A$32:$E$124, 5,0)))</f>
        <v>0</v>
      </c>
      <c r="BR142" s="2140">
        <f>IF(ISERROR(V142*(VLOOKUP($A142, 'E1 Categorization'!$A$32:$E$124, 5,0))), V142*0.5, V142*(VLOOKUP($A142, 'E1 Categorization'!$A$32:$E$124, 5,0)))</f>
        <v>0</v>
      </c>
      <c r="BS142" s="2140">
        <f>IF(ISERROR(W142*(VLOOKUP($A142, 'E1 Categorization'!$A$32:$E$124, 5,0))), W142*0.5, W142*(VLOOKUP($A142, 'E1 Categorization'!$A$32:$E$124, 5,0)))</f>
        <v>0</v>
      </c>
      <c r="BT142" s="2140">
        <f>IF(ISERROR(X142*(VLOOKUP($A142, 'E1 Categorization'!$A$32:$E$124, 5,0))), X142*0.5, X142*(VLOOKUP($A142, 'E1 Categorization'!$A$32:$E$124, 5,0)))</f>
        <v>0</v>
      </c>
    </row>
    <row r="143" spans="1:72" s="561" customFormat="1" ht="25.5" customHeight="1" x14ac:dyDescent="0.2">
      <c r="A143" s="487">
        <f>'I3 TB Data'!A471:B471</f>
        <v>6215</v>
      </c>
      <c r="B143" s="488" t="str">
        <f>'I3 TB Data'!B471</f>
        <v>Penalties</v>
      </c>
      <c r="C143" s="489">
        <f>'I3 TB Data'!G471</f>
        <v>0</v>
      </c>
      <c r="D143" s="1857" t="str">
        <f t="shared" si="36"/>
        <v>Yes</v>
      </c>
      <c r="E143" s="1835"/>
      <c r="F143" s="1835"/>
      <c r="G143" s="1835"/>
      <c r="H143" s="1835"/>
      <c r="I143" s="1835"/>
      <c r="J143" s="1835"/>
      <c r="K143" s="1835"/>
      <c r="L143" s="1835"/>
      <c r="M143" s="1835"/>
      <c r="N143" s="1835"/>
      <c r="O143" s="1835"/>
      <c r="P143" s="1835"/>
      <c r="Q143" s="1835"/>
      <c r="R143" s="1835"/>
      <c r="S143" s="1835"/>
      <c r="T143" s="1835"/>
      <c r="U143" s="1835"/>
      <c r="V143" s="1835"/>
      <c r="W143" s="1835"/>
      <c r="X143" s="1835"/>
      <c r="AA143" s="491">
        <f t="shared" si="37"/>
        <v>6215</v>
      </c>
      <c r="AB143" s="492" t="str">
        <f t="shared" si="38"/>
        <v>Penalties</v>
      </c>
      <c r="AC143" s="2140">
        <f>IF(ISERROR(E143*(1-VLOOKUP($A143, 'E1 Categorization'!$A$32:$E$124, 5,0))), E143*0.5, E143*(1-VLOOKUP($A143, 'E1 Categorization'!$A$32:$E$124, 5,0)))</f>
        <v>0</v>
      </c>
      <c r="AD143" s="2140">
        <f>IF(ISERROR(F143*(1-VLOOKUP($A143, 'E1 Categorization'!$A$32:$E$124, 5,0))), F143*0.5, F143*(1-VLOOKUP($A143, 'E1 Categorization'!$A$32:$E$124, 5,0)))</f>
        <v>0</v>
      </c>
      <c r="AE143" s="2140">
        <f>IF(ISERROR(G143*(1-VLOOKUP($A143, 'E1 Categorization'!$A$32:$E$124, 5,0))), G143*0.5, G143*(1-VLOOKUP($A143, 'E1 Categorization'!$A$32:$E$124, 5,0)))</f>
        <v>0</v>
      </c>
      <c r="AF143" s="2140">
        <f>IF(ISERROR(H143*(1-VLOOKUP($A143, 'E1 Categorization'!$A$32:$E$124, 5,0))), H143*0.5, H143*(1-VLOOKUP($A143, 'E1 Categorization'!$A$32:$E$124, 5,0)))</f>
        <v>0</v>
      </c>
      <c r="AG143" s="2140">
        <f>IF(ISERROR(I143*(1-VLOOKUP($A143, 'E1 Categorization'!$A$32:$E$124, 5,0))), I143*0.5, I143*(1-VLOOKUP($A143, 'E1 Categorization'!$A$32:$E$124, 5,0)))</f>
        <v>0</v>
      </c>
      <c r="AH143" s="2140">
        <f>IF(ISERROR(J143*(1-VLOOKUP($A143, 'E1 Categorization'!$A$32:$E$124, 5,0))), J143*0.5, J143*(1-VLOOKUP($A143, 'E1 Categorization'!$A$32:$E$124, 5,0)))</f>
        <v>0</v>
      </c>
      <c r="AI143" s="2140">
        <f>IF(ISERROR(K143*(1-VLOOKUP($A143, 'E1 Categorization'!$A$32:$E$124, 5,0))), K143*0.5, K143*(1-VLOOKUP($A143, 'E1 Categorization'!$A$32:$E$124, 5,0)))</f>
        <v>0</v>
      </c>
      <c r="AJ143" s="2140">
        <f>IF(ISERROR(L143*(1-VLOOKUP($A143, 'E1 Categorization'!$A$32:$E$124, 5,0))), L143*0.5, L143*(1-VLOOKUP($A143, 'E1 Categorization'!$A$32:$E$124, 5,0)))</f>
        <v>0</v>
      </c>
      <c r="AK143" s="2140">
        <f>IF(ISERROR(M143*(1-VLOOKUP($A143, 'E1 Categorization'!$A$32:$E$124, 5,0))), M143*0.5, M143*(1-VLOOKUP($A143, 'E1 Categorization'!$A$32:$E$124, 5,0)))</f>
        <v>0</v>
      </c>
      <c r="AL143" s="2140">
        <f>IF(ISERROR(N143*(1-VLOOKUP($A143, 'E1 Categorization'!$A$32:$E$124, 5,0))), N143*0.5, N143*(1-VLOOKUP($A143, 'E1 Categorization'!$A$32:$E$124, 5,0)))</f>
        <v>0</v>
      </c>
      <c r="AM143" s="2140">
        <f>IF(ISERROR(O143*(1-VLOOKUP($A143, 'E1 Categorization'!$A$32:$E$124, 5,0))), O143*0.5, O143*(1-VLOOKUP($A143, 'E1 Categorization'!$A$32:$E$124, 5,0)))</f>
        <v>0</v>
      </c>
      <c r="AN143" s="2140">
        <f>IF(ISERROR(P143*(1-VLOOKUP($A143, 'E1 Categorization'!$A$32:$E$124, 5,0))), P143*0.5, P143*(1-VLOOKUP($A143, 'E1 Categorization'!$A$32:$E$124, 5,0)))</f>
        <v>0</v>
      </c>
      <c r="AO143" s="2140">
        <f>IF(ISERROR(Q143*(1-VLOOKUP($A143, 'E1 Categorization'!$A$32:$E$124, 5,0))), Q143*0.5, Q143*(1-VLOOKUP($A143, 'E1 Categorization'!$A$32:$E$124, 5,0)))</f>
        <v>0</v>
      </c>
      <c r="AP143" s="2140">
        <f>IF(ISERROR(R143*(1-VLOOKUP($A143, 'E1 Categorization'!$A$32:$E$124, 5,0))), R143*0.5, R143*(1-VLOOKUP($A143, 'E1 Categorization'!$A$32:$E$124, 5,0)))</f>
        <v>0</v>
      </c>
      <c r="AQ143" s="2140">
        <f>IF(ISERROR(S143*(1-VLOOKUP($A143, 'E1 Categorization'!$A$32:$E$124, 5,0))), S143*0.5, S143*(1-VLOOKUP($A143, 'E1 Categorization'!$A$32:$E$124, 5,0)))</f>
        <v>0</v>
      </c>
      <c r="AR143" s="2140">
        <f>IF(ISERROR(T143*(1-VLOOKUP($A143, 'E1 Categorization'!$A$32:$E$124, 5,0))), T143*0.5, T143*(1-VLOOKUP($A143, 'E1 Categorization'!$A$32:$E$124, 5,0)))</f>
        <v>0</v>
      </c>
      <c r="AS143" s="2140">
        <f>IF(ISERROR(U143*(1-VLOOKUP($A143, 'E1 Categorization'!$A$32:$E$124, 5,0))), U143*0.5, U143*(1-VLOOKUP($A143, 'E1 Categorization'!$A$32:$E$124, 5,0)))</f>
        <v>0</v>
      </c>
      <c r="AT143" s="2140">
        <f>IF(ISERROR(V143*(1-VLOOKUP($A143, 'E1 Categorization'!$A$32:$E$124, 5,0))), V143*0.5, V143*(1-VLOOKUP($A143, 'E1 Categorization'!$A$32:$E$124, 5,0)))</f>
        <v>0</v>
      </c>
      <c r="AU143" s="2140">
        <f>IF(ISERROR(W143*(1-VLOOKUP($A143, 'E1 Categorization'!$A$32:$E$124, 5,0))), W143*0.5, W143*(1-VLOOKUP($A143, 'E1 Categorization'!$A$32:$E$124, 5,0)))</f>
        <v>0</v>
      </c>
      <c r="AV143" s="2140">
        <f>IF(ISERROR(X143*(1-VLOOKUP($A143, 'E1 Categorization'!$A$32:$E$124, 5,0))), X143*0.5, X143*(1-VLOOKUP($A143, 'E1 Categorization'!$A$32:$E$124, 5,0)))</f>
        <v>0</v>
      </c>
      <c r="AW143" s="1889"/>
      <c r="AX143" s="1889"/>
      <c r="AY143" s="491">
        <f t="shared" si="39"/>
        <v>6215</v>
      </c>
      <c r="AZ143" s="492" t="str">
        <f t="shared" si="40"/>
        <v>Penalties</v>
      </c>
      <c r="BA143" s="2140">
        <f>IF(ISERROR(E143*(VLOOKUP($A143, 'E1 Categorization'!$A$32:$E$124, 5,0))), E143*0.5, E143*(VLOOKUP($A143, 'E1 Categorization'!$A$32:$E$124, 5,0)))</f>
        <v>0</v>
      </c>
      <c r="BB143" s="2140">
        <f>IF(ISERROR(F143*(VLOOKUP($A143, 'E1 Categorization'!$A$32:$E$124, 5,0))), F143*0.5, F143*(VLOOKUP($A143, 'E1 Categorization'!$A$32:$E$124, 5,0)))</f>
        <v>0</v>
      </c>
      <c r="BC143" s="2140">
        <f>IF(ISERROR(G143*(VLOOKUP($A143, 'E1 Categorization'!$A$32:$E$124, 5,0))), G143*0.5, G143*(VLOOKUP($A143, 'E1 Categorization'!$A$32:$E$124, 5,0)))</f>
        <v>0</v>
      </c>
      <c r="BD143" s="2140">
        <f>IF(ISERROR(H143*(VLOOKUP($A143, 'E1 Categorization'!$A$32:$E$124, 5,0))), H143*0.5, H143*(VLOOKUP($A143, 'E1 Categorization'!$A$32:$E$124, 5,0)))</f>
        <v>0</v>
      </c>
      <c r="BE143" s="2140">
        <f>IF(ISERROR(I143*(VLOOKUP($A143, 'E1 Categorization'!$A$32:$E$124, 5,0))), I143*0.5, I143*(VLOOKUP($A143, 'E1 Categorization'!$A$32:$E$124, 5,0)))</f>
        <v>0</v>
      </c>
      <c r="BF143" s="2140">
        <f>IF(ISERROR(J143*(VLOOKUP($A143, 'E1 Categorization'!$A$32:$E$124, 5,0))), J143*0.5, J143*(VLOOKUP($A143, 'E1 Categorization'!$A$32:$E$124, 5,0)))</f>
        <v>0</v>
      </c>
      <c r="BG143" s="2140">
        <f>IF(ISERROR(K143*(VLOOKUP($A143, 'E1 Categorization'!$A$32:$E$124, 5,0))), K143*0.5, K143*(VLOOKUP($A143, 'E1 Categorization'!$A$32:$E$124, 5,0)))</f>
        <v>0</v>
      </c>
      <c r="BH143" s="2140">
        <f>IF(ISERROR(L143*(VLOOKUP($A143, 'E1 Categorization'!$A$32:$E$124, 5,0))), L143*0.5, L143*(VLOOKUP($A143, 'E1 Categorization'!$A$32:$E$124, 5,0)))</f>
        <v>0</v>
      </c>
      <c r="BI143" s="2140">
        <f>IF(ISERROR(M143*(VLOOKUP($A143, 'E1 Categorization'!$A$32:$E$124, 5,0))), M143*0.5, M143*(VLOOKUP($A143, 'E1 Categorization'!$A$32:$E$124, 5,0)))</f>
        <v>0</v>
      </c>
      <c r="BJ143" s="2140">
        <f>IF(ISERROR(N143*(VLOOKUP($A143, 'E1 Categorization'!$A$32:$E$124, 5,0))), N143*0.5, N143*(VLOOKUP($A143, 'E1 Categorization'!$A$32:$E$124, 5,0)))</f>
        <v>0</v>
      </c>
      <c r="BK143" s="2140">
        <f>IF(ISERROR(O143*(VLOOKUP($A143, 'E1 Categorization'!$A$32:$E$124, 5,0))), O143*0.5, O143*(VLOOKUP($A143, 'E1 Categorization'!$A$32:$E$124, 5,0)))</f>
        <v>0</v>
      </c>
      <c r="BL143" s="2140">
        <f>IF(ISERROR(P143*(VLOOKUP($A143, 'E1 Categorization'!$A$32:$E$124, 5,0))), P143*0.5, P143*(VLOOKUP($A143, 'E1 Categorization'!$A$32:$E$124, 5,0)))</f>
        <v>0</v>
      </c>
      <c r="BM143" s="2140">
        <f>IF(ISERROR(Q143*(VLOOKUP($A143, 'E1 Categorization'!$A$32:$E$124, 5,0))), Q143*0.5, Q143*(VLOOKUP($A143, 'E1 Categorization'!$A$32:$E$124, 5,0)))</f>
        <v>0</v>
      </c>
      <c r="BN143" s="2140">
        <f>IF(ISERROR(R143*(VLOOKUP($A143, 'E1 Categorization'!$A$32:$E$124, 5,0))), R143*0.5, R143*(VLOOKUP($A143, 'E1 Categorization'!$A$32:$E$124, 5,0)))</f>
        <v>0</v>
      </c>
      <c r="BO143" s="2140">
        <f>IF(ISERROR(S143*(VLOOKUP($A143, 'E1 Categorization'!$A$32:$E$124, 5,0))), S143*0.5, S143*(VLOOKUP($A143, 'E1 Categorization'!$A$32:$E$124, 5,0)))</f>
        <v>0</v>
      </c>
      <c r="BP143" s="2140">
        <f>IF(ISERROR(T143*(VLOOKUP($A143, 'E1 Categorization'!$A$32:$E$124, 5,0))), T143*0.5, T143*(VLOOKUP($A143, 'E1 Categorization'!$A$32:$E$124, 5,0)))</f>
        <v>0</v>
      </c>
      <c r="BQ143" s="2140">
        <f>IF(ISERROR(U143*(VLOOKUP($A143, 'E1 Categorization'!$A$32:$E$124, 5,0))), U143*0.5, U143*(VLOOKUP($A143, 'E1 Categorization'!$A$32:$E$124, 5,0)))</f>
        <v>0</v>
      </c>
      <c r="BR143" s="2140">
        <f>IF(ISERROR(V143*(VLOOKUP($A143, 'E1 Categorization'!$A$32:$E$124, 5,0))), V143*0.5, V143*(VLOOKUP($A143, 'E1 Categorization'!$A$32:$E$124, 5,0)))</f>
        <v>0</v>
      </c>
      <c r="BS143" s="2140">
        <f>IF(ISERROR(W143*(VLOOKUP($A143, 'E1 Categorization'!$A$32:$E$124, 5,0))), W143*0.5, W143*(VLOOKUP($A143, 'E1 Categorization'!$A$32:$E$124, 5,0)))</f>
        <v>0</v>
      </c>
      <c r="BT143" s="2140">
        <f>IF(ISERROR(X143*(VLOOKUP($A143, 'E1 Categorization'!$A$32:$E$124, 5,0))), X143*0.5, X143*(VLOOKUP($A143, 'E1 Categorization'!$A$32:$E$124, 5,0)))</f>
        <v>0</v>
      </c>
    </row>
    <row r="144" spans="1:72" s="561" customFormat="1" ht="25.5" customHeight="1" x14ac:dyDescent="0.2">
      <c r="A144" s="487">
        <f>'I3 TB Data'!A472:B472</f>
        <v>6225</v>
      </c>
      <c r="B144" s="488" t="str">
        <f>'I3 TB Data'!B472</f>
        <v>Other Deductions</v>
      </c>
      <c r="C144" s="489">
        <f>'I3 TB Data'!G472</f>
        <v>0</v>
      </c>
      <c r="D144" s="1857" t="str">
        <f t="shared" si="36"/>
        <v>Yes</v>
      </c>
      <c r="E144" s="1835"/>
      <c r="F144" s="1835"/>
      <c r="G144" s="1835"/>
      <c r="H144" s="1835"/>
      <c r="I144" s="1835"/>
      <c r="J144" s="1835"/>
      <c r="K144" s="1835"/>
      <c r="L144" s="1835"/>
      <c r="M144" s="1835"/>
      <c r="N144" s="1835"/>
      <c r="O144" s="1835"/>
      <c r="P144" s="1835"/>
      <c r="Q144" s="1835"/>
      <c r="R144" s="1835"/>
      <c r="S144" s="1835"/>
      <c r="T144" s="1835"/>
      <c r="U144" s="1835"/>
      <c r="V144" s="1835"/>
      <c r="W144" s="1835"/>
      <c r="X144" s="1835"/>
      <c r="AA144" s="491">
        <f t="shared" si="37"/>
        <v>6225</v>
      </c>
      <c r="AB144" s="492" t="str">
        <f t="shared" si="38"/>
        <v>Other Deductions</v>
      </c>
      <c r="AC144" s="2140">
        <f>IF(ISERROR(E144*(1-VLOOKUP($A144, 'E1 Categorization'!$A$32:$E$124, 5,0))), E144*0.5, E144*(1-VLOOKUP($A144, 'E1 Categorization'!$A$32:$E$124, 5,0)))</f>
        <v>0</v>
      </c>
      <c r="AD144" s="2140">
        <f>IF(ISERROR(F144*(1-VLOOKUP($A144, 'E1 Categorization'!$A$32:$E$124, 5,0))), F144*0.5, F144*(1-VLOOKUP($A144, 'E1 Categorization'!$A$32:$E$124, 5,0)))</f>
        <v>0</v>
      </c>
      <c r="AE144" s="2140">
        <f>IF(ISERROR(G144*(1-VLOOKUP($A144, 'E1 Categorization'!$A$32:$E$124, 5,0))), G144*0.5, G144*(1-VLOOKUP($A144, 'E1 Categorization'!$A$32:$E$124, 5,0)))</f>
        <v>0</v>
      </c>
      <c r="AF144" s="2140">
        <f>IF(ISERROR(H144*(1-VLOOKUP($A144, 'E1 Categorization'!$A$32:$E$124, 5,0))), H144*0.5, H144*(1-VLOOKUP($A144, 'E1 Categorization'!$A$32:$E$124, 5,0)))</f>
        <v>0</v>
      </c>
      <c r="AG144" s="2140">
        <f>IF(ISERROR(I144*(1-VLOOKUP($A144, 'E1 Categorization'!$A$32:$E$124, 5,0))), I144*0.5, I144*(1-VLOOKUP($A144, 'E1 Categorization'!$A$32:$E$124, 5,0)))</f>
        <v>0</v>
      </c>
      <c r="AH144" s="2140">
        <f>IF(ISERROR(J144*(1-VLOOKUP($A144, 'E1 Categorization'!$A$32:$E$124, 5,0))), J144*0.5, J144*(1-VLOOKUP($A144, 'E1 Categorization'!$A$32:$E$124, 5,0)))</f>
        <v>0</v>
      </c>
      <c r="AI144" s="2140">
        <f>IF(ISERROR(K144*(1-VLOOKUP($A144, 'E1 Categorization'!$A$32:$E$124, 5,0))), K144*0.5, K144*(1-VLOOKUP($A144, 'E1 Categorization'!$A$32:$E$124, 5,0)))</f>
        <v>0</v>
      </c>
      <c r="AJ144" s="2140">
        <f>IF(ISERROR(L144*(1-VLOOKUP($A144, 'E1 Categorization'!$A$32:$E$124, 5,0))), L144*0.5, L144*(1-VLOOKUP($A144, 'E1 Categorization'!$A$32:$E$124, 5,0)))</f>
        <v>0</v>
      </c>
      <c r="AK144" s="2140">
        <f>IF(ISERROR(M144*(1-VLOOKUP($A144, 'E1 Categorization'!$A$32:$E$124, 5,0))), M144*0.5, M144*(1-VLOOKUP($A144, 'E1 Categorization'!$A$32:$E$124, 5,0)))</f>
        <v>0</v>
      </c>
      <c r="AL144" s="2140">
        <f>IF(ISERROR(N144*(1-VLOOKUP($A144, 'E1 Categorization'!$A$32:$E$124, 5,0))), N144*0.5, N144*(1-VLOOKUP($A144, 'E1 Categorization'!$A$32:$E$124, 5,0)))</f>
        <v>0</v>
      </c>
      <c r="AM144" s="2140">
        <f>IF(ISERROR(O144*(1-VLOOKUP($A144, 'E1 Categorization'!$A$32:$E$124, 5,0))), O144*0.5, O144*(1-VLOOKUP($A144, 'E1 Categorization'!$A$32:$E$124, 5,0)))</f>
        <v>0</v>
      </c>
      <c r="AN144" s="2140">
        <f>IF(ISERROR(P144*(1-VLOOKUP($A144, 'E1 Categorization'!$A$32:$E$124, 5,0))), P144*0.5, P144*(1-VLOOKUP($A144, 'E1 Categorization'!$A$32:$E$124, 5,0)))</f>
        <v>0</v>
      </c>
      <c r="AO144" s="2140">
        <f>IF(ISERROR(Q144*(1-VLOOKUP($A144, 'E1 Categorization'!$A$32:$E$124, 5,0))), Q144*0.5, Q144*(1-VLOOKUP($A144, 'E1 Categorization'!$A$32:$E$124, 5,0)))</f>
        <v>0</v>
      </c>
      <c r="AP144" s="2140">
        <f>IF(ISERROR(R144*(1-VLOOKUP($A144, 'E1 Categorization'!$A$32:$E$124, 5,0))), R144*0.5, R144*(1-VLOOKUP($A144, 'E1 Categorization'!$A$32:$E$124, 5,0)))</f>
        <v>0</v>
      </c>
      <c r="AQ144" s="2140">
        <f>IF(ISERROR(S144*(1-VLOOKUP($A144, 'E1 Categorization'!$A$32:$E$124, 5,0))), S144*0.5, S144*(1-VLOOKUP($A144, 'E1 Categorization'!$A$32:$E$124, 5,0)))</f>
        <v>0</v>
      </c>
      <c r="AR144" s="2140">
        <f>IF(ISERROR(T144*(1-VLOOKUP($A144, 'E1 Categorization'!$A$32:$E$124, 5,0))), T144*0.5, T144*(1-VLOOKUP($A144, 'E1 Categorization'!$A$32:$E$124, 5,0)))</f>
        <v>0</v>
      </c>
      <c r="AS144" s="2140">
        <f>IF(ISERROR(U144*(1-VLOOKUP($A144, 'E1 Categorization'!$A$32:$E$124, 5,0))), U144*0.5, U144*(1-VLOOKUP($A144, 'E1 Categorization'!$A$32:$E$124, 5,0)))</f>
        <v>0</v>
      </c>
      <c r="AT144" s="2140">
        <f>IF(ISERROR(V144*(1-VLOOKUP($A144, 'E1 Categorization'!$A$32:$E$124, 5,0))), V144*0.5, V144*(1-VLOOKUP($A144, 'E1 Categorization'!$A$32:$E$124, 5,0)))</f>
        <v>0</v>
      </c>
      <c r="AU144" s="2140">
        <f>IF(ISERROR(W144*(1-VLOOKUP($A144, 'E1 Categorization'!$A$32:$E$124, 5,0))), W144*0.5, W144*(1-VLOOKUP($A144, 'E1 Categorization'!$A$32:$E$124, 5,0)))</f>
        <v>0</v>
      </c>
      <c r="AV144" s="2140">
        <f>IF(ISERROR(X144*(1-VLOOKUP($A144, 'E1 Categorization'!$A$32:$E$124, 5,0))), X144*0.5, X144*(1-VLOOKUP($A144, 'E1 Categorization'!$A$32:$E$124, 5,0)))</f>
        <v>0</v>
      </c>
      <c r="AW144" s="1889"/>
      <c r="AX144" s="1889"/>
      <c r="AY144" s="491">
        <f t="shared" si="39"/>
        <v>6225</v>
      </c>
      <c r="AZ144" s="492" t="str">
        <f t="shared" si="40"/>
        <v>Other Deductions</v>
      </c>
      <c r="BA144" s="2140">
        <f>IF(ISERROR(E144*(VLOOKUP($A144, 'E1 Categorization'!$A$32:$E$124, 5,0))), E144*0.5, E144*(VLOOKUP($A144, 'E1 Categorization'!$A$32:$E$124, 5,0)))</f>
        <v>0</v>
      </c>
      <c r="BB144" s="2140">
        <f>IF(ISERROR(F144*(VLOOKUP($A144, 'E1 Categorization'!$A$32:$E$124, 5,0))), F144*0.5, F144*(VLOOKUP($A144, 'E1 Categorization'!$A$32:$E$124, 5,0)))</f>
        <v>0</v>
      </c>
      <c r="BC144" s="2140">
        <f>IF(ISERROR(G144*(VLOOKUP($A144, 'E1 Categorization'!$A$32:$E$124, 5,0))), G144*0.5, G144*(VLOOKUP($A144, 'E1 Categorization'!$A$32:$E$124, 5,0)))</f>
        <v>0</v>
      </c>
      <c r="BD144" s="2140">
        <f>IF(ISERROR(H144*(VLOOKUP($A144, 'E1 Categorization'!$A$32:$E$124, 5,0))), H144*0.5, H144*(VLOOKUP($A144, 'E1 Categorization'!$A$32:$E$124, 5,0)))</f>
        <v>0</v>
      </c>
      <c r="BE144" s="2140">
        <f>IF(ISERROR(I144*(VLOOKUP($A144, 'E1 Categorization'!$A$32:$E$124, 5,0))), I144*0.5, I144*(VLOOKUP($A144, 'E1 Categorization'!$A$32:$E$124, 5,0)))</f>
        <v>0</v>
      </c>
      <c r="BF144" s="2140">
        <f>IF(ISERROR(J144*(VLOOKUP($A144, 'E1 Categorization'!$A$32:$E$124, 5,0))), J144*0.5, J144*(VLOOKUP($A144, 'E1 Categorization'!$A$32:$E$124, 5,0)))</f>
        <v>0</v>
      </c>
      <c r="BG144" s="2140">
        <f>IF(ISERROR(K144*(VLOOKUP($A144, 'E1 Categorization'!$A$32:$E$124, 5,0))), K144*0.5, K144*(VLOOKUP($A144, 'E1 Categorization'!$A$32:$E$124, 5,0)))</f>
        <v>0</v>
      </c>
      <c r="BH144" s="2140">
        <f>IF(ISERROR(L144*(VLOOKUP($A144, 'E1 Categorization'!$A$32:$E$124, 5,0))), L144*0.5, L144*(VLOOKUP($A144, 'E1 Categorization'!$A$32:$E$124, 5,0)))</f>
        <v>0</v>
      </c>
      <c r="BI144" s="2140">
        <f>IF(ISERROR(M144*(VLOOKUP($A144, 'E1 Categorization'!$A$32:$E$124, 5,0))), M144*0.5, M144*(VLOOKUP($A144, 'E1 Categorization'!$A$32:$E$124, 5,0)))</f>
        <v>0</v>
      </c>
      <c r="BJ144" s="2140">
        <f>IF(ISERROR(N144*(VLOOKUP($A144, 'E1 Categorization'!$A$32:$E$124, 5,0))), N144*0.5, N144*(VLOOKUP($A144, 'E1 Categorization'!$A$32:$E$124, 5,0)))</f>
        <v>0</v>
      </c>
      <c r="BK144" s="2140">
        <f>IF(ISERROR(O144*(VLOOKUP($A144, 'E1 Categorization'!$A$32:$E$124, 5,0))), O144*0.5, O144*(VLOOKUP($A144, 'E1 Categorization'!$A$32:$E$124, 5,0)))</f>
        <v>0</v>
      </c>
      <c r="BL144" s="2140">
        <f>IF(ISERROR(P144*(VLOOKUP($A144, 'E1 Categorization'!$A$32:$E$124, 5,0))), P144*0.5, P144*(VLOOKUP($A144, 'E1 Categorization'!$A$32:$E$124, 5,0)))</f>
        <v>0</v>
      </c>
      <c r="BM144" s="2140">
        <f>IF(ISERROR(Q144*(VLOOKUP($A144, 'E1 Categorization'!$A$32:$E$124, 5,0))), Q144*0.5, Q144*(VLOOKUP($A144, 'E1 Categorization'!$A$32:$E$124, 5,0)))</f>
        <v>0</v>
      </c>
      <c r="BN144" s="2140">
        <f>IF(ISERROR(R144*(VLOOKUP($A144, 'E1 Categorization'!$A$32:$E$124, 5,0))), R144*0.5, R144*(VLOOKUP($A144, 'E1 Categorization'!$A$32:$E$124, 5,0)))</f>
        <v>0</v>
      </c>
      <c r="BO144" s="2140">
        <f>IF(ISERROR(S144*(VLOOKUP($A144, 'E1 Categorization'!$A$32:$E$124, 5,0))), S144*0.5, S144*(VLOOKUP($A144, 'E1 Categorization'!$A$32:$E$124, 5,0)))</f>
        <v>0</v>
      </c>
      <c r="BP144" s="2140">
        <f>IF(ISERROR(T144*(VLOOKUP($A144, 'E1 Categorization'!$A$32:$E$124, 5,0))), T144*0.5, T144*(VLOOKUP($A144, 'E1 Categorization'!$A$32:$E$124, 5,0)))</f>
        <v>0</v>
      </c>
      <c r="BQ144" s="2140">
        <f>IF(ISERROR(U144*(VLOOKUP($A144, 'E1 Categorization'!$A$32:$E$124, 5,0))), U144*0.5, U144*(VLOOKUP($A144, 'E1 Categorization'!$A$32:$E$124, 5,0)))</f>
        <v>0</v>
      </c>
      <c r="BR144" s="2140">
        <f>IF(ISERROR(V144*(VLOOKUP($A144, 'E1 Categorization'!$A$32:$E$124, 5,0))), V144*0.5, V144*(VLOOKUP($A144, 'E1 Categorization'!$A$32:$E$124, 5,0)))</f>
        <v>0</v>
      </c>
      <c r="BS144" s="2140">
        <f>IF(ISERROR(W144*(VLOOKUP($A144, 'E1 Categorization'!$A$32:$E$124, 5,0))), W144*0.5, W144*(VLOOKUP($A144, 'E1 Categorization'!$A$32:$E$124, 5,0)))</f>
        <v>0</v>
      </c>
      <c r="BT144" s="2140">
        <f>IF(ISERROR(X144*(VLOOKUP($A144, 'E1 Categorization'!$A$32:$E$124, 5,0))), X144*0.5, X144*(VLOOKUP($A144, 'E1 Categorization'!$A$32:$E$124, 5,0)))</f>
        <v>0</v>
      </c>
    </row>
    <row r="145" spans="1:72" s="471" customFormat="1" ht="38.25" customHeight="1" x14ac:dyDescent="0.2">
      <c r="A145" s="490"/>
      <c r="B145" s="488" t="s">
        <v>1205</v>
      </c>
      <c r="C145" s="2543"/>
      <c r="D145" s="2544"/>
      <c r="E145" s="496">
        <f>SUM(E67:E144)</f>
        <v>0</v>
      </c>
      <c r="F145" s="496">
        <f t="shared" ref="F145:X145" si="41">SUM(F67:F144)</f>
        <v>0</v>
      </c>
      <c r="G145" s="496">
        <f t="shared" si="41"/>
        <v>0</v>
      </c>
      <c r="H145" s="496">
        <f t="shared" si="41"/>
        <v>0</v>
      </c>
      <c r="I145" s="496">
        <f t="shared" si="41"/>
        <v>0</v>
      </c>
      <c r="J145" s="496">
        <f t="shared" si="41"/>
        <v>0</v>
      </c>
      <c r="K145" s="496">
        <f t="shared" si="41"/>
        <v>0</v>
      </c>
      <c r="L145" s="496">
        <f t="shared" si="41"/>
        <v>0</v>
      </c>
      <c r="M145" s="496">
        <f t="shared" si="41"/>
        <v>0</v>
      </c>
      <c r="N145" s="496">
        <f t="shared" si="41"/>
        <v>0</v>
      </c>
      <c r="O145" s="496">
        <f t="shared" si="41"/>
        <v>0</v>
      </c>
      <c r="P145" s="496">
        <f t="shared" si="41"/>
        <v>0</v>
      </c>
      <c r="Q145" s="496">
        <f t="shared" si="41"/>
        <v>0</v>
      </c>
      <c r="R145" s="496">
        <f t="shared" si="41"/>
        <v>0</v>
      </c>
      <c r="S145" s="496">
        <f t="shared" si="41"/>
        <v>0</v>
      </c>
      <c r="T145" s="496">
        <f t="shared" si="41"/>
        <v>0</v>
      </c>
      <c r="U145" s="496">
        <f t="shared" si="41"/>
        <v>0</v>
      </c>
      <c r="V145" s="496">
        <f t="shared" si="41"/>
        <v>0</v>
      </c>
      <c r="W145" s="496">
        <f t="shared" si="41"/>
        <v>0</v>
      </c>
      <c r="X145" s="496">
        <f t="shared" si="41"/>
        <v>0</v>
      </c>
      <c r="AA145" s="490"/>
      <c r="AB145" s="485" t="s">
        <v>1205</v>
      </c>
      <c r="AC145" s="2141">
        <f>SUM(AC67:AC144)</f>
        <v>0</v>
      </c>
      <c r="AD145" s="2141">
        <f t="shared" ref="AD145:AV145" si="42">SUM(AD67:AD144)</f>
        <v>0</v>
      </c>
      <c r="AE145" s="2141">
        <f t="shared" si="42"/>
        <v>0</v>
      </c>
      <c r="AF145" s="2141">
        <f t="shared" si="42"/>
        <v>0</v>
      </c>
      <c r="AG145" s="2141">
        <f t="shared" si="42"/>
        <v>0</v>
      </c>
      <c r="AH145" s="2141">
        <f t="shared" si="42"/>
        <v>0</v>
      </c>
      <c r="AI145" s="2141">
        <f t="shared" si="42"/>
        <v>0</v>
      </c>
      <c r="AJ145" s="2141">
        <f t="shared" si="42"/>
        <v>0</v>
      </c>
      <c r="AK145" s="2141">
        <f t="shared" si="42"/>
        <v>0</v>
      </c>
      <c r="AL145" s="2141">
        <f t="shared" si="42"/>
        <v>0</v>
      </c>
      <c r="AM145" s="2141">
        <f t="shared" si="42"/>
        <v>0</v>
      </c>
      <c r="AN145" s="2141">
        <f t="shared" si="42"/>
        <v>0</v>
      </c>
      <c r="AO145" s="2141">
        <f t="shared" si="42"/>
        <v>0</v>
      </c>
      <c r="AP145" s="2141">
        <f t="shared" si="42"/>
        <v>0</v>
      </c>
      <c r="AQ145" s="2141">
        <f t="shared" si="42"/>
        <v>0</v>
      </c>
      <c r="AR145" s="2141">
        <f t="shared" si="42"/>
        <v>0</v>
      </c>
      <c r="AS145" s="2141">
        <f t="shared" si="42"/>
        <v>0</v>
      </c>
      <c r="AT145" s="2141">
        <f t="shared" si="42"/>
        <v>0</v>
      </c>
      <c r="AU145" s="2141">
        <f t="shared" si="42"/>
        <v>0</v>
      </c>
      <c r="AV145" s="2141">
        <f t="shared" si="42"/>
        <v>0</v>
      </c>
      <c r="AW145" s="1890"/>
      <c r="AX145" s="1890"/>
      <c r="AY145" s="490"/>
      <c r="AZ145" s="488" t="s">
        <v>1205</v>
      </c>
      <c r="BA145" s="2141">
        <f>SUM(BA67:BA144)</f>
        <v>0</v>
      </c>
      <c r="BB145" s="2141">
        <f t="shared" ref="BB145:BT145" si="43">SUM(BB67:BB144)</f>
        <v>0</v>
      </c>
      <c r="BC145" s="2141">
        <f t="shared" si="43"/>
        <v>0</v>
      </c>
      <c r="BD145" s="2141">
        <f t="shared" si="43"/>
        <v>0</v>
      </c>
      <c r="BE145" s="2141">
        <f t="shared" si="43"/>
        <v>0</v>
      </c>
      <c r="BF145" s="2141">
        <f t="shared" si="43"/>
        <v>0</v>
      </c>
      <c r="BG145" s="2141">
        <f t="shared" si="43"/>
        <v>0</v>
      </c>
      <c r="BH145" s="2141">
        <f t="shared" si="43"/>
        <v>0</v>
      </c>
      <c r="BI145" s="2141">
        <f t="shared" si="43"/>
        <v>0</v>
      </c>
      <c r="BJ145" s="2141">
        <f t="shared" si="43"/>
        <v>0</v>
      </c>
      <c r="BK145" s="2141">
        <f t="shared" si="43"/>
        <v>0</v>
      </c>
      <c r="BL145" s="2141">
        <f t="shared" si="43"/>
        <v>0</v>
      </c>
      <c r="BM145" s="2141">
        <f t="shared" si="43"/>
        <v>0</v>
      </c>
      <c r="BN145" s="2141">
        <f t="shared" si="43"/>
        <v>0</v>
      </c>
      <c r="BO145" s="2141">
        <f t="shared" si="43"/>
        <v>0</v>
      </c>
      <c r="BP145" s="2141">
        <f t="shared" si="43"/>
        <v>0</v>
      </c>
      <c r="BQ145" s="2141">
        <f t="shared" si="43"/>
        <v>0</v>
      </c>
      <c r="BR145" s="2141">
        <f t="shared" si="43"/>
        <v>0</v>
      </c>
      <c r="BS145" s="2141">
        <f t="shared" si="43"/>
        <v>0</v>
      </c>
      <c r="BT145" s="2141">
        <f t="shared" si="43"/>
        <v>0</v>
      </c>
    </row>
    <row r="146" spans="1:72" s="471" customFormat="1" ht="12.75" x14ac:dyDescent="0.2">
      <c r="A146" s="490"/>
      <c r="B146" s="488" t="s">
        <v>1468</v>
      </c>
      <c r="C146" s="2543"/>
      <c r="D146" s="2544"/>
      <c r="E146" s="496">
        <f>SUM(E136:E139)</f>
        <v>0</v>
      </c>
      <c r="F146" s="496">
        <f t="shared" ref="F146:X146" si="44">SUM(F136:F139)</f>
        <v>0</v>
      </c>
      <c r="G146" s="496">
        <f t="shared" si="44"/>
        <v>0</v>
      </c>
      <c r="H146" s="496">
        <f t="shared" si="44"/>
        <v>0</v>
      </c>
      <c r="I146" s="496">
        <f t="shared" si="44"/>
        <v>0</v>
      </c>
      <c r="J146" s="496">
        <f t="shared" si="44"/>
        <v>0</v>
      </c>
      <c r="K146" s="496">
        <f t="shared" si="44"/>
        <v>0</v>
      </c>
      <c r="L146" s="496">
        <f t="shared" si="44"/>
        <v>0</v>
      </c>
      <c r="M146" s="496">
        <f t="shared" si="44"/>
        <v>0</v>
      </c>
      <c r="N146" s="496">
        <f t="shared" si="44"/>
        <v>0</v>
      </c>
      <c r="O146" s="496">
        <f t="shared" si="44"/>
        <v>0</v>
      </c>
      <c r="P146" s="496">
        <f t="shared" si="44"/>
        <v>0</v>
      </c>
      <c r="Q146" s="496">
        <f t="shared" si="44"/>
        <v>0</v>
      </c>
      <c r="R146" s="496">
        <f t="shared" si="44"/>
        <v>0</v>
      </c>
      <c r="S146" s="496">
        <f t="shared" si="44"/>
        <v>0</v>
      </c>
      <c r="T146" s="496">
        <f t="shared" si="44"/>
        <v>0</v>
      </c>
      <c r="U146" s="496">
        <f t="shared" si="44"/>
        <v>0</v>
      </c>
      <c r="V146" s="496">
        <f t="shared" si="44"/>
        <v>0</v>
      </c>
      <c r="W146" s="496">
        <f t="shared" si="44"/>
        <v>0</v>
      </c>
      <c r="X146" s="496">
        <f t="shared" si="44"/>
        <v>0</v>
      </c>
      <c r="AA146" s="490"/>
      <c r="AB146" s="485" t="s">
        <v>1468</v>
      </c>
      <c r="AC146" s="2141">
        <f>SUM(AC136:AC139)</f>
        <v>0</v>
      </c>
      <c r="AD146" s="2141">
        <f t="shared" ref="AD146:AV146" si="45">SUM(AD136:AD139)</f>
        <v>0</v>
      </c>
      <c r="AE146" s="2141">
        <f t="shared" si="45"/>
        <v>0</v>
      </c>
      <c r="AF146" s="2141">
        <f t="shared" si="45"/>
        <v>0</v>
      </c>
      <c r="AG146" s="2141">
        <f t="shared" si="45"/>
        <v>0</v>
      </c>
      <c r="AH146" s="2141">
        <f t="shared" si="45"/>
        <v>0</v>
      </c>
      <c r="AI146" s="2141">
        <f t="shared" si="45"/>
        <v>0</v>
      </c>
      <c r="AJ146" s="2141">
        <f t="shared" si="45"/>
        <v>0</v>
      </c>
      <c r="AK146" s="2141">
        <f t="shared" si="45"/>
        <v>0</v>
      </c>
      <c r="AL146" s="2141">
        <f t="shared" si="45"/>
        <v>0</v>
      </c>
      <c r="AM146" s="2141">
        <f t="shared" si="45"/>
        <v>0</v>
      </c>
      <c r="AN146" s="2141">
        <f t="shared" si="45"/>
        <v>0</v>
      </c>
      <c r="AO146" s="2141">
        <f t="shared" si="45"/>
        <v>0</v>
      </c>
      <c r="AP146" s="2141">
        <f t="shared" si="45"/>
        <v>0</v>
      </c>
      <c r="AQ146" s="2141">
        <f t="shared" si="45"/>
        <v>0</v>
      </c>
      <c r="AR146" s="2141">
        <f t="shared" si="45"/>
        <v>0</v>
      </c>
      <c r="AS146" s="2141">
        <f t="shared" si="45"/>
        <v>0</v>
      </c>
      <c r="AT146" s="2141">
        <f t="shared" si="45"/>
        <v>0</v>
      </c>
      <c r="AU146" s="2141">
        <f t="shared" si="45"/>
        <v>0</v>
      </c>
      <c r="AV146" s="2141">
        <f t="shared" si="45"/>
        <v>0</v>
      </c>
      <c r="AW146" s="1890"/>
      <c r="AX146" s="1890"/>
      <c r="AY146" s="490"/>
      <c r="AZ146" s="488" t="s">
        <v>1468</v>
      </c>
      <c r="BA146" s="2141">
        <f>SUM(BA136:BA139)</f>
        <v>0</v>
      </c>
      <c r="BB146" s="2141">
        <f t="shared" ref="BB146:BT146" si="46">SUM(BB136:BB139)</f>
        <v>0</v>
      </c>
      <c r="BC146" s="2141">
        <f t="shared" si="46"/>
        <v>0</v>
      </c>
      <c r="BD146" s="2141">
        <f t="shared" si="46"/>
        <v>0</v>
      </c>
      <c r="BE146" s="2141">
        <f t="shared" si="46"/>
        <v>0</v>
      </c>
      <c r="BF146" s="2141">
        <f t="shared" si="46"/>
        <v>0</v>
      </c>
      <c r="BG146" s="2141">
        <f t="shared" si="46"/>
        <v>0</v>
      </c>
      <c r="BH146" s="2141">
        <f t="shared" si="46"/>
        <v>0</v>
      </c>
      <c r="BI146" s="2141">
        <f t="shared" si="46"/>
        <v>0</v>
      </c>
      <c r="BJ146" s="2141">
        <f t="shared" si="46"/>
        <v>0</v>
      </c>
      <c r="BK146" s="2141">
        <f t="shared" si="46"/>
        <v>0</v>
      </c>
      <c r="BL146" s="2141">
        <f t="shared" si="46"/>
        <v>0</v>
      </c>
      <c r="BM146" s="2141">
        <f t="shared" si="46"/>
        <v>0</v>
      </c>
      <c r="BN146" s="2141">
        <f t="shared" si="46"/>
        <v>0</v>
      </c>
      <c r="BO146" s="2141">
        <f t="shared" si="46"/>
        <v>0</v>
      </c>
      <c r="BP146" s="2141">
        <f t="shared" si="46"/>
        <v>0</v>
      </c>
      <c r="BQ146" s="2141">
        <f t="shared" si="46"/>
        <v>0</v>
      </c>
      <c r="BR146" s="2141">
        <f t="shared" si="46"/>
        <v>0</v>
      </c>
      <c r="BS146" s="2141">
        <f t="shared" si="46"/>
        <v>0</v>
      </c>
      <c r="BT146" s="2141">
        <f t="shared" si="46"/>
        <v>0</v>
      </c>
    </row>
    <row r="147" spans="1:72" ht="12.75" x14ac:dyDescent="0.2">
      <c r="A147" s="472"/>
      <c r="B147" s="473"/>
      <c r="C147" s="484"/>
      <c r="D147" s="470"/>
    </row>
    <row r="148" spans="1:72" s="495" customFormat="1" ht="25.5" x14ac:dyDescent="0.2">
      <c r="A148" s="475"/>
      <c r="B148" s="485" t="s">
        <v>1204</v>
      </c>
      <c r="C148" s="503">
        <f>'I4 BO ASSETS'!K58+C65</f>
        <v>84906535.560000002</v>
      </c>
      <c r="D148" s="506" t="s">
        <v>1004</v>
      </c>
      <c r="E148" s="479" t="str">
        <f>E20</f>
        <v>Residential</v>
      </c>
      <c r="F148" s="479" t="str">
        <f t="shared" ref="F148:X148" si="47">F20</f>
        <v>GS &lt;50</v>
      </c>
      <c r="G148" s="479" t="str">
        <f t="shared" si="47"/>
        <v>GS&gt;50-Regular</v>
      </c>
      <c r="H148" s="479" t="str">
        <f t="shared" si="47"/>
        <v>GS&gt; 50-TOU</v>
      </c>
      <c r="I148" s="479" t="str">
        <f t="shared" si="47"/>
        <v>GS &gt;50-Intermediate</v>
      </c>
      <c r="J148" s="479" t="str">
        <f t="shared" si="47"/>
        <v>Large Use &gt;5MW</v>
      </c>
      <c r="K148" s="479" t="str">
        <f t="shared" si="47"/>
        <v>Street Light</v>
      </c>
      <c r="L148" s="479" t="str">
        <f t="shared" si="47"/>
        <v>Sentinel</v>
      </c>
      <c r="M148" s="479" t="str">
        <f t="shared" si="47"/>
        <v>Unmetered Scattered Load</v>
      </c>
      <c r="N148" s="479" t="str">
        <f t="shared" si="47"/>
        <v>Embedded Distributor</v>
      </c>
      <c r="O148" s="479" t="str">
        <f t="shared" si="47"/>
        <v>Back-up/Standby Power</v>
      </c>
      <c r="P148" s="479" t="str">
        <f t="shared" si="47"/>
        <v>Rate Class 1</v>
      </c>
      <c r="Q148" s="479" t="str">
        <f t="shared" si="47"/>
        <v>Rate class 2</v>
      </c>
      <c r="R148" s="479" t="str">
        <f t="shared" si="47"/>
        <v>Rate class 3</v>
      </c>
      <c r="S148" s="479" t="str">
        <f t="shared" si="47"/>
        <v>Rate class 4</v>
      </c>
      <c r="T148" s="479" t="str">
        <f t="shared" si="47"/>
        <v>Rate class 5</v>
      </c>
      <c r="U148" s="479" t="str">
        <f t="shared" si="47"/>
        <v>Rate class 6</v>
      </c>
      <c r="V148" s="479" t="str">
        <f t="shared" si="47"/>
        <v>Rate class 7</v>
      </c>
      <c r="W148" s="479" t="str">
        <f t="shared" si="47"/>
        <v>Rate class 8</v>
      </c>
      <c r="X148" s="479" t="str">
        <f t="shared" si="47"/>
        <v>Rate class 9</v>
      </c>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BA148" s="2142"/>
      <c r="BB148" s="2142"/>
      <c r="BC148" s="2142"/>
      <c r="BD148" s="2142"/>
      <c r="BE148" s="2142"/>
      <c r="BF148" s="2142"/>
      <c r="BG148" s="2142"/>
      <c r="BH148" s="2142"/>
      <c r="BI148" s="2142"/>
      <c r="BJ148" s="2142"/>
      <c r="BK148" s="2142"/>
      <c r="BL148" s="2142"/>
      <c r="BM148" s="2142"/>
      <c r="BN148" s="2142"/>
      <c r="BO148" s="2142"/>
      <c r="BP148" s="2142"/>
      <c r="BQ148" s="2142"/>
      <c r="BR148" s="2142"/>
      <c r="BS148" s="2142"/>
      <c r="BT148" s="2142"/>
    </row>
    <row r="149" spans="1:72" s="505" customFormat="1" ht="19.5" customHeight="1" x14ac:dyDescent="0.2">
      <c r="A149" s="475"/>
      <c r="B149" s="485" t="s">
        <v>1001</v>
      </c>
      <c r="C149" s="503">
        <f>'I3 TB Data'!F11</f>
        <v>316940</v>
      </c>
      <c r="D149" s="494">
        <f>IF(ISERROR(SUM(E149:X149)), "-", SUM(E149:X149))</f>
        <v>0</v>
      </c>
      <c r="E149" s="504">
        <f>IF(ISERROR(E65/$C$148*$C$149), "-", E65/$C$148*$C$149)</f>
        <v>0</v>
      </c>
      <c r="F149" s="504">
        <f t="shared" ref="F149:X149" si="48">IF(ISERROR(F65/$C$148*$C$149), "-", F65/$C$148*$C$149)</f>
        <v>0</v>
      </c>
      <c r="G149" s="504">
        <f t="shared" si="48"/>
        <v>0</v>
      </c>
      <c r="H149" s="504">
        <f t="shared" si="48"/>
        <v>0</v>
      </c>
      <c r="I149" s="504">
        <f t="shared" si="48"/>
        <v>0</v>
      </c>
      <c r="J149" s="504">
        <f t="shared" si="48"/>
        <v>0</v>
      </c>
      <c r="K149" s="504">
        <f t="shared" si="48"/>
        <v>0</v>
      </c>
      <c r="L149" s="504">
        <f t="shared" si="48"/>
        <v>0</v>
      </c>
      <c r="M149" s="504">
        <f t="shared" si="48"/>
        <v>0</v>
      </c>
      <c r="N149" s="504">
        <f t="shared" si="48"/>
        <v>0</v>
      </c>
      <c r="O149" s="504">
        <f t="shared" si="48"/>
        <v>0</v>
      </c>
      <c r="P149" s="504">
        <f t="shared" si="48"/>
        <v>0</v>
      </c>
      <c r="Q149" s="504">
        <f t="shared" si="48"/>
        <v>0</v>
      </c>
      <c r="R149" s="504">
        <f t="shared" si="48"/>
        <v>0</v>
      </c>
      <c r="S149" s="504">
        <f t="shared" si="48"/>
        <v>0</v>
      </c>
      <c r="T149" s="504">
        <f t="shared" si="48"/>
        <v>0</v>
      </c>
      <c r="U149" s="504">
        <f t="shared" si="48"/>
        <v>0</v>
      </c>
      <c r="V149" s="504">
        <f t="shared" si="48"/>
        <v>0</v>
      </c>
      <c r="W149" s="504">
        <f t="shared" si="48"/>
        <v>0</v>
      </c>
      <c r="X149" s="504">
        <f t="shared" si="48"/>
        <v>0</v>
      </c>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BA149" s="2143"/>
      <c r="BB149" s="2143"/>
      <c r="BC149" s="2143"/>
      <c r="BD149" s="2143"/>
      <c r="BE149" s="2143"/>
      <c r="BF149" s="2143"/>
      <c r="BG149" s="2143"/>
      <c r="BH149" s="2143"/>
      <c r="BI149" s="2143"/>
      <c r="BJ149" s="2143"/>
      <c r="BK149" s="2143"/>
      <c r="BL149" s="2143"/>
      <c r="BM149" s="2143"/>
      <c r="BN149" s="2143"/>
      <c r="BO149" s="2143"/>
      <c r="BP149" s="2143"/>
      <c r="BQ149" s="2143"/>
      <c r="BR149" s="2143"/>
      <c r="BS149" s="2143"/>
      <c r="BT149" s="2143"/>
    </row>
    <row r="150" spans="1:72" s="505" customFormat="1" ht="19.5" customHeight="1" x14ac:dyDescent="0.2">
      <c r="A150" s="475"/>
      <c r="B150" s="485" t="s">
        <v>1003</v>
      </c>
      <c r="C150" s="503">
        <f>'I3 TB Data'!F12</f>
        <v>1998550</v>
      </c>
      <c r="D150" s="494">
        <f>IF(ISERROR(SUM(E150:X150)), "-", SUM(E150:X150))</f>
        <v>0</v>
      </c>
      <c r="E150" s="504">
        <f>IF(ISERROR(E65/$C$148*$C$150), "-", E65/$C$148*$C$150)</f>
        <v>0</v>
      </c>
      <c r="F150" s="504">
        <f t="shared" ref="F150:X150" si="49">IF(ISERROR(F65/$C$148*$C$150), "-", F65/$C$148*$C$150)</f>
        <v>0</v>
      </c>
      <c r="G150" s="504">
        <f t="shared" si="49"/>
        <v>0</v>
      </c>
      <c r="H150" s="504">
        <f t="shared" si="49"/>
        <v>0</v>
      </c>
      <c r="I150" s="504">
        <f t="shared" si="49"/>
        <v>0</v>
      </c>
      <c r="J150" s="504">
        <f t="shared" si="49"/>
        <v>0</v>
      </c>
      <c r="K150" s="504">
        <f t="shared" si="49"/>
        <v>0</v>
      </c>
      <c r="L150" s="504">
        <f t="shared" si="49"/>
        <v>0</v>
      </c>
      <c r="M150" s="504">
        <f t="shared" si="49"/>
        <v>0</v>
      </c>
      <c r="N150" s="504">
        <f t="shared" si="49"/>
        <v>0</v>
      </c>
      <c r="O150" s="504">
        <f t="shared" si="49"/>
        <v>0</v>
      </c>
      <c r="P150" s="504">
        <f t="shared" si="49"/>
        <v>0</v>
      </c>
      <c r="Q150" s="504">
        <f t="shared" si="49"/>
        <v>0</v>
      </c>
      <c r="R150" s="504">
        <f t="shared" si="49"/>
        <v>0</v>
      </c>
      <c r="S150" s="504">
        <f t="shared" si="49"/>
        <v>0</v>
      </c>
      <c r="T150" s="504">
        <f t="shared" si="49"/>
        <v>0</v>
      </c>
      <c r="U150" s="504">
        <f t="shared" si="49"/>
        <v>0</v>
      </c>
      <c r="V150" s="504">
        <f t="shared" si="49"/>
        <v>0</v>
      </c>
      <c r="W150" s="504">
        <f t="shared" si="49"/>
        <v>0</v>
      </c>
      <c r="X150" s="504">
        <f t="shared" si="49"/>
        <v>0</v>
      </c>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BA150" s="2143"/>
      <c r="BB150" s="2143"/>
      <c r="BC150" s="2143"/>
      <c r="BD150" s="2143"/>
      <c r="BE150" s="2143"/>
      <c r="BF150" s="2143"/>
      <c r="BG150" s="2143"/>
      <c r="BH150" s="2143"/>
      <c r="BI150" s="2143"/>
      <c r="BJ150" s="2143"/>
      <c r="BK150" s="2143"/>
      <c r="BL150" s="2143"/>
      <c r="BM150" s="2143"/>
      <c r="BN150" s="2143"/>
      <c r="BO150" s="2143"/>
      <c r="BP150" s="2143"/>
      <c r="BQ150" s="2143"/>
      <c r="BR150" s="2143"/>
      <c r="BS150" s="2143"/>
      <c r="BT150" s="2143"/>
    </row>
    <row r="151" spans="1:72" s="505" customFormat="1" ht="19.5" customHeight="1" x14ac:dyDescent="0.2">
      <c r="A151" s="475"/>
      <c r="B151" s="485" t="s">
        <v>1002</v>
      </c>
      <c r="C151" s="503">
        <f>'I3 TB Data'!F10</f>
        <v>3602210</v>
      </c>
      <c r="D151" s="494">
        <f>IF(ISERROR(SUM(E151:X151)), "-", SUM(E151:X151))</f>
        <v>0</v>
      </c>
      <c r="E151" s="504">
        <f>IF(ISERROR(E65/$C$148*$C$151), "-", E65/$C$148*$C$151)</f>
        <v>0</v>
      </c>
      <c r="F151" s="504">
        <f t="shared" ref="F151:X151" si="50">IF(ISERROR(F65/$C$148*$C$151), "-", F65/$C$148*$C$151)</f>
        <v>0</v>
      </c>
      <c r="G151" s="504">
        <f t="shared" si="50"/>
        <v>0</v>
      </c>
      <c r="H151" s="504">
        <f t="shared" si="50"/>
        <v>0</v>
      </c>
      <c r="I151" s="504">
        <f t="shared" si="50"/>
        <v>0</v>
      </c>
      <c r="J151" s="504">
        <f t="shared" si="50"/>
        <v>0</v>
      </c>
      <c r="K151" s="504">
        <f t="shared" si="50"/>
        <v>0</v>
      </c>
      <c r="L151" s="504">
        <f t="shared" si="50"/>
        <v>0</v>
      </c>
      <c r="M151" s="504">
        <f t="shared" si="50"/>
        <v>0</v>
      </c>
      <c r="N151" s="504">
        <f t="shared" si="50"/>
        <v>0</v>
      </c>
      <c r="O151" s="504">
        <f t="shared" si="50"/>
        <v>0</v>
      </c>
      <c r="P151" s="504">
        <f t="shared" si="50"/>
        <v>0</v>
      </c>
      <c r="Q151" s="504">
        <f t="shared" si="50"/>
        <v>0</v>
      </c>
      <c r="R151" s="504">
        <f t="shared" si="50"/>
        <v>0</v>
      </c>
      <c r="S151" s="504">
        <f t="shared" si="50"/>
        <v>0</v>
      </c>
      <c r="T151" s="504">
        <f t="shared" si="50"/>
        <v>0</v>
      </c>
      <c r="U151" s="504">
        <f t="shared" si="50"/>
        <v>0</v>
      </c>
      <c r="V151" s="504">
        <f t="shared" si="50"/>
        <v>0</v>
      </c>
      <c r="W151" s="504">
        <f t="shared" si="50"/>
        <v>0</v>
      </c>
      <c r="X151" s="504">
        <f t="shared" si="50"/>
        <v>0</v>
      </c>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BA151" s="2143"/>
      <c r="BB151" s="2143"/>
      <c r="BC151" s="2143"/>
      <c r="BD151" s="2143"/>
      <c r="BE151" s="2143"/>
      <c r="BF151" s="2143"/>
      <c r="BG151" s="2143"/>
      <c r="BH151" s="2143"/>
      <c r="BI151" s="2143"/>
      <c r="BJ151" s="2143"/>
      <c r="BK151" s="2143"/>
      <c r="BL151" s="2143"/>
      <c r="BM151" s="2143"/>
      <c r="BN151" s="2143"/>
      <c r="BO151" s="2143"/>
      <c r="BP151" s="2143"/>
      <c r="BQ151" s="2143"/>
      <c r="BR151" s="2143"/>
      <c r="BS151" s="2143"/>
      <c r="BT151" s="2143"/>
    </row>
    <row r="152" spans="1:72" s="497" customFormat="1" ht="12.75" customHeight="1" thickBot="1" x14ac:dyDescent="0.25">
      <c r="A152" s="472"/>
      <c r="B152" s="473"/>
      <c r="C152" s="484"/>
      <c r="D152" s="470"/>
      <c r="E152" s="499"/>
      <c r="F152" s="499"/>
      <c r="G152" s="499"/>
      <c r="H152" s="499"/>
      <c r="I152" s="499"/>
      <c r="J152" s="499"/>
      <c r="K152" s="499"/>
      <c r="L152" s="499"/>
      <c r="M152" s="499"/>
      <c r="N152" s="499"/>
      <c r="O152" s="499"/>
      <c r="P152" s="499"/>
      <c r="Q152" s="499"/>
      <c r="R152" s="499"/>
      <c r="S152" s="499"/>
      <c r="T152" s="499"/>
      <c r="U152" s="499"/>
      <c r="V152" s="499"/>
      <c r="W152" s="499"/>
      <c r="X152" s="499"/>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row>
    <row r="153" spans="1:72" s="476" customFormat="1" ht="16.5" thickBot="1" x14ac:dyDescent="0.25">
      <c r="A153" s="477"/>
      <c r="C153" s="498"/>
      <c r="D153" s="500" t="s">
        <v>763</v>
      </c>
      <c r="E153" s="501">
        <f>E145+SUM(E149:E151)</f>
        <v>0</v>
      </c>
      <c r="F153" s="501">
        <f t="shared" ref="F153:X153" si="51">F145+SUM(F149:F151)</f>
        <v>0</v>
      </c>
      <c r="G153" s="501">
        <f t="shared" si="51"/>
        <v>0</v>
      </c>
      <c r="H153" s="501">
        <f t="shared" si="51"/>
        <v>0</v>
      </c>
      <c r="I153" s="501">
        <f t="shared" si="51"/>
        <v>0</v>
      </c>
      <c r="J153" s="501">
        <f t="shared" si="51"/>
        <v>0</v>
      </c>
      <c r="K153" s="501">
        <f t="shared" si="51"/>
        <v>0</v>
      </c>
      <c r="L153" s="501">
        <f t="shared" si="51"/>
        <v>0</v>
      </c>
      <c r="M153" s="501">
        <f t="shared" si="51"/>
        <v>0</v>
      </c>
      <c r="N153" s="501">
        <f t="shared" si="51"/>
        <v>0</v>
      </c>
      <c r="O153" s="501">
        <f t="shared" si="51"/>
        <v>0</v>
      </c>
      <c r="P153" s="501">
        <f t="shared" si="51"/>
        <v>0</v>
      </c>
      <c r="Q153" s="501">
        <f t="shared" si="51"/>
        <v>0</v>
      </c>
      <c r="R153" s="501">
        <f t="shared" si="51"/>
        <v>0</v>
      </c>
      <c r="S153" s="501">
        <f t="shared" si="51"/>
        <v>0</v>
      </c>
      <c r="T153" s="501">
        <f t="shared" si="51"/>
        <v>0</v>
      </c>
      <c r="U153" s="501">
        <f t="shared" si="51"/>
        <v>0</v>
      </c>
      <c r="V153" s="501">
        <f t="shared" si="51"/>
        <v>0</v>
      </c>
      <c r="W153" s="501">
        <f t="shared" si="51"/>
        <v>0</v>
      </c>
      <c r="X153" s="502">
        <f t="shared" si="51"/>
        <v>0</v>
      </c>
      <c r="AC153" s="2144"/>
      <c r="AD153" s="2144"/>
      <c r="AE153" s="2144"/>
      <c r="AF153" s="2144"/>
      <c r="AG153" s="2144"/>
      <c r="AH153" s="2144"/>
      <c r="AI153" s="2144"/>
      <c r="AJ153" s="2144"/>
      <c r="AK153" s="2144"/>
      <c r="AL153" s="2144"/>
      <c r="AM153" s="2144"/>
      <c r="AN153" s="2144"/>
      <c r="AO153" s="2144"/>
      <c r="AP153" s="2144"/>
      <c r="AQ153" s="2144"/>
      <c r="AR153" s="2144"/>
      <c r="AS153" s="2144"/>
      <c r="AT153" s="2144"/>
      <c r="AU153" s="2144"/>
      <c r="AV153" s="2144"/>
      <c r="BA153" s="2144"/>
      <c r="BB153" s="2144"/>
      <c r="BC153" s="2144"/>
      <c r="BD153" s="2144"/>
      <c r="BE153" s="2144"/>
      <c r="BF153" s="2144"/>
      <c r="BG153" s="2144"/>
      <c r="BH153" s="2144"/>
      <c r="BI153" s="2144"/>
      <c r="BJ153" s="2144"/>
      <c r="BK153" s="2144"/>
      <c r="BL153" s="2144"/>
      <c r="BM153" s="2144"/>
      <c r="BN153" s="2144"/>
      <c r="BO153" s="2144"/>
      <c r="BP153" s="2144"/>
      <c r="BQ153" s="2144"/>
      <c r="BR153" s="2144"/>
      <c r="BS153" s="2144"/>
      <c r="BT153" s="2144"/>
    </row>
    <row r="154" spans="1:72" s="497" customFormat="1" ht="12.75" x14ac:dyDescent="0.2">
      <c r="A154" s="472"/>
      <c r="B154" s="473"/>
      <c r="C154" s="484"/>
      <c r="D154" s="486"/>
      <c r="E154" s="474"/>
      <c r="F154" s="474"/>
      <c r="G154" s="474"/>
      <c r="H154" s="474"/>
      <c r="I154" s="474"/>
      <c r="J154" s="474"/>
      <c r="K154" s="474"/>
      <c r="L154" s="474"/>
      <c r="M154" s="474"/>
      <c r="N154" s="474"/>
      <c r="O154" s="474"/>
      <c r="P154" s="474"/>
      <c r="Q154" s="474"/>
      <c r="R154" s="474"/>
      <c r="S154" s="474"/>
      <c r="T154" s="474"/>
      <c r="U154" s="474"/>
      <c r="V154" s="474"/>
      <c r="W154" s="474"/>
      <c r="X154" s="474"/>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row>
    <row r="155" spans="1:72" x14ac:dyDescent="0.2">
      <c r="A155" s="468"/>
      <c r="B155" s="469"/>
    </row>
    <row r="156" spans="1:72" x14ac:dyDescent="0.2">
      <c r="A156" s="468"/>
      <c r="B156" s="469"/>
    </row>
    <row r="157" spans="1:72" x14ac:dyDescent="0.2">
      <c r="A157" s="468"/>
      <c r="B157" s="469"/>
    </row>
    <row r="158" spans="1:72" x14ac:dyDescent="0.2">
      <c r="A158" s="468"/>
      <c r="B158" s="469"/>
    </row>
    <row r="159" spans="1:72" x14ac:dyDescent="0.2">
      <c r="A159" s="468"/>
      <c r="B159" s="469"/>
    </row>
    <row r="160" spans="1:72" x14ac:dyDescent="0.2">
      <c r="A160" s="468"/>
      <c r="B160" s="469"/>
    </row>
    <row r="161" spans="1:2" x14ac:dyDescent="0.2">
      <c r="A161" s="468"/>
      <c r="B161" s="469"/>
    </row>
    <row r="162" spans="1:2" x14ac:dyDescent="0.2">
      <c r="A162" s="468"/>
      <c r="B162" s="469"/>
    </row>
    <row r="163" spans="1:2" x14ac:dyDescent="0.2">
      <c r="A163" s="468"/>
      <c r="B163" s="469"/>
    </row>
    <row r="164" spans="1:2" x14ac:dyDescent="0.2">
      <c r="A164" s="468"/>
      <c r="B164" s="469"/>
    </row>
    <row r="165" spans="1:2" x14ac:dyDescent="0.2">
      <c r="A165" s="468"/>
      <c r="B165" s="469"/>
    </row>
    <row r="166" spans="1:2" x14ac:dyDescent="0.2">
      <c r="A166" s="468"/>
      <c r="B166" s="469"/>
    </row>
    <row r="167" spans="1:2" x14ac:dyDescent="0.2">
      <c r="A167" s="468"/>
      <c r="B167" s="469"/>
    </row>
    <row r="168" spans="1:2" x14ac:dyDescent="0.2">
      <c r="A168" s="468"/>
      <c r="B168" s="469"/>
    </row>
    <row r="169" spans="1:2" x14ac:dyDescent="0.2">
      <c r="A169" s="468"/>
      <c r="B169" s="469"/>
    </row>
    <row r="170" spans="1:2" x14ac:dyDescent="0.2">
      <c r="A170" s="468"/>
      <c r="B170" s="469"/>
    </row>
    <row r="171" spans="1:2" x14ac:dyDescent="0.2">
      <c r="A171" s="468"/>
      <c r="B171" s="469"/>
    </row>
    <row r="172" spans="1:2" x14ac:dyDescent="0.2">
      <c r="A172" s="468"/>
      <c r="B172" s="469"/>
    </row>
    <row r="173" spans="1:2" x14ac:dyDescent="0.2">
      <c r="A173" s="468"/>
      <c r="B173" s="469"/>
    </row>
    <row r="174" spans="1:2" x14ac:dyDescent="0.2">
      <c r="A174" s="468"/>
      <c r="B174" s="469"/>
    </row>
    <row r="175" spans="1:2" x14ac:dyDescent="0.2">
      <c r="A175" s="468"/>
      <c r="B175" s="469"/>
    </row>
    <row r="176" spans="1:2" x14ac:dyDescent="0.2">
      <c r="A176" s="468"/>
      <c r="B176" s="469"/>
    </row>
    <row r="177" spans="1:2" x14ac:dyDescent="0.2">
      <c r="A177" s="468"/>
      <c r="B177" s="469"/>
    </row>
    <row r="178" spans="1:2" x14ac:dyDescent="0.2">
      <c r="A178" s="468"/>
      <c r="B178" s="469"/>
    </row>
    <row r="179" spans="1:2" x14ac:dyDescent="0.2">
      <c r="A179" s="468"/>
      <c r="B179" s="469"/>
    </row>
    <row r="180" spans="1:2" x14ac:dyDescent="0.2">
      <c r="A180" s="468"/>
      <c r="B180" s="469"/>
    </row>
    <row r="181" spans="1:2" x14ac:dyDescent="0.2">
      <c r="A181" s="468"/>
      <c r="B181" s="469"/>
    </row>
    <row r="182" spans="1:2" x14ac:dyDescent="0.2">
      <c r="A182" s="468"/>
      <c r="B182" s="469"/>
    </row>
    <row r="183" spans="1:2" x14ac:dyDescent="0.2">
      <c r="A183" s="468"/>
      <c r="B183" s="469"/>
    </row>
    <row r="184" spans="1:2" x14ac:dyDescent="0.2">
      <c r="A184" s="468"/>
      <c r="B184" s="469"/>
    </row>
  </sheetData>
  <sheetProtection password="F8BD" sheet="1" objects="1" scenarios="1"/>
  <mergeCells count="76">
    <mergeCell ref="C145:D145"/>
    <mergeCell ref="C146:D146"/>
    <mergeCell ref="V65:V66"/>
    <mergeCell ref="W65:W66"/>
    <mergeCell ref="J65:J66"/>
    <mergeCell ref="K65:K66"/>
    <mergeCell ref="L65:L66"/>
    <mergeCell ref="M65:M66"/>
    <mergeCell ref="F65:F66"/>
    <mergeCell ref="G65:G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AA65:AA66"/>
    <mergeCell ref="AB65:AB66"/>
    <mergeCell ref="AC65:AC66"/>
    <mergeCell ref="A21:E22"/>
    <mergeCell ref="A25:E26"/>
    <mergeCell ref="B65:B66"/>
    <mergeCell ref="C65:C66"/>
    <mergeCell ref="D65:D66"/>
    <mergeCell ref="E65:E66"/>
    <mergeCell ref="AD65:AD66"/>
    <mergeCell ref="AE65:AE66"/>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Y65:AY66"/>
    <mergeCell ref="AZ65:AZ66"/>
    <mergeCell ref="AS65:AS66"/>
    <mergeCell ref="AT65:AT66"/>
    <mergeCell ref="AU65:AU66"/>
    <mergeCell ref="AV65:AV66"/>
    <mergeCell ref="BA65:BA66"/>
    <mergeCell ref="BB65:BB66"/>
    <mergeCell ref="BC65:BC66"/>
    <mergeCell ref="BD65:BD66"/>
    <mergeCell ref="BE65:BE66"/>
    <mergeCell ref="BF65:BF66"/>
    <mergeCell ref="BG65:BG66"/>
    <mergeCell ref="BH65:BH66"/>
    <mergeCell ref="BI65:BI66"/>
    <mergeCell ref="BJ65:BJ66"/>
    <mergeCell ref="BK65:BK66"/>
    <mergeCell ref="BL65:BL66"/>
    <mergeCell ref="BM65:BM66"/>
    <mergeCell ref="BN65:BN66"/>
    <mergeCell ref="BO65:BO66"/>
    <mergeCell ref="BP65:BP66"/>
    <mergeCell ref="BQ65:BQ66"/>
    <mergeCell ref="BR65:BR66"/>
    <mergeCell ref="BS65:BS66"/>
    <mergeCell ref="BT65:BT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Z121"/>
  <sheetViews>
    <sheetView zoomScaleNormal="100" workbookViewId="0">
      <selection activeCell="E83" sqref="E83"/>
    </sheetView>
  </sheetViews>
  <sheetFormatPr defaultColWidth="9.140625" defaultRowHeight="11.25" x14ac:dyDescent="0.2"/>
  <cols>
    <col min="1" max="1" width="10.5703125" style="364" customWidth="1"/>
    <col min="2" max="2" width="48.42578125" style="54" bestFit="1" customWidth="1"/>
    <col min="3" max="3" width="15.7109375" style="508" customWidth="1"/>
    <col min="4" max="6" width="15.7109375" style="509" customWidth="1"/>
    <col min="7" max="9" width="15.7109375" style="509" hidden="1" customWidth="1"/>
    <col min="10" max="12" width="15.7109375" style="509" customWidth="1"/>
    <col min="13" max="23" width="15.7109375" style="54" hidden="1" customWidth="1"/>
    <col min="24" max="24" width="9.140625" style="54"/>
    <col min="25" max="25" width="9.85546875" style="54" bestFit="1" customWidth="1"/>
    <col min="26" max="26" width="10.140625" style="54" bestFit="1" customWidth="1"/>
    <col min="27" max="16384" width="9.140625" style="54"/>
  </cols>
  <sheetData>
    <row r="1" spans="1:23" s="8" customFormat="1" ht="45" customHeight="1" x14ac:dyDescent="0.2">
      <c r="A1" s="2430"/>
      <c r="B1" s="2430"/>
      <c r="C1" s="2430"/>
      <c r="D1" s="2430"/>
      <c r="E1" s="2430"/>
      <c r="F1" s="2430"/>
    </row>
    <row r="2" spans="1:23" s="8" customFormat="1" ht="45" customHeight="1" x14ac:dyDescent="0.3">
      <c r="A2" s="2473"/>
      <c r="B2" s="2473"/>
      <c r="C2" s="2473"/>
      <c r="D2" s="2473"/>
      <c r="E2" s="2473"/>
    </row>
    <row r="3" spans="1:23" s="8" customFormat="1" ht="70.5" customHeight="1" x14ac:dyDescent="0.25">
      <c r="A3" s="2474"/>
      <c r="B3" s="2474"/>
      <c r="C3" s="2474"/>
      <c r="D3" s="2474"/>
      <c r="E3" s="2474"/>
      <c r="G3" s="9"/>
    </row>
    <row r="4" spans="1:23" s="8" customFormat="1" ht="20.25" customHeight="1" x14ac:dyDescent="0.25">
      <c r="A4" s="2475" t="str">
        <f>'I1 Intro'!C11</f>
        <v>EB-2019-0037</v>
      </c>
      <c r="B4" s="2475"/>
      <c r="C4" s="2475"/>
      <c r="D4" s="2475"/>
      <c r="E4" s="2475"/>
    </row>
    <row r="5" spans="1:23" s="8" customFormat="1" ht="21" customHeight="1" x14ac:dyDescent="0.3">
      <c r="A5" s="299" t="str">
        <f>"Sheet O1 Revenue to Cost Summary Worksheet  - "&amp;  'I2 LDC class'!$C$17</f>
        <v>Sheet O1 Revenue to Cost Summary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ht="12" customHeight="1" x14ac:dyDescent="0.2">
      <c r="A7" s="313"/>
      <c r="E7" s="521"/>
      <c r="F7" s="521"/>
      <c r="G7" s="521"/>
    </row>
    <row r="8" spans="1:23" ht="12" customHeight="1" x14ac:dyDescent="0.2">
      <c r="A8" s="522"/>
    </row>
    <row r="9" spans="1:23" ht="12" customHeight="1" x14ac:dyDescent="0.2">
      <c r="A9" s="313"/>
    </row>
    <row r="10" spans="1:23" ht="12" customHeight="1" x14ac:dyDescent="0.2">
      <c r="B10" s="325"/>
      <c r="C10" s="519"/>
      <c r="D10" s="520"/>
      <c r="E10" s="520"/>
      <c r="F10" s="520"/>
    </row>
    <row r="11" spans="1:23" ht="12" customHeight="1" x14ac:dyDescent="0.2"/>
    <row r="12" spans="1:23" ht="12" customHeight="1" x14ac:dyDescent="0.2"/>
    <row r="13" spans="1:23" ht="12" customHeight="1" x14ac:dyDescent="0.2">
      <c r="A13" s="512"/>
      <c r="B13" s="513"/>
    </row>
    <row r="14" spans="1:23" x14ac:dyDescent="0.2">
      <c r="B14" s="38"/>
      <c r="C14" s="38"/>
      <c r="D14" s="38"/>
      <c r="E14" s="38"/>
      <c r="F14" s="38"/>
      <c r="G14" s="38"/>
      <c r="H14" s="38"/>
      <c r="I14" s="38"/>
      <c r="J14" s="38"/>
      <c r="K14" s="38"/>
      <c r="L14" s="38"/>
    </row>
    <row r="15" spans="1:23" ht="15.95" customHeight="1" thickBot="1" x14ac:dyDescent="0.25">
      <c r="A15" s="514"/>
      <c r="B15" s="515"/>
      <c r="C15" s="2554"/>
      <c r="D15" s="2554"/>
      <c r="E15" s="2554"/>
      <c r="F15" s="2554"/>
      <c r="G15" s="2554"/>
      <c r="H15" s="2554"/>
      <c r="I15" s="2554"/>
      <c r="J15" s="2554"/>
      <c r="K15" s="2554"/>
      <c r="L15" s="2554"/>
    </row>
    <row r="16" spans="1:23" s="518" customFormat="1" ht="15.95" customHeight="1" x14ac:dyDescent="0.2">
      <c r="A16" s="516"/>
      <c r="B16" s="517"/>
      <c r="C16" s="526"/>
      <c r="D16" s="527">
        <v>1</v>
      </c>
      <c r="E16" s="527">
        <v>2</v>
      </c>
      <c r="F16" s="527">
        <v>3</v>
      </c>
      <c r="G16" s="527">
        <v>4</v>
      </c>
      <c r="H16" s="527">
        <v>5</v>
      </c>
      <c r="I16" s="527">
        <v>6</v>
      </c>
      <c r="J16" s="527">
        <v>7</v>
      </c>
      <c r="K16" s="527">
        <v>8</v>
      </c>
      <c r="L16" s="527">
        <v>9</v>
      </c>
      <c r="M16" s="527">
        <v>10</v>
      </c>
      <c r="N16" s="527">
        <v>11</v>
      </c>
      <c r="O16" s="527">
        <v>12</v>
      </c>
      <c r="P16" s="527">
        <v>13</v>
      </c>
      <c r="Q16" s="527">
        <v>14</v>
      </c>
      <c r="R16" s="527">
        <v>15</v>
      </c>
      <c r="S16" s="527">
        <v>16</v>
      </c>
      <c r="T16" s="527">
        <v>17</v>
      </c>
      <c r="U16" s="527">
        <v>18</v>
      </c>
      <c r="V16" s="527">
        <v>19</v>
      </c>
      <c r="W16" s="527">
        <v>20</v>
      </c>
    </row>
    <row r="17" spans="1:26" ht="39" thickBot="1" x14ac:dyDescent="0.25">
      <c r="A17" s="524" t="s">
        <v>602</v>
      </c>
      <c r="B17" s="507"/>
      <c r="C17" s="885" t="s">
        <v>763</v>
      </c>
      <c r="D17" s="528" t="str">
        <f>IF('I2 LDC class'!$D$20="",'I2 LDC class'!$C$20,'I2 LDC class'!$D$20)</f>
        <v>Residential</v>
      </c>
      <c r="E17" s="528" t="str">
        <f>IF('I2 LDC class'!$D$21="",'I2 LDC class'!$C$21,'I2 LDC class'!$D$21)</f>
        <v>GS &lt;50</v>
      </c>
      <c r="F17" s="528" t="str">
        <f>IF('I2 LDC class'!$D$22="",'I2 LDC class'!$C$22,'I2 LDC class'!$D$22)</f>
        <v>GS&gt;50-Regular</v>
      </c>
      <c r="G17" s="528" t="str">
        <f>IF('I2 LDC class'!$D$23="",'I2 LDC class'!$C$23,'I2 LDC class'!$D$23)</f>
        <v>GS&gt; 50-TOU</v>
      </c>
      <c r="H17" s="528" t="str">
        <f>IF('I2 LDC class'!$D$24="",'I2 LDC class'!$C$24,'I2 LDC class'!$D$24)</f>
        <v>GS &gt;50-Intermediate</v>
      </c>
      <c r="I17" s="528" t="str">
        <f>IF('I2 LDC class'!$D$25="",'I2 LDC class'!$C$25,'I2 LDC class'!$D$25)</f>
        <v>Large Use &gt;5MW</v>
      </c>
      <c r="J17" s="528" t="str">
        <f>IF('I2 LDC class'!$D$26="",'I2 LDC class'!$C$26,'I2 LDC class'!$D$26)</f>
        <v>Street Light</v>
      </c>
      <c r="K17" s="528" t="str">
        <f>IF('I2 LDC class'!$D$27="",'I2 LDC class'!$C$27,'I2 LDC class'!$D$27)</f>
        <v>Sentinel</v>
      </c>
      <c r="L17" s="528" t="str">
        <f>IF('I2 LDC class'!$D$28="",'I2 LDC class'!$C$28,'I2 LDC class'!$D$28)</f>
        <v>Unmetered Scattered Load</v>
      </c>
      <c r="M17" s="528" t="str">
        <f>IF('I2 LDC class'!$D$29="",'I2 LDC class'!$C$29,'I2 LDC class'!$D$29)</f>
        <v>Embedded Distributor</v>
      </c>
      <c r="N17" s="528" t="str">
        <f>IF('I2 LDC class'!$D$30="",'I2 LDC class'!$C$30,'I2 LDC class'!$D$30)</f>
        <v>Back-up/Standby Power</v>
      </c>
      <c r="O17" s="528" t="str">
        <f>IF('I2 LDC class'!$D$31="",'I2 LDC class'!$C$31,'I2 LDC class'!$D$31)</f>
        <v>Rate Class 1</v>
      </c>
      <c r="P17" s="528" t="str">
        <f>IF('I2 LDC class'!$D$32="",'I2 LDC class'!$C$32,'I2 LDC class'!$D$32)</f>
        <v>Rate class 2</v>
      </c>
      <c r="Q17" s="528" t="str">
        <f>IF('I2 LDC class'!$D$33="",'I2 LDC class'!$C$33,'I2 LDC class'!$D$33)</f>
        <v>Rate class 3</v>
      </c>
      <c r="R17" s="528" t="str">
        <f>IF('I2 LDC class'!$D$34="",'I2 LDC class'!$C$34,'I2 LDC class'!$D$34)</f>
        <v>Rate class 4</v>
      </c>
      <c r="S17" s="528" t="str">
        <f>IF('I2 LDC class'!$D$35="",'I2 LDC class'!$C$35,'I2 LDC class'!$D$35)</f>
        <v>Rate class 5</v>
      </c>
      <c r="T17" s="528" t="str">
        <f>IF('I2 LDC class'!$D$36="",'I2 LDC class'!$C$36,'I2 LDC class'!$D$36)</f>
        <v>Rate class 6</v>
      </c>
      <c r="U17" s="528" t="str">
        <f>IF('I2 LDC class'!$D$37="",'I2 LDC class'!$C$37,'I2 LDC class'!$D$37)</f>
        <v>Rate class 7</v>
      </c>
      <c r="V17" s="528" t="str">
        <f>IF('I2 LDC class'!$D$38="",'I2 LDC class'!$C$38,'I2 LDC class'!$D$38)</f>
        <v>Rate class 8</v>
      </c>
      <c r="W17" s="528" t="str">
        <f>IF('I2 LDC class'!$D$39="",'I2 LDC class'!$C$39,'I2 LDC class'!$D$39)</f>
        <v>Rate class 9</v>
      </c>
    </row>
    <row r="18" spans="1:26" ht="12.75" x14ac:dyDescent="0.2">
      <c r="A18" s="892" t="s">
        <v>756</v>
      </c>
      <c r="B18" s="393" t="s">
        <v>440</v>
      </c>
      <c r="C18" s="886">
        <f>SUM(D18:W18)</f>
        <v>23197535.798232462</v>
      </c>
      <c r="D18" s="529">
        <f>'I6.1 Revenue'!D41</f>
        <v>13924633.32</v>
      </c>
      <c r="E18" s="529">
        <f>'I6.1 Revenue'!E41</f>
        <v>3760940.6725805351</v>
      </c>
      <c r="F18" s="529">
        <f>'I6.1 Revenue'!F41</f>
        <v>4719696.1547798784</v>
      </c>
      <c r="G18" s="529">
        <f>'I6.1 Revenue'!G41</f>
        <v>0</v>
      </c>
      <c r="H18" s="529">
        <f>'I6.1 Revenue'!H41</f>
        <v>0</v>
      </c>
      <c r="I18" s="529">
        <f>'I6.1 Revenue'!I41</f>
        <v>0</v>
      </c>
      <c r="J18" s="529">
        <f>'I6.1 Revenue'!J41</f>
        <v>723748.46056109504</v>
      </c>
      <c r="K18" s="529">
        <f>'I6.1 Revenue'!K41</f>
        <v>30778.807705957603</v>
      </c>
      <c r="L18" s="529">
        <f>'I6.1 Revenue'!L41</f>
        <v>37738.382604995095</v>
      </c>
      <c r="M18" s="529">
        <f>'I6.1 Revenue'!M41</f>
        <v>0</v>
      </c>
      <c r="N18" s="529">
        <f>'I6.1 Revenue'!N41</f>
        <v>0</v>
      </c>
      <c r="O18" s="529">
        <f>'I6.1 Revenue'!O41</f>
        <v>0</v>
      </c>
      <c r="P18" s="529">
        <f>'I6.1 Revenue'!P41</f>
        <v>0</v>
      </c>
      <c r="Q18" s="529">
        <f>'I6.1 Revenue'!Q41</f>
        <v>0</v>
      </c>
      <c r="R18" s="529">
        <f>'I6.1 Revenue'!R41</f>
        <v>0</v>
      </c>
      <c r="S18" s="529">
        <f>'I6.1 Revenue'!S41</f>
        <v>0</v>
      </c>
      <c r="T18" s="529">
        <f>'I6.1 Revenue'!T41</f>
        <v>0</v>
      </c>
      <c r="U18" s="529">
        <f>'I6.1 Revenue'!U41</f>
        <v>0</v>
      </c>
      <c r="V18" s="529">
        <f>'I6.1 Revenue'!V41</f>
        <v>0</v>
      </c>
      <c r="W18" s="529">
        <f>'I6.1 Revenue'!W41</f>
        <v>0</v>
      </c>
    </row>
    <row r="19" spans="1:26" s="511" customFormat="1" ht="12.75" x14ac:dyDescent="0.2">
      <c r="A19" s="892" t="s">
        <v>926</v>
      </c>
      <c r="B19" s="393" t="s">
        <v>705</v>
      </c>
      <c r="C19" s="1710">
        <f>SUM(D19:W19)</f>
        <v>1519787.0000000009</v>
      </c>
      <c r="D19" s="531">
        <f>-SUMIF('O4 Summary by Class &amp; Accounts'!$C$19:$C$213,'O1 Revenue to cost|RR'!$A19,'O4 Summary by Class &amp; Accounts'!E$19:E$213)</f>
        <v>944334.20419354585</v>
      </c>
      <c r="E19" s="531">
        <f>-SUMIF('O4 Summary by Class &amp; Accounts'!$C$19:$C$213,'O1 Revenue to cost|RR'!$A19,'O4 Summary by Class &amp; Accounts'!F$19:F$213)</f>
        <v>212299.62840379967</v>
      </c>
      <c r="F19" s="531">
        <f>-SUMIF('O4 Summary by Class &amp; Accounts'!$C$19:$C$213,'O1 Revenue to cost|RR'!$A19,'O4 Summary by Class &amp; Accounts'!G$19:G$213)</f>
        <v>311069.09187251958</v>
      </c>
      <c r="G19" s="531">
        <f>-SUMIF('O4 Summary by Class &amp; Accounts'!$C$19:$C$213,'O1 Revenue to cost|RR'!$A19,'O4 Summary by Class &amp; Accounts'!H$19:H$213)</f>
        <v>0</v>
      </c>
      <c r="H19" s="531">
        <f>-SUMIF('O4 Summary by Class &amp; Accounts'!$C$19:$C$213,'O1 Revenue to cost|RR'!$A19,'O4 Summary by Class &amp; Accounts'!I$19:I$213)</f>
        <v>0</v>
      </c>
      <c r="I19" s="531">
        <f>-SUMIF('O4 Summary by Class &amp; Accounts'!$C$19:$C$213,'O1 Revenue to cost|RR'!$A19,'O4 Summary by Class &amp; Accounts'!J$19:J$213)</f>
        <v>0</v>
      </c>
      <c r="J19" s="531">
        <f>-SUMIF('O4 Summary by Class &amp; Accounts'!$C$19:$C$213,'O1 Revenue to cost|RR'!$A19,'O4 Summary by Class &amp; Accounts'!K$19:K$213)</f>
        <v>44752.936313363462</v>
      </c>
      <c r="K19" s="531">
        <f>-SUMIF('O4 Summary by Class &amp; Accounts'!$C$19:$C$213,'O1 Revenue to cost|RR'!$A19,'O4 Summary by Class &amp; Accounts'!L$19:L$213)</f>
        <v>4032.5258673629755</v>
      </c>
      <c r="L19" s="531">
        <f>-SUMIF('O4 Summary by Class &amp; Accounts'!$C$19:$C$213,'O1 Revenue to cost|RR'!$A19,'O4 Summary by Class &amp; Accounts'!M$19:M$213)</f>
        <v>3298.6133494092815</v>
      </c>
      <c r="M19" s="531">
        <f>-SUMIF('O4 Summary by Class &amp; Accounts'!$C$19:$C$213,'O1 Revenue to cost|RR'!$A19,'O4 Summary by Class &amp; Accounts'!N$19:N$213)</f>
        <v>0</v>
      </c>
      <c r="N19" s="531">
        <f>-SUMIF('O4 Summary by Class &amp; Accounts'!$C$19:$C$213,'O1 Revenue to cost|RR'!$A19,'O4 Summary by Class &amp; Accounts'!O$19:O$213)</f>
        <v>0</v>
      </c>
      <c r="O19" s="531">
        <f>-SUMIF('O4 Summary by Class &amp; Accounts'!$C$19:$C$213,'O1 Revenue to cost|RR'!$A19,'O4 Summary by Class &amp; Accounts'!P$19:P$213)</f>
        <v>0</v>
      </c>
      <c r="P19" s="531">
        <f>-SUMIF('O4 Summary by Class &amp; Accounts'!$C$19:$C$213,'O1 Revenue to cost|RR'!$A19,'O4 Summary by Class &amp; Accounts'!Q$19:Q$213)</f>
        <v>0</v>
      </c>
      <c r="Q19" s="531">
        <f>-SUMIF('O4 Summary by Class &amp; Accounts'!$C$19:$C$213,'O1 Revenue to cost|RR'!$A19,'O4 Summary by Class &amp; Accounts'!R$19:R$213)</f>
        <v>0</v>
      </c>
      <c r="R19" s="531">
        <f>-SUMIF('O4 Summary by Class &amp; Accounts'!$C$19:$C$213,'O1 Revenue to cost|RR'!$A19,'O4 Summary by Class &amp; Accounts'!S$19:S$213)</f>
        <v>0</v>
      </c>
      <c r="S19" s="531">
        <f>-SUMIF('O4 Summary by Class &amp; Accounts'!$C$19:$C$213,'O1 Revenue to cost|RR'!$A19,'O4 Summary by Class &amp; Accounts'!T$19:T$213)</f>
        <v>0</v>
      </c>
      <c r="T19" s="531">
        <f>-SUMIF('O4 Summary by Class &amp; Accounts'!$C$19:$C$213,'O1 Revenue to cost|RR'!$A19,'O4 Summary by Class &amp; Accounts'!U$19:U$213)</f>
        <v>0</v>
      </c>
      <c r="U19" s="531">
        <f>-SUMIF('O4 Summary by Class &amp; Accounts'!$C$19:$C$213,'O1 Revenue to cost|RR'!$A19,'O4 Summary by Class &amp; Accounts'!V$19:V$213)</f>
        <v>0</v>
      </c>
      <c r="V19" s="531">
        <f>-SUMIF('O4 Summary by Class &amp; Accounts'!$C$19:$C$213,'O1 Revenue to cost|RR'!$A19,'O4 Summary by Class &amp; Accounts'!W$19:W$213)</f>
        <v>0</v>
      </c>
      <c r="W19" s="531">
        <f>-SUMIF('O4 Summary by Class &amp; Accounts'!$C$19:$C$213,'O1 Revenue to cost|RR'!$A19,'O4 Summary by Class &amp; Accounts'!X$19:X$213)</f>
        <v>0</v>
      </c>
    </row>
    <row r="20" spans="1:26" ht="13.5" thickBot="1" x14ac:dyDescent="0.25">
      <c r="A20" s="892"/>
      <c r="B20" s="393"/>
      <c r="C20" s="2555" t="str">
        <f>IF(ISERROR(ROUND('I6.1 Revenue'!B19-C19,-1)=0), "-", IF(ROUND('I6.1 Revenue'!B19-C19,-1)=0,"Miscellaneous Revenue Input equals Output","Miscellaneous Revenue Input Does Not Equal Output"))</f>
        <v>Miscellaneous Revenue Input equals Output</v>
      </c>
      <c r="D20" s="2556"/>
      <c r="E20" s="2556"/>
      <c r="F20" s="2557"/>
      <c r="G20" s="531"/>
      <c r="H20" s="531"/>
      <c r="I20" s="531"/>
      <c r="J20" s="531"/>
      <c r="K20" s="531"/>
      <c r="L20" s="531"/>
      <c r="M20" s="530"/>
      <c r="N20" s="530"/>
      <c r="O20" s="530"/>
      <c r="P20" s="530"/>
      <c r="Q20" s="530"/>
      <c r="R20" s="530"/>
      <c r="S20" s="530"/>
      <c r="T20" s="530"/>
      <c r="U20" s="530"/>
      <c r="V20" s="530"/>
      <c r="W20" s="530"/>
      <c r="Y20" s="509"/>
    </row>
    <row r="21" spans="1:26" s="39" customFormat="1" ht="13.5" thickBot="1" x14ac:dyDescent="0.25">
      <c r="A21" s="892"/>
      <c r="B21" s="897" t="s">
        <v>439</v>
      </c>
      <c r="C21" s="898">
        <f t="shared" ref="C21:W21" si="0">C18+C19</f>
        <v>24717322.798232462</v>
      </c>
      <c r="D21" s="899">
        <f t="shared" si="0"/>
        <v>14868967.524193546</v>
      </c>
      <c r="E21" s="899">
        <f t="shared" si="0"/>
        <v>3973240.3009843347</v>
      </c>
      <c r="F21" s="899">
        <f t="shared" si="0"/>
        <v>5030765.2466523983</v>
      </c>
      <c r="G21" s="899">
        <f t="shared" si="0"/>
        <v>0</v>
      </c>
      <c r="H21" s="899">
        <f t="shared" si="0"/>
        <v>0</v>
      </c>
      <c r="I21" s="899">
        <f t="shared" si="0"/>
        <v>0</v>
      </c>
      <c r="J21" s="899">
        <f t="shared" si="0"/>
        <v>768501.39687445853</v>
      </c>
      <c r="K21" s="899">
        <f t="shared" si="0"/>
        <v>34811.333573320575</v>
      </c>
      <c r="L21" s="899">
        <f t="shared" si="0"/>
        <v>41036.995954404374</v>
      </c>
      <c r="M21" s="899">
        <f t="shared" si="0"/>
        <v>0</v>
      </c>
      <c r="N21" s="899">
        <f t="shared" si="0"/>
        <v>0</v>
      </c>
      <c r="O21" s="899">
        <f t="shared" si="0"/>
        <v>0</v>
      </c>
      <c r="P21" s="899">
        <f t="shared" si="0"/>
        <v>0</v>
      </c>
      <c r="Q21" s="899">
        <f t="shared" si="0"/>
        <v>0</v>
      </c>
      <c r="R21" s="899">
        <f t="shared" si="0"/>
        <v>0</v>
      </c>
      <c r="S21" s="899">
        <f t="shared" si="0"/>
        <v>0</v>
      </c>
      <c r="T21" s="899">
        <f t="shared" si="0"/>
        <v>0</v>
      </c>
      <c r="U21" s="899">
        <f t="shared" si="0"/>
        <v>0</v>
      </c>
      <c r="V21" s="899">
        <f t="shared" si="0"/>
        <v>0</v>
      </c>
      <c r="W21" s="899">
        <f t="shared" si="0"/>
        <v>0</v>
      </c>
      <c r="Y21" s="508"/>
      <c r="Z21" s="508"/>
    </row>
    <row r="22" spans="1:26" ht="14.25" thickTop="1" thickBot="1" x14ac:dyDescent="0.25">
      <c r="A22" s="892"/>
      <c r="B22" s="393" t="s">
        <v>406</v>
      </c>
      <c r="C22" s="1702">
        <f>IF(ISERROR((C40-C19)/C18), 0, (C40-C19)/C18)</f>
        <v>1.1394121871347196</v>
      </c>
      <c r="D22" s="531"/>
      <c r="E22" s="531"/>
      <c r="F22" s="531"/>
      <c r="G22" s="531"/>
      <c r="H22" s="531"/>
      <c r="I22" s="531"/>
      <c r="J22" s="531"/>
      <c r="K22" s="531"/>
      <c r="L22" s="531"/>
      <c r="M22" s="535"/>
      <c r="N22" s="535"/>
      <c r="O22" s="535"/>
      <c r="P22" s="535"/>
      <c r="Q22" s="535"/>
      <c r="R22" s="535"/>
      <c r="S22" s="535"/>
      <c r="T22" s="535"/>
      <c r="U22" s="535"/>
      <c r="V22" s="535"/>
      <c r="W22" s="535"/>
    </row>
    <row r="23" spans="1:26" ht="12.75" x14ac:dyDescent="0.2">
      <c r="A23" s="892"/>
      <c r="B23" s="393" t="s">
        <v>441</v>
      </c>
      <c r="C23" s="886">
        <f>SUM(D23:W23)</f>
        <v>26431555</v>
      </c>
      <c r="D23" s="529">
        <f>IF(ISERROR(($C$40-$C$19)/$C$18*D18), 0, ($C$40-$C$19)/$C$18*D18)</f>
        <v>15865896.906190192</v>
      </c>
      <c r="E23" s="529">
        <f t="shared" ref="E23:W23" si="1">IF(ISERROR(($C$40-$C$19)/$C$18*E18), 0, ($C$40-$C$19)/$C$18*E18)</f>
        <v>4285261.6374289105</v>
      </c>
      <c r="F23" s="529">
        <f t="shared" si="1"/>
        <v>5377679.318329067</v>
      </c>
      <c r="G23" s="529">
        <f t="shared" si="1"/>
        <v>0</v>
      </c>
      <c r="H23" s="529">
        <f t="shared" si="1"/>
        <v>0</v>
      </c>
      <c r="I23" s="529">
        <f t="shared" si="1"/>
        <v>0</v>
      </c>
      <c r="J23" s="529">
        <f t="shared" si="1"/>
        <v>824647.81638330361</v>
      </c>
      <c r="K23" s="529">
        <f t="shared" si="1"/>
        <v>35069.748605644112</v>
      </c>
      <c r="L23" s="529">
        <f t="shared" si="1"/>
        <v>42999.573062884316</v>
      </c>
      <c r="M23" s="529">
        <f t="shared" si="1"/>
        <v>0</v>
      </c>
      <c r="N23" s="529">
        <f t="shared" si="1"/>
        <v>0</v>
      </c>
      <c r="O23" s="529">
        <f t="shared" si="1"/>
        <v>0</v>
      </c>
      <c r="P23" s="529">
        <f t="shared" si="1"/>
        <v>0</v>
      </c>
      <c r="Q23" s="529">
        <f t="shared" si="1"/>
        <v>0</v>
      </c>
      <c r="R23" s="529">
        <f t="shared" si="1"/>
        <v>0</v>
      </c>
      <c r="S23" s="529">
        <f t="shared" si="1"/>
        <v>0</v>
      </c>
      <c r="T23" s="529">
        <f t="shared" si="1"/>
        <v>0</v>
      </c>
      <c r="U23" s="529">
        <f t="shared" si="1"/>
        <v>0</v>
      </c>
      <c r="V23" s="529">
        <f t="shared" si="1"/>
        <v>0</v>
      </c>
      <c r="W23" s="529">
        <f t="shared" si="1"/>
        <v>0</v>
      </c>
    </row>
    <row r="24" spans="1:26" s="511" customFormat="1" ht="13.5" thickBot="1" x14ac:dyDescent="0.25">
      <c r="A24" s="892"/>
      <c r="B24" s="393" t="s">
        <v>705</v>
      </c>
      <c r="C24" s="887">
        <f>SUM(D24:W24)</f>
        <v>1519787.0000000009</v>
      </c>
      <c r="D24" s="530">
        <f>D19</f>
        <v>944334.20419354585</v>
      </c>
      <c r="E24" s="530">
        <f t="shared" ref="E24:W24" si="2">E19</f>
        <v>212299.62840379967</v>
      </c>
      <c r="F24" s="530">
        <f t="shared" si="2"/>
        <v>311069.09187251958</v>
      </c>
      <c r="G24" s="530">
        <f t="shared" si="2"/>
        <v>0</v>
      </c>
      <c r="H24" s="530">
        <f t="shared" si="2"/>
        <v>0</v>
      </c>
      <c r="I24" s="530">
        <f t="shared" si="2"/>
        <v>0</v>
      </c>
      <c r="J24" s="530">
        <f t="shared" si="2"/>
        <v>44752.936313363462</v>
      </c>
      <c r="K24" s="530">
        <f t="shared" si="2"/>
        <v>4032.5258673629755</v>
      </c>
      <c r="L24" s="530">
        <f t="shared" si="2"/>
        <v>3298.6133494092815</v>
      </c>
      <c r="M24" s="530">
        <f t="shared" si="2"/>
        <v>0</v>
      </c>
      <c r="N24" s="530">
        <f t="shared" si="2"/>
        <v>0</v>
      </c>
      <c r="O24" s="530">
        <f t="shared" si="2"/>
        <v>0</v>
      </c>
      <c r="P24" s="530">
        <f t="shared" si="2"/>
        <v>0</v>
      </c>
      <c r="Q24" s="530">
        <f t="shared" si="2"/>
        <v>0</v>
      </c>
      <c r="R24" s="530">
        <f t="shared" si="2"/>
        <v>0</v>
      </c>
      <c r="S24" s="530">
        <f t="shared" si="2"/>
        <v>0</v>
      </c>
      <c r="T24" s="530">
        <f t="shared" si="2"/>
        <v>0</v>
      </c>
      <c r="U24" s="530">
        <f t="shared" si="2"/>
        <v>0</v>
      </c>
      <c r="V24" s="530">
        <f t="shared" si="2"/>
        <v>0</v>
      </c>
      <c r="W24" s="530">
        <f t="shared" si="2"/>
        <v>0</v>
      </c>
    </row>
    <row r="25" spans="1:26" s="39" customFormat="1" ht="13.5" thickBot="1" x14ac:dyDescent="0.25">
      <c r="A25" s="892"/>
      <c r="B25" s="897" t="s">
        <v>442</v>
      </c>
      <c r="C25" s="898">
        <f t="shared" ref="C25:W25" si="3">C23+C24</f>
        <v>27951342</v>
      </c>
      <c r="D25" s="899">
        <f t="shared" si="3"/>
        <v>16810231.110383738</v>
      </c>
      <c r="E25" s="899">
        <f t="shared" si="3"/>
        <v>4497561.2658327101</v>
      </c>
      <c r="F25" s="899">
        <f t="shared" si="3"/>
        <v>5688748.4102015868</v>
      </c>
      <c r="G25" s="899">
        <f t="shared" si="3"/>
        <v>0</v>
      </c>
      <c r="H25" s="899">
        <f t="shared" si="3"/>
        <v>0</v>
      </c>
      <c r="I25" s="899">
        <f t="shared" si="3"/>
        <v>0</v>
      </c>
      <c r="J25" s="899">
        <f t="shared" si="3"/>
        <v>869400.7526966671</v>
      </c>
      <c r="K25" s="899">
        <f t="shared" si="3"/>
        <v>39102.274473007084</v>
      </c>
      <c r="L25" s="899">
        <f t="shared" si="3"/>
        <v>46298.186412293595</v>
      </c>
      <c r="M25" s="899">
        <f t="shared" si="3"/>
        <v>0</v>
      </c>
      <c r="N25" s="899">
        <f t="shared" si="3"/>
        <v>0</v>
      </c>
      <c r="O25" s="899">
        <f t="shared" si="3"/>
        <v>0</v>
      </c>
      <c r="P25" s="899">
        <f t="shared" si="3"/>
        <v>0</v>
      </c>
      <c r="Q25" s="899">
        <f t="shared" si="3"/>
        <v>0</v>
      </c>
      <c r="R25" s="899">
        <f t="shared" si="3"/>
        <v>0</v>
      </c>
      <c r="S25" s="899">
        <f t="shared" si="3"/>
        <v>0</v>
      </c>
      <c r="T25" s="899">
        <f t="shared" si="3"/>
        <v>0</v>
      </c>
      <c r="U25" s="899">
        <f t="shared" si="3"/>
        <v>0</v>
      </c>
      <c r="V25" s="899">
        <f t="shared" si="3"/>
        <v>0</v>
      </c>
      <c r="W25" s="899">
        <f t="shared" si="3"/>
        <v>0</v>
      </c>
    </row>
    <row r="26" spans="1:26" ht="13.5" thickTop="1" x14ac:dyDescent="0.2">
      <c r="A26" s="892"/>
      <c r="B26" s="393"/>
      <c r="C26" s="888"/>
      <c r="D26" s="531"/>
      <c r="E26" s="531"/>
      <c r="F26" s="531"/>
      <c r="G26" s="531"/>
      <c r="H26" s="531"/>
      <c r="I26" s="531"/>
      <c r="J26" s="531"/>
      <c r="K26" s="531"/>
      <c r="L26" s="531"/>
      <c r="M26" s="535"/>
      <c r="N26" s="535"/>
      <c r="O26" s="535"/>
      <c r="P26" s="535"/>
      <c r="Q26" s="535"/>
      <c r="R26" s="535"/>
      <c r="S26" s="535"/>
      <c r="T26" s="535"/>
      <c r="U26" s="535"/>
      <c r="V26" s="535"/>
      <c r="W26" s="535"/>
      <c r="Z26" s="509"/>
    </row>
    <row r="27" spans="1:26" ht="12.75" x14ac:dyDescent="0.2">
      <c r="A27" s="892"/>
      <c r="B27" s="895" t="s">
        <v>883</v>
      </c>
      <c r="C27" s="888"/>
      <c r="D27" s="531"/>
      <c r="E27" s="531"/>
      <c r="F27" s="531"/>
      <c r="G27" s="531"/>
      <c r="H27" s="531"/>
      <c r="I27" s="531"/>
      <c r="J27" s="531"/>
      <c r="K27" s="531"/>
      <c r="L27" s="531"/>
      <c r="M27" s="535"/>
      <c r="N27" s="535"/>
      <c r="O27" s="535"/>
      <c r="P27" s="535"/>
      <c r="Q27" s="535"/>
      <c r="R27" s="535"/>
      <c r="S27" s="535"/>
      <c r="T27" s="535"/>
      <c r="U27" s="535"/>
      <c r="V27" s="535"/>
      <c r="W27" s="535"/>
      <c r="Z27" s="509"/>
    </row>
    <row r="28" spans="1:26" ht="12.75" x14ac:dyDescent="0.2">
      <c r="A28" s="892" t="s">
        <v>927</v>
      </c>
      <c r="B28" s="393" t="s">
        <v>939</v>
      </c>
      <c r="C28" s="888">
        <f t="shared" ref="C28:C33" si="4">SUM(D28:W28)</f>
        <v>7830789</v>
      </c>
      <c r="D28" s="531">
        <f>SUMIF('O4 Summary by Class &amp; Accounts'!$C$19:$C$213, 'O1 Revenue to cost|RR'!$A28,'O4 Summary by Class &amp; Accounts'!E$19:E$213)</f>
        <v>4702429.1384667009</v>
      </c>
      <c r="E28" s="531">
        <f>SUMIF('O4 Summary by Class &amp; Accounts'!$C$19:$C$213, 'O1 Revenue to cost|RR'!$A28,'O4 Summary by Class &amp; Accounts'!F$19:F$213)</f>
        <v>1110721.3317470187</v>
      </c>
      <c r="F28" s="531">
        <f>SUMIF('O4 Summary by Class &amp; Accounts'!$C$19:$C$213, 'O1 Revenue to cost|RR'!$A28,'O4 Summary by Class &amp; Accounts'!G$19:G$213)</f>
        <v>1885135.7684415025</v>
      </c>
      <c r="G28" s="531">
        <f>SUMIF('O4 Summary by Class &amp; Accounts'!$C$19:$C$213, 'O1 Revenue to cost|RR'!$A28,'O4 Summary by Class &amp; Accounts'!H$19:H$213)</f>
        <v>0</v>
      </c>
      <c r="H28" s="531">
        <f>SUMIF('O4 Summary by Class &amp; Accounts'!$C$19:$C$213, 'O1 Revenue to cost|RR'!$A28,'O4 Summary by Class &amp; Accounts'!I$19:I$213)</f>
        <v>0</v>
      </c>
      <c r="I28" s="531">
        <f>SUMIF('O4 Summary by Class &amp; Accounts'!$C$19:$C$213, 'O1 Revenue to cost|RR'!$A28,'O4 Summary by Class &amp; Accounts'!J$19:J$213)</f>
        <v>0</v>
      </c>
      <c r="J28" s="531">
        <f>SUMIF('O4 Summary by Class &amp; Accounts'!$C$19:$C$213, 'O1 Revenue to cost|RR'!$A28,'O4 Summary by Class &amp; Accounts'!K$19:K$213)</f>
        <v>108904.4991643987</v>
      </c>
      <c r="K28" s="531">
        <f>SUMIF('O4 Summary by Class &amp; Accounts'!$C$19:$C$213, 'O1 Revenue to cost|RR'!$A28,'O4 Summary by Class &amp; Accounts'!L$19:L$213)</f>
        <v>12714.689147446708</v>
      </c>
      <c r="L28" s="531">
        <f>SUMIF('O4 Summary by Class &amp; Accounts'!$C$19:$C$213, 'O1 Revenue to cost|RR'!$A28,'O4 Summary by Class &amp; Accounts'!M$19:M$213)</f>
        <v>10883.573032931894</v>
      </c>
      <c r="M28" s="531">
        <f>SUMIF('O4 Summary by Class &amp; Accounts'!$C$19:$C$213, 'O1 Revenue to cost|RR'!$A28,'O4 Summary by Class &amp; Accounts'!N$19:N$213)</f>
        <v>0</v>
      </c>
      <c r="N28" s="531">
        <f>SUMIF('O4 Summary by Class &amp; Accounts'!$C$19:$C$213, 'O1 Revenue to cost|RR'!$A28,'O4 Summary by Class &amp; Accounts'!O$19:O$213)</f>
        <v>0</v>
      </c>
      <c r="O28" s="531">
        <f>SUMIF('O4 Summary by Class &amp; Accounts'!$C$19:$C$213, 'O1 Revenue to cost|RR'!$A28,'O4 Summary by Class &amp; Accounts'!P$19:P$213)</f>
        <v>0</v>
      </c>
      <c r="P28" s="531">
        <f>SUMIF('O4 Summary by Class &amp; Accounts'!$C$19:$C$213, 'O1 Revenue to cost|RR'!$A28,'O4 Summary by Class &amp; Accounts'!Q$19:Q$213)</f>
        <v>0</v>
      </c>
      <c r="Q28" s="531">
        <f>SUMIF('O4 Summary by Class &amp; Accounts'!$C$19:$C$213, 'O1 Revenue to cost|RR'!$A28,'O4 Summary by Class &amp; Accounts'!R$19:R$213)</f>
        <v>0</v>
      </c>
      <c r="R28" s="531">
        <f>SUMIF('O4 Summary by Class &amp; Accounts'!$C$19:$C$213, 'O1 Revenue to cost|RR'!$A28,'O4 Summary by Class &amp; Accounts'!S$19:S$213)</f>
        <v>0</v>
      </c>
      <c r="S28" s="531">
        <f>SUMIF('O4 Summary by Class &amp; Accounts'!$C$19:$C$213, 'O1 Revenue to cost|RR'!$A28,'O4 Summary by Class &amp; Accounts'!T$19:T$213)</f>
        <v>0</v>
      </c>
      <c r="T28" s="531">
        <f>SUMIF('O4 Summary by Class &amp; Accounts'!$C$19:$C$213, 'O1 Revenue to cost|RR'!$A28,'O4 Summary by Class &amp; Accounts'!U$19:U$213)</f>
        <v>0</v>
      </c>
      <c r="U28" s="531">
        <f>SUMIF('O4 Summary by Class &amp; Accounts'!$C$19:$C$213, 'O1 Revenue to cost|RR'!$A28,'O4 Summary by Class &amp; Accounts'!V$19:V$213)</f>
        <v>0</v>
      </c>
      <c r="V28" s="531">
        <f>SUMIF('O4 Summary by Class &amp; Accounts'!$C$19:$C$213, 'O1 Revenue to cost|RR'!$A28,'O4 Summary by Class &amp; Accounts'!W$19:W$213)</f>
        <v>0</v>
      </c>
      <c r="W28" s="531">
        <f>SUMIF('O4 Summary by Class &amp; Accounts'!$C$19:$C$213, 'O1 Revenue to cost|RR'!$A28,'O4 Summary by Class &amp; Accounts'!X$19:X$213)</f>
        <v>0</v>
      </c>
      <c r="Z28" s="509"/>
    </row>
    <row r="29" spans="1:26" ht="12.75" x14ac:dyDescent="0.2">
      <c r="A29" s="892" t="s">
        <v>928</v>
      </c>
      <c r="B29" s="393" t="s">
        <v>938</v>
      </c>
      <c r="C29" s="888">
        <f t="shared" si="4"/>
        <v>3925191</v>
      </c>
      <c r="D29" s="531">
        <f>SUMIF('O4 Summary by Class &amp; Accounts'!$C$19:$C$213, 'O1 Revenue to cost|RR'!$A29,'O4 Summary by Class &amp; Accounts'!E$19:E$213)</f>
        <v>3329114.8133221483</v>
      </c>
      <c r="E29" s="531">
        <f>SUMIF('O4 Summary by Class &amp; Accounts'!$C$19:$C$213, 'O1 Revenue to cost|RR'!$A29,'O4 Summary by Class &amp; Accounts'!F$19:F$213)</f>
        <v>415571.65868650621</v>
      </c>
      <c r="F29" s="531">
        <f>SUMIF('O4 Summary by Class &amp; Accounts'!$C$19:$C$213, 'O1 Revenue to cost|RR'!$A29,'O4 Summary by Class &amp; Accounts'!G$19:G$213)</f>
        <v>71935.433462398112</v>
      </c>
      <c r="G29" s="531">
        <f>SUMIF('O4 Summary by Class &amp; Accounts'!$C$19:$C$213, 'O1 Revenue to cost|RR'!$A29,'O4 Summary by Class &amp; Accounts'!H$19:H$213)</f>
        <v>0</v>
      </c>
      <c r="H29" s="531">
        <f>SUMIF('O4 Summary by Class &amp; Accounts'!$C$19:$C$213, 'O1 Revenue to cost|RR'!$A29,'O4 Summary by Class &amp; Accounts'!I$19:I$213)</f>
        <v>0</v>
      </c>
      <c r="I29" s="531">
        <f>SUMIF('O4 Summary by Class &amp; Accounts'!$C$19:$C$213, 'O1 Revenue to cost|RR'!$A29,'O4 Summary by Class &amp; Accounts'!J$19:J$213)</f>
        <v>0</v>
      </c>
      <c r="J29" s="531">
        <f>SUMIF('O4 Summary by Class &amp; Accounts'!$C$19:$C$213, 'O1 Revenue to cost|RR'!$A29,'O4 Summary by Class &amp; Accounts'!K$19:K$213)</f>
        <v>87111.783615579974</v>
      </c>
      <c r="K29" s="531">
        <f>SUMIF('O4 Summary by Class &amp; Accounts'!$C$19:$C$213, 'O1 Revenue to cost|RR'!$A29,'O4 Summary by Class &amp; Accounts'!L$19:L$213)</f>
        <v>10737.622408129328</v>
      </c>
      <c r="L29" s="531">
        <f>SUMIF('O4 Summary by Class &amp; Accounts'!$C$19:$C$213, 'O1 Revenue to cost|RR'!$A29,'O4 Summary by Class &amp; Accounts'!M$19:M$213)</f>
        <v>10719.68850523838</v>
      </c>
      <c r="M29" s="531">
        <f>SUMIF('O4 Summary by Class &amp; Accounts'!$C$19:$C$213, 'O1 Revenue to cost|RR'!$A29,'O4 Summary by Class &amp; Accounts'!N$19:N$213)</f>
        <v>0</v>
      </c>
      <c r="N29" s="531">
        <f>SUMIF('O4 Summary by Class &amp; Accounts'!$C$19:$C$213, 'O1 Revenue to cost|RR'!$A29,'O4 Summary by Class &amp; Accounts'!O$19:O$213)</f>
        <v>0</v>
      </c>
      <c r="O29" s="531">
        <f>SUMIF('O4 Summary by Class &amp; Accounts'!$C$19:$C$213, 'O1 Revenue to cost|RR'!$A29,'O4 Summary by Class &amp; Accounts'!P$19:P$213)</f>
        <v>0</v>
      </c>
      <c r="P29" s="531">
        <f>SUMIF('O4 Summary by Class &amp; Accounts'!$C$19:$C$213, 'O1 Revenue to cost|RR'!$A29,'O4 Summary by Class &amp; Accounts'!Q$19:Q$213)</f>
        <v>0</v>
      </c>
      <c r="Q29" s="531">
        <f>SUMIF('O4 Summary by Class &amp; Accounts'!$C$19:$C$213, 'O1 Revenue to cost|RR'!$A29,'O4 Summary by Class &amp; Accounts'!R$19:R$213)</f>
        <v>0</v>
      </c>
      <c r="R29" s="531">
        <f>SUMIF('O4 Summary by Class &amp; Accounts'!$C$19:$C$213, 'O1 Revenue to cost|RR'!$A29,'O4 Summary by Class &amp; Accounts'!S$19:S$213)</f>
        <v>0</v>
      </c>
      <c r="S29" s="531">
        <f>SUMIF('O4 Summary by Class &amp; Accounts'!$C$19:$C$213, 'O1 Revenue to cost|RR'!$A29,'O4 Summary by Class &amp; Accounts'!T$19:T$213)</f>
        <v>0</v>
      </c>
      <c r="T29" s="531">
        <f>SUMIF('O4 Summary by Class &amp; Accounts'!$C$19:$C$213, 'O1 Revenue to cost|RR'!$A29,'O4 Summary by Class &amp; Accounts'!U$19:U$213)</f>
        <v>0</v>
      </c>
      <c r="U29" s="531">
        <f>SUMIF('O4 Summary by Class &amp; Accounts'!$C$19:$C$213, 'O1 Revenue to cost|RR'!$A29,'O4 Summary by Class &amp; Accounts'!V$19:V$213)</f>
        <v>0</v>
      </c>
      <c r="V29" s="531">
        <f>SUMIF('O4 Summary by Class &amp; Accounts'!$C$19:$C$213, 'O1 Revenue to cost|RR'!$A29,'O4 Summary by Class &amp; Accounts'!W$19:W$213)</f>
        <v>0</v>
      </c>
      <c r="W29" s="531">
        <f>SUMIF('O4 Summary by Class &amp; Accounts'!$C$19:$C$213, 'O1 Revenue to cost|RR'!$A29,'O4 Summary by Class &amp; Accounts'!X$19:X$213)</f>
        <v>0</v>
      </c>
    </row>
    <row r="30" spans="1:26" ht="12.75" x14ac:dyDescent="0.2">
      <c r="A30" s="892" t="s">
        <v>929</v>
      </c>
      <c r="B30" s="393" t="s">
        <v>1463</v>
      </c>
      <c r="C30" s="888">
        <f t="shared" si="4"/>
        <v>5901780</v>
      </c>
      <c r="D30" s="531">
        <f>SUMIF('O4 Summary by Class &amp; Accounts'!$C$19:$C$213, 'O1 Revenue to cost|RR'!$A30,'O4 Summary by Class &amp; Accounts'!E$19:E$213)</f>
        <v>4006218.1078124642</v>
      </c>
      <c r="E30" s="531">
        <f>SUMIF('O4 Summary by Class &amp; Accounts'!$C$19:$C$213, 'O1 Revenue to cost|RR'!$A30,'O4 Summary by Class &amp; Accounts'!F$19:F$213)</f>
        <v>771172.24846084113</v>
      </c>
      <c r="F30" s="531">
        <f>SUMIF('O4 Summary by Class &amp; Accounts'!$C$19:$C$213, 'O1 Revenue to cost|RR'!$A30,'O4 Summary by Class &amp; Accounts'!G$19:G$213)</f>
        <v>1004667.434373053</v>
      </c>
      <c r="G30" s="531">
        <f>SUMIF('O4 Summary by Class &amp; Accounts'!$C$19:$C$213, 'O1 Revenue to cost|RR'!$A30,'O4 Summary by Class &amp; Accounts'!H$19:H$213)</f>
        <v>0</v>
      </c>
      <c r="H30" s="531">
        <f>SUMIF('O4 Summary by Class &amp; Accounts'!$C$19:$C$213, 'O1 Revenue to cost|RR'!$A30,'O4 Summary by Class &amp; Accounts'!I$19:I$213)</f>
        <v>0</v>
      </c>
      <c r="I30" s="531">
        <f>SUMIF('O4 Summary by Class &amp; Accounts'!$C$19:$C$213, 'O1 Revenue to cost|RR'!$A30,'O4 Summary by Class &amp; Accounts'!J$19:J$213)</f>
        <v>0</v>
      </c>
      <c r="J30" s="531">
        <f>SUMIF('O4 Summary by Class &amp; Accounts'!$C$19:$C$213, 'O1 Revenue to cost|RR'!$A30,'O4 Summary by Class &amp; Accounts'!K$19:K$213)</f>
        <v>97377.499941929811</v>
      </c>
      <c r="K30" s="531">
        <f>SUMIF('O4 Summary by Class &amp; Accounts'!$C$19:$C$213, 'O1 Revenue to cost|RR'!$A30,'O4 Summary by Class &amp; Accounts'!L$19:L$213)</f>
        <v>11660.753323628769</v>
      </c>
      <c r="L30" s="531">
        <f>SUMIF('O4 Summary by Class &amp; Accounts'!$C$19:$C$213, 'O1 Revenue to cost|RR'!$A30,'O4 Summary by Class &amp; Accounts'!M$19:M$213)</f>
        <v>10683.956088082932</v>
      </c>
      <c r="M30" s="531">
        <f>SUMIF('O4 Summary by Class &amp; Accounts'!$C$19:$C$213, 'O1 Revenue to cost|RR'!$A30,'O4 Summary by Class &amp; Accounts'!N$19:N$213)</f>
        <v>0</v>
      </c>
      <c r="N30" s="531">
        <f>SUMIF('O4 Summary by Class &amp; Accounts'!$C$19:$C$213, 'O1 Revenue to cost|RR'!$A30,'O4 Summary by Class &amp; Accounts'!O$19:O$213)</f>
        <v>0</v>
      </c>
      <c r="O30" s="531">
        <f>SUMIF('O4 Summary by Class &amp; Accounts'!$C$19:$C$213, 'O1 Revenue to cost|RR'!$A30,'O4 Summary by Class &amp; Accounts'!P$19:P$213)</f>
        <v>0</v>
      </c>
      <c r="P30" s="531">
        <f>SUMIF('O4 Summary by Class &amp; Accounts'!$C$19:$C$213, 'O1 Revenue to cost|RR'!$A30,'O4 Summary by Class &amp; Accounts'!Q$19:Q$213)</f>
        <v>0</v>
      </c>
      <c r="Q30" s="531">
        <f>SUMIF('O4 Summary by Class &amp; Accounts'!$C$19:$C$213, 'O1 Revenue to cost|RR'!$A30,'O4 Summary by Class &amp; Accounts'!R$19:R$213)</f>
        <v>0</v>
      </c>
      <c r="R30" s="531">
        <f>SUMIF('O4 Summary by Class &amp; Accounts'!$C$19:$C$213, 'O1 Revenue to cost|RR'!$A30,'O4 Summary by Class &amp; Accounts'!S$19:S$213)</f>
        <v>0</v>
      </c>
      <c r="S30" s="531">
        <f>SUMIF('O4 Summary by Class &amp; Accounts'!$C$19:$C$213, 'O1 Revenue to cost|RR'!$A30,'O4 Summary by Class &amp; Accounts'!T$19:T$213)</f>
        <v>0</v>
      </c>
      <c r="T30" s="531">
        <f>SUMIF('O4 Summary by Class &amp; Accounts'!$C$19:$C$213, 'O1 Revenue to cost|RR'!$A30,'O4 Summary by Class &amp; Accounts'!U$19:U$213)</f>
        <v>0</v>
      </c>
      <c r="U30" s="531">
        <f>SUMIF('O4 Summary by Class &amp; Accounts'!$C$19:$C$213, 'O1 Revenue to cost|RR'!$A30,'O4 Summary by Class &amp; Accounts'!V$19:V$213)</f>
        <v>0</v>
      </c>
      <c r="V30" s="531">
        <f>SUMIF('O4 Summary by Class &amp; Accounts'!$C$19:$C$213, 'O1 Revenue to cost|RR'!$A30,'O4 Summary by Class &amp; Accounts'!W$19:W$213)</f>
        <v>0</v>
      </c>
      <c r="W30" s="531">
        <f>SUMIF('O4 Summary by Class &amp; Accounts'!$C$19:$C$213, 'O1 Revenue to cost|RR'!$A30,'O4 Summary by Class &amp; Accounts'!X$19:X$213)</f>
        <v>0</v>
      </c>
    </row>
    <row r="31" spans="1:26" ht="12.75" x14ac:dyDescent="0.2">
      <c r="A31" s="892" t="s">
        <v>936</v>
      </c>
      <c r="B31" s="393" t="s">
        <v>937</v>
      </c>
      <c r="C31" s="889">
        <f>IF(ISERROR(SUM(D31:W31)), "-", SUM(D31:W31))</f>
        <v>4375881.9999999991</v>
      </c>
      <c r="D31" s="536">
        <f>IF(ISERROR(SUMIF('O4 Summary by Class &amp; Accounts'!$C$19:$C$213, 'O1 Revenue to cost|RR'!$A31,'O4 Summary by Class &amp; Accounts'!E$19:E$213)), "-", SUMIF('O4 Summary by Class &amp; Accounts'!$C$19:$C$213, 'O1 Revenue to cost|RR'!$A31,'O4 Summary by Class &amp; Accounts'!E$19:E$213))</f>
        <v>2754111.0872775801</v>
      </c>
      <c r="E31" s="536">
        <f>IF(ISERROR(SUMIF('O4 Summary by Class &amp; Accounts'!$C$19:$C$213, 'O1 Revenue to cost|RR'!$A31,'O4 Summary by Class &amp; Accounts'!F$19:F$213)), "-", SUMIF('O4 Summary by Class &amp; Accounts'!$C$19:$C$213, 'O1 Revenue to cost|RR'!$A31,'O4 Summary by Class &amp; Accounts'!F$19:F$213))</f>
        <v>642264.33975676564</v>
      </c>
      <c r="F31" s="536">
        <f>IF(ISERROR(SUMIF('O4 Summary by Class &amp; Accounts'!$C$19:$C$213, 'O1 Revenue to cost|RR'!$A31,'O4 Summary by Class &amp; Accounts'!G$19:G$213)), "-", SUMIF('O4 Summary by Class &amp; Accounts'!$C$19:$C$213, 'O1 Revenue to cost|RR'!$A31,'O4 Summary by Class &amp; Accounts'!G$19:G$213))</f>
        <v>909476.42620017857</v>
      </c>
      <c r="G31" s="536">
        <f>IF(ISERROR(SUMIF('O4 Summary by Class &amp; Accounts'!$C$19:$C$213, 'O1 Revenue to cost|RR'!$A31,'O4 Summary by Class &amp; Accounts'!H$19:H$213)), "-", SUMIF('O4 Summary by Class &amp; Accounts'!$C$19:$C$213, 'O1 Revenue to cost|RR'!$A31,'O4 Summary by Class &amp; Accounts'!H$19:H$213))</f>
        <v>0</v>
      </c>
      <c r="H31" s="536">
        <f>IF(ISERROR(SUMIF('O4 Summary by Class &amp; Accounts'!$C$19:$C$213, 'O1 Revenue to cost|RR'!$A31,'O4 Summary by Class &amp; Accounts'!I$19:I$213)), "-", SUMIF('O4 Summary by Class &amp; Accounts'!$C$19:$C$213, 'O1 Revenue to cost|RR'!$A31,'O4 Summary by Class &amp; Accounts'!I$19:I$213))</f>
        <v>0</v>
      </c>
      <c r="I31" s="536">
        <f>IF(ISERROR(SUMIF('O4 Summary by Class &amp; Accounts'!$C$19:$C$213, 'O1 Revenue to cost|RR'!$A31,'O4 Summary by Class &amp; Accounts'!J$19:J$213)), "-", SUMIF('O4 Summary by Class &amp; Accounts'!$C$19:$C$213, 'O1 Revenue to cost|RR'!$A31,'O4 Summary by Class &amp; Accounts'!J$19:J$213))</f>
        <v>0</v>
      </c>
      <c r="J31" s="536">
        <f>IF(ISERROR(SUMIF('O4 Summary by Class &amp; Accounts'!$C$19:$C$213, 'O1 Revenue to cost|RR'!$A31,'O4 Summary by Class &amp; Accounts'!K$19:K$213)), "-", SUMIF('O4 Summary by Class &amp; Accounts'!$C$19:$C$213, 'O1 Revenue to cost|RR'!$A31,'O4 Summary by Class &amp; Accounts'!K$19:K$213))</f>
        <v>57518.407112513014</v>
      </c>
      <c r="K31" s="536">
        <f>IF(ISERROR(SUMIF('O4 Summary by Class &amp; Accounts'!$C$19:$C$213, 'O1 Revenue to cost|RR'!$A31,'O4 Summary by Class &amp; Accounts'!L$19:L$213)), "-", SUMIF('O4 Summary by Class &amp; Accounts'!$C$19:$C$213, 'O1 Revenue to cost|RR'!$A31,'O4 Summary by Class &amp; Accounts'!L$19:L$213))</f>
        <v>6790.8735548638588</v>
      </c>
      <c r="L31" s="536">
        <f>IF(ISERROR(SUMIF('O4 Summary by Class &amp; Accounts'!$C$19:$C$213, 'O1 Revenue to cost|RR'!$A31,'O4 Summary by Class &amp; Accounts'!M$19:M$213)), "-", SUMIF('O4 Summary by Class &amp; Accounts'!$C$19:$C$213, 'O1 Revenue to cost|RR'!$A31,'O4 Summary by Class &amp; Accounts'!M$19:M$213))</f>
        <v>5720.8660980987643</v>
      </c>
      <c r="M31" s="536">
        <f>IF(ISERROR(SUMIF('O4 Summary by Class &amp; Accounts'!$C$19:$C$213, 'O1 Revenue to cost|RR'!$A31,'O4 Summary by Class &amp; Accounts'!N$19:N$213)), "-", SUMIF('O4 Summary by Class &amp; Accounts'!$C$19:$C$213, 'O1 Revenue to cost|RR'!$A31,'O4 Summary by Class &amp; Accounts'!N$19:N$213))</f>
        <v>0</v>
      </c>
      <c r="N31" s="536">
        <f>IF(ISERROR(SUMIF('O4 Summary by Class &amp; Accounts'!$C$19:$C$213, 'O1 Revenue to cost|RR'!$A31,'O4 Summary by Class &amp; Accounts'!O$19:O$213)), "-", SUMIF('O4 Summary by Class &amp; Accounts'!$C$19:$C$213, 'O1 Revenue to cost|RR'!$A31,'O4 Summary by Class &amp; Accounts'!O$19:O$213))</f>
        <v>0</v>
      </c>
      <c r="O31" s="536">
        <f>IF(ISERROR(SUMIF('O4 Summary by Class &amp; Accounts'!$C$19:$C$213, 'O1 Revenue to cost|RR'!$A31,'O4 Summary by Class &amp; Accounts'!P$19:P$213)), "-", SUMIF('O4 Summary by Class &amp; Accounts'!$C$19:$C$213, 'O1 Revenue to cost|RR'!$A31,'O4 Summary by Class &amp; Accounts'!P$19:P$213))</f>
        <v>0</v>
      </c>
      <c r="P31" s="536">
        <f>IF(ISERROR(SUMIF('O4 Summary by Class &amp; Accounts'!$C$19:$C$213, 'O1 Revenue to cost|RR'!$A31,'O4 Summary by Class &amp; Accounts'!Q$19:Q$213)), "-", SUMIF('O4 Summary by Class &amp; Accounts'!$C$19:$C$213, 'O1 Revenue to cost|RR'!$A31,'O4 Summary by Class &amp; Accounts'!Q$19:Q$213))</f>
        <v>0</v>
      </c>
      <c r="Q31" s="536">
        <f>IF(ISERROR(SUMIF('O4 Summary by Class &amp; Accounts'!$C$19:$C$213, 'O1 Revenue to cost|RR'!$A31,'O4 Summary by Class &amp; Accounts'!R$19:R$213)), "-", SUMIF('O4 Summary by Class &amp; Accounts'!$C$19:$C$213, 'O1 Revenue to cost|RR'!$A31,'O4 Summary by Class &amp; Accounts'!R$19:R$213))</f>
        <v>0</v>
      </c>
      <c r="R31" s="536">
        <f>IF(ISERROR(SUMIF('O4 Summary by Class &amp; Accounts'!$C$19:$C$213, 'O1 Revenue to cost|RR'!$A31,'O4 Summary by Class &amp; Accounts'!S$19:S$213)), "-", SUMIF('O4 Summary by Class &amp; Accounts'!$C$19:$C$213, 'O1 Revenue to cost|RR'!$A31,'O4 Summary by Class &amp; Accounts'!S$19:S$213))</f>
        <v>0</v>
      </c>
      <c r="S31" s="536">
        <f>IF(ISERROR(SUMIF('O4 Summary by Class &amp; Accounts'!$C$19:$C$213, 'O1 Revenue to cost|RR'!$A31,'O4 Summary by Class &amp; Accounts'!T$19:T$213)), "-", SUMIF('O4 Summary by Class &amp; Accounts'!$C$19:$C$213, 'O1 Revenue to cost|RR'!$A31,'O4 Summary by Class &amp; Accounts'!T$19:T$213))</f>
        <v>0</v>
      </c>
      <c r="T31" s="536">
        <f>IF(ISERROR(SUMIF('O4 Summary by Class &amp; Accounts'!$C$19:$C$213, 'O1 Revenue to cost|RR'!$A31,'O4 Summary by Class &amp; Accounts'!U$19:U$213)), "-", SUMIF('O4 Summary by Class &amp; Accounts'!$C$19:$C$213, 'O1 Revenue to cost|RR'!$A31,'O4 Summary by Class &amp; Accounts'!U$19:U$213))</f>
        <v>0</v>
      </c>
      <c r="U31" s="536">
        <f>IF(ISERROR(SUMIF('O4 Summary by Class &amp; Accounts'!$C$19:$C$213, 'O1 Revenue to cost|RR'!$A31,'O4 Summary by Class &amp; Accounts'!V$19:V$213)), "-", SUMIF('O4 Summary by Class &amp; Accounts'!$C$19:$C$213, 'O1 Revenue to cost|RR'!$A31,'O4 Summary by Class &amp; Accounts'!V$19:V$213))</f>
        <v>0</v>
      </c>
      <c r="V31" s="536">
        <f>IF(ISERROR(SUMIF('O4 Summary by Class &amp; Accounts'!$C$19:$C$213, 'O1 Revenue to cost|RR'!$A31,'O4 Summary by Class &amp; Accounts'!W$19:W$213)), "-", SUMIF('O4 Summary by Class &amp; Accounts'!$C$19:$C$213, 'O1 Revenue to cost|RR'!$A31,'O4 Summary by Class &amp; Accounts'!W$19:W$213))</f>
        <v>0</v>
      </c>
      <c r="W31" s="536">
        <f>IF(ISERROR(SUMIF('O4 Summary by Class &amp; Accounts'!$C$19:$C$213, 'O1 Revenue to cost|RR'!$A31,'O4 Summary by Class &amp; Accounts'!X$19:X$213)), "-", SUMIF('O4 Summary by Class &amp; Accounts'!$C$19:$C$213, 'O1 Revenue to cost|RR'!$A31,'O4 Summary by Class &amp; Accounts'!X$19:X$213))</f>
        <v>0</v>
      </c>
    </row>
    <row r="32" spans="1:26" ht="12.75" x14ac:dyDescent="0.2">
      <c r="A32" s="892" t="s">
        <v>600</v>
      </c>
      <c r="B32" s="393" t="s">
        <v>935</v>
      </c>
      <c r="C32" s="888">
        <f t="shared" si="4"/>
        <v>316940</v>
      </c>
      <c r="D32" s="531">
        <f>SUMIF('O4 Summary by Class &amp; Accounts'!$C$19:$C$213, 'O1 Revenue to cost|RR'!$A32,'O4 Summary by Class &amp; Accounts'!E$19:E$213)</f>
        <v>196865.15710670096</v>
      </c>
      <c r="E32" s="531">
        <f>SUMIF('O4 Summary by Class &amp; Accounts'!$C$19:$C$213, 'O1 Revenue to cost|RR'!$A32,'O4 Summary by Class &amp; Accounts'!F$19:F$213)</f>
        <v>44887.465504973632</v>
      </c>
      <c r="F32" s="531">
        <f>SUMIF('O4 Summary by Class &amp; Accounts'!$C$19:$C$213, 'O1 Revenue to cost|RR'!$A32,'O4 Summary by Class &amp; Accounts'!G$19:G$213)</f>
        <v>69757.138149765829</v>
      </c>
      <c r="G32" s="531">
        <f>SUMIF('O4 Summary by Class &amp; Accounts'!$C$19:$C$213, 'O1 Revenue to cost|RR'!$A32,'O4 Summary by Class &amp; Accounts'!H$19:H$213)</f>
        <v>0</v>
      </c>
      <c r="H32" s="531">
        <f>SUMIF('O4 Summary by Class &amp; Accounts'!$C$19:$C$213, 'O1 Revenue to cost|RR'!$A32,'O4 Summary by Class &amp; Accounts'!I$19:I$213)</f>
        <v>0</v>
      </c>
      <c r="I32" s="531">
        <f>SUMIF('O4 Summary by Class &amp; Accounts'!$C$19:$C$213, 'O1 Revenue to cost|RR'!$A32,'O4 Summary by Class &amp; Accounts'!J$19:J$213)</f>
        <v>0</v>
      </c>
      <c r="J32" s="531">
        <f>SUMIF('O4 Summary by Class &amp; Accounts'!$C$19:$C$213, 'O1 Revenue to cost|RR'!$A32,'O4 Summary by Class &amp; Accounts'!K$19:K$213)</f>
        <v>4436.4526773866146</v>
      </c>
      <c r="K32" s="531">
        <f>SUMIF('O4 Summary by Class &amp; Accounts'!$C$19:$C$213, 'O1 Revenue to cost|RR'!$A32,'O4 Summary by Class &amp; Accounts'!L$19:L$213)</f>
        <v>540.13475174889913</v>
      </c>
      <c r="L32" s="531">
        <f>SUMIF('O4 Summary by Class &amp; Accounts'!$C$19:$C$213, 'O1 Revenue to cost|RR'!$A32,'O4 Summary by Class &amp; Accounts'!M$19:M$213)</f>
        <v>453.65180942401969</v>
      </c>
      <c r="M32" s="531">
        <f>SUMIF('O4 Summary by Class &amp; Accounts'!$C$19:$C$213, 'O1 Revenue to cost|RR'!$A32,'O4 Summary by Class &amp; Accounts'!N$19:N$213)</f>
        <v>0</v>
      </c>
      <c r="N32" s="531">
        <f>SUMIF('O4 Summary by Class &amp; Accounts'!$C$19:$C$213, 'O1 Revenue to cost|RR'!$A32,'O4 Summary by Class &amp; Accounts'!O$19:O$213)</f>
        <v>0</v>
      </c>
      <c r="O32" s="531">
        <f>SUMIF('O4 Summary by Class &amp; Accounts'!$C$19:$C$213, 'O1 Revenue to cost|RR'!$A32,'O4 Summary by Class &amp; Accounts'!P$19:P$213)</f>
        <v>0</v>
      </c>
      <c r="P32" s="531">
        <f>SUMIF('O4 Summary by Class &amp; Accounts'!$C$19:$C$213, 'O1 Revenue to cost|RR'!$A32,'O4 Summary by Class &amp; Accounts'!Q$19:Q$213)</f>
        <v>0</v>
      </c>
      <c r="Q32" s="531">
        <f>SUMIF('O4 Summary by Class &amp; Accounts'!$C$19:$C$213, 'O1 Revenue to cost|RR'!$A32,'O4 Summary by Class &amp; Accounts'!R$19:R$213)</f>
        <v>0</v>
      </c>
      <c r="R32" s="531">
        <f>SUMIF('O4 Summary by Class &amp; Accounts'!$C$19:$C$213, 'O1 Revenue to cost|RR'!$A32,'O4 Summary by Class &amp; Accounts'!S$19:S$213)</f>
        <v>0</v>
      </c>
      <c r="S32" s="531">
        <f>SUMIF('O4 Summary by Class &amp; Accounts'!$C$19:$C$213, 'O1 Revenue to cost|RR'!$A32,'O4 Summary by Class &amp; Accounts'!T$19:T$213)</f>
        <v>0</v>
      </c>
      <c r="T32" s="531">
        <f>SUMIF('O4 Summary by Class &amp; Accounts'!$C$19:$C$213, 'O1 Revenue to cost|RR'!$A32,'O4 Summary by Class &amp; Accounts'!U$19:U$213)</f>
        <v>0</v>
      </c>
      <c r="U32" s="531">
        <f>SUMIF('O4 Summary by Class &amp; Accounts'!$C$19:$C$213, 'O1 Revenue to cost|RR'!$A32,'O4 Summary by Class &amp; Accounts'!V$19:V$213)</f>
        <v>0</v>
      </c>
      <c r="V32" s="531">
        <f>SUMIF('O4 Summary by Class &amp; Accounts'!$C$19:$C$213, 'O1 Revenue to cost|RR'!$A32,'O4 Summary by Class &amp; Accounts'!W$19:W$213)</f>
        <v>0</v>
      </c>
      <c r="W32" s="531">
        <f>SUMIF('O4 Summary by Class &amp; Accounts'!$C$19:$C$213, 'O1 Revenue to cost|RR'!$A32,'O4 Summary by Class &amp; Accounts'!X$19:X$213)</f>
        <v>0</v>
      </c>
    </row>
    <row r="33" spans="1:23" s="511" customFormat="1" ht="13.5" thickBot="1" x14ac:dyDescent="0.25">
      <c r="A33" s="892" t="s">
        <v>1390</v>
      </c>
      <c r="B33" s="393" t="s">
        <v>1389</v>
      </c>
      <c r="C33" s="887">
        <f t="shared" si="4"/>
        <v>1998549.9999999995</v>
      </c>
      <c r="D33" s="530">
        <f>SUMIF('O4 Summary by Class &amp; Accounts'!$C$19:$C$213, 'O1 Revenue to cost|RR'!$A33,'O4 Summary by Class &amp; Accounts'!E$19:E$213)</f>
        <v>1241385.9397223361</v>
      </c>
      <c r="E33" s="530">
        <f>SUMIF('O4 Summary by Class &amp; Accounts'!$C$19:$C$213, 'O1 Revenue to cost|RR'!$A33,'O4 Summary by Class &amp; Accounts'!F$19:F$213)</f>
        <v>283049.92801465589</v>
      </c>
      <c r="F33" s="530">
        <f>SUMIF('O4 Summary by Class &amp; Accounts'!$C$19:$C$213, 'O1 Revenue to cost|RR'!$A33,'O4 Summary by Class &amp; Accounts'!G$19:G$213)</f>
        <v>439872.30532345083</v>
      </c>
      <c r="G33" s="530">
        <f>SUMIF('O4 Summary by Class &amp; Accounts'!$C$19:$C$213, 'O1 Revenue to cost|RR'!$A33,'O4 Summary by Class &amp; Accounts'!H$19:H$213)</f>
        <v>0</v>
      </c>
      <c r="H33" s="530">
        <f>SUMIF('O4 Summary by Class &amp; Accounts'!$C$19:$C$213, 'O1 Revenue to cost|RR'!$A33,'O4 Summary by Class &amp; Accounts'!I$19:I$213)</f>
        <v>0</v>
      </c>
      <c r="I33" s="530">
        <f>SUMIF('O4 Summary by Class &amp; Accounts'!$C$19:$C$213, 'O1 Revenue to cost|RR'!$A33,'O4 Summary by Class &amp; Accounts'!J$19:J$213)</f>
        <v>0</v>
      </c>
      <c r="J33" s="530">
        <f>SUMIF('O4 Summary by Class &amp; Accounts'!$C$19:$C$213, 'O1 Revenue to cost|RR'!$A33,'O4 Summary by Class &amp; Accounts'!K$19:K$213)</f>
        <v>27975.239787944149</v>
      </c>
      <c r="K33" s="530">
        <f>SUMIF('O4 Summary by Class &amp; Accounts'!$C$19:$C$213, 'O1 Revenue to cost|RR'!$A33,'O4 Summary by Class &amp; Accounts'!L$19:L$213)</f>
        <v>3405.9642459385445</v>
      </c>
      <c r="L33" s="530">
        <f>SUMIF('O4 Summary by Class &amp; Accounts'!$C$19:$C$213, 'O1 Revenue to cost|RR'!$A33,'O4 Summary by Class &amp; Accounts'!M$19:M$213)</f>
        <v>2860.6229056741799</v>
      </c>
      <c r="M33" s="530">
        <f>SUMIF('O4 Summary by Class &amp; Accounts'!$C$19:$C$213, 'O1 Revenue to cost|RR'!$A33,'O4 Summary by Class &amp; Accounts'!N$19:N$213)</f>
        <v>0</v>
      </c>
      <c r="N33" s="530">
        <f>SUMIF('O4 Summary by Class &amp; Accounts'!$C$19:$C$213, 'O1 Revenue to cost|RR'!$A33,'O4 Summary by Class &amp; Accounts'!O$19:O$213)</f>
        <v>0</v>
      </c>
      <c r="O33" s="530">
        <f>SUMIF('O4 Summary by Class &amp; Accounts'!$C$19:$C$213, 'O1 Revenue to cost|RR'!$A33,'O4 Summary by Class &amp; Accounts'!P$19:P$213)</f>
        <v>0</v>
      </c>
      <c r="P33" s="530">
        <f>SUMIF('O4 Summary by Class &amp; Accounts'!$C$19:$C$213, 'O1 Revenue to cost|RR'!$A33,'O4 Summary by Class &amp; Accounts'!Q$19:Q$213)</f>
        <v>0</v>
      </c>
      <c r="Q33" s="530">
        <f>SUMIF('O4 Summary by Class &amp; Accounts'!$C$19:$C$213, 'O1 Revenue to cost|RR'!$A33,'O4 Summary by Class &amp; Accounts'!R$19:R$213)</f>
        <v>0</v>
      </c>
      <c r="R33" s="530">
        <f>SUMIF('O4 Summary by Class &amp; Accounts'!$C$19:$C$213, 'O1 Revenue to cost|RR'!$A33,'O4 Summary by Class &amp; Accounts'!S$19:S$213)</f>
        <v>0</v>
      </c>
      <c r="S33" s="530">
        <f>SUMIF('O4 Summary by Class &amp; Accounts'!$C$19:$C$213, 'O1 Revenue to cost|RR'!$A33,'O4 Summary by Class &amp; Accounts'!T$19:T$213)</f>
        <v>0</v>
      </c>
      <c r="T33" s="530">
        <f>SUMIF('O4 Summary by Class &amp; Accounts'!$C$19:$C$213, 'O1 Revenue to cost|RR'!$A33,'O4 Summary by Class &amp; Accounts'!U$19:U$213)</f>
        <v>0</v>
      </c>
      <c r="U33" s="530">
        <f>SUMIF('O4 Summary by Class &amp; Accounts'!$C$19:$C$213, 'O1 Revenue to cost|RR'!$A33,'O4 Summary by Class &amp; Accounts'!V$19:V$213)</f>
        <v>0</v>
      </c>
      <c r="V33" s="530">
        <f>SUMIF('O4 Summary by Class &amp; Accounts'!$C$19:$C$213, 'O1 Revenue to cost|RR'!$A33,'O4 Summary by Class &amp; Accounts'!W$19:W$213)</f>
        <v>0</v>
      </c>
      <c r="W33" s="530">
        <f>SUMIF('O4 Summary by Class &amp; Accounts'!$C$19:$C$213, 'O1 Revenue to cost|RR'!$A33,'O4 Summary by Class &amp; Accounts'!X$19:X$213)</f>
        <v>0</v>
      </c>
    </row>
    <row r="34" spans="1:23" s="39" customFormat="1" ht="13.5" thickBot="1" x14ac:dyDescent="0.25">
      <c r="A34" s="892"/>
      <c r="B34" s="897" t="s">
        <v>884</v>
      </c>
      <c r="C34" s="898">
        <f>SUM(C28:C33)</f>
        <v>24349132</v>
      </c>
      <c r="D34" s="899">
        <f t="shared" ref="D34:W34" si="5">SUM(D28:D33)</f>
        <v>16230124.243707933</v>
      </c>
      <c r="E34" s="899">
        <f t="shared" si="5"/>
        <v>3267666.9721707609</v>
      </c>
      <c r="F34" s="899">
        <f t="shared" si="5"/>
        <v>4380844.5059503485</v>
      </c>
      <c r="G34" s="899">
        <f t="shared" si="5"/>
        <v>0</v>
      </c>
      <c r="H34" s="899">
        <f t="shared" si="5"/>
        <v>0</v>
      </c>
      <c r="I34" s="899">
        <f t="shared" si="5"/>
        <v>0</v>
      </c>
      <c r="J34" s="899">
        <f t="shared" si="5"/>
        <v>383323.88229975227</v>
      </c>
      <c r="K34" s="899">
        <f t="shared" si="5"/>
        <v>45850.037431756107</v>
      </c>
      <c r="L34" s="899">
        <f t="shared" si="5"/>
        <v>41322.358439450167</v>
      </c>
      <c r="M34" s="899">
        <f t="shared" si="5"/>
        <v>0</v>
      </c>
      <c r="N34" s="899">
        <f t="shared" si="5"/>
        <v>0</v>
      </c>
      <c r="O34" s="899">
        <f t="shared" si="5"/>
        <v>0</v>
      </c>
      <c r="P34" s="899">
        <f t="shared" si="5"/>
        <v>0</v>
      </c>
      <c r="Q34" s="899">
        <f t="shared" si="5"/>
        <v>0</v>
      </c>
      <c r="R34" s="899">
        <f t="shared" si="5"/>
        <v>0</v>
      </c>
      <c r="S34" s="899">
        <f t="shared" si="5"/>
        <v>0</v>
      </c>
      <c r="T34" s="899">
        <f t="shared" si="5"/>
        <v>0</v>
      </c>
      <c r="U34" s="899">
        <f t="shared" si="5"/>
        <v>0</v>
      </c>
      <c r="V34" s="899">
        <f t="shared" si="5"/>
        <v>0</v>
      </c>
      <c r="W34" s="899">
        <f t="shared" si="5"/>
        <v>0</v>
      </c>
    </row>
    <row r="35" spans="1:23" s="39" customFormat="1" ht="13.5" thickTop="1" x14ac:dyDescent="0.2">
      <c r="A35" s="892"/>
      <c r="B35" s="895"/>
      <c r="C35" s="888"/>
      <c r="D35" s="532"/>
      <c r="E35" s="532"/>
      <c r="F35" s="532"/>
      <c r="G35" s="532"/>
      <c r="H35" s="532"/>
      <c r="I35" s="532"/>
      <c r="J35" s="532"/>
      <c r="K35" s="532"/>
      <c r="L35" s="532"/>
      <c r="M35" s="532"/>
      <c r="N35" s="532"/>
      <c r="O35" s="532"/>
      <c r="P35" s="532"/>
      <c r="Q35" s="532"/>
      <c r="R35" s="532"/>
      <c r="S35" s="532"/>
      <c r="T35" s="532"/>
      <c r="U35" s="532"/>
      <c r="V35" s="532"/>
      <c r="W35" s="532"/>
    </row>
    <row r="36" spans="1:23" s="39" customFormat="1" ht="12.75" x14ac:dyDescent="0.2">
      <c r="A36" s="892"/>
      <c r="B36" s="895" t="s">
        <v>1168</v>
      </c>
      <c r="C36" s="888">
        <f>SUM(D36:W36)</f>
        <v>0</v>
      </c>
      <c r="D36" s="532">
        <f>'I9 Direct Allocation'!E153</f>
        <v>0</v>
      </c>
      <c r="E36" s="532">
        <f>'I9 Direct Allocation'!F153</f>
        <v>0</v>
      </c>
      <c r="F36" s="532">
        <f>'I9 Direct Allocation'!G153</f>
        <v>0</v>
      </c>
      <c r="G36" s="532">
        <f>'I9 Direct Allocation'!H153</f>
        <v>0</v>
      </c>
      <c r="H36" s="532">
        <f>'I9 Direct Allocation'!I153</f>
        <v>0</v>
      </c>
      <c r="I36" s="532">
        <f>'I9 Direct Allocation'!J153</f>
        <v>0</v>
      </c>
      <c r="J36" s="532">
        <f>'I9 Direct Allocation'!K153</f>
        <v>0</v>
      </c>
      <c r="K36" s="532">
        <f>'I9 Direct Allocation'!L153</f>
        <v>0</v>
      </c>
      <c r="L36" s="532">
        <f>'I9 Direct Allocation'!M153</f>
        <v>0</v>
      </c>
      <c r="M36" s="532">
        <f>'I9 Direct Allocation'!N153</f>
        <v>0</v>
      </c>
      <c r="N36" s="532">
        <f>'I9 Direct Allocation'!O153</f>
        <v>0</v>
      </c>
      <c r="O36" s="532">
        <f>'I9 Direct Allocation'!P153</f>
        <v>0</v>
      </c>
      <c r="P36" s="532">
        <f>'I9 Direct Allocation'!Q153</f>
        <v>0</v>
      </c>
      <c r="Q36" s="532">
        <f>'I9 Direct Allocation'!R153</f>
        <v>0</v>
      </c>
      <c r="R36" s="532">
        <f>'I9 Direct Allocation'!S153</f>
        <v>0</v>
      </c>
      <c r="S36" s="532">
        <f>'I9 Direct Allocation'!T153</f>
        <v>0</v>
      </c>
      <c r="T36" s="532">
        <f>'I9 Direct Allocation'!U153</f>
        <v>0</v>
      </c>
      <c r="U36" s="532">
        <f>'I9 Direct Allocation'!V153</f>
        <v>0</v>
      </c>
      <c r="V36" s="532">
        <f>'I9 Direct Allocation'!W153</f>
        <v>0</v>
      </c>
      <c r="W36" s="532">
        <f>'I9 Direct Allocation'!X153</f>
        <v>0</v>
      </c>
    </row>
    <row r="37" spans="1:23" ht="12.75" x14ac:dyDescent="0.2">
      <c r="A37" s="892"/>
      <c r="B37" s="393"/>
      <c r="C37" s="888"/>
      <c r="D37" s="531"/>
      <c r="E37" s="531"/>
      <c r="F37" s="531"/>
      <c r="G37" s="531"/>
      <c r="H37" s="531"/>
      <c r="I37" s="531"/>
      <c r="J37" s="531"/>
      <c r="K37" s="531"/>
      <c r="L37" s="531"/>
      <c r="M37" s="535"/>
      <c r="N37" s="535"/>
      <c r="O37" s="535"/>
      <c r="P37" s="535"/>
      <c r="Q37" s="535"/>
      <c r="R37" s="535"/>
      <c r="S37" s="535"/>
      <c r="T37" s="535"/>
      <c r="U37" s="535"/>
      <c r="V37" s="535"/>
      <c r="W37" s="535"/>
    </row>
    <row r="38" spans="1:23" ht="12.75" x14ac:dyDescent="0.2">
      <c r="A38" s="892" t="s">
        <v>933</v>
      </c>
      <c r="B38" s="393" t="s">
        <v>934</v>
      </c>
      <c r="C38" s="888">
        <f>SUM(D38:W38)</f>
        <v>3602209.9999999991</v>
      </c>
      <c r="D38" s="531">
        <f>-SUMIF('O4 Summary by Class &amp; Accounts'!$C$19:$C$213, 'O1 Revenue to cost|RR'!$A38,'O4 Summary by Class &amp; Accounts'!E$19:E$213)</f>
        <v>2237488.6022001933</v>
      </c>
      <c r="E38" s="531">
        <f>-SUMIF('O4 Summary by Class &amp; Accounts'!$C$19:$C$213, 'O1 Revenue to cost|RR'!$A38,'O4 Summary by Class &amp; Accounts'!F$19:F$213)</f>
        <v>510172.51567069808</v>
      </c>
      <c r="F38" s="531">
        <f>-SUMIF('O4 Summary by Class &amp; Accounts'!$C$19:$C$213, 'O1 Revenue to cost|RR'!$A38,'O4 Summary by Class &amp; Accounts'!G$19:G$213)</f>
        <v>792831.0109625418</v>
      </c>
      <c r="G38" s="531">
        <f>-SUMIF('O4 Summary by Class &amp; Accounts'!$C$19:$C$213, 'O1 Revenue to cost|RR'!$A38,'O4 Summary by Class &amp; Accounts'!H$19:H$213)</f>
        <v>0</v>
      </c>
      <c r="H38" s="531">
        <f>-SUMIF('O4 Summary by Class &amp; Accounts'!$C$19:$C$213, 'O1 Revenue to cost|RR'!$A38,'O4 Summary by Class &amp; Accounts'!I$19:I$213)</f>
        <v>0</v>
      </c>
      <c r="I38" s="531">
        <f>-SUMIF('O4 Summary by Class &amp; Accounts'!$C$19:$C$213, 'O1 Revenue to cost|RR'!$A38,'O4 Summary by Class &amp; Accounts'!J$19:J$213)</f>
        <v>0</v>
      </c>
      <c r="J38" s="531">
        <f>-SUMIF('O4 Summary by Class &amp; Accounts'!$C$19:$C$213, 'O1 Revenue to cost|RR'!$A38,'O4 Summary by Class &amp; Accounts'!K$19:K$213)</f>
        <v>50422.900861389651</v>
      </c>
      <c r="K38" s="531">
        <f>-SUMIF('O4 Summary by Class &amp; Accounts'!$C$19:$C$213, 'O1 Revenue to cost|RR'!$A38,'O4 Summary by Class &amp; Accounts'!L$19:L$213)</f>
        <v>6138.949971910778</v>
      </c>
      <c r="L38" s="531">
        <f>-SUMIF('O4 Summary by Class &amp; Accounts'!$C$19:$C$213, 'O1 Revenue to cost|RR'!$A38,'O4 Summary by Class &amp; Accounts'!M$19:M$213)</f>
        <v>5156.0203332659121</v>
      </c>
      <c r="M38" s="531">
        <f>-SUMIF('O4 Summary by Class &amp; Accounts'!$C$19:$C$213, 'O1 Revenue to cost|RR'!$A38,'O4 Summary by Class &amp; Accounts'!N$19:N$213)</f>
        <v>0</v>
      </c>
      <c r="N38" s="531">
        <f>-SUMIF('O4 Summary by Class &amp; Accounts'!$C$19:$C$213, 'O1 Revenue to cost|RR'!$A38,'O4 Summary by Class &amp; Accounts'!O$19:O$213)</f>
        <v>0</v>
      </c>
      <c r="O38" s="531">
        <f>-SUMIF('O4 Summary by Class &amp; Accounts'!$C$19:$C$213, 'O1 Revenue to cost|RR'!$A38,'O4 Summary by Class &amp; Accounts'!P$19:P$213)</f>
        <v>0</v>
      </c>
      <c r="P38" s="531">
        <f>-SUMIF('O4 Summary by Class &amp; Accounts'!$C$19:$C$213, 'O1 Revenue to cost|RR'!$A38,'O4 Summary by Class &amp; Accounts'!Q$19:Q$213)</f>
        <v>0</v>
      </c>
      <c r="Q38" s="531">
        <f>-SUMIF('O4 Summary by Class &amp; Accounts'!$C$19:$C$213, 'O1 Revenue to cost|RR'!$A38,'O4 Summary by Class &amp; Accounts'!R$19:R$213)</f>
        <v>0</v>
      </c>
      <c r="R38" s="531">
        <f>-SUMIF('O4 Summary by Class &amp; Accounts'!$C$19:$C$213, 'O1 Revenue to cost|RR'!$A38,'O4 Summary by Class &amp; Accounts'!S$19:S$213)</f>
        <v>0</v>
      </c>
      <c r="S38" s="531">
        <f>-SUMIF('O4 Summary by Class &amp; Accounts'!$C$19:$C$213, 'O1 Revenue to cost|RR'!$A38,'O4 Summary by Class &amp; Accounts'!T$19:T$213)</f>
        <v>0</v>
      </c>
      <c r="T38" s="531">
        <f>-SUMIF('O4 Summary by Class &amp; Accounts'!$C$19:$C$213, 'O1 Revenue to cost|RR'!$A38,'O4 Summary by Class &amp; Accounts'!U$19:U$213)</f>
        <v>0</v>
      </c>
      <c r="U38" s="531">
        <f>-SUMIF('O4 Summary by Class &amp; Accounts'!$C$19:$C$213, 'O1 Revenue to cost|RR'!$A38,'O4 Summary by Class &amp; Accounts'!V$19:V$213)</f>
        <v>0</v>
      </c>
      <c r="V38" s="531">
        <f>-SUMIF('O4 Summary by Class &amp; Accounts'!$C$19:$C$213, 'O1 Revenue to cost|RR'!$A38,'O4 Summary by Class &amp; Accounts'!W$19:W$213)</f>
        <v>0</v>
      </c>
      <c r="W38" s="531">
        <f>-SUMIF('O4 Summary by Class &amp; Accounts'!$C$19:$C$213, 'O1 Revenue to cost|RR'!$A38,'O4 Summary by Class &amp; Accounts'!X$19:X$213)</f>
        <v>0</v>
      </c>
    </row>
    <row r="39" spans="1:23" ht="12.75" x14ac:dyDescent="0.2">
      <c r="A39" s="892"/>
      <c r="B39" s="393"/>
      <c r="C39" s="888"/>
      <c r="D39" s="531"/>
      <c r="E39" s="531"/>
      <c r="F39" s="531"/>
      <c r="G39" s="531"/>
      <c r="H39" s="531"/>
      <c r="I39" s="531"/>
      <c r="J39" s="531"/>
      <c r="K39" s="531"/>
      <c r="L39" s="531"/>
      <c r="M39" s="535"/>
      <c r="N39" s="535"/>
      <c r="O39" s="535"/>
      <c r="P39" s="535"/>
      <c r="Q39" s="535"/>
      <c r="R39" s="535"/>
      <c r="S39" s="535"/>
      <c r="T39" s="535"/>
      <c r="U39" s="535"/>
      <c r="V39" s="535"/>
      <c r="W39" s="535"/>
    </row>
    <row r="40" spans="1:23" ht="12.75" x14ac:dyDescent="0.2">
      <c r="A40" s="892"/>
      <c r="B40" s="895" t="s">
        <v>886</v>
      </c>
      <c r="C40" s="888">
        <f>SUM(D40:W40)</f>
        <v>27951342.000000004</v>
      </c>
      <c r="D40" s="533">
        <f t="shared" ref="D40:W40" si="6">D34+D36+D38</f>
        <v>18467612.845908128</v>
      </c>
      <c r="E40" s="533">
        <f t="shared" si="6"/>
        <v>3777839.487841459</v>
      </c>
      <c r="F40" s="533">
        <f t="shared" si="6"/>
        <v>5173675.5169128906</v>
      </c>
      <c r="G40" s="533">
        <f t="shared" si="6"/>
        <v>0</v>
      </c>
      <c r="H40" s="533">
        <f t="shared" si="6"/>
        <v>0</v>
      </c>
      <c r="I40" s="533">
        <f t="shared" si="6"/>
        <v>0</v>
      </c>
      <c r="J40" s="533">
        <f t="shared" si="6"/>
        <v>433746.78316114191</v>
      </c>
      <c r="K40" s="533">
        <f t="shared" si="6"/>
        <v>51988.987403666884</v>
      </c>
      <c r="L40" s="533">
        <f t="shared" si="6"/>
        <v>46478.378772716082</v>
      </c>
      <c r="M40" s="533">
        <f t="shared" si="6"/>
        <v>0</v>
      </c>
      <c r="N40" s="533">
        <f t="shared" si="6"/>
        <v>0</v>
      </c>
      <c r="O40" s="533">
        <f t="shared" si="6"/>
        <v>0</v>
      </c>
      <c r="P40" s="533">
        <f t="shared" si="6"/>
        <v>0</v>
      </c>
      <c r="Q40" s="533">
        <f t="shared" si="6"/>
        <v>0</v>
      </c>
      <c r="R40" s="533">
        <f t="shared" si="6"/>
        <v>0</v>
      </c>
      <c r="S40" s="533">
        <f t="shared" si="6"/>
        <v>0</v>
      </c>
      <c r="T40" s="533">
        <f t="shared" si="6"/>
        <v>0</v>
      </c>
      <c r="U40" s="533">
        <f t="shared" si="6"/>
        <v>0</v>
      </c>
      <c r="V40" s="533">
        <f t="shared" si="6"/>
        <v>0</v>
      </c>
      <c r="W40" s="533">
        <f t="shared" si="6"/>
        <v>0</v>
      </c>
    </row>
    <row r="41" spans="1:23" ht="16.5" customHeight="1" x14ac:dyDescent="0.2">
      <c r="A41" s="893"/>
      <c r="B41" s="393"/>
      <c r="C41" s="2548" t="str">
        <f>IF(ISERROR(ROUND('I3 TB Data'!G14-C40,-1)=0), "-", IF(ROUND('I3 TB Data'!G14-C40,-1)=0,"Revenue Requirement Input equals Output","Revenue Requirement Input Does Not Equal Output"))</f>
        <v>Revenue Requirement Input equals Output</v>
      </c>
      <c r="D41" s="2549"/>
      <c r="E41" s="2550"/>
      <c r="F41" s="531"/>
      <c r="G41" s="531"/>
      <c r="H41" s="531"/>
      <c r="I41" s="531"/>
      <c r="J41" s="531"/>
      <c r="K41" s="531"/>
      <c r="L41" s="531"/>
      <c r="M41" s="535"/>
      <c r="N41" s="535"/>
      <c r="O41" s="535"/>
      <c r="P41" s="535"/>
      <c r="Q41" s="535"/>
      <c r="R41" s="535"/>
      <c r="S41" s="535"/>
      <c r="T41" s="535"/>
      <c r="U41" s="535"/>
      <c r="V41" s="535"/>
      <c r="W41" s="535"/>
    </row>
    <row r="42" spans="1:23" ht="12.75" x14ac:dyDescent="0.2">
      <c r="A42" s="892"/>
      <c r="B42" s="393"/>
      <c r="C42" s="888"/>
      <c r="D42" s="531"/>
      <c r="E42" s="531"/>
      <c r="F42" s="531"/>
      <c r="G42" s="531"/>
      <c r="H42" s="531"/>
      <c r="I42" s="531"/>
      <c r="J42" s="531"/>
      <c r="K42" s="531"/>
      <c r="L42" s="531"/>
      <c r="M42" s="535"/>
      <c r="N42" s="535"/>
      <c r="O42" s="535"/>
      <c r="P42" s="535"/>
      <c r="Q42" s="535"/>
      <c r="R42" s="535"/>
      <c r="S42" s="535"/>
      <c r="T42" s="535"/>
      <c r="U42" s="535"/>
      <c r="V42" s="535"/>
      <c r="W42" s="535"/>
    </row>
    <row r="43" spans="1:23" ht="12.75" x14ac:dyDescent="0.2">
      <c r="A43" s="892"/>
      <c r="B43" s="393"/>
      <c r="C43" s="888"/>
      <c r="D43" s="531"/>
      <c r="E43" s="531"/>
      <c r="F43" s="531"/>
      <c r="G43" s="531"/>
      <c r="H43" s="531"/>
      <c r="I43" s="531"/>
      <c r="J43" s="531"/>
      <c r="K43" s="531"/>
      <c r="L43" s="531"/>
      <c r="M43" s="535"/>
      <c r="N43" s="535"/>
      <c r="O43" s="535"/>
      <c r="P43" s="535"/>
      <c r="Q43" s="535"/>
      <c r="R43" s="535"/>
      <c r="S43" s="535"/>
      <c r="T43" s="535"/>
      <c r="U43" s="535"/>
      <c r="V43" s="535"/>
      <c r="W43" s="535"/>
    </row>
    <row r="44" spans="1:23" ht="12.75" x14ac:dyDescent="0.2">
      <c r="A44" s="892"/>
      <c r="B44" s="895" t="s">
        <v>1462</v>
      </c>
      <c r="C44" s="888"/>
      <c r="D44" s="531"/>
      <c r="E44" s="531"/>
      <c r="F44" s="531"/>
      <c r="G44" s="531"/>
      <c r="H44" s="531"/>
      <c r="I44" s="531"/>
      <c r="J44" s="531"/>
      <c r="K44" s="531"/>
      <c r="L44" s="531"/>
      <c r="M44" s="535"/>
      <c r="N44" s="535"/>
      <c r="O44" s="535"/>
      <c r="P44" s="535"/>
      <c r="Q44" s="535"/>
      <c r="R44" s="535"/>
      <c r="S44" s="535"/>
      <c r="T44" s="535"/>
      <c r="U44" s="535"/>
      <c r="V44" s="535"/>
      <c r="W44" s="535"/>
    </row>
    <row r="45" spans="1:23" ht="12.75" x14ac:dyDescent="0.2">
      <c r="A45" s="892"/>
      <c r="B45" s="895"/>
      <c r="C45" s="888"/>
      <c r="D45" s="531"/>
      <c r="E45" s="531"/>
      <c r="F45" s="531"/>
      <c r="G45" s="531"/>
      <c r="H45" s="531"/>
      <c r="I45" s="531"/>
      <c r="J45" s="531"/>
      <c r="K45" s="531"/>
      <c r="L45" s="531"/>
      <c r="M45" s="535"/>
      <c r="N45" s="535"/>
      <c r="O45" s="535"/>
      <c r="P45" s="535"/>
      <c r="Q45" s="535"/>
      <c r="R45" s="535"/>
      <c r="S45" s="535"/>
      <c r="T45" s="535"/>
      <c r="U45" s="535"/>
      <c r="V45" s="535"/>
      <c r="W45" s="535"/>
    </row>
    <row r="46" spans="1:23" ht="12.75" x14ac:dyDescent="0.2">
      <c r="A46" s="892"/>
      <c r="B46" s="900" t="s">
        <v>888</v>
      </c>
      <c r="C46" s="888"/>
      <c r="D46" s="531"/>
      <c r="E46" s="531"/>
      <c r="F46" s="531"/>
      <c r="G46" s="531"/>
      <c r="H46" s="531"/>
      <c r="I46" s="531"/>
      <c r="J46" s="531"/>
      <c r="K46" s="531"/>
      <c r="L46" s="531"/>
      <c r="M46" s="535"/>
      <c r="N46" s="535"/>
      <c r="O46" s="535"/>
      <c r="P46" s="535"/>
      <c r="Q46" s="535"/>
      <c r="R46" s="535"/>
      <c r="S46" s="535"/>
      <c r="T46" s="535"/>
      <c r="U46" s="535"/>
      <c r="V46" s="535"/>
      <c r="W46" s="535"/>
    </row>
    <row r="47" spans="1:23" ht="12.75" x14ac:dyDescent="0.2">
      <c r="A47" s="892" t="s">
        <v>779</v>
      </c>
      <c r="B47" s="393" t="s">
        <v>781</v>
      </c>
      <c r="C47" s="888">
        <f>SUM(D47:W47)</f>
        <v>198314262.5</v>
      </c>
      <c r="D47" s="531">
        <f>SUMIF('O4 Summary by Class &amp; Accounts'!$C$19:$C$213, 'O1 Revenue to cost|RR'!$A47,'O4 Summary by Class &amp; Accounts'!E$19:E$213)</f>
        <v>122075410.19613494</v>
      </c>
      <c r="E47" s="531">
        <f>SUMIF('O4 Summary by Class &amp; Accounts'!$C$19:$C$213, 'O1 Revenue to cost|RR'!$A47,'O4 Summary by Class &amp; Accounts'!F$19:F$213)</f>
        <v>28597243.825582016</v>
      </c>
      <c r="F47" s="531">
        <f>SUMIF('O4 Summary by Class &amp; Accounts'!$C$19:$C$213, 'O1 Revenue to cost|RR'!$A47,'O4 Summary by Class &amp; Accounts'!G$19:G$213)</f>
        <v>43993492.209003672</v>
      </c>
      <c r="G47" s="531">
        <f>SUMIF('O4 Summary by Class &amp; Accounts'!$C$19:$C$213, 'O1 Revenue to cost|RR'!$A47,'O4 Summary by Class &amp; Accounts'!H$19:H$213)</f>
        <v>0</v>
      </c>
      <c r="H47" s="531">
        <f>SUMIF('O4 Summary by Class &amp; Accounts'!$C$19:$C$213, 'O1 Revenue to cost|RR'!$A47,'O4 Summary by Class &amp; Accounts'!I$19:I$213)</f>
        <v>0</v>
      </c>
      <c r="I47" s="531">
        <f>SUMIF('O4 Summary by Class &amp; Accounts'!$C$19:$C$213, 'O1 Revenue to cost|RR'!$A47,'O4 Summary by Class &amp; Accounts'!J$19:J$213)</f>
        <v>0</v>
      </c>
      <c r="J47" s="531">
        <f>SUMIF('O4 Summary by Class &amp; Accounts'!$C$19:$C$213, 'O1 Revenue to cost|RR'!$A47,'O4 Summary by Class &amp; Accounts'!K$19:K$213)</f>
        <v>3000805.7523858226</v>
      </c>
      <c r="K47" s="531">
        <f>SUMIF('O4 Summary by Class &amp; Accounts'!$C$19:$C$213, 'O1 Revenue to cost|RR'!$A47,'O4 Summary by Class &amp; Accounts'!L$19:L$213)</f>
        <v>352032.64488401072</v>
      </c>
      <c r="L47" s="531">
        <f>SUMIF('O4 Summary by Class &amp; Accounts'!$C$19:$C$213, 'O1 Revenue to cost|RR'!$A47,'O4 Summary by Class &amp; Accounts'!M$19:M$213)</f>
        <v>295277.87200951442</v>
      </c>
      <c r="M47" s="531">
        <f>SUMIF('O4 Summary by Class &amp; Accounts'!$C$19:$C$213, 'O1 Revenue to cost|RR'!$A47,'O4 Summary by Class &amp; Accounts'!N$19:N$213)</f>
        <v>0</v>
      </c>
      <c r="N47" s="531">
        <f>SUMIF('O4 Summary by Class &amp; Accounts'!$C$19:$C$213, 'O1 Revenue to cost|RR'!$A47,'O4 Summary by Class &amp; Accounts'!O$19:O$213)</f>
        <v>0</v>
      </c>
      <c r="O47" s="531">
        <f>SUMIF('O4 Summary by Class &amp; Accounts'!$C$19:$C$213, 'O1 Revenue to cost|RR'!$A47,'O4 Summary by Class &amp; Accounts'!P$19:P$213)</f>
        <v>0</v>
      </c>
      <c r="P47" s="531">
        <f>SUMIF('O4 Summary by Class &amp; Accounts'!$C$19:$C$213, 'O1 Revenue to cost|RR'!$A47,'O4 Summary by Class &amp; Accounts'!Q$19:Q$213)</f>
        <v>0</v>
      </c>
      <c r="Q47" s="531">
        <f>SUMIF('O4 Summary by Class &amp; Accounts'!$C$19:$C$213, 'O1 Revenue to cost|RR'!$A47,'O4 Summary by Class &amp; Accounts'!R$19:R$213)</f>
        <v>0</v>
      </c>
      <c r="R47" s="531">
        <f>SUMIF('O4 Summary by Class &amp; Accounts'!$C$19:$C$213, 'O1 Revenue to cost|RR'!$A47,'O4 Summary by Class &amp; Accounts'!S$19:S$213)</f>
        <v>0</v>
      </c>
      <c r="S47" s="531">
        <f>SUMIF('O4 Summary by Class &amp; Accounts'!$C$19:$C$213, 'O1 Revenue to cost|RR'!$A47,'O4 Summary by Class &amp; Accounts'!T$19:T$213)</f>
        <v>0</v>
      </c>
      <c r="T47" s="531">
        <f>SUMIF('O4 Summary by Class &amp; Accounts'!$C$19:$C$213, 'O1 Revenue to cost|RR'!$A47,'O4 Summary by Class &amp; Accounts'!U$19:U$213)</f>
        <v>0</v>
      </c>
      <c r="U47" s="531">
        <f>SUMIF('O4 Summary by Class &amp; Accounts'!$C$19:$C$213, 'O1 Revenue to cost|RR'!$A47,'O4 Summary by Class &amp; Accounts'!V$19:V$213)</f>
        <v>0</v>
      </c>
      <c r="V47" s="531">
        <f>SUMIF('O4 Summary by Class &amp; Accounts'!$C$19:$C$213, 'O1 Revenue to cost|RR'!$A47,'O4 Summary by Class &amp; Accounts'!W$19:W$213)</f>
        <v>0</v>
      </c>
      <c r="W47" s="531">
        <f>SUMIF('O4 Summary by Class &amp; Accounts'!$C$19:$C$213, 'O1 Revenue to cost|RR'!$A47,'O4 Summary by Class &amp; Accounts'!X$19:X$213)</f>
        <v>0</v>
      </c>
    </row>
    <row r="48" spans="1:23" ht="12.75" x14ac:dyDescent="0.2">
      <c r="A48" s="892" t="s">
        <v>925</v>
      </c>
      <c r="B48" s="393" t="s">
        <v>782</v>
      </c>
      <c r="C48" s="888">
        <f>SUM(D48:W48)</f>
        <v>31834948.79999999</v>
      </c>
      <c r="D48" s="531">
        <f>SUMIF('O4 Summary by Class &amp; Accounts'!$C$19:$C$213, 'O1 Revenue to cost|RR'!$A48,'O4 Summary by Class &amp; Accounts'!E$19:E$213)</f>
        <v>19694974.348673455</v>
      </c>
      <c r="E48" s="531">
        <f>SUMIF('O4 Summary by Class &amp; Accounts'!$C$19:$C$213, 'O1 Revenue to cost|RR'!$A48,'O4 Summary by Class &amp; Accounts'!F$19:F$213)</f>
        <v>4530597.2201390052</v>
      </c>
      <c r="F48" s="531">
        <f>SUMIF('O4 Summary by Class &amp; Accounts'!$C$19:$C$213, 'O1 Revenue to cost|RR'!$A48,'O4 Summary by Class &amp; Accounts'!G$19:G$213)</f>
        <v>7045421.1404511295</v>
      </c>
      <c r="G48" s="531">
        <f>SUMIF('O4 Summary by Class &amp; Accounts'!$C$19:$C$213, 'O1 Revenue to cost|RR'!$A48,'O4 Summary by Class &amp; Accounts'!H$19:H$213)</f>
        <v>0</v>
      </c>
      <c r="H48" s="531">
        <f>SUMIF('O4 Summary by Class &amp; Accounts'!$C$19:$C$213, 'O1 Revenue to cost|RR'!$A48,'O4 Summary by Class &amp; Accounts'!I$19:I$213)</f>
        <v>0</v>
      </c>
      <c r="I48" s="531">
        <f>SUMIF('O4 Summary by Class &amp; Accounts'!$C$19:$C$213, 'O1 Revenue to cost|RR'!$A48,'O4 Summary by Class &amp; Accounts'!J$19:J$213)</f>
        <v>0</v>
      </c>
      <c r="J48" s="531">
        <f>SUMIF('O4 Summary by Class &amp; Accounts'!$C$19:$C$213, 'O1 Revenue to cost|RR'!$A48,'O4 Summary by Class &amp; Accounts'!K$19:K$213)</f>
        <v>461500.82905294513</v>
      </c>
      <c r="K48" s="531">
        <f>SUMIF('O4 Summary by Class &amp; Accounts'!$C$19:$C$213, 'O1 Revenue to cost|RR'!$A48,'O4 Summary by Class &amp; Accounts'!L$19:L$213)</f>
        <v>55695.855688972224</v>
      </c>
      <c r="L48" s="531">
        <f>SUMIF('O4 Summary by Class &amp; Accounts'!$C$19:$C$213, 'O1 Revenue to cost|RR'!$A48,'O4 Summary by Class &amp; Accounts'!M$19:M$213)</f>
        <v>46759.405994487308</v>
      </c>
      <c r="M48" s="531">
        <f>SUMIF('O4 Summary by Class &amp; Accounts'!$C$19:$C$213, 'O1 Revenue to cost|RR'!$A48,'O4 Summary by Class &amp; Accounts'!N$19:N$213)</f>
        <v>0</v>
      </c>
      <c r="N48" s="531">
        <f>SUMIF('O4 Summary by Class &amp; Accounts'!$C$19:$C$213, 'O1 Revenue to cost|RR'!$A48,'O4 Summary by Class &amp; Accounts'!O$19:O$213)</f>
        <v>0</v>
      </c>
      <c r="O48" s="531">
        <f>SUMIF('O4 Summary by Class &amp; Accounts'!$C$19:$C$213, 'O1 Revenue to cost|RR'!$A48,'O4 Summary by Class &amp; Accounts'!P$19:P$213)</f>
        <v>0</v>
      </c>
      <c r="P48" s="531">
        <f>SUMIF('O4 Summary by Class &amp; Accounts'!$C$19:$C$213, 'O1 Revenue to cost|RR'!$A48,'O4 Summary by Class &amp; Accounts'!Q$19:Q$213)</f>
        <v>0</v>
      </c>
      <c r="Q48" s="531">
        <f>SUMIF('O4 Summary by Class &amp; Accounts'!$C$19:$C$213, 'O1 Revenue to cost|RR'!$A48,'O4 Summary by Class &amp; Accounts'!R$19:R$213)</f>
        <v>0</v>
      </c>
      <c r="R48" s="531">
        <f>SUMIF('O4 Summary by Class &amp; Accounts'!$C$19:$C$213, 'O1 Revenue to cost|RR'!$A48,'O4 Summary by Class &amp; Accounts'!S$19:S$213)</f>
        <v>0</v>
      </c>
      <c r="S48" s="531">
        <f>SUMIF('O4 Summary by Class &amp; Accounts'!$C$19:$C$213, 'O1 Revenue to cost|RR'!$A48,'O4 Summary by Class &amp; Accounts'!T$19:T$213)</f>
        <v>0</v>
      </c>
      <c r="T48" s="531">
        <f>SUMIF('O4 Summary by Class &amp; Accounts'!$C$19:$C$213, 'O1 Revenue to cost|RR'!$A48,'O4 Summary by Class &amp; Accounts'!U$19:U$213)</f>
        <v>0</v>
      </c>
      <c r="U48" s="531">
        <f>SUMIF('O4 Summary by Class &amp; Accounts'!$C$19:$C$213, 'O1 Revenue to cost|RR'!$A48,'O4 Summary by Class &amp; Accounts'!V$19:V$213)</f>
        <v>0</v>
      </c>
      <c r="V48" s="531">
        <f>SUMIF('O4 Summary by Class &amp; Accounts'!$C$19:$C$213, 'O1 Revenue to cost|RR'!$A48,'O4 Summary by Class &amp; Accounts'!W$19:W$213)</f>
        <v>0</v>
      </c>
      <c r="W48" s="531">
        <f>SUMIF('O4 Summary by Class &amp; Accounts'!$C$19:$C$213, 'O1 Revenue to cost|RR'!$A48,'O4 Summary by Class &amp; Accounts'!X$19:X$213)</f>
        <v>0</v>
      </c>
    </row>
    <row r="49" spans="1:24" ht="12.75" x14ac:dyDescent="0.2">
      <c r="A49" s="892" t="s">
        <v>778</v>
      </c>
      <c r="B49" s="393" t="s">
        <v>783</v>
      </c>
      <c r="C49" s="889">
        <f>IF(ISERROR(SUM(D49:W49)), "-", SUM(D49:W49))</f>
        <v>-126018200.295</v>
      </c>
      <c r="D49" s="536">
        <f>IF(ISERROR(SUMIF('O4 Summary by Class &amp; Accounts'!$C$19:$C$213, 'O1 Revenue to cost|RR'!$A49,'O4 Summary by Class &amp; Accounts'!E$19:E$213)), "-", SUMIF('O4 Summary by Class &amp; Accounts'!$C$19:$C$213, 'O1 Revenue to cost|RR'!$A49,'O4 Summary by Class &amp; Accounts'!E$19:E$213))</f>
        <v>-77370530.37386179</v>
      </c>
      <c r="E49" s="536">
        <f>IF(ISERROR(SUMIF('O4 Summary by Class &amp; Accounts'!$C$19:$C$213, 'O1 Revenue to cost|RR'!$A49,'O4 Summary by Class &amp; Accounts'!F$19:F$213)), "-", SUMIF('O4 Summary by Class &amp; Accounts'!$C$19:$C$213, 'O1 Revenue to cost|RR'!$A49,'O4 Summary by Class &amp; Accounts'!F$19:F$213))</f>
        <v>-18302284.404283982</v>
      </c>
      <c r="F49" s="536">
        <f>IF(ISERROR(SUMIF('O4 Summary by Class &amp; Accounts'!$C$19:$C$213, 'O1 Revenue to cost|RR'!$A49,'O4 Summary by Class &amp; Accounts'!G$19:G$213)), "-", SUMIF('O4 Summary by Class &amp; Accounts'!$C$19:$C$213, 'O1 Revenue to cost|RR'!$A49,'O4 Summary by Class &amp; Accounts'!G$19:G$213))</f>
        <v>-27982888.602707364</v>
      </c>
      <c r="G49" s="536">
        <f>IF(ISERROR(SUMIF('O4 Summary by Class &amp; Accounts'!$C$19:$C$213, 'O1 Revenue to cost|RR'!$A49,'O4 Summary by Class &amp; Accounts'!H$19:H$213)), "-", SUMIF('O4 Summary by Class &amp; Accounts'!$C$19:$C$213, 'O1 Revenue to cost|RR'!$A49,'O4 Summary by Class &amp; Accounts'!H$19:H$213))</f>
        <v>0</v>
      </c>
      <c r="H49" s="536">
        <f>IF(ISERROR(SUMIF('O4 Summary by Class &amp; Accounts'!$C$19:$C$213, 'O1 Revenue to cost|RR'!$A49,'O4 Summary by Class &amp; Accounts'!I$19:I$213)), "-", SUMIF('O4 Summary by Class &amp; Accounts'!$C$19:$C$213, 'O1 Revenue to cost|RR'!$A49,'O4 Summary by Class &amp; Accounts'!I$19:I$213))</f>
        <v>0</v>
      </c>
      <c r="I49" s="536">
        <f>IF(ISERROR(SUMIF('O4 Summary by Class &amp; Accounts'!$C$19:$C$213, 'O1 Revenue to cost|RR'!$A49,'O4 Summary by Class &amp; Accounts'!J$19:J$213)), "-", SUMIF('O4 Summary by Class &amp; Accounts'!$C$19:$C$213, 'O1 Revenue to cost|RR'!$A49,'O4 Summary by Class &amp; Accounts'!J$19:J$213))</f>
        <v>0</v>
      </c>
      <c r="J49" s="536">
        <f>IF(ISERROR(SUMIF('O4 Summary by Class &amp; Accounts'!$C$19:$C$213, 'O1 Revenue to cost|RR'!$A49,'O4 Summary by Class &amp; Accounts'!K$19:K$213)), "-", SUMIF('O4 Summary by Class &amp; Accounts'!$C$19:$C$213, 'O1 Revenue to cost|RR'!$A49,'O4 Summary by Class &amp; Accounts'!K$19:K$213))</f>
        <v>-1948400.5828841247</v>
      </c>
      <c r="K49" s="536">
        <f>IF(ISERROR(SUMIF('O4 Summary by Class &amp; Accounts'!$C$19:$C$213, 'O1 Revenue to cost|RR'!$A49,'O4 Summary by Class &amp; Accounts'!L$19:L$213)), "-", SUMIF('O4 Summary by Class &amp; Accounts'!$C$19:$C$213, 'O1 Revenue to cost|RR'!$A49,'O4 Summary by Class &amp; Accounts'!L$19:L$213))</f>
        <v>-225258.73608546925</v>
      </c>
      <c r="L49" s="536">
        <f>IF(ISERROR(SUMIF('O4 Summary by Class &amp; Accounts'!$C$19:$C$213, 'O1 Revenue to cost|RR'!$A49,'O4 Summary by Class &amp; Accounts'!M$19:M$213)), "-", SUMIF('O4 Summary by Class &amp; Accounts'!$C$19:$C$213, 'O1 Revenue to cost|RR'!$A49,'O4 Summary by Class &amp; Accounts'!M$19:M$213))</f>
        <v>-188837.5951772675</v>
      </c>
      <c r="M49" s="536">
        <f>IF(ISERROR(SUMIF('O4 Summary by Class &amp; Accounts'!$C$19:$C$213, 'O1 Revenue to cost|RR'!$A49,'O4 Summary by Class &amp; Accounts'!N$19:N$213)), "-", SUMIF('O4 Summary by Class &amp; Accounts'!$C$19:$C$213, 'O1 Revenue to cost|RR'!$A49,'O4 Summary by Class &amp; Accounts'!N$19:N$213))</f>
        <v>0</v>
      </c>
      <c r="N49" s="536">
        <f>IF(ISERROR(SUMIF('O4 Summary by Class &amp; Accounts'!$C$19:$C$213, 'O1 Revenue to cost|RR'!$A49,'O4 Summary by Class &amp; Accounts'!O$19:O$213)), "-", SUMIF('O4 Summary by Class &amp; Accounts'!$C$19:$C$213, 'O1 Revenue to cost|RR'!$A49,'O4 Summary by Class &amp; Accounts'!O$19:O$213))</f>
        <v>0</v>
      </c>
      <c r="O49" s="536">
        <f>IF(ISERROR(SUMIF('O4 Summary by Class &amp; Accounts'!$C$19:$C$213, 'O1 Revenue to cost|RR'!$A49,'O4 Summary by Class &amp; Accounts'!P$19:P$213)), "-", SUMIF('O4 Summary by Class &amp; Accounts'!$C$19:$C$213, 'O1 Revenue to cost|RR'!$A49,'O4 Summary by Class &amp; Accounts'!P$19:P$213))</f>
        <v>0</v>
      </c>
      <c r="P49" s="536">
        <f>IF(ISERROR(SUMIF('O4 Summary by Class &amp; Accounts'!$C$19:$C$213, 'O1 Revenue to cost|RR'!$A49,'O4 Summary by Class &amp; Accounts'!Q$19:Q$213)), "-", SUMIF('O4 Summary by Class &amp; Accounts'!$C$19:$C$213, 'O1 Revenue to cost|RR'!$A49,'O4 Summary by Class &amp; Accounts'!Q$19:Q$213))</f>
        <v>0</v>
      </c>
      <c r="Q49" s="536">
        <f>IF(ISERROR(SUMIF('O4 Summary by Class &amp; Accounts'!$C$19:$C$213, 'O1 Revenue to cost|RR'!$A49,'O4 Summary by Class &amp; Accounts'!R$19:R$213)), "-", SUMIF('O4 Summary by Class &amp; Accounts'!$C$19:$C$213, 'O1 Revenue to cost|RR'!$A49,'O4 Summary by Class &amp; Accounts'!R$19:R$213))</f>
        <v>0</v>
      </c>
      <c r="R49" s="536">
        <f>IF(ISERROR(SUMIF('O4 Summary by Class &amp; Accounts'!$C$19:$C$213, 'O1 Revenue to cost|RR'!$A49,'O4 Summary by Class &amp; Accounts'!S$19:S$213)), "-", SUMIF('O4 Summary by Class &amp; Accounts'!$C$19:$C$213, 'O1 Revenue to cost|RR'!$A49,'O4 Summary by Class &amp; Accounts'!S$19:S$213))</f>
        <v>0</v>
      </c>
      <c r="S49" s="536">
        <f>IF(ISERROR(SUMIF('O4 Summary by Class &amp; Accounts'!$C$19:$C$213, 'O1 Revenue to cost|RR'!$A49,'O4 Summary by Class &amp; Accounts'!T$19:T$213)), "-", SUMIF('O4 Summary by Class &amp; Accounts'!$C$19:$C$213, 'O1 Revenue to cost|RR'!$A49,'O4 Summary by Class &amp; Accounts'!T$19:T$213))</f>
        <v>0</v>
      </c>
      <c r="T49" s="536">
        <f>IF(ISERROR(SUMIF('O4 Summary by Class &amp; Accounts'!$C$19:$C$213, 'O1 Revenue to cost|RR'!$A49,'O4 Summary by Class &amp; Accounts'!U$19:U$213)), "-", SUMIF('O4 Summary by Class &amp; Accounts'!$C$19:$C$213, 'O1 Revenue to cost|RR'!$A49,'O4 Summary by Class &amp; Accounts'!U$19:U$213))</f>
        <v>0</v>
      </c>
      <c r="U49" s="536">
        <f>IF(ISERROR(SUMIF('O4 Summary by Class &amp; Accounts'!$C$19:$C$213, 'O1 Revenue to cost|RR'!$A49,'O4 Summary by Class &amp; Accounts'!V$19:V$213)), "-", SUMIF('O4 Summary by Class &amp; Accounts'!$C$19:$C$213, 'O1 Revenue to cost|RR'!$A49,'O4 Summary by Class &amp; Accounts'!V$19:V$213))</f>
        <v>0</v>
      </c>
      <c r="V49" s="536">
        <f>IF(ISERROR(SUMIF('O4 Summary by Class &amp; Accounts'!$C$19:$C$213, 'O1 Revenue to cost|RR'!$A49,'O4 Summary by Class &amp; Accounts'!W$19:W$213)), "-", SUMIF('O4 Summary by Class &amp; Accounts'!$C$19:$C$213, 'O1 Revenue to cost|RR'!$A49,'O4 Summary by Class &amp; Accounts'!W$19:W$213))</f>
        <v>0</v>
      </c>
      <c r="W49" s="536">
        <f>IF(ISERROR(SUMIF('O4 Summary by Class &amp; Accounts'!$C$19:$C$213, 'O1 Revenue to cost|RR'!$A49,'O4 Summary by Class &amp; Accounts'!X$19:X$213)), "-", SUMIF('O4 Summary by Class &amp; Accounts'!$C$19:$C$213, 'O1 Revenue to cost|RR'!$A49,'O4 Summary by Class &amp; Accounts'!X$19:X$213))</f>
        <v>0</v>
      </c>
    </row>
    <row r="50" spans="1:24" s="511" customFormat="1" ht="13.5" thickBot="1" x14ac:dyDescent="0.25">
      <c r="A50" s="892" t="s">
        <v>930</v>
      </c>
      <c r="B50" s="393" t="s">
        <v>780</v>
      </c>
      <c r="C50" s="890">
        <f>IF(ISERROR(SUM(D50:W50)), "-", SUM(D50:W50))</f>
        <v>-7302139.4649999999</v>
      </c>
      <c r="D50" s="537">
        <f>IF(ISERROR(SUMIF('O4 Summary by Class &amp; Accounts'!$C$19:$C$213, 'O1 Revenue to cost|RR'!$A50,'O4 Summary by Class &amp; Accounts'!E$19:E$213)), "-", SUMIF('O4 Summary by Class &amp; Accounts'!$C$19:$C$213, 'O1 Revenue to cost|RR'!$A50,'O4 Summary by Class &amp; Accounts'!E$19:E$213))</f>
        <v>-4284869.3462527515</v>
      </c>
      <c r="E50" s="537">
        <f>IF(ISERROR(SUMIF('O4 Summary by Class &amp; Accounts'!$C$19:$C$213, 'O1 Revenue to cost|RR'!$A50,'O4 Summary by Class &amp; Accounts'!F$19:F$213)), "-", SUMIF('O4 Summary by Class &amp; Accounts'!$C$19:$C$213, 'O1 Revenue to cost|RR'!$A50,'O4 Summary by Class &amp; Accounts'!F$19:F$213))</f>
        <v>-1103714.3732811597</v>
      </c>
      <c r="F50" s="537">
        <f>IF(ISERROR(SUMIF('O4 Summary by Class &amp; Accounts'!$C$19:$C$213, 'O1 Revenue to cost|RR'!$A50,'O4 Summary by Class &amp; Accounts'!G$19:G$213)), "-", SUMIF('O4 Summary by Class &amp; Accounts'!$C$19:$C$213, 'O1 Revenue to cost|RR'!$A50,'O4 Summary by Class &amp; Accounts'!G$19:G$213))</f>
        <v>-1729916.6004105997</v>
      </c>
      <c r="G50" s="537">
        <f>IF(ISERROR(SUMIF('O4 Summary by Class &amp; Accounts'!$C$19:$C$213, 'O1 Revenue to cost|RR'!$A50,'O4 Summary by Class &amp; Accounts'!H$19:H$213)), "-", SUMIF('O4 Summary by Class &amp; Accounts'!$C$19:$C$213, 'O1 Revenue to cost|RR'!$A50,'O4 Summary by Class &amp; Accounts'!H$19:H$213))</f>
        <v>0</v>
      </c>
      <c r="H50" s="537">
        <f>IF(ISERROR(SUMIF('O4 Summary by Class &amp; Accounts'!$C$19:$C$213, 'O1 Revenue to cost|RR'!$A50,'O4 Summary by Class &amp; Accounts'!I$19:I$213)), "-", SUMIF('O4 Summary by Class &amp; Accounts'!$C$19:$C$213, 'O1 Revenue to cost|RR'!$A50,'O4 Summary by Class &amp; Accounts'!I$19:I$213))</f>
        <v>0</v>
      </c>
      <c r="I50" s="537">
        <f>IF(ISERROR(SUMIF('O4 Summary by Class &amp; Accounts'!$C$19:$C$213, 'O1 Revenue to cost|RR'!$A50,'O4 Summary by Class &amp; Accounts'!J$19:J$213)), "-", SUMIF('O4 Summary by Class &amp; Accounts'!$C$19:$C$213, 'O1 Revenue to cost|RR'!$A50,'O4 Summary by Class &amp; Accounts'!J$19:J$213))</f>
        <v>0</v>
      </c>
      <c r="J50" s="537">
        <f>IF(ISERROR(SUMIF('O4 Summary by Class &amp; Accounts'!$C$19:$C$213, 'O1 Revenue to cost|RR'!$A50,'O4 Summary by Class &amp; Accounts'!K$19:K$213)), "-", SUMIF('O4 Summary by Class &amp; Accounts'!$C$19:$C$213, 'O1 Revenue to cost|RR'!$A50,'O4 Summary by Class &amp; Accounts'!K$19:K$213))</f>
        <v>-152569.78769235458</v>
      </c>
      <c r="K50" s="537">
        <f>IF(ISERROR(SUMIF('O4 Summary by Class &amp; Accounts'!$C$19:$C$213, 'O1 Revenue to cost|RR'!$A50,'O4 Summary by Class &amp; Accounts'!L$19:L$213)), "-", SUMIF('O4 Summary by Class &amp; Accounts'!$C$19:$C$213, 'O1 Revenue to cost|RR'!$A50,'O4 Summary by Class &amp; Accounts'!L$19:L$213))</f>
        <v>-16912.189091984903</v>
      </c>
      <c r="L50" s="537">
        <f>IF(ISERROR(SUMIF('O4 Summary by Class &amp; Accounts'!$C$19:$C$213, 'O1 Revenue to cost|RR'!$A50,'O4 Summary by Class &amp; Accounts'!M$19:M$213)), "-", SUMIF('O4 Summary by Class &amp; Accounts'!$C$19:$C$213, 'O1 Revenue to cost|RR'!$A50,'O4 Summary by Class &amp; Accounts'!M$19:M$213))</f>
        <v>-14157.168271149067</v>
      </c>
      <c r="M50" s="537">
        <f>IF(ISERROR(SUMIF('O4 Summary by Class &amp; Accounts'!$C$19:$C$213, 'O1 Revenue to cost|RR'!$A50,'O4 Summary by Class &amp; Accounts'!N$19:N$213)), "-", SUMIF('O4 Summary by Class &amp; Accounts'!$C$19:$C$213, 'O1 Revenue to cost|RR'!$A50,'O4 Summary by Class &amp; Accounts'!N$19:N$213))</f>
        <v>0</v>
      </c>
      <c r="N50" s="537">
        <f>IF(ISERROR(SUMIF('O4 Summary by Class &amp; Accounts'!$C$19:$C$213, 'O1 Revenue to cost|RR'!$A50,'O4 Summary by Class &amp; Accounts'!O$19:O$213)), "-", SUMIF('O4 Summary by Class &amp; Accounts'!$C$19:$C$213, 'O1 Revenue to cost|RR'!$A50,'O4 Summary by Class &amp; Accounts'!O$19:O$213))</f>
        <v>0</v>
      </c>
      <c r="O50" s="537">
        <f>IF(ISERROR(SUMIF('O4 Summary by Class &amp; Accounts'!$C$19:$C$213, 'O1 Revenue to cost|RR'!$A50,'O4 Summary by Class &amp; Accounts'!P$19:P$213)), "-", SUMIF('O4 Summary by Class &amp; Accounts'!$C$19:$C$213, 'O1 Revenue to cost|RR'!$A50,'O4 Summary by Class &amp; Accounts'!P$19:P$213))</f>
        <v>0</v>
      </c>
      <c r="P50" s="537">
        <f>IF(ISERROR(SUMIF('O4 Summary by Class &amp; Accounts'!$C$19:$C$213, 'O1 Revenue to cost|RR'!$A50,'O4 Summary by Class &amp; Accounts'!Q$19:Q$213)), "-", SUMIF('O4 Summary by Class &amp; Accounts'!$C$19:$C$213, 'O1 Revenue to cost|RR'!$A50,'O4 Summary by Class &amp; Accounts'!Q$19:Q$213))</f>
        <v>0</v>
      </c>
      <c r="Q50" s="537">
        <f>IF(ISERROR(SUMIF('O4 Summary by Class &amp; Accounts'!$C$19:$C$213, 'O1 Revenue to cost|RR'!$A50,'O4 Summary by Class &amp; Accounts'!R$19:R$213)), "-", SUMIF('O4 Summary by Class &amp; Accounts'!$C$19:$C$213, 'O1 Revenue to cost|RR'!$A50,'O4 Summary by Class &amp; Accounts'!R$19:R$213))</f>
        <v>0</v>
      </c>
      <c r="R50" s="537">
        <f>IF(ISERROR(SUMIF('O4 Summary by Class &amp; Accounts'!$C$19:$C$213, 'O1 Revenue to cost|RR'!$A50,'O4 Summary by Class &amp; Accounts'!S$19:S$213)), "-", SUMIF('O4 Summary by Class &amp; Accounts'!$C$19:$C$213, 'O1 Revenue to cost|RR'!$A50,'O4 Summary by Class &amp; Accounts'!S$19:S$213))</f>
        <v>0</v>
      </c>
      <c r="S50" s="537">
        <f>IF(ISERROR(SUMIF('O4 Summary by Class &amp; Accounts'!$C$19:$C$213, 'O1 Revenue to cost|RR'!$A50,'O4 Summary by Class &amp; Accounts'!T$19:T$213)), "-", SUMIF('O4 Summary by Class &amp; Accounts'!$C$19:$C$213, 'O1 Revenue to cost|RR'!$A50,'O4 Summary by Class &amp; Accounts'!T$19:T$213))</f>
        <v>0</v>
      </c>
      <c r="T50" s="537">
        <f>IF(ISERROR(SUMIF('O4 Summary by Class &amp; Accounts'!$C$19:$C$213, 'O1 Revenue to cost|RR'!$A50,'O4 Summary by Class &amp; Accounts'!U$19:U$213)), "-", SUMIF('O4 Summary by Class &amp; Accounts'!$C$19:$C$213, 'O1 Revenue to cost|RR'!$A50,'O4 Summary by Class &amp; Accounts'!U$19:U$213))</f>
        <v>0</v>
      </c>
      <c r="U50" s="537">
        <f>IF(ISERROR(SUMIF('O4 Summary by Class &amp; Accounts'!$C$19:$C$213, 'O1 Revenue to cost|RR'!$A50,'O4 Summary by Class &amp; Accounts'!V$19:V$213)), "-", SUMIF('O4 Summary by Class &amp; Accounts'!$C$19:$C$213, 'O1 Revenue to cost|RR'!$A50,'O4 Summary by Class &amp; Accounts'!V$19:V$213))</f>
        <v>0</v>
      </c>
      <c r="V50" s="537">
        <f>IF(ISERROR(SUMIF('O4 Summary by Class &amp; Accounts'!$C$19:$C$213, 'O1 Revenue to cost|RR'!$A50,'O4 Summary by Class &amp; Accounts'!W$19:W$213)), "-", SUMIF('O4 Summary by Class &amp; Accounts'!$C$19:$C$213, 'O1 Revenue to cost|RR'!$A50,'O4 Summary by Class &amp; Accounts'!W$19:W$213))</f>
        <v>0</v>
      </c>
      <c r="W50" s="537">
        <f>IF(ISERROR(SUMIF('O4 Summary by Class &amp; Accounts'!$C$19:$C$213, 'O1 Revenue to cost|RR'!$A50,'O4 Summary by Class &amp; Accounts'!X$19:X$213)), "-", SUMIF('O4 Summary by Class &amp; Accounts'!$C$19:$C$213, 'O1 Revenue to cost|RR'!$A50,'O4 Summary by Class &amp; Accounts'!X$19:X$213))</f>
        <v>0</v>
      </c>
    </row>
    <row r="51" spans="1:24" s="39" customFormat="1" ht="13.5" thickBot="1" x14ac:dyDescent="0.25">
      <c r="A51" s="892"/>
      <c r="B51" s="897" t="s">
        <v>887</v>
      </c>
      <c r="C51" s="898">
        <f t="shared" ref="C51:W51" si="7">SUM(C47:C50)</f>
        <v>96828871.539999977</v>
      </c>
      <c r="D51" s="899">
        <f t="shared" si="7"/>
        <v>60114984.824693844</v>
      </c>
      <c r="E51" s="899">
        <f t="shared" si="7"/>
        <v>13721842.268155878</v>
      </c>
      <c r="F51" s="899">
        <f t="shared" si="7"/>
        <v>21326108.146336842</v>
      </c>
      <c r="G51" s="899">
        <f t="shared" si="7"/>
        <v>0</v>
      </c>
      <c r="H51" s="899">
        <f t="shared" si="7"/>
        <v>0</v>
      </c>
      <c r="I51" s="899">
        <f t="shared" si="7"/>
        <v>0</v>
      </c>
      <c r="J51" s="899">
        <f t="shared" si="7"/>
        <v>1361336.2108622885</v>
      </c>
      <c r="K51" s="899">
        <f t="shared" si="7"/>
        <v>165557.57539552878</v>
      </c>
      <c r="L51" s="899">
        <f t="shared" si="7"/>
        <v>139042.51455558513</v>
      </c>
      <c r="M51" s="899">
        <f t="shared" si="7"/>
        <v>0</v>
      </c>
      <c r="N51" s="899">
        <f t="shared" si="7"/>
        <v>0</v>
      </c>
      <c r="O51" s="899">
        <f t="shared" si="7"/>
        <v>0</v>
      </c>
      <c r="P51" s="899">
        <f t="shared" si="7"/>
        <v>0</v>
      </c>
      <c r="Q51" s="899">
        <f t="shared" si="7"/>
        <v>0</v>
      </c>
      <c r="R51" s="899">
        <f t="shared" si="7"/>
        <v>0</v>
      </c>
      <c r="S51" s="899">
        <f t="shared" si="7"/>
        <v>0</v>
      </c>
      <c r="T51" s="899">
        <f t="shared" si="7"/>
        <v>0</v>
      </c>
      <c r="U51" s="899">
        <f t="shared" si="7"/>
        <v>0</v>
      </c>
      <c r="V51" s="899">
        <f t="shared" si="7"/>
        <v>0</v>
      </c>
      <c r="W51" s="899">
        <f t="shared" si="7"/>
        <v>0</v>
      </c>
    </row>
    <row r="52" spans="1:24" s="39" customFormat="1" ht="13.5" thickTop="1" x14ac:dyDescent="0.2">
      <c r="A52" s="892"/>
      <c r="B52" s="895"/>
      <c r="C52" s="888"/>
      <c r="D52" s="532"/>
      <c r="E52" s="532"/>
      <c r="F52" s="532"/>
      <c r="G52" s="532"/>
      <c r="H52" s="532"/>
      <c r="I52" s="532"/>
      <c r="J52" s="532"/>
      <c r="K52" s="532"/>
      <c r="L52" s="532"/>
      <c r="M52" s="532"/>
      <c r="N52" s="532"/>
      <c r="O52" s="532"/>
      <c r="P52" s="532"/>
      <c r="Q52" s="532"/>
      <c r="R52" s="532"/>
      <c r="S52" s="532"/>
      <c r="T52" s="532"/>
      <c r="U52" s="532"/>
      <c r="V52" s="532"/>
      <c r="W52" s="532"/>
    </row>
    <row r="53" spans="1:24" s="39" customFormat="1" ht="12.75" x14ac:dyDescent="0.2">
      <c r="A53" s="892"/>
      <c r="B53" s="895" t="s">
        <v>1203</v>
      </c>
      <c r="C53" s="888">
        <f>SUM(D53:W53)</f>
        <v>0</v>
      </c>
      <c r="D53" s="532">
        <f>'I9 Direct Allocation'!E65</f>
        <v>0</v>
      </c>
      <c r="E53" s="532">
        <f>'I9 Direct Allocation'!F65</f>
        <v>0</v>
      </c>
      <c r="F53" s="532">
        <f>'I9 Direct Allocation'!G65</f>
        <v>0</v>
      </c>
      <c r="G53" s="532">
        <f>'I9 Direct Allocation'!H65</f>
        <v>0</v>
      </c>
      <c r="H53" s="532">
        <f>'I9 Direct Allocation'!I65</f>
        <v>0</v>
      </c>
      <c r="I53" s="532">
        <f>'I9 Direct Allocation'!J65</f>
        <v>0</v>
      </c>
      <c r="J53" s="532">
        <f>'I9 Direct Allocation'!K65</f>
        <v>0</v>
      </c>
      <c r="K53" s="532">
        <f>'I9 Direct Allocation'!L65</f>
        <v>0</v>
      </c>
      <c r="L53" s="532">
        <f>'I9 Direct Allocation'!M65</f>
        <v>0</v>
      </c>
      <c r="M53" s="532">
        <f>'I9 Direct Allocation'!N65</f>
        <v>0</v>
      </c>
      <c r="N53" s="532">
        <f>'I9 Direct Allocation'!O65</f>
        <v>0</v>
      </c>
      <c r="O53" s="532">
        <f>'I9 Direct Allocation'!P65</f>
        <v>0</v>
      </c>
      <c r="P53" s="532">
        <f>'I9 Direct Allocation'!Q65</f>
        <v>0</v>
      </c>
      <c r="Q53" s="532">
        <f>'I9 Direct Allocation'!R65</f>
        <v>0</v>
      </c>
      <c r="R53" s="532">
        <f>'I9 Direct Allocation'!S65</f>
        <v>0</v>
      </c>
      <c r="S53" s="532">
        <f>'I9 Direct Allocation'!T65</f>
        <v>0</v>
      </c>
      <c r="T53" s="532">
        <f>'I9 Direct Allocation'!U65</f>
        <v>0</v>
      </c>
      <c r="U53" s="532">
        <f>'I9 Direct Allocation'!V65</f>
        <v>0</v>
      </c>
      <c r="V53" s="532">
        <f>'I9 Direct Allocation'!W65</f>
        <v>0</v>
      </c>
      <c r="W53" s="532">
        <f>'I9 Direct Allocation'!X65</f>
        <v>0</v>
      </c>
    </row>
    <row r="54" spans="1:24" ht="12.75" x14ac:dyDescent="0.2">
      <c r="A54" s="892"/>
      <c r="B54" s="393"/>
      <c r="C54" s="888"/>
      <c r="D54" s="531"/>
      <c r="E54" s="531"/>
      <c r="F54" s="531"/>
      <c r="G54" s="531"/>
      <c r="H54" s="531"/>
      <c r="I54" s="531"/>
      <c r="J54" s="531"/>
      <c r="K54" s="531"/>
      <c r="L54" s="531"/>
      <c r="M54" s="535"/>
      <c r="N54" s="535"/>
      <c r="O54" s="535"/>
      <c r="P54" s="535"/>
      <c r="Q54" s="535"/>
      <c r="R54" s="535"/>
      <c r="S54" s="535"/>
      <c r="T54" s="535"/>
      <c r="U54" s="535"/>
      <c r="V54" s="535"/>
      <c r="W54" s="535"/>
    </row>
    <row r="55" spans="1:24" ht="12.75" x14ac:dyDescent="0.2">
      <c r="A55" s="892"/>
      <c r="B55" s="895"/>
      <c r="C55" s="888"/>
      <c r="D55" s="531"/>
      <c r="E55" s="531"/>
      <c r="F55" s="531"/>
      <c r="G55" s="531"/>
      <c r="H55" s="531"/>
      <c r="I55" s="531"/>
      <c r="J55" s="531"/>
      <c r="K55" s="531"/>
      <c r="L55" s="531"/>
      <c r="M55" s="535"/>
      <c r="N55" s="535"/>
      <c r="O55" s="535"/>
      <c r="P55" s="535"/>
      <c r="Q55" s="535"/>
      <c r="R55" s="535"/>
      <c r="S55" s="535"/>
      <c r="T55" s="535"/>
      <c r="U55" s="535"/>
      <c r="V55" s="535"/>
      <c r="W55" s="535"/>
    </row>
    <row r="56" spans="1:24" ht="12.75" x14ac:dyDescent="0.2">
      <c r="A56" s="892" t="s">
        <v>601</v>
      </c>
      <c r="B56" s="393" t="s">
        <v>932</v>
      </c>
      <c r="C56" s="888">
        <f>SUM(D56:W56)</f>
        <v>100605914.64931436</v>
      </c>
      <c r="D56" s="531">
        <f>'O6 Source Data for E2'!D177</f>
        <v>43285928.020770967</v>
      </c>
      <c r="E56" s="531">
        <f>'O6 Source Data for E2'!E177</f>
        <v>15982846.308635509</v>
      </c>
      <c r="F56" s="531">
        <f>'O6 Source Data for E2'!F177</f>
        <v>40293329.66592548</v>
      </c>
      <c r="G56" s="531">
        <f>'O6 Source Data for E2'!G177</f>
        <v>0</v>
      </c>
      <c r="H56" s="531">
        <f>'O6 Source Data for E2'!H177</f>
        <v>0</v>
      </c>
      <c r="I56" s="531">
        <f>'O6 Source Data for E2'!I177</f>
        <v>0</v>
      </c>
      <c r="J56" s="531">
        <f>'O6 Source Data for E2'!J177</f>
        <v>871193.34696773777</v>
      </c>
      <c r="K56" s="531">
        <f>'O6 Source Data for E2'!K177</f>
        <v>42820.587277845538</v>
      </c>
      <c r="L56" s="531">
        <f>'O6 Source Data for E2'!L177</f>
        <v>129796.71973682159</v>
      </c>
      <c r="M56" s="531">
        <f>'O6 Source Data for E2'!M177</f>
        <v>0</v>
      </c>
      <c r="N56" s="531">
        <f>'O6 Source Data for E2'!N177</f>
        <v>0</v>
      </c>
      <c r="O56" s="531">
        <f>'O6 Source Data for E2'!O177</f>
        <v>0</v>
      </c>
      <c r="P56" s="531">
        <f>'O6 Source Data for E2'!P177</f>
        <v>0</v>
      </c>
      <c r="Q56" s="531">
        <f>'O6 Source Data for E2'!Q177</f>
        <v>0</v>
      </c>
      <c r="R56" s="531">
        <f>'O6 Source Data for E2'!R177</f>
        <v>0</v>
      </c>
      <c r="S56" s="531">
        <f>'O6 Source Data for E2'!S177</f>
        <v>0</v>
      </c>
      <c r="T56" s="531">
        <f>'O6 Source Data for E2'!T177</f>
        <v>0</v>
      </c>
      <c r="U56" s="531">
        <f>'O6 Source Data for E2'!U177</f>
        <v>0</v>
      </c>
      <c r="V56" s="531">
        <f>'O6 Source Data for E2'!V177</f>
        <v>0</v>
      </c>
      <c r="W56" s="531">
        <f>'O6 Source Data for E2'!W177</f>
        <v>0</v>
      </c>
    </row>
    <row r="57" spans="1:24" ht="12.75" x14ac:dyDescent="0.2">
      <c r="A57" s="892"/>
      <c r="B57" s="393" t="s">
        <v>747</v>
      </c>
      <c r="C57" s="888">
        <f>SUM(D57:W57)</f>
        <v>17657760</v>
      </c>
      <c r="D57" s="531">
        <f>SUM(D28:D30)</f>
        <v>12037762.059601314</v>
      </c>
      <c r="E57" s="531">
        <f t="shared" ref="E57:W57" si="8">SUM(E28:E30)</f>
        <v>2297465.2388943657</v>
      </c>
      <c r="F57" s="531">
        <f t="shared" si="8"/>
        <v>2961738.6362769539</v>
      </c>
      <c r="G57" s="531">
        <f t="shared" si="8"/>
        <v>0</v>
      </c>
      <c r="H57" s="531">
        <f t="shared" si="8"/>
        <v>0</v>
      </c>
      <c r="I57" s="531">
        <f t="shared" si="8"/>
        <v>0</v>
      </c>
      <c r="J57" s="531">
        <f t="shared" si="8"/>
        <v>293393.78272190847</v>
      </c>
      <c r="K57" s="531">
        <f t="shared" si="8"/>
        <v>35113.064879204809</v>
      </c>
      <c r="L57" s="531">
        <f t="shared" si="8"/>
        <v>32287.217626253208</v>
      </c>
      <c r="M57" s="531">
        <f t="shared" si="8"/>
        <v>0</v>
      </c>
      <c r="N57" s="531">
        <f t="shared" si="8"/>
        <v>0</v>
      </c>
      <c r="O57" s="531">
        <f t="shared" si="8"/>
        <v>0</v>
      </c>
      <c r="P57" s="531">
        <f t="shared" si="8"/>
        <v>0</v>
      </c>
      <c r="Q57" s="531">
        <f t="shared" si="8"/>
        <v>0</v>
      </c>
      <c r="R57" s="531">
        <f t="shared" si="8"/>
        <v>0</v>
      </c>
      <c r="S57" s="531">
        <f t="shared" si="8"/>
        <v>0</v>
      </c>
      <c r="T57" s="531">
        <f t="shared" si="8"/>
        <v>0</v>
      </c>
      <c r="U57" s="531">
        <f t="shared" si="8"/>
        <v>0</v>
      </c>
      <c r="V57" s="531">
        <f t="shared" si="8"/>
        <v>0</v>
      </c>
      <c r="W57" s="531">
        <f t="shared" si="8"/>
        <v>0</v>
      </c>
    </row>
    <row r="58" spans="1:24" ht="12.75" x14ac:dyDescent="0.2">
      <c r="A58" s="892"/>
      <c r="B58" s="896" t="s">
        <v>748</v>
      </c>
      <c r="C58" s="888">
        <f>SUM(D58:W58)</f>
        <v>0</v>
      </c>
      <c r="D58" s="531">
        <f>'I9 Direct Allocation'!E145-'I9 Direct Allocation'!E146</f>
        <v>0</v>
      </c>
      <c r="E58" s="531">
        <f>'I9 Direct Allocation'!F145-'I9 Direct Allocation'!F146</f>
        <v>0</v>
      </c>
      <c r="F58" s="531">
        <f>'I9 Direct Allocation'!G145-'I9 Direct Allocation'!G146</f>
        <v>0</v>
      </c>
      <c r="G58" s="531">
        <f>'I9 Direct Allocation'!H145-'I9 Direct Allocation'!H146</f>
        <v>0</v>
      </c>
      <c r="H58" s="531">
        <f>'I9 Direct Allocation'!I145-'I9 Direct Allocation'!I146</f>
        <v>0</v>
      </c>
      <c r="I58" s="531">
        <f>'I9 Direct Allocation'!J145-'I9 Direct Allocation'!J146</f>
        <v>0</v>
      </c>
      <c r="J58" s="531">
        <f>'I9 Direct Allocation'!K145-'I9 Direct Allocation'!K146</f>
        <v>0</v>
      </c>
      <c r="K58" s="531">
        <f>'I9 Direct Allocation'!L145-'I9 Direct Allocation'!L146</f>
        <v>0</v>
      </c>
      <c r="L58" s="531">
        <f>'I9 Direct Allocation'!M145-'I9 Direct Allocation'!M146</f>
        <v>0</v>
      </c>
      <c r="M58" s="531">
        <f>'I9 Direct Allocation'!N145-'I9 Direct Allocation'!N146</f>
        <v>0</v>
      </c>
      <c r="N58" s="531">
        <f>'I9 Direct Allocation'!O145-'I9 Direct Allocation'!O146</f>
        <v>0</v>
      </c>
      <c r="O58" s="531">
        <f>'I9 Direct Allocation'!P145-'I9 Direct Allocation'!P146</f>
        <v>0</v>
      </c>
      <c r="P58" s="531">
        <f>'I9 Direct Allocation'!Q145-'I9 Direct Allocation'!Q146</f>
        <v>0</v>
      </c>
      <c r="Q58" s="531">
        <f>'I9 Direct Allocation'!R145-'I9 Direct Allocation'!R146</f>
        <v>0</v>
      </c>
      <c r="R58" s="531">
        <f>'I9 Direct Allocation'!S145-'I9 Direct Allocation'!S146</f>
        <v>0</v>
      </c>
      <c r="S58" s="531">
        <f>'I9 Direct Allocation'!T145-'I9 Direct Allocation'!T146</f>
        <v>0</v>
      </c>
      <c r="T58" s="531">
        <f>'I9 Direct Allocation'!U145-'I9 Direct Allocation'!U146</f>
        <v>0</v>
      </c>
      <c r="U58" s="531">
        <f>'I9 Direct Allocation'!V145-'I9 Direct Allocation'!V146</f>
        <v>0</v>
      </c>
      <c r="V58" s="531">
        <f>'I9 Direct Allocation'!W145-'I9 Direct Allocation'!W146</f>
        <v>0</v>
      </c>
      <c r="W58" s="531">
        <f>'I9 Direct Allocation'!X145-'I9 Direct Allocation'!X146</f>
        <v>0</v>
      </c>
    </row>
    <row r="59" spans="1:24" ht="17.25" customHeight="1" x14ac:dyDescent="0.2">
      <c r="A59" s="892"/>
      <c r="B59" s="902" t="s">
        <v>1456</v>
      </c>
      <c r="C59" s="901">
        <f>SUM(D59:W59)</f>
        <v>118263674.64931436</v>
      </c>
      <c r="D59" s="903">
        <f>SUM(D56:D58)</f>
        <v>55323690.080372281</v>
      </c>
      <c r="E59" s="903">
        <f t="shared" ref="E59:W59" si="9">SUM(E56:E58)</f>
        <v>18280311.547529876</v>
      </c>
      <c r="F59" s="903">
        <f t="shared" si="9"/>
        <v>43255068.302202433</v>
      </c>
      <c r="G59" s="903">
        <f t="shared" si="9"/>
        <v>0</v>
      </c>
      <c r="H59" s="903">
        <f t="shared" si="9"/>
        <v>0</v>
      </c>
      <c r="I59" s="903">
        <f t="shared" si="9"/>
        <v>0</v>
      </c>
      <c r="J59" s="903">
        <f t="shared" si="9"/>
        <v>1164587.1296896462</v>
      </c>
      <c r="K59" s="903">
        <f t="shared" si="9"/>
        <v>77933.652157050354</v>
      </c>
      <c r="L59" s="903">
        <f t="shared" si="9"/>
        <v>162083.9373630748</v>
      </c>
      <c r="M59" s="903">
        <f t="shared" si="9"/>
        <v>0</v>
      </c>
      <c r="N59" s="903">
        <f t="shared" si="9"/>
        <v>0</v>
      </c>
      <c r="O59" s="903">
        <f t="shared" si="9"/>
        <v>0</v>
      </c>
      <c r="P59" s="903">
        <f t="shared" si="9"/>
        <v>0</v>
      </c>
      <c r="Q59" s="903">
        <f t="shared" si="9"/>
        <v>0</v>
      </c>
      <c r="R59" s="903">
        <f t="shared" si="9"/>
        <v>0</v>
      </c>
      <c r="S59" s="903">
        <f t="shared" si="9"/>
        <v>0</v>
      </c>
      <c r="T59" s="903">
        <f t="shared" si="9"/>
        <v>0</v>
      </c>
      <c r="U59" s="903">
        <f t="shared" si="9"/>
        <v>0</v>
      </c>
      <c r="V59" s="903">
        <f t="shared" si="9"/>
        <v>0</v>
      </c>
      <c r="W59" s="903">
        <f t="shared" si="9"/>
        <v>0</v>
      </c>
    </row>
    <row r="60" spans="1:24" ht="12.75" x14ac:dyDescent="0.2">
      <c r="A60" s="892"/>
      <c r="B60" s="895"/>
      <c r="C60" s="888"/>
      <c r="D60" s="531"/>
      <c r="E60" s="531"/>
      <c r="F60" s="531"/>
      <c r="G60" s="531"/>
      <c r="H60" s="531"/>
      <c r="I60" s="531"/>
      <c r="J60" s="531"/>
      <c r="K60" s="531"/>
      <c r="L60" s="531"/>
      <c r="M60" s="531"/>
      <c r="N60" s="531"/>
      <c r="O60" s="531"/>
      <c r="P60" s="531"/>
      <c r="Q60" s="531"/>
      <c r="R60" s="531"/>
      <c r="S60" s="531"/>
      <c r="T60" s="531"/>
      <c r="U60" s="531"/>
      <c r="V60" s="531"/>
      <c r="W60" s="531"/>
    </row>
    <row r="61" spans="1:24" s="39" customFormat="1" ht="12.75" x14ac:dyDescent="0.2">
      <c r="A61" s="892"/>
      <c r="B61" s="895" t="s">
        <v>320</v>
      </c>
      <c r="C61" s="888">
        <f>SUM(D61:W61)</f>
        <v>8869775.5986985769</v>
      </c>
      <c r="D61" s="532">
        <f>D59*'I5.1 Misc Data'!$D$19</f>
        <v>4149276.7560279211</v>
      </c>
      <c r="E61" s="532">
        <f>E59*'I5.1 Misc Data'!$D$19</f>
        <v>1371023.3660647406</v>
      </c>
      <c r="F61" s="532">
        <f>F59*'I5.1 Misc Data'!$D$19</f>
        <v>3244130.1226651822</v>
      </c>
      <c r="G61" s="532">
        <f>G59*'I5.1 Misc Data'!$D$19</f>
        <v>0</v>
      </c>
      <c r="H61" s="532">
        <f>H59*'I5.1 Misc Data'!$D$19</f>
        <v>0</v>
      </c>
      <c r="I61" s="532">
        <f>I59*'I5.1 Misc Data'!$D$19</f>
        <v>0</v>
      </c>
      <c r="J61" s="532">
        <f>J59*'I5.1 Misc Data'!$D$19</f>
        <v>87344.034726723461</v>
      </c>
      <c r="K61" s="532">
        <f>K59*'I5.1 Misc Data'!$D$19</f>
        <v>5845.023911778776</v>
      </c>
      <c r="L61" s="532">
        <f>L59*'I5.1 Misc Data'!$D$19</f>
        <v>12156.29530223061</v>
      </c>
      <c r="M61" s="532">
        <f>M59*'I5.1 Misc Data'!$D$19</f>
        <v>0</v>
      </c>
      <c r="N61" s="532">
        <f>N59*'I5.1 Misc Data'!$D$19</f>
        <v>0</v>
      </c>
      <c r="O61" s="532">
        <f>O59*'I5.1 Misc Data'!$D$19</f>
        <v>0</v>
      </c>
      <c r="P61" s="532">
        <f>P59*'I5.1 Misc Data'!$D$19</f>
        <v>0</v>
      </c>
      <c r="Q61" s="532">
        <f>Q59*'I5.1 Misc Data'!$D$19</f>
        <v>0</v>
      </c>
      <c r="R61" s="532">
        <f>R59*'I5.1 Misc Data'!$D$19</f>
        <v>0</v>
      </c>
      <c r="S61" s="532">
        <f>S59*'I5.1 Misc Data'!$D$19</f>
        <v>0</v>
      </c>
      <c r="T61" s="532">
        <f>T59*'I5.1 Misc Data'!$D$19</f>
        <v>0</v>
      </c>
      <c r="U61" s="532">
        <f>U59*'I5.1 Misc Data'!$D$19</f>
        <v>0</v>
      </c>
      <c r="V61" s="532">
        <f>V59*'I5.1 Misc Data'!$D$19</f>
        <v>0</v>
      </c>
      <c r="W61" s="532">
        <f>W59*'I5.1 Misc Data'!$D$19</f>
        <v>0</v>
      </c>
      <c r="X61" s="1705"/>
    </row>
    <row r="62" spans="1:24" ht="12.75" x14ac:dyDescent="0.2">
      <c r="A62" s="892"/>
      <c r="B62" s="959"/>
      <c r="C62" s="888"/>
      <c r="D62" s="531"/>
      <c r="E62" s="531"/>
      <c r="F62" s="531"/>
      <c r="G62" s="531"/>
      <c r="H62" s="531"/>
      <c r="I62" s="531"/>
      <c r="J62" s="531"/>
      <c r="K62" s="531"/>
      <c r="L62" s="531"/>
      <c r="M62" s="535"/>
      <c r="N62" s="535"/>
      <c r="O62" s="535"/>
      <c r="P62" s="535"/>
      <c r="Q62" s="535"/>
      <c r="R62" s="535"/>
      <c r="S62" s="535"/>
      <c r="T62" s="535"/>
      <c r="U62" s="535"/>
      <c r="V62" s="535"/>
      <c r="W62" s="535"/>
    </row>
    <row r="63" spans="1:24" s="39" customFormat="1" ht="13.5" thickBot="1" x14ac:dyDescent="0.25">
      <c r="A63" s="892"/>
      <c r="B63" s="897" t="s">
        <v>889</v>
      </c>
      <c r="C63" s="904">
        <f>SUM(D63:W63)</f>
        <v>105698647.13869855</v>
      </c>
      <c r="D63" s="905">
        <f>D51+D53+D61</f>
        <v>64264261.580721766</v>
      </c>
      <c r="E63" s="905">
        <f t="shared" ref="E63:W63" si="10">E51+E53+E61</f>
        <v>15092865.634220619</v>
      </c>
      <c r="F63" s="905">
        <f t="shared" si="10"/>
        <v>24570238.269002024</v>
      </c>
      <c r="G63" s="905">
        <f t="shared" si="10"/>
        <v>0</v>
      </c>
      <c r="H63" s="905">
        <f t="shared" si="10"/>
        <v>0</v>
      </c>
      <c r="I63" s="905">
        <f t="shared" si="10"/>
        <v>0</v>
      </c>
      <c r="J63" s="905">
        <f t="shared" si="10"/>
        <v>1448680.245589012</v>
      </c>
      <c r="K63" s="905">
        <f t="shared" si="10"/>
        <v>171402.59930730757</v>
      </c>
      <c r="L63" s="905">
        <f t="shared" si="10"/>
        <v>151198.80985781574</v>
      </c>
      <c r="M63" s="905">
        <f t="shared" si="10"/>
        <v>0</v>
      </c>
      <c r="N63" s="905">
        <f t="shared" si="10"/>
        <v>0</v>
      </c>
      <c r="O63" s="905">
        <f t="shared" si="10"/>
        <v>0</v>
      </c>
      <c r="P63" s="905">
        <f t="shared" si="10"/>
        <v>0</v>
      </c>
      <c r="Q63" s="905">
        <f t="shared" si="10"/>
        <v>0</v>
      </c>
      <c r="R63" s="905">
        <f t="shared" si="10"/>
        <v>0</v>
      </c>
      <c r="S63" s="905">
        <f t="shared" si="10"/>
        <v>0</v>
      </c>
      <c r="T63" s="905">
        <f t="shared" si="10"/>
        <v>0</v>
      </c>
      <c r="U63" s="905">
        <f t="shared" si="10"/>
        <v>0</v>
      </c>
      <c r="V63" s="905">
        <f t="shared" si="10"/>
        <v>0</v>
      </c>
      <c r="W63" s="905">
        <f t="shared" si="10"/>
        <v>0</v>
      </c>
    </row>
    <row r="64" spans="1:24" s="39" customFormat="1" ht="23.25" customHeight="1" thickTop="1" x14ac:dyDescent="0.2">
      <c r="A64" s="893"/>
      <c r="B64" s="895"/>
      <c r="C64" s="2551" t="str">
        <f>IF(ROUND('I3 TB Data'!G16-C63,-1)=0,"Rate Base Input equals Output","Rate Base Input Does Not Equal Output")</f>
        <v>Rate Base Input equals Output</v>
      </c>
      <c r="D64" s="2552"/>
      <c r="E64" s="2553"/>
      <c r="F64" s="532"/>
      <c r="G64" s="532"/>
      <c r="H64" s="532"/>
      <c r="I64" s="532"/>
      <c r="J64" s="532"/>
      <c r="K64" s="532"/>
      <c r="L64" s="532"/>
      <c r="M64" s="532"/>
      <c r="N64" s="532"/>
      <c r="O64" s="532"/>
      <c r="P64" s="532"/>
      <c r="Q64" s="532"/>
      <c r="R64" s="532"/>
      <c r="S64" s="532"/>
      <c r="T64" s="532"/>
      <c r="U64" s="532"/>
      <c r="V64" s="532"/>
      <c r="W64" s="532"/>
    </row>
    <row r="65" spans="1:25" ht="12.75" x14ac:dyDescent="0.2">
      <c r="A65" s="892"/>
      <c r="B65" s="895" t="s">
        <v>1342</v>
      </c>
      <c r="C65" s="888">
        <f>SUM(D65:W65)</f>
        <v>42279458.855479419</v>
      </c>
      <c r="D65" s="532">
        <f>D63*'I5.1 Misc Data'!$D$17</f>
        <v>25705704.632288709</v>
      </c>
      <c r="E65" s="532">
        <f>E63*'I5.1 Misc Data'!$D$17</f>
        <v>6037146.2536882479</v>
      </c>
      <c r="F65" s="532">
        <f>F63*'I5.1 Misc Data'!$D$17</f>
        <v>9828095.3076008093</v>
      </c>
      <c r="G65" s="532">
        <f>G63*'I5.1 Misc Data'!$D$17</f>
        <v>0</v>
      </c>
      <c r="H65" s="532">
        <f>H63*'I5.1 Misc Data'!$D$17</f>
        <v>0</v>
      </c>
      <c r="I65" s="532">
        <f>I63*'I5.1 Misc Data'!$D$17</f>
        <v>0</v>
      </c>
      <c r="J65" s="532">
        <f>J63*'I5.1 Misc Data'!$D$17</f>
        <v>579472.09823560482</v>
      </c>
      <c r="K65" s="532">
        <f>K63*'I5.1 Misc Data'!$D$17</f>
        <v>68561.039722923029</v>
      </c>
      <c r="L65" s="532">
        <f>L63*'I5.1 Misc Data'!$D$17</f>
        <v>60479.523943126296</v>
      </c>
      <c r="M65" s="532">
        <f>M63*'I5.1 Misc Data'!$D$17</f>
        <v>0</v>
      </c>
      <c r="N65" s="532">
        <f>N63*'I5.1 Misc Data'!$D$17</f>
        <v>0</v>
      </c>
      <c r="O65" s="532">
        <f>O63*'I5.1 Misc Data'!$D$17</f>
        <v>0</v>
      </c>
      <c r="P65" s="532">
        <f>P63*'I5.1 Misc Data'!$D$17</f>
        <v>0</v>
      </c>
      <c r="Q65" s="532">
        <f>Q63*'I5.1 Misc Data'!$D$17</f>
        <v>0</v>
      </c>
      <c r="R65" s="532">
        <f>R63*'I5.1 Misc Data'!$D$17</f>
        <v>0</v>
      </c>
      <c r="S65" s="532">
        <f>S63*'I5.1 Misc Data'!$D$17</f>
        <v>0</v>
      </c>
      <c r="T65" s="532">
        <f>T63*'I5.1 Misc Data'!$D$17</f>
        <v>0</v>
      </c>
      <c r="U65" s="532">
        <f>U63*'I5.1 Misc Data'!$D$17</f>
        <v>0</v>
      </c>
      <c r="V65" s="532">
        <f>V63*'I5.1 Misc Data'!$D$17</f>
        <v>0</v>
      </c>
      <c r="W65" s="532">
        <f>W63*'I5.1 Misc Data'!$D$17</f>
        <v>0</v>
      </c>
    </row>
    <row r="66" spans="1:25" ht="12.75" x14ac:dyDescent="0.2">
      <c r="A66" s="892"/>
      <c r="B66" s="895"/>
      <c r="C66" s="888"/>
      <c r="D66" s="532"/>
      <c r="E66" s="532"/>
      <c r="F66" s="532"/>
      <c r="G66" s="532"/>
      <c r="H66" s="532"/>
      <c r="I66" s="532"/>
      <c r="J66" s="532"/>
      <c r="K66" s="532"/>
      <c r="L66" s="532"/>
      <c r="M66" s="532"/>
      <c r="N66" s="532"/>
      <c r="O66" s="532"/>
      <c r="P66" s="532"/>
      <c r="Q66" s="532"/>
      <c r="R66" s="532"/>
      <c r="S66" s="532"/>
      <c r="T66" s="532"/>
      <c r="U66" s="532"/>
      <c r="V66" s="532"/>
      <c r="W66" s="532"/>
    </row>
    <row r="67" spans="1:25" s="39" customFormat="1" ht="12.75" x14ac:dyDescent="0.2">
      <c r="A67" s="892"/>
      <c r="B67" s="895" t="s">
        <v>584</v>
      </c>
      <c r="C67" s="888">
        <f>SUM(D67:W67)</f>
        <v>3602210.0000000019</v>
      </c>
      <c r="D67" s="532">
        <f>D25-(D34 +D36)</f>
        <v>580106.8666758053</v>
      </c>
      <c r="E67" s="532">
        <f t="shared" ref="E67:W67" si="11">E25-(E34 +E36)</f>
        <v>1229894.2936619492</v>
      </c>
      <c r="F67" s="532">
        <f t="shared" si="11"/>
        <v>1307903.9042512383</v>
      </c>
      <c r="G67" s="532">
        <f t="shared" si="11"/>
        <v>0</v>
      </c>
      <c r="H67" s="532">
        <f t="shared" si="11"/>
        <v>0</v>
      </c>
      <c r="I67" s="532">
        <f t="shared" si="11"/>
        <v>0</v>
      </c>
      <c r="J67" s="532">
        <f t="shared" si="11"/>
        <v>486076.87039691483</v>
      </c>
      <c r="K67" s="532">
        <f t="shared" si="11"/>
        <v>-6747.7629587490228</v>
      </c>
      <c r="L67" s="532">
        <f t="shared" si="11"/>
        <v>4975.8279728434281</v>
      </c>
      <c r="M67" s="532">
        <f t="shared" si="11"/>
        <v>0</v>
      </c>
      <c r="N67" s="532">
        <f t="shared" si="11"/>
        <v>0</v>
      </c>
      <c r="O67" s="532">
        <f t="shared" si="11"/>
        <v>0</v>
      </c>
      <c r="P67" s="532">
        <f t="shared" si="11"/>
        <v>0</v>
      </c>
      <c r="Q67" s="532">
        <f t="shared" si="11"/>
        <v>0</v>
      </c>
      <c r="R67" s="532">
        <f t="shared" si="11"/>
        <v>0</v>
      </c>
      <c r="S67" s="532">
        <f t="shared" si="11"/>
        <v>0</v>
      </c>
      <c r="T67" s="532">
        <f t="shared" si="11"/>
        <v>0</v>
      </c>
      <c r="U67" s="532">
        <f t="shared" si="11"/>
        <v>0</v>
      </c>
      <c r="V67" s="532">
        <f t="shared" si="11"/>
        <v>0</v>
      </c>
      <c r="W67" s="532">
        <f t="shared" si="11"/>
        <v>0</v>
      </c>
    </row>
    <row r="68" spans="1:25" s="39" customFormat="1" ht="12.75" x14ac:dyDescent="0.2">
      <c r="A68" s="892"/>
      <c r="B68" s="895"/>
      <c r="C68" s="888"/>
      <c r="D68" s="532"/>
      <c r="E68" s="532"/>
      <c r="F68" s="532"/>
      <c r="G68" s="532"/>
      <c r="H68" s="532"/>
      <c r="I68" s="532"/>
      <c r="J68" s="532"/>
      <c r="K68" s="532"/>
      <c r="L68" s="532"/>
      <c r="M68" s="532"/>
      <c r="N68" s="532"/>
      <c r="O68" s="532"/>
      <c r="P68" s="532"/>
      <c r="Q68" s="532"/>
      <c r="R68" s="532"/>
      <c r="S68" s="532"/>
      <c r="T68" s="532"/>
      <c r="U68" s="532"/>
      <c r="V68" s="532"/>
      <c r="W68" s="532"/>
    </row>
    <row r="69" spans="1:25" s="39" customFormat="1" ht="12.75" x14ac:dyDescent="0.2">
      <c r="A69" s="892"/>
      <c r="B69" s="895" t="s">
        <v>585</v>
      </c>
      <c r="C69" s="888">
        <f>SUM(D69:W69)</f>
        <v>0</v>
      </c>
      <c r="D69" s="532">
        <f>'I9 Direct Allocation'!E151</f>
        <v>0</v>
      </c>
      <c r="E69" s="532">
        <f>'I9 Direct Allocation'!F151</f>
        <v>0</v>
      </c>
      <c r="F69" s="532">
        <f>'I9 Direct Allocation'!G151</f>
        <v>0</v>
      </c>
      <c r="G69" s="532">
        <f>'I9 Direct Allocation'!H151</f>
        <v>0</v>
      </c>
      <c r="H69" s="532">
        <f>'I9 Direct Allocation'!I151</f>
        <v>0</v>
      </c>
      <c r="I69" s="532">
        <f>'I9 Direct Allocation'!J151</f>
        <v>0</v>
      </c>
      <c r="J69" s="532">
        <f>'I9 Direct Allocation'!K151</f>
        <v>0</v>
      </c>
      <c r="K69" s="532">
        <f>'I9 Direct Allocation'!L151</f>
        <v>0</v>
      </c>
      <c r="L69" s="532">
        <f>'I9 Direct Allocation'!M151</f>
        <v>0</v>
      </c>
      <c r="M69" s="532">
        <f>'I9 Direct Allocation'!N151</f>
        <v>0</v>
      </c>
      <c r="N69" s="532">
        <f>'I9 Direct Allocation'!O151</f>
        <v>0</v>
      </c>
      <c r="O69" s="532">
        <f>'I9 Direct Allocation'!P151</f>
        <v>0</v>
      </c>
      <c r="P69" s="532">
        <f>'I9 Direct Allocation'!Q151</f>
        <v>0</v>
      </c>
      <c r="Q69" s="532">
        <f>'I9 Direct Allocation'!R151</f>
        <v>0</v>
      </c>
      <c r="R69" s="532">
        <f>'I9 Direct Allocation'!S151</f>
        <v>0</v>
      </c>
      <c r="S69" s="532">
        <f>'I9 Direct Allocation'!T151</f>
        <v>0</v>
      </c>
      <c r="T69" s="532">
        <f>'I9 Direct Allocation'!U151</f>
        <v>0</v>
      </c>
      <c r="U69" s="532">
        <f>'I9 Direct Allocation'!V151</f>
        <v>0</v>
      </c>
      <c r="V69" s="532">
        <f>'I9 Direct Allocation'!W151</f>
        <v>0</v>
      </c>
      <c r="W69" s="532">
        <f>'I9 Direct Allocation'!X151</f>
        <v>0</v>
      </c>
    </row>
    <row r="70" spans="1:25" ht="12.75" x14ac:dyDescent="0.2">
      <c r="A70" s="892"/>
      <c r="B70" s="393"/>
      <c r="C70" s="888"/>
      <c r="D70" s="531"/>
      <c r="E70" s="531"/>
      <c r="F70" s="531"/>
      <c r="G70" s="531"/>
      <c r="H70" s="531"/>
      <c r="I70" s="531"/>
      <c r="J70" s="531"/>
      <c r="K70" s="531"/>
      <c r="L70" s="531"/>
      <c r="M70" s="535"/>
      <c r="N70" s="535"/>
      <c r="O70" s="535"/>
      <c r="P70" s="535"/>
      <c r="Q70" s="535"/>
      <c r="R70" s="535"/>
      <c r="S70" s="535"/>
      <c r="T70" s="535"/>
      <c r="U70" s="535"/>
      <c r="V70" s="535"/>
      <c r="W70" s="535"/>
    </row>
    <row r="71" spans="1:25" ht="12.75" x14ac:dyDescent="0.2">
      <c r="A71" s="892"/>
      <c r="B71" s="897" t="s">
        <v>885</v>
      </c>
      <c r="C71" s="1420">
        <f>SUM(D71:W71)</f>
        <v>3602210.0000000019</v>
      </c>
      <c r="D71" s="1421">
        <f>SUM(D67:D69)</f>
        <v>580106.8666758053</v>
      </c>
      <c r="E71" s="1421">
        <f t="shared" ref="E71:W71" si="12">SUM(E67:E69)</f>
        <v>1229894.2936619492</v>
      </c>
      <c r="F71" s="1421">
        <f t="shared" si="12"/>
        <v>1307903.9042512383</v>
      </c>
      <c r="G71" s="1421">
        <f t="shared" si="12"/>
        <v>0</v>
      </c>
      <c r="H71" s="1421">
        <f t="shared" si="12"/>
        <v>0</v>
      </c>
      <c r="I71" s="1421">
        <f t="shared" si="12"/>
        <v>0</v>
      </c>
      <c r="J71" s="1421">
        <f t="shared" si="12"/>
        <v>486076.87039691483</v>
      </c>
      <c r="K71" s="1421">
        <f t="shared" si="12"/>
        <v>-6747.7629587490228</v>
      </c>
      <c r="L71" s="1421">
        <f t="shared" si="12"/>
        <v>4975.8279728434281</v>
      </c>
      <c r="M71" s="1421">
        <f t="shared" si="12"/>
        <v>0</v>
      </c>
      <c r="N71" s="1421">
        <f t="shared" si="12"/>
        <v>0</v>
      </c>
      <c r="O71" s="1421">
        <f t="shared" si="12"/>
        <v>0</v>
      </c>
      <c r="P71" s="1421">
        <f t="shared" si="12"/>
        <v>0</v>
      </c>
      <c r="Q71" s="1421">
        <f t="shared" si="12"/>
        <v>0</v>
      </c>
      <c r="R71" s="1421">
        <f t="shared" si="12"/>
        <v>0</v>
      </c>
      <c r="S71" s="1421">
        <f t="shared" si="12"/>
        <v>0</v>
      </c>
      <c r="T71" s="1421">
        <f t="shared" si="12"/>
        <v>0</v>
      </c>
      <c r="U71" s="1421">
        <f t="shared" si="12"/>
        <v>0</v>
      </c>
      <c r="V71" s="1421">
        <f t="shared" si="12"/>
        <v>0</v>
      </c>
      <c r="W71" s="1421">
        <f t="shared" si="12"/>
        <v>0</v>
      </c>
    </row>
    <row r="72" spans="1:25" ht="12.75" x14ac:dyDescent="0.2">
      <c r="A72" s="892"/>
      <c r="B72" s="393"/>
      <c r="C72" s="888"/>
      <c r="D72" s="531"/>
      <c r="E72" s="531"/>
      <c r="F72" s="531"/>
      <c r="G72" s="531"/>
      <c r="H72" s="531"/>
      <c r="I72" s="531"/>
      <c r="J72" s="531"/>
      <c r="K72" s="531"/>
      <c r="L72" s="531"/>
      <c r="M72" s="535"/>
      <c r="N72" s="535"/>
      <c r="O72" s="535"/>
      <c r="P72" s="535"/>
      <c r="Q72" s="535"/>
      <c r="R72" s="535"/>
      <c r="S72" s="535"/>
      <c r="T72" s="535"/>
      <c r="U72" s="535"/>
      <c r="V72" s="535"/>
      <c r="W72" s="535"/>
    </row>
    <row r="73" spans="1:25" ht="12.75" x14ac:dyDescent="0.2">
      <c r="A73" s="892"/>
      <c r="B73" s="895" t="s">
        <v>890</v>
      </c>
      <c r="C73" s="888"/>
      <c r="D73" s="531"/>
      <c r="E73" s="531"/>
      <c r="F73" s="531"/>
      <c r="G73" s="531"/>
      <c r="H73" s="531"/>
      <c r="I73" s="531"/>
      <c r="J73" s="531"/>
      <c r="K73" s="531"/>
      <c r="L73" s="531"/>
      <c r="M73" s="535"/>
      <c r="N73" s="535"/>
      <c r="O73" s="535"/>
      <c r="P73" s="535"/>
      <c r="Q73" s="535"/>
      <c r="R73" s="535"/>
      <c r="S73" s="535"/>
      <c r="T73" s="535"/>
      <c r="U73" s="535"/>
      <c r="V73" s="535"/>
      <c r="W73" s="535"/>
    </row>
    <row r="74" spans="1:25" ht="12.75" x14ac:dyDescent="0.2">
      <c r="A74" s="892"/>
      <c r="B74" s="393"/>
      <c r="C74" s="888"/>
      <c r="D74" s="531"/>
      <c r="E74" s="531"/>
      <c r="F74" s="531"/>
      <c r="G74" s="531"/>
      <c r="H74" s="531"/>
      <c r="I74" s="531"/>
      <c r="J74" s="531"/>
      <c r="K74" s="531"/>
      <c r="L74" s="531"/>
      <c r="M74" s="535"/>
      <c r="N74" s="535"/>
      <c r="O74" s="535"/>
      <c r="P74" s="535"/>
      <c r="Q74" s="535"/>
      <c r="R74" s="535"/>
      <c r="S74" s="535"/>
      <c r="T74" s="535"/>
      <c r="U74" s="535"/>
      <c r="V74" s="535"/>
      <c r="W74" s="535"/>
    </row>
    <row r="75" spans="1:25" s="510" customFormat="1" ht="12.75" x14ac:dyDescent="0.2">
      <c r="A75" s="894"/>
      <c r="B75" s="1699" t="s">
        <v>400</v>
      </c>
      <c r="C75" s="1700">
        <f t="shared" ref="C75:W75" si="13">IF(ISERROR(C25/C$40),"0.00%", (C25/C$40))</f>
        <v>0.99999999999999989</v>
      </c>
      <c r="D75" s="1701">
        <f t="shared" si="13"/>
        <v>0.91025468481750116</v>
      </c>
      <c r="E75" s="1701">
        <f t="shared" si="13"/>
        <v>1.1905114762836253</v>
      </c>
      <c r="F75" s="1701">
        <f t="shared" si="13"/>
        <v>1.0995564742328561</v>
      </c>
      <c r="G75" s="1701" t="str">
        <f t="shared" si="13"/>
        <v>0.00%</v>
      </c>
      <c r="H75" s="1701" t="str">
        <f t="shared" si="13"/>
        <v>0.00%</v>
      </c>
      <c r="I75" s="1701" t="str">
        <f t="shared" si="13"/>
        <v>0.00%</v>
      </c>
      <c r="J75" s="1701">
        <f t="shared" si="13"/>
        <v>2.0043970040780099</v>
      </c>
      <c r="K75" s="1701">
        <f t="shared" si="13"/>
        <v>0.75212610258012302</v>
      </c>
      <c r="L75" s="1701">
        <f t="shared" si="13"/>
        <v>0.99612309281905798</v>
      </c>
      <c r="M75" s="534" t="str">
        <f t="shared" si="13"/>
        <v>0.00%</v>
      </c>
      <c r="N75" s="534" t="str">
        <f t="shared" si="13"/>
        <v>0.00%</v>
      </c>
      <c r="O75" s="534" t="str">
        <f t="shared" si="13"/>
        <v>0.00%</v>
      </c>
      <c r="P75" s="534" t="str">
        <f t="shared" si="13"/>
        <v>0.00%</v>
      </c>
      <c r="Q75" s="534" t="str">
        <f t="shared" si="13"/>
        <v>0.00%</v>
      </c>
      <c r="R75" s="534" t="str">
        <f t="shared" si="13"/>
        <v>0.00%</v>
      </c>
      <c r="S75" s="534" t="str">
        <f t="shared" si="13"/>
        <v>0.00%</v>
      </c>
      <c r="T75" s="534" t="str">
        <f t="shared" si="13"/>
        <v>0.00%</v>
      </c>
      <c r="U75" s="534" t="str">
        <f t="shared" si="13"/>
        <v>0.00%</v>
      </c>
      <c r="V75" s="534" t="str">
        <f t="shared" si="13"/>
        <v>0.00%</v>
      </c>
      <c r="W75" s="534" t="str">
        <f t="shared" si="13"/>
        <v>0.00%</v>
      </c>
    </row>
    <row r="76" spans="1:25" ht="12.75" x14ac:dyDescent="0.2">
      <c r="A76" s="892"/>
      <c r="B76" s="393"/>
      <c r="C76" s="888"/>
      <c r="D76" s="531"/>
      <c r="E76" s="531"/>
      <c r="F76" s="531"/>
      <c r="G76" s="531"/>
      <c r="H76" s="531"/>
      <c r="I76" s="531"/>
      <c r="J76" s="531"/>
      <c r="K76" s="531"/>
      <c r="L76" s="531"/>
      <c r="M76" s="535"/>
      <c r="N76" s="535"/>
      <c r="O76" s="535"/>
      <c r="P76" s="535"/>
      <c r="Q76" s="535"/>
      <c r="R76" s="535"/>
      <c r="S76" s="535"/>
      <c r="T76" s="535"/>
      <c r="U76" s="535"/>
      <c r="V76" s="535"/>
      <c r="W76" s="535"/>
      <c r="Y76" s="509"/>
    </row>
    <row r="77" spans="1:25" ht="12.75" x14ac:dyDescent="0.2">
      <c r="A77" s="892"/>
      <c r="B77" s="393" t="s">
        <v>749</v>
      </c>
      <c r="C77" s="888">
        <f>SUM(D77:W77)</f>
        <v>-3234019.2017675401</v>
      </c>
      <c r="D77" s="531">
        <f>D21-D40</f>
        <v>-3598645.3217145819</v>
      </c>
      <c r="E77" s="531">
        <f t="shared" ref="E77:W77" si="14">E21-E40</f>
        <v>195400.81314287568</v>
      </c>
      <c r="F77" s="531">
        <f t="shared" si="14"/>
        <v>-142910.27026049234</v>
      </c>
      <c r="G77" s="531">
        <f t="shared" si="14"/>
        <v>0</v>
      </c>
      <c r="H77" s="531">
        <f t="shared" si="14"/>
        <v>0</v>
      </c>
      <c r="I77" s="531">
        <f t="shared" si="14"/>
        <v>0</v>
      </c>
      <c r="J77" s="531">
        <f t="shared" si="14"/>
        <v>334754.61371331662</v>
      </c>
      <c r="K77" s="531">
        <f t="shared" si="14"/>
        <v>-17177.653830346309</v>
      </c>
      <c r="L77" s="531">
        <f t="shared" si="14"/>
        <v>-5441.3828183117075</v>
      </c>
      <c r="M77" s="531">
        <f t="shared" si="14"/>
        <v>0</v>
      </c>
      <c r="N77" s="531">
        <f t="shared" si="14"/>
        <v>0</v>
      </c>
      <c r="O77" s="531">
        <f t="shared" si="14"/>
        <v>0</v>
      </c>
      <c r="P77" s="531">
        <f t="shared" si="14"/>
        <v>0</v>
      </c>
      <c r="Q77" s="531">
        <f t="shared" si="14"/>
        <v>0</v>
      </c>
      <c r="R77" s="531">
        <f t="shared" si="14"/>
        <v>0</v>
      </c>
      <c r="S77" s="531">
        <f t="shared" si="14"/>
        <v>0</v>
      </c>
      <c r="T77" s="531">
        <f t="shared" si="14"/>
        <v>0</v>
      </c>
      <c r="U77" s="531">
        <f t="shared" si="14"/>
        <v>0</v>
      </c>
      <c r="V77" s="531">
        <f t="shared" si="14"/>
        <v>0</v>
      </c>
      <c r="W77" s="531">
        <f t="shared" si="14"/>
        <v>0</v>
      </c>
      <c r="Y77" s="509"/>
    </row>
    <row r="78" spans="1:25" s="39" customFormat="1" ht="23.25" customHeight="1" x14ac:dyDescent="0.2">
      <c r="A78" s="893"/>
      <c r="B78" s="895"/>
      <c r="C78" s="2545" t="str">
        <f>IF(ROUND('I6.1 Revenue'!B16-C77,-1)=0,"Deficiency Input equals Output","Deficiency Input Does Not Equal Output")</f>
        <v>Deficiency Input equals Output</v>
      </c>
      <c r="D78" s="2546"/>
      <c r="E78" s="2547"/>
      <c r="F78" s="532"/>
      <c r="G78" s="532"/>
      <c r="H78" s="532"/>
      <c r="I78" s="532"/>
      <c r="J78" s="532"/>
      <c r="K78" s="532"/>
      <c r="L78" s="532"/>
      <c r="M78" s="532"/>
      <c r="N78" s="532"/>
      <c r="O78" s="532"/>
      <c r="P78" s="532"/>
      <c r="Q78" s="532"/>
      <c r="R78" s="532"/>
      <c r="S78" s="532"/>
      <c r="T78" s="532"/>
      <c r="U78" s="532"/>
      <c r="V78" s="532"/>
      <c r="W78" s="532"/>
      <c r="Y78" s="508"/>
    </row>
    <row r="79" spans="1:25" ht="12.75" x14ac:dyDescent="0.2">
      <c r="A79" s="892"/>
      <c r="B79" s="393" t="s">
        <v>405</v>
      </c>
      <c r="C79" s="888">
        <f>SUM(D79:W79)</f>
        <v>2.8376234695315361E-10</v>
      </c>
      <c r="D79" s="531">
        <f>D25-D40</f>
        <v>-1657381.7355243899</v>
      </c>
      <c r="E79" s="531">
        <f t="shared" ref="E79:W79" si="15">E25-E40</f>
        <v>719721.77799125109</v>
      </c>
      <c r="F79" s="531">
        <f t="shared" si="15"/>
        <v>515072.89328869618</v>
      </c>
      <c r="G79" s="531">
        <f t="shared" si="15"/>
        <v>0</v>
      </c>
      <c r="H79" s="531">
        <f t="shared" si="15"/>
        <v>0</v>
      </c>
      <c r="I79" s="531">
        <f t="shared" si="15"/>
        <v>0</v>
      </c>
      <c r="J79" s="531">
        <f t="shared" si="15"/>
        <v>435653.96953552519</v>
      </c>
      <c r="K79" s="531">
        <f t="shared" si="15"/>
        <v>-12886.7129306598</v>
      </c>
      <c r="L79" s="531">
        <f t="shared" si="15"/>
        <v>-180.19236042248667</v>
      </c>
      <c r="M79" s="531">
        <f t="shared" si="15"/>
        <v>0</v>
      </c>
      <c r="N79" s="531">
        <f t="shared" si="15"/>
        <v>0</v>
      </c>
      <c r="O79" s="531">
        <f t="shared" si="15"/>
        <v>0</v>
      </c>
      <c r="P79" s="531">
        <f t="shared" si="15"/>
        <v>0</v>
      </c>
      <c r="Q79" s="531">
        <f t="shared" si="15"/>
        <v>0</v>
      </c>
      <c r="R79" s="531">
        <f t="shared" si="15"/>
        <v>0</v>
      </c>
      <c r="S79" s="531">
        <f t="shared" si="15"/>
        <v>0</v>
      </c>
      <c r="T79" s="531">
        <f t="shared" si="15"/>
        <v>0</v>
      </c>
      <c r="U79" s="531">
        <f t="shared" si="15"/>
        <v>0</v>
      </c>
      <c r="V79" s="531">
        <f t="shared" si="15"/>
        <v>0</v>
      </c>
      <c r="W79" s="531">
        <f t="shared" si="15"/>
        <v>0</v>
      </c>
      <c r="X79" s="1709"/>
    </row>
    <row r="80" spans="1:25" ht="12.75" x14ac:dyDescent="0.2">
      <c r="A80" s="892"/>
      <c r="B80" s="393"/>
      <c r="C80" s="888"/>
      <c r="D80" s="531"/>
      <c r="E80" s="531"/>
      <c r="F80" s="531"/>
      <c r="G80" s="531"/>
      <c r="H80" s="531"/>
      <c r="I80" s="531"/>
      <c r="J80" s="531"/>
      <c r="K80" s="531"/>
      <c r="L80" s="531"/>
      <c r="M80" s="535"/>
      <c r="N80" s="535"/>
      <c r="O80" s="535"/>
      <c r="P80" s="535"/>
      <c r="Q80" s="535"/>
      <c r="R80" s="535"/>
      <c r="S80" s="535"/>
      <c r="T80" s="535"/>
      <c r="U80" s="535"/>
      <c r="V80" s="535"/>
      <c r="W80" s="535"/>
    </row>
    <row r="81" spans="1:23" ht="13.5" thickBot="1" x14ac:dyDescent="0.25">
      <c r="A81" s="892"/>
      <c r="B81" s="393" t="s">
        <v>1347</v>
      </c>
      <c r="C81" s="891">
        <f>IF(ISERROR(C71/C65),"0.00%", (C71/C65))</f>
        <v>8.5200002495612714E-2</v>
      </c>
      <c r="D81" s="891">
        <f t="shared" ref="D81:W81" si="16">IF(ISERROR(D71/D65),"0.00%", (D71/D65))</f>
        <v>2.2567242367950425E-2</v>
      </c>
      <c r="E81" s="891">
        <f t="shared" si="16"/>
        <v>0.20372113610972653</v>
      </c>
      <c r="F81" s="891">
        <f t="shared" si="16"/>
        <v>0.13307806480465623</v>
      </c>
      <c r="G81" s="891" t="str">
        <f t="shared" si="16"/>
        <v>0.00%</v>
      </c>
      <c r="H81" s="891" t="str">
        <f t="shared" si="16"/>
        <v>0.00%</v>
      </c>
      <c r="I81" s="891" t="str">
        <f t="shared" si="16"/>
        <v>0.00%</v>
      </c>
      <c r="J81" s="891">
        <f t="shared" si="16"/>
        <v>0.83882704944196151</v>
      </c>
      <c r="K81" s="891">
        <f t="shared" si="16"/>
        <v>-9.8419787477244794E-2</v>
      </c>
      <c r="L81" s="891">
        <f t="shared" si="16"/>
        <v>8.2272935506612035E-2</v>
      </c>
      <c r="M81" s="891" t="str">
        <f t="shared" si="16"/>
        <v>0.00%</v>
      </c>
      <c r="N81" s="891" t="str">
        <f t="shared" si="16"/>
        <v>0.00%</v>
      </c>
      <c r="O81" s="891" t="str">
        <f t="shared" si="16"/>
        <v>0.00%</v>
      </c>
      <c r="P81" s="891" t="str">
        <f t="shared" si="16"/>
        <v>0.00%</v>
      </c>
      <c r="Q81" s="891" t="str">
        <f t="shared" si="16"/>
        <v>0.00%</v>
      </c>
      <c r="R81" s="891" t="str">
        <f t="shared" si="16"/>
        <v>0.00%</v>
      </c>
      <c r="S81" s="891" t="str">
        <f t="shared" si="16"/>
        <v>0.00%</v>
      </c>
      <c r="T81" s="891" t="str">
        <f t="shared" si="16"/>
        <v>0.00%</v>
      </c>
      <c r="U81" s="891" t="str">
        <f t="shared" si="16"/>
        <v>0.00%</v>
      </c>
      <c r="V81" s="891" t="str">
        <f t="shared" si="16"/>
        <v>0.00%</v>
      </c>
      <c r="W81" s="891" t="str">
        <f t="shared" si="16"/>
        <v>0.00%</v>
      </c>
    </row>
    <row r="82" spans="1:23" ht="12.75" x14ac:dyDescent="0.2">
      <c r="A82" s="525"/>
      <c r="B82" s="325"/>
    </row>
    <row r="83" spans="1:23" ht="12.75" x14ac:dyDescent="0.2">
      <c r="A83" s="525"/>
      <c r="B83" s="325"/>
    </row>
    <row r="84" spans="1:23" ht="12.75" x14ac:dyDescent="0.2">
      <c r="A84" s="525"/>
      <c r="B84" s="325"/>
    </row>
    <row r="85" spans="1:23" ht="12.75" x14ac:dyDescent="0.2">
      <c r="A85" s="525"/>
      <c r="B85" s="325"/>
      <c r="M85" s="509"/>
      <c r="N85" s="509"/>
      <c r="O85" s="509"/>
      <c r="P85" s="509"/>
      <c r="Q85" s="509"/>
      <c r="R85" s="509"/>
      <c r="S85" s="509"/>
      <c r="T85" s="509"/>
      <c r="U85" s="509"/>
      <c r="V85" s="509"/>
      <c r="W85" s="509"/>
    </row>
    <row r="86" spans="1:23" ht="12.75" x14ac:dyDescent="0.2">
      <c r="A86" s="525"/>
      <c r="B86" s="325"/>
    </row>
    <row r="87" spans="1:23" ht="12.75" x14ac:dyDescent="0.2">
      <c r="A87" s="525"/>
      <c r="B87" s="325"/>
      <c r="M87" s="509"/>
      <c r="N87" s="509"/>
      <c r="O87" s="509"/>
      <c r="P87" s="509"/>
      <c r="Q87" s="509"/>
      <c r="R87" s="509"/>
      <c r="S87" s="509"/>
      <c r="T87" s="509"/>
      <c r="U87" s="509"/>
      <c r="V87" s="509"/>
      <c r="W87" s="509"/>
    </row>
    <row r="88" spans="1:23" ht="12.75" x14ac:dyDescent="0.2">
      <c r="A88" s="525"/>
      <c r="B88" s="325"/>
      <c r="M88" s="509"/>
      <c r="N88" s="509"/>
      <c r="O88" s="509"/>
      <c r="P88" s="509"/>
      <c r="Q88" s="509"/>
      <c r="R88" s="509"/>
      <c r="S88" s="509"/>
      <c r="T88" s="509"/>
      <c r="U88" s="509"/>
      <c r="V88" s="509"/>
      <c r="W88" s="509"/>
    </row>
    <row r="89" spans="1:23" ht="12.75" x14ac:dyDescent="0.2">
      <c r="A89" s="525"/>
      <c r="B89" s="325"/>
      <c r="M89" s="509"/>
      <c r="N89" s="509"/>
      <c r="O89" s="509"/>
      <c r="P89" s="509"/>
      <c r="Q89" s="509"/>
      <c r="R89" s="509"/>
      <c r="S89" s="509"/>
      <c r="T89" s="509"/>
      <c r="U89" s="509"/>
      <c r="V89" s="509"/>
      <c r="W89" s="509"/>
    </row>
    <row r="90" spans="1:23" ht="12.75" x14ac:dyDescent="0.2">
      <c r="A90" s="525"/>
      <c r="B90" s="325"/>
    </row>
    <row r="91" spans="1:23" ht="12.75" x14ac:dyDescent="0.2">
      <c r="A91" s="525"/>
      <c r="B91" s="325"/>
    </row>
    <row r="92" spans="1:23" ht="12.75" x14ac:dyDescent="0.2">
      <c r="A92" s="525"/>
      <c r="B92" s="325"/>
    </row>
    <row r="93" spans="1:23" ht="12.75" x14ac:dyDescent="0.2">
      <c r="A93" s="525"/>
    </row>
    <row r="94" spans="1:23" ht="12.75" x14ac:dyDescent="0.2">
      <c r="A94" s="523"/>
    </row>
    <row r="95" spans="1:23" ht="12.75" x14ac:dyDescent="0.2">
      <c r="A95" s="523"/>
    </row>
    <row r="96" spans="1:23" ht="12.75" x14ac:dyDescent="0.2">
      <c r="A96" s="523"/>
    </row>
    <row r="97" spans="1:1" ht="12.75" x14ac:dyDescent="0.2">
      <c r="A97" s="523"/>
    </row>
    <row r="98" spans="1:1" ht="12.75" x14ac:dyDescent="0.2">
      <c r="A98" s="523"/>
    </row>
    <row r="99" spans="1:1" ht="12.75" x14ac:dyDescent="0.2">
      <c r="A99" s="523"/>
    </row>
    <row r="100" spans="1:1" ht="12.75" x14ac:dyDescent="0.2">
      <c r="A100" s="523"/>
    </row>
    <row r="101" spans="1:1" ht="12.75" x14ac:dyDescent="0.2">
      <c r="A101" s="523"/>
    </row>
    <row r="102" spans="1:1" ht="12.75" x14ac:dyDescent="0.2">
      <c r="A102" s="523"/>
    </row>
    <row r="103" spans="1:1" ht="12.75" x14ac:dyDescent="0.2">
      <c r="A103" s="523"/>
    </row>
    <row r="104" spans="1:1" ht="12.75" x14ac:dyDescent="0.2">
      <c r="A104" s="523"/>
    </row>
    <row r="105" spans="1:1" ht="12.75" x14ac:dyDescent="0.2">
      <c r="A105" s="523"/>
    </row>
    <row r="106" spans="1:1" ht="12.75" x14ac:dyDescent="0.2">
      <c r="A106" s="523"/>
    </row>
    <row r="107" spans="1:1" ht="12.75" x14ac:dyDescent="0.2">
      <c r="A107" s="523"/>
    </row>
    <row r="108" spans="1:1" ht="12.75" x14ac:dyDescent="0.2">
      <c r="A108" s="523"/>
    </row>
    <row r="109" spans="1:1" ht="12.75" x14ac:dyDescent="0.2">
      <c r="A109" s="523"/>
    </row>
    <row r="110" spans="1:1" ht="12.75" x14ac:dyDescent="0.2">
      <c r="A110" s="523"/>
    </row>
    <row r="111" spans="1:1" ht="12.75" x14ac:dyDescent="0.2">
      <c r="A111" s="523"/>
    </row>
    <row r="112" spans="1:1" ht="12.75" x14ac:dyDescent="0.2">
      <c r="A112" s="523"/>
    </row>
    <row r="113" spans="1:1" ht="12.75" x14ac:dyDescent="0.2">
      <c r="A113" s="523"/>
    </row>
    <row r="114" spans="1:1" ht="12.75" x14ac:dyDescent="0.2">
      <c r="A114" s="523"/>
    </row>
    <row r="115" spans="1:1" ht="12.75" x14ac:dyDescent="0.2">
      <c r="A115" s="523"/>
    </row>
    <row r="116" spans="1:1" ht="12.75" x14ac:dyDescent="0.2">
      <c r="A116" s="523"/>
    </row>
    <row r="117" spans="1:1" ht="12.75" x14ac:dyDescent="0.2">
      <c r="A117" s="523"/>
    </row>
    <row r="118" spans="1:1" ht="12.75" x14ac:dyDescent="0.2">
      <c r="A118" s="523"/>
    </row>
    <row r="119" spans="1:1" ht="12.75" x14ac:dyDescent="0.2">
      <c r="A119" s="523"/>
    </row>
    <row r="120" spans="1:1" ht="12.75" x14ac:dyDescent="0.2">
      <c r="A120" s="523"/>
    </row>
    <row r="121" spans="1:1" ht="12.75" x14ac:dyDescent="0.2">
      <c r="A121" s="523"/>
    </row>
  </sheetData>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49"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topLeftCell="A7" workbookViewId="0">
      <selection activeCell="J16" sqref="J16"/>
    </sheetView>
  </sheetViews>
  <sheetFormatPr defaultColWidth="9.140625" defaultRowHeight="11.25" x14ac:dyDescent="0.2"/>
  <cols>
    <col min="1" max="1" width="14.140625" style="541" customWidth="1"/>
    <col min="2" max="2" width="43.5703125" style="8" customWidth="1"/>
    <col min="3" max="3" width="15.7109375" style="538" customWidth="1"/>
    <col min="4" max="4" width="15.7109375" style="539" customWidth="1"/>
    <col min="5" max="6" width="15.7109375" style="540" customWidth="1"/>
    <col min="7" max="7" width="15.7109375" style="540" hidden="1" customWidth="1"/>
    <col min="8" max="8" width="15.7109375" style="539" hidden="1" customWidth="1"/>
    <col min="9" max="9" width="15.7109375" style="540" hidden="1" customWidth="1"/>
    <col min="10" max="12" width="15.7109375" style="540" customWidth="1"/>
    <col min="13" max="13" width="15.7109375" style="540" hidden="1" customWidth="1"/>
    <col min="14" max="14" width="11.28515625" style="540" hidden="1" customWidth="1"/>
    <col min="15" max="23" width="15.7109375" style="540" hidden="1" customWidth="1"/>
    <col min="24" max="24" width="9.140625" style="538"/>
    <col min="25" max="25" width="9.140625" style="466"/>
    <col min="26" max="26" width="11.42578125" style="466" bestFit="1" customWidth="1"/>
    <col min="27" max="30" width="9.140625" style="466"/>
    <col min="31" max="16384" width="9.140625" style="8"/>
  </cols>
  <sheetData>
    <row r="1" spans="1:30" ht="77.25" customHeight="1" x14ac:dyDescent="0.2">
      <c r="A1" s="2430"/>
      <c r="B1" s="2430"/>
      <c r="C1" s="2430"/>
      <c r="D1" s="2430"/>
      <c r="E1" s="2430"/>
      <c r="F1" s="2430"/>
      <c r="G1" s="8"/>
      <c r="H1" s="8"/>
      <c r="I1" s="8"/>
      <c r="J1" s="8"/>
      <c r="K1" s="8"/>
      <c r="L1" s="8"/>
      <c r="M1" s="8"/>
      <c r="N1" s="8"/>
      <c r="O1" s="8"/>
      <c r="P1" s="8"/>
      <c r="Q1" s="8"/>
      <c r="R1" s="8"/>
      <c r="S1" s="8"/>
      <c r="T1" s="8"/>
      <c r="U1" s="8"/>
      <c r="V1" s="8"/>
      <c r="W1" s="8"/>
      <c r="X1" s="8"/>
      <c r="Y1" s="8"/>
      <c r="Z1" s="8"/>
      <c r="AA1" s="8"/>
      <c r="AB1" s="8"/>
      <c r="AC1" s="8"/>
      <c r="AD1" s="8"/>
    </row>
    <row r="2" spans="1:30" ht="3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4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75" t="str">
        <f>'I1 Intro'!C11</f>
        <v>EB-2019-0037</v>
      </c>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O2 Monthly Fixed Charge Min. &amp; Max. Worksheet  - "&amp;  'I2 LDC class'!$C$17</f>
        <v>Sheet O2 Monthly Fixed Charge Min. &amp; Max.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x14ac:dyDescent="0.2">
      <c r="A7" s="290"/>
    </row>
    <row r="8" spans="1:30" x14ac:dyDescent="0.2">
      <c r="A8" s="290"/>
    </row>
    <row r="9" spans="1:30" ht="12.75" x14ac:dyDescent="0.2">
      <c r="A9" s="46"/>
      <c r="B9" s="291"/>
    </row>
    <row r="11" spans="1:30" x14ac:dyDescent="0.2">
      <c r="A11" s="290"/>
      <c r="C11" s="540"/>
    </row>
    <row r="12" spans="1:30" ht="12.75" x14ac:dyDescent="0.2">
      <c r="A12" s="557"/>
      <c r="B12" s="291"/>
      <c r="C12" s="646"/>
      <c r="D12" s="655">
        <v>1</v>
      </c>
      <c r="E12" s="655">
        <v>2</v>
      </c>
      <c r="F12" s="655">
        <v>3</v>
      </c>
      <c r="G12" s="655">
        <v>4</v>
      </c>
      <c r="H12" s="655">
        <v>5</v>
      </c>
      <c r="I12" s="655">
        <v>6</v>
      </c>
      <c r="J12" s="655">
        <v>7</v>
      </c>
      <c r="K12" s="655">
        <v>8</v>
      </c>
      <c r="L12" s="655">
        <v>9</v>
      </c>
      <c r="M12" s="655">
        <v>10</v>
      </c>
      <c r="N12" s="655">
        <v>11</v>
      </c>
      <c r="O12" s="655">
        <v>12</v>
      </c>
      <c r="P12" s="655">
        <v>13</v>
      </c>
      <c r="Q12" s="655">
        <v>14</v>
      </c>
      <c r="R12" s="655">
        <v>15</v>
      </c>
      <c r="S12" s="655">
        <v>16</v>
      </c>
      <c r="T12" s="655">
        <v>17</v>
      </c>
      <c r="U12" s="655">
        <v>18</v>
      </c>
      <c r="V12" s="655">
        <v>19</v>
      </c>
      <c r="W12" s="655">
        <v>20</v>
      </c>
    </row>
    <row r="13" spans="1:30" ht="38.25" x14ac:dyDescent="0.2">
      <c r="A13" s="291"/>
      <c r="B13" s="651" t="s">
        <v>681</v>
      </c>
      <c r="C13" s="647"/>
      <c r="D13" s="560" t="str">
        <f>IF('I2 LDC class'!$D$20="",'I2 LDC class'!$C$20,'I2 LDC class'!$D$20)</f>
        <v>Residential</v>
      </c>
      <c r="E13" s="560" t="str">
        <f>IF('I2 LDC class'!$D$21="",'I2 LDC class'!$C$21,'I2 LDC class'!$D$21)</f>
        <v>GS &lt;50</v>
      </c>
      <c r="F13" s="560" t="str">
        <f>IF('I2 LDC class'!$D$22="",'I2 LDC class'!$C$22,'I2 LDC class'!$D$22)</f>
        <v>GS&gt;50-Regular</v>
      </c>
      <c r="G13" s="560" t="str">
        <f>IF('I2 LDC class'!$D$23="",'I2 LDC class'!$C$23,'I2 LDC class'!$D$23)</f>
        <v>GS&gt; 50-TOU</v>
      </c>
      <c r="H13" s="560" t="str">
        <f>IF('I2 LDC class'!$D$24="",'I2 LDC class'!$C$24,'I2 LDC class'!$D$24)</f>
        <v>GS &gt;50-Intermediate</v>
      </c>
      <c r="I13" s="560" t="str">
        <f>IF('I2 LDC class'!$D$25="",'I2 LDC class'!$C$25,'I2 LDC class'!$D$25)</f>
        <v>Large Use &gt;5MW</v>
      </c>
      <c r="J13" s="560" t="str">
        <f>IF('I2 LDC class'!$D$26="",'I2 LDC class'!$C$26,'I2 LDC class'!$D$26)</f>
        <v>Street Light</v>
      </c>
      <c r="K13" s="560" t="str">
        <f>IF('I2 LDC class'!$D$27="",'I2 LDC class'!$C$27,'I2 LDC class'!$D$27)</f>
        <v>Sentinel</v>
      </c>
      <c r="L13" s="560" t="str">
        <f>IF('I2 LDC class'!$D$28="",'I2 LDC class'!$C$28,'I2 LDC class'!$D$28)</f>
        <v>Unmetered Scattered Load</v>
      </c>
      <c r="M13" s="560" t="str">
        <f>IF('I2 LDC class'!$D$29="",'I2 LDC class'!$C$29,'I2 LDC class'!$D$29)</f>
        <v>Embedded Distributor</v>
      </c>
      <c r="N13" s="560" t="str">
        <f>IF('I2 LDC class'!$D$30="",'I2 LDC class'!$C$30,'I2 LDC class'!$D$30)</f>
        <v>Back-up/Standby Power</v>
      </c>
      <c r="O13" s="560" t="str">
        <f>IF('I2 LDC class'!$D$31="",'I2 LDC class'!$C$31,'I2 LDC class'!$D$31)</f>
        <v>Rate Class 1</v>
      </c>
      <c r="P13" s="560" t="str">
        <f>IF('I2 LDC class'!$D$32="",'I2 LDC class'!$C$32,'I2 LDC class'!$D$32)</f>
        <v>Rate class 2</v>
      </c>
      <c r="Q13" s="560" t="str">
        <f>IF('I2 LDC class'!$D$33="",'I2 LDC class'!$C$33,'I2 LDC class'!$D$33)</f>
        <v>Rate class 3</v>
      </c>
      <c r="R13" s="560" t="str">
        <f>IF('I2 LDC class'!$D$34="",'I2 LDC class'!$C$34,'I2 LDC class'!$D$34)</f>
        <v>Rate class 4</v>
      </c>
      <c r="S13" s="560" t="str">
        <f>IF('I2 LDC class'!$D$35="",'I2 LDC class'!$C$35,'I2 LDC class'!$D$35)</f>
        <v>Rate class 5</v>
      </c>
      <c r="T13" s="560" t="str">
        <f>IF('I2 LDC class'!$D$36="",'I2 LDC class'!$C$36,'I2 LDC class'!$D$36)</f>
        <v>Rate class 6</v>
      </c>
      <c r="U13" s="560" t="str">
        <f>IF('I2 LDC class'!$D$37="",'I2 LDC class'!$C$37,'I2 LDC class'!$D$37)</f>
        <v>Rate class 7</v>
      </c>
      <c r="V13" s="560" t="str">
        <f>IF('I2 LDC class'!$D$38="",'I2 LDC class'!$C$38,'I2 LDC class'!$D$38)</f>
        <v>Rate class 8</v>
      </c>
      <c r="W13" s="560" t="str">
        <f>IF('I2 LDC class'!$D$39="",'I2 LDC class'!$C$39,'I2 LDC class'!$D$39)</f>
        <v>Rate class 9</v>
      </c>
    </row>
    <row r="14" spans="1:30" ht="12.75" x14ac:dyDescent="0.2">
      <c r="A14" s="561"/>
      <c r="B14" s="564" t="s">
        <v>327</v>
      </c>
      <c r="C14" s="647"/>
      <c r="D14" s="650">
        <f>IF(ISERROR(D85/'E3 PLCC'!C19/12),"0",(D85/'E3 PLCC'!C19/12))</f>
        <v>6.2706064211827561</v>
      </c>
      <c r="E14" s="650">
        <f>IF(ISERROR(E85/'E3 PLCC'!D19/12),"0",(E85/'E3 PLCC'!D19/12))</f>
        <v>9.3742762345136974</v>
      </c>
      <c r="F14" s="650">
        <f>IF(ISERROR(F85/'E3 PLCC'!E19/12),"0",(F85/'E3 PLCC'!E19/12))</f>
        <v>10.273237601728303</v>
      </c>
      <c r="G14" s="650" t="str">
        <f>IF(ISERROR(G85/'E3 PLCC'!F19/12),"0",(G85/'E3 PLCC'!F19/12))</f>
        <v>0</v>
      </c>
      <c r="H14" s="650" t="str">
        <f>IF(ISERROR(H85/'E3 PLCC'!G19/12),"0",(H85/'E3 PLCC'!G19/12))</f>
        <v>0</v>
      </c>
      <c r="I14" s="650" t="str">
        <f>IF(ISERROR(I85/'E3 PLCC'!H19/12),"0",(I85/'E3 PLCC'!H19/12))</f>
        <v>0</v>
      </c>
      <c r="J14" s="650">
        <f>IF(ISERROR(J85/'E3 PLCC'!I19/12),"0",(J85/'E3 PLCC'!I19/12))</f>
        <v>0.72302357135478068</v>
      </c>
      <c r="K14" s="650">
        <f>IF(ISERROR(K85/'E3 PLCC'!J19/12),"0",(K85/'E3 PLCC'!J19/12))</f>
        <v>2.1933417170357887</v>
      </c>
      <c r="L14" s="650">
        <f>IF(ISERROR(L85/'E3 PLCC'!K19/12),"0",(L85/'E3 PLCC'!K19/12))</f>
        <v>2.6896154040065419</v>
      </c>
      <c r="M14" s="650" t="str">
        <f>IF(ISERROR(M85/'E3 PLCC'!L19/12),"0",(M85/'E3 PLCC'!L19/12))</f>
        <v>0</v>
      </c>
      <c r="N14" s="650" t="str">
        <f>IF(ISERROR(N85/'E3 PLCC'!M19/12),"0",(N85/'E3 PLCC'!M19/12))</f>
        <v>0</v>
      </c>
      <c r="O14" s="650" t="str">
        <f>IF(ISERROR(O85/'E3 PLCC'!N19/12),"0",(O85/'E3 PLCC'!N19/12))</f>
        <v>0</v>
      </c>
      <c r="P14" s="650" t="str">
        <f>IF(ISERROR(P85/'E3 PLCC'!O19/12),"0",(P85/'E3 PLCC'!O19/12))</f>
        <v>0</v>
      </c>
      <c r="Q14" s="650" t="str">
        <f>IF(ISERROR(Q85/'E3 PLCC'!P19/12),"0",(Q85/'E3 PLCC'!P19/12))</f>
        <v>0</v>
      </c>
      <c r="R14" s="650" t="str">
        <f>IF(ISERROR(R85/'E3 PLCC'!Q19/12),"0",(R85/'E3 PLCC'!Q19/12))</f>
        <v>0</v>
      </c>
      <c r="S14" s="650" t="str">
        <f>IF(ISERROR(S85/'E3 PLCC'!R19/12),"0",(S85/'E3 PLCC'!R19/12))</f>
        <v>0</v>
      </c>
      <c r="T14" s="650" t="str">
        <f>IF(ISERROR(T85/'E3 PLCC'!S19/12),"0",(T85/'E3 PLCC'!S19/12))</f>
        <v>0</v>
      </c>
      <c r="U14" s="650" t="str">
        <f>IF(ISERROR(U85/'E3 PLCC'!T19/12),"0",(U85/'E3 PLCC'!T19/12))</f>
        <v>0</v>
      </c>
      <c r="V14" s="650" t="str">
        <f>IF(ISERROR(V85/'E3 PLCC'!U19/12),"0",(V85/'E3 PLCC'!U19/12))</f>
        <v>0</v>
      </c>
      <c r="W14" s="650" t="str">
        <f>IF(ISERROR(W85/'E3 PLCC'!V19/12),"0",(W85/'E3 PLCC'!V19/12))</f>
        <v>0</v>
      </c>
      <c r="X14" s="650"/>
    </row>
    <row r="15" spans="1:30" ht="12.75" x14ac:dyDescent="0.2">
      <c r="A15" s="561"/>
      <c r="B15" s="652"/>
      <c r="C15" s="647"/>
      <c r="D15" s="563"/>
      <c r="E15" s="563"/>
      <c r="F15" s="563"/>
      <c r="G15" s="563"/>
      <c r="H15" s="563"/>
      <c r="I15" s="563"/>
      <c r="J15" s="563"/>
      <c r="K15" s="563"/>
      <c r="L15" s="563"/>
      <c r="M15" s="563"/>
      <c r="N15" s="563"/>
      <c r="O15" s="563"/>
      <c r="P15" s="563"/>
      <c r="Q15" s="563"/>
      <c r="R15" s="563"/>
      <c r="S15" s="563"/>
      <c r="T15" s="563"/>
      <c r="U15" s="563"/>
      <c r="V15" s="563"/>
      <c r="W15" s="563"/>
      <c r="X15" s="563"/>
    </row>
    <row r="16" spans="1:30" s="543" customFormat="1" ht="12.75" x14ac:dyDescent="0.2">
      <c r="A16" s="562"/>
      <c r="B16" s="564" t="s">
        <v>328</v>
      </c>
      <c r="C16" s="648"/>
      <c r="D16" s="650">
        <f>IF(ISERROR(D136/'E3 PLCC'!C$19/12),"0",(D136/'E3 PLCC'!C$19/12))</f>
        <v>9.0643787888173364</v>
      </c>
      <c r="E16" s="650">
        <f>IF(ISERROR(E136/'E3 PLCC'!D$19/12),"0",(E136/'E3 PLCC'!D$19/12))</f>
        <v>13.215483753611458</v>
      </c>
      <c r="F16" s="650">
        <f>IF(ISERROR(F136/'E3 PLCC'!E$19/12),"0",(F136/'E3 PLCC'!E$19/12))</f>
        <v>15.813364966908473</v>
      </c>
      <c r="G16" s="650" t="str">
        <f>IF(ISERROR(G136/'E3 PLCC'!F$19/12),"0",(G136/'E3 PLCC'!F$19/12))</f>
        <v>0</v>
      </c>
      <c r="H16" s="650" t="str">
        <f>IF(ISERROR(H136/'E3 PLCC'!G$19/12),"0",(H136/'E3 PLCC'!G$19/12))</f>
        <v>0</v>
      </c>
      <c r="I16" s="650" t="str">
        <f>IF(ISERROR(I136/'E3 PLCC'!H$19/12),"0",(I136/'E3 PLCC'!H$19/12))</f>
        <v>0</v>
      </c>
      <c r="J16" s="650">
        <f>IF(ISERROR(J136/'E3 PLCC'!I$19/12),"0",(J136/'E3 PLCC'!I$19/12))</f>
        <v>1.0851172283249226</v>
      </c>
      <c r="K16" s="650">
        <f>IF(ISERROR(K136/'E3 PLCC'!J$19/12),"0",(K136/'E3 PLCC'!J$19/12))</f>
        <v>3.3046770975152757</v>
      </c>
      <c r="L16" s="650">
        <f>IF(ISERROR(L136/'E3 PLCC'!K$19/12),"0",(L136/'E3 PLCC'!K$19/12))</f>
        <v>4.0376137720957557</v>
      </c>
      <c r="M16" s="650" t="str">
        <f>IF(ISERROR(M136/'E3 PLCC'!L$19/12),"0",(M136/'E3 PLCC'!L$19/12))</f>
        <v>0</v>
      </c>
      <c r="N16" s="650" t="str">
        <f>IF(ISERROR(N136/'E3 PLCC'!M$19/12),"0",(N136/'E3 PLCC'!M$19/12))</f>
        <v>0</v>
      </c>
      <c r="O16" s="650" t="str">
        <f>IF(ISERROR(O136/'E3 PLCC'!N$19/12),"0",(O136/'E3 PLCC'!N$19/12))</f>
        <v>0</v>
      </c>
      <c r="P16" s="650" t="str">
        <f>IF(ISERROR(P136/'E3 PLCC'!O$19/12),"0",(P136/'E3 PLCC'!O$19/12))</f>
        <v>0</v>
      </c>
      <c r="Q16" s="650" t="str">
        <f>IF(ISERROR(Q136/'E3 PLCC'!P$19/12),"0",(Q136/'E3 PLCC'!P$19/12))</f>
        <v>0</v>
      </c>
      <c r="R16" s="650" t="str">
        <f>IF(ISERROR(R136/'E3 PLCC'!Q$19/12),"0",(R136/'E3 PLCC'!Q$19/12))</f>
        <v>0</v>
      </c>
      <c r="S16" s="650" t="str">
        <f>IF(ISERROR(S136/'E3 PLCC'!R$19/12),"0",(S136/'E3 PLCC'!R$19/12))</f>
        <v>0</v>
      </c>
      <c r="T16" s="650" t="str">
        <f>IF(ISERROR(T136/'E3 PLCC'!S$19/12),"0",(T136/'E3 PLCC'!S$19/12))</f>
        <v>0</v>
      </c>
      <c r="U16" s="650" t="str">
        <f>IF(ISERROR(U136/'E3 PLCC'!T$19/12),"0",(U136/'E3 PLCC'!T$19/12))</f>
        <v>0</v>
      </c>
      <c r="V16" s="650" t="str">
        <f>IF(ISERROR(V136/'E3 PLCC'!U$19/12),"0",(V136/'E3 PLCC'!U$19/12))</f>
        <v>0</v>
      </c>
      <c r="W16" s="650" t="str">
        <f>IF(ISERROR(W136/'E3 PLCC'!V$19/12),"0",(W136/'E3 PLCC'!V$19/12))</f>
        <v>0</v>
      </c>
      <c r="X16" s="650"/>
    </row>
    <row r="17" spans="1:37" s="543" customFormat="1" ht="39" customHeight="1" x14ac:dyDescent="0.2">
      <c r="A17" s="562"/>
      <c r="B17" s="881" t="s">
        <v>81</v>
      </c>
      <c r="C17" s="882"/>
      <c r="D17" s="883">
        <f>IF(ISERROR(D237/'E3 PLCC'!C19/12),"0",(D237/'E3 PLCC'!C19/12))</f>
        <v>20.874402521342045</v>
      </c>
      <c r="E17" s="883">
        <f>IF(ISERROR(E237/'E3 PLCC'!D19/12),"0",(E237/'E3 PLCC'!D19/12))</f>
        <v>21.007063496153528</v>
      </c>
      <c r="F17" s="883">
        <f>IF(ISERROR(F237/'E3 PLCC'!E19/12),"0",(F237/'E3 PLCC'!E19/12))</f>
        <v>24.851307468374884</v>
      </c>
      <c r="G17" s="883" t="str">
        <f>IF(ISERROR(G237/'E3 PLCC'!F19/12),"0",(G237/'E3 PLCC'!F19/12))</f>
        <v>0</v>
      </c>
      <c r="H17" s="883" t="str">
        <f>IF(ISERROR(H237/'E3 PLCC'!G19/12),"0",(H237/'E3 PLCC'!G19/12))</f>
        <v>0</v>
      </c>
      <c r="I17" s="883" t="str">
        <f>IF(ISERROR(I237/'E3 PLCC'!H19/12),"0",(I237/'E3 PLCC'!H19/12))</f>
        <v>0</v>
      </c>
      <c r="J17" s="883">
        <f>IF(ISERROR(J237/'E3 PLCC'!I19/12),"0",(J237/'E3 PLCC'!I19/12))</f>
        <v>2.4526793878863837</v>
      </c>
      <c r="K17" s="883">
        <f>IF(ISERROR(K237/'E3 PLCC'!J19/12),"0",(K237/'E3 PLCC'!J19/12))</f>
        <v>11.847732074421714</v>
      </c>
      <c r="L17" s="883">
        <f>IF(ISERROR(L237/'E3 PLCC'!K19/12),"0",(L237/'E3 PLCC'!K19/12))</f>
        <v>9.6077391695664076</v>
      </c>
      <c r="M17" s="883" t="str">
        <f>IF(ISERROR(M237/'E3 PLCC'!L19/12),"0",(M237/'E3 PLCC'!L19/12))</f>
        <v>0</v>
      </c>
      <c r="N17" s="883" t="str">
        <f>IF(ISERROR(N237/'E3 PLCC'!M19/12),"0",(N237/'E3 PLCC'!M19/12))</f>
        <v>0</v>
      </c>
      <c r="O17" s="883" t="str">
        <f>IF(ISERROR(O237/'E3 PLCC'!N19/12),"0",(O237/'E3 PLCC'!N19/12))</f>
        <v>0</v>
      </c>
      <c r="P17" s="883" t="str">
        <f>IF(ISERROR(P237/'E3 PLCC'!O19/12),"0",(P237/'E3 PLCC'!O19/12))</f>
        <v>0</v>
      </c>
      <c r="Q17" s="883" t="str">
        <f>IF(ISERROR(Q237/'E3 PLCC'!P19/12),"0",(Q237/'E3 PLCC'!P19/12))</f>
        <v>0</v>
      </c>
      <c r="R17" s="883" t="str">
        <f>IF(ISERROR(R237/'E3 PLCC'!Q19/12),"0",(R237/'E3 PLCC'!Q19/12))</f>
        <v>0</v>
      </c>
      <c r="S17" s="883" t="str">
        <f>IF(ISERROR(S237/'E3 PLCC'!R19/12),"0",(S237/'E3 PLCC'!R19/12))</f>
        <v>0</v>
      </c>
      <c r="T17" s="883" t="str">
        <f>IF(ISERROR(T237/'E3 PLCC'!S19/12),"0",(T237/'E3 PLCC'!S19/12))</f>
        <v>0</v>
      </c>
      <c r="U17" s="883" t="str">
        <f>IF(ISERROR(U237/'E3 PLCC'!T19/12),"0",(U237/'E3 PLCC'!T19/12))</f>
        <v>0</v>
      </c>
      <c r="V17" s="883" t="str">
        <f>IF(ISERROR(V237/'E3 PLCC'!U19/12),"0",(V237/'E3 PLCC'!U19/12))</f>
        <v>0</v>
      </c>
      <c r="W17" s="883" t="str">
        <f>IF(ISERROR(W237/'E3 PLCC'!V19/12),"0",(W237/'E3 PLCC'!V19/12))</f>
        <v>0</v>
      </c>
      <c r="X17" s="883"/>
    </row>
    <row r="18" spans="1:37" s="543" customFormat="1" ht="26.25" customHeight="1" x14ac:dyDescent="0.2">
      <c r="A18" s="562"/>
      <c r="B18" s="1688" t="s">
        <v>449</v>
      </c>
      <c r="C18" s="884"/>
      <c r="D18" s="883">
        <f>'I6.1 Revenue'!D33</f>
        <v>26.91</v>
      </c>
      <c r="E18" s="883">
        <f>'I6.1 Revenue'!E33</f>
        <v>22.42</v>
      </c>
      <c r="F18" s="883">
        <f>'I6.1 Revenue'!F33</f>
        <v>171.02</v>
      </c>
      <c r="G18" s="883">
        <f>'I6.1 Revenue'!G33</f>
        <v>0</v>
      </c>
      <c r="H18" s="883">
        <f>'I6.1 Revenue'!H33</f>
        <v>0</v>
      </c>
      <c r="I18" s="883">
        <f>'I6.1 Revenue'!I33</f>
        <v>0</v>
      </c>
      <c r="J18" s="883">
        <f>'I6.1 Revenue'!J33</f>
        <v>5.58</v>
      </c>
      <c r="K18" s="883">
        <f>'I6.1 Revenue'!K33</f>
        <v>4.07</v>
      </c>
      <c r="L18" s="883">
        <f>'I6.1 Revenue'!L33</f>
        <v>7.33</v>
      </c>
      <c r="M18" s="883">
        <f>'I6.1 Revenue'!M33</f>
        <v>0</v>
      </c>
      <c r="N18" s="883">
        <f>'I6.1 Revenue'!N33</f>
        <v>0</v>
      </c>
      <c r="O18" s="883">
        <f>'I6.1 Revenue'!O33</f>
        <v>0</v>
      </c>
      <c r="P18" s="883">
        <f>'I6.1 Revenue'!P33</f>
        <v>0</v>
      </c>
      <c r="Q18" s="883">
        <f>'I6.1 Revenue'!Q33</f>
        <v>0</v>
      </c>
      <c r="R18" s="883">
        <f>'I6.1 Revenue'!R33</f>
        <v>0</v>
      </c>
      <c r="S18" s="883">
        <f>'I6.1 Revenue'!S33</f>
        <v>0</v>
      </c>
      <c r="T18" s="883">
        <f>'I6.1 Revenue'!T33</f>
        <v>0</v>
      </c>
      <c r="U18" s="883">
        <f>'I6.1 Revenue'!U33</f>
        <v>0</v>
      </c>
      <c r="V18" s="883">
        <f>'I6.1 Revenue'!V33</f>
        <v>0</v>
      </c>
      <c r="W18" s="883">
        <f>'I6.1 Revenue'!W33</f>
        <v>0</v>
      </c>
      <c r="X18" s="653"/>
      <c r="Y18" s="654"/>
      <c r="Z18" s="654"/>
      <c r="AA18" s="654"/>
      <c r="AB18" s="654"/>
      <c r="AC18" s="654"/>
      <c r="AD18" s="654"/>
      <c r="AE18" s="654"/>
      <c r="AF18" s="654"/>
      <c r="AG18" s="654"/>
      <c r="AH18" s="654"/>
      <c r="AI18" s="654"/>
      <c r="AJ18" s="654"/>
      <c r="AK18" s="654"/>
    </row>
    <row r="19" spans="1:37" ht="12.75" x14ac:dyDescent="0.2">
      <c r="A19" s="561"/>
      <c r="B19" s="561"/>
      <c r="C19" s="570"/>
      <c r="D19" s="565"/>
      <c r="E19" s="566"/>
      <c r="F19" s="566"/>
      <c r="G19" s="566"/>
      <c r="H19" s="565"/>
      <c r="I19" s="566"/>
      <c r="J19" s="566"/>
      <c r="K19" s="566"/>
      <c r="L19" s="566"/>
      <c r="M19" s="566"/>
      <c r="N19" s="566"/>
      <c r="O19" s="566"/>
      <c r="P19" s="566"/>
      <c r="Q19" s="566"/>
      <c r="R19" s="566"/>
      <c r="S19" s="566"/>
      <c r="T19" s="566"/>
      <c r="U19" s="566"/>
      <c r="V19" s="566"/>
      <c r="W19" s="567"/>
    </row>
    <row r="20" spans="1:37" ht="4.5" customHeight="1" x14ac:dyDescent="0.2">
      <c r="A20" s="656"/>
      <c r="B20" s="657"/>
      <c r="C20" s="658"/>
      <c r="D20" s="659"/>
      <c r="E20" s="660"/>
      <c r="F20" s="660"/>
      <c r="G20" s="660"/>
      <c r="H20" s="659"/>
      <c r="I20" s="660"/>
      <c r="J20" s="660"/>
      <c r="K20" s="660"/>
      <c r="L20" s="660"/>
      <c r="M20" s="660"/>
      <c r="N20" s="660"/>
      <c r="O20" s="660"/>
      <c r="P20" s="660"/>
      <c r="Q20" s="660"/>
      <c r="R20" s="660"/>
      <c r="S20" s="660"/>
      <c r="T20" s="660"/>
      <c r="U20" s="660"/>
      <c r="V20" s="660"/>
      <c r="W20" s="661"/>
    </row>
    <row r="21" spans="1:37" ht="12.75" x14ac:dyDescent="0.2">
      <c r="A21" s="568"/>
      <c r="B21" s="569"/>
      <c r="C21" s="570"/>
      <c r="D21" s="565"/>
      <c r="E21" s="566"/>
      <c r="F21" s="566"/>
      <c r="G21" s="566"/>
      <c r="H21" s="565"/>
      <c r="I21" s="566"/>
      <c r="J21" s="566"/>
      <c r="K21" s="566"/>
      <c r="L21" s="566"/>
      <c r="M21" s="566"/>
      <c r="N21" s="566"/>
      <c r="O21" s="566"/>
      <c r="P21" s="566"/>
      <c r="Q21" s="566"/>
      <c r="R21" s="566"/>
      <c r="S21" s="566"/>
      <c r="T21" s="566"/>
      <c r="U21" s="566"/>
      <c r="V21" s="566"/>
      <c r="W21" s="567"/>
    </row>
    <row r="22" spans="1:37" s="546" customFormat="1" ht="12.75" x14ac:dyDescent="0.2">
      <c r="A22" s="571"/>
      <c r="B22" s="572"/>
      <c r="C22" s="573"/>
      <c r="D22" s="655">
        <v>1</v>
      </c>
      <c r="E22" s="655">
        <v>2</v>
      </c>
      <c r="F22" s="655">
        <v>3</v>
      </c>
      <c r="G22" s="655">
        <v>4</v>
      </c>
      <c r="H22" s="655">
        <v>5</v>
      </c>
      <c r="I22" s="655">
        <v>6</v>
      </c>
      <c r="J22" s="655">
        <v>7</v>
      </c>
      <c r="K22" s="655">
        <v>8</v>
      </c>
      <c r="L22" s="655">
        <v>9</v>
      </c>
      <c r="M22" s="655">
        <v>10</v>
      </c>
      <c r="N22" s="655">
        <v>11</v>
      </c>
      <c r="O22" s="655">
        <v>12</v>
      </c>
      <c r="P22" s="655">
        <v>13</v>
      </c>
      <c r="Q22" s="655">
        <v>14</v>
      </c>
      <c r="R22" s="655">
        <v>15</v>
      </c>
      <c r="S22" s="655">
        <v>16</v>
      </c>
      <c r="T22" s="655">
        <v>17</v>
      </c>
      <c r="U22" s="655">
        <v>18</v>
      </c>
      <c r="V22" s="655">
        <v>19</v>
      </c>
      <c r="W22" s="655">
        <v>20</v>
      </c>
      <c r="X22" s="545"/>
    </row>
    <row r="23" spans="1:37" ht="38.25" x14ac:dyDescent="0.25">
      <c r="A23" s="2561" t="s">
        <v>1207</v>
      </c>
      <c r="B23" s="2562"/>
      <c r="C23" s="478" t="s">
        <v>763</v>
      </c>
      <c r="D23" s="559" t="str">
        <f>IF('I2 LDC class'!$D$20="",'I2 LDC class'!$C$20,'I2 LDC class'!$D$20)</f>
        <v>Residential</v>
      </c>
      <c r="E23" s="559" t="str">
        <f>IF('I2 LDC class'!$D$21="",'I2 LDC class'!$C$21,'I2 LDC class'!$D$21)</f>
        <v>GS &lt;50</v>
      </c>
      <c r="F23" s="559" t="str">
        <f>IF('I2 LDC class'!$D$22="",'I2 LDC class'!$C$22,'I2 LDC class'!$D$22)</f>
        <v>GS&gt;50-Regular</v>
      </c>
      <c r="G23" s="559" t="str">
        <f>IF('I2 LDC class'!$D$23="",'I2 LDC class'!$C$23,'I2 LDC class'!$D$23)</f>
        <v>GS&gt; 50-TOU</v>
      </c>
      <c r="H23" s="559" t="str">
        <f>IF('I2 LDC class'!$D$24="",'I2 LDC class'!$C$24,'I2 LDC class'!$D$24)</f>
        <v>GS &gt;50-Intermediate</v>
      </c>
      <c r="I23" s="559" t="str">
        <f>IF('I2 LDC class'!$D$25="",'I2 LDC class'!$C$25,'I2 LDC class'!$D$25)</f>
        <v>Large Use &gt;5MW</v>
      </c>
      <c r="J23" s="559" t="str">
        <f>IF('I2 LDC class'!$D$26="",'I2 LDC class'!$C$26,'I2 LDC class'!$D$26)</f>
        <v>Street Light</v>
      </c>
      <c r="K23" s="559" t="str">
        <f>IF('I2 LDC class'!$D$27="",'I2 LDC class'!$C$27,'I2 LDC class'!$D$27)</f>
        <v>Sentinel</v>
      </c>
      <c r="L23" s="559" t="str">
        <f>IF('I2 LDC class'!$D$28="",'I2 LDC class'!$C$28,'I2 LDC class'!$D$28)</f>
        <v>Unmetered Scattered Load</v>
      </c>
      <c r="M23" s="559" t="str">
        <f>IF('I2 LDC class'!$D$29="",'I2 LDC class'!$C$29,'I2 LDC class'!$D$29)</f>
        <v>Embedded Distributor</v>
      </c>
      <c r="N23" s="559" t="str">
        <f>IF('I2 LDC class'!$D$30="",'I2 LDC class'!$C$30,'I2 LDC class'!$D$30)</f>
        <v>Back-up/Standby Power</v>
      </c>
      <c r="O23" s="559" t="str">
        <f>IF('I2 LDC class'!$D$31="",'I2 LDC class'!$C$31,'I2 LDC class'!$D$31)</f>
        <v>Rate Class 1</v>
      </c>
      <c r="P23" s="559" t="str">
        <f>IF('I2 LDC class'!$D$32="",'I2 LDC class'!$C$32,'I2 LDC class'!$D$32)</f>
        <v>Rate class 2</v>
      </c>
      <c r="Q23" s="559" t="str">
        <f>IF('I2 LDC class'!$D$33="",'I2 LDC class'!$C$33,'I2 LDC class'!$D$33)</f>
        <v>Rate class 3</v>
      </c>
      <c r="R23" s="559" t="str">
        <f>IF('I2 LDC class'!$D$34="",'I2 LDC class'!$C$34,'I2 LDC class'!$D$34)</f>
        <v>Rate class 4</v>
      </c>
      <c r="S23" s="559" t="str">
        <f>IF('I2 LDC class'!$D$35="",'I2 LDC class'!$C$35,'I2 LDC class'!$D$35)</f>
        <v>Rate class 5</v>
      </c>
      <c r="T23" s="559" t="str">
        <f>IF('I2 LDC class'!$D$36="",'I2 LDC class'!$C$36,'I2 LDC class'!$D$36)</f>
        <v>Rate class 6</v>
      </c>
      <c r="U23" s="559" t="str">
        <f>IF('I2 LDC class'!$D$37="",'I2 LDC class'!$C$37,'I2 LDC class'!$D$37)</f>
        <v>Rate class 7</v>
      </c>
      <c r="V23" s="559" t="str">
        <f>IF('I2 LDC class'!$D$38="",'I2 LDC class'!$C$38,'I2 LDC class'!$D$38)</f>
        <v>Rate class 8</v>
      </c>
      <c r="W23" s="560" t="str">
        <f>IF('I2 LDC class'!$D$39="",'I2 LDC class'!$C$39,'I2 LDC class'!$D$39)</f>
        <v>Rate class 9</v>
      </c>
    </row>
    <row r="24" spans="1:37" ht="12.75" x14ac:dyDescent="0.2">
      <c r="A24" s="568"/>
      <c r="B24" s="561"/>
      <c r="C24" s="575"/>
      <c r="D24" s="565"/>
      <c r="E24" s="566"/>
      <c r="F24" s="566"/>
      <c r="G24" s="566"/>
      <c r="H24" s="565"/>
      <c r="I24" s="566"/>
      <c r="J24" s="566"/>
      <c r="K24" s="566"/>
      <c r="L24" s="566"/>
      <c r="M24" s="566"/>
      <c r="N24" s="566"/>
      <c r="O24" s="566"/>
      <c r="P24" s="566"/>
      <c r="Q24" s="566"/>
      <c r="R24" s="566"/>
      <c r="S24" s="566"/>
      <c r="T24" s="566"/>
      <c r="U24" s="566"/>
      <c r="V24" s="566"/>
      <c r="W24" s="576"/>
    </row>
    <row r="25" spans="1:37" ht="12.75" x14ac:dyDescent="0.2">
      <c r="A25" s="294"/>
      <c r="B25" s="577"/>
      <c r="C25" s="575"/>
      <c r="D25" s="565"/>
      <c r="E25" s="566"/>
      <c r="F25" s="566"/>
      <c r="G25" s="566"/>
      <c r="H25" s="565"/>
      <c r="I25" s="566"/>
      <c r="J25" s="566"/>
      <c r="K25" s="566"/>
      <c r="L25" s="566"/>
      <c r="M25" s="566"/>
      <c r="N25" s="566"/>
      <c r="O25" s="566"/>
      <c r="P25" s="566"/>
      <c r="Q25" s="566"/>
      <c r="R25" s="566"/>
      <c r="S25" s="566"/>
      <c r="T25" s="566"/>
      <c r="U25" s="566"/>
      <c r="V25" s="566"/>
      <c r="W25" s="567"/>
    </row>
    <row r="26" spans="1:37" ht="12.75" x14ac:dyDescent="0.2">
      <c r="A26" s="578"/>
      <c r="B26" s="579" t="s">
        <v>1492</v>
      </c>
      <c r="C26" s="580">
        <f>SUM(D26:W26)</f>
        <v>31834948.79999999</v>
      </c>
      <c r="D26" s="581">
        <f>SUM('O4 Summary by Class &amp; Accounts'!E60:E73)+SUM('O4 Summary by Class &amp; Accounts'!E74:E76)+SUM('O4 Summary by Class &amp; Accounts'!E77) +SUM('O4 Summary by Class &amp; Accounts'!E79:E80)</f>
        <v>19694974.348673455</v>
      </c>
      <c r="E26" s="581">
        <f>SUM('O4 Summary by Class &amp; Accounts'!F60:F73)+SUM('O4 Summary by Class &amp; Accounts'!F74:F76)+SUM('O4 Summary by Class &amp; Accounts'!F77) +SUM('O4 Summary by Class &amp; Accounts'!F79:F80)</f>
        <v>4530597.2201390052</v>
      </c>
      <c r="F26" s="581">
        <f>SUM('O4 Summary by Class &amp; Accounts'!G60:G73)+SUM('O4 Summary by Class &amp; Accounts'!G74:G76)+SUM('O4 Summary by Class &amp; Accounts'!G77) +SUM('O4 Summary by Class &amp; Accounts'!G79:G80)</f>
        <v>7045421.1404511295</v>
      </c>
      <c r="G26" s="581">
        <f>SUM('O4 Summary by Class &amp; Accounts'!H60:H73)+SUM('O4 Summary by Class &amp; Accounts'!H74:H76)+SUM('O4 Summary by Class &amp; Accounts'!H77) +SUM('O4 Summary by Class &amp; Accounts'!H79:H80)</f>
        <v>0</v>
      </c>
      <c r="H26" s="581">
        <f>SUM('O4 Summary by Class &amp; Accounts'!I60:I73)+SUM('O4 Summary by Class &amp; Accounts'!I74:I76)+SUM('O4 Summary by Class &amp; Accounts'!I77) +SUM('O4 Summary by Class &amp; Accounts'!I79:I80)</f>
        <v>0</v>
      </c>
      <c r="I26" s="581">
        <f>SUM('O4 Summary by Class &amp; Accounts'!J60:J73)+SUM('O4 Summary by Class &amp; Accounts'!J74:J76)+SUM('O4 Summary by Class &amp; Accounts'!J77) +SUM('O4 Summary by Class &amp; Accounts'!J79:J80)</f>
        <v>0</v>
      </c>
      <c r="J26" s="581">
        <f>SUM('O4 Summary by Class &amp; Accounts'!K60:K73)+SUM('O4 Summary by Class &amp; Accounts'!K74:K76)+SUM('O4 Summary by Class &amp; Accounts'!K77) +SUM('O4 Summary by Class &amp; Accounts'!K79:K80)</f>
        <v>461500.82905294513</v>
      </c>
      <c r="K26" s="581">
        <f>SUM('O4 Summary by Class &amp; Accounts'!L60:L73)+SUM('O4 Summary by Class &amp; Accounts'!L74:L76)+SUM('O4 Summary by Class &amp; Accounts'!L77) +SUM('O4 Summary by Class &amp; Accounts'!L79:L80)</f>
        <v>55695.855688972224</v>
      </c>
      <c r="L26" s="581">
        <f>SUM('O4 Summary by Class &amp; Accounts'!M60:M73)+SUM('O4 Summary by Class &amp; Accounts'!M74:M76)+SUM('O4 Summary by Class &amp; Accounts'!M77) +SUM('O4 Summary by Class &amp; Accounts'!M79:M80)</f>
        <v>46759.405994487308</v>
      </c>
      <c r="M26" s="581">
        <f>SUM('O4 Summary by Class &amp; Accounts'!N60:N73)+SUM('O4 Summary by Class &amp; Accounts'!N74:N76)+SUM('O4 Summary by Class &amp; Accounts'!N77) +SUM('O4 Summary by Class &amp; Accounts'!N79:N80)</f>
        <v>0</v>
      </c>
      <c r="N26" s="581">
        <f>SUM('O4 Summary by Class &amp; Accounts'!O60:O73)+SUM('O4 Summary by Class &amp; Accounts'!O74:O76)+SUM('O4 Summary by Class &amp; Accounts'!O77) +SUM('O4 Summary by Class &amp; Accounts'!O79:O80)</f>
        <v>0</v>
      </c>
      <c r="O26" s="581">
        <f>SUM('O4 Summary by Class &amp; Accounts'!P60:P73)+SUM('O4 Summary by Class &amp; Accounts'!P74:P76)+SUM('O4 Summary by Class &amp; Accounts'!P77) +SUM('O4 Summary by Class &amp; Accounts'!P79:P80)</f>
        <v>0</v>
      </c>
      <c r="P26" s="581">
        <f>SUM('O4 Summary by Class &amp; Accounts'!Q60:Q73)+SUM('O4 Summary by Class &amp; Accounts'!Q74:Q76)+SUM('O4 Summary by Class &amp; Accounts'!Q77) +SUM('O4 Summary by Class &amp; Accounts'!Q79:Q80)</f>
        <v>0</v>
      </c>
      <c r="Q26" s="581">
        <f>SUM('O4 Summary by Class &amp; Accounts'!R60:R73)+SUM('O4 Summary by Class &amp; Accounts'!R74:R76)+SUM('O4 Summary by Class &amp; Accounts'!R77) +SUM('O4 Summary by Class &amp; Accounts'!R79:R80)</f>
        <v>0</v>
      </c>
      <c r="R26" s="581">
        <f>SUM('O4 Summary by Class &amp; Accounts'!S60:S73)+SUM('O4 Summary by Class &amp; Accounts'!S74:S76)+SUM('O4 Summary by Class &amp; Accounts'!S77) +SUM('O4 Summary by Class &amp; Accounts'!S79:S80)</f>
        <v>0</v>
      </c>
      <c r="S26" s="581">
        <f>SUM('O4 Summary by Class &amp; Accounts'!T60:T73)+SUM('O4 Summary by Class &amp; Accounts'!T74:T76)+SUM('O4 Summary by Class &amp; Accounts'!T77) +SUM('O4 Summary by Class &amp; Accounts'!T79:T80)</f>
        <v>0</v>
      </c>
      <c r="T26" s="581">
        <f>SUM('O4 Summary by Class &amp; Accounts'!U60:U73)+SUM('O4 Summary by Class &amp; Accounts'!U74:U76)+SUM('O4 Summary by Class &amp; Accounts'!U77) +SUM('O4 Summary by Class &amp; Accounts'!U79:U80)</f>
        <v>0</v>
      </c>
      <c r="U26" s="581">
        <f>SUM('O4 Summary by Class &amp; Accounts'!V60:V73)+SUM('O4 Summary by Class &amp; Accounts'!V74:V76)+SUM('O4 Summary by Class &amp; Accounts'!V77) +SUM('O4 Summary by Class &amp; Accounts'!V79:V80)</f>
        <v>0</v>
      </c>
      <c r="V26" s="581">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547"/>
    </row>
    <row r="27" spans="1:37" s="466" customFormat="1" ht="10.5" customHeight="1" x14ac:dyDescent="0.2">
      <c r="A27" s="581"/>
      <c r="B27" s="579" t="s">
        <v>350</v>
      </c>
      <c r="C27" s="580">
        <f>SUM(D27:W27)</f>
        <v>-19912612.819999997</v>
      </c>
      <c r="D27" s="581">
        <f>'O7 Amortization'!AW80+'O7 Amortization'!AW151+'O7 Amortization'!AW222+'O7 Amortization'!AW293</f>
        <v>-12319115.107386829</v>
      </c>
      <c r="E27" s="581">
        <f>'O7 Amortization'!AX80+'O7 Amortization'!AX151+'O7 Amortization'!AX222+'O7 Amortization'!AX293</f>
        <v>-2833867.5477309492</v>
      </c>
      <c r="F27" s="581">
        <f>'O7 Amortization'!AY80+'O7 Amortization'!AY151+'O7 Amortization'!AY222+'O7 Amortization'!AY293</f>
        <v>-4406878.2458241666</v>
      </c>
      <c r="G27" s="581">
        <f>'O7 Amortization'!AZ80+'O7 Amortization'!AZ151+'O7 Amortization'!AZ222+'O7 Amortization'!AZ293</f>
        <v>0</v>
      </c>
      <c r="H27" s="581">
        <f>'O7 Amortization'!BA80+'O7 Amortization'!BA151+'O7 Amortization'!BA222+'O7 Amortization'!BA293</f>
        <v>0</v>
      </c>
      <c r="I27" s="581">
        <f>'O7 Amortization'!BB80+'O7 Amortization'!BB151+'O7 Amortization'!BB222+'O7 Amortization'!BB293</f>
        <v>0</v>
      </c>
      <c r="J27" s="581">
        <f>'O7 Amortization'!BC80+'O7 Amortization'!BC151+'O7 Amortization'!BC222+'O7 Amortization'!BC293</f>
        <v>-288666.62807512679</v>
      </c>
      <c r="K27" s="581">
        <f>'O7 Amortization'!BD80+'O7 Amortization'!BD151+'O7 Amortization'!BD222+'O7 Amortization'!BD293</f>
        <v>-34837.499409237258</v>
      </c>
      <c r="L27" s="581">
        <f>'O7 Amortization'!BE80+'O7 Amortization'!BE151+'O7 Amortization'!BE222+'O7 Amortization'!BE293</f>
        <v>-29247.791573687493</v>
      </c>
      <c r="M27" s="581">
        <f>'O7 Amortization'!BF80+'O7 Amortization'!BF151+'O7 Amortization'!BF222+'O7 Amortization'!BF293</f>
        <v>0</v>
      </c>
      <c r="N27" s="581">
        <f>'O7 Amortization'!BG80+'O7 Amortization'!BG151+'O7 Amortization'!BG222+'O7 Amortization'!BG293</f>
        <v>0</v>
      </c>
      <c r="O27" s="581">
        <f>'O7 Amortization'!BH80+'O7 Amortization'!BH151+'O7 Amortization'!BH222+'O7 Amortization'!BH293</f>
        <v>0</v>
      </c>
      <c r="P27" s="581">
        <f>'O7 Amortization'!BI80+'O7 Amortization'!BI151+'O7 Amortization'!BI222+'O7 Amortization'!BI293</f>
        <v>0</v>
      </c>
      <c r="Q27" s="581">
        <f>'O7 Amortization'!BJ80+'O7 Amortization'!BJ151+'O7 Amortization'!BJ222+'O7 Amortization'!BJ293</f>
        <v>0</v>
      </c>
      <c r="R27" s="581">
        <f>'O7 Amortization'!BK80+'O7 Amortization'!BK151+'O7 Amortization'!BK222+'O7 Amortization'!BK293</f>
        <v>0</v>
      </c>
      <c r="S27" s="581">
        <f>'O7 Amortization'!BL80+'O7 Amortization'!BL151+'O7 Amortization'!BL222+'O7 Amortization'!BL293</f>
        <v>0</v>
      </c>
      <c r="T27" s="581">
        <f>'O7 Amortization'!BM80+'O7 Amortization'!BM151+'O7 Amortization'!BM222+'O7 Amortization'!BM293</f>
        <v>0</v>
      </c>
      <c r="U27" s="581">
        <f>'O7 Amortization'!BN80+'O7 Amortization'!BN151+'O7 Amortization'!BN222+'O7 Amortization'!BN293</f>
        <v>0</v>
      </c>
      <c r="V27" s="581">
        <f>'O7 Amortization'!BO80+'O7 Amortization'!BO151+'O7 Amortization'!BO222+'O7 Amortization'!BO293</f>
        <v>0</v>
      </c>
      <c r="W27" s="582">
        <f>'O7 Amortization'!BP80+'O7 Amortization'!BP151+'O7 Amortization'!BP222+'O7 Amortization'!BP293</f>
        <v>0</v>
      </c>
      <c r="X27" s="547"/>
    </row>
    <row r="28" spans="1:37" ht="12.75" x14ac:dyDescent="0.2">
      <c r="A28" s="581"/>
      <c r="B28" s="579" t="s">
        <v>351</v>
      </c>
      <c r="C28" s="580">
        <f>SUM(D28:W28)</f>
        <v>11922335.979999997</v>
      </c>
      <c r="D28" s="581">
        <f>D26+D27</f>
        <v>7375859.2412866261</v>
      </c>
      <c r="E28" s="581">
        <f t="shared" ref="E28:W28" si="0">E26+E27</f>
        <v>1696729.672408056</v>
      </c>
      <c r="F28" s="581">
        <f t="shared" si="0"/>
        <v>2638542.894626963</v>
      </c>
      <c r="G28" s="581">
        <f t="shared" si="0"/>
        <v>0</v>
      </c>
      <c r="H28" s="581">
        <f t="shared" si="0"/>
        <v>0</v>
      </c>
      <c r="I28" s="581">
        <f t="shared" si="0"/>
        <v>0</v>
      </c>
      <c r="J28" s="581">
        <f t="shared" si="0"/>
        <v>172834.20097781834</v>
      </c>
      <c r="K28" s="581">
        <f t="shared" si="0"/>
        <v>20858.356279734966</v>
      </c>
      <c r="L28" s="581">
        <f t="shared" si="0"/>
        <v>17511.614420799815</v>
      </c>
      <c r="M28" s="581">
        <f t="shared" si="0"/>
        <v>0</v>
      </c>
      <c r="N28" s="581">
        <f t="shared" si="0"/>
        <v>0</v>
      </c>
      <c r="O28" s="581">
        <f t="shared" si="0"/>
        <v>0</v>
      </c>
      <c r="P28" s="581">
        <f t="shared" si="0"/>
        <v>0</v>
      </c>
      <c r="Q28" s="581">
        <f t="shared" si="0"/>
        <v>0</v>
      </c>
      <c r="R28" s="581">
        <f t="shared" si="0"/>
        <v>0</v>
      </c>
      <c r="S28" s="581">
        <f t="shared" si="0"/>
        <v>0</v>
      </c>
      <c r="T28" s="581">
        <f t="shared" si="0"/>
        <v>0</v>
      </c>
      <c r="U28" s="581">
        <f t="shared" si="0"/>
        <v>0</v>
      </c>
      <c r="V28" s="581">
        <f t="shared" si="0"/>
        <v>0</v>
      </c>
      <c r="W28" s="582">
        <f t="shared" si="0"/>
        <v>0</v>
      </c>
      <c r="X28" s="547"/>
    </row>
    <row r="29" spans="1:37" s="466" customFormat="1" ht="12.75" x14ac:dyDescent="0.2">
      <c r="A29" s="581"/>
      <c r="B29" s="579"/>
      <c r="C29" s="580"/>
      <c r="D29" s="581"/>
      <c r="E29" s="581"/>
      <c r="F29" s="581"/>
      <c r="G29" s="581"/>
      <c r="H29" s="581"/>
      <c r="I29" s="581"/>
      <c r="J29" s="581"/>
      <c r="K29" s="581"/>
      <c r="L29" s="581"/>
      <c r="M29" s="581"/>
      <c r="N29" s="581"/>
      <c r="O29" s="581"/>
      <c r="P29" s="581"/>
      <c r="Q29" s="581"/>
      <c r="R29" s="581"/>
      <c r="S29" s="581"/>
      <c r="T29" s="581"/>
      <c r="U29" s="581"/>
      <c r="V29" s="581"/>
      <c r="W29" s="582"/>
      <c r="X29" s="547"/>
    </row>
    <row r="30" spans="1:37" s="466" customFormat="1" ht="12.75" x14ac:dyDescent="0.2">
      <c r="A30" s="581"/>
      <c r="B30" s="579" t="s">
        <v>352</v>
      </c>
      <c r="C30" s="580">
        <f>SUM(D30:W30)</f>
        <v>603092.99999999988</v>
      </c>
      <c r="D30" s="581">
        <f>'O7 Amortization'!AW367+'O7 Amortization'!AW439+'O7 Amortization'!AW512+'O7 Amortization'!AW585</f>
        <v>373108.85088857188</v>
      </c>
      <c r="E30" s="581">
        <f>'O7 Amortization'!AX367+'O7 Amortization'!AX439+'O7 Amortization'!AX512+'O7 Amortization'!AX585</f>
        <v>85829.303086087995</v>
      </c>
      <c r="F30" s="581">
        <f>'O7 Amortization'!AY367+'O7 Amortization'!AY439+'O7 Amortization'!AY512+'O7 Amortization'!AY585</f>
        <v>133471.0540466801</v>
      </c>
      <c r="G30" s="581">
        <f>'O7 Amortization'!AZ367+'O7 Amortization'!AZ439+'O7 Amortization'!AZ512+'O7 Amortization'!AZ585</f>
        <v>0</v>
      </c>
      <c r="H30" s="581">
        <f>'O7 Amortization'!BA367+'O7 Amortization'!BA439+'O7 Amortization'!BA512+'O7 Amortization'!BA585</f>
        <v>0</v>
      </c>
      <c r="I30" s="581">
        <f>'O7 Amortization'!BB367+'O7 Amortization'!BB439+'O7 Amortization'!BB512+'O7 Amortization'!BB585</f>
        <v>0</v>
      </c>
      <c r="J30" s="581">
        <f>'O7 Amortization'!BC367+'O7 Amortization'!BC439+'O7 Amortization'!BC512+'O7 Amortization'!BC585</f>
        <v>8742.8417505740672</v>
      </c>
      <c r="K30" s="581">
        <f>'O7 Amortization'!BD367+'O7 Amortization'!BD439+'O7 Amortization'!BD512+'O7 Amortization'!BD585</f>
        <v>1055.1228119151028</v>
      </c>
      <c r="L30" s="581">
        <f>'O7 Amortization'!BE367+'O7 Amortization'!BE439+'O7 Amortization'!BE512+'O7 Amortization'!BE585</f>
        <v>885.82741617078818</v>
      </c>
      <c r="M30" s="581">
        <f>'O7 Amortization'!BF367+'O7 Amortization'!BF439+'O7 Amortization'!BF512+'O7 Amortization'!BF585</f>
        <v>0</v>
      </c>
      <c r="N30" s="581">
        <f>'O7 Amortization'!BG367+'O7 Amortization'!BG439+'O7 Amortization'!BG512+'O7 Amortization'!BG585</f>
        <v>0</v>
      </c>
      <c r="O30" s="581">
        <f>'O7 Amortization'!BH367+'O7 Amortization'!BH439+'O7 Amortization'!BH512+'O7 Amortization'!BH585</f>
        <v>0</v>
      </c>
      <c r="P30" s="581">
        <f>'O7 Amortization'!BI367+'O7 Amortization'!BI439+'O7 Amortization'!BI512+'O7 Amortization'!BI585</f>
        <v>0</v>
      </c>
      <c r="Q30" s="581">
        <f>'O7 Amortization'!BJ367+'O7 Amortization'!BJ439+'O7 Amortization'!BJ512+'O7 Amortization'!BJ585</f>
        <v>0</v>
      </c>
      <c r="R30" s="581">
        <f>'O7 Amortization'!BK367+'O7 Amortization'!BK439+'O7 Amortization'!BK512+'O7 Amortization'!BK585</f>
        <v>0</v>
      </c>
      <c r="S30" s="581">
        <f>'O7 Amortization'!BL367+'O7 Amortization'!BL439+'O7 Amortization'!BL512+'O7 Amortization'!BL585</f>
        <v>0</v>
      </c>
      <c r="T30" s="581">
        <f>'O7 Amortization'!BM367+'O7 Amortization'!BM439+'O7 Amortization'!BM512+'O7 Amortization'!BM585</f>
        <v>0</v>
      </c>
      <c r="U30" s="581">
        <f>'O7 Amortization'!BN367+'O7 Amortization'!BN439+'O7 Amortization'!BN512+'O7 Amortization'!BN585</f>
        <v>0</v>
      </c>
      <c r="V30" s="581">
        <f>'O7 Amortization'!BO367+'O7 Amortization'!BO439+'O7 Amortization'!BO512+'O7 Amortization'!BO585</f>
        <v>0</v>
      </c>
      <c r="W30" s="582">
        <f>'O7 Amortization'!BP367+'O7 Amortization'!BP439+'O7 Amortization'!BP512+'O7 Amortization'!BP585</f>
        <v>0</v>
      </c>
      <c r="X30" s="547"/>
    </row>
    <row r="31" spans="1:37" s="466" customFormat="1" ht="12.75" x14ac:dyDescent="0.2">
      <c r="A31" s="581"/>
      <c r="B31" s="579"/>
      <c r="C31" s="580"/>
      <c r="D31" s="581"/>
      <c r="E31" s="581"/>
      <c r="F31" s="581"/>
      <c r="G31" s="581"/>
      <c r="H31" s="581"/>
      <c r="I31" s="581"/>
      <c r="J31" s="581"/>
      <c r="K31" s="581"/>
      <c r="L31" s="581"/>
      <c r="M31" s="581"/>
      <c r="N31" s="581"/>
      <c r="O31" s="581"/>
      <c r="P31" s="581"/>
      <c r="Q31" s="581"/>
      <c r="R31" s="581"/>
      <c r="S31" s="581"/>
      <c r="T31" s="581"/>
      <c r="U31" s="581"/>
      <c r="V31" s="581"/>
      <c r="W31" s="582"/>
      <c r="X31" s="547"/>
    </row>
    <row r="32" spans="1:37" s="466" customFormat="1" ht="12.75" x14ac:dyDescent="0.2">
      <c r="A32" s="581"/>
      <c r="B32" s="877" t="s">
        <v>1201</v>
      </c>
      <c r="C32" s="878">
        <f>SUM(D32:W32)</f>
        <v>84906535.560000002</v>
      </c>
      <c r="D32" s="879">
        <f>IF(ISERROR('O6 Source Data for E2'!D102), "-", 'O6 Source Data for E2'!D102)</f>
        <v>52739125.583407253</v>
      </c>
      <c r="E32" s="879">
        <f>IF(ISERROR('O6 Source Data for E2'!E102), "-", 'O6 Source Data for E2'!E102)</f>
        <v>12025112.595747828</v>
      </c>
      <c r="F32" s="879">
        <f>IF(ISERROR('O6 Source Data for E2'!F102), "-", 'O6 Source Data for E2'!F102)</f>
        <v>18687565.251709867</v>
      </c>
      <c r="G32" s="879">
        <f>IF(ISERROR('O6 Source Data for E2'!G102), "-", 'O6 Source Data for E2'!G102)</f>
        <v>0</v>
      </c>
      <c r="H32" s="879">
        <f>IF(ISERROR('O6 Source Data for E2'!H102), "-", 'O6 Source Data for E2'!H102)</f>
        <v>0</v>
      </c>
      <c r="I32" s="879">
        <f>IF(ISERROR('O6 Source Data for E2'!I102), "-", 'O6 Source Data for E2'!I102)</f>
        <v>0</v>
      </c>
      <c r="J32" s="879">
        <f>IF(ISERROR('O6 Source Data for E2'!J102), "-", 'O6 Source Data for E2'!J102)</f>
        <v>1188502.0098844697</v>
      </c>
      <c r="K32" s="879">
        <f>IF(ISERROR('O6 Source Data for E2'!K102), "-", 'O6 Source Data for E2'!K102)</f>
        <v>144699.21911579376</v>
      </c>
      <c r="L32" s="879">
        <f>IF(ISERROR('O6 Source Data for E2'!L102), "-", 'O6 Source Data for E2'!L102)</f>
        <v>121530.90013478536</v>
      </c>
      <c r="M32" s="879">
        <f>IF(ISERROR('O6 Source Data for E2'!M102), "-", 'O6 Source Data for E2'!M102)</f>
        <v>0</v>
      </c>
      <c r="N32" s="879">
        <f>IF(ISERROR('O6 Source Data for E2'!N102), "-", 'O6 Source Data for E2'!N102)</f>
        <v>0</v>
      </c>
      <c r="O32" s="879">
        <f>IF(ISERROR('O6 Source Data for E2'!O102), "-", 'O6 Source Data for E2'!O102)</f>
        <v>0</v>
      </c>
      <c r="P32" s="879">
        <f>IF(ISERROR('O6 Source Data for E2'!P102), "-", 'O6 Source Data for E2'!P102)</f>
        <v>0</v>
      </c>
      <c r="Q32" s="879">
        <f>IF(ISERROR('O6 Source Data for E2'!Q102), "-", 'O6 Source Data for E2'!Q102)</f>
        <v>0</v>
      </c>
      <c r="R32" s="879">
        <f>IF(ISERROR('O6 Source Data for E2'!R102), "-", 'O6 Source Data for E2'!R102)</f>
        <v>0</v>
      </c>
      <c r="S32" s="879">
        <f>IF(ISERROR('O6 Source Data for E2'!S102), "-", 'O6 Source Data for E2'!S102)</f>
        <v>0</v>
      </c>
      <c r="T32" s="879">
        <f>IF(ISERROR('O6 Source Data for E2'!T102), "-", 'O6 Source Data for E2'!T102)</f>
        <v>0</v>
      </c>
      <c r="U32" s="879">
        <f>IF(ISERROR('O6 Source Data for E2'!U102), "-", 'O6 Source Data for E2'!U102)</f>
        <v>0</v>
      </c>
      <c r="V32" s="879">
        <f>IF(ISERROR('O6 Source Data for E2'!V102), "-", 'O6 Source Data for E2'!V102)</f>
        <v>0</v>
      </c>
      <c r="W32" s="835">
        <f>IF(ISERROR('O6 Source Data for E2'!W102), "-", 'O6 Source Data for E2'!W102)</f>
        <v>0</v>
      </c>
      <c r="X32" s="547"/>
    </row>
    <row r="33" spans="1:26" ht="12.75" x14ac:dyDescent="0.2">
      <c r="A33" s="581"/>
      <c r="B33" s="579"/>
      <c r="C33" s="580"/>
      <c r="D33" s="581"/>
      <c r="E33" s="581"/>
      <c r="F33" s="581"/>
      <c r="G33" s="581"/>
      <c r="H33" s="581"/>
      <c r="I33" s="581"/>
      <c r="J33" s="581"/>
      <c r="K33" s="581"/>
      <c r="L33" s="581"/>
      <c r="M33" s="581"/>
      <c r="N33" s="581"/>
      <c r="O33" s="581"/>
      <c r="P33" s="581"/>
      <c r="Q33" s="581"/>
      <c r="R33" s="581"/>
      <c r="S33" s="581"/>
      <c r="T33" s="581"/>
      <c r="U33" s="581"/>
      <c r="V33" s="581"/>
      <c r="W33" s="582"/>
      <c r="X33" s="547"/>
    </row>
    <row r="34" spans="1:26" ht="12.75" x14ac:dyDescent="0.2">
      <c r="A34" s="581"/>
      <c r="B34" s="877" t="s">
        <v>358</v>
      </c>
      <c r="C34" s="878">
        <f>SUM(D34:W34)</f>
        <v>5901780</v>
      </c>
      <c r="D34" s="880">
        <f>SUM('O4 Summary by Class &amp; Accounts'!E174:E199) + 'O4 Summary by Class &amp; Accounts'!E208+ SUM('O4 Summary by Class &amp; Accounts'!E210:E213)</f>
        <v>4006218.1078124642</v>
      </c>
      <c r="E34" s="880">
        <f>SUM('O4 Summary by Class &amp; Accounts'!F174:F199) + 'O4 Summary by Class &amp; Accounts'!F208+ SUM('O4 Summary by Class &amp; Accounts'!F210:F213)</f>
        <v>771172.24846084113</v>
      </c>
      <c r="F34" s="880">
        <f>SUM('O4 Summary by Class &amp; Accounts'!G174:G199) + 'O4 Summary by Class &amp; Accounts'!G208+ SUM('O4 Summary by Class &amp; Accounts'!G210:G213)</f>
        <v>1004667.434373053</v>
      </c>
      <c r="G34" s="880">
        <f>SUM('O4 Summary by Class &amp; Accounts'!H174:H199) + 'O4 Summary by Class &amp; Accounts'!H208+ SUM('O4 Summary by Class &amp; Accounts'!H210:H213)</f>
        <v>0</v>
      </c>
      <c r="H34" s="880">
        <f>SUM('O4 Summary by Class &amp; Accounts'!I174:I199) + 'O4 Summary by Class &amp; Accounts'!I208+ SUM('O4 Summary by Class &amp; Accounts'!I210:I213)</f>
        <v>0</v>
      </c>
      <c r="I34" s="880">
        <f>SUM('O4 Summary by Class &amp; Accounts'!J174:J199) + 'O4 Summary by Class &amp; Accounts'!J208+ SUM('O4 Summary by Class &amp; Accounts'!J210:J213)</f>
        <v>0</v>
      </c>
      <c r="J34" s="880">
        <f>SUM('O4 Summary by Class &amp; Accounts'!K174:K199) + 'O4 Summary by Class &amp; Accounts'!K208+ SUM('O4 Summary by Class &amp; Accounts'!K210:K213)</f>
        <v>97377.499941929811</v>
      </c>
      <c r="K34" s="880">
        <f>SUM('O4 Summary by Class &amp; Accounts'!L174:L199) + 'O4 Summary by Class &amp; Accounts'!L208+ SUM('O4 Summary by Class &amp; Accounts'!L210:L213)</f>
        <v>11660.753323628769</v>
      </c>
      <c r="L34" s="880">
        <f>SUM('O4 Summary by Class &amp; Accounts'!M174:M199) + 'O4 Summary by Class &amp; Accounts'!M208+ SUM('O4 Summary by Class &amp; Accounts'!M210:M213)</f>
        <v>10683.956088082932</v>
      </c>
      <c r="M34" s="880">
        <f>SUM('O4 Summary by Class &amp; Accounts'!N174:N199) + 'O4 Summary by Class &amp; Accounts'!N208+ SUM('O4 Summary by Class &amp; Accounts'!N210:N213)</f>
        <v>0</v>
      </c>
      <c r="N34" s="880">
        <f>SUM('O4 Summary by Class &amp; Accounts'!O174:O199) + 'O4 Summary by Class &amp; Accounts'!O208+ SUM('O4 Summary by Class &amp; Accounts'!O210:O213)</f>
        <v>0</v>
      </c>
      <c r="O34" s="880">
        <f>SUM('O4 Summary by Class &amp; Accounts'!P174:P199) + 'O4 Summary by Class &amp; Accounts'!P208+ SUM('O4 Summary by Class &amp; Accounts'!P210:P213)</f>
        <v>0</v>
      </c>
      <c r="P34" s="880">
        <f>SUM('O4 Summary by Class &amp; Accounts'!Q174:Q199) + 'O4 Summary by Class &amp; Accounts'!Q208+ SUM('O4 Summary by Class &amp; Accounts'!Q210:Q213)</f>
        <v>0</v>
      </c>
      <c r="Q34" s="880">
        <f>SUM('O4 Summary by Class &amp; Accounts'!R174:R199) + 'O4 Summary by Class &amp; Accounts'!R208+ SUM('O4 Summary by Class &amp; Accounts'!R210:R213)</f>
        <v>0</v>
      </c>
      <c r="R34" s="880">
        <f>SUM('O4 Summary by Class &amp; Accounts'!S174:S199) + 'O4 Summary by Class &amp; Accounts'!S208+ SUM('O4 Summary by Class &amp; Accounts'!S210:S213)</f>
        <v>0</v>
      </c>
      <c r="S34" s="880">
        <f>SUM('O4 Summary by Class &amp; Accounts'!T174:T199) + 'O4 Summary by Class &amp; Accounts'!T208+ SUM('O4 Summary by Class &amp; Accounts'!T210:T213)</f>
        <v>0</v>
      </c>
      <c r="T34" s="880">
        <f>SUM('O4 Summary by Class &amp; Accounts'!U174:U199) + 'O4 Summary by Class &amp; Accounts'!U208+ SUM('O4 Summary by Class &amp; Accounts'!U210:U213)</f>
        <v>0</v>
      </c>
      <c r="U34" s="880">
        <f>SUM('O4 Summary by Class &amp; Accounts'!V174:V199) + 'O4 Summary by Class &amp; Accounts'!V208+ SUM('O4 Summary by Class &amp; Accounts'!V210:V213)</f>
        <v>0</v>
      </c>
      <c r="V34" s="880">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547"/>
    </row>
    <row r="35" spans="1:26" ht="12.75" x14ac:dyDescent="0.2">
      <c r="A35" s="581"/>
      <c r="B35" s="579"/>
      <c r="C35" s="583"/>
      <c r="D35" s="581"/>
      <c r="E35" s="581"/>
      <c r="F35" s="581"/>
      <c r="G35" s="581"/>
      <c r="H35" s="581"/>
      <c r="I35" s="581"/>
      <c r="J35" s="581"/>
      <c r="K35" s="581"/>
      <c r="L35" s="581"/>
      <c r="M35" s="581"/>
      <c r="N35" s="581"/>
      <c r="O35" s="581"/>
      <c r="P35" s="581"/>
      <c r="Q35" s="581"/>
      <c r="R35" s="581"/>
      <c r="S35" s="581"/>
      <c r="T35" s="581"/>
      <c r="U35" s="581"/>
      <c r="V35" s="581"/>
      <c r="W35" s="582"/>
      <c r="X35" s="547"/>
    </row>
    <row r="36" spans="1:26" ht="12.75" x14ac:dyDescent="0.2">
      <c r="A36" s="581"/>
      <c r="B36" s="877" t="s">
        <v>353</v>
      </c>
      <c r="C36" s="878">
        <f>SUM(D36:W36)</f>
        <v>11755980</v>
      </c>
      <c r="D36" s="880">
        <f>'O6 Source Data for E2'!D163</f>
        <v>8031543.9517888501</v>
      </c>
      <c r="E36" s="880">
        <f>'O6 Source Data for E2'!E163</f>
        <v>1526292.9904335251</v>
      </c>
      <c r="F36" s="880">
        <f>'O6 Source Data for E2'!F163</f>
        <v>1957071.2019039004</v>
      </c>
      <c r="G36" s="880">
        <f>'O6 Source Data for E2'!G163</f>
        <v>0</v>
      </c>
      <c r="H36" s="880">
        <f>'O6 Source Data for E2'!H163</f>
        <v>0</v>
      </c>
      <c r="I36" s="880">
        <f>'O6 Source Data for E2'!I163</f>
        <v>0</v>
      </c>
      <c r="J36" s="880">
        <f>'O6 Source Data for E2'!J163</f>
        <v>196016.2827799787</v>
      </c>
      <c r="K36" s="880">
        <f>'O6 Source Data for E2'!K163</f>
        <v>23452.311555576034</v>
      </c>
      <c r="L36" s="880">
        <f>'O6 Source Data for E2'!L163</f>
        <v>21603.261538170271</v>
      </c>
      <c r="M36" s="880">
        <f>'O6 Source Data for E2'!M163</f>
        <v>0</v>
      </c>
      <c r="N36" s="880">
        <f>'O6 Source Data for E2'!N163</f>
        <v>0</v>
      </c>
      <c r="O36" s="880">
        <f>'O6 Source Data for E2'!O163</f>
        <v>0</v>
      </c>
      <c r="P36" s="880">
        <f>'O6 Source Data for E2'!P163</f>
        <v>0</v>
      </c>
      <c r="Q36" s="880">
        <f>'O6 Source Data for E2'!Q163</f>
        <v>0</v>
      </c>
      <c r="R36" s="880">
        <f>'O6 Source Data for E2'!R163</f>
        <v>0</v>
      </c>
      <c r="S36" s="880">
        <f>'O6 Source Data for E2'!S163</f>
        <v>0</v>
      </c>
      <c r="T36" s="880">
        <f>'O6 Source Data for E2'!T163</f>
        <v>0</v>
      </c>
      <c r="U36" s="880">
        <f>'O6 Source Data for E2'!U163</f>
        <v>0</v>
      </c>
      <c r="V36" s="880">
        <f>'O6 Source Data for E2'!V163</f>
        <v>0</v>
      </c>
      <c r="W36" s="818">
        <f>'O6 Source Data for E2'!W163</f>
        <v>0</v>
      </c>
      <c r="X36" s="547"/>
    </row>
    <row r="37" spans="1:26" ht="12.75" x14ac:dyDescent="0.2">
      <c r="A37" s="581"/>
      <c r="B37" s="579"/>
      <c r="C37" s="580"/>
      <c r="D37" s="581"/>
      <c r="E37" s="581"/>
      <c r="F37" s="581"/>
      <c r="G37" s="581"/>
      <c r="H37" s="581"/>
      <c r="I37" s="581"/>
      <c r="J37" s="581"/>
      <c r="K37" s="581"/>
      <c r="L37" s="581"/>
      <c r="M37" s="581"/>
      <c r="N37" s="581"/>
      <c r="O37" s="581"/>
      <c r="P37" s="581"/>
      <c r="Q37" s="581"/>
      <c r="R37" s="581"/>
      <c r="S37" s="581"/>
      <c r="T37" s="581"/>
      <c r="U37" s="581"/>
      <c r="V37" s="581"/>
      <c r="W37" s="582"/>
      <c r="X37" s="547"/>
    </row>
    <row r="38" spans="1:26" ht="4.5" customHeight="1" x14ac:dyDescent="0.2">
      <c r="A38" s="662"/>
      <c r="B38" s="663"/>
      <c r="C38" s="664"/>
      <c r="D38" s="662"/>
      <c r="E38" s="662"/>
      <c r="F38" s="662"/>
      <c r="G38" s="662"/>
      <c r="H38" s="662"/>
      <c r="I38" s="662"/>
      <c r="J38" s="662"/>
      <c r="K38" s="662"/>
      <c r="L38" s="662"/>
      <c r="M38" s="662"/>
      <c r="N38" s="662"/>
      <c r="O38" s="662"/>
      <c r="P38" s="662"/>
      <c r="Q38" s="662"/>
      <c r="R38" s="662"/>
      <c r="S38" s="662"/>
      <c r="T38" s="662"/>
      <c r="U38" s="662"/>
      <c r="V38" s="662"/>
      <c r="W38" s="665"/>
      <c r="X38" s="547"/>
    </row>
    <row r="39" spans="1:26" ht="29.25" customHeight="1" x14ac:dyDescent="0.2">
      <c r="A39" s="2563" t="s">
        <v>1176</v>
      </c>
      <c r="B39" s="2563"/>
      <c r="C39" s="584"/>
      <c r="D39" s="585"/>
      <c r="E39" s="586"/>
      <c r="F39" s="586"/>
      <c r="G39" s="586"/>
      <c r="H39" s="585"/>
      <c r="I39" s="586"/>
      <c r="J39" s="586"/>
      <c r="K39" s="586"/>
      <c r="L39" s="586"/>
      <c r="M39" s="586"/>
      <c r="N39" s="586"/>
      <c r="O39" s="586"/>
      <c r="P39" s="586"/>
      <c r="Q39" s="586"/>
      <c r="R39" s="586"/>
      <c r="S39" s="586"/>
      <c r="T39" s="586"/>
      <c r="U39" s="586"/>
      <c r="V39" s="586"/>
      <c r="W39" s="587"/>
    </row>
    <row r="40" spans="1:26" ht="15" x14ac:dyDescent="0.2">
      <c r="A40" s="666" t="s">
        <v>1446</v>
      </c>
      <c r="B40" s="666"/>
      <c r="C40" s="589"/>
      <c r="D40" s="590"/>
      <c r="E40" s="591"/>
      <c r="F40" s="591"/>
      <c r="G40" s="591"/>
      <c r="H40" s="590"/>
      <c r="I40" s="591"/>
      <c r="J40" s="591"/>
      <c r="K40" s="591"/>
      <c r="L40" s="591"/>
      <c r="M40" s="591"/>
      <c r="N40" s="591"/>
      <c r="O40" s="591"/>
      <c r="P40" s="591"/>
      <c r="Q40" s="591"/>
      <c r="R40" s="591"/>
      <c r="S40" s="591"/>
      <c r="T40" s="591"/>
      <c r="U40" s="591"/>
      <c r="V40" s="591"/>
      <c r="W40" s="592"/>
    </row>
    <row r="41" spans="1:26" ht="15" x14ac:dyDescent="0.2">
      <c r="A41" s="2560"/>
      <c r="B41" s="2560"/>
      <c r="C41" s="584"/>
      <c r="D41" s="585"/>
      <c r="E41" s="586"/>
      <c r="F41" s="586"/>
      <c r="G41" s="586"/>
      <c r="H41" s="585"/>
      <c r="I41" s="586"/>
      <c r="J41" s="586"/>
      <c r="K41" s="586"/>
      <c r="L41" s="586"/>
      <c r="M41" s="586"/>
      <c r="N41" s="586"/>
      <c r="O41" s="586"/>
      <c r="P41" s="586"/>
      <c r="Q41" s="586"/>
      <c r="R41" s="586"/>
      <c r="S41" s="586"/>
      <c r="T41" s="586"/>
      <c r="U41" s="586"/>
      <c r="V41" s="586"/>
      <c r="W41" s="587"/>
    </row>
    <row r="42" spans="1:26" ht="12.75" x14ac:dyDescent="0.2">
      <c r="A42" s="577"/>
      <c r="B42" s="577"/>
      <c r="C42" s="573"/>
      <c r="D42" s="655">
        <v>1</v>
      </c>
      <c r="E42" s="655">
        <v>2</v>
      </c>
      <c r="F42" s="655">
        <v>3</v>
      </c>
      <c r="G42" s="655">
        <v>4</v>
      </c>
      <c r="H42" s="655">
        <v>5</v>
      </c>
      <c r="I42" s="655">
        <v>6</v>
      </c>
      <c r="J42" s="655">
        <v>7</v>
      </c>
      <c r="K42" s="655">
        <v>8</v>
      </c>
      <c r="L42" s="655">
        <v>9</v>
      </c>
      <c r="M42" s="655">
        <v>10</v>
      </c>
      <c r="N42" s="655">
        <v>11</v>
      </c>
      <c r="O42" s="655">
        <v>12</v>
      </c>
      <c r="P42" s="655">
        <v>13</v>
      </c>
      <c r="Q42" s="655">
        <v>14</v>
      </c>
      <c r="R42" s="655">
        <v>15</v>
      </c>
      <c r="S42" s="655">
        <v>16</v>
      </c>
      <c r="T42" s="655">
        <v>17</v>
      </c>
      <c r="U42" s="655">
        <v>18</v>
      </c>
      <c r="V42" s="655">
        <v>19</v>
      </c>
      <c r="W42" s="655">
        <v>20</v>
      </c>
    </row>
    <row r="43" spans="1:26" ht="38.25" x14ac:dyDescent="0.2">
      <c r="A43" s="667" t="s">
        <v>1447</v>
      </c>
      <c r="B43" s="667" t="s">
        <v>318</v>
      </c>
      <c r="C43" s="478" t="s">
        <v>763</v>
      </c>
      <c r="D43" s="559" t="str">
        <f>IF('I2 LDC class'!$D$20="",'I2 LDC class'!$C$20,'I2 LDC class'!$D$20)</f>
        <v>Residential</v>
      </c>
      <c r="E43" s="559" t="str">
        <f>IF('I2 LDC class'!$D$21="",'I2 LDC class'!$C$21,'I2 LDC class'!$D$21)</f>
        <v>GS &lt;50</v>
      </c>
      <c r="F43" s="559" t="str">
        <f>IF('I2 LDC class'!$D$22="",'I2 LDC class'!$C$22,'I2 LDC class'!$D$22)</f>
        <v>GS&gt;50-Regular</v>
      </c>
      <c r="G43" s="559" t="str">
        <f>IF('I2 LDC class'!$D$23="",'I2 LDC class'!$C$23,'I2 LDC class'!$D$23)</f>
        <v>GS&gt; 50-TOU</v>
      </c>
      <c r="H43" s="559" t="str">
        <f>IF('I2 LDC class'!$D$24="",'I2 LDC class'!$C$24,'I2 LDC class'!$D$24)</f>
        <v>GS &gt;50-Intermediate</v>
      </c>
      <c r="I43" s="559" t="str">
        <f>IF('I2 LDC class'!$D$25="",'I2 LDC class'!$C$25,'I2 LDC class'!$D$25)</f>
        <v>Large Use &gt;5MW</v>
      </c>
      <c r="J43" s="559" t="str">
        <f>IF('I2 LDC class'!$D$26="",'I2 LDC class'!$C$26,'I2 LDC class'!$D$26)</f>
        <v>Street Light</v>
      </c>
      <c r="K43" s="559" t="str">
        <f>IF('I2 LDC class'!$D$27="",'I2 LDC class'!$C$27,'I2 LDC class'!$D$27)</f>
        <v>Sentinel</v>
      </c>
      <c r="L43" s="559" t="str">
        <f>IF('I2 LDC class'!$D$28="",'I2 LDC class'!$C$28,'I2 LDC class'!$D$28)</f>
        <v>Unmetered Scattered Load</v>
      </c>
      <c r="M43" s="559" t="str">
        <f>IF('I2 LDC class'!$D$29="",'I2 LDC class'!$C$29,'I2 LDC class'!$D$29)</f>
        <v>Embedded Distributor</v>
      </c>
      <c r="N43" s="559" t="str">
        <f>IF('I2 LDC class'!$D$30="",'I2 LDC class'!$C$30,'I2 LDC class'!$D$30)</f>
        <v>Back-up/Standby Power</v>
      </c>
      <c r="O43" s="559" t="str">
        <f>IF('I2 LDC class'!$D$31="",'I2 LDC class'!$C$31,'I2 LDC class'!$D$31)</f>
        <v>Rate Class 1</v>
      </c>
      <c r="P43" s="559" t="str">
        <f>IF('I2 LDC class'!$D$32="",'I2 LDC class'!$C$32,'I2 LDC class'!$D$32)</f>
        <v>Rate class 2</v>
      </c>
      <c r="Q43" s="559" t="str">
        <f>IF('I2 LDC class'!$D$33="",'I2 LDC class'!$C$33,'I2 LDC class'!$D$33)</f>
        <v>Rate class 3</v>
      </c>
      <c r="R43" s="559" t="str">
        <f>IF('I2 LDC class'!$D$34="",'I2 LDC class'!$C$34,'I2 LDC class'!$D$34)</f>
        <v>Rate class 4</v>
      </c>
      <c r="S43" s="559" t="str">
        <f>IF('I2 LDC class'!$D$35="",'I2 LDC class'!$C$35,'I2 LDC class'!$D$35)</f>
        <v>Rate class 5</v>
      </c>
      <c r="T43" s="559" t="str">
        <f>IF('I2 LDC class'!$D$36="",'I2 LDC class'!$C$36,'I2 LDC class'!$D$36)</f>
        <v>Rate class 6</v>
      </c>
      <c r="U43" s="559" t="str">
        <f>IF('I2 LDC class'!$D$37="",'I2 LDC class'!$C$37,'I2 LDC class'!$D$37)</f>
        <v>Rate class 7</v>
      </c>
      <c r="V43" s="559" t="str">
        <f>IF('I2 LDC class'!$D$38="",'I2 LDC class'!$C$38,'I2 LDC class'!$D$38)</f>
        <v>Rate class 8</v>
      </c>
      <c r="W43" s="560" t="str">
        <f>IF('I2 LDC class'!$D$39="",'I2 LDC class'!$C$39,'I2 LDC class'!$D$39)</f>
        <v>Rate class 9</v>
      </c>
    </row>
    <row r="44" spans="1:26" ht="12.75" x14ac:dyDescent="0.2">
      <c r="A44" s="593"/>
      <c r="B44" s="594" t="s">
        <v>337</v>
      </c>
      <c r="C44" s="595"/>
      <c r="D44" s="596"/>
      <c r="E44" s="597"/>
      <c r="F44" s="597"/>
      <c r="G44" s="597"/>
      <c r="H44" s="596"/>
      <c r="I44" s="597"/>
      <c r="J44" s="597"/>
      <c r="K44" s="597"/>
      <c r="L44" s="597"/>
      <c r="M44" s="597"/>
      <c r="N44" s="597"/>
      <c r="O44" s="597"/>
      <c r="P44" s="597"/>
      <c r="Q44" s="597"/>
      <c r="R44" s="597"/>
      <c r="S44" s="597"/>
      <c r="T44" s="597"/>
      <c r="U44" s="597"/>
      <c r="V44" s="597"/>
      <c r="W44" s="598"/>
    </row>
    <row r="45" spans="1:26" ht="12.75" x14ac:dyDescent="0.2">
      <c r="A45" s="599">
        <v>1860</v>
      </c>
      <c r="B45" s="600" t="s">
        <v>93</v>
      </c>
      <c r="C45" s="601">
        <f>SUM(D45:W45)</f>
        <v>9261664</v>
      </c>
      <c r="D45" s="235">
        <f>D92</f>
        <v>7141521.7416498447</v>
      </c>
      <c r="E45" s="235">
        <f t="shared" ref="E45:W45" si="1">E92</f>
        <v>1720751.4383761894</v>
      </c>
      <c r="F45" s="235">
        <f t="shared" si="1"/>
        <v>399390.81997396564</v>
      </c>
      <c r="G45" s="235">
        <f t="shared" si="1"/>
        <v>0</v>
      </c>
      <c r="H45" s="235">
        <f t="shared" si="1"/>
        <v>0</v>
      </c>
      <c r="I45" s="235">
        <f t="shared" si="1"/>
        <v>0</v>
      </c>
      <c r="J45" s="235">
        <f t="shared" si="1"/>
        <v>0</v>
      </c>
      <c r="K45" s="235">
        <f t="shared" si="1"/>
        <v>0</v>
      </c>
      <c r="L45" s="235">
        <f t="shared" si="1"/>
        <v>0</v>
      </c>
      <c r="M45" s="235">
        <f t="shared" si="1"/>
        <v>0</v>
      </c>
      <c r="N45" s="235">
        <f t="shared" si="1"/>
        <v>0</v>
      </c>
      <c r="O45" s="235">
        <f t="shared" si="1"/>
        <v>0</v>
      </c>
      <c r="P45" s="235">
        <f t="shared" si="1"/>
        <v>0</v>
      </c>
      <c r="Q45" s="235">
        <f t="shared" si="1"/>
        <v>0</v>
      </c>
      <c r="R45" s="235">
        <f t="shared" si="1"/>
        <v>0</v>
      </c>
      <c r="S45" s="235">
        <f t="shared" si="1"/>
        <v>0</v>
      </c>
      <c r="T45" s="235">
        <f t="shared" si="1"/>
        <v>0</v>
      </c>
      <c r="U45" s="235">
        <f t="shared" si="1"/>
        <v>0</v>
      </c>
      <c r="V45" s="235">
        <f t="shared" si="1"/>
        <v>0</v>
      </c>
      <c r="W45" s="598">
        <f t="shared" si="1"/>
        <v>0</v>
      </c>
      <c r="Z45" s="600" t="s">
        <v>774</v>
      </c>
    </row>
    <row r="46" spans="1:26" ht="12.75" x14ac:dyDescent="0.2">
      <c r="A46" s="602"/>
      <c r="B46" s="603"/>
      <c r="C46" s="595"/>
      <c r="D46" s="596"/>
      <c r="E46" s="596"/>
      <c r="F46" s="596"/>
      <c r="G46" s="596"/>
      <c r="H46" s="596"/>
      <c r="I46" s="596"/>
      <c r="J46" s="596"/>
      <c r="K46" s="596"/>
      <c r="L46" s="596"/>
      <c r="M46" s="596"/>
      <c r="N46" s="596"/>
      <c r="O46" s="596"/>
      <c r="P46" s="596"/>
      <c r="Q46" s="596"/>
      <c r="R46" s="596"/>
      <c r="S46" s="596"/>
      <c r="T46" s="596"/>
      <c r="U46" s="596"/>
      <c r="V46" s="596"/>
      <c r="W46" s="604"/>
      <c r="Z46" s="707"/>
    </row>
    <row r="47" spans="1:26" ht="12.75" x14ac:dyDescent="0.2">
      <c r="A47" s="599"/>
      <c r="B47" s="594" t="s">
        <v>0</v>
      </c>
      <c r="C47" s="595"/>
      <c r="D47" s="596"/>
      <c r="E47" s="596"/>
      <c r="F47" s="596"/>
      <c r="G47" s="596"/>
      <c r="H47" s="596"/>
      <c r="I47" s="596"/>
      <c r="J47" s="596"/>
      <c r="K47" s="596"/>
      <c r="L47" s="596"/>
      <c r="M47" s="596"/>
      <c r="N47" s="596"/>
      <c r="O47" s="596"/>
      <c r="P47" s="596"/>
      <c r="Q47" s="596"/>
      <c r="R47" s="596"/>
      <c r="S47" s="596"/>
      <c r="T47" s="596"/>
      <c r="U47" s="596"/>
      <c r="V47" s="596"/>
      <c r="W47" s="604"/>
      <c r="Z47" s="594"/>
    </row>
    <row r="48" spans="1:26" ht="25.5" x14ac:dyDescent="0.2">
      <c r="A48" s="599"/>
      <c r="B48" s="600" t="s">
        <v>849</v>
      </c>
      <c r="C48" s="601">
        <f>SUM(D48:W48)</f>
        <v>-5740770.8150000004</v>
      </c>
      <c r="D48" s="605">
        <f>D95</f>
        <v>-4426617.0300662387</v>
      </c>
      <c r="E48" s="605">
        <f t="shared" ref="E48:W48" si="2">E95</f>
        <v>-1066594.4734444371</v>
      </c>
      <c r="F48" s="605">
        <f t="shared" si="2"/>
        <v>-247559.31148932426</v>
      </c>
      <c r="G48" s="605">
        <f t="shared" si="2"/>
        <v>0</v>
      </c>
      <c r="H48" s="605">
        <f t="shared" si="2"/>
        <v>0</v>
      </c>
      <c r="I48" s="605">
        <f t="shared" si="2"/>
        <v>0</v>
      </c>
      <c r="J48" s="605">
        <f t="shared" si="2"/>
        <v>0</v>
      </c>
      <c r="K48" s="605">
        <f t="shared" si="2"/>
        <v>0</v>
      </c>
      <c r="L48" s="605">
        <f t="shared" si="2"/>
        <v>0</v>
      </c>
      <c r="M48" s="605">
        <f t="shared" si="2"/>
        <v>0</v>
      </c>
      <c r="N48" s="605">
        <f t="shared" si="2"/>
        <v>0</v>
      </c>
      <c r="O48" s="605">
        <f t="shared" si="2"/>
        <v>0</v>
      </c>
      <c r="P48" s="605">
        <f t="shared" si="2"/>
        <v>0</v>
      </c>
      <c r="Q48" s="605">
        <f t="shared" si="2"/>
        <v>0</v>
      </c>
      <c r="R48" s="605">
        <f t="shared" si="2"/>
        <v>0</v>
      </c>
      <c r="S48" s="605">
        <f t="shared" si="2"/>
        <v>0</v>
      </c>
      <c r="T48" s="605">
        <f t="shared" si="2"/>
        <v>0</v>
      </c>
      <c r="U48" s="605">
        <f t="shared" si="2"/>
        <v>0</v>
      </c>
      <c r="V48" s="605">
        <f t="shared" si="2"/>
        <v>0</v>
      </c>
      <c r="W48" s="606">
        <f t="shared" si="2"/>
        <v>0</v>
      </c>
      <c r="Z48" s="600"/>
    </row>
    <row r="49" spans="1:30" ht="12.75" x14ac:dyDescent="0.2">
      <c r="A49" s="607"/>
      <c r="B49" s="608" t="s">
        <v>1206</v>
      </c>
      <c r="C49" s="668">
        <f>SUM(D49:W49)</f>
        <v>3520893.1850000001</v>
      </c>
      <c r="D49" s="669">
        <f t="shared" ref="D49:W49" si="3">D45+D48</f>
        <v>2714904.711583606</v>
      </c>
      <c r="E49" s="669">
        <f t="shared" si="3"/>
        <v>654156.9649317523</v>
      </c>
      <c r="F49" s="669">
        <f t="shared" si="3"/>
        <v>151831.50848464138</v>
      </c>
      <c r="G49" s="669">
        <f t="shared" si="3"/>
        <v>0</v>
      </c>
      <c r="H49" s="669">
        <f t="shared" si="3"/>
        <v>0</v>
      </c>
      <c r="I49" s="669">
        <f t="shared" si="3"/>
        <v>0</v>
      </c>
      <c r="J49" s="669">
        <f t="shared" si="3"/>
        <v>0</v>
      </c>
      <c r="K49" s="669">
        <f t="shared" si="3"/>
        <v>0</v>
      </c>
      <c r="L49" s="669">
        <f t="shared" si="3"/>
        <v>0</v>
      </c>
      <c r="M49" s="669">
        <f t="shared" si="3"/>
        <v>0</v>
      </c>
      <c r="N49" s="669">
        <f t="shared" si="3"/>
        <v>0</v>
      </c>
      <c r="O49" s="669">
        <f t="shared" si="3"/>
        <v>0</v>
      </c>
      <c r="P49" s="669">
        <f t="shared" si="3"/>
        <v>0</v>
      </c>
      <c r="Q49" s="669">
        <f t="shared" si="3"/>
        <v>0</v>
      </c>
      <c r="R49" s="669">
        <f t="shared" si="3"/>
        <v>0</v>
      </c>
      <c r="S49" s="669">
        <f t="shared" si="3"/>
        <v>0</v>
      </c>
      <c r="T49" s="669">
        <f t="shared" si="3"/>
        <v>0</v>
      </c>
      <c r="U49" s="669">
        <f t="shared" si="3"/>
        <v>0</v>
      </c>
      <c r="V49" s="669">
        <f t="shared" si="3"/>
        <v>0</v>
      </c>
      <c r="W49" s="670">
        <f t="shared" si="3"/>
        <v>0</v>
      </c>
      <c r="X49" s="307"/>
      <c r="Y49" s="307"/>
      <c r="Z49" s="608"/>
      <c r="AA49" s="307"/>
      <c r="AB49" s="307"/>
      <c r="AC49" s="307"/>
      <c r="AD49" s="307"/>
    </row>
    <row r="50" spans="1:30" ht="12.75" x14ac:dyDescent="0.2">
      <c r="A50" s="602"/>
      <c r="B50" s="603"/>
      <c r="C50" s="595"/>
      <c r="D50" s="596"/>
      <c r="E50" s="596"/>
      <c r="F50" s="596"/>
      <c r="G50" s="596"/>
      <c r="H50" s="596"/>
      <c r="I50" s="596"/>
      <c r="J50" s="596"/>
      <c r="K50" s="596"/>
      <c r="L50" s="596"/>
      <c r="M50" s="596"/>
      <c r="N50" s="596"/>
      <c r="O50" s="596"/>
      <c r="P50" s="596"/>
      <c r="Q50" s="596"/>
      <c r="R50" s="596"/>
      <c r="S50" s="596"/>
      <c r="T50" s="596"/>
      <c r="U50" s="596"/>
      <c r="V50" s="596"/>
      <c r="W50" s="604"/>
      <c r="Z50" s="707"/>
    </row>
    <row r="51" spans="1:30" ht="12.75" x14ac:dyDescent="0.2">
      <c r="A51" s="609"/>
      <c r="B51" s="594" t="s">
        <v>850</v>
      </c>
      <c r="C51" s="595"/>
      <c r="D51" s="596"/>
      <c r="E51" s="596"/>
      <c r="F51" s="596"/>
      <c r="G51" s="596"/>
      <c r="H51" s="596"/>
      <c r="I51" s="596"/>
      <c r="J51" s="596"/>
      <c r="K51" s="596"/>
      <c r="L51" s="596"/>
      <c r="M51" s="596"/>
      <c r="N51" s="596"/>
      <c r="O51" s="596"/>
      <c r="P51" s="596"/>
      <c r="Q51" s="596"/>
      <c r="R51" s="596"/>
      <c r="S51" s="596"/>
      <c r="T51" s="596"/>
      <c r="U51" s="596"/>
      <c r="V51" s="596"/>
      <c r="W51" s="604"/>
      <c r="Z51" s="594"/>
    </row>
    <row r="52" spans="1:30" s="57" customFormat="1" ht="12.75" x14ac:dyDescent="0.2">
      <c r="A52" s="349">
        <v>4082</v>
      </c>
      <c r="B52" s="610" t="s">
        <v>1597</v>
      </c>
      <c r="C52" s="601">
        <f>SUM(D52:W52)</f>
        <v>-40268.999999999993</v>
      </c>
      <c r="D52" s="611">
        <f>D101</f>
        <v>-27452.442460316899</v>
      </c>
      <c r="E52" s="611">
        <f t="shared" ref="E52:W56" si="4">E101</f>
        <v>-5239.4317118953459</v>
      </c>
      <c r="F52" s="611">
        <f t="shared" si="4"/>
        <v>-6754.325188712306</v>
      </c>
      <c r="G52" s="611">
        <f t="shared" si="4"/>
        <v>0</v>
      </c>
      <c r="H52" s="611">
        <f t="shared" si="4"/>
        <v>0</v>
      </c>
      <c r="I52" s="611">
        <f t="shared" si="4"/>
        <v>0</v>
      </c>
      <c r="J52" s="611">
        <f t="shared" si="4"/>
        <v>-669.0924690577134</v>
      </c>
      <c r="K52" s="611">
        <f t="shared" si="4"/>
        <v>-80.076295612846636</v>
      </c>
      <c r="L52" s="611">
        <f t="shared" si="4"/>
        <v>-73.631874404884314</v>
      </c>
      <c r="M52" s="611">
        <f t="shared" si="4"/>
        <v>0</v>
      </c>
      <c r="N52" s="611">
        <f t="shared" si="4"/>
        <v>0</v>
      </c>
      <c r="O52" s="611">
        <f t="shared" si="4"/>
        <v>0</v>
      </c>
      <c r="P52" s="611">
        <f t="shared" si="4"/>
        <v>0</v>
      </c>
      <c r="Q52" s="611">
        <f t="shared" si="4"/>
        <v>0</v>
      </c>
      <c r="R52" s="611">
        <f t="shared" si="4"/>
        <v>0</v>
      </c>
      <c r="S52" s="611">
        <f t="shared" si="4"/>
        <v>0</v>
      </c>
      <c r="T52" s="611">
        <f t="shared" si="4"/>
        <v>0</v>
      </c>
      <c r="U52" s="611">
        <f t="shared" si="4"/>
        <v>0</v>
      </c>
      <c r="V52" s="611">
        <f t="shared" si="4"/>
        <v>0</v>
      </c>
      <c r="W52" s="612">
        <f t="shared" si="4"/>
        <v>0</v>
      </c>
      <c r="X52" s="550"/>
      <c r="Y52" s="551"/>
      <c r="Z52" s="600" t="s">
        <v>1274</v>
      </c>
      <c r="AA52" s="551"/>
      <c r="AB52" s="551"/>
      <c r="AC52" s="551"/>
      <c r="AD52" s="551"/>
    </row>
    <row r="53" spans="1:30" s="57" customFormat="1" ht="12.75" x14ac:dyDescent="0.2">
      <c r="A53" s="349">
        <v>4084</v>
      </c>
      <c r="B53" s="610" t="s">
        <v>517</v>
      </c>
      <c r="C53" s="601">
        <f>SUM(D53:W53)</f>
        <v>-325</v>
      </c>
      <c r="D53" s="611">
        <f t="shared" ref="D53:S56" si="5">D102</f>
        <v>-221.56109661533665</v>
      </c>
      <c r="E53" s="611">
        <f t="shared" si="5"/>
        <v>-42.286009246963857</v>
      </c>
      <c r="F53" s="611">
        <f t="shared" si="5"/>
        <v>-54.512296961223264</v>
      </c>
      <c r="G53" s="611">
        <f t="shared" si="5"/>
        <v>0</v>
      </c>
      <c r="H53" s="611">
        <f t="shared" si="5"/>
        <v>0</v>
      </c>
      <c r="I53" s="611">
        <f t="shared" si="5"/>
        <v>0</v>
      </c>
      <c r="J53" s="611">
        <f t="shared" si="5"/>
        <v>-5.4000609015311252</v>
      </c>
      <c r="K53" s="611">
        <f t="shared" si="5"/>
        <v>-0.6462737111469159</v>
      </c>
      <c r="L53" s="611">
        <f t="shared" si="5"/>
        <v>-0.59426256379814257</v>
      </c>
      <c r="M53" s="611">
        <f t="shared" si="5"/>
        <v>0</v>
      </c>
      <c r="N53" s="611">
        <f t="shared" si="5"/>
        <v>0</v>
      </c>
      <c r="O53" s="611">
        <f t="shared" si="5"/>
        <v>0</v>
      </c>
      <c r="P53" s="611">
        <f t="shared" si="5"/>
        <v>0</v>
      </c>
      <c r="Q53" s="611">
        <f t="shared" si="5"/>
        <v>0</v>
      </c>
      <c r="R53" s="611">
        <f t="shared" si="5"/>
        <v>0</v>
      </c>
      <c r="S53" s="611">
        <f t="shared" si="5"/>
        <v>0</v>
      </c>
      <c r="T53" s="611">
        <f t="shared" si="4"/>
        <v>0</v>
      </c>
      <c r="U53" s="611">
        <f t="shared" si="4"/>
        <v>0</v>
      </c>
      <c r="V53" s="611">
        <f t="shared" si="4"/>
        <v>0</v>
      </c>
      <c r="W53" s="612">
        <f t="shared" si="4"/>
        <v>0</v>
      </c>
      <c r="X53" s="550"/>
      <c r="Y53" s="551"/>
      <c r="Z53" s="600" t="s">
        <v>1274</v>
      </c>
      <c r="AA53" s="551"/>
      <c r="AB53" s="551"/>
      <c r="AC53" s="551"/>
      <c r="AD53" s="551"/>
    </row>
    <row r="54" spans="1:30" s="57" customFormat="1" ht="12.75" x14ac:dyDescent="0.2">
      <c r="A54" s="349">
        <v>4090</v>
      </c>
      <c r="B54" s="610" t="s">
        <v>522</v>
      </c>
      <c r="C54" s="601">
        <f>SUM(D54:W54)</f>
        <v>0</v>
      </c>
      <c r="D54" s="611">
        <f t="shared" si="5"/>
        <v>0</v>
      </c>
      <c r="E54" s="611">
        <f t="shared" si="4"/>
        <v>0</v>
      </c>
      <c r="F54" s="611">
        <f t="shared" si="4"/>
        <v>0</v>
      </c>
      <c r="G54" s="611">
        <f t="shared" si="4"/>
        <v>0</v>
      </c>
      <c r="H54" s="611">
        <f t="shared" si="4"/>
        <v>0</v>
      </c>
      <c r="I54" s="611">
        <f t="shared" si="4"/>
        <v>0</v>
      </c>
      <c r="J54" s="611">
        <f t="shared" si="4"/>
        <v>0</v>
      </c>
      <c r="K54" s="611">
        <f t="shared" si="4"/>
        <v>0</v>
      </c>
      <c r="L54" s="611">
        <f t="shared" si="4"/>
        <v>0</v>
      </c>
      <c r="M54" s="611">
        <f t="shared" si="4"/>
        <v>0</v>
      </c>
      <c r="N54" s="611">
        <f t="shared" si="4"/>
        <v>0</v>
      </c>
      <c r="O54" s="611">
        <f t="shared" si="4"/>
        <v>0</v>
      </c>
      <c r="P54" s="611">
        <f t="shared" si="4"/>
        <v>0</v>
      </c>
      <c r="Q54" s="611">
        <f t="shared" si="4"/>
        <v>0</v>
      </c>
      <c r="R54" s="611">
        <f t="shared" si="4"/>
        <v>0</v>
      </c>
      <c r="S54" s="611">
        <f t="shared" si="4"/>
        <v>0</v>
      </c>
      <c r="T54" s="611">
        <f t="shared" si="4"/>
        <v>0</v>
      </c>
      <c r="U54" s="611">
        <f t="shared" si="4"/>
        <v>0</v>
      </c>
      <c r="V54" s="611">
        <f t="shared" si="4"/>
        <v>0</v>
      </c>
      <c r="W54" s="612">
        <f t="shared" si="4"/>
        <v>0</v>
      </c>
      <c r="X54" s="550"/>
      <c r="Y54" s="551"/>
      <c r="Z54" s="600" t="s">
        <v>1274</v>
      </c>
      <c r="AA54" s="551"/>
      <c r="AB54" s="551"/>
      <c r="AC54" s="551"/>
      <c r="AD54" s="551"/>
    </row>
    <row r="55" spans="1:30" s="57" customFormat="1" ht="12.75" x14ac:dyDescent="0.2">
      <c r="A55" s="349">
        <v>4220</v>
      </c>
      <c r="B55" s="610" t="s">
        <v>528</v>
      </c>
      <c r="C55" s="601">
        <f>SUM(D55:W55)</f>
        <v>0</v>
      </c>
      <c r="D55" s="611">
        <f t="shared" si="5"/>
        <v>0</v>
      </c>
      <c r="E55" s="611">
        <f t="shared" si="4"/>
        <v>0</v>
      </c>
      <c r="F55" s="611">
        <f t="shared" si="4"/>
        <v>0</v>
      </c>
      <c r="G55" s="611">
        <f t="shared" si="4"/>
        <v>0</v>
      </c>
      <c r="H55" s="611">
        <f t="shared" si="4"/>
        <v>0</v>
      </c>
      <c r="I55" s="611">
        <f t="shared" si="4"/>
        <v>0</v>
      </c>
      <c r="J55" s="611">
        <f t="shared" si="4"/>
        <v>0</v>
      </c>
      <c r="K55" s="611">
        <f t="shared" si="4"/>
        <v>0</v>
      </c>
      <c r="L55" s="611">
        <f t="shared" si="4"/>
        <v>0</v>
      </c>
      <c r="M55" s="611">
        <f t="shared" si="4"/>
        <v>0</v>
      </c>
      <c r="N55" s="611">
        <f t="shared" si="4"/>
        <v>0</v>
      </c>
      <c r="O55" s="611">
        <f t="shared" si="4"/>
        <v>0</v>
      </c>
      <c r="P55" s="611">
        <f t="shared" si="4"/>
        <v>0</v>
      </c>
      <c r="Q55" s="611">
        <f t="shared" si="4"/>
        <v>0</v>
      </c>
      <c r="R55" s="611">
        <f t="shared" si="4"/>
        <v>0</v>
      </c>
      <c r="S55" s="611">
        <f t="shared" si="4"/>
        <v>0</v>
      </c>
      <c r="T55" s="611">
        <f t="shared" si="4"/>
        <v>0</v>
      </c>
      <c r="U55" s="611">
        <f t="shared" si="4"/>
        <v>0</v>
      </c>
      <c r="V55" s="611">
        <f t="shared" si="4"/>
        <v>0</v>
      </c>
      <c r="W55" s="612">
        <f t="shared" si="4"/>
        <v>0</v>
      </c>
      <c r="X55" s="550"/>
      <c r="Y55" s="551"/>
      <c r="Z55" s="600" t="s">
        <v>1186</v>
      </c>
      <c r="AA55" s="551"/>
      <c r="AB55" s="551"/>
      <c r="AC55" s="551"/>
      <c r="AD55" s="551"/>
    </row>
    <row r="56" spans="1:30" s="511" customFormat="1" ht="12.75" x14ac:dyDescent="0.2">
      <c r="A56" s="613">
        <v>4225</v>
      </c>
      <c r="B56" s="614" t="s">
        <v>529</v>
      </c>
      <c r="C56" s="615">
        <f>SUM(D56:W56)</f>
        <v>-156800</v>
      </c>
      <c r="D56" s="616">
        <f t="shared" si="5"/>
        <v>-110682.16816441552</v>
      </c>
      <c r="E56" s="616">
        <f t="shared" si="5"/>
        <v>-22436.54958783949</v>
      </c>
      <c r="F56" s="616">
        <f t="shared" si="5"/>
        <v>-23505.555994673479</v>
      </c>
      <c r="G56" s="616">
        <f t="shared" si="5"/>
        <v>0</v>
      </c>
      <c r="H56" s="616">
        <f t="shared" si="5"/>
        <v>0</v>
      </c>
      <c r="I56" s="616">
        <f t="shared" si="5"/>
        <v>0</v>
      </c>
      <c r="J56" s="616">
        <f t="shared" si="5"/>
        <v>-25.008823915987456</v>
      </c>
      <c r="K56" s="616">
        <f t="shared" si="5"/>
        <v>-99.833936373160881</v>
      </c>
      <c r="L56" s="616">
        <f t="shared" si="5"/>
        <v>-50.883492782367398</v>
      </c>
      <c r="M56" s="616">
        <f t="shared" si="5"/>
        <v>0</v>
      </c>
      <c r="N56" s="616">
        <f t="shared" si="5"/>
        <v>0</v>
      </c>
      <c r="O56" s="616">
        <f t="shared" si="5"/>
        <v>0</v>
      </c>
      <c r="P56" s="616">
        <f t="shared" si="5"/>
        <v>0</v>
      </c>
      <c r="Q56" s="616">
        <f t="shared" si="5"/>
        <v>0</v>
      </c>
      <c r="R56" s="616">
        <f t="shared" si="5"/>
        <v>0</v>
      </c>
      <c r="S56" s="616">
        <f t="shared" si="5"/>
        <v>0</v>
      </c>
      <c r="T56" s="616">
        <f t="shared" si="4"/>
        <v>0</v>
      </c>
      <c r="U56" s="616">
        <f t="shared" si="4"/>
        <v>0</v>
      </c>
      <c r="V56" s="616">
        <f t="shared" si="4"/>
        <v>0</v>
      </c>
      <c r="W56" s="617">
        <f t="shared" si="4"/>
        <v>0</v>
      </c>
      <c r="X56" s="552"/>
      <c r="Y56" s="553"/>
      <c r="Z56" s="600" t="s">
        <v>1346</v>
      </c>
      <c r="AA56" s="553"/>
      <c r="AB56" s="553"/>
      <c r="AC56" s="553"/>
      <c r="AD56" s="553"/>
    </row>
    <row r="57" spans="1:30" s="7" customFormat="1" ht="12.75" x14ac:dyDescent="0.2">
      <c r="A57" s="618"/>
      <c r="B57" s="619"/>
      <c r="C57" s="595"/>
      <c r="D57" s="620"/>
      <c r="E57" s="620"/>
      <c r="F57" s="620"/>
      <c r="G57" s="620"/>
      <c r="H57" s="620"/>
      <c r="I57" s="620"/>
      <c r="J57" s="620"/>
      <c r="K57" s="620"/>
      <c r="L57" s="620"/>
      <c r="M57" s="620"/>
      <c r="N57" s="620"/>
      <c r="O57" s="620"/>
      <c r="P57" s="620"/>
      <c r="Q57" s="620"/>
      <c r="R57" s="620"/>
      <c r="S57" s="620"/>
      <c r="T57" s="620"/>
      <c r="U57" s="620"/>
      <c r="V57" s="620"/>
      <c r="W57" s="606"/>
      <c r="X57" s="540"/>
      <c r="Y57" s="547"/>
      <c r="Z57" s="619"/>
      <c r="AA57" s="547"/>
      <c r="AB57" s="547"/>
      <c r="AC57" s="547"/>
      <c r="AD57" s="547"/>
    </row>
    <row r="58" spans="1:30" ht="12.75" x14ac:dyDescent="0.2">
      <c r="A58" s="621"/>
      <c r="B58" s="868" t="s">
        <v>708</v>
      </c>
      <c r="C58" s="863">
        <f t="shared" ref="C58:W58" si="6">+SUM(C52:C56)</f>
        <v>-197394</v>
      </c>
      <c r="D58" s="864">
        <f t="shared" si="6"/>
        <v>-138356.17172134775</v>
      </c>
      <c r="E58" s="864">
        <f t="shared" si="6"/>
        <v>-27718.267308981798</v>
      </c>
      <c r="F58" s="864">
        <f t="shared" si="6"/>
        <v>-30314.393480347007</v>
      </c>
      <c r="G58" s="864">
        <f t="shared" si="6"/>
        <v>0</v>
      </c>
      <c r="H58" s="864">
        <f t="shared" si="6"/>
        <v>0</v>
      </c>
      <c r="I58" s="864">
        <f t="shared" si="6"/>
        <v>0</v>
      </c>
      <c r="J58" s="864">
        <f t="shared" si="6"/>
        <v>-699.50135387523198</v>
      </c>
      <c r="K58" s="864">
        <f t="shared" si="6"/>
        <v>-180.55650569715442</v>
      </c>
      <c r="L58" s="864">
        <f t="shared" si="6"/>
        <v>-125.10962975104985</v>
      </c>
      <c r="M58" s="864">
        <f t="shared" si="6"/>
        <v>0</v>
      </c>
      <c r="N58" s="864">
        <f t="shared" si="6"/>
        <v>0</v>
      </c>
      <c r="O58" s="864">
        <f t="shared" si="6"/>
        <v>0</v>
      </c>
      <c r="P58" s="864">
        <f t="shared" si="6"/>
        <v>0</v>
      </c>
      <c r="Q58" s="864">
        <f t="shared" si="6"/>
        <v>0</v>
      </c>
      <c r="R58" s="864">
        <f t="shared" si="6"/>
        <v>0</v>
      </c>
      <c r="S58" s="864">
        <f t="shared" si="6"/>
        <v>0</v>
      </c>
      <c r="T58" s="864">
        <f t="shared" si="6"/>
        <v>0</v>
      </c>
      <c r="U58" s="864">
        <f t="shared" si="6"/>
        <v>0</v>
      </c>
      <c r="V58" s="864">
        <f t="shared" si="6"/>
        <v>0</v>
      </c>
      <c r="W58" s="865">
        <f t="shared" si="6"/>
        <v>0</v>
      </c>
      <c r="Z58" s="1562"/>
    </row>
    <row r="59" spans="1:30" ht="12.75" x14ac:dyDescent="0.2">
      <c r="A59" s="602"/>
      <c r="B59" s="603"/>
      <c r="C59" s="595"/>
      <c r="D59" s="596"/>
      <c r="E59" s="596"/>
      <c r="F59" s="596"/>
      <c r="G59" s="596"/>
      <c r="H59" s="596"/>
      <c r="I59" s="596"/>
      <c r="J59" s="596"/>
      <c r="K59" s="596"/>
      <c r="L59" s="596"/>
      <c r="M59" s="596"/>
      <c r="N59" s="596"/>
      <c r="O59" s="596"/>
      <c r="P59" s="596"/>
      <c r="Q59" s="596"/>
      <c r="R59" s="596"/>
      <c r="S59" s="596"/>
      <c r="T59" s="596"/>
      <c r="U59" s="596"/>
      <c r="V59" s="596"/>
      <c r="W59" s="604"/>
      <c r="Z59" s="707"/>
    </row>
    <row r="60" spans="1:30" ht="12.75" x14ac:dyDescent="0.2">
      <c r="A60" s="609"/>
      <c r="B60" s="594" t="s">
        <v>338</v>
      </c>
      <c r="C60" s="595"/>
      <c r="D60" s="596"/>
      <c r="E60" s="596"/>
      <c r="F60" s="596"/>
      <c r="G60" s="596"/>
      <c r="H60" s="596"/>
      <c r="I60" s="596"/>
      <c r="J60" s="596"/>
      <c r="K60" s="596"/>
      <c r="L60" s="596"/>
      <c r="M60" s="596"/>
      <c r="N60" s="596"/>
      <c r="O60" s="596"/>
      <c r="P60" s="596"/>
      <c r="Q60" s="596"/>
      <c r="R60" s="596"/>
      <c r="S60" s="596"/>
      <c r="T60" s="596"/>
      <c r="U60" s="596"/>
      <c r="V60" s="596"/>
      <c r="W60" s="604"/>
      <c r="Z60" s="594"/>
    </row>
    <row r="61" spans="1:30" s="57" customFormat="1" ht="12.75" x14ac:dyDescent="0.2">
      <c r="A61" s="349">
        <v>5065</v>
      </c>
      <c r="B61" s="623" t="s">
        <v>1578</v>
      </c>
      <c r="C61" s="595">
        <f>SUM(D61:W61)</f>
        <v>790446</v>
      </c>
      <c r="D61" s="611">
        <f>D110</f>
        <v>609500.33326626325</v>
      </c>
      <c r="E61" s="611">
        <f t="shared" ref="E61:W63" si="7">E110</f>
        <v>146859.25676624692</v>
      </c>
      <c r="F61" s="611">
        <f t="shared" si="7"/>
        <v>34086.409967489781</v>
      </c>
      <c r="G61" s="611">
        <f t="shared" si="7"/>
        <v>0</v>
      </c>
      <c r="H61" s="611">
        <f t="shared" si="7"/>
        <v>0</v>
      </c>
      <c r="I61" s="611">
        <f t="shared" si="7"/>
        <v>0</v>
      </c>
      <c r="J61" s="611">
        <f t="shared" si="7"/>
        <v>0</v>
      </c>
      <c r="K61" s="611">
        <f t="shared" si="7"/>
        <v>0</v>
      </c>
      <c r="L61" s="611">
        <f t="shared" si="7"/>
        <v>0</v>
      </c>
      <c r="M61" s="611">
        <f t="shared" si="7"/>
        <v>0</v>
      </c>
      <c r="N61" s="611">
        <f t="shared" si="7"/>
        <v>0</v>
      </c>
      <c r="O61" s="611">
        <f t="shared" si="7"/>
        <v>0</v>
      </c>
      <c r="P61" s="611">
        <f t="shared" si="7"/>
        <v>0</v>
      </c>
      <c r="Q61" s="611">
        <f t="shared" si="7"/>
        <v>0</v>
      </c>
      <c r="R61" s="611">
        <f t="shared" si="7"/>
        <v>0</v>
      </c>
      <c r="S61" s="611">
        <f t="shared" si="7"/>
        <v>0</v>
      </c>
      <c r="T61" s="611">
        <f t="shared" si="7"/>
        <v>0</v>
      </c>
      <c r="U61" s="611">
        <f t="shared" si="7"/>
        <v>0</v>
      </c>
      <c r="V61" s="611">
        <f t="shared" si="7"/>
        <v>0</v>
      </c>
      <c r="W61" s="612">
        <f t="shared" si="7"/>
        <v>0</v>
      </c>
      <c r="X61" s="550"/>
      <c r="Y61" s="551"/>
      <c r="Z61" s="600" t="s">
        <v>774</v>
      </c>
      <c r="AA61" s="551"/>
      <c r="AB61" s="551"/>
      <c r="AC61" s="551"/>
      <c r="AD61" s="551"/>
    </row>
    <row r="62" spans="1:30" s="57" customFormat="1" ht="12.75" x14ac:dyDescent="0.2">
      <c r="A62" s="349">
        <v>5070</v>
      </c>
      <c r="B62" s="610" t="s">
        <v>1579</v>
      </c>
      <c r="C62" s="595">
        <f>SUM(D62:W62)</f>
        <v>420025.00000000006</v>
      </c>
      <c r="D62" s="611">
        <f t="shared" ref="D62:S63" si="8">D111</f>
        <v>310018.45238095243</v>
      </c>
      <c r="E62" s="611">
        <f t="shared" si="8"/>
        <v>30152.765225428779</v>
      </c>
      <c r="F62" s="611">
        <f t="shared" si="8"/>
        <v>3594.7502653110128</v>
      </c>
      <c r="G62" s="611">
        <f t="shared" si="8"/>
        <v>0</v>
      </c>
      <c r="H62" s="611">
        <f t="shared" si="8"/>
        <v>0</v>
      </c>
      <c r="I62" s="611">
        <f t="shared" si="8"/>
        <v>0</v>
      </c>
      <c r="J62" s="611">
        <f t="shared" si="8"/>
        <v>71593.046283934134</v>
      </c>
      <c r="K62" s="611">
        <f t="shared" si="8"/>
        <v>2588.2201910239291</v>
      </c>
      <c r="L62" s="611">
        <f t="shared" si="8"/>
        <v>2077.7656533497657</v>
      </c>
      <c r="M62" s="611">
        <f t="shared" si="8"/>
        <v>0</v>
      </c>
      <c r="N62" s="611">
        <f t="shared" si="8"/>
        <v>0</v>
      </c>
      <c r="O62" s="611">
        <f t="shared" si="8"/>
        <v>0</v>
      </c>
      <c r="P62" s="611">
        <f t="shared" si="8"/>
        <v>0</v>
      </c>
      <c r="Q62" s="611">
        <f t="shared" si="8"/>
        <v>0</v>
      </c>
      <c r="R62" s="611">
        <f t="shared" si="8"/>
        <v>0</v>
      </c>
      <c r="S62" s="611">
        <f t="shared" si="8"/>
        <v>0</v>
      </c>
      <c r="T62" s="611">
        <f t="shared" si="7"/>
        <v>0</v>
      </c>
      <c r="U62" s="611">
        <f t="shared" si="7"/>
        <v>0</v>
      </c>
      <c r="V62" s="611">
        <f t="shared" si="7"/>
        <v>0</v>
      </c>
      <c r="W62" s="612">
        <f t="shared" si="7"/>
        <v>0</v>
      </c>
      <c r="X62" s="550"/>
      <c r="Y62" s="551"/>
      <c r="Z62" s="600" t="s">
        <v>704</v>
      </c>
      <c r="AA62" s="551"/>
      <c r="AB62" s="551"/>
      <c r="AC62" s="551"/>
      <c r="AD62" s="551"/>
    </row>
    <row r="63" spans="1:30" s="511" customFormat="1" ht="12.75" x14ac:dyDescent="0.2">
      <c r="A63" s="613">
        <v>5075</v>
      </c>
      <c r="B63" s="614" t="s">
        <v>1580</v>
      </c>
      <c r="C63" s="615">
        <f>SUM(D63:W63)</f>
        <v>90475.000000000015</v>
      </c>
      <c r="D63" s="616">
        <f t="shared" si="8"/>
        <v>66779.166666666672</v>
      </c>
      <c r="E63" s="616">
        <f t="shared" si="7"/>
        <v>6495.0215672178292</v>
      </c>
      <c r="F63" s="616">
        <f t="shared" si="7"/>
        <v>774.32302899592617</v>
      </c>
      <c r="G63" s="616">
        <f t="shared" si="7"/>
        <v>0</v>
      </c>
      <c r="H63" s="616">
        <f t="shared" si="7"/>
        <v>0</v>
      </c>
      <c r="I63" s="616">
        <f t="shared" si="7"/>
        <v>0</v>
      </c>
      <c r="J63" s="616">
        <f t="shared" si="7"/>
        <v>15421.417445482866</v>
      </c>
      <c r="K63" s="616">
        <f t="shared" si="7"/>
        <v>557.51258087706685</v>
      </c>
      <c r="L63" s="616">
        <f t="shared" si="7"/>
        <v>447.55871075964535</v>
      </c>
      <c r="M63" s="616">
        <f t="shared" si="7"/>
        <v>0</v>
      </c>
      <c r="N63" s="616">
        <f t="shared" si="7"/>
        <v>0</v>
      </c>
      <c r="O63" s="616">
        <f t="shared" si="7"/>
        <v>0</v>
      </c>
      <c r="P63" s="616">
        <f t="shared" si="7"/>
        <v>0</v>
      </c>
      <c r="Q63" s="616">
        <f t="shared" si="7"/>
        <v>0</v>
      </c>
      <c r="R63" s="616">
        <f t="shared" si="7"/>
        <v>0</v>
      </c>
      <c r="S63" s="616">
        <f t="shared" si="7"/>
        <v>0</v>
      </c>
      <c r="T63" s="616">
        <f t="shared" si="7"/>
        <v>0</v>
      </c>
      <c r="U63" s="616">
        <f t="shared" si="7"/>
        <v>0</v>
      </c>
      <c r="V63" s="616">
        <f t="shared" si="7"/>
        <v>0</v>
      </c>
      <c r="W63" s="617">
        <f t="shared" si="7"/>
        <v>0</v>
      </c>
      <c r="X63" s="552"/>
      <c r="Y63" s="553"/>
      <c r="Z63" s="600" t="s">
        <v>704</v>
      </c>
      <c r="AA63" s="553"/>
      <c r="AB63" s="553"/>
      <c r="AC63" s="553"/>
      <c r="AD63" s="553"/>
    </row>
    <row r="64" spans="1:30" ht="12.75" x14ac:dyDescent="0.2">
      <c r="A64" s="618"/>
      <c r="B64" s="619"/>
      <c r="C64" s="595"/>
      <c r="D64" s="596"/>
      <c r="E64" s="596"/>
      <c r="F64" s="596"/>
      <c r="G64" s="596"/>
      <c r="H64" s="596"/>
      <c r="I64" s="596"/>
      <c r="J64" s="596"/>
      <c r="K64" s="596"/>
      <c r="L64" s="596"/>
      <c r="M64" s="596"/>
      <c r="N64" s="596"/>
      <c r="O64" s="596"/>
      <c r="P64" s="596"/>
      <c r="Q64" s="596"/>
      <c r="R64" s="596"/>
      <c r="S64" s="596"/>
      <c r="T64" s="596"/>
      <c r="U64" s="596"/>
      <c r="V64" s="596"/>
      <c r="W64" s="604"/>
      <c r="Z64" s="619"/>
    </row>
    <row r="65" spans="1:30" ht="12.75" x14ac:dyDescent="0.2">
      <c r="A65" s="602"/>
      <c r="B65" s="868" t="s">
        <v>708</v>
      </c>
      <c r="C65" s="863">
        <f t="shared" ref="C65:W65" si="9">+SUM(C61:C64)</f>
        <v>1300946</v>
      </c>
      <c r="D65" s="864">
        <f t="shared" si="9"/>
        <v>986297.9523138823</v>
      </c>
      <c r="E65" s="864">
        <f t="shared" si="9"/>
        <v>183507.04355889352</v>
      </c>
      <c r="F65" s="864">
        <f t="shared" si="9"/>
        <v>38455.483261796719</v>
      </c>
      <c r="G65" s="864">
        <f t="shared" si="9"/>
        <v>0</v>
      </c>
      <c r="H65" s="864">
        <f t="shared" si="9"/>
        <v>0</v>
      </c>
      <c r="I65" s="864">
        <f t="shared" si="9"/>
        <v>0</v>
      </c>
      <c r="J65" s="864">
        <f t="shared" si="9"/>
        <v>87014.463729416995</v>
      </c>
      <c r="K65" s="864">
        <f t="shared" si="9"/>
        <v>3145.7327719009959</v>
      </c>
      <c r="L65" s="864">
        <f t="shared" si="9"/>
        <v>2525.3243641094109</v>
      </c>
      <c r="M65" s="864">
        <f t="shared" si="9"/>
        <v>0</v>
      </c>
      <c r="N65" s="864">
        <f t="shared" si="9"/>
        <v>0</v>
      </c>
      <c r="O65" s="864">
        <f t="shared" si="9"/>
        <v>0</v>
      </c>
      <c r="P65" s="864">
        <f t="shared" si="9"/>
        <v>0</v>
      </c>
      <c r="Q65" s="864">
        <f t="shared" si="9"/>
        <v>0</v>
      </c>
      <c r="R65" s="864">
        <f t="shared" si="9"/>
        <v>0</v>
      </c>
      <c r="S65" s="864">
        <f t="shared" si="9"/>
        <v>0</v>
      </c>
      <c r="T65" s="864">
        <f t="shared" si="9"/>
        <v>0</v>
      </c>
      <c r="U65" s="864">
        <f t="shared" si="9"/>
        <v>0</v>
      </c>
      <c r="V65" s="864">
        <f t="shared" si="9"/>
        <v>0</v>
      </c>
      <c r="W65" s="865">
        <f t="shared" si="9"/>
        <v>0</v>
      </c>
      <c r="Z65" s="1562"/>
    </row>
    <row r="66" spans="1:30" ht="12.75" x14ac:dyDescent="0.2">
      <c r="A66" s="602"/>
      <c r="B66" s="603"/>
      <c r="C66" s="595"/>
      <c r="D66" s="596"/>
      <c r="E66" s="596"/>
      <c r="F66" s="596"/>
      <c r="G66" s="596"/>
      <c r="H66" s="596"/>
      <c r="I66" s="596"/>
      <c r="J66" s="596"/>
      <c r="K66" s="596"/>
      <c r="L66" s="596"/>
      <c r="M66" s="596"/>
      <c r="N66" s="596"/>
      <c r="O66" s="596"/>
      <c r="P66" s="596"/>
      <c r="Q66" s="596"/>
      <c r="R66" s="596"/>
      <c r="S66" s="596"/>
      <c r="T66" s="596"/>
      <c r="U66" s="596"/>
      <c r="V66" s="596"/>
      <c r="W66" s="604"/>
      <c r="Z66" s="707"/>
    </row>
    <row r="67" spans="1:30" ht="12.75" x14ac:dyDescent="0.2">
      <c r="A67" s="599"/>
      <c r="B67" s="594" t="s">
        <v>339</v>
      </c>
      <c r="C67" s="595"/>
      <c r="D67" s="596"/>
      <c r="E67" s="596"/>
      <c r="F67" s="596"/>
      <c r="G67" s="596"/>
      <c r="H67" s="596"/>
      <c r="I67" s="596"/>
      <c r="J67" s="596"/>
      <c r="K67" s="596"/>
      <c r="L67" s="596"/>
      <c r="M67" s="596"/>
      <c r="N67" s="596"/>
      <c r="O67" s="596"/>
      <c r="P67" s="596"/>
      <c r="Q67" s="596"/>
      <c r="R67" s="596"/>
      <c r="S67" s="596"/>
      <c r="T67" s="596"/>
      <c r="U67" s="596"/>
      <c r="V67" s="596"/>
      <c r="W67" s="604"/>
      <c r="Z67" s="594"/>
    </row>
    <row r="68" spans="1:30" s="57" customFormat="1" ht="12.75" x14ac:dyDescent="0.2">
      <c r="A68" s="349">
        <v>5175</v>
      </c>
      <c r="B68" s="623" t="s">
        <v>1522</v>
      </c>
      <c r="C68" s="595">
        <f>SUM(D68:W68)</f>
        <v>9304</v>
      </c>
      <c r="D68" s="611">
        <f>D117</f>
        <v>7174.1663576124283</v>
      </c>
      <c r="E68" s="611">
        <f t="shared" ref="E68:W68" si="10">E117</f>
        <v>1728.6171667048241</v>
      </c>
      <c r="F68" s="611">
        <f t="shared" si="10"/>
        <v>401.21647568274733</v>
      </c>
      <c r="G68" s="611">
        <f t="shared" si="10"/>
        <v>0</v>
      </c>
      <c r="H68" s="611">
        <f t="shared" si="10"/>
        <v>0</v>
      </c>
      <c r="I68" s="611">
        <f t="shared" si="10"/>
        <v>0</v>
      </c>
      <c r="J68" s="611">
        <f t="shared" si="10"/>
        <v>0</v>
      </c>
      <c r="K68" s="611">
        <f t="shared" si="10"/>
        <v>0</v>
      </c>
      <c r="L68" s="611">
        <f t="shared" si="10"/>
        <v>0</v>
      </c>
      <c r="M68" s="611">
        <f t="shared" si="10"/>
        <v>0</v>
      </c>
      <c r="N68" s="611">
        <f t="shared" si="10"/>
        <v>0</v>
      </c>
      <c r="O68" s="611">
        <f t="shared" si="10"/>
        <v>0</v>
      </c>
      <c r="P68" s="611">
        <f t="shared" si="10"/>
        <v>0</v>
      </c>
      <c r="Q68" s="611">
        <f t="shared" si="10"/>
        <v>0</v>
      </c>
      <c r="R68" s="611">
        <f t="shared" si="10"/>
        <v>0</v>
      </c>
      <c r="S68" s="611">
        <f t="shared" si="10"/>
        <v>0</v>
      </c>
      <c r="T68" s="611">
        <f t="shared" si="10"/>
        <v>0</v>
      </c>
      <c r="U68" s="611">
        <f t="shared" si="10"/>
        <v>0</v>
      </c>
      <c r="V68" s="611">
        <f t="shared" si="10"/>
        <v>0</v>
      </c>
      <c r="W68" s="612">
        <f t="shared" si="10"/>
        <v>0</v>
      </c>
      <c r="X68" s="550"/>
      <c r="Y68" s="551"/>
      <c r="Z68" s="600">
        <v>1860</v>
      </c>
      <c r="AA68" s="551"/>
      <c r="AB68" s="551"/>
      <c r="AC68" s="551"/>
      <c r="AD68" s="551"/>
    </row>
    <row r="69" spans="1:30" s="57" customFormat="1" ht="12.75" x14ac:dyDescent="0.2">
      <c r="A69" s="624"/>
      <c r="B69" s="497"/>
      <c r="C69" s="595"/>
      <c r="D69" s="625"/>
      <c r="E69" s="625"/>
      <c r="F69" s="625"/>
      <c r="G69" s="625"/>
      <c r="H69" s="625"/>
      <c r="I69" s="625"/>
      <c r="J69" s="625"/>
      <c r="K69" s="625"/>
      <c r="L69" s="625"/>
      <c r="M69" s="625"/>
      <c r="N69" s="625"/>
      <c r="O69" s="625"/>
      <c r="P69" s="625"/>
      <c r="Q69" s="625"/>
      <c r="R69" s="625"/>
      <c r="S69" s="625"/>
      <c r="T69" s="625"/>
      <c r="U69" s="625"/>
      <c r="V69" s="625"/>
      <c r="W69" s="626"/>
      <c r="X69" s="550"/>
      <c r="Y69" s="551"/>
      <c r="Z69" s="325"/>
      <c r="AA69" s="551"/>
      <c r="AB69" s="551"/>
      <c r="AC69" s="551"/>
      <c r="AD69" s="551"/>
    </row>
    <row r="70" spans="1:30" s="57" customFormat="1" ht="12.75" x14ac:dyDescent="0.2">
      <c r="A70" s="349"/>
      <c r="B70" s="627" t="s">
        <v>851</v>
      </c>
      <c r="C70" s="595"/>
      <c r="D70" s="625"/>
      <c r="E70" s="625"/>
      <c r="F70" s="625"/>
      <c r="G70" s="625"/>
      <c r="H70" s="625"/>
      <c r="I70" s="625"/>
      <c r="J70" s="625"/>
      <c r="K70" s="625"/>
      <c r="L70" s="625"/>
      <c r="M70" s="625"/>
      <c r="N70" s="625"/>
      <c r="O70" s="625"/>
      <c r="P70" s="625"/>
      <c r="Q70" s="625"/>
      <c r="R70" s="625"/>
      <c r="S70" s="625"/>
      <c r="T70" s="625"/>
      <c r="U70" s="625"/>
      <c r="V70" s="625"/>
      <c r="W70" s="626"/>
      <c r="X70" s="550"/>
      <c r="Y70" s="551"/>
      <c r="Z70" s="627"/>
      <c r="AA70" s="551"/>
      <c r="AB70" s="551"/>
      <c r="AC70" s="551"/>
      <c r="AD70" s="551"/>
    </row>
    <row r="71" spans="1:30" s="57" customFormat="1" ht="12.75" x14ac:dyDescent="0.2">
      <c r="A71" s="349">
        <v>5310</v>
      </c>
      <c r="B71" s="623" t="s">
        <v>286</v>
      </c>
      <c r="C71" s="595">
        <f>SUM(D71:W71)</f>
        <v>22499.999999999996</v>
      </c>
      <c r="D71" s="628">
        <f>D120</f>
        <v>20170.945945945943</v>
      </c>
      <c r="E71" s="628">
        <f t="shared" ref="E71:W75" si="11">E120</f>
        <v>1961.8503118503118</v>
      </c>
      <c r="F71" s="628">
        <f t="shared" si="11"/>
        <v>367.20374220374225</v>
      </c>
      <c r="G71" s="628">
        <f t="shared" si="11"/>
        <v>0</v>
      </c>
      <c r="H71" s="628">
        <f t="shared" si="11"/>
        <v>0</v>
      </c>
      <c r="I71" s="628">
        <f t="shared" si="11"/>
        <v>0</v>
      </c>
      <c r="J71" s="628">
        <f t="shared" si="11"/>
        <v>0</v>
      </c>
      <c r="K71" s="628">
        <f t="shared" si="11"/>
        <v>0</v>
      </c>
      <c r="L71" s="628">
        <f t="shared" si="11"/>
        <v>0</v>
      </c>
      <c r="M71" s="628">
        <f t="shared" si="11"/>
        <v>0</v>
      </c>
      <c r="N71" s="628">
        <f t="shared" si="11"/>
        <v>0</v>
      </c>
      <c r="O71" s="628">
        <f t="shared" si="11"/>
        <v>0</v>
      </c>
      <c r="P71" s="628">
        <f t="shared" si="11"/>
        <v>0</v>
      </c>
      <c r="Q71" s="628">
        <f t="shared" si="11"/>
        <v>0</v>
      </c>
      <c r="R71" s="628">
        <f t="shared" si="11"/>
        <v>0</v>
      </c>
      <c r="S71" s="628">
        <f t="shared" si="11"/>
        <v>0</v>
      </c>
      <c r="T71" s="628">
        <f t="shared" si="11"/>
        <v>0</v>
      </c>
      <c r="U71" s="628">
        <f t="shared" si="11"/>
        <v>0</v>
      </c>
      <c r="V71" s="628">
        <f t="shared" si="11"/>
        <v>0</v>
      </c>
      <c r="W71" s="612">
        <f t="shared" si="11"/>
        <v>0</v>
      </c>
      <c r="X71" s="550"/>
      <c r="Y71" s="551"/>
      <c r="Z71" s="600" t="s">
        <v>775</v>
      </c>
      <c r="AA71" s="551"/>
      <c r="AB71" s="551"/>
      <c r="AC71" s="551"/>
      <c r="AD71" s="551"/>
    </row>
    <row r="72" spans="1:30" s="57" customFormat="1" ht="12.75" x14ac:dyDescent="0.2">
      <c r="A72" s="349">
        <v>5315</v>
      </c>
      <c r="B72" s="623" t="s">
        <v>1136</v>
      </c>
      <c r="C72" s="595">
        <f>SUM(D72:W72)</f>
        <v>1790904.9999999995</v>
      </c>
      <c r="D72" s="628">
        <f>D121</f>
        <v>1604221.4110180933</v>
      </c>
      <c r="E72" s="628">
        <f t="shared" ref="E72:S72" si="12">E121</f>
        <v>156028.49186730094</v>
      </c>
      <c r="F72" s="628">
        <f t="shared" si="12"/>
        <v>18601.393880221858</v>
      </c>
      <c r="G72" s="628">
        <f t="shared" si="12"/>
        <v>0</v>
      </c>
      <c r="H72" s="628">
        <f t="shared" si="12"/>
        <v>0</v>
      </c>
      <c r="I72" s="628">
        <f t="shared" si="12"/>
        <v>0</v>
      </c>
      <c r="J72" s="628">
        <f t="shared" si="12"/>
        <v>74.405575520887425</v>
      </c>
      <c r="K72" s="628">
        <f t="shared" si="12"/>
        <v>5803.6348906292196</v>
      </c>
      <c r="L72" s="628">
        <f t="shared" si="12"/>
        <v>6175.6627682336566</v>
      </c>
      <c r="M72" s="628">
        <f t="shared" si="12"/>
        <v>0</v>
      </c>
      <c r="N72" s="628">
        <f t="shared" si="12"/>
        <v>0</v>
      </c>
      <c r="O72" s="628">
        <f t="shared" si="12"/>
        <v>0</v>
      </c>
      <c r="P72" s="628">
        <f t="shared" si="12"/>
        <v>0</v>
      </c>
      <c r="Q72" s="628">
        <f t="shared" si="12"/>
        <v>0</v>
      </c>
      <c r="R72" s="628">
        <f t="shared" si="12"/>
        <v>0</v>
      </c>
      <c r="S72" s="628">
        <f t="shared" si="12"/>
        <v>0</v>
      </c>
      <c r="T72" s="628">
        <f t="shared" si="11"/>
        <v>0</v>
      </c>
      <c r="U72" s="628">
        <f t="shared" si="11"/>
        <v>0</v>
      </c>
      <c r="V72" s="628">
        <f t="shared" si="11"/>
        <v>0</v>
      </c>
      <c r="W72" s="612">
        <f t="shared" si="11"/>
        <v>0</v>
      </c>
      <c r="X72" s="550"/>
      <c r="Y72" s="551"/>
      <c r="Z72" s="600" t="s">
        <v>1274</v>
      </c>
      <c r="AA72" s="551"/>
      <c r="AB72" s="551"/>
      <c r="AC72" s="551"/>
      <c r="AD72" s="551"/>
    </row>
    <row r="73" spans="1:30" s="57" customFormat="1" ht="12.75" x14ac:dyDescent="0.2">
      <c r="A73" s="349">
        <v>5320</v>
      </c>
      <c r="B73" s="623" t="s">
        <v>1137</v>
      </c>
      <c r="C73" s="595">
        <f>SUM(D73:W73)</f>
        <v>217990.99999999997</v>
      </c>
      <c r="D73" s="628">
        <f>D122</f>
        <v>195267.66054550363</v>
      </c>
      <c r="E73" s="628">
        <f t="shared" si="11"/>
        <v>18991.966056627683</v>
      </c>
      <c r="F73" s="628">
        <f t="shared" si="11"/>
        <v>2264.1828870562331</v>
      </c>
      <c r="G73" s="628">
        <f t="shared" si="11"/>
        <v>0</v>
      </c>
      <c r="H73" s="628">
        <f t="shared" si="11"/>
        <v>0</v>
      </c>
      <c r="I73" s="628">
        <f t="shared" si="11"/>
        <v>0</v>
      </c>
      <c r="J73" s="628">
        <f t="shared" si="11"/>
        <v>9.0567315482249313</v>
      </c>
      <c r="K73" s="628">
        <f t="shared" si="11"/>
        <v>706.42506076154473</v>
      </c>
      <c r="L73" s="628">
        <f t="shared" si="11"/>
        <v>751.70871850266929</v>
      </c>
      <c r="M73" s="628">
        <f t="shared" si="11"/>
        <v>0</v>
      </c>
      <c r="N73" s="628">
        <f t="shared" si="11"/>
        <v>0</v>
      </c>
      <c r="O73" s="628">
        <f t="shared" si="11"/>
        <v>0</v>
      </c>
      <c r="P73" s="628">
        <f t="shared" si="11"/>
        <v>0</v>
      </c>
      <c r="Q73" s="628">
        <f t="shared" si="11"/>
        <v>0</v>
      </c>
      <c r="R73" s="628">
        <f t="shared" si="11"/>
        <v>0</v>
      </c>
      <c r="S73" s="628">
        <f t="shared" si="11"/>
        <v>0</v>
      </c>
      <c r="T73" s="628">
        <f t="shared" si="11"/>
        <v>0</v>
      </c>
      <c r="U73" s="628">
        <f t="shared" si="11"/>
        <v>0</v>
      </c>
      <c r="V73" s="628">
        <f t="shared" si="11"/>
        <v>0</v>
      </c>
      <c r="W73" s="612">
        <f t="shared" si="11"/>
        <v>0</v>
      </c>
      <c r="X73" s="550"/>
      <c r="Y73" s="551"/>
      <c r="Z73" s="600" t="s">
        <v>1274</v>
      </c>
      <c r="AA73" s="551"/>
      <c r="AB73" s="551"/>
      <c r="AC73" s="551"/>
      <c r="AD73" s="551"/>
    </row>
    <row r="74" spans="1:30" s="57" customFormat="1" ht="12.75" x14ac:dyDescent="0.2">
      <c r="A74" s="349">
        <v>5325</v>
      </c>
      <c r="B74" s="623" t="s">
        <v>1138</v>
      </c>
      <c r="C74" s="595">
        <f>SUM(D74:W74)</f>
        <v>0</v>
      </c>
      <c r="D74" s="628">
        <f>D123</f>
        <v>0</v>
      </c>
      <c r="E74" s="628">
        <f t="shared" si="11"/>
        <v>0</v>
      </c>
      <c r="F74" s="628">
        <f t="shared" si="11"/>
        <v>0</v>
      </c>
      <c r="G74" s="628">
        <f t="shared" si="11"/>
        <v>0</v>
      </c>
      <c r="H74" s="628">
        <f t="shared" si="11"/>
        <v>0</v>
      </c>
      <c r="I74" s="628">
        <f t="shared" si="11"/>
        <v>0</v>
      </c>
      <c r="J74" s="628">
        <f t="shared" si="11"/>
        <v>0</v>
      </c>
      <c r="K74" s="628">
        <f t="shared" si="11"/>
        <v>0</v>
      </c>
      <c r="L74" s="628">
        <f t="shared" si="11"/>
        <v>0</v>
      </c>
      <c r="M74" s="628">
        <f t="shared" si="11"/>
        <v>0</v>
      </c>
      <c r="N74" s="628">
        <f t="shared" si="11"/>
        <v>0</v>
      </c>
      <c r="O74" s="628">
        <f t="shared" si="11"/>
        <v>0</v>
      </c>
      <c r="P74" s="628">
        <f t="shared" si="11"/>
        <v>0</v>
      </c>
      <c r="Q74" s="628">
        <f t="shared" si="11"/>
        <v>0</v>
      </c>
      <c r="R74" s="628">
        <f t="shared" si="11"/>
        <v>0</v>
      </c>
      <c r="S74" s="628">
        <f t="shared" si="11"/>
        <v>0</v>
      </c>
      <c r="T74" s="628">
        <f t="shared" si="11"/>
        <v>0</v>
      </c>
      <c r="U74" s="628">
        <f t="shared" si="11"/>
        <v>0</v>
      </c>
      <c r="V74" s="628">
        <f t="shared" si="11"/>
        <v>0</v>
      </c>
      <c r="W74" s="612">
        <f t="shared" si="11"/>
        <v>0</v>
      </c>
      <c r="X74" s="550"/>
      <c r="Y74" s="551"/>
      <c r="Z74" s="600" t="s">
        <v>1274</v>
      </c>
      <c r="AA74" s="551"/>
      <c r="AB74" s="551"/>
      <c r="AC74" s="551"/>
      <c r="AD74" s="551"/>
    </row>
    <row r="75" spans="1:30" s="511" customFormat="1" ht="12.75" x14ac:dyDescent="0.2">
      <c r="A75" s="613">
        <v>5330</v>
      </c>
      <c r="B75" s="629" t="s">
        <v>1139</v>
      </c>
      <c r="C75" s="615">
        <f>SUM(D75:W75)</f>
        <v>0</v>
      </c>
      <c r="D75" s="616">
        <f>D124</f>
        <v>0</v>
      </c>
      <c r="E75" s="616">
        <f t="shared" si="11"/>
        <v>0</v>
      </c>
      <c r="F75" s="616">
        <f t="shared" si="11"/>
        <v>0</v>
      </c>
      <c r="G75" s="616">
        <f t="shared" si="11"/>
        <v>0</v>
      </c>
      <c r="H75" s="616">
        <f t="shared" si="11"/>
        <v>0</v>
      </c>
      <c r="I75" s="616">
        <f t="shared" si="11"/>
        <v>0</v>
      </c>
      <c r="J75" s="616">
        <f t="shared" si="11"/>
        <v>0</v>
      </c>
      <c r="K75" s="616">
        <f t="shared" si="11"/>
        <v>0</v>
      </c>
      <c r="L75" s="616">
        <f t="shared" si="11"/>
        <v>0</v>
      </c>
      <c r="M75" s="616">
        <f t="shared" si="11"/>
        <v>0</v>
      </c>
      <c r="N75" s="616">
        <f t="shared" si="11"/>
        <v>0</v>
      </c>
      <c r="O75" s="616">
        <f t="shared" si="11"/>
        <v>0</v>
      </c>
      <c r="P75" s="616">
        <f t="shared" si="11"/>
        <v>0</v>
      </c>
      <c r="Q75" s="616">
        <f t="shared" si="11"/>
        <v>0</v>
      </c>
      <c r="R75" s="616">
        <f t="shared" si="11"/>
        <v>0</v>
      </c>
      <c r="S75" s="616">
        <f t="shared" si="11"/>
        <v>0</v>
      </c>
      <c r="T75" s="616">
        <f t="shared" si="11"/>
        <v>0</v>
      </c>
      <c r="U75" s="616">
        <f t="shared" si="11"/>
        <v>0</v>
      </c>
      <c r="V75" s="616">
        <f t="shared" si="11"/>
        <v>0</v>
      </c>
      <c r="W75" s="617">
        <f t="shared" si="11"/>
        <v>0</v>
      </c>
      <c r="X75" s="552"/>
      <c r="Y75" s="553"/>
      <c r="Z75" s="600" t="s">
        <v>1274</v>
      </c>
      <c r="AA75" s="553"/>
      <c r="AB75" s="553"/>
      <c r="AC75" s="553"/>
      <c r="AD75" s="553"/>
    </row>
    <row r="76" spans="1:30" ht="12.75" x14ac:dyDescent="0.2">
      <c r="A76" s="630"/>
      <c r="B76" s="631"/>
      <c r="C76" s="595"/>
      <c r="D76" s="596" t="s">
        <v>331</v>
      </c>
      <c r="E76" s="596" t="s">
        <v>331</v>
      </c>
      <c r="F76" s="596" t="s">
        <v>331</v>
      </c>
      <c r="G76" s="596" t="s">
        <v>331</v>
      </c>
      <c r="H76" s="596" t="s">
        <v>331</v>
      </c>
      <c r="I76" s="596" t="s">
        <v>331</v>
      </c>
      <c r="J76" s="596" t="s">
        <v>331</v>
      </c>
      <c r="K76" s="596" t="s">
        <v>331</v>
      </c>
      <c r="L76" s="596" t="s">
        <v>331</v>
      </c>
      <c r="M76" s="596" t="s">
        <v>331</v>
      </c>
      <c r="N76" s="596" t="s">
        <v>331</v>
      </c>
      <c r="O76" s="596" t="s">
        <v>331</v>
      </c>
      <c r="P76" s="596" t="s">
        <v>331</v>
      </c>
      <c r="Q76" s="596" t="s">
        <v>331</v>
      </c>
      <c r="R76" s="596" t="s">
        <v>331</v>
      </c>
      <c r="S76" s="596" t="s">
        <v>331</v>
      </c>
      <c r="T76" s="596" t="s">
        <v>331</v>
      </c>
      <c r="U76" s="596" t="s">
        <v>331</v>
      </c>
      <c r="V76" s="596" t="s">
        <v>331</v>
      </c>
      <c r="W76" s="604" t="s">
        <v>331</v>
      </c>
      <c r="Z76" s="600"/>
    </row>
    <row r="77" spans="1:30" ht="13.5" thickBot="1" x14ac:dyDescent="0.25">
      <c r="A77" s="602"/>
      <c r="B77" s="869" t="s">
        <v>708</v>
      </c>
      <c r="C77" s="870">
        <f t="shared" ref="C77:W77" si="13">+SUM(C71:C76)</f>
        <v>2031395.9999999995</v>
      </c>
      <c r="D77" s="871">
        <f t="shared" si="13"/>
        <v>1819660.0175095431</v>
      </c>
      <c r="E77" s="871">
        <f t="shared" si="13"/>
        <v>176982.30823577894</v>
      </c>
      <c r="F77" s="871">
        <f t="shared" si="13"/>
        <v>21232.780509481832</v>
      </c>
      <c r="G77" s="871">
        <f t="shared" si="13"/>
        <v>0</v>
      </c>
      <c r="H77" s="871">
        <f t="shared" si="13"/>
        <v>0</v>
      </c>
      <c r="I77" s="871">
        <f t="shared" si="13"/>
        <v>0</v>
      </c>
      <c r="J77" s="871">
        <f t="shared" si="13"/>
        <v>83.462307069112356</v>
      </c>
      <c r="K77" s="871">
        <f t="shared" si="13"/>
        <v>6510.0599513907646</v>
      </c>
      <c r="L77" s="871">
        <f t="shared" si="13"/>
        <v>6927.371486736326</v>
      </c>
      <c r="M77" s="871">
        <f t="shared" si="13"/>
        <v>0</v>
      </c>
      <c r="N77" s="871">
        <f t="shared" si="13"/>
        <v>0</v>
      </c>
      <c r="O77" s="871">
        <f t="shared" si="13"/>
        <v>0</v>
      </c>
      <c r="P77" s="871">
        <f t="shared" si="13"/>
        <v>0</v>
      </c>
      <c r="Q77" s="871">
        <f t="shared" si="13"/>
        <v>0</v>
      </c>
      <c r="R77" s="871">
        <f t="shared" si="13"/>
        <v>0</v>
      </c>
      <c r="S77" s="871">
        <f t="shared" si="13"/>
        <v>0</v>
      </c>
      <c r="T77" s="871">
        <f t="shared" si="13"/>
        <v>0</v>
      </c>
      <c r="U77" s="871">
        <f t="shared" si="13"/>
        <v>0</v>
      </c>
      <c r="V77" s="871">
        <f t="shared" si="13"/>
        <v>0</v>
      </c>
      <c r="W77" s="872">
        <f t="shared" si="13"/>
        <v>0</v>
      </c>
      <c r="Z77" s="600"/>
    </row>
    <row r="78" spans="1:30" ht="20.25" customHeight="1" thickTop="1" x14ac:dyDescent="0.2">
      <c r="A78" s="602"/>
      <c r="B78" s="873" t="s">
        <v>1102</v>
      </c>
      <c r="C78" s="874">
        <f>C77+C68+C65</f>
        <v>3341645.9999999995</v>
      </c>
      <c r="D78" s="875">
        <f t="shared" ref="D78:W78" si="14">+D77+D68+D65</f>
        <v>2813132.1361810379</v>
      </c>
      <c r="E78" s="875">
        <f t="shared" si="14"/>
        <v>362217.96896137728</v>
      </c>
      <c r="F78" s="875">
        <f t="shared" si="14"/>
        <v>60089.480246961299</v>
      </c>
      <c r="G78" s="875">
        <f t="shared" si="14"/>
        <v>0</v>
      </c>
      <c r="H78" s="875">
        <f t="shared" si="14"/>
        <v>0</v>
      </c>
      <c r="I78" s="875">
        <f t="shared" si="14"/>
        <v>0</v>
      </c>
      <c r="J78" s="875">
        <f t="shared" si="14"/>
        <v>87097.926036486111</v>
      </c>
      <c r="K78" s="875">
        <f t="shared" si="14"/>
        <v>9655.7927232917609</v>
      </c>
      <c r="L78" s="875">
        <f t="shared" si="14"/>
        <v>9452.6958508457374</v>
      </c>
      <c r="M78" s="875">
        <f t="shared" si="14"/>
        <v>0</v>
      </c>
      <c r="N78" s="875">
        <f t="shared" si="14"/>
        <v>0</v>
      </c>
      <c r="O78" s="875">
        <f t="shared" si="14"/>
        <v>0</v>
      </c>
      <c r="P78" s="875">
        <f t="shared" si="14"/>
        <v>0</v>
      </c>
      <c r="Q78" s="875">
        <f t="shared" si="14"/>
        <v>0</v>
      </c>
      <c r="R78" s="875">
        <f t="shared" si="14"/>
        <v>0</v>
      </c>
      <c r="S78" s="875">
        <f t="shared" si="14"/>
        <v>0</v>
      </c>
      <c r="T78" s="875">
        <f t="shared" si="14"/>
        <v>0</v>
      </c>
      <c r="U78" s="875">
        <f t="shared" si="14"/>
        <v>0</v>
      </c>
      <c r="V78" s="875">
        <f t="shared" si="14"/>
        <v>0</v>
      </c>
      <c r="W78" s="876">
        <f t="shared" si="14"/>
        <v>0</v>
      </c>
      <c r="Z78" s="600"/>
    </row>
    <row r="79" spans="1:30" ht="12.75" x14ac:dyDescent="0.2">
      <c r="A79" s="602"/>
      <c r="B79" s="603"/>
      <c r="C79" s="622"/>
      <c r="D79" s="596"/>
      <c r="E79" s="596"/>
      <c r="F79" s="596"/>
      <c r="G79" s="596"/>
      <c r="H79" s="596"/>
      <c r="I79" s="596"/>
      <c r="J79" s="596"/>
      <c r="K79" s="596"/>
      <c r="L79" s="596"/>
      <c r="M79" s="596"/>
      <c r="N79" s="596"/>
      <c r="O79" s="596"/>
      <c r="P79" s="596"/>
      <c r="Q79" s="596"/>
      <c r="R79" s="596"/>
      <c r="S79" s="596"/>
      <c r="T79" s="596"/>
      <c r="U79" s="596"/>
      <c r="V79" s="596"/>
      <c r="W79" s="604"/>
      <c r="Z79" s="600"/>
    </row>
    <row r="80" spans="1:30" s="57" customFormat="1" ht="12.75" x14ac:dyDescent="0.2">
      <c r="A80" s="349"/>
      <c r="B80" s="608" t="s">
        <v>1215</v>
      </c>
      <c r="C80" s="595">
        <f>SUM(D80:W80)</f>
        <v>523884</v>
      </c>
      <c r="D80" s="611">
        <f>D129</f>
        <v>403958.61651885527</v>
      </c>
      <c r="E80" s="611">
        <f t="shared" ref="E80:W80" si="15">E129</f>
        <v>97333.929037187234</v>
      </c>
      <c r="F80" s="611">
        <f t="shared" si="15"/>
        <v>22591.454443957482</v>
      </c>
      <c r="G80" s="611">
        <f t="shared" si="15"/>
        <v>0</v>
      </c>
      <c r="H80" s="611">
        <f t="shared" si="15"/>
        <v>0</v>
      </c>
      <c r="I80" s="611">
        <f t="shared" si="15"/>
        <v>0</v>
      </c>
      <c r="J80" s="611">
        <f t="shared" si="15"/>
        <v>0</v>
      </c>
      <c r="K80" s="611">
        <f t="shared" si="15"/>
        <v>0</v>
      </c>
      <c r="L80" s="611">
        <f t="shared" si="15"/>
        <v>0</v>
      </c>
      <c r="M80" s="611">
        <f t="shared" si="15"/>
        <v>0</v>
      </c>
      <c r="N80" s="611">
        <f t="shared" si="15"/>
        <v>0</v>
      </c>
      <c r="O80" s="611">
        <f t="shared" si="15"/>
        <v>0</v>
      </c>
      <c r="P80" s="611">
        <f t="shared" si="15"/>
        <v>0</v>
      </c>
      <c r="Q80" s="611">
        <f t="shared" si="15"/>
        <v>0</v>
      </c>
      <c r="R80" s="611">
        <f t="shared" si="15"/>
        <v>0</v>
      </c>
      <c r="S80" s="611">
        <f t="shared" si="15"/>
        <v>0</v>
      </c>
      <c r="T80" s="611">
        <f t="shared" si="15"/>
        <v>0</v>
      </c>
      <c r="U80" s="611">
        <f t="shared" si="15"/>
        <v>0</v>
      </c>
      <c r="V80" s="611">
        <f t="shared" si="15"/>
        <v>0</v>
      </c>
      <c r="W80" s="612">
        <f t="shared" si="15"/>
        <v>0</v>
      </c>
      <c r="X80" s="550"/>
      <c r="Y80" s="551"/>
      <c r="Z80" s="600"/>
      <c r="AA80" s="551"/>
      <c r="AB80" s="551"/>
      <c r="AC80" s="551"/>
      <c r="AD80" s="551"/>
    </row>
    <row r="81" spans="1:30" s="57" customFormat="1" ht="12.75" x14ac:dyDescent="0.2">
      <c r="A81" s="349"/>
      <c r="B81" s="632" t="s">
        <v>1209</v>
      </c>
      <c r="C81" s="595">
        <f>SUM(D81:W81)</f>
        <v>11527.339808635106</v>
      </c>
      <c r="D81" s="628">
        <f>IF(ISERROR('O4 Summary by Class &amp; Accounts'!E209*D49/(D32+D28)),0, ('O4 Summary by Class &amp; Accounts'!E209*D49/(D32+D28)))</f>
        <v>8890.7972635149199</v>
      </c>
      <c r="E81" s="628">
        <f>IF(ISERROR('O4 Summary by Class &amp; Accounts'!F209*E49/(E32+E28)),0, ('O4 Summary by Class &amp; Accounts'!F209*E49/(E32+E28)))</f>
        <v>2139.9056791634807</v>
      </c>
      <c r="F81" s="628">
        <f>IF(ISERROR('O4 Summary by Class &amp; Accounts'!G209*F49/(F32+F28)),0, ('O4 Summary by Class &amp; Accounts'!G209*F49/(F32+F28)))</f>
        <v>496.63686595670464</v>
      </c>
      <c r="G81" s="628">
        <f>IF(ISERROR('O4 Summary by Class &amp; Accounts'!H209*G49/(G32+G28)),0, ('O4 Summary by Class &amp; Accounts'!H209*G49/(G32+G28)))</f>
        <v>0</v>
      </c>
      <c r="H81" s="628">
        <f>IF(ISERROR('O4 Summary by Class &amp; Accounts'!I209*H49/(H32+H28)),0, ('O4 Summary by Class &amp; Accounts'!I209*H49/(H32+H28)))</f>
        <v>0</v>
      </c>
      <c r="I81" s="628">
        <f>IF(ISERROR('O4 Summary by Class &amp; Accounts'!J209*I49/(I32+I28)),0, ('O4 Summary by Class &amp; Accounts'!J209*I49/(I32+I28)))</f>
        <v>0</v>
      </c>
      <c r="J81" s="628">
        <f>IF(ISERROR('O4 Summary by Class &amp; Accounts'!K209*J49/(J32+J28)),0, ('O4 Summary by Class &amp; Accounts'!K209*J49/(J32+J28)))</f>
        <v>0</v>
      </c>
      <c r="K81" s="628">
        <f>IF(ISERROR('O4 Summary by Class &amp; Accounts'!L209*K49/(K32+K28)),0, ('O4 Summary by Class &amp; Accounts'!L209*K49/(K32+K28)))</f>
        <v>0</v>
      </c>
      <c r="L81" s="628">
        <f>IF(ISERROR('O4 Summary by Class &amp; Accounts'!M209*L49/(L32+L28)),0, ('O4 Summary by Class &amp; Accounts'!M209*L49/(L32+L28)))</f>
        <v>0</v>
      </c>
      <c r="M81" s="628">
        <f>IF(ISERROR('O4 Summary by Class &amp; Accounts'!N209*M49/(M32+M28)),0, ('O4 Summary by Class &amp; Accounts'!N209*M49/(M32+M28)))</f>
        <v>0</v>
      </c>
      <c r="N81" s="628">
        <f>IF(ISERROR('O4 Summary by Class &amp; Accounts'!O209*N49/(N32+N28)),0, ('O4 Summary by Class &amp; Accounts'!O209*N49/(N32+N28)))</f>
        <v>0</v>
      </c>
      <c r="O81" s="628">
        <f>IF(ISERROR('O4 Summary by Class &amp; Accounts'!P209*O49/(O32+O28)),0, ('O4 Summary by Class &amp; Accounts'!P209*O49/(O32+O28)))</f>
        <v>0</v>
      </c>
      <c r="P81" s="628">
        <f>IF(ISERROR('O4 Summary by Class &amp; Accounts'!Q209*P49/(P32+P28)),0, ('O4 Summary by Class &amp; Accounts'!Q209*P49/(P32+P28)))</f>
        <v>0</v>
      </c>
      <c r="Q81" s="628">
        <f>IF(ISERROR('O4 Summary by Class &amp; Accounts'!R209*Q49/(Q32+Q28)),0, ('O4 Summary by Class &amp; Accounts'!R209*Q49/(Q32+Q28)))</f>
        <v>0</v>
      </c>
      <c r="R81" s="628">
        <f>IF(ISERROR('O4 Summary by Class &amp; Accounts'!S209*R49/(R32+R28)),0, ('O4 Summary by Class &amp; Accounts'!S209*R49/(R32+R28)))</f>
        <v>0</v>
      </c>
      <c r="S81" s="628">
        <f>IF(ISERROR('O4 Summary by Class &amp; Accounts'!T209*S49/(S32+S28)),0, ('O4 Summary by Class &amp; Accounts'!T209*S49/(S32+S28)))</f>
        <v>0</v>
      </c>
      <c r="T81" s="628">
        <f>IF(ISERROR('O4 Summary by Class &amp; Accounts'!U209*T49/(T32+T28)),0, ('O4 Summary by Class &amp; Accounts'!U209*T49/(T32+T28)))</f>
        <v>0</v>
      </c>
      <c r="U81" s="628">
        <f>IF(ISERROR('O4 Summary by Class &amp; Accounts'!V209*U49/(U32+U28)),0, ('O4 Summary by Class &amp; Accounts'!V209*U49/(U32+U28)))</f>
        <v>0</v>
      </c>
      <c r="V81" s="628">
        <f>IF(ISERROR('O4 Summary by Class &amp; Accounts'!W209*V49/(V32+V28)),0, ('O4 Summary by Class &amp; Accounts'!W209*V49/(V32+V28)))</f>
        <v>0</v>
      </c>
      <c r="W81" s="612">
        <f>IF(ISERROR('O4 Summary by Class &amp; Accounts'!X209*W49/(W32+W28)),0, ('O4 Summary by Class &amp; Accounts'!X209*W49/(W32+W28)))</f>
        <v>0</v>
      </c>
      <c r="X81" s="550"/>
      <c r="Y81" s="551"/>
      <c r="Z81" s="600"/>
      <c r="AA81" s="551"/>
      <c r="AB81" s="551"/>
      <c r="AC81" s="551"/>
      <c r="AD81" s="551"/>
    </row>
    <row r="82" spans="1:30" s="57" customFormat="1" ht="12.75" x14ac:dyDescent="0.2">
      <c r="A82" s="349"/>
      <c r="B82" s="632" t="s">
        <v>1210</v>
      </c>
      <c r="C82" s="595">
        <f>SUM(D82:W82)</f>
        <v>72688.726492546499</v>
      </c>
      <c r="D82" s="628">
        <f>IF(ISERROR('O4 Summary by Class &amp; Accounts'!E207*D49/(D28+D32)),0,('O4 Summary by Class &amp; Accounts'!E207*D49/(D28+D32)))</f>
        <v>56063.301795285355</v>
      </c>
      <c r="E82" s="628">
        <f>IF(ISERROR('O4 Summary by Class &amp; Accounts'!F207*E49/(E28+E32)),0,('O4 Summary by Class &amp; Accounts'!F207*E49/(E28+E32)))</f>
        <v>13493.748012532889</v>
      </c>
      <c r="F82" s="628">
        <f>IF(ISERROR('O4 Summary by Class &amp; Accounts'!G207*F49/(F28+F32)),0,('O4 Summary by Class &amp; Accounts'!G207*F49/(F28+F32)))</f>
        <v>3131.6766847282515</v>
      </c>
      <c r="G82" s="628">
        <f>IF(ISERROR('O4 Summary by Class &amp; Accounts'!H207*G49/(G28+G32)),0,('O4 Summary by Class &amp; Accounts'!H207*G49/(G28+G32)))</f>
        <v>0</v>
      </c>
      <c r="H82" s="628">
        <f>IF(ISERROR('O4 Summary by Class &amp; Accounts'!I207*H49/(H28+H32)),0,('O4 Summary by Class &amp; Accounts'!I207*H49/(H28+H32)))</f>
        <v>0</v>
      </c>
      <c r="I82" s="628">
        <f>IF(ISERROR('O4 Summary by Class &amp; Accounts'!J207*I49/(I28+I32)),0,('O4 Summary by Class &amp; Accounts'!J207*I49/(I28+I32)))</f>
        <v>0</v>
      </c>
      <c r="J82" s="628">
        <f>IF(ISERROR('O4 Summary by Class &amp; Accounts'!K207*J49/(J28+J32)),0,('O4 Summary by Class &amp; Accounts'!K207*J49/(J28+J32)))</f>
        <v>0</v>
      </c>
      <c r="K82" s="628">
        <f>IF(ISERROR('O4 Summary by Class &amp; Accounts'!L207*K49/(K28+K32)),0,('O4 Summary by Class &amp; Accounts'!L207*K49/(K28+K32)))</f>
        <v>0</v>
      </c>
      <c r="L82" s="628">
        <f>IF(ISERROR('O4 Summary by Class &amp; Accounts'!M207*L49/(L28+L32)),0,('O4 Summary by Class &amp; Accounts'!M207*L49/(L28+L32)))</f>
        <v>0</v>
      </c>
      <c r="M82" s="628">
        <f>IF(ISERROR('O4 Summary by Class &amp; Accounts'!N207*M49/(M28+M32)),0,('O4 Summary by Class &amp; Accounts'!N207*M49/(M28+M32)))</f>
        <v>0</v>
      </c>
      <c r="N82" s="628">
        <f>IF(ISERROR('O4 Summary by Class &amp; Accounts'!O207*N49/(N28+N32)),0,('O4 Summary by Class &amp; Accounts'!O207*N49/(N28+N32)))</f>
        <v>0</v>
      </c>
      <c r="O82" s="628">
        <f>IF(ISERROR('O4 Summary by Class &amp; Accounts'!P207*O49/(O28+O32)),0,('O4 Summary by Class &amp; Accounts'!P207*O49/(O28+O32)))</f>
        <v>0</v>
      </c>
      <c r="P82" s="628">
        <f>IF(ISERROR('O4 Summary by Class &amp; Accounts'!Q207*P49/(P28+P32)),0,('O4 Summary by Class &amp; Accounts'!Q207*P49/(P28+P32)))</f>
        <v>0</v>
      </c>
      <c r="Q82" s="628">
        <f>IF(ISERROR('O4 Summary by Class &amp; Accounts'!R207*Q49/(Q28+Q32)),0,('O4 Summary by Class &amp; Accounts'!R207*Q49/(Q28+Q32)))</f>
        <v>0</v>
      </c>
      <c r="R82" s="628">
        <f>IF(ISERROR('O4 Summary by Class &amp; Accounts'!S207*R49/(R28+R32)),0,('O4 Summary by Class &amp; Accounts'!S207*R49/(R28+R32)))</f>
        <v>0</v>
      </c>
      <c r="S82" s="628">
        <f>IF(ISERROR('O4 Summary by Class &amp; Accounts'!T207*S49/(S28+S32)),0,('O4 Summary by Class &amp; Accounts'!T207*S49/(S28+S32)))</f>
        <v>0</v>
      </c>
      <c r="T82" s="628">
        <f>IF(ISERROR('O4 Summary by Class &amp; Accounts'!U207*T49/(T28+T32)),0,('O4 Summary by Class &amp; Accounts'!U207*T49/(T28+T32)))</f>
        <v>0</v>
      </c>
      <c r="U82" s="628">
        <f>IF(ISERROR('O4 Summary by Class &amp; Accounts'!V207*U49/(U28+U32)),0,('O4 Summary by Class &amp; Accounts'!V207*U49/(U28+U32)))</f>
        <v>0</v>
      </c>
      <c r="V82" s="628">
        <f>IF(ISERROR('O4 Summary by Class &amp; Accounts'!W207*V49/(V28+V32)),0,('O4 Summary by Class &amp; Accounts'!W207*V49/(V28+V32)))</f>
        <v>0</v>
      </c>
      <c r="W82" s="612">
        <f>IF(ISERROR('O4 Summary by Class &amp; Accounts'!X207*W49/(W28+W32)),0,('O4 Summary by Class &amp; Accounts'!X207*W49/(W28+W32)))</f>
        <v>0</v>
      </c>
      <c r="X82" s="550"/>
      <c r="Y82" s="551"/>
      <c r="Z82" s="600"/>
      <c r="AA82" s="551"/>
      <c r="AB82" s="551"/>
      <c r="AC82" s="551"/>
      <c r="AD82" s="551"/>
    </row>
    <row r="83" spans="1:30" s="57" customFormat="1" ht="12.75" x14ac:dyDescent="0.2">
      <c r="A83" s="409"/>
      <c r="B83" s="632" t="s">
        <v>1211</v>
      </c>
      <c r="C83" s="595">
        <f>SUM(D83:W83)</f>
        <v>131015.0146149538</v>
      </c>
      <c r="D83" s="628">
        <f>IF(ISERROR('O1 Revenue to cost|RR'!D38*D49/(D28+D32)),0,('O1 Revenue to cost|RR'!D38*D49/(D28+D32)))</f>
        <v>101049.15381651442</v>
      </c>
      <c r="E83" s="628">
        <f>IF(ISERROR('O1 Revenue to cost|RR'!E38*E49/(E28+E32)),0,('O1 Revenue to cost|RR'!E38*E49/(E28+E32)))</f>
        <v>24321.289949326318</v>
      </c>
      <c r="F83" s="628">
        <f>IF(ISERROR('O1 Revenue to cost|RR'!F38*F49/(F28+F32)),0,('O1 Revenue to cost|RR'!F38*F49/(F28+F32)))</f>
        <v>5644.5708491130845</v>
      </c>
      <c r="G83" s="628">
        <f>IF(ISERROR('O1 Revenue to cost|RR'!G38*G49/(G28+G32)),0,('O1 Revenue to cost|RR'!G38*G49/(G28+G32)))</f>
        <v>0</v>
      </c>
      <c r="H83" s="628">
        <f>IF(ISERROR('O1 Revenue to cost|RR'!H38*H49/(H28+H32)),0,('O1 Revenue to cost|RR'!H38*H49/(H28+H32)))</f>
        <v>0</v>
      </c>
      <c r="I83" s="628">
        <f>IF(ISERROR('O1 Revenue to cost|RR'!I38*I49/(I28+I32)),0,('O1 Revenue to cost|RR'!I38*I49/(I28+I32)))</f>
        <v>0</v>
      </c>
      <c r="J83" s="628">
        <f>IF(ISERROR('O1 Revenue to cost|RR'!J38*J49/(J28+J32)),0,('O1 Revenue to cost|RR'!J38*J49/(J28+J32)))</f>
        <v>0</v>
      </c>
      <c r="K83" s="628">
        <f>IF(ISERROR('O1 Revenue to cost|RR'!K38*K49/(K28+K32)),0,('O1 Revenue to cost|RR'!K38*K49/(K28+K32)))</f>
        <v>0</v>
      </c>
      <c r="L83" s="628">
        <f>IF(ISERROR('O1 Revenue to cost|RR'!L38*L49/(L28+L32)),0,('O1 Revenue to cost|RR'!L38*L49/(L28+L32)))</f>
        <v>0</v>
      </c>
      <c r="M83" s="628">
        <f>IF(ISERROR('O1 Revenue to cost|RR'!M38*M49/(M28+M32)),0,('O1 Revenue to cost|RR'!M38*M49/(M28+M32)))</f>
        <v>0</v>
      </c>
      <c r="N83" s="628">
        <f>IF(ISERROR('O1 Revenue to cost|RR'!N38*N49/(N28+N32)),0,('O1 Revenue to cost|RR'!N38*N49/(N28+N32)))</f>
        <v>0</v>
      </c>
      <c r="O83" s="628">
        <f>IF(ISERROR('O1 Revenue to cost|RR'!O38*O49/(O28+O32)),0,('O1 Revenue to cost|RR'!O38*O49/(O28+O32)))</f>
        <v>0</v>
      </c>
      <c r="P83" s="628">
        <f>IF(ISERROR('O1 Revenue to cost|RR'!P38*P49/(P28+P32)),0,('O1 Revenue to cost|RR'!P38*P49/(P28+P32)))</f>
        <v>0</v>
      </c>
      <c r="Q83" s="628">
        <f>IF(ISERROR('O1 Revenue to cost|RR'!Q38*Q49/(Q28+Q32)),0,('O1 Revenue to cost|RR'!Q38*Q49/(Q28+Q32)))</f>
        <v>0</v>
      </c>
      <c r="R83" s="628">
        <f>IF(ISERROR('O1 Revenue to cost|RR'!R38*R49/(R28+R32)),0,('O1 Revenue to cost|RR'!R38*R49/(R28+R32)))</f>
        <v>0</v>
      </c>
      <c r="S83" s="628">
        <f>IF(ISERROR('O1 Revenue to cost|RR'!S38*S49/(S28+S32)),0,('O1 Revenue to cost|RR'!S38*S49/(S28+S32)))</f>
        <v>0</v>
      </c>
      <c r="T83" s="628">
        <f>IF(ISERROR('O1 Revenue to cost|RR'!T38*T49/(T28+T32)),0,('O1 Revenue to cost|RR'!T38*T49/(T28+T32)))</f>
        <v>0</v>
      </c>
      <c r="U83" s="628">
        <f>IF(ISERROR('O1 Revenue to cost|RR'!U38*U49/(U28+U32)),0,('O1 Revenue to cost|RR'!U38*U49/(U28+U32)))</f>
        <v>0</v>
      </c>
      <c r="V83" s="628">
        <f>IF(ISERROR('O1 Revenue to cost|RR'!V38*V49/(V28+V32)),0,('O1 Revenue to cost|RR'!V38*V49/(V28+V32)))</f>
        <v>0</v>
      </c>
      <c r="W83" s="612">
        <f>IF(ISERROR('O1 Revenue to cost|RR'!W38*W49/(W28+W32)),0,('O1 Revenue to cost|RR'!W38*W49/(W28+W32)))</f>
        <v>0</v>
      </c>
      <c r="X83" s="550"/>
      <c r="Y83" s="551"/>
      <c r="Z83" s="600"/>
      <c r="AA83" s="551"/>
      <c r="AB83" s="551"/>
      <c r="AC83" s="551"/>
      <c r="AD83" s="551"/>
    </row>
    <row r="84" spans="1:30" ht="12.75" x14ac:dyDescent="0.2">
      <c r="A84" s="633"/>
      <c r="B84" s="634"/>
      <c r="C84" s="595"/>
      <c r="D84" s="596"/>
      <c r="E84" s="596"/>
      <c r="F84" s="596"/>
      <c r="G84" s="596"/>
      <c r="H84" s="596"/>
      <c r="I84" s="596"/>
      <c r="J84" s="596"/>
      <c r="K84" s="596"/>
      <c r="L84" s="596"/>
      <c r="M84" s="596"/>
      <c r="N84" s="596"/>
      <c r="O84" s="596"/>
      <c r="P84" s="596"/>
      <c r="Q84" s="596"/>
      <c r="R84" s="596"/>
      <c r="S84" s="596"/>
      <c r="T84" s="596"/>
      <c r="U84" s="596"/>
      <c r="V84" s="596"/>
      <c r="W84" s="604"/>
      <c r="Z84" s="600"/>
    </row>
    <row r="85" spans="1:30" s="554" customFormat="1" ht="13.5" thickBot="1" x14ac:dyDescent="0.25">
      <c r="A85" s="635"/>
      <c r="B85" s="858" t="s">
        <v>682</v>
      </c>
      <c r="C85" s="867">
        <f t="shared" ref="C85:W85" si="16">SUM(C78:C83) +C58</f>
        <v>3883367.0809161346</v>
      </c>
      <c r="D85" s="860">
        <f t="shared" si="16"/>
        <v>3244737.8338538595</v>
      </c>
      <c r="E85" s="860">
        <f t="shared" si="16"/>
        <v>471788.57433060539</v>
      </c>
      <c r="F85" s="860">
        <f t="shared" si="16"/>
        <v>61639.425610369814</v>
      </c>
      <c r="G85" s="860">
        <f t="shared" si="16"/>
        <v>0</v>
      </c>
      <c r="H85" s="860">
        <f t="shared" si="16"/>
        <v>0</v>
      </c>
      <c r="I85" s="860">
        <f t="shared" si="16"/>
        <v>0</v>
      </c>
      <c r="J85" s="860">
        <f t="shared" si="16"/>
        <v>86398.424682610872</v>
      </c>
      <c r="K85" s="860">
        <f t="shared" si="16"/>
        <v>9475.2362175946073</v>
      </c>
      <c r="L85" s="860">
        <f t="shared" si="16"/>
        <v>9327.5862210946871</v>
      </c>
      <c r="M85" s="860">
        <f t="shared" si="16"/>
        <v>0</v>
      </c>
      <c r="N85" s="860">
        <f t="shared" si="16"/>
        <v>0</v>
      </c>
      <c r="O85" s="860">
        <f t="shared" si="16"/>
        <v>0</v>
      </c>
      <c r="P85" s="860">
        <f t="shared" si="16"/>
        <v>0</v>
      </c>
      <c r="Q85" s="860">
        <f t="shared" si="16"/>
        <v>0</v>
      </c>
      <c r="R85" s="860">
        <f t="shared" si="16"/>
        <v>0</v>
      </c>
      <c r="S85" s="860">
        <f t="shared" si="16"/>
        <v>0</v>
      </c>
      <c r="T85" s="860">
        <f t="shared" si="16"/>
        <v>0</v>
      </c>
      <c r="U85" s="860">
        <f t="shared" si="16"/>
        <v>0</v>
      </c>
      <c r="V85" s="860">
        <f t="shared" si="16"/>
        <v>0</v>
      </c>
      <c r="W85" s="861">
        <f t="shared" si="16"/>
        <v>0</v>
      </c>
      <c r="X85" s="555"/>
      <c r="Y85" s="556"/>
      <c r="Z85" s="600"/>
      <c r="AA85" s="556"/>
      <c r="AB85" s="556"/>
      <c r="AC85" s="556"/>
      <c r="AD85" s="556"/>
    </row>
    <row r="86" spans="1:30" ht="27" customHeight="1" thickTop="1" x14ac:dyDescent="0.2">
      <c r="A86" s="2563" t="s">
        <v>1581</v>
      </c>
      <c r="B86" s="2563"/>
      <c r="C86" s="584"/>
      <c r="D86" s="585"/>
      <c r="E86" s="586"/>
      <c r="F86" s="586"/>
      <c r="G86" s="586"/>
      <c r="H86" s="585"/>
      <c r="I86" s="586"/>
      <c r="J86" s="586"/>
      <c r="K86" s="586"/>
      <c r="L86" s="586"/>
      <c r="M86" s="586"/>
      <c r="N86" s="586"/>
      <c r="O86" s="586"/>
      <c r="P86" s="586"/>
      <c r="Q86" s="586"/>
      <c r="R86" s="586"/>
      <c r="S86" s="586"/>
      <c r="T86" s="586"/>
      <c r="U86" s="586"/>
      <c r="V86" s="586"/>
      <c r="W86" s="587"/>
      <c r="Z86" s="600"/>
    </row>
    <row r="87" spans="1:30" ht="15" x14ac:dyDescent="0.2">
      <c r="A87" s="666" t="s">
        <v>1448</v>
      </c>
      <c r="B87" s="588"/>
      <c r="C87" s="589"/>
      <c r="D87" s="590"/>
      <c r="E87" s="591"/>
      <c r="F87" s="591"/>
      <c r="G87" s="591"/>
      <c r="H87" s="590"/>
      <c r="I87" s="591"/>
      <c r="J87" s="591"/>
      <c r="K87" s="591"/>
      <c r="L87" s="591"/>
      <c r="M87" s="591"/>
      <c r="N87" s="591"/>
      <c r="O87" s="591"/>
      <c r="P87" s="591"/>
      <c r="Q87" s="591"/>
      <c r="R87" s="591"/>
      <c r="S87" s="591"/>
      <c r="T87" s="591"/>
      <c r="U87" s="591"/>
      <c r="V87" s="591"/>
      <c r="W87" s="592"/>
      <c r="Z87" s="600"/>
    </row>
    <row r="88" spans="1:30" ht="12.75" x14ac:dyDescent="0.2">
      <c r="A88" s="2559"/>
      <c r="B88" s="2559"/>
      <c r="C88" s="584"/>
      <c r="D88" s="585"/>
      <c r="E88" s="586"/>
      <c r="F88" s="586"/>
      <c r="G88" s="586"/>
      <c r="H88" s="585"/>
      <c r="I88" s="586"/>
      <c r="J88" s="586"/>
      <c r="K88" s="586"/>
      <c r="L88" s="586"/>
      <c r="M88" s="586"/>
      <c r="N88" s="586"/>
      <c r="O88" s="586"/>
      <c r="P88" s="586"/>
      <c r="Q88" s="586"/>
      <c r="R88" s="586"/>
      <c r="S88" s="586"/>
      <c r="T88" s="586"/>
      <c r="U88" s="586"/>
      <c r="V88" s="586"/>
      <c r="W88" s="587"/>
      <c r="Z88" s="600"/>
    </row>
    <row r="89" spans="1:30" ht="12.75" x14ac:dyDescent="0.2">
      <c r="A89" s="577"/>
      <c r="B89" s="577"/>
      <c r="C89" s="573"/>
      <c r="D89" s="655">
        <v>1</v>
      </c>
      <c r="E89" s="655">
        <v>2</v>
      </c>
      <c r="F89" s="655">
        <v>3</v>
      </c>
      <c r="G89" s="655">
        <v>4</v>
      </c>
      <c r="H89" s="655">
        <v>5</v>
      </c>
      <c r="I89" s="655">
        <v>6</v>
      </c>
      <c r="J89" s="655">
        <v>7</v>
      </c>
      <c r="K89" s="655">
        <v>8</v>
      </c>
      <c r="L89" s="655">
        <v>9</v>
      </c>
      <c r="M89" s="655">
        <v>10</v>
      </c>
      <c r="N89" s="655">
        <v>11</v>
      </c>
      <c r="O89" s="655">
        <v>12</v>
      </c>
      <c r="P89" s="655">
        <v>13</v>
      </c>
      <c r="Q89" s="655">
        <v>14</v>
      </c>
      <c r="R89" s="655">
        <v>15</v>
      </c>
      <c r="S89" s="655">
        <v>16</v>
      </c>
      <c r="T89" s="655">
        <v>17</v>
      </c>
      <c r="U89" s="655">
        <v>18</v>
      </c>
      <c r="V89" s="655">
        <v>19</v>
      </c>
      <c r="W89" s="655">
        <v>20</v>
      </c>
      <c r="Z89" s="600"/>
    </row>
    <row r="90" spans="1:30" ht="38.25" x14ac:dyDescent="0.2">
      <c r="A90" s="667" t="s">
        <v>1447</v>
      </c>
      <c r="B90" s="667" t="s">
        <v>318</v>
      </c>
      <c r="C90" s="478" t="s">
        <v>763</v>
      </c>
      <c r="D90" s="559" t="str">
        <f>IF('I2 LDC class'!$D$20="",'I2 LDC class'!$C$20,'I2 LDC class'!$D$20)</f>
        <v>Residential</v>
      </c>
      <c r="E90" s="559" t="str">
        <f>IF('I2 LDC class'!$D$21="",'I2 LDC class'!$C$21,'I2 LDC class'!$D$21)</f>
        <v>GS &lt;50</v>
      </c>
      <c r="F90" s="559" t="str">
        <f>IF('I2 LDC class'!$D$22="",'I2 LDC class'!$C$22,'I2 LDC class'!$D$22)</f>
        <v>GS&gt;50-Regular</v>
      </c>
      <c r="G90" s="559" t="str">
        <f>IF('I2 LDC class'!$D$23="",'I2 LDC class'!$C$23,'I2 LDC class'!$D$23)</f>
        <v>GS&gt; 50-TOU</v>
      </c>
      <c r="H90" s="559" t="str">
        <f>IF('I2 LDC class'!$D$24="",'I2 LDC class'!$C$24,'I2 LDC class'!$D$24)</f>
        <v>GS &gt;50-Intermediate</v>
      </c>
      <c r="I90" s="559" t="str">
        <f>IF('I2 LDC class'!$D$25="",'I2 LDC class'!$C$25,'I2 LDC class'!$D$25)</f>
        <v>Large Use &gt;5MW</v>
      </c>
      <c r="J90" s="559" t="str">
        <f>IF('I2 LDC class'!$D$26="",'I2 LDC class'!$C$26,'I2 LDC class'!$D$26)</f>
        <v>Street Light</v>
      </c>
      <c r="K90" s="559" t="str">
        <f>IF('I2 LDC class'!$D$27="",'I2 LDC class'!$C$27,'I2 LDC class'!$D$27)</f>
        <v>Sentinel</v>
      </c>
      <c r="L90" s="559" t="str">
        <f>IF('I2 LDC class'!$D$28="",'I2 LDC class'!$C$28,'I2 LDC class'!$D$28)</f>
        <v>Unmetered Scattered Load</v>
      </c>
      <c r="M90" s="559" t="str">
        <f>IF('I2 LDC class'!$D$29="",'I2 LDC class'!$C$29,'I2 LDC class'!$D$29)</f>
        <v>Embedded Distributor</v>
      </c>
      <c r="N90" s="559" t="str">
        <f>IF('I2 LDC class'!$D$30="",'I2 LDC class'!$C$30,'I2 LDC class'!$D$30)</f>
        <v>Back-up/Standby Power</v>
      </c>
      <c r="O90" s="559" t="str">
        <f>IF('I2 LDC class'!$D$31="",'I2 LDC class'!$C$31,'I2 LDC class'!$D$31)</f>
        <v>Rate Class 1</v>
      </c>
      <c r="P90" s="559" t="str">
        <f>IF('I2 LDC class'!$D$32="",'I2 LDC class'!$C$32,'I2 LDC class'!$D$32)</f>
        <v>Rate class 2</v>
      </c>
      <c r="Q90" s="559" t="str">
        <f>IF('I2 LDC class'!$D$33="",'I2 LDC class'!$C$33,'I2 LDC class'!$D$33)</f>
        <v>Rate class 3</v>
      </c>
      <c r="R90" s="559" t="str">
        <f>IF('I2 LDC class'!$D$34="",'I2 LDC class'!$C$34,'I2 LDC class'!$D$34)</f>
        <v>Rate class 4</v>
      </c>
      <c r="S90" s="559" t="str">
        <f>IF('I2 LDC class'!$D$35="",'I2 LDC class'!$C$35,'I2 LDC class'!$D$35)</f>
        <v>Rate class 5</v>
      </c>
      <c r="T90" s="559" t="str">
        <f>IF('I2 LDC class'!$D$36="",'I2 LDC class'!$C$36,'I2 LDC class'!$D$36)</f>
        <v>Rate class 6</v>
      </c>
      <c r="U90" s="559" t="str">
        <f>IF('I2 LDC class'!$D$37="",'I2 LDC class'!$C$37,'I2 LDC class'!$D$37)</f>
        <v>Rate class 7</v>
      </c>
      <c r="V90" s="559" t="str">
        <f>IF('I2 LDC class'!$D$38="",'I2 LDC class'!$C$38,'I2 LDC class'!$D$38)</f>
        <v>Rate class 8</v>
      </c>
      <c r="W90" s="560" t="str">
        <f>IF('I2 LDC class'!$D$39="",'I2 LDC class'!$C$39,'I2 LDC class'!$D$39)</f>
        <v>Rate class 9</v>
      </c>
      <c r="Z90" s="600"/>
    </row>
    <row r="91" spans="1:30" ht="12.75" x14ac:dyDescent="0.2">
      <c r="A91" s="593"/>
      <c r="B91" s="594" t="s">
        <v>337</v>
      </c>
      <c r="C91" s="595"/>
      <c r="D91" s="596"/>
      <c r="E91" s="597"/>
      <c r="F91" s="597"/>
      <c r="G91" s="597"/>
      <c r="H91" s="596"/>
      <c r="I91" s="597"/>
      <c r="J91" s="597"/>
      <c r="K91" s="597"/>
      <c r="L91" s="597"/>
      <c r="M91" s="597"/>
      <c r="N91" s="597"/>
      <c r="O91" s="597"/>
      <c r="P91" s="597"/>
      <c r="Q91" s="597"/>
      <c r="R91" s="597"/>
      <c r="S91" s="597"/>
      <c r="T91" s="597"/>
      <c r="U91" s="597"/>
      <c r="V91" s="597"/>
      <c r="W91" s="598"/>
      <c r="Z91" s="600"/>
    </row>
    <row r="92" spans="1:30" ht="12.75" x14ac:dyDescent="0.2">
      <c r="A92" s="599">
        <v>1860</v>
      </c>
      <c r="B92" s="600" t="s">
        <v>93</v>
      </c>
      <c r="C92" s="601">
        <f>SUM(D92:W92)</f>
        <v>9261664</v>
      </c>
      <c r="D92" s="235">
        <f>'O4 Summary by Class &amp; Accounts'!E59</f>
        <v>7141521.7416498447</v>
      </c>
      <c r="E92" s="235">
        <f>'O4 Summary by Class &amp; Accounts'!F59</f>
        <v>1720751.4383761894</v>
      </c>
      <c r="F92" s="235">
        <f>'O4 Summary by Class &amp; Accounts'!G59</f>
        <v>399390.81997396564</v>
      </c>
      <c r="G92" s="235">
        <f>'O4 Summary by Class &amp; Accounts'!H59</f>
        <v>0</v>
      </c>
      <c r="H92" s="235">
        <f>'O4 Summary by Class &amp; Accounts'!I59</f>
        <v>0</v>
      </c>
      <c r="I92" s="235">
        <f>'O4 Summary by Class &amp; Accounts'!J59</f>
        <v>0</v>
      </c>
      <c r="J92" s="235">
        <f>'O4 Summary by Class &amp; Accounts'!K59</f>
        <v>0</v>
      </c>
      <c r="K92" s="235">
        <f>'O4 Summary by Class &amp; Accounts'!L59</f>
        <v>0</v>
      </c>
      <c r="L92" s="235">
        <f>'O4 Summary by Class &amp; Accounts'!M59</f>
        <v>0</v>
      </c>
      <c r="M92" s="235">
        <f>'O4 Summary by Class &amp; Accounts'!N59</f>
        <v>0</v>
      </c>
      <c r="N92" s="235">
        <f>'O4 Summary by Class &amp; Accounts'!O59</f>
        <v>0</v>
      </c>
      <c r="O92" s="235">
        <f>'O4 Summary by Class &amp; Accounts'!P59</f>
        <v>0</v>
      </c>
      <c r="P92" s="235">
        <f>'O4 Summary by Class &amp; Accounts'!Q59</f>
        <v>0</v>
      </c>
      <c r="Q92" s="235">
        <f>'O4 Summary by Class &amp; Accounts'!R59</f>
        <v>0</v>
      </c>
      <c r="R92" s="235">
        <f>'O4 Summary by Class &amp; Accounts'!S59</f>
        <v>0</v>
      </c>
      <c r="S92" s="235">
        <f>'O4 Summary by Class &amp; Accounts'!T59</f>
        <v>0</v>
      </c>
      <c r="T92" s="235">
        <f>'O4 Summary by Class &amp; Accounts'!U59</f>
        <v>0</v>
      </c>
      <c r="U92" s="235">
        <f>'O4 Summary by Class &amp; Accounts'!V59</f>
        <v>0</v>
      </c>
      <c r="V92" s="235">
        <f>'O4 Summary by Class &amp; Accounts'!W59</f>
        <v>0</v>
      </c>
      <c r="W92" s="598">
        <f>'O4 Summary by Class &amp; Accounts'!X59</f>
        <v>0</v>
      </c>
      <c r="Z92" s="600" t="s">
        <v>774</v>
      </c>
    </row>
    <row r="93" spans="1:30" ht="12.75" x14ac:dyDescent="0.2">
      <c r="A93" s="602"/>
      <c r="B93" s="603"/>
      <c r="C93" s="595"/>
      <c r="D93" s="596"/>
      <c r="E93" s="596"/>
      <c r="F93" s="596"/>
      <c r="G93" s="596"/>
      <c r="H93" s="596"/>
      <c r="I93" s="596"/>
      <c r="J93" s="596"/>
      <c r="K93" s="596"/>
      <c r="L93" s="596"/>
      <c r="M93" s="596"/>
      <c r="N93" s="596"/>
      <c r="O93" s="596"/>
      <c r="P93" s="596"/>
      <c r="Q93" s="596"/>
      <c r="R93" s="596"/>
      <c r="S93" s="596"/>
      <c r="T93" s="596"/>
      <c r="U93" s="596"/>
      <c r="V93" s="596"/>
      <c r="W93" s="604"/>
      <c r="Z93" s="600"/>
    </row>
    <row r="94" spans="1:30" ht="12.75" x14ac:dyDescent="0.2">
      <c r="A94" s="599"/>
      <c r="B94" s="594" t="s">
        <v>0</v>
      </c>
      <c r="C94" s="595"/>
      <c r="D94" s="596"/>
      <c r="E94" s="596"/>
      <c r="F94" s="596"/>
      <c r="G94" s="596"/>
      <c r="H94" s="596"/>
      <c r="I94" s="596"/>
      <c r="J94" s="596"/>
      <c r="K94" s="596"/>
      <c r="L94" s="596"/>
      <c r="M94" s="596"/>
      <c r="N94" s="596"/>
      <c r="O94" s="596"/>
      <c r="P94" s="596"/>
      <c r="Q94" s="596"/>
      <c r="R94" s="596"/>
      <c r="S94" s="596"/>
      <c r="T94" s="596"/>
      <c r="U94" s="596"/>
      <c r="V94" s="596"/>
      <c r="W94" s="604"/>
      <c r="Z94" s="600"/>
    </row>
    <row r="95" spans="1:30" ht="25.5" x14ac:dyDescent="0.2">
      <c r="A95" s="599"/>
      <c r="B95" s="600" t="s">
        <v>849</v>
      </c>
      <c r="C95" s="601">
        <f>SUM(D95:W95)</f>
        <v>-5740770.8150000004</v>
      </c>
      <c r="D95" s="605">
        <f>'O7 Amortization'!AB57+'O7 Amortization'!AB127+'O7 Amortization'!AB198+'O7 Amortization'!AB269</f>
        <v>-4426617.0300662387</v>
      </c>
      <c r="E95" s="605">
        <f>'O7 Amortization'!AC57+'O7 Amortization'!AC127+'O7 Amortization'!AC198+'O7 Amortization'!AC269</f>
        <v>-1066594.4734444371</v>
      </c>
      <c r="F95" s="605">
        <f>'O7 Amortization'!AD57+'O7 Amortization'!AD127+'O7 Amortization'!AD198+'O7 Amortization'!AD269</f>
        <v>-247559.31148932426</v>
      </c>
      <c r="G95" s="605">
        <f>'O7 Amortization'!AE57+'O7 Amortization'!AE127+'O7 Amortization'!AE198+'O7 Amortization'!AE269</f>
        <v>0</v>
      </c>
      <c r="H95" s="605">
        <f>'O7 Amortization'!AF57+'O7 Amortization'!AF127+'O7 Amortization'!AF198+'O7 Amortization'!AF269</f>
        <v>0</v>
      </c>
      <c r="I95" s="605">
        <f>'O7 Amortization'!AG57+'O7 Amortization'!AG127+'O7 Amortization'!AG198+'O7 Amortization'!AG269</f>
        <v>0</v>
      </c>
      <c r="J95" s="605">
        <f>'O7 Amortization'!AH57+'O7 Amortization'!AH127+'O7 Amortization'!AH198+'O7 Amortization'!AH269</f>
        <v>0</v>
      </c>
      <c r="K95" s="605">
        <f>'O7 Amortization'!AI57+'O7 Amortization'!AI127+'O7 Amortization'!AI198+'O7 Amortization'!AI269</f>
        <v>0</v>
      </c>
      <c r="L95" s="605">
        <f>'O7 Amortization'!AJ57+'O7 Amortization'!AJ127+'O7 Amortization'!AJ198+'O7 Amortization'!AJ269</f>
        <v>0</v>
      </c>
      <c r="M95" s="605">
        <f>'O7 Amortization'!AK57+'O7 Amortization'!AK127+'O7 Amortization'!AK198+'O7 Amortization'!AK269</f>
        <v>0</v>
      </c>
      <c r="N95" s="605">
        <f>'O7 Amortization'!AL57+'O7 Amortization'!AL127+'O7 Amortization'!AL198+'O7 Amortization'!AL269</f>
        <v>0</v>
      </c>
      <c r="O95" s="605">
        <f>'O7 Amortization'!AM57+'O7 Amortization'!AM127+'O7 Amortization'!AM198+'O7 Amortization'!AM269</f>
        <v>0</v>
      </c>
      <c r="P95" s="605">
        <f>'O7 Amortization'!AN57+'O7 Amortization'!AN127+'O7 Amortization'!AN198+'O7 Amortization'!AN269</f>
        <v>0</v>
      </c>
      <c r="Q95" s="605">
        <f>'O7 Amortization'!AO57+'O7 Amortization'!AO127+'O7 Amortization'!AO198+'O7 Amortization'!AO269</f>
        <v>0</v>
      </c>
      <c r="R95" s="605">
        <f>'O7 Amortization'!AP57+'O7 Amortization'!AP127+'O7 Amortization'!AP198+'O7 Amortization'!AP269</f>
        <v>0</v>
      </c>
      <c r="S95" s="605">
        <f>'O7 Amortization'!AQ57+'O7 Amortization'!AQ127+'O7 Amortization'!AQ198+'O7 Amortization'!AQ269</f>
        <v>0</v>
      </c>
      <c r="T95" s="605">
        <f>'O7 Amortization'!AR57+'O7 Amortization'!AR127+'O7 Amortization'!AR198+'O7 Amortization'!AR269</f>
        <v>0</v>
      </c>
      <c r="U95" s="605">
        <f>'O7 Amortization'!AS57+'O7 Amortization'!AS127+'O7 Amortization'!AS198+'O7 Amortization'!AS269</f>
        <v>0</v>
      </c>
      <c r="V95" s="605">
        <f>'O7 Amortization'!AT57+'O7 Amortization'!AT127+'O7 Amortization'!AT198+'O7 Amortization'!AT269</f>
        <v>0</v>
      </c>
      <c r="W95" s="606">
        <f>'O7 Amortization'!AU57+'O7 Amortization'!AU127+'O7 Amortization'!AU198+'O7 Amortization'!AU269</f>
        <v>0</v>
      </c>
      <c r="Z95" s="600"/>
    </row>
    <row r="96" spans="1:30" ht="12.75" x14ac:dyDescent="0.2">
      <c r="A96" s="607"/>
      <c r="B96" s="608" t="s">
        <v>1206</v>
      </c>
      <c r="C96" s="601">
        <f>SUM(D96:W96)</f>
        <v>3520893.1850000001</v>
      </c>
      <c r="D96" s="235">
        <f>D92+D95</f>
        <v>2714904.711583606</v>
      </c>
      <c r="E96" s="235">
        <f t="shared" ref="E96:K96" si="17">E92+E95</f>
        <v>654156.9649317523</v>
      </c>
      <c r="F96" s="235">
        <f t="shared" si="17"/>
        <v>151831.50848464138</v>
      </c>
      <c r="G96" s="235">
        <f t="shared" si="17"/>
        <v>0</v>
      </c>
      <c r="H96" s="235">
        <f t="shared" si="17"/>
        <v>0</v>
      </c>
      <c r="I96" s="235">
        <f t="shared" si="17"/>
        <v>0</v>
      </c>
      <c r="J96" s="235">
        <f t="shared" si="17"/>
        <v>0</v>
      </c>
      <c r="K96" s="235">
        <f t="shared" si="17"/>
        <v>0</v>
      </c>
      <c r="L96" s="235">
        <f t="shared" ref="L96:W96" si="18">L92+L95</f>
        <v>0</v>
      </c>
      <c r="M96" s="235">
        <f t="shared" si="18"/>
        <v>0</v>
      </c>
      <c r="N96" s="235">
        <f t="shared" si="18"/>
        <v>0</v>
      </c>
      <c r="O96" s="235">
        <f t="shared" si="18"/>
        <v>0</v>
      </c>
      <c r="P96" s="235">
        <f t="shared" si="18"/>
        <v>0</v>
      </c>
      <c r="Q96" s="235">
        <f t="shared" si="18"/>
        <v>0</v>
      </c>
      <c r="R96" s="235">
        <f t="shared" si="18"/>
        <v>0</v>
      </c>
      <c r="S96" s="235">
        <f t="shared" si="18"/>
        <v>0</v>
      </c>
      <c r="T96" s="235">
        <f t="shared" si="18"/>
        <v>0</v>
      </c>
      <c r="U96" s="235">
        <f t="shared" si="18"/>
        <v>0</v>
      </c>
      <c r="V96" s="235">
        <f t="shared" si="18"/>
        <v>0</v>
      </c>
      <c r="W96" s="598">
        <f t="shared" si="18"/>
        <v>0</v>
      </c>
      <c r="X96" s="307"/>
      <c r="Y96" s="307"/>
      <c r="Z96" s="600"/>
      <c r="AA96" s="307"/>
      <c r="AB96" s="307"/>
      <c r="AC96" s="307"/>
      <c r="AD96" s="307"/>
    </row>
    <row r="97" spans="1:30" ht="12.75" x14ac:dyDescent="0.2">
      <c r="A97" s="599"/>
      <c r="B97" s="608" t="s">
        <v>1212</v>
      </c>
      <c r="C97" s="601">
        <f>SUM(D97:W97)</f>
        <v>493432.74518811936</v>
      </c>
      <c r="D97" s="235">
        <f t="shared" ref="D97:W97" si="19">IF(ISERROR(D96/D32*D28),0,D96/D32*D28)</f>
        <v>379694.48269439483</v>
      </c>
      <c r="E97" s="235">
        <f t="shared" si="19"/>
        <v>92300.801674370945</v>
      </c>
      <c r="F97" s="235">
        <f t="shared" si="19"/>
        <v>21437.460819353597</v>
      </c>
      <c r="G97" s="235">
        <f t="shared" si="19"/>
        <v>0</v>
      </c>
      <c r="H97" s="235">
        <f t="shared" si="19"/>
        <v>0</v>
      </c>
      <c r="I97" s="235">
        <f t="shared" si="19"/>
        <v>0</v>
      </c>
      <c r="J97" s="235">
        <f t="shared" si="19"/>
        <v>0</v>
      </c>
      <c r="K97" s="235">
        <f t="shared" si="19"/>
        <v>0</v>
      </c>
      <c r="L97" s="235">
        <f t="shared" si="19"/>
        <v>0</v>
      </c>
      <c r="M97" s="235">
        <f t="shared" si="19"/>
        <v>0</v>
      </c>
      <c r="N97" s="235">
        <f t="shared" si="19"/>
        <v>0</v>
      </c>
      <c r="O97" s="235">
        <f t="shared" si="19"/>
        <v>0</v>
      </c>
      <c r="P97" s="235">
        <f t="shared" si="19"/>
        <v>0</v>
      </c>
      <c r="Q97" s="235">
        <f t="shared" si="19"/>
        <v>0</v>
      </c>
      <c r="R97" s="235">
        <f t="shared" si="19"/>
        <v>0</v>
      </c>
      <c r="S97" s="235">
        <f t="shared" si="19"/>
        <v>0</v>
      </c>
      <c r="T97" s="235">
        <f t="shared" si="19"/>
        <v>0</v>
      </c>
      <c r="U97" s="235">
        <f t="shared" si="19"/>
        <v>0</v>
      </c>
      <c r="V97" s="235">
        <f t="shared" si="19"/>
        <v>0</v>
      </c>
      <c r="W97" s="598">
        <f t="shared" si="19"/>
        <v>0</v>
      </c>
      <c r="Z97" s="600"/>
    </row>
    <row r="98" spans="1:30" ht="25.5" x14ac:dyDescent="0.2">
      <c r="A98" s="599"/>
      <c r="B98" s="608" t="s">
        <v>1213</v>
      </c>
      <c r="C98" s="601">
        <f>SUM(D98:W98)</f>
        <v>4014325.9301881189</v>
      </c>
      <c r="D98" s="235">
        <f>SUM(D96:D97)</f>
        <v>3094599.1942780009</v>
      </c>
      <c r="E98" s="235">
        <f t="shared" ref="E98:W98" si="20">SUM(E96:E97)</f>
        <v>746457.76660612319</v>
      </c>
      <c r="F98" s="235">
        <f t="shared" si="20"/>
        <v>173268.96930399496</v>
      </c>
      <c r="G98" s="235">
        <f t="shared" si="20"/>
        <v>0</v>
      </c>
      <c r="H98" s="235">
        <f t="shared" si="20"/>
        <v>0</v>
      </c>
      <c r="I98" s="235">
        <f t="shared" si="20"/>
        <v>0</v>
      </c>
      <c r="J98" s="235">
        <f t="shared" si="20"/>
        <v>0</v>
      </c>
      <c r="K98" s="235">
        <f t="shared" si="20"/>
        <v>0</v>
      </c>
      <c r="L98" s="235">
        <f t="shared" si="20"/>
        <v>0</v>
      </c>
      <c r="M98" s="235">
        <f t="shared" si="20"/>
        <v>0</v>
      </c>
      <c r="N98" s="235">
        <f t="shared" si="20"/>
        <v>0</v>
      </c>
      <c r="O98" s="235">
        <f t="shared" si="20"/>
        <v>0</v>
      </c>
      <c r="P98" s="235">
        <f t="shared" si="20"/>
        <v>0</v>
      </c>
      <c r="Q98" s="235">
        <f t="shared" si="20"/>
        <v>0</v>
      </c>
      <c r="R98" s="235">
        <f t="shared" si="20"/>
        <v>0</v>
      </c>
      <c r="S98" s="235">
        <f t="shared" si="20"/>
        <v>0</v>
      </c>
      <c r="T98" s="235">
        <f t="shared" si="20"/>
        <v>0</v>
      </c>
      <c r="U98" s="235">
        <f t="shared" si="20"/>
        <v>0</v>
      </c>
      <c r="V98" s="235">
        <f t="shared" si="20"/>
        <v>0</v>
      </c>
      <c r="W98" s="598">
        <f t="shared" si="20"/>
        <v>0</v>
      </c>
      <c r="Z98" s="600"/>
    </row>
    <row r="99" spans="1:30" ht="12.75" x14ac:dyDescent="0.2">
      <c r="A99" s="602"/>
      <c r="B99" s="603"/>
      <c r="C99" s="595"/>
      <c r="D99" s="596"/>
      <c r="E99" s="596"/>
      <c r="F99" s="596"/>
      <c r="G99" s="596"/>
      <c r="H99" s="596"/>
      <c r="I99" s="596"/>
      <c r="J99" s="596"/>
      <c r="K99" s="596"/>
      <c r="L99" s="596"/>
      <c r="M99" s="596"/>
      <c r="N99" s="596"/>
      <c r="O99" s="596"/>
      <c r="P99" s="596"/>
      <c r="Q99" s="596"/>
      <c r="R99" s="596"/>
      <c r="S99" s="596"/>
      <c r="T99" s="596"/>
      <c r="U99" s="596"/>
      <c r="V99" s="596"/>
      <c r="W99" s="604"/>
      <c r="Z99" s="600"/>
    </row>
    <row r="100" spans="1:30" ht="12.75" x14ac:dyDescent="0.2">
      <c r="A100" s="609"/>
      <c r="B100" s="594" t="s">
        <v>850</v>
      </c>
      <c r="C100" s="595"/>
      <c r="D100" s="596"/>
      <c r="E100" s="596"/>
      <c r="F100" s="596"/>
      <c r="G100" s="596"/>
      <c r="H100" s="596"/>
      <c r="I100" s="596"/>
      <c r="J100" s="596"/>
      <c r="K100" s="596"/>
      <c r="L100" s="596"/>
      <c r="M100" s="596"/>
      <c r="N100" s="596"/>
      <c r="O100" s="596"/>
      <c r="P100" s="596"/>
      <c r="Q100" s="596"/>
      <c r="R100" s="596"/>
      <c r="S100" s="596"/>
      <c r="T100" s="596"/>
      <c r="U100" s="596"/>
      <c r="V100" s="596"/>
      <c r="W100" s="604"/>
      <c r="Z100" s="600"/>
    </row>
    <row r="101" spans="1:30" s="57" customFormat="1" ht="12.75" x14ac:dyDescent="0.2">
      <c r="A101" s="349">
        <v>4082</v>
      </c>
      <c r="B101" s="610" t="s">
        <v>1597</v>
      </c>
      <c r="C101" s="601">
        <f>SUM(D101:W101)</f>
        <v>-40268.999999999993</v>
      </c>
      <c r="D101" s="611">
        <f>'O4 Summary by Class &amp; Accounts'!E86</f>
        <v>-27452.442460316899</v>
      </c>
      <c r="E101" s="611">
        <f>'O4 Summary by Class &amp; Accounts'!F86</f>
        <v>-5239.4317118953459</v>
      </c>
      <c r="F101" s="611">
        <f>'O4 Summary by Class &amp; Accounts'!G86</f>
        <v>-6754.325188712306</v>
      </c>
      <c r="G101" s="611">
        <f>'O4 Summary by Class &amp; Accounts'!H86</f>
        <v>0</v>
      </c>
      <c r="H101" s="611">
        <f>'O4 Summary by Class &amp; Accounts'!I86</f>
        <v>0</v>
      </c>
      <c r="I101" s="611">
        <f>'O4 Summary by Class &amp; Accounts'!J86</f>
        <v>0</v>
      </c>
      <c r="J101" s="611">
        <f>'O4 Summary by Class &amp; Accounts'!K86</f>
        <v>-669.0924690577134</v>
      </c>
      <c r="K101" s="611">
        <f>'O4 Summary by Class &amp; Accounts'!L86</f>
        <v>-80.076295612846636</v>
      </c>
      <c r="L101" s="611">
        <f>'O4 Summary by Class &amp; Accounts'!M86</f>
        <v>-73.631874404884314</v>
      </c>
      <c r="M101" s="611">
        <f>'O4 Summary by Class &amp; Accounts'!N86</f>
        <v>0</v>
      </c>
      <c r="N101" s="611">
        <f>'O4 Summary by Class &amp; Accounts'!O86</f>
        <v>0</v>
      </c>
      <c r="O101" s="611">
        <f>'O4 Summary by Class &amp; Accounts'!P86</f>
        <v>0</v>
      </c>
      <c r="P101" s="611">
        <f>'O4 Summary by Class &amp; Accounts'!Q86</f>
        <v>0</v>
      </c>
      <c r="Q101" s="611">
        <f>'O4 Summary by Class &amp; Accounts'!R86</f>
        <v>0</v>
      </c>
      <c r="R101" s="611">
        <f>'O4 Summary by Class &amp; Accounts'!S86</f>
        <v>0</v>
      </c>
      <c r="S101" s="611">
        <f>'O4 Summary by Class &amp; Accounts'!T86</f>
        <v>0</v>
      </c>
      <c r="T101" s="611">
        <f>'O4 Summary by Class &amp; Accounts'!U86</f>
        <v>0</v>
      </c>
      <c r="U101" s="611">
        <f>'O4 Summary by Class &amp; Accounts'!V86</f>
        <v>0</v>
      </c>
      <c r="V101" s="611">
        <f>'O4 Summary by Class &amp; Accounts'!W86</f>
        <v>0</v>
      </c>
      <c r="W101" s="612">
        <f>'O4 Summary by Class &amp; Accounts'!X86</f>
        <v>0</v>
      </c>
      <c r="X101" s="550"/>
      <c r="Y101" s="551"/>
      <c r="Z101" s="600" t="s">
        <v>1274</v>
      </c>
      <c r="AA101" s="551"/>
      <c r="AB101" s="551"/>
      <c r="AC101" s="551"/>
      <c r="AD101" s="551"/>
    </row>
    <row r="102" spans="1:30" s="57" customFormat="1" ht="12.75" x14ac:dyDescent="0.2">
      <c r="A102" s="349">
        <v>4084</v>
      </c>
      <c r="B102" s="610" t="s">
        <v>517</v>
      </c>
      <c r="C102" s="601">
        <f>SUM(D102:W102)</f>
        <v>-325</v>
      </c>
      <c r="D102" s="611">
        <f>'O4 Summary by Class &amp; Accounts'!E87</f>
        <v>-221.56109661533665</v>
      </c>
      <c r="E102" s="611">
        <f>'O4 Summary by Class &amp; Accounts'!F87</f>
        <v>-42.286009246963857</v>
      </c>
      <c r="F102" s="611">
        <f>'O4 Summary by Class &amp; Accounts'!G87</f>
        <v>-54.512296961223264</v>
      </c>
      <c r="G102" s="611">
        <f>'O4 Summary by Class &amp; Accounts'!H87</f>
        <v>0</v>
      </c>
      <c r="H102" s="611">
        <f>'O4 Summary by Class &amp; Accounts'!I87</f>
        <v>0</v>
      </c>
      <c r="I102" s="611">
        <f>'O4 Summary by Class &amp; Accounts'!J87</f>
        <v>0</v>
      </c>
      <c r="J102" s="611">
        <f>'O4 Summary by Class &amp; Accounts'!K87</f>
        <v>-5.4000609015311252</v>
      </c>
      <c r="K102" s="611">
        <f>'O4 Summary by Class &amp; Accounts'!L87</f>
        <v>-0.6462737111469159</v>
      </c>
      <c r="L102" s="611">
        <f>'O4 Summary by Class &amp; Accounts'!M87</f>
        <v>-0.59426256379814257</v>
      </c>
      <c r="M102" s="611">
        <f>'O4 Summary by Class &amp; Accounts'!N87</f>
        <v>0</v>
      </c>
      <c r="N102" s="611">
        <f>'O4 Summary by Class &amp; Accounts'!O87</f>
        <v>0</v>
      </c>
      <c r="O102" s="611">
        <f>'O4 Summary by Class &amp; Accounts'!P87</f>
        <v>0</v>
      </c>
      <c r="P102" s="611">
        <f>'O4 Summary by Class &amp; Accounts'!Q87</f>
        <v>0</v>
      </c>
      <c r="Q102" s="611">
        <f>'O4 Summary by Class &amp; Accounts'!R87</f>
        <v>0</v>
      </c>
      <c r="R102" s="611">
        <f>'O4 Summary by Class &amp; Accounts'!S87</f>
        <v>0</v>
      </c>
      <c r="S102" s="611">
        <f>'O4 Summary by Class &amp; Accounts'!T87</f>
        <v>0</v>
      </c>
      <c r="T102" s="611">
        <f>'O4 Summary by Class &amp; Accounts'!U87</f>
        <v>0</v>
      </c>
      <c r="U102" s="611">
        <f>'O4 Summary by Class &amp; Accounts'!V87</f>
        <v>0</v>
      </c>
      <c r="V102" s="611">
        <f>'O4 Summary by Class &amp; Accounts'!W87</f>
        <v>0</v>
      </c>
      <c r="W102" s="612">
        <f>'O4 Summary by Class &amp; Accounts'!X87</f>
        <v>0</v>
      </c>
      <c r="X102" s="550"/>
      <c r="Y102" s="551"/>
      <c r="Z102" s="600" t="s">
        <v>1274</v>
      </c>
      <c r="AA102" s="551"/>
      <c r="AB102" s="551"/>
      <c r="AC102" s="551"/>
      <c r="AD102" s="551"/>
    </row>
    <row r="103" spans="1:30" s="57" customFormat="1" ht="12.75" x14ac:dyDescent="0.2">
      <c r="A103" s="349">
        <v>4090</v>
      </c>
      <c r="B103" s="610" t="s">
        <v>522</v>
      </c>
      <c r="C103" s="601">
        <f>SUM(D103:W103)</f>
        <v>0</v>
      </c>
      <c r="D103" s="611">
        <f>'O4 Summary by Class &amp; Accounts'!E89</f>
        <v>0</v>
      </c>
      <c r="E103" s="611">
        <f>'O4 Summary by Class &amp; Accounts'!F89</f>
        <v>0</v>
      </c>
      <c r="F103" s="611">
        <f>'O4 Summary by Class &amp; Accounts'!G89</f>
        <v>0</v>
      </c>
      <c r="G103" s="611">
        <f>'O4 Summary by Class &amp; Accounts'!H89</f>
        <v>0</v>
      </c>
      <c r="H103" s="611">
        <f>'O4 Summary by Class &amp; Accounts'!I89</f>
        <v>0</v>
      </c>
      <c r="I103" s="611">
        <f>'O4 Summary by Class &amp; Accounts'!J89</f>
        <v>0</v>
      </c>
      <c r="J103" s="611">
        <f>'O4 Summary by Class &amp; Accounts'!K89</f>
        <v>0</v>
      </c>
      <c r="K103" s="611">
        <f>'O4 Summary by Class &amp; Accounts'!L89</f>
        <v>0</v>
      </c>
      <c r="L103" s="611">
        <f>'O4 Summary by Class &amp; Accounts'!M89</f>
        <v>0</v>
      </c>
      <c r="M103" s="611">
        <f>'O4 Summary by Class &amp; Accounts'!N89</f>
        <v>0</v>
      </c>
      <c r="N103" s="611">
        <f>'O4 Summary by Class &amp; Accounts'!O89</f>
        <v>0</v>
      </c>
      <c r="O103" s="611">
        <f>'O4 Summary by Class &amp; Accounts'!P89</f>
        <v>0</v>
      </c>
      <c r="P103" s="611">
        <f>'O4 Summary by Class &amp; Accounts'!Q89</f>
        <v>0</v>
      </c>
      <c r="Q103" s="611">
        <f>'O4 Summary by Class &amp; Accounts'!R89</f>
        <v>0</v>
      </c>
      <c r="R103" s="611">
        <f>'O4 Summary by Class &amp; Accounts'!S89</f>
        <v>0</v>
      </c>
      <c r="S103" s="611">
        <f>'O4 Summary by Class &amp; Accounts'!T89</f>
        <v>0</v>
      </c>
      <c r="T103" s="611">
        <f>'O4 Summary by Class &amp; Accounts'!U89</f>
        <v>0</v>
      </c>
      <c r="U103" s="611">
        <f>'O4 Summary by Class &amp; Accounts'!V89</f>
        <v>0</v>
      </c>
      <c r="V103" s="611">
        <f>'O4 Summary by Class &amp; Accounts'!W89</f>
        <v>0</v>
      </c>
      <c r="W103" s="612">
        <f>'O4 Summary by Class &amp; Accounts'!X89</f>
        <v>0</v>
      </c>
      <c r="X103" s="550"/>
      <c r="Y103" s="551"/>
      <c r="Z103" s="600" t="s">
        <v>1274</v>
      </c>
      <c r="AA103" s="551"/>
      <c r="AB103" s="551"/>
      <c r="AC103" s="551"/>
      <c r="AD103" s="551"/>
    </row>
    <row r="104" spans="1:30" s="57" customFormat="1" ht="12.75" x14ac:dyDescent="0.2">
      <c r="A104" s="349">
        <v>4220</v>
      </c>
      <c r="B104" s="610" t="s">
        <v>528</v>
      </c>
      <c r="C104" s="601">
        <f>SUM(D104:W104)</f>
        <v>0</v>
      </c>
      <c r="D104" s="611">
        <f>'O4 Summary by Class &amp; Accounts'!E93</f>
        <v>0</v>
      </c>
      <c r="E104" s="611">
        <f>'O4 Summary by Class &amp; Accounts'!F93</f>
        <v>0</v>
      </c>
      <c r="F104" s="611">
        <f>'O4 Summary by Class &amp; Accounts'!G93</f>
        <v>0</v>
      </c>
      <c r="G104" s="611">
        <f>'O4 Summary by Class &amp; Accounts'!H93</f>
        <v>0</v>
      </c>
      <c r="H104" s="611">
        <f>'O4 Summary by Class &amp; Accounts'!I93</f>
        <v>0</v>
      </c>
      <c r="I104" s="611">
        <f>'O4 Summary by Class &amp; Accounts'!J93</f>
        <v>0</v>
      </c>
      <c r="J104" s="611">
        <f>'O4 Summary by Class &amp; Accounts'!K93</f>
        <v>0</v>
      </c>
      <c r="K104" s="611">
        <f>'O4 Summary by Class &amp; Accounts'!L93</f>
        <v>0</v>
      </c>
      <c r="L104" s="611">
        <f>'O4 Summary by Class &amp; Accounts'!M93</f>
        <v>0</v>
      </c>
      <c r="M104" s="611">
        <f>'O4 Summary by Class &amp; Accounts'!N93</f>
        <v>0</v>
      </c>
      <c r="N104" s="611">
        <f>'O4 Summary by Class &amp; Accounts'!O93</f>
        <v>0</v>
      </c>
      <c r="O104" s="611">
        <f>'O4 Summary by Class &amp; Accounts'!P93</f>
        <v>0</v>
      </c>
      <c r="P104" s="611">
        <f>'O4 Summary by Class &amp; Accounts'!Q93</f>
        <v>0</v>
      </c>
      <c r="Q104" s="611">
        <f>'O4 Summary by Class &amp; Accounts'!R93</f>
        <v>0</v>
      </c>
      <c r="R104" s="611">
        <f>'O4 Summary by Class &amp; Accounts'!S93</f>
        <v>0</v>
      </c>
      <c r="S104" s="611">
        <f>'O4 Summary by Class &amp; Accounts'!T93</f>
        <v>0</v>
      </c>
      <c r="T104" s="611">
        <f>'O4 Summary by Class &amp; Accounts'!U93</f>
        <v>0</v>
      </c>
      <c r="U104" s="611">
        <f>'O4 Summary by Class &amp; Accounts'!V93</f>
        <v>0</v>
      </c>
      <c r="V104" s="611">
        <f>'O4 Summary by Class &amp; Accounts'!W93</f>
        <v>0</v>
      </c>
      <c r="W104" s="612">
        <f>'O4 Summary by Class &amp; Accounts'!X93</f>
        <v>0</v>
      </c>
      <c r="X104" s="550"/>
      <c r="Y104" s="551"/>
      <c r="Z104" s="600" t="s">
        <v>1186</v>
      </c>
      <c r="AA104" s="551"/>
      <c r="AB104" s="551"/>
      <c r="AC104" s="551"/>
      <c r="AD104" s="551"/>
    </row>
    <row r="105" spans="1:30" s="511" customFormat="1" ht="12.75" x14ac:dyDescent="0.2">
      <c r="A105" s="613">
        <v>4225</v>
      </c>
      <c r="B105" s="614" t="s">
        <v>529</v>
      </c>
      <c r="C105" s="615">
        <f>SUM(D105:W105)</f>
        <v>-156800</v>
      </c>
      <c r="D105" s="616">
        <f>'O4 Summary by Class &amp; Accounts'!E94</f>
        <v>-110682.16816441552</v>
      </c>
      <c r="E105" s="616">
        <f>'O4 Summary by Class &amp; Accounts'!F94</f>
        <v>-22436.54958783949</v>
      </c>
      <c r="F105" s="616">
        <f>'O4 Summary by Class &amp; Accounts'!G94</f>
        <v>-23505.555994673479</v>
      </c>
      <c r="G105" s="616">
        <f>'O4 Summary by Class &amp; Accounts'!H94</f>
        <v>0</v>
      </c>
      <c r="H105" s="616">
        <f>'O4 Summary by Class &amp; Accounts'!I94</f>
        <v>0</v>
      </c>
      <c r="I105" s="616">
        <f>'O4 Summary by Class &amp; Accounts'!J94</f>
        <v>0</v>
      </c>
      <c r="J105" s="616">
        <f>'O4 Summary by Class &amp; Accounts'!K94</f>
        <v>-25.008823915987456</v>
      </c>
      <c r="K105" s="616">
        <f>'O4 Summary by Class &amp; Accounts'!L94</f>
        <v>-99.833936373160881</v>
      </c>
      <c r="L105" s="616">
        <f>'O4 Summary by Class &amp; Accounts'!M94</f>
        <v>-50.883492782367398</v>
      </c>
      <c r="M105" s="616">
        <f>'O4 Summary by Class &amp; Accounts'!N94</f>
        <v>0</v>
      </c>
      <c r="N105" s="616">
        <f>'O4 Summary by Class &amp; Accounts'!O94</f>
        <v>0</v>
      </c>
      <c r="O105" s="616">
        <f>'O4 Summary by Class &amp; Accounts'!P94</f>
        <v>0</v>
      </c>
      <c r="P105" s="616">
        <f>'O4 Summary by Class &amp; Accounts'!Q94</f>
        <v>0</v>
      </c>
      <c r="Q105" s="616">
        <f>'O4 Summary by Class &amp; Accounts'!R94</f>
        <v>0</v>
      </c>
      <c r="R105" s="616">
        <f>'O4 Summary by Class &amp; Accounts'!S94</f>
        <v>0</v>
      </c>
      <c r="S105" s="616">
        <f>'O4 Summary by Class &amp; Accounts'!T94</f>
        <v>0</v>
      </c>
      <c r="T105" s="616">
        <f>'O4 Summary by Class &amp; Accounts'!U94</f>
        <v>0</v>
      </c>
      <c r="U105" s="616">
        <f>'O4 Summary by Class &amp; Accounts'!V94</f>
        <v>0</v>
      </c>
      <c r="V105" s="616">
        <f>'O4 Summary by Class &amp; Accounts'!W94</f>
        <v>0</v>
      </c>
      <c r="W105" s="617">
        <f>'O4 Summary by Class &amp; Accounts'!X94</f>
        <v>0</v>
      </c>
      <c r="X105" s="552"/>
      <c r="Y105" s="553"/>
      <c r="Z105" s="600" t="s">
        <v>1346</v>
      </c>
      <c r="AA105" s="553"/>
      <c r="AB105" s="553"/>
      <c r="AC105" s="553"/>
      <c r="AD105" s="553"/>
    </row>
    <row r="106" spans="1:30" s="7" customFormat="1" ht="12.75" x14ac:dyDescent="0.2">
      <c r="A106" s="618"/>
      <c r="B106" s="619"/>
      <c r="C106" s="595"/>
      <c r="D106" s="620"/>
      <c r="E106" s="620"/>
      <c r="F106" s="620"/>
      <c r="G106" s="620"/>
      <c r="H106" s="620"/>
      <c r="I106" s="620"/>
      <c r="J106" s="620"/>
      <c r="K106" s="620"/>
      <c r="L106" s="620"/>
      <c r="M106" s="620"/>
      <c r="N106" s="620"/>
      <c r="O106" s="620"/>
      <c r="P106" s="620"/>
      <c r="Q106" s="620"/>
      <c r="R106" s="620"/>
      <c r="S106" s="620"/>
      <c r="T106" s="620"/>
      <c r="U106" s="620"/>
      <c r="V106" s="620"/>
      <c r="W106" s="606"/>
      <c r="X106" s="540"/>
      <c r="Y106" s="547"/>
      <c r="Z106" s="600"/>
      <c r="AA106" s="547"/>
      <c r="AB106" s="547"/>
      <c r="AC106" s="547"/>
      <c r="AD106" s="547"/>
    </row>
    <row r="107" spans="1:30" ht="12.75" x14ac:dyDescent="0.2">
      <c r="A107" s="621"/>
      <c r="B107" s="868" t="s">
        <v>708</v>
      </c>
      <c r="C107" s="863">
        <f t="shared" ref="C107:W107" si="21">+SUM(C101:C105)</f>
        <v>-197394</v>
      </c>
      <c r="D107" s="864">
        <f t="shared" si="21"/>
        <v>-138356.17172134775</v>
      </c>
      <c r="E107" s="864">
        <f t="shared" si="21"/>
        <v>-27718.267308981798</v>
      </c>
      <c r="F107" s="864">
        <f t="shared" si="21"/>
        <v>-30314.393480347007</v>
      </c>
      <c r="G107" s="864">
        <f t="shared" si="21"/>
        <v>0</v>
      </c>
      <c r="H107" s="864">
        <f t="shared" si="21"/>
        <v>0</v>
      </c>
      <c r="I107" s="864">
        <f t="shared" si="21"/>
        <v>0</v>
      </c>
      <c r="J107" s="864">
        <f t="shared" si="21"/>
        <v>-699.50135387523198</v>
      </c>
      <c r="K107" s="864">
        <f t="shared" si="21"/>
        <v>-180.55650569715442</v>
      </c>
      <c r="L107" s="864">
        <f t="shared" si="21"/>
        <v>-125.10962975104985</v>
      </c>
      <c r="M107" s="864">
        <f t="shared" si="21"/>
        <v>0</v>
      </c>
      <c r="N107" s="864">
        <f t="shared" si="21"/>
        <v>0</v>
      </c>
      <c r="O107" s="864">
        <f t="shared" si="21"/>
        <v>0</v>
      </c>
      <c r="P107" s="864">
        <f t="shared" si="21"/>
        <v>0</v>
      </c>
      <c r="Q107" s="864">
        <f t="shared" si="21"/>
        <v>0</v>
      </c>
      <c r="R107" s="864">
        <f t="shared" si="21"/>
        <v>0</v>
      </c>
      <c r="S107" s="864">
        <f t="shared" si="21"/>
        <v>0</v>
      </c>
      <c r="T107" s="864">
        <f t="shared" si="21"/>
        <v>0</v>
      </c>
      <c r="U107" s="864">
        <f t="shared" si="21"/>
        <v>0</v>
      </c>
      <c r="V107" s="864">
        <f t="shared" si="21"/>
        <v>0</v>
      </c>
      <c r="W107" s="865">
        <f t="shared" si="21"/>
        <v>0</v>
      </c>
      <c r="Z107" s="600"/>
    </row>
    <row r="108" spans="1:30" ht="12.75" x14ac:dyDescent="0.2">
      <c r="A108" s="602"/>
      <c r="B108" s="603"/>
      <c r="C108" s="595"/>
      <c r="D108" s="596"/>
      <c r="E108" s="596"/>
      <c r="F108" s="596"/>
      <c r="G108" s="596"/>
      <c r="H108" s="596"/>
      <c r="I108" s="596"/>
      <c r="J108" s="596"/>
      <c r="K108" s="596"/>
      <c r="L108" s="596"/>
      <c r="M108" s="596"/>
      <c r="N108" s="596"/>
      <c r="O108" s="596"/>
      <c r="P108" s="596"/>
      <c r="Q108" s="596"/>
      <c r="R108" s="596"/>
      <c r="S108" s="596"/>
      <c r="T108" s="596"/>
      <c r="U108" s="596"/>
      <c r="V108" s="596"/>
      <c r="W108" s="604"/>
      <c r="Z108" s="600"/>
    </row>
    <row r="109" spans="1:30" ht="12.75" x14ac:dyDescent="0.2">
      <c r="A109" s="609"/>
      <c r="B109" s="594" t="s">
        <v>338</v>
      </c>
      <c r="C109" s="595"/>
      <c r="D109" s="596"/>
      <c r="E109" s="596"/>
      <c r="F109" s="596"/>
      <c r="G109" s="596"/>
      <c r="H109" s="596"/>
      <c r="I109" s="596"/>
      <c r="J109" s="596"/>
      <c r="K109" s="596"/>
      <c r="L109" s="596"/>
      <c r="M109" s="596"/>
      <c r="N109" s="596"/>
      <c r="O109" s="596"/>
      <c r="P109" s="596"/>
      <c r="Q109" s="596"/>
      <c r="R109" s="596"/>
      <c r="S109" s="596"/>
      <c r="T109" s="596"/>
      <c r="U109" s="596"/>
      <c r="V109" s="596"/>
      <c r="W109" s="604"/>
      <c r="Z109" s="600"/>
    </row>
    <row r="110" spans="1:30" s="57" customFormat="1" ht="12.75" x14ac:dyDescent="0.2">
      <c r="A110" s="349">
        <v>5065</v>
      </c>
      <c r="B110" s="623" t="s">
        <v>1578</v>
      </c>
      <c r="C110" s="595">
        <f>SUM(D110:W110)</f>
        <v>790446</v>
      </c>
      <c r="D110" s="611">
        <f>'O4 Summary by Class &amp; Accounts'!E146</f>
        <v>609500.33326626325</v>
      </c>
      <c r="E110" s="611">
        <f>'O4 Summary by Class &amp; Accounts'!F146</f>
        <v>146859.25676624692</v>
      </c>
      <c r="F110" s="611">
        <f>'O4 Summary by Class &amp; Accounts'!G146</f>
        <v>34086.409967489781</v>
      </c>
      <c r="G110" s="611">
        <f>'O4 Summary by Class &amp; Accounts'!H146</f>
        <v>0</v>
      </c>
      <c r="H110" s="611">
        <f>'O4 Summary by Class &amp; Accounts'!I146</f>
        <v>0</v>
      </c>
      <c r="I110" s="611">
        <f>'O4 Summary by Class &amp; Accounts'!J146</f>
        <v>0</v>
      </c>
      <c r="J110" s="611">
        <f>'O4 Summary by Class &amp; Accounts'!K146</f>
        <v>0</v>
      </c>
      <c r="K110" s="611">
        <f>'O4 Summary by Class &amp; Accounts'!L146</f>
        <v>0</v>
      </c>
      <c r="L110" s="611">
        <f>'O4 Summary by Class &amp; Accounts'!M146</f>
        <v>0</v>
      </c>
      <c r="M110" s="611">
        <f>'O4 Summary by Class &amp; Accounts'!N146</f>
        <v>0</v>
      </c>
      <c r="N110" s="611">
        <f>'O4 Summary by Class &amp; Accounts'!O146</f>
        <v>0</v>
      </c>
      <c r="O110" s="611">
        <f>'O4 Summary by Class &amp; Accounts'!P146</f>
        <v>0</v>
      </c>
      <c r="P110" s="611">
        <f>'O4 Summary by Class &amp; Accounts'!Q146</f>
        <v>0</v>
      </c>
      <c r="Q110" s="611">
        <f>'O4 Summary by Class &amp; Accounts'!R146</f>
        <v>0</v>
      </c>
      <c r="R110" s="611">
        <f>'O4 Summary by Class &amp; Accounts'!S146</f>
        <v>0</v>
      </c>
      <c r="S110" s="611">
        <f>'O4 Summary by Class &amp; Accounts'!T146</f>
        <v>0</v>
      </c>
      <c r="T110" s="611">
        <f>'O4 Summary by Class &amp; Accounts'!U146</f>
        <v>0</v>
      </c>
      <c r="U110" s="611">
        <f>'O4 Summary by Class &amp; Accounts'!V146</f>
        <v>0</v>
      </c>
      <c r="V110" s="611">
        <f>'O4 Summary by Class &amp; Accounts'!W146</f>
        <v>0</v>
      </c>
      <c r="W110" s="612">
        <f>'O4 Summary by Class &amp; Accounts'!X146</f>
        <v>0</v>
      </c>
      <c r="X110" s="550"/>
      <c r="Y110" s="551"/>
      <c r="Z110" s="600" t="s">
        <v>774</v>
      </c>
      <c r="AA110" s="551"/>
      <c r="AB110" s="551"/>
      <c r="AC110" s="551"/>
      <c r="AD110" s="551"/>
    </row>
    <row r="111" spans="1:30" s="57" customFormat="1" ht="12.75" x14ac:dyDescent="0.2">
      <c r="A111" s="349">
        <v>5070</v>
      </c>
      <c r="B111" s="610" t="s">
        <v>1579</v>
      </c>
      <c r="C111" s="595">
        <f>SUM(D111:W111)</f>
        <v>420025.00000000006</v>
      </c>
      <c r="D111" s="611">
        <f>'O4 Summary by Class &amp; Accounts'!E147</f>
        <v>310018.45238095243</v>
      </c>
      <c r="E111" s="611">
        <f>'O4 Summary by Class &amp; Accounts'!F147</f>
        <v>30152.765225428779</v>
      </c>
      <c r="F111" s="611">
        <f>'O4 Summary by Class &amp; Accounts'!G147</f>
        <v>3594.7502653110128</v>
      </c>
      <c r="G111" s="611">
        <f>'O4 Summary by Class &amp; Accounts'!H147</f>
        <v>0</v>
      </c>
      <c r="H111" s="611">
        <f>'O4 Summary by Class &amp; Accounts'!I147</f>
        <v>0</v>
      </c>
      <c r="I111" s="611">
        <f>'O4 Summary by Class &amp; Accounts'!J147</f>
        <v>0</v>
      </c>
      <c r="J111" s="611">
        <f>'O4 Summary by Class &amp; Accounts'!K147</f>
        <v>71593.046283934134</v>
      </c>
      <c r="K111" s="611">
        <f>'O4 Summary by Class &amp; Accounts'!L147</f>
        <v>2588.2201910239291</v>
      </c>
      <c r="L111" s="611">
        <f>'O4 Summary by Class &amp; Accounts'!M147</f>
        <v>2077.7656533497657</v>
      </c>
      <c r="M111" s="611">
        <f>'O4 Summary by Class &amp; Accounts'!N147</f>
        <v>0</v>
      </c>
      <c r="N111" s="611">
        <f>'O4 Summary by Class &amp; Accounts'!O147</f>
        <v>0</v>
      </c>
      <c r="O111" s="611">
        <f>'O4 Summary by Class &amp; Accounts'!P147</f>
        <v>0</v>
      </c>
      <c r="P111" s="611">
        <f>'O4 Summary by Class &amp; Accounts'!Q147</f>
        <v>0</v>
      </c>
      <c r="Q111" s="611">
        <f>'O4 Summary by Class &amp; Accounts'!R147</f>
        <v>0</v>
      </c>
      <c r="R111" s="611">
        <f>'O4 Summary by Class &amp; Accounts'!S147</f>
        <v>0</v>
      </c>
      <c r="S111" s="611">
        <f>'O4 Summary by Class &amp; Accounts'!T147</f>
        <v>0</v>
      </c>
      <c r="T111" s="611">
        <f>'O4 Summary by Class &amp; Accounts'!U147</f>
        <v>0</v>
      </c>
      <c r="U111" s="611">
        <f>'O4 Summary by Class &amp; Accounts'!V147</f>
        <v>0</v>
      </c>
      <c r="V111" s="611">
        <f>'O4 Summary by Class &amp; Accounts'!W147</f>
        <v>0</v>
      </c>
      <c r="W111" s="612">
        <f>'O4 Summary by Class &amp; Accounts'!X147</f>
        <v>0</v>
      </c>
      <c r="X111" s="550"/>
      <c r="Y111" s="551"/>
      <c r="Z111" s="600" t="s">
        <v>704</v>
      </c>
      <c r="AA111" s="551"/>
      <c r="AB111" s="551"/>
      <c r="AC111" s="551"/>
      <c r="AD111" s="551"/>
    </row>
    <row r="112" spans="1:30" s="511" customFormat="1" ht="12.75" x14ac:dyDescent="0.2">
      <c r="A112" s="613">
        <v>5075</v>
      </c>
      <c r="B112" s="614" t="s">
        <v>1580</v>
      </c>
      <c r="C112" s="615">
        <f>SUM(D112:W112)</f>
        <v>90475.000000000015</v>
      </c>
      <c r="D112" s="616">
        <f>'O4 Summary by Class &amp; Accounts'!E148</f>
        <v>66779.166666666672</v>
      </c>
      <c r="E112" s="616">
        <f>'O4 Summary by Class &amp; Accounts'!F148</f>
        <v>6495.0215672178292</v>
      </c>
      <c r="F112" s="616">
        <f>'O4 Summary by Class &amp; Accounts'!G148</f>
        <v>774.32302899592617</v>
      </c>
      <c r="G112" s="616">
        <f>'O4 Summary by Class &amp; Accounts'!H148</f>
        <v>0</v>
      </c>
      <c r="H112" s="616">
        <f>'O4 Summary by Class &amp; Accounts'!I148</f>
        <v>0</v>
      </c>
      <c r="I112" s="616">
        <f>'O4 Summary by Class &amp; Accounts'!J148</f>
        <v>0</v>
      </c>
      <c r="J112" s="616">
        <f>'O4 Summary by Class &amp; Accounts'!K148</f>
        <v>15421.417445482866</v>
      </c>
      <c r="K112" s="616">
        <f>'O4 Summary by Class &amp; Accounts'!L148</f>
        <v>557.51258087706685</v>
      </c>
      <c r="L112" s="616">
        <f>'O4 Summary by Class &amp; Accounts'!M148</f>
        <v>447.55871075964535</v>
      </c>
      <c r="M112" s="616">
        <f>'O4 Summary by Class &amp; Accounts'!N148</f>
        <v>0</v>
      </c>
      <c r="N112" s="616">
        <f>'O4 Summary by Class &amp; Accounts'!O148</f>
        <v>0</v>
      </c>
      <c r="O112" s="616">
        <f>'O4 Summary by Class &amp; Accounts'!P148</f>
        <v>0</v>
      </c>
      <c r="P112" s="616">
        <f>'O4 Summary by Class &amp; Accounts'!Q148</f>
        <v>0</v>
      </c>
      <c r="Q112" s="616">
        <f>'O4 Summary by Class &amp; Accounts'!R148</f>
        <v>0</v>
      </c>
      <c r="R112" s="616">
        <f>'O4 Summary by Class &amp; Accounts'!S148</f>
        <v>0</v>
      </c>
      <c r="S112" s="616">
        <f>'O4 Summary by Class &amp; Accounts'!T148</f>
        <v>0</v>
      </c>
      <c r="T112" s="616">
        <f>'O4 Summary by Class &amp; Accounts'!U148</f>
        <v>0</v>
      </c>
      <c r="U112" s="616">
        <f>'O4 Summary by Class &amp; Accounts'!V148</f>
        <v>0</v>
      </c>
      <c r="V112" s="616">
        <f>'O4 Summary by Class &amp; Accounts'!W148</f>
        <v>0</v>
      </c>
      <c r="W112" s="617">
        <f>'O4 Summary by Class &amp; Accounts'!X148</f>
        <v>0</v>
      </c>
      <c r="X112" s="552"/>
      <c r="Y112" s="553"/>
      <c r="Z112" s="600" t="s">
        <v>704</v>
      </c>
      <c r="AA112" s="553"/>
      <c r="AB112" s="553"/>
      <c r="AC112" s="553"/>
      <c r="AD112" s="553"/>
    </row>
    <row r="113" spans="1:30" ht="12.75" x14ac:dyDescent="0.2">
      <c r="A113" s="618"/>
      <c r="B113" s="619"/>
      <c r="C113" s="595"/>
      <c r="D113" s="596"/>
      <c r="E113" s="596"/>
      <c r="F113" s="596"/>
      <c r="G113" s="596"/>
      <c r="H113" s="596"/>
      <c r="I113" s="596"/>
      <c r="J113" s="596"/>
      <c r="K113" s="596"/>
      <c r="L113" s="596"/>
      <c r="M113" s="596"/>
      <c r="N113" s="596"/>
      <c r="O113" s="596"/>
      <c r="P113" s="596"/>
      <c r="Q113" s="596"/>
      <c r="R113" s="596"/>
      <c r="S113" s="596"/>
      <c r="T113" s="596"/>
      <c r="U113" s="596"/>
      <c r="V113" s="596"/>
      <c r="W113" s="604"/>
      <c r="Z113" s="600"/>
    </row>
    <row r="114" spans="1:30" ht="12.75" x14ac:dyDescent="0.2">
      <c r="A114" s="602"/>
      <c r="B114" s="868" t="s">
        <v>708</v>
      </c>
      <c r="C114" s="863">
        <f>+SUM(C110:C113)</f>
        <v>1300946</v>
      </c>
      <c r="D114" s="864">
        <f>+SUM(D110:D113)</f>
        <v>986297.9523138823</v>
      </c>
      <c r="E114" s="864">
        <f t="shared" ref="E114:W114" si="22">+SUM(E110:E113)</f>
        <v>183507.04355889352</v>
      </c>
      <c r="F114" s="864">
        <f t="shared" si="22"/>
        <v>38455.483261796719</v>
      </c>
      <c r="G114" s="864">
        <f t="shared" si="22"/>
        <v>0</v>
      </c>
      <c r="H114" s="864">
        <f t="shared" si="22"/>
        <v>0</v>
      </c>
      <c r="I114" s="864">
        <f t="shared" si="22"/>
        <v>0</v>
      </c>
      <c r="J114" s="864">
        <f t="shared" si="22"/>
        <v>87014.463729416995</v>
      </c>
      <c r="K114" s="864">
        <f t="shared" si="22"/>
        <v>3145.7327719009959</v>
      </c>
      <c r="L114" s="864">
        <f t="shared" si="22"/>
        <v>2525.3243641094109</v>
      </c>
      <c r="M114" s="864">
        <f t="shared" si="22"/>
        <v>0</v>
      </c>
      <c r="N114" s="864">
        <f t="shared" si="22"/>
        <v>0</v>
      </c>
      <c r="O114" s="864">
        <f t="shared" si="22"/>
        <v>0</v>
      </c>
      <c r="P114" s="864">
        <f t="shared" si="22"/>
        <v>0</v>
      </c>
      <c r="Q114" s="864">
        <f t="shared" si="22"/>
        <v>0</v>
      </c>
      <c r="R114" s="864">
        <f t="shared" si="22"/>
        <v>0</v>
      </c>
      <c r="S114" s="864">
        <f t="shared" si="22"/>
        <v>0</v>
      </c>
      <c r="T114" s="864">
        <f t="shared" si="22"/>
        <v>0</v>
      </c>
      <c r="U114" s="864">
        <f t="shared" si="22"/>
        <v>0</v>
      </c>
      <c r="V114" s="864">
        <f t="shared" si="22"/>
        <v>0</v>
      </c>
      <c r="W114" s="865">
        <f t="shared" si="22"/>
        <v>0</v>
      </c>
      <c r="Z114" s="600"/>
    </row>
    <row r="115" spans="1:30" ht="12.75" x14ac:dyDescent="0.2">
      <c r="A115" s="602"/>
      <c r="B115" s="603"/>
      <c r="C115" s="595"/>
      <c r="D115" s="596"/>
      <c r="E115" s="596"/>
      <c r="F115" s="596"/>
      <c r="G115" s="596"/>
      <c r="H115" s="596"/>
      <c r="I115" s="596"/>
      <c r="J115" s="596"/>
      <c r="K115" s="596"/>
      <c r="L115" s="596"/>
      <c r="M115" s="596"/>
      <c r="N115" s="596"/>
      <c r="O115" s="596"/>
      <c r="P115" s="596"/>
      <c r="Q115" s="596"/>
      <c r="R115" s="596"/>
      <c r="S115" s="596"/>
      <c r="T115" s="596"/>
      <c r="U115" s="596"/>
      <c r="V115" s="596"/>
      <c r="W115" s="604"/>
      <c r="Z115" s="600"/>
    </row>
    <row r="116" spans="1:30" ht="12.75" x14ac:dyDescent="0.2">
      <c r="A116" s="599"/>
      <c r="B116" s="594" t="s">
        <v>339</v>
      </c>
      <c r="C116" s="595"/>
      <c r="D116" s="596"/>
      <c r="E116" s="596"/>
      <c r="F116" s="596"/>
      <c r="G116" s="596"/>
      <c r="H116" s="596"/>
      <c r="I116" s="596"/>
      <c r="J116" s="596"/>
      <c r="K116" s="596"/>
      <c r="L116" s="596"/>
      <c r="M116" s="596"/>
      <c r="N116" s="596"/>
      <c r="O116" s="596"/>
      <c r="P116" s="596"/>
      <c r="Q116" s="596"/>
      <c r="R116" s="596"/>
      <c r="S116" s="596"/>
      <c r="T116" s="596"/>
      <c r="U116" s="596"/>
      <c r="V116" s="596"/>
      <c r="W116" s="604"/>
      <c r="Z116" s="600"/>
    </row>
    <row r="117" spans="1:30" s="57" customFormat="1" ht="12.75" x14ac:dyDescent="0.2">
      <c r="A117" s="349">
        <v>5175</v>
      </c>
      <c r="B117" s="623" t="s">
        <v>1522</v>
      </c>
      <c r="C117" s="595">
        <f>SUM(D117:W117)</f>
        <v>9304</v>
      </c>
      <c r="D117" s="611">
        <f>'O4 Summary by Class &amp; Accounts'!E165</f>
        <v>7174.1663576124283</v>
      </c>
      <c r="E117" s="611">
        <f>'O4 Summary by Class &amp; Accounts'!F165</f>
        <v>1728.6171667048241</v>
      </c>
      <c r="F117" s="611">
        <f>'O4 Summary by Class &amp; Accounts'!G165</f>
        <v>401.21647568274733</v>
      </c>
      <c r="G117" s="611">
        <f>'O4 Summary by Class &amp; Accounts'!H165</f>
        <v>0</v>
      </c>
      <c r="H117" s="611">
        <f>'O4 Summary by Class &amp; Accounts'!I165</f>
        <v>0</v>
      </c>
      <c r="I117" s="611">
        <f>'O4 Summary by Class &amp; Accounts'!J165</f>
        <v>0</v>
      </c>
      <c r="J117" s="611">
        <f>'O4 Summary by Class &amp; Accounts'!K165</f>
        <v>0</v>
      </c>
      <c r="K117" s="611">
        <f>'O4 Summary by Class &amp; Accounts'!L165</f>
        <v>0</v>
      </c>
      <c r="L117" s="611">
        <f>'O4 Summary by Class &amp; Accounts'!M165</f>
        <v>0</v>
      </c>
      <c r="M117" s="611">
        <f>'O4 Summary by Class &amp; Accounts'!N165</f>
        <v>0</v>
      </c>
      <c r="N117" s="611">
        <f>'O4 Summary by Class &amp; Accounts'!O165</f>
        <v>0</v>
      </c>
      <c r="O117" s="611">
        <f>'O4 Summary by Class &amp; Accounts'!P165</f>
        <v>0</v>
      </c>
      <c r="P117" s="611">
        <f>'O4 Summary by Class &amp; Accounts'!Q165</f>
        <v>0</v>
      </c>
      <c r="Q117" s="611">
        <f>'O4 Summary by Class &amp; Accounts'!R165</f>
        <v>0</v>
      </c>
      <c r="R117" s="611">
        <f>'O4 Summary by Class &amp; Accounts'!S165</f>
        <v>0</v>
      </c>
      <c r="S117" s="611">
        <f>'O4 Summary by Class &amp; Accounts'!T165</f>
        <v>0</v>
      </c>
      <c r="T117" s="611">
        <f>'O4 Summary by Class &amp; Accounts'!U165</f>
        <v>0</v>
      </c>
      <c r="U117" s="611">
        <f>'O4 Summary by Class &amp; Accounts'!V165</f>
        <v>0</v>
      </c>
      <c r="V117" s="611">
        <f>'O4 Summary by Class &amp; Accounts'!W165</f>
        <v>0</v>
      </c>
      <c r="W117" s="612">
        <f>'O4 Summary by Class &amp; Accounts'!X165</f>
        <v>0</v>
      </c>
      <c r="X117" s="550"/>
      <c r="Y117" s="551"/>
      <c r="Z117" s="600">
        <v>1860</v>
      </c>
      <c r="AA117" s="551"/>
      <c r="AB117" s="551"/>
      <c r="AC117" s="551"/>
      <c r="AD117" s="551"/>
    </row>
    <row r="118" spans="1:30" s="57" customFormat="1" ht="12.75" x14ac:dyDescent="0.2">
      <c r="A118" s="624"/>
      <c r="B118" s="497"/>
      <c r="C118" s="595"/>
      <c r="D118" s="625"/>
      <c r="E118" s="625"/>
      <c r="F118" s="625"/>
      <c r="G118" s="625"/>
      <c r="H118" s="625"/>
      <c r="I118" s="625"/>
      <c r="J118" s="625"/>
      <c r="K118" s="625"/>
      <c r="L118" s="625"/>
      <c r="M118" s="625"/>
      <c r="N118" s="625"/>
      <c r="O118" s="625"/>
      <c r="P118" s="625"/>
      <c r="Q118" s="625"/>
      <c r="R118" s="625"/>
      <c r="S118" s="625"/>
      <c r="T118" s="625"/>
      <c r="U118" s="625"/>
      <c r="V118" s="625"/>
      <c r="W118" s="626"/>
      <c r="X118" s="550"/>
      <c r="Y118" s="551"/>
      <c r="Z118" s="600"/>
      <c r="AA118" s="551"/>
      <c r="AB118" s="551"/>
      <c r="AC118" s="551"/>
      <c r="AD118" s="551"/>
    </row>
    <row r="119" spans="1:30" s="57" customFormat="1" ht="12.75" x14ac:dyDescent="0.2">
      <c r="A119" s="349"/>
      <c r="B119" s="627" t="s">
        <v>851</v>
      </c>
      <c r="C119" s="595"/>
      <c r="D119" s="625"/>
      <c r="E119" s="625"/>
      <c r="F119" s="625"/>
      <c r="G119" s="625"/>
      <c r="H119" s="625"/>
      <c r="I119" s="625"/>
      <c r="J119" s="625"/>
      <c r="K119" s="625"/>
      <c r="L119" s="625"/>
      <c r="M119" s="625"/>
      <c r="N119" s="625"/>
      <c r="O119" s="625"/>
      <c r="P119" s="625"/>
      <c r="Q119" s="625"/>
      <c r="R119" s="625"/>
      <c r="S119" s="625"/>
      <c r="T119" s="625"/>
      <c r="U119" s="625"/>
      <c r="V119" s="625"/>
      <c r="W119" s="626"/>
      <c r="X119" s="550"/>
      <c r="Y119" s="551"/>
      <c r="Z119" s="600"/>
      <c r="AA119" s="551"/>
      <c r="AB119" s="551"/>
      <c r="AC119" s="551"/>
      <c r="AD119" s="551"/>
    </row>
    <row r="120" spans="1:30" s="57" customFormat="1" ht="12.75" x14ac:dyDescent="0.2">
      <c r="A120" s="349">
        <v>5310</v>
      </c>
      <c r="B120" s="623" t="s">
        <v>286</v>
      </c>
      <c r="C120" s="595">
        <f>SUM(D120:W120)</f>
        <v>22499.999999999996</v>
      </c>
      <c r="D120" s="628">
        <f>'O4 Summary by Class &amp; Accounts'!E167</f>
        <v>20170.945945945943</v>
      </c>
      <c r="E120" s="628">
        <f>'O4 Summary by Class &amp; Accounts'!F167</f>
        <v>1961.8503118503118</v>
      </c>
      <c r="F120" s="628">
        <f>'O4 Summary by Class &amp; Accounts'!G167</f>
        <v>367.20374220374225</v>
      </c>
      <c r="G120" s="628">
        <f>'O4 Summary by Class &amp; Accounts'!H167</f>
        <v>0</v>
      </c>
      <c r="H120" s="628">
        <f>'O4 Summary by Class &amp; Accounts'!I167</f>
        <v>0</v>
      </c>
      <c r="I120" s="628">
        <f>'O4 Summary by Class &amp; Accounts'!J167</f>
        <v>0</v>
      </c>
      <c r="J120" s="628">
        <f>'O4 Summary by Class &amp; Accounts'!K167</f>
        <v>0</v>
      </c>
      <c r="K120" s="628">
        <f>'O4 Summary by Class &amp; Accounts'!L167</f>
        <v>0</v>
      </c>
      <c r="L120" s="628">
        <f>'O4 Summary by Class &amp; Accounts'!M167</f>
        <v>0</v>
      </c>
      <c r="M120" s="628">
        <f>'O4 Summary by Class &amp; Accounts'!N167</f>
        <v>0</v>
      </c>
      <c r="N120" s="628">
        <f>'O4 Summary by Class &amp; Accounts'!O167</f>
        <v>0</v>
      </c>
      <c r="O120" s="628">
        <f>'O4 Summary by Class &amp; Accounts'!P167</f>
        <v>0</v>
      </c>
      <c r="P120" s="628">
        <f>'O4 Summary by Class &amp; Accounts'!Q167</f>
        <v>0</v>
      </c>
      <c r="Q120" s="628">
        <f>'O4 Summary by Class &amp; Accounts'!R167</f>
        <v>0</v>
      </c>
      <c r="R120" s="628">
        <f>'O4 Summary by Class &amp; Accounts'!S167</f>
        <v>0</v>
      </c>
      <c r="S120" s="628">
        <f>'O4 Summary by Class &amp; Accounts'!T167</f>
        <v>0</v>
      </c>
      <c r="T120" s="628">
        <f>'O4 Summary by Class &amp; Accounts'!U167</f>
        <v>0</v>
      </c>
      <c r="U120" s="628">
        <f>'O4 Summary by Class &amp; Accounts'!V167</f>
        <v>0</v>
      </c>
      <c r="V120" s="628">
        <f>'O4 Summary by Class &amp; Accounts'!W167</f>
        <v>0</v>
      </c>
      <c r="W120" s="612">
        <f>'O4 Summary by Class &amp; Accounts'!X167</f>
        <v>0</v>
      </c>
      <c r="X120" s="550"/>
      <c r="Y120" s="551"/>
      <c r="Z120" s="600" t="s">
        <v>775</v>
      </c>
      <c r="AA120" s="551"/>
      <c r="AB120" s="551"/>
      <c r="AC120" s="551"/>
      <c r="AD120" s="551"/>
    </row>
    <row r="121" spans="1:30" s="57" customFormat="1" ht="12.75" x14ac:dyDescent="0.2">
      <c r="A121" s="349">
        <v>5315</v>
      </c>
      <c r="B121" s="623" t="s">
        <v>1136</v>
      </c>
      <c r="C121" s="595">
        <f>SUM(D121:W121)</f>
        <v>1790904.9999999995</v>
      </c>
      <c r="D121" s="628">
        <f>'O4 Summary by Class &amp; Accounts'!E168</f>
        <v>1604221.4110180933</v>
      </c>
      <c r="E121" s="628">
        <f>'O4 Summary by Class &amp; Accounts'!F168</f>
        <v>156028.49186730094</v>
      </c>
      <c r="F121" s="628">
        <f>'O4 Summary by Class &amp; Accounts'!G168</f>
        <v>18601.393880221858</v>
      </c>
      <c r="G121" s="628">
        <f>'O4 Summary by Class &amp; Accounts'!H168</f>
        <v>0</v>
      </c>
      <c r="H121" s="628">
        <f>'O4 Summary by Class &amp; Accounts'!I168</f>
        <v>0</v>
      </c>
      <c r="I121" s="628">
        <f>'O4 Summary by Class &amp; Accounts'!J168</f>
        <v>0</v>
      </c>
      <c r="J121" s="628">
        <f>'O4 Summary by Class &amp; Accounts'!K168</f>
        <v>74.405575520887425</v>
      </c>
      <c r="K121" s="628">
        <f>'O4 Summary by Class &amp; Accounts'!L168</f>
        <v>5803.6348906292196</v>
      </c>
      <c r="L121" s="628">
        <f>'O4 Summary by Class &amp; Accounts'!M168</f>
        <v>6175.6627682336566</v>
      </c>
      <c r="M121" s="628">
        <f>'O4 Summary by Class &amp; Accounts'!N168</f>
        <v>0</v>
      </c>
      <c r="N121" s="628">
        <f>'O4 Summary by Class &amp; Accounts'!O168</f>
        <v>0</v>
      </c>
      <c r="O121" s="628">
        <f>'O4 Summary by Class &amp; Accounts'!P168</f>
        <v>0</v>
      </c>
      <c r="P121" s="628">
        <f>'O4 Summary by Class &amp; Accounts'!Q168</f>
        <v>0</v>
      </c>
      <c r="Q121" s="628">
        <f>'O4 Summary by Class &amp; Accounts'!R168</f>
        <v>0</v>
      </c>
      <c r="R121" s="628">
        <f>'O4 Summary by Class &amp; Accounts'!S168</f>
        <v>0</v>
      </c>
      <c r="S121" s="628">
        <f>'O4 Summary by Class &amp; Accounts'!T168</f>
        <v>0</v>
      </c>
      <c r="T121" s="628">
        <f>'O4 Summary by Class &amp; Accounts'!U168</f>
        <v>0</v>
      </c>
      <c r="U121" s="628">
        <f>'O4 Summary by Class &amp; Accounts'!V168</f>
        <v>0</v>
      </c>
      <c r="V121" s="628">
        <f>'O4 Summary by Class &amp; Accounts'!W168</f>
        <v>0</v>
      </c>
      <c r="W121" s="612">
        <f>'O4 Summary by Class &amp; Accounts'!X168</f>
        <v>0</v>
      </c>
      <c r="X121" s="550"/>
      <c r="Y121" s="551"/>
      <c r="Z121" s="600" t="s">
        <v>1274</v>
      </c>
      <c r="AA121" s="551"/>
      <c r="AB121" s="551"/>
      <c r="AC121" s="551"/>
      <c r="AD121" s="551"/>
    </row>
    <row r="122" spans="1:30" s="57" customFormat="1" ht="12.75" x14ac:dyDescent="0.2">
      <c r="A122" s="349">
        <v>5320</v>
      </c>
      <c r="B122" s="623" t="s">
        <v>1137</v>
      </c>
      <c r="C122" s="595">
        <f>SUM(D122:W122)</f>
        <v>217990.99999999997</v>
      </c>
      <c r="D122" s="628">
        <f>'O4 Summary by Class &amp; Accounts'!E169</f>
        <v>195267.66054550363</v>
      </c>
      <c r="E122" s="628">
        <f>'O4 Summary by Class &amp; Accounts'!F169</f>
        <v>18991.966056627683</v>
      </c>
      <c r="F122" s="628">
        <f>'O4 Summary by Class &amp; Accounts'!G169</f>
        <v>2264.1828870562331</v>
      </c>
      <c r="G122" s="628">
        <f>'O4 Summary by Class &amp; Accounts'!H169</f>
        <v>0</v>
      </c>
      <c r="H122" s="628">
        <f>'O4 Summary by Class &amp; Accounts'!I169</f>
        <v>0</v>
      </c>
      <c r="I122" s="628">
        <f>'O4 Summary by Class &amp; Accounts'!J169</f>
        <v>0</v>
      </c>
      <c r="J122" s="628">
        <f>'O4 Summary by Class &amp; Accounts'!K169</f>
        <v>9.0567315482249313</v>
      </c>
      <c r="K122" s="628">
        <f>'O4 Summary by Class &amp; Accounts'!L169</f>
        <v>706.42506076154473</v>
      </c>
      <c r="L122" s="628">
        <f>'O4 Summary by Class &amp; Accounts'!M169</f>
        <v>751.70871850266929</v>
      </c>
      <c r="M122" s="628">
        <f>'O4 Summary by Class &amp; Accounts'!N169</f>
        <v>0</v>
      </c>
      <c r="N122" s="628">
        <f>'O4 Summary by Class &amp; Accounts'!O169</f>
        <v>0</v>
      </c>
      <c r="O122" s="628">
        <f>'O4 Summary by Class &amp; Accounts'!P169</f>
        <v>0</v>
      </c>
      <c r="P122" s="628">
        <f>'O4 Summary by Class &amp; Accounts'!Q169</f>
        <v>0</v>
      </c>
      <c r="Q122" s="628">
        <f>'O4 Summary by Class &amp; Accounts'!R169</f>
        <v>0</v>
      </c>
      <c r="R122" s="628">
        <f>'O4 Summary by Class &amp; Accounts'!S169</f>
        <v>0</v>
      </c>
      <c r="S122" s="628">
        <f>'O4 Summary by Class &amp; Accounts'!T169</f>
        <v>0</v>
      </c>
      <c r="T122" s="628">
        <f>'O4 Summary by Class &amp; Accounts'!U169</f>
        <v>0</v>
      </c>
      <c r="U122" s="628">
        <f>'O4 Summary by Class &amp; Accounts'!V169</f>
        <v>0</v>
      </c>
      <c r="V122" s="628">
        <f>'O4 Summary by Class &amp; Accounts'!W169</f>
        <v>0</v>
      </c>
      <c r="W122" s="612">
        <f>'O4 Summary by Class &amp; Accounts'!X169</f>
        <v>0</v>
      </c>
      <c r="X122" s="550"/>
      <c r="Y122" s="551"/>
      <c r="Z122" s="600" t="s">
        <v>1274</v>
      </c>
      <c r="AA122" s="551"/>
      <c r="AB122" s="551"/>
      <c r="AC122" s="551"/>
      <c r="AD122" s="551"/>
    </row>
    <row r="123" spans="1:30" s="57" customFormat="1" ht="12.75" x14ac:dyDescent="0.2">
      <c r="A123" s="349">
        <v>5325</v>
      </c>
      <c r="B123" s="623" t="s">
        <v>1138</v>
      </c>
      <c r="C123" s="595">
        <f>SUM(D123:W123)</f>
        <v>0</v>
      </c>
      <c r="D123" s="628">
        <f>'O4 Summary by Class &amp; Accounts'!E170</f>
        <v>0</v>
      </c>
      <c r="E123" s="628">
        <f>'O4 Summary by Class &amp; Accounts'!F170</f>
        <v>0</v>
      </c>
      <c r="F123" s="628">
        <f>'O4 Summary by Class &amp; Accounts'!G170</f>
        <v>0</v>
      </c>
      <c r="G123" s="628">
        <f>'O4 Summary by Class &amp; Accounts'!H170</f>
        <v>0</v>
      </c>
      <c r="H123" s="628">
        <f>'O4 Summary by Class &amp; Accounts'!I170</f>
        <v>0</v>
      </c>
      <c r="I123" s="628">
        <f>'O4 Summary by Class &amp; Accounts'!J170</f>
        <v>0</v>
      </c>
      <c r="J123" s="628">
        <f>'O4 Summary by Class &amp; Accounts'!K170</f>
        <v>0</v>
      </c>
      <c r="K123" s="628">
        <f>'O4 Summary by Class &amp; Accounts'!L170</f>
        <v>0</v>
      </c>
      <c r="L123" s="628">
        <f>'O4 Summary by Class &amp; Accounts'!M170</f>
        <v>0</v>
      </c>
      <c r="M123" s="628">
        <f>'O4 Summary by Class &amp; Accounts'!N170</f>
        <v>0</v>
      </c>
      <c r="N123" s="628">
        <f>'O4 Summary by Class &amp; Accounts'!O170</f>
        <v>0</v>
      </c>
      <c r="O123" s="628">
        <f>'O4 Summary by Class &amp; Accounts'!P170</f>
        <v>0</v>
      </c>
      <c r="P123" s="628">
        <f>'O4 Summary by Class &amp; Accounts'!Q170</f>
        <v>0</v>
      </c>
      <c r="Q123" s="628">
        <f>'O4 Summary by Class &amp; Accounts'!R170</f>
        <v>0</v>
      </c>
      <c r="R123" s="628">
        <f>'O4 Summary by Class &amp; Accounts'!S170</f>
        <v>0</v>
      </c>
      <c r="S123" s="628">
        <f>'O4 Summary by Class &amp; Accounts'!T170</f>
        <v>0</v>
      </c>
      <c r="T123" s="628">
        <f>'O4 Summary by Class &amp; Accounts'!U170</f>
        <v>0</v>
      </c>
      <c r="U123" s="628">
        <f>'O4 Summary by Class &amp; Accounts'!V170</f>
        <v>0</v>
      </c>
      <c r="V123" s="628">
        <f>'O4 Summary by Class &amp; Accounts'!W170</f>
        <v>0</v>
      </c>
      <c r="W123" s="612">
        <f>'O4 Summary by Class &amp; Accounts'!X170</f>
        <v>0</v>
      </c>
      <c r="X123" s="550"/>
      <c r="Y123" s="551"/>
      <c r="Z123" s="600" t="s">
        <v>1274</v>
      </c>
      <c r="AA123" s="551"/>
      <c r="AB123" s="551"/>
      <c r="AC123" s="551"/>
      <c r="AD123" s="551"/>
    </row>
    <row r="124" spans="1:30" s="511" customFormat="1" ht="12.75" x14ac:dyDescent="0.2">
      <c r="A124" s="613">
        <v>5330</v>
      </c>
      <c r="B124" s="629" t="s">
        <v>1139</v>
      </c>
      <c r="C124" s="615">
        <f>SUM(D124:W124)</f>
        <v>0</v>
      </c>
      <c r="D124" s="616">
        <f>'O4 Summary by Class &amp; Accounts'!E171</f>
        <v>0</v>
      </c>
      <c r="E124" s="616">
        <f>'O4 Summary by Class &amp; Accounts'!F171</f>
        <v>0</v>
      </c>
      <c r="F124" s="616">
        <f>'O4 Summary by Class &amp; Accounts'!G171</f>
        <v>0</v>
      </c>
      <c r="G124" s="616">
        <f>'O4 Summary by Class &amp; Accounts'!H171</f>
        <v>0</v>
      </c>
      <c r="H124" s="616">
        <f>'O4 Summary by Class &amp; Accounts'!I171</f>
        <v>0</v>
      </c>
      <c r="I124" s="616">
        <f>'O4 Summary by Class &amp; Accounts'!J171</f>
        <v>0</v>
      </c>
      <c r="J124" s="616">
        <f>'O4 Summary by Class &amp; Accounts'!K171</f>
        <v>0</v>
      </c>
      <c r="K124" s="616">
        <f>'O4 Summary by Class &amp; Accounts'!L171</f>
        <v>0</v>
      </c>
      <c r="L124" s="616">
        <f>'O4 Summary by Class &amp; Accounts'!M171</f>
        <v>0</v>
      </c>
      <c r="M124" s="616">
        <f>'O4 Summary by Class &amp; Accounts'!N171</f>
        <v>0</v>
      </c>
      <c r="N124" s="616">
        <f>'O4 Summary by Class &amp; Accounts'!O171</f>
        <v>0</v>
      </c>
      <c r="O124" s="616">
        <f>'O4 Summary by Class &amp; Accounts'!P171</f>
        <v>0</v>
      </c>
      <c r="P124" s="616">
        <f>'O4 Summary by Class &amp; Accounts'!Q171</f>
        <v>0</v>
      </c>
      <c r="Q124" s="616">
        <f>'O4 Summary by Class &amp; Accounts'!R171</f>
        <v>0</v>
      </c>
      <c r="R124" s="616">
        <f>'O4 Summary by Class &amp; Accounts'!S171</f>
        <v>0</v>
      </c>
      <c r="S124" s="616">
        <f>'O4 Summary by Class &amp; Accounts'!T171</f>
        <v>0</v>
      </c>
      <c r="T124" s="616">
        <f>'O4 Summary by Class &amp; Accounts'!U171</f>
        <v>0</v>
      </c>
      <c r="U124" s="616">
        <f>'O4 Summary by Class &amp; Accounts'!V171</f>
        <v>0</v>
      </c>
      <c r="V124" s="616">
        <f>'O4 Summary by Class &amp; Accounts'!W171</f>
        <v>0</v>
      </c>
      <c r="W124" s="617">
        <f>'O4 Summary by Class &amp; Accounts'!X171</f>
        <v>0</v>
      </c>
      <c r="X124" s="552"/>
      <c r="Y124" s="553"/>
      <c r="Z124" s="600" t="s">
        <v>1274</v>
      </c>
      <c r="AA124" s="553"/>
      <c r="AB124" s="553"/>
      <c r="AC124" s="553"/>
      <c r="AD124" s="553"/>
    </row>
    <row r="125" spans="1:30" ht="12.75" x14ac:dyDescent="0.2">
      <c r="A125" s="630"/>
      <c r="B125" s="631"/>
      <c r="C125" s="595"/>
      <c r="D125" s="596" t="s">
        <v>331</v>
      </c>
      <c r="E125" s="596" t="s">
        <v>331</v>
      </c>
      <c r="F125" s="596" t="s">
        <v>331</v>
      </c>
      <c r="G125" s="596" t="s">
        <v>331</v>
      </c>
      <c r="H125" s="596" t="s">
        <v>331</v>
      </c>
      <c r="I125" s="596" t="s">
        <v>331</v>
      </c>
      <c r="J125" s="596" t="s">
        <v>331</v>
      </c>
      <c r="K125" s="596" t="s">
        <v>331</v>
      </c>
      <c r="L125" s="596" t="s">
        <v>331</v>
      </c>
      <c r="M125" s="596" t="s">
        <v>331</v>
      </c>
      <c r="N125" s="596" t="s">
        <v>331</v>
      </c>
      <c r="O125" s="596" t="s">
        <v>331</v>
      </c>
      <c r="P125" s="596" t="s">
        <v>331</v>
      </c>
      <c r="Q125" s="596" t="s">
        <v>331</v>
      </c>
      <c r="R125" s="596" t="s">
        <v>331</v>
      </c>
      <c r="S125" s="596" t="s">
        <v>331</v>
      </c>
      <c r="T125" s="596" t="s">
        <v>331</v>
      </c>
      <c r="U125" s="596" t="s">
        <v>331</v>
      </c>
      <c r="V125" s="596" t="s">
        <v>331</v>
      </c>
      <c r="W125" s="604" t="s">
        <v>331</v>
      </c>
      <c r="Z125" s="600"/>
    </row>
    <row r="126" spans="1:30" ht="13.5" thickBot="1" x14ac:dyDescent="0.25">
      <c r="A126" s="349"/>
      <c r="B126" s="868" t="s">
        <v>708</v>
      </c>
      <c r="C126" s="863">
        <f>+SUM(C120:C125)</f>
        <v>2031395.9999999995</v>
      </c>
      <c r="D126" s="864">
        <f>+SUM(D120:D125)</f>
        <v>1819660.0175095431</v>
      </c>
      <c r="E126" s="864">
        <f t="shared" ref="E126:W126" si="23">+SUM(E120:E125)</f>
        <v>176982.30823577894</v>
      </c>
      <c r="F126" s="864">
        <f t="shared" si="23"/>
        <v>21232.780509481832</v>
      </c>
      <c r="G126" s="864">
        <f t="shared" si="23"/>
        <v>0</v>
      </c>
      <c r="H126" s="864">
        <f t="shared" si="23"/>
        <v>0</v>
      </c>
      <c r="I126" s="864">
        <f t="shared" si="23"/>
        <v>0</v>
      </c>
      <c r="J126" s="864">
        <f t="shared" si="23"/>
        <v>83.462307069112356</v>
      </c>
      <c r="K126" s="864">
        <f t="shared" si="23"/>
        <v>6510.0599513907646</v>
      </c>
      <c r="L126" s="864">
        <f t="shared" si="23"/>
        <v>6927.371486736326</v>
      </c>
      <c r="M126" s="864">
        <f t="shared" si="23"/>
        <v>0</v>
      </c>
      <c r="N126" s="864">
        <f t="shared" si="23"/>
        <v>0</v>
      </c>
      <c r="O126" s="864">
        <f t="shared" si="23"/>
        <v>0</v>
      </c>
      <c r="P126" s="864">
        <f t="shared" si="23"/>
        <v>0</v>
      </c>
      <c r="Q126" s="864">
        <f t="shared" si="23"/>
        <v>0</v>
      </c>
      <c r="R126" s="864">
        <f t="shared" si="23"/>
        <v>0</v>
      </c>
      <c r="S126" s="864">
        <f t="shared" si="23"/>
        <v>0</v>
      </c>
      <c r="T126" s="864">
        <f t="shared" si="23"/>
        <v>0</v>
      </c>
      <c r="U126" s="864">
        <f t="shared" si="23"/>
        <v>0</v>
      </c>
      <c r="V126" s="864">
        <f t="shared" si="23"/>
        <v>0</v>
      </c>
      <c r="W126" s="865">
        <f t="shared" si="23"/>
        <v>0</v>
      </c>
      <c r="Z126" s="600"/>
    </row>
    <row r="127" spans="1:30" ht="23.25" customHeight="1" thickTop="1" x14ac:dyDescent="0.2">
      <c r="A127" s="349"/>
      <c r="B127" s="873" t="s">
        <v>1102</v>
      </c>
      <c r="C127" s="874">
        <f>SUM(C126,C117,C114)</f>
        <v>3341645.9999999995</v>
      </c>
      <c r="D127" s="875">
        <f t="shared" ref="D127:W127" si="24">+D126+D117+D114</f>
        <v>2813132.1361810379</v>
      </c>
      <c r="E127" s="875">
        <f t="shared" si="24"/>
        <v>362217.96896137728</v>
      </c>
      <c r="F127" s="875">
        <f t="shared" si="24"/>
        <v>60089.480246961299</v>
      </c>
      <c r="G127" s="875">
        <f t="shared" si="24"/>
        <v>0</v>
      </c>
      <c r="H127" s="875">
        <f t="shared" si="24"/>
        <v>0</v>
      </c>
      <c r="I127" s="875">
        <f t="shared" si="24"/>
        <v>0</v>
      </c>
      <c r="J127" s="875">
        <f t="shared" si="24"/>
        <v>87097.926036486111</v>
      </c>
      <c r="K127" s="875">
        <f t="shared" si="24"/>
        <v>9655.7927232917609</v>
      </c>
      <c r="L127" s="875">
        <f t="shared" si="24"/>
        <v>9452.6958508457374</v>
      </c>
      <c r="M127" s="875">
        <f t="shared" si="24"/>
        <v>0</v>
      </c>
      <c r="N127" s="875">
        <f t="shared" si="24"/>
        <v>0</v>
      </c>
      <c r="O127" s="875">
        <f t="shared" si="24"/>
        <v>0</v>
      </c>
      <c r="P127" s="875">
        <f t="shared" si="24"/>
        <v>0</v>
      </c>
      <c r="Q127" s="875">
        <f t="shared" si="24"/>
        <v>0</v>
      </c>
      <c r="R127" s="875">
        <f t="shared" si="24"/>
        <v>0</v>
      </c>
      <c r="S127" s="875">
        <f t="shared" si="24"/>
        <v>0</v>
      </c>
      <c r="T127" s="875">
        <f t="shared" si="24"/>
        <v>0</v>
      </c>
      <c r="U127" s="875">
        <f t="shared" si="24"/>
        <v>0</v>
      </c>
      <c r="V127" s="875">
        <f t="shared" si="24"/>
        <v>0</v>
      </c>
      <c r="W127" s="876">
        <f t="shared" si="24"/>
        <v>0</v>
      </c>
      <c r="Z127" s="600"/>
    </row>
    <row r="128" spans="1:30" ht="12.75" x14ac:dyDescent="0.2">
      <c r="A128" s="349"/>
      <c r="B128" s="603"/>
      <c r="C128" s="622"/>
      <c r="D128" s="596"/>
      <c r="E128" s="596"/>
      <c r="F128" s="596"/>
      <c r="G128" s="596"/>
      <c r="H128" s="596"/>
      <c r="I128" s="596"/>
      <c r="J128" s="596"/>
      <c r="K128" s="596"/>
      <c r="L128" s="596"/>
      <c r="M128" s="596"/>
      <c r="N128" s="596"/>
      <c r="O128" s="596"/>
      <c r="P128" s="596"/>
      <c r="Q128" s="596"/>
      <c r="R128" s="596"/>
      <c r="S128" s="596"/>
      <c r="T128" s="596"/>
      <c r="U128" s="596"/>
      <c r="V128" s="596"/>
      <c r="W128" s="604"/>
      <c r="Z128" s="600"/>
    </row>
    <row r="129" spans="1:30" s="57" customFormat="1" ht="12.75" x14ac:dyDescent="0.2">
      <c r="A129" s="349"/>
      <c r="B129" s="608" t="s">
        <v>1215</v>
      </c>
      <c r="C129" s="595">
        <f t="shared" ref="C129:C134" si="25">SUM(D129:W129)</f>
        <v>523884</v>
      </c>
      <c r="D129" s="611">
        <f>'O7 Amortization'!AB343+'O7 Amortization'!AB416+'O7 Amortization'!AB489+'O7 Amortization'!AB562</f>
        <v>403958.61651885527</v>
      </c>
      <c r="E129" s="611">
        <f>'O7 Amortization'!AC343+'O7 Amortization'!AC416+'O7 Amortization'!AC489+'O7 Amortization'!AC562</f>
        <v>97333.929037187234</v>
      </c>
      <c r="F129" s="611">
        <f>'O7 Amortization'!AD343+'O7 Amortization'!AD416+'O7 Amortization'!AD489+'O7 Amortization'!AD562</f>
        <v>22591.454443957482</v>
      </c>
      <c r="G129" s="611">
        <f>'O7 Amortization'!AE343+'O7 Amortization'!AE416+'O7 Amortization'!AE489+'O7 Amortization'!AE562</f>
        <v>0</v>
      </c>
      <c r="H129" s="611">
        <f>'O7 Amortization'!AF343+'O7 Amortization'!AF416+'O7 Amortization'!AF489+'O7 Amortization'!AF562</f>
        <v>0</v>
      </c>
      <c r="I129" s="611">
        <f>'O7 Amortization'!AG343+'O7 Amortization'!AG416+'O7 Amortization'!AG489+'O7 Amortization'!AG562</f>
        <v>0</v>
      </c>
      <c r="J129" s="611">
        <f>'O7 Amortization'!AH343+'O7 Amortization'!AH416+'O7 Amortization'!AH489+'O7 Amortization'!AH562</f>
        <v>0</v>
      </c>
      <c r="K129" s="611">
        <f>'O7 Amortization'!AI343+'O7 Amortization'!AI416+'O7 Amortization'!AI489+'O7 Amortization'!AI562</f>
        <v>0</v>
      </c>
      <c r="L129" s="611">
        <f>'O7 Amortization'!AJ343+'O7 Amortization'!AJ416+'O7 Amortization'!AJ489+'O7 Amortization'!AJ562</f>
        <v>0</v>
      </c>
      <c r="M129" s="611">
        <f>'O7 Amortization'!AK343+'O7 Amortization'!AK416+'O7 Amortization'!AK489+'O7 Amortization'!AK562</f>
        <v>0</v>
      </c>
      <c r="N129" s="611">
        <f>'O7 Amortization'!AL343+'O7 Amortization'!AL416+'O7 Amortization'!AL489+'O7 Amortization'!AL562</f>
        <v>0</v>
      </c>
      <c r="O129" s="611">
        <f>'O7 Amortization'!AM343+'O7 Amortization'!AM416+'O7 Amortization'!AM489+'O7 Amortization'!AM562</f>
        <v>0</v>
      </c>
      <c r="P129" s="611">
        <f>'O7 Amortization'!AN343+'O7 Amortization'!AN416+'O7 Amortization'!AN489+'O7 Amortization'!AN562</f>
        <v>0</v>
      </c>
      <c r="Q129" s="611">
        <f>'O7 Amortization'!AO343+'O7 Amortization'!AO416+'O7 Amortization'!AO489+'O7 Amortization'!AO562</f>
        <v>0</v>
      </c>
      <c r="R129" s="611">
        <f>'O7 Amortization'!AP343+'O7 Amortization'!AP416+'O7 Amortization'!AP489+'O7 Amortization'!AP562</f>
        <v>0</v>
      </c>
      <c r="S129" s="611">
        <f>'O7 Amortization'!AQ343+'O7 Amortization'!AQ416+'O7 Amortization'!AQ489+'O7 Amortization'!AQ562</f>
        <v>0</v>
      </c>
      <c r="T129" s="611">
        <f>'O7 Amortization'!AR343+'O7 Amortization'!AR416+'O7 Amortization'!AR489+'O7 Amortization'!AR562</f>
        <v>0</v>
      </c>
      <c r="U129" s="611">
        <f>'O7 Amortization'!AS343+'O7 Amortization'!AS416+'O7 Amortization'!AS489+'O7 Amortization'!AS562</f>
        <v>0</v>
      </c>
      <c r="V129" s="611">
        <f>'O7 Amortization'!AT343+'O7 Amortization'!AT416+'O7 Amortization'!AT489+'O7 Amortization'!AT562</f>
        <v>0</v>
      </c>
      <c r="W129" s="612">
        <f>'O7 Amortization'!AU343+'O7 Amortization'!AU416+'O7 Amortization'!AU489+'O7 Amortization'!AU562</f>
        <v>0</v>
      </c>
      <c r="X129" s="550"/>
      <c r="Y129" s="551"/>
      <c r="Z129" s="600"/>
      <c r="AA129" s="551"/>
      <c r="AB129" s="551"/>
      <c r="AC129" s="551"/>
      <c r="AD129" s="551"/>
    </row>
    <row r="130" spans="1:30" s="57" customFormat="1" ht="30" customHeight="1" x14ac:dyDescent="0.2">
      <c r="A130" s="349"/>
      <c r="B130" s="671" t="s">
        <v>1449</v>
      </c>
      <c r="C130" s="672">
        <f t="shared" si="25"/>
        <v>24960.363060808366</v>
      </c>
      <c r="D130" s="673">
        <f t="shared" ref="D130:W130" si="26">IF(ISERROR(D97/D28*D30),0,D97/D28*D30)</f>
        <v>19206.897460006883</v>
      </c>
      <c r="E130" s="673">
        <f t="shared" si="26"/>
        <v>4669.0487063594237</v>
      </c>
      <c r="F130" s="673">
        <f t="shared" si="26"/>
        <v>1084.4168944420585</v>
      </c>
      <c r="G130" s="673">
        <f t="shared" si="26"/>
        <v>0</v>
      </c>
      <c r="H130" s="673">
        <f t="shared" si="26"/>
        <v>0</v>
      </c>
      <c r="I130" s="673">
        <f t="shared" si="26"/>
        <v>0</v>
      </c>
      <c r="J130" s="673">
        <f t="shared" si="26"/>
        <v>0</v>
      </c>
      <c r="K130" s="673">
        <f t="shared" si="26"/>
        <v>0</v>
      </c>
      <c r="L130" s="673">
        <f t="shared" si="26"/>
        <v>0</v>
      </c>
      <c r="M130" s="673">
        <f t="shared" si="26"/>
        <v>0</v>
      </c>
      <c r="N130" s="673">
        <f t="shared" si="26"/>
        <v>0</v>
      </c>
      <c r="O130" s="673">
        <f t="shared" si="26"/>
        <v>0</v>
      </c>
      <c r="P130" s="673">
        <f t="shared" si="26"/>
        <v>0</v>
      </c>
      <c r="Q130" s="673">
        <f t="shared" si="26"/>
        <v>0</v>
      </c>
      <c r="R130" s="673">
        <f t="shared" si="26"/>
        <v>0</v>
      </c>
      <c r="S130" s="673">
        <f t="shared" si="26"/>
        <v>0</v>
      </c>
      <c r="T130" s="673">
        <f t="shared" si="26"/>
        <v>0</v>
      </c>
      <c r="U130" s="673">
        <f t="shared" si="26"/>
        <v>0</v>
      </c>
      <c r="V130" s="673">
        <f t="shared" si="26"/>
        <v>0</v>
      </c>
      <c r="W130" s="674">
        <f t="shared" si="26"/>
        <v>0</v>
      </c>
      <c r="X130" s="550"/>
      <c r="Y130" s="551"/>
      <c r="Z130" s="600"/>
      <c r="AA130" s="551"/>
      <c r="AB130" s="551"/>
      <c r="AC130" s="551"/>
      <c r="AD130" s="551"/>
    </row>
    <row r="131" spans="1:30" s="57" customFormat="1" ht="12.75" x14ac:dyDescent="0.2">
      <c r="A131" s="349"/>
      <c r="B131" s="632" t="s">
        <v>1208</v>
      </c>
      <c r="C131" s="595">
        <f t="shared" si="25"/>
        <v>1669825.0293278836</v>
      </c>
      <c r="D131" s="611">
        <f t="shared" ref="D131:W131" si="27">IF(ISERROR(D127/D36*D34),0,D127/D36*D34)</f>
        <v>1403219.7260313171</v>
      </c>
      <c r="E131" s="611">
        <f t="shared" si="27"/>
        <v>183013.64633635871</v>
      </c>
      <c r="F131" s="611">
        <f t="shared" si="27"/>
        <v>30847.086142698885</v>
      </c>
      <c r="G131" s="611">
        <f t="shared" si="27"/>
        <v>0</v>
      </c>
      <c r="H131" s="611">
        <f t="shared" si="27"/>
        <v>0</v>
      </c>
      <c r="I131" s="611">
        <f t="shared" si="27"/>
        <v>0</v>
      </c>
      <c r="J131" s="611">
        <f t="shared" si="27"/>
        <v>43268.743633304068</v>
      </c>
      <c r="K131" s="611">
        <f t="shared" si="27"/>
        <v>4800.9688436713832</v>
      </c>
      <c r="L131" s="611">
        <f t="shared" si="27"/>
        <v>4674.8583405333948</v>
      </c>
      <c r="M131" s="611">
        <f t="shared" si="27"/>
        <v>0</v>
      </c>
      <c r="N131" s="611">
        <f t="shared" si="27"/>
        <v>0</v>
      </c>
      <c r="O131" s="611">
        <f t="shared" si="27"/>
        <v>0</v>
      </c>
      <c r="P131" s="611">
        <f t="shared" si="27"/>
        <v>0</v>
      </c>
      <c r="Q131" s="611">
        <f t="shared" si="27"/>
        <v>0</v>
      </c>
      <c r="R131" s="611">
        <f t="shared" si="27"/>
        <v>0</v>
      </c>
      <c r="S131" s="611">
        <f t="shared" si="27"/>
        <v>0</v>
      </c>
      <c r="T131" s="611">
        <f t="shared" si="27"/>
        <v>0</v>
      </c>
      <c r="U131" s="611">
        <f t="shared" si="27"/>
        <v>0</v>
      </c>
      <c r="V131" s="611">
        <f t="shared" si="27"/>
        <v>0</v>
      </c>
      <c r="W131" s="612">
        <f t="shared" si="27"/>
        <v>0</v>
      </c>
      <c r="X131" s="550"/>
      <c r="Y131" s="551"/>
      <c r="Z131" s="600"/>
      <c r="AA131" s="551"/>
      <c r="AB131" s="551"/>
      <c r="AC131" s="551"/>
      <c r="AD131" s="551"/>
    </row>
    <row r="132" spans="1:30" s="57" customFormat="1" ht="12.75" x14ac:dyDescent="0.2">
      <c r="A132" s="349"/>
      <c r="B132" s="632" t="s">
        <v>1209</v>
      </c>
      <c r="C132" s="595">
        <f t="shared" si="25"/>
        <v>13142.826741120891</v>
      </c>
      <c r="D132" s="628">
        <f>IF(ISERROR('O4 Summary by Class &amp; Accounts'!E209*D98/(D32+D28)),0, ('O4 Summary by Class &amp; Accounts'!E209*D98/(D32+D28)))</f>
        <v>10134.224575459853</v>
      </c>
      <c r="E132" s="628">
        <f>IF(ISERROR('O4 Summary by Class &amp; Accounts'!F209*E98/(E32+E28)),0, ('O4 Summary by Class &amp; Accounts'!F209*E98/(E32+E28)))</f>
        <v>2441.8439298934641</v>
      </c>
      <c r="F132" s="628">
        <f>IF(ISERROR('O4 Summary by Class &amp; Accounts'!G209*F98/(F32+F28)),0, ('O4 Summary by Class &amp; Accounts'!G209*F98/(F32+F28)))</f>
        <v>566.75823576757216</v>
      </c>
      <c r="G132" s="628">
        <f>IF(ISERROR('O4 Summary by Class &amp; Accounts'!H209*G98/(G32+G28)),0, ('O4 Summary by Class &amp; Accounts'!H209*G98/(G32+G28)))</f>
        <v>0</v>
      </c>
      <c r="H132" s="628">
        <f>IF(ISERROR('O4 Summary by Class &amp; Accounts'!I209*H98/(H32+H28)),0, ('O4 Summary by Class &amp; Accounts'!I209*H98/(H32+H28)))</f>
        <v>0</v>
      </c>
      <c r="I132" s="628">
        <f>IF(ISERROR('O4 Summary by Class &amp; Accounts'!J209*I98/(I32+I28)),0, ('O4 Summary by Class &amp; Accounts'!J209*I98/(I32+I28)))</f>
        <v>0</v>
      </c>
      <c r="J132" s="628">
        <f>IF(ISERROR('O4 Summary by Class &amp; Accounts'!K209*J98/(J32+J28)),0, ('O4 Summary by Class &amp; Accounts'!K209*J98/(J32+J28)))</f>
        <v>0</v>
      </c>
      <c r="K132" s="628">
        <f>IF(ISERROR('O4 Summary by Class &amp; Accounts'!L209*K98/(K32+K28)),0, ('O4 Summary by Class &amp; Accounts'!L209*K98/(K32+K28)))</f>
        <v>0</v>
      </c>
      <c r="L132" s="628">
        <f>IF(ISERROR('O4 Summary by Class &amp; Accounts'!M209*L98/(L32+L28)),0, ('O4 Summary by Class &amp; Accounts'!M209*L98/(L32+L28)))</f>
        <v>0</v>
      </c>
      <c r="M132" s="628">
        <f>IF(ISERROR('O4 Summary by Class &amp; Accounts'!N209*M98/(M32+M28)),0, ('O4 Summary by Class &amp; Accounts'!N209*M98/(M32+M28)))</f>
        <v>0</v>
      </c>
      <c r="N132" s="628">
        <f>IF(ISERROR('O4 Summary by Class &amp; Accounts'!O209*N98/(N32+N28)),0, ('O4 Summary by Class &amp; Accounts'!O209*N98/(N32+N28)))</f>
        <v>0</v>
      </c>
      <c r="O132" s="628">
        <f>IF(ISERROR('O4 Summary by Class &amp; Accounts'!P209*O98/(O32+O28)),0, ('O4 Summary by Class &amp; Accounts'!P209*O98/(O32+O28)))</f>
        <v>0</v>
      </c>
      <c r="P132" s="628">
        <f>IF(ISERROR('O4 Summary by Class &amp; Accounts'!Q209*P98/(P32+P28)),0, ('O4 Summary by Class &amp; Accounts'!Q209*P98/(P32+P28)))</f>
        <v>0</v>
      </c>
      <c r="Q132" s="628">
        <f>IF(ISERROR('O4 Summary by Class &amp; Accounts'!R209*Q98/(Q32+Q28)),0, ('O4 Summary by Class &amp; Accounts'!R209*Q98/(Q32+Q28)))</f>
        <v>0</v>
      </c>
      <c r="R132" s="628">
        <f>IF(ISERROR('O4 Summary by Class &amp; Accounts'!S209*R98/(R32+R28)),0, ('O4 Summary by Class &amp; Accounts'!S209*R98/(R32+R28)))</f>
        <v>0</v>
      </c>
      <c r="S132" s="628">
        <f>IF(ISERROR('O4 Summary by Class &amp; Accounts'!T209*S98/(S32+S28)),0, ('O4 Summary by Class &amp; Accounts'!T209*S98/(S32+S28)))</f>
        <v>0</v>
      </c>
      <c r="T132" s="628">
        <f>IF(ISERROR('O4 Summary by Class &amp; Accounts'!U209*T98/(T32+T28)),0, ('O4 Summary by Class &amp; Accounts'!U209*T98/(T32+T28)))</f>
        <v>0</v>
      </c>
      <c r="U132" s="628">
        <f>IF(ISERROR('O4 Summary by Class &amp; Accounts'!V209*U98/(U32+U28)),0, ('O4 Summary by Class &amp; Accounts'!V209*U98/(U32+U28)))</f>
        <v>0</v>
      </c>
      <c r="V132" s="628">
        <f>IF(ISERROR('O4 Summary by Class &amp; Accounts'!W209*V98/(V32+V28)),0, ('O4 Summary by Class &amp; Accounts'!W209*V98/(V32+V28)))</f>
        <v>0</v>
      </c>
      <c r="W132" s="612">
        <f>IF(ISERROR('O4 Summary by Class &amp; Accounts'!X209*W98/(W32+W28)),0, ('O4 Summary by Class &amp; Accounts'!X209*W98/(W32+W28)))</f>
        <v>0</v>
      </c>
      <c r="X132" s="550"/>
      <c r="Y132" s="551"/>
      <c r="Z132" s="600"/>
      <c r="AA132" s="551"/>
      <c r="AB132" s="551"/>
      <c r="AC132" s="551"/>
      <c r="AD132" s="551"/>
    </row>
    <row r="133" spans="1:30" s="57" customFormat="1" ht="12.75" x14ac:dyDescent="0.2">
      <c r="A133" s="349"/>
      <c r="B133" s="632" t="s">
        <v>1210</v>
      </c>
      <c r="C133" s="595">
        <f t="shared" si="25"/>
        <v>82875.611735556115</v>
      </c>
      <c r="D133" s="628">
        <f>IF(ISERROR('O4 Summary by Class &amp; Accounts'!E207*D98/(D28+D32)),0,('O4 Summary by Class &amp; Accounts'!E207*D98/(D28+D32)))</f>
        <v>63904.065518032716</v>
      </c>
      <c r="E133" s="628">
        <f>IF(ISERROR('O4 Summary by Class &amp; Accounts'!F207*E98/(E28+E32)),0,('O4 Summary by Class &amp; Accounts'!F207*E98/(E28+E32)))</f>
        <v>15397.700467244847</v>
      </c>
      <c r="F133" s="628">
        <f>IF(ISERROR('O4 Summary by Class &amp; Accounts'!G207*F98/(F28+F32)),0,('O4 Summary by Class &amp; Accounts'!G207*F98/(F28+F32)))</f>
        <v>3573.8457502785427</v>
      </c>
      <c r="G133" s="628">
        <f>IF(ISERROR('O4 Summary by Class &amp; Accounts'!H207*G98/(G28+G32)),0,('O4 Summary by Class &amp; Accounts'!H207*G98/(G28+G32)))</f>
        <v>0</v>
      </c>
      <c r="H133" s="628">
        <f>IF(ISERROR('O4 Summary by Class &amp; Accounts'!I207*H98/(H28+H32)),0,('O4 Summary by Class &amp; Accounts'!I207*H98/(H28+H32)))</f>
        <v>0</v>
      </c>
      <c r="I133" s="628">
        <f>IF(ISERROR('O4 Summary by Class &amp; Accounts'!J207*I98/(I28+I32)),0,('O4 Summary by Class &amp; Accounts'!J207*I98/(I28+I32)))</f>
        <v>0</v>
      </c>
      <c r="J133" s="628">
        <f>IF(ISERROR('O4 Summary by Class &amp; Accounts'!K207*J98/(J28+J32)),0,('O4 Summary by Class &amp; Accounts'!K207*J98/(J28+J32)))</f>
        <v>0</v>
      </c>
      <c r="K133" s="628">
        <f>IF(ISERROR('O4 Summary by Class &amp; Accounts'!L207*K98/(K28+K32)),0,('O4 Summary by Class &amp; Accounts'!L207*K98/(K28+K32)))</f>
        <v>0</v>
      </c>
      <c r="L133" s="628">
        <f>IF(ISERROR('O4 Summary by Class &amp; Accounts'!M207*L98/(L28+L32)),0,('O4 Summary by Class &amp; Accounts'!M207*L98/(L28+L32)))</f>
        <v>0</v>
      </c>
      <c r="M133" s="628">
        <f>IF(ISERROR('O4 Summary by Class &amp; Accounts'!N207*M98/(M28+M32)),0,('O4 Summary by Class &amp; Accounts'!N207*M98/(M28+M32)))</f>
        <v>0</v>
      </c>
      <c r="N133" s="628">
        <f>IF(ISERROR('O4 Summary by Class &amp; Accounts'!O207*N98/(N28+N32)),0,('O4 Summary by Class &amp; Accounts'!O207*N98/(N28+N32)))</f>
        <v>0</v>
      </c>
      <c r="O133" s="628">
        <f>IF(ISERROR('O4 Summary by Class &amp; Accounts'!P207*O98/(O28+O32)),0,('O4 Summary by Class &amp; Accounts'!P207*O98/(O28+O32)))</f>
        <v>0</v>
      </c>
      <c r="P133" s="628">
        <f>IF(ISERROR('O4 Summary by Class &amp; Accounts'!Q207*P98/(P28+P32)),0,('O4 Summary by Class &amp; Accounts'!Q207*P98/(P28+P32)))</f>
        <v>0</v>
      </c>
      <c r="Q133" s="628">
        <f>IF(ISERROR('O4 Summary by Class &amp; Accounts'!R207*Q98/(Q28+Q32)),0,('O4 Summary by Class &amp; Accounts'!R207*Q98/(Q28+Q32)))</f>
        <v>0</v>
      </c>
      <c r="R133" s="628">
        <f>IF(ISERROR('O4 Summary by Class &amp; Accounts'!S207*R98/(R28+R32)),0,('O4 Summary by Class &amp; Accounts'!S207*R98/(R28+R32)))</f>
        <v>0</v>
      </c>
      <c r="S133" s="628">
        <f>IF(ISERROR('O4 Summary by Class &amp; Accounts'!T207*S98/(S28+S32)),0,('O4 Summary by Class &amp; Accounts'!T207*S98/(S28+S32)))</f>
        <v>0</v>
      </c>
      <c r="T133" s="628">
        <f>IF(ISERROR('O4 Summary by Class &amp; Accounts'!U207*T98/(T28+T32)),0,('O4 Summary by Class &amp; Accounts'!U207*T98/(T28+T32)))</f>
        <v>0</v>
      </c>
      <c r="U133" s="628">
        <f>IF(ISERROR('O4 Summary by Class &amp; Accounts'!V207*U98/(U28+U32)),0,('O4 Summary by Class &amp; Accounts'!V207*U98/(U28+U32)))</f>
        <v>0</v>
      </c>
      <c r="V133" s="628">
        <f>IF(ISERROR('O4 Summary by Class &amp; Accounts'!W207*V98/(V28+V32)),0,('O4 Summary by Class &amp; Accounts'!W207*V98/(V28+V32)))</f>
        <v>0</v>
      </c>
      <c r="W133" s="612">
        <f>IF(ISERROR('O4 Summary by Class &amp; Accounts'!X207*W98/(W28+W32)),0,('O4 Summary by Class &amp; Accounts'!X207*W98/(W28+W32)))</f>
        <v>0</v>
      </c>
      <c r="X133" s="550"/>
      <c r="Y133" s="551"/>
      <c r="Z133" s="600"/>
      <c r="AA133" s="551"/>
      <c r="AB133" s="551"/>
      <c r="AC133" s="551"/>
      <c r="AD133" s="551"/>
    </row>
    <row r="134" spans="1:30" s="57" customFormat="1" ht="12.75" x14ac:dyDescent="0.2">
      <c r="A134" s="349"/>
      <c r="B134" s="632" t="s">
        <v>1211</v>
      </c>
      <c r="C134" s="595">
        <f t="shared" si="25"/>
        <v>149375.97625775565</v>
      </c>
      <c r="D134" s="628">
        <f>IF(ISERROR('O1 Revenue to cost|RR'!D38*D98/(D28+D32)),0,('O1 Revenue to cost|RR'!D38*D98/(D28+D32)))</f>
        <v>115181.43846774544</v>
      </c>
      <c r="E134" s="628">
        <f>IF(ISERROR('O1 Revenue to cost|RR'!E38*E98/(E28+E32)),0,('O1 Revenue to cost|RR'!E38*E98/(E28+E32)))</f>
        <v>27752.996222318216</v>
      </c>
      <c r="F134" s="628">
        <f>IF(ISERROR('O1 Revenue to cost|RR'!F38*F98/(F28+F32)),0,('O1 Revenue to cost|RR'!F38*F98/(F28+F32)))</f>
        <v>6441.5415676920129</v>
      </c>
      <c r="G134" s="628">
        <f>IF(ISERROR('O1 Revenue to cost|RR'!G38*G98/(G28+G32)),0,('O1 Revenue to cost|RR'!G38*G98/(G28+G32)))</f>
        <v>0</v>
      </c>
      <c r="H134" s="628">
        <f>IF(ISERROR('O1 Revenue to cost|RR'!H38*H98/(H28+H32)),0,('O1 Revenue to cost|RR'!H38*H98/(H28+H32)))</f>
        <v>0</v>
      </c>
      <c r="I134" s="628">
        <f>IF(ISERROR('O1 Revenue to cost|RR'!I38*I98/(I28+I32)),0,('O1 Revenue to cost|RR'!I38*I98/(I28+I32)))</f>
        <v>0</v>
      </c>
      <c r="J134" s="628">
        <f>IF(ISERROR('O1 Revenue to cost|RR'!J38*J98/(J28+J32)),0,('O1 Revenue to cost|RR'!J38*J98/(J28+J32)))</f>
        <v>0</v>
      </c>
      <c r="K134" s="628">
        <f>IF(ISERROR('O1 Revenue to cost|RR'!K38*K98/(K28+K32)),0,('O1 Revenue to cost|RR'!K38*K98/(K28+K32)))</f>
        <v>0</v>
      </c>
      <c r="L134" s="628">
        <f>IF(ISERROR('O1 Revenue to cost|RR'!L38*L98/(L28+L32)),0,('O1 Revenue to cost|RR'!L38*L98/(L28+L32)))</f>
        <v>0</v>
      </c>
      <c r="M134" s="628">
        <f>IF(ISERROR('O1 Revenue to cost|RR'!M38*M98/(M28+M32)),0,('O1 Revenue to cost|RR'!M38*M98/(M28+M32)))</f>
        <v>0</v>
      </c>
      <c r="N134" s="628">
        <f>IF(ISERROR('O1 Revenue to cost|RR'!N38*N98/(N28+N32)),0,('O1 Revenue to cost|RR'!N38*N98/(N28+N32)))</f>
        <v>0</v>
      </c>
      <c r="O134" s="628">
        <f>IF(ISERROR('O1 Revenue to cost|RR'!O38*O98/(O28+O32)),0,('O1 Revenue to cost|RR'!O38*O98/(O28+O32)))</f>
        <v>0</v>
      </c>
      <c r="P134" s="628">
        <f>IF(ISERROR('O1 Revenue to cost|RR'!P38*P98/(P28+P32)),0,('O1 Revenue to cost|RR'!P38*P98/(P28+P32)))</f>
        <v>0</v>
      </c>
      <c r="Q134" s="628">
        <f>IF(ISERROR('O1 Revenue to cost|RR'!Q38*Q98/(Q28+Q32)),0,('O1 Revenue to cost|RR'!Q38*Q98/(Q28+Q32)))</f>
        <v>0</v>
      </c>
      <c r="R134" s="628">
        <f>IF(ISERROR('O1 Revenue to cost|RR'!R38*R98/(R28+R32)),0,('O1 Revenue to cost|RR'!R38*R98/(R28+R32)))</f>
        <v>0</v>
      </c>
      <c r="S134" s="628">
        <f>IF(ISERROR('O1 Revenue to cost|RR'!S38*S98/(S28+S32)),0,('O1 Revenue to cost|RR'!S38*S98/(S28+S32)))</f>
        <v>0</v>
      </c>
      <c r="T134" s="628">
        <f>IF(ISERROR('O1 Revenue to cost|RR'!T38*T98/(T28+T32)),0,('O1 Revenue to cost|RR'!T38*T98/(T28+T32)))</f>
        <v>0</v>
      </c>
      <c r="U134" s="628">
        <f>IF(ISERROR('O1 Revenue to cost|RR'!U38*U98/(U28+U32)),0,('O1 Revenue to cost|RR'!U38*U98/(U28+U32)))</f>
        <v>0</v>
      </c>
      <c r="V134" s="628">
        <f>IF(ISERROR('O1 Revenue to cost|RR'!V38*V98/(V28+V32)),0,('O1 Revenue to cost|RR'!V38*V98/(V28+V32)))</f>
        <v>0</v>
      </c>
      <c r="W134" s="612">
        <f>IF(ISERROR('O1 Revenue to cost|RR'!W38*W98/(W28+W32)),0,('O1 Revenue to cost|RR'!W38*W98/(W28+W32)))</f>
        <v>0</v>
      </c>
      <c r="X134" s="550"/>
      <c r="Y134" s="551"/>
      <c r="Z134" s="600"/>
      <c r="AA134" s="551"/>
      <c r="AB134" s="551"/>
      <c r="AC134" s="551"/>
      <c r="AD134" s="551"/>
    </row>
    <row r="135" spans="1:30" ht="12.75" x14ac:dyDescent="0.2">
      <c r="A135" s="633"/>
      <c r="B135" s="634"/>
      <c r="C135" s="595"/>
      <c r="D135" s="596"/>
      <c r="E135" s="596"/>
      <c r="F135" s="596"/>
      <c r="G135" s="596"/>
      <c r="H135" s="596"/>
      <c r="I135" s="596"/>
      <c r="J135" s="596"/>
      <c r="K135" s="596"/>
      <c r="L135" s="596"/>
      <c r="M135" s="596"/>
      <c r="N135" s="596"/>
      <c r="O135" s="596"/>
      <c r="P135" s="596"/>
      <c r="Q135" s="596"/>
      <c r="R135" s="596"/>
      <c r="S135" s="596"/>
      <c r="T135" s="596"/>
      <c r="U135" s="596"/>
      <c r="V135" s="596"/>
      <c r="W135" s="604"/>
      <c r="Z135" s="600"/>
    </row>
    <row r="136" spans="1:30" s="554" customFormat="1" ht="13.5" thickBot="1" x14ac:dyDescent="0.25">
      <c r="A136" s="635"/>
      <c r="B136" s="858" t="s">
        <v>682</v>
      </c>
      <c r="C136" s="867">
        <f>SUM(D136:W136)</f>
        <v>5608315.8071231255</v>
      </c>
      <c r="D136" s="860">
        <f>SUM(D127:D134) +D107</f>
        <v>4690380.9330311082</v>
      </c>
      <c r="E136" s="860">
        <f t="shared" ref="E136:W136" si="28">SUM(E127:E134) +E107</f>
        <v>665108.86635175743</v>
      </c>
      <c r="F136" s="860">
        <f t="shared" si="28"/>
        <v>94880.189801450833</v>
      </c>
      <c r="G136" s="860">
        <f t="shared" si="28"/>
        <v>0</v>
      </c>
      <c r="H136" s="860">
        <f t="shared" si="28"/>
        <v>0</v>
      </c>
      <c r="I136" s="860">
        <f t="shared" si="28"/>
        <v>0</v>
      </c>
      <c r="J136" s="860">
        <f t="shared" si="28"/>
        <v>129667.16831591494</v>
      </c>
      <c r="K136" s="860">
        <f t="shared" si="28"/>
        <v>14276.205061265991</v>
      </c>
      <c r="L136" s="860">
        <f t="shared" si="28"/>
        <v>14002.444561628081</v>
      </c>
      <c r="M136" s="860">
        <f t="shared" si="28"/>
        <v>0</v>
      </c>
      <c r="N136" s="860">
        <f t="shared" si="28"/>
        <v>0</v>
      </c>
      <c r="O136" s="860">
        <f t="shared" si="28"/>
        <v>0</v>
      </c>
      <c r="P136" s="860">
        <f t="shared" si="28"/>
        <v>0</v>
      </c>
      <c r="Q136" s="860">
        <f t="shared" si="28"/>
        <v>0</v>
      </c>
      <c r="R136" s="860">
        <f t="shared" si="28"/>
        <v>0</v>
      </c>
      <c r="S136" s="860">
        <f t="shared" si="28"/>
        <v>0</v>
      </c>
      <c r="T136" s="860">
        <f t="shared" si="28"/>
        <v>0</v>
      </c>
      <c r="U136" s="860">
        <f t="shared" si="28"/>
        <v>0</v>
      </c>
      <c r="V136" s="860">
        <f t="shared" si="28"/>
        <v>0</v>
      </c>
      <c r="W136" s="861">
        <f t="shared" si="28"/>
        <v>0</v>
      </c>
      <c r="X136" s="555"/>
      <c r="Y136" s="556"/>
      <c r="Z136" s="600"/>
      <c r="AA136" s="556"/>
      <c r="AB136" s="556"/>
      <c r="AC136" s="556"/>
      <c r="AD136" s="556"/>
    </row>
    <row r="137" spans="1:30" ht="24" thickTop="1" x14ac:dyDescent="0.35">
      <c r="A137" s="2558" t="s">
        <v>326</v>
      </c>
      <c r="B137" s="2558"/>
      <c r="C137" s="601"/>
      <c r="D137" s="596"/>
      <c r="E137" s="596"/>
      <c r="F137" s="596"/>
      <c r="G137" s="596"/>
      <c r="H137" s="596"/>
      <c r="I137" s="596"/>
      <c r="J137" s="596"/>
      <c r="K137" s="596"/>
      <c r="L137" s="596"/>
      <c r="M137" s="596"/>
      <c r="N137" s="596"/>
      <c r="O137" s="596"/>
      <c r="P137" s="596"/>
      <c r="Q137" s="596"/>
      <c r="R137" s="596"/>
      <c r="S137" s="596"/>
      <c r="T137" s="596"/>
      <c r="U137" s="596"/>
      <c r="V137" s="596"/>
      <c r="W137" s="604"/>
      <c r="Z137" s="600"/>
    </row>
    <row r="138" spans="1:30" ht="15" x14ac:dyDescent="0.2">
      <c r="A138" s="666" t="s">
        <v>80</v>
      </c>
      <c r="B138" s="636"/>
      <c r="C138" s="601"/>
      <c r="D138" s="596"/>
      <c r="E138" s="596"/>
      <c r="F138" s="596"/>
      <c r="G138" s="596"/>
      <c r="H138" s="596"/>
      <c r="I138" s="596"/>
      <c r="J138" s="596"/>
      <c r="K138" s="596"/>
      <c r="L138" s="596"/>
      <c r="M138" s="596"/>
      <c r="N138" s="596"/>
      <c r="O138" s="596"/>
      <c r="P138" s="596"/>
      <c r="Q138" s="596"/>
      <c r="R138" s="596"/>
      <c r="S138" s="596"/>
      <c r="T138" s="596"/>
      <c r="U138" s="596"/>
      <c r="V138" s="596"/>
      <c r="W138" s="604"/>
      <c r="Z138" s="600"/>
    </row>
    <row r="139" spans="1:30" ht="12.75" x14ac:dyDescent="0.2">
      <c r="A139" s="234"/>
      <c r="B139" s="602"/>
      <c r="C139" s="601"/>
      <c r="D139" s="596"/>
      <c r="E139" s="596"/>
      <c r="F139" s="596"/>
      <c r="G139" s="596"/>
      <c r="H139" s="596"/>
      <c r="I139" s="596"/>
      <c r="J139" s="596"/>
      <c r="K139" s="596"/>
      <c r="L139" s="596"/>
      <c r="M139" s="596"/>
      <c r="N139" s="596"/>
      <c r="O139" s="596"/>
      <c r="P139" s="596"/>
      <c r="Q139" s="596"/>
      <c r="R139" s="596"/>
      <c r="S139" s="596"/>
      <c r="T139" s="596"/>
      <c r="U139" s="596"/>
      <c r="V139" s="596"/>
      <c r="W139" s="604"/>
      <c r="Z139" s="600"/>
    </row>
    <row r="140" spans="1:30" ht="12.75" x14ac:dyDescent="0.2">
      <c r="A140" s="577"/>
      <c r="B140" s="577"/>
      <c r="C140" s="573"/>
      <c r="D140" s="655">
        <v>1</v>
      </c>
      <c r="E140" s="655">
        <v>2</v>
      </c>
      <c r="F140" s="655">
        <v>3</v>
      </c>
      <c r="G140" s="655">
        <v>4</v>
      </c>
      <c r="H140" s="655">
        <v>5</v>
      </c>
      <c r="I140" s="655">
        <v>6</v>
      </c>
      <c r="J140" s="655">
        <v>7</v>
      </c>
      <c r="K140" s="655">
        <v>8</v>
      </c>
      <c r="L140" s="655">
        <v>9</v>
      </c>
      <c r="M140" s="655">
        <v>10</v>
      </c>
      <c r="N140" s="655">
        <v>11</v>
      </c>
      <c r="O140" s="655">
        <v>12</v>
      </c>
      <c r="P140" s="655">
        <v>13</v>
      </c>
      <c r="Q140" s="655">
        <v>14</v>
      </c>
      <c r="R140" s="655">
        <v>15</v>
      </c>
      <c r="S140" s="655">
        <v>16</v>
      </c>
      <c r="T140" s="655">
        <v>17</v>
      </c>
      <c r="U140" s="655">
        <v>18</v>
      </c>
      <c r="V140" s="655">
        <v>19</v>
      </c>
      <c r="W140" s="655">
        <v>20</v>
      </c>
      <c r="Z140" s="600"/>
    </row>
    <row r="141" spans="1:30" ht="38.25" x14ac:dyDescent="0.2">
      <c r="A141" s="667" t="s">
        <v>1447</v>
      </c>
      <c r="B141" s="667" t="s">
        <v>318</v>
      </c>
      <c r="C141" s="478" t="s">
        <v>763</v>
      </c>
      <c r="D141" s="559" t="str">
        <f>IF('I2 LDC class'!$D$20="",'I2 LDC class'!$C$20,'I2 LDC class'!$D$20)</f>
        <v>Residential</v>
      </c>
      <c r="E141" s="559" t="str">
        <f>IF('I2 LDC class'!$D$21="",'I2 LDC class'!$C$21,'I2 LDC class'!$D$21)</f>
        <v>GS &lt;50</v>
      </c>
      <c r="F141" s="559" t="str">
        <f>IF('I2 LDC class'!$D$22="",'I2 LDC class'!$C$22,'I2 LDC class'!$D$22)</f>
        <v>GS&gt;50-Regular</v>
      </c>
      <c r="G141" s="559" t="str">
        <f>IF('I2 LDC class'!$D$23="",'I2 LDC class'!$C$23,'I2 LDC class'!$D$23)</f>
        <v>GS&gt; 50-TOU</v>
      </c>
      <c r="H141" s="559" t="str">
        <f>IF('I2 LDC class'!$D$24="",'I2 LDC class'!$C$24,'I2 LDC class'!$D$24)</f>
        <v>GS &gt;50-Intermediate</v>
      </c>
      <c r="I141" s="559" t="str">
        <f>IF('I2 LDC class'!$D$25="",'I2 LDC class'!$C$25,'I2 LDC class'!$D$25)</f>
        <v>Large Use &gt;5MW</v>
      </c>
      <c r="J141" s="559" t="str">
        <f>IF('I2 LDC class'!$D$26="",'I2 LDC class'!$C$26,'I2 LDC class'!$D$26)</f>
        <v>Street Light</v>
      </c>
      <c r="K141" s="559" t="str">
        <f>IF('I2 LDC class'!$D$27="",'I2 LDC class'!$C$27,'I2 LDC class'!$D$27)</f>
        <v>Sentinel</v>
      </c>
      <c r="L141" s="559" t="str">
        <f>IF('I2 LDC class'!$D$28="",'I2 LDC class'!$C$28,'I2 LDC class'!$D$28)</f>
        <v>Unmetered Scattered Load</v>
      </c>
      <c r="M141" s="559" t="str">
        <f>IF('I2 LDC class'!$D$29="",'I2 LDC class'!$C$29,'I2 LDC class'!$D$29)</f>
        <v>Embedded Distributor</v>
      </c>
      <c r="N141" s="559" t="str">
        <f>IF('I2 LDC class'!$D$30="",'I2 LDC class'!$C$30,'I2 LDC class'!$D$30)</f>
        <v>Back-up/Standby Power</v>
      </c>
      <c r="O141" s="559" t="str">
        <f>IF('I2 LDC class'!$D$31="",'I2 LDC class'!$C$31,'I2 LDC class'!$D$31)</f>
        <v>Rate Class 1</v>
      </c>
      <c r="P141" s="559" t="str">
        <f>IF('I2 LDC class'!$D$32="",'I2 LDC class'!$C$32,'I2 LDC class'!$D$32)</f>
        <v>Rate class 2</v>
      </c>
      <c r="Q141" s="559" t="str">
        <f>IF('I2 LDC class'!$D$33="",'I2 LDC class'!$C$33,'I2 LDC class'!$D$33)</f>
        <v>Rate class 3</v>
      </c>
      <c r="R141" s="559" t="str">
        <f>IF('I2 LDC class'!$D$34="",'I2 LDC class'!$C$34,'I2 LDC class'!$D$34)</f>
        <v>Rate class 4</v>
      </c>
      <c r="S141" s="559" t="str">
        <f>IF('I2 LDC class'!$D$35="",'I2 LDC class'!$C$35,'I2 LDC class'!$D$35)</f>
        <v>Rate class 5</v>
      </c>
      <c r="T141" s="559" t="str">
        <f>IF('I2 LDC class'!$D$36="",'I2 LDC class'!$C$36,'I2 LDC class'!$D$36)</f>
        <v>Rate class 6</v>
      </c>
      <c r="U141" s="559" t="str">
        <f>IF('I2 LDC class'!$D$37="",'I2 LDC class'!$C$37,'I2 LDC class'!$D$37)</f>
        <v>Rate class 7</v>
      </c>
      <c r="V141" s="559" t="str">
        <f>IF('I2 LDC class'!$D$38="",'I2 LDC class'!$C$38,'I2 LDC class'!$D$38)</f>
        <v>Rate class 8</v>
      </c>
      <c r="W141" s="560" t="str">
        <f>IF('I2 LDC class'!$D$39="",'I2 LDC class'!$C$39,'I2 LDC class'!$D$39)</f>
        <v>Rate class 9</v>
      </c>
      <c r="Z141" s="600"/>
    </row>
    <row r="142" spans="1:30" s="57" customFormat="1" ht="12.75" x14ac:dyDescent="0.2">
      <c r="A142" s="637"/>
      <c r="B142" s="638" t="s">
        <v>337</v>
      </c>
      <c r="C142" s="601"/>
      <c r="D142" s="625"/>
      <c r="E142" s="625"/>
      <c r="F142" s="625"/>
      <c r="G142" s="625"/>
      <c r="H142" s="625"/>
      <c r="I142" s="625"/>
      <c r="J142" s="625"/>
      <c r="K142" s="625"/>
      <c r="L142" s="625"/>
      <c r="M142" s="625"/>
      <c r="N142" s="625"/>
      <c r="O142" s="625"/>
      <c r="P142" s="625"/>
      <c r="Q142" s="625"/>
      <c r="R142" s="625"/>
      <c r="S142" s="625"/>
      <c r="T142" s="625"/>
      <c r="U142" s="625"/>
      <c r="V142" s="625"/>
      <c r="W142" s="626"/>
      <c r="X142" s="550"/>
      <c r="Y142" s="551"/>
      <c r="Z142" s="600"/>
      <c r="AA142" s="551"/>
      <c r="AB142" s="551"/>
      <c r="AC142" s="551"/>
      <c r="AD142" s="551"/>
    </row>
    <row r="143" spans="1:30" s="57" customFormat="1" ht="25.5" x14ac:dyDescent="0.2">
      <c r="A143" s="639">
        <v>1565</v>
      </c>
      <c r="B143" s="349" t="s">
        <v>894</v>
      </c>
      <c r="C143" s="595">
        <f>SUM(D143:W143)</f>
        <v>0</v>
      </c>
      <c r="D143" s="611">
        <f>'O5 Details by Class &amp; Accounts'!AD19</f>
        <v>0</v>
      </c>
      <c r="E143" s="611">
        <f>'O5 Details by Class &amp; Accounts'!AE19</f>
        <v>0</v>
      </c>
      <c r="F143" s="611">
        <f>'O5 Details by Class &amp; Accounts'!AF19</f>
        <v>0</v>
      </c>
      <c r="G143" s="611">
        <f>'O5 Details by Class &amp; Accounts'!AG19</f>
        <v>0</v>
      </c>
      <c r="H143" s="611">
        <f>'O5 Details by Class &amp; Accounts'!AH19</f>
        <v>0</v>
      </c>
      <c r="I143" s="611">
        <f>'O5 Details by Class &amp; Accounts'!AI19</f>
        <v>0</v>
      </c>
      <c r="J143" s="611">
        <f>'O5 Details by Class &amp; Accounts'!AJ19</f>
        <v>0</v>
      </c>
      <c r="K143" s="611">
        <f>'O5 Details by Class &amp; Accounts'!AK19</f>
        <v>0</v>
      </c>
      <c r="L143" s="611">
        <f>'O5 Details by Class &amp; Accounts'!AL19</f>
        <v>0</v>
      </c>
      <c r="M143" s="611">
        <f>'O5 Details by Class &amp; Accounts'!AM19</f>
        <v>0</v>
      </c>
      <c r="N143" s="611">
        <f>'O5 Details by Class &amp; Accounts'!AN19</f>
        <v>0</v>
      </c>
      <c r="O143" s="611">
        <f>'O5 Details by Class &amp; Accounts'!AO19</f>
        <v>0</v>
      </c>
      <c r="P143" s="611">
        <f>'O5 Details by Class &amp; Accounts'!AP19</f>
        <v>0</v>
      </c>
      <c r="Q143" s="611">
        <f>'O5 Details by Class &amp; Accounts'!AQ19</f>
        <v>0</v>
      </c>
      <c r="R143" s="611">
        <f>'O5 Details by Class &amp; Accounts'!AR19</f>
        <v>0</v>
      </c>
      <c r="S143" s="611">
        <f>'O5 Details by Class &amp; Accounts'!AS19</f>
        <v>0</v>
      </c>
      <c r="T143" s="611">
        <f>'O5 Details by Class &amp; Accounts'!AT19</f>
        <v>0</v>
      </c>
      <c r="U143" s="611">
        <f>'O5 Details by Class &amp; Accounts'!AU19</f>
        <v>0</v>
      </c>
      <c r="V143" s="611">
        <f>'O5 Details by Class &amp; Accounts'!AV19</f>
        <v>0</v>
      </c>
      <c r="W143" s="612">
        <f>'O5 Details by Class &amp; Accounts'!AW19</f>
        <v>0</v>
      </c>
      <c r="X143" s="550"/>
      <c r="Y143" s="551"/>
      <c r="Z143" s="600" t="s">
        <v>1271</v>
      </c>
      <c r="AA143" s="551"/>
      <c r="AB143" s="551"/>
      <c r="AC143" s="551"/>
      <c r="AD143" s="551"/>
    </row>
    <row r="144" spans="1:30" s="57" customFormat="1" ht="12.75" x14ac:dyDescent="0.2">
      <c r="A144" s="640">
        <v>1830</v>
      </c>
      <c r="B144" s="349" t="s">
        <v>89</v>
      </c>
      <c r="C144" s="595">
        <f t="shared" ref="C144:C165" si="29">SUM(D144:W144)</f>
        <v>0</v>
      </c>
      <c r="D144" s="611">
        <f>'O5 Details by Class &amp; Accounts'!AD41</f>
        <v>0</v>
      </c>
      <c r="E144" s="611">
        <f>'O5 Details by Class &amp; Accounts'!AE41</f>
        <v>0</v>
      </c>
      <c r="F144" s="611">
        <f>'O5 Details by Class &amp; Accounts'!AF41</f>
        <v>0</v>
      </c>
      <c r="G144" s="611">
        <f>'O5 Details by Class &amp; Accounts'!AG41</f>
        <v>0</v>
      </c>
      <c r="H144" s="611">
        <f>'O5 Details by Class &amp; Accounts'!AH41</f>
        <v>0</v>
      </c>
      <c r="I144" s="611">
        <f>'O5 Details by Class &amp; Accounts'!AI41</f>
        <v>0</v>
      </c>
      <c r="J144" s="611">
        <f>'O5 Details by Class &amp; Accounts'!AJ41</f>
        <v>0</v>
      </c>
      <c r="K144" s="611">
        <f>'O5 Details by Class &amp; Accounts'!AK41</f>
        <v>0</v>
      </c>
      <c r="L144" s="611">
        <f>'O5 Details by Class &amp; Accounts'!AL41</f>
        <v>0</v>
      </c>
      <c r="M144" s="611">
        <f>'O5 Details by Class &amp; Accounts'!AM41</f>
        <v>0</v>
      </c>
      <c r="N144" s="611">
        <f>'O5 Details by Class &amp; Accounts'!AN41</f>
        <v>0</v>
      </c>
      <c r="O144" s="611">
        <f>'O5 Details by Class &amp; Accounts'!AO41</f>
        <v>0</v>
      </c>
      <c r="P144" s="611">
        <f>'O5 Details by Class &amp; Accounts'!AP41</f>
        <v>0</v>
      </c>
      <c r="Q144" s="611">
        <f>'O5 Details by Class &amp; Accounts'!AQ41</f>
        <v>0</v>
      </c>
      <c r="R144" s="611">
        <f>'O5 Details by Class &amp; Accounts'!AR41</f>
        <v>0</v>
      </c>
      <c r="S144" s="611">
        <f>'O5 Details by Class &amp; Accounts'!AS41</f>
        <v>0</v>
      </c>
      <c r="T144" s="611">
        <f>'O5 Details by Class &amp; Accounts'!AT41</f>
        <v>0</v>
      </c>
      <c r="U144" s="611">
        <f>'O5 Details by Class &amp; Accounts'!AU41</f>
        <v>0</v>
      </c>
      <c r="V144" s="611">
        <f>'O5 Details by Class &amp; Accounts'!AV41</f>
        <v>0</v>
      </c>
      <c r="W144" s="612">
        <f>'O5 Details by Class &amp; Accounts'!AW41</f>
        <v>0</v>
      </c>
      <c r="X144" s="550"/>
      <c r="Y144" s="551"/>
      <c r="Z144" s="600" t="e">
        <v>#N/A</v>
      </c>
      <c r="AA144" s="551"/>
      <c r="AB144" s="551"/>
      <c r="AC144" s="551"/>
      <c r="AD144" s="551"/>
    </row>
    <row r="145" spans="1:30" s="57" customFormat="1" ht="25.5" x14ac:dyDescent="0.2">
      <c r="A145" s="640" t="s">
        <v>825</v>
      </c>
      <c r="B145" s="349" t="s">
        <v>367</v>
      </c>
      <c r="C145" s="595">
        <f t="shared" si="29"/>
        <v>0</v>
      </c>
      <c r="D145" s="611">
        <f>'O5 Details by Class &amp; Accounts'!AD42</f>
        <v>0</v>
      </c>
      <c r="E145" s="611">
        <f>'O5 Details by Class &amp; Accounts'!AE42</f>
        <v>0</v>
      </c>
      <c r="F145" s="611">
        <f>'O5 Details by Class &amp; Accounts'!AF42</f>
        <v>0</v>
      </c>
      <c r="G145" s="611">
        <f>'O5 Details by Class &amp; Accounts'!AG42</f>
        <v>0</v>
      </c>
      <c r="H145" s="611">
        <f>'O5 Details by Class &amp; Accounts'!AH42</f>
        <v>0</v>
      </c>
      <c r="I145" s="611">
        <f>'O5 Details by Class &amp; Accounts'!AI42</f>
        <v>0</v>
      </c>
      <c r="J145" s="611">
        <f>'O5 Details by Class &amp; Accounts'!AJ42</f>
        <v>0</v>
      </c>
      <c r="K145" s="611">
        <f>'O5 Details by Class &amp; Accounts'!AK42</f>
        <v>0</v>
      </c>
      <c r="L145" s="611">
        <f>'O5 Details by Class &amp; Accounts'!AL42</f>
        <v>0</v>
      </c>
      <c r="M145" s="611">
        <f>'O5 Details by Class &amp; Accounts'!AM42</f>
        <v>0</v>
      </c>
      <c r="N145" s="611">
        <f>'O5 Details by Class &amp; Accounts'!AN42</f>
        <v>0</v>
      </c>
      <c r="O145" s="611">
        <f>'O5 Details by Class &amp; Accounts'!AO42</f>
        <v>0</v>
      </c>
      <c r="P145" s="611">
        <f>'O5 Details by Class &amp; Accounts'!AP42</f>
        <v>0</v>
      </c>
      <c r="Q145" s="611">
        <f>'O5 Details by Class &amp; Accounts'!AQ42</f>
        <v>0</v>
      </c>
      <c r="R145" s="611">
        <f>'O5 Details by Class &amp; Accounts'!AR42</f>
        <v>0</v>
      </c>
      <c r="S145" s="611">
        <f>'O5 Details by Class &amp; Accounts'!AS42</f>
        <v>0</v>
      </c>
      <c r="T145" s="611">
        <f>'O5 Details by Class &amp; Accounts'!AT42</f>
        <v>0</v>
      </c>
      <c r="U145" s="611">
        <f>'O5 Details by Class &amp; Accounts'!AU42</f>
        <v>0</v>
      </c>
      <c r="V145" s="611">
        <f>'O5 Details by Class &amp; Accounts'!AV42</f>
        <v>0</v>
      </c>
      <c r="W145" s="612">
        <f>'O5 Details by Class &amp; Accounts'!AW42</f>
        <v>0</v>
      </c>
      <c r="X145" s="550"/>
      <c r="Y145" s="551"/>
      <c r="Z145" s="600" t="s">
        <v>1417</v>
      </c>
      <c r="AA145" s="551"/>
      <c r="AB145" s="551"/>
      <c r="AC145" s="551"/>
      <c r="AD145" s="551"/>
    </row>
    <row r="146" spans="1:30" s="57" customFormat="1" ht="12.75" x14ac:dyDescent="0.2">
      <c r="A146" s="640" t="s">
        <v>826</v>
      </c>
      <c r="B146" s="349" t="s">
        <v>368</v>
      </c>
      <c r="C146" s="595">
        <f t="shared" si="29"/>
        <v>9798176.3337499984</v>
      </c>
      <c r="D146" s="611">
        <f>'O5 Details by Class &amp; Accounts'!AD43</f>
        <v>8561996.196169991</v>
      </c>
      <c r="E146" s="611">
        <f>'O5 Details by Class &amp; Accounts'!AE43</f>
        <v>832749.9836909381</v>
      </c>
      <c r="F146" s="611">
        <f>'O5 Details by Class &amp; Accounts'!AF43</f>
        <v>99278.729576888189</v>
      </c>
      <c r="G146" s="611">
        <f>'O5 Details by Class &amp; Accounts'!AG43</f>
        <v>0</v>
      </c>
      <c r="H146" s="611">
        <f>'O5 Details by Class &amp; Accounts'!AH43</f>
        <v>0</v>
      </c>
      <c r="I146" s="611">
        <f>'O5 Details by Class &amp; Accounts'!AI43</f>
        <v>0</v>
      </c>
      <c r="J146" s="611">
        <f>'O5 Details by Class &amp; Accounts'!AJ43</f>
        <v>175287.6333213805</v>
      </c>
      <c r="K146" s="611">
        <f>'O5 Details by Class &amp; Accounts'!AK43</f>
        <v>71480.685295359493</v>
      </c>
      <c r="L146" s="611">
        <f>'O5 Details by Class &amp; Accounts'!AL43</f>
        <v>57383.105695441373</v>
      </c>
      <c r="M146" s="611">
        <f>'O5 Details by Class &amp; Accounts'!AM43</f>
        <v>0</v>
      </c>
      <c r="N146" s="611">
        <f>'O5 Details by Class &amp; Accounts'!AN43</f>
        <v>0</v>
      </c>
      <c r="O146" s="611">
        <f>'O5 Details by Class &amp; Accounts'!AO43</f>
        <v>0</v>
      </c>
      <c r="P146" s="611">
        <f>'O5 Details by Class &amp; Accounts'!AP43</f>
        <v>0</v>
      </c>
      <c r="Q146" s="611">
        <f>'O5 Details by Class &amp; Accounts'!AQ43</f>
        <v>0</v>
      </c>
      <c r="R146" s="611">
        <f>'O5 Details by Class &amp; Accounts'!AR43</f>
        <v>0</v>
      </c>
      <c r="S146" s="611">
        <f>'O5 Details by Class &amp; Accounts'!AS43</f>
        <v>0</v>
      </c>
      <c r="T146" s="611">
        <f>'O5 Details by Class &amp; Accounts'!AT43</f>
        <v>0</v>
      </c>
      <c r="U146" s="611">
        <f>'O5 Details by Class &amp; Accounts'!AU43</f>
        <v>0</v>
      </c>
      <c r="V146" s="611">
        <f>'O5 Details by Class &amp; Accounts'!AV43</f>
        <v>0</v>
      </c>
      <c r="W146" s="612">
        <f>'O5 Details by Class &amp; Accounts'!AW43</f>
        <v>0</v>
      </c>
      <c r="X146" s="550"/>
      <c r="Y146" s="551"/>
      <c r="Z146" s="600" t="s">
        <v>699</v>
      </c>
      <c r="AA146" s="551"/>
      <c r="AB146" s="551"/>
      <c r="AC146" s="551"/>
      <c r="AD146" s="551"/>
    </row>
    <row r="147" spans="1:30" s="57" customFormat="1" ht="12.75" x14ac:dyDescent="0.2">
      <c r="A147" s="640" t="s">
        <v>827</v>
      </c>
      <c r="B147" s="349" t="s">
        <v>391</v>
      </c>
      <c r="C147" s="595">
        <f t="shared" si="29"/>
        <v>515693.49125000043</v>
      </c>
      <c r="D147" s="611">
        <f>'O5 Details by Class &amp; Accounts'!AD44</f>
        <v>380898.22093131783</v>
      </c>
      <c r="E147" s="611">
        <f>'O5 Details by Class &amp; Accounts'!AE44</f>
        <v>37046.616233063869</v>
      </c>
      <c r="F147" s="611">
        <f>'O5 Details by Class &amp; Accounts'!AF44</f>
        <v>4054.4579997559167</v>
      </c>
      <c r="G147" s="611">
        <f>'O5 Details by Class &amp; Accounts'!AG44</f>
        <v>0</v>
      </c>
      <c r="H147" s="611">
        <f>'O5 Details by Class &amp; Accounts'!AH44</f>
        <v>0</v>
      </c>
      <c r="I147" s="611">
        <f>'O5 Details by Class &amp; Accounts'!AI44</f>
        <v>0</v>
      </c>
      <c r="J147" s="611">
        <f>'O5 Details by Class &amp; Accounts'!AJ44</f>
        <v>87961.422138495473</v>
      </c>
      <c r="K147" s="611">
        <f>'O5 Details by Class &amp; Accounts'!AK44</f>
        <v>3179.9670586320917</v>
      </c>
      <c r="L147" s="611">
        <f>'O5 Details by Class &amp; Accounts'!AL44</f>
        <v>2552.8068887352074</v>
      </c>
      <c r="M147" s="611">
        <f>'O5 Details by Class &amp; Accounts'!AM44</f>
        <v>0</v>
      </c>
      <c r="N147" s="611">
        <f>'O5 Details by Class &amp; Accounts'!AN44</f>
        <v>0</v>
      </c>
      <c r="O147" s="611">
        <f>'O5 Details by Class &amp; Accounts'!AO44</f>
        <v>0</v>
      </c>
      <c r="P147" s="611">
        <f>'O5 Details by Class &amp; Accounts'!AP44</f>
        <v>0</v>
      </c>
      <c r="Q147" s="611">
        <f>'O5 Details by Class &amp; Accounts'!AQ44</f>
        <v>0</v>
      </c>
      <c r="R147" s="611">
        <f>'O5 Details by Class &amp; Accounts'!AR44</f>
        <v>0</v>
      </c>
      <c r="S147" s="611">
        <f>'O5 Details by Class &amp; Accounts'!AS44</f>
        <v>0</v>
      </c>
      <c r="T147" s="611">
        <f>'O5 Details by Class &amp; Accounts'!AT44</f>
        <v>0</v>
      </c>
      <c r="U147" s="611">
        <f>'O5 Details by Class &amp; Accounts'!AU44</f>
        <v>0</v>
      </c>
      <c r="V147" s="611">
        <f>'O5 Details by Class &amp; Accounts'!AV44</f>
        <v>0</v>
      </c>
      <c r="W147" s="612">
        <f>'O5 Details by Class &amp; Accounts'!AW44</f>
        <v>0</v>
      </c>
      <c r="X147" s="550"/>
      <c r="Y147" s="551"/>
      <c r="Z147" s="600" t="s">
        <v>700</v>
      </c>
      <c r="AA147" s="551"/>
      <c r="AB147" s="551"/>
      <c r="AC147" s="551"/>
      <c r="AD147" s="551"/>
    </row>
    <row r="148" spans="1:30" s="57" customFormat="1" ht="12.75" x14ac:dyDescent="0.2">
      <c r="A148" s="640">
        <v>1835</v>
      </c>
      <c r="B148" s="349" t="s">
        <v>75</v>
      </c>
      <c r="C148" s="595">
        <f t="shared" si="29"/>
        <v>0</v>
      </c>
      <c r="D148" s="628">
        <f>'O5 Details by Class &amp; Accounts'!AD45</f>
        <v>0</v>
      </c>
      <c r="E148" s="628">
        <f>'O5 Details by Class &amp; Accounts'!AE45</f>
        <v>0</v>
      </c>
      <c r="F148" s="628">
        <f>'O5 Details by Class &amp; Accounts'!AF45</f>
        <v>0</v>
      </c>
      <c r="G148" s="628">
        <f>'O5 Details by Class &amp; Accounts'!AG45</f>
        <v>0</v>
      </c>
      <c r="H148" s="628">
        <f>'O5 Details by Class &amp; Accounts'!AH45</f>
        <v>0</v>
      </c>
      <c r="I148" s="628">
        <f>'O5 Details by Class &amp; Accounts'!AI45</f>
        <v>0</v>
      </c>
      <c r="J148" s="628">
        <f>'O5 Details by Class &amp; Accounts'!AJ45</f>
        <v>0</v>
      </c>
      <c r="K148" s="628">
        <f>'O5 Details by Class &amp; Accounts'!AK45</f>
        <v>0</v>
      </c>
      <c r="L148" s="628">
        <f>'O5 Details by Class &amp; Accounts'!AL45</f>
        <v>0</v>
      </c>
      <c r="M148" s="628">
        <f>'O5 Details by Class &amp; Accounts'!AM45</f>
        <v>0</v>
      </c>
      <c r="N148" s="628">
        <f>'O5 Details by Class &amp; Accounts'!AN45</f>
        <v>0</v>
      </c>
      <c r="O148" s="628">
        <f>'O5 Details by Class &amp; Accounts'!AO45</f>
        <v>0</v>
      </c>
      <c r="P148" s="628">
        <f>'O5 Details by Class &amp; Accounts'!AP45</f>
        <v>0</v>
      </c>
      <c r="Q148" s="628">
        <f>'O5 Details by Class &amp; Accounts'!AQ45</f>
        <v>0</v>
      </c>
      <c r="R148" s="628">
        <f>'O5 Details by Class &amp; Accounts'!AR45</f>
        <v>0</v>
      </c>
      <c r="S148" s="628">
        <f>'O5 Details by Class &amp; Accounts'!AS45</f>
        <v>0</v>
      </c>
      <c r="T148" s="628">
        <f>'O5 Details by Class &amp; Accounts'!AT45</f>
        <v>0</v>
      </c>
      <c r="U148" s="628">
        <f>'O5 Details by Class &amp; Accounts'!AU45</f>
        <v>0</v>
      </c>
      <c r="V148" s="628">
        <f>'O5 Details by Class &amp; Accounts'!AV45</f>
        <v>0</v>
      </c>
      <c r="W148" s="612">
        <f>'O5 Details by Class &amp; Accounts'!AW45</f>
        <v>0</v>
      </c>
      <c r="X148" s="550"/>
      <c r="Y148" s="551"/>
      <c r="Z148" s="600" t="e">
        <v>#N/A</v>
      </c>
      <c r="AA148" s="551"/>
      <c r="AB148" s="551"/>
      <c r="AC148" s="551"/>
      <c r="AD148" s="551"/>
    </row>
    <row r="149" spans="1:30" s="57" customFormat="1" ht="25.5" x14ac:dyDescent="0.2">
      <c r="A149" s="640" t="s">
        <v>828</v>
      </c>
      <c r="B149" s="349" t="s">
        <v>392</v>
      </c>
      <c r="C149" s="595">
        <f t="shared" si="29"/>
        <v>0</v>
      </c>
      <c r="D149" s="628">
        <f>'O5 Details by Class &amp; Accounts'!AD46</f>
        <v>0</v>
      </c>
      <c r="E149" s="628">
        <f>'O5 Details by Class &amp; Accounts'!AE46</f>
        <v>0</v>
      </c>
      <c r="F149" s="628">
        <f>'O5 Details by Class &amp; Accounts'!AF46</f>
        <v>0</v>
      </c>
      <c r="G149" s="628">
        <f>'O5 Details by Class &amp; Accounts'!AG46</f>
        <v>0</v>
      </c>
      <c r="H149" s="628">
        <f>'O5 Details by Class &amp; Accounts'!AH46</f>
        <v>0</v>
      </c>
      <c r="I149" s="628">
        <f>'O5 Details by Class &amp; Accounts'!AI46</f>
        <v>0</v>
      </c>
      <c r="J149" s="628">
        <f>'O5 Details by Class &amp; Accounts'!AJ46</f>
        <v>0</v>
      </c>
      <c r="K149" s="628">
        <f>'O5 Details by Class &amp; Accounts'!AK46</f>
        <v>0</v>
      </c>
      <c r="L149" s="628">
        <f>'O5 Details by Class &amp; Accounts'!AL46</f>
        <v>0</v>
      </c>
      <c r="M149" s="628">
        <f>'O5 Details by Class &amp; Accounts'!AM46</f>
        <v>0</v>
      </c>
      <c r="N149" s="628">
        <f>'O5 Details by Class &amp; Accounts'!AN46</f>
        <v>0</v>
      </c>
      <c r="O149" s="628">
        <f>'O5 Details by Class &amp; Accounts'!AO46</f>
        <v>0</v>
      </c>
      <c r="P149" s="628">
        <f>'O5 Details by Class &amp; Accounts'!AP46</f>
        <v>0</v>
      </c>
      <c r="Q149" s="628">
        <f>'O5 Details by Class &amp; Accounts'!AQ46</f>
        <v>0</v>
      </c>
      <c r="R149" s="628">
        <f>'O5 Details by Class &amp; Accounts'!AR46</f>
        <v>0</v>
      </c>
      <c r="S149" s="628">
        <f>'O5 Details by Class &amp; Accounts'!AS46</f>
        <v>0</v>
      </c>
      <c r="T149" s="628">
        <f>'O5 Details by Class &amp; Accounts'!AT46</f>
        <v>0</v>
      </c>
      <c r="U149" s="628">
        <f>'O5 Details by Class &amp; Accounts'!AU46</f>
        <v>0</v>
      </c>
      <c r="V149" s="628">
        <f>'O5 Details by Class &amp; Accounts'!AV46</f>
        <v>0</v>
      </c>
      <c r="W149" s="612">
        <f>'O5 Details by Class &amp; Accounts'!AW46</f>
        <v>0</v>
      </c>
      <c r="X149" s="550"/>
      <c r="Y149" s="551"/>
      <c r="Z149" s="600" t="s">
        <v>1417</v>
      </c>
      <c r="AA149" s="551"/>
      <c r="AB149" s="551"/>
      <c r="AC149" s="551"/>
      <c r="AD149" s="551"/>
    </row>
    <row r="150" spans="1:30" s="57" customFormat="1" ht="12.75" x14ac:dyDescent="0.2">
      <c r="A150" s="640" t="s">
        <v>829</v>
      </c>
      <c r="B150" s="349" t="s">
        <v>393</v>
      </c>
      <c r="C150" s="595">
        <f t="shared" si="29"/>
        <v>12975193.035</v>
      </c>
      <c r="D150" s="628">
        <f>'O5 Details by Class &amp; Accounts'!AD47</f>
        <v>11338186.783552524</v>
      </c>
      <c r="E150" s="628">
        <f>'O5 Details by Class &amp; Accounts'!AE47</f>
        <v>1102765.5984374038</v>
      </c>
      <c r="F150" s="628">
        <f>'O5 Details by Class &amp; Accounts'!AF47</f>
        <v>131469.4323363619</v>
      </c>
      <c r="G150" s="628">
        <f>'O5 Details by Class &amp; Accounts'!AG47</f>
        <v>0</v>
      </c>
      <c r="H150" s="628">
        <f>'O5 Details by Class &amp; Accounts'!AH47</f>
        <v>0</v>
      </c>
      <c r="I150" s="628">
        <f>'O5 Details by Class &amp; Accounts'!AI47</f>
        <v>0</v>
      </c>
      <c r="J150" s="628">
        <f>'O5 Details by Class &amp; Accounts'!AJ47</f>
        <v>232123.89750111243</v>
      </c>
      <c r="K150" s="628">
        <f>'O5 Details by Class &amp; Accounts'!AK47</f>
        <v>94657.991282180577</v>
      </c>
      <c r="L150" s="628">
        <f>'O5 Details by Class &amp; Accounts'!AL47</f>
        <v>75989.33189041719</v>
      </c>
      <c r="M150" s="628">
        <f>'O5 Details by Class &amp; Accounts'!AM47</f>
        <v>0</v>
      </c>
      <c r="N150" s="628">
        <f>'O5 Details by Class &amp; Accounts'!AN47</f>
        <v>0</v>
      </c>
      <c r="O150" s="628">
        <f>'O5 Details by Class &amp; Accounts'!AO47</f>
        <v>0</v>
      </c>
      <c r="P150" s="628">
        <f>'O5 Details by Class &amp; Accounts'!AP47</f>
        <v>0</v>
      </c>
      <c r="Q150" s="628">
        <f>'O5 Details by Class &amp; Accounts'!AQ47</f>
        <v>0</v>
      </c>
      <c r="R150" s="628">
        <f>'O5 Details by Class &amp; Accounts'!AR47</f>
        <v>0</v>
      </c>
      <c r="S150" s="628">
        <f>'O5 Details by Class &amp; Accounts'!AS47</f>
        <v>0</v>
      </c>
      <c r="T150" s="628">
        <f>'O5 Details by Class &amp; Accounts'!AT47</f>
        <v>0</v>
      </c>
      <c r="U150" s="628">
        <f>'O5 Details by Class &amp; Accounts'!AU47</f>
        <v>0</v>
      </c>
      <c r="V150" s="628">
        <f>'O5 Details by Class &amp; Accounts'!AV47</f>
        <v>0</v>
      </c>
      <c r="W150" s="612">
        <f>'O5 Details by Class &amp; Accounts'!AW47</f>
        <v>0</v>
      </c>
      <c r="X150" s="550"/>
      <c r="Y150" s="551"/>
      <c r="Z150" s="600" t="s">
        <v>699</v>
      </c>
      <c r="AA150" s="551"/>
      <c r="AB150" s="551"/>
      <c r="AC150" s="551"/>
      <c r="AD150" s="551"/>
    </row>
    <row r="151" spans="1:30" s="57" customFormat="1" ht="12.75" x14ac:dyDescent="0.2">
      <c r="A151" s="640" t="s">
        <v>830</v>
      </c>
      <c r="B151" s="349" t="s">
        <v>394</v>
      </c>
      <c r="C151" s="595">
        <f t="shared" si="29"/>
        <v>1441688.1149999995</v>
      </c>
      <c r="D151" s="628">
        <f>'O5 Details by Class &amp; Accounts'!AD48</f>
        <v>1064850.4343350572</v>
      </c>
      <c r="E151" s="628">
        <f>'O5 Details by Class &amp; Accounts'!AE48</f>
        <v>103568.62599664272</v>
      </c>
      <c r="F151" s="628">
        <f>'O5 Details by Class &amp; Accounts'!AF48</f>
        <v>11334.763789332141</v>
      </c>
      <c r="G151" s="628">
        <f>'O5 Details by Class &amp; Accounts'!AG48</f>
        <v>0</v>
      </c>
      <c r="H151" s="628">
        <f>'O5 Details by Class &amp; Accounts'!AH48</f>
        <v>0</v>
      </c>
      <c r="I151" s="628">
        <f>'O5 Details by Class &amp; Accounts'!AI48</f>
        <v>0</v>
      </c>
      <c r="J151" s="628">
        <f>'O5 Details by Class &amp; Accounts'!AJ48</f>
        <v>245907.57693718839</v>
      </c>
      <c r="K151" s="628">
        <f>'O5 Details by Class &amp; Accounts'!AK48</f>
        <v>8890.0108151624645</v>
      </c>
      <c r="L151" s="628">
        <f>'O5 Details by Class &amp; Accounts'!AL48</f>
        <v>7136.7031266165341</v>
      </c>
      <c r="M151" s="628">
        <f>'O5 Details by Class &amp; Accounts'!AM48</f>
        <v>0</v>
      </c>
      <c r="N151" s="628">
        <f>'O5 Details by Class &amp; Accounts'!AN48</f>
        <v>0</v>
      </c>
      <c r="O151" s="628">
        <f>'O5 Details by Class &amp; Accounts'!AO48</f>
        <v>0</v>
      </c>
      <c r="P151" s="628">
        <f>'O5 Details by Class &amp; Accounts'!AP48</f>
        <v>0</v>
      </c>
      <c r="Q151" s="628">
        <f>'O5 Details by Class &amp; Accounts'!AQ48</f>
        <v>0</v>
      </c>
      <c r="R151" s="628">
        <f>'O5 Details by Class &amp; Accounts'!AR48</f>
        <v>0</v>
      </c>
      <c r="S151" s="628">
        <f>'O5 Details by Class &amp; Accounts'!AS48</f>
        <v>0</v>
      </c>
      <c r="T151" s="628">
        <f>'O5 Details by Class &amp; Accounts'!AT48</f>
        <v>0</v>
      </c>
      <c r="U151" s="628">
        <f>'O5 Details by Class &amp; Accounts'!AU48</f>
        <v>0</v>
      </c>
      <c r="V151" s="628">
        <f>'O5 Details by Class &amp; Accounts'!AV48</f>
        <v>0</v>
      </c>
      <c r="W151" s="612">
        <f>'O5 Details by Class &amp; Accounts'!AW48</f>
        <v>0</v>
      </c>
      <c r="X151" s="550"/>
      <c r="Y151" s="551"/>
      <c r="Z151" s="600" t="s">
        <v>700</v>
      </c>
      <c r="AA151" s="551"/>
      <c r="AB151" s="551"/>
      <c r="AC151" s="551"/>
      <c r="AD151" s="551"/>
    </row>
    <row r="152" spans="1:30" s="57" customFormat="1" ht="12.75" x14ac:dyDescent="0.2">
      <c r="A152" s="640">
        <v>1840</v>
      </c>
      <c r="B152" s="349" t="s">
        <v>76</v>
      </c>
      <c r="C152" s="595">
        <f t="shared" si="29"/>
        <v>0</v>
      </c>
      <c r="D152" s="628">
        <f>'O5 Details by Class &amp; Accounts'!AD49</f>
        <v>0</v>
      </c>
      <c r="E152" s="628">
        <f>'O5 Details by Class &amp; Accounts'!AE49</f>
        <v>0</v>
      </c>
      <c r="F152" s="628">
        <f>'O5 Details by Class &amp; Accounts'!AF49</f>
        <v>0</v>
      </c>
      <c r="G152" s="628">
        <f>'O5 Details by Class &amp; Accounts'!AG49</f>
        <v>0</v>
      </c>
      <c r="H152" s="628">
        <f>'O5 Details by Class &amp; Accounts'!AH49</f>
        <v>0</v>
      </c>
      <c r="I152" s="628">
        <f>'O5 Details by Class &amp; Accounts'!AI49</f>
        <v>0</v>
      </c>
      <c r="J152" s="628">
        <f>'O5 Details by Class &amp; Accounts'!AJ49</f>
        <v>0</v>
      </c>
      <c r="K152" s="628">
        <f>'O5 Details by Class &amp; Accounts'!AK49</f>
        <v>0</v>
      </c>
      <c r="L152" s="628">
        <f>'O5 Details by Class &amp; Accounts'!AL49</f>
        <v>0</v>
      </c>
      <c r="M152" s="628">
        <f>'O5 Details by Class &amp; Accounts'!AM49</f>
        <v>0</v>
      </c>
      <c r="N152" s="628">
        <f>'O5 Details by Class &amp; Accounts'!AN49</f>
        <v>0</v>
      </c>
      <c r="O152" s="628">
        <f>'O5 Details by Class &amp; Accounts'!AO49</f>
        <v>0</v>
      </c>
      <c r="P152" s="628">
        <f>'O5 Details by Class &amp; Accounts'!AP49</f>
        <v>0</v>
      </c>
      <c r="Q152" s="628">
        <f>'O5 Details by Class &amp; Accounts'!AQ49</f>
        <v>0</v>
      </c>
      <c r="R152" s="628">
        <f>'O5 Details by Class &amp; Accounts'!AR49</f>
        <v>0</v>
      </c>
      <c r="S152" s="628">
        <f>'O5 Details by Class &amp; Accounts'!AS49</f>
        <v>0</v>
      </c>
      <c r="T152" s="628">
        <f>'O5 Details by Class &amp; Accounts'!AT49</f>
        <v>0</v>
      </c>
      <c r="U152" s="628">
        <f>'O5 Details by Class &amp; Accounts'!AU49</f>
        <v>0</v>
      </c>
      <c r="V152" s="628">
        <f>'O5 Details by Class &amp; Accounts'!AV49</f>
        <v>0</v>
      </c>
      <c r="W152" s="612">
        <f>'O5 Details by Class &amp; Accounts'!AW49</f>
        <v>0</v>
      </c>
      <c r="X152" s="550"/>
      <c r="Y152" s="551"/>
      <c r="Z152" s="600" t="e">
        <v>#N/A</v>
      </c>
      <c r="AA152" s="551"/>
      <c r="AB152" s="551"/>
      <c r="AC152" s="551"/>
      <c r="AD152" s="551"/>
    </row>
    <row r="153" spans="1:30" s="57" customFormat="1" ht="12.75" x14ac:dyDescent="0.2">
      <c r="A153" s="640" t="s">
        <v>831</v>
      </c>
      <c r="B153" s="349" t="s">
        <v>395</v>
      </c>
      <c r="C153" s="595">
        <f t="shared" si="29"/>
        <v>0</v>
      </c>
      <c r="D153" s="628">
        <f>'O5 Details by Class &amp; Accounts'!AD50</f>
        <v>0</v>
      </c>
      <c r="E153" s="628">
        <f>'O5 Details by Class &amp; Accounts'!AE50</f>
        <v>0</v>
      </c>
      <c r="F153" s="628">
        <f>'O5 Details by Class &amp; Accounts'!AF50</f>
        <v>0</v>
      </c>
      <c r="G153" s="628">
        <f>'O5 Details by Class &amp; Accounts'!AG50</f>
        <v>0</v>
      </c>
      <c r="H153" s="628">
        <f>'O5 Details by Class &amp; Accounts'!AH50</f>
        <v>0</v>
      </c>
      <c r="I153" s="628">
        <f>'O5 Details by Class &amp; Accounts'!AI50</f>
        <v>0</v>
      </c>
      <c r="J153" s="628">
        <f>'O5 Details by Class &amp; Accounts'!AJ50</f>
        <v>0</v>
      </c>
      <c r="K153" s="628">
        <f>'O5 Details by Class &amp; Accounts'!AK50</f>
        <v>0</v>
      </c>
      <c r="L153" s="628">
        <f>'O5 Details by Class &amp; Accounts'!AL50</f>
        <v>0</v>
      </c>
      <c r="M153" s="628">
        <f>'O5 Details by Class &amp; Accounts'!AM50</f>
        <v>0</v>
      </c>
      <c r="N153" s="628">
        <f>'O5 Details by Class &amp; Accounts'!AN50</f>
        <v>0</v>
      </c>
      <c r="O153" s="628">
        <f>'O5 Details by Class &amp; Accounts'!AO50</f>
        <v>0</v>
      </c>
      <c r="P153" s="628">
        <f>'O5 Details by Class &amp; Accounts'!AP50</f>
        <v>0</v>
      </c>
      <c r="Q153" s="628">
        <f>'O5 Details by Class &amp; Accounts'!AQ50</f>
        <v>0</v>
      </c>
      <c r="R153" s="628">
        <f>'O5 Details by Class &amp; Accounts'!AR50</f>
        <v>0</v>
      </c>
      <c r="S153" s="628">
        <f>'O5 Details by Class &amp; Accounts'!AS50</f>
        <v>0</v>
      </c>
      <c r="T153" s="628">
        <f>'O5 Details by Class &amp; Accounts'!AT50</f>
        <v>0</v>
      </c>
      <c r="U153" s="628">
        <f>'O5 Details by Class &amp; Accounts'!AU50</f>
        <v>0</v>
      </c>
      <c r="V153" s="628">
        <f>'O5 Details by Class &amp; Accounts'!AV50</f>
        <v>0</v>
      </c>
      <c r="W153" s="612">
        <f>'O5 Details by Class &amp; Accounts'!AW50</f>
        <v>0</v>
      </c>
      <c r="X153" s="550"/>
      <c r="Y153" s="551"/>
      <c r="Z153" s="600" t="s">
        <v>1417</v>
      </c>
      <c r="AA153" s="551"/>
      <c r="AB153" s="551"/>
      <c r="AC153" s="551"/>
      <c r="AD153" s="551"/>
    </row>
    <row r="154" spans="1:30" s="57" customFormat="1" ht="12.75" x14ac:dyDescent="0.2">
      <c r="A154" s="640" t="s">
        <v>832</v>
      </c>
      <c r="B154" s="349" t="s">
        <v>396</v>
      </c>
      <c r="C154" s="595">
        <f t="shared" si="29"/>
        <v>6629096.25</v>
      </c>
      <c r="D154" s="628">
        <f>'O5 Details by Class &amp; Accounts'!AD51</f>
        <v>5792740.9084320879</v>
      </c>
      <c r="E154" s="628">
        <f>'O5 Details by Class &amp; Accounts'!AE51</f>
        <v>563408.90447726578</v>
      </c>
      <c r="F154" s="628">
        <f>'O5 Details by Class &amp; Accounts'!AF51</f>
        <v>67168.443547599629</v>
      </c>
      <c r="G154" s="628">
        <f>'O5 Details by Class &amp; Accounts'!AG51</f>
        <v>0</v>
      </c>
      <c r="H154" s="628">
        <f>'O5 Details by Class &amp; Accounts'!AH51</f>
        <v>0</v>
      </c>
      <c r="I154" s="628">
        <f>'O5 Details by Class &amp; Accounts'!AI51</f>
        <v>0</v>
      </c>
      <c r="J154" s="628">
        <f>'O5 Details by Class &amp; Accounts'!AJ51</f>
        <v>118593.35381826239</v>
      </c>
      <c r="K154" s="628">
        <f>'O5 Details by Class &amp; Accounts'!AK51</f>
        <v>48361.279354271741</v>
      </c>
      <c r="L154" s="628">
        <f>'O5 Details by Class &amp; Accounts'!AL51</f>
        <v>38823.360370512593</v>
      </c>
      <c r="M154" s="628">
        <f>'O5 Details by Class &amp; Accounts'!AM51</f>
        <v>0</v>
      </c>
      <c r="N154" s="628">
        <f>'O5 Details by Class &amp; Accounts'!AN51</f>
        <v>0</v>
      </c>
      <c r="O154" s="628">
        <f>'O5 Details by Class &amp; Accounts'!AO51</f>
        <v>0</v>
      </c>
      <c r="P154" s="628">
        <f>'O5 Details by Class &amp; Accounts'!AP51</f>
        <v>0</v>
      </c>
      <c r="Q154" s="628">
        <f>'O5 Details by Class &amp; Accounts'!AQ51</f>
        <v>0</v>
      </c>
      <c r="R154" s="628">
        <f>'O5 Details by Class &amp; Accounts'!AR51</f>
        <v>0</v>
      </c>
      <c r="S154" s="628">
        <f>'O5 Details by Class &amp; Accounts'!AS51</f>
        <v>0</v>
      </c>
      <c r="T154" s="628">
        <f>'O5 Details by Class &amp; Accounts'!AT51</f>
        <v>0</v>
      </c>
      <c r="U154" s="628">
        <f>'O5 Details by Class &amp; Accounts'!AU51</f>
        <v>0</v>
      </c>
      <c r="V154" s="628">
        <f>'O5 Details by Class &amp; Accounts'!AV51</f>
        <v>0</v>
      </c>
      <c r="W154" s="612">
        <f>'O5 Details by Class &amp; Accounts'!AW51</f>
        <v>0</v>
      </c>
      <c r="X154" s="550"/>
      <c r="Y154" s="551"/>
      <c r="Z154" s="600" t="s">
        <v>699</v>
      </c>
      <c r="AA154" s="551"/>
      <c r="AB154" s="551"/>
      <c r="AC154" s="551"/>
      <c r="AD154" s="551"/>
    </row>
    <row r="155" spans="1:30" s="57" customFormat="1" ht="12.75" x14ac:dyDescent="0.2">
      <c r="A155" s="640" t="s">
        <v>833</v>
      </c>
      <c r="B155" s="349" t="s">
        <v>397</v>
      </c>
      <c r="C155" s="595">
        <f t="shared" si="29"/>
        <v>2209698.75</v>
      </c>
      <c r="D155" s="628">
        <f>'O5 Details by Class &amp; Accounts'!AD52</f>
        <v>1632113.5266396601</v>
      </c>
      <c r="E155" s="628">
        <f>'O5 Details by Class &amp; Accounts'!AE52</f>
        <v>158741.31237046298</v>
      </c>
      <c r="F155" s="628">
        <f>'O5 Details by Class &amp; Accounts'!AF52</f>
        <v>17372.976246552815</v>
      </c>
      <c r="G155" s="628">
        <f>'O5 Details by Class &amp; Accounts'!AG52</f>
        <v>0</v>
      </c>
      <c r="H155" s="628">
        <f>'O5 Details by Class &amp; Accounts'!AH52</f>
        <v>0</v>
      </c>
      <c r="I155" s="628">
        <f>'O5 Details by Class &amp; Accounts'!AI52</f>
        <v>0</v>
      </c>
      <c r="J155" s="628">
        <f>'O5 Details by Class &amp; Accounts'!AJ52</f>
        <v>376906.53042085608</v>
      </c>
      <c r="K155" s="628">
        <f>'O5 Details by Class &amp; Accounts'!AK52</f>
        <v>13625.863722786522</v>
      </c>
      <c r="L155" s="628">
        <f>'O5 Details by Class &amp; Accounts'!AL52</f>
        <v>10938.540599681404</v>
      </c>
      <c r="M155" s="628">
        <f>'O5 Details by Class &amp; Accounts'!AM52</f>
        <v>0</v>
      </c>
      <c r="N155" s="628">
        <f>'O5 Details by Class &amp; Accounts'!AN52</f>
        <v>0</v>
      </c>
      <c r="O155" s="628">
        <f>'O5 Details by Class &amp; Accounts'!AO52</f>
        <v>0</v>
      </c>
      <c r="P155" s="628">
        <f>'O5 Details by Class &amp; Accounts'!AP52</f>
        <v>0</v>
      </c>
      <c r="Q155" s="628">
        <f>'O5 Details by Class &amp; Accounts'!AQ52</f>
        <v>0</v>
      </c>
      <c r="R155" s="628">
        <f>'O5 Details by Class &amp; Accounts'!AR52</f>
        <v>0</v>
      </c>
      <c r="S155" s="628">
        <f>'O5 Details by Class &amp; Accounts'!AS52</f>
        <v>0</v>
      </c>
      <c r="T155" s="628">
        <f>'O5 Details by Class &amp; Accounts'!AT52</f>
        <v>0</v>
      </c>
      <c r="U155" s="628">
        <f>'O5 Details by Class &amp; Accounts'!AU52</f>
        <v>0</v>
      </c>
      <c r="V155" s="628">
        <f>'O5 Details by Class &amp; Accounts'!AV52</f>
        <v>0</v>
      </c>
      <c r="W155" s="612">
        <f>'O5 Details by Class &amp; Accounts'!AW52</f>
        <v>0</v>
      </c>
      <c r="X155" s="550"/>
      <c r="Y155" s="551"/>
      <c r="Z155" s="600" t="s">
        <v>700</v>
      </c>
      <c r="AA155" s="551"/>
      <c r="AB155" s="551"/>
      <c r="AC155" s="551"/>
      <c r="AD155" s="551"/>
    </row>
    <row r="156" spans="1:30" s="57" customFormat="1" ht="12.75" x14ac:dyDescent="0.2">
      <c r="A156" s="640">
        <v>1845</v>
      </c>
      <c r="B156" s="349" t="s">
        <v>84</v>
      </c>
      <c r="C156" s="595">
        <f t="shared" si="29"/>
        <v>0</v>
      </c>
      <c r="D156" s="628">
        <f>'O5 Details by Class &amp; Accounts'!AD53</f>
        <v>0</v>
      </c>
      <c r="E156" s="628">
        <f>'O5 Details by Class &amp; Accounts'!AE53</f>
        <v>0</v>
      </c>
      <c r="F156" s="628">
        <f>'O5 Details by Class &amp; Accounts'!AF53</f>
        <v>0</v>
      </c>
      <c r="G156" s="628">
        <f>'O5 Details by Class &amp; Accounts'!AG53</f>
        <v>0</v>
      </c>
      <c r="H156" s="628">
        <f>'O5 Details by Class &amp; Accounts'!AH53</f>
        <v>0</v>
      </c>
      <c r="I156" s="628">
        <f>'O5 Details by Class &amp; Accounts'!AI53</f>
        <v>0</v>
      </c>
      <c r="J156" s="628">
        <f>'O5 Details by Class &amp; Accounts'!AJ53</f>
        <v>0</v>
      </c>
      <c r="K156" s="628">
        <f>'O5 Details by Class &amp; Accounts'!AK53</f>
        <v>0</v>
      </c>
      <c r="L156" s="628">
        <f>'O5 Details by Class &amp; Accounts'!AL53</f>
        <v>0</v>
      </c>
      <c r="M156" s="628">
        <f>'O5 Details by Class &amp; Accounts'!AM53</f>
        <v>0</v>
      </c>
      <c r="N156" s="628">
        <f>'O5 Details by Class &amp; Accounts'!AN53</f>
        <v>0</v>
      </c>
      <c r="O156" s="628">
        <f>'O5 Details by Class &amp; Accounts'!AO53</f>
        <v>0</v>
      </c>
      <c r="P156" s="628">
        <f>'O5 Details by Class &amp; Accounts'!AP53</f>
        <v>0</v>
      </c>
      <c r="Q156" s="628">
        <f>'O5 Details by Class &amp; Accounts'!AQ53</f>
        <v>0</v>
      </c>
      <c r="R156" s="628">
        <f>'O5 Details by Class &amp; Accounts'!AR53</f>
        <v>0</v>
      </c>
      <c r="S156" s="628">
        <f>'O5 Details by Class &amp; Accounts'!AS53</f>
        <v>0</v>
      </c>
      <c r="T156" s="628">
        <f>'O5 Details by Class &amp; Accounts'!AT53</f>
        <v>0</v>
      </c>
      <c r="U156" s="628">
        <f>'O5 Details by Class &amp; Accounts'!AU53</f>
        <v>0</v>
      </c>
      <c r="V156" s="628">
        <f>'O5 Details by Class &amp; Accounts'!AV53</f>
        <v>0</v>
      </c>
      <c r="W156" s="612">
        <f>'O5 Details by Class &amp; Accounts'!AW53</f>
        <v>0</v>
      </c>
      <c r="X156" s="550"/>
      <c r="Y156" s="551"/>
      <c r="Z156" s="600" t="e">
        <v>#N/A</v>
      </c>
      <c r="AA156" s="551"/>
      <c r="AB156" s="551"/>
      <c r="AC156" s="551"/>
      <c r="AD156" s="551"/>
    </row>
    <row r="157" spans="1:30" s="57" customFormat="1" ht="25.5" x14ac:dyDescent="0.2">
      <c r="A157" s="640" t="s">
        <v>834</v>
      </c>
      <c r="B157" s="349" t="s">
        <v>398</v>
      </c>
      <c r="C157" s="595">
        <f t="shared" si="29"/>
        <v>0</v>
      </c>
      <c r="D157" s="628">
        <f>'O5 Details by Class &amp; Accounts'!AD54</f>
        <v>0</v>
      </c>
      <c r="E157" s="628">
        <f>'O5 Details by Class &amp; Accounts'!AE54</f>
        <v>0</v>
      </c>
      <c r="F157" s="628">
        <f>'O5 Details by Class &amp; Accounts'!AF54</f>
        <v>0</v>
      </c>
      <c r="G157" s="628">
        <f>'O5 Details by Class &amp; Accounts'!AG54</f>
        <v>0</v>
      </c>
      <c r="H157" s="628">
        <f>'O5 Details by Class &amp; Accounts'!AH54</f>
        <v>0</v>
      </c>
      <c r="I157" s="628">
        <f>'O5 Details by Class &amp; Accounts'!AI54</f>
        <v>0</v>
      </c>
      <c r="J157" s="628">
        <f>'O5 Details by Class &amp; Accounts'!AJ54</f>
        <v>0</v>
      </c>
      <c r="K157" s="628">
        <f>'O5 Details by Class &amp; Accounts'!AK54</f>
        <v>0</v>
      </c>
      <c r="L157" s="628">
        <f>'O5 Details by Class &amp; Accounts'!AL54</f>
        <v>0</v>
      </c>
      <c r="M157" s="628">
        <f>'O5 Details by Class &amp; Accounts'!AM54</f>
        <v>0</v>
      </c>
      <c r="N157" s="628">
        <f>'O5 Details by Class &amp; Accounts'!AN54</f>
        <v>0</v>
      </c>
      <c r="O157" s="628">
        <f>'O5 Details by Class &amp; Accounts'!AO54</f>
        <v>0</v>
      </c>
      <c r="P157" s="628">
        <f>'O5 Details by Class &amp; Accounts'!AP54</f>
        <v>0</v>
      </c>
      <c r="Q157" s="628">
        <f>'O5 Details by Class &amp; Accounts'!AQ54</f>
        <v>0</v>
      </c>
      <c r="R157" s="628">
        <f>'O5 Details by Class &amp; Accounts'!AR54</f>
        <v>0</v>
      </c>
      <c r="S157" s="628">
        <f>'O5 Details by Class &amp; Accounts'!AS54</f>
        <v>0</v>
      </c>
      <c r="T157" s="628">
        <f>'O5 Details by Class &amp; Accounts'!AT54</f>
        <v>0</v>
      </c>
      <c r="U157" s="628">
        <f>'O5 Details by Class &amp; Accounts'!AU54</f>
        <v>0</v>
      </c>
      <c r="V157" s="628">
        <f>'O5 Details by Class &amp; Accounts'!AV54</f>
        <v>0</v>
      </c>
      <c r="W157" s="612">
        <f>'O5 Details by Class &amp; Accounts'!AW54</f>
        <v>0</v>
      </c>
      <c r="X157" s="550"/>
      <c r="Y157" s="551"/>
      <c r="Z157" s="600" t="s">
        <v>1417</v>
      </c>
      <c r="AA157" s="551"/>
      <c r="AB157" s="551"/>
      <c r="AC157" s="551"/>
      <c r="AD157" s="551"/>
    </row>
    <row r="158" spans="1:30" s="57" customFormat="1" ht="12.75" x14ac:dyDescent="0.2">
      <c r="A158" s="640" t="s">
        <v>835</v>
      </c>
      <c r="B158" s="349" t="s">
        <v>399</v>
      </c>
      <c r="C158" s="595">
        <f t="shared" si="29"/>
        <v>3076416.2624999993</v>
      </c>
      <c r="D158" s="628">
        <f>'O5 Details by Class &amp; Accounts'!AD55</f>
        <v>2688282.3333798326</v>
      </c>
      <c r="E158" s="628">
        <f>'O5 Details by Class &amp; Accounts'!AE55</f>
        <v>261465.55289058737</v>
      </c>
      <c r="F158" s="628">
        <f>'O5 Details by Class &amp; Accounts'!AF55</f>
        <v>31171.382080422907</v>
      </c>
      <c r="G158" s="628">
        <f>'O5 Details by Class &amp; Accounts'!AG55</f>
        <v>0</v>
      </c>
      <c r="H158" s="628">
        <f>'O5 Details by Class &amp; Accounts'!AH55</f>
        <v>0</v>
      </c>
      <c r="I158" s="628">
        <f>'O5 Details by Class &amp; Accounts'!AI55</f>
        <v>0</v>
      </c>
      <c r="J158" s="628">
        <f>'O5 Details by Class &amp; Accounts'!AJ55</f>
        <v>55036.540208768107</v>
      </c>
      <c r="K158" s="628">
        <f>'O5 Details by Class &amp; Accounts'!AK55</f>
        <v>22443.395097904493</v>
      </c>
      <c r="L158" s="628">
        <f>'O5 Details by Class &amp; Accounts'!AL55</f>
        <v>18017.058842484443</v>
      </c>
      <c r="M158" s="628">
        <f>'O5 Details by Class &amp; Accounts'!AM55</f>
        <v>0</v>
      </c>
      <c r="N158" s="628">
        <f>'O5 Details by Class &amp; Accounts'!AN55</f>
        <v>0</v>
      </c>
      <c r="O158" s="628">
        <f>'O5 Details by Class &amp; Accounts'!AO55</f>
        <v>0</v>
      </c>
      <c r="P158" s="628">
        <f>'O5 Details by Class &amp; Accounts'!AP55</f>
        <v>0</v>
      </c>
      <c r="Q158" s="628">
        <f>'O5 Details by Class &amp; Accounts'!AQ55</f>
        <v>0</v>
      </c>
      <c r="R158" s="628">
        <f>'O5 Details by Class &amp; Accounts'!AR55</f>
        <v>0</v>
      </c>
      <c r="S158" s="628">
        <f>'O5 Details by Class &amp; Accounts'!AS55</f>
        <v>0</v>
      </c>
      <c r="T158" s="628">
        <f>'O5 Details by Class &amp; Accounts'!AT55</f>
        <v>0</v>
      </c>
      <c r="U158" s="628">
        <f>'O5 Details by Class &amp; Accounts'!AU55</f>
        <v>0</v>
      </c>
      <c r="V158" s="628">
        <f>'O5 Details by Class &amp; Accounts'!AV55</f>
        <v>0</v>
      </c>
      <c r="W158" s="612">
        <f>'O5 Details by Class &amp; Accounts'!AW55</f>
        <v>0</v>
      </c>
      <c r="X158" s="550"/>
      <c r="Y158" s="551"/>
      <c r="Z158" s="600" t="s">
        <v>699</v>
      </c>
      <c r="AA158" s="551"/>
      <c r="AB158" s="551"/>
      <c r="AC158" s="551"/>
      <c r="AD158" s="551"/>
    </row>
    <row r="159" spans="1:30" s="57" customFormat="1" ht="25.5" x14ac:dyDescent="0.2">
      <c r="A159" s="640" t="s">
        <v>836</v>
      </c>
      <c r="B159" s="349" t="s">
        <v>631</v>
      </c>
      <c r="C159" s="595">
        <f t="shared" si="29"/>
        <v>3076416.2624999997</v>
      </c>
      <c r="D159" s="628">
        <f>'O5 Details by Class &amp; Accounts'!AD56</f>
        <v>2272282.8600959643</v>
      </c>
      <c r="E159" s="628">
        <f>'O5 Details by Class &amp; Accounts'!AE56</f>
        <v>221004.94689924803</v>
      </c>
      <c r="F159" s="628">
        <f>'O5 Details by Class &amp; Accounts'!AF56</f>
        <v>24187.236677814697</v>
      </c>
      <c r="G159" s="628">
        <f>'O5 Details by Class &amp; Accounts'!AG56</f>
        <v>0</v>
      </c>
      <c r="H159" s="628">
        <f>'O5 Details by Class &amp; Accounts'!AH56</f>
        <v>0</v>
      </c>
      <c r="I159" s="628">
        <f>'O5 Details by Class &amp; Accounts'!AI56</f>
        <v>0</v>
      </c>
      <c r="J159" s="628">
        <f>'O5 Details by Class &amp; Accounts'!AJ56</f>
        <v>524741.83624766616</v>
      </c>
      <c r="K159" s="628">
        <f>'O5 Details by Class &amp; Accounts'!AK56</f>
        <v>18970.381708089957</v>
      </c>
      <c r="L159" s="628">
        <f>'O5 Details by Class &amp; Accounts'!AL56</f>
        <v>15229.000871216662</v>
      </c>
      <c r="M159" s="628">
        <f>'O5 Details by Class &amp; Accounts'!AM56</f>
        <v>0</v>
      </c>
      <c r="N159" s="628">
        <f>'O5 Details by Class &amp; Accounts'!AN56</f>
        <v>0</v>
      </c>
      <c r="O159" s="628">
        <f>'O5 Details by Class &amp; Accounts'!AO56</f>
        <v>0</v>
      </c>
      <c r="P159" s="628">
        <f>'O5 Details by Class &amp; Accounts'!AP56</f>
        <v>0</v>
      </c>
      <c r="Q159" s="628">
        <f>'O5 Details by Class &amp; Accounts'!AQ56</f>
        <v>0</v>
      </c>
      <c r="R159" s="628">
        <f>'O5 Details by Class &amp; Accounts'!AR56</f>
        <v>0</v>
      </c>
      <c r="S159" s="628">
        <f>'O5 Details by Class &amp; Accounts'!AS56</f>
        <v>0</v>
      </c>
      <c r="T159" s="628">
        <f>'O5 Details by Class &amp; Accounts'!AT56</f>
        <v>0</v>
      </c>
      <c r="U159" s="628">
        <f>'O5 Details by Class &amp; Accounts'!AU56</f>
        <v>0</v>
      </c>
      <c r="V159" s="628">
        <f>'O5 Details by Class &amp; Accounts'!AV56</f>
        <v>0</v>
      </c>
      <c r="W159" s="612">
        <f>'O5 Details by Class &amp; Accounts'!AW56</f>
        <v>0</v>
      </c>
      <c r="X159" s="550"/>
      <c r="Y159" s="551"/>
      <c r="Z159" s="600" t="s">
        <v>700</v>
      </c>
      <c r="AA159" s="551"/>
      <c r="AB159" s="551"/>
      <c r="AC159" s="551"/>
      <c r="AD159" s="551"/>
    </row>
    <row r="160" spans="1:30" s="57" customFormat="1" ht="12.75" x14ac:dyDescent="0.2">
      <c r="A160" s="640">
        <v>1850</v>
      </c>
      <c r="B160" s="349" t="s">
        <v>90</v>
      </c>
      <c r="C160" s="595">
        <f t="shared" si="29"/>
        <v>9360669.4500000011</v>
      </c>
      <c r="D160" s="628">
        <f>'O5 Details by Class &amp; Accounts'!AD57</f>
        <v>8186488.8442155179</v>
      </c>
      <c r="E160" s="628">
        <f>'O5 Details by Class &amp; Accounts'!AE57</f>
        <v>796227.68981795141</v>
      </c>
      <c r="F160" s="628">
        <f>'O5 Details by Class &amp; Accounts'!AF57</f>
        <v>87140.798671063356</v>
      </c>
      <c r="G160" s="628">
        <f>'O5 Details by Class &amp; Accounts'!AG57</f>
        <v>0</v>
      </c>
      <c r="H160" s="628">
        <f>'O5 Details by Class &amp; Accounts'!AH57</f>
        <v>0</v>
      </c>
      <c r="I160" s="628">
        <f>'O5 Details by Class &amp; Accounts'!AI57</f>
        <v>0</v>
      </c>
      <c r="J160" s="628">
        <f>'O5 Details by Class &amp; Accounts'!AJ57</f>
        <v>167599.96405468285</v>
      </c>
      <c r="K160" s="628">
        <f>'O5 Details by Class &amp; Accounts'!AK57</f>
        <v>68345.724447892819</v>
      </c>
      <c r="L160" s="628">
        <f>'O5 Details by Class &amp; Accounts'!AL57</f>
        <v>54866.428792891733</v>
      </c>
      <c r="M160" s="628">
        <f>'O5 Details by Class &amp; Accounts'!AM57</f>
        <v>0</v>
      </c>
      <c r="N160" s="628">
        <f>'O5 Details by Class &amp; Accounts'!AN57</f>
        <v>0</v>
      </c>
      <c r="O160" s="628">
        <f>'O5 Details by Class &amp; Accounts'!AO57</f>
        <v>0</v>
      </c>
      <c r="P160" s="628">
        <f>'O5 Details by Class &amp; Accounts'!AP57</f>
        <v>0</v>
      </c>
      <c r="Q160" s="628">
        <f>'O5 Details by Class &amp; Accounts'!AQ57</f>
        <v>0</v>
      </c>
      <c r="R160" s="628">
        <f>'O5 Details by Class &amp; Accounts'!AR57</f>
        <v>0</v>
      </c>
      <c r="S160" s="628">
        <f>'O5 Details by Class &amp; Accounts'!AS57</f>
        <v>0</v>
      </c>
      <c r="T160" s="628">
        <f>'O5 Details by Class &amp; Accounts'!AT57</f>
        <v>0</v>
      </c>
      <c r="U160" s="628">
        <f>'O5 Details by Class &amp; Accounts'!AU57</f>
        <v>0</v>
      </c>
      <c r="V160" s="628">
        <f>'O5 Details by Class &amp; Accounts'!AV57</f>
        <v>0</v>
      </c>
      <c r="W160" s="612">
        <f>'O5 Details by Class &amp; Accounts'!AW57</f>
        <v>0</v>
      </c>
      <c r="X160" s="550"/>
      <c r="Y160" s="551"/>
      <c r="Z160" s="600" t="s">
        <v>1059</v>
      </c>
      <c r="AA160" s="551"/>
      <c r="AB160" s="551"/>
      <c r="AC160" s="551"/>
      <c r="AD160" s="551"/>
    </row>
    <row r="161" spans="1:30" s="57" customFormat="1" ht="12.75" x14ac:dyDescent="0.2">
      <c r="A161" s="640">
        <v>1855</v>
      </c>
      <c r="B161" s="349" t="s">
        <v>92</v>
      </c>
      <c r="C161" s="595">
        <f t="shared" si="29"/>
        <v>16848067</v>
      </c>
      <c r="D161" s="628">
        <f>'O5 Details by Class &amp; Accounts'!AD58</f>
        <v>16848067</v>
      </c>
      <c r="E161" s="628">
        <f>'O5 Details by Class &amp; Accounts'!AE58</f>
        <v>0</v>
      </c>
      <c r="F161" s="628">
        <f>'O5 Details by Class &amp; Accounts'!AF58</f>
        <v>0</v>
      </c>
      <c r="G161" s="628">
        <f>'O5 Details by Class &amp; Accounts'!AG58</f>
        <v>0</v>
      </c>
      <c r="H161" s="628">
        <f>'O5 Details by Class &amp; Accounts'!AH58</f>
        <v>0</v>
      </c>
      <c r="I161" s="628">
        <f>'O5 Details by Class &amp; Accounts'!AI58</f>
        <v>0</v>
      </c>
      <c r="J161" s="628">
        <f>'O5 Details by Class &amp; Accounts'!AJ58</f>
        <v>0</v>
      </c>
      <c r="K161" s="628">
        <f>'O5 Details by Class &amp; Accounts'!AK58</f>
        <v>0</v>
      </c>
      <c r="L161" s="628">
        <f>'O5 Details by Class &amp; Accounts'!AL58</f>
        <v>0</v>
      </c>
      <c r="M161" s="628">
        <f>'O5 Details by Class &amp; Accounts'!AM58</f>
        <v>0</v>
      </c>
      <c r="N161" s="628">
        <f>'O5 Details by Class &amp; Accounts'!AN58</f>
        <v>0</v>
      </c>
      <c r="O161" s="628">
        <f>'O5 Details by Class &amp; Accounts'!AO58</f>
        <v>0</v>
      </c>
      <c r="P161" s="628">
        <f>'O5 Details by Class &amp; Accounts'!AP58</f>
        <v>0</v>
      </c>
      <c r="Q161" s="628">
        <f>'O5 Details by Class &amp; Accounts'!AQ58</f>
        <v>0</v>
      </c>
      <c r="R161" s="628">
        <f>'O5 Details by Class &amp; Accounts'!AR58</f>
        <v>0</v>
      </c>
      <c r="S161" s="628">
        <f>'O5 Details by Class &amp; Accounts'!AS58</f>
        <v>0</v>
      </c>
      <c r="T161" s="628">
        <f>'O5 Details by Class &amp; Accounts'!AT58</f>
        <v>0</v>
      </c>
      <c r="U161" s="628">
        <f>'O5 Details by Class &amp; Accounts'!AU58</f>
        <v>0</v>
      </c>
      <c r="V161" s="628">
        <f>'O5 Details by Class &amp; Accounts'!AV58</f>
        <v>0</v>
      </c>
      <c r="W161" s="612">
        <f>'O5 Details by Class &amp; Accounts'!AW58</f>
        <v>0</v>
      </c>
      <c r="X161" s="550"/>
      <c r="Y161" s="551"/>
      <c r="Z161" s="600" t="s">
        <v>1275</v>
      </c>
      <c r="AA161" s="551"/>
      <c r="AB161" s="551"/>
      <c r="AC161" s="551"/>
      <c r="AD161" s="551"/>
    </row>
    <row r="162" spans="1:30" s="54" customFormat="1" ht="12.75" x14ac:dyDescent="0.2">
      <c r="A162" s="640">
        <v>1860</v>
      </c>
      <c r="B162" s="349" t="s">
        <v>93</v>
      </c>
      <c r="C162" s="595">
        <f>SUM(D162:W162)</f>
        <v>9261664</v>
      </c>
      <c r="D162" s="628">
        <f>'O5 Details by Class &amp; Accounts'!AD59</f>
        <v>7141521.7416498447</v>
      </c>
      <c r="E162" s="628">
        <f>'O5 Details by Class &amp; Accounts'!AE59</f>
        <v>1720751.4383761894</v>
      </c>
      <c r="F162" s="628">
        <f>'O5 Details by Class &amp; Accounts'!AF59</f>
        <v>399390.81997396564</v>
      </c>
      <c r="G162" s="628">
        <f>'O5 Details by Class &amp; Accounts'!AG59</f>
        <v>0</v>
      </c>
      <c r="H162" s="628">
        <f>'O5 Details by Class &amp; Accounts'!AH59</f>
        <v>0</v>
      </c>
      <c r="I162" s="628">
        <f>'O5 Details by Class &amp; Accounts'!AI59</f>
        <v>0</v>
      </c>
      <c r="J162" s="628">
        <f>'O5 Details by Class &amp; Accounts'!AJ59</f>
        <v>0</v>
      </c>
      <c r="K162" s="628">
        <f>'O5 Details by Class &amp; Accounts'!AK59</f>
        <v>0</v>
      </c>
      <c r="L162" s="628">
        <f>'O5 Details by Class &amp; Accounts'!AL59</f>
        <v>0</v>
      </c>
      <c r="M162" s="628">
        <f>'O5 Details by Class &amp; Accounts'!AM58</f>
        <v>0</v>
      </c>
      <c r="N162" s="628">
        <f>'O5 Details by Class &amp; Accounts'!AN58</f>
        <v>0</v>
      </c>
      <c r="O162" s="628">
        <f>'O5 Details by Class &amp; Accounts'!AO58</f>
        <v>0</v>
      </c>
      <c r="P162" s="628">
        <f>'O5 Details by Class &amp; Accounts'!AP58</f>
        <v>0</v>
      </c>
      <c r="Q162" s="628">
        <f>'O5 Details by Class &amp; Accounts'!AQ58</f>
        <v>0</v>
      </c>
      <c r="R162" s="628">
        <f>'O5 Details by Class &amp; Accounts'!AR58</f>
        <v>0</v>
      </c>
      <c r="S162" s="628">
        <f>'O5 Details by Class &amp; Accounts'!AS58</f>
        <v>0</v>
      </c>
      <c r="T162" s="628">
        <f>'O5 Details by Class &amp; Accounts'!AT58</f>
        <v>0</v>
      </c>
      <c r="U162" s="628">
        <f>'O5 Details by Class &amp; Accounts'!AU58</f>
        <v>0</v>
      </c>
      <c r="V162" s="628">
        <f>'O5 Details by Class &amp; Accounts'!AV58</f>
        <v>0</v>
      </c>
      <c r="W162" s="628">
        <f>'O5 Details by Class &amp; Accounts'!AW58</f>
        <v>0</v>
      </c>
      <c r="X162" s="62"/>
      <c r="Y162" s="509"/>
      <c r="Z162" s="600" t="s">
        <v>774</v>
      </c>
      <c r="AA162" s="509"/>
      <c r="AB162" s="509"/>
      <c r="AC162" s="509"/>
      <c r="AD162" s="509"/>
    </row>
    <row r="163" spans="1:30" s="511" customFormat="1" ht="12.75" x14ac:dyDescent="0.2">
      <c r="A163" s="641"/>
      <c r="B163" s="613"/>
      <c r="C163" s="615"/>
      <c r="D163" s="616"/>
      <c r="E163" s="616"/>
      <c r="F163" s="616"/>
      <c r="G163" s="616"/>
      <c r="H163" s="616"/>
      <c r="I163" s="616"/>
      <c r="J163" s="616"/>
      <c r="K163" s="616"/>
      <c r="L163" s="616"/>
      <c r="M163" s="616"/>
      <c r="N163" s="616"/>
      <c r="O163" s="616"/>
      <c r="P163" s="616"/>
      <c r="Q163" s="616"/>
      <c r="R163" s="616"/>
      <c r="S163" s="616"/>
      <c r="T163" s="616"/>
      <c r="U163" s="616"/>
      <c r="V163" s="616"/>
      <c r="W163" s="617"/>
      <c r="X163" s="552"/>
      <c r="Y163" s="553"/>
      <c r="Z163" s="600">
        <f>'E4 TB Allocation Details'!G60</f>
        <v>0</v>
      </c>
      <c r="AA163" s="553"/>
      <c r="AB163" s="553"/>
      <c r="AC163" s="553"/>
      <c r="AD163" s="553"/>
    </row>
    <row r="164" spans="1:30" ht="12.75" x14ac:dyDescent="0.2">
      <c r="A164" s="642"/>
      <c r="B164" s="630"/>
      <c r="C164" s="601"/>
      <c r="D164" s="596"/>
      <c r="E164" s="596"/>
      <c r="F164" s="596"/>
      <c r="G164" s="596"/>
      <c r="H164" s="596"/>
      <c r="I164" s="596"/>
      <c r="J164" s="596"/>
      <c r="K164" s="596"/>
      <c r="L164" s="596"/>
      <c r="M164" s="596"/>
      <c r="N164" s="596"/>
      <c r="O164" s="596"/>
      <c r="P164" s="596"/>
      <c r="Q164" s="596"/>
      <c r="R164" s="596"/>
      <c r="S164" s="596"/>
      <c r="T164" s="596"/>
      <c r="U164" s="596"/>
      <c r="V164" s="596"/>
      <c r="W164" s="604"/>
      <c r="Z164" s="600"/>
    </row>
    <row r="165" spans="1:30" ht="12.75" x14ac:dyDescent="0.2">
      <c r="A165" s="234"/>
      <c r="B165" s="862" t="s">
        <v>708</v>
      </c>
      <c r="C165" s="866">
        <f t="shared" si="29"/>
        <v>75192778.949999988</v>
      </c>
      <c r="D165" s="864">
        <f t="shared" ref="D165:W165" si="30">+SUM(D143:D164)</f>
        <v>65907428.849401794</v>
      </c>
      <c r="E165" s="864">
        <f t="shared" si="30"/>
        <v>5797730.669189753</v>
      </c>
      <c r="F165" s="864">
        <f t="shared" si="30"/>
        <v>872569.04089975718</v>
      </c>
      <c r="G165" s="864">
        <f t="shared" si="30"/>
        <v>0</v>
      </c>
      <c r="H165" s="864">
        <f t="shared" si="30"/>
        <v>0</v>
      </c>
      <c r="I165" s="864">
        <f t="shared" si="30"/>
        <v>0</v>
      </c>
      <c r="J165" s="864">
        <f t="shared" si="30"/>
        <v>1984158.7546484121</v>
      </c>
      <c r="K165" s="864">
        <f t="shared" si="30"/>
        <v>349955.29878228018</v>
      </c>
      <c r="L165" s="864">
        <f t="shared" si="30"/>
        <v>280936.33707799716</v>
      </c>
      <c r="M165" s="864">
        <f t="shared" si="30"/>
        <v>0</v>
      </c>
      <c r="N165" s="864">
        <f t="shared" si="30"/>
        <v>0</v>
      </c>
      <c r="O165" s="864">
        <f t="shared" si="30"/>
        <v>0</v>
      </c>
      <c r="P165" s="864">
        <f t="shared" si="30"/>
        <v>0</v>
      </c>
      <c r="Q165" s="864">
        <f t="shared" si="30"/>
        <v>0</v>
      </c>
      <c r="R165" s="864">
        <f t="shared" si="30"/>
        <v>0</v>
      </c>
      <c r="S165" s="864">
        <f t="shared" si="30"/>
        <v>0</v>
      </c>
      <c r="T165" s="864">
        <f t="shared" si="30"/>
        <v>0</v>
      </c>
      <c r="U165" s="864">
        <f t="shared" si="30"/>
        <v>0</v>
      </c>
      <c r="V165" s="864">
        <f t="shared" si="30"/>
        <v>0</v>
      </c>
      <c r="W165" s="865">
        <f t="shared" si="30"/>
        <v>0</v>
      </c>
      <c r="Z165" s="600"/>
    </row>
    <row r="166" spans="1:30" ht="12.75" x14ac:dyDescent="0.2">
      <c r="A166" s="234"/>
      <c r="B166" s="602"/>
      <c r="C166" s="622"/>
      <c r="D166" s="596"/>
      <c r="E166" s="596"/>
      <c r="F166" s="596"/>
      <c r="G166" s="596"/>
      <c r="H166" s="596"/>
      <c r="I166" s="596"/>
      <c r="J166" s="596"/>
      <c r="K166" s="596"/>
      <c r="L166" s="596"/>
      <c r="M166" s="596"/>
      <c r="N166" s="596"/>
      <c r="O166" s="596"/>
      <c r="P166" s="596"/>
      <c r="Q166" s="596"/>
      <c r="R166" s="596"/>
      <c r="S166" s="596"/>
      <c r="T166" s="596"/>
      <c r="U166" s="596"/>
      <c r="V166" s="596"/>
      <c r="W166" s="604"/>
      <c r="Z166" s="600"/>
    </row>
    <row r="167" spans="1:30" ht="12.75" x14ac:dyDescent="0.2">
      <c r="A167" s="181"/>
      <c r="B167" s="643" t="s">
        <v>0</v>
      </c>
      <c r="C167" s="601"/>
      <c r="D167" s="596"/>
      <c r="E167" s="596"/>
      <c r="F167" s="596"/>
      <c r="G167" s="596"/>
      <c r="H167" s="596"/>
      <c r="I167" s="596"/>
      <c r="J167" s="596"/>
      <c r="K167" s="596"/>
      <c r="L167" s="596"/>
      <c r="M167" s="596"/>
      <c r="N167" s="596"/>
      <c r="O167" s="596"/>
      <c r="P167" s="596"/>
      <c r="Q167" s="596"/>
      <c r="R167" s="596"/>
      <c r="S167" s="596"/>
      <c r="T167" s="596"/>
      <c r="U167" s="596"/>
      <c r="V167" s="596"/>
      <c r="W167" s="604"/>
      <c r="Z167" s="600"/>
    </row>
    <row r="168" spans="1:30" ht="25.5" x14ac:dyDescent="0.2">
      <c r="A168" s="181"/>
      <c r="B168" s="599" t="s">
        <v>963</v>
      </c>
      <c r="C168" s="595">
        <f t="shared" ref="C168:C179" si="31">SUM(D168:W168)</f>
        <v>-42645942.314999998</v>
      </c>
      <c r="D168" s="605">
        <f>IF(ISERROR('O7 Amortization'!AB82+'O7 Amortization'!AB153-'O7 Amortization'!AB176+'O7 Amortization'!AB224+'O7 Amortization'!AB295), "-", 'O7 Amortization'!AB82+'O7 Amortization'!AB153-'O7 Amortization'!AB176+'O7 Amortization'!AB224+'O7 Amortization'!AB295)</f>
        <v>-37042394.220830463</v>
      </c>
      <c r="E168" s="605">
        <f>IF(ISERROR('O7 Amortization'!AC82+'O7 Amortization'!AC153-'O7 Amortization'!AC176+'O7 Amortization'!AC224+'O7 Amortization'!AC295), "-", 'O7 Amortization'!AC82+'O7 Amortization'!AC153-'O7 Amortization'!AC176+'O7 Amortization'!AC224+'O7 Amortization'!AC295)</f>
        <v>-3467708.2684878074</v>
      </c>
      <c r="F168" s="605">
        <f>IF(ISERROR('O7 Amortization'!AD82+'O7 Amortization'!AD153-'O7 Amortization'!AD176+'O7 Amortization'!AD224+'O7 Amortization'!AD295), "-", 'O7 Amortization'!AD82+'O7 Amortization'!AD153-'O7 Amortization'!AD176+'O7 Amortization'!AD224+'O7 Amortization'!AD295)</f>
        <v>-526377.03560829093</v>
      </c>
      <c r="G168" s="605">
        <f>IF(ISERROR('O7 Amortization'!AE82+'O7 Amortization'!AE153-'O7 Amortization'!AE176+'O7 Amortization'!AE224+'O7 Amortization'!AE295), "-", 'O7 Amortization'!AE82+'O7 Amortization'!AE153-'O7 Amortization'!AE176+'O7 Amortization'!AE224+'O7 Amortization'!AE295)</f>
        <v>0</v>
      </c>
      <c r="H168" s="605">
        <f>IF(ISERROR('O7 Amortization'!AF82+'O7 Amortization'!AF153-'O7 Amortization'!AF176+'O7 Amortization'!AF224+'O7 Amortization'!AF295), "-", 'O7 Amortization'!AF82+'O7 Amortization'!AF153-'O7 Amortization'!AF176+'O7 Amortization'!AF224+'O7 Amortization'!AF295)</f>
        <v>0</v>
      </c>
      <c r="I168" s="605">
        <f>IF(ISERROR('O7 Amortization'!AG82+'O7 Amortization'!AG153-'O7 Amortization'!AG176+'O7 Amortization'!AG224+'O7 Amortization'!AG295), "-", 'O7 Amortization'!AG82+'O7 Amortization'!AG153-'O7 Amortization'!AG176+'O7 Amortization'!AG224+'O7 Amortization'!AG295)</f>
        <v>0</v>
      </c>
      <c r="J168" s="605">
        <f>IF(ISERROR('O7 Amortization'!AH82+'O7 Amortization'!AH153-'O7 Amortization'!AH176+'O7 Amortization'!AH224+'O7 Amortization'!AH295), "-", 'O7 Amortization'!AH82+'O7 Amortization'!AH153-'O7 Amortization'!AH176+'O7 Amortization'!AH224+'O7 Amortization'!AH295)</f>
        <v>-1237902.7392906169</v>
      </c>
      <c r="K168" s="605">
        <f>IF(ISERROR('O7 Amortization'!AI82+'O7 Amortization'!AI153-'O7 Amortization'!AI176+'O7 Amortization'!AI224+'O7 Amortization'!AI295), "-", 'O7 Amortization'!AI82+'O7 Amortization'!AI153-'O7 Amortization'!AI176+'O7 Amortization'!AI224+'O7 Amortization'!AI295)</f>
        <v>-206104.18841573992</v>
      </c>
      <c r="L168" s="605">
        <f>IF(ISERROR('O7 Amortization'!AJ82+'O7 Amortization'!AJ153-'O7 Amortization'!AJ176+'O7 Amortization'!AJ224+'O7 Amortization'!AJ295), "-", 'O7 Amortization'!AJ82+'O7 Amortization'!AJ153-'O7 Amortization'!AJ176+'O7 Amortization'!AJ224+'O7 Amortization'!AJ295)</f>
        <v>-165455.86236708012</v>
      </c>
      <c r="M168" s="605">
        <f>IF(ISERROR('O7 Amortization'!AK82+'O7 Amortization'!AK153-'O7 Amortization'!AK176+'O7 Amortization'!AK224+'O7 Amortization'!AK295), "-", 'O7 Amortization'!AK82+'O7 Amortization'!AK153-'O7 Amortization'!AK176+'O7 Amortization'!AK224+'O7 Amortization'!AK295)</f>
        <v>0</v>
      </c>
      <c r="N168" s="605">
        <f>IF(ISERROR('O7 Amortization'!AL82+'O7 Amortization'!AL153-'O7 Amortization'!AL176+'O7 Amortization'!AL224+'O7 Amortization'!AL295), "-", 'O7 Amortization'!AL82+'O7 Amortization'!AL153-'O7 Amortization'!AL176+'O7 Amortization'!AL224+'O7 Amortization'!AL295)</f>
        <v>0</v>
      </c>
      <c r="O168" s="605">
        <f>IF(ISERROR('O7 Amortization'!AM82+'O7 Amortization'!AM153-'O7 Amortization'!AM176+'O7 Amortization'!AM224+'O7 Amortization'!AM295), "-", 'O7 Amortization'!AM82+'O7 Amortization'!AM153-'O7 Amortization'!AM176+'O7 Amortization'!AM224+'O7 Amortization'!AM295)</f>
        <v>0</v>
      </c>
      <c r="P168" s="605">
        <f>IF(ISERROR('O7 Amortization'!AN82+'O7 Amortization'!AN153-'O7 Amortization'!AN176+'O7 Amortization'!AN224+'O7 Amortization'!AN295), "-", 'O7 Amortization'!AN82+'O7 Amortization'!AN153-'O7 Amortization'!AN176+'O7 Amortization'!AN224+'O7 Amortization'!AN295)</f>
        <v>0</v>
      </c>
      <c r="Q168" s="605">
        <f>IF(ISERROR('O7 Amortization'!AO82+'O7 Amortization'!AO153-'O7 Amortization'!AO176+'O7 Amortization'!AO224+'O7 Amortization'!AO295), "-", 'O7 Amortization'!AO82+'O7 Amortization'!AO153-'O7 Amortization'!AO176+'O7 Amortization'!AO224+'O7 Amortization'!AO295)</f>
        <v>0</v>
      </c>
      <c r="R168" s="605">
        <f>IF(ISERROR('O7 Amortization'!AP82+'O7 Amortization'!AP153-'O7 Amortization'!AP176+'O7 Amortization'!AP224+'O7 Amortization'!AP295), "-", 'O7 Amortization'!AP82+'O7 Amortization'!AP153-'O7 Amortization'!AP176+'O7 Amortization'!AP224+'O7 Amortization'!AP295)</f>
        <v>0</v>
      </c>
      <c r="S168" s="605">
        <f>IF(ISERROR('O7 Amortization'!AQ82+'O7 Amortization'!AQ153-'O7 Amortization'!AQ176+'O7 Amortization'!AQ224+'O7 Amortization'!AQ295), "-", 'O7 Amortization'!AQ82+'O7 Amortization'!AQ153-'O7 Amortization'!AQ176+'O7 Amortization'!AQ224+'O7 Amortization'!AQ295)</f>
        <v>0</v>
      </c>
      <c r="T168" s="605">
        <f>IF(ISERROR('O7 Amortization'!AR82+'O7 Amortization'!AR153-'O7 Amortization'!AR176+'O7 Amortization'!AR224+'O7 Amortization'!AR295), "-", 'O7 Amortization'!AR82+'O7 Amortization'!AR153-'O7 Amortization'!AR176+'O7 Amortization'!AR224+'O7 Amortization'!AR295)</f>
        <v>0</v>
      </c>
      <c r="U168" s="605">
        <f>IF(ISERROR('O7 Amortization'!AS82+'O7 Amortization'!AS153-'O7 Amortization'!AS176+'O7 Amortization'!AS224+'O7 Amortization'!AS295), "-", 'O7 Amortization'!AS82+'O7 Amortization'!AS153-'O7 Amortization'!AS176+'O7 Amortization'!AS224+'O7 Amortization'!AS295)</f>
        <v>0</v>
      </c>
      <c r="V168" s="605">
        <f>IF(ISERROR('O7 Amortization'!AT82+'O7 Amortization'!AT153-'O7 Amortization'!AT176+'O7 Amortization'!AT224+'O7 Amortization'!AT295), "-", 'O7 Amortization'!AT82+'O7 Amortization'!AT153-'O7 Amortization'!AT176+'O7 Amortization'!AT224+'O7 Amortization'!AT295)</f>
        <v>0</v>
      </c>
      <c r="W168" s="605">
        <f>IF(ISERROR('O7 Amortization'!AU82+'O7 Amortization'!AU153-'O7 Amortization'!AU176+'O7 Amortization'!AU224+'O7 Amortization'!AU295), "-", 'O7 Amortization'!AU82+'O7 Amortization'!AU153-'O7 Amortization'!AU176+'O7 Amortization'!AU224+'O7 Amortization'!AU295)</f>
        <v>0</v>
      </c>
      <c r="X168" s="605"/>
      <c r="Z168" s="600"/>
    </row>
    <row r="169" spans="1:30" ht="12.75" x14ac:dyDescent="0.2">
      <c r="A169" s="607"/>
      <c r="B169" s="608" t="s">
        <v>964</v>
      </c>
      <c r="C169" s="601">
        <f>SUM(D169:W169)</f>
        <v>32546836.634999998</v>
      </c>
      <c r="D169" s="235">
        <f>IF(ISERROR(D165+D168), "-", D165+D168)</f>
        <v>28865034.628571332</v>
      </c>
      <c r="E169" s="235">
        <f t="shared" ref="E169:W169" si="32">IF(ISERROR(E165+E168), "-", E165+E168)</f>
        <v>2330022.4007019456</v>
      </c>
      <c r="F169" s="235">
        <f t="shared" si="32"/>
        <v>346192.00529146625</v>
      </c>
      <c r="G169" s="235">
        <f t="shared" si="32"/>
        <v>0</v>
      </c>
      <c r="H169" s="235">
        <f t="shared" si="32"/>
        <v>0</v>
      </c>
      <c r="I169" s="235">
        <f t="shared" si="32"/>
        <v>0</v>
      </c>
      <c r="J169" s="235">
        <f t="shared" si="32"/>
        <v>746256.01535779517</v>
      </c>
      <c r="K169" s="235">
        <f t="shared" si="32"/>
        <v>143851.11036654026</v>
      </c>
      <c r="L169" s="235">
        <f t="shared" si="32"/>
        <v>115480.47471091704</v>
      </c>
      <c r="M169" s="235">
        <f t="shared" si="32"/>
        <v>0</v>
      </c>
      <c r="N169" s="235">
        <f t="shared" si="32"/>
        <v>0</v>
      </c>
      <c r="O169" s="235">
        <f t="shared" si="32"/>
        <v>0</v>
      </c>
      <c r="P169" s="235">
        <f t="shared" si="32"/>
        <v>0</v>
      </c>
      <c r="Q169" s="235">
        <f t="shared" si="32"/>
        <v>0</v>
      </c>
      <c r="R169" s="235">
        <f t="shared" si="32"/>
        <v>0</v>
      </c>
      <c r="S169" s="235">
        <f t="shared" si="32"/>
        <v>0</v>
      </c>
      <c r="T169" s="235">
        <f t="shared" si="32"/>
        <v>0</v>
      </c>
      <c r="U169" s="235">
        <f t="shared" si="32"/>
        <v>0</v>
      </c>
      <c r="V169" s="235">
        <f t="shared" si="32"/>
        <v>0</v>
      </c>
      <c r="W169" s="598">
        <f t="shared" si="32"/>
        <v>0</v>
      </c>
      <c r="Z169" s="600"/>
    </row>
    <row r="170" spans="1:30" ht="12.75" x14ac:dyDescent="0.2">
      <c r="A170" s="599"/>
      <c r="B170" s="608" t="s">
        <v>1212</v>
      </c>
      <c r="C170" s="601">
        <f>SUM(D170:W170)</f>
        <v>4560476.2495238092</v>
      </c>
      <c r="D170" s="235">
        <f t="shared" ref="D170:W170" si="33">IF(ISERROR(D169/D32*D28),0,D169/D32*D28)</f>
        <v>4036935.1986789517</v>
      </c>
      <c r="E170" s="235">
        <f t="shared" si="33"/>
        <v>328763.50330760342</v>
      </c>
      <c r="F170" s="235">
        <f t="shared" si="33"/>
        <v>48879.693177519759</v>
      </c>
      <c r="G170" s="235">
        <f t="shared" si="33"/>
        <v>0</v>
      </c>
      <c r="H170" s="235">
        <f t="shared" si="33"/>
        <v>0</v>
      </c>
      <c r="I170" s="235">
        <f t="shared" si="33"/>
        <v>0</v>
      </c>
      <c r="J170" s="235">
        <f t="shared" si="33"/>
        <v>108521.95542504184</v>
      </c>
      <c r="K170" s="235">
        <f t="shared" si="33"/>
        <v>20736.10161544591</v>
      </c>
      <c r="L170" s="235">
        <f t="shared" si="33"/>
        <v>16639.79731924722</v>
      </c>
      <c r="M170" s="235">
        <f t="shared" si="33"/>
        <v>0</v>
      </c>
      <c r="N170" s="235">
        <f t="shared" si="33"/>
        <v>0</v>
      </c>
      <c r="O170" s="235">
        <f t="shared" si="33"/>
        <v>0</v>
      </c>
      <c r="P170" s="235">
        <f t="shared" si="33"/>
        <v>0</v>
      </c>
      <c r="Q170" s="235">
        <f t="shared" si="33"/>
        <v>0</v>
      </c>
      <c r="R170" s="235">
        <f t="shared" si="33"/>
        <v>0</v>
      </c>
      <c r="S170" s="235">
        <f t="shared" si="33"/>
        <v>0</v>
      </c>
      <c r="T170" s="235">
        <f t="shared" si="33"/>
        <v>0</v>
      </c>
      <c r="U170" s="235">
        <f t="shared" si="33"/>
        <v>0</v>
      </c>
      <c r="V170" s="235">
        <f t="shared" si="33"/>
        <v>0</v>
      </c>
      <c r="W170" s="598">
        <f t="shared" si="33"/>
        <v>0</v>
      </c>
      <c r="Z170" s="600"/>
    </row>
    <row r="171" spans="1:30" ht="25.5" x14ac:dyDescent="0.2">
      <c r="A171" s="599"/>
      <c r="B171" s="608" t="s">
        <v>965</v>
      </c>
      <c r="C171" s="601">
        <f>SUM(D171:W171)</f>
        <v>37107312.884523809</v>
      </c>
      <c r="D171" s="235">
        <f>SUM(D169:D170)</f>
        <v>32901969.827250283</v>
      </c>
      <c r="E171" s="235">
        <f t="shared" ref="E171:W171" si="34">SUM(E169:E170)</f>
        <v>2658785.9040095489</v>
      </c>
      <c r="F171" s="235">
        <f t="shared" si="34"/>
        <v>395071.69846898603</v>
      </c>
      <c r="G171" s="235">
        <f t="shared" si="34"/>
        <v>0</v>
      </c>
      <c r="H171" s="235">
        <f t="shared" si="34"/>
        <v>0</v>
      </c>
      <c r="I171" s="235">
        <f t="shared" si="34"/>
        <v>0</v>
      </c>
      <c r="J171" s="235">
        <f t="shared" si="34"/>
        <v>854777.97078283702</v>
      </c>
      <c r="K171" s="235">
        <f t="shared" si="34"/>
        <v>164587.21198198618</v>
      </c>
      <c r="L171" s="235">
        <f t="shared" si="34"/>
        <v>132120.27203016425</v>
      </c>
      <c r="M171" s="235">
        <f t="shared" si="34"/>
        <v>0</v>
      </c>
      <c r="N171" s="235">
        <f t="shared" si="34"/>
        <v>0</v>
      </c>
      <c r="O171" s="235">
        <f t="shared" si="34"/>
        <v>0</v>
      </c>
      <c r="P171" s="235">
        <f t="shared" si="34"/>
        <v>0</v>
      </c>
      <c r="Q171" s="235">
        <f t="shared" si="34"/>
        <v>0</v>
      </c>
      <c r="R171" s="235">
        <f t="shared" si="34"/>
        <v>0</v>
      </c>
      <c r="S171" s="235">
        <f t="shared" si="34"/>
        <v>0</v>
      </c>
      <c r="T171" s="235">
        <f t="shared" si="34"/>
        <v>0</v>
      </c>
      <c r="U171" s="235">
        <f t="shared" si="34"/>
        <v>0</v>
      </c>
      <c r="V171" s="235">
        <f t="shared" si="34"/>
        <v>0</v>
      </c>
      <c r="W171" s="598">
        <f t="shared" si="34"/>
        <v>0</v>
      </c>
      <c r="Z171" s="600"/>
    </row>
    <row r="172" spans="1:30" ht="12.75" x14ac:dyDescent="0.2">
      <c r="A172" s="234"/>
      <c r="B172" s="602"/>
      <c r="C172" s="595"/>
      <c r="D172" s="596"/>
      <c r="E172" s="596"/>
      <c r="F172" s="596"/>
      <c r="G172" s="596"/>
      <c r="H172" s="596"/>
      <c r="I172" s="596"/>
      <c r="J172" s="596"/>
      <c r="K172" s="596"/>
      <c r="L172" s="596"/>
      <c r="M172" s="596"/>
      <c r="N172" s="596"/>
      <c r="O172" s="596"/>
      <c r="P172" s="596"/>
      <c r="Q172" s="596"/>
      <c r="R172" s="596"/>
      <c r="S172" s="596"/>
      <c r="T172" s="596"/>
      <c r="U172" s="596"/>
      <c r="V172" s="596"/>
      <c r="W172" s="604"/>
      <c r="Z172" s="600"/>
    </row>
    <row r="173" spans="1:30" ht="12.75" x14ac:dyDescent="0.2">
      <c r="A173" s="644"/>
      <c r="B173" s="643" t="s">
        <v>850</v>
      </c>
      <c r="C173" s="595"/>
      <c r="D173" s="596"/>
      <c r="E173" s="596"/>
      <c r="F173" s="596"/>
      <c r="G173" s="596"/>
      <c r="H173" s="596"/>
      <c r="I173" s="596"/>
      <c r="J173" s="596"/>
      <c r="K173" s="596"/>
      <c r="L173" s="596"/>
      <c r="M173" s="596"/>
      <c r="N173" s="596"/>
      <c r="O173" s="596"/>
      <c r="P173" s="596"/>
      <c r="Q173" s="596"/>
      <c r="R173" s="596"/>
      <c r="S173" s="596"/>
      <c r="T173" s="596"/>
      <c r="U173" s="596"/>
      <c r="V173" s="596"/>
      <c r="W173" s="604"/>
      <c r="Z173" s="600"/>
    </row>
    <row r="174" spans="1:30" s="57" customFormat="1" ht="12.75" x14ac:dyDescent="0.2">
      <c r="A174" s="610">
        <v>4082</v>
      </c>
      <c r="B174" s="349" t="s">
        <v>1597</v>
      </c>
      <c r="C174" s="595">
        <f t="shared" si="31"/>
        <v>-40268.999999999993</v>
      </c>
      <c r="D174" s="611">
        <f t="shared" ref="D174:W174" si="35">D101</f>
        <v>-27452.442460316899</v>
      </c>
      <c r="E174" s="611">
        <f t="shared" si="35"/>
        <v>-5239.4317118953459</v>
      </c>
      <c r="F174" s="611">
        <f t="shared" si="35"/>
        <v>-6754.325188712306</v>
      </c>
      <c r="G174" s="611">
        <f t="shared" si="35"/>
        <v>0</v>
      </c>
      <c r="H174" s="611">
        <f t="shared" si="35"/>
        <v>0</v>
      </c>
      <c r="I174" s="611">
        <f t="shared" si="35"/>
        <v>0</v>
      </c>
      <c r="J174" s="611">
        <f t="shared" si="35"/>
        <v>-669.0924690577134</v>
      </c>
      <c r="K174" s="611">
        <f t="shared" si="35"/>
        <v>-80.076295612846636</v>
      </c>
      <c r="L174" s="611">
        <f t="shared" si="35"/>
        <v>-73.631874404884314</v>
      </c>
      <c r="M174" s="611">
        <f t="shared" si="35"/>
        <v>0</v>
      </c>
      <c r="N174" s="611">
        <f t="shared" si="35"/>
        <v>0</v>
      </c>
      <c r="O174" s="611">
        <f t="shared" si="35"/>
        <v>0</v>
      </c>
      <c r="P174" s="611">
        <f t="shared" si="35"/>
        <v>0</v>
      </c>
      <c r="Q174" s="611">
        <f t="shared" si="35"/>
        <v>0</v>
      </c>
      <c r="R174" s="611">
        <f t="shared" si="35"/>
        <v>0</v>
      </c>
      <c r="S174" s="611">
        <f t="shared" si="35"/>
        <v>0</v>
      </c>
      <c r="T174" s="611">
        <f t="shared" si="35"/>
        <v>0</v>
      </c>
      <c r="U174" s="611">
        <f t="shared" si="35"/>
        <v>0</v>
      </c>
      <c r="V174" s="611">
        <f t="shared" si="35"/>
        <v>0</v>
      </c>
      <c r="W174" s="612">
        <f t="shared" si="35"/>
        <v>0</v>
      </c>
      <c r="X174" s="550"/>
      <c r="Y174" s="551"/>
      <c r="Z174" s="600" t="s">
        <v>1274</v>
      </c>
      <c r="AA174" s="551"/>
      <c r="AB174" s="551"/>
      <c r="AC174" s="551"/>
      <c r="AD174" s="551"/>
    </row>
    <row r="175" spans="1:30" s="57" customFormat="1" ht="12.75" x14ac:dyDescent="0.2">
      <c r="A175" s="610">
        <v>4084</v>
      </c>
      <c r="B175" s="349" t="s">
        <v>517</v>
      </c>
      <c r="C175" s="595">
        <f t="shared" si="31"/>
        <v>-325</v>
      </c>
      <c r="D175" s="611">
        <f t="shared" ref="D175:S176" si="36">D102</f>
        <v>-221.56109661533665</v>
      </c>
      <c r="E175" s="611">
        <f t="shared" si="36"/>
        <v>-42.286009246963857</v>
      </c>
      <c r="F175" s="611">
        <f t="shared" si="36"/>
        <v>-54.512296961223264</v>
      </c>
      <c r="G175" s="611">
        <f t="shared" si="36"/>
        <v>0</v>
      </c>
      <c r="H175" s="611">
        <f t="shared" si="36"/>
        <v>0</v>
      </c>
      <c r="I175" s="611">
        <f t="shared" si="36"/>
        <v>0</v>
      </c>
      <c r="J175" s="611">
        <f t="shared" si="36"/>
        <v>-5.4000609015311252</v>
      </c>
      <c r="K175" s="611">
        <f t="shared" si="36"/>
        <v>-0.6462737111469159</v>
      </c>
      <c r="L175" s="611">
        <f t="shared" si="36"/>
        <v>-0.59426256379814257</v>
      </c>
      <c r="M175" s="611">
        <f t="shared" si="36"/>
        <v>0</v>
      </c>
      <c r="N175" s="611">
        <f t="shared" si="36"/>
        <v>0</v>
      </c>
      <c r="O175" s="611">
        <f t="shared" si="36"/>
        <v>0</v>
      </c>
      <c r="P175" s="611">
        <f t="shared" si="36"/>
        <v>0</v>
      </c>
      <c r="Q175" s="611">
        <f t="shared" si="36"/>
        <v>0</v>
      </c>
      <c r="R175" s="611">
        <f t="shared" si="36"/>
        <v>0</v>
      </c>
      <c r="S175" s="611">
        <f t="shared" si="36"/>
        <v>0</v>
      </c>
      <c r="T175" s="611">
        <f t="shared" ref="T175:W176" si="37">T102</f>
        <v>0</v>
      </c>
      <c r="U175" s="611">
        <f t="shared" si="37"/>
        <v>0</v>
      </c>
      <c r="V175" s="611">
        <f t="shared" si="37"/>
        <v>0</v>
      </c>
      <c r="W175" s="612">
        <f t="shared" si="37"/>
        <v>0</v>
      </c>
      <c r="X175" s="550"/>
      <c r="Y175" s="551"/>
      <c r="Z175" s="600" t="s">
        <v>1274</v>
      </c>
      <c r="AA175" s="551"/>
      <c r="AB175" s="551"/>
      <c r="AC175" s="551"/>
      <c r="AD175" s="551"/>
    </row>
    <row r="176" spans="1:30" s="57" customFormat="1" ht="12.75" x14ac:dyDescent="0.2">
      <c r="A176" s="610">
        <v>4090</v>
      </c>
      <c r="B176" s="349" t="s">
        <v>522</v>
      </c>
      <c r="C176" s="595">
        <f t="shared" si="31"/>
        <v>0</v>
      </c>
      <c r="D176" s="611">
        <f t="shared" si="36"/>
        <v>0</v>
      </c>
      <c r="E176" s="611">
        <f t="shared" si="36"/>
        <v>0</v>
      </c>
      <c r="F176" s="611">
        <f t="shared" si="36"/>
        <v>0</v>
      </c>
      <c r="G176" s="611">
        <f t="shared" si="36"/>
        <v>0</v>
      </c>
      <c r="H176" s="611">
        <f t="shared" si="36"/>
        <v>0</v>
      </c>
      <c r="I176" s="611">
        <f t="shared" si="36"/>
        <v>0</v>
      </c>
      <c r="J176" s="611">
        <f t="shared" si="36"/>
        <v>0</v>
      </c>
      <c r="K176" s="611">
        <f t="shared" si="36"/>
        <v>0</v>
      </c>
      <c r="L176" s="611">
        <f t="shared" si="36"/>
        <v>0</v>
      </c>
      <c r="M176" s="611">
        <f t="shared" si="36"/>
        <v>0</v>
      </c>
      <c r="N176" s="611">
        <f t="shared" si="36"/>
        <v>0</v>
      </c>
      <c r="O176" s="611">
        <f t="shared" si="36"/>
        <v>0</v>
      </c>
      <c r="P176" s="611">
        <f t="shared" si="36"/>
        <v>0</v>
      </c>
      <c r="Q176" s="611">
        <f t="shared" si="36"/>
        <v>0</v>
      </c>
      <c r="R176" s="611">
        <f t="shared" si="36"/>
        <v>0</v>
      </c>
      <c r="S176" s="611">
        <f t="shared" si="36"/>
        <v>0</v>
      </c>
      <c r="T176" s="611">
        <f t="shared" si="37"/>
        <v>0</v>
      </c>
      <c r="U176" s="611">
        <f t="shared" si="37"/>
        <v>0</v>
      </c>
      <c r="V176" s="611">
        <f t="shared" si="37"/>
        <v>0</v>
      </c>
      <c r="W176" s="612">
        <f t="shared" si="37"/>
        <v>0</v>
      </c>
      <c r="X176" s="550"/>
      <c r="Y176" s="551"/>
      <c r="Z176" s="600" t="s">
        <v>1274</v>
      </c>
      <c r="AA176" s="551"/>
      <c r="AB176" s="551"/>
      <c r="AC176" s="551"/>
      <c r="AD176" s="551"/>
    </row>
    <row r="177" spans="1:30" s="57" customFormat="1" ht="12.75" x14ac:dyDescent="0.2">
      <c r="A177" s="610">
        <v>4220</v>
      </c>
      <c r="B177" s="349" t="s">
        <v>528</v>
      </c>
      <c r="C177" s="595">
        <f t="shared" si="31"/>
        <v>0</v>
      </c>
      <c r="D177" s="611">
        <f>'O4 Summary by Class &amp; Accounts'!E93</f>
        <v>0</v>
      </c>
      <c r="E177" s="611">
        <f>'O4 Summary by Class &amp; Accounts'!F93</f>
        <v>0</v>
      </c>
      <c r="F177" s="611">
        <f>'O4 Summary by Class &amp; Accounts'!G93</f>
        <v>0</v>
      </c>
      <c r="G177" s="611">
        <f>'O4 Summary by Class &amp; Accounts'!H93</f>
        <v>0</v>
      </c>
      <c r="H177" s="611">
        <f>'O4 Summary by Class &amp; Accounts'!I93</f>
        <v>0</v>
      </c>
      <c r="I177" s="611">
        <f>'O4 Summary by Class &amp; Accounts'!J93</f>
        <v>0</v>
      </c>
      <c r="J177" s="611">
        <f>'O4 Summary by Class &amp; Accounts'!K93</f>
        <v>0</v>
      </c>
      <c r="K177" s="611">
        <f>'O4 Summary by Class &amp; Accounts'!L93</f>
        <v>0</v>
      </c>
      <c r="L177" s="611">
        <f>'O4 Summary by Class &amp; Accounts'!M93</f>
        <v>0</v>
      </c>
      <c r="M177" s="611">
        <f>'O4 Summary by Class &amp; Accounts'!N93</f>
        <v>0</v>
      </c>
      <c r="N177" s="611">
        <f>'O4 Summary by Class &amp; Accounts'!O93</f>
        <v>0</v>
      </c>
      <c r="O177" s="611">
        <f>'O4 Summary by Class &amp; Accounts'!P93</f>
        <v>0</v>
      </c>
      <c r="P177" s="611">
        <f>'O4 Summary by Class &amp; Accounts'!Q93</f>
        <v>0</v>
      </c>
      <c r="Q177" s="611">
        <f>'O4 Summary by Class &amp; Accounts'!R93</f>
        <v>0</v>
      </c>
      <c r="R177" s="611">
        <f>'O4 Summary by Class &amp; Accounts'!S93</f>
        <v>0</v>
      </c>
      <c r="S177" s="611">
        <f>'O4 Summary by Class &amp; Accounts'!T93</f>
        <v>0</v>
      </c>
      <c r="T177" s="611">
        <f>'O4 Summary by Class &amp; Accounts'!U93</f>
        <v>0</v>
      </c>
      <c r="U177" s="611">
        <f>'O4 Summary by Class &amp; Accounts'!V93</f>
        <v>0</v>
      </c>
      <c r="V177" s="611">
        <f>'O4 Summary by Class &amp; Accounts'!W93</f>
        <v>0</v>
      </c>
      <c r="W177" s="612">
        <f>'O4 Summary by Class &amp; Accounts'!X93</f>
        <v>0</v>
      </c>
      <c r="X177" s="550"/>
      <c r="Y177" s="551"/>
      <c r="Z177" s="600" t="s">
        <v>1186</v>
      </c>
      <c r="AA177" s="551"/>
      <c r="AB177" s="551"/>
      <c r="AC177" s="551"/>
      <c r="AD177" s="551"/>
    </row>
    <row r="178" spans="1:30" s="57" customFormat="1" ht="12.75" x14ac:dyDescent="0.2">
      <c r="A178" s="610">
        <v>4225</v>
      </c>
      <c r="B178" s="349" t="s">
        <v>529</v>
      </c>
      <c r="C178" s="595">
        <f t="shared" si="31"/>
        <v>-156800</v>
      </c>
      <c r="D178" s="611">
        <f>'O4 Summary by Class &amp; Accounts'!E94</f>
        <v>-110682.16816441552</v>
      </c>
      <c r="E178" s="611">
        <f>'O4 Summary by Class &amp; Accounts'!F94</f>
        <v>-22436.54958783949</v>
      </c>
      <c r="F178" s="611">
        <f>'O4 Summary by Class &amp; Accounts'!G94</f>
        <v>-23505.555994673479</v>
      </c>
      <c r="G178" s="611">
        <f>'O4 Summary by Class &amp; Accounts'!H94</f>
        <v>0</v>
      </c>
      <c r="H178" s="611">
        <f>'O4 Summary by Class &amp; Accounts'!I94</f>
        <v>0</v>
      </c>
      <c r="I178" s="611">
        <f>'O4 Summary by Class &amp; Accounts'!J94</f>
        <v>0</v>
      </c>
      <c r="J178" s="611">
        <f>'O4 Summary by Class &amp; Accounts'!K94</f>
        <v>-25.008823915987456</v>
      </c>
      <c r="K178" s="611">
        <f>'O4 Summary by Class &amp; Accounts'!L94</f>
        <v>-99.833936373160881</v>
      </c>
      <c r="L178" s="611">
        <f>'O4 Summary by Class &amp; Accounts'!M94</f>
        <v>-50.883492782367398</v>
      </c>
      <c r="M178" s="611">
        <f>'O4 Summary by Class &amp; Accounts'!N94</f>
        <v>0</v>
      </c>
      <c r="N178" s="611">
        <f>'O4 Summary by Class &amp; Accounts'!O94</f>
        <v>0</v>
      </c>
      <c r="O178" s="611">
        <f>'O4 Summary by Class &amp; Accounts'!P94</f>
        <v>0</v>
      </c>
      <c r="P178" s="611">
        <f>'O4 Summary by Class &amp; Accounts'!Q94</f>
        <v>0</v>
      </c>
      <c r="Q178" s="611">
        <f>'O4 Summary by Class &amp; Accounts'!R94</f>
        <v>0</v>
      </c>
      <c r="R178" s="611">
        <f>'O4 Summary by Class &amp; Accounts'!S94</f>
        <v>0</v>
      </c>
      <c r="S178" s="611">
        <f>'O4 Summary by Class &amp; Accounts'!T94</f>
        <v>0</v>
      </c>
      <c r="T178" s="611">
        <f>'O4 Summary by Class &amp; Accounts'!U94</f>
        <v>0</v>
      </c>
      <c r="U178" s="611">
        <f>'O4 Summary by Class &amp; Accounts'!V94</f>
        <v>0</v>
      </c>
      <c r="V178" s="611">
        <f>'O4 Summary by Class &amp; Accounts'!W94</f>
        <v>0</v>
      </c>
      <c r="W178" s="612">
        <f>'O4 Summary by Class &amp; Accounts'!X94</f>
        <v>0</v>
      </c>
      <c r="X178" s="550"/>
      <c r="Y178" s="551"/>
      <c r="Z178" s="600" t="s">
        <v>1346</v>
      </c>
      <c r="AA178" s="551"/>
      <c r="AB178" s="551"/>
      <c r="AC178" s="551"/>
      <c r="AD178" s="551"/>
    </row>
    <row r="179" spans="1:30" s="57" customFormat="1" ht="12.75" x14ac:dyDescent="0.2">
      <c r="A179" s="610">
        <v>4235</v>
      </c>
      <c r="B179" s="349" t="s">
        <v>531</v>
      </c>
      <c r="C179" s="595">
        <f t="shared" si="31"/>
        <v>0</v>
      </c>
      <c r="D179" s="611">
        <f>'O4 Summary by Class &amp; Accounts'!E95</f>
        <v>0</v>
      </c>
      <c r="E179" s="611">
        <f>'O4 Summary by Class &amp; Accounts'!F95</f>
        <v>0</v>
      </c>
      <c r="F179" s="611">
        <f>'O4 Summary by Class &amp; Accounts'!G95</f>
        <v>0</v>
      </c>
      <c r="G179" s="611">
        <f>'O4 Summary by Class &amp; Accounts'!H95</f>
        <v>0</v>
      </c>
      <c r="H179" s="611">
        <f>'O4 Summary by Class &amp; Accounts'!I95</f>
        <v>0</v>
      </c>
      <c r="I179" s="611">
        <f>'O4 Summary by Class &amp; Accounts'!J95</f>
        <v>0</v>
      </c>
      <c r="J179" s="611">
        <f>'O4 Summary by Class &amp; Accounts'!K95</f>
        <v>0</v>
      </c>
      <c r="K179" s="611">
        <f>'O4 Summary by Class &amp; Accounts'!L95</f>
        <v>0</v>
      </c>
      <c r="L179" s="611">
        <f>'O4 Summary by Class &amp; Accounts'!M95</f>
        <v>0</v>
      </c>
      <c r="M179" s="611">
        <f>'O4 Summary by Class &amp; Accounts'!N95</f>
        <v>0</v>
      </c>
      <c r="N179" s="611">
        <f>'O4 Summary by Class &amp; Accounts'!O95</f>
        <v>0</v>
      </c>
      <c r="O179" s="611">
        <f>'O4 Summary by Class &amp; Accounts'!P95</f>
        <v>0</v>
      </c>
      <c r="P179" s="611">
        <f>'O4 Summary by Class &amp; Accounts'!Q95</f>
        <v>0</v>
      </c>
      <c r="Q179" s="611">
        <f>'O4 Summary by Class &amp; Accounts'!R95</f>
        <v>0</v>
      </c>
      <c r="R179" s="611">
        <f>'O4 Summary by Class &amp; Accounts'!S95</f>
        <v>0</v>
      </c>
      <c r="S179" s="611">
        <f>'O4 Summary by Class &amp; Accounts'!T95</f>
        <v>0</v>
      </c>
      <c r="T179" s="611">
        <f>'O4 Summary by Class &amp; Accounts'!U95</f>
        <v>0</v>
      </c>
      <c r="U179" s="611">
        <f>'O4 Summary by Class &amp; Accounts'!V95</f>
        <v>0</v>
      </c>
      <c r="V179" s="611">
        <f>'O4 Summary by Class &amp; Accounts'!W95</f>
        <v>0</v>
      </c>
      <c r="W179" s="612">
        <f>'O4 Summary by Class &amp; Accounts'!X95</f>
        <v>0</v>
      </c>
      <c r="X179" s="550"/>
      <c r="Y179" s="551"/>
      <c r="Z179" s="600" t="s">
        <v>1274</v>
      </c>
      <c r="AA179" s="551"/>
      <c r="AB179" s="551"/>
      <c r="AC179" s="551"/>
      <c r="AD179" s="551"/>
    </row>
    <row r="180" spans="1:30" s="57" customFormat="1" ht="12.75" x14ac:dyDescent="0.2">
      <c r="A180" s="610"/>
      <c r="B180" s="349"/>
      <c r="C180" s="595"/>
      <c r="D180" s="611"/>
      <c r="E180" s="611"/>
      <c r="F180" s="611"/>
      <c r="G180" s="611"/>
      <c r="H180" s="611"/>
      <c r="I180" s="611"/>
      <c r="J180" s="611"/>
      <c r="K180" s="611"/>
      <c r="L180" s="611"/>
      <c r="M180" s="611"/>
      <c r="N180" s="611"/>
      <c r="O180" s="611"/>
      <c r="P180" s="611"/>
      <c r="Q180" s="611"/>
      <c r="R180" s="611"/>
      <c r="S180" s="611"/>
      <c r="T180" s="611"/>
      <c r="U180" s="611"/>
      <c r="V180" s="611"/>
      <c r="W180" s="612"/>
      <c r="X180" s="550"/>
      <c r="Y180" s="551"/>
      <c r="Z180" s="600"/>
      <c r="AA180" s="551"/>
      <c r="AB180" s="551"/>
      <c r="AC180" s="551"/>
      <c r="AD180" s="551"/>
    </row>
    <row r="181" spans="1:30" ht="12.75" x14ac:dyDescent="0.2">
      <c r="A181" s="619"/>
      <c r="B181" s="862" t="s">
        <v>708</v>
      </c>
      <c r="C181" s="863">
        <f>+SUM(C174:C180)</f>
        <v>-197394</v>
      </c>
      <c r="D181" s="864">
        <f>+SUM(D174:D179)</f>
        <v>-138356.17172134775</v>
      </c>
      <c r="E181" s="864">
        <f t="shared" ref="E181:W181" si="38">+SUM(E174:E179)</f>
        <v>-27718.267308981798</v>
      </c>
      <c r="F181" s="864">
        <f t="shared" si="38"/>
        <v>-30314.393480347007</v>
      </c>
      <c r="G181" s="864">
        <f t="shared" si="38"/>
        <v>0</v>
      </c>
      <c r="H181" s="864">
        <f t="shared" si="38"/>
        <v>0</v>
      </c>
      <c r="I181" s="864">
        <f t="shared" si="38"/>
        <v>0</v>
      </c>
      <c r="J181" s="864">
        <f t="shared" si="38"/>
        <v>-699.50135387523198</v>
      </c>
      <c r="K181" s="864">
        <f t="shared" si="38"/>
        <v>-180.55650569715442</v>
      </c>
      <c r="L181" s="864">
        <f t="shared" si="38"/>
        <v>-125.10962975104985</v>
      </c>
      <c r="M181" s="864">
        <f t="shared" si="38"/>
        <v>0</v>
      </c>
      <c r="N181" s="864">
        <f t="shared" si="38"/>
        <v>0</v>
      </c>
      <c r="O181" s="864">
        <f t="shared" si="38"/>
        <v>0</v>
      </c>
      <c r="P181" s="864">
        <f t="shared" si="38"/>
        <v>0</v>
      </c>
      <c r="Q181" s="864">
        <f t="shared" si="38"/>
        <v>0</v>
      </c>
      <c r="R181" s="864">
        <f t="shared" si="38"/>
        <v>0</v>
      </c>
      <c r="S181" s="864">
        <f t="shared" si="38"/>
        <v>0</v>
      </c>
      <c r="T181" s="864">
        <f t="shared" si="38"/>
        <v>0</v>
      </c>
      <c r="U181" s="864">
        <f t="shared" si="38"/>
        <v>0</v>
      </c>
      <c r="V181" s="864">
        <f t="shared" si="38"/>
        <v>0</v>
      </c>
      <c r="W181" s="865">
        <f t="shared" si="38"/>
        <v>0</v>
      </c>
      <c r="Z181" s="600"/>
    </row>
    <row r="182" spans="1:30" ht="12.75" x14ac:dyDescent="0.2">
      <c r="A182" s="234"/>
      <c r="B182" s="602"/>
      <c r="C182" s="601"/>
      <c r="D182" s="235"/>
      <c r="E182" s="235"/>
      <c r="F182" s="235"/>
      <c r="G182" s="235"/>
      <c r="H182" s="235"/>
      <c r="I182" s="235"/>
      <c r="J182" s="235"/>
      <c r="K182" s="235"/>
      <c r="L182" s="235"/>
      <c r="M182" s="235"/>
      <c r="N182" s="235"/>
      <c r="O182" s="235"/>
      <c r="P182" s="235"/>
      <c r="Q182" s="235"/>
      <c r="R182" s="235"/>
      <c r="S182" s="235"/>
      <c r="T182" s="235"/>
      <c r="U182" s="235"/>
      <c r="V182" s="235"/>
      <c r="W182" s="598"/>
      <c r="Z182" s="600"/>
    </row>
    <row r="183" spans="1:30" ht="12.75" x14ac:dyDescent="0.2">
      <c r="A183" s="234"/>
      <c r="B183" s="643" t="s">
        <v>852</v>
      </c>
      <c r="C183" s="601"/>
      <c r="D183" s="596"/>
      <c r="E183" s="596"/>
      <c r="F183" s="596"/>
      <c r="G183" s="596"/>
      <c r="H183" s="596"/>
      <c r="I183" s="596"/>
      <c r="J183" s="596"/>
      <c r="K183" s="596"/>
      <c r="L183" s="596"/>
      <c r="M183" s="596"/>
      <c r="N183" s="596"/>
      <c r="O183" s="596"/>
      <c r="P183" s="596"/>
      <c r="Q183" s="596"/>
      <c r="R183" s="596"/>
      <c r="S183" s="596"/>
      <c r="T183" s="596"/>
      <c r="U183" s="596"/>
      <c r="V183" s="596"/>
      <c r="W183" s="604"/>
      <c r="Z183" s="600"/>
    </row>
    <row r="184" spans="1:30" s="57" customFormat="1" ht="12.75" x14ac:dyDescent="0.2">
      <c r="A184" s="610">
        <v>5005</v>
      </c>
      <c r="B184" s="349" t="s">
        <v>985</v>
      </c>
      <c r="C184" s="595">
        <f t="shared" ref="C184:C210" si="39">SUM(D184:W184)</f>
        <v>596730.39999999967</v>
      </c>
      <c r="D184" s="611">
        <f>'O5 Details by Class &amp; Accounts'!AD131</f>
        <v>531879.42114077136</v>
      </c>
      <c r="E184" s="611">
        <f>'O5 Details by Class &amp; Accounts'!AE131</f>
        <v>36899.989466886305</v>
      </c>
      <c r="F184" s="611">
        <f>'O5 Details by Class &amp; Accounts'!AF131</f>
        <v>4282.6490839487296</v>
      </c>
      <c r="G184" s="611">
        <f>'O5 Details by Class &amp; Accounts'!AG131</f>
        <v>0</v>
      </c>
      <c r="H184" s="611">
        <f>'O5 Details by Class &amp; Accounts'!AH131</f>
        <v>0</v>
      </c>
      <c r="I184" s="611">
        <f>'O5 Details by Class &amp; Accounts'!AI131</f>
        <v>0</v>
      </c>
      <c r="J184" s="611">
        <f>'O5 Details by Class &amp; Accounts'!AJ131</f>
        <v>17958.25610142892</v>
      </c>
      <c r="K184" s="611">
        <f>'O5 Details by Class &amp; Accounts'!AK131</f>
        <v>3167.3810701189959</v>
      </c>
      <c r="L184" s="611">
        <f>'O5 Details by Class &amp; Accounts'!AL131</f>
        <v>2542.7031368455278</v>
      </c>
      <c r="M184" s="611">
        <f>'O5 Details by Class &amp; Accounts'!AM131</f>
        <v>0</v>
      </c>
      <c r="N184" s="611">
        <f>'O5 Details by Class &amp; Accounts'!AN131</f>
        <v>0</v>
      </c>
      <c r="O184" s="611">
        <f>'O5 Details by Class &amp; Accounts'!AO131</f>
        <v>0</v>
      </c>
      <c r="P184" s="611">
        <f>'O5 Details by Class &amp; Accounts'!AP131</f>
        <v>0</v>
      </c>
      <c r="Q184" s="611">
        <f>'O5 Details by Class &amp; Accounts'!AQ131</f>
        <v>0</v>
      </c>
      <c r="R184" s="611">
        <f>'O5 Details by Class &amp; Accounts'!AR131</f>
        <v>0</v>
      </c>
      <c r="S184" s="611">
        <f>'O5 Details by Class &amp; Accounts'!AS131</f>
        <v>0</v>
      </c>
      <c r="T184" s="611">
        <f>'O5 Details by Class &amp; Accounts'!AT131</f>
        <v>0</v>
      </c>
      <c r="U184" s="611">
        <f>'O5 Details by Class &amp; Accounts'!AU131</f>
        <v>0</v>
      </c>
      <c r="V184" s="611">
        <f>'O5 Details by Class &amp; Accounts'!AV131</f>
        <v>0</v>
      </c>
      <c r="W184" s="612">
        <f>'O5 Details by Class &amp; Accounts'!AW131</f>
        <v>0</v>
      </c>
      <c r="X184" s="550"/>
      <c r="Y184" s="551"/>
      <c r="Z184" s="600" t="s">
        <v>108</v>
      </c>
      <c r="AA184" s="551"/>
      <c r="AB184" s="551"/>
      <c r="AC184" s="551"/>
      <c r="AD184" s="551"/>
    </row>
    <row r="185" spans="1:30" s="57" customFormat="1" ht="12.75" x14ac:dyDescent="0.2">
      <c r="A185" s="610">
        <v>5010</v>
      </c>
      <c r="B185" s="349" t="s">
        <v>576</v>
      </c>
      <c r="C185" s="595">
        <f t="shared" si="39"/>
        <v>271181.74999999994</v>
      </c>
      <c r="D185" s="611">
        <f>'O5 Details by Class &amp; Accounts'!AD132</f>
        <v>241710.48133954866</v>
      </c>
      <c r="E185" s="611">
        <f>'O5 Details by Class &amp; Accounts'!AE132</f>
        <v>16769.05302396492</v>
      </c>
      <c r="F185" s="611">
        <f>'O5 Details by Class &amp; Accounts'!AF132</f>
        <v>1946.232793269982</v>
      </c>
      <c r="G185" s="611">
        <f>'O5 Details by Class &amp; Accounts'!AG132</f>
        <v>0</v>
      </c>
      <c r="H185" s="611">
        <f>'O5 Details by Class &amp; Accounts'!AH132</f>
        <v>0</v>
      </c>
      <c r="I185" s="611">
        <f>'O5 Details by Class &amp; Accounts'!AI132</f>
        <v>0</v>
      </c>
      <c r="J185" s="611">
        <f>'O5 Details by Class &amp; Accounts'!AJ132</f>
        <v>8161.057852145078</v>
      </c>
      <c r="K185" s="611">
        <f>'O5 Details by Class &amp; Accounts'!AK132</f>
        <v>1439.4036930441991</v>
      </c>
      <c r="L185" s="611">
        <f>'O5 Details by Class &amp; Accounts'!AL132</f>
        <v>1155.521298027149</v>
      </c>
      <c r="M185" s="611">
        <f>'O5 Details by Class &amp; Accounts'!AM132</f>
        <v>0</v>
      </c>
      <c r="N185" s="611">
        <f>'O5 Details by Class &amp; Accounts'!AN132</f>
        <v>0</v>
      </c>
      <c r="O185" s="611">
        <f>'O5 Details by Class &amp; Accounts'!AO132</f>
        <v>0</v>
      </c>
      <c r="P185" s="611">
        <f>'O5 Details by Class &amp; Accounts'!AP132</f>
        <v>0</v>
      </c>
      <c r="Q185" s="611">
        <f>'O5 Details by Class &amp; Accounts'!AQ132</f>
        <v>0</v>
      </c>
      <c r="R185" s="611">
        <f>'O5 Details by Class &amp; Accounts'!AR132</f>
        <v>0</v>
      </c>
      <c r="S185" s="611">
        <f>'O5 Details by Class &amp; Accounts'!AS132</f>
        <v>0</v>
      </c>
      <c r="T185" s="611">
        <f>'O5 Details by Class &amp; Accounts'!AT132</f>
        <v>0</v>
      </c>
      <c r="U185" s="611">
        <f>'O5 Details by Class &amp; Accounts'!AU132</f>
        <v>0</v>
      </c>
      <c r="V185" s="611">
        <f>'O5 Details by Class &amp; Accounts'!AV132</f>
        <v>0</v>
      </c>
      <c r="W185" s="612">
        <f>'O5 Details by Class &amp; Accounts'!AW132</f>
        <v>0</v>
      </c>
      <c r="X185" s="550"/>
      <c r="Y185" s="551"/>
      <c r="Z185" s="600" t="s">
        <v>108</v>
      </c>
      <c r="AA185" s="551"/>
      <c r="AB185" s="551"/>
      <c r="AC185" s="551"/>
      <c r="AD185" s="551"/>
    </row>
    <row r="186" spans="1:30" s="57" customFormat="1" ht="25.5" x14ac:dyDescent="0.2">
      <c r="A186" s="610">
        <v>5020</v>
      </c>
      <c r="B186" s="349" t="s">
        <v>553</v>
      </c>
      <c r="C186" s="595">
        <f t="shared" si="39"/>
        <v>73638.95</v>
      </c>
      <c r="D186" s="611">
        <f>'O5 Details by Class &amp; Accounts'!AD138</f>
        <v>63560.220793997352</v>
      </c>
      <c r="E186" s="611">
        <f>'O5 Details by Class &amp; Accounts'!AE138</f>
        <v>6181.9430442249704</v>
      </c>
      <c r="F186" s="611">
        <f>'O5 Details by Class &amp; Accounts'!AF138</f>
        <v>732.9053011738273</v>
      </c>
      <c r="G186" s="611">
        <f>'O5 Details by Class &amp; Accounts'!AG138</f>
        <v>0</v>
      </c>
      <c r="H186" s="611">
        <f>'O5 Details by Class &amp; Accounts'!AH138</f>
        <v>0</v>
      </c>
      <c r="I186" s="611">
        <f>'O5 Details by Class &amp; Accounts'!AI138</f>
        <v>0</v>
      </c>
      <c r="J186" s="611">
        <f>'O5 Details by Class &amp; Accounts'!AJ138</f>
        <v>2207.2568654436245</v>
      </c>
      <c r="K186" s="611">
        <f>'O5 Details by Class &amp; Accounts'!AK138</f>
        <v>530.63888791630643</v>
      </c>
      <c r="L186" s="611">
        <f>'O5 Details by Class &amp; Accounts'!AL138</f>
        <v>425.98510724392372</v>
      </c>
      <c r="M186" s="611">
        <f>'O5 Details by Class &amp; Accounts'!AM138</f>
        <v>0</v>
      </c>
      <c r="N186" s="611">
        <f>'O5 Details by Class &amp; Accounts'!AN138</f>
        <v>0</v>
      </c>
      <c r="O186" s="611">
        <f>'O5 Details by Class &amp; Accounts'!AO138</f>
        <v>0</v>
      </c>
      <c r="P186" s="611">
        <f>'O5 Details by Class &amp; Accounts'!AP138</f>
        <v>0</v>
      </c>
      <c r="Q186" s="611">
        <f>'O5 Details by Class &amp; Accounts'!AQ138</f>
        <v>0</v>
      </c>
      <c r="R186" s="611">
        <f>'O5 Details by Class &amp; Accounts'!AR138</f>
        <v>0</v>
      </c>
      <c r="S186" s="611">
        <f>'O5 Details by Class &amp; Accounts'!AS138</f>
        <v>0</v>
      </c>
      <c r="T186" s="611">
        <f>'O5 Details by Class &amp; Accounts'!AT138</f>
        <v>0</v>
      </c>
      <c r="U186" s="611">
        <f>'O5 Details by Class &amp; Accounts'!AU138</f>
        <v>0</v>
      </c>
      <c r="V186" s="611">
        <f>'O5 Details by Class &amp; Accounts'!AV138</f>
        <v>0</v>
      </c>
      <c r="W186" s="612">
        <f>'O5 Details by Class &amp; Accounts'!AW138</f>
        <v>0</v>
      </c>
      <c r="X186" s="550"/>
      <c r="Y186" s="551"/>
      <c r="Z186" s="600" t="s">
        <v>504</v>
      </c>
      <c r="AA186" s="551"/>
      <c r="AB186" s="551"/>
      <c r="AC186" s="551"/>
      <c r="AD186" s="551"/>
    </row>
    <row r="187" spans="1:30" s="57" customFormat="1" ht="25.5" x14ac:dyDescent="0.2">
      <c r="A187" s="610">
        <v>5025</v>
      </c>
      <c r="B187" s="349" t="s">
        <v>1583</v>
      </c>
      <c r="C187" s="595">
        <f t="shared" si="39"/>
        <v>142816.80000000002</v>
      </c>
      <c r="D187" s="611">
        <f>'O5 Details by Class &amp; Accounts'!AD139</f>
        <v>123269.91817634771</v>
      </c>
      <c r="E187" s="611">
        <f>'O5 Details by Class &amp; Accounts'!AE139</f>
        <v>11989.379579128554</v>
      </c>
      <c r="F187" s="611">
        <f>'O5 Details by Class &amp; Accounts'!AF139</f>
        <v>1421.410677592256</v>
      </c>
      <c r="G187" s="611">
        <f>'O5 Details by Class &amp; Accounts'!AG139</f>
        <v>0</v>
      </c>
      <c r="H187" s="611">
        <f>'O5 Details by Class &amp; Accounts'!AH139</f>
        <v>0</v>
      </c>
      <c r="I187" s="611">
        <f>'O5 Details by Class &amp; Accounts'!AI139</f>
        <v>0</v>
      </c>
      <c r="J187" s="611">
        <f>'O5 Details by Class &amp; Accounts'!AJ139</f>
        <v>4280.7965390691879</v>
      </c>
      <c r="K187" s="611">
        <f>'O5 Details by Class &amp; Accounts'!AK139</f>
        <v>1029.1312943457986</v>
      </c>
      <c r="L187" s="611">
        <f>'O5 Details by Class &amp; Accounts'!AL139</f>
        <v>826.16373351648826</v>
      </c>
      <c r="M187" s="611">
        <f>'O5 Details by Class &amp; Accounts'!AM139</f>
        <v>0</v>
      </c>
      <c r="N187" s="611">
        <f>'O5 Details by Class &amp; Accounts'!AN139</f>
        <v>0</v>
      </c>
      <c r="O187" s="611">
        <f>'O5 Details by Class &amp; Accounts'!AO139</f>
        <v>0</v>
      </c>
      <c r="P187" s="611">
        <f>'O5 Details by Class &amp; Accounts'!AP139</f>
        <v>0</v>
      </c>
      <c r="Q187" s="611">
        <f>'O5 Details by Class &amp; Accounts'!AQ139</f>
        <v>0</v>
      </c>
      <c r="R187" s="611">
        <f>'O5 Details by Class &amp; Accounts'!AR139</f>
        <v>0</v>
      </c>
      <c r="S187" s="611">
        <f>'O5 Details by Class &amp; Accounts'!AS139</f>
        <v>0</v>
      </c>
      <c r="T187" s="611">
        <f>'O5 Details by Class &amp; Accounts'!AT139</f>
        <v>0</v>
      </c>
      <c r="U187" s="611">
        <f>'O5 Details by Class &amp; Accounts'!AU139</f>
        <v>0</v>
      </c>
      <c r="V187" s="611">
        <f>'O5 Details by Class &amp; Accounts'!AV139</f>
        <v>0</v>
      </c>
      <c r="W187" s="612">
        <f>'O5 Details by Class &amp; Accounts'!AW139</f>
        <v>0</v>
      </c>
      <c r="X187" s="550"/>
      <c r="Y187" s="551"/>
      <c r="Z187" s="600" t="s">
        <v>504</v>
      </c>
      <c r="AA187" s="551"/>
      <c r="AB187" s="551"/>
      <c r="AC187" s="551"/>
      <c r="AD187" s="551"/>
    </row>
    <row r="188" spans="1:30" s="57" customFormat="1" ht="12.75" x14ac:dyDescent="0.2">
      <c r="A188" s="610">
        <v>5035</v>
      </c>
      <c r="B188" s="349" t="s">
        <v>1405</v>
      </c>
      <c r="C188" s="595">
        <f t="shared" si="39"/>
        <v>45094.799999999996</v>
      </c>
      <c r="D188" s="611">
        <f>'O5 Details by Class &amp; Accounts'!AD141</f>
        <v>39438.213164564833</v>
      </c>
      <c r="E188" s="611">
        <f>'O5 Details by Class &amp; Accounts'!AE141</f>
        <v>3835.8077505666593</v>
      </c>
      <c r="F188" s="611">
        <f>'O5 Details by Class &amp; Accounts'!AF141</f>
        <v>419.79870231523523</v>
      </c>
      <c r="G188" s="611">
        <f>'O5 Details by Class &amp; Accounts'!AG141</f>
        <v>0</v>
      </c>
      <c r="H188" s="611">
        <f>'O5 Details by Class &amp; Accounts'!AH141</f>
        <v>0</v>
      </c>
      <c r="I188" s="611">
        <f>'O5 Details by Class &amp; Accounts'!AI141</f>
        <v>0</v>
      </c>
      <c r="J188" s="611">
        <f>'O5 Details by Class &amp; Accounts'!AJ141</f>
        <v>807.40879692671024</v>
      </c>
      <c r="K188" s="611">
        <f>'O5 Details by Class &amp; Accounts'!AK141</f>
        <v>329.25388416881191</v>
      </c>
      <c r="L188" s="611">
        <f>'O5 Details by Class &amp; Accounts'!AL141</f>
        <v>264.31770145774067</v>
      </c>
      <c r="M188" s="611">
        <f>'O5 Details by Class &amp; Accounts'!AM141</f>
        <v>0</v>
      </c>
      <c r="N188" s="611">
        <f>'O5 Details by Class &amp; Accounts'!AN141</f>
        <v>0</v>
      </c>
      <c r="O188" s="611">
        <f>'O5 Details by Class &amp; Accounts'!AO141</f>
        <v>0</v>
      </c>
      <c r="P188" s="611">
        <f>'O5 Details by Class &amp; Accounts'!AP141</f>
        <v>0</v>
      </c>
      <c r="Q188" s="611">
        <f>'O5 Details by Class &amp; Accounts'!AQ141</f>
        <v>0</v>
      </c>
      <c r="R188" s="611">
        <f>'O5 Details by Class &amp; Accounts'!AR141</f>
        <v>0</v>
      </c>
      <c r="S188" s="611">
        <f>'O5 Details by Class &amp; Accounts'!AS141</f>
        <v>0</v>
      </c>
      <c r="T188" s="611">
        <f>'O5 Details by Class &amp; Accounts'!AT141</f>
        <v>0</v>
      </c>
      <c r="U188" s="611">
        <f>'O5 Details by Class &amp; Accounts'!AU141</f>
        <v>0</v>
      </c>
      <c r="V188" s="611">
        <f>'O5 Details by Class &amp; Accounts'!AV141</f>
        <v>0</v>
      </c>
      <c r="W188" s="612">
        <f>'O5 Details by Class &amp; Accounts'!AW141</f>
        <v>0</v>
      </c>
      <c r="X188" s="550"/>
      <c r="Y188" s="551"/>
      <c r="Z188" s="600">
        <v>1850</v>
      </c>
      <c r="AA188" s="551"/>
      <c r="AB188" s="551"/>
      <c r="AC188" s="551"/>
      <c r="AD188" s="551"/>
    </row>
    <row r="189" spans="1:30" s="57" customFormat="1" ht="25.5" x14ac:dyDescent="0.2">
      <c r="A189" s="610">
        <v>5040</v>
      </c>
      <c r="B189" s="349" t="s">
        <v>4</v>
      </c>
      <c r="C189" s="595">
        <f t="shared" si="39"/>
        <v>5684.7</v>
      </c>
      <c r="D189" s="611">
        <f>'O5 Details by Class &amp; Accounts'!AD142</f>
        <v>4696.4477235705763</v>
      </c>
      <c r="E189" s="611">
        <f>'O5 Details by Class &amp; Accounts'!AE142</f>
        <v>456.78211898274611</v>
      </c>
      <c r="F189" s="611">
        <f>'O5 Details by Class &amp; Accounts'!AF142</f>
        <v>53.048926664736612</v>
      </c>
      <c r="G189" s="611">
        <f>'O5 Details by Class &amp; Accounts'!AG142</f>
        <v>0</v>
      </c>
      <c r="H189" s="611">
        <f>'O5 Details by Class &amp; Accounts'!AH142</f>
        <v>0</v>
      </c>
      <c r="I189" s="611">
        <f>'O5 Details by Class &amp; Accounts'!AI142</f>
        <v>0</v>
      </c>
      <c r="J189" s="611">
        <f>'O5 Details by Class &amp; Accounts'!AJ142</f>
        <v>407.73653950397284</v>
      </c>
      <c r="K189" s="611">
        <f>'O5 Details by Class &amp; Accounts'!AK142</f>
        <v>39.208765577918122</v>
      </c>
      <c r="L189" s="611">
        <f>'O5 Details by Class &amp; Accounts'!AL142</f>
        <v>31.475925700050936</v>
      </c>
      <c r="M189" s="611">
        <f>'O5 Details by Class &amp; Accounts'!AM142</f>
        <v>0</v>
      </c>
      <c r="N189" s="611">
        <f>'O5 Details by Class &amp; Accounts'!AN142</f>
        <v>0</v>
      </c>
      <c r="O189" s="611">
        <f>'O5 Details by Class &amp; Accounts'!AO142</f>
        <v>0</v>
      </c>
      <c r="P189" s="611">
        <f>'O5 Details by Class &amp; Accounts'!AP142</f>
        <v>0</v>
      </c>
      <c r="Q189" s="611">
        <f>'O5 Details by Class &amp; Accounts'!AQ142</f>
        <v>0</v>
      </c>
      <c r="R189" s="611">
        <f>'O5 Details by Class &amp; Accounts'!AR142</f>
        <v>0</v>
      </c>
      <c r="S189" s="611">
        <f>'O5 Details by Class &amp; Accounts'!AS142</f>
        <v>0</v>
      </c>
      <c r="T189" s="611">
        <f>'O5 Details by Class &amp; Accounts'!AT142</f>
        <v>0</v>
      </c>
      <c r="U189" s="611">
        <f>'O5 Details by Class &amp; Accounts'!AU142</f>
        <v>0</v>
      </c>
      <c r="V189" s="611">
        <f>'O5 Details by Class &amp; Accounts'!AV142</f>
        <v>0</v>
      </c>
      <c r="W189" s="612">
        <f>'O5 Details by Class &amp; Accounts'!AW142</f>
        <v>0</v>
      </c>
      <c r="X189" s="550"/>
      <c r="Y189" s="551"/>
      <c r="Z189" s="600" t="s">
        <v>505</v>
      </c>
      <c r="AA189" s="551"/>
      <c r="AB189" s="551"/>
      <c r="AC189" s="551"/>
      <c r="AD189" s="551"/>
    </row>
    <row r="190" spans="1:30" s="57" customFormat="1" ht="25.5" x14ac:dyDescent="0.2">
      <c r="A190" s="610">
        <v>5045</v>
      </c>
      <c r="B190" s="349" t="s">
        <v>1584</v>
      </c>
      <c r="C190" s="595">
        <f t="shared" si="39"/>
        <v>2067.8000000000002</v>
      </c>
      <c r="D190" s="611">
        <f>'O5 Details by Class &amp; Accounts'!AD143</f>
        <v>1708.3249076994805</v>
      </c>
      <c r="E190" s="611">
        <f>'O5 Details by Class &amp; Accounts'!AE143</f>
        <v>166.15372238333109</v>
      </c>
      <c r="F190" s="611">
        <f>'O5 Details by Class &amp; Accounts'!AF143</f>
        <v>19.29645725497253</v>
      </c>
      <c r="G190" s="611">
        <f>'O5 Details by Class &amp; Accounts'!AG143</f>
        <v>0</v>
      </c>
      <c r="H190" s="611">
        <f>'O5 Details by Class &amp; Accounts'!AH143</f>
        <v>0</v>
      </c>
      <c r="I190" s="611">
        <f>'O5 Details by Class &amp; Accounts'!AI143</f>
        <v>0</v>
      </c>
      <c r="J190" s="611">
        <f>'O5 Details by Class &amp; Accounts'!AJ143</f>
        <v>148.31347588902051</v>
      </c>
      <c r="K190" s="611">
        <f>'O5 Details by Class &amp; Accounts'!AK143</f>
        <v>14.262122092989795</v>
      </c>
      <c r="L190" s="611">
        <f>'O5 Details by Class &amp; Accounts'!AL143</f>
        <v>11.449314680205696</v>
      </c>
      <c r="M190" s="611">
        <f>'O5 Details by Class &amp; Accounts'!AM143</f>
        <v>0</v>
      </c>
      <c r="N190" s="611">
        <f>'O5 Details by Class &amp; Accounts'!AN143</f>
        <v>0</v>
      </c>
      <c r="O190" s="611">
        <f>'O5 Details by Class &amp; Accounts'!AO143</f>
        <v>0</v>
      </c>
      <c r="P190" s="611">
        <f>'O5 Details by Class &amp; Accounts'!AP143</f>
        <v>0</v>
      </c>
      <c r="Q190" s="611">
        <f>'O5 Details by Class &amp; Accounts'!AQ143</f>
        <v>0</v>
      </c>
      <c r="R190" s="611">
        <f>'O5 Details by Class &amp; Accounts'!AR143</f>
        <v>0</v>
      </c>
      <c r="S190" s="611">
        <f>'O5 Details by Class &amp; Accounts'!AS143</f>
        <v>0</v>
      </c>
      <c r="T190" s="611">
        <f>'O5 Details by Class &amp; Accounts'!AT143</f>
        <v>0</v>
      </c>
      <c r="U190" s="611">
        <f>'O5 Details by Class &amp; Accounts'!AU143</f>
        <v>0</v>
      </c>
      <c r="V190" s="611">
        <f>'O5 Details by Class &amp; Accounts'!AV143</f>
        <v>0</v>
      </c>
      <c r="W190" s="612">
        <f>'O5 Details by Class &amp; Accounts'!AW143</f>
        <v>0</v>
      </c>
      <c r="X190" s="550"/>
      <c r="Y190" s="551"/>
      <c r="Z190" s="600" t="s">
        <v>505</v>
      </c>
      <c r="AA190" s="551"/>
      <c r="AB190" s="551"/>
      <c r="AC190" s="551"/>
      <c r="AD190" s="551"/>
    </row>
    <row r="191" spans="1:30" s="57" customFormat="1" ht="12.75" x14ac:dyDescent="0.2">
      <c r="A191" s="610">
        <v>5055</v>
      </c>
      <c r="B191" s="349" t="s">
        <v>1413</v>
      </c>
      <c r="C191" s="595">
        <f t="shared" si="39"/>
        <v>39699.599999999991</v>
      </c>
      <c r="D191" s="611">
        <f>'O5 Details by Class &amp; Accounts'!AD145</f>
        <v>34719.774504997426</v>
      </c>
      <c r="E191" s="611">
        <f>'O5 Details by Class &amp; Accounts'!AE145</f>
        <v>3376.886766864387</v>
      </c>
      <c r="F191" s="611">
        <f>'O5 Details by Class &amp; Accounts'!AF145</f>
        <v>369.5734444422398</v>
      </c>
      <c r="G191" s="611">
        <f>'O5 Details by Class &amp; Accounts'!AG145</f>
        <v>0</v>
      </c>
      <c r="H191" s="611">
        <f>'O5 Details by Class &amp; Accounts'!AH145</f>
        <v>0</v>
      </c>
      <c r="I191" s="611">
        <f>'O5 Details by Class &amp; Accounts'!AI145</f>
        <v>0</v>
      </c>
      <c r="J191" s="611">
        <f>'O5 Details by Class &amp; Accounts'!AJ145</f>
        <v>710.80936769808545</v>
      </c>
      <c r="K191" s="611">
        <f>'O5 Details by Class &amp; Accounts'!AK145</f>
        <v>289.86152505273702</v>
      </c>
      <c r="L191" s="611">
        <f>'O5 Details by Class &amp; Accounts'!AL145</f>
        <v>232.69439094511392</v>
      </c>
      <c r="M191" s="611">
        <f>'O5 Details by Class &amp; Accounts'!AM145</f>
        <v>0</v>
      </c>
      <c r="N191" s="611">
        <f>'O5 Details by Class &amp; Accounts'!AN145</f>
        <v>0</v>
      </c>
      <c r="O191" s="611">
        <f>'O5 Details by Class &amp; Accounts'!AO145</f>
        <v>0</v>
      </c>
      <c r="P191" s="611">
        <f>'O5 Details by Class &amp; Accounts'!AP145</f>
        <v>0</v>
      </c>
      <c r="Q191" s="611">
        <f>'O5 Details by Class &amp; Accounts'!AQ145</f>
        <v>0</v>
      </c>
      <c r="R191" s="611">
        <f>'O5 Details by Class &amp; Accounts'!AR145</f>
        <v>0</v>
      </c>
      <c r="S191" s="611">
        <f>'O5 Details by Class &amp; Accounts'!AS145</f>
        <v>0</v>
      </c>
      <c r="T191" s="611">
        <f>'O5 Details by Class &amp; Accounts'!AT145</f>
        <v>0</v>
      </c>
      <c r="U191" s="611">
        <f>'O5 Details by Class &amp; Accounts'!AU145</f>
        <v>0</v>
      </c>
      <c r="V191" s="611">
        <f>'O5 Details by Class &amp; Accounts'!AV145</f>
        <v>0</v>
      </c>
      <c r="W191" s="612">
        <f>'O5 Details by Class &amp; Accounts'!AW145</f>
        <v>0</v>
      </c>
      <c r="X191" s="550"/>
      <c r="Y191" s="551"/>
      <c r="Z191" s="600">
        <v>1850</v>
      </c>
      <c r="AA191" s="551"/>
      <c r="AB191" s="551"/>
      <c r="AC191" s="551"/>
      <c r="AD191" s="551"/>
    </row>
    <row r="192" spans="1:30" s="57" customFormat="1" ht="12.75" x14ac:dyDescent="0.2">
      <c r="A192" s="610">
        <v>5065</v>
      </c>
      <c r="B192" s="349" t="s">
        <v>1578</v>
      </c>
      <c r="C192" s="595">
        <f t="shared" si="39"/>
        <v>790446</v>
      </c>
      <c r="D192" s="611">
        <f>'O5 Details by Class &amp; Accounts'!AD146</f>
        <v>609500.33326626325</v>
      </c>
      <c r="E192" s="611">
        <f>'O5 Details by Class &amp; Accounts'!AE146</f>
        <v>146859.25676624692</v>
      </c>
      <c r="F192" s="611">
        <f>'O5 Details by Class &amp; Accounts'!AF146</f>
        <v>34086.409967489781</v>
      </c>
      <c r="G192" s="611">
        <f>'O5 Details by Class &amp; Accounts'!AG146</f>
        <v>0</v>
      </c>
      <c r="H192" s="611">
        <f>'O5 Details by Class &amp; Accounts'!AH146</f>
        <v>0</v>
      </c>
      <c r="I192" s="611">
        <f>'O5 Details by Class &amp; Accounts'!AI146</f>
        <v>0</v>
      </c>
      <c r="J192" s="611">
        <f>'O5 Details by Class &amp; Accounts'!AJ146</f>
        <v>0</v>
      </c>
      <c r="K192" s="611">
        <f>'O5 Details by Class &amp; Accounts'!AK146</f>
        <v>0</v>
      </c>
      <c r="L192" s="611">
        <f>'O5 Details by Class &amp; Accounts'!AL146</f>
        <v>0</v>
      </c>
      <c r="M192" s="611">
        <f>'O5 Details by Class &amp; Accounts'!AM146</f>
        <v>0</v>
      </c>
      <c r="N192" s="611">
        <f>'O5 Details by Class &amp; Accounts'!AN146</f>
        <v>0</v>
      </c>
      <c r="O192" s="611">
        <f>'O5 Details by Class &amp; Accounts'!AO146</f>
        <v>0</v>
      </c>
      <c r="P192" s="611">
        <f>'O5 Details by Class &amp; Accounts'!AP146</f>
        <v>0</v>
      </c>
      <c r="Q192" s="611">
        <f>'O5 Details by Class &amp; Accounts'!AQ146</f>
        <v>0</v>
      </c>
      <c r="R192" s="611">
        <f>'O5 Details by Class &amp; Accounts'!AR146</f>
        <v>0</v>
      </c>
      <c r="S192" s="611">
        <f>'O5 Details by Class &amp; Accounts'!AS146</f>
        <v>0</v>
      </c>
      <c r="T192" s="611">
        <f>'O5 Details by Class &amp; Accounts'!AT146</f>
        <v>0</v>
      </c>
      <c r="U192" s="611">
        <f>'O5 Details by Class &amp; Accounts'!AU146</f>
        <v>0</v>
      </c>
      <c r="V192" s="611">
        <f>'O5 Details by Class &amp; Accounts'!AV146</f>
        <v>0</v>
      </c>
      <c r="W192" s="612">
        <f>'O5 Details by Class &amp; Accounts'!AW146</f>
        <v>0</v>
      </c>
      <c r="X192" s="550"/>
      <c r="Y192" s="551"/>
      <c r="Z192" s="600" t="s">
        <v>774</v>
      </c>
      <c r="AA192" s="551"/>
      <c r="AB192" s="551"/>
      <c r="AC192" s="551"/>
      <c r="AD192" s="551"/>
    </row>
    <row r="193" spans="1:30" s="57" customFormat="1" ht="12.75" x14ac:dyDescent="0.2">
      <c r="A193" s="610">
        <v>5070</v>
      </c>
      <c r="B193" s="349" t="s">
        <v>1579</v>
      </c>
      <c r="C193" s="595">
        <f t="shared" si="39"/>
        <v>420025.00000000006</v>
      </c>
      <c r="D193" s="611">
        <f>'O5 Details by Class &amp; Accounts'!AD147</f>
        <v>310018.45238095243</v>
      </c>
      <c r="E193" s="611">
        <f>'O5 Details by Class &amp; Accounts'!AE147</f>
        <v>30152.765225428779</v>
      </c>
      <c r="F193" s="611">
        <f>'O5 Details by Class &amp; Accounts'!AF147</f>
        <v>3594.7502653110128</v>
      </c>
      <c r="G193" s="611">
        <f>'O5 Details by Class &amp; Accounts'!AG147</f>
        <v>0</v>
      </c>
      <c r="H193" s="611">
        <f>'O5 Details by Class &amp; Accounts'!AH147</f>
        <v>0</v>
      </c>
      <c r="I193" s="611">
        <f>'O5 Details by Class &amp; Accounts'!AI147</f>
        <v>0</v>
      </c>
      <c r="J193" s="611">
        <f>'O5 Details by Class &amp; Accounts'!AJ147</f>
        <v>71593.046283934134</v>
      </c>
      <c r="K193" s="611">
        <f>'O5 Details by Class &amp; Accounts'!AK147</f>
        <v>2588.2201910239291</v>
      </c>
      <c r="L193" s="611">
        <f>'O5 Details by Class &amp; Accounts'!AL147</f>
        <v>2077.7656533497657</v>
      </c>
      <c r="M193" s="611">
        <f>'O5 Details by Class &amp; Accounts'!AM147</f>
        <v>0</v>
      </c>
      <c r="N193" s="611">
        <f>'O5 Details by Class &amp; Accounts'!AN147</f>
        <v>0</v>
      </c>
      <c r="O193" s="611">
        <f>'O5 Details by Class &amp; Accounts'!AO147</f>
        <v>0</v>
      </c>
      <c r="P193" s="611">
        <f>'O5 Details by Class &amp; Accounts'!AP147</f>
        <v>0</v>
      </c>
      <c r="Q193" s="611">
        <f>'O5 Details by Class &amp; Accounts'!AQ147</f>
        <v>0</v>
      </c>
      <c r="R193" s="611">
        <f>'O5 Details by Class &amp; Accounts'!AR147</f>
        <v>0</v>
      </c>
      <c r="S193" s="611">
        <f>'O5 Details by Class &amp; Accounts'!AS147</f>
        <v>0</v>
      </c>
      <c r="T193" s="611">
        <f>'O5 Details by Class &amp; Accounts'!AT147</f>
        <v>0</v>
      </c>
      <c r="U193" s="611">
        <f>'O5 Details by Class &amp; Accounts'!AU147</f>
        <v>0</v>
      </c>
      <c r="V193" s="611">
        <f>'O5 Details by Class &amp; Accounts'!AV147</f>
        <v>0</v>
      </c>
      <c r="W193" s="612">
        <f>'O5 Details by Class &amp; Accounts'!AW147</f>
        <v>0</v>
      </c>
      <c r="X193" s="550"/>
      <c r="Y193" s="551"/>
      <c r="Z193" s="600" t="s">
        <v>704</v>
      </c>
      <c r="AA193" s="551"/>
      <c r="AB193" s="551"/>
      <c r="AC193" s="551"/>
      <c r="AD193" s="551"/>
    </row>
    <row r="194" spans="1:30" s="57" customFormat="1" ht="12.75" x14ac:dyDescent="0.2">
      <c r="A194" s="610">
        <v>5075</v>
      </c>
      <c r="B194" s="349" t="s">
        <v>1580</v>
      </c>
      <c r="C194" s="595">
        <f t="shared" si="39"/>
        <v>90475.000000000015</v>
      </c>
      <c r="D194" s="611">
        <f>'O5 Details by Class &amp; Accounts'!AD148</f>
        <v>66779.166666666672</v>
      </c>
      <c r="E194" s="611">
        <f>'O5 Details by Class &amp; Accounts'!AE148</f>
        <v>6495.0215672178292</v>
      </c>
      <c r="F194" s="611">
        <f>'O5 Details by Class &amp; Accounts'!AF148</f>
        <v>774.32302899592617</v>
      </c>
      <c r="G194" s="611">
        <f>'O5 Details by Class &amp; Accounts'!AG148</f>
        <v>0</v>
      </c>
      <c r="H194" s="611">
        <f>'O5 Details by Class &amp; Accounts'!AH148</f>
        <v>0</v>
      </c>
      <c r="I194" s="611">
        <f>'O5 Details by Class &amp; Accounts'!AI148</f>
        <v>0</v>
      </c>
      <c r="J194" s="611">
        <f>'O5 Details by Class &amp; Accounts'!AJ148</f>
        <v>15421.417445482866</v>
      </c>
      <c r="K194" s="611">
        <f>'O5 Details by Class &amp; Accounts'!AK148</f>
        <v>557.51258087706685</v>
      </c>
      <c r="L194" s="611">
        <f>'O5 Details by Class &amp; Accounts'!AL148</f>
        <v>447.55871075964535</v>
      </c>
      <c r="M194" s="611">
        <f>'O5 Details by Class &amp; Accounts'!AM148</f>
        <v>0</v>
      </c>
      <c r="N194" s="611">
        <f>'O5 Details by Class &amp; Accounts'!AN148</f>
        <v>0</v>
      </c>
      <c r="O194" s="611">
        <f>'O5 Details by Class &amp; Accounts'!AO148</f>
        <v>0</v>
      </c>
      <c r="P194" s="611">
        <f>'O5 Details by Class &amp; Accounts'!AP148</f>
        <v>0</v>
      </c>
      <c r="Q194" s="611">
        <f>'O5 Details by Class &amp; Accounts'!AQ148</f>
        <v>0</v>
      </c>
      <c r="R194" s="611">
        <f>'O5 Details by Class &amp; Accounts'!AR148</f>
        <v>0</v>
      </c>
      <c r="S194" s="611">
        <f>'O5 Details by Class &amp; Accounts'!AS148</f>
        <v>0</v>
      </c>
      <c r="T194" s="611">
        <f>'O5 Details by Class &amp; Accounts'!AT148</f>
        <v>0</v>
      </c>
      <c r="U194" s="611">
        <f>'O5 Details by Class &amp; Accounts'!AU148</f>
        <v>0</v>
      </c>
      <c r="V194" s="611">
        <f>'O5 Details by Class &amp; Accounts'!AV148</f>
        <v>0</v>
      </c>
      <c r="W194" s="612">
        <f>'O5 Details by Class &amp; Accounts'!AW148</f>
        <v>0</v>
      </c>
      <c r="X194" s="550"/>
      <c r="Y194" s="551"/>
      <c r="Z194" s="600" t="s">
        <v>704</v>
      </c>
      <c r="AA194" s="551"/>
      <c r="AB194" s="551"/>
      <c r="AC194" s="551"/>
      <c r="AD194" s="551"/>
    </row>
    <row r="195" spans="1:30" s="57" customFormat="1" ht="12.75" x14ac:dyDescent="0.2">
      <c r="A195" s="610">
        <v>5085</v>
      </c>
      <c r="B195" s="349" t="s">
        <v>1561</v>
      </c>
      <c r="C195" s="595">
        <f t="shared" si="39"/>
        <v>354524.44999999995</v>
      </c>
      <c r="D195" s="611">
        <f>'O5 Details by Class &amp; Accounts'!AD149</f>
        <v>315995.73148317961</v>
      </c>
      <c r="E195" s="611">
        <f>'O5 Details by Class &amp; Accounts'!AE149</f>
        <v>21922.711614413576</v>
      </c>
      <c r="F195" s="611">
        <f>'O5 Details by Class &amp; Accounts'!AF149</f>
        <v>2544.3714800350836</v>
      </c>
      <c r="G195" s="611">
        <f>'O5 Details by Class &amp; Accounts'!AG149</f>
        <v>0</v>
      </c>
      <c r="H195" s="611">
        <f>'O5 Details by Class &amp; Accounts'!AH149</f>
        <v>0</v>
      </c>
      <c r="I195" s="611">
        <f>'O5 Details by Class &amp; Accounts'!AI149</f>
        <v>0</v>
      </c>
      <c r="J195" s="611">
        <f>'O5 Details by Class &amp; Accounts'!AJ149</f>
        <v>10669.208183994368</v>
      </c>
      <c r="K195" s="611">
        <f>'O5 Details by Class &amp; Accounts'!AK149</f>
        <v>1881.7778209797061</v>
      </c>
      <c r="L195" s="611">
        <f>'O5 Details by Class &amp; Accounts'!AL149</f>
        <v>1510.6494173975977</v>
      </c>
      <c r="M195" s="611">
        <f>'O5 Details by Class &amp; Accounts'!AM149</f>
        <v>0</v>
      </c>
      <c r="N195" s="611">
        <f>'O5 Details by Class &amp; Accounts'!AN149</f>
        <v>0</v>
      </c>
      <c r="O195" s="611">
        <f>'O5 Details by Class &amp; Accounts'!AO149</f>
        <v>0</v>
      </c>
      <c r="P195" s="611">
        <f>'O5 Details by Class &amp; Accounts'!AP149</f>
        <v>0</v>
      </c>
      <c r="Q195" s="611">
        <f>'O5 Details by Class &amp; Accounts'!AQ149</f>
        <v>0</v>
      </c>
      <c r="R195" s="611">
        <f>'O5 Details by Class &amp; Accounts'!AR149</f>
        <v>0</v>
      </c>
      <c r="S195" s="611">
        <f>'O5 Details by Class &amp; Accounts'!AS149</f>
        <v>0</v>
      </c>
      <c r="T195" s="611">
        <f>'O5 Details by Class &amp; Accounts'!AT149</f>
        <v>0</v>
      </c>
      <c r="U195" s="611">
        <f>'O5 Details by Class &amp; Accounts'!AU149</f>
        <v>0</v>
      </c>
      <c r="V195" s="611">
        <f>'O5 Details by Class &amp; Accounts'!AV149</f>
        <v>0</v>
      </c>
      <c r="W195" s="612">
        <f>'O5 Details by Class &amp; Accounts'!AW149</f>
        <v>0</v>
      </c>
      <c r="X195" s="550"/>
      <c r="Y195" s="551"/>
      <c r="Z195" s="600" t="s">
        <v>108</v>
      </c>
      <c r="AA195" s="551"/>
      <c r="AB195" s="551"/>
      <c r="AC195" s="551"/>
      <c r="AD195" s="551"/>
    </row>
    <row r="196" spans="1:30" s="57" customFormat="1" ht="25.5" x14ac:dyDescent="0.2">
      <c r="A196" s="610">
        <v>5090</v>
      </c>
      <c r="B196" s="349" t="s">
        <v>1562</v>
      </c>
      <c r="C196" s="595">
        <f t="shared" si="39"/>
        <v>0</v>
      </c>
      <c r="D196" s="611">
        <f>'O5 Details by Class &amp; Accounts'!AD150</f>
        <v>0</v>
      </c>
      <c r="E196" s="611">
        <f>'O5 Details by Class &amp; Accounts'!AE150</f>
        <v>0</v>
      </c>
      <c r="F196" s="611">
        <f>'O5 Details by Class &amp; Accounts'!AF150</f>
        <v>0</v>
      </c>
      <c r="G196" s="611">
        <f>'O5 Details by Class &amp; Accounts'!AG150</f>
        <v>0</v>
      </c>
      <c r="H196" s="611">
        <f>'O5 Details by Class &amp; Accounts'!AH150</f>
        <v>0</v>
      </c>
      <c r="I196" s="611">
        <f>'O5 Details by Class &amp; Accounts'!AI150</f>
        <v>0</v>
      </c>
      <c r="J196" s="611">
        <f>'O5 Details by Class &amp; Accounts'!AJ150</f>
        <v>0</v>
      </c>
      <c r="K196" s="611">
        <f>'O5 Details by Class &amp; Accounts'!AK150</f>
        <v>0</v>
      </c>
      <c r="L196" s="611">
        <f>'O5 Details by Class &amp; Accounts'!AL150</f>
        <v>0</v>
      </c>
      <c r="M196" s="611">
        <f>'O5 Details by Class &amp; Accounts'!AM150</f>
        <v>0</v>
      </c>
      <c r="N196" s="611">
        <f>'O5 Details by Class &amp; Accounts'!AN150</f>
        <v>0</v>
      </c>
      <c r="O196" s="611">
        <f>'O5 Details by Class &amp; Accounts'!AO150</f>
        <v>0</v>
      </c>
      <c r="P196" s="611">
        <f>'O5 Details by Class &amp; Accounts'!AP150</f>
        <v>0</v>
      </c>
      <c r="Q196" s="611">
        <f>'O5 Details by Class &amp; Accounts'!AQ150</f>
        <v>0</v>
      </c>
      <c r="R196" s="611">
        <f>'O5 Details by Class &amp; Accounts'!AR150</f>
        <v>0</v>
      </c>
      <c r="S196" s="611">
        <f>'O5 Details by Class &amp; Accounts'!AS150</f>
        <v>0</v>
      </c>
      <c r="T196" s="611">
        <f>'O5 Details by Class &amp; Accounts'!AT150</f>
        <v>0</v>
      </c>
      <c r="U196" s="611">
        <f>'O5 Details by Class &amp; Accounts'!AU150</f>
        <v>0</v>
      </c>
      <c r="V196" s="611">
        <f>'O5 Details by Class &amp; Accounts'!AV150</f>
        <v>0</v>
      </c>
      <c r="W196" s="612">
        <f>'O5 Details by Class &amp; Accounts'!AW150</f>
        <v>0</v>
      </c>
      <c r="X196" s="550"/>
      <c r="Y196" s="551"/>
      <c r="Z196" s="600" t="s">
        <v>505</v>
      </c>
      <c r="AA196" s="551"/>
      <c r="AB196" s="551"/>
      <c r="AC196" s="551"/>
      <c r="AD196" s="551"/>
    </row>
    <row r="197" spans="1:30" s="57" customFormat="1" ht="25.5" x14ac:dyDescent="0.2">
      <c r="A197" s="610">
        <v>5095</v>
      </c>
      <c r="B197" s="349" t="s">
        <v>1563</v>
      </c>
      <c r="C197" s="595">
        <f t="shared" si="39"/>
        <v>58342.900000000009</v>
      </c>
      <c r="D197" s="611">
        <f>'O5 Details by Class &amp; Accounts'!AD151</f>
        <v>50357.692576579488</v>
      </c>
      <c r="E197" s="611">
        <f>'O5 Details by Class &amp; Accounts'!AE151</f>
        <v>4897.8493695919478</v>
      </c>
      <c r="F197" s="611">
        <f>'O5 Details by Class &amp; Accounts'!AF151</f>
        <v>580.66852794417207</v>
      </c>
      <c r="G197" s="611">
        <f>'O5 Details by Class &amp; Accounts'!AG151</f>
        <v>0</v>
      </c>
      <c r="H197" s="611">
        <f>'O5 Details by Class &amp; Accounts'!AH151</f>
        <v>0</v>
      </c>
      <c r="I197" s="611">
        <f>'O5 Details by Class &amp; Accounts'!AI151</f>
        <v>0</v>
      </c>
      <c r="J197" s="611">
        <f>'O5 Details by Class &amp; Accounts'!AJ151</f>
        <v>1748.7724441330413</v>
      </c>
      <c r="K197" s="611">
        <f>'O5 Details by Class &amp; Accounts'!AK151</f>
        <v>420.41625490059636</v>
      </c>
      <c r="L197" s="611">
        <f>'O5 Details by Class &amp; Accounts'!AL151</f>
        <v>337.50082685075654</v>
      </c>
      <c r="M197" s="611">
        <f>'O5 Details by Class &amp; Accounts'!AM151</f>
        <v>0</v>
      </c>
      <c r="N197" s="611">
        <f>'O5 Details by Class &amp; Accounts'!AN151</f>
        <v>0</v>
      </c>
      <c r="O197" s="611">
        <f>'O5 Details by Class &amp; Accounts'!AO151</f>
        <v>0</v>
      </c>
      <c r="P197" s="611">
        <f>'O5 Details by Class &amp; Accounts'!AP151</f>
        <v>0</v>
      </c>
      <c r="Q197" s="611">
        <f>'O5 Details by Class &amp; Accounts'!AQ151</f>
        <v>0</v>
      </c>
      <c r="R197" s="611">
        <f>'O5 Details by Class &amp; Accounts'!AR151</f>
        <v>0</v>
      </c>
      <c r="S197" s="611">
        <f>'O5 Details by Class &amp; Accounts'!AS151</f>
        <v>0</v>
      </c>
      <c r="T197" s="611">
        <f>'O5 Details by Class &amp; Accounts'!AT151</f>
        <v>0</v>
      </c>
      <c r="U197" s="611">
        <f>'O5 Details by Class &amp; Accounts'!AU151</f>
        <v>0</v>
      </c>
      <c r="V197" s="611">
        <f>'O5 Details by Class &amp; Accounts'!AV151</f>
        <v>0</v>
      </c>
      <c r="W197" s="612">
        <f>'O5 Details by Class &amp; Accounts'!AW151</f>
        <v>0</v>
      </c>
      <c r="X197" s="550"/>
      <c r="Y197" s="551"/>
      <c r="Z197" s="600" t="s">
        <v>504</v>
      </c>
      <c r="AA197" s="551"/>
      <c r="AB197" s="551"/>
      <c r="AC197" s="551"/>
      <c r="AD197" s="551"/>
    </row>
    <row r="198" spans="1:30" s="57" customFormat="1" ht="12.75" x14ac:dyDescent="0.2">
      <c r="A198" s="610">
        <v>5096</v>
      </c>
      <c r="B198" s="349" t="s">
        <v>1406</v>
      </c>
      <c r="C198" s="595">
        <f t="shared" si="39"/>
        <v>0</v>
      </c>
      <c r="D198" s="611">
        <f>'O5 Details by Class &amp; Accounts'!AD152</f>
        <v>0</v>
      </c>
      <c r="E198" s="611">
        <f>'O5 Details by Class &amp; Accounts'!AE152</f>
        <v>0</v>
      </c>
      <c r="F198" s="611">
        <f>'O5 Details by Class &amp; Accounts'!AF152</f>
        <v>0</v>
      </c>
      <c r="G198" s="611">
        <f>'O5 Details by Class &amp; Accounts'!AG152</f>
        <v>0</v>
      </c>
      <c r="H198" s="611">
        <f>'O5 Details by Class &amp; Accounts'!AH152</f>
        <v>0</v>
      </c>
      <c r="I198" s="611">
        <f>'O5 Details by Class &amp; Accounts'!AI152</f>
        <v>0</v>
      </c>
      <c r="J198" s="611">
        <f>'O5 Details by Class &amp; Accounts'!AJ152</f>
        <v>0</v>
      </c>
      <c r="K198" s="611">
        <f>'O5 Details by Class &amp; Accounts'!AK152</f>
        <v>0</v>
      </c>
      <c r="L198" s="611">
        <f>'O5 Details by Class &amp; Accounts'!AL152</f>
        <v>0</v>
      </c>
      <c r="M198" s="611">
        <f>'O5 Details by Class &amp; Accounts'!AM152</f>
        <v>0</v>
      </c>
      <c r="N198" s="611">
        <f>'O5 Details by Class &amp; Accounts'!AN152</f>
        <v>0</v>
      </c>
      <c r="O198" s="611">
        <f>'O5 Details by Class &amp; Accounts'!AO152</f>
        <v>0</v>
      </c>
      <c r="P198" s="611">
        <f>'O5 Details by Class &amp; Accounts'!AP152</f>
        <v>0</v>
      </c>
      <c r="Q198" s="611">
        <f>'O5 Details by Class &amp; Accounts'!AQ152</f>
        <v>0</v>
      </c>
      <c r="R198" s="611">
        <f>'O5 Details by Class &amp; Accounts'!AR152</f>
        <v>0</v>
      </c>
      <c r="S198" s="611">
        <f>'O5 Details by Class &amp; Accounts'!AS152</f>
        <v>0</v>
      </c>
      <c r="T198" s="611">
        <f>'O5 Details by Class &amp; Accounts'!AT152</f>
        <v>0</v>
      </c>
      <c r="U198" s="611">
        <f>'O5 Details by Class &amp; Accounts'!AU152</f>
        <v>0</v>
      </c>
      <c r="V198" s="611">
        <f>'O5 Details by Class &amp; Accounts'!AV152</f>
        <v>0</v>
      </c>
      <c r="W198" s="612">
        <f>'O5 Details by Class &amp; Accounts'!AW152</f>
        <v>0</v>
      </c>
      <c r="X198" s="550"/>
      <c r="Y198" s="551"/>
      <c r="Z198" s="600" t="s">
        <v>1082</v>
      </c>
      <c r="AA198" s="551"/>
      <c r="AB198" s="551"/>
      <c r="AC198" s="551"/>
      <c r="AD198" s="551"/>
    </row>
    <row r="199" spans="1:30" s="57" customFormat="1" ht="12.75" x14ac:dyDescent="0.2">
      <c r="A199" s="610">
        <v>5105</v>
      </c>
      <c r="B199" s="349" t="s">
        <v>1337</v>
      </c>
      <c r="C199" s="595">
        <f t="shared" si="39"/>
        <v>0</v>
      </c>
      <c r="D199" s="611">
        <f>'O5 Details by Class &amp; Accounts'!AD153</f>
        <v>0</v>
      </c>
      <c r="E199" s="611">
        <f>'O5 Details by Class &amp; Accounts'!AE153</f>
        <v>0</v>
      </c>
      <c r="F199" s="611">
        <f>'O5 Details by Class &amp; Accounts'!AF153</f>
        <v>0</v>
      </c>
      <c r="G199" s="611">
        <f>'O5 Details by Class &amp; Accounts'!AG153</f>
        <v>0</v>
      </c>
      <c r="H199" s="611">
        <f>'O5 Details by Class &amp; Accounts'!AH153</f>
        <v>0</v>
      </c>
      <c r="I199" s="611">
        <f>'O5 Details by Class &amp; Accounts'!AI153</f>
        <v>0</v>
      </c>
      <c r="J199" s="611">
        <f>'O5 Details by Class &amp; Accounts'!AJ153</f>
        <v>0</v>
      </c>
      <c r="K199" s="611">
        <f>'O5 Details by Class &amp; Accounts'!AK153</f>
        <v>0</v>
      </c>
      <c r="L199" s="611">
        <f>'O5 Details by Class &amp; Accounts'!AL153</f>
        <v>0</v>
      </c>
      <c r="M199" s="611">
        <f>'O5 Details by Class &amp; Accounts'!AM153</f>
        <v>0</v>
      </c>
      <c r="N199" s="611">
        <f>'O5 Details by Class &amp; Accounts'!AN153</f>
        <v>0</v>
      </c>
      <c r="O199" s="611">
        <f>'O5 Details by Class &amp; Accounts'!AO153</f>
        <v>0</v>
      </c>
      <c r="P199" s="611">
        <f>'O5 Details by Class &amp; Accounts'!AP153</f>
        <v>0</v>
      </c>
      <c r="Q199" s="611">
        <f>'O5 Details by Class &amp; Accounts'!AQ153</f>
        <v>0</v>
      </c>
      <c r="R199" s="611">
        <f>'O5 Details by Class &amp; Accounts'!AR153</f>
        <v>0</v>
      </c>
      <c r="S199" s="611">
        <f>'O5 Details by Class &amp; Accounts'!AS153</f>
        <v>0</v>
      </c>
      <c r="T199" s="611">
        <f>'O5 Details by Class &amp; Accounts'!AT153</f>
        <v>0</v>
      </c>
      <c r="U199" s="611">
        <f>'O5 Details by Class &amp; Accounts'!AU153</f>
        <v>0</v>
      </c>
      <c r="V199" s="611">
        <f>'O5 Details by Class &amp; Accounts'!AV153</f>
        <v>0</v>
      </c>
      <c r="W199" s="612">
        <f>'O5 Details by Class &amp; Accounts'!AW153</f>
        <v>0</v>
      </c>
      <c r="X199" s="550"/>
      <c r="Y199" s="551"/>
      <c r="Z199" s="600" t="s">
        <v>108</v>
      </c>
      <c r="AA199" s="551"/>
      <c r="AB199" s="551"/>
      <c r="AC199" s="551"/>
      <c r="AD199" s="551"/>
    </row>
    <row r="200" spans="1:30" s="57" customFormat="1" ht="12.75" x14ac:dyDescent="0.2">
      <c r="A200" s="610">
        <v>5120</v>
      </c>
      <c r="B200" s="349" t="s">
        <v>8</v>
      </c>
      <c r="C200" s="595">
        <f t="shared" si="39"/>
        <v>53409.299999999988</v>
      </c>
      <c r="D200" s="611">
        <f>'O5 Details by Class &amp; Accounts'!AD157</f>
        <v>46309.846730229503</v>
      </c>
      <c r="E200" s="611">
        <f>'O5 Details by Class &amp; Accounts'!AE157</f>
        <v>4504.1510444234254</v>
      </c>
      <c r="F200" s="611">
        <f>'O5 Details by Class &amp; Accounts'!AF157</f>
        <v>535.10014270877798</v>
      </c>
      <c r="G200" s="611">
        <f>'O5 Details by Class &amp; Accounts'!AG157</f>
        <v>0</v>
      </c>
      <c r="H200" s="611">
        <f>'O5 Details by Class &amp; Accounts'!AH157</f>
        <v>0</v>
      </c>
      <c r="I200" s="611">
        <f>'O5 Details by Class &amp; Accounts'!AI157</f>
        <v>0</v>
      </c>
      <c r="J200" s="611">
        <f>'O5 Details by Class &amp; Accounts'!AJ157</f>
        <v>1363.207798463091</v>
      </c>
      <c r="K200" s="611">
        <f>'O5 Details by Class &amp; Accounts'!AK157</f>
        <v>386.62240724664593</v>
      </c>
      <c r="L200" s="611">
        <f>'O5 Details by Class &amp; Accounts'!AL157</f>
        <v>310.37187692855747</v>
      </c>
      <c r="M200" s="611">
        <f>'O5 Details by Class &amp; Accounts'!AM157</f>
        <v>0</v>
      </c>
      <c r="N200" s="611">
        <f>'O5 Details by Class &amp; Accounts'!AN157</f>
        <v>0</v>
      </c>
      <c r="O200" s="611">
        <f>'O5 Details by Class &amp; Accounts'!AO157</f>
        <v>0</v>
      </c>
      <c r="P200" s="611">
        <f>'O5 Details by Class &amp; Accounts'!AP157</f>
        <v>0</v>
      </c>
      <c r="Q200" s="611">
        <f>'O5 Details by Class &amp; Accounts'!AQ157</f>
        <v>0</v>
      </c>
      <c r="R200" s="611">
        <f>'O5 Details by Class &amp; Accounts'!AR157</f>
        <v>0</v>
      </c>
      <c r="S200" s="611">
        <f>'O5 Details by Class &amp; Accounts'!AS157</f>
        <v>0</v>
      </c>
      <c r="T200" s="611">
        <f>'O5 Details by Class &amp; Accounts'!AT157</f>
        <v>0</v>
      </c>
      <c r="U200" s="611">
        <f>'O5 Details by Class &amp; Accounts'!AU157</f>
        <v>0</v>
      </c>
      <c r="V200" s="611">
        <f>'O5 Details by Class &amp; Accounts'!AV157</f>
        <v>0</v>
      </c>
      <c r="W200" s="612">
        <f>'O5 Details by Class &amp; Accounts'!AW157</f>
        <v>0</v>
      </c>
      <c r="X200" s="550"/>
      <c r="Y200" s="551"/>
      <c r="Z200" s="600">
        <v>1830</v>
      </c>
      <c r="AA200" s="551"/>
      <c r="AB200" s="551"/>
      <c r="AC200" s="551"/>
      <c r="AD200" s="551"/>
    </row>
    <row r="201" spans="1:30" s="57" customFormat="1" ht="12.75" x14ac:dyDescent="0.2">
      <c r="A201" s="610">
        <v>5125</v>
      </c>
      <c r="B201" s="349" t="s">
        <v>1373</v>
      </c>
      <c r="C201" s="595">
        <f t="shared" si="39"/>
        <v>102533.54999999997</v>
      </c>
      <c r="D201" s="611">
        <f>'O5 Details by Class &amp; Accounts'!AD158</f>
        <v>88210.995394946236</v>
      </c>
      <c r="E201" s="611">
        <f>'O5 Details by Class &amp; Accounts'!AE158</f>
        <v>8579.5068455370838</v>
      </c>
      <c r="F201" s="611">
        <f>'O5 Details by Class &amp; Accounts'!AF158</f>
        <v>1015.6302900273032</v>
      </c>
      <c r="G201" s="611">
        <f>'O5 Details by Class &amp; Accounts'!AG158</f>
        <v>0</v>
      </c>
      <c r="H201" s="611">
        <f>'O5 Details by Class &amp; Accounts'!AH158</f>
        <v>0</v>
      </c>
      <c r="I201" s="611">
        <f>'O5 Details by Class &amp; Accounts'!AI158</f>
        <v>0</v>
      </c>
      <c r="J201" s="611">
        <f>'O5 Details by Class &amp; Accounts'!AJ158</f>
        <v>3399.7827668776504</v>
      </c>
      <c r="K201" s="611">
        <f>'O5 Details by Class &amp; Accounts'!AK158</f>
        <v>736.43835584009298</v>
      </c>
      <c r="L201" s="611">
        <f>'O5 Details by Class &amp; Accounts'!AL158</f>
        <v>591.19634677163015</v>
      </c>
      <c r="M201" s="611">
        <f>'O5 Details by Class &amp; Accounts'!AM158</f>
        <v>0</v>
      </c>
      <c r="N201" s="611">
        <f>'O5 Details by Class &amp; Accounts'!AN158</f>
        <v>0</v>
      </c>
      <c r="O201" s="611">
        <f>'O5 Details by Class &amp; Accounts'!AO158</f>
        <v>0</v>
      </c>
      <c r="P201" s="611">
        <f>'O5 Details by Class &amp; Accounts'!AP158</f>
        <v>0</v>
      </c>
      <c r="Q201" s="611">
        <f>'O5 Details by Class &amp; Accounts'!AQ158</f>
        <v>0</v>
      </c>
      <c r="R201" s="611">
        <f>'O5 Details by Class &amp; Accounts'!AR158</f>
        <v>0</v>
      </c>
      <c r="S201" s="611">
        <f>'O5 Details by Class &amp; Accounts'!AS158</f>
        <v>0</v>
      </c>
      <c r="T201" s="611">
        <f>'O5 Details by Class &amp; Accounts'!AT158</f>
        <v>0</v>
      </c>
      <c r="U201" s="611">
        <f>'O5 Details by Class &amp; Accounts'!AU158</f>
        <v>0</v>
      </c>
      <c r="V201" s="611">
        <f>'O5 Details by Class &amp; Accounts'!AV158</f>
        <v>0</v>
      </c>
      <c r="W201" s="612">
        <f>'O5 Details by Class &amp; Accounts'!AW158</f>
        <v>0</v>
      </c>
      <c r="X201" s="550"/>
      <c r="Y201" s="551"/>
      <c r="Z201" s="600">
        <v>1835</v>
      </c>
      <c r="AA201" s="551"/>
      <c r="AB201" s="551"/>
      <c r="AC201" s="551"/>
      <c r="AD201" s="551"/>
    </row>
    <row r="202" spans="1:30" s="57" customFormat="1" ht="12.75" x14ac:dyDescent="0.2">
      <c r="A202" s="610">
        <v>5130</v>
      </c>
      <c r="B202" s="349" t="s">
        <v>9</v>
      </c>
      <c r="C202" s="595">
        <f t="shared" si="39"/>
        <v>305603</v>
      </c>
      <c r="D202" s="611">
        <f>'O5 Details by Class &amp; Accounts'!AD159</f>
        <v>305603</v>
      </c>
      <c r="E202" s="611">
        <f>'O5 Details by Class &amp; Accounts'!AE159</f>
        <v>0</v>
      </c>
      <c r="F202" s="611">
        <f>'O5 Details by Class &amp; Accounts'!AF159</f>
        <v>0</v>
      </c>
      <c r="G202" s="611">
        <f>'O5 Details by Class &amp; Accounts'!AG159</f>
        <v>0</v>
      </c>
      <c r="H202" s="611">
        <f>'O5 Details by Class &amp; Accounts'!AH159</f>
        <v>0</v>
      </c>
      <c r="I202" s="611">
        <f>'O5 Details by Class &amp; Accounts'!AI159</f>
        <v>0</v>
      </c>
      <c r="J202" s="611">
        <f>'O5 Details by Class &amp; Accounts'!AJ159</f>
        <v>0</v>
      </c>
      <c r="K202" s="611">
        <f>'O5 Details by Class &amp; Accounts'!AK159</f>
        <v>0</v>
      </c>
      <c r="L202" s="611">
        <f>'O5 Details by Class &amp; Accounts'!AL159</f>
        <v>0</v>
      </c>
      <c r="M202" s="611">
        <f>'O5 Details by Class &amp; Accounts'!AM159</f>
        <v>0</v>
      </c>
      <c r="N202" s="611">
        <f>'O5 Details by Class &amp; Accounts'!AN159</f>
        <v>0</v>
      </c>
      <c r="O202" s="611">
        <f>'O5 Details by Class &amp; Accounts'!AO159</f>
        <v>0</v>
      </c>
      <c r="P202" s="611">
        <f>'O5 Details by Class &amp; Accounts'!AP159</f>
        <v>0</v>
      </c>
      <c r="Q202" s="611">
        <f>'O5 Details by Class &amp; Accounts'!AQ159</f>
        <v>0</v>
      </c>
      <c r="R202" s="611">
        <f>'O5 Details by Class &amp; Accounts'!AR159</f>
        <v>0</v>
      </c>
      <c r="S202" s="611">
        <f>'O5 Details by Class &amp; Accounts'!AS159</f>
        <v>0</v>
      </c>
      <c r="T202" s="611">
        <f>'O5 Details by Class &amp; Accounts'!AT159</f>
        <v>0</v>
      </c>
      <c r="U202" s="611">
        <f>'O5 Details by Class &amp; Accounts'!AU159</f>
        <v>0</v>
      </c>
      <c r="V202" s="611">
        <f>'O5 Details by Class &amp; Accounts'!AV159</f>
        <v>0</v>
      </c>
      <c r="W202" s="612">
        <f>'O5 Details by Class &amp; Accounts'!AW159</f>
        <v>0</v>
      </c>
      <c r="X202" s="550"/>
      <c r="Y202" s="551"/>
      <c r="Z202" s="600">
        <v>1855</v>
      </c>
      <c r="AA202" s="551"/>
      <c r="AB202" s="551"/>
      <c r="AC202" s="551"/>
      <c r="AD202" s="551"/>
    </row>
    <row r="203" spans="1:30" s="57" customFormat="1" ht="25.5" x14ac:dyDescent="0.2">
      <c r="A203" s="610">
        <v>5135</v>
      </c>
      <c r="B203" s="349" t="s">
        <v>10</v>
      </c>
      <c r="C203" s="595">
        <f t="shared" si="39"/>
        <v>188323.45</v>
      </c>
      <c r="D203" s="611">
        <f>'O5 Details by Class &amp; Accounts'!AD160</f>
        <v>162548.21752194077</v>
      </c>
      <c r="E203" s="611">
        <f>'O5 Details by Class &amp; Accounts'!AE160</f>
        <v>15809.633920526418</v>
      </c>
      <c r="F203" s="611">
        <f>'O5 Details by Class &amp; Accounts'!AF160</f>
        <v>1874.3240478081802</v>
      </c>
      <c r="G203" s="611">
        <f>'O5 Details by Class &amp; Accounts'!AG160</f>
        <v>0</v>
      </c>
      <c r="H203" s="611">
        <f>'O5 Details by Class &amp; Accounts'!AH160</f>
        <v>0</v>
      </c>
      <c r="I203" s="611">
        <f>'O5 Details by Class &amp; Accounts'!AI160</f>
        <v>0</v>
      </c>
      <c r="J203" s="611">
        <f>'O5 Details by Class &amp; Accounts'!AJ160</f>
        <v>5644.8147065721214</v>
      </c>
      <c r="K203" s="611">
        <f>'O5 Details by Class &amp; Accounts'!AK160</f>
        <v>1357.0501219335979</v>
      </c>
      <c r="L203" s="611">
        <f>'O5 Details by Class &amp; Accounts'!AL160</f>
        <v>1089.4096812189161</v>
      </c>
      <c r="M203" s="611">
        <f>'O5 Details by Class &amp; Accounts'!AM160</f>
        <v>0</v>
      </c>
      <c r="N203" s="611">
        <f>'O5 Details by Class &amp; Accounts'!AN160</f>
        <v>0</v>
      </c>
      <c r="O203" s="611">
        <f>'O5 Details by Class &amp; Accounts'!AO160</f>
        <v>0</v>
      </c>
      <c r="P203" s="611">
        <f>'O5 Details by Class &amp; Accounts'!AP160</f>
        <v>0</v>
      </c>
      <c r="Q203" s="611">
        <f>'O5 Details by Class &amp; Accounts'!AQ160</f>
        <v>0</v>
      </c>
      <c r="R203" s="611">
        <f>'O5 Details by Class &amp; Accounts'!AR160</f>
        <v>0</v>
      </c>
      <c r="S203" s="611">
        <f>'O5 Details by Class &amp; Accounts'!AS160</f>
        <v>0</v>
      </c>
      <c r="T203" s="611">
        <f>'O5 Details by Class &amp; Accounts'!AT160</f>
        <v>0</v>
      </c>
      <c r="U203" s="611">
        <f>'O5 Details by Class &amp; Accounts'!AU160</f>
        <v>0</v>
      </c>
      <c r="V203" s="611">
        <f>'O5 Details by Class &amp; Accounts'!AV160</f>
        <v>0</v>
      </c>
      <c r="W203" s="612">
        <f>'O5 Details by Class &amp; Accounts'!AW160</f>
        <v>0</v>
      </c>
      <c r="X203" s="550"/>
      <c r="Y203" s="551"/>
      <c r="Z203" s="600" t="s">
        <v>504</v>
      </c>
      <c r="AA203" s="551"/>
      <c r="AB203" s="551"/>
      <c r="AC203" s="551"/>
      <c r="AD203" s="551"/>
    </row>
    <row r="204" spans="1:30" s="57" customFormat="1" ht="12.75" x14ac:dyDescent="0.2">
      <c r="A204" s="610">
        <v>5145</v>
      </c>
      <c r="B204" s="349" t="s">
        <v>11</v>
      </c>
      <c r="C204" s="595">
        <f t="shared" si="39"/>
        <v>40296.899999999994</v>
      </c>
      <c r="D204" s="611">
        <f>'O5 Details by Class &amp; Accounts'!AD161</f>
        <v>33850.611614438698</v>
      </c>
      <c r="E204" s="611">
        <f>'O5 Details by Class &amp; Accounts'!AE161</f>
        <v>3292.3509452692629</v>
      </c>
      <c r="F204" s="611">
        <f>'O5 Details by Class &amp; Accounts'!AF161</f>
        <v>385.43230602168973</v>
      </c>
      <c r="G204" s="611">
        <f>'O5 Details by Class &amp; Accounts'!AG161</f>
        <v>0</v>
      </c>
      <c r="H204" s="611">
        <f>'O5 Details by Class &amp; Accounts'!AH161</f>
        <v>0</v>
      </c>
      <c r="I204" s="611">
        <f>'O5 Details by Class &amp; Accounts'!AI161</f>
        <v>0</v>
      </c>
      <c r="J204" s="611">
        <f>'O5 Details by Class &amp; Accounts'!AJ161</f>
        <v>2259.0307033023541</v>
      </c>
      <c r="K204" s="611">
        <f>'O5 Details by Class &amp; Accounts'!AK161</f>
        <v>282.60523135358483</v>
      </c>
      <c r="L204" s="611">
        <f>'O5 Details by Class &amp; Accounts'!AL161</f>
        <v>226.8691996144056</v>
      </c>
      <c r="M204" s="611">
        <f>'O5 Details by Class &amp; Accounts'!AM161</f>
        <v>0</v>
      </c>
      <c r="N204" s="611">
        <f>'O5 Details by Class &amp; Accounts'!AN161</f>
        <v>0</v>
      </c>
      <c r="O204" s="611">
        <f>'O5 Details by Class &amp; Accounts'!AO161</f>
        <v>0</v>
      </c>
      <c r="P204" s="611">
        <f>'O5 Details by Class &amp; Accounts'!AP161</f>
        <v>0</v>
      </c>
      <c r="Q204" s="611">
        <f>'O5 Details by Class &amp; Accounts'!AQ161</f>
        <v>0</v>
      </c>
      <c r="R204" s="611">
        <f>'O5 Details by Class &amp; Accounts'!AR161</f>
        <v>0</v>
      </c>
      <c r="S204" s="611">
        <f>'O5 Details by Class &amp; Accounts'!AS161</f>
        <v>0</v>
      </c>
      <c r="T204" s="611">
        <f>'O5 Details by Class &amp; Accounts'!AT161</f>
        <v>0</v>
      </c>
      <c r="U204" s="611">
        <f>'O5 Details by Class &amp; Accounts'!AU161</f>
        <v>0</v>
      </c>
      <c r="V204" s="611">
        <f>'O5 Details by Class &amp; Accounts'!AV161</f>
        <v>0</v>
      </c>
      <c r="W204" s="612">
        <f>'O5 Details by Class &amp; Accounts'!AW161</f>
        <v>0</v>
      </c>
      <c r="X204" s="550"/>
      <c r="Y204" s="551"/>
      <c r="Z204" s="600">
        <v>1840</v>
      </c>
      <c r="AA204" s="551"/>
      <c r="AB204" s="551"/>
      <c r="AC204" s="551"/>
      <c r="AD204" s="551"/>
    </row>
    <row r="205" spans="1:30" s="57" customFormat="1" ht="25.5" x14ac:dyDescent="0.2">
      <c r="A205" s="610">
        <v>5150</v>
      </c>
      <c r="B205" s="349" t="s">
        <v>12</v>
      </c>
      <c r="C205" s="595">
        <f t="shared" si="39"/>
        <v>19452.300000000007</v>
      </c>
      <c r="D205" s="611">
        <f>'O5 Details by Class &amp; Accounts'!AD162</f>
        <v>15682.923583727685</v>
      </c>
      <c r="E205" s="611">
        <f>'O5 Details by Class &amp; Accounts'!AE162</f>
        <v>1525.3398926312914</v>
      </c>
      <c r="F205" s="611">
        <f>'O5 Details by Class &amp; Accounts'!AF162</f>
        <v>175.01735262506034</v>
      </c>
      <c r="G205" s="611">
        <f>'O5 Details by Class &amp; Accounts'!AG162</f>
        <v>0</v>
      </c>
      <c r="H205" s="611">
        <f>'O5 Details by Class &amp; Accounts'!AH162</f>
        <v>0</v>
      </c>
      <c r="I205" s="611">
        <f>'O5 Details by Class &amp; Accounts'!AI162</f>
        <v>0</v>
      </c>
      <c r="J205" s="611">
        <f>'O5 Details by Class &amp; Accounts'!AJ162</f>
        <v>1832.9806420894738</v>
      </c>
      <c r="K205" s="611">
        <f>'O5 Details by Class &amp; Accounts'!AK162</f>
        <v>130.93046288680611</v>
      </c>
      <c r="L205" s="611">
        <f>'O5 Details by Class &amp; Accounts'!AL162</f>
        <v>105.10806603968604</v>
      </c>
      <c r="M205" s="611">
        <f>'O5 Details by Class &amp; Accounts'!AM162</f>
        <v>0</v>
      </c>
      <c r="N205" s="611">
        <f>'O5 Details by Class &amp; Accounts'!AN162</f>
        <v>0</v>
      </c>
      <c r="O205" s="611">
        <f>'O5 Details by Class &amp; Accounts'!AO162</f>
        <v>0</v>
      </c>
      <c r="P205" s="611">
        <f>'O5 Details by Class &amp; Accounts'!AP162</f>
        <v>0</v>
      </c>
      <c r="Q205" s="611">
        <f>'O5 Details by Class &amp; Accounts'!AQ162</f>
        <v>0</v>
      </c>
      <c r="R205" s="611">
        <f>'O5 Details by Class &amp; Accounts'!AR162</f>
        <v>0</v>
      </c>
      <c r="S205" s="611">
        <f>'O5 Details by Class &amp; Accounts'!AS162</f>
        <v>0</v>
      </c>
      <c r="T205" s="611">
        <f>'O5 Details by Class &amp; Accounts'!AT162</f>
        <v>0</v>
      </c>
      <c r="U205" s="611">
        <f>'O5 Details by Class &amp; Accounts'!AU162</f>
        <v>0</v>
      </c>
      <c r="V205" s="611">
        <f>'O5 Details by Class &amp; Accounts'!AV162</f>
        <v>0</v>
      </c>
      <c r="W205" s="612">
        <f>'O5 Details by Class &amp; Accounts'!AW162</f>
        <v>0</v>
      </c>
      <c r="X205" s="550"/>
      <c r="Y205" s="551"/>
      <c r="Z205" s="600">
        <v>1845</v>
      </c>
      <c r="AA205" s="551"/>
      <c r="AB205" s="551"/>
      <c r="AC205" s="551"/>
      <c r="AD205" s="551"/>
    </row>
    <row r="206" spans="1:30" s="57" customFormat="1" ht="12.75" x14ac:dyDescent="0.2">
      <c r="A206" s="610">
        <v>5155</v>
      </c>
      <c r="B206" s="349" t="s">
        <v>13</v>
      </c>
      <c r="C206" s="595">
        <f t="shared" si="39"/>
        <v>147777</v>
      </c>
      <c r="D206" s="611">
        <f>'O5 Details by Class &amp; Accounts'!AD163</f>
        <v>147777</v>
      </c>
      <c r="E206" s="611">
        <f>'O5 Details by Class &amp; Accounts'!AE163</f>
        <v>0</v>
      </c>
      <c r="F206" s="611">
        <f>'O5 Details by Class &amp; Accounts'!AF163</f>
        <v>0</v>
      </c>
      <c r="G206" s="611">
        <f>'O5 Details by Class &amp; Accounts'!AG163</f>
        <v>0</v>
      </c>
      <c r="H206" s="611">
        <f>'O5 Details by Class &amp; Accounts'!AH163</f>
        <v>0</v>
      </c>
      <c r="I206" s="611">
        <f>'O5 Details by Class &amp; Accounts'!AI163</f>
        <v>0</v>
      </c>
      <c r="J206" s="611">
        <f>'O5 Details by Class &amp; Accounts'!AJ163</f>
        <v>0</v>
      </c>
      <c r="K206" s="611">
        <f>'O5 Details by Class &amp; Accounts'!AK163</f>
        <v>0</v>
      </c>
      <c r="L206" s="611">
        <f>'O5 Details by Class &amp; Accounts'!AL163</f>
        <v>0</v>
      </c>
      <c r="M206" s="611">
        <f>'O5 Details by Class &amp; Accounts'!AM163</f>
        <v>0</v>
      </c>
      <c r="N206" s="611">
        <f>'O5 Details by Class &amp; Accounts'!AN163</f>
        <v>0</v>
      </c>
      <c r="O206" s="611">
        <f>'O5 Details by Class &amp; Accounts'!AO163</f>
        <v>0</v>
      </c>
      <c r="P206" s="611">
        <f>'O5 Details by Class &amp; Accounts'!AP163</f>
        <v>0</v>
      </c>
      <c r="Q206" s="611">
        <f>'O5 Details by Class &amp; Accounts'!AQ163</f>
        <v>0</v>
      </c>
      <c r="R206" s="611">
        <f>'O5 Details by Class &amp; Accounts'!AR163</f>
        <v>0</v>
      </c>
      <c r="S206" s="611">
        <f>'O5 Details by Class &amp; Accounts'!AS163</f>
        <v>0</v>
      </c>
      <c r="T206" s="611">
        <f>'O5 Details by Class &amp; Accounts'!AT163</f>
        <v>0</v>
      </c>
      <c r="U206" s="611">
        <f>'O5 Details by Class &amp; Accounts'!AU163</f>
        <v>0</v>
      </c>
      <c r="V206" s="611">
        <f>'O5 Details by Class &amp; Accounts'!AV163</f>
        <v>0</v>
      </c>
      <c r="W206" s="612">
        <f>'O5 Details by Class &amp; Accounts'!AW163</f>
        <v>0</v>
      </c>
      <c r="X206" s="550"/>
      <c r="Y206" s="551"/>
      <c r="Z206" s="600">
        <v>1855</v>
      </c>
      <c r="AA206" s="551"/>
      <c r="AB206" s="551"/>
      <c r="AC206" s="551"/>
      <c r="AD206" s="551"/>
    </row>
    <row r="207" spans="1:30" s="57" customFormat="1" ht="12.75" x14ac:dyDescent="0.2">
      <c r="A207" s="610">
        <v>5160</v>
      </c>
      <c r="B207" s="349" t="s">
        <v>14</v>
      </c>
      <c r="C207" s="595">
        <f t="shared" si="39"/>
        <v>47024.999999999985</v>
      </c>
      <c r="D207" s="611">
        <f>'O5 Details by Class &amp; Accounts'!AD164</f>
        <v>41126.293365613361</v>
      </c>
      <c r="E207" s="611">
        <f>'O5 Details by Class &amp; Accounts'!AE164</f>
        <v>3999.9924485838092</v>
      </c>
      <c r="F207" s="611">
        <f>'O5 Details by Class &amp; Accounts'!AF164</f>
        <v>437.76741390080321</v>
      </c>
      <c r="G207" s="611">
        <f>'O5 Details by Class &amp; Accounts'!AG164</f>
        <v>0</v>
      </c>
      <c r="H207" s="611">
        <f>'O5 Details by Class &amp; Accounts'!AH164</f>
        <v>0</v>
      </c>
      <c r="I207" s="611">
        <f>'O5 Details by Class &amp; Accounts'!AI164</f>
        <v>0</v>
      </c>
      <c r="J207" s="611">
        <f>'O5 Details by Class &amp; Accounts'!AJ164</f>
        <v>841.96844592898844</v>
      </c>
      <c r="K207" s="611">
        <f>'O5 Details by Class &amp; Accounts'!AK164</f>
        <v>343.34699129474757</v>
      </c>
      <c r="L207" s="611">
        <f>'O5 Details by Class &amp; Accounts'!AL164</f>
        <v>275.63133467828345</v>
      </c>
      <c r="M207" s="611">
        <f>'O5 Details by Class &amp; Accounts'!AM164</f>
        <v>0</v>
      </c>
      <c r="N207" s="611">
        <f>'O5 Details by Class &amp; Accounts'!AN164</f>
        <v>0</v>
      </c>
      <c r="O207" s="611">
        <f>'O5 Details by Class &amp; Accounts'!AO164</f>
        <v>0</v>
      </c>
      <c r="P207" s="611">
        <f>'O5 Details by Class &amp; Accounts'!AP164</f>
        <v>0</v>
      </c>
      <c r="Q207" s="611">
        <f>'O5 Details by Class &amp; Accounts'!AQ164</f>
        <v>0</v>
      </c>
      <c r="R207" s="611">
        <f>'O5 Details by Class &amp; Accounts'!AR164</f>
        <v>0</v>
      </c>
      <c r="S207" s="611">
        <f>'O5 Details by Class &amp; Accounts'!AS164</f>
        <v>0</v>
      </c>
      <c r="T207" s="611">
        <f>'O5 Details by Class &amp; Accounts'!AT164</f>
        <v>0</v>
      </c>
      <c r="U207" s="611">
        <f>'O5 Details by Class &amp; Accounts'!AU164</f>
        <v>0</v>
      </c>
      <c r="V207" s="611">
        <f>'O5 Details by Class &amp; Accounts'!AV164</f>
        <v>0</v>
      </c>
      <c r="W207" s="612">
        <f>'O5 Details by Class &amp; Accounts'!AW164</f>
        <v>0</v>
      </c>
      <c r="X207" s="550"/>
      <c r="Y207" s="551"/>
      <c r="Z207" s="600">
        <v>1850</v>
      </c>
      <c r="AA207" s="551"/>
      <c r="AB207" s="551"/>
      <c r="AC207" s="551"/>
      <c r="AD207" s="551"/>
    </row>
    <row r="208" spans="1:30" s="57" customFormat="1" ht="12.75" x14ac:dyDescent="0.2">
      <c r="A208" s="614">
        <v>5175</v>
      </c>
      <c r="B208" s="613" t="s">
        <v>1522</v>
      </c>
      <c r="C208" s="615">
        <f t="shared" si="39"/>
        <v>9304</v>
      </c>
      <c r="D208" s="616">
        <f>'O5 Details by Class &amp; Accounts'!AD165</f>
        <v>7174.1663576124283</v>
      </c>
      <c r="E208" s="616">
        <f>'O5 Details by Class &amp; Accounts'!AE165</f>
        <v>1728.6171667048241</v>
      </c>
      <c r="F208" s="616">
        <f>'O5 Details by Class &amp; Accounts'!AF165</f>
        <v>401.21647568274733</v>
      </c>
      <c r="G208" s="616">
        <f>'O5 Details by Class &amp; Accounts'!AG165</f>
        <v>0</v>
      </c>
      <c r="H208" s="616">
        <f>'O5 Details by Class &amp; Accounts'!AH165</f>
        <v>0</v>
      </c>
      <c r="I208" s="616">
        <f>'O5 Details by Class &amp; Accounts'!AI165</f>
        <v>0</v>
      </c>
      <c r="J208" s="616">
        <f>'O5 Details by Class &amp; Accounts'!AJ165</f>
        <v>0</v>
      </c>
      <c r="K208" s="616">
        <f>'O5 Details by Class &amp; Accounts'!AK165</f>
        <v>0</v>
      </c>
      <c r="L208" s="616">
        <f>'O5 Details by Class &amp; Accounts'!AL165</f>
        <v>0</v>
      </c>
      <c r="M208" s="616">
        <f>'O5 Details by Class &amp; Accounts'!AM165</f>
        <v>0</v>
      </c>
      <c r="N208" s="616">
        <f>'O5 Details by Class &amp; Accounts'!AN165</f>
        <v>0</v>
      </c>
      <c r="O208" s="616">
        <f>'O5 Details by Class &amp; Accounts'!AO165</f>
        <v>0</v>
      </c>
      <c r="P208" s="616">
        <f>'O5 Details by Class &amp; Accounts'!AP165</f>
        <v>0</v>
      </c>
      <c r="Q208" s="616">
        <f>'O5 Details by Class &amp; Accounts'!AQ165</f>
        <v>0</v>
      </c>
      <c r="R208" s="616">
        <f>'O5 Details by Class &amp; Accounts'!AR165</f>
        <v>0</v>
      </c>
      <c r="S208" s="616">
        <f>'O5 Details by Class &amp; Accounts'!AS165</f>
        <v>0</v>
      </c>
      <c r="T208" s="616">
        <f>'O5 Details by Class &amp; Accounts'!AT165</f>
        <v>0</v>
      </c>
      <c r="U208" s="616">
        <f>'O5 Details by Class &amp; Accounts'!AU165</f>
        <v>0</v>
      </c>
      <c r="V208" s="616">
        <f>'O5 Details by Class &amp; Accounts'!AV165</f>
        <v>0</v>
      </c>
      <c r="W208" s="617">
        <f>'O5 Details by Class &amp; Accounts'!AW165</f>
        <v>0</v>
      </c>
      <c r="X208" s="550"/>
      <c r="Y208" s="551"/>
      <c r="Z208" s="600">
        <v>1860</v>
      </c>
      <c r="AA208" s="551"/>
      <c r="AB208" s="551"/>
      <c r="AC208" s="551"/>
      <c r="AD208" s="551"/>
    </row>
    <row r="209" spans="1:30" s="57" customFormat="1" ht="12.75" x14ac:dyDescent="0.2">
      <c r="A209" s="610"/>
      <c r="B209" s="349"/>
      <c r="C209" s="601"/>
      <c r="D209" s="625"/>
      <c r="E209" s="625"/>
      <c r="F209" s="625"/>
      <c r="G209" s="625"/>
      <c r="H209" s="625"/>
      <c r="I209" s="625"/>
      <c r="J209" s="625"/>
      <c r="K209" s="625"/>
      <c r="L209" s="625"/>
      <c r="M209" s="625"/>
      <c r="N209" s="625"/>
      <c r="O209" s="625"/>
      <c r="P209" s="625"/>
      <c r="Q209" s="625"/>
      <c r="R209" s="625"/>
      <c r="S209" s="625"/>
      <c r="T209" s="625"/>
      <c r="U209" s="625"/>
      <c r="V209" s="625"/>
      <c r="W209" s="626"/>
      <c r="X209" s="550"/>
      <c r="Y209" s="551"/>
      <c r="Z209" s="600"/>
      <c r="AA209" s="551"/>
      <c r="AB209" s="551"/>
      <c r="AC209" s="551"/>
      <c r="AD209" s="551"/>
    </row>
    <row r="210" spans="1:30" s="57" customFormat="1" ht="12.75" x14ac:dyDescent="0.2">
      <c r="A210" s="610"/>
      <c r="B210" s="862" t="s">
        <v>708</v>
      </c>
      <c r="C210" s="866">
        <f t="shared" si="39"/>
        <v>3804452.65</v>
      </c>
      <c r="D210" s="864">
        <f>+SUM(D184:D208)</f>
        <v>3241917.2326936475</v>
      </c>
      <c r="E210" s="864">
        <f t="shared" ref="E210:W210" si="40">+SUM(E184:E208)</f>
        <v>329443.19227957714</v>
      </c>
      <c r="F210" s="864">
        <f t="shared" si="40"/>
        <v>55649.926685212507</v>
      </c>
      <c r="G210" s="864">
        <f t="shared" si="40"/>
        <v>0</v>
      </c>
      <c r="H210" s="864">
        <f t="shared" si="40"/>
        <v>0</v>
      </c>
      <c r="I210" s="864">
        <f t="shared" si="40"/>
        <v>0</v>
      </c>
      <c r="J210" s="864">
        <f t="shared" si="40"/>
        <v>149455.86495888271</v>
      </c>
      <c r="K210" s="864">
        <f t="shared" si="40"/>
        <v>15524.061660654534</v>
      </c>
      <c r="L210" s="864">
        <f t="shared" si="40"/>
        <v>12462.371722025444</v>
      </c>
      <c r="M210" s="864">
        <f t="shared" si="40"/>
        <v>0</v>
      </c>
      <c r="N210" s="864">
        <f t="shared" si="40"/>
        <v>0</v>
      </c>
      <c r="O210" s="864">
        <f t="shared" si="40"/>
        <v>0</v>
      </c>
      <c r="P210" s="864">
        <f t="shared" si="40"/>
        <v>0</v>
      </c>
      <c r="Q210" s="864">
        <f t="shared" si="40"/>
        <v>0</v>
      </c>
      <c r="R210" s="864">
        <f t="shared" si="40"/>
        <v>0</v>
      </c>
      <c r="S210" s="864">
        <f t="shared" si="40"/>
        <v>0</v>
      </c>
      <c r="T210" s="864">
        <f t="shared" si="40"/>
        <v>0</v>
      </c>
      <c r="U210" s="864">
        <f t="shared" si="40"/>
        <v>0</v>
      </c>
      <c r="V210" s="864">
        <f t="shared" si="40"/>
        <v>0</v>
      </c>
      <c r="W210" s="865">
        <f t="shared" si="40"/>
        <v>0</v>
      </c>
      <c r="X210" s="550"/>
      <c r="Y210" s="551"/>
      <c r="Z210" s="600"/>
      <c r="AA210" s="551"/>
      <c r="AB210" s="551"/>
      <c r="AC210" s="551"/>
      <c r="AD210" s="551"/>
    </row>
    <row r="211" spans="1:30" s="57" customFormat="1" ht="12.75" x14ac:dyDescent="0.2">
      <c r="A211" s="610"/>
      <c r="B211" s="349"/>
      <c r="C211" s="601"/>
      <c r="D211" s="625"/>
      <c r="E211" s="625"/>
      <c r="F211" s="625"/>
      <c r="G211" s="625"/>
      <c r="H211" s="625"/>
      <c r="I211" s="625"/>
      <c r="J211" s="625"/>
      <c r="K211" s="625"/>
      <c r="L211" s="625"/>
      <c r="M211" s="625"/>
      <c r="N211" s="625"/>
      <c r="O211" s="625"/>
      <c r="P211" s="625"/>
      <c r="Q211" s="625"/>
      <c r="R211" s="625"/>
      <c r="S211" s="625"/>
      <c r="T211" s="625"/>
      <c r="U211" s="625"/>
      <c r="V211" s="625"/>
      <c r="W211" s="626"/>
      <c r="X211" s="550"/>
      <c r="Y211" s="551"/>
      <c r="Z211" s="600"/>
      <c r="AA211" s="551"/>
      <c r="AB211" s="551"/>
      <c r="AC211" s="551"/>
      <c r="AD211" s="551"/>
    </row>
    <row r="212" spans="1:30" s="57" customFormat="1" ht="12.75" x14ac:dyDescent="0.2">
      <c r="A212" s="610"/>
      <c r="B212" s="638" t="s">
        <v>851</v>
      </c>
      <c r="C212" s="601"/>
      <c r="D212" s="625"/>
      <c r="E212" s="625"/>
      <c r="F212" s="625"/>
      <c r="G212" s="625"/>
      <c r="H212" s="625"/>
      <c r="I212" s="625"/>
      <c r="J212" s="625"/>
      <c r="K212" s="625"/>
      <c r="L212" s="625"/>
      <c r="M212" s="625"/>
      <c r="N212" s="625"/>
      <c r="O212" s="625"/>
      <c r="P212" s="625"/>
      <c r="Q212" s="625"/>
      <c r="R212" s="625"/>
      <c r="S212" s="625"/>
      <c r="T212" s="625"/>
      <c r="U212" s="625"/>
      <c r="V212" s="625"/>
      <c r="W212" s="626"/>
      <c r="X212" s="550"/>
      <c r="Y212" s="551"/>
      <c r="Z212" s="600"/>
      <c r="AA212" s="551"/>
      <c r="AB212" s="551"/>
      <c r="AC212" s="551"/>
      <c r="AD212" s="551"/>
    </row>
    <row r="213" spans="1:30" s="57" customFormat="1" ht="12.75" x14ac:dyDescent="0.2">
      <c r="A213" s="610">
        <v>5305</v>
      </c>
      <c r="B213" s="349" t="s">
        <v>1532</v>
      </c>
      <c r="C213" s="595">
        <f t="shared" ref="C213:C220" si="41">SUM(D213:W213)</f>
        <v>256394</v>
      </c>
      <c r="D213" s="628">
        <f>'O5 Details by Class &amp; Accounts'!AD166</f>
        <v>229667.53929246558</v>
      </c>
      <c r="E213" s="628">
        <f>'O5 Details by Class &amp; Accounts'!AE166</f>
        <v>22337.739379712915</v>
      </c>
      <c r="F213" s="628">
        <f>'O5 Details by Class &amp; Accounts'!AF166</f>
        <v>2663.0590581441243</v>
      </c>
      <c r="G213" s="628">
        <f>'O5 Details by Class &amp; Accounts'!AG166</f>
        <v>0</v>
      </c>
      <c r="H213" s="628">
        <f>'O5 Details by Class &amp; Accounts'!AH166</f>
        <v>0</v>
      </c>
      <c r="I213" s="628">
        <f>'O5 Details by Class &amp; Accounts'!AI166</f>
        <v>0</v>
      </c>
      <c r="J213" s="628">
        <f>'O5 Details by Class &amp; Accounts'!AJ166</f>
        <v>10.652236232576497</v>
      </c>
      <c r="K213" s="628">
        <f>'O5 Details by Class &amp; Accounts'!AK166</f>
        <v>830.87442614096676</v>
      </c>
      <c r="L213" s="628">
        <f>'O5 Details by Class &amp; Accounts'!AL166</f>
        <v>884.13560730384927</v>
      </c>
      <c r="M213" s="628">
        <f>'O5 Details by Class &amp; Accounts'!AM166</f>
        <v>0</v>
      </c>
      <c r="N213" s="628">
        <f>'O5 Details by Class &amp; Accounts'!AN166</f>
        <v>0</v>
      </c>
      <c r="O213" s="628">
        <f>'O5 Details by Class &amp; Accounts'!AO166</f>
        <v>0</v>
      </c>
      <c r="P213" s="628">
        <f>'O5 Details by Class &amp; Accounts'!AP166</f>
        <v>0</v>
      </c>
      <c r="Q213" s="628">
        <f>'O5 Details by Class &amp; Accounts'!AQ166</f>
        <v>0</v>
      </c>
      <c r="R213" s="628">
        <f>'O5 Details by Class &amp; Accounts'!AR166</f>
        <v>0</v>
      </c>
      <c r="S213" s="628">
        <f>'O5 Details by Class &amp; Accounts'!AS166</f>
        <v>0</v>
      </c>
      <c r="T213" s="628">
        <f>'O5 Details by Class &amp; Accounts'!AT166</f>
        <v>0</v>
      </c>
      <c r="U213" s="628">
        <f>'O5 Details by Class &amp; Accounts'!AU166</f>
        <v>0</v>
      </c>
      <c r="V213" s="628">
        <f>'O5 Details by Class &amp; Accounts'!AV166</f>
        <v>0</v>
      </c>
      <c r="W213" s="612">
        <f>'O5 Details by Class &amp; Accounts'!AW166</f>
        <v>0</v>
      </c>
      <c r="X213" s="550"/>
      <c r="Y213" s="551"/>
      <c r="Z213" s="600" t="s">
        <v>1274</v>
      </c>
      <c r="AA213" s="551"/>
      <c r="AB213" s="551"/>
      <c r="AC213" s="551"/>
      <c r="AD213" s="551"/>
    </row>
    <row r="214" spans="1:30" s="57" customFormat="1" ht="12.75" x14ac:dyDescent="0.2">
      <c r="A214" s="610">
        <v>5310</v>
      </c>
      <c r="B214" s="349" t="s">
        <v>286</v>
      </c>
      <c r="C214" s="595">
        <f t="shared" si="41"/>
        <v>22499.999999999996</v>
      </c>
      <c r="D214" s="628">
        <f>'O5 Details by Class &amp; Accounts'!AD167</f>
        <v>20170.945945945943</v>
      </c>
      <c r="E214" s="628">
        <f>'O5 Details by Class &amp; Accounts'!AE167</f>
        <v>1961.8503118503118</v>
      </c>
      <c r="F214" s="628">
        <f>'O5 Details by Class &amp; Accounts'!AF167</f>
        <v>367.20374220374225</v>
      </c>
      <c r="G214" s="628">
        <f>'O5 Details by Class &amp; Accounts'!AG167</f>
        <v>0</v>
      </c>
      <c r="H214" s="628">
        <f>'O5 Details by Class &amp; Accounts'!AH167</f>
        <v>0</v>
      </c>
      <c r="I214" s="628">
        <f>'O5 Details by Class &amp; Accounts'!AI167</f>
        <v>0</v>
      </c>
      <c r="J214" s="628">
        <f>'O5 Details by Class &amp; Accounts'!AJ167</f>
        <v>0</v>
      </c>
      <c r="K214" s="628">
        <f>'O5 Details by Class &amp; Accounts'!AK167</f>
        <v>0</v>
      </c>
      <c r="L214" s="628">
        <f>'O5 Details by Class &amp; Accounts'!AL167</f>
        <v>0</v>
      </c>
      <c r="M214" s="628">
        <f>'O5 Details by Class &amp; Accounts'!AM167</f>
        <v>0</v>
      </c>
      <c r="N214" s="628">
        <f>'O5 Details by Class &amp; Accounts'!AN167</f>
        <v>0</v>
      </c>
      <c r="O214" s="628">
        <f>'O5 Details by Class &amp; Accounts'!AO167</f>
        <v>0</v>
      </c>
      <c r="P214" s="628">
        <f>'O5 Details by Class &amp; Accounts'!AP167</f>
        <v>0</v>
      </c>
      <c r="Q214" s="628">
        <f>'O5 Details by Class &amp; Accounts'!AQ167</f>
        <v>0</v>
      </c>
      <c r="R214" s="628">
        <f>'O5 Details by Class &amp; Accounts'!AR167</f>
        <v>0</v>
      </c>
      <c r="S214" s="628">
        <f>'O5 Details by Class &amp; Accounts'!AS167</f>
        <v>0</v>
      </c>
      <c r="T214" s="628">
        <f>'O5 Details by Class &amp; Accounts'!AT167</f>
        <v>0</v>
      </c>
      <c r="U214" s="628">
        <f>'O5 Details by Class &amp; Accounts'!AU167</f>
        <v>0</v>
      </c>
      <c r="V214" s="628">
        <f>'O5 Details by Class &amp; Accounts'!AV167</f>
        <v>0</v>
      </c>
      <c r="W214" s="612">
        <f>'O5 Details by Class &amp; Accounts'!AW167</f>
        <v>0</v>
      </c>
      <c r="X214" s="550"/>
      <c r="Y214" s="551"/>
      <c r="Z214" s="600" t="s">
        <v>775</v>
      </c>
      <c r="AA214" s="551"/>
      <c r="AB214" s="551"/>
      <c r="AC214" s="551"/>
      <c r="AD214" s="551"/>
    </row>
    <row r="215" spans="1:30" s="57" customFormat="1" ht="12.75" x14ac:dyDescent="0.2">
      <c r="A215" s="610">
        <v>5315</v>
      </c>
      <c r="B215" s="349" t="s">
        <v>1136</v>
      </c>
      <c r="C215" s="595">
        <f t="shared" si="41"/>
        <v>1790904.9999999995</v>
      </c>
      <c r="D215" s="628">
        <f>'O5 Details by Class &amp; Accounts'!AD168</f>
        <v>1604221.4110180933</v>
      </c>
      <c r="E215" s="628">
        <f>'O5 Details by Class &amp; Accounts'!AE168</f>
        <v>156028.49186730094</v>
      </c>
      <c r="F215" s="628">
        <f>'O5 Details by Class &amp; Accounts'!AF168</f>
        <v>18601.393880221858</v>
      </c>
      <c r="G215" s="628">
        <f>'O5 Details by Class &amp; Accounts'!AG168</f>
        <v>0</v>
      </c>
      <c r="H215" s="628">
        <f>'O5 Details by Class &amp; Accounts'!AH168</f>
        <v>0</v>
      </c>
      <c r="I215" s="628">
        <f>'O5 Details by Class &amp; Accounts'!AI168</f>
        <v>0</v>
      </c>
      <c r="J215" s="628">
        <f>'O5 Details by Class &amp; Accounts'!AJ168</f>
        <v>74.405575520887425</v>
      </c>
      <c r="K215" s="628">
        <f>'O5 Details by Class &amp; Accounts'!AK168</f>
        <v>5803.6348906292196</v>
      </c>
      <c r="L215" s="628">
        <f>'O5 Details by Class &amp; Accounts'!AL168</f>
        <v>6175.6627682336566</v>
      </c>
      <c r="M215" s="628">
        <f>'O5 Details by Class &amp; Accounts'!AM168</f>
        <v>0</v>
      </c>
      <c r="N215" s="628">
        <f>'O5 Details by Class &amp; Accounts'!AN168</f>
        <v>0</v>
      </c>
      <c r="O215" s="628">
        <f>'O5 Details by Class &amp; Accounts'!AO168</f>
        <v>0</v>
      </c>
      <c r="P215" s="628">
        <f>'O5 Details by Class &amp; Accounts'!AP168</f>
        <v>0</v>
      </c>
      <c r="Q215" s="628">
        <f>'O5 Details by Class &amp; Accounts'!AQ168</f>
        <v>0</v>
      </c>
      <c r="R215" s="628">
        <f>'O5 Details by Class &amp; Accounts'!AR168</f>
        <v>0</v>
      </c>
      <c r="S215" s="628">
        <f>'O5 Details by Class &amp; Accounts'!AS168</f>
        <v>0</v>
      </c>
      <c r="T215" s="628">
        <f>'O5 Details by Class &amp; Accounts'!AT168</f>
        <v>0</v>
      </c>
      <c r="U215" s="628">
        <f>'O5 Details by Class &amp; Accounts'!AU168</f>
        <v>0</v>
      </c>
      <c r="V215" s="628">
        <f>'O5 Details by Class &amp; Accounts'!AV168</f>
        <v>0</v>
      </c>
      <c r="W215" s="612">
        <f>'O5 Details by Class &amp; Accounts'!AW168</f>
        <v>0</v>
      </c>
      <c r="X215" s="550"/>
      <c r="Y215" s="551"/>
      <c r="Z215" s="600" t="s">
        <v>1274</v>
      </c>
      <c r="AA215" s="551"/>
      <c r="AB215" s="551"/>
      <c r="AC215" s="551"/>
      <c r="AD215" s="551"/>
    </row>
    <row r="216" spans="1:30" s="57" customFormat="1" ht="12.75" x14ac:dyDescent="0.2">
      <c r="A216" s="610">
        <v>5320</v>
      </c>
      <c r="B216" s="349" t="s">
        <v>1137</v>
      </c>
      <c r="C216" s="595">
        <f t="shared" si="41"/>
        <v>217990.99999999997</v>
      </c>
      <c r="D216" s="628">
        <f>'O5 Details by Class &amp; Accounts'!AD169</f>
        <v>195267.66054550363</v>
      </c>
      <c r="E216" s="628">
        <f>'O5 Details by Class &amp; Accounts'!AE169</f>
        <v>18991.966056627683</v>
      </c>
      <c r="F216" s="628">
        <f>'O5 Details by Class &amp; Accounts'!AF169</f>
        <v>2264.1828870562331</v>
      </c>
      <c r="G216" s="628">
        <f>'O5 Details by Class &amp; Accounts'!AG169</f>
        <v>0</v>
      </c>
      <c r="H216" s="628">
        <f>'O5 Details by Class &amp; Accounts'!AH169</f>
        <v>0</v>
      </c>
      <c r="I216" s="628">
        <f>'O5 Details by Class &amp; Accounts'!AI169</f>
        <v>0</v>
      </c>
      <c r="J216" s="628">
        <f>'O5 Details by Class &amp; Accounts'!AJ169</f>
        <v>9.0567315482249313</v>
      </c>
      <c r="K216" s="628">
        <f>'O5 Details by Class &amp; Accounts'!AK169</f>
        <v>706.42506076154473</v>
      </c>
      <c r="L216" s="628">
        <f>'O5 Details by Class &amp; Accounts'!AL169</f>
        <v>751.70871850266929</v>
      </c>
      <c r="M216" s="628">
        <f>'O5 Details by Class &amp; Accounts'!AM169</f>
        <v>0</v>
      </c>
      <c r="N216" s="628">
        <f>'O5 Details by Class &amp; Accounts'!AN169</f>
        <v>0</v>
      </c>
      <c r="O216" s="628">
        <f>'O5 Details by Class &amp; Accounts'!AO169</f>
        <v>0</v>
      </c>
      <c r="P216" s="628">
        <f>'O5 Details by Class &amp; Accounts'!AP169</f>
        <v>0</v>
      </c>
      <c r="Q216" s="628">
        <f>'O5 Details by Class &amp; Accounts'!AQ169</f>
        <v>0</v>
      </c>
      <c r="R216" s="628">
        <f>'O5 Details by Class &amp; Accounts'!AR169</f>
        <v>0</v>
      </c>
      <c r="S216" s="628">
        <f>'O5 Details by Class &amp; Accounts'!AS169</f>
        <v>0</v>
      </c>
      <c r="T216" s="628">
        <f>'O5 Details by Class &amp; Accounts'!AT169</f>
        <v>0</v>
      </c>
      <c r="U216" s="628">
        <f>'O5 Details by Class &amp; Accounts'!AU169</f>
        <v>0</v>
      </c>
      <c r="V216" s="628">
        <f>'O5 Details by Class &amp; Accounts'!AV169</f>
        <v>0</v>
      </c>
      <c r="W216" s="612">
        <f>'O5 Details by Class &amp; Accounts'!AW169</f>
        <v>0</v>
      </c>
      <c r="X216" s="550"/>
      <c r="Y216" s="551"/>
      <c r="Z216" s="600" t="s">
        <v>1274</v>
      </c>
      <c r="AA216" s="551"/>
      <c r="AB216" s="551"/>
      <c r="AC216" s="551"/>
      <c r="AD216" s="551"/>
    </row>
    <row r="217" spans="1:30" s="57" customFormat="1" ht="12.75" x14ac:dyDescent="0.2">
      <c r="A217" s="610">
        <v>5325</v>
      </c>
      <c r="B217" s="349" t="s">
        <v>1138</v>
      </c>
      <c r="C217" s="595">
        <f t="shared" si="41"/>
        <v>0</v>
      </c>
      <c r="D217" s="628">
        <f>'O5 Details by Class &amp; Accounts'!AD170</f>
        <v>0</v>
      </c>
      <c r="E217" s="628">
        <f>'O5 Details by Class &amp; Accounts'!AE170</f>
        <v>0</v>
      </c>
      <c r="F217" s="628">
        <f>'O5 Details by Class &amp; Accounts'!AF170</f>
        <v>0</v>
      </c>
      <c r="G217" s="628">
        <f>'O5 Details by Class &amp; Accounts'!AG170</f>
        <v>0</v>
      </c>
      <c r="H217" s="628">
        <f>'O5 Details by Class &amp; Accounts'!AH170</f>
        <v>0</v>
      </c>
      <c r="I217" s="628">
        <f>'O5 Details by Class &amp; Accounts'!AI170</f>
        <v>0</v>
      </c>
      <c r="J217" s="628">
        <f>'O5 Details by Class &amp; Accounts'!AJ170</f>
        <v>0</v>
      </c>
      <c r="K217" s="628">
        <f>'O5 Details by Class &amp; Accounts'!AK170</f>
        <v>0</v>
      </c>
      <c r="L217" s="628">
        <f>'O5 Details by Class &amp; Accounts'!AL170</f>
        <v>0</v>
      </c>
      <c r="M217" s="628">
        <f>'O5 Details by Class &amp; Accounts'!AM170</f>
        <v>0</v>
      </c>
      <c r="N217" s="628">
        <f>'O5 Details by Class &amp; Accounts'!AN170</f>
        <v>0</v>
      </c>
      <c r="O217" s="628">
        <f>'O5 Details by Class &amp; Accounts'!AO170</f>
        <v>0</v>
      </c>
      <c r="P217" s="628">
        <f>'O5 Details by Class &amp; Accounts'!AP170</f>
        <v>0</v>
      </c>
      <c r="Q217" s="628">
        <f>'O5 Details by Class &amp; Accounts'!AQ170</f>
        <v>0</v>
      </c>
      <c r="R217" s="628">
        <f>'O5 Details by Class &amp; Accounts'!AR170</f>
        <v>0</v>
      </c>
      <c r="S217" s="628">
        <f>'O5 Details by Class &amp; Accounts'!AS170</f>
        <v>0</v>
      </c>
      <c r="T217" s="628">
        <f>'O5 Details by Class &amp; Accounts'!AT170</f>
        <v>0</v>
      </c>
      <c r="U217" s="628">
        <f>'O5 Details by Class &amp; Accounts'!AU170</f>
        <v>0</v>
      </c>
      <c r="V217" s="628">
        <f>'O5 Details by Class &amp; Accounts'!AV170</f>
        <v>0</v>
      </c>
      <c r="W217" s="612">
        <f>'O5 Details by Class &amp; Accounts'!AW170</f>
        <v>0</v>
      </c>
      <c r="X217" s="550"/>
      <c r="Y217" s="551"/>
      <c r="Z217" s="600" t="s">
        <v>1274</v>
      </c>
      <c r="AA217" s="551"/>
      <c r="AB217" s="551"/>
      <c r="AC217" s="551"/>
      <c r="AD217" s="551"/>
    </row>
    <row r="218" spans="1:30" s="57" customFormat="1" ht="12.75" x14ac:dyDescent="0.2">
      <c r="A218" s="610">
        <v>5330</v>
      </c>
      <c r="B218" s="349" t="s">
        <v>1139</v>
      </c>
      <c r="C218" s="595">
        <f t="shared" si="41"/>
        <v>0</v>
      </c>
      <c r="D218" s="628">
        <f>'O5 Details by Class &amp; Accounts'!AD171</f>
        <v>0</v>
      </c>
      <c r="E218" s="628">
        <f>'O5 Details by Class &amp; Accounts'!AE171</f>
        <v>0</v>
      </c>
      <c r="F218" s="628">
        <f>'O5 Details by Class &amp; Accounts'!AF171</f>
        <v>0</v>
      </c>
      <c r="G218" s="628">
        <f>'O5 Details by Class &amp; Accounts'!AG171</f>
        <v>0</v>
      </c>
      <c r="H218" s="628">
        <f>'O5 Details by Class &amp; Accounts'!AH171</f>
        <v>0</v>
      </c>
      <c r="I218" s="628">
        <f>'O5 Details by Class &amp; Accounts'!AI171</f>
        <v>0</v>
      </c>
      <c r="J218" s="628">
        <f>'O5 Details by Class &amp; Accounts'!AJ171</f>
        <v>0</v>
      </c>
      <c r="K218" s="628">
        <f>'O5 Details by Class &amp; Accounts'!AK171</f>
        <v>0</v>
      </c>
      <c r="L218" s="628">
        <f>'O5 Details by Class &amp; Accounts'!AL171</f>
        <v>0</v>
      </c>
      <c r="M218" s="628">
        <f>'O5 Details by Class &amp; Accounts'!AM171</f>
        <v>0</v>
      </c>
      <c r="N218" s="628">
        <f>'O5 Details by Class &amp; Accounts'!AN171</f>
        <v>0</v>
      </c>
      <c r="O218" s="628">
        <f>'O5 Details by Class &amp; Accounts'!AO171</f>
        <v>0</v>
      </c>
      <c r="P218" s="628">
        <f>'O5 Details by Class &amp; Accounts'!AP171</f>
        <v>0</v>
      </c>
      <c r="Q218" s="628">
        <f>'O5 Details by Class &amp; Accounts'!AQ171</f>
        <v>0</v>
      </c>
      <c r="R218" s="628">
        <f>'O5 Details by Class &amp; Accounts'!AR171</f>
        <v>0</v>
      </c>
      <c r="S218" s="628">
        <f>'O5 Details by Class &amp; Accounts'!AS171</f>
        <v>0</v>
      </c>
      <c r="T218" s="628">
        <f>'O5 Details by Class &amp; Accounts'!AT171</f>
        <v>0</v>
      </c>
      <c r="U218" s="628">
        <f>'O5 Details by Class &amp; Accounts'!AU171</f>
        <v>0</v>
      </c>
      <c r="V218" s="628">
        <f>'O5 Details by Class &amp; Accounts'!AV171</f>
        <v>0</v>
      </c>
      <c r="W218" s="612">
        <f>'O5 Details by Class &amp; Accounts'!AW171</f>
        <v>0</v>
      </c>
      <c r="X218" s="550"/>
      <c r="Y218" s="551"/>
      <c r="Z218" s="600" t="s">
        <v>1274</v>
      </c>
      <c r="AA218" s="551"/>
      <c r="AB218" s="551"/>
      <c r="AC218" s="551"/>
      <c r="AD218" s="551"/>
    </row>
    <row r="219" spans="1:30" s="57" customFormat="1" ht="12.75" x14ac:dyDescent="0.2">
      <c r="A219" s="610">
        <v>5335</v>
      </c>
      <c r="B219" s="349" t="s">
        <v>1140</v>
      </c>
      <c r="C219" s="595">
        <f t="shared" si="41"/>
        <v>250000.00000000003</v>
      </c>
      <c r="D219" s="628">
        <f>'O5 Details by Class &amp; Accounts'!AD172</f>
        <v>217206.34308764001</v>
      </c>
      <c r="E219" s="628">
        <f>'O5 Details by Class &amp; Accounts'!AE172</f>
        <v>24294.346365275196</v>
      </c>
      <c r="F219" s="628">
        <f>'O5 Details by Class &amp; Accounts'!AF172</f>
        <v>8381.5584419683273</v>
      </c>
      <c r="G219" s="628">
        <f>'O5 Details by Class &amp; Accounts'!AG172</f>
        <v>0</v>
      </c>
      <c r="H219" s="628">
        <f>'O5 Details by Class &amp; Accounts'!AH172</f>
        <v>0</v>
      </c>
      <c r="I219" s="628">
        <f>'O5 Details by Class &amp; Accounts'!AI172</f>
        <v>0</v>
      </c>
      <c r="J219" s="628">
        <f>'O5 Details by Class &amp; Accounts'!AJ172</f>
        <v>0</v>
      </c>
      <c r="K219" s="628">
        <f>'O5 Details by Class &amp; Accounts'!AK172</f>
        <v>0.9385155153967214</v>
      </c>
      <c r="L219" s="628">
        <f>'O5 Details by Class &amp; Accounts'!AL172</f>
        <v>116.81358960110261</v>
      </c>
      <c r="M219" s="628">
        <f>'O5 Details by Class &amp; Accounts'!AM172</f>
        <v>0</v>
      </c>
      <c r="N219" s="628">
        <f>'O5 Details by Class &amp; Accounts'!AN172</f>
        <v>0</v>
      </c>
      <c r="O219" s="628">
        <f>'O5 Details by Class &amp; Accounts'!AO172</f>
        <v>0</v>
      </c>
      <c r="P219" s="628">
        <f>'O5 Details by Class &amp; Accounts'!AP172</f>
        <v>0</v>
      </c>
      <c r="Q219" s="628">
        <f>'O5 Details by Class &amp; Accounts'!AQ172</f>
        <v>0</v>
      </c>
      <c r="R219" s="628">
        <f>'O5 Details by Class &amp; Accounts'!AR172</f>
        <v>0</v>
      </c>
      <c r="S219" s="628">
        <f>'O5 Details by Class &amp; Accounts'!AS172</f>
        <v>0</v>
      </c>
      <c r="T219" s="628">
        <f>'O5 Details by Class &amp; Accounts'!AT172</f>
        <v>0</v>
      </c>
      <c r="U219" s="628">
        <f>'O5 Details by Class &amp; Accounts'!AU172</f>
        <v>0</v>
      </c>
      <c r="V219" s="628">
        <f>'O5 Details by Class &amp; Accounts'!AV172</f>
        <v>0</v>
      </c>
      <c r="W219" s="612">
        <f>'O5 Details by Class &amp; Accounts'!AW172</f>
        <v>0</v>
      </c>
      <c r="X219" s="550"/>
      <c r="Y219" s="551"/>
      <c r="Z219" s="600" t="s">
        <v>1343</v>
      </c>
      <c r="AA219" s="551"/>
      <c r="AB219" s="551"/>
      <c r="AC219" s="551"/>
      <c r="AD219" s="551"/>
    </row>
    <row r="220" spans="1:30" s="511" customFormat="1" ht="12.75" x14ac:dyDescent="0.2">
      <c r="A220" s="614">
        <v>5340</v>
      </c>
      <c r="B220" s="613" t="s">
        <v>1141</v>
      </c>
      <c r="C220" s="615">
        <f t="shared" si="41"/>
        <v>77151</v>
      </c>
      <c r="D220" s="616">
        <f>'O5 Details by Class &amp; Accounts'!AD173</f>
        <v>69108.794761004596</v>
      </c>
      <c r="E220" s="616">
        <f>'O5 Details by Class &amp; Accounts'!AE173</f>
        <v>6721.6039801408424</v>
      </c>
      <c r="F220" s="616">
        <f>'O5 Details by Class &amp; Accounts'!AF173</f>
        <v>801.33571532437315</v>
      </c>
      <c r="G220" s="616">
        <f>'O5 Details by Class &amp; Accounts'!AG173</f>
        <v>0</v>
      </c>
      <c r="H220" s="616">
        <f>'O5 Details by Class &amp; Accounts'!AH173</f>
        <v>0</v>
      </c>
      <c r="I220" s="616">
        <f>'O5 Details by Class &amp; Accounts'!AI173</f>
        <v>0</v>
      </c>
      <c r="J220" s="616">
        <f>'O5 Details by Class &amp; Accounts'!AJ173</f>
        <v>3.2053428612974924</v>
      </c>
      <c r="K220" s="616">
        <f>'O5 Details by Class &amp; Accounts'!AK173</f>
        <v>250.01674318120442</v>
      </c>
      <c r="L220" s="616">
        <f>'O5 Details by Class &amp; Accounts'!AL173</f>
        <v>266.04345748769185</v>
      </c>
      <c r="M220" s="616">
        <f>'O5 Details by Class &amp; Accounts'!AM173</f>
        <v>0</v>
      </c>
      <c r="N220" s="616">
        <f>'O5 Details by Class &amp; Accounts'!AN173</f>
        <v>0</v>
      </c>
      <c r="O220" s="616">
        <f>'O5 Details by Class &amp; Accounts'!AO173</f>
        <v>0</v>
      </c>
      <c r="P220" s="616">
        <f>'O5 Details by Class &amp; Accounts'!AP173</f>
        <v>0</v>
      </c>
      <c r="Q220" s="616">
        <f>'O5 Details by Class &amp; Accounts'!AQ173</f>
        <v>0</v>
      </c>
      <c r="R220" s="616">
        <f>'O5 Details by Class &amp; Accounts'!AR173</f>
        <v>0</v>
      </c>
      <c r="S220" s="616">
        <f>'O5 Details by Class &amp; Accounts'!AS173</f>
        <v>0</v>
      </c>
      <c r="T220" s="616">
        <f>'O5 Details by Class &amp; Accounts'!AT173</f>
        <v>0</v>
      </c>
      <c r="U220" s="616">
        <f>'O5 Details by Class &amp; Accounts'!AU173</f>
        <v>0</v>
      </c>
      <c r="V220" s="616">
        <f>'O5 Details by Class &amp; Accounts'!AV173</f>
        <v>0</v>
      </c>
      <c r="W220" s="617">
        <f>'O5 Details by Class &amp; Accounts'!AW173</f>
        <v>0</v>
      </c>
      <c r="X220" s="552"/>
      <c r="Y220" s="553"/>
      <c r="Z220" s="600" t="s">
        <v>1274</v>
      </c>
      <c r="AA220" s="553"/>
      <c r="AB220" s="553"/>
      <c r="AC220" s="553"/>
      <c r="AD220" s="553"/>
    </row>
    <row r="221" spans="1:30" s="57" customFormat="1" ht="12.75" x14ac:dyDescent="0.2">
      <c r="A221" s="322"/>
      <c r="B221" s="1601"/>
      <c r="C221" s="601"/>
      <c r="D221" s="625"/>
      <c r="E221" s="625"/>
      <c r="F221" s="625"/>
      <c r="G221" s="625"/>
      <c r="H221" s="625"/>
      <c r="I221" s="625"/>
      <c r="J221" s="625"/>
      <c r="K221" s="625"/>
      <c r="L221" s="625"/>
      <c r="M221" s="625"/>
      <c r="N221" s="625"/>
      <c r="O221" s="625"/>
      <c r="P221" s="625"/>
      <c r="Q221" s="625"/>
      <c r="R221" s="625"/>
      <c r="S221" s="625"/>
      <c r="T221" s="625"/>
      <c r="U221" s="625"/>
      <c r="V221" s="625"/>
      <c r="W221" s="645"/>
      <c r="X221" s="550"/>
      <c r="Y221" s="551"/>
      <c r="Z221" s="551"/>
      <c r="AA221" s="551"/>
      <c r="AB221" s="551"/>
      <c r="AC221" s="551"/>
      <c r="AD221" s="551"/>
    </row>
    <row r="222" spans="1:30" s="57" customFormat="1" ht="12.75" x14ac:dyDescent="0.2">
      <c r="A222" s="322"/>
      <c r="B222" s="862" t="s">
        <v>708</v>
      </c>
      <c r="C222" s="863">
        <f>+SUM(C213:C221)</f>
        <v>2614940.9999999995</v>
      </c>
      <c r="D222" s="864">
        <f>+SUM(D213:D221)</f>
        <v>2335642.6946506528</v>
      </c>
      <c r="E222" s="864">
        <f t="shared" ref="E222:W222" si="42">+SUM(E213:E221)</f>
        <v>230335.9979609079</v>
      </c>
      <c r="F222" s="864">
        <f t="shared" si="42"/>
        <v>33078.73372491866</v>
      </c>
      <c r="G222" s="864">
        <f t="shared" si="42"/>
        <v>0</v>
      </c>
      <c r="H222" s="864">
        <f t="shared" si="42"/>
        <v>0</v>
      </c>
      <c r="I222" s="864">
        <f t="shared" si="42"/>
        <v>0</v>
      </c>
      <c r="J222" s="864">
        <f t="shared" si="42"/>
        <v>97.31988616298635</v>
      </c>
      <c r="K222" s="864">
        <f t="shared" si="42"/>
        <v>7591.8896362283322</v>
      </c>
      <c r="L222" s="864">
        <f t="shared" si="42"/>
        <v>8194.36414112897</v>
      </c>
      <c r="M222" s="864">
        <f t="shared" si="42"/>
        <v>0</v>
      </c>
      <c r="N222" s="864">
        <f t="shared" si="42"/>
        <v>0</v>
      </c>
      <c r="O222" s="864">
        <f t="shared" si="42"/>
        <v>0</v>
      </c>
      <c r="P222" s="864">
        <f t="shared" si="42"/>
        <v>0</v>
      </c>
      <c r="Q222" s="864">
        <f t="shared" si="42"/>
        <v>0</v>
      </c>
      <c r="R222" s="864">
        <f t="shared" si="42"/>
        <v>0</v>
      </c>
      <c r="S222" s="864">
        <f t="shared" si="42"/>
        <v>0</v>
      </c>
      <c r="T222" s="864">
        <f t="shared" si="42"/>
        <v>0</v>
      </c>
      <c r="U222" s="864">
        <f t="shared" si="42"/>
        <v>0</v>
      </c>
      <c r="V222" s="864">
        <f t="shared" si="42"/>
        <v>0</v>
      </c>
      <c r="W222" s="865">
        <f t="shared" si="42"/>
        <v>0</v>
      </c>
      <c r="X222" s="550"/>
      <c r="Y222" s="551"/>
      <c r="Z222" s="551"/>
      <c r="AA222" s="551"/>
      <c r="AB222" s="551"/>
      <c r="AC222" s="551"/>
      <c r="AD222" s="551"/>
    </row>
    <row r="223" spans="1:30" s="57" customFormat="1" ht="12.75" x14ac:dyDescent="0.2">
      <c r="A223" s="322"/>
      <c r="B223" s="624"/>
      <c r="C223" s="622"/>
      <c r="D223" s="625"/>
      <c r="E223" s="625"/>
      <c r="F223" s="625"/>
      <c r="G223" s="625"/>
      <c r="H223" s="625"/>
      <c r="I223" s="625"/>
      <c r="J223" s="625"/>
      <c r="K223" s="625"/>
      <c r="L223" s="625"/>
      <c r="M223" s="625"/>
      <c r="N223" s="625"/>
      <c r="O223" s="625"/>
      <c r="P223" s="625"/>
      <c r="Q223" s="625"/>
      <c r="R223" s="625"/>
      <c r="S223" s="625"/>
      <c r="T223" s="625"/>
      <c r="U223" s="625"/>
      <c r="V223" s="625"/>
      <c r="W223" s="626"/>
      <c r="X223" s="550"/>
      <c r="Y223" s="551"/>
      <c r="Z223" s="551"/>
      <c r="AA223" s="551"/>
      <c r="AB223" s="551"/>
      <c r="AC223" s="551"/>
      <c r="AD223" s="551"/>
    </row>
    <row r="224" spans="1:30" s="57" customFormat="1" ht="12.75" x14ac:dyDescent="0.2">
      <c r="A224" s="322"/>
      <c r="B224" s="862" t="s">
        <v>706</v>
      </c>
      <c r="C224" s="863">
        <f>C210+C222</f>
        <v>6419393.6499999994</v>
      </c>
      <c r="D224" s="864">
        <f>D210+D222</f>
        <v>5577559.9273442999</v>
      </c>
      <c r="E224" s="864">
        <f t="shared" ref="E224:W224" si="43">E210+E222</f>
        <v>559779.19024048501</v>
      </c>
      <c r="F224" s="864">
        <f t="shared" si="43"/>
        <v>88728.660410131168</v>
      </c>
      <c r="G224" s="864">
        <f t="shared" si="43"/>
        <v>0</v>
      </c>
      <c r="H224" s="864">
        <f t="shared" si="43"/>
        <v>0</v>
      </c>
      <c r="I224" s="864">
        <f t="shared" si="43"/>
        <v>0</v>
      </c>
      <c r="J224" s="864">
        <f t="shared" si="43"/>
        <v>149553.1848450457</v>
      </c>
      <c r="K224" s="864">
        <f t="shared" si="43"/>
        <v>23115.951296882864</v>
      </c>
      <c r="L224" s="864">
        <f t="shared" si="43"/>
        <v>20656.735863154412</v>
      </c>
      <c r="M224" s="864">
        <f t="shared" si="43"/>
        <v>0</v>
      </c>
      <c r="N224" s="864">
        <f t="shared" si="43"/>
        <v>0</v>
      </c>
      <c r="O224" s="864">
        <f t="shared" si="43"/>
        <v>0</v>
      </c>
      <c r="P224" s="864">
        <f t="shared" si="43"/>
        <v>0</v>
      </c>
      <c r="Q224" s="864">
        <f t="shared" si="43"/>
        <v>0</v>
      </c>
      <c r="R224" s="864">
        <f t="shared" si="43"/>
        <v>0</v>
      </c>
      <c r="S224" s="864">
        <f t="shared" si="43"/>
        <v>0</v>
      </c>
      <c r="T224" s="864">
        <f t="shared" si="43"/>
        <v>0</v>
      </c>
      <c r="U224" s="864">
        <f t="shared" si="43"/>
        <v>0</v>
      </c>
      <c r="V224" s="864">
        <f t="shared" si="43"/>
        <v>0</v>
      </c>
      <c r="W224" s="865">
        <f t="shared" si="43"/>
        <v>0</v>
      </c>
      <c r="X224" s="550"/>
      <c r="Y224" s="551"/>
      <c r="Z224" s="551"/>
      <c r="AA224" s="551"/>
      <c r="AB224" s="551"/>
      <c r="AC224" s="551"/>
      <c r="AD224" s="551"/>
    </row>
    <row r="225" spans="1:30" s="57" customFormat="1" ht="12.75" x14ac:dyDescent="0.2">
      <c r="A225" s="322"/>
      <c r="B225" s="624"/>
      <c r="C225" s="622"/>
      <c r="D225" s="625"/>
      <c r="E225" s="625"/>
      <c r="F225" s="625"/>
      <c r="G225" s="625"/>
      <c r="H225" s="625"/>
      <c r="I225" s="625"/>
      <c r="J225" s="625"/>
      <c r="K225" s="625"/>
      <c r="L225" s="625"/>
      <c r="M225" s="625"/>
      <c r="N225" s="625"/>
      <c r="O225" s="625"/>
      <c r="P225" s="625"/>
      <c r="Q225" s="625"/>
      <c r="R225" s="625"/>
      <c r="S225" s="625"/>
      <c r="T225" s="625"/>
      <c r="U225" s="625"/>
      <c r="V225" s="625"/>
      <c r="W225" s="626"/>
      <c r="X225" s="550"/>
      <c r="Y225" s="551"/>
      <c r="Z225" s="551"/>
      <c r="AA225" s="551"/>
      <c r="AB225" s="551"/>
      <c r="AC225" s="551"/>
      <c r="AD225" s="551"/>
    </row>
    <row r="226" spans="1:30" s="57" customFormat="1" ht="12.75" x14ac:dyDescent="0.2">
      <c r="A226" s="322"/>
      <c r="B226" s="608" t="s">
        <v>966</v>
      </c>
      <c r="C226" s="595">
        <f t="shared" ref="C226:C237" si="44">SUM(D226:W226)</f>
        <v>1641435.2499999998</v>
      </c>
      <c r="D226" s="611">
        <f>IF(ISERROR('O7 Amortization'!AB369+'O7 Amortization'!AB441+'O7 Amortization'!AB514+'O7 Amortization'!AB587), "-", 'O7 Amortization'!AB369+'O7 Amortization'!AB441+'O7 Amortization'!AB514+'O7 Amortization'!AB587)</f>
        <v>1406629.8432311611</v>
      </c>
      <c r="E226" s="611">
        <f>IF(ISERROR('O7 Amortization'!AC369+'O7 Amortization'!AC441+'O7 Amortization'!AC514+'O7 Amortization'!AC587), "-", 'O7 Amortization'!AC369+'O7 Amortization'!AC441+'O7 Amortization'!AC514+'O7 Amortization'!AC587)</f>
        <v>163487.51468759912</v>
      </c>
      <c r="F226" s="611">
        <f>IF(ISERROR('O7 Amortization'!AD369+'O7 Amortization'!AD441+'O7 Amortization'!AD514+'O7 Amortization'!AD587), "-", 'O7 Amortization'!AD369+'O7 Amortization'!AD441+'O7 Amortization'!AD514+'O7 Amortization'!AD587)</f>
        <v>30265.115400762152</v>
      </c>
      <c r="G226" s="611">
        <f>IF(ISERROR('O7 Amortization'!AE369+'O7 Amortization'!AE441+'O7 Amortization'!AE514+'O7 Amortization'!AE587), "-", 'O7 Amortization'!AE369+'O7 Amortization'!AE441+'O7 Amortization'!AE514+'O7 Amortization'!AE587)</f>
        <v>0</v>
      </c>
      <c r="H226" s="611">
        <f>IF(ISERROR('O7 Amortization'!AF369+'O7 Amortization'!AF441+'O7 Amortization'!AF514+'O7 Amortization'!AF587), "-", 'O7 Amortization'!AF369+'O7 Amortization'!AF441+'O7 Amortization'!AF514+'O7 Amortization'!AF587)</f>
        <v>0</v>
      </c>
      <c r="I226" s="611">
        <f>IF(ISERROR('O7 Amortization'!AG369+'O7 Amortization'!AG441+'O7 Amortization'!AG514+'O7 Amortization'!AG587), "-", 'O7 Amortization'!AG369+'O7 Amortization'!AG441+'O7 Amortization'!AG514+'O7 Amortization'!AG587)</f>
        <v>0</v>
      </c>
      <c r="J226" s="611">
        <f>IF(ISERROR('O7 Amortization'!AH369+'O7 Amortization'!AH441+'O7 Amortization'!AH514+'O7 Amortization'!AH587), "-", 'O7 Amortization'!AH369+'O7 Amortization'!AH441+'O7 Amortization'!AH514+'O7 Amortization'!AH587)</f>
        <v>30815.848428899637</v>
      </c>
      <c r="K226" s="611">
        <f>IF(ISERROR('O7 Amortization'!AI369+'O7 Amortization'!AI441+'O7 Amortization'!AI514+'O7 Amortization'!AI587), "-", 'O7 Amortization'!AI369+'O7 Amortization'!AI441+'O7 Amortization'!AI514+'O7 Amortization'!AI587)</f>
        <v>5678.4193691340679</v>
      </c>
      <c r="L226" s="611">
        <f>IF(ISERROR('O7 Amortization'!AJ369+'O7 Amortization'!AJ441+'O7 Amortization'!AJ514+'O7 Amortization'!AJ587), "-", 'O7 Amortization'!AJ369+'O7 Amortization'!AJ441+'O7 Amortization'!AJ514+'O7 Amortization'!AJ587)</f>
        <v>4558.508882443738</v>
      </c>
      <c r="M226" s="611">
        <f>IF(ISERROR('O7 Amortization'!AK369+'O7 Amortization'!AK441+'O7 Amortization'!AK514+'O7 Amortization'!AK587), "-", 'O7 Amortization'!AK369+'O7 Amortization'!AK441+'O7 Amortization'!AK514+'O7 Amortization'!AK587)</f>
        <v>0</v>
      </c>
      <c r="N226" s="611">
        <f>IF(ISERROR('O7 Amortization'!AL369+'O7 Amortization'!AL441+'O7 Amortization'!AL514+'O7 Amortization'!AL587), "-", 'O7 Amortization'!AL369+'O7 Amortization'!AL441+'O7 Amortization'!AL514+'O7 Amortization'!AL587)</f>
        <v>0</v>
      </c>
      <c r="O226" s="611">
        <f>IF(ISERROR('O7 Amortization'!AM369+'O7 Amortization'!AM441+'O7 Amortization'!AM514+'O7 Amortization'!AM587), "-", 'O7 Amortization'!AM369+'O7 Amortization'!AM441+'O7 Amortization'!AM514+'O7 Amortization'!AM587)</f>
        <v>0</v>
      </c>
      <c r="P226" s="611">
        <f>IF(ISERROR('O7 Amortization'!AN369+'O7 Amortization'!AN441+'O7 Amortization'!AN514+'O7 Amortization'!AN587), "-", 'O7 Amortization'!AN369+'O7 Amortization'!AN441+'O7 Amortization'!AN514+'O7 Amortization'!AN587)</f>
        <v>0</v>
      </c>
      <c r="Q226" s="611">
        <f>IF(ISERROR('O7 Amortization'!AO369+'O7 Amortization'!AO441+'O7 Amortization'!AO514+'O7 Amortization'!AO587), "-", 'O7 Amortization'!AO369+'O7 Amortization'!AO441+'O7 Amortization'!AO514+'O7 Amortization'!AO587)</f>
        <v>0</v>
      </c>
      <c r="R226" s="611">
        <f>IF(ISERROR('O7 Amortization'!AP369+'O7 Amortization'!AP441+'O7 Amortization'!AP514+'O7 Amortization'!AP587), "-", 'O7 Amortization'!AP369+'O7 Amortization'!AP441+'O7 Amortization'!AP514+'O7 Amortization'!AP587)</f>
        <v>0</v>
      </c>
      <c r="S226" s="611">
        <f>IF(ISERROR('O7 Amortization'!AQ369+'O7 Amortization'!AQ441+'O7 Amortization'!AQ514+'O7 Amortization'!AQ587), "-", 'O7 Amortization'!AQ369+'O7 Amortization'!AQ441+'O7 Amortization'!AQ514+'O7 Amortization'!AQ587)</f>
        <v>0</v>
      </c>
      <c r="T226" s="611">
        <f>IF(ISERROR('O7 Amortization'!AR369+'O7 Amortization'!AR441+'O7 Amortization'!AR514+'O7 Amortization'!AR587), "-", 'O7 Amortization'!AR369+'O7 Amortization'!AR441+'O7 Amortization'!AR514+'O7 Amortization'!AR587)</f>
        <v>0</v>
      </c>
      <c r="U226" s="611">
        <f>IF(ISERROR('O7 Amortization'!AS369+'O7 Amortization'!AS441+'O7 Amortization'!AS514+'O7 Amortization'!AS587), "-", 'O7 Amortization'!AS369+'O7 Amortization'!AS441+'O7 Amortization'!AS514+'O7 Amortization'!AS587)</f>
        <v>0</v>
      </c>
      <c r="V226" s="611">
        <f>IF(ISERROR('O7 Amortization'!AT369+'O7 Amortization'!AT441+'O7 Amortization'!AT514+'O7 Amortization'!AT587), "-", 'O7 Amortization'!AT369+'O7 Amortization'!AT441+'O7 Amortization'!AT514+'O7 Amortization'!AT587)</f>
        <v>0</v>
      </c>
      <c r="W226" s="612">
        <f>IF(ISERROR('O7 Amortization'!AU369+'O7 Amortization'!AU441+'O7 Amortization'!AU514+'O7 Amortization'!AU587), "-", 'O7 Amortization'!AU369+'O7 Amortization'!AU441+'O7 Amortization'!AU514+'O7 Amortization'!AU587)</f>
        <v>0</v>
      </c>
      <c r="X226" s="550"/>
      <c r="Y226" s="551"/>
      <c r="Z226" s="551"/>
      <c r="AA226" s="551"/>
      <c r="AB226" s="551"/>
      <c r="AC226" s="551"/>
      <c r="AD226" s="551"/>
    </row>
    <row r="227" spans="1:30" s="57" customFormat="1" ht="25.5" x14ac:dyDescent="0.2">
      <c r="A227" s="322"/>
      <c r="B227" s="608" t="s">
        <v>1214</v>
      </c>
      <c r="C227" s="595">
        <f t="shared" si="44"/>
        <v>230692.31628498889</v>
      </c>
      <c r="D227" s="611">
        <f t="shared" ref="D227:W227" si="45">IF(ISERROR(D171/(D28+D32)*D30),0,(D171/(D28+D32)*D30))</f>
        <v>204208.92045493965</v>
      </c>
      <c r="E227" s="611">
        <f t="shared" si="45"/>
        <v>16630.546885518361</v>
      </c>
      <c r="F227" s="611">
        <f t="shared" si="45"/>
        <v>2472.5859803784797</v>
      </c>
      <c r="G227" s="611">
        <f t="shared" si="45"/>
        <v>0</v>
      </c>
      <c r="H227" s="611">
        <f t="shared" si="45"/>
        <v>0</v>
      </c>
      <c r="I227" s="611">
        <f t="shared" si="45"/>
        <v>0</v>
      </c>
      <c r="J227" s="611">
        <f t="shared" si="45"/>
        <v>5489.5979926204654</v>
      </c>
      <c r="K227" s="611">
        <f t="shared" si="45"/>
        <v>1048.9385429619576</v>
      </c>
      <c r="L227" s="611">
        <f t="shared" si="45"/>
        <v>841.72642856997925</v>
      </c>
      <c r="M227" s="611">
        <f t="shared" si="45"/>
        <v>0</v>
      </c>
      <c r="N227" s="611">
        <f t="shared" si="45"/>
        <v>0</v>
      </c>
      <c r="O227" s="611">
        <f t="shared" si="45"/>
        <v>0</v>
      </c>
      <c r="P227" s="611">
        <f t="shared" si="45"/>
        <v>0</v>
      </c>
      <c r="Q227" s="611">
        <f t="shared" si="45"/>
        <v>0</v>
      </c>
      <c r="R227" s="611">
        <f t="shared" si="45"/>
        <v>0</v>
      </c>
      <c r="S227" s="611">
        <f t="shared" si="45"/>
        <v>0</v>
      </c>
      <c r="T227" s="611">
        <f t="shared" si="45"/>
        <v>0</v>
      </c>
      <c r="U227" s="611">
        <f t="shared" si="45"/>
        <v>0</v>
      </c>
      <c r="V227" s="611">
        <f t="shared" si="45"/>
        <v>0</v>
      </c>
      <c r="W227" s="612">
        <f t="shared" si="45"/>
        <v>0</v>
      </c>
      <c r="X227" s="550"/>
      <c r="Y227" s="551"/>
      <c r="Z227" s="551"/>
      <c r="AA227" s="551"/>
      <c r="AB227" s="551"/>
      <c r="AC227" s="551"/>
      <c r="AD227" s="551"/>
    </row>
    <row r="228" spans="1:30" s="57" customFormat="1" ht="12.75" x14ac:dyDescent="0.2">
      <c r="A228" s="322"/>
      <c r="B228" s="632" t="s">
        <v>1208</v>
      </c>
      <c r="C228" s="595">
        <f t="shared" si="44"/>
        <v>3206532.1926992536</v>
      </c>
      <c r="D228" s="611">
        <f t="shared" ref="D228:W228" si="46">IF(ISERROR(D224/D36*D34),0,D224/D36*D34)</f>
        <v>2782145.215473678</v>
      </c>
      <c r="E228" s="611">
        <f t="shared" si="46"/>
        <v>282833.09920510644</v>
      </c>
      <c r="F228" s="611">
        <f t="shared" si="46"/>
        <v>45549.081465653086</v>
      </c>
      <c r="G228" s="611">
        <f t="shared" si="46"/>
        <v>0</v>
      </c>
      <c r="H228" s="611">
        <f t="shared" si="46"/>
        <v>0</v>
      </c>
      <c r="I228" s="611">
        <f t="shared" si="46"/>
        <v>0</v>
      </c>
      <c r="J228" s="611">
        <f t="shared" si="46"/>
        <v>74295.436287353907</v>
      </c>
      <c r="K228" s="611">
        <f t="shared" si="46"/>
        <v>11493.511216376426</v>
      </c>
      <c r="L228" s="611">
        <f t="shared" si="46"/>
        <v>10215.849051085546</v>
      </c>
      <c r="M228" s="611">
        <f t="shared" si="46"/>
        <v>0</v>
      </c>
      <c r="N228" s="611">
        <f t="shared" si="46"/>
        <v>0</v>
      </c>
      <c r="O228" s="611">
        <f t="shared" si="46"/>
        <v>0</v>
      </c>
      <c r="P228" s="611">
        <f t="shared" si="46"/>
        <v>0</v>
      </c>
      <c r="Q228" s="611">
        <f t="shared" si="46"/>
        <v>0</v>
      </c>
      <c r="R228" s="611">
        <f t="shared" si="46"/>
        <v>0</v>
      </c>
      <c r="S228" s="611">
        <f t="shared" si="46"/>
        <v>0</v>
      </c>
      <c r="T228" s="611">
        <f t="shared" si="46"/>
        <v>0</v>
      </c>
      <c r="U228" s="611">
        <f t="shared" si="46"/>
        <v>0</v>
      </c>
      <c r="V228" s="611">
        <f t="shared" si="46"/>
        <v>0</v>
      </c>
      <c r="W228" s="612">
        <f t="shared" si="46"/>
        <v>0</v>
      </c>
      <c r="X228" s="550"/>
      <c r="Y228" s="551"/>
      <c r="Z228" s="551"/>
      <c r="AA228" s="551"/>
      <c r="AB228" s="551"/>
      <c r="AC228" s="551"/>
      <c r="AD228" s="551"/>
    </row>
    <row r="229" spans="1:30" s="57" customFormat="1" ht="12.75" x14ac:dyDescent="0.2">
      <c r="A229" s="322"/>
      <c r="B229" s="632" t="s">
        <v>1209</v>
      </c>
      <c r="C229" s="595">
        <f t="shared" si="44"/>
        <v>121491.170674458</v>
      </c>
      <c r="D229" s="628">
        <f>IF(ISERROR('O4 Summary by Class &amp; Accounts'!E209*D171/(D28+D32)),0,('O4 Summary by Class &amp; Accounts'!E209*D171/(D28+D32)))</f>
        <v>107747.70180929752</v>
      </c>
      <c r="E229" s="628">
        <f>IF(ISERROR('O4 Summary by Class &amp; Accounts'!F209*E171/(E28+E32)),0,('O4 Summary by Class &amp; Accounts'!F209*E171/(E28+E32)))</f>
        <v>8697.5318779391582</v>
      </c>
      <c r="F229" s="628">
        <f>IF(ISERROR('O4 Summary by Class &amp; Accounts'!G209*F171/(F28+F32)),0,('O4 Summary by Class &amp; Accounts'!G209*F171/(F28+F32)))</f>
        <v>1292.2691219634225</v>
      </c>
      <c r="G229" s="628">
        <f>IF(ISERROR('O4 Summary by Class &amp; Accounts'!H209*G171/(G28+G32)),0,('O4 Summary by Class &amp; Accounts'!H209*G171/(G28+G32)))</f>
        <v>0</v>
      </c>
      <c r="H229" s="628">
        <f>IF(ISERROR('O4 Summary by Class &amp; Accounts'!I209*H171/(H28+H32)),0,('O4 Summary by Class &amp; Accounts'!I209*H171/(H28+H32)))</f>
        <v>0</v>
      </c>
      <c r="I229" s="628">
        <f>IF(ISERROR('O4 Summary by Class &amp; Accounts'!J209*I171/(I28+I32)),0,('O4 Summary by Class &amp; Accounts'!J209*I171/(I28+I32)))</f>
        <v>0</v>
      </c>
      <c r="J229" s="628">
        <f>IF(ISERROR('O4 Summary by Class &amp; Accounts'!K209*J171/(J28+J32)),0,('O4 Summary by Class &amp; Accounts'!K209*J171/(J28+J32)))</f>
        <v>2785.6322242751462</v>
      </c>
      <c r="K229" s="628">
        <f>IF(ISERROR('O4 Summary by Class &amp; Accounts'!L209*K171/(K28+K32)),0,('O4 Summary by Class &amp; Accounts'!L209*K171/(K28+K32)))</f>
        <v>536.96892257902982</v>
      </c>
      <c r="L229" s="628">
        <f>IF(ISERROR('O4 Summary by Class &amp; Accounts'!M209*L171/(L28+L32)),0,('O4 Summary by Class &amp; Accounts'!M209*L171/(L28+L32)))</f>
        <v>431.06671840372104</v>
      </c>
      <c r="M229" s="628">
        <f>IF(ISERROR('O4 Summary by Class &amp; Accounts'!N209*M171/(M28+M32)),0,('O4 Summary by Class &amp; Accounts'!N209*M171/(M28+M32)))</f>
        <v>0</v>
      </c>
      <c r="N229" s="628">
        <f>IF(ISERROR('O4 Summary by Class &amp; Accounts'!O209*N171/(N28+N32)),0,('O4 Summary by Class &amp; Accounts'!O209*N171/(N28+N32)))</f>
        <v>0</v>
      </c>
      <c r="O229" s="628">
        <f>IF(ISERROR('O4 Summary by Class &amp; Accounts'!P209*O171/(O28+O32)),0,('O4 Summary by Class &amp; Accounts'!P209*O171/(O28+O32)))</f>
        <v>0</v>
      </c>
      <c r="P229" s="628">
        <f>IF(ISERROR('O4 Summary by Class &amp; Accounts'!Q209*P171/(P28+P32)),0,('O4 Summary by Class &amp; Accounts'!Q209*P171/(P28+P32)))</f>
        <v>0</v>
      </c>
      <c r="Q229" s="628">
        <f>IF(ISERROR('O4 Summary by Class &amp; Accounts'!R209*Q171/(Q28+Q32)),0,('O4 Summary by Class &amp; Accounts'!R209*Q171/(Q28+Q32)))</f>
        <v>0</v>
      </c>
      <c r="R229" s="628">
        <f>IF(ISERROR('O4 Summary by Class &amp; Accounts'!S209*R171/(R28+R32)),0,('O4 Summary by Class &amp; Accounts'!S209*R171/(R28+R32)))</f>
        <v>0</v>
      </c>
      <c r="S229" s="628">
        <f>IF(ISERROR('O4 Summary by Class &amp; Accounts'!T209*S171/(S28+S32)),0,('O4 Summary by Class &amp; Accounts'!T209*S171/(S28+S32)))</f>
        <v>0</v>
      </c>
      <c r="T229" s="628">
        <f>IF(ISERROR('O4 Summary by Class &amp; Accounts'!U209*T171/(T28+T32)),0,('O4 Summary by Class &amp; Accounts'!U209*T171/(T28+T32)))</f>
        <v>0</v>
      </c>
      <c r="U229" s="628">
        <f>IF(ISERROR('O4 Summary by Class &amp; Accounts'!V209*U171/(U28+U32)),0,('O4 Summary by Class &amp; Accounts'!V209*U171/(U28+U32)))</f>
        <v>0</v>
      </c>
      <c r="V229" s="628">
        <f>IF(ISERROR('O4 Summary by Class &amp; Accounts'!W209*V171/(V28+V32)),0,('O4 Summary by Class &amp; Accounts'!W209*V171/(V28+V32)))</f>
        <v>0</v>
      </c>
      <c r="W229" s="612">
        <f>IF(ISERROR('O4 Summary by Class &amp; Accounts'!X209*W171/(W28+W32)),0,('O4 Summary by Class &amp; Accounts'!X209*W171/(W28+W32)))</f>
        <v>0</v>
      </c>
      <c r="X229" s="550"/>
      <c r="Y229" s="551"/>
      <c r="Z229" s="551"/>
      <c r="AA229" s="551"/>
      <c r="AB229" s="551"/>
      <c r="AC229" s="551"/>
      <c r="AD229" s="551"/>
    </row>
    <row r="230" spans="1:30" s="57" customFormat="1" ht="12.75" x14ac:dyDescent="0.2">
      <c r="A230" s="322"/>
      <c r="B230" s="632" t="s">
        <v>1210</v>
      </c>
      <c r="C230" s="595">
        <f t="shared" si="44"/>
        <v>766095.09418640123</v>
      </c>
      <c r="D230" s="628">
        <f>IF(ISERROR('O4 Summary by Class &amp; Accounts'!E207*D171/(D28+D32)),0,('O4 Summary by Class &amp; Accounts'!E207*D171/(D28+D32)))</f>
        <v>679431.97277393681</v>
      </c>
      <c r="E230" s="628">
        <f>IF(ISERROR('O4 Summary by Class &amp; Accounts'!F207*E171/(E28+E32)),0,('O4 Summary by Class &amp; Accounts'!F207*E171/(E28+E32)))</f>
        <v>54844.615178441672</v>
      </c>
      <c r="F230" s="628">
        <f>IF(ISERROR('O4 Summary by Class &amp; Accounts'!G207*F171/(F28+F32)),0,('O4 Summary by Class &amp; Accounts'!G207*F171/(F28+F32)))</f>
        <v>8148.7488284848805</v>
      </c>
      <c r="G230" s="628">
        <f>IF(ISERROR('O4 Summary by Class &amp; Accounts'!H207*G171/(G28+G32)),0,('O4 Summary by Class &amp; Accounts'!H207*G171/(G28+G32)))</f>
        <v>0</v>
      </c>
      <c r="H230" s="628">
        <f>IF(ISERROR('O4 Summary by Class &amp; Accounts'!I207*H171/(H28+H32)),0,('O4 Summary by Class &amp; Accounts'!I207*H171/(H28+H32)))</f>
        <v>0</v>
      </c>
      <c r="I230" s="628">
        <f>IF(ISERROR('O4 Summary by Class &amp; Accounts'!J207*I171/(I28+I32)),0,('O4 Summary by Class &amp; Accounts'!J207*I171/(I28+I32)))</f>
        <v>0</v>
      </c>
      <c r="J230" s="628">
        <f>IF(ISERROR('O4 Summary by Class &amp; Accounts'!K207*J171/(J28+J32)),0,('O4 Summary by Class &amp; Accounts'!K207*J171/(J28+J32)))</f>
        <v>17565.549573500011</v>
      </c>
      <c r="K230" s="628">
        <f>IF(ISERROR('O4 Summary by Class &amp; Accounts'!L207*K171/(K28+K32)),0,('O4 Summary by Class &amp; Accounts'!L207*K171/(K28+K32)))</f>
        <v>3386.0012627636775</v>
      </c>
      <c r="L230" s="628">
        <f>IF(ISERROR('O4 Summary by Class &amp; Accounts'!M207*L171/(L28+L32)),0,('O4 Summary by Class &amp; Accounts'!M207*L171/(L28+L32)))</f>
        <v>2718.2065692741739</v>
      </c>
      <c r="M230" s="628">
        <f>IF(ISERROR('O4 Summary by Class &amp; Accounts'!N207*M171/(M28+M32)),0,('O4 Summary by Class &amp; Accounts'!N207*M171/(M28+M32)))</f>
        <v>0</v>
      </c>
      <c r="N230" s="628">
        <f>IF(ISERROR('O4 Summary by Class &amp; Accounts'!O207*N171/(N28+N32)),0,('O4 Summary by Class &amp; Accounts'!O207*N171/(N28+N32)))</f>
        <v>0</v>
      </c>
      <c r="O230" s="628">
        <f>IF(ISERROR('O4 Summary by Class &amp; Accounts'!P207*O171/(O28+O32)),0,('O4 Summary by Class &amp; Accounts'!P207*O171/(O28+O32)))</f>
        <v>0</v>
      </c>
      <c r="P230" s="628">
        <f>IF(ISERROR('O4 Summary by Class &amp; Accounts'!Q207*P171/(P28+P32)),0,('O4 Summary by Class &amp; Accounts'!Q207*P171/(P28+P32)))</f>
        <v>0</v>
      </c>
      <c r="Q230" s="628">
        <f>IF(ISERROR('O4 Summary by Class &amp; Accounts'!R207*Q171/(Q28+Q32)),0,('O4 Summary by Class &amp; Accounts'!R207*Q171/(Q28+Q32)))</f>
        <v>0</v>
      </c>
      <c r="R230" s="628">
        <f>IF(ISERROR('O4 Summary by Class &amp; Accounts'!S207*R171/(R28+R32)),0,('O4 Summary by Class &amp; Accounts'!S207*R171/(R28+R32)))</f>
        <v>0</v>
      </c>
      <c r="S230" s="628">
        <f>IF(ISERROR('O4 Summary by Class &amp; Accounts'!T207*S171/(S28+S32)),0,('O4 Summary by Class &amp; Accounts'!T207*S171/(S28+S32)))</f>
        <v>0</v>
      </c>
      <c r="T230" s="628">
        <f>IF(ISERROR('O4 Summary by Class &amp; Accounts'!U207*T171/(T28+T32)),0,('O4 Summary by Class &amp; Accounts'!U207*T171/(T28+T32)))</f>
        <v>0</v>
      </c>
      <c r="U230" s="628">
        <f>IF(ISERROR('O4 Summary by Class &amp; Accounts'!V207*U171/(U28+U32)),0,('O4 Summary by Class &amp; Accounts'!V207*U171/(U28+U32)))</f>
        <v>0</v>
      </c>
      <c r="V230" s="628">
        <f>IF(ISERROR('O4 Summary by Class &amp; Accounts'!W207*V171/(V28+V32)),0,('O4 Summary by Class &amp; Accounts'!W207*V171/(V28+V32)))</f>
        <v>0</v>
      </c>
      <c r="W230" s="612">
        <f>IF(ISERROR('O4 Summary by Class &amp; Accounts'!X207*W171/(W28+W32)),0,('O4 Summary by Class &amp; Accounts'!X207*W171/(W28+W32)))</f>
        <v>0</v>
      </c>
      <c r="X230" s="550"/>
      <c r="Y230" s="551"/>
      <c r="Z230" s="551"/>
      <c r="AA230" s="551"/>
      <c r="AB230" s="551"/>
      <c r="AC230" s="551"/>
      <c r="AD230" s="551"/>
    </row>
    <row r="231" spans="1:30" s="57" customFormat="1" ht="12.75" x14ac:dyDescent="0.2">
      <c r="A231" s="322"/>
      <c r="B231" s="632" t="s">
        <v>1211</v>
      </c>
      <c r="C231" s="595">
        <f t="shared" si="44"/>
        <v>1380818.7982433245</v>
      </c>
      <c r="D231" s="628">
        <f>IF(ISERROR('O1 Revenue to cost|RR'!D38*D171/(D28+D32)),0,('O1 Revenue to cost|RR'!D38*D171/(D28+D32)))</f>
        <v>1224616.170046285</v>
      </c>
      <c r="E231" s="628">
        <f>IF(ISERROR('O1 Revenue to cost|RR'!E38*E171/(E28+E32)),0,('O1 Revenue to cost|RR'!E38*E171/(E28+E32)))</f>
        <v>98852.57874055409</v>
      </c>
      <c r="F231" s="628">
        <f>IF(ISERROR('O1 Revenue to cost|RR'!F38*F171/(F28+F32)),0,('O1 Revenue to cost|RR'!F38*F171/(F28+F32)))</f>
        <v>14687.400624180793</v>
      </c>
      <c r="G231" s="628">
        <f>IF(ISERROR('O1 Revenue to cost|RR'!G38*G171/(G28+G32)),0,('O1 Revenue to cost|RR'!G38*G171/(G28+G32)))</f>
        <v>0</v>
      </c>
      <c r="H231" s="628">
        <f>IF(ISERROR('O1 Revenue to cost|RR'!H38*H171/(H28+H32)),0,('O1 Revenue to cost|RR'!H38*H171/(H28+H32)))</f>
        <v>0</v>
      </c>
      <c r="I231" s="628">
        <f>IF(ISERROR('O1 Revenue to cost|RR'!I38*I171/(I28+I32)),0,('O1 Revenue to cost|RR'!I38*I171/(I28+I32)))</f>
        <v>0</v>
      </c>
      <c r="J231" s="628">
        <f>IF(ISERROR('O1 Revenue to cost|RR'!J38*J171/(J28+J32)),0,('O1 Revenue to cost|RR'!J38*J171/(J28+J32)))</f>
        <v>31660.352920446061</v>
      </c>
      <c r="K231" s="628">
        <f>IF(ISERROR('O1 Revenue to cost|RR'!K38*K171/(K28+K32)),0,('O1 Revenue to cost|RR'!K38*K171/(K28+K32)))</f>
        <v>6102.9684565009366</v>
      </c>
      <c r="L231" s="628">
        <f>IF(ISERROR('O1 Revenue to cost|RR'!L38*L171/(L28+L32)),0,('O1 Revenue to cost|RR'!L38*L171/(L28+L32)))</f>
        <v>4899.3274553576966</v>
      </c>
      <c r="M231" s="628">
        <f>IF(ISERROR('O1 Revenue to cost|RR'!M38*M171/(M28+M32)),0,('O1 Revenue to cost|RR'!M38*M171/(M28+M32)))</f>
        <v>0</v>
      </c>
      <c r="N231" s="628">
        <f>IF(ISERROR('O1 Revenue to cost|RR'!N38*N171/(N28+N32)),0,('O1 Revenue to cost|RR'!N38*N171/(N28+N32)))</f>
        <v>0</v>
      </c>
      <c r="O231" s="628">
        <f>IF(ISERROR('O1 Revenue to cost|RR'!O38*O171/(O28+O32)),0,('O1 Revenue to cost|RR'!O38*O171/(O28+O32)))</f>
        <v>0</v>
      </c>
      <c r="P231" s="628">
        <f>IF(ISERROR('O1 Revenue to cost|RR'!P38*P171/(P28+P32)),0,('O1 Revenue to cost|RR'!P38*P171/(P28+P32)))</f>
        <v>0</v>
      </c>
      <c r="Q231" s="628">
        <f>IF(ISERROR('O1 Revenue to cost|RR'!Q38*Q171/(Q28+Q32)),0,('O1 Revenue to cost|RR'!Q38*Q171/(Q28+Q32)))</f>
        <v>0</v>
      </c>
      <c r="R231" s="628">
        <f>IF(ISERROR('O1 Revenue to cost|RR'!R38*R171/(R28+R32)),0,('O1 Revenue to cost|RR'!R38*R171/(R28+R32)))</f>
        <v>0</v>
      </c>
      <c r="S231" s="628">
        <f>IF(ISERROR('O1 Revenue to cost|RR'!S38*S171/(S28+S32)),0,('O1 Revenue to cost|RR'!S38*S171/(S28+S32)))</f>
        <v>0</v>
      </c>
      <c r="T231" s="628">
        <f>IF(ISERROR('O1 Revenue to cost|RR'!T38*T171/(T28+T32)),0,('O1 Revenue to cost|RR'!T38*T171/(T28+T32)))</f>
        <v>0</v>
      </c>
      <c r="U231" s="628">
        <f>IF(ISERROR('O1 Revenue to cost|RR'!U38*U171/(U28+U32)),0,('O1 Revenue to cost|RR'!U38*U171/(U28+U32)))</f>
        <v>0</v>
      </c>
      <c r="V231" s="628">
        <f>IF(ISERROR('O1 Revenue to cost|RR'!V38*V171/(V28+V32)),0,('O1 Revenue to cost|RR'!V38*V171/(V28+V32)))</f>
        <v>0</v>
      </c>
      <c r="W231" s="612">
        <f>IF(ISERROR('O1 Revenue to cost|RR'!W38*W171/(W28+W32)),0,('O1 Revenue to cost|RR'!W38*W171/(W28+W32)))</f>
        <v>0</v>
      </c>
      <c r="X231" s="550"/>
      <c r="Y231" s="551"/>
      <c r="Z231" s="551"/>
      <c r="AA231" s="551"/>
      <c r="AB231" s="551"/>
      <c r="AC231" s="551"/>
      <c r="AD231" s="551"/>
    </row>
    <row r="232" spans="1:30" s="57" customFormat="1" ht="12.75" x14ac:dyDescent="0.2">
      <c r="A232" s="322"/>
      <c r="B232" s="632"/>
      <c r="C232" s="595"/>
      <c r="D232" s="628"/>
      <c r="E232" s="628"/>
      <c r="F232" s="628"/>
      <c r="G232" s="628"/>
      <c r="H232" s="628"/>
      <c r="I232" s="628"/>
      <c r="J232" s="628"/>
      <c r="K232" s="628"/>
      <c r="L232" s="628"/>
      <c r="M232" s="628"/>
      <c r="N232" s="628"/>
      <c r="O232" s="628"/>
      <c r="P232" s="628"/>
      <c r="Q232" s="628"/>
      <c r="R232" s="628"/>
      <c r="S232" s="628"/>
      <c r="T232" s="628"/>
      <c r="U232" s="628"/>
      <c r="V232" s="628"/>
      <c r="W232" s="612"/>
      <c r="X232" s="550"/>
      <c r="Y232" s="551"/>
      <c r="Z232" s="551"/>
      <c r="AA232" s="551"/>
      <c r="AB232" s="551"/>
      <c r="AC232" s="551"/>
      <c r="AD232" s="551"/>
    </row>
    <row r="233" spans="1:30" s="57" customFormat="1" ht="12.75" x14ac:dyDescent="0.2">
      <c r="A233" s="322"/>
      <c r="B233" s="632" t="s">
        <v>270</v>
      </c>
      <c r="C233" s="595">
        <f t="shared" si="44"/>
        <v>286746.08226945845</v>
      </c>
      <c r="D233" s="628">
        <f>'O2.1 Line Tran PLCC Adj'!D27</f>
        <v>252582.31027186397</v>
      </c>
      <c r="E233" s="628">
        <f>'O2.1 Line Tran PLCC Adj'!E27</f>
        <v>24598.03417443571</v>
      </c>
      <c r="F233" s="628">
        <f>'O2.1 Line Tran PLCC Adj'!F27</f>
        <v>2695.3968840820571</v>
      </c>
      <c r="G233" s="628">
        <f>'O2.1 Line Tran PLCC Adj'!G27</f>
        <v>0</v>
      </c>
      <c r="H233" s="628">
        <f>'O2.1 Line Tran PLCC Adj'!H27</f>
        <v>0</v>
      </c>
      <c r="I233" s="628">
        <f>'O2.1 Line Tran PLCC Adj'!I27</f>
        <v>0</v>
      </c>
      <c r="J233" s="628">
        <f>'O2.1 Line Tran PLCC Adj'!J27</f>
        <v>5176.7810073931678</v>
      </c>
      <c r="K233" s="628">
        <f>'O2.1 Line Tran PLCC Adj'!K27</f>
        <v>0</v>
      </c>
      <c r="L233" s="628">
        <f>'O2.1 Line Tran PLCC Adj'!L27</f>
        <v>1693.5599316835603</v>
      </c>
      <c r="M233" s="628">
        <f>'O2.1 Line Tran PLCC Adj'!M27</f>
        <v>0</v>
      </c>
      <c r="N233" s="628">
        <f>'O2.1 Line Tran PLCC Adj'!N27</f>
        <v>0</v>
      </c>
      <c r="O233" s="628">
        <f>'O2.1 Line Tran PLCC Adj'!O27</f>
        <v>0</v>
      </c>
      <c r="P233" s="628">
        <f>'O2.1 Line Tran PLCC Adj'!P27</f>
        <v>0</v>
      </c>
      <c r="Q233" s="628">
        <f>'O2.1 Line Tran PLCC Adj'!Q27</f>
        <v>0</v>
      </c>
      <c r="R233" s="628">
        <f>'O2.1 Line Tran PLCC Adj'!R27</f>
        <v>0</v>
      </c>
      <c r="S233" s="628">
        <f>'O2.1 Line Tran PLCC Adj'!S27</f>
        <v>0</v>
      </c>
      <c r="T233" s="628">
        <f>'O2.1 Line Tran PLCC Adj'!T27</f>
        <v>0</v>
      </c>
      <c r="U233" s="628">
        <f>'O2.1 Line Tran PLCC Adj'!U27</f>
        <v>0</v>
      </c>
      <c r="V233" s="628">
        <f>'O2.1 Line Tran PLCC Adj'!V27</f>
        <v>0</v>
      </c>
      <c r="W233" s="612">
        <f>'O2.1 Line Tran PLCC Adj'!W27</f>
        <v>0</v>
      </c>
      <c r="X233" s="550"/>
      <c r="Y233" s="551"/>
      <c r="Z233" s="551"/>
      <c r="AA233" s="551"/>
      <c r="AB233" s="551"/>
      <c r="AC233" s="551"/>
      <c r="AD233" s="551"/>
    </row>
    <row r="234" spans="1:30" s="57" customFormat="1" ht="12.75" x14ac:dyDescent="0.2">
      <c r="A234" s="322"/>
      <c r="B234" s="632" t="s">
        <v>271</v>
      </c>
      <c r="C234" s="595">
        <f t="shared" si="44"/>
        <v>712077.0432149875</v>
      </c>
      <c r="D234" s="628">
        <f>'O2.2 Primary Cost PLCC Adj'!D30</f>
        <v>626340.41988390696</v>
      </c>
      <c r="E234" s="628">
        <f>'O2.2 Primary Cost PLCC Adj'!E30</f>
        <v>61008.906452577401</v>
      </c>
      <c r="F234" s="628">
        <f>'O2.2 Primary Cost PLCC Adj'!F30</f>
        <v>7325.3575804066031</v>
      </c>
      <c r="G234" s="628">
        <f>'O2.2 Primary Cost PLCC Adj'!G30</f>
        <v>0</v>
      </c>
      <c r="H234" s="628">
        <f>'O2.2 Primary Cost PLCC Adj'!H30</f>
        <v>0</v>
      </c>
      <c r="I234" s="628">
        <f>'O2.2 Primary Cost PLCC Adj'!I30</f>
        <v>0</v>
      </c>
      <c r="J234" s="628">
        <f>'O2.2 Primary Cost PLCC Adj'!J30</f>
        <v>13203.943776001226</v>
      </c>
      <c r="K234" s="628">
        <f>'O2.2 Primary Cost PLCC Adj'!K30</f>
        <v>0</v>
      </c>
      <c r="L234" s="628">
        <f>'O2.2 Primary Cost PLCC Adj'!L30</f>
        <v>4198.415522095228</v>
      </c>
      <c r="M234" s="628">
        <f>'O2.2 Primary Cost PLCC Adj'!M30</f>
        <v>0</v>
      </c>
      <c r="N234" s="628">
        <f>'O2.2 Primary Cost PLCC Adj'!N30</f>
        <v>0</v>
      </c>
      <c r="O234" s="628">
        <f>'O2.2 Primary Cost PLCC Adj'!O30</f>
        <v>0</v>
      </c>
      <c r="P234" s="628">
        <f>'O2.2 Primary Cost PLCC Adj'!P30</f>
        <v>0</v>
      </c>
      <c r="Q234" s="628">
        <f>'O2.2 Primary Cost PLCC Adj'!Q30</f>
        <v>0</v>
      </c>
      <c r="R234" s="628">
        <f>'O2.2 Primary Cost PLCC Adj'!R30</f>
        <v>0</v>
      </c>
      <c r="S234" s="628">
        <f>'O2.2 Primary Cost PLCC Adj'!S30</f>
        <v>0</v>
      </c>
      <c r="T234" s="628">
        <f>'O2.2 Primary Cost PLCC Adj'!T30</f>
        <v>0</v>
      </c>
      <c r="U234" s="628">
        <f>'O2.2 Primary Cost PLCC Adj'!U30</f>
        <v>0</v>
      </c>
      <c r="V234" s="628">
        <f>'O2.2 Primary Cost PLCC Adj'!V30</f>
        <v>0</v>
      </c>
      <c r="W234" s="612">
        <f>'O2.2 Primary Cost PLCC Adj'!W30</f>
        <v>0</v>
      </c>
      <c r="X234" s="550"/>
      <c r="Y234" s="551"/>
      <c r="Z234" s="551"/>
      <c r="AA234" s="551"/>
      <c r="AB234" s="551"/>
      <c r="AC234" s="551"/>
      <c r="AD234" s="551"/>
    </row>
    <row r="235" spans="1:30" s="57" customFormat="1" ht="12.75" x14ac:dyDescent="0.2">
      <c r="A235" s="322"/>
      <c r="B235" s="632" t="s">
        <v>272</v>
      </c>
      <c r="C235" s="595">
        <f t="shared" si="44"/>
        <v>184801.45854940335</v>
      </c>
      <c r="D235" s="628">
        <f>'O2.3 Secondary Cost PLCC Adj'!D30</f>
        <v>163559.51578299704</v>
      </c>
      <c r="E235" s="628">
        <f>'O2.3 Secondary Cost PLCC Adj'!E30</f>
        <v>14556.377245234185</v>
      </c>
      <c r="F235" s="628">
        <f>'O2.3 Secondary Cost PLCC Adj'!F30</f>
        <v>1700.8690764689986</v>
      </c>
      <c r="G235" s="628">
        <f>'O2.3 Secondary Cost PLCC Adj'!G30</f>
        <v>0</v>
      </c>
      <c r="H235" s="628">
        <f>'O2.3 Secondary Cost PLCC Adj'!H30</f>
        <v>0</v>
      </c>
      <c r="I235" s="628">
        <f>'O2.3 Secondary Cost PLCC Adj'!I30</f>
        <v>0</v>
      </c>
      <c r="J235" s="628">
        <f>'O2.3 Secondary Cost PLCC Adj'!J30</f>
        <v>0</v>
      </c>
      <c r="K235" s="628">
        <f>'O2.3 Secondary Cost PLCC Adj'!K30</f>
        <v>0</v>
      </c>
      <c r="L235" s="628">
        <f>'O2.3 Secondary Cost PLCC Adj'!L30</f>
        <v>4984.6964447031314</v>
      </c>
      <c r="M235" s="628">
        <f>'O2.3 Secondary Cost PLCC Adj'!M30</f>
        <v>0</v>
      </c>
      <c r="N235" s="628">
        <f>'O2.3 Secondary Cost PLCC Adj'!N30</f>
        <v>0</v>
      </c>
      <c r="O235" s="628">
        <f>'O2.3 Secondary Cost PLCC Adj'!O30</f>
        <v>0</v>
      </c>
      <c r="P235" s="628">
        <f>'O2.3 Secondary Cost PLCC Adj'!P30</f>
        <v>0</v>
      </c>
      <c r="Q235" s="628">
        <f>'O2.3 Secondary Cost PLCC Adj'!Q30</f>
        <v>0</v>
      </c>
      <c r="R235" s="628">
        <f>'O2.3 Secondary Cost PLCC Adj'!R30</f>
        <v>0</v>
      </c>
      <c r="S235" s="628">
        <f>'O2.3 Secondary Cost PLCC Adj'!S30</f>
        <v>0</v>
      </c>
      <c r="T235" s="628">
        <f>'O2.3 Secondary Cost PLCC Adj'!T30</f>
        <v>0</v>
      </c>
      <c r="U235" s="628">
        <f>'O2.3 Secondary Cost PLCC Adj'!U30</f>
        <v>0</v>
      </c>
      <c r="V235" s="628">
        <f>'O2.3 Secondary Cost PLCC Adj'!V30</f>
        <v>0</v>
      </c>
      <c r="W235" s="612">
        <f>'O2.3 Secondary Cost PLCC Adj'!W30</f>
        <v>0</v>
      </c>
      <c r="X235" s="550"/>
      <c r="Y235" s="551"/>
      <c r="Z235" s="551"/>
      <c r="AA235" s="551"/>
      <c r="AB235" s="551"/>
      <c r="AC235" s="551"/>
      <c r="AD235" s="551"/>
    </row>
    <row r="236" spans="1:30" ht="12.75" x14ac:dyDescent="0.2">
      <c r="A236" s="630"/>
      <c r="B236" s="631"/>
      <c r="C236" s="601"/>
      <c r="D236" s="597"/>
      <c r="E236" s="597"/>
      <c r="F236" s="597"/>
      <c r="G236" s="597"/>
      <c r="H236" s="597"/>
      <c r="I236" s="597"/>
      <c r="J236" s="597"/>
      <c r="K236" s="597"/>
      <c r="L236" s="597"/>
      <c r="M236" s="597"/>
      <c r="N236" s="597"/>
      <c r="O236" s="597"/>
      <c r="P236" s="597"/>
      <c r="Q236" s="597"/>
      <c r="R236" s="597"/>
      <c r="S236" s="597"/>
      <c r="T236" s="597"/>
      <c r="U236" s="597"/>
      <c r="V236" s="597"/>
      <c r="W236" s="598"/>
    </row>
    <row r="237" spans="1:30" s="554" customFormat="1" ht="13.5" thickBot="1" x14ac:dyDescent="0.25">
      <c r="A237" s="635"/>
      <c r="B237" s="858" t="s">
        <v>763</v>
      </c>
      <c r="C237" s="859">
        <f t="shared" si="44"/>
        <v>12385439.888054576</v>
      </c>
      <c r="D237" s="860">
        <f>SUM(D224:D231) +D181 - D233-D234-D235</f>
        <v>10801501.333473483</v>
      </c>
      <c r="E237" s="860">
        <f t="shared" ref="E237:W237" si="47">SUM(E224:E231) +E181 - E233-E234-E235</f>
        <v>1057243.4916344148</v>
      </c>
      <c r="F237" s="860">
        <f t="shared" si="47"/>
        <v>149107.84481024931</v>
      </c>
      <c r="G237" s="860">
        <f t="shared" si="47"/>
        <v>0</v>
      </c>
      <c r="H237" s="860">
        <f t="shared" si="47"/>
        <v>0</v>
      </c>
      <c r="I237" s="860">
        <f t="shared" si="47"/>
        <v>0</v>
      </c>
      <c r="J237" s="860">
        <f t="shared" si="47"/>
        <v>293085.37613487133</v>
      </c>
      <c r="K237" s="860">
        <f t="shared" si="47"/>
        <v>51182.202561501806</v>
      </c>
      <c r="L237" s="860">
        <f t="shared" si="47"/>
        <v>33319.6394400563</v>
      </c>
      <c r="M237" s="860">
        <f t="shared" si="47"/>
        <v>0</v>
      </c>
      <c r="N237" s="860">
        <f t="shared" si="47"/>
        <v>0</v>
      </c>
      <c r="O237" s="860">
        <f t="shared" si="47"/>
        <v>0</v>
      </c>
      <c r="P237" s="860">
        <f t="shared" si="47"/>
        <v>0</v>
      </c>
      <c r="Q237" s="860">
        <f t="shared" si="47"/>
        <v>0</v>
      </c>
      <c r="R237" s="860">
        <f t="shared" si="47"/>
        <v>0</v>
      </c>
      <c r="S237" s="860">
        <f t="shared" si="47"/>
        <v>0</v>
      </c>
      <c r="T237" s="860">
        <f t="shared" si="47"/>
        <v>0</v>
      </c>
      <c r="U237" s="860">
        <f t="shared" si="47"/>
        <v>0</v>
      </c>
      <c r="V237" s="860">
        <f t="shared" si="47"/>
        <v>0</v>
      </c>
      <c r="W237" s="861">
        <f t="shared" si="47"/>
        <v>0</v>
      </c>
      <c r="X237" s="555"/>
      <c r="Y237" s="556"/>
      <c r="Z237" s="556"/>
      <c r="AA237" s="556"/>
      <c r="AB237" s="556"/>
      <c r="AC237" s="556"/>
      <c r="AD237" s="556"/>
    </row>
    <row r="238" spans="1:30" ht="12" thickTop="1" x14ac:dyDescent="0.2">
      <c r="D238" s="540"/>
      <c r="E238" s="539"/>
    </row>
    <row r="239" spans="1:30" x14ac:dyDescent="0.2">
      <c r="D239" s="540"/>
      <c r="E239" s="539"/>
    </row>
    <row r="240" spans="1:30" s="1620" customFormat="1" x14ac:dyDescent="0.2">
      <c r="A240" s="1614"/>
      <c r="B240" s="1615"/>
      <c r="C240" s="1616"/>
      <c r="D240" s="1617"/>
      <c r="E240" s="1618"/>
      <c r="F240" s="1618"/>
      <c r="G240" s="1618"/>
      <c r="H240" s="1617"/>
      <c r="I240" s="1618"/>
      <c r="J240" s="1618"/>
      <c r="K240" s="1618"/>
      <c r="L240" s="1618"/>
      <c r="M240" s="1618"/>
      <c r="N240" s="1618"/>
      <c r="O240" s="1618"/>
      <c r="P240" s="1618"/>
      <c r="Q240" s="1618"/>
      <c r="R240" s="1618"/>
      <c r="S240" s="1618"/>
      <c r="T240" s="1618"/>
      <c r="U240" s="1618"/>
      <c r="V240" s="1618"/>
      <c r="W240" s="1618"/>
      <c r="X240" s="1616"/>
      <c r="Y240" s="1619"/>
      <c r="Z240" s="1619"/>
      <c r="AA240" s="1619"/>
      <c r="AB240" s="1619"/>
      <c r="AC240" s="1619"/>
      <c r="AD240" s="1619"/>
    </row>
    <row r="241" spans="1:30" ht="15.75" x14ac:dyDescent="0.25">
      <c r="A241" s="2565" t="s">
        <v>807</v>
      </c>
      <c r="B241" s="2565"/>
      <c r="C241" s="2565"/>
    </row>
    <row r="242" spans="1:30" s="1620" customFormat="1" x14ac:dyDescent="0.2">
      <c r="A242" s="1614"/>
      <c r="B242" s="1615"/>
      <c r="C242" s="1616"/>
      <c r="D242" s="1617"/>
      <c r="E242" s="1618"/>
      <c r="F242" s="1618"/>
      <c r="G242" s="1618"/>
      <c r="H242" s="1617"/>
      <c r="I242" s="1618"/>
      <c r="J242" s="1618"/>
      <c r="K242" s="1618"/>
      <c r="L242" s="1618"/>
      <c r="M242" s="1618"/>
      <c r="N242" s="1618"/>
      <c r="O242" s="1618"/>
      <c r="P242" s="1618"/>
      <c r="Q242" s="1618"/>
      <c r="R242" s="1618"/>
      <c r="S242" s="1618"/>
      <c r="T242" s="1618"/>
      <c r="U242" s="1618"/>
      <c r="V242" s="1618"/>
      <c r="W242" s="1618"/>
      <c r="X242" s="1616"/>
      <c r="Y242" s="1619"/>
      <c r="Z242" s="1619"/>
      <c r="AA242" s="1619"/>
      <c r="AB242" s="1619"/>
      <c r="AC242" s="1619"/>
      <c r="AD242" s="1619"/>
    </row>
    <row r="243" spans="1:30" ht="23.25" x14ac:dyDescent="0.2">
      <c r="A243" s="2563" t="s">
        <v>1176</v>
      </c>
      <c r="B243" s="2563"/>
    </row>
    <row r="244" spans="1:30" ht="15" x14ac:dyDescent="0.2">
      <c r="A244" s="666" t="s">
        <v>1446</v>
      </c>
      <c r="B244" s="666"/>
    </row>
    <row r="245" spans="1:30" ht="15" x14ac:dyDescent="0.2">
      <c r="A245" s="2560"/>
      <c r="B245" s="2560"/>
    </row>
    <row r="246" spans="1:30" ht="12.75" x14ac:dyDescent="0.2">
      <c r="A246" s="577"/>
      <c r="B246" s="577"/>
    </row>
    <row r="247" spans="1:30" ht="38.25" x14ac:dyDescent="0.2">
      <c r="A247" s="1565"/>
      <c r="B247" s="667" t="s">
        <v>318</v>
      </c>
      <c r="C247" s="1580" t="str">
        <f>C43</f>
        <v>Total</v>
      </c>
      <c r="D247" s="1580" t="str">
        <f t="shared" ref="D247:W247" si="48">D43</f>
        <v>Residential</v>
      </c>
      <c r="E247" s="1580" t="str">
        <f t="shared" si="48"/>
        <v>GS &lt;50</v>
      </c>
      <c r="F247" s="1580" t="str">
        <f t="shared" si="48"/>
        <v>GS&gt;50-Regular</v>
      </c>
      <c r="G247" s="1580" t="str">
        <f t="shared" si="48"/>
        <v>GS&gt; 50-TOU</v>
      </c>
      <c r="H247" s="1580" t="str">
        <f t="shared" si="48"/>
        <v>GS &gt;50-Intermediate</v>
      </c>
      <c r="I247" s="1580" t="str">
        <f t="shared" si="48"/>
        <v>Large Use &gt;5MW</v>
      </c>
      <c r="J247" s="1580" t="str">
        <f t="shared" si="48"/>
        <v>Street Light</v>
      </c>
      <c r="K247" s="1580" t="str">
        <f t="shared" si="48"/>
        <v>Sentinel</v>
      </c>
      <c r="L247" s="1580" t="str">
        <f t="shared" si="48"/>
        <v>Unmetered Scattered Load</v>
      </c>
      <c r="M247" s="1580" t="str">
        <f t="shared" si="48"/>
        <v>Embedded Distributor</v>
      </c>
      <c r="N247" s="1580" t="str">
        <f t="shared" si="48"/>
        <v>Back-up/Standby Power</v>
      </c>
      <c r="O247" s="1580" t="str">
        <f t="shared" si="48"/>
        <v>Rate Class 1</v>
      </c>
      <c r="P247" s="1580" t="str">
        <f t="shared" si="48"/>
        <v>Rate class 2</v>
      </c>
      <c r="Q247" s="1580" t="str">
        <f t="shared" si="48"/>
        <v>Rate class 3</v>
      </c>
      <c r="R247" s="1580" t="str">
        <f t="shared" si="48"/>
        <v>Rate class 4</v>
      </c>
      <c r="S247" s="1580" t="str">
        <f t="shared" si="48"/>
        <v>Rate class 5</v>
      </c>
      <c r="T247" s="1580" t="str">
        <f t="shared" si="48"/>
        <v>Rate class 6</v>
      </c>
      <c r="U247" s="1580" t="str">
        <f t="shared" si="48"/>
        <v>Rate class 7</v>
      </c>
      <c r="V247" s="1580" t="str">
        <f t="shared" si="48"/>
        <v>Rate class 8</v>
      </c>
      <c r="W247" s="1580" t="str">
        <f t="shared" si="48"/>
        <v>Rate class 9</v>
      </c>
    </row>
    <row r="248" spans="1:30" ht="12.75" x14ac:dyDescent="0.2">
      <c r="A248" s="593"/>
      <c r="B248" s="594" t="s">
        <v>337</v>
      </c>
      <c r="C248" s="1569"/>
    </row>
    <row r="249" spans="1:30" ht="12.75" x14ac:dyDescent="0.2">
      <c r="A249" s="599"/>
      <c r="B249" s="1017" t="s">
        <v>774</v>
      </c>
      <c r="C249" s="1575">
        <f>C45</f>
        <v>9261664</v>
      </c>
      <c r="D249" s="1575">
        <f t="shared" ref="D249:W249" si="49">D45</f>
        <v>7141521.7416498447</v>
      </c>
      <c r="E249" s="1575">
        <f t="shared" si="49"/>
        <v>1720751.4383761894</v>
      </c>
      <c r="F249" s="1575">
        <f t="shared" si="49"/>
        <v>399390.81997396564</v>
      </c>
      <c r="G249" s="1575">
        <f t="shared" si="49"/>
        <v>0</v>
      </c>
      <c r="H249" s="1575">
        <f t="shared" si="49"/>
        <v>0</v>
      </c>
      <c r="I249" s="1575">
        <f t="shared" si="49"/>
        <v>0</v>
      </c>
      <c r="J249" s="1575">
        <f t="shared" si="49"/>
        <v>0</v>
      </c>
      <c r="K249" s="1575">
        <f t="shared" si="49"/>
        <v>0</v>
      </c>
      <c r="L249" s="1575">
        <f t="shared" si="49"/>
        <v>0</v>
      </c>
      <c r="M249" s="1575">
        <f t="shared" si="49"/>
        <v>0</v>
      </c>
      <c r="N249" s="1575">
        <f t="shared" si="49"/>
        <v>0</v>
      </c>
      <c r="O249" s="1575">
        <f t="shared" si="49"/>
        <v>0</v>
      </c>
      <c r="P249" s="1575">
        <f t="shared" si="49"/>
        <v>0</v>
      </c>
      <c r="Q249" s="1575">
        <f t="shared" si="49"/>
        <v>0</v>
      </c>
      <c r="R249" s="1575">
        <f t="shared" si="49"/>
        <v>0</v>
      </c>
      <c r="S249" s="1575">
        <f t="shared" si="49"/>
        <v>0</v>
      </c>
      <c r="T249" s="1575">
        <f t="shared" si="49"/>
        <v>0</v>
      </c>
      <c r="U249" s="1575">
        <f t="shared" si="49"/>
        <v>0</v>
      </c>
      <c r="V249" s="1575">
        <f t="shared" si="49"/>
        <v>0</v>
      </c>
      <c r="W249" s="1575">
        <f t="shared" si="49"/>
        <v>0</v>
      </c>
      <c r="X249" s="1581"/>
    </row>
    <row r="250" spans="1:30" ht="12.75" x14ac:dyDescent="0.2">
      <c r="A250" s="602"/>
      <c r="B250" s="603"/>
      <c r="C250" s="1571"/>
      <c r="D250" s="1571"/>
      <c r="E250" s="1571"/>
      <c r="F250" s="1571"/>
      <c r="G250" s="1571"/>
      <c r="H250" s="1571"/>
      <c r="I250" s="1571"/>
      <c r="J250" s="1571"/>
      <c r="K250" s="1571"/>
      <c r="L250" s="1571"/>
      <c r="M250" s="1571"/>
      <c r="N250" s="1571"/>
      <c r="O250" s="1571"/>
      <c r="P250" s="1571"/>
      <c r="Q250" s="1571"/>
      <c r="R250" s="1571"/>
      <c r="S250" s="1571"/>
      <c r="T250" s="1571"/>
      <c r="U250" s="1571"/>
      <c r="V250" s="1571"/>
      <c r="W250" s="1571"/>
      <c r="X250" s="1582"/>
    </row>
    <row r="251" spans="1:30" ht="12.75" x14ac:dyDescent="0.2">
      <c r="A251" s="599"/>
      <c r="B251" s="594" t="s">
        <v>0</v>
      </c>
      <c r="C251" s="1571"/>
      <c r="D251" s="1571"/>
      <c r="E251" s="1571"/>
      <c r="F251" s="1571"/>
      <c r="G251" s="1571"/>
      <c r="H251" s="1571"/>
      <c r="I251" s="1571"/>
      <c r="J251" s="1571"/>
      <c r="K251" s="1571"/>
      <c r="L251" s="1571"/>
      <c r="M251" s="1571"/>
      <c r="N251" s="1571"/>
      <c r="O251" s="1571"/>
      <c r="P251" s="1571"/>
      <c r="Q251" s="1571"/>
      <c r="R251" s="1571"/>
      <c r="S251" s="1571"/>
      <c r="T251" s="1571"/>
      <c r="U251" s="1571"/>
      <c r="V251" s="1571"/>
      <c r="W251" s="1571"/>
      <c r="X251" s="1582"/>
    </row>
    <row r="252" spans="1:30" ht="25.5" x14ac:dyDescent="0.2">
      <c r="A252" s="599"/>
      <c r="B252" s="600" t="s">
        <v>849</v>
      </c>
      <c r="C252" s="1571">
        <f>C48</f>
        <v>-5740770.8150000004</v>
      </c>
      <c r="D252" s="1571">
        <f t="shared" ref="D252:W252" si="50">D48</f>
        <v>-4426617.0300662387</v>
      </c>
      <c r="E252" s="1571">
        <f t="shared" si="50"/>
        <v>-1066594.4734444371</v>
      </c>
      <c r="F252" s="1571">
        <f t="shared" si="50"/>
        <v>-247559.31148932426</v>
      </c>
      <c r="G252" s="1571">
        <f t="shared" si="50"/>
        <v>0</v>
      </c>
      <c r="H252" s="1571">
        <f t="shared" si="50"/>
        <v>0</v>
      </c>
      <c r="I252" s="1571">
        <f t="shared" si="50"/>
        <v>0</v>
      </c>
      <c r="J252" s="1571">
        <f t="shared" si="50"/>
        <v>0</v>
      </c>
      <c r="K252" s="1571">
        <f t="shared" si="50"/>
        <v>0</v>
      </c>
      <c r="L252" s="1571">
        <f t="shared" si="50"/>
        <v>0</v>
      </c>
      <c r="M252" s="1571">
        <f t="shared" si="50"/>
        <v>0</v>
      </c>
      <c r="N252" s="1571">
        <f t="shared" si="50"/>
        <v>0</v>
      </c>
      <c r="O252" s="1571">
        <f t="shared" si="50"/>
        <v>0</v>
      </c>
      <c r="P252" s="1571">
        <f t="shared" si="50"/>
        <v>0</v>
      </c>
      <c r="Q252" s="1571">
        <f t="shared" si="50"/>
        <v>0</v>
      </c>
      <c r="R252" s="1571">
        <f t="shared" si="50"/>
        <v>0</v>
      </c>
      <c r="S252" s="1571">
        <f t="shared" si="50"/>
        <v>0</v>
      </c>
      <c r="T252" s="1571">
        <f t="shared" si="50"/>
        <v>0</v>
      </c>
      <c r="U252" s="1571">
        <f t="shared" si="50"/>
        <v>0</v>
      </c>
      <c r="V252" s="1571">
        <f t="shared" si="50"/>
        <v>0</v>
      </c>
      <c r="W252" s="1571">
        <f t="shared" si="50"/>
        <v>0</v>
      </c>
      <c r="X252" s="1582"/>
    </row>
    <row r="253" spans="1:30" ht="12.75" x14ac:dyDescent="0.2">
      <c r="A253" s="607"/>
      <c r="B253" s="608" t="s">
        <v>1206</v>
      </c>
      <c r="C253" s="1571">
        <f>C49</f>
        <v>3520893.1850000001</v>
      </c>
      <c r="D253" s="1571">
        <f t="shared" ref="D253:W253" si="51">D49</f>
        <v>2714904.711583606</v>
      </c>
      <c r="E253" s="1571">
        <f t="shared" si="51"/>
        <v>654156.9649317523</v>
      </c>
      <c r="F253" s="1571">
        <f t="shared" si="51"/>
        <v>151831.50848464138</v>
      </c>
      <c r="G253" s="1571">
        <f t="shared" si="51"/>
        <v>0</v>
      </c>
      <c r="H253" s="1571">
        <f t="shared" si="51"/>
        <v>0</v>
      </c>
      <c r="I253" s="1571">
        <f t="shared" si="51"/>
        <v>0</v>
      </c>
      <c r="J253" s="1571">
        <f t="shared" si="51"/>
        <v>0</v>
      </c>
      <c r="K253" s="1571">
        <f t="shared" si="51"/>
        <v>0</v>
      </c>
      <c r="L253" s="1571">
        <f t="shared" si="51"/>
        <v>0</v>
      </c>
      <c r="M253" s="1571">
        <f t="shared" si="51"/>
        <v>0</v>
      </c>
      <c r="N253" s="1571">
        <f t="shared" si="51"/>
        <v>0</v>
      </c>
      <c r="O253" s="1571">
        <f t="shared" si="51"/>
        <v>0</v>
      </c>
      <c r="P253" s="1571">
        <f t="shared" si="51"/>
        <v>0</v>
      </c>
      <c r="Q253" s="1571">
        <f t="shared" si="51"/>
        <v>0</v>
      </c>
      <c r="R253" s="1571">
        <f t="shared" si="51"/>
        <v>0</v>
      </c>
      <c r="S253" s="1571">
        <f t="shared" si="51"/>
        <v>0</v>
      </c>
      <c r="T253" s="1571">
        <f t="shared" si="51"/>
        <v>0</v>
      </c>
      <c r="U253" s="1571">
        <f t="shared" si="51"/>
        <v>0</v>
      </c>
      <c r="V253" s="1571">
        <f t="shared" si="51"/>
        <v>0</v>
      </c>
      <c r="W253" s="1571">
        <f t="shared" si="51"/>
        <v>0</v>
      </c>
      <c r="X253" s="1582"/>
    </row>
    <row r="254" spans="1:30" ht="12.75" x14ac:dyDescent="0.2">
      <c r="A254" s="602"/>
      <c r="B254" s="603"/>
      <c r="C254" s="1571"/>
      <c r="D254" s="1571"/>
      <c r="E254" s="1571"/>
      <c r="F254" s="1571"/>
      <c r="G254" s="1571"/>
      <c r="H254" s="1571"/>
      <c r="I254" s="1571"/>
      <c r="J254" s="1571"/>
      <c r="K254" s="1571"/>
      <c r="L254" s="1571"/>
      <c r="M254" s="1571"/>
      <c r="N254" s="1571"/>
      <c r="O254" s="1571"/>
      <c r="P254" s="1571"/>
      <c r="Q254" s="1571"/>
      <c r="R254" s="1571"/>
      <c r="S254" s="1571"/>
      <c r="T254" s="1571"/>
      <c r="U254" s="1571"/>
      <c r="V254" s="1571"/>
      <c r="W254" s="1571"/>
      <c r="X254" s="1582"/>
    </row>
    <row r="255" spans="1:30" ht="12.75" x14ac:dyDescent="0.2">
      <c r="A255" s="609"/>
      <c r="B255" s="594" t="s">
        <v>850</v>
      </c>
      <c r="C255" s="1571"/>
      <c r="D255" s="1571"/>
      <c r="E255" s="1571"/>
      <c r="F255" s="1571"/>
      <c r="G255" s="1571"/>
      <c r="H255" s="1571"/>
      <c r="I255" s="1571"/>
      <c r="J255" s="1571"/>
      <c r="K255" s="1571"/>
      <c r="L255" s="1571"/>
      <c r="M255" s="1571"/>
      <c r="N255" s="1571"/>
      <c r="O255" s="1571"/>
      <c r="P255" s="1571"/>
      <c r="Q255" s="1571"/>
      <c r="R255" s="1571"/>
      <c r="S255" s="1571"/>
      <c r="T255" s="1571"/>
      <c r="U255" s="1571"/>
      <c r="V255" s="1571"/>
      <c r="W255" s="1571"/>
      <c r="X255" s="1582"/>
    </row>
    <row r="256" spans="1:30" ht="12.75" x14ac:dyDescent="0.2">
      <c r="A256" s="349"/>
      <c r="B256" s="1017" t="s">
        <v>1274</v>
      </c>
      <c r="C256" s="1571">
        <f t="shared" ref="C256:D258" si="52">SUMIF($Z$52:$Z$56,$B256,C$52:C$56)</f>
        <v>-40593.999999999993</v>
      </c>
      <c r="D256" s="1571">
        <f t="shared" si="52"/>
        <v>-27674.003556932235</v>
      </c>
      <c r="E256" s="1571">
        <f t="shared" ref="E256:W258" si="53">SUMIF($Z$52:$Z$56,$B256,E$52:E$56)</f>
        <v>-5281.7177211423095</v>
      </c>
      <c r="F256" s="1571">
        <f t="shared" si="53"/>
        <v>-6808.837485673529</v>
      </c>
      <c r="G256" s="1571">
        <f t="shared" si="53"/>
        <v>0</v>
      </c>
      <c r="H256" s="1571">
        <f t="shared" si="53"/>
        <v>0</v>
      </c>
      <c r="I256" s="1571">
        <f t="shared" si="53"/>
        <v>0</v>
      </c>
      <c r="J256" s="1571">
        <f t="shared" si="53"/>
        <v>-674.49252995924451</v>
      </c>
      <c r="K256" s="1571">
        <f t="shared" si="53"/>
        <v>-80.722569323993554</v>
      </c>
      <c r="L256" s="1571">
        <f t="shared" si="53"/>
        <v>-74.226136968682454</v>
      </c>
      <c r="M256" s="1571">
        <f t="shared" si="53"/>
        <v>0</v>
      </c>
      <c r="N256" s="1571">
        <f t="shared" si="53"/>
        <v>0</v>
      </c>
      <c r="O256" s="1571">
        <f t="shared" si="53"/>
        <v>0</v>
      </c>
      <c r="P256" s="1571">
        <f t="shared" si="53"/>
        <v>0</v>
      </c>
      <c r="Q256" s="1571">
        <f t="shared" si="53"/>
        <v>0</v>
      </c>
      <c r="R256" s="1571">
        <f t="shared" si="53"/>
        <v>0</v>
      </c>
      <c r="S256" s="1571">
        <f t="shared" si="53"/>
        <v>0</v>
      </c>
      <c r="T256" s="1571">
        <f t="shared" si="53"/>
        <v>0</v>
      </c>
      <c r="U256" s="1571">
        <f t="shared" si="53"/>
        <v>0</v>
      </c>
      <c r="V256" s="1571">
        <f t="shared" si="53"/>
        <v>0</v>
      </c>
      <c r="W256" s="1571">
        <f t="shared" si="53"/>
        <v>0</v>
      </c>
      <c r="X256" s="1582"/>
    </row>
    <row r="257" spans="1:24" ht="12.75" x14ac:dyDescent="0.2">
      <c r="A257" s="349"/>
      <c r="B257" s="1017" t="s">
        <v>1186</v>
      </c>
      <c r="C257" s="1571">
        <f t="shared" si="52"/>
        <v>0</v>
      </c>
      <c r="D257" s="1571">
        <f t="shared" si="52"/>
        <v>0</v>
      </c>
      <c r="E257" s="1571">
        <f t="shared" si="53"/>
        <v>0</v>
      </c>
      <c r="F257" s="1571">
        <f t="shared" si="53"/>
        <v>0</v>
      </c>
      <c r="G257" s="1571">
        <f t="shared" si="53"/>
        <v>0</v>
      </c>
      <c r="H257" s="1571">
        <f t="shared" si="53"/>
        <v>0</v>
      </c>
      <c r="I257" s="1571">
        <f t="shared" si="53"/>
        <v>0</v>
      </c>
      <c r="J257" s="1571">
        <f t="shared" si="53"/>
        <v>0</v>
      </c>
      <c r="K257" s="1571">
        <f t="shared" si="53"/>
        <v>0</v>
      </c>
      <c r="L257" s="1571">
        <f t="shared" si="53"/>
        <v>0</v>
      </c>
      <c r="M257" s="1571">
        <f t="shared" si="53"/>
        <v>0</v>
      </c>
      <c r="N257" s="1571">
        <f t="shared" si="53"/>
        <v>0</v>
      </c>
      <c r="O257" s="1571">
        <f t="shared" si="53"/>
        <v>0</v>
      </c>
      <c r="P257" s="1571">
        <f t="shared" si="53"/>
        <v>0</v>
      </c>
      <c r="Q257" s="1571">
        <f t="shared" si="53"/>
        <v>0</v>
      </c>
      <c r="R257" s="1571">
        <f t="shared" si="53"/>
        <v>0</v>
      </c>
      <c r="S257" s="1571">
        <f t="shared" si="53"/>
        <v>0</v>
      </c>
      <c r="T257" s="1571">
        <f t="shared" si="53"/>
        <v>0</v>
      </c>
      <c r="U257" s="1571">
        <f t="shared" si="53"/>
        <v>0</v>
      </c>
      <c r="V257" s="1571">
        <f t="shared" si="53"/>
        <v>0</v>
      </c>
      <c r="W257" s="1571">
        <f t="shared" si="53"/>
        <v>0</v>
      </c>
      <c r="X257" s="1582"/>
    </row>
    <row r="258" spans="1:24" ht="12.75" x14ac:dyDescent="0.2">
      <c r="A258" s="349"/>
      <c r="B258" s="1017" t="s">
        <v>1346</v>
      </c>
      <c r="C258" s="1571">
        <f t="shared" si="52"/>
        <v>-156800</v>
      </c>
      <c r="D258" s="1571">
        <f t="shared" si="52"/>
        <v>-110682.16816441552</v>
      </c>
      <c r="E258" s="1571">
        <f t="shared" si="53"/>
        <v>-22436.54958783949</v>
      </c>
      <c r="F258" s="1571">
        <f t="shared" si="53"/>
        <v>-23505.555994673479</v>
      </c>
      <c r="G258" s="1571">
        <f t="shared" si="53"/>
        <v>0</v>
      </c>
      <c r="H258" s="1571">
        <f t="shared" si="53"/>
        <v>0</v>
      </c>
      <c r="I258" s="1571">
        <f t="shared" si="53"/>
        <v>0</v>
      </c>
      <c r="J258" s="1571">
        <f t="shared" si="53"/>
        <v>-25.008823915987456</v>
      </c>
      <c r="K258" s="1571">
        <f t="shared" si="53"/>
        <v>-99.833936373160881</v>
      </c>
      <c r="L258" s="1571">
        <f t="shared" si="53"/>
        <v>-50.883492782367398</v>
      </c>
      <c r="M258" s="1571">
        <f t="shared" si="53"/>
        <v>0</v>
      </c>
      <c r="N258" s="1571">
        <f t="shared" si="53"/>
        <v>0</v>
      </c>
      <c r="O258" s="1571">
        <f t="shared" si="53"/>
        <v>0</v>
      </c>
      <c r="P258" s="1571">
        <f t="shared" si="53"/>
        <v>0</v>
      </c>
      <c r="Q258" s="1571">
        <f t="shared" si="53"/>
        <v>0</v>
      </c>
      <c r="R258" s="1571">
        <f t="shared" si="53"/>
        <v>0</v>
      </c>
      <c r="S258" s="1571">
        <f t="shared" si="53"/>
        <v>0</v>
      </c>
      <c r="T258" s="1571">
        <f t="shared" si="53"/>
        <v>0</v>
      </c>
      <c r="U258" s="1571">
        <f t="shared" si="53"/>
        <v>0</v>
      </c>
      <c r="V258" s="1571">
        <f t="shared" si="53"/>
        <v>0</v>
      </c>
      <c r="W258" s="1571">
        <f t="shared" si="53"/>
        <v>0</v>
      </c>
      <c r="X258" s="1582"/>
    </row>
    <row r="259" spans="1:24" ht="12.75" x14ac:dyDescent="0.2">
      <c r="A259" s="349"/>
      <c r="B259" s="868" t="s">
        <v>708</v>
      </c>
      <c r="C259" s="1572">
        <f>SUM(C256:C258)</f>
        <v>-197394</v>
      </c>
      <c r="D259" s="1572">
        <f t="shared" ref="D259:W259" si="54">SUM(D256:D258)</f>
        <v>-138356.17172134775</v>
      </c>
      <c r="E259" s="1572">
        <f t="shared" si="54"/>
        <v>-27718.267308981798</v>
      </c>
      <c r="F259" s="1572">
        <f t="shared" si="54"/>
        <v>-30314.393480347007</v>
      </c>
      <c r="G259" s="1572">
        <f t="shared" si="54"/>
        <v>0</v>
      </c>
      <c r="H259" s="1572">
        <f t="shared" si="54"/>
        <v>0</v>
      </c>
      <c r="I259" s="1572">
        <f t="shared" si="54"/>
        <v>0</v>
      </c>
      <c r="J259" s="1572">
        <f t="shared" si="54"/>
        <v>-699.50135387523198</v>
      </c>
      <c r="K259" s="1572">
        <f t="shared" si="54"/>
        <v>-180.55650569715442</v>
      </c>
      <c r="L259" s="1572">
        <f t="shared" si="54"/>
        <v>-125.10962975104985</v>
      </c>
      <c r="M259" s="1572">
        <f t="shared" si="54"/>
        <v>0</v>
      </c>
      <c r="N259" s="1572">
        <f t="shared" si="54"/>
        <v>0</v>
      </c>
      <c r="O259" s="1572">
        <f t="shared" si="54"/>
        <v>0</v>
      </c>
      <c r="P259" s="1572">
        <f t="shared" si="54"/>
        <v>0</v>
      </c>
      <c r="Q259" s="1572">
        <f t="shared" si="54"/>
        <v>0</v>
      </c>
      <c r="R259" s="1572">
        <f t="shared" si="54"/>
        <v>0</v>
      </c>
      <c r="S259" s="1572">
        <f t="shared" si="54"/>
        <v>0</v>
      </c>
      <c r="T259" s="1572">
        <f t="shared" si="54"/>
        <v>0</v>
      </c>
      <c r="U259" s="1572">
        <f t="shared" si="54"/>
        <v>0</v>
      </c>
      <c r="V259" s="1572">
        <f t="shared" si="54"/>
        <v>0</v>
      </c>
      <c r="W259" s="1572">
        <f t="shared" si="54"/>
        <v>0</v>
      </c>
      <c r="X259" s="1582"/>
    </row>
    <row r="260" spans="1:24" ht="12.75" x14ac:dyDescent="0.2">
      <c r="C260" s="1571"/>
      <c r="D260" s="1571"/>
      <c r="E260" s="1571"/>
      <c r="F260" s="1571"/>
      <c r="G260" s="1571"/>
      <c r="H260" s="1571"/>
      <c r="I260" s="1571"/>
      <c r="J260" s="1571"/>
      <c r="K260" s="1571"/>
      <c r="L260" s="1571"/>
      <c r="M260" s="1571"/>
      <c r="N260" s="1571"/>
      <c r="O260" s="1571"/>
      <c r="P260" s="1571"/>
      <c r="Q260" s="1571"/>
      <c r="R260" s="1571"/>
      <c r="S260" s="1571"/>
      <c r="T260" s="1571"/>
      <c r="U260" s="1571"/>
      <c r="V260" s="1571"/>
      <c r="W260" s="1571"/>
      <c r="X260" s="1582"/>
    </row>
    <row r="261" spans="1:24" ht="12.75" x14ac:dyDescent="0.2">
      <c r="A261" s="618"/>
      <c r="B261" s="594" t="s">
        <v>338</v>
      </c>
      <c r="C261" s="1571"/>
      <c r="D261" s="1571"/>
      <c r="E261" s="1571"/>
      <c r="F261" s="1571"/>
      <c r="G261" s="1571"/>
      <c r="H261" s="1571"/>
      <c r="I261" s="1571"/>
      <c r="J261" s="1571"/>
      <c r="K261" s="1571"/>
      <c r="L261" s="1571"/>
      <c r="M261" s="1571"/>
      <c r="N261" s="1571"/>
      <c r="O261" s="1571"/>
      <c r="P261" s="1571"/>
      <c r="Q261" s="1571"/>
      <c r="R261" s="1571"/>
      <c r="S261" s="1571"/>
      <c r="T261" s="1571"/>
      <c r="U261" s="1571"/>
      <c r="V261" s="1571"/>
      <c r="W261" s="1571"/>
      <c r="X261" s="1582"/>
    </row>
    <row r="262" spans="1:24" ht="12.75" x14ac:dyDescent="0.2">
      <c r="A262" s="621"/>
      <c r="B262" s="1017" t="s">
        <v>774</v>
      </c>
      <c r="C262" s="1571">
        <f>SUMIF($Z$61:$Z$63,$B262,C$61:C$63)</f>
        <v>790446</v>
      </c>
      <c r="D262" s="1571">
        <f>SUMIF($Z$61:$Z$63,$B262,D$61:D$63)</f>
        <v>609500.33326626325</v>
      </c>
      <c r="E262" s="1571">
        <f t="shared" ref="E262:W263" si="55">SUMIF($Z$61:$Z$63,$B262,E$61:E$63)</f>
        <v>146859.25676624692</v>
      </c>
      <c r="F262" s="1571">
        <f t="shared" si="55"/>
        <v>34086.409967489781</v>
      </c>
      <c r="G262" s="1571">
        <f t="shared" si="55"/>
        <v>0</v>
      </c>
      <c r="H262" s="1571">
        <f t="shared" si="55"/>
        <v>0</v>
      </c>
      <c r="I262" s="1571">
        <f t="shared" si="55"/>
        <v>0</v>
      </c>
      <c r="J262" s="1571">
        <f t="shared" si="55"/>
        <v>0</v>
      </c>
      <c r="K262" s="1571">
        <f t="shared" si="55"/>
        <v>0</v>
      </c>
      <c r="L262" s="1571">
        <f t="shared" si="55"/>
        <v>0</v>
      </c>
      <c r="M262" s="1571">
        <f t="shared" si="55"/>
        <v>0</v>
      </c>
      <c r="N262" s="1571">
        <f t="shared" si="55"/>
        <v>0</v>
      </c>
      <c r="O262" s="1571">
        <f t="shared" si="55"/>
        <v>0</v>
      </c>
      <c r="P262" s="1571">
        <f t="shared" si="55"/>
        <v>0</v>
      </c>
      <c r="Q262" s="1571">
        <f t="shared" si="55"/>
        <v>0</v>
      </c>
      <c r="R262" s="1571">
        <f t="shared" si="55"/>
        <v>0</v>
      </c>
      <c r="S262" s="1571">
        <f t="shared" si="55"/>
        <v>0</v>
      </c>
      <c r="T262" s="1571">
        <f t="shared" si="55"/>
        <v>0</v>
      </c>
      <c r="U262" s="1571">
        <f t="shared" si="55"/>
        <v>0</v>
      </c>
      <c r="V262" s="1571">
        <f t="shared" si="55"/>
        <v>0</v>
      </c>
      <c r="W262" s="1571">
        <f t="shared" si="55"/>
        <v>0</v>
      </c>
      <c r="X262" s="1582"/>
    </row>
    <row r="263" spans="1:24" ht="12.75" x14ac:dyDescent="0.2">
      <c r="A263" s="602"/>
      <c r="B263" s="1017" t="s">
        <v>704</v>
      </c>
      <c r="C263" s="1571">
        <f>SUMIF($Z$61:$Z$63,$B263,C$61:C$63)</f>
        <v>510500.00000000006</v>
      </c>
      <c r="D263" s="1571">
        <f>SUMIF($Z$61:$Z$63,$B263,D$61:D$63)</f>
        <v>376797.61904761911</v>
      </c>
      <c r="E263" s="1571">
        <f t="shared" si="55"/>
        <v>36647.786792646606</v>
      </c>
      <c r="F263" s="1571">
        <f t="shared" si="55"/>
        <v>4369.0732943069388</v>
      </c>
      <c r="G263" s="1571">
        <f t="shared" si="55"/>
        <v>0</v>
      </c>
      <c r="H263" s="1571">
        <f t="shared" si="55"/>
        <v>0</v>
      </c>
      <c r="I263" s="1571">
        <f t="shared" si="55"/>
        <v>0</v>
      </c>
      <c r="J263" s="1571">
        <f t="shared" si="55"/>
        <v>87014.463729416995</v>
      </c>
      <c r="K263" s="1571">
        <f t="shared" si="55"/>
        <v>3145.7327719009959</v>
      </c>
      <c r="L263" s="1571">
        <f t="shared" si="55"/>
        <v>2525.3243641094109</v>
      </c>
      <c r="M263" s="1571">
        <f t="shared" si="55"/>
        <v>0</v>
      </c>
      <c r="N263" s="1571">
        <f t="shared" si="55"/>
        <v>0</v>
      </c>
      <c r="O263" s="1571">
        <f t="shared" si="55"/>
        <v>0</v>
      </c>
      <c r="P263" s="1571">
        <f t="shared" si="55"/>
        <v>0</v>
      </c>
      <c r="Q263" s="1571">
        <f t="shared" si="55"/>
        <v>0</v>
      </c>
      <c r="R263" s="1571">
        <f t="shared" si="55"/>
        <v>0</v>
      </c>
      <c r="S263" s="1571">
        <f t="shared" si="55"/>
        <v>0</v>
      </c>
      <c r="T263" s="1571">
        <f t="shared" si="55"/>
        <v>0</v>
      </c>
      <c r="U263" s="1571">
        <f t="shared" si="55"/>
        <v>0</v>
      </c>
      <c r="V263" s="1571">
        <f t="shared" si="55"/>
        <v>0</v>
      </c>
      <c r="W263" s="1571">
        <f t="shared" si="55"/>
        <v>0</v>
      </c>
      <c r="X263" s="1582"/>
    </row>
    <row r="264" spans="1:24" ht="12.75" x14ac:dyDescent="0.2">
      <c r="A264" s="609"/>
      <c r="B264" s="868" t="s">
        <v>708</v>
      </c>
      <c r="C264" s="1572">
        <f>SUM(C262:C263)</f>
        <v>1300946</v>
      </c>
      <c r="D264" s="1572">
        <f t="shared" ref="D264:W264" si="56">SUM(D262:D263)</f>
        <v>986297.9523138823</v>
      </c>
      <c r="E264" s="1572">
        <f t="shared" si="56"/>
        <v>183507.04355889352</v>
      </c>
      <c r="F264" s="1572">
        <f t="shared" si="56"/>
        <v>38455.483261796719</v>
      </c>
      <c r="G264" s="1572">
        <f t="shared" si="56"/>
        <v>0</v>
      </c>
      <c r="H264" s="1572">
        <f t="shared" si="56"/>
        <v>0</v>
      </c>
      <c r="I264" s="1572">
        <f t="shared" si="56"/>
        <v>0</v>
      </c>
      <c r="J264" s="1572">
        <f t="shared" si="56"/>
        <v>87014.463729416995</v>
      </c>
      <c r="K264" s="1572">
        <f t="shared" si="56"/>
        <v>3145.7327719009959</v>
      </c>
      <c r="L264" s="1572">
        <f t="shared" si="56"/>
        <v>2525.3243641094109</v>
      </c>
      <c r="M264" s="1572">
        <f t="shared" si="56"/>
        <v>0</v>
      </c>
      <c r="N264" s="1572">
        <f t="shared" si="56"/>
        <v>0</v>
      </c>
      <c r="O264" s="1572">
        <f t="shared" si="56"/>
        <v>0</v>
      </c>
      <c r="P264" s="1572">
        <f t="shared" si="56"/>
        <v>0</v>
      </c>
      <c r="Q264" s="1572">
        <f t="shared" si="56"/>
        <v>0</v>
      </c>
      <c r="R264" s="1572">
        <f t="shared" si="56"/>
        <v>0</v>
      </c>
      <c r="S264" s="1572">
        <f t="shared" si="56"/>
        <v>0</v>
      </c>
      <c r="T264" s="1572">
        <f t="shared" si="56"/>
        <v>0</v>
      </c>
      <c r="U264" s="1572">
        <f t="shared" si="56"/>
        <v>0</v>
      </c>
      <c r="V264" s="1572">
        <f t="shared" si="56"/>
        <v>0</v>
      </c>
      <c r="W264" s="1572">
        <f t="shared" si="56"/>
        <v>0</v>
      </c>
      <c r="X264" s="1582"/>
    </row>
    <row r="265" spans="1:24" ht="12.75" x14ac:dyDescent="0.2">
      <c r="A265" s="349"/>
      <c r="B265" s="619"/>
      <c r="C265" s="1571"/>
      <c r="D265" s="1571"/>
      <c r="E265" s="1571"/>
      <c r="F265" s="1571"/>
      <c r="G265" s="1571"/>
      <c r="H265" s="1571"/>
      <c r="I265" s="1571"/>
      <c r="J265" s="1571"/>
      <c r="K265" s="1571"/>
      <c r="L265" s="1571"/>
      <c r="M265" s="1571"/>
      <c r="N265" s="1571"/>
      <c r="O265" s="1571"/>
      <c r="P265" s="1571"/>
      <c r="Q265" s="1571"/>
      <c r="R265" s="1571"/>
      <c r="S265" s="1571"/>
      <c r="T265" s="1571"/>
      <c r="U265" s="1571"/>
      <c r="V265" s="1571"/>
      <c r="W265" s="1571"/>
      <c r="X265" s="1582"/>
    </row>
    <row r="266" spans="1:24" ht="12.75" x14ac:dyDescent="0.2">
      <c r="A266" s="349"/>
      <c r="B266" s="594" t="s">
        <v>339</v>
      </c>
      <c r="C266" s="1571"/>
      <c r="D266" s="1571"/>
      <c r="E266" s="1571"/>
      <c r="F266" s="1571"/>
      <c r="G266" s="1571"/>
      <c r="H266" s="1571"/>
      <c r="I266" s="1571"/>
      <c r="J266" s="1571"/>
      <c r="K266" s="1571"/>
      <c r="L266" s="1571"/>
      <c r="M266" s="1571"/>
      <c r="N266" s="1571"/>
      <c r="O266" s="1571"/>
      <c r="P266" s="1571"/>
      <c r="Q266" s="1571"/>
      <c r="R266" s="1571"/>
      <c r="S266" s="1571"/>
      <c r="T266" s="1571"/>
      <c r="U266" s="1571"/>
      <c r="V266" s="1571"/>
      <c r="W266" s="1571"/>
      <c r="X266" s="1582"/>
    </row>
    <row r="267" spans="1:24" ht="12.75" x14ac:dyDescent="0.2">
      <c r="A267" s="349"/>
      <c r="B267" s="1017">
        <v>1860</v>
      </c>
      <c r="C267" s="1571">
        <f>SUMIF($Z$68:$Z$68,$B267,C$68:C$68)</f>
        <v>9304</v>
      </c>
      <c r="D267" s="1571">
        <f t="shared" ref="D267:W267" si="57">SUMIF($Z$68:$Z$68,$B267,D$68:D$68)</f>
        <v>7174.1663576124283</v>
      </c>
      <c r="E267" s="1571">
        <f t="shared" si="57"/>
        <v>1728.6171667048241</v>
      </c>
      <c r="F267" s="1571">
        <f t="shared" si="57"/>
        <v>401.21647568274733</v>
      </c>
      <c r="G267" s="1571">
        <f t="shared" si="57"/>
        <v>0</v>
      </c>
      <c r="H267" s="1571">
        <f t="shared" si="57"/>
        <v>0</v>
      </c>
      <c r="I267" s="1571">
        <f t="shared" si="57"/>
        <v>0</v>
      </c>
      <c r="J267" s="1571">
        <f t="shared" si="57"/>
        <v>0</v>
      </c>
      <c r="K267" s="1571">
        <f t="shared" si="57"/>
        <v>0</v>
      </c>
      <c r="L267" s="1571">
        <f t="shared" si="57"/>
        <v>0</v>
      </c>
      <c r="M267" s="1571">
        <f t="shared" si="57"/>
        <v>0</v>
      </c>
      <c r="N267" s="1571">
        <f t="shared" si="57"/>
        <v>0</v>
      </c>
      <c r="O267" s="1571">
        <f t="shared" si="57"/>
        <v>0</v>
      </c>
      <c r="P267" s="1571">
        <f t="shared" si="57"/>
        <v>0</v>
      </c>
      <c r="Q267" s="1571">
        <f t="shared" si="57"/>
        <v>0</v>
      </c>
      <c r="R267" s="1571">
        <f t="shared" si="57"/>
        <v>0</v>
      </c>
      <c r="S267" s="1571">
        <f t="shared" si="57"/>
        <v>0</v>
      </c>
      <c r="T267" s="1571">
        <f t="shared" si="57"/>
        <v>0</v>
      </c>
      <c r="U267" s="1571">
        <f t="shared" si="57"/>
        <v>0</v>
      </c>
      <c r="V267" s="1571">
        <f t="shared" si="57"/>
        <v>0</v>
      </c>
      <c r="W267" s="1571">
        <f t="shared" si="57"/>
        <v>0</v>
      </c>
      <c r="X267" s="1582"/>
    </row>
    <row r="268" spans="1:24" ht="12.75" x14ac:dyDescent="0.2">
      <c r="A268" s="618"/>
      <c r="B268" s="497"/>
      <c r="C268" s="1571"/>
      <c r="D268" s="1571"/>
      <c r="E268" s="1571"/>
      <c r="F268" s="1571"/>
      <c r="G268" s="1571"/>
      <c r="H268" s="1571"/>
      <c r="I268" s="1571"/>
      <c r="J268" s="1571"/>
      <c r="K268" s="1571"/>
      <c r="L268" s="1571"/>
      <c r="M268" s="1571"/>
      <c r="N268" s="1571"/>
      <c r="O268" s="1571"/>
      <c r="P268" s="1571"/>
      <c r="Q268" s="1571"/>
      <c r="R268" s="1571"/>
      <c r="S268" s="1571"/>
      <c r="T268" s="1571"/>
      <c r="U268" s="1571"/>
      <c r="V268" s="1571"/>
      <c r="W268" s="1571"/>
      <c r="X268" s="1582"/>
    </row>
    <row r="269" spans="1:24" ht="12.75" x14ac:dyDescent="0.2">
      <c r="A269" s="602"/>
      <c r="B269" s="627" t="s">
        <v>851</v>
      </c>
      <c r="C269" s="1571"/>
      <c r="D269" s="1571"/>
      <c r="E269" s="1571"/>
      <c r="F269" s="1571"/>
      <c r="G269" s="1571"/>
      <c r="H269" s="1571"/>
      <c r="I269" s="1571"/>
      <c r="J269" s="1571"/>
      <c r="K269" s="1571"/>
      <c r="L269" s="1571"/>
      <c r="M269" s="1571"/>
      <c r="N269" s="1571"/>
      <c r="O269" s="1571"/>
      <c r="P269" s="1571"/>
      <c r="Q269" s="1571"/>
      <c r="R269" s="1571"/>
      <c r="S269" s="1571"/>
      <c r="T269" s="1571"/>
      <c r="U269" s="1571"/>
      <c r="V269" s="1571"/>
      <c r="W269" s="1571"/>
      <c r="X269" s="1582"/>
    </row>
    <row r="270" spans="1:24" ht="12.75" x14ac:dyDescent="0.2">
      <c r="A270" s="602"/>
      <c r="B270" s="1017" t="s">
        <v>775</v>
      </c>
      <c r="C270" s="1571">
        <f>SUMIF($Z$71:$Z$75,$B270,C$71:C$75)</f>
        <v>22499.999999999996</v>
      </c>
      <c r="D270" s="1571">
        <f>SUMIF($Z$71:$Z$75,$B270,D$71:D$75)</f>
        <v>20170.945945945943</v>
      </c>
      <c r="E270" s="1571">
        <f t="shared" ref="E270:W270" si="58">SUMIF($Z$71:$Z$75,$B270,E$71:E$75)</f>
        <v>1961.8503118503118</v>
      </c>
      <c r="F270" s="1571">
        <f t="shared" si="58"/>
        <v>367.20374220374225</v>
      </c>
      <c r="G270" s="1571">
        <f t="shared" si="58"/>
        <v>0</v>
      </c>
      <c r="H270" s="1571">
        <f t="shared" si="58"/>
        <v>0</v>
      </c>
      <c r="I270" s="1571">
        <f t="shared" si="58"/>
        <v>0</v>
      </c>
      <c r="J270" s="1571">
        <f t="shared" si="58"/>
        <v>0</v>
      </c>
      <c r="K270" s="1571">
        <f t="shared" si="58"/>
        <v>0</v>
      </c>
      <c r="L270" s="1571">
        <f t="shared" si="58"/>
        <v>0</v>
      </c>
      <c r="M270" s="1571">
        <f t="shared" si="58"/>
        <v>0</v>
      </c>
      <c r="N270" s="1571">
        <f t="shared" si="58"/>
        <v>0</v>
      </c>
      <c r="O270" s="1571">
        <f t="shared" si="58"/>
        <v>0</v>
      </c>
      <c r="P270" s="1571">
        <f t="shared" si="58"/>
        <v>0</v>
      </c>
      <c r="Q270" s="1571">
        <f t="shared" si="58"/>
        <v>0</v>
      </c>
      <c r="R270" s="1571">
        <f t="shared" si="58"/>
        <v>0</v>
      </c>
      <c r="S270" s="1571">
        <f t="shared" si="58"/>
        <v>0</v>
      </c>
      <c r="T270" s="1571">
        <f t="shared" si="58"/>
        <v>0</v>
      </c>
      <c r="U270" s="1571">
        <f t="shared" si="58"/>
        <v>0</v>
      </c>
      <c r="V270" s="1571">
        <f t="shared" si="58"/>
        <v>0</v>
      </c>
      <c r="W270" s="1571">
        <f t="shared" si="58"/>
        <v>0</v>
      </c>
      <c r="X270" s="1582"/>
    </row>
    <row r="271" spans="1:24" ht="12.75" x14ac:dyDescent="0.2">
      <c r="A271" s="599"/>
      <c r="B271" s="1017" t="s">
        <v>1274</v>
      </c>
      <c r="C271" s="1571">
        <f>SUMIF($Z$72:$Z$75,$B271,C$72:C$75)</f>
        <v>2008895.9999999995</v>
      </c>
      <c r="D271" s="1571">
        <f>SUMIF($Z$72:$Z$75,$B271,D$72:D$75)</f>
        <v>1799489.0715635971</v>
      </c>
      <c r="E271" s="1571">
        <f t="shared" ref="E271:W271" si="59">SUMIF($Z$72:$Z$75,$B271,E$72:E$75)</f>
        <v>175020.45792392862</v>
      </c>
      <c r="F271" s="1571">
        <f t="shared" si="59"/>
        <v>20865.576767278093</v>
      </c>
      <c r="G271" s="1571">
        <f t="shared" si="59"/>
        <v>0</v>
      </c>
      <c r="H271" s="1571">
        <f t="shared" si="59"/>
        <v>0</v>
      </c>
      <c r="I271" s="1571">
        <f t="shared" si="59"/>
        <v>0</v>
      </c>
      <c r="J271" s="1571">
        <f t="shared" si="59"/>
        <v>83.462307069112356</v>
      </c>
      <c r="K271" s="1571">
        <f t="shared" si="59"/>
        <v>6510.0599513907646</v>
      </c>
      <c r="L271" s="1571">
        <f t="shared" si="59"/>
        <v>6927.371486736326</v>
      </c>
      <c r="M271" s="1571">
        <f t="shared" si="59"/>
        <v>0</v>
      </c>
      <c r="N271" s="1571">
        <f t="shared" si="59"/>
        <v>0</v>
      </c>
      <c r="O271" s="1571">
        <f t="shared" si="59"/>
        <v>0</v>
      </c>
      <c r="P271" s="1571">
        <f t="shared" si="59"/>
        <v>0</v>
      </c>
      <c r="Q271" s="1571">
        <f t="shared" si="59"/>
        <v>0</v>
      </c>
      <c r="R271" s="1571">
        <f t="shared" si="59"/>
        <v>0</v>
      </c>
      <c r="S271" s="1571">
        <f t="shared" si="59"/>
        <v>0</v>
      </c>
      <c r="T271" s="1571">
        <f t="shared" si="59"/>
        <v>0</v>
      </c>
      <c r="U271" s="1571">
        <f t="shared" si="59"/>
        <v>0</v>
      </c>
      <c r="V271" s="1571">
        <f t="shared" si="59"/>
        <v>0</v>
      </c>
      <c r="W271" s="1571">
        <f t="shared" si="59"/>
        <v>0</v>
      </c>
      <c r="X271" s="1582"/>
    </row>
    <row r="272" spans="1:24" ht="12.75" x14ac:dyDescent="0.2">
      <c r="A272" s="349"/>
      <c r="C272" s="1570"/>
      <c r="D272" s="1570"/>
      <c r="E272" s="1570"/>
      <c r="F272" s="1570"/>
      <c r="G272" s="1570"/>
      <c r="H272" s="1570"/>
      <c r="I272" s="1570"/>
      <c r="J272" s="1570"/>
      <c r="K272" s="1570"/>
      <c r="L272" s="1570"/>
      <c r="M272" s="1570"/>
      <c r="N272" s="1570"/>
      <c r="O272" s="1570"/>
      <c r="P272" s="1570"/>
      <c r="Q272" s="1570"/>
      <c r="R272" s="1570"/>
      <c r="S272" s="1570"/>
      <c r="T272" s="1570"/>
      <c r="U272" s="1570"/>
      <c r="V272" s="1570"/>
      <c r="W272" s="1570"/>
      <c r="X272" s="1583"/>
    </row>
    <row r="273" spans="1:24" ht="13.5" thickBot="1" x14ac:dyDescent="0.25">
      <c r="A273" s="624"/>
      <c r="B273" s="869" t="s">
        <v>708</v>
      </c>
      <c r="C273" s="1576">
        <f>SUM(C270:C271)</f>
        <v>2031395.9999999995</v>
      </c>
      <c r="D273" s="1576">
        <f t="shared" ref="D273:W273" si="60">SUM(D270:D271)</f>
        <v>1819660.0175095431</v>
      </c>
      <c r="E273" s="1576">
        <f t="shared" si="60"/>
        <v>176982.30823577894</v>
      </c>
      <c r="F273" s="1576">
        <f t="shared" si="60"/>
        <v>21232.780509481836</v>
      </c>
      <c r="G273" s="1576">
        <f t="shared" si="60"/>
        <v>0</v>
      </c>
      <c r="H273" s="1576">
        <f t="shared" si="60"/>
        <v>0</v>
      </c>
      <c r="I273" s="1576">
        <f t="shared" si="60"/>
        <v>0</v>
      </c>
      <c r="J273" s="1576">
        <f t="shared" si="60"/>
        <v>83.462307069112356</v>
      </c>
      <c r="K273" s="1576">
        <f t="shared" si="60"/>
        <v>6510.0599513907646</v>
      </c>
      <c r="L273" s="1576">
        <f t="shared" si="60"/>
        <v>6927.371486736326</v>
      </c>
      <c r="M273" s="1576">
        <f t="shared" si="60"/>
        <v>0</v>
      </c>
      <c r="N273" s="1576">
        <f t="shared" si="60"/>
        <v>0</v>
      </c>
      <c r="O273" s="1576">
        <f t="shared" si="60"/>
        <v>0</v>
      </c>
      <c r="P273" s="1576">
        <f t="shared" si="60"/>
        <v>0</v>
      </c>
      <c r="Q273" s="1576">
        <f t="shared" si="60"/>
        <v>0</v>
      </c>
      <c r="R273" s="1576">
        <f t="shared" si="60"/>
        <v>0</v>
      </c>
      <c r="S273" s="1576">
        <f t="shared" si="60"/>
        <v>0</v>
      </c>
      <c r="T273" s="1576">
        <f t="shared" si="60"/>
        <v>0</v>
      </c>
      <c r="U273" s="1576">
        <f t="shared" si="60"/>
        <v>0</v>
      </c>
      <c r="V273" s="1576">
        <f t="shared" si="60"/>
        <v>0</v>
      </c>
      <c r="W273" s="1576">
        <f t="shared" si="60"/>
        <v>0</v>
      </c>
      <c r="X273" s="1584"/>
    </row>
    <row r="274" spans="1:24" ht="13.5" thickTop="1" x14ac:dyDescent="0.2">
      <c r="A274" s="349"/>
      <c r="B274" s="873" t="s">
        <v>1102</v>
      </c>
      <c r="C274" s="1577">
        <f>SUM(C270:C271,C267,C264)</f>
        <v>3341645.9999999995</v>
      </c>
      <c r="D274" s="1577">
        <f t="shared" ref="D274:W274" si="61">SUM(D270:D271,D267,D264)</f>
        <v>2813132.1361810379</v>
      </c>
      <c r="E274" s="1577">
        <f t="shared" si="61"/>
        <v>362217.96896137728</v>
      </c>
      <c r="F274" s="1577">
        <f t="shared" si="61"/>
        <v>60089.480246961306</v>
      </c>
      <c r="G274" s="1577">
        <f t="shared" si="61"/>
        <v>0</v>
      </c>
      <c r="H274" s="1577">
        <f t="shared" si="61"/>
        <v>0</v>
      </c>
      <c r="I274" s="1577">
        <f t="shared" si="61"/>
        <v>0</v>
      </c>
      <c r="J274" s="1577">
        <f t="shared" si="61"/>
        <v>87097.926036486111</v>
      </c>
      <c r="K274" s="1577">
        <f t="shared" si="61"/>
        <v>9655.7927232917609</v>
      </c>
      <c r="L274" s="1577">
        <f t="shared" si="61"/>
        <v>9452.6958508457374</v>
      </c>
      <c r="M274" s="1577">
        <f t="shared" si="61"/>
        <v>0</v>
      </c>
      <c r="N274" s="1577">
        <f t="shared" si="61"/>
        <v>0</v>
      </c>
      <c r="O274" s="1577">
        <f t="shared" si="61"/>
        <v>0</v>
      </c>
      <c r="P274" s="1577">
        <f t="shared" si="61"/>
        <v>0</v>
      </c>
      <c r="Q274" s="1577">
        <f t="shared" si="61"/>
        <v>0</v>
      </c>
      <c r="R274" s="1577">
        <f t="shared" si="61"/>
        <v>0</v>
      </c>
      <c r="S274" s="1577">
        <f t="shared" si="61"/>
        <v>0</v>
      </c>
      <c r="T274" s="1577">
        <f t="shared" si="61"/>
        <v>0</v>
      </c>
      <c r="U274" s="1577">
        <f t="shared" si="61"/>
        <v>0</v>
      </c>
      <c r="V274" s="1577">
        <f t="shared" si="61"/>
        <v>0</v>
      </c>
      <c r="W274" s="1577">
        <f t="shared" si="61"/>
        <v>0</v>
      </c>
      <c r="X274" s="1584"/>
    </row>
    <row r="275" spans="1:24" ht="12.75" x14ac:dyDescent="0.2">
      <c r="A275" s="349"/>
      <c r="B275" s="603"/>
      <c r="C275" s="1570"/>
      <c r="D275" s="1570"/>
      <c r="E275" s="1570"/>
      <c r="F275" s="1570"/>
      <c r="G275" s="1570"/>
      <c r="H275" s="1570"/>
      <c r="I275" s="1570"/>
      <c r="J275" s="1570"/>
      <c r="K275" s="1570"/>
      <c r="L275" s="1570"/>
      <c r="M275" s="1570"/>
      <c r="N275" s="1570"/>
      <c r="O275" s="1570"/>
      <c r="P275" s="1570"/>
      <c r="Q275" s="1570"/>
      <c r="R275" s="1570"/>
      <c r="S275" s="1570"/>
      <c r="T275" s="1570"/>
      <c r="U275" s="1570"/>
      <c r="V275" s="1570"/>
      <c r="W275" s="1570"/>
      <c r="X275" s="1583"/>
    </row>
    <row r="276" spans="1:24" ht="12.75" x14ac:dyDescent="0.2">
      <c r="A276" s="349"/>
      <c r="B276" s="608" t="s">
        <v>1215</v>
      </c>
      <c r="C276" s="1571">
        <f>C80</f>
        <v>523884</v>
      </c>
      <c r="D276" s="1571">
        <f t="shared" ref="D276:W279" si="62">D80</f>
        <v>403958.61651885527</v>
      </c>
      <c r="E276" s="1571">
        <f t="shared" si="62"/>
        <v>97333.929037187234</v>
      </c>
      <c r="F276" s="1571">
        <f t="shared" si="62"/>
        <v>22591.454443957482</v>
      </c>
      <c r="G276" s="1571">
        <f t="shared" si="62"/>
        <v>0</v>
      </c>
      <c r="H276" s="1571">
        <f t="shared" si="62"/>
        <v>0</v>
      </c>
      <c r="I276" s="1571">
        <f t="shared" si="62"/>
        <v>0</v>
      </c>
      <c r="J276" s="1571">
        <f t="shared" si="62"/>
        <v>0</v>
      </c>
      <c r="K276" s="1571">
        <f t="shared" si="62"/>
        <v>0</v>
      </c>
      <c r="L276" s="1571">
        <f t="shared" si="62"/>
        <v>0</v>
      </c>
      <c r="M276" s="1571">
        <f t="shared" si="62"/>
        <v>0</v>
      </c>
      <c r="N276" s="1571">
        <f t="shared" si="62"/>
        <v>0</v>
      </c>
      <c r="O276" s="1571">
        <f t="shared" si="62"/>
        <v>0</v>
      </c>
      <c r="P276" s="1571">
        <f t="shared" si="62"/>
        <v>0</v>
      </c>
      <c r="Q276" s="1571">
        <f t="shared" si="62"/>
        <v>0</v>
      </c>
      <c r="R276" s="1571">
        <f t="shared" si="62"/>
        <v>0</v>
      </c>
      <c r="S276" s="1571">
        <f t="shared" si="62"/>
        <v>0</v>
      </c>
      <c r="T276" s="1571">
        <f t="shared" si="62"/>
        <v>0</v>
      </c>
      <c r="U276" s="1571">
        <f t="shared" si="62"/>
        <v>0</v>
      </c>
      <c r="V276" s="1571">
        <f t="shared" si="62"/>
        <v>0</v>
      </c>
      <c r="W276" s="1571">
        <f t="shared" si="62"/>
        <v>0</v>
      </c>
      <c r="X276" s="1582"/>
    </row>
    <row r="277" spans="1:24" ht="12.75" x14ac:dyDescent="0.2">
      <c r="A277" s="349"/>
      <c r="B277" s="632" t="s">
        <v>1209</v>
      </c>
      <c r="C277" s="1571">
        <f>C81</f>
        <v>11527.339808635106</v>
      </c>
      <c r="D277" s="1571">
        <f t="shared" ref="D277:R277" si="63">D81</f>
        <v>8890.7972635149199</v>
      </c>
      <c r="E277" s="1571">
        <f t="shared" si="63"/>
        <v>2139.9056791634807</v>
      </c>
      <c r="F277" s="1571">
        <f t="shared" si="63"/>
        <v>496.63686595670464</v>
      </c>
      <c r="G277" s="1571">
        <f t="shared" si="63"/>
        <v>0</v>
      </c>
      <c r="H277" s="1571">
        <f t="shared" si="63"/>
        <v>0</v>
      </c>
      <c r="I277" s="1571">
        <f t="shared" si="63"/>
        <v>0</v>
      </c>
      <c r="J277" s="1571">
        <f t="shared" si="63"/>
        <v>0</v>
      </c>
      <c r="K277" s="1571">
        <f t="shared" si="63"/>
        <v>0</v>
      </c>
      <c r="L277" s="1571">
        <f t="shared" si="63"/>
        <v>0</v>
      </c>
      <c r="M277" s="1571">
        <f t="shared" si="63"/>
        <v>0</v>
      </c>
      <c r="N277" s="1571">
        <f t="shared" si="63"/>
        <v>0</v>
      </c>
      <c r="O277" s="1571">
        <f t="shared" si="63"/>
        <v>0</v>
      </c>
      <c r="P277" s="1571">
        <f t="shared" si="63"/>
        <v>0</v>
      </c>
      <c r="Q277" s="1571">
        <f t="shared" si="63"/>
        <v>0</v>
      </c>
      <c r="R277" s="1571">
        <f t="shared" si="63"/>
        <v>0</v>
      </c>
      <c r="S277" s="1571">
        <f t="shared" si="62"/>
        <v>0</v>
      </c>
      <c r="T277" s="1571">
        <f t="shared" si="62"/>
        <v>0</v>
      </c>
      <c r="U277" s="1571">
        <f t="shared" si="62"/>
        <v>0</v>
      </c>
      <c r="V277" s="1571">
        <f t="shared" si="62"/>
        <v>0</v>
      </c>
      <c r="W277" s="1571">
        <f t="shared" si="62"/>
        <v>0</v>
      </c>
      <c r="X277" s="1582"/>
    </row>
    <row r="278" spans="1:24" ht="12.75" x14ac:dyDescent="0.2">
      <c r="A278" s="349"/>
      <c r="B278" s="632" t="s">
        <v>1210</v>
      </c>
      <c r="C278" s="1571">
        <f>C82</f>
        <v>72688.726492546499</v>
      </c>
      <c r="D278" s="1571">
        <f t="shared" si="62"/>
        <v>56063.301795285355</v>
      </c>
      <c r="E278" s="1571">
        <f t="shared" si="62"/>
        <v>13493.748012532889</v>
      </c>
      <c r="F278" s="1571">
        <f t="shared" si="62"/>
        <v>3131.6766847282515</v>
      </c>
      <c r="G278" s="1571">
        <f t="shared" si="62"/>
        <v>0</v>
      </c>
      <c r="H278" s="1571">
        <f t="shared" si="62"/>
        <v>0</v>
      </c>
      <c r="I278" s="1571">
        <f t="shared" si="62"/>
        <v>0</v>
      </c>
      <c r="J278" s="1571">
        <f t="shared" si="62"/>
        <v>0</v>
      </c>
      <c r="K278" s="1571">
        <f t="shared" si="62"/>
        <v>0</v>
      </c>
      <c r="L278" s="1571">
        <f t="shared" si="62"/>
        <v>0</v>
      </c>
      <c r="M278" s="1571">
        <f t="shared" si="62"/>
        <v>0</v>
      </c>
      <c r="N278" s="1571">
        <f t="shared" si="62"/>
        <v>0</v>
      </c>
      <c r="O278" s="1571">
        <f t="shared" si="62"/>
        <v>0</v>
      </c>
      <c r="P278" s="1571">
        <f t="shared" si="62"/>
        <v>0</v>
      </c>
      <c r="Q278" s="1571">
        <f t="shared" si="62"/>
        <v>0</v>
      </c>
      <c r="R278" s="1571">
        <f t="shared" si="62"/>
        <v>0</v>
      </c>
      <c r="S278" s="1571">
        <f t="shared" si="62"/>
        <v>0</v>
      </c>
      <c r="T278" s="1571">
        <f t="shared" si="62"/>
        <v>0</v>
      </c>
      <c r="U278" s="1571">
        <f t="shared" si="62"/>
        <v>0</v>
      </c>
      <c r="V278" s="1571">
        <f t="shared" si="62"/>
        <v>0</v>
      </c>
      <c r="W278" s="1571">
        <f t="shared" si="62"/>
        <v>0</v>
      </c>
      <c r="X278" s="1582"/>
    </row>
    <row r="279" spans="1:24" ht="12.75" x14ac:dyDescent="0.2">
      <c r="A279" s="349"/>
      <c r="B279" s="632" t="s">
        <v>1211</v>
      </c>
      <c r="C279" s="1571">
        <f>C83</f>
        <v>131015.0146149538</v>
      </c>
      <c r="D279" s="1571">
        <f t="shared" si="62"/>
        <v>101049.15381651442</v>
      </c>
      <c r="E279" s="1571">
        <f t="shared" si="62"/>
        <v>24321.289949326318</v>
      </c>
      <c r="F279" s="1571">
        <f t="shared" si="62"/>
        <v>5644.5708491130845</v>
      </c>
      <c r="G279" s="1571">
        <f t="shared" si="62"/>
        <v>0</v>
      </c>
      <c r="H279" s="1571">
        <f t="shared" si="62"/>
        <v>0</v>
      </c>
      <c r="I279" s="1571">
        <f t="shared" si="62"/>
        <v>0</v>
      </c>
      <c r="J279" s="1571">
        <f t="shared" si="62"/>
        <v>0</v>
      </c>
      <c r="K279" s="1571">
        <f t="shared" si="62"/>
        <v>0</v>
      </c>
      <c r="L279" s="1571">
        <f t="shared" si="62"/>
        <v>0</v>
      </c>
      <c r="M279" s="1571">
        <f t="shared" si="62"/>
        <v>0</v>
      </c>
      <c r="N279" s="1571">
        <f t="shared" si="62"/>
        <v>0</v>
      </c>
      <c r="O279" s="1571">
        <f t="shared" si="62"/>
        <v>0</v>
      </c>
      <c r="P279" s="1571">
        <f t="shared" si="62"/>
        <v>0</v>
      </c>
      <c r="Q279" s="1571">
        <f t="shared" si="62"/>
        <v>0</v>
      </c>
      <c r="R279" s="1571">
        <f t="shared" si="62"/>
        <v>0</v>
      </c>
      <c r="S279" s="1571">
        <f t="shared" si="62"/>
        <v>0</v>
      </c>
      <c r="T279" s="1571">
        <f t="shared" si="62"/>
        <v>0</v>
      </c>
      <c r="U279" s="1571">
        <f t="shared" si="62"/>
        <v>0</v>
      </c>
      <c r="V279" s="1571">
        <f t="shared" si="62"/>
        <v>0</v>
      </c>
      <c r="W279" s="1571">
        <f t="shared" si="62"/>
        <v>0</v>
      </c>
      <c r="X279" s="1582"/>
    </row>
    <row r="280" spans="1:24" ht="12.75" x14ac:dyDescent="0.2">
      <c r="A280" s="630"/>
      <c r="B280" s="634"/>
      <c r="C280" s="1570"/>
      <c r="D280" s="1570"/>
      <c r="E280" s="1570"/>
      <c r="F280" s="1570"/>
      <c r="G280" s="1570"/>
      <c r="H280" s="1570"/>
      <c r="I280" s="1570"/>
      <c r="J280" s="1570"/>
      <c r="K280" s="1570"/>
      <c r="L280" s="1570"/>
      <c r="M280" s="1570"/>
      <c r="N280" s="1570"/>
      <c r="O280" s="1570"/>
      <c r="P280" s="1570"/>
      <c r="Q280" s="1570"/>
      <c r="R280" s="1570"/>
      <c r="S280" s="1570"/>
      <c r="T280" s="1570"/>
      <c r="U280" s="1570"/>
      <c r="V280" s="1570"/>
      <c r="W280" s="1570"/>
      <c r="X280" s="1583"/>
    </row>
    <row r="281" spans="1:24" ht="13.5" thickBot="1" x14ac:dyDescent="0.25">
      <c r="A281" s="602"/>
      <c r="B281" s="858" t="s">
        <v>682</v>
      </c>
      <c r="C281" s="1579">
        <f>SUM(C276:C279,C274,C259)</f>
        <v>3883367.0809161346</v>
      </c>
      <c r="D281" s="1579">
        <f t="shared" ref="D281:W281" si="64">SUM(D276:D279,D274,D259)</f>
        <v>3244737.8338538604</v>
      </c>
      <c r="E281" s="1579">
        <f t="shared" si="64"/>
        <v>471788.57433060539</v>
      </c>
      <c r="F281" s="1579">
        <f t="shared" si="64"/>
        <v>61639.425610369828</v>
      </c>
      <c r="G281" s="1579">
        <f t="shared" si="64"/>
        <v>0</v>
      </c>
      <c r="H281" s="1579">
        <f t="shared" si="64"/>
        <v>0</v>
      </c>
      <c r="I281" s="1579">
        <f t="shared" si="64"/>
        <v>0</v>
      </c>
      <c r="J281" s="1579">
        <f t="shared" si="64"/>
        <v>86398.424682610872</v>
      </c>
      <c r="K281" s="1579">
        <f t="shared" si="64"/>
        <v>9475.2362175946073</v>
      </c>
      <c r="L281" s="1579">
        <f t="shared" si="64"/>
        <v>9327.5862210946871</v>
      </c>
      <c r="M281" s="1579">
        <f t="shared" si="64"/>
        <v>0</v>
      </c>
      <c r="N281" s="1579">
        <f t="shared" si="64"/>
        <v>0</v>
      </c>
      <c r="O281" s="1579">
        <f t="shared" si="64"/>
        <v>0</v>
      </c>
      <c r="P281" s="1579">
        <f t="shared" si="64"/>
        <v>0</v>
      </c>
      <c r="Q281" s="1579">
        <f t="shared" si="64"/>
        <v>0</v>
      </c>
      <c r="R281" s="1579">
        <f t="shared" si="64"/>
        <v>0</v>
      </c>
      <c r="S281" s="1579">
        <f t="shared" si="64"/>
        <v>0</v>
      </c>
      <c r="T281" s="1579">
        <f t="shared" si="64"/>
        <v>0</v>
      </c>
      <c r="U281" s="1579">
        <f t="shared" si="64"/>
        <v>0</v>
      </c>
      <c r="V281" s="1579">
        <f t="shared" si="64"/>
        <v>0</v>
      </c>
      <c r="W281" s="1579">
        <f t="shared" si="64"/>
        <v>0</v>
      </c>
      <c r="X281" s="1585"/>
    </row>
    <row r="282" spans="1:24" ht="13.5" thickTop="1" x14ac:dyDescent="0.2">
      <c r="A282" s="602"/>
      <c r="C282" s="1017"/>
      <c r="E282" s="1573"/>
      <c r="F282" s="1578"/>
      <c r="X282" s="540"/>
    </row>
    <row r="283" spans="1:24" ht="12.75" x14ac:dyDescent="0.2">
      <c r="A283" s="1193"/>
      <c r="C283" s="1017"/>
      <c r="E283" s="1574"/>
      <c r="F283" s="1578"/>
      <c r="X283" s="540"/>
    </row>
    <row r="284" spans="1:24" ht="23.25" x14ac:dyDescent="0.2">
      <c r="A284" s="2563" t="s">
        <v>1581</v>
      </c>
      <c r="B284" s="2563"/>
      <c r="C284" s="1017"/>
      <c r="E284" s="1193"/>
      <c r="F284" s="600"/>
      <c r="X284" s="540"/>
    </row>
    <row r="285" spans="1:24" ht="23.25" x14ac:dyDescent="0.2">
      <c r="A285" s="666" t="s">
        <v>1448</v>
      </c>
      <c r="B285" s="588"/>
      <c r="C285" s="1017"/>
      <c r="E285" s="1567"/>
      <c r="F285" s="600"/>
      <c r="X285" s="540"/>
    </row>
    <row r="286" spans="1:24" ht="15" x14ac:dyDescent="0.2">
      <c r="A286" s="2559"/>
      <c r="B286" s="2559"/>
      <c r="C286" s="1017"/>
      <c r="E286" s="1563"/>
      <c r="F286" s="600"/>
      <c r="X286" s="540"/>
    </row>
    <row r="287" spans="1:24" ht="12.75" x14ac:dyDescent="0.2">
      <c r="A287" s="577"/>
      <c r="B287" s="577"/>
      <c r="C287" s="1017"/>
      <c r="E287" s="1564"/>
      <c r="F287" s="600"/>
      <c r="X287" s="540"/>
    </row>
    <row r="288" spans="1:24" ht="38.25" x14ac:dyDescent="0.2">
      <c r="A288" s="1565"/>
      <c r="B288" s="667" t="s">
        <v>318</v>
      </c>
      <c r="C288" s="1580" t="str">
        <f>C247</f>
        <v>Total</v>
      </c>
      <c r="D288" s="1580" t="str">
        <f>D247</f>
        <v>Residential</v>
      </c>
      <c r="E288" s="1580" t="str">
        <f>E247</f>
        <v>GS &lt;50</v>
      </c>
      <c r="F288" s="1580" t="str">
        <f>F247</f>
        <v>GS&gt;50-Regular</v>
      </c>
      <c r="G288" s="1580" t="str">
        <f t="shared" ref="G288:P288" si="65">G247</f>
        <v>GS&gt; 50-TOU</v>
      </c>
      <c r="H288" s="1580" t="str">
        <f t="shared" si="65"/>
        <v>GS &gt;50-Intermediate</v>
      </c>
      <c r="I288" s="1580" t="str">
        <f t="shared" si="65"/>
        <v>Large Use &gt;5MW</v>
      </c>
      <c r="J288" s="1580" t="str">
        <f t="shared" si="65"/>
        <v>Street Light</v>
      </c>
      <c r="K288" s="1580" t="str">
        <f t="shared" si="65"/>
        <v>Sentinel</v>
      </c>
      <c r="L288" s="1580" t="str">
        <f t="shared" si="65"/>
        <v>Unmetered Scattered Load</v>
      </c>
      <c r="M288" s="1580" t="str">
        <f t="shared" si="65"/>
        <v>Embedded Distributor</v>
      </c>
      <c r="N288" s="1580" t="str">
        <f t="shared" si="65"/>
        <v>Back-up/Standby Power</v>
      </c>
      <c r="O288" s="1580" t="str">
        <f t="shared" si="65"/>
        <v>Rate Class 1</v>
      </c>
      <c r="P288" s="1580" t="str">
        <f t="shared" si="65"/>
        <v>Rate class 2</v>
      </c>
      <c r="Q288" s="1580" t="str">
        <f>Q247</f>
        <v>Rate class 3</v>
      </c>
      <c r="R288" s="1580" t="str">
        <f t="shared" ref="R288:W288" si="66">R247</f>
        <v>Rate class 4</v>
      </c>
      <c r="S288" s="1580" t="str">
        <f t="shared" si="66"/>
        <v>Rate class 5</v>
      </c>
      <c r="T288" s="1580" t="str">
        <f t="shared" si="66"/>
        <v>Rate class 6</v>
      </c>
      <c r="U288" s="1580" t="str">
        <f t="shared" si="66"/>
        <v>Rate class 7</v>
      </c>
      <c r="V288" s="1580" t="str">
        <f t="shared" si="66"/>
        <v>Rate class 8</v>
      </c>
      <c r="W288" s="1580" t="str">
        <f t="shared" si="66"/>
        <v>Rate class 9</v>
      </c>
      <c r="X288" s="1592"/>
    </row>
    <row r="289" spans="1:24" ht="12.75" x14ac:dyDescent="0.2">
      <c r="A289" s="593"/>
      <c r="B289" s="594" t="s">
        <v>337</v>
      </c>
      <c r="C289" s="1017"/>
      <c r="D289" s="1017"/>
      <c r="E289" s="1017"/>
      <c r="F289" s="1017"/>
      <c r="G289" s="1017"/>
      <c r="H289" s="1017"/>
      <c r="I289" s="1017"/>
      <c r="J289" s="1017"/>
      <c r="K289" s="1017"/>
      <c r="L289" s="1017"/>
      <c r="M289" s="1017"/>
      <c r="N289" s="1017"/>
      <c r="O289" s="1017"/>
      <c r="P289" s="1017"/>
      <c r="Q289" s="1017"/>
      <c r="R289" s="1017"/>
      <c r="S289" s="1017"/>
      <c r="T289" s="1017"/>
      <c r="U289" s="1017"/>
      <c r="V289" s="1017"/>
      <c r="W289" s="1017"/>
      <c r="X289" s="1593"/>
    </row>
    <row r="290" spans="1:24" ht="12.75" x14ac:dyDescent="0.2">
      <c r="A290" s="599"/>
      <c r="B290" s="1017" t="s">
        <v>774</v>
      </c>
      <c r="C290" s="1571">
        <f>C92</f>
        <v>9261664</v>
      </c>
      <c r="D290" s="1571">
        <f>D92</f>
        <v>7141521.7416498447</v>
      </c>
      <c r="E290" s="1571">
        <f>E92</f>
        <v>1720751.4383761894</v>
      </c>
      <c r="F290" s="1571">
        <f>F92</f>
        <v>399390.81997396564</v>
      </c>
      <c r="G290" s="1571">
        <f t="shared" ref="G290:P290" si="67">G92</f>
        <v>0</v>
      </c>
      <c r="H290" s="1571">
        <f t="shared" si="67"/>
        <v>0</v>
      </c>
      <c r="I290" s="1571">
        <f t="shared" si="67"/>
        <v>0</v>
      </c>
      <c r="J290" s="1571">
        <f t="shared" si="67"/>
        <v>0</v>
      </c>
      <c r="K290" s="1571">
        <f t="shared" si="67"/>
        <v>0</v>
      </c>
      <c r="L290" s="1571">
        <f t="shared" si="67"/>
        <v>0</v>
      </c>
      <c r="M290" s="1571">
        <f t="shared" si="67"/>
        <v>0</v>
      </c>
      <c r="N290" s="1571">
        <f t="shared" si="67"/>
        <v>0</v>
      </c>
      <c r="O290" s="1571">
        <f t="shared" si="67"/>
        <v>0</v>
      </c>
      <c r="P290" s="1571">
        <f t="shared" si="67"/>
        <v>0</v>
      </c>
      <c r="Q290" s="1571">
        <f>Q92</f>
        <v>0</v>
      </c>
      <c r="R290" s="1571">
        <f t="shared" ref="R290:W290" si="68">R92</f>
        <v>0</v>
      </c>
      <c r="S290" s="1571">
        <f t="shared" si="68"/>
        <v>0</v>
      </c>
      <c r="T290" s="1571">
        <f t="shared" si="68"/>
        <v>0</v>
      </c>
      <c r="U290" s="1571">
        <f t="shared" si="68"/>
        <v>0</v>
      </c>
      <c r="V290" s="1571">
        <f t="shared" si="68"/>
        <v>0</v>
      </c>
      <c r="W290" s="1571">
        <f t="shared" si="68"/>
        <v>0</v>
      </c>
      <c r="X290" s="1582"/>
    </row>
    <row r="291" spans="1:24" ht="12.75" x14ac:dyDescent="0.2">
      <c r="A291" s="609"/>
      <c r="B291" s="603"/>
      <c r="C291" s="1571"/>
      <c r="D291" s="1571"/>
      <c r="E291" s="1571"/>
      <c r="F291" s="1571"/>
      <c r="G291" s="1571"/>
      <c r="H291" s="1571"/>
      <c r="I291" s="1571"/>
      <c r="J291" s="1571"/>
      <c r="K291" s="1571"/>
      <c r="L291" s="1571"/>
      <c r="M291" s="1571"/>
      <c r="N291" s="1571"/>
      <c r="O291" s="1571"/>
      <c r="P291" s="1571"/>
      <c r="Q291" s="1571"/>
      <c r="R291" s="1571"/>
      <c r="S291" s="1571"/>
      <c r="T291" s="1571"/>
      <c r="U291" s="1571"/>
      <c r="V291" s="1571"/>
      <c r="W291" s="1571"/>
      <c r="X291" s="1582"/>
    </row>
    <row r="292" spans="1:24" ht="12.75" x14ac:dyDescent="0.2">
      <c r="A292" s="599"/>
      <c r="B292" s="594" t="s">
        <v>0</v>
      </c>
      <c r="C292" s="1571"/>
      <c r="D292" s="1571"/>
      <c r="E292" s="1571"/>
      <c r="F292" s="1571"/>
      <c r="G292" s="1571"/>
      <c r="H292" s="1571"/>
      <c r="I292" s="1571"/>
      <c r="J292" s="1571"/>
      <c r="K292" s="1571"/>
      <c r="L292" s="1571"/>
      <c r="M292" s="1571"/>
      <c r="N292" s="1571"/>
      <c r="O292" s="1571"/>
      <c r="P292" s="1571"/>
      <c r="Q292" s="1571"/>
      <c r="R292" s="1571"/>
      <c r="S292" s="1571"/>
      <c r="T292" s="1571"/>
      <c r="U292" s="1571"/>
      <c r="V292" s="1571"/>
      <c r="W292" s="1571"/>
      <c r="X292" s="1582"/>
    </row>
    <row r="293" spans="1:24" ht="25.5" x14ac:dyDescent="0.2">
      <c r="A293" s="599"/>
      <c r="B293" s="1044" t="s">
        <v>849</v>
      </c>
      <c r="C293" s="1586">
        <f>C95</f>
        <v>-5740770.8150000004</v>
      </c>
      <c r="D293" s="1586">
        <f>D95</f>
        <v>-4426617.0300662387</v>
      </c>
      <c r="E293" s="1586">
        <f>E95</f>
        <v>-1066594.4734444371</v>
      </c>
      <c r="F293" s="1586">
        <f>F95</f>
        <v>-247559.31148932426</v>
      </c>
      <c r="G293" s="1586">
        <f t="shared" ref="G293:P293" si="69">G95</f>
        <v>0</v>
      </c>
      <c r="H293" s="1586">
        <f t="shared" si="69"/>
        <v>0</v>
      </c>
      <c r="I293" s="1586">
        <f t="shared" si="69"/>
        <v>0</v>
      </c>
      <c r="J293" s="1586">
        <f t="shared" si="69"/>
        <v>0</v>
      </c>
      <c r="K293" s="1586">
        <f t="shared" si="69"/>
        <v>0</v>
      </c>
      <c r="L293" s="1586">
        <f t="shared" si="69"/>
        <v>0</v>
      </c>
      <c r="M293" s="1586">
        <f t="shared" si="69"/>
        <v>0</v>
      </c>
      <c r="N293" s="1586">
        <f t="shared" si="69"/>
        <v>0</v>
      </c>
      <c r="O293" s="1586">
        <f t="shared" si="69"/>
        <v>0</v>
      </c>
      <c r="P293" s="1586">
        <f t="shared" si="69"/>
        <v>0</v>
      </c>
      <c r="Q293" s="1586">
        <f>Q95</f>
        <v>0</v>
      </c>
      <c r="R293" s="1586">
        <f t="shared" ref="R293:W293" si="70">R95</f>
        <v>0</v>
      </c>
      <c r="S293" s="1586">
        <f t="shared" si="70"/>
        <v>0</v>
      </c>
      <c r="T293" s="1586">
        <f t="shared" si="70"/>
        <v>0</v>
      </c>
      <c r="U293" s="1586">
        <f t="shared" si="70"/>
        <v>0</v>
      </c>
      <c r="V293" s="1586">
        <f t="shared" si="70"/>
        <v>0</v>
      </c>
      <c r="W293" s="1586">
        <f t="shared" si="70"/>
        <v>0</v>
      </c>
      <c r="X293" s="1594"/>
    </row>
    <row r="294" spans="1:24" ht="12.75" x14ac:dyDescent="0.2">
      <c r="A294" s="607"/>
      <c r="B294" s="197" t="s">
        <v>1206</v>
      </c>
      <c r="C294" s="1586">
        <f t="shared" ref="C294:E296" si="71">C96</f>
        <v>3520893.1850000001</v>
      </c>
      <c r="D294" s="1586">
        <f t="shared" si="71"/>
        <v>2714904.711583606</v>
      </c>
      <c r="E294" s="1586">
        <f t="shared" si="71"/>
        <v>654156.9649317523</v>
      </c>
      <c r="F294" s="1586">
        <f t="shared" ref="F294:S294" si="72">F96</f>
        <v>151831.50848464138</v>
      </c>
      <c r="G294" s="1586">
        <f t="shared" si="72"/>
        <v>0</v>
      </c>
      <c r="H294" s="1586">
        <f t="shared" si="72"/>
        <v>0</v>
      </c>
      <c r="I294" s="1586">
        <f t="shared" si="72"/>
        <v>0</v>
      </c>
      <c r="J294" s="1586">
        <f t="shared" si="72"/>
        <v>0</v>
      </c>
      <c r="K294" s="1586">
        <f t="shared" si="72"/>
        <v>0</v>
      </c>
      <c r="L294" s="1586">
        <f t="shared" si="72"/>
        <v>0</v>
      </c>
      <c r="M294" s="1586">
        <f t="shared" si="72"/>
        <v>0</v>
      </c>
      <c r="N294" s="1586">
        <f t="shared" si="72"/>
        <v>0</v>
      </c>
      <c r="O294" s="1586">
        <f t="shared" si="72"/>
        <v>0</v>
      </c>
      <c r="P294" s="1586">
        <f t="shared" si="72"/>
        <v>0</v>
      </c>
      <c r="Q294" s="1586">
        <f t="shared" si="72"/>
        <v>0</v>
      </c>
      <c r="R294" s="1586">
        <f t="shared" si="72"/>
        <v>0</v>
      </c>
      <c r="S294" s="1586">
        <f t="shared" si="72"/>
        <v>0</v>
      </c>
      <c r="T294" s="1586">
        <f t="shared" ref="T294:W296" si="73">T96</f>
        <v>0</v>
      </c>
      <c r="U294" s="1586">
        <f t="shared" si="73"/>
        <v>0</v>
      </c>
      <c r="V294" s="1586">
        <f t="shared" si="73"/>
        <v>0</v>
      </c>
      <c r="W294" s="1586">
        <f t="shared" si="73"/>
        <v>0</v>
      </c>
      <c r="X294" s="1594"/>
    </row>
    <row r="295" spans="1:24" ht="12.75" x14ac:dyDescent="0.2">
      <c r="A295" s="599"/>
      <c r="B295" s="197" t="s">
        <v>1212</v>
      </c>
      <c r="C295" s="1586">
        <f t="shared" si="71"/>
        <v>493432.74518811936</v>
      </c>
      <c r="D295" s="1586">
        <f t="shared" si="71"/>
        <v>379694.48269439483</v>
      </c>
      <c r="E295" s="1586">
        <f t="shared" si="71"/>
        <v>92300.801674370945</v>
      </c>
      <c r="F295" s="1586">
        <f t="shared" ref="F295:S295" si="74">F97</f>
        <v>21437.460819353597</v>
      </c>
      <c r="G295" s="1586">
        <f t="shared" si="74"/>
        <v>0</v>
      </c>
      <c r="H295" s="1586">
        <f t="shared" si="74"/>
        <v>0</v>
      </c>
      <c r="I295" s="1586">
        <f t="shared" si="74"/>
        <v>0</v>
      </c>
      <c r="J295" s="1586">
        <f t="shared" si="74"/>
        <v>0</v>
      </c>
      <c r="K295" s="1586">
        <f t="shared" si="74"/>
        <v>0</v>
      </c>
      <c r="L295" s="1586">
        <f t="shared" si="74"/>
        <v>0</v>
      </c>
      <c r="M295" s="1586">
        <f t="shared" si="74"/>
        <v>0</v>
      </c>
      <c r="N295" s="1586">
        <f t="shared" si="74"/>
        <v>0</v>
      </c>
      <c r="O295" s="1586">
        <f t="shared" si="74"/>
        <v>0</v>
      </c>
      <c r="P295" s="1586">
        <f t="shared" si="74"/>
        <v>0</v>
      </c>
      <c r="Q295" s="1586">
        <f t="shared" si="74"/>
        <v>0</v>
      </c>
      <c r="R295" s="1586">
        <f t="shared" si="74"/>
        <v>0</v>
      </c>
      <c r="S295" s="1586">
        <f t="shared" si="74"/>
        <v>0</v>
      </c>
      <c r="T295" s="1586">
        <f t="shared" si="73"/>
        <v>0</v>
      </c>
      <c r="U295" s="1586">
        <f t="shared" si="73"/>
        <v>0</v>
      </c>
      <c r="V295" s="1586">
        <f t="shared" si="73"/>
        <v>0</v>
      </c>
      <c r="W295" s="1586">
        <f t="shared" si="73"/>
        <v>0</v>
      </c>
      <c r="X295" s="1594"/>
    </row>
    <row r="296" spans="1:24" ht="25.5" x14ac:dyDescent="0.2">
      <c r="A296" s="599"/>
      <c r="B296" s="197" t="s">
        <v>1213</v>
      </c>
      <c r="C296" s="1586">
        <f t="shared" si="71"/>
        <v>4014325.9301881189</v>
      </c>
      <c r="D296" s="1586">
        <f t="shared" si="71"/>
        <v>3094599.1942780009</v>
      </c>
      <c r="E296" s="1586">
        <f t="shared" si="71"/>
        <v>746457.76660612319</v>
      </c>
      <c r="F296" s="1586">
        <f t="shared" ref="F296:S296" si="75">F98</f>
        <v>173268.96930399496</v>
      </c>
      <c r="G296" s="1586">
        <f t="shared" si="75"/>
        <v>0</v>
      </c>
      <c r="H296" s="1586">
        <f t="shared" si="75"/>
        <v>0</v>
      </c>
      <c r="I296" s="1586">
        <f t="shared" si="75"/>
        <v>0</v>
      </c>
      <c r="J296" s="1586">
        <f t="shared" si="75"/>
        <v>0</v>
      </c>
      <c r="K296" s="1586">
        <f t="shared" si="75"/>
        <v>0</v>
      </c>
      <c r="L296" s="1586">
        <f t="shared" si="75"/>
        <v>0</v>
      </c>
      <c r="M296" s="1586">
        <f t="shared" si="75"/>
        <v>0</v>
      </c>
      <c r="N296" s="1586">
        <f t="shared" si="75"/>
        <v>0</v>
      </c>
      <c r="O296" s="1586">
        <f t="shared" si="75"/>
        <v>0</v>
      </c>
      <c r="P296" s="1586">
        <f t="shared" si="75"/>
        <v>0</v>
      </c>
      <c r="Q296" s="1586">
        <f t="shared" si="75"/>
        <v>0</v>
      </c>
      <c r="R296" s="1586">
        <f t="shared" si="75"/>
        <v>0</v>
      </c>
      <c r="S296" s="1586">
        <f t="shared" si="75"/>
        <v>0</v>
      </c>
      <c r="T296" s="1586">
        <f t="shared" si="73"/>
        <v>0</v>
      </c>
      <c r="U296" s="1586">
        <f t="shared" si="73"/>
        <v>0</v>
      </c>
      <c r="V296" s="1586">
        <f t="shared" si="73"/>
        <v>0</v>
      </c>
      <c r="W296" s="1586">
        <f t="shared" si="73"/>
        <v>0</v>
      </c>
      <c r="X296" s="1594"/>
    </row>
    <row r="297" spans="1:24" ht="12.75" x14ac:dyDescent="0.2">
      <c r="A297" s="609"/>
      <c r="B297" s="594" t="s">
        <v>850</v>
      </c>
      <c r="C297" s="1571"/>
      <c r="D297" s="1571"/>
      <c r="E297" s="1571"/>
      <c r="F297" s="1571"/>
      <c r="G297" s="1571"/>
      <c r="H297" s="1571"/>
      <c r="I297" s="1571"/>
      <c r="J297" s="1571"/>
      <c r="K297" s="1571"/>
      <c r="L297" s="1571"/>
      <c r="M297" s="1571"/>
      <c r="N297" s="1571"/>
      <c r="O297" s="1571"/>
      <c r="P297" s="1571"/>
      <c r="Q297" s="1571"/>
      <c r="R297" s="1571"/>
      <c r="S297" s="1571"/>
      <c r="T297" s="1571"/>
      <c r="U297" s="1571"/>
      <c r="V297" s="1571"/>
      <c r="W297" s="1571"/>
      <c r="X297" s="1582"/>
    </row>
    <row r="298" spans="1:24" ht="12.75" x14ac:dyDescent="0.2">
      <c r="A298" s="349"/>
      <c r="B298" s="610" t="s">
        <v>1274</v>
      </c>
      <c r="C298" s="1571">
        <f>SUMIF($Z$101:$Z$105,$B298,C$101:C$105)</f>
        <v>-40593.999999999993</v>
      </c>
      <c r="D298" s="1571">
        <f t="shared" ref="D298:W300" si="76">SUMIF($Z$101:$Z$105,$B298,D$101:D$105)</f>
        <v>-27674.003556932235</v>
      </c>
      <c r="E298" s="1571">
        <f t="shared" si="76"/>
        <v>-5281.7177211423095</v>
      </c>
      <c r="F298" s="1571">
        <f t="shared" si="76"/>
        <v>-6808.837485673529</v>
      </c>
      <c r="G298" s="1571">
        <f t="shared" si="76"/>
        <v>0</v>
      </c>
      <c r="H298" s="1571">
        <f t="shared" si="76"/>
        <v>0</v>
      </c>
      <c r="I298" s="1571">
        <f t="shared" si="76"/>
        <v>0</v>
      </c>
      <c r="J298" s="1571">
        <f t="shared" si="76"/>
        <v>-674.49252995924451</v>
      </c>
      <c r="K298" s="1571">
        <f t="shared" si="76"/>
        <v>-80.722569323993554</v>
      </c>
      <c r="L298" s="1571">
        <f t="shared" si="76"/>
        <v>-74.226136968682454</v>
      </c>
      <c r="M298" s="1571">
        <f t="shared" si="76"/>
        <v>0</v>
      </c>
      <c r="N298" s="1571">
        <f t="shared" si="76"/>
        <v>0</v>
      </c>
      <c r="O298" s="1571">
        <f t="shared" si="76"/>
        <v>0</v>
      </c>
      <c r="P298" s="1571">
        <f t="shared" si="76"/>
        <v>0</v>
      </c>
      <c r="Q298" s="1571">
        <f>SUMIF($Z$101:$Z$105,$B298,Q$101:Q$105)</f>
        <v>0</v>
      </c>
      <c r="R298" s="1571">
        <f t="shared" si="76"/>
        <v>0</v>
      </c>
      <c r="S298" s="1571">
        <f t="shared" si="76"/>
        <v>0</v>
      </c>
      <c r="T298" s="1571">
        <f t="shared" si="76"/>
        <v>0</v>
      </c>
      <c r="U298" s="1571">
        <f t="shared" si="76"/>
        <v>0</v>
      </c>
      <c r="V298" s="1571">
        <f t="shared" si="76"/>
        <v>0</v>
      </c>
      <c r="W298" s="1571">
        <f t="shared" si="76"/>
        <v>0</v>
      </c>
      <c r="X298" s="1582"/>
    </row>
    <row r="299" spans="1:24" ht="12.75" x14ac:dyDescent="0.2">
      <c r="A299" s="349"/>
      <c r="B299" s="610" t="s">
        <v>1186</v>
      </c>
      <c r="C299" s="1571">
        <f t="shared" ref="C299:R300" si="77">SUMIF($Z$101:$Z$105,$B299,C$101:C$105)</f>
        <v>0</v>
      </c>
      <c r="D299" s="1571">
        <f t="shared" si="77"/>
        <v>0</v>
      </c>
      <c r="E299" s="1571">
        <f t="shared" si="77"/>
        <v>0</v>
      </c>
      <c r="F299" s="1571">
        <f t="shared" si="77"/>
        <v>0</v>
      </c>
      <c r="G299" s="1571">
        <f t="shared" si="77"/>
        <v>0</v>
      </c>
      <c r="H299" s="1571">
        <f t="shared" si="77"/>
        <v>0</v>
      </c>
      <c r="I299" s="1571">
        <f t="shared" si="77"/>
        <v>0</v>
      </c>
      <c r="J299" s="1571">
        <f t="shared" si="77"/>
        <v>0</v>
      </c>
      <c r="K299" s="1571">
        <f t="shared" si="77"/>
        <v>0</v>
      </c>
      <c r="L299" s="1571">
        <f t="shared" si="77"/>
        <v>0</v>
      </c>
      <c r="M299" s="1571">
        <f t="shared" si="77"/>
        <v>0</v>
      </c>
      <c r="N299" s="1571">
        <f t="shared" si="77"/>
        <v>0</v>
      </c>
      <c r="O299" s="1571">
        <f t="shared" si="77"/>
        <v>0</v>
      </c>
      <c r="P299" s="1571">
        <f t="shared" si="77"/>
        <v>0</v>
      </c>
      <c r="Q299" s="1571">
        <f t="shared" si="77"/>
        <v>0</v>
      </c>
      <c r="R299" s="1571">
        <f t="shared" si="77"/>
        <v>0</v>
      </c>
      <c r="S299" s="1571">
        <f t="shared" si="76"/>
        <v>0</v>
      </c>
      <c r="T299" s="1571">
        <f t="shared" si="76"/>
        <v>0</v>
      </c>
      <c r="U299" s="1571">
        <f t="shared" si="76"/>
        <v>0</v>
      </c>
      <c r="V299" s="1571">
        <f t="shared" si="76"/>
        <v>0</v>
      </c>
      <c r="W299" s="1571">
        <f t="shared" si="76"/>
        <v>0</v>
      </c>
      <c r="X299" s="1582"/>
    </row>
    <row r="300" spans="1:24" ht="12.75" x14ac:dyDescent="0.2">
      <c r="A300" s="349"/>
      <c r="B300" s="610" t="s">
        <v>1346</v>
      </c>
      <c r="C300" s="1571">
        <f t="shared" si="77"/>
        <v>-156800</v>
      </c>
      <c r="D300" s="1571">
        <f t="shared" si="77"/>
        <v>-110682.16816441552</v>
      </c>
      <c r="E300" s="1571">
        <f t="shared" si="77"/>
        <v>-22436.54958783949</v>
      </c>
      <c r="F300" s="1571">
        <f t="shared" si="77"/>
        <v>-23505.555994673479</v>
      </c>
      <c r="G300" s="1571">
        <f t="shared" si="77"/>
        <v>0</v>
      </c>
      <c r="H300" s="1571">
        <f t="shared" si="77"/>
        <v>0</v>
      </c>
      <c r="I300" s="1571">
        <f t="shared" si="77"/>
        <v>0</v>
      </c>
      <c r="J300" s="1571">
        <f t="shared" si="77"/>
        <v>-25.008823915987456</v>
      </c>
      <c r="K300" s="1571">
        <f t="shared" si="77"/>
        <v>-99.833936373160881</v>
      </c>
      <c r="L300" s="1571">
        <f t="shared" si="77"/>
        <v>-50.883492782367398</v>
      </c>
      <c r="M300" s="1571">
        <f t="shared" si="77"/>
        <v>0</v>
      </c>
      <c r="N300" s="1571">
        <f t="shared" si="77"/>
        <v>0</v>
      </c>
      <c r="O300" s="1571">
        <f t="shared" si="77"/>
        <v>0</v>
      </c>
      <c r="P300" s="1571">
        <f t="shared" si="77"/>
        <v>0</v>
      </c>
      <c r="Q300" s="1571">
        <f t="shared" si="76"/>
        <v>0</v>
      </c>
      <c r="R300" s="1571">
        <f t="shared" si="76"/>
        <v>0</v>
      </c>
      <c r="S300" s="1571">
        <f t="shared" si="76"/>
        <v>0</v>
      </c>
      <c r="T300" s="1571">
        <f t="shared" si="76"/>
        <v>0</v>
      </c>
      <c r="U300" s="1571">
        <f t="shared" si="76"/>
        <v>0</v>
      </c>
      <c r="V300" s="1571">
        <f t="shared" si="76"/>
        <v>0</v>
      </c>
      <c r="W300" s="1571">
        <f t="shared" si="76"/>
        <v>0</v>
      </c>
      <c r="X300" s="1582"/>
    </row>
    <row r="301" spans="1:24" ht="12.75" x14ac:dyDescent="0.2">
      <c r="A301" s="349"/>
      <c r="B301" s="868" t="s">
        <v>708</v>
      </c>
      <c r="C301" s="1587">
        <f t="shared" ref="C301:W301" si="78">SUM(C298:C300)</f>
        <v>-197394</v>
      </c>
      <c r="D301" s="1587">
        <f t="shared" si="78"/>
        <v>-138356.17172134775</v>
      </c>
      <c r="E301" s="1587">
        <f t="shared" si="78"/>
        <v>-27718.267308981798</v>
      </c>
      <c r="F301" s="1587">
        <f t="shared" si="78"/>
        <v>-30314.393480347007</v>
      </c>
      <c r="G301" s="1587">
        <f t="shared" si="78"/>
        <v>0</v>
      </c>
      <c r="H301" s="1587">
        <f t="shared" si="78"/>
        <v>0</v>
      </c>
      <c r="I301" s="1587">
        <f t="shared" si="78"/>
        <v>0</v>
      </c>
      <c r="J301" s="1587">
        <f t="shared" si="78"/>
        <v>-699.50135387523198</v>
      </c>
      <c r="K301" s="1587">
        <f t="shared" si="78"/>
        <v>-180.55650569715442</v>
      </c>
      <c r="L301" s="1587">
        <f t="shared" si="78"/>
        <v>-125.10962975104985</v>
      </c>
      <c r="M301" s="1587">
        <f t="shared" si="78"/>
        <v>0</v>
      </c>
      <c r="N301" s="1587">
        <f t="shared" si="78"/>
        <v>0</v>
      </c>
      <c r="O301" s="1587">
        <f t="shared" si="78"/>
        <v>0</v>
      </c>
      <c r="P301" s="1587">
        <f t="shared" si="78"/>
        <v>0</v>
      </c>
      <c r="Q301" s="1587">
        <f t="shared" si="78"/>
        <v>0</v>
      </c>
      <c r="R301" s="1587">
        <f t="shared" si="78"/>
        <v>0</v>
      </c>
      <c r="S301" s="1587">
        <f t="shared" si="78"/>
        <v>0</v>
      </c>
      <c r="T301" s="1587">
        <f t="shared" si="78"/>
        <v>0</v>
      </c>
      <c r="U301" s="1587">
        <f t="shared" si="78"/>
        <v>0</v>
      </c>
      <c r="V301" s="1587">
        <f t="shared" si="78"/>
        <v>0</v>
      </c>
      <c r="W301" s="1587">
        <f t="shared" si="78"/>
        <v>0</v>
      </c>
      <c r="X301" s="1596"/>
    </row>
    <row r="302" spans="1:24" ht="12.75" x14ac:dyDescent="0.2">
      <c r="A302" s="349"/>
      <c r="B302" s="610"/>
      <c r="C302" s="1588"/>
      <c r="D302" s="1588"/>
      <c r="E302" s="1588"/>
      <c r="F302" s="1588"/>
      <c r="G302" s="1588"/>
      <c r="H302" s="1588"/>
      <c r="I302" s="1588"/>
      <c r="J302" s="1588"/>
      <c r="K302" s="1588"/>
      <c r="L302" s="1588"/>
      <c r="M302" s="1588"/>
      <c r="N302" s="1588"/>
      <c r="O302" s="1588"/>
      <c r="P302" s="1588"/>
      <c r="Q302" s="1588"/>
      <c r="R302" s="1588"/>
      <c r="S302" s="1588"/>
      <c r="T302" s="1588"/>
      <c r="U302" s="1588"/>
      <c r="V302" s="1588"/>
      <c r="W302" s="1588"/>
      <c r="X302" s="1595"/>
    </row>
    <row r="303" spans="1:24" ht="12.75" x14ac:dyDescent="0.2">
      <c r="A303" s="618"/>
      <c r="B303" s="594" t="s">
        <v>338</v>
      </c>
      <c r="C303" s="1588"/>
      <c r="D303" s="1588"/>
      <c r="E303" s="1588"/>
      <c r="F303" s="1588"/>
      <c r="G303" s="1588"/>
      <c r="H303" s="1588"/>
      <c r="I303" s="1588"/>
      <c r="J303" s="1588"/>
      <c r="K303" s="1588"/>
      <c r="L303" s="1588"/>
      <c r="M303" s="1588"/>
      <c r="N303" s="1588"/>
      <c r="O303" s="1588"/>
      <c r="P303" s="1588"/>
      <c r="Q303" s="1588"/>
      <c r="R303" s="1588"/>
      <c r="S303" s="1588"/>
      <c r="T303" s="1588"/>
      <c r="U303" s="1588"/>
      <c r="V303" s="1588"/>
      <c r="W303" s="1588"/>
      <c r="X303" s="1595"/>
    </row>
    <row r="304" spans="1:24" ht="12.75" x14ac:dyDescent="0.2">
      <c r="A304" s="1561"/>
      <c r="B304" s="1017" t="s">
        <v>774</v>
      </c>
      <c r="C304" s="1571">
        <f>SUMIF($Z$110:$Z$112,$B304,C$110:C$112)</f>
        <v>790446</v>
      </c>
      <c r="D304" s="1571">
        <f t="shared" ref="D304:S305" si="79">SUMIF($Z$110:$Z$112,$B304,D$110:D$112)</f>
        <v>609500.33326626325</v>
      </c>
      <c r="E304" s="1571">
        <f t="shared" si="79"/>
        <v>146859.25676624692</v>
      </c>
      <c r="F304" s="1571">
        <f t="shared" si="79"/>
        <v>34086.409967489781</v>
      </c>
      <c r="G304" s="1571">
        <f t="shared" si="79"/>
        <v>0</v>
      </c>
      <c r="H304" s="1571">
        <f t="shared" si="79"/>
        <v>0</v>
      </c>
      <c r="I304" s="1571">
        <f t="shared" si="79"/>
        <v>0</v>
      </c>
      <c r="J304" s="1571">
        <f t="shared" si="79"/>
        <v>0</v>
      </c>
      <c r="K304" s="1571">
        <f t="shared" si="79"/>
        <v>0</v>
      </c>
      <c r="L304" s="1571">
        <f t="shared" si="79"/>
        <v>0</v>
      </c>
      <c r="M304" s="1571">
        <f t="shared" si="79"/>
        <v>0</v>
      </c>
      <c r="N304" s="1571">
        <f t="shared" si="79"/>
        <v>0</v>
      </c>
      <c r="O304" s="1571">
        <f t="shared" si="79"/>
        <v>0</v>
      </c>
      <c r="P304" s="1571">
        <f t="shared" si="79"/>
        <v>0</v>
      </c>
      <c r="Q304" s="1571">
        <f>SUMIF($Z$110:$Z$112,$B304,Q$110:Q$112)</f>
        <v>0</v>
      </c>
      <c r="R304" s="1571">
        <f t="shared" si="79"/>
        <v>0</v>
      </c>
      <c r="S304" s="1571">
        <f t="shared" si="79"/>
        <v>0</v>
      </c>
      <c r="T304" s="1571">
        <f t="shared" ref="R304:W305" si="80">SUMIF($Z$110:$Z$112,$B304,T$110:T$112)</f>
        <v>0</v>
      </c>
      <c r="U304" s="1571">
        <f t="shared" si="80"/>
        <v>0</v>
      </c>
      <c r="V304" s="1571">
        <f t="shared" si="80"/>
        <v>0</v>
      </c>
      <c r="W304" s="1571">
        <f t="shared" si="80"/>
        <v>0</v>
      </c>
      <c r="X304" s="1582"/>
    </row>
    <row r="305" spans="1:24" ht="12.75" x14ac:dyDescent="0.2">
      <c r="A305" s="609"/>
      <c r="B305" s="1017" t="s">
        <v>704</v>
      </c>
      <c r="C305" s="1571">
        <f>SUMIF($Z$110:$Z$112,$B305,C$110:C$112)</f>
        <v>510500.00000000006</v>
      </c>
      <c r="D305" s="1571">
        <f t="shared" si="79"/>
        <v>376797.61904761911</v>
      </c>
      <c r="E305" s="1571">
        <f t="shared" si="79"/>
        <v>36647.786792646606</v>
      </c>
      <c r="F305" s="1571">
        <f t="shared" si="79"/>
        <v>4369.0732943069388</v>
      </c>
      <c r="G305" s="1571">
        <f t="shared" si="79"/>
        <v>0</v>
      </c>
      <c r="H305" s="1571">
        <f t="shared" si="79"/>
        <v>0</v>
      </c>
      <c r="I305" s="1571">
        <f t="shared" si="79"/>
        <v>0</v>
      </c>
      <c r="J305" s="1571">
        <f t="shared" si="79"/>
        <v>87014.463729416995</v>
      </c>
      <c r="K305" s="1571">
        <f t="shared" si="79"/>
        <v>3145.7327719009959</v>
      </c>
      <c r="L305" s="1571">
        <f t="shared" si="79"/>
        <v>2525.3243641094109</v>
      </c>
      <c r="M305" s="1571">
        <f t="shared" si="79"/>
        <v>0</v>
      </c>
      <c r="N305" s="1571">
        <f t="shared" si="79"/>
        <v>0</v>
      </c>
      <c r="O305" s="1571">
        <f t="shared" si="79"/>
        <v>0</v>
      </c>
      <c r="P305" s="1571">
        <f t="shared" si="79"/>
        <v>0</v>
      </c>
      <c r="Q305" s="1571">
        <f>SUMIF($Z$110:$Z$112,$B305,Q$110:Q$112)</f>
        <v>0</v>
      </c>
      <c r="R305" s="1571">
        <f t="shared" si="80"/>
        <v>0</v>
      </c>
      <c r="S305" s="1571">
        <f t="shared" si="80"/>
        <v>0</v>
      </c>
      <c r="T305" s="1571">
        <f t="shared" si="80"/>
        <v>0</v>
      </c>
      <c r="U305" s="1571">
        <f t="shared" si="80"/>
        <v>0</v>
      </c>
      <c r="V305" s="1571">
        <f t="shared" si="80"/>
        <v>0</v>
      </c>
      <c r="W305" s="1571">
        <f t="shared" si="80"/>
        <v>0</v>
      </c>
      <c r="X305" s="1582"/>
    </row>
    <row r="306" spans="1:24" ht="12.75" x14ac:dyDescent="0.2">
      <c r="A306" s="609"/>
      <c r="B306" s="868" t="s">
        <v>708</v>
      </c>
      <c r="C306" s="1587">
        <f t="shared" ref="C306:W306" si="81">SUM(C304:C305)</f>
        <v>1300946</v>
      </c>
      <c r="D306" s="1587">
        <f t="shared" si="81"/>
        <v>986297.9523138823</v>
      </c>
      <c r="E306" s="1587">
        <f t="shared" si="81"/>
        <v>183507.04355889352</v>
      </c>
      <c r="F306" s="1587">
        <f t="shared" si="81"/>
        <v>38455.483261796719</v>
      </c>
      <c r="G306" s="1587">
        <f t="shared" si="81"/>
        <v>0</v>
      </c>
      <c r="H306" s="1587">
        <f t="shared" si="81"/>
        <v>0</v>
      </c>
      <c r="I306" s="1587">
        <f t="shared" si="81"/>
        <v>0</v>
      </c>
      <c r="J306" s="1587">
        <f t="shared" si="81"/>
        <v>87014.463729416995</v>
      </c>
      <c r="K306" s="1587">
        <f t="shared" si="81"/>
        <v>3145.7327719009959</v>
      </c>
      <c r="L306" s="1587">
        <f t="shared" si="81"/>
        <v>2525.3243641094109</v>
      </c>
      <c r="M306" s="1587">
        <f t="shared" si="81"/>
        <v>0</v>
      </c>
      <c r="N306" s="1587">
        <f t="shared" si="81"/>
        <v>0</v>
      </c>
      <c r="O306" s="1587">
        <f t="shared" si="81"/>
        <v>0</v>
      </c>
      <c r="P306" s="1587">
        <f t="shared" si="81"/>
        <v>0</v>
      </c>
      <c r="Q306" s="1587">
        <f t="shared" si="81"/>
        <v>0</v>
      </c>
      <c r="R306" s="1587">
        <f t="shared" si="81"/>
        <v>0</v>
      </c>
      <c r="S306" s="1587">
        <f t="shared" si="81"/>
        <v>0</v>
      </c>
      <c r="T306" s="1587">
        <f t="shared" si="81"/>
        <v>0</v>
      </c>
      <c r="U306" s="1587">
        <f t="shared" si="81"/>
        <v>0</v>
      </c>
      <c r="V306" s="1587">
        <f t="shared" si="81"/>
        <v>0</v>
      </c>
      <c r="W306" s="1587">
        <f t="shared" si="81"/>
        <v>0</v>
      </c>
      <c r="X306" s="1596"/>
    </row>
    <row r="307" spans="1:24" ht="12.75" x14ac:dyDescent="0.2">
      <c r="A307" s="349"/>
      <c r="C307" s="1588"/>
      <c r="D307" s="1588"/>
      <c r="E307" s="1588"/>
      <c r="F307" s="1588"/>
      <c r="G307" s="1588"/>
      <c r="H307" s="1588"/>
      <c r="I307" s="1588"/>
      <c r="J307" s="1588"/>
      <c r="K307" s="1588"/>
      <c r="L307" s="1588"/>
      <c r="M307" s="1588"/>
      <c r="N307" s="1588"/>
      <c r="O307" s="1588"/>
      <c r="P307" s="1588"/>
      <c r="Q307" s="1588"/>
      <c r="R307" s="1588"/>
      <c r="S307" s="1588"/>
      <c r="T307" s="1588"/>
      <c r="U307" s="1588"/>
      <c r="V307" s="1588"/>
      <c r="W307" s="1588"/>
      <c r="X307" s="1595"/>
    </row>
    <row r="308" spans="1:24" ht="12.75" x14ac:dyDescent="0.2">
      <c r="A308" s="349"/>
      <c r="B308" s="594" t="s">
        <v>339</v>
      </c>
      <c r="C308" s="1588"/>
      <c r="D308" s="1588"/>
      <c r="E308" s="1588"/>
      <c r="F308" s="1588"/>
      <c r="G308" s="1588"/>
      <c r="H308" s="1588"/>
      <c r="I308" s="1588"/>
      <c r="J308" s="1588"/>
      <c r="K308" s="1588"/>
      <c r="L308" s="1588"/>
      <c r="M308" s="1588"/>
      <c r="N308" s="1588"/>
      <c r="O308" s="1588"/>
      <c r="P308" s="1588"/>
      <c r="Q308" s="1588"/>
      <c r="R308" s="1588"/>
      <c r="S308" s="1588"/>
      <c r="T308" s="1588"/>
      <c r="U308" s="1588"/>
      <c r="V308" s="1588"/>
      <c r="W308" s="1588"/>
      <c r="X308" s="1595"/>
    </row>
    <row r="309" spans="1:24" ht="12.75" x14ac:dyDescent="0.2">
      <c r="A309" s="349"/>
      <c r="B309" s="1017">
        <v>1860</v>
      </c>
      <c r="C309" s="1588">
        <f>C117</f>
        <v>9304</v>
      </c>
      <c r="D309" s="1588">
        <f>D117</f>
        <v>7174.1663576124283</v>
      </c>
      <c r="E309" s="1588">
        <f>E117</f>
        <v>1728.6171667048241</v>
      </c>
      <c r="F309" s="1588">
        <f>F117</f>
        <v>401.21647568274733</v>
      </c>
      <c r="G309" s="1588">
        <f t="shared" ref="G309:P309" si="82">G117</f>
        <v>0</v>
      </c>
      <c r="H309" s="1588">
        <f t="shared" si="82"/>
        <v>0</v>
      </c>
      <c r="I309" s="1588">
        <f t="shared" si="82"/>
        <v>0</v>
      </c>
      <c r="J309" s="1588">
        <f t="shared" si="82"/>
        <v>0</v>
      </c>
      <c r="K309" s="1588">
        <f t="shared" si="82"/>
        <v>0</v>
      </c>
      <c r="L309" s="1588">
        <f t="shared" si="82"/>
        <v>0</v>
      </c>
      <c r="M309" s="1588">
        <f t="shared" si="82"/>
        <v>0</v>
      </c>
      <c r="N309" s="1588">
        <f t="shared" si="82"/>
        <v>0</v>
      </c>
      <c r="O309" s="1588">
        <f t="shared" si="82"/>
        <v>0</v>
      </c>
      <c r="P309" s="1588">
        <f t="shared" si="82"/>
        <v>0</v>
      </c>
      <c r="Q309" s="1588">
        <f>Q117</f>
        <v>0</v>
      </c>
      <c r="R309" s="1588">
        <f t="shared" ref="R309:W309" si="83">R117</f>
        <v>0</v>
      </c>
      <c r="S309" s="1588">
        <f t="shared" si="83"/>
        <v>0</v>
      </c>
      <c r="T309" s="1588">
        <f t="shared" si="83"/>
        <v>0</v>
      </c>
      <c r="U309" s="1588">
        <f t="shared" si="83"/>
        <v>0</v>
      </c>
      <c r="V309" s="1588">
        <f t="shared" si="83"/>
        <v>0</v>
      </c>
      <c r="W309" s="1588">
        <f t="shared" si="83"/>
        <v>0</v>
      </c>
      <c r="X309" s="1595"/>
    </row>
    <row r="310" spans="1:24" ht="12.75" x14ac:dyDescent="0.2">
      <c r="A310" s="618"/>
      <c r="B310" s="619"/>
      <c r="C310" s="1588"/>
      <c r="D310" s="1588"/>
      <c r="E310" s="1588"/>
      <c r="F310" s="1588"/>
      <c r="G310" s="1588"/>
      <c r="H310" s="1588"/>
      <c r="I310" s="1588"/>
      <c r="J310" s="1588"/>
      <c r="K310" s="1588"/>
      <c r="L310" s="1588"/>
      <c r="M310" s="1588"/>
      <c r="N310" s="1588"/>
      <c r="O310" s="1588"/>
      <c r="P310" s="1588"/>
      <c r="Q310" s="1588"/>
      <c r="R310" s="1588"/>
      <c r="S310" s="1588"/>
      <c r="T310" s="1588"/>
      <c r="U310" s="1588"/>
      <c r="V310" s="1588"/>
      <c r="W310" s="1588"/>
      <c r="X310" s="1595"/>
    </row>
    <row r="311" spans="1:24" ht="12.75" x14ac:dyDescent="0.2">
      <c r="A311" s="609"/>
      <c r="B311" s="627" t="s">
        <v>851</v>
      </c>
      <c r="C311" s="1588"/>
      <c r="D311" s="1588"/>
      <c r="E311" s="1588"/>
      <c r="F311" s="1588"/>
      <c r="G311" s="1588"/>
      <c r="H311" s="1588"/>
      <c r="I311" s="1588"/>
      <c r="J311" s="1588"/>
      <c r="K311" s="1588"/>
      <c r="L311" s="1588"/>
      <c r="M311" s="1588"/>
      <c r="N311" s="1588"/>
      <c r="O311" s="1588"/>
      <c r="P311" s="1588"/>
      <c r="Q311" s="1588"/>
      <c r="R311" s="1588"/>
      <c r="S311" s="1588"/>
      <c r="T311" s="1588"/>
      <c r="U311" s="1588"/>
      <c r="V311" s="1588"/>
      <c r="W311" s="1588"/>
      <c r="X311" s="1595"/>
    </row>
    <row r="312" spans="1:24" ht="12.75" x14ac:dyDescent="0.2">
      <c r="A312" s="609"/>
      <c r="B312" s="1017" t="s">
        <v>775</v>
      </c>
      <c r="C312" s="1571">
        <f>SUMIF($Z$120:$Z$124,$B312,C$120:C$124)</f>
        <v>22499.999999999996</v>
      </c>
      <c r="D312" s="1571">
        <f t="shared" ref="D312:S313" si="84">SUMIF($Z$120:$Z$124,$B312,D$120:D$124)</f>
        <v>20170.945945945943</v>
      </c>
      <c r="E312" s="1571">
        <f t="shared" si="84"/>
        <v>1961.8503118503118</v>
      </c>
      <c r="F312" s="1571">
        <f t="shared" si="84"/>
        <v>367.20374220374225</v>
      </c>
      <c r="G312" s="1571">
        <f t="shared" si="84"/>
        <v>0</v>
      </c>
      <c r="H312" s="1571">
        <f t="shared" si="84"/>
        <v>0</v>
      </c>
      <c r="I312" s="1571">
        <f t="shared" si="84"/>
        <v>0</v>
      </c>
      <c r="J312" s="1571">
        <f t="shared" si="84"/>
        <v>0</v>
      </c>
      <c r="K312" s="1571">
        <f t="shared" si="84"/>
        <v>0</v>
      </c>
      <c r="L312" s="1571">
        <f t="shared" si="84"/>
        <v>0</v>
      </c>
      <c r="M312" s="1571">
        <f t="shared" si="84"/>
        <v>0</v>
      </c>
      <c r="N312" s="1571">
        <f t="shared" si="84"/>
        <v>0</v>
      </c>
      <c r="O312" s="1571">
        <f t="shared" si="84"/>
        <v>0</v>
      </c>
      <c r="P312" s="1571">
        <f t="shared" si="84"/>
        <v>0</v>
      </c>
      <c r="Q312" s="1571">
        <f>SUMIF($Z$120:$Z$124,$B312,Q$120:Q$124)</f>
        <v>0</v>
      </c>
      <c r="R312" s="1571">
        <f t="shared" si="84"/>
        <v>0</v>
      </c>
      <c r="S312" s="1571">
        <f t="shared" si="84"/>
        <v>0</v>
      </c>
      <c r="T312" s="1571">
        <f t="shared" ref="R312:W313" si="85">SUMIF($Z$120:$Z$124,$B312,T$120:T$124)</f>
        <v>0</v>
      </c>
      <c r="U312" s="1571">
        <f t="shared" si="85"/>
        <v>0</v>
      </c>
      <c r="V312" s="1571">
        <f t="shared" si="85"/>
        <v>0</v>
      </c>
      <c r="W312" s="1571">
        <f t="shared" si="85"/>
        <v>0</v>
      </c>
      <c r="X312" s="1582"/>
    </row>
    <row r="313" spans="1:24" ht="12.75" x14ac:dyDescent="0.2">
      <c r="A313" s="599"/>
      <c r="B313" s="1017" t="s">
        <v>1274</v>
      </c>
      <c r="C313" s="1571">
        <f>SUMIF($Z$120:$Z$124,$B313,C$120:C$124)</f>
        <v>2008895.9999999995</v>
      </c>
      <c r="D313" s="1571">
        <f t="shared" si="84"/>
        <v>1799489.0715635971</v>
      </c>
      <c r="E313" s="1571">
        <f t="shared" si="84"/>
        <v>175020.45792392862</v>
      </c>
      <c r="F313" s="1571">
        <f t="shared" si="84"/>
        <v>20865.576767278093</v>
      </c>
      <c r="G313" s="1571">
        <f t="shared" si="84"/>
        <v>0</v>
      </c>
      <c r="H313" s="1571">
        <f t="shared" si="84"/>
        <v>0</v>
      </c>
      <c r="I313" s="1571">
        <f t="shared" si="84"/>
        <v>0</v>
      </c>
      <c r="J313" s="1571">
        <f t="shared" si="84"/>
        <v>83.462307069112356</v>
      </c>
      <c r="K313" s="1571">
        <f t="shared" si="84"/>
        <v>6510.0599513907646</v>
      </c>
      <c r="L313" s="1571">
        <f t="shared" si="84"/>
        <v>6927.371486736326</v>
      </c>
      <c r="M313" s="1571">
        <f t="shared" si="84"/>
        <v>0</v>
      </c>
      <c r="N313" s="1571">
        <f t="shared" si="84"/>
        <v>0</v>
      </c>
      <c r="O313" s="1571">
        <f t="shared" si="84"/>
        <v>0</v>
      </c>
      <c r="P313" s="1571">
        <f t="shared" si="84"/>
        <v>0</v>
      </c>
      <c r="Q313" s="1571">
        <f>SUMIF($Z$120:$Z$124,$B313,Q$120:Q$124)</f>
        <v>0</v>
      </c>
      <c r="R313" s="1571">
        <f t="shared" si="85"/>
        <v>0</v>
      </c>
      <c r="S313" s="1571">
        <f t="shared" si="85"/>
        <v>0</v>
      </c>
      <c r="T313" s="1571">
        <f t="shared" si="85"/>
        <v>0</v>
      </c>
      <c r="U313" s="1571">
        <f t="shared" si="85"/>
        <v>0</v>
      </c>
      <c r="V313" s="1571">
        <f t="shared" si="85"/>
        <v>0</v>
      </c>
      <c r="W313" s="1571">
        <f t="shared" si="85"/>
        <v>0</v>
      </c>
      <c r="X313" s="1582"/>
    </row>
    <row r="314" spans="1:24" ht="13.5" thickBot="1" x14ac:dyDescent="0.25">
      <c r="A314" s="349"/>
      <c r="B314" s="868" t="s">
        <v>708</v>
      </c>
      <c r="C314" s="1587">
        <f t="shared" ref="C314:W314" si="86">SUM(C312:C313)</f>
        <v>2031395.9999999995</v>
      </c>
      <c r="D314" s="1587">
        <f t="shared" si="86"/>
        <v>1819660.0175095431</v>
      </c>
      <c r="E314" s="1587">
        <f t="shared" si="86"/>
        <v>176982.30823577894</v>
      </c>
      <c r="F314" s="1587">
        <f t="shared" si="86"/>
        <v>21232.780509481836</v>
      </c>
      <c r="G314" s="1587">
        <f t="shared" si="86"/>
        <v>0</v>
      </c>
      <c r="H314" s="1587">
        <f t="shared" si="86"/>
        <v>0</v>
      </c>
      <c r="I314" s="1587">
        <f t="shared" si="86"/>
        <v>0</v>
      </c>
      <c r="J314" s="1587">
        <f t="shared" si="86"/>
        <v>83.462307069112356</v>
      </c>
      <c r="K314" s="1587">
        <f t="shared" si="86"/>
        <v>6510.0599513907646</v>
      </c>
      <c r="L314" s="1587">
        <f t="shared" si="86"/>
        <v>6927.371486736326</v>
      </c>
      <c r="M314" s="1587">
        <f t="shared" si="86"/>
        <v>0</v>
      </c>
      <c r="N314" s="1587">
        <f t="shared" si="86"/>
        <v>0</v>
      </c>
      <c r="O314" s="1587">
        <f t="shared" si="86"/>
        <v>0</v>
      </c>
      <c r="P314" s="1587">
        <f t="shared" si="86"/>
        <v>0</v>
      </c>
      <c r="Q314" s="1587">
        <f t="shared" si="86"/>
        <v>0</v>
      </c>
      <c r="R314" s="1587">
        <f t="shared" si="86"/>
        <v>0</v>
      </c>
      <c r="S314" s="1587">
        <f t="shared" si="86"/>
        <v>0</v>
      </c>
      <c r="T314" s="1587">
        <f t="shared" si="86"/>
        <v>0</v>
      </c>
      <c r="U314" s="1587">
        <f t="shared" si="86"/>
        <v>0</v>
      </c>
      <c r="V314" s="1587">
        <f t="shared" si="86"/>
        <v>0</v>
      </c>
      <c r="W314" s="1587">
        <f t="shared" si="86"/>
        <v>0</v>
      </c>
      <c r="X314" s="1596"/>
    </row>
    <row r="315" spans="1:24" ht="13.5" thickTop="1" x14ac:dyDescent="0.2">
      <c r="A315" s="409"/>
      <c r="B315" s="873" t="s">
        <v>1102</v>
      </c>
      <c r="C315" s="1589">
        <f t="shared" ref="C315:W315" si="87">SUM(C314,C309,C306)</f>
        <v>3341645.9999999995</v>
      </c>
      <c r="D315" s="1589">
        <f t="shared" si="87"/>
        <v>2813132.1361810379</v>
      </c>
      <c r="E315" s="1589">
        <f t="shared" si="87"/>
        <v>362217.96896137728</v>
      </c>
      <c r="F315" s="1589">
        <f t="shared" si="87"/>
        <v>60089.480246961306</v>
      </c>
      <c r="G315" s="1589">
        <f t="shared" si="87"/>
        <v>0</v>
      </c>
      <c r="H315" s="1589">
        <f t="shared" si="87"/>
        <v>0</v>
      </c>
      <c r="I315" s="1589">
        <f t="shared" si="87"/>
        <v>0</v>
      </c>
      <c r="J315" s="1589">
        <f t="shared" si="87"/>
        <v>87097.926036486111</v>
      </c>
      <c r="K315" s="1589">
        <f t="shared" si="87"/>
        <v>9655.7927232917609</v>
      </c>
      <c r="L315" s="1589">
        <f t="shared" si="87"/>
        <v>9452.6958508457374</v>
      </c>
      <c r="M315" s="1589">
        <f t="shared" si="87"/>
        <v>0</v>
      </c>
      <c r="N315" s="1589">
        <f t="shared" si="87"/>
        <v>0</v>
      </c>
      <c r="O315" s="1589">
        <f t="shared" si="87"/>
        <v>0</v>
      </c>
      <c r="P315" s="1589">
        <f t="shared" si="87"/>
        <v>0</v>
      </c>
      <c r="Q315" s="1589">
        <f t="shared" si="87"/>
        <v>0</v>
      </c>
      <c r="R315" s="1589">
        <f t="shared" si="87"/>
        <v>0</v>
      </c>
      <c r="S315" s="1589">
        <f t="shared" si="87"/>
        <v>0</v>
      </c>
      <c r="T315" s="1589">
        <f t="shared" si="87"/>
        <v>0</v>
      </c>
      <c r="U315" s="1589">
        <f t="shared" si="87"/>
        <v>0</v>
      </c>
      <c r="V315" s="1589">
        <f t="shared" si="87"/>
        <v>0</v>
      </c>
      <c r="W315" s="1589">
        <f t="shared" si="87"/>
        <v>0</v>
      </c>
      <c r="X315" s="1597"/>
    </row>
    <row r="316" spans="1:24" ht="12.75" x14ac:dyDescent="0.2">
      <c r="A316" s="349"/>
      <c r="C316" s="1588"/>
      <c r="D316" s="1588"/>
      <c r="E316" s="1588"/>
      <c r="F316" s="1588"/>
      <c r="G316" s="1588"/>
      <c r="H316" s="1588"/>
      <c r="I316" s="1588"/>
      <c r="J316" s="1588"/>
      <c r="K316" s="1588"/>
      <c r="L316" s="1588"/>
      <c r="M316" s="1588"/>
      <c r="N316" s="1588"/>
      <c r="O316" s="1588"/>
      <c r="P316" s="1588"/>
      <c r="Q316" s="1588"/>
      <c r="R316" s="1588"/>
      <c r="S316" s="1588"/>
      <c r="T316" s="1588"/>
      <c r="U316" s="1588"/>
      <c r="V316" s="1588"/>
      <c r="W316" s="1588"/>
      <c r="X316" s="1595"/>
    </row>
    <row r="317" spans="1:24" ht="12.75" x14ac:dyDescent="0.2">
      <c r="A317" s="349"/>
      <c r="B317" s="608" t="s">
        <v>1215</v>
      </c>
      <c r="C317" s="1588">
        <f>C129</f>
        <v>523884</v>
      </c>
      <c r="D317" s="1588">
        <f>D129</f>
        <v>403958.61651885527</v>
      </c>
      <c r="E317" s="1588">
        <f>E129</f>
        <v>97333.929037187234</v>
      </c>
      <c r="F317" s="1588">
        <f>F129</f>
        <v>22591.454443957482</v>
      </c>
      <c r="G317" s="1588">
        <f t="shared" ref="G317:P317" si="88">G129</f>
        <v>0</v>
      </c>
      <c r="H317" s="1588">
        <f t="shared" si="88"/>
        <v>0</v>
      </c>
      <c r="I317" s="1588">
        <f t="shared" si="88"/>
        <v>0</v>
      </c>
      <c r="J317" s="1588">
        <f t="shared" si="88"/>
        <v>0</v>
      </c>
      <c r="K317" s="1588">
        <f t="shared" si="88"/>
        <v>0</v>
      </c>
      <c r="L317" s="1588">
        <f t="shared" si="88"/>
        <v>0</v>
      </c>
      <c r="M317" s="1588">
        <f t="shared" si="88"/>
        <v>0</v>
      </c>
      <c r="N317" s="1588">
        <f t="shared" si="88"/>
        <v>0</v>
      </c>
      <c r="O317" s="1588">
        <f t="shared" si="88"/>
        <v>0</v>
      </c>
      <c r="P317" s="1588">
        <f t="shared" si="88"/>
        <v>0</v>
      </c>
      <c r="Q317" s="1588">
        <f>Q129</f>
        <v>0</v>
      </c>
      <c r="R317" s="1588">
        <f t="shared" ref="R317:W317" si="89">R129</f>
        <v>0</v>
      </c>
      <c r="S317" s="1588">
        <f t="shared" si="89"/>
        <v>0</v>
      </c>
      <c r="T317" s="1588">
        <f t="shared" si="89"/>
        <v>0</v>
      </c>
      <c r="U317" s="1588">
        <f t="shared" si="89"/>
        <v>0</v>
      </c>
      <c r="V317" s="1588">
        <f t="shared" si="89"/>
        <v>0</v>
      </c>
      <c r="W317" s="1588">
        <f t="shared" si="89"/>
        <v>0</v>
      </c>
      <c r="X317" s="1595"/>
    </row>
    <row r="318" spans="1:24" ht="25.5" x14ac:dyDescent="0.2">
      <c r="A318" s="349"/>
      <c r="B318" s="671" t="s">
        <v>1449</v>
      </c>
      <c r="C318" s="1588">
        <f t="shared" ref="C318:E322" si="90">C130</f>
        <v>24960.363060808366</v>
      </c>
      <c r="D318" s="1588">
        <f t="shared" si="90"/>
        <v>19206.897460006883</v>
      </c>
      <c r="E318" s="1588">
        <f t="shared" si="90"/>
        <v>4669.0487063594237</v>
      </c>
      <c r="F318" s="1588">
        <f t="shared" ref="F318:S318" si="91">F130</f>
        <v>1084.4168944420585</v>
      </c>
      <c r="G318" s="1588">
        <f t="shared" si="91"/>
        <v>0</v>
      </c>
      <c r="H318" s="1588">
        <f t="shared" si="91"/>
        <v>0</v>
      </c>
      <c r="I318" s="1588">
        <f t="shared" si="91"/>
        <v>0</v>
      </c>
      <c r="J318" s="1588">
        <f t="shared" si="91"/>
        <v>0</v>
      </c>
      <c r="K318" s="1588">
        <f t="shared" si="91"/>
        <v>0</v>
      </c>
      <c r="L318" s="1588">
        <f t="shared" si="91"/>
        <v>0</v>
      </c>
      <c r="M318" s="1588">
        <f t="shared" si="91"/>
        <v>0</v>
      </c>
      <c r="N318" s="1588">
        <f t="shared" si="91"/>
        <v>0</v>
      </c>
      <c r="O318" s="1588">
        <f t="shared" si="91"/>
        <v>0</v>
      </c>
      <c r="P318" s="1588">
        <f t="shared" si="91"/>
        <v>0</v>
      </c>
      <c r="Q318" s="1588">
        <f t="shared" si="91"/>
        <v>0</v>
      </c>
      <c r="R318" s="1588">
        <f t="shared" si="91"/>
        <v>0</v>
      </c>
      <c r="S318" s="1588">
        <f t="shared" si="91"/>
        <v>0</v>
      </c>
      <c r="T318" s="1588">
        <f t="shared" ref="T318:W322" si="92">T130</f>
        <v>0</v>
      </c>
      <c r="U318" s="1588">
        <f t="shared" si="92"/>
        <v>0</v>
      </c>
      <c r="V318" s="1588">
        <f t="shared" si="92"/>
        <v>0</v>
      </c>
      <c r="W318" s="1588">
        <f t="shared" si="92"/>
        <v>0</v>
      </c>
      <c r="X318" s="1595"/>
    </row>
    <row r="319" spans="1:24" ht="12.75" x14ac:dyDescent="0.2">
      <c r="A319" s="349"/>
      <c r="B319" s="632" t="s">
        <v>1208</v>
      </c>
      <c r="C319" s="1588">
        <f t="shared" si="90"/>
        <v>1669825.0293278836</v>
      </c>
      <c r="D319" s="1588">
        <f t="shared" si="90"/>
        <v>1403219.7260313171</v>
      </c>
      <c r="E319" s="1588">
        <f t="shared" si="90"/>
        <v>183013.64633635871</v>
      </c>
      <c r="F319" s="1588">
        <f t="shared" ref="F319:S319" si="93">F131</f>
        <v>30847.086142698885</v>
      </c>
      <c r="G319" s="1588">
        <f t="shared" si="93"/>
        <v>0</v>
      </c>
      <c r="H319" s="1588">
        <f t="shared" si="93"/>
        <v>0</v>
      </c>
      <c r="I319" s="1588">
        <f t="shared" si="93"/>
        <v>0</v>
      </c>
      <c r="J319" s="1588">
        <f t="shared" si="93"/>
        <v>43268.743633304068</v>
      </c>
      <c r="K319" s="1588">
        <f t="shared" si="93"/>
        <v>4800.9688436713832</v>
      </c>
      <c r="L319" s="1588">
        <f t="shared" si="93"/>
        <v>4674.8583405333948</v>
      </c>
      <c r="M319" s="1588">
        <f t="shared" si="93"/>
        <v>0</v>
      </c>
      <c r="N319" s="1588">
        <f t="shared" si="93"/>
        <v>0</v>
      </c>
      <c r="O319" s="1588">
        <f t="shared" si="93"/>
        <v>0</v>
      </c>
      <c r="P319" s="1588">
        <f t="shared" si="93"/>
        <v>0</v>
      </c>
      <c r="Q319" s="1588">
        <f t="shared" si="93"/>
        <v>0</v>
      </c>
      <c r="R319" s="1588">
        <f t="shared" si="93"/>
        <v>0</v>
      </c>
      <c r="S319" s="1588">
        <f t="shared" si="93"/>
        <v>0</v>
      </c>
      <c r="T319" s="1588">
        <f t="shared" si="92"/>
        <v>0</v>
      </c>
      <c r="U319" s="1588">
        <f t="shared" si="92"/>
        <v>0</v>
      </c>
      <c r="V319" s="1588">
        <f t="shared" si="92"/>
        <v>0</v>
      </c>
      <c r="W319" s="1588">
        <f t="shared" si="92"/>
        <v>0</v>
      </c>
      <c r="X319" s="1595"/>
    </row>
    <row r="320" spans="1:24" ht="12.75" x14ac:dyDescent="0.2">
      <c r="A320" s="349"/>
      <c r="B320" s="632" t="s">
        <v>1209</v>
      </c>
      <c r="C320" s="1588">
        <f t="shared" si="90"/>
        <v>13142.826741120891</v>
      </c>
      <c r="D320" s="1588">
        <f t="shared" si="90"/>
        <v>10134.224575459853</v>
      </c>
      <c r="E320" s="1588">
        <f t="shared" si="90"/>
        <v>2441.8439298934641</v>
      </c>
      <c r="F320" s="1588">
        <f t="shared" ref="F320:S320" si="94">F132</f>
        <v>566.75823576757216</v>
      </c>
      <c r="G320" s="1588">
        <f t="shared" si="94"/>
        <v>0</v>
      </c>
      <c r="H320" s="1588">
        <f t="shared" si="94"/>
        <v>0</v>
      </c>
      <c r="I320" s="1588">
        <f t="shared" si="94"/>
        <v>0</v>
      </c>
      <c r="J320" s="1588">
        <f t="shared" si="94"/>
        <v>0</v>
      </c>
      <c r="K320" s="1588">
        <f t="shared" si="94"/>
        <v>0</v>
      </c>
      <c r="L320" s="1588">
        <f t="shared" si="94"/>
        <v>0</v>
      </c>
      <c r="M320" s="1588">
        <f t="shared" si="94"/>
        <v>0</v>
      </c>
      <c r="N320" s="1588">
        <f t="shared" si="94"/>
        <v>0</v>
      </c>
      <c r="O320" s="1588">
        <f t="shared" si="94"/>
        <v>0</v>
      </c>
      <c r="P320" s="1588">
        <f t="shared" si="94"/>
        <v>0</v>
      </c>
      <c r="Q320" s="1588">
        <f t="shared" si="94"/>
        <v>0</v>
      </c>
      <c r="R320" s="1588">
        <f t="shared" si="94"/>
        <v>0</v>
      </c>
      <c r="S320" s="1588">
        <f t="shared" si="94"/>
        <v>0</v>
      </c>
      <c r="T320" s="1588">
        <f t="shared" si="92"/>
        <v>0</v>
      </c>
      <c r="U320" s="1588">
        <f t="shared" si="92"/>
        <v>0</v>
      </c>
      <c r="V320" s="1588">
        <f t="shared" si="92"/>
        <v>0</v>
      </c>
      <c r="W320" s="1588">
        <f t="shared" si="92"/>
        <v>0</v>
      </c>
      <c r="X320" s="1595"/>
    </row>
    <row r="321" spans="1:25" ht="12.75" x14ac:dyDescent="0.2">
      <c r="A321" s="349"/>
      <c r="B321" s="632" t="s">
        <v>1210</v>
      </c>
      <c r="C321" s="1588">
        <f t="shared" si="90"/>
        <v>82875.611735556115</v>
      </c>
      <c r="D321" s="1588">
        <f t="shared" si="90"/>
        <v>63904.065518032716</v>
      </c>
      <c r="E321" s="1588">
        <f t="shared" si="90"/>
        <v>15397.700467244847</v>
      </c>
      <c r="F321" s="1588">
        <f t="shared" ref="F321:S321" si="95">F133</f>
        <v>3573.8457502785427</v>
      </c>
      <c r="G321" s="1588">
        <f t="shared" si="95"/>
        <v>0</v>
      </c>
      <c r="H321" s="1588">
        <f t="shared" si="95"/>
        <v>0</v>
      </c>
      <c r="I321" s="1588">
        <f t="shared" si="95"/>
        <v>0</v>
      </c>
      <c r="J321" s="1588">
        <f t="shared" si="95"/>
        <v>0</v>
      </c>
      <c r="K321" s="1588">
        <f t="shared" si="95"/>
        <v>0</v>
      </c>
      <c r="L321" s="1588">
        <f t="shared" si="95"/>
        <v>0</v>
      </c>
      <c r="M321" s="1588">
        <f t="shared" si="95"/>
        <v>0</v>
      </c>
      <c r="N321" s="1588">
        <f t="shared" si="95"/>
        <v>0</v>
      </c>
      <c r="O321" s="1588">
        <f t="shared" si="95"/>
        <v>0</v>
      </c>
      <c r="P321" s="1588">
        <f t="shared" si="95"/>
        <v>0</v>
      </c>
      <c r="Q321" s="1588">
        <f t="shared" si="95"/>
        <v>0</v>
      </c>
      <c r="R321" s="1588">
        <f t="shared" si="95"/>
        <v>0</v>
      </c>
      <c r="S321" s="1588">
        <f t="shared" si="95"/>
        <v>0</v>
      </c>
      <c r="T321" s="1588">
        <f t="shared" si="92"/>
        <v>0</v>
      </c>
      <c r="U321" s="1588">
        <f t="shared" si="92"/>
        <v>0</v>
      </c>
      <c r="V321" s="1588">
        <f t="shared" si="92"/>
        <v>0</v>
      </c>
      <c r="W321" s="1588">
        <f t="shared" si="92"/>
        <v>0</v>
      </c>
      <c r="X321" s="1595"/>
    </row>
    <row r="322" spans="1:25" ht="12.75" x14ac:dyDescent="0.2">
      <c r="A322" s="633"/>
      <c r="B322" s="632" t="s">
        <v>1211</v>
      </c>
      <c r="C322" s="1588">
        <f t="shared" si="90"/>
        <v>149375.97625775565</v>
      </c>
      <c r="D322" s="1588">
        <f t="shared" si="90"/>
        <v>115181.43846774544</v>
      </c>
      <c r="E322" s="1588">
        <f t="shared" si="90"/>
        <v>27752.996222318216</v>
      </c>
      <c r="F322" s="1588">
        <f t="shared" ref="F322:S322" si="96">F134</f>
        <v>6441.5415676920129</v>
      </c>
      <c r="G322" s="1588">
        <f t="shared" si="96"/>
        <v>0</v>
      </c>
      <c r="H322" s="1588">
        <f t="shared" si="96"/>
        <v>0</v>
      </c>
      <c r="I322" s="1588">
        <f t="shared" si="96"/>
        <v>0</v>
      </c>
      <c r="J322" s="1588">
        <f t="shared" si="96"/>
        <v>0</v>
      </c>
      <c r="K322" s="1588">
        <f t="shared" si="96"/>
        <v>0</v>
      </c>
      <c r="L322" s="1588">
        <f t="shared" si="96"/>
        <v>0</v>
      </c>
      <c r="M322" s="1588">
        <f t="shared" si="96"/>
        <v>0</v>
      </c>
      <c r="N322" s="1588">
        <f t="shared" si="96"/>
        <v>0</v>
      </c>
      <c r="O322" s="1588">
        <f t="shared" si="96"/>
        <v>0</v>
      </c>
      <c r="P322" s="1588">
        <f t="shared" si="96"/>
        <v>0</v>
      </c>
      <c r="Q322" s="1588">
        <f t="shared" si="96"/>
        <v>0</v>
      </c>
      <c r="R322" s="1588">
        <f t="shared" si="96"/>
        <v>0</v>
      </c>
      <c r="S322" s="1588">
        <f t="shared" si="96"/>
        <v>0</v>
      </c>
      <c r="T322" s="1588">
        <f t="shared" si="92"/>
        <v>0</v>
      </c>
      <c r="U322" s="1588">
        <f t="shared" si="92"/>
        <v>0</v>
      </c>
      <c r="V322" s="1588">
        <f t="shared" si="92"/>
        <v>0</v>
      </c>
      <c r="W322" s="1588">
        <f t="shared" si="92"/>
        <v>0</v>
      </c>
      <c r="X322" s="1595"/>
    </row>
    <row r="323" spans="1:25" ht="12.75" x14ac:dyDescent="0.2">
      <c r="A323" s="609"/>
      <c r="B323" s="634"/>
      <c r="C323" s="1588"/>
      <c r="D323" s="1588"/>
      <c r="E323" s="1588"/>
      <c r="F323" s="1588"/>
      <c r="G323" s="1588"/>
      <c r="H323" s="1588"/>
      <c r="I323" s="1588"/>
      <c r="J323" s="1588"/>
      <c r="K323" s="1588"/>
      <c r="L323" s="1588"/>
      <c r="M323" s="1588"/>
      <c r="N323" s="1588"/>
      <c r="O323" s="1588"/>
      <c r="P323" s="1588"/>
      <c r="Q323" s="1588"/>
      <c r="R323" s="1588"/>
      <c r="S323" s="1588"/>
      <c r="T323" s="1588"/>
      <c r="U323" s="1588"/>
      <c r="V323" s="1588"/>
      <c r="W323" s="1588"/>
      <c r="X323" s="1595"/>
    </row>
    <row r="324" spans="1:25" ht="13.5" thickBot="1" x14ac:dyDescent="0.25">
      <c r="A324" s="602"/>
      <c r="B324" s="858" t="s">
        <v>682</v>
      </c>
      <c r="C324" s="1590">
        <f>SUM(C317:C322,C315,C301)</f>
        <v>5608315.8071231246</v>
      </c>
      <c r="D324" s="1590">
        <f>SUM(D317:D322,D315,D301)</f>
        <v>4690380.9330311073</v>
      </c>
      <c r="E324" s="1590">
        <f>SUM(E317:E322,E315,E301)</f>
        <v>665108.8663517572</v>
      </c>
      <c r="F324" s="1590">
        <f>SUM(F317:F322,F315,F301)</f>
        <v>94880.189801450862</v>
      </c>
      <c r="G324" s="1590">
        <f t="shared" ref="G324:P324" si="97">SUM(G317:G322,G315,G301)</f>
        <v>0</v>
      </c>
      <c r="H324" s="1590">
        <f t="shared" si="97"/>
        <v>0</v>
      </c>
      <c r="I324" s="1590">
        <f t="shared" si="97"/>
        <v>0</v>
      </c>
      <c r="J324" s="1590">
        <f t="shared" si="97"/>
        <v>129667.16831591494</v>
      </c>
      <c r="K324" s="1590">
        <f t="shared" si="97"/>
        <v>14276.205061265991</v>
      </c>
      <c r="L324" s="1590">
        <f t="shared" si="97"/>
        <v>14002.444561628081</v>
      </c>
      <c r="M324" s="1590">
        <f t="shared" si="97"/>
        <v>0</v>
      </c>
      <c r="N324" s="1590">
        <f t="shared" si="97"/>
        <v>0</v>
      </c>
      <c r="O324" s="1590">
        <f t="shared" si="97"/>
        <v>0</v>
      </c>
      <c r="P324" s="1590">
        <f t="shared" si="97"/>
        <v>0</v>
      </c>
      <c r="Q324" s="1590">
        <f>SUM(Q317:Q322,Q315,Q301)</f>
        <v>0</v>
      </c>
      <c r="R324" s="1590">
        <f t="shared" ref="R324:W324" si="98">SUM(R317:R322,R315,R301)</f>
        <v>0</v>
      </c>
      <c r="S324" s="1590">
        <f t="shared" si="98"/>
        <v>0</v>
      </c>
      <c r="T324" s="1590">
        <f t="shared" si="98"/>
        <v>0</v>
      </c>
      <c r="U324" s="1590">
        <f t="shared" si="98"/>
        <v>0</v>
      </c>
      <c r="V324" s="1590">
        <f t="shared" si="98"/>
        <v>0</v>
      </c>
      <c r="W324" s="1590">
        <f t="shared" si="98"/>
        <v>0</v>
      </c>
      <c r="X324" s="1598"/>
    </row>
    <row r="325" spans="1:25" ht="13.5" thickTop="1" x14ac:dyDescent="0.2">
      <c r="A325" s="602"/>
      <c r="B325" s="603"/>
      <c r="C325" s="1017"/>
      <c r="E325" s="1591"/>
      <c r="F325" s="600"/>
      <c r="X325" s="540"/>
    </row>
    <row r="326" spans="1:25" ht="12.75" x14ac:dyDescent="0.2">
      <c r="A326" s="602"/>
      <c r="B326" s="603"/>
      <c r="C326" s="1017"/>
      <c r="E326" s="1591"/>
      <c r="F326" s="600"/>
      <c r="X326" s="540"/>
    </row>
    <row r="327" spans="1:25" ht="23.25" x14ac:dyDescent="0.35">
      <c r="A327" s="2564" t="s">
        <v>326</v>
      </c>
      <c r="B327" s="2564"/>
      <c r="C327" s="1017"/>
      <c r="E327" s="1193"/>
      <c r="F327" s="600"/>
    </row>
    <row r="328" spans="1:25" ht="23.25" x14ac:dyDescent="0.35">
      <c r="A328" s="666" t="s">
        <v>80</v>
      </c>
      <c r="B328" s="636"/>
      <c r="C328" s="1017"/>
      <c r="E328" s="1566"/>
      <c r="F328" s="600"/>
    </row>
    <row r="329" spans="1:25" ht="15" x14ac:dyDescent="0.2">
      <c r="A329" s="234"/>
      <c r="B329" s="602"/>
      <c r="C329" s="1017"/>
      <c r="E329" s="1563"/>
      <c r="F329" s="600"/>
    </row>
    <row r="330" spans="1:25" ht="12.75" x14ac:dyDescent="0.2">
      <c r="A330" s="577"/>
      <c r="B330" s="577"/>
      <c r="C330" s="1017"/>
      <c r="E330" s="644"/>
      <c r="F330" s="600"/>
    </row>
    <row r="331" spans="1:25" ht="38.25" x14ac:dyDescent="0.2">
      <c r="A331" s="667" t="s">
        <v>1447</v>
      </c>
      <c r="B331" s="667" t="s">
        <v>318</v>
      </c>
      <c r="C331" s="667" t="str">
        <f>C288</f>
        <v>Total</v>
      </c>
      <c r="D331" s="667" t="str">
        <f t="shared" ref="D331:P331" si="99">D288</f>
        <v>Residential</v>
      </c>
      <c r="E331" s="667" t="str">
        <f t="shared" si="99"/>
        <v>GS &lt;50</v>
      </c>
      <c r="F331" s="667" t="str">
        <f t="shared" si="99"/>
        <v>GS&gt;50-Regular</v>
      </c>
      <c r="G331" s="667" t="str">
        <f t="shared" si="99"/>
        <v>GS&gt; 50-TOU</v>
      </c>
      <c r="H331" s="667" t="str">
        <f t="shared" si="99"/>
        <v>GS &gt;50-Intermediate</v>
      </c>
      <c r="I331" s="667" t="str">
        <f t="shared" si="99"/>
        <v>Large Use &gt;5MW</v>
      </c>
      <c r="J331" s="667" t="str">
        <f t="shared" si="99"/>
        <v>Street Light</v>
      </c>
      <c r="K331" s="667" t="str">
        <f t="shared" si="99"/>
        <v>Sentinel</v>
      </c>
      <c r="L331" s="667" t="str">
        <f t="shared" si="99"/>
        <v>Unmetered Scattered Load</v>
      </c>
      <c r="M331" s="667" t="str">
        <f t="shared" si="99"/>
        <v>Embedded Distributor</v>
      </c>
      <c r="N331" s="667" t="str">
        <f t="shared" si="99"/>
        <v>Back-up/Standby Power</v>
      </c>
      <c r="O331" s="667" t="str">
        <f t="shared" si="99"/>
        <v>Rate Class 1</v>
      </c>
      <c r="P331" s="667" t="str">
        <f t="shared" si="99"/>
        <v>Rate class 2</v>
      </c>
      <c r="Q331" s="667" t="str">
        <f>Q288</f>
        <v>Rate class 3</v>
      </c>
      <c r="R331" s="667" t="str">
        <f t="shared" ref="R331:W331" si="100">R288</f>
        <v>Rate class 4</v>
      </c>
      <c r="S331" s="667" t="str">
        <f t="shared" si="100"/>
        <v>Rate class 5</v>
      </c>
      <c r="T331" s="667" t="str">
        <f t="shared" si="100"/>
        <v>Rate class 6</v>
      </c>
      <c r="U331" s="667" t="str">
        <f t="shared" si="100"/>
        <v>Rate class 7</v>
      </c>
      <c r="V331" s="667" t="str">
        <f t="shared" si="100"/>
        <v>Rate class 8</v>
      </c>
      <c r="W331" s="667" t="str">
        <f t="shared" si="100"/>
        <v>Rate class 9</v>
      </c>
      <c r="X331" s="1565"/>
      <c r="Y331" s="1565"/>
    </row>
    <row r="332" spans="1:25" ht="12.75" x14ac:dyDescent="0.2">
      <c r="A332" s="637"/>
      <c r="B332" s="638" t="s">
        <v>337</v>
      </c>
      <c r="C332" s="1017"/>
      <c r="D332" s="1017"/>
      <c r="E332" s="1017"/>
      <c r="F332" s="1017"/>
      <c r="G332" s="1017"/>
      <c r="H332" s="1017"/>
      <c r="I332" s="1017"/>
      <c r="J332" s="1017"/>
      <c r="K332" s="1017"/>
      <c r="L332" s="1017"/>
      <c r="M332" s="1017"/>
      <c r="N332" s="1017"/>
      <c r="O332" s="1017"/>
      <c r="P332" s="1017"/>
      <c r="Q332" s="1017"/>
      <c r="R332" s="1017"/>
      <c r="S332" s="1017"/>
      <c r="T332" s="1017"/>
      <c r="U332" s="1017"/>
      <c r="V332" s="1017"/>
      <c r="W332" s="1017"/>
      <c r="X332" s="1593"/>
      <c r="Y332" s="1593"/>
    </row>
    <row r="333" spans="1:25" ht="12.75" x14ac:dyDescent="0.2">
      <c r="A333" s="639"/>
      <c r="B333" s="1017" t="s">
        <v>1271</v>
      </c>
      <c r="C333" s="1571">
        <f>SUMIF($Z$142:$Z$163,$B333,C$142:C$163)</f>
        <v>0</v>
      </c>
      <c r="D333" s="1571">
        <f t="shared" ref="D333:W333" si="101">SUMIF($Z$142:$Z$163,$B333,D$142:D$163)</f>
        <v>0</v>
      </c>
      <c r="E333" s="1571">
        <f t="shared" si="101"/>
        <v>0</v>
      </c>
      <c r="F333" s="1571">
        <f t="shared" si="101"/>
        <v>0</v>
      </c>
      <c r="G333" s="1571">
        <f t="shared" si="101"/>
        <v>0</v>
      </c>
      <c r="H333" s="1571">
        <f t="shared" si="101"/>
        <v>0</v>
      </c>
      <c r="I333" s="1571">
        <f t="shared" si="101"/>
        <v>0</v>
      </c>
      <c r="J333" s="1571">
        <f t="shared" si="101"/>
        <v>0</v>
      </c>
      <c r="K333" s="1571">
        <f t="shared" si="101"/>
        <v>0</v>
      </c>
      <c r="L333" s="1571">
        <f t="shared" si="101"/>
        <v>0</v>
      </c>
      <c r="M333" s="1571">
        <f t="shared" si="101"/>
        <v>0</v>
      </c>
      <c r="N333" s="1571">
        <f t="shared" si="101"/>
        <v>0</v>
      </c>
      <c r="O333" s="1571">
        <f t="shared" si="101"/>
        <v>0</v>
      </c>
      <c r="P333" s="1571">
        <f t="shared" si="101"/>
        <v>0</v>
      </c>
      <c r="Q333" s="1571">
        <f>SUMIF($Z$142:$Z$163,$B333,Q$142:Q$163)</f>
        <v>0</v>
      </c>
      <c r="R333" s="1571">
        <f t="shared" si="101"/>
        <v>0</v>
      </c>
      <c r="S333" s="1571">
        <f t="shared" si="101"/>
        <v>0</v>
      </c>
      <c r="T333" s="1571">
        <f t="shared" si="101"/>
        <v>0</v>
      </c>
      <c r="U333" s="1571">
        <f t="shared" si="101"/>
        <v>0</v>
      </c>
      <c r="V333" s="1571">
        <f t="shared" si="101"/>
        <v>0</v>
      </c>
      <c r="W333" s="1571">
        <f t="shared" si="101"/>
        <v>0</v>
      </c>
      <c r="X333" s="1582"/>
      <c r="Y333" s="1582"/>
    </row>
    <row r="334" spans="1:25" ht="12.75" x14ac:dyDescent="0.2">
      <c r="A334" s="640"/>
      <c r="B334" s="349" t="s">
        <v>89</v>
      </c>
      <c r="C334" s="1571">
        <f>C144</f>
        <v>0</v>
      </c>
      <c r="D334" s="1571">
        <f t="shared" ref="D334:P334" si="102">D144</f>
        <v>0</v>
      </c>
      <c r="E334" s="1571">
        <f t="shared" si="102"/>
        <v>0</v>
      </c>
      <c r="F334" s="1571">
        <f t="shared" si="102"/>
        <v>0</v>
      </c>
      <c r="G334" s="1571">
        <f t="shared" si="102"/>
        <v>0</v>
      </c>
      <c r="H334" s="1571">
        <f t="shared" si="102"/>
        <v>0</v>
      </c>
      <c r="I334" s="1571">
        <f t="shared" si="102"/>
        <v>0</v>
      </c>
      <c r="J334" s="1571">
        <f t="shared" si="102"/>
        <v>0</v>
      </c>
      <c r="K334" s="1571">
        <f t="shared" si="102"/>
        <v>0</v>
      </c>
      <c r="L334" s="1571">
        <f t="shared" si="102"/>
        <v>0</v>
      </c>
      <c r="M334" s="1571">
        <f t="shared" si="102"/>
        <v>0</v>
      </c>
      <c r="N334" s="1571">
        <f t="shared" si="102"/>
        <v>0</v>
      </c>
      <c r="O334" s="1571">
        <f t="shared" si="102"/>
        <v>0</v>
      </c>
      <c r="P334" s="1571">
        <f t="shared" si="102"/>
        <v>0</v>
      </c>
      <c r="Q334" s="1571">
        <f>Q144</f>
        <v>0</v>
      </c>
      <c r="R334" s="1571">
        <f t="shared" ref="R334:W334" si="103">R144</f>
        <v>0</v>
      </c>
      <c r="S334" s="1571">
        <f t="shared" si="103"/>
        <v>0</v>
      </c>
      <c r="T334" s="1571">
        <f t="shared" si="103"/>
        <v>0</v>
      </c>
      <c r="U334" s="1571">
        <f t="shared" si="103"/>
        <v>0</v>
      </c>
      <c r="V334" s="1571">
        <f t="shared" si="103"/>
        <v>0</v>
      </c>
      <c r="W334" s="1571">
        <f t="shared" si="103"/>
        <v>0</v>
      </c>
      <c r="X334" s="1582"/>
      <c r="Y334" s="1582"/>
    </row>
    <row r="335" spans="1:25" ht="12.75" x14ac:dyDescent="0.2">
      <c r="A335" s="640"/>
      <c r="B335" s="1017" t="s">
        <v>1417</v>
      </c>
      <c r="C335" s="1571">
        <f>SUMIF($Z$142:$Z$163,$B335,C$142:C$163)</f>
        <v>0</v>
      </c>
      <c r="D335" s="1571">
        <f t="shared" ref="D335:S337" si="104">SUMIF($Z$142:$Z$163,$B335,D$142:D$163)</f>
        <v>0</v>
      </c>
      <c r="E335" s="1571">
        <f t="shared" si="104"/>
        <v>0</v>
      </c>
      <c r="F335" s="1571">
        <f t="shared" si="104"/>
        <v>0</v>
      </c>
      <c r="G335" s="1571">
        <f t="shared" si="104"/>
        <v>0</v>
      </c>
      <c r="H335" s="1571">
        <f t="shared" si="104"/>
        <v>0</v>
      </c>
      <c r="I335" s="1571">
        <f t="shared" si="104"/>
        <v>0</v>
      </c>
      <c r="J335" s="1571">
        <f t="shared" si="104"/>
        <v>0</v>
      </c>
      <c r="K335" s="1571">
        <f t="shared" si="104"/>
        <v>0</v>
      </c>
      <c r="L335" s="1571">
        <f t="shared" si="104"/>
        <v>0</v>
      </c>
      <c r="M335" s="1571">
        <f t="shared" si="104"/>
        <v>0</v>
      </c>
      <c r="N335" s="1571">
        <f t="shared" si="104"/>
        <v>0</v>
      </c>
      <c r="O335" s="1571">
        <f t="shared" si="104"/>
        <v>0</v>
      </c>
      <c r="P335" s="1571">
        <f t="shared" si="104"/>
        <v>0</v>
      </c>
      <c r="Q335" s="1571">
        <f>SUMIF($Z$142:$Z$163,$B335,Q$142:Q$163)</f>
        <v>0</v>
      </c>
      <c r="R335" s="1571">
        <f t="shared" si="104"/>
        <v>0</v>
      </c>
      <c r="S335" s="1571">
        <f t="shared" si="104"/>
        <v>0</v>
      </c>
      <c r="T335" s="1571">
        <f t="shared" ref="R335:W337" si="105">SUMIF($Z$142:$Z$163,$B335,T$142:T$163)</f>
        <v>0</v>
      </c>
      <c r="U335" s="1571">
        <f t="shared" si="105"/>
        <v>0</v>
      </c>
      <c r="V335" s="1571">
        <f t="shared" si="105"/>
        <v>0</v>
      </c>
      <c r="W335" s="1571">
        <f t="shared" si="105"/>
        <v>0</v>
      </c>
      <c r="X335" s="1582"/>
      <c r="Y335" s="1582"/>
    </row>
    <row r="336" spans="1:25" ht="12.75" x14ac:dyDescent="0.2">
      <c r="A336" s="640"/>
      <c r="B336" s="1017" t="s">
        <v>699</v>
      </c>
      <c r="C336" s="1571">
        <f>SUMIF($Z$142:$Z$163,$B336,C$142:C$163)</f>
        <v>32478881.881249998</v>
      </c>
      <c r="D336" s="1571">
        <f t="shared" si="104"/>
        <v>28381206.221534435</v>
      </c>
      <c r="E336" s="1571">
        <f t="shared" si="104"/>
        <v>2760390.0394961946</v>
      </c>
      <c r="F336" s="1571">
        <f t="shared" si="104"/>
        <v>329087.9875412726</v>
      </c>
      <c r="G336" s="1571">
        <f t="shared" si="104"/>
        <v>0</v>
      </c>
      <c r="H336" s="1571">
        <f t="shared" si="104"/>
        <v>0</v>
      </c>
      <c r="I336" s="1571">
        <f t="shared" si="104"/>
        <v>0</v>
      </c>
      <c r="J336" s="1571">
        <f t="shared" si="104"/>
        <v>581041.42484952335</v>
      </c>
      <c r="K336" s="1571">
        <f t="shared" si="104"/>
        <v>236943.35102971629</v>
      </c>
      <c r="L336" s="1571">
        <f t="shared" si="104"/>
        <v>190212.85679885559</v>
      </c>
      <c r="M336" s="1571">
        <f t="shared" si="104"/>
        <v>0</v>
      </c>
      <c r="N336" s="1571">
        <f t="shared" si="104"/>
        <v>0</v>
      </c>
      <c r="O336" s="1571">
        <f t="shared" si="104"/>
        <v>0</v>
      </c>
      <c r="P336" s="1571">
        <f t="shared" si="104"/>
        <v>0</v>
      </c>
      <c r="Q336" s="1571">
        <f>SUMIF($Z$142:$Z$163,$B336,Q$142:Q$163)</f>
        <v>0</v>
      </c>
      <c r="R336" s="1571">
        <f t="shared" si="105"/>
        <v>0</v>
      </c>
      <c r="S336" s="1571">
        <f t="shared" si="105"/>
        <v>0</v>
      </c>
      <c r="T336" s="1571">
        <f t="shared" si="105"/>
        <v>0</v>
      </c>
      <c r="U336" s="1571">
        <f t="shared" si="105"/>
        <v>0</v>
      </c>
      <c r="V336" s="1571">
        <f t="shared" si="105"/>
        <v>0</v>
      </c>
      <c r="W336" s="1571">
        <f t="shared" si="105"/>
        <v>0</v>
      </c>
      <c r="X336" s="1582"/>
      <c r="Y336" s="1582"/>
    </row>
    <row r="337" spans="1:25" ht="12.75" x14ac:dyDescent="0.2">
      <c r="A337" s="640"/>
      <c r="B337" s="1017" t="s">
        <v>700</v>
      </c>
      <c r="C337" s="1571">
        <f>SUMIF($Z$142:$Z$163,$B337,C$142:C$163)</f>
        <v>7243496.6187500004</v>
      </c>
      <c r="D337" s="1571">
        <f t="shared" si="104"/>
        <v>5350145.0420019999</v>
      </c>
      <c r="E337" s="1571">
        <f t="shared" si="104"/>
        <v>520361.50149941759</v>
      </c>
      <c r="F337" s="1571">
        <f t="shared" si="104"/>
        <v>56949.434713455572</v>
      </c>
      <c r="G337" s="1571">
        <f t="shared" si="104"/>
        <v>0</v>
      </c>
      <c r="H337" s="1571">
        <f t="shared" si="104"/>
        <v>0</v>
      </c>
      <c r="I337" s="1571">
        <f t="shared" si="104"/>
        <v>0</v>
      </c>
      <c r="J337" s="1571">
        <f t="shared" si="104"/>
        <v>1235517.3657442061</v>
      </c>
      <c r="K337" s="1571">
        <f t="shared" si="104"/>
        <v>44666.223304671032</v>
      </c>
      <c r="L337" s="1571">
        <f t="shared" si="104"/>
        <v>35857.051486249809</v>
      </c>
      <c r="M337" s="1571">
        <f t="shared" si="104"/>
        <v>0</v>
      </c>
      <c r="N337" s="1571">
        <f t="shared" si="104"/>
        <v>0</v>
      </c>
      <c r="O337" s="1571">
        <f t="shared" si="104"/>
        <v>0</v>
      </c>
      <c r="P337" s="1571">
        <f t="shared" si="104"/>
        <v>0</v>
      </c>
      <c r="Q337" s="1571">
        <f>SUMIF($Z$142:$Z$163,$B337,Q$142:Q$163)</f>
        <v>0</v>
      </c>
      <c r="R337" s="1571">
        <f t="shared" si="105"/>
        <v>0</v>
      </c>
      <c r="S337" s="1571">
        <f t="shared" si="105"/>
        <v>0</v>
      </c>
      <c r="T337" s="1571">
        <f t="shared" si="105"/>
        <v>0</v>
      </c>
      <c r="U337" s="1571">
        <f t="shared" si="105"/>
        <v>0</v>
      </c>
      <c r="V337" s="1571">
        <f t="shared" si="105"/>
        <v>0</v>
      </c>
      <c r="W337" s="1571">
        <f t="shared" si="105"/>
        <v>0</v>
      </c>
      <c r="X337" s="1582"/>
      <c r="Y337" s="1582"/>
    </row>
    <row r="338" spans="1:25" ht="12.75" x14ac:dyDescent="0.2">
      <c r="A338" s="640"/>
      <c r="B338" s="349" t="s">
        <v>75</v>
      </c>
      <c r="C338" s="1571">
        <f>C148</f>
        <v>0</v>
      </c>
      <c r="D338" s="1571">
        <f t="shared" ref="D338:P338" si="106">D148</f>
        <v>0</v>
      </c>
      <c r="E338" s="1571">
        <f t="shared" si="106"/>
        <v>0</v>
      </c>
      <c r="F338" s="1571">
        <f t="shared" si="106"/>
        <v>0</v>
      </c>
      <c r="G338" s="1571">
        <f t="shared" si="106"/>
        <v>0</v>
      </c>
      <c r="H338" s="1571">
        <f t="shared" si="106"/>
        <v>0</v>
      </c>
      <c r="I338" s="1571">
        <f t="shared" si="106"/>
        <v>0</v>
      </c>
      <c r="J338" s="1571">
        <f t="shared" si="106"/>
        <v>0</v>
      </c>
      <c r="K338" s="1571">
        <f t="shared" si="106"/>
        <v>0</v>
      </c>
      <c r="L338" s="1571">
        <f t="shared" si="106"/>
        <v>0</v>
      </c>
      <c r="M338" s="1571">
        <f t="shared" si="106"/>
        <v>0</v>
      </c>
      <c r="N338" s="1571">
        <f t="shared" si="106"/>
        <v>0</v>
      </c>
      <c r="O338" s="1571">
        <f t="shared" si="106"/>
        <v>0</v>
      </c>
      <c r="P338" s="1571">
        <f t="shared" si="106"/>
        <v>0</v>
      </c>
      <c r="Q338" s="1571">
        <f>Q148</f>
        <v>0</v>
      </c>
      <c r="R338" s="1571">
        <f t="shared" ref="R338:W338" si="107">R148</f>
        <v>0</v>
      </c>
      <c r="S338" s="1571">
        <f t="shared" si="107"/>
        <v>0</v>
      </c>
      <c r="T338" s="1571">
        <f t="shared" si="107"/>
        <v>0</v>
      </c>
      <c r="U338" s="1571">
        <f t="shared" si="107"/>
        <v>0</v>
      </c>
      <c r="V338" s="1571">
        <f t="shared" si="107"/>
        <v>0</v>
      </c>
      <c r="W338" s="1571">
        <f t="shared" si="107"/>
        <v>0</v>
      </c>
      <c r="X338" s="1582"/>
      <c r="Y338" s="1582"/>
    </row>
    <row r="339" spans="1:25" ht="12.75" x14ac:dyDescent="0.2">
      <c r="A339" s="640"/>
      <c r="B339" s="1017" t="s">
        <v>1059</v>
      </c>
      <c r="C339" s="1571">
        <f>SUMIF($Z$142:$Z$163,$B339,C$142:C$163)</f>
        <v>9360669.4500000011</v>
      </c>
      <c r="D339" s="1571">
        <f t="shared" ref="D339:S341" si="108">SUMIF($Z$142:$Z$163,$B339,D$142:D$163)</f>
        <v>8186488.8442155179</v>
      </c>
      <c r="E339" s="1571">
        <f t="shared" si="108"/>
        <v>796227.68981795141</v>
      </c>
      <c r="F339" s="1571">
        <f t="shared" si="108"/>
        <v>87140.798671063356</v>
      </c>
      <c r="G339" s="1571">
        <f t="shared" si="108"/>
        <v>0</v>
      </c>
      <c r="H339" s="1571">
        <f t="shared" si="108"/>
        <v>0</v>
      </c>
      <c r="I339" s="1571">
        <f t="shared" si="108"/>
        <v>0</v>
      </c>
      <c r="J339" s="1571">
        <f t="shared" si="108"/>
        <v>167599.96405468285</v>
      </c>
      <c r="K339" s="1571">
        <f t="shared" si="108"/>
        <v>68345.724447892819</v>
      </c>
      <c r="L339" s="1571">
        <f t="shared" si="108"/>
        <v>54866.428792891733</v>
      </c>
      <c r="M339" s="1571">
        <f t="shared" si="108"/>
        <v>0</v>
      </c>
      <c r="N339" s="1571">
        <f t="shared" si="108"/>
        <v>0</v>
      </c>
      <c r="O339" s="1571">
        <f t="shared" si="108"/>
        <v>0</v>
      </c>
      <c r="P339" s="1571">
        <f t="shared" si="108"/>
        <v>0</v>
      </c>
      <c r="Q339" s="1571">
        <f>SUMIF($Z$142:$Z$163,$B339,Q$142:Q$163)</f>
        <v>0</v>
      </c>
      <c r="R339" s="1571">
        <f t="shared" si="108"/>
        <v>0</v>
      </c>
      <c r="S339" s="1571">
        <f t="shared" si="108"/>
        <v>0</v>
      </c>
      <c r="T339" s="1571">
        <f t="shared" ref="R339:W341" si="109">SUMIF($Z$142:$Z$163,$B339,T$142:T$163)</f>
        <v>0</v>
      </c>
      <c r="U339" s="1571">
        <f t="shared" si="109"/>
        <v>0</v>
      </c>
      <c r="V339" s="1571">
        <f t="shared" si="109"/>
        <v>0</v>
      </c>
      <c r="W339" s="1571">
        <f t="shared" si="109"/>
        <v>0</v>
      </c>
      <c r="X339" s="1582"/>
      <c r="Y339" s="1582"/>
    </row>
    <row r="340" spans="1:25" ht="12.75" x14ac:dyDescent="0.2">
      <c r="A340" s="640"/>
      <c r="B340" s="1017" t="s">
        <v>1275</v>
      </c>
      <c r="C340" s="1571">
        <f>SUMIF($Z$142:$Z$163,$B340,C$142:C$163)</f>
        <v>16848067</v>
      </c>
      <c r="D340" s="1571">
        <f t="shared" si="108"/>
        <v>16848067</v>
      </c>
      <c r="E340" s="1571">
        <f t="shared" si="108"/>
        <v>0</v>
      </c>
      <c r="F340" s="1571">
        <f t="shared" si="108"/>
        <v>0</v>
      </c>
      <c r="G340" s="1571">
        <f t="shared" si="108"/>
        <v>0</v>
      </c>
      <c r="H340" s="1571">
        <f t="shared" si="108"/>
        <v>0</v>
      </c>
      <c r="I340" s="1571">
        <f t="shared" si="108"/>
        <v>0</v>
      </c>
      <c r="J340" s="1571">
        <f t="shared" si="108"/>
        <v>0</v>
      </c>
      <c r="K340" s="1571">
        <f t="shared" si="108"/>
        <v>0</v>
      </c>
      <c r="L340" s="1571">
        <f t="shared" si="108"/>
        <v>0</v>
      </c>
      <c r="M340" s="1571">
        <f t="shared" si="108"/>
        <v>0</v>
      </c>
      <c r="N340" s="1571">
        <f t="shared" si="108"/>
        <v>0</v>
      </c>
      <c r="O340" s="1571">
        <f t="shared" si="108"/>
        <v>0</v>
      </c>
      <c r="P340" s="1571">
        <f t="shared" si="108"/>
        <v>0</v>
      </c>
      <c r="Q340" s="1571">
        <f>SUMIF($Z$142:$Z$163,$B340,Q$142:Q$163)</f>
        <v>0</v>
      </c>
      <c r="R340" s="1571">
        <f t="shared" si="109"/>
        <v>0</v>
      </c>
      <c r="S340" s="1571">
        <f t="shared" si="109"/>
        <v>0</v>
      </c>
      <c r="T340" s="1571">
        <f t="shared" si="109"/>
        <v>0</v>
      </c>
      <c r="U340" s="1571">
        <f t="shared" si="109"/>
        <v>0</v>
      </c>
      <c r="V340" s="1571">
        <f t="shared" si="109"/>
        <v>0</v>
      </c>
      <c r="W340" s="1571">
        <f t="shared" si="109"/>
        <v>0</v>
      </c>
      <c r="X340" s="1582"/>
      <c r="Y340" s="1582"/>
    </row>
    <row r="341" spans="1:25" ht="12.75" x14ac:dyDescent="0.2">
      <c r="A341" s="640"/>
      <c r="B341" s="1017" t="s">
        <v>774</v>
      </c>
      <c r="C341" s="1571">
        <f>SUMIF($Z$142:$Z$163,$B341,C$142:C$163)</f>
        <v>9261664</v>
      </c>
      <c r="D341" s="1571">
        <f t="shared" si="108"/>
        <v>7141521.7416498447</v>
      </c>
      <c r="E341" s="1571">
        <f t="shared" si="108"/>
        <v>1720751.4383761894</v>
      </c>
      <c r="F341" s="1571">
        <f t="shared" si="108"/>
        <v>399390.81997396564</v>
      </c>
      <c r="G341" s="1571">
        <f t="shared" si="108"/>
        <v>0</v>
      </c>
      <c r="H341" s="1571">
        <f t="shared" si="108"/>
        <v>0</v>
      </c>
      <c r="I341" s="1571">
        <f t="shared" si="108"/>
        <v>0</v>
      </c>
      <c r="J341" s="1571">
        <f t="shared" si="108"/>
        <v>0</v>
      </c>
      <c r="K341" s="1571">
        <f t="shared" si="108"/>
        <v>0</v>
      </c>
      <c r="L341" s="1571">
        <f t="shared" si="108"/>
        <v>0</v>
      </c>
      <c r="M341" s="1571">
        <f t="shared" si="108"/>
        <v>0</v>
      </c>
      <c r="N341" s="1571">
        <f t="shared" si="108"/>
        <v>0</v>
      </c>
      <c r="O341" s="1571">
        <f t="shared" si="108"/>
        <v>0</v>
      </c>
      <c r="P341" s="1571">
        <f t="shared" si="108"/>
        <v>0</v>
      </c>
      <c r="Q341" s="1571">
        <f>SUMIF($Z$142:$Z$163,$B341,Q$142:Q$163)</f>
        <v>0</v>
      </c>
      <c r="R341" s="1571">
        <f t="shared" si="109"/>
        <v>0</v>
      </c>
      <c r="S341" s="1571">
        <f t="shared" si="109"/>
        <v>0</v>
      </c>
      <c r="T341" s="1571">
        <f t="shared" si="109"/>
        <v>0</v>
      </c>
      <c r="U341" s="1571">
        <f t="shared" si="109"/>
        <v>0</v>
      </c>
      <c r="V341" s="1571">
        <f t="shared" si="109"/>
        <v>0</v>
      </c>
      <c r="W341" s="1571">
        <f t="shared" si="109"/>
        <v>0</v>
      </c>
      <c r="X341" s="1582"/>
      <c r="Y341" s="1582"/>
    </row>
    <row r="342" spans="1:25" ht="12.75" x14ac:dyDescent="0.2">
      <c r="A342" s="640"/>
      <c r="B342" s="862" t="s">
        <v>708</v>
      </c>
      <c r="C342" s="1599">
        <f>SUM(C333:C341)</f>
        <v>75192778.950000003</v>
      </c>
      <c r="D342" s="1599">
        <f t="shared" ref="D342:P342" si="110">SUM(D333:D341)</f>
        <v>65907428.849401802</v>
      </c>
      <c r="E342" s="1599">
        <f t="shared" si="110"/>
        <v>5797730.669189753</v>
      </c>
      <c r="F342" s="1599">
        <f t="shared" si="110"/>
        <v>872569.04089975718</v>
      </c>
      <c r="G342" s="1599">
        <f t="shared" si="110"/>
        <v>0</v>
      </c>
      <c r="H342" s="1599">
        <f t="shared" si="110"/>
        <v>0</v>
      </c>
      <c r="I342" s="1599">
        <f t="shared" si="110"/>
        <v>0</v>
      </c>
      <c r="J342" s="1599">
        <f t="shared" si="110"/>
        <v>1984158.7546484121</v>
      </c>
      <c r="K342" s="1599">
        <f t="shared" si="110"/>
        <v>349955.29878228012</v>
      </c>
      <c r="L342" s="1599">
        <f t="shared" si="110"/>
        <v>280936.33707799716</v>
      </c>
      <c r="M342" s="1599">
        <f t="shared" si="110"/>
        <v>0</v>
      </c>
      <c r="N342" s="1599">
        <f t="shared" si="110"/>
        <v>0</v>
      </c>
      <c r="O342" s="1599">
        <f t="shared" si="110"/>
        <v>0</v>
      </c>
      <c r="P342" s="1599">
        <f t="shared" si="110"/>
        <v>0</v>
      </c>
      <c r="Q342" s="1599">
        <f t="shared" ref="Q342:W342" si="111">SUM(Q333:Q341)</f>
        <v>0</v>
      </c>
      <c r="R342" s="1599">
        <f t="shared" si="111"/>
        <v>0</v>
      </c>
      <c r="S342" s="1599">
        <f t="shared" si="111"/>
        <v>0</v>
      </c>
      <c r="T342" s="1599">
        <f t="shared" si="111"/>
        <v>0</v>
      </c>
      <c r="U342" s="1599">
        <f t="shared" si="111"/>
        <v>0</v>
      </c>
      <c r="V342" s="1599">
        <f t="shared" si="111"/>
        <v>0</v>
      </c>
      <c r="W342" s="1599">
        <f t="shared" si="111"/>
        <v>0</v>
      </c>
      <c r="X342" s="1603"/>
      <c r="Y342" s="1603"/>
    </row>
    <row r="343" spans="1:25" ht="12.75" x14ac:dyDescent="0.2">
      <c r="A343" s="640"/>
      <c r="B343" s="349"/>
      <c r="C343" s="1017"/>
      <c r="D343" s="1017"/>
      <c r="E343" s="1017"/>
      <c r="F343" s="1017"/>
      <c r="G343" s="1017"/>
      <c r="H343" s="1017"/>
      <c r="I343" s="1017"/>
      <c r="J343" s="1017"/>
      <c r="K343" s="1017"/>
      <c r="L343" s="1017"/>
      <c r="M343" s="1017"/>
      <c r="N343" s="1017"/>
      <c r="O343" s="1017"/>
      <c r="P343" s="1017"/>
      <c r="Q343" s="1017"/>
      <c r="R343" s="1017"/>
      <c r="S343" s="1017"/>
      <c r="T343" s="1017"/>
      <c r="U343" s="1017"/>
      <c r="V343" s="1017"/>
      <c r="W343" s="1017"/>
      <c r="X343" s="1593"/>
      <c r="Y343" s="1593"/>
    </row>
    <row r="344" spans="1:25" ht="12.75" x14ac:dyDescent="0.2">
      <c r="A344" s="640"/>
      <c r="B344" s="643" t="s">
        <v>0</v>
      </c>
      <c r="C344" s="1017"/>
      <c r="D344" s="1017"/>
      <c r="E344" s="1017"/>
      <c r="F344" s="1017"/>
      <c r="G344" s="1017"/>
      <c r="H344" s="1017"/>
      <c r="I344" s="1017"/>
      <c r="J344" s="1017"/>
      <c r="K344" s="1017"/>
      <c r="L344" s="1017"/>
      <c r="M344" s="1017"/>
      <c r="N344" s="1017"/>
      <c r="O344" s="1017"/>
      <c r="P344" s="1017"/>
      <c r="Q344" s="1017"/>
      <c r="R344" s="1017"/>
      <c r="S344" s="1017"/>
      <c r="T344" s="1017"/>
      <c r="U344" s="1017"/>
      <c r="V344" s="1017"/>
      <c r="W344" s="1017"/>
      <c r="X344" s="1593"/>
      <c r="Y344" s="1593"/>
    </row>
    <row r="345" spans="1:25" ht="25.5" x14ac:dyDescent="0.2">
      <c r="A345" s="640"/>
      <c r="B345" s="1044" t="s">
        <v>963</v>
      </c>
      <c r="C345" s="1586">
        <f>C168</f>
        <v>-42645942.314999998</v>
      </c>
      <c r="D345" s="1586">
        <f t="shared" ref="D345:P345" si="112">D168</f>
        <v>-37042394.220830463</v>
      </c>
      <c r="E345" s="1586">
        <f t="shared" si="112"/>
        <v>-3467708.2684878074</v>
      </c>
      <c r="F345" s="1586">
        <f t="shared" si="112"/>
        <v>-526377.03560829093</v>
      </c>
      <c r="G345" s="1586">
        <f t="shared" si="112"/>
        <v>0</v>
      </c>
      <c r="H345" s="1586">
        <f t="shared" si="112"/>
        <v>0</v>
      </c>
      <c r="I345" s="1586">
        <f t="shared" si="112"/>
        <v>0</v>
      </c>
      <c r="J345" s="1586">
        <f t="shared" si="112"/>
        <v>-1237902.7392906169</v>
      </c>
      <c r="K345" s="1586">
        <f t="shared" si="112"/>
        <v>-206104.18841573992</v>
      </c>
      <c r="L345" s="1586">
        <f t="shared" si="112"/>
        <v>-165455.86236708012</v>
      </c>
      <c r="M345" s="1586">
        <f t="shared" si="112"/>
        <v>0</v>
      </c>
      <c r="N345" s="1586">
        <f t="shared" si="112"/>
        <v>0</v>
      </c>
      <c r="O345" s="1586">
        <f t="shared" si="112"/>
        <v>0</v>
      </c>
      <c r="P345" s="1586">
        <f t="shared" si="112"/>
        <v>0</v>
      </c>
      <c r="Q345" s="1586">
        <f>Q168</f>
        <v>0</v>
      </c>
      <c r="R345" s="1586">
        <f t="shared" ref="R345:W345" si="113">R168</f>
        <v>0</v>
      </c>
      <c r="S345" s="1586">
        <f t="shared" si="113"/>
        <v>0</v>
      </c>
      <c r="T345" s="1586">
        <f t="shared" si="113"/>
        <v>0</v>
      </c>
      <c r="U345" s="1586">
        <f t="shared" si="113"/>
        <v>0</v>
      </c>
      <c r="V345" s="1586">
        <f t="shared" si="113"/>
        <v>0</v>
      </c>
      <c r="W345" s="1586">
        <f t="shared" si="113"/>
        <v>0</v>
      </c>
      <c r="X345" s="1594"/>
      <c r="Y345" s="1594"/>
    </row>
    <row r="346" spans="1:25" ht="12.75" x14ac:dyDescent="0.2">
      <c r="A346" s="640"/>
      <c r="B346" s="197" t="s">
        <v>964</v>
      </c>
      <c r="C346" s="1586">
        <f t="shared" ref="C346:P348" si="114">C169</f>
        <v>32546836.634999998</v>
      </c>
      <c r="D346" s="1586">
        <f t="shared" si="114"/>
        <v>28865034.628571332</v>
      </c>
      <c r="E346" s="1586">
        <f t="shared" si="114"/>
        <v>2330022.4007019456</v>
      </c>
      <c r="F346" s="1586">
        <f t="shared" si="114"/>
        <v>346192.00529146625</v>
      </c>
      <c r="G346" s="1586">
        <f t="shared" si="114"/>
        <v>0</v>
      </c>
      <c r="H346" s="1586">
        <f t="shared" si="114"/>
        <v>0</v>
      </c>
      <c r="I346" s="1586">
        <f t="shared" si="114"/>
        <v>0</v>
      </c>
      <c r="J346" s="1586">
        <f t="shared" si="114"/>
        <v>746256.01535779517</v>
      </c>
      <c r="K346" s="1586">
        <f t="shared" si="114"/>
        <v>143851.11036654026</v>
      </c>
      <c r="L346" s="1586">
        <f t="shared" si="114"/>
        <v>115480.47471091704</v>
      </c>
      <c r="M346" s="1586">
        <f t="shared" si="114"/>
        <v>0</v>
      </c>
      <c r="N346" s="1586">
        <f t="shared" si="114"/>
        <v>0</v>
      </c>
      <c r="O346" s="1586">
        <f t="shared" si="114"/>
        <v>0</v>
      </c>
      <c r="P346" s="1586">
        <f t="shared" si="114"/>
        <v>0</v>
      </c>
      <c r="Q346" s="1586">
        <f t="shared" ref="Q346:W346" si="115">Q169</f>
        <v>0</v>
      </c>
      <c r="R346" s="1586">
        <f t="shared" si="115"/>
        <v>0</v>
      </c>
      <c r="S346" s="1586">
        <f t="shared" si="115"/>
        <v>0</v>
      </c>
      <c r="T346" s="1586">
        <f t="shared" si="115"/>
        <v>0</v>
      </c>
      <c r="U346" s="1586">
        <f t="shared" si="115"/>
        <v>0</v>
      </c>
      <c r="V346" s="1586">
        <f t="shared" si="115"/>
        <v>0</v>
      </c>
      <c r="W346" s="1586">
        <f t="shared" si="115"/>
        <v>0</v>
      </c>
      <c r="X346" s="1594"/>
      <c r="Y346" s="1594"/>
    </row>
    <row r="347" spans="1:25" ht="12.75" x14ac:dyDescent="0.2">
      <c r="A347" s="640"/>
      <c r="B347" s="197" t="s">
        <v>1212</v>
      </c>
      <c r="C347" s="1586">
        <f t="shared" si="114"/>
        <v>4560476.2495238092</v>
      </c>
      <c r="D347" s="1586">
        <f t="shared" si="114"/>
        <v>4036935.1986789517</v>
      </c>
      <c r="E347" s="1586">
        <f t="shared" si="114"/>
        <v>328763.50330760342</v>
      </c>
      <c r="F347" s="1586">
        <f t="shared" si="114"/>
        <v>48879.693177519759</v>
      </c>
      <c r="G347" s="1586">
        <f t="shared" si="114"/>
        <v>0</v>
      </c>
      <c r="H347" s="1586">
        <f t="shared" si="114"/>
        <v>0</v>
      </c>
      <c r="I347" s="1586">
        <f t="shared" si="114"/>
        <v>0</v>
      </c>
      <c r="J347" s="1586">
        <f t="shared" si="114"/>
        <v>108521.95542504184</v>
      </c>
      <c r="K347" s="1586">
        <f t="shared" si="114"/>
        <v>20736.10161544591</v>
      </c>
      <c r="L347" s="1586">
        <f t="shared" si="114"/>
        <v>16639.79731924722</v>
      </c>
      <c r="M347" s="1586">
        <f t="shared" si="114"/>
        <v>0</v>
      </c>
      <c r="N347" s="1586">
        <f t="shared" si="114"/>
        <v>0</v>
      </c>
      <c r="O347" s="1586">
        <f t="shared" si="114"/>
        <v>0</v>
      </c>
      <c r="P347" s="1586">
        <f t="shared" si="114"/>
        <v>0</v>
      </c>
      <c r="Q347" s="1586">
        <f t="shared" ref="Q347:W347" si="116">Q170</f>
        <v>0</v>
      </c>
      <c r="R347" s="1586">
        <f t="shared" si="116"/>
        <v>0</v>
      </c>
      <c r="S347" s="1586">
        <f t="shared" si="116"/>
        <v>0</v>
      </c>
      <c r="T347" s="1586">
        <f t="shared" si="116"/>
        <v>0</v>
      </c>
      <c r="U347" s="1586">
        <f t="shared" si="116"/>
        <v>0</v>
      </c>
      <c r="V347" s="1586">
        <f t="shared" si="116"/>
        <v>0</v>
      </c>
      <c r="W347" s="1586">
        <f t="shared" si="116"/>
        <v>0</v>
      </c>
      <c r="X347" s="1594"/>
      <c r="Y347" s="1594"/>
    </row>
    <row r="348" spans="1:25" ht="25.5" x14ac:dyDescent="0.2">
      <c r="A348" s="640"/>
      <c r="B348" s="608" t="s">
        <v>965</v>
      </c>
      <c r="C348" s="1600">
        <f t="shared" si="114"/>
        <v>37107312.884523809</v>
      </c>
      <c r="D348" s="1600">
        <f t="shared" si="114"/>
        <v>32901969.827250283</v>
      </c>
      <c r="E348" s="1600">
        <f t="shared" si="114"/>
        <v>2658785.9040095489</v>
      </c>
      <c r="F348" s="1600">
        <f t="shared" si="114"/>
        <v>395071.69846898603</v>
      </c>
      <c r="G348" s="1600">
        <f t="shared" si="114"/>
        <v>0</v>
      </c>
      <c r="H348" s="1600">
        <f t="shared" si="114"/>
        <v>0</v>
      </c>
      <c r="I348" s="1600">
        <f t="shared" si="114"/>
        <v>0</v>
      </c>
      <c r="J348" s="1600">
        <f t="shared" si="114"/>
        <v>854777.97078283702</v>
      </c>
      <c r="K348" s="1600">
        <f t="shared" si="114"/>
        <v>164587.21198198618</v>
      </c>
      <c r="L348" s="1600">
        <f t="shared" si="114"/>
        <v>132120.27203016425</v>
      </c>
      <c r="M348" s="1600">
        <f t="shared" si="114"/>
        <v>0</v>
      </c>
      <c r="N348" s="1600">
        <f t="shared" si="114"/>
        <v>0</v>
      </c>
      <c r="O348" s="1600">
        <f t="shared" si="114"/>
        <v>0</v>
      </c>
      <c r="P348" s="1600">
        <f t="shared" si="114"/>
        <v>0</v>
      </c>
      <c r="Q348" s="1600">
        <f t="shared" ref="Q348:W348" si="117">Q171</f>
        <v>0</v>
      </c>
      <c r="R348" s="1600">
        <f t="shared" si="117"/>
        <v>0</v>
      </c>
      <c r="S348" s="1600">
        <f t="shared" si="117"/>
        <v>0</v>
      </c>
      <c r="T348" s="1600">
        <f t="shared" si="117"/>
        <v>0</v>
      </c>
      <c r="U348" s="1600">
        <f t="shared" si="117"/>
        <v>0</v>
      </c>
      <c r="V348" s="1600">
        <f t="shared" si="117"/>
        <v>0</v>
      </c>
      <c r="W348" s="1600">
        <f t="shared" si="117"/>
        <v>0</v>
      </c>
      <c r="X348" s="1604"/>
      <c r="Y348" s="1604"/>
    </row>
    <row r="349" spans="1:25" ht="12.75" x14ac:dyDescent="0.2">
      <c r="A349" s="640"/>
      <c r="B349" s="643" t="s">
        <v>850</v>
      </c>
      <c r="C349" s="1017"/>
      <c r="D349" s="1017"/>
      <c r="E349" s="1017"/>
      <c r="F349" s="1017"/>
      <c r="G349" s="1017"/>
      <c r="H349" s="1017"/>
      <c r="I349" s="1017"/>
      <c r="J349" s="1017"/>
      <c r="K349" s="1017"/>
      <c r="L349" s="1017"/>
      <c r="M349" s="1017"/>
      <c r="N349" s="1017"/>
      <c r="O349" s="1017"/>
      <c r="P349" s="1017"/>
      <c r="Q349" s="1017"/>
      <c r="R349" s="1017"/>
      <c r="S349" s="1017"/>
      <c r="T349" s="1017"/>
      <c r="U349" s="1017"/>
      <c r="V349" s="1017"/>
      <c r="W349" s="1017"/>
      <c r="X349" s="1593"/>
      <c r="Y349" s="1593"/>
    </row>
    <row r="350" spans="1:25" ht="12.75" x14ac:dyDescent="0.2">
      <c r="A350" s="640"/>
      <c r="B350" s="1017" t="s">
        <v>1274</v>
      </c>
      <c r="C350" s="1571">
        <f t="shared" ref="C350:W350" si="118">SUMIF($Z$174:$Z$179,$B350,C$174:C$179)</f>
        <v>-40593.999999999993</v>
      </c>
      <c r="D350" s="1571">
        <f t="shared" si="118"/>
        <v>-27674.003556932235</v>
      </c>
      <c r="E350" s="1571">
        <f t="shared" si="118"/>
        <v>-5281.7177211423095</v>
      </c>
      <c r="F350" s="1571">
        <f t="shared" si="118"/>
        <v>-6808.837485673529</v>
      </c>
      <c r="G350" s="1571">
        <f t="shared" si="118"/>
        <v>0</v>
      </c>
      <c r="H350" s="1571">
        <f t="shared" si="118"/>
        <v>0</v>
      </c>
      <c r="I350" s="1571">
        <f t="shared" si="118"/>
        <v>0</v>
      </c>
      <c r="J350" s="1571">
        <f t="shared" si="118"/>
        <v>-674.49252995924451</v>
      </c>
      <c r="K350" s="1571">
        <f t="shared" si="118"/>
        <v>-80.722569323993554</v>
      </c>
      <c r="L350" s="1571">
        <f t="shared" si="118"/>
        <v>-74.226136968682454</v>
      </c>
      <c r="M350" s="1571">
        <f t="shared" si="118"/>
        <v>0</v>
      </c>
      <c r="N350" s="1571">
        <f t="shared" si="118"/>
        <v>0</v>
      </c>
      <c r="O350" s="1571">
        <f t="shared" si="118"/>
        <v>0</v>
      </c>
      <c r="P350" s="1571">
        <f t="shared" si="118"/>
        <v>0</v>
      </c>
      <c r="Q350" s="1571">
        <f t="shared" si="118"/>
        <v>0</v>
      </c>
      <c r="R350" s="1571">
        <f t="shared" si="118"/>
        <v>0</v>
      </c>
      <c r="S350" s="1571">
        <f t="shared" si="118"/>
        <v>0</v>
      </c>
      <c r="T350" s="1571">
        <f t="shared" si="118"/>
        <v>0</v>
      </c>
      <c r="U350" s="1571">
        <f t="shared" si="118"/>
        <v>0</v>
      </c>
      <c r="V350" s="1571">
        <f t="shared" si="118"/>
        <v>0</v>
      </c>
      <c r="W350" s="1571">
        <f t="shared" si="118"/>
        <v>0</v>
      </c>
      <c r="X350" s="1582"/>
      <c r="Y350" s="1582"/>
    </row>
    <row r="351" spans="1:25" ht="12.75" x14ac:dyDescent="0.2">
      <c r="A351" s="640"/>
      <c r="B351" s="1017" t="s">
        <v>1186</v>
      </c>
      <c r="C351" s="1571">
        <f t="shared" ref="C351:R352" si="119">SUMIF($Z$174:$Z$179,$B351,C$174:C$179)</f>
        <v>0</v>
      </c>
      <c r="D351" s="1571">
        <f t="shared" si="119"/>
        <v>0</v>
      </c>
      <c r="E351" s="1571">
        <f t="shared" si="119"/>
        <v>0</v>
      </c>
      <c r="F351" s="1571">
        <f t="shared" si="119"/>
        <v>0</v>
      </c>
      <c r="G351" s="1571">
        <f t="shared" si="119"/>
        <v>0</v>
      </c>
      <c r="H351" s="1571">
        <f t="shared" si="119"/>
        <v>0</v>
      </c>
      <c r="I351" s="1571">
        <f t="shared" si="119"/>
        <v>0</v>
      </c>
      <c r="J351" s="1571">
        <f t="shared" si="119"/>
        <v>0</v>
      </c>
      <c r="K351" s="1571">
        <f t="shared" si="119"/>
        <v>0</v>
      </c>
      <c r="L351" s="1571">
        <f t="shared" si="119"/>
        <v>0</v>
      </c>
      <c r="M351" s="1571">
        <f t="shared" si="119"/>
        <v>0</v>
      </c>
      <c r="N351" s="1571">
        <f t="shared" si="119"/>
        <v>0</v>
      </c>
      <c r="O351" s="1571">
        <f t="shared" si="119"/>
        <v>0</v>
      </c>
      <c r="P351" s="1571">
        <f t="shared" si="119"/>
        <v>0</v>
      </c>
      <c r="Q351" s="1571">
        <f t="shared" si="119"/>
        <v>0</v>
      </c>
      <c r="R351" s="1571">
        <f t="shared" si="119"/>
        <v>0</v>
      </c>
      <c r="S351" s="1571">
        <f t="shared" ref="S351:W352" si="120">SUMIF($Z$174:$Z$179,$B351,S$174:S$179)</f>
        <v>0</v>
      </c>
      <c r="T351" s="1571">
        <f t="shared" si="120"/>
        <v>0</v>
      </c>
      <c r="U351" s="1571">
        <f t="shared" si="120"/>
        <v>0</v>
      </c>
      <c r="V351" s="1571">
        <f t="shared" si="120"/>
        <v>0</v>
      </c>
      <c r="W351" s="1571">
        <f t="shared" si="120"/>
        <v>0</v>
      </c>
      <c r="X351" s="1582"/>
      <c r="Y351" s="1582"/>
    </row>
    <row r="352" spans="1:25" ht="12.75" x14ac:dyDescent="0.2">
      <c r="A352" s="640"/>
      <c r="B352" s="1017" t="s">
        <v>1346</v>
      </c>
      <c r="C352" s="1571">
        <f t="shared" si="119"/>
        <v>-156800</v>
      </c>
      <c r="D352" s="1571">
        <f t="shared" si="119"/>
        <v>-110682.16816441552</v>
      </c>
      <c r="E352" s="1571">
        <f t="shared" si="119"/>
        <v>-22436.54958783949</v>
      </c>
      <c r="F352" s="1571">
        <f t="shared" si="119"/>
        <v>-23505.555994673479</v>
      </c>
      <c r="G352" s="1571">
        <f t="shared" si="119"/>
        <v>0</v>
      </c>
      <c r="H352" s="1571">
        <f t="shared" si="119"/>
        <v>0</v>
      </c>
      <c r="I352" s="1571">
        <f t="shared" si="119"/>
        <v>0</v>
      </c>
      <c r="J352" s="1571">
        <f t="shared" si="119"/>
        <v>-25.008823915987456</v>
      </c>
      <c r="K352" s="1571">
        <f t="shared" si="119"/>
        <v>-99.833936373160881</v>
      </c>
      <c r="L352" s="1571">
        <f t="shared" si="119"/>
        <v>-50.883492782367398</v>
      </c>
      <c r="M352" s="1571">
        <f t="shared" si="119"/>
        <v>0</v>
      </c>
      <c r="N352" s="1571">
        <f t="shared" si="119"/>
        <v>0</v>
      </c>
      <c r="O352" s="1571">
        <f t="shared" si="119"/>
        <v>0</v>
      </c>
      <c r="P352" s="1571">
        <f t="shared" si="119"/>
        <v>0</v>
      </c>
      <c r="Q352" s="1571">
        <f>SUMIF($Z$174:$Z$179,$B352,Q$174:Q$179)</f>
        <v>0</v>
      </c>
      <c r="R352" s="1571">
        <f>SUMIF($Z$174:$Z$179,$B352,R$174:R$179)</f>
        <v>0</v>
      </c>
      <c r="S352" s="1571">
        <f t="shared" si="120"/>
        <v>0</v>
      </c>
      <c r="T352" s="1571">
        <f t="shared" si="120"/>
        <v>0</v>
      </c>
      <c r="U352" s="1571">
        <f t="shared" si="120"/>
        <v>0</v>
      </c>
      <c r="V352" s="1571">
        <f t="shared" si="120"/>
        <v>0</v>
      </c>
      <c r="W352" s="1571">
        <f t="shared" si="120"/>
        <v>0</v>
      </c>
      <c r="X352" s="1582"/>
      <c r="Y352" s="1582"/>
    </row>
    <row r="353" spans="1:25" ht="12.75" x14ac:dyDescent="0.2">
      <c r="A353" s="642"/>
      <c r="B353" s="862" t="s">
        <v>708</v>
      </c>
      <c r="C353" s="1599">
        <f>SUM(C350:C352)</f>
        <v>-197394</v>
      </c>
      <c r="D353" s="1599">
        <f t="shared" ref="D353:P353" si="121">SUM(D350:D352)</f>
        <v>-138356.17172134775</v>
      </c>
      <c r="E353" s="1599">
        <f t="shared" si="121"/>
        <v>-27718.267308981798</v>
      </c>
      <c r="F353" s="1599">
        <f t="shared" si="121"/>
        <v>-30314.393480347007</v>
      </c>
      <c r="G353" s="1599">
        <f t="shared" si="121"/>
        <v>0</v>
      </c>
      <c r="H353" s="1599">
        <f t="shared" si="121"/>
        <v>0</v>
      </c>
      <c r="I353" s="1599">
        <f t="shared" si="121"/>
        <v>0</v>
      </c>
      <c r="J353" s="1599">
        <f t="shared" si="121"/>
        <v>-699.50135387523198</v>
      </c>
      <c r="K353" s="1599">
        <f t="shared" si="121"/>
        <v>-180.55650569715442</v>
      </c>
      <c r="L353" s="1599">
        <f t="shared" si="121"/>
        <v>-125.10962975104985</v>
      </c>
      <c r="M353" s="1599">
        <f t="shared" si="121"/>
        <v>0</v>
      </c>
      <c r="N353" s="1599">
        <f t="shared" si="121"/>
        <v>0</v>
      </c>
      <c r="O353" s="1599">
        <f t="shared" si="121"/>
        <v>0</v>
      </c>
      <c r="P353" s="1599">
        <f t="shared" si="121"/>
        <v>0</v>
      </c>
      <c r="Q353" s="1599">
        <f t="shared" ref="Q353:W353" si="122">SUM(Q350:Q352)</f>
        <v>0</v>
      </c>
      <c r="R353" s="1599">
        <f t="shared" si="122"/>
        <v>0</v>
      </c>
      <c r="S353" s="1599">
        <f t="shared" si="122"/>
        <v>0</v>
      </c>
      <c r="T353" s="1599">
        <f t="shared" si="122"/>
        <v>0</v>
      </c>
      <c r="U353" s="1599">
        <f t="shared" si="122"/>
        <v>0</v>
      </c>
      <c r="V353" s="1599">
        <f t="shared" si="122"/>
        <v>0</v>
      </c>
      <c r="W353" s="1599">
        <f t="shared" si="122"/>
        <v>0</v>
      </c>
      <c r="X353" s="1603"/>
      <c r="Y353" s="1603"/>
    </row>
    <row r="354" spans="1:25" ht="12.75" x14ac:dyDescent="0.2">
      <c r="A354" s="234"/>
      <c r="B354" s="349"/>
      <c r="C354" s="8"/>
      <c r="D354" s="8"/>
      <c r="E354" s="8"/>
      <c r="F354" s="8"/>
      <c r="G354" s="8"/>
      <c r="H354" s="8"/>
      <c r="I354" s="8"/>
      <c r="J354" s="8"/>
      <c r="K354" s="8"/>
      <c r="L354" s="8"/>
      <c r="M354" s="8"/>
      <c r="N354" s="8"/>
      <c r="O354" s="8"/>
      <c r="P354" s="8"/>
      <c r="Q354" s="8"/>
      <c r="R354" s="8"/>
      <c r="S354" s="8"/>
      <c r="T354" s="8"/>
      <c r="U354" s="8"/>
      <c r="V354" s="8"/>
      <c r="W354" s="8"/>
      <c r="X354" s="7"/>
      <c r="Y354" s="7"/>
    </row>
    <row r="355" spans="1:25" ht="12.75" x14ac:dyDescent="0.2">
      <c r="A355" s="234"/>
      <c r="B355" s="643" t="s">
        <v>852</v>
      </c>
      <c r="C355" s="1017"/>
      <c r="D355" s="1017"/>
      <c r="E355" s="1017"/>
      <c r="F355" s="1017"/>
      <c r="G355" s="1017"/>
      <c r="H355" s="1017"/>
      <c r="I355" s="1017"/>
      <c r="J355" s="1017"/>
      <c r="K355" s="1017"/>
      <c r="L355" s="1017"/>
      <c r="M355" s="1017"/>
      <c r="N355" s="1017"/>
      <c r="O355" s="1017"/>
      <c r="P355" s="1017"/>
      <c r="Q355" s="1017"/>
      <c r="R355" s="1017"/>
      <c r="S355" s="1017"/>
      <c r="T355" s="1017"/>
      <c r="U355" s="1017"/>
      <c r="V355" s="1017"/>
      <c r="W355" s="1017"/>
      <c r="X355" s="1593"/>
      <c r="Y355" s="1593"/>
    </row>
    <row r="356" spans="1:25" ht="12.75" x14ac:dyDescent="0.2">
      <c r="A356" s="181"/>
      <c r="B356" s="1017" t="s">
        <v>108</v>
      </c>
      <c r="C356" s="1571">
        <f t="shared" ref="C356:W356" si="123">SUMIF($Z$184:$Z$208,$B356,C$184:C$208)</f>
        <v>1222436.5999999996</v>
      </c>
      <c r="D356" s="1571">
        <f t="shared" si="123"/>
        <v>1089585.6339634997</v>
      </c>
      <c r="E356" s="1571">
        <f t="shared" si="123"/>
        <v>75591.754105264801</v>
      </c>
      <c r="F356" s="1571">
        <f t="shared" si="123"/>
        <v>8773.2533572537941</v>
      </c>
      <c r="G356" s="1571">
        <f t="shared" si="123"/>
        <v>0</v>
      </c>
      <c r="H356" s="1571">
        <f t="shared" si="123"/>
        <v>0</v>
      </c>
      <c r="I356" s="1571">
        <f t="shared" si="123"/>
        <v>0</v>
      </c>
      <c r="J356" s="1571">
        <f t="shared" si="123"/>
        <v>36788.522137568361</v>
      </c>
      <c r="K356" s="1571">
        <f t="shared" si="123"/>
        <v>6488.562584142901</v>
      </c>
      <c r="L356" s="1571">
        <f t="shared" si="123"/>
        <v>5208.8738522702743</v>
      </c>
      <c r="M356" s="1571">
        <f t="shared" si="123"/>
        <v>0</v>
      </c>
      <c r="N356" s="1571">
        <f t="shared" si="123"/>
        <v>0</v>
      </c>
      <c r="O356" s="1571">
        <f t="shared" si="123"/>
        <v>0</v>
      </c>
      <c r="P356" s="1571">
        <f t="shared" si="123"/>
        <v>0</v>
      </c>
      <c r="Q356" s="1571">
        <f t="shared" si="123"/>
        <v>0</v>
      </c>
      <c r="R356" s="1571">
        <f t="shared" si="123"/>
        <v>0</v>
      </c>
      <c r="S356" s="1571">
        <f t="shared" si="123"/>
        <v>0</v>
      </c>
      <c r="T356" s="1571">
        <f t="shared" si="123"/>
        <v>0</v>
      </c>
      <c r="U356" s="1571">
        <f t="shared" si="123"/>
        <v>0</v>
      </c>
      <c r="V356" s="1571">
        <f t="shared" si="123"/>
        <v>0</v>
      </c>
      <c r="W356" s="1571">
        <f t="shared" si="123"/>
        <v>0</v>
      </c>
      <c r="X356" s="1582"/>
      <c r="Y356" s="1582"/>
    </row>
    <row r="357" spans="1:25" ht="12.75" x14ac:dyDescent="0.2">
      <c r="A357" s="181"/>
      <c r="B357" s="1017" t="s">
        <v>504</v>
      </c>
      <c r="C357" s="1571">
        <f t="shared" ref="C357:R368" si="124">SUMIF($Z$184:$Z$208,$B357,C$184:C$208)</f>
        <v>463122.10000000003</v>
      </c>
      <c r="D357" s="1571">
        <f t="shared" si="124"/>
        <v>399736.04906886531</v>
      </c>
      <c r="E357" s="1571">
        <f t="shared" si="124"/>
        <v>38878.805913471886</v>
      </c>
      <c r="F357" s="1571">
        <f t="shared" si="124"/>
        <v>4609.3085545184358</v>
      </c>
      <c r="G357" s="1571">
        <f t="shared" si="124"/>
        <v>0</v>
      </c>
      <c r="H357" s="1571">
        <f t="shared" si="124"/>
        <v>0</v>
      </c>
      <c r="I357" s="1571">
        <f t="shared" si="124"/>
        <v>0</v>
      </c>
      <c r="J357" s="1571">
        <f t="shared" si="124"/>
        <v>13881.640555217975</v>
      </c>
      <c r="K357" s="1571">
        <f t="shared" si="124"/>
        <v>3337.2365590962991</v>
      </c>
      <c r="L357" s="1571">
        <f t="shared" si="124"/>
        <v>2679.0593488300847</v>
      </c>
      <c r="M357" s="1571">
        <f t="shared" si="124"/>
        <v>0</v>
      </c>
      <c r="N357" s="1571">
        <f t="shared" si="124"/>
        <v>0</v>
      </c>
      <c r="O357" s="1571">
        <f t="shared" si="124"/>
        <v>0</v>
      </c>
      <c r="P357" s="1571">
        <f t="shared" si="124"/>
        <v>0</v>
      </c>
      <c r="Q357" s="1571">
        <f t="shared" si="124"/>
        <v>0</v>
      </c>
      <c r="R357" s="1571">
        <f t="shared" si="124"/>
        <v>0</v>
      </c>
      <c r="S357" s="1571">
        <f t="shared" ref="S357:W368" si="125">SUMIF($Z$184:$Z$208,$B357,S$184:S$208)</f>
        <v>0</v>
      </c>
      <c r="T357" s="1571">
        <f t="shared" si="125"/>
        <v>0</v>
      </c>
      <c r="U357" s="1571">
        <f t="shared" si="125"/>
        <v>0</v>
      </c>
      <c r="V357" s="1571">
        <f t="shared" si="125"/>
        <v>0</v>
      </c>
      <c r="W357" s="1571">
        <f t="shared" si="125"/>
        <v>0</v>
      </c>
      <c r="X357" s="1582"/>
      <c r="Y357" s="1582"/>
    </row>
    <row r="358" spans="1:25" ht="12.75" x14ac:dyDescent="0.2">
      <c r="A358" s="607"/>
      <c r="B358" s="1017">
        <v>1850</v>
      </c>
      <c r="C358" s="1571">
        <f t="shared" si="124"/>
        <v>131819.39999999997</v>
      </c>
      <c r="D358" s="1571">
        <f t="shared" si="124"/>
        <v>115284.28103517561</v>
      </c>
      <c r="E358" s="1571">
        <f t="shared" si="124"/>
        <v>11212.686966014855</v>
      </c>
      <c r="F358" s="1571">
        <f t="shared" si="124"/>
        <v>1227.1395606582782</v>
      </c>
      <c r="G358" s="1571">
        <f t="shared" si="124"/>
        <v>0</v>
      </c>
      <c r="H358" s="1571">
        <f t="shared" si="124"/>
        <v>0</v>
      </c>
      <c r="I358" s="1571">
        <f t="shared" si="124"/>
        <v>0</v>
      </c>
      <c r="J358" s="1571">
        <f t="shared" si="124"/>
        <v>2360.1866105537842</v>
      </c>
      <c r="K358" s="1571">
        <f t="shared" si="124"/>
        <v>962.4624005162965</v>
      </c>
      <c r="L358" s="1571">
        <f t="shared" si="124"/>
        <v>772.64342708113804</v>
      </c>
      <c r="M358" s="1571">
        <f t="shared" si="124"/>
        <v>0</v>
      </c>
      <c r="N358" s="1571">
        <f t="shared" si="124"/>
        <v>0</v>
      </c>
      <c r="O358" s="1571">
        <f t="shared" si="124"/>
        <v>0</v>
      </c>
      <c r="P358" s="1571">
        <f t="shared" si="124"/>
        <v>0</v>
      </c>
      <c r="Q358" s="1571">
        <f t="shared" ref="Q358:R368" si="126">SUMIF($Z$184:$Z$208,$B358,Q$184:Q$208)</f>
        <v>0</v>
      </c>
      <c r="R358" s="1571">
        <f t="shared" si="126"/>
        <v>0</v>
      </c>
      <c r="S358" s="1571">
        <f t="shared" si="125"/>
        <v>0</v>
      </c>
      <c r="T358" s="1571">
        <f t="shared" si="125"/>
        <v>0</v>
      </c>
      <c r="U358" s="1571">
        <f t="shared" si="125"/>
        <v>0</v>
      </c>
      <c r="V358" s="1571">
        <f t="shared" si="125"/>
        <v>0</v>
      </c>
      <c r="W358" s="1571">
        <f t="shared" si="125"/>
        <v>0</v>
      </c>
      <c r="X358" s="1582"/>
      <c r="Y358" s="1582"/>
    </row>
    <row r="359" spans="1:25" ht="12.75" x14ac:dyDescent="0.2">
      <c r="A359" s="599"/>
      <c r="B359" s="1017" t="s">
        <v>505</v>
      </c>
      <c r="C359" s="1571">
        <f t="shared" si="124"/>
        <v>7752.5</v>
      </c>
      <c r="D359" s="1571">
        <f t="shared" si="124"/>
        <v>6404.772631270057</v>
      </c>
      <c r="E359" s="1571">
        <f t="shared" si="124"/>
        <v>622.93584136607717</v>
      </c>
      <c r="F359" s="1571">
        <f t="shared" si="124"/>
        <v>72.34538391970915</v>
      </c>
      <c r="G359" s="1571">
        <f t="shared" si="124"/>
        <v>0</v>
      </c>
      <c r="H359" s="1571">
        <f t="shared" si="124"/>
        <v>0</v>
      </c>
      <c r="I359" s="1571">
        <f t="shared" si="124"/>
        <v>0</v>
      </c>
      <c r="J359" s="1571">
        <f t="shared" si="124"/>
        <v>556.05001539299337</v>
      </c>
      <c r="K359" s="1571">
        <f t="shared" si="124"/>
        <v>53.470887670907914</v>
      </c>
      <c r="L359" s="1571">
        <f t="shared" si="124"/>
        <v>42.925240380256632</v>
      </c>
      <c r="M359" s="1571">
        <f t="shared" si="124"/>
        <v>0</v>
      </c>
      <c r="N359" s="1571">
        <f t="shared" si="124"/>
        <v>0</v>
      </c>
      <c r="O359" s="1571">
        <f t="shared" si="124"/>
        <v>0</v>
      </c>
      <c r="P359" s="1571">
        <f t="shared" si="124"/>
        <v>0</v>
      </c>
      <c r="Q359" s="1571">
        <f t="shared" si="126"/>
        <v>0</v>
      </c>
      <c r="R359" s="1571">
        <f t="shared" si="126"/>
        <v>0</v>
      </c>
      <c r="S359" s="1571">
        <f t="shared" si="125"/>
        <v>0</v>
      </c>
      <c r="T359" s="1571">
        <f t="shared" si="125"/>
        <v>0</v>
      </c>
      <c r="U359" s="1571">
        <f t="shared" si="125"/>
        <v>0</v>
      </c>
      <c r="V359" s="1571">
        <f t="shared" si="125"/>
        <v>0</v>
      </c>
      <c r="W359" s="1571">
        <f t="shared" si="125"/>
        <v>0</v>
      </c>
      <c r="X359" s="1582"/>
      <c r="Y359" s="1582"/>
    </row>
    <row r="360" spans="1:25" ht="12.75" x14ac:dyDescent="0.2">
      <c r="A360" s="599"/>
      <c r="B360" s="1017" t="s">
        <v>774</v>
      </c>
      <c r="C360" s="1571">
        <f t="shared" si="124"/>
        <v>790446</v>
      </c>
      <c r="D360" s="1571">
        <f t="shared" si="124"/>
        <v>609500.33326626325</v>
      </c>
      <c r="E360" s="1571">
        <f t="shared" si="124"/>
        <v>146859.25676624692</v>
      </c>
      <c r="F360" s="1571">
        <f t="shared" si="124"/>
        <v>34086.409967489781</v>
      </c>
      <c r="G360" s="1571">
        <f t="shared" si="124"/>
        <v>0</v>
      </c>
      <c r="H360" s="1571">
        <f t="shared" si="124"/>
        <v>0</v>
      </c>
      <c r="I360" s="1571">
        <f t="shared" si="124"/>
        <v>0</v>
      </c>
      <c r="J360" s="1571">
        <f t="shared" si="124"/>
        <v>0</v>
      </c>
      <c r="K360" s="1571">
        <f t="shared" si="124"/>
        <v>0</v>
      </c>
      <c r="L360" s="1571">
        <f t="shared" si="124"/>
        <v>0</v>
      </c>
      <c r="M360" s="1571">
        <f t="shared" si="124"/>
        <v>0</v>
      </c>
      <c r="N360" s="1571">
        <f t="shared" si="124"/>
        <v>0</v>
      </c>
      <c r="O360" s="1571">
        <f t="shared" si="124"/>
        <v>0</v>
      </c>
      <c r="P360" s="1571">
        <f t="shared" si="124"/>
        <v>0</v>
      </c>
      <c r="Q360" s="1571">
        <f t="shared" si="126"/>
        <v>0</v>
      </c>
      <c r="R360" s="1571">
        <f t="shared" si="126"/>
        <v>0</v>
      </c>
      <c r="S360" s="1571">
        <f t="shared" si="125"/>
        <v>0</v>
      </c>
      <c r="T360" s="1571">
        <f t="shared" si="125"/>
        <v>0</v>
      </c>
      <c r="U360" s="1571">
        <f t="shared" si="125"/>
        <v>0</v>
      </c>
      <c r="V360" s="1571">
        <f t="shared" si="125"/>
        <v>0</v>
      </c>
      <c r="W360" s="1571">
        <f t="shared" si="125"/>
        <v>0</v>
      </c>
      <c r="X360" s="1582"/>
      <c r="Y360" s="1582"/>
    </row>
    <row r="361" spans="1:25" ht="12.75" x14ac:dyDescent="0.2">
      <c r="A361" s="234"/>
      <c r="B361" s="1017" t="s">
        <v>704</v>
      </c>
      <c r="C361" s="1571">
        <f t="shared" si="124"/>
        <v>510500.00000000006</v>
      </c>
      <c r="D361" s="1571">
        <f t="shared" si="124"/>
        <v>376797.61904761911</v>
      </c>
      <c r="E361" s="1571">
        <f t="shared" si="124"/>
        <v>36647.786792646606</v>
      </c>
      <c r="F361" s="1571">
        <f t="shared" si="124"/>
        <v>4369.0732943069388</v>
      </c>
      <c r="G361" s="1571">
        <f t="shared" si="124"/>
        <v>0</v>
      </c>
      <c r="H361" s="1571">
        <f t="shared" si="124"/>
        <v>0</v>
      </c>
      <c r="I361" s="1571">
        <f t="shared" si="124"/>
        <v>0</v>
      </c>
      <c r="J361" s="1571">
        <f t="shared" si="124"/>
        <v>87014.463729416995</v>
      </c>
      <c r="K361" s="1571">
        <f t="shared" si="124"/>
        <v>3145.7327719009959</v>
      </c>
      <c r="L361" s="1571">
        <f t="shared" si="124"/>
        <v>2525.3243641094109</v>
      </c>
      <c r="M361" s="1571">
        <f t="shared" si="124"/>
        <v>0</v>
      </c>
      <c r="N361" s="1571">
        <f t="shared" si="124"/>
        <v>0</v>
      </c>
      <c r="O361" s="1571">
        <f t="shared" si="124"/>
        <v>0</v>
      </c>
      <c r="P361" s="1571">
        <f t="shared" si="124"/>
        <v>0</v>
      </c>
      <c r="Q361" s="1571">
        <f t="shared" si="126"/>
        <v>0</v>
      </c>
      <c r="R361" s="1571">
        <f t="shared" si="126"/>
        <v>0</v>
      </c>
      <c r="S361" s="1571">
        <f t="shared" si="125"/>
        <v>0</v>
      </c>
      <c r="T361" s="1571">
        <f t="shared" si="125"/>
        <v>0</v>
      </c>
      <c r="U361" s="1571">
        <f t="shared" si="125"/>
        <v>0</v>
      </c>
      <c r="V361" s="1571">
        <f t="shared" si="125"/>
        <v>0</v>
      </c>
      <c r="W361" s="1571">
        <f t="shared" si="125"/>
        <v>0</v>
      </c>
      <c r="X361" s="1582"/>
      <c r="Y361" s="1582"/>
    </row>
    <row r="362" spans="1:25" ht="12.75" x14ac:dyDescent="0.2">
      <c r="A362" s="644"/>
      <c r="B362" s="1017" t="s">
        <v>1082</v>
      </c>
      <c r="C362" s="1571">
        <f t="shared" si="124"/>
        <v>0</v>
      </c>
      <c r="D362" s="1571">
        <f t="shared" si="124"/>
        <v>0</v>
      </c>
      <c r="E362" s="1571">
        <f t="shared" si="124"/>
        <v>0</v>
      </c>
      <c r="F362" s="1571">
        <f t="shared" si="124"/>
        <v>0</v>
      </c>
      <c r="G362" s="1571">
        <f t="shared" si="124"/>
        <v>0</v>
      </c>
      <c r="H362" s="1571">
        <f t="shared" si="124"/>
        <v>0</v>
      </c>
      <c r="I362" s="1571">
        <f t="shared" si="124"/>
        <v>0</v>
      </c>
      <c r="J362" s="1571">
        <f t="shared" si="124"/>
        <v>0</v>
      </c>
      <c r="K362" s="1571">
        <f t="shared" si="124"/>
        <v>0</v>
      </c>
      <c r="L362" s="1571">
        <f t="shared" si="124"/>
        <v>0</v>
      </c>
      <c r="M362" s="1571">
        <f t="shared" si="124"/>
        <v>0</v>
      </c>
      <c r="N362" s="1571">
        <f t="shared" si="124"/>
        <v>0</v>
      </c>
      <c r="O362" s="1571">
        <f t="shared" si="124"/>
        <v>0</v>
      </c>
      <c r="P362" s="1571">
        <f t="shared" si="124"/>
        <v>0</v>
      </c>
      <c r="Q362" s="1571">
        <f t="shared" si="126"/>
        <v>0</v>
      </c>
      <c r="R362" s="1571">
        <f t="shared" si="126"/>
        <v>0</v>
      </c>
      <c r="S362" s="1571">
        <f t="shared" si="125"/>
        <v>0</v>
      </c>
      <c r="T362" s="1571">
        <f t="shared" si="125"/>
        <v>0</v>
      </c>
      <c r="U362" s="1571">
        <f t="shared" si="125"/>
        <v>0</v>
      </c>
      <c r="V362" s="1571">
        <f t="shared" si="125"/>
        <v>0</v>
      </c>
      <c r="W362" s="1571">
        <f t="shared" si="125"/>
        <v>0</v>
      </c>
      <c r="X362" s="1582"/>
      <c r="Y362" s="1582"/>
    </row>
    <row r="363" spans="1:25" ht="12.75" x14ac:dyDescent="0.2">
      <c r="A363" s="610"/>
      <c r="B363" s="1017">
        <v>1830</v>
      </c>
      <c r="C363" s="1571">
        <f t="shared" si="124"/>
        <v>53409.299999999988</v>
      </c>
      <c r="D363" s="1571">
        <f t="shared" si="124"/>
        <v>46309.846730229503</v>
      </c>
      <c r="E363" s="1571">
        <f t="shared" si="124"/>
        <v>4504.1510444234254</v>
      </c>
      <c r="F363" s="1571">
        <f t="shared" si="124"/>
        <v>535.10014270877798</v>
      </c>
      <c r="G363" s="1571">
        <f t="shared" si="124"/>
        <v>0</v>
      </c>
      <c r="H363" s="1571">
        <f t="shared" si="124"/>
        <v>0</v>
      </c>
      <c r="I363" s="1571">
        <f t="shared" si="124"/>
        <v>0</v>
      </c>
      <c r="J363" s="1571">
        <f t="shared" si="124"/>
        <v>1363.207798463091</v>
      </c>
      <c r="K363" s="1571">
        <f t="shared" si="124"/>
        <v>386.62240724664593</v>
      </c>
      <c r="L363" s="1571">
        <f t="shared" si="124"/>
        <v>310.37187692855747</v>
      </c>
      <c r="M363" s="1571">
        <f t="shared" si="124"/>
        <v>0</v>
      </c>
      <c r="N363" s="1571">
        <f t="shared" si="124"/>
        <v>0</v>
      </c>
      <c r="O363" s="1571">
        <f t="shared" si="124"/>
        <v>0</v>
      </c>
      <c r="P363" s="1571">
        <f t="shared" si="124"/>
        <v>0</v>
      </c>
      <c r="Q363" s="1571">
        <f t="shared" si="126"/>
        <v>0</v>
      </c>
      <c r="R363" s="1571">
        <f t="shared" si="126"/>
        <v>0</v>
      </c>
      <c r="S363" s="1571">
        <f t="shared" si="125"/>
        <v>0</v>
      </c>
      <c r="T363" s="1571">
        <f t="shared" si="125"/>
        <v>0</v>
      </c>
      <c r="U363" s="1571">
        <f t="shared" si="125"/>
        <v>0</v>
      </c>
      <c r="V363" s="1571">
        <f t="shared" si="125"/>
        <v>0</v>
      </c>
      <c r="W363" s="1571">
        <f t="shared" si="125"/>
        <v>0</v>
      </c>
      <c r="X363" s="1582"/>
      <c r="Y363" s="1582"/>
    </row>
    <row r="364" spans="1:25" ht="12.75" x14ac:dyDescent="0.2">
      <c r="A364" s="610"/>
      <c r="B364" s="1017">
        <v>1835</v>
      </c>
      <c r="C364" s="1571">
        <f t="shared" si="124"/>
        <v>102533.54999999997</v>
      </c>
      <c r="D364" s="1571">
        <f t="shared" si="124"/>
        <v>88210.995394946236</v>
      </c>
      <c r="E364" s="1571">
        <f t="shared" si="124"/>
        <v>8579.5068455370838</v>
      </c>
      <c r="F364" s="1571">
        <f t="shared" si="124"/>
        <v>1015.6302900273032</v>
      </c>
      <c r="G364" s="1571">
        <f t="shared" si="124"/>
        <v>0</v>
      </c>
      <c r="H364" s="1571">
        <f t="shared" si="124"/>
        <v>0</v>
      </c>
      <c r="I364" s="1571">
        <f t="shared" si="124"/>
        <v>0</v>
      </c>
      <c r="J364" s="1571">
        <f t="shared" si="124"/>
        <v>3399.7827668776504</v>
      </c>
      <c r="K364" s="1571">
        <f t="shared" si="124"/>
        <v>736.43835584009298</v>
      </c>
      <c r="L364" s="1571">
        <f t="shared" si="124"/>
        <v>591.19634677163015</v>
      </c>
      <c r="M364" s="1571">
        <f t="shared" si="124"/>
        <v>0</v>
      </c>
      <c r="N364" s="1571">
        <f t="shared" si="124"/>
        <v>0</v>
      </c>
      <c r="O364" s="1571">
        <f t="shared" si="124"/>
        <v>0</v>
      </c>
      <c r="P364" s="1571">
        <f t="shared" si="124"/>
        <v>0</v>
      </c>
      <c r="Q364" s="1571">
        <f t="shared" si="126"/>
        <v>0</v>
      </c>
      <c r="R364" s="1571">
        <f t="shared" si="126"/>
        <v>0</v>
      </c>
      <c r="S364" s="1571">
        <f t="shared" si="125"/>
        <v>0</v>
      </c>
      <c r="T364" s="1571">
        <f t="shared" si="125"/>
        <v>0</v>
      </c>
      <c r="U364" s="1571">
        <f t="shared" si="125"/>
        <v>0</v>
      </c>
      <c r="V364" s="1571">
        <f t="shared" si="125"/>
        <v>0</v>
      </c>
      <c r="W364" s="1571">
        <f t="shared" si="125"/>
        <v>0</v>
      </c>
      <c r="X364" s="1582"/>
      <c r="Y364" s="1582"/>
    </row>
    <row r="365" spans="1:25" ht="12.75" x14ac:dyDescent="0.2">
      <c r="A365" s="610"/>
      <c r="B365" s="1017">
        <v>1855</v>
      </c>
      <c r="C365" s="1571">
        <f t="shared" si="124"/>
        <v>453380</v>
      </c>
      <c r="D365" s="1571">
        <f t="shared" si="124"/>
        <v>453380</v>
      </c>
      <c r="E365" s="1571">
        <f t="shared" si="124"/>
        <v>0</v>
      </c>
      <c r="F365" s="1571">
        <f t="shared" si="124"/>
        <v>0</v>
      </c>
      <c r="G365" s="1571">
        <f t="shared" si="124"/>
        <v>0</v>
      </c>
      <c r="H365" s="1571">
        <f t="shared" si="124"/>
        <v>0</v>
      </c>
      <c r="I365" s="1571">
        <f t="shared" si="124"/>
        <v>0</v>
      </c>
      <c r="J365" s="1571">
        <f t="shared" si="124"/>
        <v>0</v>
      </c>
      <c r="K365" s="1571">
        <f t="shared" si="124"/>
        <v>0</v>
      </c>
      <c r="L365" s="1571">
        <f t="shared" si="124"/>
        <v>0</v>
      </c>
      <c r="M365" s="1571">
        <f t="shared" si="124"/>
        <v>0</v>
      </c>
      <c r="N365" s="1571">
        <f t="shared" si="124"/>
        <v>0</v>
      </c>
      <c r="O365" s="1571">
        <f t="shared" si="124"/>
        <v>0</v>
      </c>
      <c r="P365" s="1571">
        <f t="shared" si="124"/>
        <v>0</v>
      </c>
      <c r="Q365" s="1571">
        <f t="shared" si="126"/>
        <v>0</v>
      </c>
      <c r="R365" s="1571">
        <f t="shared" si="126"/>
        <v>0</v>
      </c>
      <c r="S365" s="1571">
        <f t="shared" si="125"/>
        <v>0</v>
      </c>
      <c r="T365" s="1571">
        <f t="shared" si="125"/>
        <v>0</v>
      </c>
      <c r="U365" s="1571">
        <f t="shared" si="125"/>
        <v>0</v>
      </c>
      <c r="V365" s="1571">
        <f t="shared" si="125"/>
        <v>0</v>
      </c>
      <c r="W365" s="1571">
        <f t="shared" si="125"/>
        <v>0</v>
      </c>
      <c r="X365" s="1582"/>
      <c r="Y365" s="1582"/>
    </row>
    <row r="366" spans="1:25" ht="12.75" x14ac:dyDescent="0.2">
      <c r="A366" s="610"/>
      <c r="B366" s="1017">
        <v>1840</v>
      </c>
      <c r="C366" s="1571">
        <f t="shared" si="124"/>
        <v>40296.899999999994</v>
      </c>
      <c r="D366" s="1571">
        <f t="shared" si="124"/>
        <v>33850.611614438698</v>
      </c>
      <c r="E366" s="1571">
        <f t="shared" si="124"/>
        <v>3292.3509452692629</v>
      </c>
      <c r="F366" s="1571">
        <f t="shared" si="124"/>
        <v>385.43230602168973</v>
      </c>
      <c r="G366" s="1571">
        <f t="shared" si="124"/>
        <v>0</v>
      </c>
      <c r="H366" s="1571">
        <f t="shared" si="124"/>
        <v>0</v>
      </c>
      <c r="I366" s="1571">
        <f t="shared" si="124"/>
        <v>0</v>
      </c>
      <c r="J366" s="1571">
        <f t="shared" si="124"/>
        <v>2259.0307033023541</v>
      </c>
      <c r="K366" s="1571">
        <f t="shared" si="124"/>
        <v>282.60523135358483</v>
      </c>
      <c r="L366" s="1571">
        <f t="shared" si="124"/>
        <v>226.8691996144056</v>
      </c>
      <c r="M366" s="1571">
        <f t="shared" si="124"/>
        <v>0</v>
      </c>
      <c r="N366" s="1571">
        <f t="shared" si="124"/>
        <v>0</v>
      </c>
      <c r="O366" s="1571">
        <f t="shared" si="124"/>
        <v>0</v>
      </c>
      <c r="P366" s="1571">
        <f t="shared" si="124"/>
        <v>0</v>
      </c>
      <c r="Q366" s="1571">
        <f t="shared" si="126"/>
        <v>0</v>
      </c>
      <c r="R366" s="1571">
        <f t="shared" si="126"/>
        <v>0</v>
      </c>
      <c r="S366" s="1571">
        <f t="shared" si="125"/>
        <v>0</v>
      </c>
      <c r="T366" s="1571">
        <f t="shared" si="125"/>
        <v>0</v>
      </c>
      <c r="U366" s="1571">
        <f t="shared" si="125"/>
        <v>0</v>
      </c>
      <c r="V366" s="1571">
        <f t="shared" si="125"/>
        <v>0</v>
      </c>
      <c r="W366" s="1571">
        <f t="shared" si="125"/>
        <v>0</v>
      </c>
      <c r="X366" s="1582"/>
      <c r="Y366" s="1582"/>
    </row>
    <row r="367" spans="1:25" ht="12.75" x14ac:dyDescent="0.2">
      <c r="A367" s="610"/>
      <c r="B367" s="1017">
        <v>1845</v>
      </c>
      <c r="C367" s="1571">
        <f t="shared" si="124"/>
        <v>19452.300000000007</v>
      </c>
      <c r="D367" s="1571">
        <f t="shared" si="124"/>
        <v>15682.923583727685</v>
      </c>
      <c r="E367" s="1571">
        <f t="shared" si="124"/>
        <v>1525.3398926312914</v>
      </c>
      <c r="F367" s="1571">
        <f t="shared" si="124"/>
        <v>175.01735262506034</v>
      </c>
      <c r="G367" s="1571">
        <f t="shared" si="124"/>
        <v>0</v>
      </c>
      <c r="H367" s="1571">
        <f t="shared" si="124"/>
        <v>0</v>
      </c>
      <c r="I367" s="1571">
        <f t="shared" si="124"/>
        <v>0</v>
      </c>
      <c r="J367" s="1571">
        <f t="shared" si="124"/>
        <v>1832.9806420894738</v>
      </c>
      <c r="K367" s="1571">
        <f t="shared" si="124"/>
        <v>130.93046288680611</v>
      </c>
      <c r="L367" s="1571">
        <f t="shared" si="124"/>
        <v>105.10806603968604</v>
      </c>
      <c r="M367" s="1571">
        <f t="shared" si="124"/>
        <v>0</v>
      </c>
      <c r="N367" s="1571">
        <f t="shared" si="124"/>
        <v>0</v>
      </c>
      <c r="O367" s="1571">
        <f t="shared" si="124"/>
        <v>0</v>
      </c>
      <c r="P367" s="1571">
        <f t="shared" si="124"/>
        <v>0</v>
      </c>
      <c r="Q367" s="1571">
        <f t="shared" si="126"/>
        <v>0</v>
      </c>
      <c r="R367" s="1571">
        <f t="shared" si="126"/>
        <v>0</v>
      </c>
      <c r="S367" s="1571">
        <f t="shared" si="125"/>
        <v>0</v>
      </c>
      <c r="T367" s="1571">
        <f t="shared" si="125"/>
        <v>0</v>
      </c>
      <c r="U367" s="1571">
        <f t="shared" si="125"/>
        <v>0</v>
      </c>
      <c r="V367" s="1571">
        <f t="shared" si="125"/>
        <v>0</v>
      </c>
      <c r="W367" s="1571">
        <f t="shared" si="125"/>
        <v>0</v>
      </c>
      <c r="X367" s="1582"/>
      <c r="Y367" s="1582"/>
    </row>
    <row r="368" spans="1:25" ht="12.75" x14ac:dyDescent="0.2">
      <c r="A368" s="610"/>
      <c r="B368" s="1017">
        <v>1860</v>
      </c>
      <c r="C368" s="1571">
        <f t="shared" si="124"/>
        <v>9304</v>
      </c>
      <c r="D368" s="1571">
        <f t="shared" si="124"/>
        <v>7174.1663576124283</v>
      </c>
      <c r="E368" s="1571">
        <f t="shared" si="124"/>
        <v>1728.6171667048241</v>
      </c>
      <c r="F368" s="1571">
        <f t="shared" si="124"/>
        <v>401.21647568274733</v>
      </c>
      <c r="G368" s="1571">
        <f t="shared" si="124"/>
        <v>0</v>
      </c>
      <c r="H368" s="1571">
        <f t="shared" si="124"/>
        <v>0</v>
      </c>
      <c r="I368" s="1571">
        <f t="shared" si="124"/>
        <v>0</v>
      </c>
      <c r="J368" s="1571">
        <f t="shared" si="124"/>
        <v>0</v>
      </c>
      <c r="K368" s="1571">
        <f t="shared" si="124"/>
        <v>0</v>
      </c>
      <c r="L368" s="1571">
        <f t="shared" si="124"/>
        <v>0</v>
      </c>
      <c r="M368" s="1571">
        <f t="shared" si="124"/>
        <v>0</v>
      </c>
      <c r="N368" s="1571">
        <f t="shared" si="124"/>
        <v>0</v>
      </c>
      <c r="O368" s="1571">
        <f t="shared" si="124"/>
        <v>0</v>
      </c>
      <c r="P368" s="1571">
        <f t="shared" si="124"/>
        <v>0</v>
      </c>
      <c r="Q368" s="1571">
        <f t="shared" si="126"/>
        <v>0</v>
      </c>
      <c r="R368" s="1571">
        <f t="shared" si="126"/>
        <v>0</v>
      </c>
      <c r="S368" s="1571">
        <f t="shared" si="125"/>
        <v>0</v>
      </c>
      <c r="T368" s="1571">
        <f t="shared" si="125"/>
        <v>0</v>
      </c>
      <c r="U368" s="1571">
        <f t="shared" si="125"/>
        <v>0</v>
      </c>
      <c r="V368" s="1571">
        <f t="shared" si="125"/>
        <v>0</v>
      </c>
      <c r="W368" s="1571">
        <f t="shared" si="125"/>
        <v>0</v>
      </c>
      <c r="X368" s="1582"/>
      <c r="Y368" s="1582"/>
    </row>
    <row r="369" spans="1:25" ht="12.75" x14ac:dyDescent="0.2">
      <c r="A369" s="610"/>
      <c r="B369" s="862" t="s">
        <v>708</v>
      </c>
      <c r="C369" s="1599">
        <f>SUM(C356:C368)</f>
        <v>3804452.649999999</v>
      </c>
      <c r="D369" s="1599">
        <f t="shared" ref="D369:P369" si="127">SUM(D356:D368)</f>
        <v>3241917.232693647</v>
      </c>
      <c r="E369" s="1599">
        <f t="shared" si="127"/>
        <v>329443.19227957708</v>
      </c>
      <c r="F369" s="1599">
        <f t="shared" si="127"/>
        <v>55649.926685212507</v>
      </c>
      <c r="G369" s="1599">
        <f t="shared" si="127"/>
        <v>0</v>
      </c>
      <c r="H369" s="1599">
        <f t="shared" si="127"/>
        <v>0</v>
      </c>
      <c r="I369" s="1599">
        <f t="shared" si="127"/>
        <v>0</v>
      </c>
      <c r="J369" s="1599">
        <f t="shared" si="127"/>
        <v>149455.86495888268</v>
      </c>
      <c r="K369" s="1599">
        <f t="shared" si="127"/>
        <v>15524.061660654534</v>
      </c>
      <c r="L369" s="1599">
        <f t="shared" si="127"/>
        <v>12462.371722025444</v>
      </c>
      <c r="M369" s="1599">
        <f t="shared" si="127"/>
        <v>0</v>
      </c>
      <c r="N369" s="1599">
        <f t="shared" si="127"/>
        <v>0</v>
      </c>
      <c r="O369" s="1599">
        <f t="shared" si="127"/>
        <v>0</v>
      </c>
      <c r="P369" s="1599">
        <f t="shared" si="127"/>
        <v>0</v>
      </c>
      <c r="Q369" s="1599">
        <f t="shared" ref="Q369:W369" si="128">SUM(Q356:Q368)</f>
        <v>0</v>
      </c>
      <c r="R369" s="1599">
        <f t="shared" si="128"/>
        <v>0</v>
      </c>
      <c r="S369" s="1599">
        <f t="shared" si="128"/>
        <v>0</v>
      </c>
      <c r="T369" s="1599">
        <f t="shared" si="128"/>
        <v>0</v>
      </c>
      <c r="U369" s="1599">
        <f t="shared" si="128"/>
        <v>0</v>
      </c>
      <c r="V369" s="1599">
        <f t="shared" si="128"/>
        <v>0</v>
      </c>
      <c r="W369" s="1599">
        <f t="shared" si="128"/>
        <v>0</v>
      </c>
      <c r="X369" s="1603"/>
      <c r="Y369" s="1603"/>
    </row>
    <row r="370" spans="1:25" ht="12.75" x14ac:dyDescent="0.2">
      <c r="A370" s="6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593"/>
      <c r="Y370" s="1593"/>
    </row>
    <row r="371" spans="1:25" ht="12.75" x14ac:dyDescent="0.2">
      <c r="A371" s="234"/>
      <c r="B371" s="638" t="s">
        <v>851</v>
      </c>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593"/>
      <c r="Y371" s="1593"/>
    </row>
    <row r="372" spans="1:25" ht="12.75" x14ac:dyDescent="0.2">
      <c r="A372" s="610"/>
      <c r="B372" s="1017" t="s">
        <v>1274</v>
      </c>
      <c r="C372" s="1571">
        <f t="shared" ref="C372:W372" si="129">SUMIF($Z$213:$Z$220,$B372,C$213:C$220)</f>
        <v>2342440.9999999995</v>
      </c>
      <c r="D372" s="1571">
        <f t="shared" si="129"/>
        <v>2098265.4056170671</v>
      </c>
      <c r="E372" s="1571">
        <f t="shared" si="129"/>
        <v>204079.80128378238</v>
      </c>
      <c r="F372" s="1571">
        <f t="shared" si="129"/>
        <v>24329.971540746588</v>
      </c>
      <c r="G372" s="1571">
        <f t="shared" si="129"/>
        <v>0</v>
      </c>
      <c r="H372" s="1571">
        <f t="shared" si="129"/>
        <v>0</v>
      </c>
      <c r="I372" s="1571">
        <f t="shared" si="129"/>
        <v>0</v>
      </c>
      <c r="J372" s="1571">
        <f t="shared" si="129"/>
        <v>97.31988616298635</v>
      </c>
      <c r="K372" s="1571">
        <f t="shared" si="129"/>
        <v>7590.9511207129353</v>
      </c>
      <c r="L372" s="1571">
        <f t="shared" si="129"/>
        <v>8077.5505515278674</v>
      </c>
      <c r="M372" s="1571">
        <f t="shared" si="129"/>
        <v>0</v>
      </c>
      <c r="N372" s="1571">
        <f t="shared" si="129"/>
        <v>0</v>
      </c>
      <c r="O372" s="1571">
        <f t="shared" si="129"/>
        <v>0</v>
      </c>
      <c r="P372" s="1571">
        <f t="shared" si="129"/>
        <v>0</v>
      </c>
      <c r="Q372" s="1571">
        <f t="shared" si="129"/>
        <v>0</v>
      </c>
      <c r="R372" s="1571">
        <f t="shared" si="129"/>
        <v>0</v>
      </c>
      <c r="S372" s="1571">
        <f t="shared" si="129"/>
        <v>0</v>
      </c>
      <c r="T372" s="1571">
        <f t="shared" si="129"/>
        <v>0</v>
      </c>
      <c r="U372" s="1571">
        <f t="shared" si="129"/>
        <v>0</v>
      </c>
      <c r="V372" s="1571">
        <f t="shared" si="129"/>
        <v>0</v>
      </c>
      <c r="W372" s="1571">
        <f t="shared" si="129"/>
        <v>0</v>
      </c>
      <c r="X372" s="1582"/>
      <c r="Y372" s="1582"/>
    </row>
    <row r="373" spans="1:25" ht="12.75" x14ac:dyDescent="0.2">
      <c r="A373" s="610"/>
      <c r="B373" s="1017" t="s">
        <v>775</v>
      </c>
      <c r="C373" s="1571">
        <f t="shared" ref="C373:R374" si="130">SUMIF($Z$213:$Z$220,$B373,C$213:C$220)</f>
        <v>22499.999999999996</v>
      </c>
      <c r="D373" s="1571">
        <f t="shared" si="130"/>
        <v>20170.945945945943</v>
      </c>
      <c r="E373" s="1571">
        <f t="shared" si="130"/>
        <v>1961.8503118503118</v>
      </c>
      <c r="F373" s="1571">
        <f t="shared" si="130"/>
        <v>367.20374220374225</v>
      </c>
      <c r="G373" s="1571">
        <f t="shared" si="130"/>
        <v>0</v>
      </c>
      <c r="H373" s="1571">
        <f t="shared" si="130"/>
        <v>0</v>
      </c>
      <c r="I373" s="1571">
        <f t="shared" si="130"/>
        <v>0</v>
      </c>
      <c r="J373" s="1571">
        <f t="shared" si="130"/>
        <v>0</v>
      </c>
      <c r="K373" s="1571">
        <f t="shared" si="130"/>
        <v>0</v>
      </c>
      <c r="L373" s="1571">
        <f t="shared" si="130"/>
        <v>0</v>
      </c>
      <c r="M373" s="1571">
        <f t="shared" si="130"/>
        <v>0</v>
      </c>
      <c r="N373" s="1571">
        <f t="shared" si="130"/>
        <v>0</v>
      </c>
      <c r="O373" s="1571">
        <f t="shared" si="130"/>
        <v>0</v>
      </c>
      <c r="P373" s="1571">
        <f t="shared" si="130"/>
        <v>0</v>
      </c>
      <c r="Q373" s="1571">
        <f t="shared" si="130"/>
        <v>0</v>
      </c>
      <c r="R373" s="1571">
        <f t="shared" si="130"/>
        <v>0</v>
      </c>
      <c r="S373" s="1571">
        <f t="shared" ref="S373:W374" si="131">SUMIF($Z$213:$Z$220,$B373,S$213:S$220)</f>
        <v>0</v>
      </c>
      <c r="T373" s="1571">
        <f t="shared" si="131"/>
        <v>0</v>
      </c>
      <c r="U373" s="1571">
        <f t="shared" si="131"/>
        <v>0</v>
      </c>
      <c r="V373" s="1571">
        <f t="shared" si="131"/>
        <v>0</v>
      </c>
      <c r="W373" s="1571">
        <f t="shared" si="131"/>
        <v>0</v>
      </c>
      <c r="X373" s="1582"/>
      <c r="Y373" s="1582"/>
    </row>
    <row r="374" spans="1:25" ht="12.75" x14ac:dyDescent="0.2">
      <c r="A374" s="610"/>
      <c r="B374" s="1017" t="s">
        <v>1343</v>
      </c>
      <c r="C374" s="1571">
        <f t="shared" si="130"/>
        <v>250000.00000000003</v>
      </c>
      <c r="D374" s="1571">
        <f t="shared" si="130"/>
        <v>217206.34308764001</v>
      </c>
      <c r="E374" s="1571">
        <f t="shared" si="130"/>
        <v>24294.346365275196</v>
      </c>
      <c r="F374" s="1571">
        <f t="shared" si="130"/>
        <v>8381.5584419683273</v>
      </c>
      <c r="G374" s="1571">
        <f t="shared" si="130"/>
        <v>0</v>
      </c>
      <c r="H374" s="1571">
        <f t="shared" si="130"/>
        <v>0</v>
      </c>
      <c r="I374" s="1571">
        <f t="shared" si="130"/>
        <v>0</v>
      </c>
      <c r="J374" s="1571">
        <f t="shared" si="130"/>
        <v>0</v>
      </c>
      <c r="K374" s="1571">
        <f t="shared" si="130"/>
        <v>0.9385155153967214</v>
      </c>
      <c r="L374" s="1571">
        <f t="shared" si="130"/>
        <v>116.81358960110261</v>
      </c>
      <c r="M374" s="1571">
        <f t="shared" si="130"/>
        <v>0</v>
      </c>
      <c r="N374" s="1571">
        <f t="shared" si="130"/>
        <v>0</v>
      </c>
      <c r="O374" s="1571">
        <f t="shared" si="130"/>
        <v>0</v>
      </c>
      <c r="P374" s="1571">
        <f t="shared" si="130"/>
        <v>0</v>
      </c>
      <c r="Q374" s="1571">
        <f>SUMIF($Z$213:$Z$220,$B374,Q$213:Q$220)</f>
        <v>0</v>
      </c>
      <c r="R374" s="1571">
        <f>SUMIF($Z$213:$Z$220,$B374,R$213:R$220)</f>
        <v>0</v>
      </c>
      <c r="S374" s="1571">
        <f t="shared" si="131"/>
        <v>0</v>
      </c>
      <c r="T374" s="1571">
        <f t="shared" si="131"/>
        <v>0</v>
      </c>
      <c r="U374" s="1571">
        <f t="shared" si="131"/>
        <v>0</v>
      </c>
      <c r="V374" s="1571">
        <f t="shared" si="131"/>
        <v>0</v>
      </c>
      <c r="W374" s="1571">
        <f t="shared" si="131"/>
        <v>0</v>
      </c>
      <c r="X374" s="1582"/>
      <c r="Y374" s="1582"/>
    </row>
    <row r="375" spans="1:25" ht="12.75" x14ac:dyDescent="0.2">
      <c r="A375" s="610"/>
      <c r="B375" s="862" t="s">
        <v>708</v>
      </c>
      <c r="C375" s="1599">
        <f>SUM(C372:C374)</f>
        <v>2614940.9999999995</v>
      </c>
      <c r="D375" s="1599">
        <f t="shared" ref="D375:P375" si="132">SUM(D372:D374)</f>
        <v>2335642.6946506533</v>
      </c>
      <c r="E375" s="1599">
        <f t="shared" si="132"/>
        <v>230335.99796090787</v>
      </c>
      <c r="F375" s="1599">
        <f t="shared" si="132"/>
        <v>33078.73372491866</v>
      </c>
      <c r="G375" s="1599">
        <f t="shared" si="132"/>
        <v>0</v>
      </c>
      <c r="H375" s="1599">
        <f t="shared" si="132"/>
        <v>0</v>
      </c>
      <c r="I375" s="1599">
        <f t="shared" si="132"/>
        <v>0</v>
      </c>
      <c r="J375" s="1599">
        <f t="shared" si="132"/>
        <v>97.31988616298635</v>
      </c>
      <c r="K375" s="1599">
        <f t="shared" si="132"/>
        <v>7591.8896362283322</v>
      </c>
      <c r="L375" s="1599">
        <f t="shared" si="132"/>
        <v>8194.36414112897</v>
      </c>
      <c r="M375" s="1599">
        <f t="shared" si="132"/>
        <v>0</v>
      </c>
      <c r="N375" s="1599">
        <f t="shared" si="132"/>
        <v>0</v>
      </c>
      <c r="O375" s="1599">
        <f t="shared" si="132"/>
        <v>0</v>
      </c>
      <c r="P375" s="1599">
        <f t="shared" si="132"/>
        <v>0</v>
      </c>
      <c r="Q375" s="1599">
        <f t="shared" ref="Q375:W375" si="133">SUM(Q372:Q374)</f>
        <v>0</v>
      </c>
      <c r="R375" s="1599">
        <f t="shared" si="133"/>
        <v>0</v>
      </c>
      <c r="S375" s="1599">
        <f t="shared" si="133"/>
        <v>0</v>
      </c>
      <c r="T375" s="1599">
        <f t="shared" si="133"/>
        <v>0</v>
      </c>
      <c r="U375" s="1599">
        <f t="shared" si="133"/>
        <v>0</v>
      </c>
      <c r="V375" s="1599">
        <f t="shared" si="133"/>
        <v>0</v>
      </c>
      <c r="W375" s="1599">
        <f t="shared" si="133"/>
        <v>0</v>
      </c>
      <c r="X375" s="1603"/>
      <c r="Y375" s="1603"/>
    </row>
    <row r="376" spans="1:25" ht="12.75" x14ac:dyDescent="0.2">
      <c r="A376" s="610"/>
      <c r="C376" s="8"/>
      <c r="D376" s="8"/>
      <c r="E376" s="8"/>
      <c r="F376" s="8"/>
      <c r="G376" s="8"/>
      <c r="H376" s="8"/>
      <c r="I376" s="8"/>
      <c r="J376" s="8"/>
      <c r="K376" s="8"/>
      <c r="L376" s="8"/>
      <c r="M376" s="8"/>
      <c r="N376" s="8"/>
      <c r="O376" s="8"/>
      <c r="P376" s="8"/>
      <c r="Q376" s="8"/>
      <c r="R376" s="8"/>
      <c r="S376" s="8"/>
      <c r="T376" s="8"/>
      <c r="U376" s="8"/>
      <c r="V376" s="8"/>
      <c r="W376" s="8"/>
      <c r="X376" s="7"/>
      <c r="Y376" s="7"/>
    </row>
    <row r="377" spans="1:25" ht="12.75" x14ac:dyDescent="0.2">
      <c r="A377" s="610"/>
      <c r="B377" s="862" t="s">
        <v>706</v>
      </c>
      <c r="C377" s="1599">
        <f>SUM(C375,C369)</f>
        <v>6419393.6499999985</v>
      </c>
      <c r="D377" s="1599">
        <f t="shared" ref="D377:P377" si="134">SUM(D375,D369)</f>
        <v>5577559.9273442999</v>
      </c>
      <c r="E377" s="1599">
        <f t="shared" si="134"/>
        <v>559779.1902404849</v>
      </c>
      <c r="F377" s="1599">
        <f t="shared" si="134"/>
        <v>88728.660410131168</v>
      </c>
      <c r="G377" s="1599">
        <f t="shared" si="134"/>
        <v>0</v>
      </c>
      <c r="H377" s="1599">
        <f t="shared" si="134"/>
        <v>0</v>
      </c>
      <c r="I377" s="1599">
        <f t="shared" si="134"/>
        <v>0</v>
      </c>
      <c r="J377" s="1599">
        <f t="shared" si="134"/>
        <v>149553.18484504567</v>
      </c>
      <c r="K377" s="1599">
        <f t="shared" si="134"/>
        <v>23115.951296882864</v>
      </c>
      <c r="L377" s="1599">
        <f t="shared" si="134"/>
        <v>20656.735863154412</v>
      </c>
      <c r="M377" s="1599">
        <f t="shared" si="134"/>
        <v>0</v>
      </c>
      <c r="N377" s="1599">
        <f t="shared" si="134"/>
        <v>0</v>
      </c>
      <c r="O377" s="1599">
        <f t="shared" si="134"/>
        <v>0</v>
      </c>
      <c r="P377" s="1599">
        <f t="shared" si="134"/>
        <v>0</v>
      </c>
      <c r="Q377" s="1599">
        <f>SUM(Q375,Q369)</f>
        <v>0</v>
      </c>
      <c r="R377" s="1599">
        <f t="shared" ref="R377:W377" si="135">SUM(R375,R369)</f>
        <v>0</v>
      </c>
      <c r="S377" s="1599">
        <f t="shared" si="135"/>
        <v>0</v>
      </c>
      <c r="T377" s="1599">
        <f t="shared" si="135"/>
        <v>0</v>
      </c>
      <c r="U377" s="1599">
        <f t="shared" si="135"/>
        <v>0</v>
      </c>
      <c r="V377" s="1599">
        <f t="shared" si="135"/>
        <v>0</v>
      </c>
      <c r="W377" s="1599">
        <f t="shared" si="135"/>
        <v>0</v>
      </c>
      <c r="X377" s="1603"/>
      <c r="Y377" s="1603"/>
    </row>
    <row r="378" spans="1:25" ht="12.75" x14ac:dyDescent="0.2">
      <c r="A378" s="610"/>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593"/>
      <c r="Y378" s="1593"/>
    </row>
    <row r="379" spans="1:25" ht="12.75" x14ac:dyDescent="0.2">
      <c r="A379" s="610"/>
      <c r="B379" s="608" t="s">
        <v>966</v>
      </c>
      <c r="C379" s="1571">
        <f>C226</f>
        <v>1641435.2499999998</v>
      </c>
      <c r="D379" s="1571">
        <f t="shared" ref="D379:P379" si="136">D226</f>
        <v>1406629.8432311611</v>
      </c>
      <c r="E379" s="1571">
        <f t="shared" si="136"/>
        <v>163487.51468759912</v>
      </c>
      <c r="F379" s="1571">
        <f t="shared" si="136"/>
        <v>30265.115400762152</v>
      </c>
      <c r="G379" s="1571">
        <f t="shared" si="136"/>
        <v>0</v>
      </c>
      <c r="H379" s="1571">
        <f t="shared" si="136"/>
        <v>0</v>
      </c>
      <c r="I379" s="1571">
        <f t="shared" si="136"/>
        <v>0</v>
      </c>
      <c r="J379" s="1571">
        <f t="shared" si="136"/>
        <v>30815.848428899637</v>
      </c>
      <c r="K379" s="1571">
        <f t="shared" si="136"/>
        <v>5678.4193691340679</v>
      </c>
      <c r="L379" s="1571">
        <f t="shared" si="136"/>
        <v>4558.508882443738</v>
      </c>
      <c r="M379" s="1571">
        <f t="shared" si="136"/>
        <v>0</v>
      </c>
      <c r="N379" s="1571">
        <f t="shared" si="136"/>
        <v>0</v>
      </c>
      <c r="O379" s="1571">
        <f t="shared" si="136"/>
        <v>0</v>
      </c>
      <c r="P379" s="1571">
        <f t="shared" si="136"/>
        <v>0</v>
      </c>
      <c r="Q379" s="1571">
        <f>Q226</f>
        <v>0</v>
      </c>
      <c r="R379" s="1571">
        <f t="shared" ref="R379:W379" si="137">R226</f>
        <v>0</v>
      </c>
      <c r="S379" s="1571">
        <f t="shared" si="137"/>
        <v>0</v>
      </c>
      <c r="T379" s="1571">
        <f t="shared" si="137"/>
        <v>0</v>
      </c>
      <c r="U379" s="1571">
        <f t="shared" si="137"/>
        <v>0</v>
      </c>
      <c r="V379" s="1571">
        <f t="shared" si="137"/>
        <v>0</v>
      </c>
      <c r="W379" s="1571">
        <f t="shared" si="137"/>
        <v>0</v>
      </c>
      <c r="X379" s="1582"/>
      <c r="Y379" s="1582"/>
    </row>
    <row r="380" spans="1:25" ht="25.5" x14ac:dyDescent="0.2">
      <c r="A380" s="610"/>
      <c r="B380" s="608" t="s">
        <v>1214</v>
      </c>
      <c r="C380" s="1586">
        <f t="shared" ref="C380:P388" si="138">C227</f>
        <v>230692.31628498889</v>
      </c>
      <c r="D380" s="1586">
        <f t="shared" si="138"/>
        <v>204208.92045493965</v>
      </c>
      <c r="E380" s="1586">
        <f t="shared" si="138"/>
        <v>16630.546885518361</v>
      </c>
      <c r="F380" s="1586">
        <f t="shared" si="138"/>
        <v>2472.5859803784797</v>
      </c>
      <c r="G380" s="1586">
        <f t="shared" si="138"/>
        <v>0</v>
      </c>
      <c r="H380" s="1586">
        <f t="shared" si="138"/>
        <v>0</v>
      </c>
      <c r="I380" s="1586">
        <f t="shared" si="138"/>
        <v>0</v>
      </c>
      <c r="J380" s="1586">
        <f t="shared" si="138"/>
        <v>5489.5979926204654</v>
      </c>
      <c r="K380" s="1586">
        <f t="shared" si="138"/>
        <v>1048.9385429619576</v>
      </c>
      <c r="L380" s="1586">
        <f t="shared" si="138"/>
        <v>841.72642856997925</v>
      </c>
      <c r="M380" s="1586">
        <f t="shared" si="138"/>
        <v>0</v>
      </c>
      <c r="N380" s="1586">
        <f t="shared" si="138"/>
        <v>0</v>
      </c>
      <c r="O380" s="1586">
        <f t="shared" si="138"/>
        <v>0</v>
      </c>
      <c r="P380" s="1586">
        <f t="shared" si="138"/>
        <v>0</v>
      </c>
      <c r="Q380" s="1586">
        <f t="shared" ref="Q380:W380" si="139">Q227</f>
        <v>0</v>
      </c>
      <c r="R380" s="1586">
        <f t="shared" si="139"/>
        <v>0</v>
      </c>
      <c r="S380" s="1586">
        <f t="shared" si="139"/>
        <v>0</v>
      </c>
      <c r="T380" s="1586">
        <f t="shared" si="139"/>
        <v>0</v>
      </c>
      <c r="U380" s="1586">
        <f t="shared" si="139"/>
        <v>0</v>
      </c>
      <c r="V380" s="1586">
        <f t="shared" si="139"/>
        <v>0</v>
      </c>
      <c r="W380" s="1586">
        <f t="shared" si="139"/>
        <v>0</v>
      </c>
      <c r="X380" s="1594"/>
      <c r="Y380" s="1594"/>
    </row>
    <row r="381" spans="1:25" ht="12.75" x14ac:dyDescent="0.2">
      <c r="A381" s="610"/>
      <c r="B381" s="632" t="s">
        <v>1208</v>
      </c>
      <c r="C381" s="1571">
        <f t="shared" si="138"/>
        <v>3206532.1926992536</v>
      </c>
      <c r="D381" s="1571">
        <f t="shared" si="138"/>
        <v>2782145.215473678</v>
      </c>
      <c r="E381" s="1571">
        <f t="shared" si="138"/>
        <v>282833.09920510644</v>
      </c>
      <c r="F381" s="1571">
        <f t="shared" si="138"/>
        <v>45549.081465653086</v>
      </c>
      <c r="G381" s="1571">
        <f t="shared" si="138"/>
        <v>0</v>
      </c>
      <c r="H381" s="1571">
        <f t="shared" si="138"/>
        <v>0</v>
      </c>
      <c r="I381" s="1571">
        <f t="shared" si="138"/>
        <v>0</v>
      </c>
      <c r="J381" s="1571">
        <f t="shared" si="138"/>
        <v>74295.436287353907</v>
      </c>
      <c r="K381" s="1571">
        <f t="shared" si="138"/>
        <v>11493.511216376426</v>
      </c>
      <c r="L381" s="1571">
        <f t="shared" si="138"/>
        <v>10215.849051085546</v>
      </c>
      <c r="M381" s="1571">
        <f t="shared" si="138"/>
        <v>0</v>
      </c>
      <c r="N381" s="1571">
        <f t="shared" si="138"/>
        <v>0</v>
      </c>
      <c r="O381" s="1571">
        <f t="shared" si="138"/>
        <v>0</v>
      </c>
      <c r="P381" s="1571">
        <f t="shared" si="138"/>
        <v>0</v>
      </c>
      <c r="Q381" s="1571">
        <f t="shared" ref="Q381:W381" si="140">Q228</f>
        <v>0</v>
      </c>
      <c r="R381" s="1571">
        <f t="shared" si="140"/>
        <v>0</v>
      </c>
      <c r="S381" s="1571">
        <f t="shared" si="140"/>
        <v>0</v>
      </c>
      <c r="T381" s="1571">
        <f t="shared" si="140"/>
        <v>0</v>
      </c>
      <c r="U381" s="1571">
        <f t="shared" si="140"/>
        <v>0</v>
      </c>
      <c r="V381" s="1571">
        <f t="shared" si="140"/>
        <v>0</v>
      </c>
      <c r="W381" s="1571">
        <f t="shared" si="140"/>
        <v>0</v>
      </c>
      <c r="X381" s="1582"/>
      <c r="Y381" s="1582"/>
    </row>
    <row r="382" spans="1:25" ht="12.75" x14ac:dyDescent="0.2">
      <c r="A382" s="610"/>
      <c r="B382" s="632" t="s">
        <v>1209</v>
      </c>
      <c r="C382" s="1571">
        <f t="shared" si="138"/>
        <v>121491.170674458</v>
      </c>
      <c r="D382" s="1571">
        <f t="shared" si="138"/>
        <v>107747.70180929752</v>
      </c>
      <c r="E382" s="1571">
        <f t="shared" si="138"/>
        <v>8697.5318779391582</v>
      </c>
      <c r="F382" s="1571">
        <f t="shared" si="138"/>
        <v>1292.2691219634225</v>
      </c>
      <c r="G382" s="1571">
        <f t="shared" si="138"/>
        <v>0</v>
      </c>
      <c r="H382" s="1571">
        <f t="shared" si="138"/>
        <v>0</v>
      </c>
      <c r="I382" s="1571">
        <f t="shared" si="138"/>
        <v>0</v>
      </c>
      <c r="J382" s="1571">
        <f t="shared" si="138"/>
        <v>2785.6322242751462</v>
      </c>
      <c r="K382" s="1571">
        <f t="shared" si="138"/>
        <v>536.96892257902982</v>
      </c>
      <c r="L382" s="1571">
        <f t="shared" si="138"/>
        <v>431.06671840372104</v>
      </c>
      <c r="M382" s="1571">
        <f t="shared" si="138"/>
        <v>0</v>
      </c>
      <c r="N382" s="1571">
        <f t="shared" si="138"/>
        <v>0</v>
      </c>
      <c r="O382" s="1571">
        <f t="shared" si="138"/>
        <v>0</v>
      </c>
      <c r="P382" s="1571">
        <f t="shared" si="138"/>
        <v>0</v>
      </c>
      <c r="Q382" s="1571">
        <f t="shared" ref="Q382:W382" si="141">Q229</f>
        <v>0</v>
      </c>
      <c r="R382" s="1571">
        <f t="shared" si="141"/>
        <v>0</v>
      </c>
      <c r="S382" s="1571">
        <f t="shared" si="141"/>
        <v>0</v>
      </c>
      <c r="T382" s="1571">
        <f t="shared" si="141"/>
        <v>0</v>
      </c>
      <c r="U382" s="1571">
        <f t="shared" si="141"/>
        <v>0</v>
      </c>
      <c r="V382" s="1571">
        <f t="shared" si="141"/>
        <v>0</v>
      </c>
      <c r="W382" s="1571">
        <f t="shared" si="141"/>
        <v>0</v>
      </c>
      <c r="X382" s="1582"/>
      <c r="Y382" s="1582"/>
    </row>
    <row r="383" spans="1:25" ht="12.75" x14ac:dyDescent="0.2">
      <c r="A383" s="610"/>
      <c r="B383" s="632" t="s">
        <v>1210</v>
      </c>
      <c r="C383" s="1571">
        <f t="shared" si="138"/>
        <v>766095.09418640123</v>
      </c>
      <c r="D383" s="1571">
        <f t="shared" si="138"/>
        <v>679431.97277393681</v>
      </c>
      <c r="E383" s="1571">
        <f t="shared" si="138"/>
        <v>54844.615178441672</v>
      </c>
      <c r="F383" s="1571">
        <f t="shared" si="138"/>
        <v>8148.7488284848805</v>
      </c>
      <c r="G383" s="1571">
        <f t="shared" si="138"/>
        <v>0</v>
      </c>
      <c r="H383" s="1571">
        <f t="shared" si="138"/>
        <v>0</v>
      </c>
      <c r="I383" s="1571">
        <f t="shared" si="138"/>
        <v>0</v>
      </c>
      <c r="J383" s="1571">
        <f t="shared" si="138"/>
        <v>17565.549573500011</v>
      </c>
      <c r="K383" s="1571">
        <f t="shared" si="138"/>
        <v>3386.0012627636775</v>
      </c>
      <c r="L383" s="1571">
        <f t="shared" si="138"/>
        <v>2718.2065692741739</v>
      </c>
      <c r="M383" s="1571">
        <f t="shared" si="138"/>
        <v>0</v>
      </c>
      <c r="N383" s="1571">
        <f t="shared" si="138"/>
        <v>0</v>
      </c>
      <c r="O383" s="1571">
        <f t="shared" si="138"/>
        <v>0</v>
      </c>
      <c r="P383" s="1571">
        <f t="shared" si="138"/>
        <v>0</v>
      </c>
      <c r="Q383" s="1571">
        <f t="shared" ref="Q383:W383" si="142">Q230</f>
        <v>0</v>
      </c>
      <c r="R383" s="1571">
        <f t="shared" si="142"/>
        <v>0</v>
      </c>
      <c r="S383" s="1571">
        <f t="shared" si="142"/>
        <v>0</v>
      </c>
      <c r="T383" s="1571">
        <f t="shared" si="142"/>
        <v>0</v>
      </c>
      <c r="U383" s="1571">
        <f t="shared" si="142"/>
        <v>0</v>
      </c>
      <c r="V383" s="1571">
        <f t="shared" si="142"/>
        <v>0</v>
      </c>
      <c r="W383" s="1571">
        <f t="shared" si="142"/>
        <v>0</v>
      </c>
      <c r="X383" s="1582"/>
      <c r="Y383" s="1582"/>
    </row>
    <row r="384" spans="1:25" ht="12.75" x14ac:dyDescent="0.2">
      <c r="A384" s="1185"/>
      <c r="B384" s="632" t="s">
        <v>1211</v>
      </c>
      <c r="C384" s="1571">
        <f t="shared" si="138"/>
        <v>1380818.7982433245</v>
      </c>
      <c r="D384" s="1571">
        <f t="shared" si="138"/>
        <v>1224616.170046285</v>
      </c>
      <c r="E384" s="1571">
        <f t="shared" si="138"/>
        <v>98852.57874055409</v>
      </c>
      <c r="F384" s="1571">
        <f t="shared" si="138"/>
        <v>14687.400624180793</v>
      </c>
      <c r="G384" s="1571">
        <f t="shared" si="138"/>
        <v>0</v>
      </c>
      <c r="H384" s="1571">
        <f t="shared" si="138"/>
        <v>0</v>
      </c>
      <c r="I384" s="1571">
        <f t="shared" si="138"/>
        <v>0</v>
      </c>
      <c r="J384" s="1571">
        <f t="shared" si="138"/>
        <v>31660.352920446061</v>
      </c>
      <c r="K384" s="1571">
        <f t="shared" si="138"/>
        <v>6102.9684565009366</v>
      </c>
      <c r="L384" s="1571">
        <f t="shared" si="138"/>
        <v>4899.3274553576966</v>
      </c>
      <c r="M384" s="1571">
        <f t="shared" si="138"/>
        <v>0</v>
      </c>
      <c r="N384" s="1571">
        <f t="shared" si="138"/>
        <v>0</v>
      </c>
      <c r="O384" s="1571">
        <f t="shared" si="138"/>
        <v>0</v>
      </c>
      <c r="P384" s="1571">
        <f t="shared" si="138"/>
        <v>0</v>
      </c>
      <c r="Q384" s="1571">
        <f t="shared" ref="Q384:W384" si="143">Q231</f>
        <v>0</v>
      </c>
      <c r="R384" s="1571">
        <f t="shared" si="143"/>
        <v>0</v>
      </c>
      <c r="S384" s="1571">
        <f t="shared" si="143"/>
        <v>0</v>
      </c>
      <c r="T384" s="1571">
        <f t="shared" si="143"/>
        <v>0</v>
      </c>
      <c r="U384" s="1571">
        <f t="shared" si="143"/>
        <v>0</v>
      </c>
      <c r="V384" s="1571">
        <f t="shared" si="143"/>
        <v>0</v>
      </c>
      <c r="W384" s="1571">
        <f t="shared" si="143"/>
        <v>0</v>
      </c>
      <c r="X384" s="1582"/>
      <c r="Y384" s="1582"/>
    </row>
    <row r="385" spans="1:25" ht="12.75" x14ac:dyDescent="0.2">
      <c r="A385" s="1185"/>
      <c r="B385" s="632"/>
      <c r="C385" s="1571"/>
      <c r="D385" s="1571"/>
      <c r="E385" s="1571"/>
      <c r="F385" s="1571"/>
      <c r="G385" s="1571"/>
      <c r="H385" s="1571"/>
      <c r="I385" s="1571"/>
      <c r="J385" s="1571"/>
      <c r="K385" s="1571"/>
      <c r="L385" s="1571"/>
      <c r="M385" s="1571"/>
      <c r="N385" s="1571"/>
      <c r="O385" s="1571"/>
      <c r="P385" s="1571"/>
      <c r="Q385" s="1571"/>
      <c r="R385" s="1571"/>
      <c r="S385" s="1571"/>
      <c r="T385" s="1571"/>
      <c r="U385" s="1571"/>
      <c r="V385" s="1571"/>
      <c r="W385" s="1571"/>
      <c r="X385" s="1582"/>
      <c r="Y385" s="1582"/>
    </row>
    <row r="386" spans="1:25" ht="12.75" x14ac:dyDescent="0.2">
      <c r="A386" s="1185"/>
      <c r="B386" s="632" t="s">
        <v>270</v>
      </c>
      <c r="C386" s="1571">
        <f t="shared" si="138"/>
        <v>286746.08226945845</v>
      </c>
      <c r="D386" s="1571">
        <f t="shared" si="138"/>
        <v>252582.31027186397</v>
      </c>
      <c r="E386" s="1571">
        <f t="shared" si="138"/>
        <v>24598.03417443571</v>
      </c>
      <c r="F386" s="1571">
        <f t="shared" si="138"/>
        <v>2695.3968840820571</v>
      </c>
      <c r="G386" s="1571">
        <f t="shared" si="138"/>
        <v>0</v>
      </c>
      <c r="H386" s="1571">
        <f t="shared" si="138"/>
        <v>0</v>
      </c>
      <c r="I386" s="1571">
        <f t="shared" si="138"/>
        <v>0</v>
      </c>
      <c r="J386" s="1571">
        <f t="shared" si="138"/>
        <v>5176.7810073931678</v>
      </c>
      <c r="K386" s="1571">
        <f t="shared" si="138"/>
        <v>0</v>
      </c>
      <c r="L386" s="1571">
        <f t="shared" si="138"/>
        <v>1693.5599316835603</v>
      </c>
      <c r="M386" s="1571">
        <f t="shared" si="138"/>
        <v>0</v>
      </c>
      <c r="N386" s="1571">
        <f t="shared" si="138"/>
        <v>0</v>
      </c>
      <c r="O386" s="1571">
        <f t="shared" si="138"/>
        <v>0</v>
      </c>
      <c r="P386" s="1571">
        <f t="shared" si="138"/>
        <v>0</v>
      </c>
      <c r="Q386" s="1571">
        <f t="shared" ref="Q386:W386" si="144">Q233</f>
        <v>0</v>
      </c>
      <c r="R386" s="1571">
        <f t="shared" si="144"/>
        <v>0</v>
      </c>
      <c r="S386" s="1571">
        <f t="shared" si="144"/>
        <v>0</v>
      </c>
      <c r="T386" s="1571">
        <f t="shared" si="144"/>
        <v>0</v>
      </c>
      <c r="U386" s="1571">
        <f t="shared" si="144"/>
        <v>0</v>
      </c>
      <c r="V386" s="1571">
        <f t="shared" si="144"/>
        <v>0</v>
      </c>
      <c r="W386" s="1571">
        <f t="shared" si="144"/>
        <v>0</v>
      </c>
      <c r="X386" s="1582"/>
      <c r="Y386" s="1582"/>
    </row>
    <row r="387" spans="1:25" ht="12.75" x14ac:dyDescent="0.2">
      <c r="A387" s="1185"/>
      <c r="B387" s="632" t="s">
        <v>271</v>
      </c>
      <c r="C387" s="1571">
        <f t="shared" si="138"/>
        <v>712077.0432149875</v>
      </c>
      <c r="D387" s="1571">
        <f t="shared" si="138"/>
        <v>626340.41988390696</v>
      </c>
      <c r="E387" s="1571">
        <f t="shared" si="138"/>
        <v>61008.906452577401</v>
      </c>
      <c r="F387" s="1571">
        <f t="shared" si="138"/>
        <v>7325.3575804066031</v>
      </c>
      <c r="G387" s="1571">
        <f t="shared" si="138"/>
        <v>0</v>
      </c>
      <c r="H387" s="1571">
        <f t="shared" si="138"/>
        <v>0</v>
      </c>
      <c r="I387" s="1571">
        <f t="shared" si="138"/>
        <v>0</v>
      </c>
      <c r="J387" s="1571">
        <f t="shared" si="138"/>
        <v>13203.943776001226</v>
      </c>
      <c r="K387" s="1571">
        <f t="shared" si="138"/>
        <v>0</v>
      </c>
      <c r="L387" s="1571">
        <f t="shared" si="138"/>
        <v>4198.415522095228</v>
      </c>
      <c r="M387" s="1571">
        <f t="shared" si="138"/>
        <v>0</v>
      </c>
      <c r="N387" s="1571">
        <f t="shared" si="138"/>
        <v>0</v>
      </c>
      <c r="O387" s="1571">
        <f t="shared" si="138"/>
        <v>0</v>
      </c>
      <c r="P387" s="1571">
        <f t="shared" si="138"/>
        <v>0</v>
      </c>
      <c r="Q387" s="1571">
        <f t="shared" ref="Q387:W387" si="145">Q234</f>
        <v>0</v>
      </c>
      <c r="R387" s="1571">
        <f t="shared" si="145"/>
        <v>0</v>
      </c>
      <c r="S387" s="1571">
        <f t="shared" si="145"/>
        <v>0</v>
      </c>
      <c r="T387" s="1571">
        <f t="shared" si="145"/>
        <v>0</v>
      </c>
      <c r="U387" s="1571">
        <f t="shared" si="145"/>
        <v>0</v>
      </c>
      <c r="V387" s="1571">
        <f t="shared" si="145"/>
        <v>0</v>
      </c>
      <c r="W387" s="1571">
        <f t="shared" si="145"/>
        <v>0</v>
      </c>
      <c r="X387" s="1582"/>
      <c r="Y387" s="1582"/>
    </row>
    <row r="388" spans="1:25" ht="12.75" x14ac:dyDescent="0.2">
      <c r="A388" s="1185"/>
      <c r="B388" s="632" t="s">
        <v>272</v>
      </c>
      <c r="C388" s="1571">
        <f t="shared" si="138"/>
        <v>184801.45854940335</v>
      </c>
      <c r="D388" s="1571">
        <f t="shared" si="138"/>
        <v>163559.51578299704</v>
      </c>
      <c r="E388" s="1571">
        <f t="shared" si="138"/>
        <v>14556.377245234185</v>
      </c>
      <c r="F388" s="1571">
        <f t="shared" si="138"/>
        <v>1700.8690764689986</v>
      </c>
      <c r="G388" s="1571">
        <f t="shared" si="138"/>
        <v>0</v>
      </c>
      <c r="H388" s="1571">
        <f t="shared" si="138"/>
        <v>0</v>
      </c>
      <c r="I388" s="1571">
        <f t="shared" si="138"/>
        <v>0</v>
      </c>
      <c r="J388" s="1571">
        <f t="shared" si="138"/>
        <v>0</v>
      </c>
      <c r="K388" s="1571">
        <f t="shared" si="138"/>
        <v>0</v>
      </c>
      <c r="L388" s="1571">
        <f t="shared" si="138"/>
        <v>4984.6964447031314</v>
      </c>
      <c r="M388" s="1571">
        <f t="shared" si="138"/>
        <v>0</v>
      </c>
      <c r="N388" s="1571">
        <f t="shared" si="138"/>
        <v>0</v>
      </c>
      <c r="O388" s="1571">
        <f t="shared" si="138"/>
        <v>0</v>
      </c>
      <c r="P388" s="1571">
        <f t="shared" si="138"/>
        <v>0</v>
      </c>
      <c r="Q388" s="1571">
        <f t="shared" ref="Q388:W388" si="146">Q235</f>
        <v>0</v>
      </c>
      <c r="R388" s="1571">
        <f t="shared" si="146"/>
        <v>0</v>
      </c>
      <c r="S388" s="1571">
        <f t="shared" si="146"/>
        <v>0</v>
      </c>
      <c r="T388" s="1571">
        <f t="shared" si="146"/>
        <v>0</v>
      </c>
      <c r="U388" s="1571">
        <f t="shared" si="146"/>
        <v>0</v>
      </c>
      <c r="V388" s="1571">
        <f t="shared" si="146"/>
        <v>0</v>
      </c>
      <c r="W388" s="1571">
        <f t="shared" si="146"/>
        <v>0</v>
      </c>
      <c r="X388" s="1582"/>
      <c r="Y388" s="1582"/>
    </row>
    <row r="389" spans="1:25" ht="12.75" x14ac:dyDescent="0.2">
      <c r="A389" s="1185"/>
      <c r="B389" s="631"/>
      <c r="C389" s="1017"/>
      <c r="D389" s="1017"/>
      <c r="E389" s="1017"/>
      <c r="F389" s="1017"/>
      <c r="G389" s="1017"/>
      <c r="H389" s="1017"/>
      <c r="I389" s="1017"/>
      <c r="J389" s="1017"/>
      <c r="K389" s="1017"/>
      <c r="L389" s="1017"/>
      <c r="M389" s="1017"/>
      <c r="N389" s="1017"/>
      <c r="O389" s="1017"/>
      <c r="P389" s="1017"/>
      <c r="Q389" s="1017"/>
      <c r="R389" s="1017"/>
      <c r="S389" s="1017"/>
      <c r="T389" s="1017"/>
      <c r="U389" s="1017"/>
      <c r="V389" s="1017"/>
      <c r="W389" s="1017"/>
      <c r="X389" s="1593"/>
      <c r="Y389" s="1593"/>
    </row>
    <row r="390" spans="1:25" ht="13.5" thickBot="1" x14ac:dyDescent="0.25">
      <c r="A390" s="1185"/>
      <c r="B390" s="858" t="s">
        <v>763</v>
      </c>
      <c r="C390" s="1602">
        <f>SUM(C377:C384)+C353-SUM(C386:C388)</f>
        <v>12385439.888054576</v>
      </c>
      <c r="D390" s="1602">
        <f t="shared" ref="D390:P390" si="147">SUM(D377:D384)+D353-SUM(D386:D388)</f>
        <v>10801501.333473483</v>
      </c>
      <c r="E390" s="1602">
        <f t="shared" si="147"/>
        <v>1057243.4916344148</v>
      </c>
      <c r="F390" s="1602">
        <f t="shared" si="147"/>
        <v>149107.84481024931</v>
      </c>
      <c r="G390" s="1602">
        <f t="shared" si="147"/>
        <v>0</v>
      </c>
      <c r="H390" s="1602">
        <f t="shared" si="147"/>
        <v>0</v>
      </c>
      <c r="I390" s="1602">
        <f t="shared" si="147"/>
        <v>0</v>
      </c>
      <c r="J390" s="1602">
        <f t="shared" si="147"/>
        <v>293085.37613487133</v>
      </c>
      <c r="K390" s="1602">
        <f t="shared" si="147"/>
        <v>51182.202561501806</v>
      </c>
      <c r="L390" s="1602">
        <f t="shared" si="147"/>
        <v>33319.6394400563</v>
      </c>
      <c r="M390" s="1602">
        <f t="shared" si="147"/>
        <v>0</v>
      </c>
      <c r="N390" s="1602">
        <f t="shared" si="147"/>
        <v>0</v>
      </c>
      <c r="O390" s="1602">
        <f t="shared" si="147"/>
        <v>0</v>
      </c>
      <c r="P390" s="1602">
        <f t="shared" si="147"/>
        <v>0</v>
      </c>
      <c r="Q390" s="1602">
        <f>SUM(Q377:Q384)+Q353-SUM(Q386:Q388)</f>
        <v>0</v>
      </c>
      <c r="R390" s="1602">
        <f t="shared" ref="R390:W390" si="148">SUM(R377:R384)+R353-SUM(R386:R388)</f>
        <v>0</v>
      </c>
      <c r="S390" s="1602">
        <f t="shared" si="148"/>
        <v>0</v>
      </c>
      <c r="T390" s="1602">
        <f t="shared" si="148"/>
        <v>0</v>
      </c>
      <c r="U390" s="1602">
        <f t="shared" si="148"/>
        <v>0</v>
      </c>
      <c r="V390" s="1602">
        <f t="shared" si="148"/>
        <v>0</v>
      </c>
      <c r="W390" s="1602">
        <f t="shared" si="148"/>
        <v>0</v>
      </c>
      <c r="X390" s="1605"/>
      <c r="Y390" s="1605"/>
    </row>
    <row r="391" spans="1:25" ht="13.5" thickTop="1" x14ac:dyDescent="0.2">
      <c r="A391" s="1185"/>
      <c r="C391" s="1017"/>
      <c r="D391" s="1559"/>
    </row>
    <row r="392" spans="1:25" ht="12.75" x14ac:dyDescent="0.2">
      <c r="A392" s="1185"/>
      <c r="C392" s="1017"/>
      <c r="D392" s="1559"/>
    </row>
    <row r="393" spans="1:25" ht="12.75" x14ac:dyDescent="0.2">
      <c r="A393" s="1185"/>
      <c r="C393" s="1017"/>
      <c r="D393" s="1559"/>
    </row>
    <row r="394" spans="1:25" ht="12.75" x14ac:dyDescent="0.2">
      <c r="A394" s="1185"/>
      <c r="C394" s="1017"/>
      <c r="D394" s="1559"/>
    </row>
    <row r="395" spans="1:25" ht="12.75" x14ac:dyDescent="0.2">
      <c r="A395" s="1185"/>
      <c r="C395" s="1017"/>
      <c r="D395" s="1559"/>
    </row>
    <row r="396" spans="1:25" ht="12.75" x14ac:dyDescent="0.2">
      <c r="A396" s="1185"/>
      <c r="C396" s="1017"/>
      <c r="D396" s="1559"/>
    </row>
    <row r="397" spans="1:25" ht="12.75" x14ac:dyDescent="0.2">
      <c r="A397" s="1185"/>
      <c r="C397" s="1017"/>
      <c r="D397" s="1559"/>
    </row>
    <row r="398" spans="1:25" ht="12.75" x14ac:dyDescent="0.2">
      <c r="A398" s="1185"/>
      <c r="C398" s="1017"/>
      <c r="D398" s="1559"/>
    </row>
    <row r="399" spans="1:25" ht="12.75" x14ac:dyDescent="0.2">
      <c r="A399" s="633"/>
      <c r="C399" s="1017"/>
      <c r="D399" s="1559"/>
    </row>
    <row r="400" spans="1:25" ht="12.75" x14ac:dyDescent="0.2">
      <c r="A400" s="1193"/>
      <c r="C400" s="1017"/>
      <c r="D400" s="1559"/>
    </row>
    <row r="401" spans="2:4" ht="12.75" x14ac:dyDescent="0.2">
      <c r="B401" s="1560"/>
      <c r="C401" s="646"/>
      <c r="D401" s="1559"/>
    </row>
    <row r="402" spans="2:4" ht="12.75" x14ac:dyDescent="0.2">
      <c r="B402" s="1560"/>
      <c r="C402" s="646"/>
      <c r="D402" s="1559"/>
    </row>
    <row r="403" spans="2:4" ht="12.75" x14ac:dyDescent="0.2">
      <c r="B403" s="1560"/>
      <c r="C403" s="646"/>
      <c r="D403" s="1559"/>
    </row>
    <row r="404" spans="2:4" ht="12.75" x14ac:dyDescent="0.2">
      <c r="B404" s="1560"/>
      <c r="C404" s="646"/>
      <c r="D404" s="1559"/>
    </row>
    <row r="405" spans="2:4" ht="12.75" x14ac:dyDescent="0.2">
      <c r="B405" s="1560"/>
      <c r="C405" s="646"/>
      <c r="D405" s="1559"/>
    </row>
    <row r="406" spans="2:4" ht="12.75" x14ac:dyDescent="0.2">
      <c r="B406" s="1560"/>
      <c r="C406" s="646"/>
      <c r="D406" s="1559"/>
    </row>
    <row r="407" spans="2:4" ht="12.75" x14ac:dyDescent="0.2">
      <c r="B407" s="1560"/>
      <c r="C407" s="646"/>
      <c r="D407" s="1559"/>
    </row>
    <row r="408" spans="2:4" ht="12.75" x14ac:dyDescent="0.2">
      <c r="B408" s="1560"/>
      <c r="C408" s="646"/>
      <c r="D408" s="1559"/>
    </row>
    <row r="409" spans="2:4" ht="12.75" x14ac:dyDescent="0.2">
      <c r="B409" s="1560"/>
      <c r="C409" s="646"/>
      <c r="D409" s="1559"/>
    </row>
    <row r="410" spans="2:4" ht="12.75" x14ac:dyDescent="0.2">
      <c r="B410" s="1560"/>
      <c r="C410" s="646"/>
      <c r="D410" s="1559"/>
    </row>
    <row r="411" spans="2:4" ht="12.75" x14ac:dyDescent="0.2">
      <c r="B411" s="1560"/>
      <c r="C411" s="646"/>
      <c r="D411" s="1559"/>
    </row>
    <row r="412" spans="2:4" ht="12.75" x14ac:dyDescent="0.2">
      <c r="B412" s="1560"/>
      <c r="C412" s="646"/>
      <c r="D412" s="1559"/>
    </row>
    <row r="413" spans="2:4" ht="12.75" x14ac:dyDescent="0.2">
      <c r="B413" s="1560"/>
      <c r="C413" s="646"/>
      <c r="D413" s="1559"/>
    </row>
    <row r="414" spans="2:4" ht="12.75" x14ac:dyDescent="0.2">
      <c r="B414" s="1560"/>
      <c r="C414" s="646"/>
      <c r="D414" s="1559"/>
    </row>
    <row r="415" spans="2:4" ht="12.75" x14ac:dyDescent="0.2">
      <c r="B415" s="1560"/>
      <c r="C415" s="646"/>
      <c r="D415" s="1559"/>
    </row>
    <row r="416" spans="2:4" ht="12.75" x14ac:dyDescent="0.2">
      <c r="B416" s="1560"/>
      <c r="C416" s="646"/>
      <c r="D416" s="1559"/>
    </row>
    <row r="417" spans="2:4" ht="12.75" x14ac:dyDescent="0.2">
      <c r="B417" s="1560"/>
      <c r="C417" s="646"/>
      <c r="D417" s="1559"/>
    </row>
    <row r="418" spans="2:4" ht="12.75" x14ac:dyDescent="0.2">
      <c r="B418" s="1560"/>
      <c r="C418" s="646"/>
      <c r="D418" s="1559"/>
    </row>
    <row r="419" spans="2:4" ht="12.75" x14ac:dyDescent="0.2">
      <c r="B419" s="1560"/>
      <c r="C419" s="646"/>
      <c r="D419" s="1559"/>
    </row>
    <row r="420" spans="2:4" ht="12.75" x14ac:dyDescent="0.2">
      <c r="B420" s="1560"/>
      <c r="C420" s="646"/>
      <c r="D420" s="1559"/>
    </row>
    <row r="421" spans="2:4" ht="12.75" x14ac:dyDescent="0.2">
      <c r="B421" s="1560"/>
      <c r="C421" s="646"/>
      <c r="D421" s="1559"/>
    </row>
    <row r="422" spans="2:4" ht="12.75" x14ac:dyDescent="0.2">
      <c r="B422" s="1560"/>
      <c r="C422" s="646"/>
      <c r="D422" s="1559"/>
    </row>
    <row r="423" spans="2:4" ht="12.75" x14ac:dyDescent="0.2">
      <c r="B423" s="1560"/>
      <c r="C423" s="646"/>
      <c r="D423" s="1559"/>
    </row>
    <row r="424" spans="2:4" ht="12.75" x14ac:dyDescent="0.2">
      <c r="B424" s="1558"/>
      <c r="C424" s="1568"/>
      <c r="D424" s="1559"/>
    </row>
    <row r="425" spans="2:4" ht="12.75" x14ac:dyDescent="0.2">
      <c r="B425" s="1558"/>
      <c r="C425" s="1568"/>
      <c r="D425" s="1559"/>
    </row>
    <row r="426" spans="2:4" ht="12.75" x14ac:dyDescent="0.2">
      <c r="B426" s="1558"/>
      <c r="C426" s="1568"/>
      <c r="D426" s="1559"/>
    </row>
    <row r="427" spans="2:4" ht="12.75" x14ac:dyDescent="0.2">
      <c r="B427" s="1558"/>
      <c r="C427" s="1568"/>
      <c r="D427" s="1559"/>
    </row>
    <row r="428" spans="2:4" ht="12.75" x14ac:dyDescent="0.2">
      <c r="B428" s="1558"/>
      <c r="C428" s="1568"/>
      <c r="D428" s="1559"/>
    </row>
    <row r="429" spans="2:4" ht="12.75" x14ac:dyDescent="0.2">
      <c r="B429" s="1558"/>
      <c r="C429" s="1568"/>
      <c r="D429" s="1559"/>
    </row>
    <row r="430" spans="2:4" ht="12.75" x14ac:dyDescent="0.2">
      <c r="B430" s="1558"/>
      <c r="C430" s="1568"/>
      <c r="D430" s="1559"/>
    </row>
    <row r="431" spans="2:4" ht="12.75" x14ac:dyDescent="0.2">
      <c r="B431" s="1558"/>
      <c r="C431" s="1568"/>
      <c r="D431" s="1559"/>
    </row>
    <row r="432" spans="2:4" ht="12.75" x14ac:dyDescent="0.2">
      <c r="B432" s="1558"/>
      <c r="C432" s="1568"/>
      <c r="D432" s="1559"/>
    </row>
    <row r="433" spans="2:4" ht="12.75" x14ac:dyDescent="0.2">
      <c r="B433" s="1558"/>
      <c r="C433" s="1568"/>
      <c r="D433" s="1559"/>
    </row>
    <row r="434" spans="2:4" ht="12.75" x14ac:dyDescent="0.2">
      <c r="B434" s="1558"/>
      <c r="C434" s="1568"/>
      <c r="D434" s="1559"/>
    </row>
    <row r="435" spans="2:4" ht="12.75" x14ac:dyDescent="0.2">
      <c r="B435" s="1558"/>
      <c r="C435" s="1568"/>
      <c r="D435" s="1559"/>
    </row>
    <row r="436" spans="2:4" ht="12.75" x14ac:dyDescent="0.2">
      <c r="C436" s="1568"/>
    </row>
    <row r="437" spans="2:4" ht="12.75" x14ac:dyDescent="0.2">
      <c r="C437" s="1568"/>
    </row>
    <row r="438" spans="2:4" ht="12.75" x14ac:dyDescent="0.2">
      <c r="C438" s="1568"/>
    </row>
    <row r="439" spans="2:4" ht="12.75" x14ac:dyDescent="0.2">
      <c r="C439" s="1568"/>
    </row>
    <row r="440" spans="2:4" ht="12.75" x14ac:dyDescent="0.2">
      <c r="C440" s="1568"/>
    </row>
    <row r="441" spans="2:4" ht="12.75" x14ac:dyDescent="0.2">
      <c r="C441" s="1568"/>
    </row>
    <row r="442" spans="2:4" ht="12.75" x14ac:dyDescent="0.2">
      <c r="C442" s="1568"/>
    </row>
    <row r="443" spans="2:4" ht="12.75" x14ac:dyDescent="0.2">
      <c r="C443" s="1568"/>
    </row>
    <row r="444" spans="2:4" ht="12.75" x14ac:dyDescent="0.2">
      <c r="C444" s="1568"/>
    </row>
    <row r="445" spans="2:4" ht="12.75" x14ac:dyDescent="0.2">
      <c r="C445" s="1568"/>
    </row>
    <row r="446" spans="2:4" ht="12.75" x14ac:dyDescent="0.2">
      <c r="C446" s="1568"/>
    </row>
    <row r="447" spans="2:4" ht="12.75" x14ac:dyDescent="0.2">
      <c r="C447" s="1568"/>
    </row>
    <row r="448" spans="2:4" ht="12.75" x14ac:dyDescent="0.2">
      <c r="C448" s="1568"/>
    </row>
    <row r="449" spans="3:3" ht="12.75" x14ac:dyDescent="0.2">
      <c r="C449" s="1568"/>
    </row>
    <row r="450" spans="3:3" ht="12.75" x14ac:dyDescent="0.2">
      <c r="C450" s="1568"/>
    </row>
    <row r="451" spans="3:3" ht="12.75" x14ac:dyDescent="0.2">
      <c r="C451" s="1568"/>
    </row>
    <row r="452" spans="3:3" ht="12.75" x14ac:dyDescent="0.2">
      <c r="C452" s="1568"/>
    </row>
    <row r="453" spans="3:3" ht="12.75" x14ac:dyDescent="0.2">
      <c r="C453" s="1568"/>
    </row>
    <row r="454" spans="3:3" ht="12.75" x14ac:dyDescent="0.2">
      <c r="C454" s="1568"/>
    </row>
    <row r="455" spans="3:3" ht="12.75" x14ac:dyDescent="0.2">
      <c r="C455" s="1568"/>
    </row>
    <row r="456" spans="3:3" ht="12.75" x14ac:dyDescent="0.2">
      <c r="C456" s="1568"/>
    </row>
    <row r="457" spans="3:3" ht="12.75" x14ac:dyDescent="0.2">
      <c r="C457" s="1568"/>
    </row>
    <row r="458" spans="3:3" ht="12.75" x14ac:dyDescent="0.2">
      <c r="C458" s="1568"/>
    </row>
    <row r="459" spans="3:3" ht="12.75" x14ac:dyDescent="0.2">
      <c r="C459" s="1568"/>
    </row>
    <row r="460" spans="3:3" ht="12.75" x14ac:dyDescent="0.2">
      <c r="C460" s="1568"/>
    </row>
    <row r="461" spans="3:3" ht="12.75" x14ac:dyDescent="0.2">
      <c r="C461" s="1568"/>
    </row>
    <row r="462" spans="3:3" ht="12.75" x14ac:dyDescent="0.2">
      <c r="C462" s="1568"/>
    </row>
    <row r="463" spans="3:3" ht="12.75" x14ac:dyDescent="0.2">
      <c r="C463" s="1568"/>
    </row>
    <row r="464" spans="3:3" ht="12.75" x14ac:dyDescent="0.2">
      <c r="C464" s="1568"/>
    </row>
    <row r="465" spans="3:3" ht="12.75" x14ac:dyDescent="0.2">
      <c r="C465" s="1568"/>
    </row>
    <row r="466" spans="3:3" ht="12.75" x14ac:dyDescent="0.2">
      <c r="C466" s="1568"/>
    </row>
    <row r="467" spans="3:3" ht="12.75" x14ac:dyDescent="0.2">
      <c r="C467" s="1568"/>
    </row>
    <row r="468" spans="3:3" ht="12.75" x14ac:dyDescent="0.2">
      <c r="C468" s="1568"/>
    </row>
    <row r="469" spans="3:3" ht="12.75" x14ac:dyDescent="0.2">
      <c r="C469" s="1568"/>
    </row>
    <row r="470" spans="3:3" ht="12.75" x14ac:dyDescent="0.2">
      <c r="C470" s="1568"/>
    </row>
    <row r="471" spans="3:3" ht="12.75" x14ac:dyDescent="0.2">
      <c r="C471" s="1568"/>
    </row>
    <row r="472" spans="3:3" ht="12.75" x14ac:dyDescent="0.2">
      <c r="C472" s="1568"/>
    </row>
    <row r="473" spans="3:3" ht="12.75" x14ac:dyDescent="0.2">
      <c r="C473" s="1568"/>
    </row>
    <row r="474" spans="3:3" ht="12.75" x14ac:dyDescent="0.2">
      <c r="C474" s="1568"/>
    </row>
    <row r="475" spans="3:3" ht="12.75" x14ac:dyDescent="0.2">
      <c r="C475" s="1568"/>
    </row>
    <row r="476" spans="3:3" ht="12.75" x14ac:dyDescent="0.2">
      <c r="C476" s="1568"/>
    </row>
    <row r="477" spans="3:3" ht="12.75" x14ac:dyDescent="0.2">
      <c r="C477" s="1568"/>
    </row>
    <row r="478" spans="3:3" ht="12.75" x14ac:dyDescent="0.2">
      <c r="C478" s="1568"/>
    </row>
    <row r="479" spans="3:3" ht="12.75" x14ac:dyDescent="0.2">
      <c r="C479" s="1568"/>
    </row>
    <row r="480" spans="3:3" ht="12.75" x14ac:dyDescent="0.2">
      <c r="C480" s="1568"/>
    </row>
    <row r="481" spans="3:3" ht="12.75" x14ac:dyDescent="0.2">
      <c r="C481" s="1568"/>
    </row>
    <row r="482" spans="3:3" ht="12.75" x14ac:dyDescent="0.2">
      <c r="C482" s="1568"/>
    </row>
    <row r="483" spans="3:3" ht="12.75" x14ac:dyDescent="0.2">
      <c r="C483" s="1568"/>
    </row>
    <row r="484" spans="3:3" ht="12.75" x14ac:dyDescent="0.2">
      <c r="C484" s="1568"/>
    </row>
    <row r="485" spans="3:3" ht="12.75" x14ac:dyDescent="0.2">
      <c r="C485" s="1568"/>
    </row>
    <row r="486" spans="3:3" ht="12.75" x14ac:dyDescent="0.2">
      <c r="C486" s="1568"/>
    </row>
    <row r="487" spans="3:3" ht="12.75" x14ac:dyDescent="0.2">
      <c r="C487" s="1568"/>
    </row>
    <row r="488" spans="3:3" ht="12.75" x14ac:dyDescent="0.2">
      <c r="C488" s="1568"/>
    </row>
    <row r="489" spans="3:3" ht="12.75" x14ac:dyDescent="0.2">
      <c r="C489" s="1568"/>
    </row>
    <row r="490" spans="3:3" ht="12.75" x14ac:dyDescent="0.2">
      <c r="C490" s="1568"/>
    </row>
    <row r="491" spans="3:3" ht="12.75" x14ac:dyDescent="0.2">
      <c r="C491" s="1568"/>
    </row>
    <row r="492" spans="3:3" ht="12.75" x14ac:dyDescent="0.2">
      <c r="C492" s="1568"/>
    </row>
    <row r="493" spans="3:3" ht="12.75" x14ac:dyDescent="0.2">
      <c r="C493" s="1568"/>
    </row>
    <row r="494" spans="3:3" ht="12.75" x14ac:dyDescent="0.2">
      <c r="C494" s="1568"/>
    </row>
    <row r="495" spans="3:3" ht="12.75" x14ac:dyDescent="0.2">
      <c r="C495" s="1568"/>
    </row>
    <row r="496" spans="3:3" ht="12.75" x14ac:dyDescent="0.2">
      <c r="C496" s="1568"/>
    </row>
    <row r="497" spans="3:3" ht="12.75" x14ac:dyDescent="0.2">
      <c r="C497" s="1568"/>
    </row>
    <row r="498" spans="3:3" ht="12.75" x14ac:dyDescent="0.2">
      <c r="C498" s="1568"/>
    </row>
    <row r="499" spans="3:3" ht="12.75" x14ac:dyDescent="0.2">
      <c r="C499" s="1568"/>
    </row>
    <row r="500" spans="3:3" ht="12.75" x14ac:dyDescent="0.2">
      <c r="C500" s="1568"/>
    </row>
    <row r="501" spans="3:3" ht="12.75" x14ac:dyDescent="0.2">
      <c r="C501" s="1568"/>
    </row>
    <row r="502" spans="3:3" ht="12.75" x14ac:dyDescent="0.2">
      <c r="C502" s="1568"/>
    </row>
    <row r="503" spans="3:3" ht="12.75" x14ac:dyDescent="0.2">
      <c r="C503" s="1568"/>
    </row>
    <row r="504" spans="3:3" ht="12.75" x14ac:dyDescent="0.2">
      <c r="C504" s="1568"/>
    </row>
    <row r="505" spans="3:3" ht="12.75" x14ac:dyDescent="0.2">
      <c r="C505" s="1568"/>
    </row>
    <row r="506" spans="3:3" ht="12.75" x14ac:dyDescent="0.2">
      <c r="C506" s="1568"/>
    </row>
    <row r="507" spans="3:3" ht="12.75" x14ac:dyDescent="0.2">
      <c r="C507" s="1568"/>
    </row>
    <row r="508" spans="3:3" ht="12.75" x14ac:dyDescent="0.2">
      <c r="C508" s="1568"/>
    </row>
    <row r="509" spans="3:3" ht="12.75" x14ac:dyDescent="0.2">
      <c r="C509" s="1568"/>
    </row>
    <row r="510" spans="3:3" ht="12.75" x14ac:dyDescent="0.2">
      <c r="C510" s="1568"/>
    </row>
    <row r="511" spans="3:3" ht="12.75" x14ac:dyDescent="0.2">
      <c r="C511" s="1568"/>
    </row>
    <row r="512" spans="3:3" ht="12.75" x14ac:dyDescent="0.2">
      <c r="C512" s="1568"/>
    </row>
    <row r="513" spans="3:3" ht="12.75" x14ac:dyDescent="0.2">
      <c r="C513" s="1568"/>
    </row>
    <row r="514" spans="3:3" ht="12.75" x14ac:dyDescent="0.2">
      <c r="C514" s="1568"/>
    </row>
    <row r="515" spans="3:3" ht="12.75" x14ac:dyDescent="0.2">
      <c r="C515" s="1568"/>
    </row>
    <row r="516" spans="3:3" ht="12.75" x14ac:dyDescent="0.2">
      <c r="C516" s="1568"/>
    </row>
    <row r="517" spans="3:3" ht="12.75" x14ac:dyDescent="0.2">
      <c r="C517" s="1568"/>
    </row>
    <row r="518" spans="3:3" ht="12.75" x14ac:dyDescent="0.2">
      <c r="C518" s="1568"/>
    </row>
    <row r="519" spans="3:3" ht="12.75" x14ac:dyDescent="0.2">
      <c r="C519" s="1568"/>
    </row>
    <row r="520" spans="3:3" ht="12.75" x14ac:dyDescent="0.2">
      <c r="C520" s="1568"/>
    </row>
    <row r="521" spans="3:3" ht="12.75" x14ac:dyDescent="0.2">
      <c r="C521" s="1568"/>
    </row>
    <row r="522" spans="3:3" ht="12.75" x14ac:dyDescent="0.2">
      <c r="C522" s="1568"/>
    </row>
    <row r="523" spans="3:3" ht="12.75" x14ac:dyDescent="0.2">
      <c r="C523" s="1568"/>
    </row>
    <row r="524" spans="3:3" ht="12.75" x14ac:dyDescent="0.2">
      <c r="C524" s="1568"/>
    </row>
    <row r="525" spans="3:3" ht="12.75" x14ac:dyDescent="0.2">
      <c r="C525" s="1568"/>
    </row>
    <row r="526" spans="3:3" ht="12.75" x14ac:dyDescent="0.2">
      <c r="C526" s="1568"/>
    </row>
    <row r="527" spans="3:3" ht="12.75" x14ac:dyDescent="0.2">
      <c r="C527" s="1568"/>
    </row>
    <row r="528" spans="3:3" ht="12.75" x14ac:dyDescent="0.2">
      <c r="C528" s="1568"/>
    </row>
    <row r="529" spans="3:3" ht="12.75" x14ac:dyDescent="0.2">
      <c r="C529" s="1568"/>
    </row>
    <row r="530" spans="3:3" ht="12.75" x14ac:dyDescent="0.2">
      <c r="C530" s="1568"/>
    </row>
    <row r="531" spans="3:3" ht="12.75" x14ac:dyDescent="0.2">
      <c r="C531" s="1568"/>
    </row>
    <row r="532" spans="3:3" ht="12.75" x14ac:dyDescent="0.2">
      <c r="C532" s="1568"/>
    </row>
    <row r="533" spans="3:3" ht="12.75" x14ac:dyDescent="0.2">
      <c r="C533" s="1568"/>
    </row>
    <row r="534" spans="3:3" ht="12.75" x14ac:dyDescent="0.2">
      <c r="C534" s="1568"/>
    </row>
    <row r="535" spans="3:3" ht="12.75" x14ac:dyDescent="0.2">
      <c r="C535" s="1568"/>
    </row>
    <row r="536" spans="3:3" ht="12.75" x14ac:dyDescent="0.2">
      <c r="C536" s="1568"/>
    </row>
    <row r="537" spans="3:3" ht="12.75" x14ac:dyDescent="0.2">
      <c r="C537" s="1568"/>
    </row>
    <row r="538" spans="3:3" ht="12.75" x14ac:dyDescent="0.2">
      <c r="C538" s="1568"/>
    </row>
    <row r="539" spans="3:3" ht="12.75" x14ac:dyDescent="0.2">
      <c r="C539" s="1568"/>
    </row>
    <row r="540" spans="3:3" ht="12.75" x14ac:dyDescent="0.2">
      <c r="C540" s="1568"/>
    </row>
    <row r="541" spans="3:3" ht="12.75" x14ac:dyDescent="0.2">
      <c r="C541" s="1568"/>
    </row>
    <row r="542" spans="3:3" ht="12.75" x14ac:dyDescent="0.2">
      <c r="C542" s="1568"/>
    </row>
    <row r="543" spans="3:3" ht="12.75" x14ac:dyDescent="0.2">
      <c r="C543" s="1568"/>
    </row>
    <row r="544" spans="3:3" ht="12.75" x14ac:dyDescent="0.2">
      <c r="C544" s="1568"/>
    </row>
    <row r="545" spans="3:3" ht="12.75" x14ac:dyDescent="0.2">
      <c r="C545" s="1568"/>
    </row>
    <row r="546" spans="3:3" ht="12.75" x14ac:dyDescent="0.2">
      <c r="C546" s="1568"/>
    </row>
    <row r="547" spans="3:3" ht="12.75" x14ac:dyDescent="0.2">
      <c r="C547" s="1568"/>
    </row>
    <row r="548" spans="3:3" ht="12.75" x14ac:dyDescent="0.2">
      <c r="C548" s="1568"/>
    </row>
    <row r="549" spans="3:3" ht="12.75" x14ac:dyDescent="0.2">
      <c r="C549" s="1568"/>
    </row>
    <row r="550" spans="3:3" ht="12.75" x14ac:dyDescent="0.2">
      <c r="C550" s="1568"/>
    </row>
    <row r="551" spans="3:3" ht="12.75" x14ac:dyDescent="0.2">
      <c r="C551" s="1568"/>
    </row>
    <row r="552" spans="3:3" ht="12.75" x14ac:dyDescent="0.2">
      <c r="C552" s="1568"/>
    </row>
    <row r="553" spans="3:3" ht="12.75" x14ac:dyDescent="0.2">
      <c r="C553" s="1568"/>
    </row>
    <row r="554" spans="3:3" ht="12.75" x14ac:dyDescent="0.2">
      <c r="C554" s="1568"/>
    </row>
    <row r="555" spans="3:3" ht="12.75" x14ac:dyDescent="0.2">
      <c r="C555" s="1568"/>
    </row>
    <row r="556" spans="3:3" ht="12.75" x14ac:dyDescent="0.2">
      <c r="C556" s="1568"/>
    </row>
    <row r="557" spans="3:3" ht="12.75" x14ac:dyDescent="0.2">
      <c r="C557" s="1568"/>
    </row>
    <row r="558" spans="3:3" ht="12.75" x14ac:dyDescent="0.2">
      <c r="C558" s="1568"/>
    </row>
    <row r="559" spans="3:3" ht="12.75" x14ac:dyDescent="0.2">
      <c r="C559" s="1568"/>
    </row>
    <row r="560" spans="3:3" ht="12.75" x14ac:dyDescent="0.2">
      <c r="C560" s="1568"/>
    </row>
    <row r="561" spans="3:3" ht="12.75" x14ac:dyDescent="0.2">
      <c r="C561" s="1568"/>
    </row>
    <row r="562" spans="3:3" ht="12.75" x14ac:dyDescent="0.2">
      <c r="C562" s="1568"/>
    </row>
    <row r="563" spans="3:3" ht="12.75" x14ac:dyDescent="0.2">
      <c r="C563" s="1568"/>
    </row>
    <row r="564" spans="3:3" ht="12.75" x14ac:dyDescent="0.2">
      <c r="C564" s="1568"/>
    </row>
    <row r="565" spans="3:3" ht="12.75" x14ac:dyDescent="0.2">
      <c r="C565" s="1568"/>
    </row>
    <row r="566" spans="3:3" ht="12.75" x14ac:dyDescent="0.2">
      <c r="C566" s="1568"/>
    </row>
    <row r="567" spans="3:3" ht="12.75" x14ac:dyDescent="0.2">
      <c r="C567" s="1568"/>
    </row>
    <row r="568" spans="3:3" ht="12.75" x14ac:dyDescent="0.2">
      <c r="C568" s="1568"/>
    </row>
    <row r="569" spans="3:3" ht="12.75" x14ac:dyDescent="0.2">
      <c r="C569" s="1568"/>
    </row>
    <row r="570" spans="3:3" ht="12.75" x14ac:dyDescent="0.2">
      <c r="C570" s="1568"/>
    </row>
    <row r="571" spans="3:3" ht="12.75" x14ac:dyDescent="0.2">
      <c r="C571" s="1568"/>
    </row>
    <row r="572" spans="3:3" ht="12.75" x14ac:dyDescent="0.2">
      <c r="C572" s="1568"/>
    </row>
    <row r="573" spans="3:3" ht="12.75" x14ac:dyDescent="0.2">
      <c r="C573" s="1568"/>
    </row>
    <row r="574" spans="3:3" ht="12.75" x14ac:dyDescent="0.2">
      <c r="C574" s="1568"/>
    </row>
    <row r="575" spans="3:3" ht="12.75" x14ac:dyDescent="0.2">
      <c r="C575" s="1568"/>
    </row>
    <row r="576" spans="3:3" ht="12.75" x14ac:dyDescent="0.2">
      <c r="C576" s="1568"/>
    </row>
    <row r="577" spans="3:3" ht="12.75" x14ac:dyDescent="0.2">
      <c r="C577" s="1568"/>
    </row>
    <row r="578" spans="3:3" ht="12.75" x14ac:dyDescent="0.2">
      <c r="C578" s="1568"/>
    </row>
    <row r="579" spans="3:3" ht="12.75" x14ac:dyDescent="0.2">
      <c r="C579" s="1568"/>
    </row>
    <row r="580" spans="3:3" ht="12.75" x14ac:dyDescent="0.2">
      <c r="C580" s="1568"/>
    </row>
    <row r="581" spans="3:3" ht="12.75" x14ac:dyDescent="0.2">
      <c r="C581" s="1568"/>
    </row>
    <row r="582" spans="3:3" ht="12.75" x14ac:dyDescent="0.2">
      <c r="C582" s="1568"/>
    </row>
    <row r="583" spans="3:3" ht="12.75" x14ac:dyDescent="0.2">
      <c r="C583" s="1568"/>
    </row>
    <row r="584" spans="3:3" ht="12.75" x14ac:dyDescent="0.2">
      <c r="C584" s="1568"/>
    </row>
    <row r="585" spans="3:3" ht="12.75" x14ac:dyDescent="0.2">
      <c r="C585" s="1568"/>
    </row>
    <row r="586" spans="3:3" ht="12.75" x14ac:dyDescent="0.2">
      <c r="C586" s="1568"/>
    </row>
    <row r="587" spans="3:3" ht="12.75" x14ac:dyDescent="0.2">
      <c r="C587" s="1568"/>
    </row>
    <row r="588" spans="3:3" ht="12.75" x14ac:dyDescent="0.2">
      <c r="C588" s="1568"/>
    </row>
    <row r="589" spans="3:3" ht="12.75" x14ac:dyDescent="0.2">
      <c r="C589" s="1568"/>
    </row>
    <row r="590" spans="3:3" ht="12.75" x14ac:dyDescent="0.2">
      <c r="C590" s="1568"/>
    </row>
    <row r="591" spans="3:3" ht="12.75" x14ac:dyDescent="0.2">
      <c r="C591" s="1568"/>
    </row>
    <row r="592" spans="3:3" ht="12.75" x14ac:dyDescent="0.2">
      <c r="C592" s="1568"/>
    </row>
    <row r="593" spans="3:3" ht="12.75" x14ac:dyDescent="0.2">
      <c r="C593" s="1568"/>
    </row>
    <row r="594" spans="3:3" ht="12.75" x14ac:dyDescent="0.2">
      <c r="C594" s="1568"/>
    </row>
    <row r="595" spans="3:3" ht="12.75" x14ac:dyDescent="0.2">
      <c r="C595" s="1568"/>
    </row>
    <row r="596" spans="3:3" ht="12.75" x14ac:dyDescent="0.2">
      <c r="C596" s="1568"/>
    </row>
    <row r="597" spans="3:3" ht="12.75" x14ac:dyDescent="0.2">
      <c r="C597" s="1568"/>
    </row>
    <row r="598" spans="3:3" ht="12.75" x14ac:dyDescent="0.2">
      <c r="C598" s="1568"/>
    </row>
    <row r="599" spans="3:3" ht="12.75" x14ac:dyDescent="0.2">
      <c r="C599" s="1568"/>
    </row>
    <row r="600" spans="3:3" ht="12.75" x14ac:dyDescent="0.2">
      <c r="C600" s="1568"/>
    </row>
    <row r="601" spans="3:3" ht="12.75" x14ac:dyDescent="0.2">
      <c r="C601" s="1568"/>
    </row>
    <row r="602" spans="3:3" ht="12.75" x14ac:dyDescent="0.2">
      <c r="C602" s="1568"/>
    </row>
    <row r="603" spans="3:3" ht="12.75" x14ac:dyDescent="0.2">
      <c r="C603" s="1568"/>
    </row>
    <row r="604" spans="3:3" ht="12.75" x14ac:dyDescent="0.2">
      <c r="C604" s="1568"/>
    </row>
    <row r="605" spans="3:3" ht="12.75" x14ac:dyDescent="0.2">
      <c r="C605" s="1568"/>
    </row>
    <row r="606" spans="3:3" ht="12.75" x14ac:dyDescent="0.2">
      <c r="C606" s="1568"/>
    </row>
    <row r="607" spans="3:3" ht="12.75" x14ac:dyDescent="0.2">
      <c r="C607" s="1568"/>
    </row>
    <row r="608" spans="3:3" ht="12.75" x14ac:dyDescent="0.2">
      <c r="C608" s="1568"/>
    </row>
    <row r="609" spans="3:3" ht="12.75" x14ac:dyDescent="0.2">
      <c r="C609" s="1568"/>
    </row>
    <row r="610" spans="3:3" ht="12.75" x14ac:dyDescent="0.2">
      <c r="C610" s="1568"/>
    </row>
    <row r="611" spans="3:3" ht="12.75" x14ac:dyDescent="0.2">
      <c r="C611" s="1568"/>
    </row>
    <row r="612" spans="3:3" ht="12.75" x14ac:dyDescent="0.2">
      <c r="C612" s="1568"/>
    </row>
    <row r="613" spans="3:3" ht="12.75" x14ac:dyDescent="0.2">
      <c r="C613" s="1568"/>
    </row>
    <row r="614" spans="3:3" ht="12.75" x14ac:dyDescent="0.2">
      <c r="C614" s="1568"/>
    </row>
    <row r="615" spans="3:3" ht="12.75" x14ac:dyDescent="0.2">
      <c r="C615" s="1568"/>
    </row>
    <row r="616" spans="3:3" ht="12.75" x14ac:dyDescent="0.2">
      <c r="C616" s="1568"/>
    </row>
    <row r="617" spans="3:3" ht="12.75" x14ac:dyDescent="0.2">
      <c r="C617" s="1568"/>
    </row>
    <row r="618" spans="3:3" ht="12.75" x14ac:dyDescent="0.2">
      <c r="C618" s="1568"/>
    </row>
    <row r="619" spans="3:3" ht="12.75" x14ac:dyDescent="0.2">
      <c r="C619" s="1568"/>
    </row>
    <row r="620" spans="3:3" ht="12.75" x14ac:dyDescent="0.2">
      <c r="C620" s="1568"/>
    </row>
    <row r="621" spans="3:3" ht="12.75" x14ac:dyDescent="0.2">
      <c r="C621" s="1568"/>
    </row>
    <row r="622" spans="3:3" ht="12.75" x14ac:dyDescent="0.2">
      <c r="C622" s="1568"/>
    </row>
    <row r="623" spans="3:3" ht="12.75" x14ac:dyDescent="0.2">
      <c r="C623" s="1568"/>
    </row>
    <row r="624" spans="3:3" ht="12.75" x14ac:dyDescent="0.2">
      <c r="C624" s="1568"/>
    </row>
    <row r="625" spans="3:3" ht="12.75" x14ac:dyDescent="0.2">
      <c r="C625" s="1568"/>
    </row>
    <row r="626" spans="3:3" ht="12.75" x14ac:dyDescent="0.2">
      <c r="C626" s="1568"/>
    </row>
    <row r="627" spans="3:3" ht="12.75" x14ac:dyDescent="0.2">
      <c r="C627" s="1568"/>
    </row>
    <row r="628" spans="3:3" ht="12.75" x14ac:dyDescent="0.2">
      <c r="C628" s="1568"/>
    </row>
    <row r="629" spans="3:3" ht="12.75" x14ac:dyDescent="0.2">
      <c r="C629" s="1568"/>
    </row>
    <row r="630" spans="3:3" ht="12.75" x14ac:dyDescent="0.2">
      <c r="C630" s="1568"/>
    </row>
    <row r="631" spans="3:3" ht="12.75" x14ac:dyDescent="0.2">
      <c r="C631" s="1568"/>
    </row>
    <row r="632" spans="3:3" ht="12.75" x14ac:dyDescent="0.2">
      <c r="C632" s="1568"/>
    </row>
    <row r="633" spans="3:3" ht="12.75" x14ac:dyDescent="0.2">
      <c r="C633" s="1568"/>
    </row>
    <row r="634" spans="3:3" ht="12.75" x14ac:dyDescent="0.2">
      <c r="C634" s="1568"/>
    </row>
    <row r="635" spans="3:3" ht="12.75" x14ac:dyDescent="0.2">
      <c r="C635" s="1568"/>
    </row>
    <row r="636" spans="3:3" ht="12.75" x14ac:dyDescent="0.2">
      <c r="C636" s="1568"/>
    </row>
    <row r="637" spans="3:3" ht="12.75" x14ac:dyDescent="0.2">
      <c r="C637" s="1568"/>
    </row>
    <row r="638" spans="3:3" ht="12.75" x14ac:dyDescent="0.2">
      <c r="C638" s="1568"/>
    </row>
    <row r="639" spans="3:3" ht="12.75" x14ac:dyDescent="0.2">
      <c r="C639" s="1568"/>
    </row>
    <row r="640" spans="3:3" ht="12.75" x14ac:dyDescent="0.2">
      <c r="C640" s="1568"/>
    </row>
    <row r="641" spans="3:3" ht="12.75" x14ac:dyDescent="0.2">
      <c r="C641" s="1568"/>
    </row>
    <row r="642" spans="3:3" ht="12.75" x14ac:dyDescent="0.2">
      <c r="C642" s="1568"/>
    </row>
    <row r="643" spans="3:3" ht="12.75" x14ac:dyDescent="0.2">
      <c r="C643" s="1568"/>
    </row>
    <row r="644" spans="3:3" ht="12.75" x14ac:dyDescent="0.2">
      <c r="C644" s="1568"/>
    </row>
    <row r="645" spans="3:3" ht="12.75" x14ac:dyDescent="0.2">
      <c r="C645" s="1568"/>
    </row>
    <row r="646" spans="3:3" ht="12.75" x14ac:dyDescent="0.2">
      <c r="C646" s="1568"/>
    </row>
    <row r="647" spans="3:3" ht="12.75" x14ac:dyDescent="0.2">
      <c r="C647" s="1568"/>
    </row>
    <row r="648" spans="3:3" ht="12.75" x14ac:dyDescent="0.2">
      <c r="C648" s="1568"/>
    </row>
    <row r="649" spans="3:3" ht="12.75" x14ac:dyDescent="0.2">
      <c r="C649" s="1568"/>
    </row>
    <row r="650" spans="3:3" ht="12.75" x14ac:dyDescent="0.2">
      <c r="C650" s="1568"/>
    </row>
    <row r="651" spans="3:3" ht="12.75" x14ac:dyDescent="0.2">
      <c r="C651" s="1568"/>
    </row>
    <row r="652" spans="3:3" ht="12.75" x14ac:dyDescent="0.2">
      <c r="C652" s="1568"/>
    </row>
    <row r="653" spans="3:3" ht="12.75" x14ac:dyDescent="0.2">
      <c r="C653" s="1568"/>
    </row>
    <row r="654" spans="3:3" ht="12.75" x14ac:dyDescent="0.2">
      <c r="C654" s="1568"/>
    </row>
    <row r="655" spans="3:3" ht="12.75" x14ac:dyDescent="0.2">
      <c r="C655" s="1568"/>
    </row>
    <row r="656" spans="3:3" ht="12.75" x14ac:dyDescent="0.2">
      <c r="C656" s="1568"/>
    </row>
    <row r="657" spans="3:3" ht="12.75" x14ac:dyDescent="0.2">
      <c r="C657" s="1568"/>
    </row>
    <row r="658" spans="3:3" ht="12.75" x14ac:dyDescent="0.2">
      <c r="C658" s="1568"/>
    </row>
    <row r="659" spans="3:3" ht="12.75" x14ac:dyDescent="0.2">
      <c r="C659" s="1568"/>
    </row>
    <row r="660" spans="3:3" ht="12.75" x14ac:dyDescent="0.2">
      <c r="C660" s="1568"/>
    </row>
    <row r="661" spans="3:3" ht="12.75" x14ac:dyDescent="0.2">
      <c r="C661" s="1568"/>
    </row>
    <row r="662" spans="3:3" ht="12.75" x14ac:dyDescent="0.2">
      <c r="C662" s="1568"/>
    </row>
    <row r="663" spans="3:3" ht="12.75" x14ac:dyDescent="0.2">
      <c r="C663" s="1568"/>
    </row>
    <row r="664" spans="3:3" ht="12.75" x14ac:dyDescent="0.2">
      <c r="C664" s="1568"/>
    </row>
    <row r="665" spans="3:3" ht="12.75" x14ac:dyDescent="0.2">
      <c r="C665" s="1568"/>
    </row>
    <row r="666" spans="3:3" ht="12.75" x14ac:dyDescent="0.2">
      <c r="C666" s="1568"/>
    </row>
    <row r="667" spans="3:3" ht="12.75" x14ac:dyDescent="0.2">
      <c r="C667" s="1568"/>
    </row>
    <row r="668" spans="3:3" ht="12.75" x14ac:dyDescent="0.2">
      <c r="C668" s="1568"/>
    </row>
    <row r="669" spans="3:3" ht="12.75" x14ac:dyDescent="0.2">
      <c r="C669" s="1568"/>
    </row>
    <row r="670" spans="3:3" ht="12.75" x14ac:dyDescent="0.2">
      <c r="C670" s="1568"/>
    </row>
    <row r="671" spans="3:3" ht="12.75" x14ac:dyDescent="0.2">
      <c r="C671" s="1568"/>
    </row>
    <row r="672" spans="3:3" ht="12.75" x14ac:dyDescent="0.2">
      <c r="C672" s="1568"/>
    </row>
    <row r="673" spans="3:3" ht="12.75" x14ac:dyDescent="0.2">
      <c r="C673" s="1568"/>
    </row>
    <row r="674" spans="3:3" ht="12.75" x14ac:dyDescent="0.2">
      <c r="C674" s="1568"/>
    </row>
    <row r="675" spans="3:3" ht="12.75" x14ac:dyDescent="0.2">
      <c r="C675" s="1568"/>
    </row>
    <row r="676" spans="3:3" ht="12.75" x14ac:dyDescent="0.2">
      <c r="C676" s="1568"/>
    </row>
    <row r="677" spans="3:3" ht="12.75" x14ac:dyDescent="0.2">
      <c r="C677" s="1568"/>
    </row>
    <row r="678" spans="3:3" ht="12.75" x14ac:dyDescent="0.2">
      <c r="C678" s="1568"/>
    </row>
    <row r="679" spans="3:3" ht="12.75" x14ac:dyDescent="0.2">
      <c r="C679" s="1568"/>
    </row>
    <row r="680" spans="3:3" ht="12.75" x14ac:dyDescent="0.2">
      <c r="C680" s="1568"/>
    </row>
    <row r="681" spans="3:3" ht="12.75" x14ac:dyDescent="0.2">
      <c r="C681" s="1568"/>
    </row>
    <row r="682" spans="3:3" ht="12.75" x14ac:dyDescent="0.2">
      <c r="C682" s="1568"/>
    </row>
    <row r="683" spans="3:3" ht="12.75" x14ac:dyDescent="0.2">
      <c r="C683" s="1568"/>
    </row>
    <row r="684" spans="3:3" ht="12.75" x14ac:dyDescent="0.2">
      <c r="C684" s="1568"/>
    </row>
    <row r="685" spans="3:3" ht="12.75" x14ac:dyDescent="0.2">
      <c r="C685" s="1568"/>
    </row>
    <row r="686" spans="3:3" ht="12.75" x14ac:dyDescent="0.2">
      <c r="C686" s="1568"/>
    </row>
    <row r="687" spans="3:3" ht="12.75" x14ac:dyDescent="0.2">
      <c r="C687" s="1568"/>
    </row>
    <row r="688" spans="3:3" ht="12.75" x14ac:dyDescent="0.2">
      <c r="C688" s="1568"/>
    </row>
    <row r="689" spans="3:3" ht="12.75" x14ac:dyDescent="0.2">
      <c r="C689" s="1568"/>
    </row>
    <row r="690" spans="3:3" ht="12.75" x14ac:dyDescent="0.2">
      <c r="C690" s="1568"/>
    </row>
    <row r="691" spans="3:3" ht="12.75" x14ac:dyDescent="0.2">
      <c r="C691" s="1568"/>
    </row>
    <row r="692" spans="3:3" ht="12.75" x14ac:dyDescent="0.2">
      <c r="C692" s="1568"/>
    </row>
    <row r="693" spans="3:3" ht="12.75" x14ac:dyDescent="0.2">
      <c r="C693" s="1568"/>
    </row>
    <row r="694" spans="3:3" ht="12.75" x14ac:dyDescent="0.2">
      <c r="C694" s="1568"/>
    </row>
    <row r="695" spans="3:3" ht="12.75" x14ac:dyDescent="0.2">
      <c r="C695" s="1568"/>
    </row>
    <row r="696" spans="3:3" ht="12.75" x14ac:dyDescent="0.2">
      <c r="C696" s="1568"/>
    </row>
    <row r="697" spans="3:3" ht="12.75" x14ac:dyDescent="0.2">
      <c r="C697" s="1568"/>
    </row>
    <row r="698" spans="3:3" ht="12.75" x14ac:dyDescent="0.2">
      <c r="C698" s="1568"/>
    </row>
    <row r="699" spans="3:3" ht="12.75" x14ac:dyDescent="0.2">
      <c r="C699" s="1568"/>
    </row>
    <row r="700" spans="3:3" ht="12.75" x14ac:dyDescent="0.2">
      <c r="C700" s="1568"/>
    </row>
    <row r="701" spans="3:3" ht="12.75" x14ac:dyDescent="0.2">
      <c r="C701" s="1568"/>
    </row>
    <row r="702" spans="3:3" ht="12.75" x14ac:dyDescent="0.2">
      <c r="C702" s="1568"/>
    </row>
    <row r="703" spans="3:3" ht="12.75" x14ac:dyDescent="0.2">
      <c r="C703" s="1568"/>
    </row>
    <row r="704" spans="3:3" ht="12.75" x14ac:dyDescent="0.2">
      <c r="C704" s="1568"/>
    </row>
    <row r="705" spans="3:3" ht="12.75" x14ac:dyDescent="0.2">
      <c r="C705" s="1568"/>
    </row>
    <row r="706" spans="3:3" ht="12.75" x14ac:dyDescent="0.2">
      <c r="C706" s="1568"/>
    </row>
    <row r="707" spans="3:3" ht="12.75" x14ac:dyDescent="0.2">
      <c r="C707" s="1568"/>
    </row>
    <row r="708" spans="3:3" ht="12.75" x14ac:dyDescent="0.2">
      <c r="C708" s="1568"/>
    </row>
    <row r="709" spans="3:3" ht="12.75" x14ac:dyDescent="0.2">
      <c r="C709" s="1568"/>
    </row>
    <row r="710" spans="3:3" ht="12.75" x14ac:dyDescent="0.2">
      <c r="C710" s="1568"/>
    </row>
    <row r="711" spans="3:3" ht="12.75" x14ac:dyDescent="0.2">
      <c r="C711" s="1568"/>
    </row>
    <row r="712" spans="3:3" ht="12.75" x14ac:dyDescent="0.2">
      <c r="C712" s="1568"/>
    </row>
    <row r="713" spans="3:3" ht="12.75" x14ac:dyDescent="0.2">
      <c r="C713" s="1568"/>
    </row>
    <row r="714" spans="3:3" ht="12.75" x14ac:dyDescent="0.2">
      <c r="C714" s="1568"/>
    </row>
    <row r="715" spans="3:3" ht="12.75" x14ac:dyDescent="0.2">
      <c r="C715" s="1568"/>
    </row>
    <row r="716" spans="3:3" ht="12.75" x14ac:dyDescent="0.2">
      <c r="C716" s="1568"/>
    </row>
    <row r="717" spans="3:3" ht="12.75" x14ac:dyDescent="0.2">
      <c r="C717" s="1568"/>
    </row>
    <row r="718" spans="3:3" ht="12.75" x14ac:dyDescent="0.2">
      <c r="C718" s="1568"/>
    </row>
    <row r="719" spans="3:3" ht="12.75" x14ac:dyDescent="0.2">
      <c r="C719" s="1568"/>
    </row>
    <row r="720" spans="3:3" ht="12.75" x14ac:dyDescent="0.2">
      <c r="C720" s="1568"/>
    </row>
    <row r="721" spans="3:3" ht="12.75" x14ac:dyDescent="0.2">
      <c r="C721" s="1568"/>
    </row>
    <row r="722" spans="3:3" ht="12.75" x14ac:dyDescent="0.2">
      <c r="C722" s="1568"/>
    </row>
    <row r="723" spans="3:3" ht="12.75" x14ac:dyDescent="0.2">
      <c r="C723" s="1568"/>
    </row>
    <row r="724" spans="3:3" ht="12.75" x14ac:dyDescent="0.2">
      <c r="C724" s="1568"/>
    </row>
    <row r="725" spans="3:3" ht="12.75" x14ac:dyDescent="0.2">
      <c r="C725" s="1568"/>
    </row>
    <row r="726" spans="3:3" ht="12.75" x14ac:dyDescent="0.2">
      <c r="C726" s="1568"/>
    </row>
    <row r="727" spans="3:3" ht="12.75" x14ac:dyDescent="0.2">
      <c r="C727" s="1568"/>
    </row>
    <row r="728" spans="3:3" ht="12.75" x14ac:dyDescent="0.2">
      <c r="C728" s="1568"/>
    </row>
    <row r="729" spans="3:3" ht="12.75" x14ac:dyDescent="0.2">
      <c r="C729" s="1568"/>
    </row>
    <row r="730" spans="3:3" ht="12.75" x14ac:dyDescent="0.2">
      <c r="C730" s="1568"/>
    </row>
    <row r="731" spans="3:3" ht="12.75" x14ac:dyDescent="0.2">
      <c r="C731" s="1568"/>
    </row>
    <row r="732" spans="3:3" ht="12.75" x14ac:dyDescent="0.2">
      <c r="C732" s="1568"/>
    </row>
    <row r="733" spans="3:3" ht="12.75" x14ac:dyDescent="0.2">
      <c r="C733" s="1568"/>
    </row>
    <row r="734" spans="3:3" ht="12.75" x14ac:dyDescent="0.2">
      <c r="C734" s="1568"/>
    </row>
    <row r="735" spans="3:3" ht="12.75" x14ac:dyDescent="0.2">
      <c r="C735" s="1568"/>
    </row>
    <row r="736" spans="3:3" ht="12.75" x14ac:dyDescent="0.2">
      <c r="C736" s="1568"/>
    </row>
    <row r="737" spans="3:3" ht="12.75" x14ac:dyDescent="0.2">
      <c r="C737" s="1568"/>
    </row>
    <row r="738" spans="3:3" ht="12.75" x14ac:dyDescent="0.2">
      <c r="C738" s="1568"/>
    </row>
    <row r="739" spans="3:3" ht="12.75" x14ac:dyDescent="0.2">
      <c r="C739" s="1568"/>
    </row>
    <row r="740" spans="3:3" ht="12.75" x14ac:dyDescent="0.2">
      <c r="C740" s="1568"/>
    </row>
    <row r="741" spans="3:3" ht="12.75" x14ac:dyDescent="0.2">
      <c r="C741" s="1568"/>
    </row>
    <row r="742" spans="3:3" ht="12.75" x14ac:dyDescent="0.2">
      <c r="C742" s="1568"/>
    </row>
    <row r="743" spans="3:3" ht="12.75" x14ac:dyDescent="0.2">
      <c r="C743" s="1568"/>
    </row>
    <row r="744" spans="3:3" ht="12.75" x14ac:dyDescent="0.2">
      <c r="C744" s="1568"/>
    </row>
    <row r="745" spans="3:3" ht="12.75" x14ac:dyDescent="0.2">
      <c r="C745" s="1568"/>
    </row>
    <row r="746" spans="3:3" ht="12.75" x14ac:dyDescent="0.2">
      <c r="C746" s="1568"/>
    </row>
    <row r="747" spans="3:3" ht="12.75" x14ac:dyDescent="0.2">
      <c r="C747" s="1568"/>
    </row>
    <row r="748" spans="3:3" ht="12.75" x14ac:dyDescent="0.2">
      <c r="C748" s="1568"/>
    </row>
    <row r="749" spans="3:3" ht="12.75" x14ac:dyDescent="0.2">
      <c r="C749" s="1568"/>
    </row>
    <row r="750" spans="3:3" ht="12.75" x14ac:dyDescent="0.2">
      <c r="C750" s="1568"/>
    </row>
    <row r="751" spans="3:3" ht="12.75" x14ac:dyDescent="0.2">
      <c r="C751" s="1568"/>
    </row>
    <row r="752" spans="3:3" ht="12.75" x14ac:dyDescent="0.2">
      <c r="C752" s="1568"/>
    </row>
    <row r="753" spans="3:3" ht="12.75" x14ac:dyDescent="0.2">
      <c r="C753" s="1568"/>
    </row>
    <row r="754" spans="3:3" ht="12.75" x14ac:dyDescent="0.2">
      <c r="C754" s="1568"/>
    </row>
    <row r="755" spans="3:3" ht="12.75" x14ac:dyDescent="0.2">
      <c r="C755" s="1568"/>
    </row>
    <row r="756" spans="3:3" ht="12.75" x14ac:dyDescent="0.2">
      <c r="C756" s="1568"/>
    </row>
    <row r="757" spans="3:3" ht="12.75" x14ac:dyDescent="0.2">
      <c r="C757" s="1568"/>
    </row>
    <row r="758" spans="3:3" ht="12.75" x14ac:dyDescent="0.2">
      <c r="C758" s="1568"/>
    </row>
    <row r="759" spans="3:3" ht="12.75" x14ac:dyDescent="0.2">
      <c r="C759" s="1568"/>
    </row>
    <row r="760" spans="3:3" ht="12.75" x14ac:dyDescent="0.2">
      <c r="C760" s="1568"/>
    </row>
    <row r="761" spans="3:3" ht="12.75" x14ac:dyDescent="0.2">
      <c r="C761" s="1568"/>
    </row>
    <row r="762" spans="3:3" ht="12.75" x14ac:dyDescent="0.2">
      <c r="C762" s="1568"/>
    </row>
    <row r="763" spans="3:3" ht="12.75" x14ac:dyDescent="0.2">
      <c r="C763" s="1568"/>
    </row>
    <row r="764" spans="3:3" ht="12.75" x14ac:dyDescent="0.2">
      <c r="C764" s="1568"/>
    </row>
    <row r="765" spans="3:3" ht="12.75" x14ac:dyDescent="0.2">
      <c r="C765" s="1568"/>
    </row>
    <row r="766" spans="3:3" ht="12.75" x14ac:dyDescent="0.2">
      <c r="C766" s="1568"/>
    </row>
    <row r="767" spans="3:3" ht="12.75" x14ac:dyDescent="0.2">
      <c r="C767" s="1568"/>
    </row>
    <row r="768" spans="3:3" ht="12.75" x14ac:dyDescent="0.2">
      <c r="C768" s="1568"/>
    </row>
    <row r="769" spans="3:3" ht="12.75" x14ac:dyDescent="0.2">
      <c r="C769" s="1568"/>
    </row>
    <row r="770" spans="3:3" ht="12.75" x14ac:dyDescent="0.2">
      <c r="C770" s="1568"/>
    </row>
    <row r="771" spans="3:3" ht="12.75" x14ac:dyDescent="0.2">
      <c r="C771" s="1568"/>
    </row>
    <row r="772" spans="3:3" ht="12.75" x14ac:dyDescent="0.2">
      <c r="C772" s="1568"/>
    </row>
    <row r="773" spans="3:3" ht="12.75" x14ac:dyDescent="0.2">
      <c r="C773" s="1568"/>
    </row>
    <row r="774" spans="3:3" ht="12.75" x14ac:dyDescent="0.2">
      <c r="C774" s="1568"/>
    </row>
    <row r="775" spans="3:3" ht="12.75" x14ac:dyDescent="0.2">
      <c r="C775" s="1568"/>
    </row>
    <row r="776" spans="3:3" ht="12.75" x14ac:dyDescent="0.2">
      <c r="C776" s="1568"/>
    </row>
    <row r="777" spans="3:3" ht="12.75" x14ac:dyDescent="0.2">
      <c r="C777" s="1568"/>
    </row>
    <row r="778" spans="3:3" ht="12.75" x14ac:dyDescent="0.2">
      <c r="C778" s="1568"/>
    </row>
    <row r="779" spans="3:3" ht="12.75" x14ac:dyDescent="0.2">
      <c r="C779" s="1568"/>
    </row>
    <row r="780" spans="3:3" ht="12.75" x14ac:dyDescent="0.2">
      <c r="C780" s="1568"/>
    </row>
    <row r="781" spans="3:3" ht="12.75" x14ac:dyDescent="0.2">
      <c r="C781" s="1568"/>
    </row>
    <row r="782" spans="3:3" ht="12.75" x14ac:dyDescent="0.2">
      <c r="C782" s="1568"/>
    </row>
    <row r="783" spans="3:3" ht="12.75" x14ac:dyDescent="0.2">
      <c r="C783" s="1568"/>
    </row>
    <row r="784" spans="3:3" ht="12.75" x14ac:dyDescent="0.2">
      <c r="C784" s="1568"/>
    </row>
    <row r="785" spans="3:3" ht="12.75" x14ac:dyDescent="0.2">
      <c r="C785" s="1568"/>
    </row>
    <row r="786" spans="3:3" ht="12.75" x14ac:dyDescent="0.2">
      <c r="C786" s="1568"/>
    </row>
    <row r="787" spans="3:3" ht="12.75" x14ac:dyDescent="0.2">
      <c r="C787" s="1568"/>
    </row>
    <row r="788" spans="3:3" ht="12.75" x14ac:dyDescent="0.2">
      <c r="C788" s="1568"/>
    </row>
    <row r="789" spans="3:3" ht="12.75" x14ac:dyDescent="0.2">
      <c r="C789" s="1568"/>
    </row>
    <row r="790" spans="3:3" ht="12.75" x14ac:dyDescent="0.2">
      <c r="C790" s="1568"/>
    </row>
    <row r="791" spans="3:3" ht="12.75" x14ac:dyDescent="0.2">
      <c r="C791" s="1568"/>
    </row>
    <row r="792" spans="3:3" ht="12.75" x14ac:dyDescent="0.2">
      <c r="C792" s="1568"/>
    </row>
    <row r="793" spans="3:3" ht="12.75" x14ac:dyDescent="0.2">
      <c r="C793" s="1568"/>
    </row>
    <row r="794" spans="3:3" ht="12.75" x14ac:dyDescent="0.2">
      <c r="C794" s="1568"/>
    </row>
    <row r="795" spans="3:3" ht="12.75" x14ac:dyDescent="0.2">
      <c r="C795" s="1568"/>
    </row>
    <row r="796" spans="3:3" ht="12.75" x14ac:dyDescent="0.2">
      <c r="C796" s="1568"/>
    </row>
    <row r="797" spans="3:3" ht="12.75" x14ac:dyDescent="0.2">
      <c r="C797" s="1568"/>
    </row>
    <row r="798" spans="3:3" ht="12.75" x14ac:dyDescent="0.2">
      <c r="C798" s="1568"/>
    </row>
    <row r="799" spans="3:3" ht="12.75" x14ac:dyDescent="0.2">
      <c r="C799" s="1568"/>
    </row>
    <row r="800" spans="3:3" ht="12.75" x14ac:dyDescent="0.2">
      <c r="C800" s="1568"/>
    </row>
    <row r="801" spans="3:3" ht="12.75" x14ac:dyDescent="0.2">
      <c r="C801" s="1568"/>
    </row>
    <row r="802" spans="3:3" ht="12.75" x14ac:dyDescent="0.2">
      <c r="C802" s="1568"/>
    </row>
  </sheetData>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workbookViewId="0">
      <selection sqref="A1:F1"/>
    </sheetView>
  </sheetViews>
  <sheetFormatPr defaultColWidth="9.140625" defaultRowHeight="11.25" x14ac:dyDescent="0.2"/>
  <cols>
    <col min="1" max="1" width="3" style="8" customWidth="1"/>
    <col min="2" max="2" width="58.7109375" style="8" customWidth="1"/>
    <col min="3" max="23" width="15.7109375" style="8" customWidth="1"/>
    <col min="24" max="16384" width="9.140625" style="8"/>
  </cols>
  <sheetData>
    <row r="1" spans="1:25" ht="88.5" customHeight="1" x14ac:dyDescent="0.2">
      <c r="A1" s="2430"/>
      <c r="B1" s="2430"/>
      <c r="C1" s="2430"/>
      <c r="D1" s="2430"/>
      <c r="E1" s="2430"/>
      <c r="F1" s="2430"/>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O2.1 Line Transformer Worksheet  - "&amp;  'I2 LDC class'!$C$17</f>
        <v>Sheet O2.1 Line Transformer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W7" s="7"/>
    </row>
    <row r="8" spans="1:25" ht="23.25" customHeight="1" x14ac:dyDescent="0.2">
      <c r="A8" s="675"/>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C9" s="291"/>
      <c r="D9" s="291"/>
      <c r="E9" s="291"/>
      <c r="F9" s="291"/>
      <c r="G9" s="291"/>
    </row>
    <row r="10" spans="1:25" ht="17.25" customHeight="1" x14ac:dyDescent="0.2"/>
    <row r="11" spans="1:25" s="689" customFormat="1" ht="15.75" x14ac:dyDescent="0.25">
      <c r="A11" s="2566"/>
      <c r="B11" s="2566"/>
      <c r="C11" s="685"/>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687"/>
      <c r="Y11" s="688"/>
    </row>
    <row r="12" spans="1:25" s="561" customFormat="1" ht="47.25" customHeight="1" x14ac:dyDescent="0.2">
      <c r="A12" s="689"/>
      <c r="B12" s="8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578"/>
      <c r="B13" s="755" t="s">
        <v>1516</v>
      </c>
      <c r="C13" s="691">
        <f t="shared" ref="C13:C22" si="0">SUM(D13:W13)</f>
        <v>383645.50000000006</v>
      </c>
      <c r="D13" s="692">
        <f>IF(ISERROR('O7 Amortization'!G341+'O7 Amortization'!G414+'O7 Amortization'!G487+'O7 Amortization'!G560), "-", 'O7 Amortization'!G341+'O7 Amortization'!G414+'O7 Amortization'!G487+'O7 Amortization'!G560)</f>
        <v>184990.45081716098</v>
      </c>
      <c r="E13" s="692">
        <f>IF(ISERROR('O7 Amortization'!H341+'O7 Amortization'!H414+'O7 Amortization'!H487+'O7 Amortization'!H560), "-", 'O7 Amortization'!H341+'O7 Amortization'!H414+'O7 Amortization'!H487+'O7 Amortization'!H560)</f>
        <v>75915.232550600034</v>
      </c>
      <c r="F13" s="692">
        <f>IF(ISERROR('O7 Amortization'!I341+'O7 Amortization'!I414+'O7 Amortization'!I487+'O7 Amortization'!I560), "-", 'O7 Amortization'!I341+'O7 Amortization'!I414+'O7 Amortization'!I487+'O7 Amortization'!I560)</f>
        <v>118914.23142416545</v>
      </c>
      <c r="G13" s="692">
        <f>IF(ISERROR('O7 Amortization'!J341+'O7 Amortization'!J414+'O7 Amortization'!J487+'O7 Amortization'!J560), "-", 'O7 Amortization'!J341+'O7 Amortization'!J414+'O7 Amortization'!J487+'O7 Amortization'!J560)</f>
        <v>0</v>
      </c>
      <c r="H13" s="692">
        <f>IF(ISERROR('O7 Amortization'!K341+'O7 Amortization'!K414+'O7 Amortization'!K487+'O7 Amortization'!K560), "-", 'O7 Amortization'!K341+'O7 Amortization'!K414+'O7 Amortization'!K487+'O7 Amortization'!K560)</f>
        <v>0</v>
      </c>
      <c r="I13" s="692">
        <f>IF(ISERROR('O7 Amortization'!L341+'O7 Amortization'!L414+'O7 Amortization'!L487+'O7 Amortization'!L560), "-", 'O7 Amortization'!L341+'O7 Amortization'!L414+'O7 Amortization'!L487+'O7 Amortization'!L560)</f>
        <v>0</v>
      </c>
      <c r="J13" s="692">
        <f>IF(ISERROR('O7 Amortization'!M341+'O7 Amortization'!M414+'O7 Amortization'!M487+'O7 Amortization'!M560), "-", 'O7 Amortization'!M341+'O7 Amortization'!M414+'O7 Amortization'!M487+'O7 Amortization'!M560)</f>
        <v>3787.2638071599058</v>
      </c>
      <c r="K13" s="692">
        <f>IF(ISERROR('O7 Amortization'!N341+'O7 Amortization'!N414+'O7 Amortization'!N487+'O7 Amortization'!N560), "-", 'O7 Amortization'!N341+'O7 Amortization'!N414+'O7 Amortization'!N487+'O7 Amortization'!N560)</f>
        <v>0</v>
      </c>
      <c r="L13" s="692">
        <f>IF(ISERROR('O7 Amortization'!O341+'O7 Amortization'!O414+'O7 Amortization'!O487+'O7 Amortization'!O560), "-", 'O7 Amortization'!O341+'O7 Amortization'!O414+'O7 Amortization'!O487+'O7 Amortization'!O560)</f>
        <v>38.321400913641355</v>
      </c>
      <c r="M13" s="692">
        <f>IF(ISERROR('O7 Amortization'!P341+'O7 Amortization'!P414+'O7 Amortization'!P487+'O7 Amortization'!P560), "-", 'O7 Amortization'!P341+'O7 Amortization'!P414+'O7 Amortization'!P487+'O7 Amortization'!P560)</f>
        <v>0</v>
      </c>
      <c r="N13" s="692">
        <f>IF(ISERROR('O7 Amortization'!Q341+'O7 Amortization'!Q414+'O7 Amortization'!Q487+'O7 Amortization'!Q560), "-", 'O7 Amortization'!Q341+'O7 Amortization'!Q414+'O7 Amortization'!Q487+'O7 Amortization'!Q560)</f>
        <v>0</v>
      </c>
      <c r="O13" s="692">
        <f>IF(ISERROR('O7 Amortization'!R341+'O7 Amortization'!R414+'O7 Amortization'!R487+'O7 Amortization'!R560), "-", 'O7 Amortization'!R341+'O7 Amortization'!R414+'O7 Amortization'!R487+'O7 Amortization'!R560)</f>
        <v>0</v>
      </c>
      <c r="P13" s="692">
        <f>IF(ISERROR('O7 Amortization'!S341+'O7 Amortization'!S414+'O7 Amortization'!S487+'O7 Amortization'!S560), "-", 'O7 Amortization'!S341+'O7 Amortization'!S414+'O7 Amortization'!S487+'O7 Amortization'!S560)</f>
        <v>0</v>
      </c>
      <c r="Q13" s="692">
        <f>IF(ISERROR('O7 Amortization'!T341+'O7 Amortization'!T414+'O7 Amortization'!T487+'O7 Amortization'!T560), "-", 'O7 Amortization'!T341+'O7 Amortization'!T414+'O7 Amortization'!T487+'O7 Amortization'!T560)</f>
        <v>0</v>
      </c>
      <c r="R13" s="692">
        <f>IF(ISERROR('O7 Amortization'!U341+'O7 Amortization'!U414+'O7 Amortization'!U487+'O7 Amortization'!U560), "-", 'O7 Amortization'!U341+'O7 Amortization'!U414+'O7 Amortization'!U487+'O7 Amortization'!U560)</f>
        <v>0</v>
      </c>
      <c r="S13" s="692">
        <f>IF(ISERROR('O7 Amortization'!V341+'O7 Amortization'!V414+'O7 Amortization'!V487+'O7 Amortization'!V560), "-", 'O7 Amortization'!V341+'O7 Amortization'!V414+'O7 Amortization'!V487+'O7 Amortization'!V560)</f>
        <v>0</v>
      </c>
      <c r="T13" s="692">
        <f>IF(ISERROR('O7 Amortization'!W341+'O7 Amortization'!W414+'O7 Amortization'!W487+'O7 Amortization'!W560), "-", 'O7 Amortization'!W341+'O7 Amortization'!W414+'O7 Amortization'!W487+'O7 Amortization'!W560)</f>
        <v>0</v>
      </c>
      <c r="U13" s="692">
        <f>IF(ISERROR('O7 Amortization'!X341+'O7 Amortization'!X414+'O7 Amortization'!X487+'O7 Amortization'!X560), "-", 'O7 Amortization'!X341+'O7 Amortization'!X414+'O7 Amortization'!X487+'O7 Amortization'!X560)</f>
        <v>0</v>
      </c>
      <c r="V13" s="692">
        <f>IF(ISERROR('O7 Amortization'!Y341+'O7 Amortization'!Y414+'O7 Amortization'!Y487+'O7 Amortization'!Y560), "-", 'O7 Amortization'!Y341+'O7 Amortization'!Y414+'O7 Amortization'!Y487+'O7 Amortization'!Y560)</f>
        <v>0</v>
      </c>
      <c r="W13" s="693">
        <f>IF(ISERROR('O7 Amortization'!Z341+'O7 Amortization'!Z414+'O7 Amortization'!Z487+'O7 Amortization'!Z560), "-", 'O7 Amortization'!Z341+'O7 Amortization'!Z414+'O7 Amortization'!Z487+'O7 Amortization'!Z560)</f>
        <v>0</v>
      </c>
      <c r="X13" s="694"/>
    </row>
    <row r="14" spans="1:25" s="581" customFormat="1" ht="12.75" x14ac:dyDescent="0.2">
      <c r="B14" s="755" t="s">
        <v>360</v>
      </c>
      <c r="C14" s="695">
        <f t="shared" si="0"/>
        <v>72927.808725403374</v>
      </c>
      <c r="D14" s="694">
        <f t="shared" ref="D14:W14" si="1">IF(ISERROR(D34*(D46/D32)),0,D34*(D46/D32))</f>
        <v>34986.083010736817</v>
      </c>
      <c r="E14" s="694">
        <f t="shared" si="1"/>
        <v>14485.008229111696</v>
      </c>
      <c r="F14" s="694">
        <f t="shared" si="1"/>
        <v>22704.481385720337</v>
      </c>
      <c r="G14" s="694">
        <f t="shared" si="1"/>
        <v>0</v>
      </c>
      <c r="H14" s="694">
        <f t="shared" si="1"/>
        <v>0</v>
      </c>
      <c r="I14" s="694">
        <f t="shared" si="1"/>
        <v>0</v>
      </c>
      <c r="J14" s="694">
        <f t="shared" si="1"/>
        <v>744.76908240646287</v>
      </c>
      <c r="K14" s="694">
        <f t="shared" si="1"/>
        <v>0</v>
      </c>
      <c r="L14" s="694">
        <f t="shared" si="1"/>
        <v>7.4670174280594175</v>
      </c>
      <c r="M14" s="694">
        <f t="shared" si="1"/>
        <v>0</v>
      </c>
      <c r="N14" s="694">
        <f t="shared" si="1"/>
        <v>0</v>
      </c>
      <c r="O14" s="694">
        <f t="shared" si="1"/>
        <v>0</v>
      </c>
      <c r="P14" s="694">
        <f t="shared" si="1"/>
        <v>0</v>
      </c>
      <c r="Q14" s="694">
        <f t="shared" si="1"/>
        <v>0</v>
      </c>
      <c r="R14" s="694">
        <f t="shared" si="1"/>
        <v>0</v>
      </c>
      <c r="S14" s="694">
        <f t="shared" si="1"/>
        <v>0</v>
      </c>
      <c r="T14" s="694">
        <f t="shared" si="1"/>
        <v>0</v>
      </c>
      <c r="U14" s="694">
        <f t="shared" si="1"/>
        <v>0</v>
      </c>
      <c r="V14" s="694">
        <f t="shared" si="1"/>
        <v>0</v>
      </c>
      <c r="W14" s="582">
        <f t="shared" si="1"/>
        <v>0</v>
      </c>
      <c r="X14" s="694"/>
    </row>
    <row r="15" spans="1:25" s="581" customFormat="1" ht="12.75" x14ac:dyDescent="0.2">
      <c r="B15" s="755" t="s">
        <v>1439</v>
      </c>
      <c r="C15" s="695">
        <f t="shared" si="0"/>
        <v>105221.19999999998</v>
      </c>
      <c r="D15" s="694">
        <f>'O5 Details by Class &amp; Accounts'!I141</f>
        <v>50736.727587115325</v>
      </c>
      <c r="E15" s="694">
        <f>'O5 Details by Class &amp; Accounts'!J141</f>
        <v>20821.023229135219</v>
      </c>
      <c r="F15" s="694">
        <f>'O5 Details by Class &amp; Accounts'!K141</f>
        <v>32614.218406128562</v>
      </c>
      <c r="G15" s="694">
        <f>'O5 Details by Class &amp; Accounts'!L141</f>
        <v>0</v>
      </c>
      <c r="H15" s="694">
        <f>'O5 Details by Class &amp; Accounts'!M141</f>
        <v>0</v>
      </c>
      <c r="I15" s="694">
        <f>'O5 Details by Class &amp; Accounts'!N141</f>
        <v>0</v>
      </c>
      <c r="J15" s="694">
        <f>'O5 Details by Class &amp; Accounts'!O141</f>
        <v>1038.720491980054</v>
      </c>
      <c r="K15" s="694">
        <f>'O5 Details by Class &amp; Accounts'!P141</f>
        <v>0</v>
      </c>
      <c r="L15" s="694">
        <f>'O5 Details by Class &amp; Accounts'!Q141</f>
        <v>10.510285640817994</v>
      </c>
      <c r="M15" s="694">
        <f>'O5 Details by Class &amp; Accounts'!R141</f>
        <v>0</v>
      </c>
      <c r="N15" s="694">
        <f>'O5 Details by Class &amp; Accounts'!S141</f>
        <v>0</v>
      </c>
      <c r="O15" s="694">
        <f>'O5 Details by Class &amp; Accounts'!T141</f>
        <v>0</v>
      </c>
      <c r="P15" s="694">
        <f>'O5 Details by Class &amp; Accounts'!U141</f>
        <v>0</v>
      </c>
      <c r="Q15" s="694">
        <f>'O5 Details by Class &amp; Accounts'!V141</f>
        <v>0</v>
      </c>
      <c r="R15" s="694">
        <f>'O5 Details by Class &amp; Accounts'!W141</f>
        <v>0</v>
      </c>
      <c r="S15" s="694">
        <f>'O5 Details by Class &amp; Accounts'!X141</f>
        <v>0</v>
      </c>
      <c r="T15" s="694">
        <f>'O5 Details by Class &amp; Accounts'!Y141</f>
        <v>0</v>
      </c>
      <c r="U15" s="694">
        <f>'O5 Details by Class &amp; Accounts'!Z141</f>
        <v>0</v>
      </c>
      <c r="V15" s="694">
        <f>'O5 Details by Class &amp; Accounts'!AA141</f>
        <v>0</v>
      </c>
      <c r="W15" s="582">
        <f>'O5 Details by Class &amp; Accounts'!AB141</f>
        <v>0</v>
      </c>
      <c r="X15" s="694"/>
    </row>
    <row r="16" spans="1:25" s="581" customFormat="1" ht="12.75" x14ac:dyDescent="0.2">
      <c r="B16" s="755" t="s">
        <v>1440</v>
      </c>
      <c r="C16" s="695">
        <f t="shared" si="0"/>
        <v>92632.39999999998</v>
      </c>
      <c r="D16" s="694">
        <f>'O5 Details by Class &amp; Accounts'!I145</f>
        <v>44666.520098047746</v>
      </c>
      <c r="E16" s="694">
        <f>'O5 Details by Class &amp; Accounts'!J145</f>
        <v>18329.969171331872</v>
      </c>
      <c r="F16" s="694">
        <f>'O5 Details by Class &amp; Accounts'!K145</f>
        <v>28712.211275711201</v>
      </c>
      <c r="G16" s="694">
        <f>'O5 Details by Class &amp; Accounts'!L145</f>
        <v>0</v>
      </c>
      <c r="H16" s="694">
        <f>'O5 Details by Class &amp; Accounts'!M145</f>
        <v>0</v>
      </c>
      <c r="I16" s="694">
        <f>'O5 Details by Class &amp; Accounts'!N145</f>
        <v>0</v>
      </c>
      <c r="J16" s="694">
        <f>'O5 Details by Class &amp; Accounts'!O145</f>
        <v>914.44663339035424</v>
      </c>
      <c r="K16" s="694">
        <f>'O5 Details by Class &amp; Accounts'!P145</f>
        <v>0</v>
      </c>
      <c r="L16" s="694">
        <f>'O5 Details by Class &amp; Accounts'!Q145</f>
        <v>9.2528215188052272</v>
      </c>
      <c r="M16" s="694">
        <f>'O5 Details by Class &amp; Accounts'!R145</f>
        <v>0</v>
      </c>
      <c r="N16" s="694">
        <f>'O5 Details by Class &amp; Accounts'!S145</f>
        <v>0</v>
      </c>
      <c r="O16" s="694">
        <f>'O5 Details by Class &amp; Accounts'!T145</f>
        <v>0</v>
      </c>
      <c r="P16" s="694">
        <f>'O5 Details by Class &amp; Accounts'!U145</f>
        <v>0</v>
      </c>
      <c r="Q16" s="694">
        <f>'O5 Details by Class &amp; Accounts'!V145</f>
        <v>0</v>
      </c>
      <c r="R16" s="694">
        <f>'O5 Details by Class &amp; Accounts'!W145</f>
        <v>0</v>
      </c>
      <c r="S16" s="694">
        <f>'O5 Details by Class &amp; Accounts'!X145</f>
        <v>0</v>
      </c>
      <c r="T16" s="694">
        <f>'O5 Details by Class &amp; Accounts'!Y145</f>
        <v>0</v>
      </c>
      <c r="U16" s="694">
        <f>'O5 Details by Class &amp; Accounts'!Z145</f>
        <v>0</v>
      </c>
      <c r="V16" s="694">
        <f>'O5 Details by Class &amp; Accounts'!AA145</f>
        <v>0</v>
      </c>
      <c r="W16" s="582">
        <f>'O5 Details by Class &amp; Accounts'!AB145</f>
        <v>0</v>
      </c>
      <c r="X16" s="694"/>
    </row>
    <row r="17" spans="1:24" s="694" customFormat="1" ht="12.75" x14ac:dyDescent="0.2">
      <c r="B17" s="755" t="s">
        <v>1441</v>
      </c>
      <c r="C17" s="695">
        <f t="shared" si="0"/>
        <v>109724.99999999999</v>
      </c>
      <c r="D17" s="694">
        <f>'O5 Details by Class &amp; Accounts'!I164</f>
        <v>52908.419923895839</v>
      </c>
      <c r="E17" s="694">
        <f>'O5 Details by Class &amp; Accounts'!J164</f>
        <v>21712.228845678073</v>
      </c>
      <c r="F17" s="694">
        <f>'O5 Details by Class &amp; Accounts'!K164</f>
        <v>34010.210058547673</v>
      </c>
      <c r="G17" s="694">
        <f>'O5 Details by Class &amp; Accounts'!L164</f>
        <v>0</v>
      </c>
      <c r="H17" s="694">
        <f>'O5 Details by Class &amp; Accounts'!M164</f>
        <v>0</v>
      </c>
      <c r="I17" s="694">
        <f>'O5 Details by Class &amp; Accounts'!N164</f>
        <v>0</v>
      </c>
      <c r="J17" s="694">
        <f>'O5 Details by Class &amp; Accounts'!O164</f>
        <v>1083.1810127855549</v>
      </c>
      <c r="K17" s="694">
        <f>'O5 Details by Class &amp; Accounts'!P164</f>
        <v>0</v>
      </c>
      <c r="L17" s="694">
        <f>'O5 Details by Class &amp; Accounts'!Q164</f>
        <v>10.960159092832569</v>
      </c>
      <c r="M17" s="694">
        <f>'O5 Details by Class &amp; Accounts'!R164</f>
        <v>0</v>
      </c>
      <c r="N17" s="694">
        <f>'O5 Details by Class &amp; Accounts'!S164</f>
        <v>0</v>
      </c>
      <c r="O17" s="694">
        <f>'O5 Details by Class &amp; Accounts'!T164</f>
        <v>0</v>
      </c>
      <c r="P17" s="694">
        <f>'O5 Details by Class &amp; Accounts'!U164</f>
        <v>0</v>
      </c>
      <c r="Q17" s="694">
        <f>'O5 Details by Class &amp; Accounts'!V164</f>
        <v>0</v>
      </c>
      <c r="R17" s="694">
        <f>'O5 Details by Class &amp; Accounts'!W164</f>
        <v>0</v>
      </c>
      <c r="S17" s="694">
        <f>'O5 Details by Class &amp; Accounts'!X164</f>
        <v>0</v>
      </c>
      <c r="T17" s="694">
        <f>'O5 Details by Class &amp; Accounts'!Y164</f>
        <v>0</v>
      </c>
      <c r="U17" s="694">
        <f>'O5 Details by Class &amp; Accounts'!Z164</f>
        <v>0</v>
      </c>
      <c r="V17" s="694">
        <f>'O5 Details by Class &amp; Accounts'!AA164</f>
        <v>0</v>
      </c>
      <c r="W17" s="582">
        <f>'O5 Details by Class &amp; Accounts'!AB164</f>
        <v>0</v>
      </c>
    </row>
    <row r="18" spans="1:24" s="694" customFormat="1" ht="12.75" x14ac:dyDescent="0.2">
      <c r="A18" s="696"/>
      <c r="B18" s="755" t="s">
        <v>719</v>
      </c>
      <c r="C18" s="695">
        <f t="shared" si="0"/>
        <v>412752.76045190921</v>
      </c>
      <c r="D18" s="694">
        <f t="shared" ref="D18:W18" si="2">IF(ISERROR(D56/D58*D54),0, D56/D58*D54)</f>
        <v>199025.71314410394</v>
      </c>
      <c r="E18" s="694">
        <f t="shared" si="2"/>
        <v>81674.936355590762</v>
      </c>
      <c r="F18" s="694">
        <f t="shared" si="2"/>
        <v>127936.27783289902</v>
      </c>
      <c r="G18" s="694">
        <f t="shared" si="2"/>
        <v>0</v>
      </c>
      <c r="H18" s="694">
        <f t="shared" si="2"/>
        <v>0</v>
      </c>
      <c r="I18" s="694">
        <f t="shared" si="2"/>
        <v>0</v>
      </c>
      <c r="J18" s="694">
        <f t="shared" si="2"/>
        <v>4074.6042660864227</v>
      </c>
      <c r="K18" s="694">
        <f t="shared" si="2"/>
        <v>0</v>
      </c>
      <c r="L18" s="694">
        <f t="shared" si="2"/>
        <v>41.228853229061187</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row>
    <row r="19" spans="1:24" s="694" customFormat="1" ht="12.75" x14ac:dyDescent="0.2">
      <c r="B19" s="755" t="s">
        <v>354</v>
      </c>
      <c r="C19" s="695">
        <f t="shared" si="0"/>
        <v>155195.96408722361</v>
      </c>
      <c r="D19" s="694">
        <f t="shared" ref="D19:W19" si="3">IF(ISERROR(SUM(D15:D18)/D40*D38),0,SUM(D15:D17)/D40*D38)</f>
        <v>73979.410676441243</v>
      </c>
      <c r="E19" s="694">
        <f t="shared" si="3"/>
        <v>30751.649566069089</v>
      </c>
      <c r="F19" s="694">
        <f t="shared" si="3"/>
        <v>48941.304310514475</v>
      </c>
      <c r="G19" s="694">
        <f t="shared" si="3"/>
        <v>0</v>
      </c>
      <c r="H19" s="694">
        <f t="shared" si="3"/>
        <v>0</v>
      </c>
      <c r="I19" s="694">
        <f t="shared" si="3"/>
        <v>0</v>
      </c>
      <c r="J19" s="694">
        <f t="shared" si="3"/>
        <v>1508.4052531433947</v>
      </c>
      <c r="K19" s="694">
        <f t="shared" si="3"/>
        <v>0</v>
      </c>
      <c r="L19" s="694">
        <f t="shared" si="3"/>
        <v>15.194281055374352</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B20" s="755" t="s">
        <v>355</v>
      </c>
      <c r="C20" s="695">
        <f t="shared" si="0"/>
        <v>38283.305249726633</v>
      </c>
      <c r="D20" s="694">
        <f>IF(ISERROR('O4 Summary by Class &amp; Accounts'!E209*D47/(D32+D36)),0,'O4 Summary by Class &amp; Accounts'!E209*D47/(D32+D36))</f>
        <v>18459.869585119366</v>
      </c>
      <c r="E20" s="694">
        <f>IF(ISERROR('O4 Summary by Class &amp; Accounts'!F209*E47/(E32+E36)),0,'O4 Summary by Class &amp; Accounts'!F209*E47/(E32+E36))</f>
        <v>7575.4466580178969</v>
      </c>
      <c r="F20" s="694">
        <f>IF(ISERROR('O4 Summary by Class &amp; Accounts'!G209*F47/(F32+F36)),0,'O4 Summary by Class &amp; Accounts'!G209*F47/(F32+F36))</f>
        <v>11866.240631384861</v>
      </c>
      <c r="G20" s="694">
        <f>IF(ISERROR('O4 Summary by Class &amp; Accounts'!H209*G47/(G32+G36)),0,'O4 Summary by Class &amp; Accounts'!H209*G47/(G32+G36))</f>
        <v>0</v>
      </c>
      <c r="H20" s="694">
        <f>IF(ISERROR('O4 Summary by Class &amp; Accounts'!I209*H47/(H32+H36)),0,'O4 Summary by Class &amp; Accounts'!I209*H47/(H32+H36))</f>
        <v>0</v>
      </c>
      <c r="I20" s="694">
        <f>IF(ISERROR('O4 Summary by Class &amp; Accounts'!J209*I47/(I32+I36)),0,'O4 Summary by Class &amp; Accounts'!J209*I47/(I32+I36))</f>
        <v>0</v>
      </c>
      <c r="J20" s="694">
        <f>IF(ISERROR('O4 Summary by Class &amp; Accounts'!K209*J47/(J32+J36)),0,'O4 Summary by Class &amp; Accounts'!K209*J47/(J32+J36))</f>
        <v>377.92435045046659</v>
      </c>
      <c r="K20" s="694">
        <f>IF(ISERROR('O4 Summary by Class &amp; Accounts'!L209*K47/(K32+K36)),0,'O4 Summary by Class &amp; Accounts'!L209*K47/(K32+K36))</f>
        <v>0</v>
      </c>
      <c r="L20" s="694">
        <f>IF(ISERROR('O4 Summary by Class &amp; Accounts'!M209*L47/(L32+L36)),0,'O4 Summary by Class &amp; Accounts'!M209*L47/(L32+L36))</f>
        <v>3.8240247540348729</v>
      </c>
      <c r="M20" s="694">
        <f>IF(ISERROR('O4 Summary by Class &amp; Accounts'!N209*M47/(M32+M36)),0,'O4 Summary by Class &amp; Accounts'!N209*M47/(M32+M36))</f>
        <v>0</v>
      </c>
      <c r="N20" s="694">
        <f>IF(ISERROR('O4 Summary by Class &amp; Accounts'!O209*N47/(N32+N36)),0,'O4 Summary by Class &amp; Accounts'!O209*N47/(N32+N36))</f>
        <v>0</v>
      </c>
      <c r="O20" s="694">
        <f>IF(ISERROR('O4 Summary by Class &amp; Accounts'!P209*O47/(O32+O36)),0,'O4 Summary by Class &amp; Accounts'!P209*O47/(O32+O36))</f>
        <v>0</v>
      </c>
      <c r="P20" s="694">
        <f>IF(ISERROR('O4 Summary by Class &amp; Accounts'!Q209*P47/(P32+P36)),0,'O4 Summary by Class &amp; Accounts'!Q209*P47/(P32+P36))</f>
        <v>0</v>
      </c>
      <c r="Q20" s="694">
        <f>IF(ISERROR('O4 Summary by Class &amp; Accounts'!R209*Q47/(Q32+Q36)),0,'O4 Summary by Class &amp; Accounts'!R209*Q47/(Q32+Q36))</f>
        <v>0</v>
      </c>
      <c r="R20" s="694">
        <f>IF(ISERROR('O4 Summary by Class &amp; Accounts'!S209*R47/(R32+R36)),0,'O4 Summary by Class &amp; Accounts'!S209*R47/(R32+R36))</f>
        <v>0</v>
      </c>
      <c r="S20" s="694">
        <f>IF(ISERROR('O4 Summary by Class &amp; Accounts'!T209*S47/(S32+S36)),0,'O4 Summary by Class &amp; Accounts'!T209*S47/(S32+S36))</f>
        <v>0</v>
      </c>
      <c r="T20" s="694">
        <f>IF(ISERROR('O4 Summary by Class &amp; Accounts'!U209*T47/(T32+T36)),0,'O4 Summary by Class &amp; Accounts'!U209*T47/(T32+T36))</f>
        <v>0</v>
      </c>
      <c r="U20" s="694">
        <f>IF(ISERROR('O4 Summary by Class &amp; Accounts'!V209*U47/(U32+U36)),0,'O4 Summary by Class &amp; Accounts'!V209*U47/(U32+U36))</f>
        <v>0</v>
      </c>
      <c r="V20" s="694">
        <f>IF(ISERROR('O4 Summary by Class &amp; Accounts'!W209*V47/(V32+V36)),0,'O4 Summary by Class &amp; Accounts'!W209*V47/(V32+V36))</f>
        <v>0</v>
      </c>
      <c r="W20" s="582">
        <f>IF(ISERROR('O4 Summary by Class &amp; Accounts'!X209*W47/(W32+W36)),0,'O4 Summary by Class &amp; Accounts'!X209*W47/(W32+W36))</f>
        <v>0</v>
      </c>
    </row>
    <row r="21" spans="1:24" s="694" customFormat="1" ht="12.75" x14ac:dyDescent="0.2">
      <c r="B21" s="755" t="s">
        <v>356</v>
      </c>
      <c r="C21" s="695">
        <f t="shared" si="0"/>
        <v>241405.62790067884</v>
      </c>
      <c r="D21" s="694">
        <f>IF(ISERROR('O4 Summary by Class &amp; Accounts'!E207*D47/(D32+D36)),0,'O4 Summary by Class &amp; Accounts'!E207*D47/(D32+D36))</f>
        <v>116403.64851183289</v>
      </c>
      <c r="E21" s="694">
        <f>IF(ISERROR('O4 Summary by Class &amp; Accounts'!F207*E47/(E32+E36)),0,'O4 Summary by Class &amp; Accounts'!F207*E47/(E32+E36))</f>
        <v>47769.006494546804</v>
      </c>
      <c r="F21" s="694">
        <f>IF(ISERROR('O4 Summary by Class &amp; Accounts'!G207*F47/(F32+F36)),0,'O4 Summary by Class &amp; Accounts'!G207*F47/(F32+F36))</f>
        <v>74825.756338279229</v>
      </c>
      <c r="G21" s="694">
        <f>IF(ISERROR('O4 Summary by Class &amp; Accounts'!H207*G47/(G32+G36)),0,'O4 Summary by Class &amp; Accounts'!H207*G47/(G32+G36))</f>
        <v>0</v>
      </c>
      <c r="H21" s="694">
        <f>IF(ISERROR('O4 Summary by Class &amp; Accounts'!I207*H47/(H32+H36)),0,'O4 Summary by Class &amp; Accounts'!I207*H47/(H32+H36))</f>
        <v>0</v>
      </c>
      <c r="I21" s="694">
        <f>IF(ISERROR('O4 Summary by Class &amp; Accounts'!J207*I47/(I32+I36)),0,'O4 Summary by Class &amp; Accounts'!J207*I47/(I32+I36))</f>
        <v>0</v>
      </c>
      <c r="J21" s="694">
        <f>IF(ISERROR('O4 Summary by Class &amp; Accounts'!K207*J47/(J32+J36)),0,'O4 Summary by Class &amp; Accounts'!K207*J47/(J32+J36))</f>
        <v>2383.103144420963</v>
      </c>
      <c r="K21" s="694">
        <f>IF(ISERROR('O4 Summary by Class &amp; Accounts'!L207*K47/(K32+K36)),0,'O4 Summary by Class &amp; Accounts'!L207*K47/(K32+K36))</f>
        <v>0</v>
      </c>
      <c r="L21" s="694">
        <f>IF(ISERROR('O4 Summary by Class &amp; Accounts'!M207*L47/(L32+L36)),0,'O4 Summary by Class &amp; Accounts'!M207*L47/(L32+L36))</f>
        <v>24.113411598966351</v>
      </c>
      <c r="M21" s="694">
        <f>IF(ISERROR('O4 Summary by Class &amp; Accounts'!N207*M47/(M32+M36)),0,'O4 Summary by Class &amp; Accounts'!N207*M47/(M32+M36))</f>
        <v>0</v>
      </c>
      <c r="N21" s="694">
        <f>IF(ISERROR('O4 Summary by Class &amp; Accounts'!O207*N47/(N32+N36)),0,'O4 Summary by Class &amp; Accounts'!O207*N47/(N32+N36))</f>
        <v>0</v>
      </c>
      <c r="O21" s="694">
        <f>IF(ISERROR('O4 Summary by Class &amp; Accounts'!P207*O47/(O32+O36)),0,'O4 Summary by Class &amp; Accounts'!P207*O47/(O32+O36))</f>
        <v>0</v>
      </c>
      <c r="P21" s="694">
        <f>IF(ISERROR('O4 Summary by Class &amp; Accounts'!Q207*P47/(P32+P36)),0,'O4 Summary by Class &amp; Accounts'!Q207*P47/(P32+P36))</f>
        <v>0</v>
      </c>
      <c r="Q21" s="694">
        <f>IF(ISERROR('O4 Summary by Class &amp; Accounts'!R207*Q47/(Q32+Q36)),0,'O4 Summary by Class &amp; Accounts'!R207*Q47/(Q32+Q36))</f>
        <v>0</v>
      </c>
      <c r="R21" s="694">
        <f>IF(ISERROR('O4 Summary by Class &amp; Accounts'!S207*R47/(R32+R36)),0,'O4 Summary by Class &amp; Accounts'!S207*R47/(R32+R36))</f>
        <v>0</v>
      </c>
      <c r="S21" s="694">
        <f>IF(ISERROR('O4 Summary by Class &amp; Accounts'!T207*S47/(S32+S36)),0,'O4 Summary by Class &amp; Accounts'!T207*S47/(S32+S36))</f>
        <v>0</v>
      </c>
      <c r="T21" s="694">
        <f>IF(ISERROR('O4 Summary by Class &amp; Accounts'!U207*T47/(T32+T36)),0,'O4 Summary by Class &amp; Accounts'!U207*T47/(T32+T36))</f>
        <v>0</v>
      </c>
      <c r="U21" s="694">
        <f>IF(ISERROR('O4 Summary by Class &amp; Accounts'!V207*U47/(U32+U36)),0,'O4 Summary by Class &amp; Accounts'!V207*U47/(U32+U36))</f>
        <v>0</v>
      </c>
      <c r="V21" s="694">
        <f>IF(ISERROR('O4 Summary by Class &amp; Accounts'!W207*V47/(V32+V36)),0,'O4 Summary by Class &amp; Accounts'!W207*V47/(V32+V36))</f>
        <v>0</v>
      </c>
      <c r="W21" s="582">
        <f>IF(ISERROR('O4 Summary by Class &amp; Accounts'!X207*W47/(W32+W36)),0,'O4 Summary by Class &amp; Accounts'!X207*W47/(W32+W36))</f>
        <v>0</v>
      </c>
    </row>
    <row r="22" spans="1:24" s="694" customFormat="1" ht="12.75" x14ac:dyDescent="0.2">
      <c r="B22" s="755" t="s">
        <v>361</v>
      </c>
      <c r="C22" s="695">
        <f t="shared" si="0"/>
        <v>435112.33988646982</v>
      </c>
      <c r="D22" s="694">
        <f>IF(ISERROR(D47/(D32+D36)*'O1 Revenue to cost|RR'!D38),0,D47/(D32+D36)*'O1 Revenue to cost|RR'!D38)</f>
        <v>209807.30364804959</v>
      </c>
      <c r="E22" s="694">
        <f>IF(ISERROR(E47/(E32+E36)*'O1 Revenue to cost|RR'!E38),0,E47/(E32+E36)*'O1 Revenue to cost|RR'!E38)</f>
        <v>86099.418520788298</v>
      </c>
      <c r="F22" s="694">
        <f>IF(ISERROR(F47/(F32+F36)*'O1 Revenue to cost|RR'!F38),0,F47/(F32+F36)*'O1 Revenue to cost|RR'!F38)</f>
        <v>134866.82231583539</v>
      </c>
      <c r="G22" s="694">
        <f>IF(ISERROR(G47/(G32+G36)*'O1 Revenue to cost|RR'!G38),0,G47/(G32+G36)*'O1 Revenue to cost|RR'!G38)</f>
        <v>0</v>
      </c>
      <c r="H22" s="694">
        <f>IF(ISERROR(H47/(H32+H36)*'O1 Revenue to cost|RR'!H38),0,H47/(H32+H36)*'O1 Revenue to cost|RR'!H38)</f>
        <v>0</v>
      </c>
      <c r="I22" s="694">
        <f>IF(ISERROR(I47/(I32+I36)*'O1 Revenue to cost|RR'!I38),0,I47/(I32+I36)*'O1 Revenue to cost|RR'!I38)</f>
        <v>0</v>
      </c>
      <c r="J22" s="694">
        <f>IF(ISERROR(J47/(J32+J36)*'O1 Revenue to cost|RR'!J38),0,J47/(J32+J36)*'O1 Revenue to cost|RR'!J38)</f>
        <v>4295.3331054337577</v>
      </c>
      <c r="K22" s="694">
        <f>IF(ISERROR(K47/(K32+K36)*'O1 Revenue to cost|RR'!K38),0,K47/(K32+K36)*'O1 Revenue to cost|RR'!K38)</f>
        <v>0</v>
      </c>
      <c r="L22" s="694">
        <f>IF(ISERROR(L47/(L32+L36)*'O1 Revenue to cost|RR'!L38),0,L47/(L32+L36)*'O1 Revenue to cost|RR'!L38)</f>
        <v>43.462296362819338</v>
      </c>
      <c r="M22" s="694">
        <f>IF(ISERROR(M47/(M32+M36)*'O1 Revenue to cost|RR'!M38),0,M47/(M32+M36)*'O1 Revenue to cost|RR'!M38)</f>
        <v>0</v>
      </c>
      <c r="N22" s="694">
        <f>IF(ISERROR(N47/(N32+N36)*'O1 Revenue to cost|RR'!N38),0,N47/(N32+N36)*'O1 Revenue to cost|RR'!N38)</f>
        <v>0</v>
      </c>
      <c r="O22" s="694">
        <f>IF(ISERROR(O47/(O32+O36)*'O1 Revenue to cost|RR'!O38),0,O47/(O32+O36)*'O1 Revenue to cost|RR'!O38)</f>
        <v>0</v>
      </c>
      <c r="P22" s="694">
        <f>IF(ISERROR(P47/(P32+P36)*'O1 Revenue to cost|RR'!P38),0,P47/(P32+P36)*'O1 Revenue to cost|RR'!P38)</f>
        <v>0</v>
      </c>
      <c r="Q22" s="694">
        <f>IF(ISERROR(Q47/(Q32+Q36)*'O1 Revenue to cost|RR'!Q38),0,Q47/(Q32+Q36)*'O1 Revenue to cost|RR'!Q38)</f>
        <v>0</v>
      </c>
      <c r="R22" s="694">
        <f>IF(ISERROR(R47/(R32+R36)*'O1 Revenue to cost|RR'!R38),0,R47/(R32+R36)*'O1 Revenue to cost|RR'!R38)</f>
        <v>0</v>
      </c>
      <c r="S22" s="694">
        <f>IF(ISERROR(S47/(S32+S36)*'O1 Revenue to cost|RR'!S38),0,S47/(S32+S36)*'O1 Revenue to cost|RR'!S38)</f>
        <v>0</v>
      </c>
      <c r="T22" s="694">
        <f>IF(ISERROR(T47/(T32+T36)*'O1 Revenue to cost|RR'!T38),0,T47/(T32+T36)*'O1 Revenue to cost|RR'!T38)</f>
        <v>0</v>
      </c>
      <c r="U22" s="694">
        <f>IF(ISERROR(U47/(U32+U36)*'O1 Revenue to cost|RR'!U38),0,U47/(U32+U36)*'O1 Revenue to cost|RR'!U38)</f>
        <v>0</v>
      </c>
      <c r="V22" s="694">
        <f>IF(ISERROR(V47/(V32+V36)*'O1 Revenue to cost|RR'!V38),0,V47/(V32+V36)*'O1 Revenue to cost|RR'!V38)</f>
        <v>0</v>
      </c>
      <c r="W22" s="582">
        <f>IF(ISERROR(W47/(W32+W36)*'O1 Revenue to cost|RR'!W38),0,W47/(W32+W36)*'O1 Revenue to cost|RR'!W38)</f>
        <v>0</v>
      </c>
    </row>
    <row r="23" spans="1:24" s="583" customFormat="1" ht="19.5" customHeight="1" x14ac:dyDescent="0.2">
      <c r="B23" s="842" t="s">
        <v>763</v>
      </c>
      <c r="C23" s="1860">
        <f>IF(SUM(C13:C22)=SUM(D23:W23), SUM(C13:C22), "Error - Please Revise")</f>
        <v>2046901.9063014116</v>
      </c>
      <c r="D23" s="846">
        <f t="shared" ref="D23:W23" si="4">SUM(D13:D22)</f>
        <v>985964.14700250386</v>
      </c>
      <c r="E23" s="846">
        <f t="shared" si="4"/>
        <v>405133.91962086968</v>
      </c>
      <c r="F23" s="846">
        <f t="shared" si="4"/>
        <v>635391.75397918618</v>
      </c>
      <c r="G23" s="846">
        <f t="shared" si="4"/>
        <v>0</v>
      </c>
      <c r="H23" s="846">
        <f t="shared" si="4"/>
        <v>0</v>
      </c>
      <c r="I23" s="846">
        <f t="shared" si="4"/>
        <v>0</v>
      </c>
      <c r="J23" s="846">
        <f t="shared" si="4"/>
        <v>20207.751147257339</v>
      </c>
      <c r="K23" s="846">
        <f t="shared" si="4"/>
        <v>0</v>
      </c>
      <c r="L23" s="846">
        <f t="shared" si="4"/>
        <v>204.33455159441266</v>
      </c>
      <c r="M23" s="846">
        <f t="shared" si="4"/>
        <v>0</v>
      </c>
      <c r="N23" s="846">
        <f t="shared" si="4"/>
        <v>0</v>
      </c>
      <c r="O23" s="846">
        <f t="shared" si="4"/>
        <v>0</v>
      </c>
      <c r="P23" s="846">
        <f t="shared" si="4"/>
        <v>0</v>
      </c>
      <c r="Q23" s="846">
        <f t="shared" si="4"/>
        <v>0</v>
      </c>
      <c r="R23" s="846">
        <f t="shared" si="4"/>
        <v>0</v>
      </c>
      <c r="S23" s="846">
        <f t="shared" si="4"/>
        <v>0</v>
      </c>
      <c r="T23" s="846">
        <f t="shared" si="4"/>
        <v>0</v>
      </c>
      <c r="U23" s="846">
        <f t="shared" si="4"/>
        <v>0</v>
      </c>
      <c r="V23" s="846">
        <f t="shared" si="4"/>
        <v>0</v>
      </c>
      <c r="W23" s="847">
        <f t="shared" si="4"/>
        <v>0</v>
      </c>
      <c r="X23" s="580"/>
    </row>
    <row r="24" spans="1:24" s="583" customFormat="1" ht="12.75" x14ac:dyDescent="0.2">
      <c r="B24" s="756"/>
      <c r="C24" s="695"/>
      <c r="D24" s="694"/>
      <c r="E24" s="694"/>
      <c r="F24" s="694"/>
      <c r="G24" s="694"/>
      <c r="H24" s="694"/>
      <c r="I24" s="694"/>
      <c r="J24" s="694"/>
      <c r="K24" s="694"/>
      <c r="L24" s="694"/>
      <c r="M24" s="694"/>
      <c r="N24" s="694"/>
      <c r="O24" s="694"/>
      <c r="P24" s="694"/>
      <c r="Q24" s="694"/>
      <c r="R24" s="694"/>
      <c r="S24" s="694"/>
      <c r="T24" s="694"/>
      <c r="U24" s="694"/>
      <c r="V24" s="694"/>
      <c r="W24" s="582"/>
      <c r="X24" s="580"/>
    </row>
    <row r="25" spans="1:24" s="583" customFormat="1" ht="12.75" x14ac:dyDescent="0.2">
      <c r="B25" s="756" t="s">
        <v>77</v>
      </c>
      <c r="C25" s="698">
        <f>SUM(D25:W25)</f>
        <v>558531.65988348529</v>
      </c>
      <c r="D25" s="699">
        <f>IF('I8 Demand Data'!$C$15="4 NCP",'E3 PLCC'!C54,IF('I8 Demand Data'!$C$15="1 NCP",'E3 PLCC'!C41,'E3 PLCC'!C67))</f>
        <v>269319.00297932117</v>
      </c>
      <c r="E25" s="699">
        <f>IF('I8 Demand Data'!$C$15="4 NCP",'E3 PLCC'!D54,IF('I8 Demand Data'!$C$15="1 NCP",'E3 PLCC'!D41,'E3 PLCC'!D67))</f>
        <v>110521.46016811726</v>
      </c>
      <c r="F25" s="699">
        <f>IF('I8 Demand Data'!$C$15="4 NCP",'E3 PLCC'!E54,IF('I8 Demand Data'!$C$15="1 NCP",'E3 PLCC'!E41,'E3 PLCC'!E67))</f>
        <v>173121.7049622843</v>
      </c>
      <c r="G25" s="699">
        <f>IF('I8 Demand Data'!$C$15="4 NCP",'E3 PLCC'!F54,IF('I8 Demand Data'!$C$15="1 NCP",'E3 PLCC'!F41,'E3 PLCC'!F67))</f>
        <v>0</v>
      </c>
      <c r="H25" s="699">
        <f>IF('I8 Demand Data'!$C$15="4 NCP",'E3 PLCC'!G54,IF('I8 Demand Data'!$C$15="1 NCP",'E3 PLCC'!G41,'E3 PLCC'!G67))</f>
        <v>0</v>
      </c>
      <c r="I25" s="699">
        <f>IF('I8 Demand Data'!$C$15="4 NCP",'E3 PLCC'!H54,IF('I8 Demand Data'!$C$15="1 NCP",'E3 PLCC'!H41,'E3 PLCC'!H67))</f>
        <v>0</v>
      </c>
      <c r="J25" s="699">
        <f>IF('I8 Demand Data'!$C$15="4 NCP",'E3 PLCC'!I54,IF('I8 Demand Data'!$C$15="1 NCP",'E3 PLCC'!I41,'E3 PLCC'!I67))</f>
        <v>5513.7014265244088</v>
      </c>
      <c r="K25" s="699">
        <f>IF('I8 Demand Data'!$C$15="4 NCP",'E3 PLCC'!J54,IF('I8 Demand Data'!$C$15="1 NCP",'E3 PLCC'!J41,'E3 PLCC'!J67))</f>
        <v>0</v>
      </c>
      <c r="L25" s="699">
        <f>IF('I8 Demand Data'!$C$15="4 NCP",'E3 PLCC'!K54,IF('I8 Demand Data'!$C$15="1 NCP",'E3 PLCC'!K41,'E3 PLCC'!K67))</f>
        <v>55.790347238157665</v>
      </c>
      <c r="M25" s="699">
        <f>IF('I8 Demand Data'!$C$15="4 NCP",'E3 PLCC'!L54,IF('I8 Demand Data'!$C$15="1 NCP",'E3 PLCC'!L41,'E3 PLCC'!L67))</f>
        <v>0</v>
      </c>
      <c r="N25" s="699">
        <f>IF('I8 Demand Data'!$C$15="4 NCP",'E3 PLCC'!M54,IF('I8 Demand Data'!$C$15="1 NCP",'E3 PLCC'!M41,'E3 PLCC'!M67))</f>
        <v>0</v>
      </c>
      <c r="O25" s="699">
        <f>IF('I8 Demand Data'!$C$15="4 NCP",'E3 PLCC'!N54,IF('I8 Demand Data'!$C$15="1 NCP",'E3 PLCC'!N41,'E3 PLCC'!N67))</f>
        <v>0</v>
      </c>
      <c r="P25" s="699">
        <f>IF('I8 Demand Data'!$C$15="4 NCP",'E3 PLCC'!O54,IF('I8 Demand Data'!$C$15="1 NCP",'E3 PLCC'!O41,'E3 PLCC'!O67))</f>
        <v>0</v>
      </c>
      <c r="Q25" s="699">
        <f>IF('I8 Demand Data'!$C$15="4 NCP",'E3 PLCC'!P54,IF('I8 Demand Data'!$C$15="1 NCP",'E3 PLCC'!P41,'E3 PLCC'!P67))</f>
        <v>0</v>
      </c>
      <c r="R25" s="699">
        <f>IF('I8 Demand Data'!$C$15="4 NCP",'E3 PLCC'!Q54,IF('I8 Demand Data'!$C$15="1 NCP",'E3 PLCC'!Q41,'E3 PLCC'!Q67))</f>
        <v>0</v>
      </c>
      <c r="S25" s="699">
        <f>IF('I8 Demand Data'!$C$15="4 NCP",'E3 PLCC'!R54,IF('I8 Demand Data'!$C$15="1 NCP",'E3 PLCC'!R41,'E3 PLCC'!R67))</f>
        <v>0</v>
      </c>
      <c r="T25" s="699">
        <f>IF('I8 Demand Data'!$C$15="4 NCP",'E3 PLCC'!S54,IF('I8 Demand Data'!$C$15="1 NCP",'E3 PLCC'!S41,'E3 PLCC'!S67))</f>
        <v>0</v>
      </c>
      <c r="U25" s="699">
        <f>IF('I8 Demand Data'!$C$15="4 NCP",'E3 PLCC'!T54,IF('I8 Demand Data'!$C$15="1 NCP",'E3 PLCC'!T41,'E3 PLCC'!T67))</f>
        <v>0</v>
      </c>
      <c r="V25" s="699">
        <f>IF('I8 Demand Data'!$C$15="4 NCP",'E3 PLCC'!U54,IF('I8 Demand Data'!$C$15="1 NCP",'E3 PLCC'!U41,'E3 PLCC'!U67))</f>
        <v>0</v>
      </c>
      <c r="W25" s="700">
        <f>IF('I8 Demand Data'!$C$15="4 NCP",'E3 PLCC'!V54,IF('I8 Demand Data'!$C$15="1 NCP",'E3 PLCC'!V41,'E3 PLCC'!V67))</f>
        <v>0</v>
      </c>
      <c r="X25" s="580"/>
    </row>
    <row r="26" spans="1:24" s="583" customFormat="1" ht="12.75" x14ac:dyDescent="0.2">
      <c r="B26" s="756" t="s">
        <v>78</v>
      </c>
      <c r="C26" s="698">
        <f>SUM(D26:W26)</f>
        <v>78653.722590374455</v>
      </c>
      <c r="D26" s="699">
        <f>IF('I8 Demand Data'!$C$15="4 NCP",MIN('E3 PLCC'!C28*4,'E3 PLCC'!C48),IF('I8 Demand Data'!$C$15="1 NCP",MIN('E3 PLCC'!C28,'E3 PLCC'!C35),MIN('E3 PLCC'!C28*12,'E3 PLCC'!C61)))</f>
        <v>68993.600000000006</v>
      </c>
      <c r="E26" s="699">
        <f>IF('I8 Demand Data'!$C$15="4 NCP",MIN('E3 PLCC'!D28*4,'E3 PLCC'!D48),IF('I8 Demand Data'!$C$15="1 NCP",MIN('E3 PLCC'!D28,'E3 PLCC'!D35),MIN('E3 PLCC'!D28*12,'E3 PLCC'!D61)))</f>
        <v>6710.4</v>
      </c>
      <c r="F26" s="699">
        <f>IF('I8 Demand Data'!$C$15="4 NCP",MIN('E3 PLCC'!E28*4,'E3 PLCC'!E48),IF('I8 Demand Data'!$C$15="1 NCP",MIN('E3 PLCC'!E28,'E3 PLCC'!E35),MIN('E3 PLCC'!E28*12,'E3 PLCC'!E61)))</f>
        <v>734.4</v>
      </c>
      <c r="G26" s="699">
        <f>IF('I8 Demand Data'!$C$15="4 NCP",MIN('E3 PLCC'!F28*4,'E3 PLCC'!F48),IF('I8 Demand Data'!$C$15="1 NCP",MIN('E3 PLCC'!F28,'E3 PLCC'!F35),MIN('E3 PLCC'!F28*12,'E3 PLCC'!F61)))</f>
        <v>0</v>
      </c>
      <c r="H26" s="699">
        <f>IF('I8 Demand Data'!$C$15="4 NCP",MIN('E3 PLCC'!G28*4,'E3 PLCC'!G48),IF('I8 Demand Data'!$C$15="1 NCP",MIN('E3 PLCC'!G28,'E3 PLCC'!G35),MIN('E3 PLCC'!G28*12,'E3 PLCC'!G61)))</f>
        <v>0</v>
      </c>
      <c r="I26" s="699">
        <f>IF('I8 Demand Data'!$C$15="4 NCP",MIN('E3 PLCC'!H28*4,'E3 PLCC'!H48),IF('I8 Demand Data'!$C$15="1 NCP",MIN('E3 PLCC'!H28,'E3 PLCC'!H35),MIN('E3 PLCC'!H28*12,'E3 PLCC'!H61)))</f>
        <v>0</v>
      </c>
      <c r="J26" s="699">
        <f>IF('I8 Demand Data'!$C$15="4 NCP",MIN('E3 PLCC'!I28*4,'E3 PLCC'!I48),IF('I8 Demand Data'!$C$15="1 NCP",MIN('E3 PLCC'!I28,'E3 PLCC'!I35),MIN('E3 PLCC'!I28*12,'E3 PLCC'!I61)))</f>
        <v>1412.4889314634179</v>
      </c>
      <c r="K26" s="699">
        <f>IF('I8 Demand Data'!$C$15="4 NCP",MIN('E3 PLCC'!J28*4,'E3 PLCC'!J48),IF('I8 Demand Data'!$C$15="1 NCP",MIN('E3 PLCC'!J28,'E3 PLCC'!J35),MIN('E3 PLCC'!J28*12,'E3 PLCC'!J61)))</f>
        <v>340.43365891104702</v>
      </c>
      <c r="L26" s="699">
        <f>IF('I8 Demand Data'!$C$15="4 NCP",MIN('E3 PLCC'!K28*4,'E3 PLCC'!K48),IF('I8 Demand Data'!$C$15="1 NCP",MIN('E3 PLCC'!K28,'E3 PLCC'!K35),MIN('E3 PLCC'!K28*12,'E3 PLCC'!K61)))</f>
        <v>462.4</v>
      </c>
      <c r="M26" s="699">
        <f>IF('I8 Demand Data'!$C$15="4 NCP",MIN('E3 PLCC'!L28*4,'E3 PLCC'!L48),IF('I8 Demand Data'!$C$15="1 NCP",MIN('E3 PLCC'!L28,'E3 PLCC'!L35),MIN('E3 PLCC'!L28*12,'E3 PLCC'!L61)))</f>
        <v>0</v>
      </c>
      <c r="N26" s="699">
        <f>IF('I8 Demand Data'!$C$15="4 NCP",MIN('E3 PLCC'!M28*4,'E3 PLCC'!M48),IF('I8 Demand Data'!$C$15="1 NCP",MIN('E3 PLCC'!M28,'E3 PLCC'!M35),MIN('E3 PLCC'!M28*12,'E3 PLCC'!M61)))</f>
        <v>0</v>
      </c>
      <c r="O26" s="699">
        <f>IF('I8 Demand Data'!$C$15="4 NCP",MIN('E3 PLCC'!N28*4,'E3 PLCC'!N48),IF('I8 Demand Data'!$C$15="1 NCP",MIN('E3 PLCC'!N28,'E3 PLCC'!N35),MIN('E3 PLCC'!N28*12,'E3 PLCC'!N61)))</f>
        <v>0</v>
      </c>
      <c r="P26" s="699">
        <f>IF('I8 Demand Data'!$C$15="4 NCP",MIN('E3 PLCC'!O28*4,'E3 PLCC'!O48),IF('I8 Demand Data'!$C$15="1 NCP",MIN('E3 PLCC'!O28,'E3 PLCC'!O35),MIN('E3 PLCC'!O28*12,'E3 PLCC'!O61)))</f>
        <v>0</v>
      </c>
      <c r="Q26" s="699">
        <f>IF('I8 Demand Data'!$C$15="4 NCP",MIN('E3 PLCC'!P28*4,'E3 PLCC'!P48),IF('I8 Demand Data'!$C$15="1 NCP",MIN('E3 PLCC'!P28,'E3 PLCC'!P35),MIN('E3 PLCC'!P28*12,'E3 PLCC'!P61)))</f>
        <v>0</v>
      </c>
      <c r="R26" s="699">
        <f>IF('I8 Demand Data'!$C$15="4 NCP",MIN('E3 PLCC'!Q28*4,'E3 PLCC'!Q48),IF('I8 Demand Data'!$C$15="1 NCP",MIN('E3 PLCC'!Q28,'E3 PLCC'!Q35),MIN('E3 PLCC'!Q28*12,'E3 PLCC'!Q61)))</f>
        <v>0</v>
      </c>
      <c r="S26" s="699">
        <f>IF('I8 Demand Data'!$C$15="4 NCP",MIN('E3 PLCC'!R28*4,'E3 PLCC'!R48),IF('I8 Demand Data'!$C$15="1 NCP",MIN('E3 PLCC'!R28,'E3 PLCC'!R35),MIN('E3 PLCC'!R28*12,'E3 PLCC'!R61)))</f>
        <v>0</v>
      </c>
      <c r="T26" s="699">
        <f>IF('I8 Demand Data'!$C$15="4 NCP",MIN('E3 PLCC'!S28*4,'E3 PLCC'!S48),IF('I8 Demand Data'!$C$15="1 NCP",MIN('E3 PLCC'!S28,'E3 PLCC'!S35),MIN('E3 PLCC'!S28*12,'E3 PLCC'!S61)))</f>
        <v>0</v>
      </c>
      <c r="U26" s="699">
        <f>IF('I8 Demand Data'!$C$15="4 NCP",MIN('E3 PLCC'!T28*4,'E3 PLCC'!T48),IF('I8 Demand Data'!$C$15="1 NCP",MIN('E3 PLCC'!T28,'E3 PLCC'!T35),MIN('E3 PLCC'!T28*12,'E3 PLCC'!T61)))</f>
        <v>0</v>
      </c>
      <c r="V26" s="699">
        <f>IF('I8 Demand Data'!$C$15="4 NCP",MIN('E3 PLCC'!U28*4,'E3 PLCC'!U48),IF('I8 Demand Data'!$C$15="1 NCP",MIN('E3 PLCC'!U28,'E3 PLCC'!U35),MIN('E3 PLCC'!U28*12,'E3 PLCC'!U61)))</f>
        <v>0</v>
      </c>
      <c r="W26" s="700">
        <f>IF('I8 Demand Data'!$C$15="4 NCP",MIN('E3 PLCC'!V28*4,'E3 PLCC'!V48),IF('I8 Demand Data'!$C$15="1 NCP",MIN('E3 PLCC'!V28,'E3 PLCC'!V35),MIN('E3 PLCC'!V28*12,'E3 PLCC'!V61)))</f>
        <v>0</v>
      </c>
      <c r="X26" s="580"/>
    </row>
    <row r="27" spans="1:24" s="701" customFormat="1" ht="12.75" x14ac:dyDescent="0.2">
      <c r="B27" s="756" t="s">
        <v>79</v>
      </c>
      <c r="C27" s="702">
        <f>SUM(D27:W27)</f>
        <v>286746.08226945845</v>
      </c>
      <c r="D27" s="703">
        <f>IF(ISERROR(D23/D25),0,D23/D25*D26)</f>
        <v>252582.31027186397</v>
      </c>
      <c r="E27" s="703">
        <f t="shared" ref="E27:W27" si="5">IF(ISERROR(E23/E25),0,E23/E25*E26)</f>
        <v>24598.03417443571</v>
      </c>
      <c r="F27" s="703">
        <f t="shared" si="5"/>
        <v>2695.3968840820571</v>
      </c>
      <c r="G27" s="703">
        <f t="shared" si="5"/>
        <v>0</v>
      </c>
      <c r="H27" s="703">
        <f t="shared" si="5"/>
        <v>0</v>
      </c>
      <c r="I27" s="703">
        <f t="shared" si="5"/>
        <v>0</v>
      </c>
      <c r="J27" s="703">
        <f t="shared" si="5"/>
        <v>5176.7810073931678</v>
      </c>
      <c r="K27" s="703">
        <f t="shared" si="5"/>
        <v>0</v>
      </c>
      <c r="L27" s="703">
        <f t="shared" si="5"/>
        <v>1693.5599316835603</v>
      </c>
      <c r="M27" s="703">
        <f t="shared" si="5"/>
        <v>0</v>
      </c>
      <c r="N27" s="703">
        <f t="shared" si="5"/>
        <v>0</v>
      </c>
      <c r="O27" s="703">
        <f t="shared" si="5"/>
        <v>0</v>
      </c>
      <c r="P27" s="703">
        <f t="shared" si="5"/>
        <v>0</v>
      </c>
      <c r="Q27" s="703">
        <f t="shared" si="5"/>
        <v>0</v>
      </c>
      <c r="R27" s="703">
        <f t="shared" si="5"/>
        <v>0</v>
      </c>
      <c r="S27" s="703">
        <f t="shared" si="5"/>
        <v>0</v>
      </c>
      <c r="T27" s="703">
        <f t="shared" si="5"/>
        <v>0</v>
      </c>
      <c r="U27" s="703">
        <f t="shared" si="5"/>
        <v>0</v>
      </c>
      <c r="V27" s="703">
        <f t="shared" si="5"/>
        <v>0</v>
      </c>
      <c r="W27" s="704">
        <f t="shared" si="5"/>
        <v>0</v>
      </c>
      <c r="X27" s="705"/>
    </row>
    <row r="28" spans="1:24" s="583" customFormat="1" ht="12.75" x14ac:dyDescent="0.2">
      <c r="B28" s="756"/>
      <c r="C28" s="698"/>
      <c r="D28" s="699"/>
      <c r="E28" s="699"/>
      <c r="F28" s="699"/>
      <c r="G28" s="699"/>
      <c r="H28" s="699"/>
      <c r="I28" s="699"/>
      <c r="J28" s="699"/>
      <c r="K28" s="699"/>
      <c r="L28" s="699"/>
      <c r="M28" s="699"/>
      <c r="N28" s="699"/>
      <c r="O28" s="699"/>
      <c r="P28" s="699"/>
      <c r="Q28" s="699"/>
      <c r="R28" s="699"/>
      <c r="S28" s="699"/>
      <c r="T28" s="699"/>
      <c r="U28" s="699"/>
      <c r="V28" s="699"/>
      <c r="W28" s="700"/>
      <c r="X28" s="580"/>
    </row>
    <row r="29" spans="1:24" s="581" customFormat="1" ht="12.75" x14ac:dyDescent="0.2">
      <c r="B29" s="756"/>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756" t="s">
        <v>349</v>
      </c>
      <c r="C30" s="695">
        <f>SUM(D30:W30)</f>
        <v>31834948.79999999</v>
      </c>
      <c r="D30" s="694">
        <f>SUM('O4 Summary by Class &amp; Accounts'!E60:E73)+SUM('O4 Summary by Class &amp; Accounts'!E74:E76)+SUM('O4 Summary by Class &amp; Accounts'!E77) +SUM('O4 Summary by Class &amp; Accounts'!E79:E80)</f>
        <v>19694974.348673455</v>
      </c>
      <c r="E30" s="694">
        <f>SUM('O4 Summary by Class &amp; Accounts'!F60:F73)+SUM('O4 Summary by Class &amp; Accounts'!F74:F76)+SUM('O4 Summary by Class &amp; Accounts'!F77) +SUM('O4 Summary by Class &amp; Accounts'!F79:F80)</f>
        <v>4530597.2201390052</v>
      </c>
      <c r="F30" s="694">
        <f>SUM('O4 Summary by Class &amp; Accounts'!G60:G73)+SUM('O4 Summary by Class &amp; Accounts'!G74:G76)+SUM('O4 Summary by Class &amp; Accounts'!G77) +SUM('O4 Summary by Class &amp; Accounts'!G79:G80)</f>
        <v>7045421.1404511295</v>
      </c>
      <c r="G30" s="694">
        <f>SUM('O4 Summary by Class &amp; Accounts'!H60:H73)+SUM('O4 Summary by Class &amp; Accounts'!H74:H76)+SUM('O4 Summary by Class &amp; Accounts'!H77) +SUM('O4 Summary by Class &amp; Accounts'!H79:H80)</f>
        <v>0</v>
      </c>
      <c r="H30" s="694">
        <f>SUM('O4 Summary by Class &amp; Accounts'!I60:I73)+SUM('O4 Summary by Class &amp; Accounts'!I74:I76)+SUM('O4 Summary by Class &amp; Accounts'!I77) +SUM('O4 Summary by Class &amp; Accounts'!I79:I80)</f>
        <v>0</v>
      </c>
      <c r="I30" s="694">
        <f>SUM('O4 Summary by Class &amp; Accounts'!J60:J73)+SUM('O4 Summary by Class &amp; Accounts'!J74:J76)+SUM('O4 Summary by Class &amp; Accounts'!J77) +SUM('O4 Summary by Class &amp; Accounts'!J79:J80)</f>
        <v>0</v>
      </c>
      <c r="J30" s="694">
        <f>SUM('O4 Summary by Class &amp; Accounts'!K60:K73)+SUM('O4 Summary by Class &amp; Accounts'!K74:K76)+SUM('O4 Summary by Class &amp; Accounts'!K77) +SUM('O4 Summary by Class &amp; Accounts'!K79:K80)</f>
        <v>461500.82905294513</v>
      </c>
      <c r="K30" s="694">
        <f>SUM('O4 Summary by Class &amp; Accounts'!L60:L73)+SUM('O4 Summary by Class &amp; Accounts'!L74:L76)+SUM('O4 Summary by Class &amp; Accounts'!L77) +SUM('O4 Summary by Class &amp; Accounts'!L79:L80)</f>
        <v>55695.855688972224</v>
      </c>
      <c r="L30" s="694">
        <f>SUM('O4 Summary by Class &amp; Accounts'!M60:M73)+SUM('O4 Summary by Class &amp; Accounts'!M74:M76)+SUM('O4 Summary by Class &amp; Accounts'!M77) +SUM('O4 Summary by Class &amp; Accounts'!M79:M80)</f>
        <v>46759.405994487308</v>
      </c>
      <c r="M30" s="694">
        <f>SUM('O4 Summary by Class &amp; Accounts'!N60:N73)+SUM('O4 Summary by Class &amp; Accounts'!N74:N76)+SUM('O4 Summary by Class &amp; Accounts'!N77) +SUM('O4 Summary by Class &amp; Accounts'!N79:N80)</f>
        <v>0</v>
      </c>
      <c r="N30" s="694">
        <f>SUM('O4 Summary by Class &amp; Accounts'!O60:O73)+SUM('O4 Summary by Class &amp; Accounts'!O74:O76)+SUM('O4 Summary by Class &amp; Accounts'!O77) +SUM('O4 Summary by Class &amp; Accounts'!O79:O80)</f>
        <v>0</v>
      </c>
      <c r="O30" s="694">
        <f>SUM('O4 Summary by Class &amp; Accounts'!P60:P73)+SUM('O4 Summary by Class &amp; Accounts'!P74:P76)+SUM('O4 Summary by Class &amp; Accounts'!P77) +SUM('O4 Summary by Class &amp; Accounts'!P79:P80)</f>
        <v>0</v>
      </c>
      <c r="P30" s="694">
        <f>SUM('O4 Summary by Class &amp; Accounts'!Q60:Q73)+SUM('O4 Summary by Class &amp; Accounts'!Q74:Q76)+SUM('O4 Summary by Class &amp; Accounts'!Q77) +SUM('O4 Summary by Class &amp; Accounts'!Q79:Q80)</f>
        <v>0</v>
      </c>
      <c r="Q30" s="694">
        <f>SUM('O4 Summary by Class &amp; Accounts'!R60:R73)+SUM('O4 Summary by Class &amp; Accounts'!R74:R76)+SUM('O4 Summary by Class &amp; Accounts'!R77) +SUM('O4 Summary by Class &amp; Accounts'!R79:R80)</f>
        <v>0</v>
      </c>
      <c r="R30" s="694">
        <f>SUM('O4 Summary by Class &amp; Accounts'!S60:S73)+SUM('O4 Summary by Class &amp; Accounts'!S74:S76)+SUM('O4 Summary by Class &amp; Accounts'!S77) +SUM('O4 Summary by Class &amp; Accounts'!S79:S80)</f>
        <v>0</v>
      </c>
      <c r="S30" s="694">
        <f>SUM('O4 Summary by Class &amp; Accounts'!T60:T73)+SUM('O4 Summary by Class &amp; Accounts'!T74:T76)+SUM('O4 Summary by Class &amp; Accounts'!T77) +SUM('O4 Summary by Class &amp; Accounts'!T79:T80)</f>
        <v>0</v>
      </c>
      <c r="T30" s="694">
        <f>SUM('O4 Summary by Class &amp; Accounts'!U60:U73)+SUM('O4 Summary by Class &amp; Accounts'!U74:U76)+SUM('O4 Summary by Class &amp; Accounts'!U77) +SUM('O4 Summary by Class &amp; Accounts'!U79:U80)</f>
        <v>0</v>
      </c>
      <c r="U30" s="694">
        <f>SUM('O4 Summary by Class &amp; Accounts'!V60:V73)+SUM('O4 Summary by Class &amp; Accounts'!V74:V76)+SUM('O4 Summary by Class &amp; Accounts'!V77) +SUM('O4 Summary by Class &amp; Accounts'!V79:V80)</f>
        <v>0</v>
      </c>
      <c r="V30" s="694">
        <f>SUM('O4 Summary by Class &amp; Accounts'!W60:W73)+SUM('O4 Summary by Class &amp; Accounts'!W74:W76)+SUM('O4 Summary by Class &amp; Accounts'!W77) +SUM('O4 Summary by Class &amp; Accounts'!W79:W80)</f>
        <v>0</v>
      </c>
      <c r="W30" s="582">
        <f>SUM('O4 Summary by Class &amp; Accounts'!X60:X73)+SUM('O4 Summary by Class &amp; Accounts'!X74:X76)+SUM('O4 Summary by Class &amp; Accounts'!X77) +SUM('O4 Summary by Class &amp; Accounts'!X79:X80)</f>
        <v>0</v>
      </c>
      <c r="X30" s="694"/>
    </row>
    <row r="31" spans="1:24" s="581" customFormat="1" ht="12.75" x14ac:dyDescent="0.2">
      <c r="B31" s="756" t="s">
        <v>350</v>
      </c>
      <c r="C31" s="695">
        <f>SUM(D31:W31)</f>
        <v>-19912612.819999997</v>
      </c>
      <c r="D31" s="694">
        <f>'O7 Amortization'!AW80+'O7 Amortization'!AW151+'O7 Amortization'!AW222+'O7 Amortization'!AW293</f>
        <v>-12319115.107386829</v>
      </c>
      <c r="E31" s="694">
        <f>'O7 Amortization'!AX80+'O7 Amortization'!AX151+'O7 Amortization'!AX222+'O7 Amortization'!AX293</f>
        <v>-2833867.5477309492</v>
      </c>
      <c r="F31" s="694">
        <f>'O7 Amortization'!AY80+'O7 Amortization'!AY151+'O7 Amortization'!AY222+'O7 Amortization'!AY293</f>
        <v>-4406878.2458241666</v>
      </c>
      <c r="G31" s="694">
        <f>'O7 Amortization'!AZ80+'O7 Amortization'!AZ151+'O7 Amortization'!AZ222+'O7 Amortization'!AZ293</f>
        <v>0</v>
      </c>
      <c r="H31" s="694">
        <f>'O7 Amortization'!BA80+'O7 Amortization'!BA151+'O7 Amortization'!BA222+'O7 Amortization'!BA293</f>
        <v>0</v>
      </c>
      <c r="I31" s="694">
        <f>'O7 Amortization'!BB80+'O7 Amortization'!BB151+'O7 Amortization'!BB222+'O7 Amortization'!BB293</f>
        <v>0</v>
      </c>
      <c r="J31" s="694">
        <f>'O7 Amortization'!BC80+'O7 Amortization'!BC151+'O7 Amortization'!BC222+'O7 Amortization'!BC293</f>
        <v>-288666.62807512679</v>
      </c>
      <c r="K31" s="694">
        <f>'O7 Amortization'!BD80+'O7 Amortization'!BD151+'O7 Amortization'!BD222+'O7 Amortization'!BD293</f>
        <v>-34837.499409237258</v>
      </c>
      <c r="L31" s="694">
        <f>'O7 Amortization'!BE80+'O7 Amortization'!BE151+'O7 Amortization'!BE222+'O7 Amortization'!BE293</f>
        <v>-29247.791573687493</v>
      </c>
      <c r="M31" s="694">
        <f>'O7 Amortization'!BF80+'O7 Amortization'!BF151+'O7 Amortization'!BF222+'O7 Amortization'!BF293</f>
        <v>0</v>
      </c>
      <c r="N31" s="694">
        <f>'O7 Amortization'!BG80+'O7 Amortization'!BG151+'O7 Amortization'!BG222+'O7 Amortization'!BG293</f>
        <v>0</v>
      </c>
      <c r="O31" s="694">
        <f>'O7 Amortization'!BH80+'O7 Amortization'!BH151+'O7 Amortization'!BH222+'O7 Amortization'!BH293</f>
        <v>0</v>
      </c>
      <c r="P31" s="694">
        <f>'O7 Amortization'!BI80+'O7 Amortization'!BI151+'O7 Amortization'!BI222+'O7 Amortization'!BI293</f>
        <v>0</v>
      </c>
      <c r="Q31" s="694">
        <f>'O7 Amortization'!BJ80+'O7 Amortization'!BJ151+'O7 Amortization'!BJ222+'O7 Amortization'!BJ293</f>
        <v>0</v>
      </c>
      <c r="R31" s="694">
        <f>'O7 Amortization'!BK80+'O7 Amortization'!BK151+'O7 Amortization'!BK222+'O7 Amortization'!BK293</f>
        <v>0</v>
      </c>
      <c r="S31" s="694">
        <f>'O7 Amortization'!BL80+'O7 Amortization'!BL151+'O7 Amortization'!BL222+'O7 Amortization'!BL293</f>
        <v>0</v>
      </c>
      <c r="T31" s="694">
        <f>'O7 Amortization'!BM80+'O7 Amortization'!BM151+'O7 Amortization'!BM222+'O7 Amortization'!BM293</f>
        <v>0</v>
      </c>
      <c r="U31" s="694">
        <f>'O7 Amortization'!BN80+'O7 Amortization'!BN151+'O7 Amortization'!BN222+'O7 Amortization'!BN293</f>
        <v>0</v>
      </c>
      <c r="V31" s="694">
        <f>'O7 Amortization'!BO80+'O7 Amortization'!BO151+'O7 Amortization'!BO222+'O7 Amortization'!BO293</f>
        <v>0</v>
      </c>
      <c r="W31" s="582">
        <f>'O7 Amortization'!BP80+'O7 Amortization'!BP151+'O7 Amortization'!BP222+'O7 Amortization'!BP293</f>
        <v>0</v>
      </c>
      <c r="X31" s="694"/>
    </row>
    <row r="32" spans="1:24" s="581" customFormat="1" ht="12.75" x14ac:dyDescent="0.2">
      <c r="B32" s="756" t="s">
        <v>351</v>
      </c>
      <c r="C32" s="695">
        <f>SUM(D32:W32)</f>
        <v>11922335.979999997</v>
      </c>
      <c r="D32" s="694">
        <f t="shared" ref="D32:W32" si="6">D30+D31</f>
        <v>7375859.2412866261</v>
      </c>
      <c r="E32" s="694">
        <f t="shared" si="6"/>
        <v>1696729.672408056</v>
      </c>
      <c r="F32" s="694">
        <f t="shared" si="6"/>
        <v>2638542.894626963</v>
      </c>
      <c r="G32" s="694">
        <f t="shared" si="6"/>
        <v>0</v>
      </c>
      <c r="H32" s="694">
        <f t="shared" si="6"/>
        <v>0</v>
      </c>
      <c r="I32" s="694">
        <f t="shared" si="6"/>
        <v>0</v>
      </c>
      <c r="J32" s="694">
        <f t="shared" si="6"/>
        <v>172834.20097781834</v>
      </c>
      <c r="K32" s="694">
        <f t="shared" si="6"/>
        <v>20858.356279734966</v>
      </c>
      <c r="L32" s="694">
        <f t="shared" si="6"/>
        <v>17511.614420799815</v>
      </c>
      <c r="M32" s="694">
        <f t="shared" si="6"/>
        <v>0</v>
      </c>
      <c r="N32" s="694">
        <f t="shared" si="6"/>
        <v>0</v>
      </c>
      <c r="O32" s="694">
        <f t="shared" si="6"/>
        <v>0</v>
      </c>
      <c r="P32" s="694">
        <f t="shared" si="6"/>
        <v>0</v>
      </c>
      <c r="Q32" s="694">
        <f t="shared" si="6"/>
        <v>0</v>
      </c>
      <c r="R32" s="694">
        <f t="shared" si="6"/>
        <v>0</v>
      </c>
      <c r="S32" s="694">
        <f t="shared" si="6"/>
        <v>0</v>
      </c>
      <c r="T32" s="694">
        <f t="shared" si="6"/>
        <v>0</v>
      </c>
      <c r="U32" s="694">
        <f t="shared" si="6"/>
        <v>0</v>
      </c>
      <c r="V32" s="694">
        <f t="shared" si="6"/>
        <v>0</v>
      </c>
      <c r="W32" s="582">
        <f t="shared" si="6"/>
        <v>0</v>
      </c>
      <c r="X32" s="694"/>
    </row>
    <row r="33" spans="2:24" s="581" customFormat="1" ht="12.75" x14ac:dyDescent="0.2">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2:24" s="581" customFormat="1" ht="12.75" x14ac:dyDescent="0.2">
      <c r="B34" s="756" t="s">
        <v>352</v>
      </c>
      <c r="C34" s="695">
        <f>SUM(D34:W34)</f>
        <v>603092.99999999988</v>
      </c>
      <c r="D34" s="694">
        <f>'O7 Amortization'!AW367+'O7 Amortization'!AW439+'O7 Amortization'!AW512+'O7 Amortization'!AW585</f>
        <v>373108.85088857188</v>
      </c>
      <c r="E34" s="694">
        <f>'O7 Amortization'!AX367+'O7 Amortization'!AX439+'O7 Amortization'!AX512+'O7 Amortization'!AX585</f>
        <v>85829.303086087995</v>
      </c>
      <c r="F34" s="694">
        <f>'O7 Amortization'!AY367+'O7 Amortization'!AY439+'O7 Amortization'!AY512+'O7 Amortization'!AY585</f>
        <v>133471.0540466801</v>
      </c>
      <c r="G34" s="694">
        <f>'O7 Amortization'!AZ367+'O7 Amortization'!AZ439+'O7 Amortization'!AZ512+'O7 Amortization'!AZ585</f>
        <v>0</v>
      </c>
      <c r="H34" s="694">
        <f>'O7 Amortization'!BA367+'O7 Amortization'!BA439+'O7 Amortization'!BA512+'O7 Amortization'!BA585</f>
        <v>0</v>
      </c>
      <c r="I34" s="694">
        <f>'O7 Amortization'!BB367+'O7 Amortization'!BB439+'O7 Amortization'!BB512+'O7 Amortization'!BB585</f>
        <v>0</v>
      </c>
      <c r="J34" s="694">
        <f>'O7 Amortization'!BC367+'O7 Amortization'!BC439+'O7 Amortization'!BC512+'O7 Amortization'!BC585</f>
        <v>8742.8417505740672</v>
      </c>
      <c r="K34" s="694">
        <f>'O7 Amortization'!BD367+'O7 Amortization'!BD439+'O7 Amortization'!BD512+'O7 Amortization'!BD585</f>
        <v>1055.1228119151028</v>
      </c>
      <c r="L34" s="694">
        <f>'O7 Amortization'!BE367+'O7 Amortization'!BE439+'O7 Amortization'!BE512+'O7 Amortization'!BE585</f>
        <v>885.82741617078818</v>
      </c>
      <c r="M34" s="694">
        <f>'O7 Amortization'!BF367+'O7 Amortization'!BF439+'O7 Amortization'!BF512+'O7 Amortization'!BF585</f>
        <v>0</v>
      </c>
      <c r="N34" s="694">
        <f>'O7 Amortization'!BG367+'O7 Amortization'!BG439+'O7 Amortization'!BG512+'O7 Amortization'!BG585</f>
        <v>0</v>
      </c>
      <c r="O34" s="694">
        <f>'O7 Amortization'!BH367+'O7 Amortization'!BH439+'O7 Amortization'!BH512+'O7 Amortization'!BH585</f>
        <v>0</v>
      </c>
      <c r="P34" s="694">
        <f>'O7 Amortization'!BI367+'O7 Amortization'!BI439+'O7 Amortization'!BI512+'O7 Amortization'!BI585</f>
        <v>0</v>
      </c>
      <c r="Q34" s="694">
        <f>'O7 Amortization'!BJ367+'O7 Amortization'!BJ439+'O7 Amortization'!BJ512+'O7 Amortization'!BJ585</f>
        <v>0</v>
      </c>
      <c r="R34" s="694">
        <f>'O7 Amortization'!BK367+'O7 Amortization'!BK439+'O7 Amortization'!BK512+'O7 Amortization'!BK585</f>
        <v>0</v>
      </c>
      <c r="S34" s="694">
        <f>'O7 Amortization'!BL367+'O7 Amortization'!BL439+'O7 Amortization'!BL512+'O7 Amortization'!BL585</f>
        <v>0</v>
      </c>
      <c r="T34" s="694">
        <f>'O7 Amortization'!BM367+'O7 Amortization'!BM439+'O7 Amortization'!BM512+'O7 Amortization'!BM585</f>
        <v>0</v>
      </c>
      <c r="U34" s="694">
        <f>'O7 Amortization'!BN367+'O7 Amortization'!BN439+'O7 Amortization'!BN512+'O7 Amortization'!BN585</f>
        <v>0</v>
      </c>
      <c r="V34" s="694">
        <f>'O7 Amortization'!BO367+'O7 Amortization'!BO439+'O7 Amortization'!BO512+'O7 Amortization'!BO585</f>
        <v>0</v>
      </c>
      <c r="W34" s="582">
        <f>'O7 Amortization'!BP367+'O7 Amortization'!BP439+'O7 Amortization'!BP512+'O7 Amortization'!BP585</f>
        <v>0</v>
      </c>
      <c r="X34" s="694"/>
    </row>
    <row r="35" spans="2:24" s="581" customFormat="1" ht="12.75" x14ac:dyDescent="0.2">
      <c r="B35" s="756"/>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2:24" s="581" customFormat="1" ht="12.75" x14ac:dyDescent="0.2">
      <c r="B36" s="842" t="s">
        <v>1201</v>
      </c>
      <c r="C36" s="843">
        <f>SUM(D36:W36)</f>
        <v>84906535.560000002</v>
      </c>
      <c r="D36" s="844">
        <f>IF(ISERROR('O6 Source Data for E2'!D102), "-", 'O6 Source Data for E2'!D102)</f>
        <v>52739125.583407253</v>
      </c>
      <c r="E36" s="844">
        <f>IF(ISERROR('O6 Source Data for E2'!E102), "-", 'O6 Source Data for E2'!E102)</f>
        <v>12025112.595747828</v>
      </c>
      <c r="F36" s="844">
        <f>IF(ISERROR('O6 Source Data for E2'!F102), "-", 'O6 Source Data for E2'!F102)</f>
        <v>18687565.251709867</v>
      </c>
      <c r="G36" s="844">
        <f>IF(ISERROR('O6 Source Data for E2'!G102), "-", 'O6 Source Data for E2'!G102)</f>
        <v>0</v>
      </c>
      <c r="H36" s="844">
        <f>IF(ISERROR('O6 Source Data for E2'!H102), "-", 'O6 Source Data for E2'!H102)</f>
        <v>0</v>
      </c>
      <c r="I36" s="844">
        <f>IF(ISERROR('O6 Source Data for E2'!I102), "-", 'O6 Source Data for E2'!I102)</f>
        <v>0</v>
      </c>
      <c r="J36" s="844">
        <f>IF(ISERROR('O6 Source Data for E2'!J102), "-", 'O6 Source Data for E2'!J102)</f>
        <v>1188502.0098844697</v>
      </c>
      <c r="K36" s="844">
        <f>IF(ISERROR('O6 Source Data for E2'!K102), "-", 'O6 Source Data for E2'!K102)</f>
        <v>144699.21911579376</v>
      </c>
      <c r="L36" s="844">
        <f>IF(ISERROR('O6 Source Data for E2'!L102), "-", 'O6 Source Data for E2'!L102)</f>
        <v>121530.90013478536</v>
      </c>
      <c r="M36" s="844">
        <f>IF(ISERROR('O6 Source Data for E2'!M102), "-", 'O6 Source Data for E2'!M102)</f>
        <v>0</v>
      </c>
      <c r="N36" s="844">
        <f>IF(ISERROR('O6 Source Data for E2'!N102), "-", 'O6 Source Data for E2'!N102)</f>
        <v>0</v>
      </c>
      <c r="O36" s="844">
        <f>IF(ISERROR('O6 Source Data for E2'!O102), "-", 'O6 Source Data for E2'!O102)</f>
        <v>0</v>
      </c>
      <c r="P36" s="844">
        <f>IF(ISERROR('O6 Source Data for E2'!P102), "-", 'O6 Source Data for E2'!P102)</f>
        <v>0</v>
      </c>
      <c r="Q36" s="844">
        <f>IF(ISERROR('O6 Source Data for E2'!Q102), "-", 'O6 Source Data for E2'!Q102)</f>
        <v>0</v>
      </c>
      <c r="R36" s="844">
        <f>IF(ISERROR('O6 Source Data for E2'!R102), "-", 'O6 Source Data for E2'!R102)</f>
        <v>0</v>
      </c>
      <c r="S36" s="844">
        <f>IF(ISERROR('O6 Source Data for E2'!S102), "-", 'O6 Source Data for E2'!S102)</f>
        <v>0</v>
      </c>
      <c r="T36" s="844">
        <f>IF(ISERROR('O6 Source Data for E2'!T102), "-", 'O6 Source Data for E2'!T102)</f>
        <v>0</v>
      </c>
      <c r="U36" s="844">
        <f>IF(ISERROR('O6 Source Data for E2'!U102), "-", 'O6 Source Data for E2'!U102)</f>
        <v>0</v>
      </c>
      <c r="V36" s="844">
        <f>IF(ISERROR('O6 Source Data for E2'!V102), "-", 'O6 Source Data for E2'!V102)</f>
        <v>0</v>
      </c>
      <c r="W36" s="845">
        <f>IF(ISERROR('O6 Source Data for E2'!W102), "-", 'O6 Source Data for E2'!W102)</f>
        <v>0</v>
      </c>
      <c r="X36" s="694"/>
    </row>
    <row r="37" spans="2: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2:24" s="581" customFormat="1" ht="12.75" x14ac:dyDescent="0.2">
      <c r="B38" s="856" t="s">
        <v>358</v>
      </c>
      <c r="C38" s="816">
        <f>SUM(D38:W38)</f>
        <v>5901780</v>
      </c>
      <c r="D38" s="817">
        <f>SUM('O4 Summary by Class &amp; Accounts'!E174:E199) + 'O4 Summary by Class &amp; Accounts'!E208+ SUM('O4 Summary by Class &amp; Accounts'!E210:E213)</f>
        <v>4006218.1078124642</v>
      </c>
      <c r="E38" s="817">
        <f>SUM('O4 Summary by Class &amp; Accounts'!F174:F199) + 'O4 Summary by Class &amp; Accounts'!F208+ SUM('O4 Summary by Class &amp; Accounts'!F210:F213)</f>
        <v>771172.24846084113</v>
      </c>
      <c r="F38" s="817">
        <f>SUM('O4 Summary by Class &amp; Accounts'!G174:G199) + 'O4 Summary by Class &amp; Accounts'!G208+ SUM('O4 Summary by Class &amp; Accounts'!G210:G213)</f>
        <v>1004667.434373053</v>
      </c>
      <c r="G38" s="817">
        <f>SUM('O4 Summary by Class &amp; Accounts'!H174:H199) + 'O4 Summary by Class &amp; Accounts'!H208+ SUM('O4 Summary by Class &amp; Accounts'!H210:H213)</f>
        <v>0</v>
      </c>
      <c r="H38" s="817">
        <f>SUM('O4 Summary by Class &amp; Accounts'!I174:I199) + 'O4 Summary by Class &amp; Accounts'!I208+ SUM('O4 Summary by Class &amp; Accounts'!I210:I213)</f>
        <v>0</v>
      </c>
      <c r="I38" s="817">
        <f>SUM('O4 Summary by Class &amp; Accounts'!J174:J199) + 'O4 Summary by Class &amp; Accounts'!J208+ SUM('O4 Summary by Class &amp; Accounts'!J210:J213)</f>
        <v>0</v>
      </c>
      <c r="J38" s="817">
        <f>SUM('O4 Summary by Class &amp; Accounts'!K174:K199) + 'O4 Summary by Class &amp; Accounts'!K208+ SUM('O4 Summary by Class &amp; Accounts'!K210:K213)</f>
        <v>97377.499941929811</v>
      </c>
      <c r="K38" s="817">
        <f>SUM('O4 Summary by Class &amp; Accounts'!L174:L199) + 'O4 Summary by Class &amp; Accounts'!L208+ SUM('O4 Summary by Class &amp; Accounts'!L210:L213)</f>
        <v>11660.753323628769</v>
      </c>
      <c r="L38" s="817">
        <f>SUM('O4 Summary by Class &amp; Accounts'!M174:M199) + 'O4 Summary by Class &amp; Accounts'!M208+ SUM('O4 Summary by Class &amp; Accounts'!M210:M213)</f>
        <v>10683.956088082932</v>
      </c>
      <c r="M38" s="817">
        <f>SUM('O4 Summary by Class &amp; Accounts'!N174:N199) + 'O4 Summary by Class &amp; Accounts'!N208+ SUM('O4 Summary by Class &amp; Accounts'!N210:N213)</f>
        <v>0</v>
      </c>
      <c r="N38" s="817">
        <f>SUM('O4 Summary by Class &amp; Accounts'!O174:O199) + 'O4 Summary by Class &amp; Accounts'!O208+ SUM('O4 Summary by Class &amp; Accounts'!O210:O213)</f>
        <v>0</v>
      </c>
      <c r="O38" s="817">
        <f>SUM('O4 Summary by Class &amp; Accounts'!P174:P199) + 'O4 Summary by Class &amp; Accounts'!P208+ SUM('O4 Summary by Class &amp; Accounts'!P210:P213)</f>
        <v>0</v>
      </c>
      <c r="P38" s="817">
        <f>SUM('O4 Summary by Class &amp; Accounts'!Q174:Q199) + 'O4 Summary by Class &amp; Accounts'!Q208+ SUM('O4 Summary by Class &amp; Accounts'!Q210:Q213)</f>
        <v>0</v>
      </c>
      <c r="Q38" s="817">
        <f>SUM('O4 Summary by Class &amp; Accounts'!R174:R199) + 'O4 Summary by Class &amp; Accounts'!R208+ SUM('O4 Summary by Class &amp; Accounts'!R210:R213)</f>
        <v>0</v>
      </c>
      <c r="R38" s="817">
        <f>SUM('O4 Summary by Class &amp; Accounts'!S174:S199) + 'O4 Summary by Class &amp; Accounts'!S208+ SUM('O4 Summary by Class &amp; Accounts'!S210:S213)</f>
        <v>0</v>
      </c>
      <c r="S38" s="817">
        <f>SUM('O4 Summary by Class &amp; Accounts'!T174:T199) + 'O4 Summary by Class &amp; Accounts'!T208+ SUM('O4 Summary by Class &amp; Accounts'!T210:T213)</f>
        <v>0</v>
      </c>
      <c r="T38" s="817">
        <f>SUM('O4 Summary by Class &amp; Accounts'!U174:U199) + 'O4 Summary by Class &amp; Accounts'!U208+ SUM('O4 Summary by Class &amp; Accounts'!U210:U213)</f>
        <v>0</v>
      </c>
      <c r="U38" s="817">
        <f>SUM('O4 Summary by Class &amp; Accounts'!V174:V199) + 'O4 Summary by Class &amp; Accounts'!V208+ SUM('O4 Summary by Class &amp; Accounts'!V210:V213)</f>
        <v>0</v>
      </c>
      <c r="V38" s="817">
        <f>SUM('O4 Summary by Class &amp; Accounts'!W174:W199) + 'O4 Summary by Class &amp; Accounts'!W208+ SUM('O4 Summary by Class &amp; Accounts'!W210:W213)</f>
        <v>0</v>
      </c>
      <c r="W38" s="818">
        <f>SUM('O4 Summary by Class &amp; Accounts'!X174:X199) + 'O4 Summary by Class &amp; Accounts'!X208+ SUM('O4 Summary by Class &amp; Accounts'!X210:X213)</f>
        <v>0</v>
      </c>
      <c r="X38" s="694"/>
    </row>
    <row r="39" spans="2: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2:24" s="581" customFormat="1" ht="12.75" x14ac:dyDescent="0.2">
      <c r="B40" s="842" t="s">
        <v>353</v>
      </c>
      <c r="C40" s="843">
        <f>SUM(D40:W40)</f>
        <v>11755980</v>
      </c>
      <c r="D40" s="846">
        <f>'O6 Source Data for E2'!D163</f>
        <v>8031543.9517888501</v>
      </c>
      <c r="E40" s="846">
        <f>'O6 Source Data for E2'!E163</f>
        <v>1526292.9904335251</v>
      </c>
      <c r="F40" s="846">
        <f>'O6 Source Data for E2'!F163</f>
        <v>1957071.2019039004</v>
      </c>
      <c r="G40" s="846">
        <f>'O6 Source Data for E2'!G163</f>
        <v>0</v>
      </c>
      <c r="H40" s="846">
        <f>'O6 Source Data for E2'!H163</f>
        <v>0</v>
      </c>
      <c r="I40" s="846">
        <f>'O6 Source Data for E2'!I163</f>
        <v>0</v>
      </c>
      <c r="J40" s="846">
        <f>'O6 Source Data for E2'!J163</f>
        <v>196016.2827799787</v>
      </c>
      <c r="K40" s="846">
        <f>'O6 Source Data for E2'!K163</f>
        <v>23452.311555576034</v>
      </c>
      <c r="L40" s="846">
        <f>'O6 Source Data for E2'!L163</f>
        <v>21603.261538170271</v>
      </c>
      <c r="M40" s="846">
        <f>'O6 Source Data for E2'!M163</f>
        <v>0</v>
      </c>
      <c r="N40" s="846">
        <f>'O6 Source Data for E2'!N163</f>
        <v>0</v>
      </c>
      <c r="O40" s="846">
        <f>'O6 Source Data for E2'!O163</f>
        <v>0</v>
      </c>
      <c r="P40" s="846">
        <f>'O6 Source Data for E2'!P163</f>
        <v>0</v>
      </c>
      <c r="Q40" s="846">
        <f>'O6 Source Data for E2'!Q163</f>
        <v>0</v>
      </c>
      <c r="R40" s="846">
        <f>'O6 Source Data for E2'!R163</f>
        <v>0</v>
      </c>
      <c r="S40" s="846">
        <f>'O6 Source Data for E2'!S163</f>
        <v>0</v>
      </c>
      <c r="T40" s="846">
        <f>'O6 Source Data for E2'!T163</f>
        <v>0</v>
      </c>
      <c r="U40" s="846">
        <f>'O6 Source Data for E2'!U163</f>
        <v>0</v>
      </c>
      <c r="V40" s="846">
        <f>'O6 Source Data for E2'!V163</f>
        <v>0</v>
      </c>
      <c r="W40" s="847">
        <f>'O6 Source Data for E2'!W163</f>
        <v>0</v>
      </c>
      <c r="X40" s="694"/>
    </row>
    <row r="41" spans="2:24" s="581" customFormat="1" ht="12.75" x14ac:dyDescent="0.2">
      <c r="B41" s="756"/>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2:24" s="581" customFormat="1" ht="19.5" customHeight="1" x14ac:dyDescent="0.2">
      <c r="B42" s="855" t="s">
        <v>357</v>
      </c>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2:24" s="581" customFormat="1" ht="12.75" x14ac:dyDescent="0.2">
      <c r="B43" s="756" t="s">
        <v>1442</v>
      </c>
      <c r="C43" s="695">
        <f>SUM(D43:W43)</f>
        <v>21841562.050000001</v>
      </c>
      <c r="D43" s="694">
        <f>'O5 Details by Class &amp; Accounts'!I57</f>
        <v>10531807.124495123</v>
      </c>
      <c r="E43" s="694">
        <f>'O5 Details by Class &amp; Accounts'!J57</f>
        <v>4321977.6129111648</v>
      </c>
      <c r="F43" s="694">
        <f>'O5 Details by Class &amp; Accounts'!K57</f>
        <v>6769980.5270203073</v>
      </c>
      <c r="G43" s="694">
        <f>'O5 Details by Class &amp; Accounts'!L57</f>
        <v>0</v>
      </c>
      <c r="H43" s="694">
        <f>'O5 Details by Class &amp; Accounts'!M57</f>
        <v>0</v>
      </c>
      <c r="I43" s="694">
        <f>'O5 Details by Class &amp; Accounts'!N57</f>
        <v>0</v>
      </c>
      <c r="J43" s="694">
        <f>'O5 Details by Class &amp; Accounts'!O57</f>
        <v>215615.08591604047</v>
      </c>
      <c r="K43" s="694">
        <f>'O5 Details by Class &amp; Accounts'!P57</f>
        <v>0</v>
      </c>
      <c r="L43" s="694">
        <f>'O5 Details by Class &amp; Accounts'!Q57</f>
        <v>2181.6996573613515</v>
      </c>
      <c r="M43" s="694">
        <f>'O5 Details by Class &amp; Accounts'!R57</f>
        <v>0</v>
      </c>
      <c r="N43" s="694">
        <f>'O5 Details by Class &amp; Accounts'!S57</f>
        <v>0</v>
      </c>
      <c r="O43" s="694">
        <f>'O5 Details by Class &amp; Accounts'!T57</f>
        <v>0</v>
      </c>
      <c r="P43" s="694">
        <f>'O5 Details by Class &amp; Accounts'!U57</f>
        <v>0</v>
      </c>
      <c r="Q43" s="694">
        <f>'O5 Details by Class &amp; Accounts'!V57</f>
        <v>0</v>
      </c>
      <c r="R43" s="694">
        <f>'O5 Details by Class &amp; Accounts'!W57</f>
        <v>0</v>
      </c>
      <c r="S43" s="694">
        <f>'O5 Details by Class &amp; Accounts'!X57</f>
        <v>0</v>
      </c>
      <c r="T43" s="694">
        <f>'O5 Details by Class &amp; Accounts'!Y57</f>
        <v>0</v>
      </c>
      <c r="U43" s="694">
        <f>'O5 Details by Class &amp; Accounts'!Z57</f>
        <v>0</v>
      </c>
      <c r="V43" s="694">
        <f>'O5 Details by Class &amp; Accounts'!AA57</f>
        <v>0</v>
      </c>
      <c r="W43" s="582">
        <f>'O5 Details by Class &amp; Accounts'!AB57</f>
        <v>0</v>
      </c>
      <c r="X43" s="694"/>
    </row>
    <row r="44" spans="2:24" s="581" customFormat="1" ht="12.75" x14ac:dyDescent="0.2">
      <c r="B44" s="756" t="s">
        <v>347</v>
      </c>
      <c r="C44" s="695">
        <f>SUM(D44:W44)</f>
        <v>-11585668.762500001</v>
      </c>
      <c r="D44" s="597">
        <f>IF(ISERROR('O7 Amortization'!G55+'O7 Amortization'!G125+'O7 Amortization'!G196+'O7 Amortization'!G267), "-", 'O7 Amortization'!G55+'O7 Amortization'!G125+'O7 Amortization'!G196+'O7 Amortization'!G267)</f>
        <v>-5586506.5207155421</v>
      </c>
      <c r="E44" s="597">
        <f>IF(ISERROR('O7 Amortization'!H55+'O7 Amortization'!H125+'O7 Amortization'!H196+'O7 Amortization'!H267), "-", 'O7 Amortization'!H55+'O7 Amortization'!H125+'O7 Amortization'!H196+'O7 Amortization'!H267)</f>
        <v>-2292555.8578411844</v>
      </c>
      <c r="F44" s="597">
        <f>IF(ISERROR('O7 Amortization'!I55+'O7 Amortization'!I125+'O7 Amortization'!I196+'O7 Amortization'!I267), "-", 'O7 Amortization'!I55+'O7 Amortization'!I125+'O7 Amortization'!I196+'O7 Amortization'!I267)</f>
        <v>-3591077.9519834053</v>
      </c>
      <c r="G44" s="597">
        <f>IF(ISERROR('O7 Amortization'!J55+'O7 Amortization'!J125+'O7 Amortization'!J196+'O7 Amortization'!J267), "-", 'O7 Amortization'!J55+'O7 Amortization'!J125+'O7 Amortization'!J196+'O7 Amortization'!J267)</f>
        <v>0</v>
      </c>
      <c r="H44" s="597">
        <f>IF(ISERROR('O7 Amortization'!K55+'O7 Amortization'!K125+'O7 Amortization'!K196+'O7 Amortization'!K267), "-", 'O7 Amortization'!K55+'O7 Amortization'!K125+'O7 Amortization'!K196+'O7 Amortization'!K267)</f>
        <v>0</v>
      </c>
      <c r="I44" s="597">
        <f>IF(ISERROR('O7 Amortization'!L55+'O7 Amortization'!L125+'O7 Amortization'!L196+'O7 Amortization'!L267), "-", 'O7 Amortization'!L55+'O7 Amortization'!L125+'O7 Amortization'!L196+'O7 Amortization'!L267)</f>
        <v>0</v>
      </c>
      <c r="J44" s="597">
        <f>IF(ISERROR('O7 Amortization'!M55+'O7 Amortization'!M125+'O7 Amortization'!M196+'O7 Amortization'!M267), "-", 'O7 Amortization'!M55+'O7 Amortization'!M125+'O7 Amortization'!M196+'O7 Amortization'!M267)</f>
        <v>-114371.16813818837</v>
      </c>
      <c r="K44" s="597">
        <f>IF(ISERROR('O7 Amortization'!N55+'O7 Amortization'!N125+'O7 Amortization'!N196+'O7 Amortization'!N267), "-", 'O7 Amortization'!N55+'O7 Amortization'!N125+'O7 Amortization'!N196+'O7 Amortization'!N267)</f>
        <v>0</v>
      </c>
      <c r="L44" s="597">
        <f>IF(ISERROR('O7 Amortization'!O55+'O7 Amortization'!O125+'O7 Amortization'!O196+'O7 Amortization'!O267), "-", 'O7 Amortization'!O55+'O7 Amortization'!O125+'O7 Amortization'!O196+'O7 Amortization'!O267)</f>
        <v>-1157.2638216802063</v>
      </c>
      <c r="M44" s="597">
        <f>IF(ISERROR('O7 Amortization'!P55+'O7 Amortization'!P125+'O7 Amortization'!P196+'O7 Amortization'!P267), "-", 'O7 Amortization'!P55+'O7 Amortization'!P125+'O7 Amortization'!P196+'O7 Amortization'!P267)</f>
        <v>0</v>
      </c>
      <c r="N44" s="597">
        <f>IF(ISERROR('O7 Amortization'!Q55+'O7 Amortization'!Q125+'O7 Amortization'!Q196+'O7 Amortization'!Q267), "-", 'O7 Amortization'!Q55+'O7 Amortization'!Q125+'O7 Amortization'!Q196+'O7 Amortization'!Q267)</f>
        <v>0</v>
      </c>
      <c r="O44" s="597">
        <f>IF(ISERROR('O7 Amortization'!R55+'O7 Amortization'!R125+'O7 Amortization'!R196+'O7 Amortization'!R267), "-", 'O7 Amortization'!R55+'O7 Amortization'!R125+'O7 Amortization'!R196+'O7 Amortization'!R267)</f>
        <v>0</v>
      </c>
      <c r="P44" s="597">
        <f>IF(ISERROR('O7 Amortization'!S55+'O7 Amortization'!S125+'O7 Amortization'!S196+'O7 Amortization'!S267), "-", 'O7 Amortization'!S55+'O7 Amortization'!S125+'O7 Amortization'!S196+'O7 Amortization'!S267)</f>
        <v>0</v>
      </c>
      <c r="Q44" s="597">
        <f>IF(ISERROR('O7 Amortization'!T55+'O7 Amortization'!T125+'O7 Amortization'!T196+'O7 Amortization'!T267), "-", 'O7 Amortization'!T55+'O7 Amortization'!T125+'O7 Amortization'!T196+'O7 Amortization'!T267)</f>
        <v>0</v>
      </c>
      <c r="R44" s="597">
        <f>IF(ISERROR('O7 Amortization'!U55+'O7 Amortization'!U125+'O7 Amortization'!U196+'O7 Amortization'!U267), "-", 'O7 Amortization'!U55+'O7 Amortization'!U125+'O7 Amortization'!U196+'O7 Amortization'!U267)</f>
        <v>0</v>
      </c>
      <c r="S44" s="597">
        <f>IF(ISERROR('O7 Amortization'!V55+'O7 Amortization'!V125+'O7 Amortization'!V196+'O7 Amortization'!V267), "-", 'O7 Amortization'!V55+'O7 Amortization'!V125+'O7 Amortization'!V196+'O7 Amortization'!V267)</f>
        <v>0</v>
      </c>
      <c r="T44" s="597">
        <f>IF(ISERROR('O7 Amortization'!W55+'O7 Amortization'!W125+'O7 Amortization'!W196+'O7 Amortization'!W267), "-", 'O7 Amortization'!W55+'O7 Amortization'!W125+'O7 Amortization'!W196+'O7 Amortization'!W267)</f>
        <v>0</v>
      </c>
      <c r="U44" s="597">
        <f>IF(ISERROR('O7 Amortization'!X55+'O7 Amortization'!X125+'O7 Amortization'!X196+'O7 Amortization'!X267), "-", 'O7 Amortization'!X55+'O7 Amortization'!X125+'O7 Amortization'!X196+'O7 Amortization'!X267)</f>
        <v>0</v>
      </c>
      <c r="V44" s="597">
        <f>IF(ISERROR('O7 Amortization'!Y55+'O7 Amortization'!Y125+'O7 Amortization'!Y196+'O7 Amortization'!Y267), "-", 'O7 Amortization'!Y55+'O7 Amortization'!Y125+'O7 Amortization'!Y196+'O7 Amortization'!Y267)</f>
        <v>0</v>
      </c>
      <c r="W44" s="598">
        <f>IF(ISERROR('O7 Amortization'!Z55+'O7 Amortization'!Z125+'O7 Amortization'!Z196+'O7 Amortization'!Z267), "-", 'O7 Amortization'!Z55+'O7 Amortization'!Z125+'O7 Amortization'!Z196+'O7 Amortization'!Z267)</f>
        <v>0</v>
      </c>
      <c r="X44" s="694"/>
    </row>
    <row r="45" spans="2:24" s="581" customFormat="1" ht="12.75" x14ac:dyDescent="0.2">
      <c r="B45" s="756" t="s">
        <v>348</v>
      </c>
      <c r="C45" s="695">
        <f>SUM(D45:W45)</f>
        <v>10255893.287499996</v>
      </c>
      <c r="D45" s="597">
        <f>IF(ISERROR(D43+D44), "-", D43+D44)</f>
        <v>4945300.6037795804</v>
      </c>
      <c r="E45" s="597">
        <f>IF(ISERROR(E43+E44), "-", E43+E44)</f>
        <v>2029421.7550699804</v>
      </c>
      <c r="F45" s="597">
        <f t="shared" ref="F45:W45" si="7">IF(ISERROR(F43+F44), "-", F43+F44)</f>
        <v>3178902.575036902</v>
      </c>
      <c r="G45" s="597">
        <f t="shared" si="7"/>
        <v>0</v>
      </c>
      <c r="H45" s="597">
        <f t="shared" si="7"/>
        <v>0</v>
      </c>
      <c r="I45" s="597">
        <f t="shared" si="7"/>
        <v>0</v>
      </c>
      <c r="J45" s="597">
        <f t="shared" si="7"/>
        <v>101243.9177778521</v>
      </c>
      <c r="K45" s="597">
        <f t="shared" si="7"/>
        <v>0</v>
      </c>
      <c r="L45" s="597">
        <f t="shared" si="7"/>
        <v>1024.4358356811451</v>
      </c>
      <c r="M45" s="597">
        <f t="shared" si="7"/>
        <v>0</v>
      </c>
      <c r="N45" s="597">
        <f t="shared" si="7"/>
        <v>0</v>
      </c>
      <c r="O45" s="597">
        <f t="shared" si="7"/>
        <v>0</v>
      </c>
      <c r="P45" s="597">
        <f t="shared" si="7"/>
        <v>0</v>
      </c>
      <c r="Q45" s="597">
        <f t="shared" si="7"/>
        <v>0</v>
      </c>
      <c r="R45" s="597">
        <f t="shared" si="7"/>
        <v>0</v>
      </c>
      <c r="S45" s="597">
        <f t="shared" si="7"/>
        <v>0</v>
      </c>
      <c r="T45" s="597">
        <f t="shared" si="7"/>
        <v>0</v>
      </c>
      <c r="U45" s="597">
        <f t="shared" si="7"/>
        <v>0</v>
      </c>
      <c r="V45" s="597">
        <f t="shared" si="7"/>
        <v>0</v>
      </c>
      <c r="W45" s="598">
        <f t="shared" si="7"/>
        <v>0</v>
      </c>
      <c r="X45" s="694"/>
    </row>
    <row r="46" spans="2:24" s="581" customFormat="1" ht="12.75" x14ac:dyDescent="0.2">
      <c r="B46" s="756" t="s">
        <v>359</v>
      </c>
      <c r="C46" s="695">
        <f>SUM(D46:W46)</f>
        <v>1441684.5128519724</v>
      </c>
      <c r="D46" s="694">
        <f t="shared" ref="D46:W46" si="8">IF(ISERROR(D45/D36*D32),0,D45/D36*D32)</f>
        <v>691627.71956924431</v>
      </c>
      <c r="E46" s="694">
        <f t="shared" si="8"/>
        <v>286349.09504924517</v>
      </c>
      <c r="F46" s="694">
        <f t="shared" si="8"/>
        <v>448837.00413072918</v>
      </c>
      <c r="G46" s="694">
        <f t="shared" si="8"/>
        <v>0</v>
      </c>
      <c r="H46" s="694">
        <f t="shared" si="8"/>
        <v>0</v>
      </c>
      <c r="I46" s="694">
        <f t="shared" si="8"/>
        <v>0</v>
      </c>
      <c r="J46" s="694">
        <f t="shared" si="8"/>
        <v>14723.081229538659</v>
      </c>
      <c r="K46" s="694">
        <f t="shared" si="8"/>
        <v>0</v>
      </c>
      <c r="L46" s="694">
        <f t="shared" si="8"/>
        <v>147.61287321497656</v>
      </c>
      <c r="M46" s="694">
        <f t="shared" si="8"/>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582">
        <f t="shared" si="8"/>
        <v>0</v>
      </c>
      <c r="X46" s="694"/>
    </row>
    <row r="47" spans="2:24" s="581" customFormat="1" ht="12.75" x14ac:dyDescent="0.2">
      <c r="B47" s="756" t="s">
        <v>1197</v>
      </c>
      <c r="C47" s="695">
        <f>SUM(D47:W47)</f>
        <v>11697577.800351968</v>
      </c>
      <c r="D47" s="694">
        <f t="shared" ref="D47:W47" si="9">SUM(D45:D46)</f>
        <v>5636928.3233488249</v>
      </c>
      <c r="E47" s="694">
        <f t="shared" si="9"/>
        <v>2315770.8501192257</v>
      </c>
      <c r="F47" s="694">
        <f t="shared" si="9"/>
        <v>3627739.579167631</v>
      </c>
      <c r="G47" s="694">
        <f t="shared" si="9"/>
        <v>0</v>
      </c>
      <c r="H47" s="694">
        <f t="shared" si="9"/>
        <v>0</v>
      </c>
      <c r="I47" s="694">
        <f t="shared" si="9"/>
        <v>0</v>
      </c>
      <c r="J47" s="694">
        <f t="shared" si="9"/>
        <v>115966.99900739075</v>
      </c>
      <c r="K47" s="694">
        <f t="shared" si="9"/>
        <v>0</v>
      </c>
      <c r="L47" s="694">
        <f t="shared" si="9"/>
        <v>1172.0487088961218</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2:24" s="581" customFormat="1" ht="12.75" x14ac:dyDescent="0.2">
      <c r="B48" s="756"/>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2:24" s="581" customFormat="1" ht="18.75" customHeight="1" x14ac:dyDescent="0.2">
      <c r="B49" s="855" t="s">
        <v>718</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2:24" s="603" customFormat="1" ht="12.75" x14ac:dyDescent="0.2">
      <c r="B50" s="762" t="s">
        <v>288</v>
      </c>
      <c r="C50" s="695">
        <f>SUM(D50:W50)</f>
        <v>1108213.6000000003</v>
      </c>
      <c r="D50" s="694">
        <f>'O5 Details by Class &amp; Accounts'!I131</f>
        <v>503730.45469612535</v>
      </c>
      <c r="E50" s="694">
        <f>'O5 Details by Class &amp; Accounts'!J131</f>
        <v>206191.83022812361</v>
      </c>
      <c r="F50" s="694">
        <f>'O5 Details by Class &amp; Accounts'!K131</f>
        <v>389099.6159243341</v>
      </c>
      <c r="G50" s="694">
        <f>'O5 Details by Class &amp; Accounts'!L131</f>
        <v>0</v>
      </c>
      <c r="H50" s="694">
        <f>'O5 Details by Class &amp; Accounts'!M131</f>
        <v>0</v>
      </c>
      <c r="I50" s="694">
        <f>'O5 Details by Class &amp; Accounts'!N131</f>
        <v>0</v>
      </c>
      <c r="J50" s="694">
        <f>'O5 Details by Class &amp; Accounts'!O131</f>
        <v>9077.300480376518</v>
      </c>
      <c r="K50" s="694">
        <f>'O5 Details by Class &amp; Accounts'!P131</f>
        <v>4.36410303198483</v>
      </c>
      <c r="L50" s="694">
        <f>'O5 Details by Class &amp; Accounts'!Q131</f>
        <v>110.03456800866597</v>
      </c>
      <c r="M50" s="694">
        <f>'O5 Details by Class &amp; Accounts'!R131</f>
        <v>0</v>
      </c>
      <c r="N50" s="694">
        <f>'O5 Details by Class &amp; Accounts'!S131</f>
        <v>0</v>
      </c>
      <c r="O50" s="694">
        <f>'O5 Details by Class &amp; Accounts'!T131</f>
        <v>0</v>
      </c>
      <c r="P50" s="694">
        <f>'O5 Details by Class &amp; Accounts'!U131</f>
        <v>0</v>
      </c>
      <c r="Q50" s="694">
        <f>'O5 Details by Class &amp; Accounts'!V131</f>
        <v>0</v>
      </c>
      <c r="R50" s="694">
        <f>'O5 Details by Class &amp; Accounts'!W131</f>
        <v>0</v>
      </c>
      <c r="S50" s="694">
        <f>'O5 Details by Class &amp; Accounts'!X131</f>
        <v>0</v>
      </c>
      <c r="T50" s="694">
        <f>'O5 Details by Class &amp; Accounts'!Y131</f>
        <v>0</v>
      </c>
      <c r="U50" s="694">
        <f>'O5 Details by Class &amp; Accounts'!Z131</f>
        <v>0</v>
      </c>
      <c r="V50" s="694">
        <f>'O5 Details by Class &amp; Accounts'!AA131</f>
        <v>0</v>
      </c>
      <c r="W50" s="582">
        <f>'O5 Details by Class &amp; Accounts'!AB131</f>
        <v>0</v>
      </c>
      <c r="X50" s="707"/>
    </row>
    <row r="51" spans="2:24" s="603" customFormat="1" ht="12.75" x14ac:dyDescent="0.2">
      <c r="B51" s="759" t="s">
        <v>289</v>
      </c>
      <c r="C51" s="695">
        <f>SUM(D51:W51)</f>
        <v>503623.25000000006</v>
      </c>
      <c r="D51" s="694">
        <f>'O5 Details by Class &amp; Accounts'!I132</f>
        <v>228918.29582134742</v>
      </c>
      <c r="E51" s="694">
        <f>'O5 Details by Class &amp; Accounts'!J132</f>
        <v>93703.054774761695</v>
      </c>
      <c r="F51" s="694">
        <f>'O5 Details by Class &amp; Accounts'!K132</f>
        <v>176824.76838902256</v>
      </c>
      <c r="G51" s="694">
        <f>'O5 Details by Class &amp; Accounts'!L132</f>
        <v>0</v>
      </c>
      <c r="H51" s="694">
        <f>'O5 Details by Class &amp; Accounts'!M132</f>
        <v>0</v>
      </c>
      <c r="I51" s="694">
        <f>'O5 Details by Class &amp; Accounts'!N132</f>
        <v>0</v>
      </c>
      <c r="J51" s="694">
        <f>'O5 Details by Class &amp; Accounts'!O132</f>
        <v>4125.1429951353994</v>
      </c>
      <c r="K51" s="694">
        <f>'O5 Details by Class &amp; Accounts'!P132</f>
        <v>1.9832492150457763</v>
      </c>
      <c r="L51" s="694">
        <f>'O5 Details by Class &amp; Accounts'!Q132</f>
        <v>50.004770517949225</v>
      </c>
      <c r="M51" s="694">
        <f>'O5 Details by Class &amp; Accounts'!R132</f>
        <v>0</v>
      </c>
      <c r="N51" s="694">
        <f>'O5 Details by Class &amp; Accounts'!S132</f>
        <v>0</v>
      </c>
      <c r="O51" s="694">
        <f>'O5 Details by Class &amp; Accounts'!T132</f>
        <v>0</v>
      </c>
      <c r="P51" s="694">
        <f>'O5 Details by Class &amp; Accounts'!U132</f>
        <v>0</v>
      </c>
      <c r="Q51" s="694">
        <f>'O5 Details by Class &amp; Accounts'!V132</f>
        <v>0</v>
      </c>
      <c r="R51" s="694">
        <f>'O5 Details by Class &amp; Accounts'!W132</f>
        <v>0</v>
      </c>
      <c r="S51" s="694">
        <f>'O5 Details by Class &amp; Accounts'!X132</f>
        <v>0</v>
      </c>
      <c r="T51" s="694">
        <f>'O5 Details by Class &amp; Accounts'!Y132</f>
        <v>0</v>
      </c>
      <c r="U51" s="694">
        <f>'O5 Details by Class &amp; Accounts'!Z132</f>
        <v>0</v>
      </c>
      <c r="V51" s="694">
        <f>'O5 Details by Class &amp; Accounts'!AA132</f>
        <v>0</v>
      </c>
      <c r="W51" s="582">
        <f>'O5 Details by Class &amp; Accounts'!AB132</f>
        <v>0</v>
      </c>
    </row>
    <row r="52" spans="2:24" s="603" customFormat="1" ht="12.75" x14ac:dyDescent="0.2">
      <c r="B52" s="759" t="s">
        <v>290</v>
      </c>
      <c r="C52" s="695">
        <f>SUM(D52:W52)</f>
        <v>658402.55000000016</v>
      </c>
      <c r="D52" s="694">
        <f>'O5 Details by Class &amp; Accounts'!I149</f>
        <v>299272.10411836527</v>
      </c>
      <c r="E52" s="694">
        <f>'O5 Details by Class &amp; Accounts'!J149</f>
        <v>122500.95722644412</v>
      </c>
      <c r="F52" s="694">
        <f>'O5 Details by Class &amp; Accounts'!K149</f>
        <v>231168.59360740762</v>
      </c>
      <c r="G52" s="694">
        <f>'O5 Details by Class &amp; Accounts'!L149</f>
        <v>0</v>
      </c>
      <c r="H52" s="694">
        <f>'O5 Details by Class &amp; Accounts'!M149</f>
        <v>0</v>
      </c>
      <c r="I52" s="694">
        <f>'O5 Details by Class &amp; Accounts'!N149</f>
        <v>0</v>
      </c>
      <c r="J52" s="694">
        <f>'O5 Details by Class &amp; Accounts'!O149</f>
        <v>5392.9294708133202</v>
      </c>
      <c r="K52" s="694">
        <f>'O5 Details by Class &amp; Accounts'!P149</f>
        <v>2.5927642150588515</v>
      </c>
      <c r="L52" s="694">
        <f>'O5 Details by Class &amp; Accounts'!Q149</f>
        <v>65.372812754737978</v>
      </c>
      <c r="M52" s="694">
        <f>'O5 Details by Class &amp; Accounts'!R149</f>
        <v>0</v>
      </c>
      <c r="N52" s="694">
        <f>'O5 Details by Class &amp; Accounts'!S149</f>
        <v>0</v>
      </c>
      <c r="O52" s="694">
        <f>'O5 Details by Class &amp; Accounts'!T149</f>
        <v>0</v>
      </c>
      <c r="P52" s="694">
        <f>'O5 Details by Class &amp; Accounts'!U149</f>
        <v>0</v>
      </c>
      <c r="Q52" s="694">
        <f>'O5 Details by Class &amp; Accounts'!V149</f>
        <v>0</v>
      </c>
      <c r="R52" s="694">
        <f>'O5 Details by Class &amp; Accounts'!W149</f>
        <v>0</v>
      </c>
      <c r="S52" s="694">
        <f>'O5 Details by Class &amp; Accounts'!X149</f>
        <v>0</v>
      </c>
      <c r="T52" s="694">
        <f>'O5 Details by Class &amp; Accounts'!Y149</f>
        <v>0</v>
      </c>
      <c r="U52" s="694">
        <f>'O5 Details by Class &amp; Accounts'!Z149</f>
        <v>0</v>
      </c>
      <c r="V52" s="694">
        <f>'O5 Details by Class &amp; Accounts'!AA149</f>
        <v>0</v>
      </c>
      <c r="W52" s="582">
        <f>'O5 Details by Class &amp; Accounts'!AB149</f>
        <v>0</v>
      </c>
    </row>
    <row r="53" spans="2:24" s="603" customFormat="1" ht="12.75" x14ac:dyDescent="0.2">
      <c r="B53" s="759" t="s">
        <v>291</v>
      </c>
      <c r="C53" s="695">
        <f>SUM(D53:W53)</f>
        <v>0</v>
      </c>
      <c r="D53" s="694">
        <f>'O5 Details by Class &amp; Accounts'!I153</f>
        <v>0</v>
      </c>
      <c r="E53" s="694">
        <f>'O5 Details by Class &amp; Accounts'!J153</f>
        <v>0</v>
      </c>
      <c r="F53" s="694">
        <f>'O5 Details by Class &amp; Accounts'!K153</f>
        <v>0</v>
      </c>
      <c r="G53" s="694">
        <f>'O5 Details by Class &amp; Accounts'!L153</f>
        <v>0</v>
      </c>
      <c r="H53" s="694">
        <f>'O5 Details by Class &amp; Accounts'!M153</f>
        <v>0</v>
      </c>
      <c r="I53" s="694">
        <f>'O5 Details by Class &amp; Accounts'!N153</f>
        <v>0</v>
      </c>
      <c r="J53" s="694">
        <f>'O5 Details by Class &amp; Accounts'!O153</f>
        <v>0</v>
      </c>
      <c r="K53" s="694">
        <f>'O5 Details by Class &amp; Accounts'!P153</f>
        <v>0</v>
      </c>
      <c r="L53" s="694">
        <f>'O5 Details by Class &amp; Accounts'!Q153</f>
        <v>0</v>
      </c>
      <c r="M53" s="694">
        <f>'O5 Details by Class &amp; Accounts'!R153</f>
        <v>0</v>
      </c>
      <c r="N53" s="694">
        <f>'O5 Details by Class &amp; Accounts'!S153</f>
        <v>0</v>
      </c>
      <c r="O53" s="694">
        <f>'O5 Details by Class &amp; Accounts'!T153</f>
        <v>0</v>
      </c>
      <c r="P53" s="694">
        <f>'O5 Details by Class &amp; Accounts'!U153</f>
        <v>0</v>
      </c>
      <c r="Q53" s="694">
        <f>'O5 Details by Class &amp; Accounts'!V153</f>
        <v>0</v>
      </c>
      <c r="R53" s="694">
        <f>'O5 Details by Class &amp; Accounts'!W153</f>
        <v>0</v>
      </c>
      <c r="S53" s="694">
        <f>'O5 Details by Class &amp; Accounts'!X153</f>
        <v>0</v>
      </c>
      <c r="T53" s="694">
        <f>'O5 Details by Class &amp; Accounts'!Y153</f>
        <v>0</v>
      </c>
      <c r="U53" s="694">
        <f>'O5 Details by Class &amp; Accounts'!Z153</f>
        <v>0</v>
      </c>
      <c r="V53" s="694">
        <f>'O5 Details by Class &amp; Accounts'!AA153</f>
        <v>0</v>
      </c>
      <c r="W53" s="582">
        <f>'O5 Details by Class &amp; Accounts'!AB153</f>
        <v>0</v>
      </c>
    </row>
    <row r="54" spans="2:24" s="708" customFormat="1" ht="18" customHeight="1" x14ac:dyDescent="0.2">
      <c r="B54" s="857" t="s">
        <v>682</v>
      </c>
      <c r="C54" s="816">
        <f>SUM(D54:W54)</f>
        <v>2270239.4000000004</v>
      </c>
      <c r="D54" s="817">
        <f t="shared" ref="D54:W54" si="10">SUM(D50:D53)</f>
        <v>1031920.854635838</v>
      </c>
      <c r="E54" s="817">
        <f t="shared" si="10"/>
        <v>422395.8422293294</v>
      </c>
      <c r="F54" s="817">
        <f t="shared" si="10"/>
        <v>797092.97792076424</v>
      </c>
      <c r="G54" s="817">
        <f t="shared" si="10"/>
        <v>0</v>
      </c>
      <c r="H54" s="817">
        <f t="shared" si="10"/>
        <v>0</v>
      </c>
      <c r="I54" s="817">
        <f t="shared" si="10"/>
        <v>0</v>
      </c>
      <c r="J54" s="817">
        <f t="shared" si="10"/>
        <v>18595.372946325238</v>
      </c>
      <c r="K54" s="817">
        <f t="shared" si="10"/>
        <v>8.940116462089458</v>
      </c>
      <c r="L54" s="817">
        <f t="shared" si="10"/>
        <v>225.4121512813532</v>
      </c>
      <c r="M54" s="817">
        <f t="shared" si="10"/>
        <v>0</v>
      </c>
      <c r="N54" s="817">
        <f t="shared" si="10"/>
        <v>0</v>
      </c>
      <c r="O54" s="817">
        <f t="shared" si="10"/>
        <v>0</v>
      </c>
      <c r="P54" s="817">
        <f t="shared" si="10"/>
        <v>0</v>
      </c>
      <c r="Q54" s="817">
        <f t="shared" si="10"/>
        <v>0</v>
      </c>
      <c r="R54" s="817">
        <f t="shared" si="10"/>
        <v>0</v>
      </c>
      <c r="S54" s="817">
        <f t="shared" si="10"/>
        <v>0</v>
      </c>
      <c r="T54" s="817">
        <f t="shared" si="10"/>
        <v>0</v>
      </c>
      <c r="U54" s="817">
        <f t="shared" si="10"/>
        <v>0</v>
      </c>
      <c r="V54" s="817">
        <f t="shared" si="10"/>
        <v>0</v>
      </c>
      <c r="W54" s="818">
        <f t="shared" si="10"/>
        <v>0</v>
      </c>
    </row>
    <row r="55" spans="2:24" s="603" customFormat="1" ht="12.75" x14ac:dyDescent="0.2">
      <c r="B55" s="763"/>
      <c r="C55" s="709"/>
      <c r="D55" s="707"/>
      <c r="E55" s="707"/>
      <c r="F55" s="707"/>
      <c r="G55" s="707"/>
      <c r="H55" s="707"/>
      <c r="I55" s="707"/>
      <c r="J55" s="707"/>
      <c r="K55" s="707"/>
      <c r="L55" s="707"/>
      <c r="M55" s="707"/>
      <c r="N55" s="707"/>
      <c r="O55" s="707"/>
      <c r="P55" s="707"/>
      <c r="Q55" s="707"/>
      <c r="R55" s="707"/>
      <c r="S55" s="707"/>
      <c r="T55" s="707"/>
      <c r="U55" s="707"/>
      <c r="V55" s="707"/>
      <c r="W55" s="710"/>
    </row>
    <row r="56" spans="2:24" s="707" customFormat="1" ht="12.75" x14ac:dyDescent="0.2">
      <c r="B56" s="756" t="s">
        <v>1442</v>
      </c>
      <c r="C56" s="695">
        <f>SUM(D56:W56)</f>
        <v>21841562.050000001</v>
      </c>
      <c r="D56" s="694">
        <f t="shared" ref="D56:W56" si="11">D43</f>
        <v>10531807.124495123</v>
      </c>
      <c r="E56" s="694">
        <f t="shared" si="11"/>
        <v>4321977.6129111648</v>
      </c>
      <c r="F56" s="694">
        <f t="shared" si="11"/>
        <v>6769980.5270203073</v>
      </c>
      <c r="G56" s="694">
        <f t="shared" si="11"/>
        <v>0</v>
      </c>
      <c r="H56" s="694">
        <f t="shared" si="11"/>
        <v>0</v>
      </c>
      <c r="I56" s="694">
        <f t="shared" si="11"/>
        <v>0</v>
      </c>
      <c r="J56" s="694">
        <f t="shared" si="11"/>
        <v>215615.08591604047</v>
      </c>
      <c r="K56" s="694">
        <f t="shared" si="11"/>
        <v>0</v>
      </c>
      <c r="L56" s="694">
        <f t="shared" si="11"/>
        <v>2181.6996573613515</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711"/>
    </row>
    <row r="57" spans="2:24" s="716" customFormat="1" ht="12.75" x14ac:dyDescent="0.2">
      <c r="B57" s="764"/>
      <c r="C57" s="698"/>
      <c r="D57" s="713"/>
      <c r="E57" s="713"/>
      <c r="F57" s="713"/>
      <c r="G57" s="713"/>
      <c r="H57" s="713"/>
      <c r="I57" s="713"/>
      <c r="J57" s="713"/>
      <c r="K57" s="713"/>
      <c r="L57" s="713"/>
      <c r="M57" s="713"/>
      <c r="N57" s="713"/>
      <c r="O57" s="713"/>
      <c r="P57" s="713"/>
      <c r="Q57" s="713"/>
      <c r="R57" s="713"/>
      <c r="S57" s="713"/>
      <c r="T57" s="713"/>
      <c r="U57" s="713"/>
      <c r="V57" s="713"/>
      <c r="W57" s="714"/>
      <c r="X57" s="715"/>
    </row>
    <row r="58" spans="2:24" s="707" customFormat="1" ht="12.75" x14ac:dyDescent="0.2">
      <c r="B58" s="765" t="s">
        <v>717</v>
      </c>
      <c r="C58" s="718">
        <f>SUM(D58:W58)</f>
        <v>120133841.54999998</v>
      </c>
      <c r="D58" s="719">
        <f>'O6 Source Data for E2'!D88</f>
        <v>54605966.420529187</v>
      </c>
      <c r="E58" s="719">
        <f>'O6 Source Data for E2'!E88</f>
        <v>22351843.238099493</v>
      </c>
      <c r="F58" s="719">
        <f>'O6 Source Data for E2'!F88</f>
        <v>42179622.779056132</v>
      </c>
      <c r="G58" s="719">
        <f>'O6 Source Data for E2'!G88</f>
        <v>0</v>
      </c>
      <c r="H58" s="719">
        <f>'O6 Source Data for E2'!H88</f>
        <v>0</v>
      </c>
      <c r="I58" s="719">
        <f>'O6 Source Data for E2'!I88</f>
        <v>0</v>
      </c>
      <c r="J58" s="719">
        <f>'O6 Source Data for E2'!J88</f>
        <v>984007.93638635299</v>
      </c>
      <c r="K58" s="719">
        <f>'O6 Source Data for E2'!K88</f>
        <v>473.08250156137774</v>
      </c>
      <c r="L58" s="719">
        <f>'O6 Source Data for E2'!L88</f>
        <v>11928.093427274103</v>
      </c>
      <c r="M58" s="719">
        <f>'O6 Source Data for E2'!M88</f>
        <v>0</v>
      </c>
      <c r="N58" s="719">
        <f>'O6 Source Data for E2'!N88</f>
        <v>0</v>
      </c>
      <c r="O58" s="719">
        <f>'O6 Source Data for E2'!O88</f>
        <v>0</v>
      </c>
      <c r="P58" s="719">
        <f>'O6 Source Data for E2'!P88</f>
        <v>0</v>
      </c>
      <c r="Q58" s="719">
        <f>'O6 Source Data for E2'!Q88</f>
        <v>0</v>
      </c>
      <c r="R58" s="719">
        <f>'O6 Source Data for E2'!R88</f>
        <v>0</v>
      </c>
      <c r="S58" s="719">
        <f>'O6 Source Data for E2'!S88</f>
        <v>0</v>
      </c>
      <c r="T58" s="719">
        <f>'O6 Source Data for E2'!T88</f>
        <v>0</v>
      </c>
      <c r="U58" s="719">
        <f>'O6 Source Data for E2'!U88</f>
        <v>0</v>
      </c>
      <c r="V58" s="719">
        <f>'O6 Source Data for E2'!V88</f>
        <v>0</v>
      </c>
      <c r="W58" s="720">
        <f>'O6 Source Data for E2'!W88</f>
        <v>0</v>
      </c>
    </row>
  </sheetData>
  <sheetProtection password="F8BD" sheet="1" objects="1" scenarios="1"/>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sqref="A1:F1"/>
    </sheetView>
  </sheetViews>
  <sheetFormatPr defaultColWidth="9.140625" defaultRowHeight="11.25" x14ac:dyDescent="0.2"/>
  <cols>
    <col min="1" max="1" width="3.140625" style="8" customWidth="1"/>
    <col min="2" max="2" width="62.7109375" style="8" customWidth="1"/>
    <col min="3" max="23" width="15.7109375" style="8" customWidth="1"/>
    <col min="24" max="16384" width="9.140625" style="8"/>
  </cols>
  <sheetData>
    <row r="1" spans="1:25" ht="108" customHeight="1" x14ac:dyDescent="0.2">
      <c r="A1" s="2430"/>
      <c r="B1" s="2430"/>
      <c r="C1" s="2430"/>
      <c r="D1" s="2430"/>
      <c r="E1" s="2430"/>
      <c r="F1" s="2430"/>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O2.2 Primary Cost PLCC Adjustment Worksheet  - "&amp;  'I2 LDC class'!$C$17</f>
        <v>Sheet O2.2 Primary Cost PLCC Adjustment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B7" s="728"/>
      <c r="C7" s="728"/>
      <c r="D7" s="728"/>
      <c r="E7" s="544"/>
      <c r="F7" s="544"/>
      <c r="G7" s="544"/>
      <c r="H7" s="544"/>
      <c r="I7" s="544"/>
      <c r="J7" s="544"/>
      <c r="K7" s="544"/>
      <c r="L7" s="544"/>
      <c r="M7" s="544"/>
      <c r="N7" s="544"/>
      <c r="O7" s="544"/>
      <c r="P7" s="544"/>
      <c r="Q7" s="544"/>
      <c r="R7" s="544"/>
      <c r="S7" s="544"/>
      <c r="T7" s="544"/>
      <c r="U7" s="544"/>
      <c r="V7" s="544"/>
      <c r="W7" s="544"/>
      <c r="X7" s="544"/>
    </row>
    <row r="8" spans="1:25" ht="12.75" x14ac:dyDescent="0.2">
      <c r="C8" s="291"/>
      <c r="D8" s="291"/>
      <c r="E8" s="291"/>
      <c r="F8" s="291"/>
      <c r="G8" s="291"/>
    </row>
    <row r="9" spans="1:25" x14ac:dyDescent="0.2">
      <c r="B9" s="729"/>
    </row>
    <row r="10" spans="1:25" x14ac:dyDescent="0.2">
      <c r="B10" s="729"/>
    </row>
    <row r="11" spans="1:25" x14ac:dyDescent="0.2">
      <c r="B11" s="729"/>
    </row>
    <row r="12" spans="1:25" x14ac:dyDescent="0.2">
      <c r="B12" s="729"/>
    </row>
    <row r="13" spans="1:25" s="689" customFormat="1" ht="12.75" x14ac:dyDescent="0.2">
      <c r="A13" s="686"/>
      <c r="B13" s="684"/>
      <c r="C13" s="684"/>
      <c r="D13" s="574">
        <v>1</v>
      </c>
      <c r="E13" s="574">
        <v>2</v>
      </c>
      <c r="F13" s="574">
        <v>3</v>
      </c>
      <c r="G13" s="574">
        <v>4</v>
      </c>
      <c r="H13" s="574">
        <v>5</v>
      </c>
      <c r="I13" s="574">
        <v>6</v>
      </c>
      <c r="J13" s="574">
        <v>7</v>
      </c>
      <c r="K13" s="574">
        <v>8</v>
      </c>
      <c r="L13" s="574">
        <v>9</v>
      </c>
      <c r="M13" s="574">
        <v>10</v>
      </c>
      <c r="N13" s="574">
        <v>11</v>
      </c>
      <c r="O13" s="574">
        <v>12</v>
      </c>
      <c r="P13" s="574">
        <v>13</v>
      </c>
      <c r="Q13" s="574">
        <v>14</v>
      </c>
      <c r="R13" s="574">
        <v>15</v>
      </c>
      <c r="S13" s="574">
        <v>16</v>
      </c>
      <c r="T13" s="574">
        <v>17</v>
      </c>
      <c r="U13" s="574">
        <v>18</v>
      </c>
      <c r="V13" s="574">
        <v>19</v>
      </c>
      <c r="W13" s="574">
        <v>20</v>
      </c>
      <c r="X13" s="687"/>
      <c r="Y13" s="688"/>
    </row>
    <row r="14" spans="1:25" s="561" customFormat="1" ht="38.25" x14ac:dyDescent="0.2">
      <c r="A14" s="730"/>
      <c r="B14" s="766"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ht="12.75" x14ac:dyDescent="0.2">
      <c r="A15" s="731"/>
      <c r="B15" s="755" t="s">
        <v>1517</v>
      </c>
      <c r="C15" s="691">
        <f t="shared" ref="C15:C25" si="0">SUM(D15:W15)</f>
        <v>383279.16249999998</v>
      </c>
      <c r="D15" s="692">
        <f>IF(ISERROR('O7 Amortization'!G327+'O7 Amortization'!G400+'O7 Amortization'!G473+'O7 Amortization'!G546), "-", 'O7 Amortization'!G327+'O7 Amortization'!G400+'O7 Amortization'!G473+'O7 Amortization'!G546)</f>
        <v>169192.23424590967</v>
      </c>
      <c r="E15" s="692">
        <f>IF(ISERROR('O7 Amortization'!H327+'O7 Amortization'!H400+'O7 Amortization'!H473+'O7 Amortization'!H546), "-", 'O7 Amortization'!H327+'O7 Amortization'!H400+'O7 Amortization'!H473+'O7 Amortization'!H546)</f>
        <v>69432.058529489834</v>
      </c>
      <c r="F15" s="692">
        <f>IF(ISERROR('O7 Amortization'!I327+'O7 Amortization'!I400+'O7 Amortization'!I473+'O7 Amortization'!I546), "-", 'O7 Amortization'!I327+'O7 Amortization'!I400+'O7 Amortization'!I473+'O7 Amortization'!I546)</f>
        <v>141155.99015653136</v>
      </c>
      <c r="G15" s="692">
        <f>IF(ISERROR('O7 Amortization'!J327+'O7 Amortization'!J400+'O7 Amortization'!J473+'O7 Amortization'!J546), "-", 'O7 Amortization'!J327+'O7 Amortization'!J400+'O7 Amortization'!J473+'O7 Amortization'!J546)</f>
        <v>0</v>
      </c>
      <c r="H15" s="692">
        <f>IF(ISERROR('O7 Amortization'!K327+'O7 Amortization'!K400+'O7 Amortization'!K473+'O7 Amortization'!K546), "-", 'O7 Amortization'!K327+'O7 Amortization'!K400+'O7 Amortization'!K473+'O7 Amortization'!K546)</f>
        <v>0</v>
      </c>
      <c r="I15" s="692">
        <f>IF(ISERROR('O7 Amortization'!L327+'O7 Amortization'!L400+'O7 Amortization'!L473+'O7 Amortization'!L546), "-", 'O7 Amortization'!L327+'O7 Amortization'!L400+'O7 Amortization'!L473+'O7 Amortization'!L546)</f>
        <v>0</v>
      </c>
      <c r="J15" s="692">
        <f>IF(ISERROR('O7 Amortization'!M327+'O7 Amortization'!M400+'O7 Amortization'!M473+'O7 Amortization'!M546), "-", 'O7 Amortization'!M327+'O7 Amortization'!M400+'O7 Amortization'!M473+'O7 Amortization'!M546)</f>
        <v>3463.8308214372532</v>
      </c>
      <c r="K15" s="692">
        <f>IF(ISERROR('O7 Amortization'!N327+'O7 Amortization'!N400+'O7 Amortization'!N473+'O7 Amortization'!N546), "-", 'O7 Amortization'!N327+'O7 Amortization'!N400+'O7 Amortization'!N473+'O7 Amortization'!N546)</f>
        <v>0</v>
      </c>
      <c r="L15" s="692">
        <f>IF(ISERROR('O7 Amortization'!O327+'O7 Amortization'!O400+'O7 Amortization'!O473+'O7 Amortization'!O546), "-", 'O7 Amortization'!O327+'O7 Amortization'!O400+'O7 Amortization'!O473+'O7 Amortization'!O546)</f>
        <v>35.048746631903207</v>
      </c>
      <c r="M15" s="692">
        <f>IF(ISERROR('O7 Amortization'!P327+'O7 Amortization'!P400+'O7 Amortization'!P473+'O7 Amortization'!P546), "-", 'O7 Amortization'!P327+'O7 Amortization'!P400+'O7 Amortization'!P473+'O7 Amortization'!P546)</f>
        <v>0</v>
      </c>
      <c r="N15" s="692">
        <f>IF(ISERROR('O7 Amortization'!Q327+'O7 Amortization'!Q400+'O7 Amortization'!Q473+'O7 Amortization'!Q546), "-", 'O7 Amortization'!Q327+'O7 Amortization'!Q400+'O7 Amortization'!Q473+'O7 Amortization'!Q546)</f>
        <v>0</v>
      </c>
      <c r="O15" s="692">
        <f>IF(ISERROR('O7 Amortization'!R327+'O7 Amortization'!R400+'O7 Amortization'!R473+'O7 Amortization'!R546), "-", 'O7 Amortization'!R327+'O7 Amortization'!R400+'O7 Amortization'!R473+'O7 Amortization'!R546)</f>
        <v>0</v>
      </c>
      <c r="P15" s="692">
        <f>IF(ISERROR('O7 Amortization'!S327+'O7 Amortization'!S400+'O7 Amortization'!S473+'O7 Amortization'!S546), "-", 'O7 Amortization'!S327+'O7 Amortization'!S400+'O7 Amortization'!S473+'O7 Amortization'!S546)</f>
        <v>0</v>
      </c>
      <c r="Q15" s="692">
        <f>IF(ISERROR('O7 Amortization'!T327+'O7 Amortization'!T400+'O7 Amortization'!T473+'O7 Amortization'!T546), "-", 'O7 Amortization'!T327+'O7 Amortization'!T400+'O7 Amortization'!T473+'O7 Amortization'!T546)</f>
        <v>0</v>
      </c>
      <c r="R15" s="692">
        <f>IF(ISERROR('O7 Amortization'!U327+'O7 Amortization'!U400+'O7 Amortization'!U473+'O7 Amortization'!U546), "-", 'O7 Amortization'!U327+'O7 Amortization'!U400+'O7 Amortization'!U473+'O7 Amortization'!U546)</f>
        <v>0</v>
      </c>
      <c r="S15" s="692">
        <f>IF(ISERROR('O7 Amortization'!V327+'O7 Amortization'!V400+'O7 Amortization'!V473+'O7 Amortization'!V546), "-", 'O7 Amortization'!V327+'O7 Amortization'!V400+'O7 Amortization'!V473+'O7 Amortization'!V546)</f>
        <v>0</v>
      </c>
      <c r="T15" s="692">
        <f>IF(ISERROR('O7 Amortization'!W327+'O7 Amortization'!W400+'O7 Amortization'!W473+'O7 Amortization'!W546), "-", 'O7 Amortization'!W327+'O7 Amortization'!W400+'O7 Amortization'!W473+'O7 Amortization'!W546)</f>
        <v>0</v>
      </c>
      <c r="U15" s="692">
        <f>IF(ISERROR('O7 Amortization'!X327+'O7 Amortization'!X400+'O7 Amortization'!X473+'O7 Amortization'!X546), "-", 'O7 Amortization'!X327+'O7 Amortization'!X400+'O7 Amortization'!X473+'O7 Amortization'!X546)</f>
        <v>0</v>
      </c>
      <c r="V15" s="692">
        <f>IF(ISERROR('O7 Amortization'!Y327+'O7 Amortization'!Y400+'O7 Amortization'!Y473+'O7 Amortization'!Y546), "-", 'O7 Amortization'!Y327+'O7 Amortization'!Y400+'O7 Amortization'!Y473+'O7 Amortization'!Y546)</f>
        <v>0</v>
      </c>
      <c r="W15" s="693">
        <f>IF(ISERROR('O7 Amortization'!Z327+'O7 Amortization'!Z400+'O7 Amortization'!Z473+'O7 Amortization'!Z546), "-", 'O7 Amortization'!Z327+'O7 Amortization'!Z400+'O7 Amortization'!Z473+'O7 Amortization'!Z546)</f>
        <v>0</v>
      </c>
      <c r="X15" s="694"/>
    </row>
    <row r="16" spans="1:25" s="581" customFormat="1" ht="12.75" x14ac:dyDescent="0.2">
      <c r="A16" s="731"/>
      <c r="B16" s="755" t="s">
        <v>1518</v>
      </c>
      <c r="C16" s="695">
        <f t="shared" si="0"/>
        <v>338699.20500000002</v>
      </c>
      <c r="D16" s="597">
        <f>IF(ISERROR('O7 Amortization'!G331+'O7 Amortization'!G404+'O7 Amortization'!G477+'O7 Amortization'!G550), "-", 'O7 Amortization'!G331+'O7 Amortization'!G404+'O7 Amortization'!G477+'O7 Amortization'!G550)</f>
        <v>149513.15082583803</v>
      </c>
      <c r="E16" s="597">
        <f>IF(ISERROR('O7 Amortization'!H331+'O7 Amortization'!H404+'O7 Amortization'!H477+'O7 Amortization'!H550), "-", 'O7 Amortization'!H331+'O7 Amortization'!H404+'O7 Amortization'!H477+'O7 Amortization'!H550)</f>
        <v>61356.278468312703</v>
      </c>
      <c r="F16" s="597">
        <f>IF(ISERROR('O7 Amortization'!I331+'O7 Amortization'!I404+'O7 Amortization'!I477+'O7 Amortization'!I550), "-", 'O7 Amortization'!I331+'O7 Amortization'!I404+'O7 Amortization'!I477+'O7 Amortization'!I550)</f>
        <v>124737.85774097487</v>
      </c>
      <c r="G16" s="597">
        <f>IF(ISERROR('O7 Amortization'!J331+'O7 Amortization'!J404+'O7 Amortization'!J477+'O7 Amortization'!J550), "-", 'O7 Amortization'!J331+'O7 Amortization'!J404+'O7 Amortization'!J477+'O7 Amortization'!J550)</f>
        <v>0</v>
      </c>
      <c r="H16" s="597">
        <f>IF(ISERROR('O7 Amortization'!K331+'O7 Amortization'!K404+'O7 Amortization'!K477+'O7 Amortization'!K550), "-", 'O7 Amortization'!K331+'O7 Amortization'!K404+'O7 Amortization'!K477+'O7 Amortization'!K550)</f>
        <v>0</v>
      </c>
      <c r="I16" s="597">
        <f>IF(ISERROR('O7 Amortization'!L331+'O7 Amortization'!L404+'O7 Amortization'!L477+'O7 Amortization'!L550), "-", 'O7 Amortization'!L331+'O7 Amortization'!L404+'O7 Amortization'!L477+'O7 Amortization'!L550)</f>
        <v>0</v>
      </c>
      <c r="J16" s="597">
        <f>IF(ISERROR('O7 Amortization'!M331+'O7 Amortization'!M404+'O7 Amortization'!M477+'O7 Amortization'!M550), "-", 'O7 Amortization'!M331+'O7 Amortization'!M404+'O7 Amortization'!M477+'O7 Amortization'!M550)</f>
        <v>3060.9458072881657</v>
      </c>
      <c r="K16" s="597">
        <f>IF(ISERROR('O7 Amortization'!N331+'O7 Amortization'!N404+'O7 Amortization'!N477+'O7 Amortization'!N550), "-", 'O7 Amortization'!N331+'O7 Amortization'!N404+'O7 Amortization'!N477+'O7 Amortization'!N550)</f>
        <v>0</v>
      </c>
      <c r="L16" s="597">
        <f>IF(ISERROR('O7 Amortization'!O331+'O7 Amortization'!O404+'O7 Amortization'!O477+'O7 Amortization'!O550), "-", 'O7 Amortization'!O331+'O7 Amortization'!O404+'O7 Amortization'!O477+'O7 Amortization'!O550)</f>
        <v>30.972157586239881</v>
      </c>
      <c r="M16" s="597">
        <f>IF(ISERROR('O7 Amortization'!P331+'O7 Amortization'!P404+'O7 Amortization'!P477+'O7 Amortization'!P550), "-", 'O7 Amortization'!P331+'O7 Amortization'!P404+'O7 Amortization'!P477+'O7 Amortization'!P550)</f>
        <v>0</v>
      </c>
      <c r="N16" s="597">
        <f>IF(ISERROR('O7 Amortization'!Q331+'O7 Amortization'!Q404+'O7 Amortization'!Q477+'O7 Amortization'!Q550), "-", 'O7 Amortization'!Q331+'O7 Amortization'!Q404+'O7 Amortization'!Q477+'O7 Amortization'!Q550)</f>
        <v>0</v>
      </c>
      <c r="O16" s="597">
        <f>IF(ISERROR('O7 Amortization'!R331+'O7 Amortization'!R404+'O7 Amortization'!R477+'O7 Amortization'!R550), "-", 'O7 Amortization'!R331+'O7 Amortization'!R404+'O7 Amortization'!R477+'O7 Amortization'!R550)</f>
        <v>0</v>
      </c>
      <c r="P16" s="597">
        <f>IF(ISERROR('O7 Amortization'!S331+'O7 Amortization'!S404+'O7 Amortization'!S477+'O7 Amortization'!S550), "-", 'O7 Amortization'!S331+'O7 Amortization'!S404+'O7 Amortization'!S477+'O7 Amortization'!S550)</f>
        <v>0</v>
      </c>
      <c r="Q16" s="597">
        <f>IF(ISERROR('O7 Amortization'!T331+'O7 Amortization'!T404+'O7 Amortization'!T477+'O7 Amortization'!T550), "-", 'O7 Amortization'!T331+'O7 Amortization'!T404+'O7 Amortization'!T477+'O7 Amortization'!T550)</f>
        <v>0</v>
      </c>
      <c r="R16" s="597">
        <f>IF(ISERROR('O7 Amortization'!U331+'O7 Amortization'!U404+'O7 Amortization'!U477+'O7 Amortization'!U550), "-", 'O7 Amortization'!U331+'O7 Amortization'!U404+'O7 Amortization'!U477+'O7 Amortization'!U550)</f>
        <v>0</v>
      </c>
      <c r="S16" s="597">
        <f>IF(ISERROR('O7 Amortization'!V331+'O7 Amortization'!V404+'O7 Amortization'!V477+'O7 Amortization'!V550), "-", 'O7 Amortization'!V331+'O7 Amortization'!V404+'O7 Amortization'!V477+'O7 Amortization'!V550)</f>
        <v>0</v>
      </c>
      <c r="T16" s="597">
        <f>IF(ISERROR('O7 Amortization'!W331+'O7 Amortization'!W404+'O7 Amortization'!W477+'O7 Amortization'!W550), "-", 'O7 Amortization'!W331+'O7 Amortization'!W404+'O7 Amortization'!W477+'O7 Amortization'!W550)</f>
        <v>0</v>
      </c>
      <c r="U16" s="597">
        <f>IF(ISERROR('O7 Amortization'!X331+'O7 Amortization'!X404+'O7 Amortization'!X477+'O7 Amortization'!X550), "-", 'O7 Amortization'!X331+'O7 Amortization'!X404+'O7 Amortization'!X477+'O7 Amortization'!X550)</f>
        <v>0</v>
      </c>
      <c r="V16" s="597">
        <f>IF(ISERROR('O7 Amortization'!Y331+'O7 Amortization'!Y404+'O7 Amortization'!Y477+'O7 Amortization'!Y550), "-", 'O7 Amortization'!Y331+'O7 Amortization'!Y404+'O7 Amortization'!Y477+'O7 Amortization'!Y550)</f>
        <v>0</v>
      </c>
      <c r="W16" s="598">
        <f>IF(ISERROR('O7 Amortization'!Z331+'O7 Amortization'!Z404+'O7 Amortization'!Z477+'O7 Amortization'!Z550), "-", 'O7 Amortization'!Z331+'O7 Amortization'!Z404+'O7 Amortization'!Z477+'O7 Amortization'!Z550)</f>
        <v>0</v>
      </c>
      <c r="X16" s="694"/>
    </row>
    <row r="17" spans="1:24" s="581" customFormat="1" ht="12.75" x14ac:dyDescent="0.2">
      <c r="A17" s="731"/>
      <c r="B17" s="755" t="s">
        <v>1519</v>
      </c>
      <c r="C17" s="695">
        <f t="shared" si="0"/>
        <v>155087.88750000004</v>
      </c>
      <c r="D17" s="597">
        <f>IF(ISERROR('O7 Amortization'!G335+'O7 Amortization'!G408+'O7 Amortization'!G481+'O7 Amortization'!G554), "-", 'O7 Amortization'!G335+'O7 Amortization'!G408+'O7 Amortization'!G481+'O7 Amortization'!G554)</f>
        <v>68460.977683865844</v>
      </c>
      <c r="E17" s="597">
        <f>IF(ISERROR('O7 Amortization'!H335+'O7 Amortization'!H408+'O7 Amortization'!H481+'O7 Amortization'!H554), "-", 'O7 Amortization'!H335+'O7 Amortization'!H408+'O7 Amortization'!H481+'O7 Amortization'!H554)</f>
        <v>28094.59092917668</v>
      </c>
      <c r="F17" s="597">
        <f>IF(ISERROR('O7 Amortization'!I335+'O7 Amortization'!I408+'O7 Amortization'!I481+'O7 Amortization'!I554), "-", 'O7 Amortization'!I335+'O7 Amortization'!I408+'O7 Amortization'!I481+'O7 Amortization'!I554)</f>
        <v>57116.552276298717</v>
      </c>
      <c r="G17" s="597">
        <f>IF(ISERROR('O7 Amortization'!J335+'O7 Amortization'!J408+'O7 Amortization'!J481+'O7 Amortization'!J554), "-", 'O7 Amortization'!J335+'O7 Amortization'!J408+'O7 Amortization'!J481+'O7 Amortization'!J554)</f>
        <v>0</v>
      </c>
      <c r="H17" s="597">
        <f>IF(ISERROR('O7 Amortization'!K335+'O7 Amortization'!K408+'O7 Amortization'!K481+'O7 Amortization'!K554), "-", 'O7 Amortization'!K335+'O7 Amortization'!K408+'O7 Amortization'!K481+'O7 Amortization'!K554)</f>
        <v>0</v>
      </c>
      <c r="I17" s="597">
        <f>IF(ISERROR('O7 Amortization'!L335+'O7 Amortization'!L408+'O7 Amortization'!L481+'O7 Amortization'!L554), "-", 'O7 Amortization'!L335+'O7 Amortization'!L408+'O7 Amortization'!L481+'O7 Amortization'!L554)</f>
        <v>0</v>
      </c>
      <c r="J17" s="597">
        <f>IF(ISERROR('O7 Amortization'!M335+'O7 Amortization'!M408+'O7 Amortization'!M481+'O7 Amortization'!M554), "-", 'O7 Amortization'!M335+'O7 Amortization'!M408+'O7 Amortization'!M481+'O7 Amortization'!M554)</f>
        <v>1401.5846863422776</v>
      </c>
      <c r="K17" s="597">
        <f>IF(ISERROR('O7 Amortization'!N335+'O7 Amortization'!N408+'O7 Amortization'!N481+'O7 Amortization'!N554), "-", 'O7 Amortization'!N335+'O7 Amortization'!N408+'O7 Amortization'!N481+'O7 Amortization'!N554)</f>
        <v>0</v>
      </c>
      <c r="L17" s="597">
        <f>IF(ISERROR('O7 Amortization'!O335+'O7 Amortization'!O408+'O7 Amortization'!O481+'O7 Amortization'!O554), "-", 'O7 Amortization'!O335+'O7 Amortization'!O408+'O7 Amortization'!O481+'O7 Amortization'!O554)</f>
        <v>14.181924316495051</v>
      </c>
      <c r="M17" s="597">
        <f>IF(ISERROR('O7 Amortization'!P335+'O7 Amortization'!P408+'O7 Amortization'!P481+'O7 Amortization'!P554), "-", 'O7 Amortization'!P335+'O7 Amortization'!P408+'O7 Amortization'!P481+'O7 Amortization'!P554)</f>
        <v>0</v>
      </c>
      <c r="N17" s="597">
        <f>IF(ISERROR('O7 Amortization'!Q335+'O7 Amortization'!Q408+'O7 Amortization'!Q481+'O7 Amortization'!Q554), "-", 'O7 Amortization'!Q335+'O7 Amortization'!Q408+'O7 Amortization'!Q481+'O7 Amortization'!Q554)</f>
        <v>0</v>
      </c>
      <c r="O17" s="597">
        <f>IF(ISERROR('O7 Amortization'!R335+'O7 Amortization'!R408+'O7 Amortization'!R481+'O7 Amortization'!R554), "-", 'O7 Amortization'!R335+'O7 Amortization'!R408+'O7 Amortization'!R481+'O7 Amortization'!R554)</f>
        <v>0</v>
      </c>
      <c r="P17" s="597">
        <f>IF(ISERROR('O7 Amortization'!S335+'O7 Amortization'!S408+'O7 Amortization'!S481+'O7 Amortization'!S554), "-", 'O7 Amortization'!S335+'O7 Amortization'!S408+'O7 Amortization'!S481+'O7 Amortization'!S554)</f>
        <v>0</v>
      </c>
      <c r="Q17" s="597">
        <f>IF(ISERROR('O7 Amortization'!T335+'O7 Amortization'!T408+'O7 Amortization'!T481+'O7 Amortization'!T554), "-", 'O7 Amortization'!T335+'O7 Amortization'!T408+'O7 Amortization'!T481+'O7 Amortization'!T554)</f>
        <v>0</v>
      </c>
      <c r="R17" s="597">
        <f>IF(ISERROR('O7 Amortization'!U335+'O7 Amortization'!U408+'O7 Amortization'!U481+'O7 Amortization'!U554), "-", 'O7 Amortization'!U335+'O7 Amortization'!U408+'O7 Amortization'!U481+'O7 Amortization'!U554)</f>
        <v>0</v>
      </c>
      <c r="S17" s="597">
        <f>IF(ISERROR('O7 Amortization'!V335+'O7 Amortization'!V408+'O7 Amortization'!V481+'O7 Amortization'!V554), "-", 'O7 Amortization'!V335+'O7 Amortization'!V408+'O7 Amortization'!V481+'O7 Amortization'!V554)</f>
        <v>0</v>
      </c>
      <c r="T17" s="597">
        <f>IF(ISERROR('O7 Amortization'!W335+'O7 Amortization'!W408+'O7 Amortization'!W481+'O7 Amortization'!W554), "-", 'O7 Amortization'!W335+'O7 Amortization'!W408+'O7 Amortization'!W481+'O7 Amortization'!W554)</f>
        <v>0</v>
      </c>
      <c r="U17" s="597">
        <f>IF(ISERROR('O7 Amortization'!X335+'O7 Amortization'!X408+'O7 Amortization'!X481+'O7 Amortization'!X554), "-", 'O7 Amortization'!X335+'O7 Amortization'!X408+'O7 Amortization'!X481+'O7 Amortization'!X554)</f>
        <v>0</v>
      </c>
      <c r="V17" s="597">
        <f>IF(ISERROR('O7 Amortization'!Y335+'O7 Amortization'!Y408+'O7 Amortization'!Y481+'O7 Amortization'!Y554), "-", 'O7 Amortization'!Y335+'O7 Amortization'!Y408+'O7 Amortization'!Y481+'O7 Amortization'!Y554)</f>
        <v>0</v>
      </c>
      <c r="W17" s="598">
        <f>IF(ISERROR('O7 Amortization'!Z335+'O7 Amortization'!Z408+'O7 Amortization'!Z481+'O7 Amortization'!Z554), "-", 'O7 Amortization'!Z335+'O7 Amortization'!Z408+'O7 Amortization'!Z481+'O7 Amortization'!Z554)</f>
        <v>0</v>
      </c>
      <c r="X17" s="694"/>
    </row>
    <row r="18" spans="1:24" s="581" customFormat="1" ht="12.75" x14ac:dyDescent="0.2">
      <c r="A18" s="731"/>
      <c r="B18" s="755" t="s">
        <v>1520</v>
      </c>
      <c r="C18" s="695">
        <f t="shared" si="0"/>
        <v>92296.1</v>
      </c>
      <c r="D18" s="597">
        <f>IF(ISERROR('O7 Amortization'!G339+'O7 Amortization'!G412+'O7 Amortization'!G485+'O7 Amortization'!G558), "-", 'O7 Amortization'!G339+'O7 Amortization'!G412+'O7 Amortization'!G485+'O7 Amortization'!G558)</f>
        <v>40742.583732774423</v>
      </c>
      <c r="E18" s="597">
        <f>IF(ISERROR('O7 Amortization'!H339+'O7 Amortization'!H412+'O7 Amortization'!H485+'O7 Amortization'!H558), "-", 'O7 Amortization'!H339+'O7 Amortization'!H412+'O7 Amortization'!H485+'O7 Amortization'!H558)</f>
        <v>16719.688530533269</v>
      </c>
      <c r="F18" s="597">
        <f>IF(ISERROR('O7 Amortization'!I339+'O7 Amortization'!I412+'O7 Amortization'!I485+'O7 Amortization'!I558), "-", 'O7 Amortization'!I339+'O7 Amortization'!I412+'O7 Amortization'!I485+'O7 Amortization'!I558)</f>
        <v>33991.27491854252</v>
      </c>
      <c r="G18" s="597">
        <f>IF(ISERROR('O7 Amortization'!J339+'O7 Amortization'!J412+'O7 Amortization'!J485+'O7 Amortization'!J558), "-", 'O7 Amortization'!J339+'O7 Amortization'!J412+'O7 Amortization'!J485+'O7 Amortization'!J558)</f>
        <v>0</v>
      </c>
      <c r="H18" s="597">
        <f>IF(ISERROR('O7 Amortization'!K339+'O7 Amortization'!K412+'O7 Amortization'!K485+'O7 Amortization'!K558), "-", 'O7 Amortization'!K339+'O7 Amortization'!K412+'O7 Amortization'!K485+'O7 Amortization'!K558)</f>
        <v>0</v>
      </c>
      <c r="I18" s="597">
        <f>IF(ISERROR('O7 Amortization'!L339+'O7 Amortization'!L412+'O7 Amortization'!L485+'O7 Amortization'!L558), "-", 'O7 Amortization'!L339+'O7 Amortization'!L412+'O7 Amortization'!L485+'O7 Amortization'!L558)</f>
        <v>0</v>
      </c>
      <c r="J18" s="597">
        <f>IF(ISERROR('O7 Amortization'!M339+'O7 Amortization'!M412+'O7 Amortization'!M485+'O7 Amortization'!M558), "-", 'O7 Amortization'!M339+'O7 Amortization'!M412+'O7 Amortization'!M485+'O7 Amortization'!M558)</f>
        <v>834.11285339169694</v>
      </c>
      <c r="K18" s="597">
        <f>IF(ISERROR('O7 Amortization'!N339+'O7 Amortization'!N412+'O7 Amortization'!N485+'O7 Amortization'!N558), "-", 'O7 Amortization'!N339+'O7 Amortization'!N412+'O7 Amortization'!N485+'O7 Amortization'!N558)</f>
        <v>0</v>
      </c>
      <c r="L18" s="597">
        <f>IF(ISERROR('O7 Amortization'!O339+'O7 Amortization'!O412+'O7 Amortization'!O485+'O7 Amortization'!O558), "-", 'O7 Amortization'!O339+'O7 Amortization'!O412+'O7 Amortization'!O485+'O7 Amortization'!O558)</f>
        <v>8.4399647580966555</v>
      </c>
      <c r="M18" s="597">
        <f>IF(ISERROR('O7 Amortization'!P339+'O7 Amortization'!P412+'O7 Amortization'!P485+'O7 Amortization'!P558), "-", 'O7 Amortization'!P339+'O7 Amortization'!P412+'O7 Amortization'!P485+'O7 Amortization'!P558)</f>
        <v>0</v>
      </c>
      <c r="N18" s="597">
        <f>IF(ISERROR('O7 Amortization'!Q339+'O7 Amortization'!Q412+'O7 Amortization'!Q485+'O7 Amortization'!Q558), "-", 'O7 Amortization'!Q339+'O7 Amortization'!Q412+'O7 Amortization'!Q485+'O7 Amortization'!Q558)</f>
        <v>0</v>
      </c>
      <c r="O18" s="597">
        <f>IF(ISERROR('O7 Amortization'!R339+'O7 Amortization'!R412+'O7 Amortization'!R485+'O7 Amortization'!R558), "-", 'O7 Amortization'!R339+'O7 Amortization'!R412+'O7 Amortization'!R485+'O7 Amortization'!R558)</f>
        <v>0</v>
      </c>
      <c r="P18" s="597">
        <f>IF(ISERROR('O7 Amortization'!S339+'O7 Amortization'!S412+'O7 Amortization'!S485+'O7 Amortization'!S558), "-", 'O7 Amortization'!S339+'O7 Amortization'!S412+'O7 Amortization'!S485+'O7 Amortization'!S558)</f>
        <v>0</v>
      </c>
      <c r="Q18" s="597">
        <f>IF(ISERROR('O7 Amortization'!T339+'O7 Amortization'!T412+'O7 Amortization'!T485+'O7 Amortization'!T558), "-", 'O7 Amortization'!T339+'O7 Amortization'!T412+'O7 Amortization'!T485+'O7 Amortization'!T558)</f>
        <v>0</v>
      </c>
      <c r="R18" s="597">
        <f>IF(ISERROR('O7 Amortization'!U339+'O7 Amortization'!U412+'O7 Amortization'!U485+'O7 Amortization'!U558), "-", 'O7 Amortization'!U339+'O7 Amortization'!U412+'O7 Amortization'!U485+'O7 Amortization'!U558)</f>
        <v>0</v>
      </c>
      <c r="S18" s="597">
        <f>IF(ISERROR('O7 Amortization'!V339+'O7 Amortization'!V412+'O7 Amortization'!V485+'O7 Amortization'!V558), "-", 'O7 Amortization'!V339+'O7 Amortization'!V412+'O7 Amortization'!V485+'O7 Amortization'!V558)</f>
        <v>0</v>
      </c>
      <c r="T18" s="597">
        <f>IF(ISERROR('O7 Amortization'!W339+'O7 Amortization'!W412+'O7 Amortization'!W485+'O7 Amortization'!W558), "-", 'O7 Amortization'!W339+'O7 Amortization'!W412+'O7 Amortization'!W485+'O7 Amortization'!W558)</f>
        <v>0</v>
      </c>
      <c r="U18" s="597">
        <f>IF(ISERROR('O7 Amortization'!X339+'O7 Amortization'!X412+'O7 Amortization'!X485+'O7 Amortization'!X558), "-", 'O7 Amortization'!X339+'O7 Amortization'!X412+'O7 Amortization'!X485+'O7 Amortization'!X558)</f>
        <v>0</v>
      </c>
      <c r="V18" s="597">
        <f>IF(ISERROR('O7 Amortization'!Y339+'O7 Amortization'!Y412+'O7 Amortization'!Y485+'O7 Amortization'!Y558), "-", 'O7 Amortization'!Y339+'O7 Amortization'!Y412+'O7 Amortization'!Y485+'O7 Amortization'!Y558)</f>
        <v>0</v>
      </c>
      <c r="W18" s="598">
        <f>IF(ISERROR('O7 Amortization'!Z339+'O7 Amortization'!Z412+'O7 Amortization'!Z485+'O7 Amortization'!Z558), "-", 'O7 Amortization'!Z339+'O7 Amortization'!Z412+'O7 Amortization'!Z485+'O7 Amortization'!Z558)</f>
        <v>0</v>
      </c>
      <c r="X18" s="694"/>
    </row>
    <row r="19" spans="1:24" s="581" customFormat="1" ht="12.75" x14ac:dyDescent="0.2">
      <c r="A19" s="731"/>
      <c r="B19" s="755" t="s">
        <v>1481</v>
      </c>
      <c r="C19" s="695">
        <f t="shared" si="0"/>
        <v>174112.35516368877</v>
      </c>
      <c r="D19" s="694">
        <f t="shared" ref="D19:W19" si="1">IF(ISERROR(D38*(D58/D40)),0,D38*(D58/D40))</f>
        <v>76439.105029035854</v>
      </c>
      <c r="E19" s="694">
        <f t="shared" si="1"/>
        <v>31647.471511221327</v>
      </c>
      <c r="F19" s="694">
        <f t="shared" si="1"/>
        <v>64382.260707343732</v>
      </c>
      <c r="G19" s="694">
        <f t="shared" si="1"/>
        <v>0</v>
      </c>
      <c r="H19" s="694">
        <f t="shared" si="1"/>
        <v>0</v>
      </c>
      <c r="I19" s="694">
        <f t="shared" si="1"/>
        <v>0</v>
      </c>
      <c r="J19" s="694">
        <f t="shared" si="1"/>
        <v>1627.2036539493522</v>
      </c>
      <c r="K19" s="694">
        <f t="shared" si="1"/>
        <v>0</v>
      </c>
      <c r="L19" s="694">
        <f t="shared" si="1"/>
        <v>16.314262138516952</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ht="12.75" x14ac:dyDescent="0.2">
      <c r="A20" s="731"/>
      <c r="B20" s="755" t="s">
        <v>1482</v>
      </c>
      <c r="C20" s="695">
        <f t="shared" si="0"/>
        <v>1042926.0584206558</v>
      </c>
      <c r="D20" s="694">
        <f t="shared" ref="D20:W20" si="2">IF(ISERROR((D51/(D51+D66+D72))*D86),0,(D51/(D51+D66+D72))*D86)</f>
        <v>456608.0993959427</v>
      </c>
      <c r="E20" s="694">
        <f t="shared" si="2"/>
        <v>187379.99662691163</v>
      </c>
      <c r="F20" s="694">
        <f t="shared" si="2"/>
        <v>388530.58756655734</v>
      </c>
      <c r="G20" s="694">
        <f t="shared" si="2"/>
        <v>0</v>
      </c>
      <c r="H20" s="694">
        <f t="shared" si="2"/>
        <v>0</v>
      </c>
      <c r="I20" s="694">
        <f t="shared" si="2"/>
        <v>0</v>
      </c>
      <c r="J20" s="694">
        <f t="shared" si="2"/>
        <v>10312.786910840332</v>
      </c>
      <c r="K20" s="694">
        <f t="shared" si="2"/>
        <v>0</v>
      </c>
      <c r="L20" s="694">
        <f t="shared" si="2"/>
        <v>94.58792040385957</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ht="12.75" x14ac:dyDescent="0.2">
      <c r="A21" s="696"/>
      <c r="B21" s="755" t="s">
        <v>719</v>
      </c>
      <c r="C21" s="695">
        <f t="shared" si="0"/>
        <v>1139863.0450413404</v>
      </c>
      <c r="D21" s="694">
        <f t="shared" ref="D21:W21" si="3">IF(ISERROR(D95/D97*D93),0, D95/D97*D93)</f>
        <v>503173.65041959548</v>
      </c>
      <c r="E21" s="694">
        <f t="shared" si="3"/>
        <v>206489.27831789671</v>
      </c>
      <c r="F21" s="694">
        <f t="shared" si="3"/>
        <v>419794.5323094608</v>
      </c>
      <c r="G21" s="694">
        <f t="shared" si="3"/>
        <v>0</v>
      </c>
      <c r="H21" s="694">
        <f t="shared" si="3"/>
        <v>0</v>
      </c>
      <c r="I21" s="694">
        <f t="shared" si="3"/>
        <v>0</v>
      </c>
      <c r="J21" s="694">
        <f t="shared" si="3"/>
        <v>10301.349861751269</v>
      </c>
      <c r="K21" s="694">
        <f t="shared" si="3"/>
        <v>0</v>
      </c>
      <c r="L21" s="694">
        <f t="shared" si="3"/>
        <v>104.23413263621819</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ht="12.75" x14ac:dyDescent="0.2">
      <c r="A22" s="696"/>
      <c r="B22" s="755" t="s">
        <v>1483</v>
      </c>
      <c r="C22" s="695">
        <f t="shared" si="0"/>
        <v>527059.34834236989</v>
      </c>
      <c r="D22" s="694">
        <f t="shared" ref="D22:W22" si="4">IF(ISERROR(SUM(D20:D21)/D44*D42),0,SUM(D20:D20)/D44*D42)</f>
        <v>227760.89466165833</v>
      </c>
      <c r="E22" s="694">
        <f t="shared" si="4"/>
        <v>94675.304296795701</v>
      </c>
      <c r="F22" s="694">
        <f t="shared" si="4"/>
        <v>199453.15643406793</v>
      </c>
      <c r="G22" s="694">
        <f t="shared" si="4"/>
        <v>0</v>
      </c>
      <c r="H22" s="694">
        <f t="shared" si="4"/>
        <v>0</v>
      </c>
      <c r="I22" s="694">
        <f t="shared" si="4"/>
        <v>0</v>
      </c>
      <c r="J22" s="694">
        <f t="shared" si="4"/>
        <v>5123.2142175591871</v>
      </c>
      <c r="K22" s="694">
        <f t="shared" si="4"/>
        <v>0</v>
      </c>
      <c r="L22" s="694">
        <f t="shared" si="4"/>
        <v>46.77873228875012</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ht="12.75" x14ac:dyDescent="0.2">
      <c r="A23" s="696"/>
      <c r="B23" s="755" t="s">
        <v>1484</v>
      </c>
      <c r="C23" s="695">
        <f t="shared" si="0"/>
        <v>91365.804621115909</v>
      </c>
      <c r="D23" s="694">
        <f>IF(ISERROR('O4 Summary by Class &amp; Accounts'!E209*D60/(D36+D40)),0,('O4 Summary by Class &amp; Accounts'!E209*D60/(D36+D40)))</f>
        <v>40331.920255440069</v>
      </c>
      <c r="E23" s="694">
        <f>IF(ISERROR('O4 Summary by Class &amp; Accounts'!F209*E60/(E36+E40)),0,('O4 Summary by Class &amp; Accounts'!F209*E60/(E36+E40)))</f>
        <v>16551.163002625417</v>
      </c>
      <c r="F23" s="694">
        <f>IF(ISERROR('O4 Summary by Class &amp; Accounts'!G209*F60/(F36+F40)),0,('O4 Summary by Class &amp; Accounts'!G209*F60/(F36+F40)))</f>
        <v>33648.661027174428</v>
      </c>
      <c r="G23" s="694">
        <f>IF(ISERROR('O4 Summary by Class &amp; Accounts'!H209*G60/(G36+G40)),0,('O4 Summary by Class &amp; Accounts'!H209*G60/(G36+G40)))</f>
        <v>0</v>
      </c>
      <c r="H23" s="694">
        <f>IF(ISERROR('O4 Summary by Class &amp; Accounts'!I209*H60/(H36+H40)),0,('O4 Summary by Class &amp; Accounts'!I209*H60/(H36+H40)))</f>
        <v>0</v>
      </c>
      <c r="I23" s="694">
        <f>IF(ISERROR('O4 Summary by Class &amp; Accounts'!J209*I60/(I36+I40)),0,('O4 Summary by Class &amp; Accounts'!J209*I60/(I36+I40)))</f>
        <v>0</v>
      </c>
      <c r="J23" s="694">
        <f>IF(ISERROR('O4 Summary by Class &amp; Accounts'!K209*J60/(J36+J40)),0,('O4 Summary by Class &amp; Accounts'!K209*J60/(J36+J40)))</f>
        <v>825.70544145361839</v>
      </c>
      <c r="K23" s="694">
        <f>IF(ISERROR('O4 Summary by Class &amp; Accounts'!L209*K60/(K36+K40)),0,('O4 Summary by Class &amp; Accounts'!L209*K60/(K36+K40)))</f>
        <v>0</v>
      </c>
      <c r="L23" s="694">
        <f>IF(ISERROR('O4 Summary by Class &amp; Accounts'!M209*L60/(L36+L40)),0,('O4 Summary by Class &amp; Accounts'!M209*L60/(L36+L40)))</f>
        <v>8.3548944223793082</v>
      </c>
      <c r="M23" s="694">
        <f>IF(ISERROR('O4 Summary by Class &amp; Accounts'!N209*M60/(M36+M40)),0,('O4 Summary by Class &amp; Accounts'!N209*M60/(M36+M40)))</f>
        <v>0</v>
      </c>
      <c r="N23" s="694">
        <f>IF(ISERROR('O4 Summary by Class &amp; Accounts'!O209*N60/(N36+N40)),0,('O4 Summary by Class &amp; Accounts'!O209*N60/(N36+N40)))</f>
        <v>0</v>
      </c>
      <c r="O23" s="694">
        <f>IF(ISERROR('O4 Summary by Class &amp; Accounts'!P209*O60/(O36+O40)),0,('O4 Summary by Class &amp; Accounts'!P209*O60/(O36+O40)))</f>
        <v>0</v>
      </c>
      <c r="P23" s="694">
        <f>IF(ISERROR('O4 Summary by Class &amp; Accounts'!Q209*P60/(P36+P40)),0,('O4 Summary by Class &amp; Accounts'!Q209*P60/(P36+P40)))</f>
        <v>0</v>
      </c>
      <c r="Q23" s="694">
        <f>IF(ISERROR('O4 Summary by Class &amp; Accounts'!R209*Q60/(Q36+Q40)),0,('O4 Summary by Class &amp; Accounts'!R209*Q60/(Q36+Q40)))</f>
        <v>0</v>
      </c>
      <c r="R23" s="694">
        <f>IF(ISERROR('O4 Summary by Class &amp; Accounts'!S209*R60/(R36+R40)),0,('O4 Summary by Class &amp; Accounts'!S209*R60/(R36+R40)))</f>
        <v>0</v>
      </c>
      <c r="S23" s="694">
        <f>IF(ISERROR('O4 Summary by Class &amp; Accounts'!T209*S60/(S36+S40)),0,('O4 Summary by Class &amp; Accounts'!T209*S60/(S36+S40)))</f>
        <v>0</v>
      </c>
      <c r="T23" s="694">
        <f>IF(ISERROR('O4 Summary by Class &amp; Accounts'!U209*T60/(T36+T40)),0,('O4 Summary by Class &amp; Accounts'!U209*T60/(T36+T40)))</f>
        <v>0</v>
      </c>
      <c r="U23" s="694">
        <f>IF(ISERROR('O4 Summary by Class &amp; Accounts'!V209*U60/(U36+U40)),0,('O4 Summary by Class &amp; Accounts'!V209*U60/(U36+U40)))</f>
        <v>0</v>
      </c>
      <c r="V23" s="694">
        <f>IF(ISERROR('O4 Summary by Class &amp; Accounts'!W209*V60/(V36+V40)),0,('O4 Summary by Class &amp; Accounts'!W209*V60/(V36+V40)))</f>
        <v>0</v>
      </c>
      <c r="W23" s="582">
        <f>IF(ISERROR('O4 Summary by Class &amp; Accounts'!X209*W60/(W36+W40)),0,('O4 Summary by Class &amp; Accounts'!X209*W60/(W36+W40)))</f>
        <v>0</v>
      </c>
    </row>
    <row r="24" spans="1:24" s="694" customFormat="1" ht="12.75" x14ac:dyDescent="0.2">
      <c r="A24" s="696"/>
      <c r="B24" s="755" t="s">
        <v>1485</v>
      </c>
      <c r="C24" s="695">
        <f t="shared" si="0"/>
        <v>576131.5353869223</v>
      </c>
      <c r="D24" s="694">
        <f>IF(ISERROR('O4 Summary by Class &amp; Accounts'!E207*D60/(D36+D40)),0,('O4 Summary by Class &amp; Accounts'!E207*D60/(D36+D40)))</f>
        <v>254323.71813753311</v>
      </c>
      <c r="E24" s="694">
        <f>IF(ISERROR('O4 Summary by Class &amp; Accounts'!F207*E60/(E36+E40)),0,('O4 Summary by Class &amp; Accounts'!F207*E60/(E36+E40)))</f>
        <v>104367.78828452395</v>
      </c>
      <c r="F24" s="694">
        <f>IF(ISERROR('O4 Summary by Class &amp; Accounts'!G207*F60/(F36+F40)),0,('O4 Summary by Class &amp; Accounts'!G207*F60/(F36+F40)))</f>
        <v>212180.63827809511</v>
      </c>
      <c r="G24" s="694">
        <f>IF(ISERROR('O4 Summary by Class &amp; Accounts'!H207*G60/(G36+G40)),0,('O4 Summary by Class &amp; Accounts'!H207*G60/(G36+G40)))</f>
        <v>0</v>
      </c>
      <c r="H24" s="694">
        <f>IF(ISERROR('O4 Summary by Class &amp; Accounts'!I207*H60/(H36+H40)),0,('O4 Summary by Class &amp; Accounts'!I207*H60/(H36+H40)))</f>
        <v>0</v>
      </c>
      <c r="I24" s="694">
        <f>IF(ISERROR('O4 Summary by Class &amp; Accounts'!J207*I60/(I36+I40)),0,('O4 Summary by Class &amp; Accounts'!J207*I60/(I36+I40)))</f>
        <v>0</v>
      </c>
      <c r="J24" s="694">
        <f>IF(ISERROR('O4 Summary by Class &amp; Accounts'!K207*J60/(J36+J40)),0,('O4 Summary by Class &amp; Accounts'!K207*J60/(J36+J40)))</f>
        <v>5206.7066637758853</v>
      </c>
      <c r="K24" s="694">
        <f>IF(ISERROR('O4 Summary by Class &amp; Accounts'!L207*K60/(K36+K40)),0,('O4 Summary by Class &amp; Accounts'!L207*K60/(K36+K40)))</f>
        <v>0</v>
      </c>
      <c r="L24" s="694">
        <f>IF(ISERROR('O4 Summary by Class &amp; Accounts'!M207*L60/(L36+L40)),0,('O4 Summary by Class &amp; Accounts'!M207*L60/(L36+L40)))</f>
        <v>52.684022994403257</v>
      </c>
      <c r="M24" s="694">
        <f>IF(ISERROR('O4 Summary by Class &amp; Accounts'!N207*M60/(M36+M40)),0,('O4 Summary by Class &amp; Accounts'!N207*M60/(M36+M40)))</f>
        <v>0</v>
      </c>
      <c r="N24" s="694">
        <f>IF(ISERROR('O4 Summary by Class &amp; Accounts'!O207*N60/(N36+N40)),0,('O4 Summary by Class &amp; Accounts'!O207*N60/(N36+N40)))</f>
        <v>0</v>
      </c>
      <c r="O24" s="694">
        <f>IF(ISERROR('O4 Summary by Class &amp; Accounts'!P207*O60/(O36+O40)),0,('O4 Summary by Class &amp; Accounts'!P207*O60/(O36+O40)))</f>
        <v>0</v>
      </c>
      <c r="P24" s="694">
        <f>IF(ISERROR('O4 Summary by Class &amp; Accounts'!Q207*P60/(P36+P40)),0,('O4 Summary by Class &amp; Accounts'!Q207*P60/(P36+P40)))</f>
        <v>0</v>
      </c>
      <c r="Q24" s="694">
        <f>IF(ISERROR('O4 Summary by Class &amp; Accounts'!R207*Q60/(Q36+Q40)),0,('O4 Summary by Class &amp; Accounts'!R207*Q60/(Q36+Q40)))</f>
        <v>0</v>
      </c>
      <c r="R24" s="694">
        <f>IF(ISERROR('O4 Summary by Class &amp; Accounts'!S207*R60/(R36+R40)),0,('O4 Summary by Class &amp; Accounts'!S207*R60/(R36+R40)))</f>
        <v>0</v>
      </c>
      <c r="S24" s="694">
        <f>IF(ISERROR('O4 Summary by Class &amp; Accounts'!T207*S60/(S36+S40)),0,('O4 Summary by Class &amp; Accounts'!T207*S60/(S36+S40)))</f>
        <v>0</v>
      </c>
      <c r="T24" s="694">
        <f>IF(ISERROR('O4 Summary by Class &amp; Accounts'!U207*T60/(T36+T40)),0,('O4 Summary by Class &amp; Accounts'!U207*T60/(T36+T40)))</f>
        <v>0</v>
      </c>
      <c r="U24" s="694">
        <f>IF(ISERROR('O4 Summary by Class &amp; Accounts'!V207*U60/(U36+U40)),0,('O4 Summary by Class &amp; Accounts'!V207*U60/(U36+U40)))</f>
        <v>0</v>
      </c>
      <c r="V24" s="694">
        <f>IF(ISERROR('O4 Summary by Class &amp; Accounts'!W207*V60/(V36+V40)),0,('O4 Summary by Class &amp; Accounts'!W207*V60/(V36+V40)))</f>
        <v>0</v>
      </c>
      <c r="W24" s="582">
        <f>IF(ISERROR('O4 Summary by Class &amp; Accounts'!X207*W60/(W36+W40)),0,('O4 Summary by Class &amp; Accounts'!X207*W60/(W36+W40)))</f>
        <v>0</v>
      </c>
    </row>
    <row r="25" spans="1:24" s="694" customFormat="1" ht="12.75" x14ac:dyDescent="0.2">
      <c r="A25" s="696"/>
      <c r="B25" s="755" t="s">
        <v>1486</v>
      </c>
      <c r="C25" s="695">
        <f t="shared" si="0"/>
        <v>1038426.2480729158</v>
      </c>
      <c r="D25" s="694">
        <f>IF(ISERROR(D60/(D36+D40)*'O1 Revenue to cost|RR'!D38),0,D60/(D36+D40)*'O1 Revenue to cost|RR'!D38)</f>
        <v>458396.05749778746</v>
      </c>
      <c r="E25" s="694">
        <f>IF(ISERROR(E60/(E36+E40)*'O1 Revenue to cost|RR'!E38),0,E60/(E36+E40)*'O1 Revenue to cost|RR'!E38)</f>
        <v>188113.72777083135</v>
      </c>
      <c r="F25" s="694">
        <f>IF(ISERROR(F60/(F36+F40)*'O1 Revenue to cost|RR'!F38),0,F60/(F36+F40)*'O1 Revenue to cost|RR'!F38)</f>
        <v>382436.87524041784</v>
      </c>
      <c r="G25" s="694">
        <f>IF(ISERROR(G60/(G36+G40)*'O1 Revenue to cost|RR'!G38),0,G60/(G36+G40)*'O1 Revenue to cost|RR'!G38)</f>
        <v>0</v>
      </c>
      <c r="H25" s="694">
        <f>IF(ISERROR(H60/(H36+H40)*'O1 Revenue to cost|RR'!H38),0,H60/(H36+H40)*'O1 Revenue to cost|RR'!H38)</f>
        <v>0</v>
      </c>
      <c r="I25" s="694">
        <f>IF(ISERROR(I60/(I36+I40)*'O1 Revenue to cost|RR'!I38),0,I60/(I36+I40)*'O1 Revenue to cost|RR'!I38)</f>
        <v>0</v>
      </c>
      <c r="J25" s="694">
        <f>IF(ISERROR(J60/(J36+J40)*'O1 Revenue to cost|RR'!J38),0,J60/(J36+J40)*'O1 Revenue to cost|RR'!J38)</f>
        <v>9384.6292618749249</v>
      </c>
      <c r="K25" s="694">
        <f>IF(ISERROR(K60/(K36+K40)*'O1 Revenue to cost|RR'!K38),0,K60/(K36+K40)*'O1 Revenue to cost|RR'!K38)</f>
        <v>0</v>
      </c>
      <c r="L25" s="694">
        <f>IF(ISERROR(L60/(L36+L40)*'O1 Revenue to cost|RR'!L38),0,L60/(L36+L40)*'O1 Revenue to cost|RR'!L38)</f>
        <v>94.958302004287788</v>
      </c>
      <c r="M25" s="694">
        <f>IF(ISERROR(M60/(M36+M40)*'O1 Revenue to cost|RR'!M38),0,M60/(M36+M40)*'O1 Revenue to cost|RR'!M38)</f>
        <v>0</v>
      </c>
      <c r="N25" s="694">
        <f>IF(ISERROR(N60/(N36+N40)*'O1 Revenue to cost|RR'!N38),0,N60/(N36+N40)*'O1 Revenue to cost|RR'!N38)</f>
        <v>0</v>
      </c>
      <c r="O25" s="694">
        <f>IF(ISERROR(O60/(O36+O40)*'O1 Revenue to cost|RR'!O38),0,O60/(O36+O40)*'O1 Revenue to cost|RR'!O38)</f>
        <v>0</v>
      </c>
      <c r="P25" s="694">
        <f>IF(ISERROR(P60/(P36+P40)*'O1 Revenue to cost|RR'!P38),0,P60/(P36+P40)*'O1 Revenue to cost|RR'!P38)</f>
        <v>0</v>
      </c>
      <c r="Q25" s="694">
        <f>IF(ISERROR(Q60/(Q36+Q40)*'O1 Revenue to cost|RR'!Q38),0,Q60/(Q36+Q40)*'O1 Revenue to cost|RR'!Q38)</f>
        <v>0</v>
      </c>
      <c r="R25" s="694">
        <f>IF(ISERROR(R60/(R36+R40)*'O1 Revenue to cost|RR'!R38),0,R60/(R36+R40)*'O1 Revenue to cost|RR'!R38)</f>
        <v>0</v>
      </c>
      <c r="S25" s="694">
        <f>IF(ISERROR(S60/(S36+S40)*'O1 Revenue to cost|RR'!S38),0,S60/(S36+S40)*'O1 Revenue to cost|RR'!S38)</f>
        <v>0</v>
      </c>
      <c r="T25" s="694">
        <f>IF(ISERROR(T60/(T36+T40)*'O1 Revenue to cost|RR'!T38),0,T60/(T36+T40)*'O1 Revenue to cost|RR'!T38)</f>
        <v>0</v>
      </c>
      <c r="U25" s="694">
        <f>IF(ISERROR(U60/(U36+U40)*'O1 Revenue to cost|RR'!U38),0,U60/(U36+U40)*'O1 Revenue to cost|RR'!U38)</f>
        <v>0</v>
      </c>
      <c r="V25" s="694">
        <f>IF(ISERROR(V60/(V36+V40)*'O1 Revenue to cost|RR'!V38),0,V60/(V36+V40)*'O1 Revenue to cost|RR'!V38)</f>
        <v>0</v>
      </c>
      <c r="W25" s="582">
        <f>IF(ISERROR(W60/(W36+W40)*'O1 Revenue to cost|RR'!W38),0,W60/(W36+W40)*'O1 Revenue to cost|RR'!W38)</f>
        <v>0</v>
      </c>
    </row>
    <row r="26" spans="1:24" s="723" customFormat="1" ht="22.5" customHeight="1" x14ac:dyDescent="0.2">
      <c r="B26" s="841" t="s">
        <v>763</v>
      </c>
      <c r="C26" s="1861">
        <f>IF(SUM(C15:C25)=SUM(D26:W26), SUM(C15:C25), "Error - Please Revise")</f>
        <v>5559246.750049009</v>
      </c>
      <c r="D26" s="831">
        <f t="shared" ref="D26:W26" si="5">SUM(D15:D25)</f>
        <v>2444942.3918853807</v>
      </c>
      <c r="E26" s="831">
        <f t="shared" si="5"/>
        <v>1004827.3462683187</v>
      </c>
      <c r="F26" s="831">
        <f t="shared" si="5"/>
        <v>2057428.3866554645</v>
      </c>
      <c r="G26" s="831">
        <f t="shared" si="5"/>
        <v>0</v>
      </c>
      <c r="H26" s="831">
        <f t="shared" si="5"/>
        <v>0</v>
      </c>
      <c r="I26" s="831">
        <f t="shared" si="5"/>
        <v>0</v>
      </c>
      <c r="J26" s="831">
        <f t="shared" si="5"/>
        <v>51542.070179663962</v>
      </c>
      <c r="K26" s="831">
        <f t="shared" si="5"/>
        <v>0</v>
      </c>
      <c r="L26" s="831">
        <f t="shared" si="5"/>
        <v>506.55506018115</v>
      </c>
      <c r="M26" s="831">
        <f t="shared" si="5"/>
        <v>0</v>
      </c>
      <c r="N26" s="831">
        <f t="shared" si="5"/>
        <v>0</v>
      </c>
      <c r="O26" s="831">
        <f t="shared" si="5"/>
        <v>0</v>
      </c>
      <c r="P26" s="831">
        <f t="shared" si="5"/>
        <v>0</v>
      </c>
      <c r="Q26" s="831">
        <f t="shared" si="5"/>
        <v>0</v>
      </c>
      <c r="R26" s="831">
        <f t="shared" si="5"/>
        <v>0</v>
      </c>
      <c r="S26" s="831">
        <f t="shared" si="5"/>
        <v>0</v>
      </c>
      <c r="T26" s="831">
        <f t="shared" si="5"/>
        <v>0</v>
      </c>
      <c r="U26" s="831">
        <f t="shared" si="5"/>
        <v>0</v>
      </c>
      <c r="V26" s="831">
        <f t="shared" si="5"/>
        <v>0</v>
      </c>
      <c r="W26" s="832">
        <f t="shared" si="5"/>
        <v>0</v>
      </c>
      <c r="X26" s="753"/>
    </row>
    <row r="27" spans="1:24" s="697" customFormat="1" ht="12.75" x14ac:dyDescent="0.2">
      <c r="B27" s="756"/>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ht="12.75" x14ac:dyDescent="0.2">
      <c r="B28" s="756" t="s">
        <v>82</v>
      </c>
      <c r="C28" s="698">
        <f>SUM(D28:W28)</f>
        <v>610101.06266000052</v>
      </c>
      <c r="D28" s="699">
        <f>IF('I8 Demand Data'!$C$15="4 NCP",'E3 PLCC'!C53,IF('I8 Demand Data'!$C$15="1 NCP",'E3 PLCC'!C40,'E3 PLCC'!C66))</f>
        <v>269319.00297932117</v>
      </c>
      <c r="E28" s="699">
        <f>IF('I8 Demand Data'!$C$15="4 NCP",'E3 PLCC'!D53,IF('I8 Demand Data'!$C$15="1 NCP",'E3 PLCC'!D40,'E3 PLCC'!D66))</f>
        <v>110521.46016811726</v>
      </c>
      <c r="F28" s="699">
        <f>IF('I8 Demand Data'!$C$15="4 NCP",'E3 PLCC'!E53,IF('I8 Demand Data'!$C$15="1 NCP",'E3 PLCC'!E40,'E3 PLCC'!E66))</f>
        <v>224691.1077387995</v>
      </c>
      <c r="G28" s="699">
        <f>IF('I8 Demand Data'!$C$15="4 NCP",'E3 PLCC'!F53,IF('I8 Demand Data'!$C$15="1 NCP",'E3 PLCC'!F40,'E3 PLCC'!F66))</f>
        <v>0</v>
      </c>
      <c r="H28" s="699">
        <f>IF('I8 Demand Data'!$C$15="4 NCP",'E3 PLCC'!G53,IF('I8 Demand Data'!$C$15="1 NCP",'E3 PLCC'!G40,'E3 PLCC'!G66))</f>
        <v>0</v>
      </c>
      <c r="I28" s="699">
        <f>IF('I8 Demand Data'!$C$15="4 NCP",'E3 PLCC'!H53,IF('I8 Demand Data'!$C$15="1 NCP",'E3 PLCC'!H40,'E3 PLCC'!H66))</f>
        <v>0</v>
      </c>
      <c r="J28" s="699">
        <f>IF('I8 Demand Data'!$C$15="4 NCP",'E3 PLCC'!I53,IF('I8 Demand Data'!$C$15="1 NCP",'E3 PLCC'!I40,'E3 PLCC'!I66))</f>
        <v>5513.7014265244088</v>
      </c>
      <c r="K28" s="699">
        <f>IF('I8 Demand Data'!$C$15="4 NCP",'E3 PLCC'!J53,IF('I8 Demand Data'!$C$15="1 NCP",'E3 PLCC'!J40,'E3 PLCC'!J66))</f>
        <v>0</v>
      </c>
      <c r="L28" s="699">
        <f>IF('I8 Demand Data'!$C$15="4 NCP",'E3 PLCC'!K53,IF('I8 Demand Data'!$C$15="1 NCP",'E3 PLCC'!K40,'E3 PLCC'!K66))</f>
        <v>55.790347238157665</v>
      </c>
      <c r="M28" s="699">
        <f>IF('I8 Demand Data'!$C$15="4 NCP",'E3 PLCC'!L53,IF('I8 Demand Data'!$C$15="1 NCP",'E3 PLCC'!L40,'E3 PLCC'!L66))</f>
        <v>0</v>
      </c>
      <c r="N28" s="699">
        <f>IF('I8 Demand Data'!$C$15="4 NCP",'E3 PLCC'!M53,IF('I8 Demand Data'!$C$15="1 NCP",'E3 PLCC'!M40,'E3 PLCC'!M66))</f>
        <v>0</v>
      </c>
      <c r="O28" s="699">
        <f>IF('I8 Demand Data'!$C$15="4 NCP",'E3 PLCC'!N53,IF('I8 Demand Data'!$C$15="1 NCP",'E3 PLCC'!N40,'E3 PLCC'!N66))</f>
        <v>0</v>
      </c>
      <c r="P28" s="699">
        <f>IF('I8 Demand Data'!$C$15="4 NCP",'E3 PLCC'!O53,IF('I8 Demand Data'!$C$15="1 NCP",'E3 PLCC'!O40,'E3 PLCC'!O66))</f>
        <v>0</v>
      </c>
      <c r="Q28" s="699">
        <f>IF('I8 Demand Data'!$C$15="4 NCP",'E3 PLCC'!P53,IF('I8 Demand Data'!$C$15="1 NCP",'E3 PLCC'!P40,'E3 PLCC'!P66))</f>
        <v>0</v>
      </c>
      <c r="R28" s="699">
        <f>IF('I8 Demand Data'!$C$15="4 NCP",'E3 PLCC'!Q53,IF('I8 Demand Data'!$C$15="1 NCP",'E3 PLCC'!Q40,'E3 PLCC'!Q66))</f>
        <v>0</v>
      </c>
      <c r="S28" s="699">
        <f>IF('I8 Demand Data'!$C$15="4 NCP",'E3 PLCC'!R53,IF('I8 Demand Data'!$C$15="1 NCP",'E3 PLCC'!R40,'E3 PLCC'!R66))</f>
        <v>0</v>
      </c>
      <c r="T28" s="699">
        <f>IF('I8 Demand Data'!$C$15="4 NCP",'E3 PLCC'!S53,IF('I8 Demand Data'!$C$15="1 NCP",'E3 PLCC'!S40,'E3 PLCC'!S66))</f>
        <v>0</v>
      </c>
      <c r="U28" s="699">
        <f>IF('I8 Demand Data'!$C$15="4 NCP",'E3 PLCC'!T53,IF('I8 Demand Data'!$C$15="1 NCP",'E3 PLCC'!T40,'E3 PLCC'!T66))</f>
        <v>0</v>
      </c>
      <c r="V28" s="699">
        <f>IF('I8 Demand Data'!$C$15="4 NCP",'E3 PLCC'!U53,IF('I8 Demand Data'!$C$15="1 NCP",'E3 PLCC'!U40,'E3 PLCC'!U66))</f>
        <v>0</v>
      </c>
      <c r="W28" s="700">
        <f>IF('I8 Demand Data'!$C$15="4 NCP",'E3 PLCC'!V53,IF('I8 Demand Data'!$C$15="1 NCP",'E3 PLCC'!V40,'E3 PLCC'!V66))</f>
        <v>0</v>
      </c>
      <c r="X28" s="703"/>
    </row>
    <row r="29" spans="1:24" s="697" customFormat="1" ht="12.75" x14ac:dyDescent="0.2">
      <c r="B29" s="756" t="s">
        <v>78</v>
      </c>
      <c r="C29" s="698">
        <f>SUM(D29:W29)</f>
        <v>78719.322590374461</v>
      </c>
      <c r="D29" s="699">
        <f>IF('I8 Demand Data'!$C$15="4 NCP",MIN('E3 PLCC'!C27*4,'E3 PLCC'!C47),IF('I8 Demand Data'!$C$15="1 NCP",MIN('E3 PLCC'!C27,'E3 PLCC'!C34),MIN('E3 PLCC'!C27*12,'E3 PLCC'!C60)))</f>
        <v>68993.600000000006</v>
      </c>
      <c r="E29" s="699">
        <f>IF('I8 Demand Data'!$C$15="4 NCP",MIN('E3 PLCC'!D27*4,'E3 PLCC'!D47),IF('I8 Demand Data'!$C$15="1 NCP",MIN('E3 PLCC'!D27,'E3 PLCC'!D34),MIN('E3 PLCC'!D27*12,'E3 PLCC'!D60)))</f>
        <v>6710.4</v>
      </c>
      <c r="F29" s="699">
        <f>IF('I8 Demand Data'!$C$15="4 NCP",MIN('E3 PLCC'!E27*4,'E3 PLCC'!E47),IF('I8 Demand Data'!$C$15="1 NCP",MIN('E3 PLCC'!E27,'E3 PLCC'!E34),MIN('E3 PLCC'!E27*12,'E3 PLCC'!E60)))</f>
        <v>800</v>
      </c>
      <c r="G29" s="699">
        <f>IF('I8 Demand Data'!$C$15="4 NCP",MIN('E3 PLCC'!F27*4,'E3 PLCC'!F47),IF('I8 Demand Data'!$C$15="1 NCP",MIN('E3 PLCC'!F27,'E3 PLCC'!F34),MIN('E3 PLCC'!F27*12,'E3 PLCC'!F60)))</f>
        <v>0</v>
      </c>
      <c r="H29" s="699">
        <f>IF('I8 Demand Data'!$C$15="4 NCP",MIN('E3 PLCC'!G27*4,'E3 PLCC'!G47),IF('I8 Demand Data'!$C$15="1 NCP",MIN('E3 PLCC'!G27,'E3 PLCC'!G34),MIN('E3 PLCC'!G27*12,'E3 PLCC'!G60)))</f>
        <v>0</v>
      </c>
      <c r="I29" s="699">
        <f>IF('I8 Demand Data'!$C$15="4 NCP",MIN('E3 PLCC'!H27*4,'E3 PLCC'!H47),IF('I8 Demand Data'!$C$15="1 NCP",MIN('E3 PLCC'!H27,'E3 PLCC'!H34),MIN('E3 PLCC'!H27*12,'E3 PLCC'!H60)))</f>
        <v>0</v>
      </c>
      <c r="J29" s="699">
        <f>IF('I8 Demand Data'!$C$15="4 NCP",MIN('E3 PLCC'!I27*4,'E3 PLCC'!I47),IF('I8 Demand Data'!$C$15="1 NCP",MIN('E3 PLCC'!I27,'E3 PLCC'!I34),MIN('E3 PLCC'!I27*12,'E3 PLCC'!I60)))</f>
        <v>1412.4889314634179</v>
      </c>
      <c r="K29" s="699">
        <f>IF('I8 Demand Data'!$C$15="4 NCP",MIN('E3 PLCC'!J27*4,'E3 PLCC'!J47),IF('I8 Demand Data'!$C$15="1 NCP",MIN('E3 PLCC'!J27,'E3 PLCC'!J34),MIN('E3 PLCC'!J27*12,'E3 PLCC'!J60)))</f>
        <v>340.43365891104702</v>
      </c>
      <c r="L29" s="699">
        <f>IF('I8 Demand Data'!$C$15="4 NCP",MIN('E3 PLCC'!K27*4,'E3 PLCC'!K47),IF('I8 Demand Data'!$C$15="1 NCP",MIN('E3 PLCC'!K27,'E3 PLCC'!K34),MIN('E3 PLCC'!K27*12,'E3 PLCC'!K60)))</f>
        <v>462.4</v>
      </c>
      <c r="M29" s="699">
        <f>IF('I8 Demand Data'!$C$15="4 NCP",MIN('E3 PLCC'!L27*4,'E3 PLCC'!L47),IF('I8 Demand Data'!$C$15="1 NCP",MIN('E3 PLCC'!L27,'E3 PLCC'!L34),MIN('E3 PLCC'!L27*12,'E3 PLCC'!L60)))</f>
        <v>0</v>
      </c>
      <c r="N29" s="699">
        <f>IF('I8 Demand Data'!$C$15="4 NCP",MIN('E3 PLCC'!M27*4,'E3 PLCC'!M47),IF('I8 Demand Data'!$C$15="1 NCP",MIN('E3 PLCC'!M27,'E3 PLCC'!M34),MIN('E3 PLCC'!M27*12,'E3 PLCC'!M60)))</f>
        <v>0</v>
      </c>
      <c r="O29" s="699">
        <f>IF('I8 Demand Data'!$C$15="4 NCP",MIN('E3 PLCC'!N27*4,'E3 PLCC'!N47),IF('I8 Demand Data'!$C$15="1 NCP",MIN('E3 PLCC'!N27,'E3 PLCC'!N34),MIN('E3 PLCC'!N27*12,'E3 PLCC'!N60)))</f>
        <v>0</v>
      </c>
      <c r="P29" s="699">
        <f>IF('I8 Demand Data'!$C$15="4 NCP",MIN('E3 PLCC'!O27*4,'E3 PLCC'!O47),IF('I8 Demand Data'!$C$15="1 NCP",MIN('E3 PLCC'!O27,'E3 PLCC'!O34),MIN('E3 PLCC'!O27*12,'E3 PLCC'!O60)))</f>
        <v>0</v>
      </c>
      <c r="Q29" s="699">
        <f>IF('I8 Demand Data'!$C$15="4 NCP",MIN('E3 PLCC'!P27*4,'E3 PLCC'!P47),IF('I8 Demand Data'!$C$15="1 NCP",MIN('E3 PLCC'!P27,'E3 PLCC'!P34),MIN('E3 PLCC'!P27*12,'E3 PLCC'!P60)))</f>
        <v>0</v>
      </c>
      <c r="R29" s="699">
        <f>IF('I8 Demand Data'!$C$15="4 NCP",MIN('E3 PLCC'!Q27*4,'E3 PLCC'!Q47),IF('I8 Demand Data'!$C$15="1 NCP",MIN('E3 PLCC'!Q27,'E3 PLCC'!Q34),MIN('E3 PLCC'!Q27*12,'E3 PLCC'!Q60)))</f>
        <v>0</v>
      </c>
      <c r="S29" s="699">
        <f>IF('I8 Demand Data'!$C$15="4 NCP",MIN('E3 PLCC'!R27*4,'E3 PLCC'!R47),IF('I8 Demand Data'!$C$15="1 NCP",MIN('E3 PLCC'!R27,'E3 PLCC'!R34),MIN('E3 PLCC'!R27*12,'E3 PLCC'!R60)))</f>
        <v>0</v>
      </c>
      <c r="T29" s="699">
        <f>IF('I8 Demand Data'!$C$15="4 NCP",MIN('E3 PLCC'!S27*4,'E3 PLCC'!S47),IF('I8 Demand Data'!$C$15="1 NCP",MIN('E3 PLCC'!S27,'E3 PLCC'!S34),MIN('E3 PLCC'!S27*12,'E3 PLCC'!S60)))</f>
        <v>0</v>
      </c>
      <c r="U29" s="699">
        <f>IF('I8 Demand Data'!$C$15="4 NCP",MIN('E3 PLCC'!T27*4,'E3 PLCC'!T47),IF('I8 Demand Data'!$C$15="1 NCP",MIN('E3 PLCC'!T27,'E3 PLCC'!T34),MIN('E3 PLCC'!T27*12,'E3 PLCC'!T60)))</f>
        <v>0</v>
      </c>
      <c r="V29" s="699">
        <f>IF('I8 Demand Data'!$C$15="4 NCP",MIN('E3 PLCC'!U27*4,'E3 PLCC'!U47),IF('I8 Demand Data'!$C$15="1 NCP",MIN('E3 PLCC'!U27,'E3 PLCC'!U34),MIN('E3 PLCC'!U27*12,'E3 PLCC'!U60)))</f>
        <v>0</v>
      </c>
      <c r="W29" s="700">
        <f>IF('I8 Demand Data'!$C$15="4 NCP",MIN('E3 PLCC'!V27*4,'E3 PLCC'!V47),IF('I8 Demand Data'!$C$15="1 NCP",MIN('E3 PLCC'!V27,'E3 PLCC'!V34),MIN('E3 PLCC'!V27*12,'E3 PLCC'!V60)))</f>
        <v>0</v>
      </c>
      <c r="X29" s="703"/>
    </row>
    <row r="30" spans="1:24" s="697" customFormat="1" ht="12.75" x14ac:dyDescent="0.2">
      <c r="B30" s="756" t="s">
        <v>79</v>
      </c>
      <c r="C30" s="702">
        <f>SUM(D30:W30)</f>
        <v>712077.0432149875</v>
      </c>
      <c r="D30" s="703">
        <f>IF(ISERROR(D26/D28),0,D26/D28*D29)</f>
        <v>626340.41988390696</v>
      </c>
      <c r="E30" s="703">
        <f t="shared" ref="E30:W30" si="6">IF(ISERROR(E26/E28),0,E26/E28*E29)</f>
        <v>61008.906452577401</v>
      </c>
      <c r="F30" s="703">
        <f t="shared" si="6"/>
        <v>7325.3575804066031</v>
      </c>
      <c r="G30" s="703">
        <f t="shared" si="6"/>
        <v>0</v>
      </c>
      <c r="H30" s="703">
        <f t="shared" si="6"/>
        <v>0</v>
      </c>
      <c r="I30" s="703">
        <f t="shared" si="6"/>
        <v>0</v>
      </c>
      <c r="J30" s="703">
        <f t="shared" si="6"/>
        <v>13203.943776001226</v>
      </c>
      <c r="K30" s="703">
        <f t="shared" si="6"/>
        <v>0</v>
      </c>
      <c r="L30" s="703">
        <f t="shared" si="6"/>
        <v>4198.415522095228</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697" customFormat="1" ht="12.75" x14ac:dyDescent="0.2">
      <c r="B31" s="756"/>
      <c r="C31" s="702"/>
      <c r="D31" s="703"/>
      <c r="E31" s="703"/>
      <c r="F31" s="703"/>
      <c r="G31" s="703"/>
      <c r="H31" s="703"/>
      <c r="I31" s="703"/>
      <c r="J31" s="703"/>
      <c r="K31" s="703"/>
      <c r="L31" s="703"/>
      <c r="M31" s="703"/>
      <c r="N31" s="703"/>
      <c r="O31" s="703"/>
      <c r="P31" s="703"/>
      <c r="Q31" s="703"/>
      <c r="R31" s="703"/>
      <c r="S31" s="703"/>
      <c r="T31" s="703"/>
      <c r="U31" s="703"/>
      <c r="V31" s="703"/>
      <c r="W31" s="704"/>
      <c r="X31" s="703"/>
    </row>
    <row r="32" spans="1:24" s="697" customFormat="1" ht="12.75" x14ac:dyDescent="0.2">
      <c r="B32" s="756"/>
      <c r="C32" s="702"/>
      <c r="D32" s="703"/>
      <c r="E32" s="703"/>
      <c r="F32" s="703"/>
      <c r="G32" s="703"/>
      <c r="H32" s="703"/>
      <c r="I32" s="703"/>
      <c r="J32" s="703"/>
      <c r="K32" s="703"/>
      <c r="L32" s="703"/>
      <c r="M32" s="703"/>
      <c r="N32" s="703"/>
      <c r="O32" s="703"/>
      <c r="P32" s="703"/>
      <c r="Q32" s="703"/>
      <c r="R32" s="703"/>
      <c r="S32" s="703"/>
      <c r="T32" s="703"/>
      <c r="U32" s="703"/>
      <c r="V32" s="703"/>
      <c r="W32" s="704"/>
      <c r="X32" s="703"/>
    </row>
    <row r="33" spans="1:24" s="581" customFormat="1" ht="12.75" x14ac:dyDescent="0.2">
      <c r="A33" s="578"/>
      <c r="B33" s="756"/>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756" t="s">
        <v>349</v>
      </c>
      <c r="C34" s="695">
        <f>SUM(D34:W34)</f>
        <v>31834948.79999999</v>
      </c>
      <c r="D34" s="694">
        <f>SUM('O4 Summary by Class &amp; Accounts'!E60:E73)+SUM('O4 Summary by Class &amp; Accounts'!E74:E76)+SUM('O4 Summary by Class &amp; Accounts'!E77) +SUM('O4 Summary by Class &amp; Accounts'!E79:E80)</f>
        <v>19694974.348673455</v>
      </c>
      <c r="E34" s="694">
        <f>SUM('O4 Summary by Class &amp; Accounts'!F60:F73)+SUM('O4 Summary by Class &amp; Accounts'!F74:F76)+SUM('O4 Summary by Class &amp; Accounts'!F77) +SUM('O4 Summary by Class &amp; Accounts'!F79:F80)</f>
        <v>4530597.2201390052</v>
      </c>
      <c r="F34" s="694">
        <f>SUM('O4 Summary by Class &amp; Accounts'!G60:G73)+SUM('O4 Summary by Class &amp; Accounts'!G74:G76)+SUM('O4 Summary by Class &amp; Accounts'!G77) +SUM('O4 Summary by Class &amp; Accounts'!G79:G80)</f>
        <v>7045421.1404511295</v>
      </c>
      <c r="G34" s="694">
        <f>SUM('O4 Summary by Class &amp; Accounts'!H60:H73)+SUM('O4 Summary by Class &amp; Accounts'!H74:H76)+SUM('O4 Summary by Class &amp; Accounts'!H77) +SUM('O4 Summary by Class &amp; Accounts'!H79:H80)</f>
        <v>0</v>
      </c>
      <c r="H34" s="694">
        <f>SUM('O4 Summary by Class &amp; Accounts'!I60:I73)+SUM('O4 Summary by Class &amp; Accounts'!I74:I76)+SUM('O4 Summary by Class &amp; Accounts'!I77) +SUM('O4 Summary by Class &amp; Accounts'!I79:I80)</f>
        <v>0</v>
      </c>
      <c r="I34" s="694">
        <f>SUM('O4 Summary by Class &amp; Accounts'!J60:J73)+SUM('O4 Summary by Class &amp; Accounts'!J74:J76)+SUM('O4 Summary by Class &amp; Accounts'!J77) +SUM('O4 Summary by Class &amp; Accounts'!J79:J80)</f>
        <v>0</v>
      </c>
      <c r="J34" s="694">
        <f>SUM('O4 Summary by Class &amp; Accounts'!K60:K73)+SUM('O4 Summary by Class &amp; Accounts'!K74:K76)+SUM('O4 Summary by Class &amp; Accounts'!K77) +SUM('O4 Summary by Class &amp; Accounts'!K79:K80)</f>
        <v>461500.82905294513</v>
      </c>
      <c r="K34" s="694">
        <f>SUM('O4 Summary by Class &amp; Accounts'!L60:L73)+SUM('O4 Summary by Class &amp; Accounts'!L74:L76)+SUM('O4 Summary by Class &amp; Accounts'!L77) +SUM('O4 Summary by Class &amp; Accounts'!L79:L80)</f>
        <v>55695.855688972224</v>
      </c>
      <c r="L34" s="694">
        <f>SUM('O4 Summary by Class &amp; Accounts'!M60:M73)+SUM('O4 Summary by Class &amp; Accounts'!M74:M76)+SUM('O4 Summary by Class &amp; Accounts'!M77) +SUM('O4 Summary by Class &amp; Accounts'!M79:M80)</f>
        <v>46759.405994487308</v>
      </c>
      <c r="M34" s="694">
        <f>SUM('O4 Summary by Class &amp; Accounts'!N60:N73)+SUM('O4 Summary by Class &amp; Accounts'!N74:N76)+SUM('O4 Summary by Class &amp; Accounts'!N77) +SUM('O4 Summary by Class &amp; Accounts'!N79:N80)</f>
        <v>0</v>
      </c>
      <c r="N34" s="694">
        <f>SUM('O4 Summary by Class &amp; Accounts'!O60:O73)+SUM('O4 Summary by Class &amp; Accounts'!O74:O76)+SUM('O4 Summary by Class &amp; Accounts'!O77) +SUM('O4 Summary by Class &amp; Accounts'!O79:O80)</f>
        <v>0</v>
      </c>
      <c r="O34" s="694">
        <f>SUM('O4 Summary by Class &amp; Accounts'!P60:P73)+SUM('O4 Summary by Class &amp; Accounts'!P74:P76)+SUM('O4 Summary by Class &amp; Accounts'!P77) +SUM('O4 Summary by Class &amp; Accounts'!P79:P80)</f>
        <v>0</v>
      </c>
      <c r="P34" s="694">
        <f>SUM('O4 Summary by Class &amp; Accounts'!Q60:Q73)+SUM('O4 Summary by Class &amp; Accounts'!Q74:Q76)+SUM('O4 Summary by Class &amp; Accounts'!Q77) +SUM('O4 Summary by Class &amp; Accounts'!Q79:Q80)</f>
        <v>0</v>
      </c>
      <c r="Q34" s="694">
        <f>SUM('O4 Summary by Class &amp; Accounts'!R60:R73)+SUM('O4 Summary by Class &amp; Accounts'!R74:R76)+SUM('O4 Summary by Class &amp; Accounts'!R77) +SUM('O4 Summary by Class &amp; Accounts'!R79:R80)</f>
        <v>0</v>
      </c>
      <c r="R34" s="694">
        <f>SUM('O4 Summary by Class &amp; Accounts'!S60:S73)+SUM('O4 Summary by Class &amp; Accounts'!S74:S76)+SUM('O4 Summary by Class &amp; Accounts'!S77) +SUM('O4 Summary by Class &amp; Accounts'!S79:S80)</f>
        <v>0</v>
      </c>
      <c r="S34" s="694">
        <f>SUM('O4 Summary by Class &amp; Accounts'!T60:T73)+SUM('O4 Summary by Class &amp; Accounts'!T74:T76)+SUM('O4 Summary by Class &amp; Accounts'!T77) +SUM('O4 Summary by Class &amp; Accounts'!T79:T80)</f>
        <v>0</v>
      </c>
      <c r="T34" s="694">
        <f>SUM('O4 Summary by Class &amp; Accounts'!U60:U73)+SUM('O4 Summary by Class &amp; Accounts'!U74:U76)+SUM('O4 Summary by Class &amp; Accounts'!U77) +SUM('O4 Summary by Class &amp; Accounts'!U79:U80)</f>
        <v>0</v>
      </c>
      <c r="U34" s="694">
        <f>SUM('O4 Summary by Class &amp; Accounts'!V60:V73)+SUM('O4 Summary by Class &amp; Accounts'!V74:V76)+SUM('O4 Summary by Class &amp; Accounts'!V77) +SUM('O4 Summary by Class &amp; Accounts'!V79:V80)</f>
        <v>0</v>
      </c>
      <c r="V34" s="694">
        <f>SUM('O4 Summary by Class &amp; Accounts'!W60:W73)+SUM('O4 Summary by Class &amp; Accounts'!W74:W76)+SUM('O4 Summary by Class &amp; Accounts'!W77) +SUM('O4 Summary by Class &amp; Accounts'!W79:W80)</f>
        <v>0</v>
      </c>
      <c r="W34" s="582">
        <f>SUM('O4 Summary by Class &amp; Accounts'!X60:X73)+SUM('O4 Summary by Class &amp; Accounts'!X74:X76)+SUM('O4 Summary by Class &amp; Accounts'!X77) +SUM('O4 Summary by Class &amp; Accounts'!X79:X80)</f>
        <v>0</v>
      </c>
      <c r="X34" s="694"/>
    </row>
    <row r="35" spans="1:24" s="581" customFormat="1" ht="12.75" x14ac:dyDescent="0.2">
      <c r="B35" s="756" t="s">
        <v>350</v>
      </c>
      <c r="C35" s="695">
        <f>SUM(D35:W35)</f>
        <v>-19912612.819999997</v>
      </c>
      <c r="D35" s="694">
        <f>'O7 Amortization'!AW80+'O7 Amortization'!AW151+'O7 Amortization'!AW222+'O7 Amortization'!AW293</f>
        <v>-12319115.107386829</v>
      </c>
      <c r="E35" s="694">
        <f>'O7 Amortization'!AX80+'O7 Amortization'!AX151+'O7 Amortization'!AX222+'O7 Amortization'!AX293</f>
        <v>-2833867.5477309492</v>
      </c>
      <c r="F35" s="694">
        <f>'O7 Amortization'!AY80+'O7 Amortization'!AY151+'O7 Amortization'!AY222+'O7 Amortization'!AY293</f>
        <v>-4406878.2458241666</v>
      </c>
      <c r="G35" s="694">
        <f>'O7 Amortization'!AZ80+'O7 Amortization'!AZ151+'O7 Amortization'!AZ222+'O7 Amortization'!AZ293</f>
        <v>0</v>
      </c>
      <c r="H35" s="694">
        <f>'O7 Amortization'!BA80+'O7 Amortization'!BA151+'O7 Amortization'!BA222+'O7 Amortization'!BA293</f>
        <v>0</v>
      </c>
      <c r="I35" s="694">
        <f>'O7 Amortization'!BB80+'O7 Amortization'!BB151+'O7 Amortization'!BB222+'O7 Amortization'!BB293</f>
        <v>0</v>
      </c>
      <c r="J35" s="694">
        <f>'O7 Amortization'!BC80+'O7 Amortization'!BC151+'O7 Amortization'!BC222+'O7 Amortization'!BC293</f>
        <v>-288666.62807512679</v>
      </c>
      <c r="K35" s="694">
        <f>'O7 Amortization'!BD80+'O7 Amortization'!BD151+'O7 Amortization'!BD222+'O7 Amortization'!BD293</f>
        <v>-34837.499409237258</v>
      </c>
      <c r="L35" s="694">
        <f>'O7 Amortization'!BE80+'O7 Amortization'!BE151+'O7 Amortization'!BE222+'O7 Amortization'!BE293</f>
        <v>-29247.791573687493</v>
      </c>
      <c r="M35" s="694">
        <f>'O7 Amortization'!BF80+'O7 Amortization'!BF151+'O7 Amortization'!BF222+'O7 Amortization'!BF293</f>
        <v>0</v>
      </c>
      <c r="N35" s="694">
        <f>'O7 Amortization'!BG80+'O7 Amortization'!BG151+'O7 Amortization'!BG222+'O7 Amortization'!BG293</f>
        <v>0</v>
      </c>
      <c r="O35" s="694">
        <f>'O7 Amortization'!BH80+'O7 Amortization'!BH151+'O7 Amortization'!BH222+'O7 Amortization'!BH293</f>
        <v>0</v>
      </c>
      <c r="P35" s="694">
        <f>'O7 Amortization'!BI80+'O7 Amortization'!BI151+'O7 Amortization'!BI222+'O7 Amortization'!BI293</f>
        <v>0</v>
      </c>
      <c r="Q35" s="694">
        <f>'O7 Amortization'!BJ80+'O7 Amortization'!BJ151+'O7 Amortization'!BJ222+'O7 Amortization'!BJ293</f>
        <v>0</v>
      </c>
      <c r="R35" s="694">
        <f>'O7 Amortization'!BK80+'O7 Amortization'!BK151+'O7 Amortization'!BK222+'O7 Amortization'!BK293</f>
        <v>0</v>
      </c>
      <c r="S35" s="694">
        <f>'O7 Amortization'!BL80+'O7 Amortization'!BL151+'O7 Amortization'!BL222+'O7 Amortization'!BL293</f>
        <v>0</v>
      </c>
      <c r="T35" s="694">
        <f>'O7 Amortization'!BM80+'O7 Amortization'!BM151+'O7 Amortization'!BM222+'O7 Amortization'!BM293</f>
        <v>0</v>
      </c>
      <c r="U35" s="694">
        <f>'O7 Amortization'!BN80+'O7 Amortization'!BN151+'O7 Amortization'!BN222+'O7 Amortization'!BN293</f>
        <v>0</v>
      </c>
      <c r="V35" s="694">
        <f>'O7 Amortization'!BO80+'O7 Amortization'!BO151+'O7 Amortization'!BO222+'O7 Amortization'!BO293</f>
        <v>0</v>
      </c>
      <c r="W35" s="582">
        <f>'O7 Amortization'!BP80+'O7 Amortization'!BP151+'O7 Amortization'!BP222+'O7 Amortization'!BP293</f>
        <v>0</v>
      </c>
      <c r="X35" s="694"/>
    </row>
    <row r="36" spans="1:24" s="581" customFormat="1" ht="12.75" x14ac:dyDescent="0.2">
      <c r="B36" s="756" t="s">
        <v>351</v>
      </c>
      <c r="C36" s="695">
        <f>SUM(D36:W36)</f>
        <v>11922335.979999997</v>
      </c>
      <c r="D36" s="694">
        <f t="shared" ref="D36:W36" si="7">D34+D35</f>
        <v>7375859.2412866261</v>
      </c>
      <c r="E36" s="694">
        <f t="shared" si="7"/>
        <v>1696729.672408056</v>
      </c>
      <c r="F36" s="694">
        <f t="shared" si="7"/>
        <v>2638542.894626963</v>
      </c>
      <c r="G36" s="694">
        <f t="shared" si="7"/>
        <v>0</v>
      </c>
      <c r="H36" s="694">
        <f t="shared" si="7"/>
        <v>0</v>
      </c>
      <c r="I36" s="694">
        <f t="shared" si="7"/>
        <v>0</v>
      </c>
      <c r="J36" s="694">
        <f t="shared" si="7"/>
        <v>172834.20097781834</v>
      </c>
      <c r="K36" s="694">
        <f t="shared" si="7"/>
        <v>20858.356279734966</v>
      </c>
      <c r="L36" s="694">
        <f t="shared" si="7"/>
        <v>17511.614420799815</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582">
        <f t="shared" si="7"/>
        <v>0</v>
      </c>
      <c r="X36" s="694"/>
    </row>
    <row r="37" spans="1:24" s="581" customFormat="1" ht="12.75" x14ac:dyDescent="0.2">
      <c r="B37" s="756"/>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756" t="s">
        <v>352</v>
      </c>
      <c r="C38" s="695">
        <f>SUM(D38:W38)</f>
        <v>603092.99999999988</v>
      </c>
      <c r="D38" s="694">
        <f>'O7 Amortization'!AW367+'O7 Amortization'!AW439+'O7 Amortization'!AW512+'O7 Amortization'!AW585</f>
        <v>373108.85088857188</v>
      </c>
      <c r="E38" s="694">
        <f>'O7 Amortization'!AX367+'O7 Amortization'!AX439+'O7 Amortization'!AX512+'O7 Amortization'!AX585</f>
        <v>85829.303086087995</v>
      </c>
      <c r="F38" s="694">
        <f>'O7 Amortization'!AY367+'O7 Amortization'!AY439+'O7 Amortization'!AY512+'O7 Amortization'!AY585</f>
        <v>133471.0540466801</v>
      </c>
      <c r="G38" s="694">
        <f>'O7 Amortization'!AZ367+'O7 Amortization'!AZ439+'O7 Amortization'!AZ512+'O7 Amortization'!AZ585</f>
        <v>0</v>
      </c>
      <c r="H38" s="694">
        <f>'O7 Amortization'!BA367+'O7 Amortization'!BA439+'O7 Amortization'!BA512+'O7 Amortization'!BA585</f>
        <v>0</v>
      </c>
      <c r="I38" s="694">
        <f>'O7 Amortization'!BB367+'O7 Amortization'!BB439+'O7 Amortization'!BB512+'O7 Amortization'!BB585</f>
        <v>0</v>
      </c>
      <c r="J38" s="694">
        <f>'O7 Amortization'!BC367+'O7 Amortization'!BC439+'O7 Amortization'!BC512+'O7 Amortization'!BC585</f>
        <v>8742.8417505740672</v>
      </c>
      <c r="K38" s="694">
        <f>'O7 Amortization'!BD367+'O7 Amortization'!BD439+'O7 Amortization'!BD512+'O7 Amortization'!BD585</f>
        <v>1055.1228119151028</v>
      </c>
      <c r="L38" s="694">
        <f>'O7 Amortization'!BE367+'O7 Amortization'!BE439+'O7 Amortization'!BE512+'O7 Amortization'!BE585</f>
        <v>885.82741617078818</v>
      </c>
      <c r="M38" s="694">
        <f>'O7 Amortization'!BF367+'O7 Amortization'!BF439+'O7 Amortization'!BF512+'O7 Amortization'!BF585</f>
        <v>0</v>
      </c>
      <c r="N38" s="694">
        <f>'O7 Amortization'!BG367+'O7 Amortization'!BG439+'O7 Amortization'!BG512+'O7 Amortization'!BG585</f>
        <v>0</v>
      </c>
      <c r="O38" s="694">
        <f>'O7 Amortization'!BH367+'O7 Amortization'!BH439+'O7 Amortization'!BH512+'O7 Amortization'!BH585</f>
        <v>0</v>
      </c>
      <c r="P38" s="694">
        <f>'O7 Amortization'!BI367+'O7 Amortization'!BI439+'O7 Amortization'!BI512+'O7 Amortization'!BI585</f>
        <v>0</v>
      </c>
      <c r="Q38" s="694">
        <f>'O7 Amortization'!BJ367+'O7 Amortization'!BJ439+'O7 Amortization'!BJ512+'O7 Amortization'!BJ585</f>
        <v>0</v>
      </c>
      <c r="R38" s="694">
        <f>'O7 Amortization'!BK367+'O7 Amortization'!BK439+'O7 Amortization'!BK512+'O7 Amortization'!BK585</f>
        <v>0</v>
      </c>
      <c r="S38" s="694">
        <f>'O7 Amortization'!BL367+'O7 Amortization'!BL439+'O7 Amortization'!BL512+'O7 Amortization'!BL585</f>
        <v>0</v>
      </c>
      <c r="T38" s="694">
        <f>'O7 Amortization'!BM367+'O7 Amortization'!BM439+'O7 Amortization'!BM512+'O7 Amortization'!BM585</f>
        <v>0</v>
      </c>
      <c r="U38" s="694">
        <f>'O7 Amortization'!BN367+'O7 Amortization'!BN439+'O7 Amortization'!BN512+'O7 Amortization'!BN585</f>
        <v>0</v>
      </c>
      <c r="V38" s="694">
        <f>'O7 Amortization'!BO367+'O7 Amortization'!BO439+'O7 Amortization'!BO512+'O7 Amortization'!BO585</f>
        <v>0</v>
      </c>
      <c r="W38" s="582">
        <f>'O7 Amortization'!BP367+'O7 Amortization'!BP439+'O7 Amortization'!BP512+'O7 Amortization'!BP585</f>
        <v>0</v>
      </c>
      <c r="X38" s="694"/>
    </row>
    <row r="39" spans="1:24" s="581" customFormat="1" ht="12.75" x14ac:dyDescent="0.2">
      <c r="B39" s="756"/>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24" s="579" customFormat="1" ht="12.75" x14ac:dyDescent="0.2">
      <c r="B40" s="842" t="s">
        <v>1201</v>
      </c>
      <c r="C40" s="843">
        <f>SUM(D40:W40)</f>
        <v>84906535.560000002</v>
      </c>
      <c r="D40" s="844">
        <f>IF(ISERROR('O6 Source Data for E2'!D102), "-", 'O6 Source Data for E2'!D102)</f>
        <v>52739125.583407253</v>
      </c>
      <c r="E40" s="844">
        <f>IF(ISERROR('O6 Source Data for E2'!E102), "-", 'O6 Source Data for E2'!E102)</f>
        <v>12025112.595747828</v>
      </c>
      <c r="F40" s="844">
        <f>IF(ISERROR('O6 Source Data for E2'!F102), "-", 'O6 Source Data for E2'!F102)</f>
        <v>18687565.251709867</v>
      </c>
      <c r="G40" s="844">
        <f>IF(ISERROR('O6 Source Data for E2'!G102), "-", 'O6 Source Data for E2'!G102)</f>
        <v>0</v>
      </c>
      <c r="H40" s="844">
        <f>IF(ISERROR('O6 Source Data for E2'!H102), "-", 'O6 Source Data for E2'!H102)</f>
        <v>0</v>
      </c>
      <c r="I40" s="844">
        <f>IF(ISERROR('O6 Source Data for E2'!I102), "-", 'O6 Source Data for E2'!I102)</f>
        <v>0</v>
      </c>
      <c r="J40" s="844">
        <f>IF(ISERROR('O6 Source Data for E2'!J102), "-", 'O6 Source Data for E2'!J102)</f>
        <v>1188502.0098844697</v>
      </c>
      <c r="K40" s="844">
        <f>IF(ISERROR('O6 Source Data for E2'!K102), "-", 'O6 Source Data for E2'!K102)</f>
        <v>144699.21911579376</v>
      </c>
      <c r="L40" s="844">
        <f>IF(ISERROR('O6 Source Data for E2'!L102), "-", 'O6 Source Data for E2'!L102)</f>
        <v>121530.90013478536</v>
      </c>
      <c r="M40" s="844">
        <f>IF(ISERROR('O6 Source Data for E2'!M102), "-", 'O6 Source Data for E2'!M102)</f>
        <v>0</v>
      </c>
      <c r="N40" s="844">
        <f>IF(ISERROR('O6 Source Data for E2'!N102), "-", 'O6 Source Data for E2'!N102)</f>
        <v>0</v>
      </c>
      <c r="O40" s="844">
        <f>IF(ISERROR('O6 Source Data for E2'!O102), "-", 'O6 Source Data for E2'!O102)</f>
        <v>0</v>
      </c>
      <c r="P40" s="844">
        <f>IF(ISERROR('O6 Source Data for E2'!P102), "-", 'O6 Source Data for E2'!P102)</f>
        <v>0</v>
      </c>
      <c r="Q40" s="844">
        <f>IF(ISERROR('O6 Source Data for E2'!Q102), "-", 'O6 Source Data for E2'!Q102)</f>
        <v>0</v>
      </c>
      <c r="R40" s="844">
        <f>IF(ISERROR('O6 Source Data for E2'!R102), "-", 'O6 Source Data for E2'!R102)</f>
        <v>0</v>
      </c>
      <c r="S40" s="844">
        <f>IF(ISERROR('O6 Source Data for E2'!S102), "-", 'O6 Source Data for E2'!S102)</f>
        <v>0</v>
      </c>
      <c r="T40" s="844">
        <f>IF(ISERROR('O6 Source Data for E2'!T102), "-", 'O6 Source Data for E2'!T102)</f>
        <v>0</v>
      </c>
      <c r="U40" s="844">
        <f>IF(ISERROR('O6 Source Data for E2'!U102), "-", 'O6 Source Data for E2'!U102)</f>
        <v>0</v>
      </c>
      <c r="V40" s="844">
        <f>IF(ISERROR('O6 Source Data for E2'!V102), "-", 'O6 Source Data for E2'!V102)</f>
        <v>0</v>
      </c>
      <c r="W40" s="845">
        <f>IF(ISERROR('O6 Source Data for E2'!W102), "-", 'O6 Source Data for E2'!W102)</f>
        <v>0</v>
      </c>
      <c r="X40" s="519"/>
    </row>
    <row r="41" spans="1:24" s="579" customFormat="1" ht="12.75" x14ac:dyDescent="0.2">
      <c r="B41" s="757"/>
      <c r="C41" s="721"/>
      <c r="D41" s="519"/>
      <c r="E41" s="519"/>
      <c r="F41" s="519"/>
      <c r="G41" s="519"/>
      <c r="H41" s="519"/>
      <c r="I41" s="519"/>
      <c r="J41" s="519"/>
      <c r="K41" s="519"/>
      <c r="L41" s="519"/>
      <c r="M41" s="519"/>
      <c r="N41" s="519"/>
      <c r="O41" s="519"/>
      <c r="P41" s="519"/>
      <c r="Q41" s="519"/>
      <c r="R41" s="519"/>
      <c r="S41" s="519"/>
      <c r="T41" s="519"/>
      <c r="U41" s="519"/>
      <c r="V41" s="519"/>
      <c r="W41" s="722"/>
      <c r="X41" s="519"/>
    </row>
    <row r="42" spans="1:24" s="579" customFormat="1" ht="12.75" x14ac:dyDescent="0.2">
      <c r="B42" s="842" t="s">
        <v>358</v>
      </c>
      <c r="C42" s="843">
        <f>SUM(D42:W42)</f>
        <v>5901780</v>
      </c>
      <c r="D42" s="846">
        <f>SUM('O4 Summary by Class &amp; Accounts'!E174:E199) + 'O4 Summary by Class &amp; Accounts'!E208+ SUM('O4 Summary by Class &amp; Accounts'!E210:E213)</f>
        <v>4006218.1078124642</v>
      </c>
      <c r="E42" s="846">
        <f>SUM('O4 Summary by Class &amp; Accounts'!F174:F199) + 'O4 Summary by Class &amp; Accounts'!F208+ SUM('O4 Summary by Class &amp; Accounts'!F210:F213)</f>
        <v>771172.24846084113</v>
      </c>
      <c r="F42" s="846">
        <f>SUM('O4 Summary by Class &amp; Accounts'!G174:G199) + 'O4 Summary by Class &amp; Accounts'!G208+ SUM('O4 Summary by Class &amp; Accounts'!G210:G213)</f>
        <v>1004667.434373053</v>
      </c>
      <c r="G42" s="846">
        <f>SUM('O4 Summary by Class &amp; Accounts'!H174:H199) + 'O4 Summary by Class &amp; Accounts'!H208+ SUM('O4 Summary by Class &amp; Accounts'!H210:H213)</f>
        <v>0</v>
      </c>
      <c r="H42" s="846">
        <f>SUM('O4 Summary by Class &amp; Accounts'!I174:I199) + 'O4 Summary by Class &amp; Accounts'!I208+ SUM('O4 Summary by Class &amp; Accounts'!I210:I213)</f>
        <v>0</v>
      </c>
      <c r="I42" s="846">
        <f>SUM('O4 Summary by Class &amp; Accounts'!J174:J199) + 'O4 Summary by Class &amp; Accounts'!J208+ SUM('O4 Summary by Class &amp; Accounts'!J210:J213)</f>
        <v>0</v>
      </c>
      <c r="J42" s="846">
        <f>SUM('O4 Summary by Class &amp; Accounts'!K174:K199) + 'O4 Summary by Class &amp; Accounts'!K208+ SUM('O4 Summary by Class &amp; Accounts'!K210:K213)</f>
        <v>97377.499941929811</v>
      </c>
      <c r="K42" s="846">
        <f>SUM('O4 Summary by Class &amp; Accounts'!L174:L199) + 'O4 Summary by Class &amp; Accounts'!L208+ SUM('O4 Summary by Class &amp; Accounts'!L210:L213)</f>
        <v>11660.753323628769</v>
      </c>
      <c r="L42" s="846">
        <f>SUM('O4 Summary by Class &amp; Accounts'!M174:M199) + 'O4 Summary by Class &amp; Accounts'!M208+ SUM('O4 Summary by Class &amp; Accounts'!M210:M213)</f>
        <v>10683.956088082932</v>
      </c>
      <c r="M42" s="846">
        <f>SUM('O4 Summary by Class &amp; Accounts'!N174:N199) + 'O4 Summary by Class &amp; Accounts'!N208+ SUM('O4 Summary by Class &amp; Accounts'!N210:N213)</f>
        <v>0</v>
      </c>
      <c r="N42" s="846">
        <f>SUM('O4 Summary by Class &amp; Accounts'!O174:O199) + 'O4 Summary by Class &amp; Accounts'!O208+ SUM('O4 Summary by Class &amp; Accounts'!O210:O213)</f>
        <v>0</v>
      </c>
      <c r="O42" s="846">
        <f>SUM('O4 Summary by Class &amp; Accounts'!P174:P199) + 'O4 Summary by Class &amp; Accounts'!P208+ SUM('O4 Summary by Class &amp; Accounts'!P210:P213)</f>
        <v>0</v>
      </c>
      <c r="P42" s="846">
        <f>SUM('O4 Summary by Class &amp; Accounts'!Q174:Q199) + 'O4 Summary by Class &amp; Accounts'!Q208+ SUM('O4 Summary by Class &amp; Accounts'!Q210:Q213)</f>
        <v>0</v>
      </c>
      <c r="Q42" s="846">
        <f>SUM('O4 Summary by Class &amp; Accounts'!R174:R199) + 'O4 Summary by Class &amp; Accounts'!R208+ SUM('O4 Summary by Class &amp; Accounts'!R210:R213)</f>
        <v>0</v>
      </c>
      <c r="R42" s="846">
        <f>SUM('O4 Summary by Class &amp; Accounts'!S174:S199) + 'O4 Summary by Class &amp; Accounts'!S208+ SUM('O4 Summary by Class &amp; Accounts'!S210:S213)</f>
        <v>0</v>
      </c>
      <c r="S42" s="846">
        <f>SUM('O4 Summary by Class &amp; Accounts'!T174:T199) + 'O4 Summary by Class &amp; Accounts'!T208+ SUM('O4 Summary by Class &amp; Accounts'!T210:T213)</f>
        <v>0</v>
      </c>
      <c r="T42" s="846">
        <f>SUM('O4 Summary by Class &amp; Accounts'!U174:U199) + 'O4 Summary by Class &amp; Accounts'!U208+ SUM('O4 Summary by Class &amp; Accounts'!U210:U213)</f>
        <v>0</v>
      </c>
      <c r="U42" s="846">
        <f>SUM('O4 Summary by Class &amp; Accounts'!V174:V199) + 'O4 Summary by Class &amp; Accounts'!V208+ SUM('O4 Summary by Class &amp; Accounts'!V210:V213)</f>
        <v>0</v>
      </c>
      <c r="V42" s="846">
        <f>SUM('O4 Summary by Class &amp; Accounts'!W174:W199) + 'O4 Summary by Class &amp; Accounts'!W208+ SUM('O4 Summary by Class &amp; Accounts'!W210:W213)</f>
        <v>0</v>
      </c>
      <c r="W42" s="847">
        <f>SUM('O4 Summary by Class &amp; Accounts'!X174:X199) + 'O4 Summary by Class &amp; Accounts'!X208+ SUM('O4 Summary by Class &amp; Accounts'!X210:X213)</f>
        <v>0</v>
      </c>
      <c r="X42" s="519"/>
    </row>
    <row r="43" spans="1:24" s="579" customFormat="1" ht="12.75" x14ac:dyDescent="0.2">
      <c r="B43" s="757"/>
      <c r="C43" s="721"/>
      <c r="D43" s="519"/>
      <c r="E43" s="519"/>
      <c r="F43" s="519"/>
      <c r="G43" s="519"/>
      <c r="H43" s="519"/>
      <c r="I43" s="519"/>
      <c r="J43" s="519"/>
      <c r="K43" s="519"/>
      <c r="L43" s="519"/>
      <c r="M43" s="519"/>
      <c r="N43" s="519"/>
      <c r="O43" s="519"/>
      <c r="P43" s="519"/>
      <c r="Q43" s="519"/>
      <c r="R43" s="519"/>
      <c r="S43" s="519"/>
      <c r="T43" s="519"/>
      <c r="U43" s="519"/>
      <c r="V43" s="519"/>
      <c r="W43" s="722"/>
      <c r="X43" s="519"/>
    </row>
    <row r="44" spans="1:24" s="579" customFormat="1" ht="12.75" x14ac:dyDescent="0.2">
      <c r="B44" s="842" t="s">
        <v>353</v>
      </c>
      <c r="C44" s="843">
        <f>SUM(D44:W44)</f>
        <v>11755980</v>
      </c>
      <c r="D44" s="846">
        <f>'O6 Source Data for E2'!D163</f>
        <v>8031543.9517888501</v>
      </c>
      <c r="E44" s="846">
        <f>'O6 Source Data for E2'!E163</f>
        <v>1526292.9904335251</v>
      </c>
      <c r="F44" s="846">
        <f>'O6 Source Data for E2'!F163</f>
        <v>1957071.2019039004</v>
      </c>
      <c r="G44" s="846">
        <f>'O6 Source Data for E2'!G163</f>
        <v>0</v>
      </c>
      <c r="H44" s="846">
        <f>'O6 Source Data for E2'!H163</f>
        <v>0</v>
      </c>
      <c r="I44" s="846">
        <f>'O6 Source Data for E2'!I163</f>
        <v>0</v>
      </c>
      <c r="J44" s="846">
        <f>'O6 Source Data for E2'!J163</f>
        <v>196016.2827799787</v>
      </c>
      <c r="K44" s="846">
        <f>'O6 Source Data for E2'!K163</f>
        <v>23452.311555576034</v>
      </c>
      <c r="L44" s="846">
        <f>'O6 Source Data for E2'!L163</f>
        <v>21603.261538170271</v>
      </c>
      <c r="M44" s="846">
        <f>'O6 Source Data for E2'!M163</f>
        <v>0</v>
      </c>
      <c r="N44" s="846">
        <f>'O6 Source Data for E2'!N163</f>
        <v>0</v>
      </c>
      <c r="O44" s="846">
        <f>'O6 Source Data for E2'!O163</f>
        <v>0</v>
      </c>
      <c r="P44" s="846">
        <f>'O6 Source Data for E2'!P163</f>
        <v>0</v>
      </c>
      <c r="Q44" s="846">
        <f>'O6 Source Data for E2'!Q163</f>
        <v>0</v>
      </c>
      <c r="R44" s="846">
        <f>'O6 Source Data for E2'!R163</f>
        <v>0</v>
      </c>
      <c r="S44" s="846">
        <f>'O6 Source Data for E2'!S163</f>
        <v>0</v>
      </c>
      <c r="T44" s="846">
        <f>'O6 Source Data for E2'!T163</f>
        <v>0</v>
      </c>
      <c r="U44" s="846">
        <f>'O6 Source Data for E2'!U163</f>
        <v>0</v>
      </c>
      <c r="V44" s="846">
        <f>'O6 Source Data for E2'!V163</f>
        <v>0</v>
      </c>
      <c r="W44" s="847">
        <f>'O6 Source Data for E2'!W163</f>
        <v>0</v>
      </c>
      <c r="X44" s="519"/>
    </row>
    <row r="45" spans="1:24" s="581" customFormat="1" ht="12.75" x14ac:dyDescent="0.2">
      <c r="B45" s="756"/>
      <c r="C45" s="695"/>
      <c r="D45" s="694"/>
      <c r="E45" s="694"/>
      <c r="F45" s="694"/>
      <c r="G45" s="694"/>
      <c r="H45" s="694"/>
      <c r="I45" s="694"/>
      <c r="J45" s="694"/>
      <c r="K45" s="694"/>
      <c r="L45" s="694"/>
      <c r="M45" s="694"/>
      <c r="N45" s="694"/>
      <c r="O45" s="694"/>
      <c r="P45" s="694"/>
      <c r="Q45" s="694"/>
      <c r="R45" s="694"/>
      <c r="S45" s="694"/>
      <c r="T45" s="694"/>
      <c r="U45" s="694"/>
      <c r="V45" s="694"/>
      <c r="W45" s="582"/>
      <c r="X45" s="694"/>
    </row>
    <row r="46" spans="1:24" s="581" customFormat="1" ht="12.75" x14ac:dyDescent="0.2">
      <c r="B46" s="848" t="s">
        <v>724</v>
      </c>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A47" s="731"/>
      <c r="B47" s="755" t="s">
        <v>720</v>
      </c>
      <c r="C47" s="695">
        <f>SUM(D47:W47)</f>
        <v>18196613.19125</v>
      </c>
      <c r="D47" s="694">
        <f>'O5 Details by Class &amp; Accounts'!I43</f>
        <v>8032593.322983427</v>
      </c>
      <c r="E47" s="694">
        <f>'O5 Details by Class &amp; Accounts'!J43</f>
        <v>3296365.7713412913</v>
      </c>
      <c r="F47" s="694">
        <f>'O5 Details by Class &amp; Accounts'!K43</f>
        <v>6701540.8188445242</v>
      </c>
      <c r="G47" s="694">
        <f>'O5 Details by Class &amp; Accounts'!L43</f>
        <v>0</v>
      </c>
      <c r="H47" s="694">
        <f>'O5 Details by Class &amp; Accounts'!M43</f>
        <v>0</v>
      </c>
      <c r="I47" s="694">
        <f>'O5 Details by Class &amp; Accounts'!N43</f>
        <v>0</v>
      </c>
      <c r="J47" s="694">
        <f>'O5 Details by Class &amp; Accounts'!O43</f>
        <v>164449.29906050774</v>
      </c>
      <c r="K47" s="694">
        <f>'O5 Details by Class &amp; Accounts'!P43</f>
        <v>0</v>
      </c>
      <c r="L47" s="694">
        <f>'O5 Details by Class &amp; Accounts'!Q43</f>
        <v>1663.9790202496824</v>
      </c>
      <c r="M47" s="694">
        <f>'O5 Details by Class &amp; Accounts'!R43</f>
        <v>0</v>
      </c>
      <c r="N47" s="694">
        <f>'O5 Details by Class &amp; Accounts'!S43</f>
        <v>0</v>
      </c>
      <c r="O47" s="694">
        <f>'O5 Details by Class &amp; Accounts'!T43</f>
        <v>0</v>
      </c>
      <c r="P47" s="694">
        <f>'O5 Details by Class &amp; Accounts'!U43</f>
        <v>0</v>
      </c>
      <c r="Q47" s="694">
        <f>'O5 Details by Class &amp; Accounts'!V43</f>
        <v>0</v>
      </c>
      <c r="R47" s="694">
        <f>'O5 Details by Class &amp; Accounts'!W43</f>
        <v>0</v>
      </c>
      <c r="S47" s="694">
        <f>'O5 Details by Class &amp; Accounts'!X43</f>
        <v>0</v>
      </c>
      <c r="T47" s="694">
        <f>'O5 Details by Class &amp; Accounts'!Y43</f>
        <v>0</v>
      </c>
      <c r="U47" s="694">
        <f>'O5 Details by Class &amp; Accounts'!Z43</f>
        <v>0</v>
      </c>
      <c r="V47" s="694">
        <f>'O5 Details by Class &amp; Accounts'!AA43</f>
        <v>0</v>
      </c>
      <c r="W47" s="582">
        <f>'O5 Details by Class &amp; Accounts'!AB43</f>
        <v>0</v>
      </c>
      <c r="X47" s="694"/>
    </row>
    <row r="48" spans="1:24" s="581" customFormat="1" ht="12.75" x14ac:dyDescent="0.2">
      <c r="A48" s="696"/>
      <c r="B48" s="755" t="s">
        <v>721</v>
      </c>
      <c r="C48" s="695">
        <f>SUM(D48:W48)</f>
        <v>24096787.065000001</v>
      </c>
      <c r="D48" s="694">
        <f>'O5 Details by Class &amp; Accounts'!I47</f>
        <v>10637127.296674486</v>
      </c>
      <c r="E48" s="694">
        <f>'O5 Details by Class &amp; Accounts'!J47</f>
        <v>4365198.2512086956</v>
      </c>
      <c r="F48" s="694">
        <f>'O5 Details by Class &amp; Accounts'!K47</f>
        <v>8874486.7202405557</v>
      </c>
      <c r="G48" s="694">
        <f>'O5 Details by Class &amp; Accounts'!L47</f>
        <v>0</v>
      </c>
      <c r="H48" s="694">
        <f>'O5 Details by Class &amp; Accounts'!M47</f>
        <v>0</v>
      </c>
      <c r="I48" s="694">
        <f>'O5 Details by Class &amp; Accounts'!N47</f>
        <v>0</v>
      </c>
      <c r="J48" s="694">
        <f>'O5 Details by Class &amp; Accounts'!O47</f>
        <v>217771.27978711217</v>
      </c>
      <c r="K48" s="694">
        <f>'O5 Details by Class &amp; Accounts'!P47</f>
        <v>0</v>
      </c>
      <c r="L48" s="694">
        <f>'O5 Details by Class &amp; Accounts'!Q47</f>
        <v>2203.5170891506723</v>
      </c>
      <c r="M48" s="694">
        <f>'O5 Details by Class &amp; Accounts'!R47</f>
        <v>0</v>
      </c>
      <c r="N48" s="694">
        <f>'O5 Details by Class &amp; Accounts'!S47</f>
        <v>0</v>
      </c>
      <c r="O48" s="694">
        <f>'O5 Details by Class &amp; Accounts'!T47</f>
        <v>0</v>
      </c>
      <c r="P48" s="694">
        <f>'O5 Details by Class &amp; Accounts'!U47</f>
        <v>0</v>
      </c>
      <c r="Q48" s="694">
        <f>'O5 Details by Class &amp; Accounts'!V47</f>
        <v>0</v>
      </c>
      <c r="R48" s="694">
        <f>'O5 Details by Class &amp; Accounts'!W47</f>
        <v>0</v>
      </c>
      <c r="S48" s="694">
        <f>'O5 Details by Class &amp; Accounts'!X47</f>
        <v>0</v>
      </c>
      <c r="T48" s="694">
        <f>'O5 Details by Class &amp; Accounts'!Y47</f>
        <v>0</v>
      </c>
      <c r="U48" s="694">
        <f>'O5 Details by Class &amp; Accounts'!Z47</f>
        <v>0</v>
      </c>
      <c r="V48" s="694">
        <f>'O5 Details by Class &amp; Accounts'!AA47</f>
        <v>0</v>
      </c>
      <c r="W48" s="582">
        <f>'O5 Details by Class &amp; Accounts'!AB47</f>
        <v>0</v>
      </c>
      <c r="X48" s="694"/>
    </row>
    <row r="49" spans="1:24" s="581" customFormat="1" ht="12.75" x14ac:dyDescent="0.2">
      <c r="A49" s="696"/>
      <c r="B49" s="755" t="s">
        <v>722</v>
      </c>
      <c r="C49" s="695">
        <f>SUM(D49:W49)</f>
        <v>12311178.749999998</v>
      </c>
      <c r="D49" s="694">
        <f>'O5 Details by Class &amp; Accounts'!I51</f>
        <v>5434565.8274946408</v>
      </c>
      <c r="E49" s="694">
        <f>'O5 Details by Class &amp; Accounts'!J51</f>
        <v>2230203.3795980532</v>
      </c>
      <c r="F49" s="694">
        <f>'O5 Details by Class &amp; Accounts'!K51</f>
        <v>4534023.2302618269</v>
      </c>
      <c r="G49" s="694">
        <f>'O5 Details by Class &amp; Accounts'!L51</f>
        <v>0</v>
      </c>
      <c r="H49" s="694">
        <f>'O5 Details by Class &amp; Accounts'!M51</f>
        <v>0</v>
      </c>
      <c r="I49" s="694">
        <f>'O5 Details by Class &amp; Accounts'!N51</f>
        <v>0</v>
      </c>
      <c r="J49" s="694">
        <f>'O5 Details by Class &amp; Accounts'!O51</f>
        <v>111260.52385504614</v>
      </c>
      <c r="K49" s="694">
        <f>'O5 Details by Class &amp; Accounts'!P51</f>
        <v>0</v>
      </c>
      <c r="L49" s="694">
        <f>'O5 Details by Class &amp; Accounts'!Q51</f>
        <v>1125.7887904324066</v>
      </c>
      <c r="M49" s="694">
        <f>'O5 Details by Class &amp; Accounts'!R51</f>
        <v>0</v>
      </c>
      <c r="N49" s="694">
        <f>'O5 Details by Class &amp; Accounts'!S51</f>
        <v>0</v>
      </c>
      <c r="O49" s="694">
        <f>'O5 Details by Class &amp; Accounts'!T51</f>
        <v>0</v>
      </c>
      <c r="P49" s="694">
        <f>'O5 Details by Class &amp; Accounts'!U51</f>
        <v>0</v>
      </c>
      <c r="Q49" s="694">
        <f>'O5 Details by Class &amp; Accounts'!V51</f>
        <v>0</v>
      </c>
      <c r="R49" s="694">
        <f>'O5 Details by Class &amp; Accounts'!W51</f>
        <v>0</v>
      </c>
      <c r="S49" s="694">
        <f>'O5 Details by Class &amp; Accounts'!X51</f>
        <v>0</v>
      </c>
      <c r="T49" s="694">
        <f>'O5 Details by Class &amp; Accounts'!Y51</f>
        <v>0</v>
      </c>
      <c r="U49" s="694">
        <f>'O5 Details by Class &amp; Accounts'!Z51</f>
        <v>0</v>
      </c>
      <c r="V49" s="694">
        <f>'O5 Details by Class &amp; Accounts'!AA51</f>
        <v>0</v>
      </c>
      <c r="W49" s="582">
        <f>'O5 Details by Class &amp; Accounts'!AB51</f>
        <v>0</v>
      </c>
      <c r="X49" s="694"/>
    </row>
    <row r="50" spans="1:24" s="581" customFormat="1" ht="12.75" x14ac:dyDescent="0.2">
      <c r="A50" s="696"/>
      <c r="B50" s="755" t="s">
        <v>723</v>
      </c>
      <c r="C50" s="695">
        <f>SUM(D50:W50)</f>
        <v>5713344.4874999998</v>
      </c>
      <c r="D50" s="694">
        <f>'O5 Details by Class &amp; Accounts'!I55</f>
        <v>2522061.2374320682</v>
      </c>
      <c r="E50" s="694">
        <f>'O5 Details by Class &amp; Accounts'!J55</f>
        <v>1034987.8304569663</v>
      </c>
      <c r="F50" s="694">
        <f>'O5 Details by Class &amp; Accounts'!K55</f>
        <v>2104139.4292819728</v>
      </c>
      <c r="G50" s="694">
        <f>'O5 Details by Class &amp; Accounts'!L55</f>
        <v>0</v>
      </c>
      <c r="H50" s="694">
        <f>'O5 Details by Class &amp; Accounts'!M55</f>
        <v>0</v>
      </c>
      <c r="I50" s="694">
        <f>'O5 Details by Class &amp; Accounts'!N55</f>
        <v>0</v>
      </c>
      <c r="J50" s="694">
        <f>'O5 Details by Class &amp; Accounts'!O55</f>
        <v>51633.536767841186</v>
      </c>
      <c r="K50" s="694">
        <f>'O5 Details by Class &amp; Accounts'!P55</f>
        <v>0</v>
      </c>
      <c r="L50" s="694">
        <f>'O5 Details by Class &amp; Accounts'!Q55</f>
        <v>522.45356115118398</v>
      </c>
      <c r="M50" s="694">
        <f>'O5 Details by Class &amp; Accounts'!R55</f>
        <v>0</v>
      </c>
      <c r="N50" s="694">
        <f>'O5 Details by Class &amp; Accounts'!S55</f>
        <v>0</v>
      </c>
      <c r="O50" s="694">
        <f>'O5 Details by Class &amp; Accounts'!T55</f>
        <v>0</v>
      </c>
      <c r="P50" s="694">
        <f>'O5 Details by Class &amp; Accounts'!U55</f>
        <v>0</v>
      </c>
      <c r="Q50" s="694">
        <f>'O5 Details by Class &amp; Accounts'!V55</f>
        <v>0</v>
      </c>
      <c r="R50" s="694">
        <f>'O5 Details by Class &amp; Accounts'!W55</f>
        <v>0</v>
      </c>
      <c r="S50" s="694">
        <f>'O5 Details by Class &amp; Accounts'!X55</f>
        <v>0</v>
      </c>
      <c r="T50" s="694">
        <f>'O5 Details by Class &amp; Accounts'!Y55</f>
        <v>0</v>
      </c>
      <c r="U50" s="694">
        <f>'O5 Details by Class &amp; Accounts'!Z55</f>
        <v>0</v>
      </c>
      <c r="V50" s="694">
        <f>'O5 Details by Class &amp; Accounts'!AA55</f>
        <v>0</v>
      </c>
      <c r="W50" s="582">
        <f>'O5 Details by Class &amp; Accounts'!AB55</f>
        <v>0</v>
      </c>
      <c r="X50" s="694"/>
    </row>
    <row r="51" spans="1:24" s="751" customFormat="1" ht="19.5" customHeight="1" x14ac:dyDescent="0.2">
      <c r="A51" s="750"/>
      <c r="B51" s="849" t="s">
        <v>1456</v>
      </c>
      <c r="C51" s="850">
        <f>SUM(D51:W51)</f>
        <v>60317923.493749999</v>
      </c>
      <c r="D51" s="851">
        <f t="shared" ref="D51:W51" si="8">SUM(D47:D50)</f>
        <v>26626347.684584618</v>
      </c>
      <c r="E51" s="851">
        <f t="shared" si="8"/>
        <v>10926755.232605007</v>
      </c>
      <c r="F51" s="851">
        <f t="shared" si="8"/>
        <v>22214190.19862888</v>
      </c>
      <c r="G51" s="851">
        <f t="shared" si="8"/>
        <v>0</v>
      </c>
      <c r="H51" s="851">
        <f t="shared" si="8"/>
        <v>0</v>
      </c>
      <c r="I51" s="851">
        <f t="shared" si="8"/>
        <v>0</v>
      </c>
      <c r="J51" s="851">
        <f t="shared" si="8"/>
        <v>545114.63947050727</v>
      </c>
      <c r="K51" s="851">
        <f t="shared" si="8"/>
        <v>0</v>
      </c>
      <c r="L51" s="851">
        <f t="shared" si="8"/>
        <v>5515.7384609839446</v>
      </c>
      <c r="M51" s="851">
        <f t="shared" si="8"/>
        <v>0</v>
      </c>
      <c r="N51" s="851">
        <f t="shared" si="8"/>
        <v>0</v>
      </c>
      <c r="O51" s="851">
        <f t="shared" si="8"/>
        <v>0</v>
      </c>
      <c r="P51" s="851">
        <f t="shared" si="8"/>
        <v>0</v>
      </c>
      <c r="Q51" s="851">
        <f t="shared" si="8"/>
        <v>0</v>
      </c>
      <c r="R51" s="851">
        <f t="shared" si="8"/>
        <v>0</v>
      </c>
      <c r="S51" s="851">
        <f t="shared" si="8"/>
        <v>0</v>
      </c>
      <c r="T51" s="851">
        <f t="shared" si="8"/>
        <v>0</v>
      </c>
      <c r="U51" s="851">
        <f t="shared" si="8"/>
        <v>0</v>
      </c>
      <c r="V51" s="851">
        <f t="shared" si="8"/>
        <v>0</v>
      </c>
      <c r="W51" s="852">
        <f t="shared" si="8"/>
        <v>0</v>
      </c>
      <c r="X51" s="748"/>
    </row>
    <row r="52" spans="1:24" s="581" customFormat="1" ht="19.5" customHeight="1" x14ac:dyDescent="0.2">
      <c r="A52" s="696"/>
      <c r="B52" s="848" t="s">
        <v>727</v>
      </c>
      <c r="C52" s="695"/>
      <c r="D52" s="694"/>
      <c r="E52" s="694"/>
      <c r="F52" s="694"/>
      <c r="G52" s="694"/>
      <c r="H52" s="694"/>
      <c r="I52" s="694"/>
      <c r="J52" s="694"/>
      <c r="K52" s="694"/>
      <c r="L52" s="694"/>
      <c r="M52" s="694"/>
      <c r="N52" s="694"/>
      <c r="O52" s="694"/>
      <c r="P52" s="694"/>
      <c r="Q52" s="694"/>
      <c r="R52" s="694"/>
      <c r="S52" s="694"/>
      <c r="T52" s="694"/>
      <c r="U52" s="694"/>
      <c r="V52" s="694"/>
      <c r="W52" s="582"/>
      <c r="X52" s="694"/>
    </row>
    <row r="53" spans="1:24" s="581" customFormat="1" ht="12.75" x14ac:dyDescent="0.2">
      <c r="A53" s="696"/>
      <c r="B53" s="755" t="s">
        <v>720</v>
      </c>
      <c r="C53" s="695">
        <f t="shared" ref="C53:C60" si="9">SUM(D53:W53)</f>
        <v>-6785282.3512499984</v>
      </c>
      <c r="D53" s="597">
        <f>IF(ISERROR('O7 Amortization'!G41+'O7 Amortization'!G111+'O7 Amortization'!G182+'O7 Amortization'!G253), "-", 'O7 Amortization'!G41+'O7 Amortization'!G111+'O7 Amortization'!G182+'O7 Amortization'!G253)</f>
        <v>-2995250.4422865058</v>
      </c>
      <c r="E53" s="597">
        <f>IF(ISERROR('O7 Amortization'!H41+'O7 Amortization'!H111+'O7 Amortization'!H182+'O7 Amortization'!H253), "-", 'O7 Amortization'!H41+'O7 Amortization'!H111+'O7 Amortization'!H182+'O7 Amortization'!H253)</f>
        <v>-1229172.2781853664</v>
      </c>
      <c r="F53" s="597">
        <f>IF(ISERROR('O7 Amortization'!I41+'O7 Amortization'!I111+'O7 Amortization'!I182+'O7 Amortization'!I253), "-", 'O7 Amortization'!I41+'O7 Amortization'!I111+'O7 Amortization'!I182+'O7 Amortization'!I253)</f>
        <v>-2498918.1319825356</v>
      </c>
      <c r="G53" s="597">
        <f>IF(ISERROR('O7 Amortization'!J41+'O7 Amortization'!J111+'O7 Amortization'!J182+'O7 Amortization'!J253), "-", 'O7 Amortization'!J41+'O7 Amortization'!J111+'O7 Amortization'!J182+'O7 Amortization'!J253)</f>
        <v>0</v>
      </c>
      <c r="H53" s="597">
        <f>IF(ISERROR('O7 Amortization'!K41+'O7 Amortization'!K111+'O7 Amortization'!K182+'O7 Amortization'!K253), "-", 'O7 Amortization'!K41+'O7 Amortization'!K111+'O7 Amortization'!K182+'O7 Amortization'!K253)</f>
        <v>0</v>
      </c>
      <c r="I53" s="597">
        <f>IF(ISERROR('O7 Amortization'!L41+'O7 Amortization'!L111+'O7 Amortization'!L182+'O7 Amortization'!L253), "-", 'O7 Amortization'!L41+'O7 Amortization'!L111+'O7 Amortization'!L182+'O7 Amortization'!L253)</f>
        <v>0</v>
      </c>
      <c r="J53" s="597">
        <f>IF(ISERROR('O7 Amortization'!M41+'O7 Amortization'!M111+'O7 Amortization'!M182+'O7 Amortization'!M253), "-", 'O7 Amortization'!M41+'O7 Amortization'!M111+'O7 Amortization'!M182+'O7 Amortization'!M253)</f>
        <v>-61321.022481659122</v>
      </c>
      <c r="K53" s="597">
        <f>IF(ISERROR('O7 Amortization'!N41+'O7 Amortization'!N111+'O7 Amortization'!N182+'O7 Amortization'!N253), "-", 'O7 Amortization'!N41+'O7 Amortization'!N111+'O7 Amortization'!N182+'O7 Amortization'!N253)</f>
        <v>0</v>
      </c>
      <c r="L53" s="597">
        <f>IF(ISERROR('O7 Amortization'!O41+'O7 Amortization'!O111+'O7 Amortization'!O182+'O7 Amortization'!O253), "-", 'O7 Amortization'!O41+'O7 Amortization'!O111+'O7 Amortization'!O182+'O7 Amortization'!O253)</f>
        <v>-620.4763139318477</v>
      </c>
      <c r="M53" s="597">
        <f>IF(ISERROR('O7 Amortization'!P41+'O7 Amortization'!P111+'O7 Amortization'!P182+'O7 Amortization'!P253), "-", 'O7 Amortization'!P41+'O7 Amortization'!P111+'O7 Amortization'!P182+'O7 Amortization'!P253)</f>
        <v>0</v>
      </c>
      <c r="N53" s="597">
        <f>IF(ISERROR('O7 Amortization'!Q41+'O7 Amortization'!Q111+'O7 Amortization'!Q182+'O7 Amortization'!Q253), "-", 'O7 Amortization'!Q41+'O7 Amortization'!Q111+'O7 Amortization'!Q182+'O7 Amortization'!Q253)</f>
        <v>0</v>
      </c>
      <c r="O53" s="597">
        <f>IF(ISERROR('O7 Amortization'!R41+'O7 Amortization'!R111+'O7 Amortization'!R182+'O7 Amortization'!R253), "-", 'O7 Amortization'!R41+'O7 Amortization'!R111+'O7 Amortization'!R182+'O7 Amortization'!R253)</f>
        <v>0</v>
      </c>
      <c r="P53" s="597">
        <f>IF(ISERROR('O7 Amortization'!S41+'O7 Amortization'!S111+'O7 Amortization'!S182+'O7 Amortization'!S253), "-", 'O7 Amortization'!S41+'O7 Amortization'!S111+'O7 Amortization'!S182+'O7 Amortization'!S253)</f>
        <v>0</v>
      </c>
      <c r="Q53" s="597">
        <f>IF(ISERROR('O7 Amortization'!T41+'O7 Amortization'!T111+'O7 Amortization'!T182+'O7 Amortization'!T253), "-", 'O7 Amortization'!T41+'O7 Amortization'!T111+'O7 Amortization'!T182+'O7 Amortization'!T253)</f>
        <v>0</v>
      </c>
      <c r="R53" s="597">
        <f>IF(ISERROR('O7 Amortization'!U41+'O7 Amortization'!U111+'O7 Amortization'!U182+'O7 Amortization'!U253), "-", 'O7 Amortization'!U41+'O7 Amortization'!U111+'O7 Amortization'!U182+'O7 Amortization'!U253)</f>
        <v>0</v>
      </c>
      <c r="S53" s="597">
        <f>IF(ISERROR('O7 Amortization'!V41+'O7 Amortization'!V111+'O7 Amortization'!V182+'O7 Amortization'!V253), "-", 'O7 Amortization'!V41+'O7 Amortization'!V111+'O7 Amortization'!V182+'O7 Amortization'!V253)</f>
        <v>0</v>
      </c>
      <c r="T53" s="597">
        <f>IF(ISERROR('O7 Amortization'!W41+'O7 Amortization'!W111+'O7 Amortization'!W182+'O7 Amortization'!W253), "-", 'O7 Amortization'!W41+'O7 Amortization'!W111+'O7 Amortization'!W182+'O7 Amortization'!W253)</f>
        <v>0</v>
      </c>
      <c r="U53" s="597">
        <f>IF(ISERROR('O7 Amortization'!X41+'O7 Amortization'!X111+'O7 Amortization'!X182+'O7 Amortization'!X253), "-", 'O7 Amortization'!X41+'O7 Amortization'!X111+'O7 Amortization'!X182+'O7 Amortization'!X253)</f>
        <v>0</v>
      </c>
      <c r="V53" s="597">
        <f>IF(ISERROR('O7 Amortization'!Y41+'O7 Amortization'!Y111+'O7 Amortization'!Y182+'O7 Amortization'!Y253), "-", 'O7 Amortization'!Y41+'O7 Amortization'!Y111+'O7 Amortization'!Y182+'O7 Amortization'!Y253)</f>
        <v>0</v>
      </c>
      <c r="W53" s="598">
        <f>IF(ISERROR('O7 Amortization'!Z41+'O7 Amortization'!Z111+'O7 Amortization'!Z182+'O7 Amortization'!Z253), "-", 'O7 Amortization'!Z41+'O7 Amortization'!Z111+'O7 Amortization'!Z182+'O7 Amortization'!Z253)</f>
        <v>0</v>
      </c>
      <c r="X53" s="694"/>
    </row>
    <row r="54" spans="1:24" s="581" customFormat="1" ht="12.75" x14ac:dyDescent="0.2">
      <c r="A54" s="696"/>
      <c r="B54" s="755" t="s">
        <v>721</v>
      </c>
      <c r="C54" s="695">
        <f t="shared" si="9"/>
        <v>-18084618.890324999</v>
      </c>
      <c r="D54" s="597">
        <f>IF(ISERROR('O7 Amortization'!G45+'O7 Amortization'!G115+'O7 Amortization'!G186+'O7 Amortization'!G257), "-", 'O7 Amortization'!G45+'O7 Amortization'!G115+'O7 Amortization'!G186+'O7 Amortization'!G257)</f>
        <v>-7983155.2949082386</v>
      </c>
      <c r="E54" s="597">
        <f>IF(ISERROR('O7 Amortization'!H45+'O7 Amortization'!H115+'O7 Amortization'!H186+'O7 Amortization'!H257), "-", 'O7 Amortization'!H45+'O7 Amortization'!H115+'O7 Amortization'!H186+'O7 Amortization'!H257)</f>
        <v>-3276077.7003538846</v>
      </c>
      <c r="F54" s="597">
        <f>IF(ISERROR('O7 Amortization'!I45+'O7 Amortization'!I115+'O7 Amortization'!I186+'O7 Amortization'!I257), "-", 'O7 Amortization'!I45+'O7 Amortization'!I115+'O7 Amortization'!I186+'O7 Amortization'!I257)</f>
        <v>-6660294.9907753887</v>
      </c>
      <c r="G54" s="597">
        <f>IF(ISERROR('O7 Amortization'!J45+'O7 Amortization'!J115+'O7 Amortization'!J186+'O7 Amortization'!J257), "-", 'O7 Amortization'!J45+'O7 Amortization'!J115+'O7 Amortization'!J186+'O7 Amortization'!J257)</f>
        <v>0</v>
      </c>
      <c r="H54" s="597">
        <f>IF(ISERROR('O7 Amortization'!K45+'O7 Amortization'!K115+'O7 Amortization'!K186+'O7 Amortization'!K257), "-", 'O7 Amortization'!K45+'O7 Amortization'!K115+'O7 Amortization'!K186+'O7 Amortization'!K257)</f>
        <v>0</v>
      </c>
      <c r="I54" s="597">
        <f>IF(ISERROR('O7 Amortization'!L45+'O7 Amortization'!L115+'O7 Amortization'!L186+'O7 Amortization'!L257), "-", 'O7 Amortization'!L45+'O7 Amortization'!L115+'O7 Amortization'!L186+'O7 Amortization'!L257)</f>
        <v>0</v>
      </c>
      <c r="J54" s="597">
        <f>IF(ISERROR('O7 Amortization'!M45+'O7 Amortization'!M115+'O7 Amortization'!M186+'O7 Amortization'!M257), "-", 'O7 Amortization'!M45+'O7 Amortization'!M115+'O7 Amortization'!M186+'O7 Amortization'!M257)</f>
        <v>-163437.16652285814</v>
      </c>
      <c r="K54" s="597">
        <f>IF(ISERROR('O7 Amortization'!N45+'O7 Amortization'!N115+'O7 Amortization'!N186+'O7 Amortization'!N257), "-", 'O7 Amortization'!N45+'O7 Amortization'!N115+'O7 Amortization'!N186+'O7 Amortization'!N257)</f>
        <v>0</v>
      </c>
      <c r="L54" s="597">
        <f>IF(ISERROR('O7 Amortization'!O45+'O7 Amortization'!O115+'O7 Amortization'!O186+'O7 Amortization'!O257), "-", 'O7 Amortization'!O45+'O7 Amortization'!O115+'O7 Amortization'!O186+'O7 Amortization'!O257)</f>
        <v>-1653.737764628755</v>
      </c>
      <c r="M54" s="597">
        <f>IF(ISERROR('O7 Amortization'!P45+'O7 Amortization'!P115+'O7 Amortization'!P186+'O7 Amortization'!P257), "-", 'O7 Amortization'!P45+'O7 Amortization'!P115+'O7 Amortization'!P186+'O7 Amortization'!P257)</f>
        <v>0</v>
      </c>
      <c r="N54" s="597">
        <f>IF(ISERROR('O7 Amortization'!Q45+'O7 Amortization'!Q115+'O7 Amortization'!Q186+'O7 Amortization'!Q257), "-", 'O7 Amortization'!Q45+'O7 Amortization'!Q115+'O7 Amortization'!Q186+'O7 Amortization'!Q257)</f>
        <v>0</v>
      </c>
      <c r="O54" s="597">
        <f>IF(ISERROR('O7 Amortization'!R45+'O7 Amortization'!R115+'O7 Amortization'!R186+'O7 Amortization'!R257), "-", 'O7 Amortization'!R45+'O7 Amortization'!R115+'O7 Amortization'!R186+'O7 Amortization'!R257)</f>
        <v>0</v>
      </c>
      <c r="P54" s="597">
        <f>IF(ISERROR('O7 Amortization'!S45+'O7 Amortization'!S115+'O7 Amortization'!S186+'O7 Amortization'!S257), "-", 'O7 Amortization'!S45+'O7 Amortization'!S115+'O7 Amortization'!S186+'O7 Amortization'!S257)</f>
        <v>0</v>
      </c>
      <c r="Q54" s="597">
        <f>IF(ISERROR('O7 Amortization'!T45+'O7 Amortization'!T115+'O7 Amortization'!T186+'O7 Amortization'!T257), "-", 'O7 Amortization'!T45+'O7 Amortization'!T115+'O7 Amortization'!T186+'O7 Amortization'!T257)</f>
        <v>0</v>
      </c>
      <c r="R54" s="597">
        <f>IF(ISERROR('O7 Amortization'!U45+'O7 Amortization'!U115+'O7 Amortization'!U186+'O7 Amortization'!U257), "-", 'O7 Amortization'!U45+'O7 Amortization'!U115+'O7 Amortization'!U186+'O7 Amortization'!U257)</f>
        <v>0</v>
      </c>
      <c r="S54" s="597">
        <f>IF(ISERROR('O7 Amortization'!V45+'O7 Amortization'!V115+'O7 Amortization'!V186+'O7 Amortization'!V257), "-", 'O7 Amortization'!V45+'O7 Amortization'!V115+'O7 Amortization'!V186+'O7 Amortization'!V257)</f>
        <v>0</v>
      </c>
      <c r="T54" s="597">
        <f>IF(ISERROR('O7 Amortization'!W45+'O7 Amortization'!W115+'O7 Amortization'!W186+'O7 Amortization'!W257), "-", 'O7 Amortization'!W45+'O7 Amortization'!W115+'O7 Amortization'!W186+'O7 Amortization'!W257)</f>
        <v>0</v>
      </c>
      <c r="U54" s="597">
        <f>IF(ISERROR('O7 Amortization'!X45+'O7 Amortization'!X115+'O7 Amortization'!X186+'O7 Amortization'!X257), "-", 'O7 Amortization'!X45+'O7 Amortization'!X115+'O7 Amortization'!X186+'O7 Amortization'!X257)</f>
        <v>0</v>
      </c>
      <c r="V54" s="597">
        <f>IF(ISERROR('O7 Amortization'!Y45+'O7 Amortization'!Y115+'O7 Amortization'!Y186+'O7 Amortization'!Y257), "-", 'O7 Amortization'!Y45+'O7 Amortization'!Y115+'O7 Amortization'!Y186+'O7 Amortization'!Y257)</f>
        <v>0</v>
      </c>
      <c r="W54" s="598">
        <f>IF(ISERROR('O7 Amortization'!Z45+'O7 Amortization'!Z115+'O7 Amortization'!Z186+'O7 Amortization'!Z257), "-", 'O7 Amortization'!Z45+'O7 Amortization'!Z115+'O7 Amortization'!Z186+'O7 Amortization'!Z257)</f>
        <v>0</v>
      </c>
      <c r="X54" s="694"/>
    </row>
    <row r="55" spans="1:24" s="581" customFormat="1" ht="12.75" x14ac:dyDescent="0.2">
      <c r="A55" s="696"/>
      <c r="B55" s="755" t="s">
        <v>725</v>
      </c>
      <c r="C55" s="695">
        <f t="shared" si="9"/>
        <v>-6880617.1687500002</v>
      </c>
      <c r="D55" s="597">
        <f>IF(ISERROR('O7 Amortization'!G49+'O7 Amortization'!G119+'O7 Amortization'!G190+'O7 Amortization'!G261), "-", 'O7 Amortization'!G49+'O7 Amortization'!G119+'O7 Amortization'!G190+'O7 Amortization'!G261)</f>
        <v>-3037334.4174993541</v>
      </c>
      <c r="E55" s="597">
        <f>IF(ISERROR('O7 Amortization'!H49+'O7 Amortization'!H119+'O7 Amortization'!H190+'O7 Amortization'!H261), "-", 'O7 Amortization'!H49+'O7 Amortization'!H119+'O7 Amortization'!H190+'O7 Amortization'!H261)</f>
        <v>-1246442.43862243</v>
      </c>
      <c r="F55" s="597">
        <f>IF(ISERROR('O7 Amortization'!I49+'O7 Amortization'!I119+'O7 Amortization'!I190+'O7 Amortization'!I261), "-", 'O7 Amortization'!I49+'O7 Amortization'!I119+'O7 Amortization'!I190+'O7 Amortization'!I261)</f>
        <v>-2534028.5211642194</v>
      </c>
      <c r="G55" s="597">
        <f>IF(ISERROR('O7 Amortization'!J49+'O7 Amortization'!J119+'O7 Amortization'!J190+'O7 Amortization'!J261), "-", 'O7 Amortization'!J49+'O7 Amortization'!J119+'O7 Amortization'!J190+'O7 Amortization'!J261)</f>
        <v>0</v>
      </c>
      <c r="H55" s="597">
        <f>IF(ISERROR('O7 Amortization'!K49+'O7 Amortization'!K119+'O7 Amortization'!K190+'O7 Amortization'!K261), "-", 'O7 Amortization'!K49+'O7 Amortization'!K119+'O7 Amortization'!K190+'O7 Amortization'!K261)</f>
        <v>0</v>
      </c>
      <c r="I55" s="597">
        <f>IF(ISERROR('O7 Amortization'!L49+'O7 Amortization'!L119+'O7 Amortization'!L190+'O7 Amortization'!L261), "-", 'O7 Amortization'!L49+'O7 Amortization'!L119+'O7 Amortization'!L190+'O7 Amortization'!L261)</f>
        <v>0</v>
      </c>
      <c r="J55" s="597">
        <f>IF(ISERROR('O7 Amortization'!M49+'O7 Amortization'!M119+'O7 Amortization'!M190+'O7 Amortization'!M261), "-", 'O7 Amortization'!M49+'O7 Amortization'!M119+'O7 Amortization'!M190+'O7 Amortization'!M261)</f>
        <v>-62182.597311500278</v>
      </c>
      <c r="K55" s="597">
        <f>IF(ISERROR('O7 Amortization'!N49+'O7 Amortization'!N119+'O7 Amortization'!N190+'O7 Amortization'!N261), "-", 'O7 Amortization'!N49+'O7 Amortization'!N119+'O7 Amortization'!N190+'O7 Amortization'!N261)</f>
        <v>0</v>
      </c>
      <c r="L55" s="597">
        <f>IF(ISERROR('O7 Amortization'!O49+'O7 Amortization'!O119+'O7 Amortization'!O190+'O7 Amortization'!O261), "-", 'O7 Amortization'!O49+'O7 Amortization'!O119+'O7 Amortization'!O190+'O7 Amortization'!O261)</f>
        <v>-629.19415249620283</v>
      </c>
      <c r="M55" s="597">
        <f>IF(ISERROR('O7 Amortization'!P49+'O7 Amortization'!P119+'O7 Amortization'!P190+'O7 Amortization'!P261), "-", 'O7 Amortization'!P49+'O7 Amortization'!P119+'O7 Amortization'!P190+'O7 Amortization'!P261)</f>
        <v>0</v>
      </c>
      <c r="N55" s="597">
        <f>IF(ISERROR('O7 Amortization'!Q49+'O7 Amortization'!Q119+'O7 Amortization'!Q190+'O7 Amortization'!Q261), "-", 'O7 Amortization'!Q49+'O7 Amortization'!Q119+'O7 Amortization'!Q190+'O7 Amortization'!Q261)</f>
        <v>0</v>
      </c>
      <c r="O55" s="597">
        <f>IF(ISERROR('O7 Amortization'!R49+'O7 Amortization'!R119+'O7 Amortization'!R190+'O7 Amortization'!R261), "-", 'O7 Amortization'!R49+'O7 Amortization'!R119+'O7 Amortization'!R190+'O7 Amortization'!R261)</f>
        <v>0</v>
      </c>
      <c r="P55" s="597">
        <f>IF(ISERROR('O7 Amortization'!S49+'O7 Amortization'!S119+'O7 Amortization'!S190+'O7 Amortization'!S261), "-", 'O7 Amortization'!S49+'O7 Amortization'!S119+'O7 Amortization'!S190+'O7 Amortization'!S261)</f>
        <v>0</v>
      </c>
      <c r="Q55" s="597">
        <f>IF(ISERROR('O7 Amortization'!T49+'O7 Amortization'!T119+'O7 Amortization'!T190+'O7 Amortization'!T261), "-", 'O7 Amortization'!T49+'O7 Amortization'!T119+'O7 Amortization'!T190+'O7 Amortization'!T261)</f>
        <v>0</v>
      </c>
      <c r="R55" s="597">
        <f>IF(ISERROR('O7 Amortization'!U49+'O7 Amortization'!U119+'O7 Amortization'!U190+'O7 Amortization'!U261), "-", 'O7 Amortization'!U49+'O7 Amortization'!U119+'O7 Amortization'!U190+'O7 Amortization'!U261)</f>
        <v>0</v>
      </c>
      <c r="S55" s="597">
        <f>IF(ISERROR('O7 Amortization'!V49+'O7 Amortization'!V119+'O7 Amortization'!V190+'O7 Amortization'!V261), "-", 'O7 Amortization'!V49+'O7 Amortization'!V119+'O7 Amortization'!V190+'O7 Amortization'!V261)</f>
        <v>0</v>
      </c>
      <c r="T55" s="597">
        <f>IF(ISERROR('O7 Amortization'!W49+'O7 Amortization'!W119+'O7 Amortization'!W190+'O7 Amortization'!W261), "-", 'O7 Amortization'!W49+'O7 Amortization'!W119+'O7 Amortization'!W190+'O7 Amortization'!W261)</f>
        <v>0</v>
      </c>
      <c r="U55" s="597">
        <f>IF(ISERROR('O7 Amortization'!X49+'O7 Amortization'!X119+'O7 Amortization'!X190+'O7 Amortization'!X261), "-", 'O7 Amortization'!X49+'O7 Amortization'!X119+'O7 Amortization'!X190+'O7 Amortization'!X261)</f>
        <v>0</v>
      </c>
      <c r="V55" s="597">
        <f>IF(ISERROR('O7 Amortization'!Y49+'O7 Amortization'!Y119+'O7 Amortization'!Y190+'O7 Amortization'!Y261), "-", 'O7 Amortization'!Y49+'O7 Amortization'!Y119+'O7 Amortization'!Y190+'O7 Amortization'!Y261)</f>
        <v>0</v>
      </c>
      <c r="W55" s="598">
        <f>IF(ISERROR('O7 Amortization'!Z49+'O7 Amortization'!Z119+'O7 Amortization'!Z190+'O7 Amortization'!Z261), "-", 'O7 Amortization'!Z49+'O7 Amortization'!Z119+'O7 Amortization'!Z190+'O7 Amortization'!Z261)</f>
        <v>0</v>
      </c>
      <c r="X55" s="694"/>
    </row>
    <row r="56" spans="1:24" s="581" customFormat="1" ht="12.75" x14ac:dyDescent="0.2">
      <c r="A56" s="696"/>
      <c r="B56" s="755" t="s">
        <v>726</v>
      </c>
      <c r="C56" s="695">
        <f t="shared" si="9"/>
        <v>-4090993.3366249995</v>
      </c>
      <c r="D56" s="597">
        <f>IF(ISERROR('O7 Amortization'!G53+'O7 Amortization'!G123+'O7 Amortization'!G194+'O7 Amortization'!G265), "-", 'O7 Amortization'!G53+'O7 Amortization'!G123+'O7 Amortization'!G194+'O7 Amortization'!G265)</f>
        <v>-1805901.2089098701</v>
      </c>
      <c r="E56" s="597">
        <f>IF(ISERROR('O7 Amortization'!H53+'O7 Amortization'!H123+'O7 Amortization'!H194+'O7 Amortization'!H265), "-", 'O7 Amortization'!H53+'O7 Amortization'!H123+'O7 Amortization'!H194+'O7 Amortization'!H265)</f>
        <v>-741094.52478335518</v>
      </c>
      <c r="F56" s="597">
        <f>IF(ISERROR('O7 Amortization'!I53+'O7 Amortization'!I123+'O7 Amortization'!I194+'O7 Amortization'!I265), "-", 'O7 Amortization'!I53+'O7 Amortization'!I123+'O7 Amortization'!I194+'O7 Amortization'!I265)</f>
        <v>-1506651.7349611297</v>
      </c>
      <c r="G56" s="597">
        <f>IF(ISERROR('O7 Amortization'!J53+'O7 Amortization'!J123+'O7 Amortization'!J194+'O7 Amortization'!J265), "-", 'O7 Amortization'!J53+'O7 Amortization'!J123+'O7 Amortization'!J194+'O7 Amortization'!J265)</f>
        <v>0</v>
      </c>
      <c r="H56" s="597">
        <f>IF(ISERROR('O7 Amortization'!K53+'O7 Amortization'!K123+'O7 Amortization'!K194+'O7 Amortization'!K265), "-", 'O7 Amortization'!K53+'O7 Amortization'!K123+'O7 Amortization'!K194+'O7 Amortization'!K265)</f>
        <v>0</v>
      </c>
      <c r="I56" s="597">
        <f>IF(ISERROR('O7 Amortization'!L53+'O7 Amortization'!L123+'O7 Amortization'!L194+'O7 Amortization'!L265), "-", 'O7 Amortization'!L53+'O7 Amortization'!L123+'O7 Amortization'!L194+'O7 Amortization'!L265)</f>
        <v>0</v>
      </c>
      <c r="J56" s="597">
        <f>IF(ISERROR('O7 Amortization'!M53+'O7 Amortization'!M123+'O7 Amortization'!M194+'O7 Amortization'!M265), "-", 'O7 Amortization'!M53+'O7 Amortization'!M123+'O7 Amortization'!M194+'O7 Amortization'!M265)</f>
        <v>-36971.769394575691</v>
      </c>
      <c r="K56" s="597">
        <f>IF(ISERROR('O7 Amortization'!N53+'O7 Amortization'!N123+'O7 Amortization'!N194+'O7 Amortization'!N265), "-", 'O7 Amortization'!N53+'O7 Amortization'!N123+'O7 Amortization'!N194+'O7 Amortization'!N265)</f>
        <v>0</v>
      </c>
      <c r="L56" s="597">
        <f>IF(ISERROR('O7 Amortization'!O53+'O7 Amortization'!O123+'O7 Amortization'!O194+'O7 Amortization'!O265), "-", 'O7 Amortization'!O53+'O7 Amortization'!O123+'O7 Amortization'!O194+'O7 Amortization'!O265)</f>
        <v>-374.09857606901323</v>
      </c>
      <c r="M56" s="597">
        <f>IF(ISERROR('O7 Amortization'!P53+'O7 Amortization'!P123+'O7 Amortization'!P194+'O7 Amortization'!P265), "-", 'O7 Amortization'!P53+'O7 Amortization'!P123+'O7 Amortization'!P194+'O7 Amortization'!P265)</f>
        <v>0</v>
      </c>
      <c r="N56" s="597">
        <f>IF(ISERROR('O7 Amortization'!Q53+'O7 Amortization'!Q123+'O7 Amortization'!Q194+'O7 Amortization'!Q265), "-", 'O7 Amortization'!Q53+'O7 Amortization'!Q123+'O7 Amortization'!Q194+'O7 Amortization'!Q265)</f>
        <v>0</v>
      </c>
      <c r="O56" s="597">
        <f>IF(ISERROR('O7 Amortization'!R53+'O7 Amortization'!R123+'O7 Amortization'!R194+'O7 Amortization'!R265), "-", 'O7 Amortization'!R53+'O7 Amortization'!R123+'O7 Amortization'!R194+'O7 Amortization'!R265)</f>
        <v>0</v>
      </c>
      <c r="P56" s="597">
        <f>IF(ISERROR('O7 Amortization'!S53+'O7 Amortization'!S123+'O7 Amortization'!S194+'O7 Amortization'!S265), "-", 'O7 Amortization'!S53+'O7 Amortization'!S123+'O7 Amortization'!S194+'O7 Amortization'!S265)</f>
        <v>0</v>
      </c>
      <c r="Q56" s="597">
        <f>IF(ISERROR('O7 Amortization'!T53+'O7 Amortization'!T123+'O7 Amortization'!T194+'O7 Amortization'!T265), "-", 'O7 Amortization'!T53+'O7 Amortization'!T123+'O7 Amortization'!T194+'O7 Amortization'!T265)</f>
        <v>0</v>
      </c>
      <c r="R56" s="597">
        <f>IF(ISERROR('O7 Amortization'!U53+'O7 Amortization'!U123+'O7 Amortization'!U194+'O7 Amortization'!U265), "-", 'O7 Amortization'!U53+'O7 Amortization'!U123+'O7 Amortization'!U194+'O7 Amortization'!U265)</f>
        <v>0</v>
      </c>
      <c r="S56" s="597">
        <f>IF(ISERROR('O7 Amortization'!V53+'O7 Amortization'!V123+'O7 Amortization'!V194+'O7 Amortization'!V265), "-", 'O7 Amortization'!V53+'O7 Amortization'!V123+'O7 Amortization'!V194+'O7 Amortization'!V265)</f>
        <v>0</v>
      </c>
      <c r="T56" s="597">
        <f>IF(ISERROR('O7 Amortization'!W53+'O7 Amortization'!W123+'O7 Amortization'!W194+'O7 Amortization'!W265), "-", 'O7 Amortization'!W53+'O7 Amortization'!W123+'O7 Amortization'!W194+'O7 Amortization'!W265)</f>
        <v>0</v>
      </c>
      <c r="U56" s="597">
        <f>IF(ISERROR('O7 Amortization'!X53+'O7 Amortization'!X123+'O7 Amortization'!X194+'O7 Amortization'!X265), "-", 'O7 Amortization'!X53+'O7 Amortization'!X123+'O7 Amortization'!X194+'O7 Amortization'!X265)</f>
        <v>0</v>
      </c>
      <c r="V56" s="597">
        <f>IF(ISERROR('O7 Amortization'!Y53+'O7 Amortization'!Y123+'O7 Amortization'!Y194+'O7 Amortization'!Y265), "-", 'O7 Amortization'!Y53+'O7 Amortization'!Y123+'O7 Amortization'!Y194+'O7 Amortization'!Y265)</f>
        <v>0</v>
      </c>
      <c r="W56" s="598">
        <f>IF(ISERROR('O7 Amortization'!Z53+'O7 Amortization'!Z123+'O7 Amortization'!Z194+'O7 Amortization'!Z265), "-", 'O7 Amortization'!Z53+'O7 Amortization'!Z123+'O7 Amortization'!Z194+'O7 Amortization'!Z265)</f>
        <v>0</v>
      </c>
      <c r="X56" s="694"/>
    </row>
    <row r="57" spans="1:24" s="747" customFormat="1" ht="19.5" customHeight="1" x14ac:dyDescent="0.2">
      <c r="A57" s="745"/>
      <c r="B57" s="849" t="s">
        <v>1456</v>
      </c>
      <c r="C57" s="837">
        <f t="shared" si="9"/>
        <v>-35841511.746949993</v>
      </c>
      <c r="D57" s="838">
        <f t="shared" ref="D57:W57" si="10">SUM(D53:D56)</f>
        <v>-15821641.363603968</v>
      </c>
      <c r="E57" s="838">
        <f t="shared" si="10"/>
        <v>-6492786.9419450359</v>
      </c>
      <c r="F57" s="838">
        <f t="shared" si="10"/>
        <v>-13199893.378883274</v>
      </c>
      <c r="G57" s="838">
        <f t="shared" si="10"/>
        <v>0</v>
      </c>
      <c r="H57" s="838">
        <f t="shared" si="10"/>
        <v>0</v>
      </c>
      <c r="I57" s="838">
        <f t="shared" si="10"/>
        <v>0</v>
      </c>
      <c r="J57" s="838">
        <f t="shared" si="10"/>
        <v>-323912.55571059324</v>
      </c>
      <c r="K57" s="838">
        <f t="shared" si="10"/>
        <v>0</v>
      </c>
      <c r="L57" s="838">
        <f t="shared" si="10"/>
        <v>-3277.5068071258188</v>
      </c>
      <c r="M57" s="838">
        <f t="shared" si="10"/>
        <v>0</v>
      </c>
      <c r="N57" s="838">
        <f t="shared" si="10"/>
        <v>0</v>
      </c>
      <c r="O57" s="838">
        <f t="shared" si="10"/>
        <v>0</v>
      </c>
      <c r="P57" s="838">
        <f t="shared" si="10"/>
        <v>0</v>
      </c>
      <c r="Q57" s="838">
        <f t="shared" si="10"/>
        <v>0</v>
      </c>
      <c r="R57" s="838">
        <f t="shared" si="10"/>
        <v>0</v>
      </c>
      <c r="S57" s="838">
        <f t="shared" si="10"/>
        <v>0</v>
      </c>
      <c r="T57" s="838">
        <f t="shared" si="10"/>
        <v>0</v>
      </c>
      <c r="U57" s="838">
        <f t="shared" si="10"/>
        <v>0</v>
      </c>
      <c r="V57" s="838">
        <f t="shared" si="10"/>
        <v>0</v>
      </c>
      <c r="W57" s="839">
        <f t="shared" si="10"/>
        <v>0</v>
      </c>
      <c r="X57" s="746"/>
    </row>
    <row r="58" spans="1:24" s="581" customFormat="1" ht="18.75" customHeight="1" x14ac:dyDescent="0.2">
      <c r="B58" s="756" t="s">
        <v>1457</v>
      </c>
      <c r="C58" s="695">
        <f t="shared" si="9"/>
        <v>24476411.746799998</v>
      </c>
      <c r="D58" s="694">
        <f t="shared" ref="D58:W58" si="11">D51+D57</f>
        <v>10804706.320980649</v>
      </c>
      <c r="E58" s="694">
        <f t="shared" si="11"/>
        <v>4433968.2906599706</v>
      </c>
      <c r="F58" s="694">
        <f t="shared" si="11"/>
        <v>9014296.8197456058</v>
      </c>
      <c r="G58" s="694">
        <f t="shared" si="11"/>
        <v>0</v>
      </c>
      <c r="H58" s="694">
        <f t="shared" si="11"/>
        <v>0</v>
      </c>
      <c r="I58" s="694">
        <f t="shared" si="11"/>
        <v>0</v>
      </c>
      <c r="J58" s="694">
        <f t="shared" si="11"/>
        <v>221202.08375991404</v>
      </c>
      <c r="K58" s="694">
        <f t="shared" si="11"/>
        <v>0</v>
      </c>
      <c r="L58" s="694">
        <f t="shared" si="11"/>
        <v>2238.2316538581258</v>
      </c>
      <c r="M58" s="694">
        <f t="shared" si="11"/>
        <v>0</v>
      </c>
      <c r="N58" s="694">
        <f t="shared" si="11"/>
        <v>0</v>
      </c>
      <c r="O58" s="694">
        <f t="shared" si="11"/>
        <v>0</v>
      </c>
      <c r="P58" s="694">
        <f t="shared" si="11"/>
        <v>0</v>
      </c>
      <c r="Q58" s="694">
        <f t="shared" si="11"/>
        <v>0</v>
      </c>
      <c r="R58" s="694">
        <f t="shared" si="11"/>
        <v>0</v>
      </c>
      <c r="S58" s="694">
        <f t="shared" si="11"/>
        <v>0</v>
      </c>
      <c r="T58" s="694">
        <f t="shared" si="11"/>
        <v>0</v>
      </c>
      <c r="U58" s="694">
        <f t="shared" si="11"/>
        <v>0</v>
      </c>
      <c r="V58" s="694">
        <f t="shared" si="11"/>
        <v>0</v>
      </c>
      <c r="W58" s="582">
        <f t="shared" si="11"/>
        <v>0</v>
      </c>
      <c r="X58" s="694"/>
    </row>
    <row r="59" spans="1:24" s="581" customFormat="1" ht="12.75" x14ac:dyDescent="0.2">
      <c r="B59" s="756" t="s">
        <v>1499</v>
      </c>
      <c r="C59" s="695">
        <f t="shared" si="9"/>
        <v>3441966.6561054187</v>
      </c>
      <c r="D59" s="694">
        <f t="shared" ref="D59:W59" si="12">IF(ISERROR(D58/D40*D36),0,D58/D40*D36)</f>
        <v>1511098.1095231965</v>
      </c>
      <c r="E59" s="694">
        <f t="shared" si="12"/>
        <v>625627.86879346787</v>
      </c>
      <c r="F59" s="694">
        <f t="shared" si="12"/>
        <v>1272750.5431250313</v>
      </c>
      <c r="G59" s="694">
        <f t="shared" si="12"/>
        <v>0</v>
      </c>
      <c r="H59" s="694">
        <f t="shared" si="12"/>
        <v>0</v>
      </c>
      <c r="I59" s="694">
        <f t="shared" si="12"/>
        <v>0</v>
      </c>
      <c r="J59" s="694">
        <f t="shared" si="12"/>
        <v>32167.623683690297</v>
      </c>
      <c r="K59" s="694">
        <f t="shared" si="12"/>
        <v>0</v>
      </c>
      <c r="L59" s="694">
        <f t="shared" si="12"/>
        <v>322.51098003324933</v>
      </c>
      <c r="M59" s="694">
        <f t="shared" si="12"/>
        <v>0</v>
      </c>
      <c r="N59" s="694">
        <f t="shared" si="12"/>
        <v>0</v>
      </c>
      <c r="O59" s="694">
        <f t="shared" si="12"/>
        <v>0</v>
      </c>
      <c r="P59" s="694">
        <f t="shared" si="12"/>
        <v>0</v>
      </c>
      <c r="Q59" s="694">
        <f t="shared" si="12"/>
        <v>0</v>
      </c>
      <c r="R59" s="694">
        <f t="shared" si="12"/>
        <v>0</v>
      </c>
      <c r="S59" s="694">
        <f t="shared" si="12"/>
        <v>0</v>
      </c>
      <c r="T59" s="694">
        <f t="shared" si="12"/>
        <v>0</v>
      </c>
      <c r="U59" s="694">
        <f t="shared" si="12"/>
        <v>0</v>
      </c>
      <c r="V59" s="694">
        <f t="shared" si="12"/>
        <v>0</v>
      </c>
      <c r="W59" s="582">
        <f t="shared" si="12"/>
        <v>0</v>
      </c>
      <c r="X59" s="694"/>
    </row>
    <row r="60" spans="1:24" s="581" customFormat="1" ht="12.75" x14ac:dyDescent="0.2">
      <c r="B60" s="756" t="s">
        <v>1199</v>
      </c>
      <c r="C60" s="695">
        <f t="shared" si="9"/>
        <v>27918378.402905416</v>
      </c>
      <c r="D60" s="694">
        <f t="shared" ref="D60:W60" si="13">SUM(D58:D59)</f>
        <v>12315804.430503845</v>
      </c>
      <c r="E60" s="694">
        <f t="shared" si="13"/>
        <v>5059596.1594534386</v>
      </c>
      <c r="F60" s="694">
        <f t="shared" si="13"/>
        <v>10287047.362870637</v>
      </c>
      <c r="G60" s="694">
        <f t="shared" si="13"/>
        <v>0</v>
      </c>
      <c r="H60" s="694">
        <f t="shared" si="13"/>
        <v>0</v>
      </c>
      <c r="I60" s="694">
        <f t="shared" si="13"/>
        <v>0</v>
      </c>
      <c r="J60" s="694">
        <f t="shared" si="13"/>
        <v>253369.70744360433</v>
      </c>
      <c r="K60" s="694">
        <f t="shared" si="13"/>
        <v>0</v>
      </c>
      <c r="L60" s="694">
        <f t="shared" si="13"/>
        <v>2560.7426338913751</v>
      </c>
      <c r="M60" s="694">
        <f t="shared" si="13"/>
        <v>0</v>
      </c>
      <c r="N60" s="694">
        <f t="shared" si="13"/>
        <v>0</v>
      </c>
      <c r="O60" s="694">
        <f t="shared" si="13"/>
        <v>0</v>
      </c>
      <c r="P60" s="694">
        <f t="shared" si="13"/>
        <v>0</v>
      </c>
      <c r="Q60" s="694">
        <f t="shared" si="13"/>
        <v>0</v>
      </c>
      <c r="R60" s="694">
        <f t="shared" si="13"/>
        <v>0</v>
      </c>
      <c r="S60" s="694">
        <f t="shared" si="13"/>
        <v>0</v>
      </c>
      <c r="T60" s="694">
        <f t="shared" si="13"/>
        <v>0</v>
      </c>
      <c r="U60" s="694">
        <f t="shared" si="13"/>
        <v>0</v>
      </c>
      <c r="V60" s="694">
        <f t="shared" si="13"/>
        <v>0</v>
      </c>
      <c r="W60" s="582">
        <f t="shared" si="13"/>
        <v>0</v>
      </c>
      <c r="X60" s="694"/>
    </row>
    <row r="61" spans="1:24" s="581" customFormat="1" ht="12.75" x14ac:dyDescent="0.2">
      <c r="B61" s="756"/>
      <c r="C61" s="695"/>
      <c r="D61" s="694"/>
      <c r="E61" s="694"/>
      <c r="F61" s="694"/>
      <c r="G61" s="694"/>
      <c r="H61" s="694"/>
      <c r="I61" s="694"/>
      <c r="J61" s="694"/>
      <c r="K61" s="694"/>
      <c r="L61" s="694"/>
      <c r="M61" s="694"/>
      <c r="N61" s="694"/>
      <c r="O61" s="694"/>
      <c r="P61" s="694"/>
      <c r="Q61" s="694"/>
      <c r="R61" s="694"/>
      <c r="S61" s="694"/>
      <c r="T61" s="694"/>
      <c r="U61" s="694"/>
      <c r="V61" s="694"/>
      <c r="W61" s="582"/>
      <c r="X61" s="694"/>
    </row>
    <row r="62" spans="1:24" s="603" customFormat="1" ht="12.75" x14ac:dyDescent="0.2">
      <c r="B62" s="755" t="s">
        <v>728</v>
      </c>
      <c r="C62" s="695">
        <f>SUM(D62:W62)</f>
        <v>0</v>
      </c>
      <c r="D62" s="694">
        <f>'O5 Details by Class &amp; Accounts'!I42</f>
        <v>0</v>
      </c>
      <c r="E62" s="694">
        <f>'O5 Details by Class &amp; Accounts'!J42</f>
        <v>0</v>
      </c>
      <c r="F62" s="694">
        <f>'O5 Details by Class &amp; Accounts'!K42</f>
        <v>0</v>
      </c>
      <c r="G62" s="694">
        <f>'O5 Details by Class &amp; Accounts'!L42</f>
        <v>0</v>
      </c>
      <c r="H62" s="694">
        <f>'O5 Details by Class &amp; Accounts'!M42</f>
        <v>0</v>
      </c>
      <c r="I62" s="694">
        <f>'O5 Details by Class &amp; Accounts'!N42</f>
        <v>0</v>
      </c>
      <c r="J62" s="694">
        <f>'O5 Details by Class &amp; Accounts'!O42</f>
        <v>0</v>
      </c>
      <c r="K62" s="694">
        <f>'O5 Details by Class &amp; Accounts'!P42</f>
        <v>0</v>
      </c>
      <c r="L62" s="694">
        <f>'O5 Details by Class &amp; Accounts'!Q42</f>
        <v>0</v>
      </c>
      <c r="M62" s="694">
        <f>'O5 Details by Class &amp; Accounts'!R42</f>
        <v>0</v>
      </c>
      <c r="N62" s="694">
        <f>'O5 Details by Class &amp; Accounts'!S42</f>
        <v>0</v>
      </c>
      <c r="O62" s="694">
        <f>'O5 Details by Class &amp; Accounts'!T42</f>
        <v>0</v>
      </c>
      <c r="P62" s="694">
        <f>'O5 Details by Class &amp; Accounts'!U42</f>
        <v>0</v>
      </c>
      <c r="Q62" s="694">
        <f>'O5 Details by Class &amp; Accounts'!V42</f>
        <v>0</v>
      </c>
      <c r="R62" s="694">
        <f>'O5 Details by Class &amp; Accounts'!W42</f>
        <v>0</v>
      </c>
      <c r="S62" s="694">
        <f>'O5 Details by Class &amp; Accounts'!X42</f>
        <v>0</v>
      </c>
      <c r="T62" s="694">
        <f>'O5 Details by Class &amp; Accounts'!Y42</f>
        <v>0</v>
      </c>
      <c r="U62" s="694">
        <f>'O5 Details by Class &amp; Accounts'!Z42</f>
        <v>0</v>
      </c>
      <c r="V62" s="694">
        <f>'O5 Details by Class &amp; Accounts'!AA42</f>
        <v>0</v>
      </c>
      <c r="W62" s="582">
        <f>'O5 Details by Class &amp; Accounts'!AB42</f>
        <v>0</v>
      </c>
      <c r="X62" s="707"/>
    </row>
    <row r="63" spans="1:24" s="603" customFormat="1" ht="12.75" x14ac:dyDescent="0.2">
      <c r="B63" s="755" t="s">
        <v>729</v>
      </c>
      <c r="C63" s="695">
        <f>SUM(D63:W63)</f>
        <v>0</v>
      </c>
      <c r="D63" s="694">
        <f>'O5 Details by Class &amp; Accounts'!I46</f>
        <v>0</v>
      </c>
      <c r="E63" s="694">
        <f>'O5 Details by Class &amp; Accounts'!J46</f>
        <v>0</v>
      </c>
      <c r="F63" s="694">
        <f>'O5 Details by Class &amp; Accounts'!K46</f>
        <v>0</v>
      </c>
      <c r="G63" s="694">
        <f>'O5 Details by Class &amp; Accounts'!L46</f>
        <v>0</v>
      </c>
      <c r="H63" s="694">
        <f>'O5 Details by Class &amp; Accounts'!M46</f>
        <v>0</v>
      </c>
      <c r="I63" s="694">
        <f>'O5 Details by Class &amp; Accounts'!N46</f>
        <v>0</v>
      </c>
      <c r="J63" s="694">
        <f>'O5 Details by Class &amp; Accounts'!O46</f>
        <v>0</v>
      </c>
      <c r="K63" s="694">
        <f>'O5 Details by Class &amp; Accounts'!P46</f>
        <v>0</v>
      </c>
      <c r="L63" s="694">
        <f>'O5 Details by Class &amp; Accounts'!Q46</f>
        <v>0</v>
      </c>
      <c r="M63" s="694">
        <f>'O5 Details by Class &amp; Accounts'!R46</f>
        <v>0</v>
      </c>
      <c r="N63" s="694">
        <f>'O5 Details by Class &amp; Accounts'!S46</f>
        <v>0</v>
      </c>
      <c r="O63" s="694">
        <f>'O5 Details by Class &amp; Accounts'!T46</f>
        <v>0</v>
      </c>
      <c r="P63" s="694">
        <f>'O5 Details by Class &amp; Accounts'!U46</f>
        <v>0</v>
      </c>
      <c r="Q63" s="694">
        <f>'O5 Details by Class &amp; Accounts'!V46</f>
        <v>0</v>
      </c>
      <c r="R63" s="694">
        <f>'O5 Details by Class &amp; Accounts'!W46</f>
        <v>0</v>
      </c>
      <c r="S63" s="694">
        <f>'O5 Details by Class &amp; Accounts'!X46</f>
        <v>0</v>
      </c>
      <c r="T63" s="694">
        <f>'O5 Details by Class &amp; Accounts'!Y46</f>
        <v>0</v>
      </c>
      <c r="U63" s="694">
        <f>'O5 Details by Class &amp; Accounts'!Z46</f>
        <v>0</v>
      </c>
      <c r="V63" s="694">
        <f>'O5 Details by Class &amp; Accounts'!AA46</f>
        <v>0</v>
      </c>
      <c r="W63" s="582">
        <f>'O5 Details by Class &amp; Accounts'!AB46</f>
        <v>0</v>
      </c>
    </row>
    <row r="64" spans="1:24" s="603" customFormat="1" ht="12.75" x14ac:dyDescent="0.2">
      <c r="B64" s="755" t="s">
        <v>730</v>
      </c>
      <c r="C64" s="695">
        <f>SUM(D64:W64)</f>
        <v>0</v>
      </c>
      <c r="D64" s="694">
        <f>'O5 Details by Class &amp; Accounts'!I50</f>
        <v>0</v>
      </c>
      <c r="E64" s="694">
        <f>'O5 Details by Class &amp; Accounts'!J50</f>
        <v>0</v>
      </c>
      <c r="F64" s="694">
        <f>'O5 Details by Class &amp; Accounts'!K50</f>
        <v>0</v>
      </c>
      <c r="G64" s="694">
        <f>'O5 Details by Class &amp; Accounts'!L50</f>
        <v>0</v>
      </c>
      <c r="H64" s="694">
        <f>'O5 Details by Class &amp; Accounts'!M50</f>
        <v>0</v>
      </c>
      <c r="I64" s="694">
        <f>'O5 Details by Class &amp; Accounts'!N50</f>
        <v>0</v>
      </c>
      <c r="J64" s="694">
        <f>'O5 Details by Class &amp; Accounts'!O50</f>
        <v>0</v>
      </c>
      <c r="K64" s="694">
        <f>'O5 Details by Class &amp; Accounts'!P50</f>
        <v>0</v>
      </c>
      <c r="L64" s="694">
        <f>'O5 Details by Class &amp; Accounts'!Q50</f>
        <v>0</v>
      </c>
      <c r="M64" s="694">
        <f>'O5 Details by Class &amp; Accounts'!R50</f>
        <v>0</v>
      </c>
      <c r="N64" s="694">
        <f>'O5 Details by Class &amp; Accounts'!S50</f>
        <v>0</v>
      </c>
      <c r="O64" s="694">
        <f>'O5 Details by Class &amp; Accounts'!T50</f>
        <v>0</v>
      </c>
      <c r="P64" s="694">
        <f>'O5 Details by Class &amp; Accounts'!U50</f>
        <v>0</v>
      </c>
      <c r="Q64" s="694">
        <f>'O5 Details by Class &amp; Accounts'!V50</f>
        <v>0</v>
      </c>
      <c r="R64" s="694">
        <f>'O5 Details by Class &amp; Accounts'!W50</f>
        <v>0</v>
      </c>
      <c r="S64" s="694">
        <f>'O5 Details by Class &amp; Accounts'!X50</f>
        <v>0</v>
      </c>
      <c r="T64" s="694">
        <f>'O5 Details by Class &amp; Accounts'!Y50</f>
        <v>0</v>
      </c>
      <c r="U64" s="694">
        <f>'O5 Details by Class &amp; Accounts'!Z50</f>
        <v>0</v>
      </c>
      <c r="V64" s="694">
        <f>'O5 Details by Class &amp; Accounts'!AA50</f>
        <v>0</v>
      </c>
      <c r="W64" s="582">
        <f>'O5 Details by Class &amp; Accounts'!AB50</f>
        <v>0</v>
      </c>
    </row>
    <row r="65" spans="1:24" s="603" customFormat="1" ht="12.75" x14ac:dyDescent="0.2">
      <c r="B65" s="755" t="s">
        <v>731</v>
      </c>
      <c r="C65" s="695">
        <f>SUM(D65:W65)</f>
        <v>0</v>
      </c>
      <c r="D65" s="694">
        <f>'O5 Details by Class &amp; Accounts'!I54</f>
        <v>0</v>
      </c>
      <c r="E65" s="694">
        <f>'O5 Details by Class &amp; Accounts'!J54</f>
        <v>0</v>
      </c>
      <c r="F65" s="694">
        <f>'O5 Details by Class &amp; Accounts'!K54</f>
        <v>0</v>
      </c>
      <c r="G65" s="694">
        <f>'O5 Details by Class &amp; Accounts'!L54</f>
        <v>0</v>
      </c>
      <c r="H65" s="694">
        <f>'O5 Details by Class &amp; Accounts'!M54</f>
        <v>0</v>
      </c>
      <c r="I65" s="694">
        <f>'O5 Details by Class &amp; Accounts'!N54</f>
        <v>0</v>
      </c>
      <c r="J65" s="694">
        <f>'O5 Details by Class &amp; Accounts'!O54</f>
        <v>0</v>
      </c>
      <c r="K65" s="694">
        <f>'O5 Details by Class &amp; Accounts'!P54</f>
        <v>0</v>
      </c>
      <c r="L65" s="694">
        <f>'O5 Details by Class &amp; Accounts'!Q54</f>
        <v>0</v>
      </c>
      <c r="M65" s="694">
        <f>'O5 Details by Class &amp; Accounts'!R54</f>
        <v>0</v>
      </c>
      <c r="N65" s="694">
        <f>'O5 Details by Class &amp; Accounts'!S54</f>
        <v>0</v>
      </c>
      <c r="O65" s="694">
        <f>'O5 Details by Class &amp; Accounts'!T54</f>
        <v>0</v>
      </c>
      <c r="P65" s="694">
        <f>'O5 Details by Class &amp; Accounts'!U54</f>
        <v>0</v>
      </c>
      <c r="Q65" s="694">
        <f>'O5 Details by Class &amp; Accounts'!V54</f>
        <v>0</v>
      </c>
      <c r="R65" s="694">
        <f>'O5 Details by Class &amp; Accounts'!W54</f>
        <v>0</v>
      </c>
      <c r="S65" s="694">
        <f>'O5 Details by Class &amp; Accounts'!X54</f>
        <v>0</v>
      </c>
      <c r="T65" s="694">
        <f>'O5 Details by Class &amp; Accounts'!Y54</f>
        <v>0</v>
      </c>
      <c r="U65" s="694">
        <f>'O5 Details by Class &amp; Accounts'!Z54</f>
        <v>0</v>
      </c>
      <c r="V65" s="694">
        <f>'O5 Details by Class &amp; Accounts'!AA54</f>
        <v>0</v>
      </c>
      <c r="W65" s="582">
        <f>'O5 Details by Class &amp; Accounts'!AB54</f>
        <v>0</v>
      </c>
    </row>
    <row r="66" spans="1:24" s="752" customFormat="1" ht="19.5" customHeight="1" x14ac:dyDescent="0.2">
      <c r="B66" s="849" t="s">
        <v>1411</v>
      </c>
      <c r="C66" s="837">
        <f>SUM(D66:W66)</f>
        <v>0</v>
      </c>
      <c r="D66" s="838">
        <f t="shared" ref="D66:W66" si="14">SUM(D62:D65)</f>
        <v>0</v>
      </c>
      <c r="E66" s="838">
        <f t="shared" si="14"/>
        <v>0</v>
      </c>
      <c r="F66" s="838">
        <f t="shared" si="14"/>
        <v>0</v>
      </c>
      <c r="G66" s="838">
        <f t="shared" si="14"/>
        <v>0</v>
      </c>
      <c r="H66" s="838">
        <f t="shared" si="14"/>
        <v>0</v>
      </c>
      <c r="I66" s="838">
        <f t="shared" si="14"/>
        <v>0</v>
      </c>
      <c r="J66" s="838">
        <f t="shared" si="14"/>
        <v>0</v>
      </c>
      <c r="K66" s="838">
        <f t="shared" si="14"/>
        <v>0</v>
      </c>
      <c r="L66" s="838">
        <f t="shared" si="14"/>
        <v>0</v>
      </c>
      <c r="M66" s="838">
        <f t="shared" si="14"/>
        <v>0</v>
      </c>
      <c r="N66" s="838">
        <f t="shared" si="14"/>
        <v>0</v>
      </c>
      <c r="O66" s="838">
        <f t="shared" si="14"/>
        <v>0</v>
      </c>
      <c r="P66" s="838">
        <f t="shared" si="14"/>
        <v>0</v>
      </c>
      <c r="Q66" s="838">
        <f t="shared" si="14"/>
        <v>0</v>
      </c>
      <c r="R66" s="838">
        <f t="shared" si="14"/>
        <v>0</v>
      </c>
      <c r="S66" s="838">
        <f t="shared" si="14"/>
        <v>0</v>
      </c>
      <c r="T66" s="838">
        <f t="shared" si="14"/>
        <v>0</v>
      </c>
      <c r="U66" s="838">
        <f t="shared" si="14"/>
        <v>0</v>
      </c>
      <c r="V66" s="838">
        <f t="shared" si="14"/>
        <v>0</v>
      </c>
      <c r="W66" s="839">
        <f t="shared" si="14"/>
        <v>0</v>
      </c>
    </row>
    <row r="67" spans="1:24" s="603" customFormat="1" ht="12.75" x14ac:dyDescent="0.2">
      <c r="B67" s="758"/>
      <c r="C67" s="709"/>
      <c r="D67" s="707"/>
      <c r="E67" s="707"/>
      <c r="F67" s="707"/>
      <c r="G67" s="707"/>
      <c r="H67" s="707"/>
      <c r="I67" s="707"/>
      <c r="J67" s="707"/>
      <c r="K67" s="707"/>
      <c r="L67" s="707"/>
      <c r="M67" s="707"/>
      <c r="N67" s="707"/>
      <c r="O67" s="707"/>
      <c r="P67" s="707"/>
      <c r="Q67" s="707"/>
      <c r="R67" s="707"/>
      <c r="S67" s="707"/>
      <c r="T67" s="707"/>
      <c r="U67" s="707"/>
      <c r="V67" s="707"/>
      <c r="W67" s="710"/>
    </row>
    <row r="68" spans="1:24" s="603" customFormat="1" ht="12.75" x14ac:dyDescent="0.2">
      <c r="B68" s="755" t="s">
        <v>732</v>
      </c>
      <c r="C68" s="695">
        <f>SUM(D68:W68)</f>
        <v>957716.48375000083</v>
      </c>
      <c r="D68" s="694">
        <f>'O5 Details by Class &amp; Accounts'!I44</f>
        <v>466406.64122390375</v>
      </c>
      <c r="E68" s="694">
        <f>'O5 Details by Class &amp; Accounts'!J44</f>
        <v>191401.06138047375</v>
      </c>
      <c r="F68" s="694">
        <f>'O5 Details by Class &amp; Accounts'!K44</f>
        <v>299812.16342396167</v>
      </c>
      <c r="G68" s="694">
        <f>'O5 Details by Class &amp; Accounts'!L44</f>
        <v>0</v>
      </c>
      <c r="H68" s="694">
        <f>'O5 Details by Class &amp; Accounts'!M44</f>
        <v>0</v>
      </c>
      <c r="I68" s="694">
        <f>'O5 Details by Class &amp; Accounts'!N44</f>
        <v>0</v>
      </c>
      <c r="J68" s="694">
        <f>'O5 Details by Class &amp; Accounts'!O44</f>
        <v>0</v>
      </c>
      <c r="K68" s="694">
        <f>'O5 Details by Class &amp; Accounts'!P44</f>
        <v>0</v>
      </c>
      <c r="L68" s="694">
        <f>'O5 Details by Class &amp; Accounts'!Q44</f>
        <v>96.61772166170671</v>
      </c>
      <c r="M68" s="694">
        <f>'O5 Details by Class &amp; Accounts'!R44</f>
        <v>0</v>
      </c>
      <c r="N68" s="694">
        <f>'O5 Details by Class &amp; Accounts'!S44</f>
        <v>0</v>
      </c>
      <c r="O68" s="694">
        <f>'O5 Details by Class &amp; Accounts'!T44</f>
        <v>0</v>
      </c>
      <c r="P68" s="694">
        <f>'O5 Details by Class &amp; Accounts'!U44</f>
        <v>0</v>
      </c>
      <c r="Q68" s="694">
        <f>'O5 Details by Class &amp; Accounts'!V44</f>
        <v>0</v>
      </c>
      <c r="R68" s="694">
        <f>'O5 Details by Class &amp; Accounts'!W44</f>
        <v>0</v>
      </c>
      <c r="S68" s="694">
        <f>'O5 Details by Class &amp; Accounts'!X44</f>
        <v>0</v>
      </c>
      <c r="T68" s="694">
        <f>'O5 Details by Class &amp; Accounts'!Y44</f>
        <v>0</v>
      </c>
      <c r="U68" s="694">
        <f>'O5 Details by Class &amp; Accounts'!Z44</f>
        <v>0</v>
      </c>
      <c r="V68" s="694">
        <f>'O5 Details by Class &amp; Accounts'!AA44</f>
        <v>0</v>
      </c>
      <c r="W68" s="582">
        <f>'O5 Details by Class &amp; Accounts'!AB44</f>
        <v>0</v>
      </c>
    </row>
    <row r="69" spans="1:24" s="707" customFormat="1" ht="12.75" x14ac:dyDescent="0.2">
      <c r="B69" s="755" t="s">
        <v>733</v>
      </c>
      <c r="C69" s="695">
        <f>SUM(D69:W69)</f>
        <v>2677420.7849999997</v>
      </c>
      <c r="D69" s="694">
        <f>'O5 Details by Class &amp; Accounts'!I48</f>
        <v>1303900.3261020319</v>
      </c>
      <c r="E69" s="694">
        <f>'O5 Details by Class &amp; Accounts'!J48</f>
        <v>535086.51955594018</v>
      </c>
      <c r="F69" s="694">
        <f>'O5 Details by Class &amp; Accounts'!K48</f>
        <v>838163.83195579599</v>
      </c>
      <c r="G69" s="694">
        <f>'O5 Details by Class &amp; Accounts'!L48</f>
        <v>0</v>
      </c>
      <c r="H69" s="694">
        <f>'O5 Details by Class &amp; Accounts'!M48</f>
        <v>0</v>
      </c>
      <c r="I69" s="694">
        <f>'O5 Details by Class &amp; Accounts'!N48</f>
        <v>0</v>
      </c>
      <c r="J69" s="694">
        <f>'O5 Details by Class &amp; Accounts'!O48</f>
        <v>0</v>
      </c>
      <c r="K69" s="694">
        <f>'O5 Details by Class &amp; Accounts'!P48</f>
        <v>0</v>
      </c>
      <c r="L69" s="694">
        <f>'O5 Details by Class &amp; Accounts'!Q48</f>
        <v>270.10738623135654</v>
      </c>
      <c r="M69" s="694">
        <f>'O5 Details by Class &amp; Accounts'!R48</f>
        <v>0</v>
      </c>
      <c r="N69" s="694">
        <f>'O5 Details by Class &amp; Accounts'!S48</f>
        <v>0</v>
      </c>
      <c r="O69" s="694">
        <f>'O5 Details by Class &amp; Accounts'!T48</f>
        <v>0</v>
      </c>
      <c r="P69" s="694">
        <f>'O5 Details by Class &amp; Accounts'!U48</f>
        <v>0</v>
      </c>
      <c r="Q69" s="694">
        <f>'O5 Details by Class &amp; Accounts'!V48</f>
        <v>0</v>
      </c>
      <c r="R69" s="694">
        <f>'O5 Details by Class &amp; Accounts'!W48</f>
        <v>0</v>
      </c>
      <c r="S69" s="694">
        <f>'O5 Details by Class &amp; Accounts'!X48</f>
        <v>0</v>
      </c>
      <c r="T69" s="694">
        <f>'O5 Details by Class &amp; Accounts'!Y48</f>
        <v>0</v>
      </c>
      <c r="U69" s="694">
        <f>'O5 Details by Class &amp; Accounts'!Z48</f>
        <v>0</v>
      </c>
      <c r="V69" s="694">
        <f>'O5 Details by Class &amp; Accounts'!AA48</f>
        <v>0</v>
      </c>
      <c r="W69" s="582">
        <f>'O5 Details by Class &amp; Accounts'!AB48</f>
        <v>0</v>
      </c>
    </row>
    <row r="70" spans="1:24" s="707" customFormat="1" ht="12.75" x14ac:dyDescent="0.2">
      <c r="B70" s="755" t="s">
        <v>734</v>
      </c>
      <c r="C70" s="695">
        <f>SUM(D70:W70)</f>
        <v>4103726.2500000009</v>
      </c>
      <c r="D70" s="694">
        <f>'O5 Details by Class &amp; Accounts'!I52</f>
        <v>1998509.1718067282</v>
      </c>
      <c r="E70" s="694">
        <f>'O5 Details by Class &amp; Accounts'!J52</f>
        <v>820135.78464202839</v>
      </c>
      <c r="F70" s="694">
        <f>'O5 Details by Class &amp; Accounts'!K52</f>
        <v>1284667.2955807319</v>
      </c>
      <c r="G70" s="694">
        <f>'O5 Details by Class &amp; Accounts'!L52</f>
        <v>0</v>
      </c>
      <c r="H70" s="694">
        <f>'O5 Details by Class &amp; Accounts'!M52</f>
        <v>0</v>
      </c>
      <c r="I70" s="694">
        <f>'O5 Details by Class &amp; Accounts'!N52</f>
        <v>0</v>
      </c>
      <c r="J70" s="694">
        <f>'O5 Details by Class &amp; Accounts'!O52</f>
        <v>0</v>
      </c>
      <c r="K70" s="694">
        <f>'O5 Details by Class &amp; Accounts'!P52</f>
        <v>0</v>
      </c>
      <c r="L70" s="694">
        <f>'O5 Details by Class &amp; Accounts'!Q52</f>
        <v>413.9979705119481</v>
      </c>
      <c r="M70" s="694">
        <f>'O5 Details by Class &amp; Accounts'!R52</f>
        <v>0</v>
      </c>
      <c r="N70" s="694">
        <f>'O5 Details by Class &amp; Accounts'!S52</f>
        <v>0</v>
      </c>
      <c r="O70" s="694">
        <f>'O5 Details by Class &amp; Accounts'!T52</f>
        <v>0</v>
      </c>
      <c r="P70" s="694">
        <f>'O5 Details by Class &amp; Accounts'!U52</f>
        <v>0</v>
      </c>
      <c r="Q70" s="694">
        <f>'O5 Details by Class &amp; Accounts'!V52</f>
        <v>0</v>
      </c>
      <c r="R70" s="694">
        <f>'O5 Details by Class &amp; Accounts'!W52</f>
        <v>0</v>
      </c>
      <c r="S70" s="694">
        <f>'O5 Details by Class &amp; Accounts'!X52</f>
        <v>0</v>
      </c>
      <c r="T70" s="694">
        <f>'O5 Details by Class &amp; Accounts'!Y52</f>
        <v>0</v>
      </c>
      <c r="U70" s="694">
        <f>'O5 Details by Class &amp; Accounts'!Z52</f>
        <v>0</v>
      </c>
      <c r="V70" s="694">
        <f>'O5 Details by Class &amp; Accounts'!AA52</f>
        <v>0</v>
      </c>
      <c r="W70" s="582">
        <f>'O5 Details by Class &amp; Accounts'!AB52</f>
        <v>0</v>
      </c>
      <c r="X70" s="711"/>
    </row>
    <row r="71" spans="1:24" s="707" customFormat="1" ht="12.75" x14ac:dyDescent="0.2">
      <c r="B71" s="755" t="s">
        <v>735</v>
      </c>
      <c r="C71" s="695">
        <f>SUM(D71:W71)</f>
        <v>5713344.4875000007</v>
      </c>
      <c r="D71" s="694">
        <f>'O5 Details by Class &amp; Accounts'!I56</f>
        <v>2782391.09150133</v>
      </c>
      <c r="E71" s="694">
        <f>'O5 Details by Class &amp; Accounts'!J56</f>
        <v>1141820.3795114306</v>
      </c>
      <c r="F71" s="694">
        <f>'O5 Details by Class &amp; Accounts'!K56</f>
        <v>1788556.6347116129</v>
      </c>
      <c r="G71" s="694">
        <f>'O5 Details by Class &amp; Accounts'!L56</f>
        <v>0</v>
      </c>
      <c r="H71" s="694">
        <f>'O5 Details by Class &amp; Accounts'!M56</f>
        <v>0</v>
      </c>
      <c r="I71" s="694">
        <f>'O5 Details by Class &amp; Accounts'!N56</f>
        <v>0</v>
      </c>
      <c r="J71" s="694">
        <f>'O5 Details by Class &amp; Accounts'!O56</f>
        <v>0</v>
      </c>
      <c r="K71" s="694">
        <f>'O5 Details by Class &amp; Accounts'!P56</f>
        <v>0</v>
      </c>
      <c r="L71" s="694">
        <f>'O5 Details by Class &amp; Accounts'!Q56</f>
        <v>576.3817756266335</v>
      </c>
      <c r="M71" s="694">
        <f>'O5 Details by Class &amp; Accounts'!R56</f>
        <v>0</v>
      </c>
      <c r="N71" s="694">
        <f>'O5 Details by Class &amp; Accounts'!S56</f>
        <v>0</v>
      </c>
      <c r="O71" s="694">
        <f>'O5 Details by Class &amp; Accounts'!T56</f>
        <v>0</v>
      </c>
      <c r="P71" s="694">
        <f>'O5 Details by Class &amp; Accounts'!U56</f>
        <v>0</v>
      </c>
      <c r="Q71" s="694">
        <f>'O5 Details by Class &amp; Accounts'!V56</f>
        <v>0</v>
      </c>
      <c r="R71" s="694">
        <f>'O5 Details by Class &amp; Accounts'!W56</f>
        <v>0</v>
      </c>
      <c r="S71" s="694">
        <f>'O5 Details by Class &amp; Accounts'!X56</f>
        <v>0</v>
      </c>
      <c r="T71" s="694">
        <f>'O5 Details by Class &amp; Accounts'!Y56</f>
        <v>0</v>
      </c>
      <c r="U71" s="694">
        <f>'O5 Details by Class &amp; Accounts'!Z56</f>
        <v>0</v>
      </c>
      <c r="V71" s="694">
        <f>'O5 Details by Class &amp; Accounts'!AA56</f>
        <v>0</v>
      </c>
      <c r="W71" s="582">
        <f>'O5 Details by Class &amp; Accounts'!AB56</f>
        <v>0</v>
      </c>
      <c r="X71" s="711"/>
    </row>
    <row r="72" spans="1:24" s="752" customFormat="1" ht="19.5" customHeight="1" x14ac:dyDescent="0.2">
      <c r="B72" s="849" t="s">
        <v>1411</v>
      </c>
      <c r="C72" s="837">
        <f>SUM(D72:W72)</f>
        <v>13452208.006250001</v>
      </c>
      <c r="D72" s="838">
        <f t="shared" ref="D72:W72" si="15">SUM(D68:D71)</f>
        <v>6551207.2306339936</v>
      </c>
      <c r="E72" s="838">
        <f t="shared" si="15"/>
        <v>2688443.7450898727</v>
      </c>
      <c r="F72" s="838">
        <f t="shared" si="15"/>
        <v>4211199.9256721027</v>
      </c>
      <c r="G72" s="838">
        <f t="shared" si="15"/>
        <v>0</v>
      </c>
      <c r="H72" s="838">
        <f t="shared" si="15"/>
        <v>0</v>
      </c>
      <c r="I72" s="838">
        <f t="shared" si="15"/>
        <v>0</v>
      </c>
      <c r="J72" s="838">
        <f t="shared" si="15"/>
        <v>0</v>
      </c>
      <c r="K72" s="838">
        <f t="shared" si="15"/>
        <v>0</v>
      </c>
      <c r="L72" s="838">
        <f t="shared" si="15"/>
        <v>1357.1048540316449</v>
      </c>
      <c r="M72" s="838">
        <f t="shared" si="15"/>
        <v>0</v>
      </c>
      <c r="N72" s="838">
        <f t="shared" si="15"/>
        <v>0</v>
      </c>
      <c r="O72" s="838">
        <f t="shared" si="15"/>
        <v>0</v>
      </c>
      <c r="P72" s="838">
        <f t="shared" si="15"/>
        <v>0</v>
      </c>
      <c r="Q72" s="838">
        <f t="shared" si="15"/>
        <v>0</v>
      </c>
      <c r="R72" s="838">
        <f t="shared" si="15"/>
        <v>0</v>
      </c>
      <c r="S72" s="838">
        <f t="shared" si="15"/>
        <v>0</v>
      </c>
      <c r="T72" s="838">
        <f t="shared" si="15"/>
        <v>0</v>
      </c>
      <c r="U72" s="838">
        <f t="shared" si="15"/>
        <v>0</v>
      </c>
      <c r="V72" s="838">
        <f t="shared" si="15"/>
        <v>0</v>
      </c>
      <c r="W72" s="839">
        <f t="shared" si="15"/>
        <v>0</v>
      </c>
    </row>
    <row r="73" spans="1:24" s="736" customFormat="1" ht="12.75" x14ac:dyDescent="0.2">
      <c r="A73" s="707"/>
      <c r="B73" s="759"/>
      <c r="C73" s="735"/>
      <c r="W73" s="737"/>
    </row>
    <row r="74" spans="1:24" s="711" customFormat="1" ht="16.5" customHeight="1" x14ac:dyDescent="0.2">
      <c r="A74" s="738"/>
      <c r="B74" s="760" t="s">
        <v>1458</v>
      </c>
      <c r="C74" s="740"/>
      <c r="W74" s="741"/>
    </row>
    <row r="75" spans="1:24" s="707" customFormat="1" ht="12.75" x14ac:dyDescent="0.2">
      <c r="A75" s="181"/>
      <c r="B75" s="761" t="s">
        <v>1459</v>
      </c>
      <c r="C75" s="695">
        <f t="shared" ref="C75:C86" si="16">SUM(D75:W75)</f>
        <v>136758.05000000002</v>
      </c>
      <c r="D75" s="694">
        <f>'O5 Details by Class &amp; Accounts'!I138</f>
        <v>60862.776508408257</v>
      </c>
      <c r="E75" s="694">
        <f>'O5 Details by Class &amp; Accounts'!J138</f>
        <v>24976.488310078705</v>
      </c>
      <c r="F75" s="694">
        <f>'O5 Details by Class &amp; Accounts'!K138</f>
        <v>49768.066963210353</v>
      </c>
      <c r="G75" s="694">
        <f>'O5 Details by Class &amp; Accounts'!L138</f>
        <v>0</v>
      </c>
      <c r="H75" s="694">
        <f>'O5 Details by Class &amp; Accounts'!M138</f>
        <v>0</v>
      </c>
      <c r="I75" s="694">
        <f>'O5 Details by Class &amp; Accounts'!N138</f>
        <v>0</v>
      </c>
      <c r="J75" s="694">
        <f>'O5 Details by Class &amp; Accounts'!O138</f>
        <v>1138.1102871960379</v>
      </c>
      <c r="K75" s="694">
        <f>'O5 Details by Class &amp; Accounts'!P138</f>
        <v>0</v>
      </c>
      <c r="L75" s="694">
        <f>'O5 Details by Class &amp; Accounts'!Q138</f>
        <v>12.607931106677976</v>
      </c>
      <c r="M75" s="694">
        <f>'O5 Details by Class &amp; Accounts'!R138</f>
        <v>0</v>
      </c>
      <c r="N75" s="694">
        <f>'O5 Details by Class &amp; Accounts'!S138</f>
        <v>0</v>
      </c>
      <c r="O75" s="694">
        <f>'O5 Details by Class &amp; Accounts'!T138</f>
        <v>0</v>
      </c>
      <c r="P75" s="694">
        <f>'O5 Details by Class &amp; Accounts'!U138</f>
        <v>0</v>
      </c>
      <c r="Q75" s="694">
        <f>'O5 Details by Class &amp; Accounts'!V138</f>
        <v>0</v>
      </c>
      <c r="R75" s="694">
        <f>'O5 Details by Class &amp; Accounts'!W138</f>
        <v>0</v>
      </c>
      <c r="S75" s="694">
        <f>'O5 Details by Class &amp; Accounts'!X138</f>
        <v>0</v>
      </c>
      <c r="T75" s="694">
        <f>'O5 Details by Class &amp; Accounts'!Y138</f>
        <v>0</v>
      </c>
      <c r="U75" s="694">
        <f>'O5 Details by Class &amp; Accounts'!Z138</f>
        <v>0</v>
      </c>
      <c r="V75" s="694">
        <f>'O5 Details by Class &amp; Accounts'!AA138</f>
        <v>0</v>
      </c>
      <c r="W75" s="582">
        <f>'O5 Details by Class &amp; Accounts'!AB138</f>
        <v>0</v>
      </c>
    </row>
    <row r="76" spans="1:24" s="707" customFormat="1" ht="12.75" x14ac:dyDescent="0.2">
      <c r="A76" s="181"/>
      <c r="B76" s="761" t="s">
        <v>1460</v>
      </c>
      <c r="C76" s="695">
        <f t="shared" si="16"/>
        <v>265231.2</v>
      </c>
      <c r="D76" s="694">
        <f>'O5 Details by Class &amp; Accounts'!I139</f>
        <v>118038.44269976743</v>
      </c>
      <c r="E76" s="694">
        <f>'O5 Details by Class &amp; Accounts'!J139</f>
        <v>48439.88318251208</v>
      </c>
      <c r="F76" s="694">
        <f>'O5 Details by Class &amp; Accounts'!K139</f>
        <v>96521.149009748508</v>
      </c>
      <c r="G76" s="694">
        <f>'O5 Details by Class &amp; Accounts'!L139</f>
        <v>0</v>
      </c>
      <c r="H76" s="694">
        <f>'O5 Details by Class &amp; Accounts'!M139</f>
        <v>0</v>
      </c>
      <c r="I76" s="694">
        <f>'O5 Details by Class &amp; Accounts'!N139</f>
        <v>0</v>
      </c>
      <c r="J76" s="694">
        <f>'O5 Details by Class &amp; Accounts'!O139</f>
        <v>2207.2730431981868</v>
      </c>
      <c r="K76" s="694">
        <f>'O5 Details by Class &amp; Accounts'!P139</f>
        <v>0</v>
      </c>
      <c r="L76" s="694">
        <f>'O5 Details by Class &amp; Accounts'!Q139</f>
        <v>24.452064773821558</v>
      </c>
      <c r="M76" s="694">
        <f>'O5 Details by Class &amp; Accounts'!R139</f>
        <v>0</v>
      </c>
      <c r="N76" s="694">
        <f>'O5 Details by Class &amp; Accounts'!S139</f>
        <v>0</v>
      </c>
      <c r="O76" s="694">
        <f>'O5 Details by Class &amp; Accounts'!T139</f>
        <v>0</v>
      </c>
      <c r="P76" s="694">
        <f>'O5 Details by Class &amp; Accounts'!U139</f>
        <v>0</v>
      </c>
      <c r="Q76" s="694">
        <f>'O5 Details by Class &amp; Accounts'!V139</f>
        <v>0</v>
      </c>
      <c r="R76" s="694">
        <f>'O5 Details by Class &amp; Accounts'!W139</f>
        <v>0</v>
      </c>
      <c r="S76" s="694">
        <f>'O5 Details by Class &amp; Accounts'!X139</f>
        <v>0</v>
      </c>
      <c r="T76" s="694">
        <f>'O5 Details by Class &amp; Accounts'!Y139</f>
        <v>0</v>
      </c>
      <c r="U76" s="694">
        <f>'O5 Details by Class &amp; Accounts'!Z139</f>
        <v>0</v>
      </c>
      <c r="V76" s="694">
        <f>'O5 Details by Class &amp; Accounts'!AA139</f>
        <v>0</v>
      </c>
      <c r="W76" s="582">
        <f>'O5 Details by Class &amp; Accounts'!AB139</f>
        <v>0</v>
      </c>
      <c r="X76" s="711"/>
    </row>
    <row r="77" spans="1:24" s="707" customFormat="1" ht="11.25" customHeight="1" x14ac:dyDescent="0.2">
      <c r="A77" s="181"/>
      <c r="B77" s="761" t="s">
        <v>1466</v>
      </c>
      <c r="C77" s="695">
        <f t="shared" si="16"/>
        <v>10557.300000000001</v>
      </c>
      <c r="D77" s="694">
        <f>'O5 Details by Class &amp; Accounts'!I142</f>
        <v>4829.9640237237145</v>
      </c>
      <c r="E77" s="694">
        <f>'O5 Details by Class &amp; Accounts'!J142</f>
        <v>1982.0906455026764</v>
      </c>
      <c r="F77" s="694">
        <f>'O5 Details by Class &amp; Accounts'!K142</f>
        <v>3682.4767194342053</v>
      </c>
      <c r="G77" s="694">
        <f>'O5 Details by Class &amp; Accounts'!L142</f>
        <v>0</v>
      </c>
      <c r="H77" s="694">
        <f>'O5 Details by Class &amp; Accounts'!M142</f>
        <v>0</v>
      </c>
      <c r="I77" s="694">
        <f>'O5 Details by Class &amp; Accounts'!N142</f>
        <v>0</v>
      </c>
      <c r="J77" s="694">
        <f>'O5 Details by Class &amp; Accounts'!O142</f>
        <v>61.768067868463646</v>
      </c>
      <c r="K77" s="694">
        <f>'O5 Details by Class &amp; Accounts'!P142</f>
        <v>0</v>
      </c>
      <c r="L77" s="694">
        <f>'O5 Details by Class &amp; Accounts'!Q142</f>
        <v>1.0005434709412067</v>
      </c>
      <c r="M77" s="694">
        <f>'O5 Details by Class &amp; Accounts'!R142</f>
        <v>0</v>
      </c>
      <c r="N77" s="694">
        <f>'O5 Details by Class &amp; Accounts'!S142</f>
        <v>0</v>
      </c>
      <c r="O77" s="694">
        <f>'O5 Details by Class &amp; Accounts'!T142</f>
        <v>0</v>
      </c>
      <c r="P77" s="694">
        <f>'O5 Details by Class &amp; Accounts'!U142</f>
        <v>0</v>
      </c>
      <c r="Q77" s="694">
        <f>'O5 Details by Class &amp; Accounts'!V142</f>
        <v>0</v>
      </c>
      <c r="R77" s="694">
        <f>'O5 Details by Class &amp; Accounts'!W142</f>
        <v>0</v>
      </c>
      <c r="S77" s="694">
        <f>'O5 Details by Class &amp; Accounts'!X142</f>
        <v>0</v>
      </c>
      <c r="T77" s="694">
        <f>'O5 Details by Class &amp; Accounts'!Y142</f>
        <v>0</v>
      </c>
      <c r="U77" s="694">
        <f>'O5 Details by Class &amp; Accounts'!Z142</f>
        <v>0</v>
      </c>
      <c r="V77" s="694">
        <f>'O5 Details by Class &amp; Accounts'!AA142</f>
        <v>0</v>
      </c>
      <c r="W77" s="582">
        <f>'O5 Details by Class &amp; Accounts'!AB142</f>
        <v>0</v>
      </c>
    </row>
    <row r="78" spans="1:24" s="707" customFormat="1" ht="12.75" x14ac:dyDescent="0.2">
      <c r="A78" s="181"/>
      <c r="B78" s="761" t="s">
        <v>1467</v>
      </c>
      <c r="C78" s="695">
        <f t="shared" si="16"/>
        <v>3840.2</v>
      </c>
      <c r="D78" s="694">
        <f>'O5 Details by Class &amp; Accounts'!I143</f>
        <v>1756.8912358182306</v>
      </c>
      <c r="E78" s="694">
        <f>'O5 Details by Class &amp; Accounts'!J143</f>
        <v>720.98211634218762</v>
      </c>
      <c r="F78" s="694">
        <f>'O5 Details by Class &amp; Accounts'!K143</f>
        <v>1339.4946717409975</v>
      </c>
      <c r="G78" s="694">
        <f>'O5 Details by Class &amp; Accounts'!L143</f>
        <v>0</v>
      </c>
      <c r="H78" s="694">
        <f>'O5 Details by Class &amp; Accounts'!M143</f>
        <v>0</v>
      </c>
      <c r="I78" s="694">
        <f>'O5 Details by Class &amp; Accounts'!N143</f>
        <v>0</v>
      </c>
      <c r="J78" s="694">
        <f>'O5 Details by Class &amp; Accounts'!O143</f>
        <v>22.468030105090705</v>
      </c>
      <c r="K78" s="694">
        <f>'O5 Details by Class &amp; Accounts'!P143</f>
        <v>0</v>
      </c>
      <c r="L78" s="694">
        <f>'O5 Details by Class &amp; Accounts'!Q143</f>
        <v>0.36394599349345208</v>
      </c>
      <c r="M78" s="694">
        <f>'O5 Details by Class &amp; Accounts'!R143</f>
        <v>0</v>
      </c>
      <c r="N78" s="694">
        <f>'O5 Details by Class &amp; Accounts'!S143</f>
        <v>0</v>
      </c>
      <c r="O78" s="694">
        <f>'O5 Details by Class &amp; Accounts'!T143</f>
        <v>0</v>
      </c>
      <c r="P78" s="694">
        <f>'O5 Details by Class &amp; Accounts'!U143</f>
        <v>0</v>
      </c>
      <c r="Q78" s="694">
        <f>'O5 Details by Class &amp; Accounts'!V143</f>
        <v>0</v>
      </c>
      <c r="R78" s="694">
        <f>'O5 Details by Class &amp; Accounts'!W143</f>
        <v>0</v>
      </c>
      <c r="S78" s="694">
        <f>'O5 Details by Class &amp; Accounts'!X143</f>
        <v>0</v>
      </c>
      <c r="T78" s="694">
        <f>'O5 Details by Class &amp; Accounts'!Y143</f>
        <v>0</v>
      </c>
      <c r="U78" s="694">
        <f>'O5 Details by Class &amp; Accounts'!Z143</f>
        <v>0</v>
      </c>
      <c r="V78" s="694">
        <f>'O5 Details by Class &amp; Accounts'!AA143</f>
        <v>0</v>
      </c>
      <c r="W78" s="582">
        <f>'O5 Details by Class &amp; Accounts'!AB143</f>
        <v>0</v>
      </c>
    </row>
    <row r="79" spans="1:24" s="707" customFormat="1" ht="12.75" x14ac:dyDescent="0.2">
      <c r="A79" s="181"/>
      <c r="B79" s="761" t="s">
        <v>1469</v>
      </c>
      <c r="C79" s="695">
        <f t="shared" si="16"/>
        <v>0</v>
      </c>
      <c r="D79" s="694">
        <f>'O5 Details by Class &amp; Accounts'!I150</f>
        <v>0</v>
      </c>
      <c r="E79" s="694">
        <f>'O5 Details by Class &amp; Accounts'!J150</f>
        <v>0</v>
      </c>
      <c r="F79" s="694">
        <f>'O5 Details by Class &amp; Accounts'!K150</f>
        <v>0</v>
      </c>
      <c r="G79" s="694">
        <f>'O5 Details by Class &amp; Accounts'!L150</f>
        <v>0</v>
      </c>
      <c r="H79" s="694">
        <f>'O5 Details by Class &amp; Accounts'!M150</f>
        <v>0</v>
      </c>
      <c r="I79" s="694">
        <f>'O5 Details by Class &amp; Accounts'!N150</f>
        <v>0</v>
      </c>
      <c r="J79" s="694">
        <f>'O5 Details by Class &amp; Accounts'!O150</f>
        <v>0</v>
      </c>
      <c r="K79" s="694">
        <f>'O5 Details by Class &amp; Accounts'!P150</f>
        <v>0</v>
      </c>
      <c r="L79" s="694">
        <f>'O5 Details by Class &amp; Accounts'!Q150</f>
        <v>0</v>
      </c>
      <c r="M79" s="694">
        <f>'O5 Details by Class &amp; Accounts'!R150</f>
        <v>0</v>
      </c>
      <c r="N79" s="694">
        <f>'O5 Details by Class &amp; Accounts'!S150</f>
        <v>0</v>
      </c>
      <c r="O79" s="694">
        <f>'O5 Details by Class &amp; Accounts'!T150</f>
        <v>0</v>
      </c>
      <c r="P79" s="694">
        <f>'O5 Details by Class &amp; Accounts'!U150</f>
        <v>0</v>
      </c>
      <c r="Q79" s="694">
        <f>'O5 Details by Class &amp; Accounts'!V150</f>
        <v>0</v>
      </c>
      <c r="R79" s="694">
        <f>'O5 Details by Class &amp; Accounts'!W150</f>
        <v>0</v>
      </c>
      <c r="S79" s="694">
        <f>'O5 Details by Class &amp; Accounts'!X150</f>
        <v>0</v>
      </c>
      <c r="T79" s="694">
        <f>'O5 Details by Class &amp; Accounts'!Y150</f>
        <v>0</v>
      </c>
      <c r="U79" s="694">
        <f>'O5 Details by Class &amp; Accounts'!Z150</f>
        <v>0</v>
      </c>
      <c r="V79" s="694">
        <f>'O5 Details by Class &amp; Accounts'!AA150</f>
        <v>0</v>
      </c>
      <c r="W79" s="582">
        <f>'O5 Details by Class &amp; Accounts'!AB150</f>
        <v>0</v>
      </c>
      <c r="X79" s="743"/>
    </row>
    <row r="80" spans="1:24" s="707" customFormat="1" ht="12.75" x14ac:dyDescent="0.2">
      <c r="A80" s="181"/>
      <c r="B80" s="761" t="s">
        <v>1475</v>
      </c>
      <c r="C80" s="695">
        <f t="shared" si="16"/>
        <v>108351.10000000002</v>
      </c>
      <c r="D80" s="694">
        <f>'O5 Details by Class &amp; Accounts'!I151</f>
        <v>48220.552894255168</v>
      </c>
      <c r="E80" s="694">
        <f>'O5 Details by Class &amp; Accounts'!J151</f>
        <v>19788.451082288528</v>
      </c>
      <c r="F80" s="694">
        <f>'O5 Details by Class &amp; Accounts'!K151</f>
        <v>39430.401357269286</v>
      </c>
      <c r="G80" s="694">
        <f>'O5 Details by Class &amp; Accounts'!L151</f>
        <v>0</v>
      </c>
      <c r="H80" s="694">
        <f>'O5 Details by Class &amp; Accounts'!M151</f>
        <v>0</v>
      </c>
      <c r="I80" s="694">
        <f>'O5 Details by Class &amp; Accounts'!N151</f>
        <v>0</v>
      </c>
      <c r="J80" s="694">
        <f>'O5 Details by Class &amp; Accounts'!O151</f>
        <v>901.7056146896407</v>
      </c>
      <c r="K80" s="694">
        <f>'O5 Details by Class &amp; Accounts'!P151</f>
        <v>0</v>
      </c>
      <c r="L80" s="694">
        <f>'O5 Details by Class &amp; Accounts'!Q151</f>
        <v>9.9890514973910189</v>
      </c>
      <c r="M80" s="694">
        <f>'O5 Details by Class &amp; Accounts'!R151</f>
        <v>0</v>
      </c>
      <c r="N80" s="694">
        <f>'O5 Details by Class &amp; Accounts'!S151</f>
        <v>0</v>
      </c>
      <c r="O80" s="694">
        <f>'O5 Details by Class &amp; Accounts'!T151</f>
        <v>0</v>
      </c>
      <c r="P80" s="694">
        <f>'O5 Details by Class &amp; Accounts'!U151</f>
        <v>0</v>
      </c>
      <c r="Q80" s="694">
        <f>'O5 Details by Class &amp; Accounts'!V151</f>
        <v>0</v>
      </c>
      <c r="R80" s="694">
        <f>'O5 Details by Class &amp; Accounts'!W151</f>
        <v>0</v>
      </c>
      <c r="S80" s="694">
        <f>'O5 Details by Class &amp; Accounts'!X151</f>
        <v>0</v>
      </c>
      <c r="T80" s="694">
        <f>'O5 Details by Class &amp; Accounts'!Y151</f>
        <v>0</v>
      </c>
      <c r="U80" s="694">
        <f>'O5 Details by Class &amp; Accounts'!Z151</f>
        <v>0</v>
      </c>
      <c r="V80" s="694">
        <f>'O5 Details by Class &amp; Accounts'!AA151</f>
        <v>0</v>
      </c>
      <c r="W80" s="582">
        <f>'O5 Details by Class &amp; Accounts'!AB151</f>
        <v>0</v>
      </c>
    </row>
    <row r="81" spans="1:24" s="707" customFormat="1" ht="12.75" x14ac:dyDescent="0.2">
      <c r="A81" s="181"/>
      <c r="B81" s="761" t="s">
        <v>1476</v>
      </c>
      <c r="C81" s="695">
        <f t="shared" si="16"/>
        <v>99188.7</v>
      </c>
      <c r="D81" s="694">
        <f>'O5 Details by Class &amp; Accounts'!I157</f>
        <v>44011.185567618748</v>
      </c>
      <c r="E81" s="694">
        <f>'O5 Details by Class &amp; Accounts'!J157</f>
        <v>18061.037055883782</v>
      </c>
      <c r="F81" s="694">
        <f>'O5 Details by Class &amp; Accounts'!K157</f>
        <v>36255.77675311335</v>
      </c>
      <c r="G81" s="694">
        <f>'O5 Details by Class &amp; Accounts'!L157</f>
        <v>0</v>
      </c>
      <c r="H81" s="694">
        <f>'O5 Details by Class &amp; Accounts'!M157</f>
        <v>0</v>
      </c>
      <c r="I81" s="694">
        <f>'O5 Details by Class &amp; Accounts'!N157</f>
        <v>0</v>
      </c>
      <c r="J81" s="694">
        <f>'O5 Details by Class &amp; Accounts'!O157</f>
        <v>851.58355664163867</v>
      </c>
      <c r="K81" s="694">
        <f>'O5 Details by Class &amp; Accounts'!P157</f>
        <v>0</v>
      </c>
      <c r="L81" s="694">
        <f>'O5 Details by Class &amp; Accounts'!Q157</f>
        <v>9.1170667424792668</v>
      </c>
      <c r="M81" s="694">
        <f>'O5 Details by Class &amp; Accounts'!R157</f>
        <v>0</v>
      </c>
      <c r="N81" s="694">
        <f>'O5 Details by Class &amp; Accounts'!S157</f>
        <v>0</v>
      </c>
      <c r="O81" s="694">
        <f>'O5 Details by Class &amp; Accounts'!T157</f>
        <v>0</v>
      </c>
      <c r="P81" s="694">
        <f>'O5 Details by Class &amp; Accounts'!U157</f>
        <v>0</v>
      </c>
      <c r="Q81" s="694">
        <f>'O5 Details by Class &amp; Accounts'!V157</f>
        <v>0</v>
      </c>
      <c r="R81" s="694">
        <f>'O5 Details by Class &amp; Accounts'!W157</f>
        <v>0</v>
      </c>
      <c r="S81" s="694">
        <f>'O5 Details by Class &amp; Accounts'!X157</f>
        <v>0</v>
      </c>
      <c r="T81" s="694">
        <f>'O5 Details by Class &amp; Accounts'!Y157</f>
        <v>0</v>
      </c>
      <c r="U81" s="694">
        <f>'O5 Details by Class &amp; Accounts'!Z157</f>
        <v>0</v>
      </c>
      <c r="V81" s="694">
        <f>'O5 Details by Class &amp; Accounts'!AA157</f>
        <v>0</v>
      </c>
      <c r="W81" s="582">
        <f>'O5 Details by Class &amp; Accounts'!AB157</f>
        <v>0</v>
      </c>
    </row>
    <row r="82" spans="1:24" s="707" customFormat="1" ht="12.75" x14ac:dyDescent="0.2">
      <c r="A82" s="181"/>
      <c r="B82" s="761" t="s">
        <v>1477</v>
      </c>
      <c r="C82" s="695">
        <f t="shared" si="16"/>
        <v>190419.45000000004</v>
      </c>
      <c r="D82" s="694">
        <f>'O5 Details by Class &amp; Accounts'!I158</f>
        <v>84925.161002061635</v>
      </c>
      <c r="E82" s="694">
        <f>'O5 Details by Class &amp; Accounts'!J158</f>
        <v>34851.060248730319</v>
      </c>
      <c r="F82" s="694">
        <f>'O5 Details by Class &amp; Accounts'!K158</f>
        <v>69076.836429781644</v>
      </c>
      <c r="G82" s="694">
        <f>'O5 Details by Class &amp; Accounts'!L158</f>
        <v>0</v>
      </c>
      <c r="H82" s="694">
        <f>'O5 Details by Class &amp; Accounts'!M158</f>
        <v>0</v>
      </c>
      <c r="I82" s="694">
        <f>'O5 Details by Class &amp; Accounts'!N158</f>
        <v>0</v>
      </c>
      <c r="J82" s="694">
        <f>'O5 Details by Class &amp; Accounts'!O158</f>
        <v>1548.7997835520659</v>
      </c>
      <c r="K82" s="694">
        <f>'O5 Details by Class &amp; Accounts'!P158</f>
        <v>0</v>
      </c>
      <c r="L82" s="694">
        <f>'O5 Details by Class &amp; Accounts'!Q158</f>
        <v>17.592535874363303</v>
      </c>
      <c r="M82" s="694">
        <f>'O5 Details by Class &amp; Accounts'!R158</f>
        <v>0</v>
      </c>
      <c r="N82" s="694">
        <f>'O5 Details by Class &amp; Accounts'!S158</f>
        <v>0</v>
      </c>
      <c r="O82" s="694">
        <f>'O5 Details by Class &amp; Accounts'!T158</f>
        <v>0</v>
      </c>
      <c r="P82" s="694">
        <f>'O5 Details by Class &amp; Accounts'!U158</f>
        <v>0</v>
      </c>
      <c r="Q82" s="694">
        <f>'O5 Details by Class &amp; Accounts'!V158</f>
        <v>0</v>
      </c>
      <c r="R82" s="694">
        <f>'O5 Details by Class &amp; Accounts'!W158</f>
        <v>0</v>
      </c>
      <c r="S82" s="694">
        <f>'O5 Details by Class &amp; Accounts'!X158</f>
        <v>0</v>
      </c>
      <c r="T82" s="694">
        <f>'O5 Details by Class &amp; Accounts'!Y158</f>
        <v>0</v>
      </c>
      <c r="U82" s="694">
        <f>'O5 Details by Class &amp; Accounts'!Z158</f>
        <v>0</v>
      </c>
      <c r="V82" s="694">
        <f>'O5 Details by Class &amp; Accounts'!AA158</f>
        <v>0</v>
      </c>
      <c r="W82" s="582">
        <f>'O5 Details by Class &amp; Accounts'!AB158</f>
        <v>0</v>
      </c>
    </row>
    <row r="83" spans="1:24" s="603" customFormat="1" ht="12.75" x14ac:dyDescent="0.2">
      <c r="A83" s="181"/>
      <c r="B83" s="761" t="s">
        <v>1478</v>
      </c>
      <c r="C83" s="695">
        <f t="shared" si="16"/>
        <v>349743.55000000005</v>
      </c>
      <c r="D83" s="694">
        <f>'O5 Details by Class &amp; Accounts'!I160</f>
        <v>155649.80283725387</v>
      </c>
      <c r="E83" s="694">
        <f>'O5 Details by Class &amp; Accounts'!J160</f>
        <v>63874.59961662531</v>
      </c>
      <c r="F83" s="694">
        <f>'O5 Details by Class &amp; Accounts'!K160</f>
        <v>127276.31328723177</v>
      </c>
      <c r="G83" s="694">
        <f>'O5 Details by Class &amp; Accounts'!L160</f>
        <v>0</v>
      </c>
      <c r="H83" s="694">
        <f>'O5 Details by Class &amp; Accounts'!M160</f>
        <v>0</v>
      </c>
      <c r="I83" s="694">
        <f>'O5 Details by Class &amp; Accounts'!N160</f>
        <v>0</v>
      </c>
      <c r="J83" s="694">
        <f>'O5 Details by Class &amp; Accounts'!O160</f>
        <v>2910.5908729720977</v>
      </c>
      <c r="K83" s="694">
        <f>'O5 Details by Class &amp; Accounts'!P160</f>
        <v>0</v>
      </c>
      <c r="L83" s="694">
        <f>'O5 Details by Class &amp; Accounts'!Q160</f>
        <v>32.243385916989773</v>
      </c>
      <c r="M83" s="694">
        <f>'O5 Details by Class &amp; Accounts'!R160</f>
        <v>0</v>
      </c>
      <c r="N83" s="694">
        <f>'O5 Details by Class &amp; Accounts'!S160</f>
        <v>0</v>
      </c>
      <c r="O83" s="694">
        <f>'O5 Details by Class &amp; Accounts'!T160</f>
        <v>0</v>
      </c>
      <c r="P83" s="694">
        <f>'O5 Details by Class &amp; Accounts'!U160</f>
        <v>0</v>
      </c>
      <c r="Q83" s="694">
        <f>'O5 Details by Class &amp; Accounts'!V160</f>
        <v>0</v>
      </c>
      <c r="R83" s="694">
        <f>'O5 Details by Class &amp; Accounts'!W160</f>
        <v>0</v>
      </c>
      <c r="S83" s="694">
        <f>'O5 Details by Class &amp; Accounts'!X160</f>
        <v>0</v>
      </c>
      <c r="T83" s="694">
        <f>'O5 Details by Class &amp; Accounts'!Y160</f>
        <v>0</v>
      </c>
      <c r="U83" s="694">
        <f>'O5 Details by Class &amp; Accounts'!Z160</f>
        <v>0</v>
      </c>
      <c r="V83" s="694">
        <f>'O5 Details by Class &amp; Accounts'!AA160</f>
        <v>0</v>
      </c>
      <c r="W83" s="582">
        <f>'O5 Details by Class &amp; Accounts'!AB160</f>
        <v>0</v>
      </c>
    </row>
    <row r="84" spans="1:24" s="603" customFormat="1" ht="12.75" x14ac:dyDescent="0.2">
      <c r="A84" s="181"/>
      <c r="B84" s="761" t="s">
        <v>1479</v>
      </c>
      <c r="C84" s="695">
        <f t="shared" si="16"/>
        <v>74837.100000000006</v>
      </c>
      <c r="D84" s="694">
        <f>'O5 Details by Class &amp; Accounts'!I161</f>
        <v>33888.089942050625</v>
      </c>
      <c r="E84" s="694">
        <f>'O5 Details by Class &amp; Accounts'!J161</f>
        <v>13906.783930102029</v>
      </c>
      <c r="F84" s="694">
        <f>'O5 Details by Class &amp; Accounts'!K161</f>
        <v>26527.958873446554</v>
      </c>
      <c r="G84" s="694">
        <f>'O5 Details by Class &amp; Accounts'!L161</f>
        <v>0</v>
      </c>
      <c r="H84" s="694">
        <f>'O5 Details by Class &amp; Accounts'!M161</f>
        <v>0</v>
      </c>
      <c r="I84" s="694">
        <f>'O5 Details by Class &amp; Accounts'!N161</f>
        <v>0</v>
      </c>
      <c r="J84" s="694">
        <f>'O5 Details by Class &amp; Accounts'!O161</f>
        <v>507.24722133892789</v>
      </c>
      <c r="K84" s="694">
        <f>'O5 Details by Class &amp; Accounts'!P161</f>
        <v>0</v>
      </c>
      <c r="L84" s="694">
        <f>'O5 Details by Class &amp; Accounts'!Q161</f>
        <v>7.0200330618708291</v>
      </c>
      <c r="M84" s="694">
        <f>'O5 Details by Class &amp; Accounts'!R161</f>
        <v>0</v>
      </c>
      <c r="N84" s="694">
        <f>'O5 Details by Class &amp; Accounts'!S161</f>
        <v>0</v>
      </c>
      <c r="O84" s="694">
        <f>'O5 Details by Class &amp; Accounts'!T161</f>
        <v>0</v>
      </c>
      <c r="P84" s="694">
        <f>'O5 Details by Class &amp; Accounts'!U161</f>
        <v>0</v>
      </c>
      <c r="Q84" s="694">
        <f>'O5 Details by Class &amp; Accounts'!V161</f>
        <v>0</v>
      </c>
      <c r="R84" s="694">
        <f>'O5 Details by Class &amp; Accounts'!W161</f>
        <v>0</v>
      </c>
      <c r="S84" s="694">
        <f>'O5 Details by Class &amp; Accounts'!X161</f>
        <v>0</v>
      </c>
      <c r="T84" s="694">
        <f>'O5 Details by Class &amp; Accounts'!Y161</f>
        <v>0</v>
      </c>
      <c r="U84" s="694">
        <f>'O5 Details by Class &amp; Accounts'!Z161</f>
        <v>0</v>
      </c>
      <c r="V84" s="694">
        <f>'O5 Details by Class &amp; Accounts'!AA161</f>
        <v>0</v>
      </c>
      <c r="W84" s="582">
        <f>'O5 Details by Class &amp; Accounts'!AB161</f>
        <v>0</v>
      </c>
    </row>
    <row r="85" spans="1:24" s="603" customFormat="1" ht="12" customHeight="1" x14ac:dyDescent="0.2">
      <c r="A85" s="181"/>
      <c r="B85" s="761" t="s">
        <v>1480</v>
      </c>
      <c r="C85" s="695">
        <f t="shared" si="16"/>
        <v>36125.700000000004</v>
      </c>
      <c r="D85" s="694">
        <f>'O5 Details by Class &amp; Accounts'!I162</f>
        <v>16770.12946782769</v>
      </c>
      <c r="E85" s="694">
        <f>'O5 Details by Class &amp; Accounts'!J162</f>
        <v>6882.0216007371755</v>
      </c>
      <c r="F85" s="694">
        <f>'O5 Details by Class &amp; Accounts'!K162</f>
        <v>12306.834508813879</v>
      </c>
      <c r="G85" s="694">
        <f>'O5 Details by Class &amp; Accounts'!L162</f>
        <v>0</v>
      </c>
      <c r="H85" s="694">
        <f>'O5 Details by Class &amp; Accounts'!M162</f>
        <v>0</v>
      </c>
      <c r="I85" s="694">
        <f>'O5 Details by Class &amp; Accounts'!N162</f>
        <v>0</v>
      </c>
      <c r="J85" s="694">
        <f>'O5 Details by Class &amp; Accounts'!O162</f>
        <v>163.24043327817984</v>
      </c>
      <c r="K85" s="694">
        <f>'O5 Details by Class &amp; Accounts'!P162</f>
        <v>0</v>
      </c>
      <c r="L85" s="694">
        <f>'O5 Details by Class &amp; Accounts'!Q162</f>
        <v>3.4739893430795346</v>
      </c>
      <c r="M85" s="694">
        <f>'O5 Details by Class &amp; Accounts'!R162</f>
        <v>0</v>
      </c>
      <c r="N85" s="694">
        <f>'O5 Details by Class &amp; Accounts'!S162</f>
        <v>0</v>
      </c>
      <c r="O85" s="694">
        <f>'O5 Details by Class &amp; Accounts'!T162</f>
        <v>0</v>
      </c>
      <c r="P85" s="694">
        <f>'O5 Details by Class &amp; Accounts'!U162</f>
        <v>0</v>
      </c>
      <c r="Q85" s="694">
        <f>'O5 Details by Class &amp; Accounts'!V162</f>
        <v>0</v>
      </c>
      <c r="R85" s="694">
        <f>'O5 Details by Class &amp; Accounts'!W162</f>
        <v>0</v>
      </c>
      <c r="S85" s="694">
        <f>'O5 Details by Class &amp; Accounts'!X162</f>
        <v>0</v>
      </c>
      <c r="T85" s="694">
        <f>'O5 Details by Class &amp; Accounts'!Y162</f>
        <v>0</v>
      </c>
      <c r="U85" s="694">
        <f>'O5 Details by Class &amp; Accounts'!Z162</f>
        <v>0</v>
      </c>
      <c r="V85" s="694">
        <f>'O5 Details by Class &amp; Accounts'!AA162</f>
        <v>0</v>
      </c>
      <c r="W85" s="582">
        <f>'O5 Details by Class &amp; Accounts'!AB162</f>
        <v>0</v>
      </c>
    </row>
    <row r="86" spans="1:24" s="558" customFormat="1" ht="23.25" customHeight="1" x14ac:dyDescent="0.2">
      <c r="B86" s="853" t="s">
        <v>763</v>
      </c>
      <c r="C86" s="813">
        <f t="shared" si="16"/>
        <v>1275052.3500000003</v>
      </c>
      <c r="D86" s="814">
        <f t="shared" ref="D86:W86" si="17">SUM(D75:D85)</f>
        <v>568952.99617878546</v>
      </c>
      <c r="E86" s="814">
        <f t="shared" si="17"/>
        <v>233483.3977888028</v>
      </c>
      <c r="F86" s="814">
        <f t="shared" si="17"/>
        <v>462185.30857379053</v>
      </c>
      <c r="G86" s="814">
        <f t="shared" si="17"/>
        <v>0</v>
      </c>
      <c r="H86" s="814">
        <f t="shared" si="17"/>
        <v>0</v>
      </c>
      <c r="I86" s="814">
        <f t="shared" si="17"/>
        <v>0</v>
      </c>
      <c r="J86" s="814">
        <f t="shared" si="17"/>
        <v>10312.786910840332</v>
      </c>
      <c r="K86" s="814">
        <f t="shared" si="17"/>
        <v>0</v>
      </c>
      <c r="L86" s="814">
        <f t="shared" si="17"/>
        <v>117.86054778110794</v>
      </c>
      <c r="M86" s="814">
        <f t="shared" si="17"/>
        <v>0</v>
      </c>
      <c r="N86" s="814">
        <f t="shared" si="17"/>
        <v>0</v>
      </c>
      <c r="O86" s="814">
        <f t="shared" si="17"/>
        <v>0</v>
      </c>
      <c r="P86" s="814">
        <f t="shared" si="17"/>
        <v>0</v>
      </c>
      <c r="Q86" s="814">
        <f t="shared" si="17"/>
        <v>0</v>
      </c>
      <c r="R86" s="814">
        <f t="shared" si="17"/>
        <v>0</v>
      </c>
      <c r="S86" s="814">
        <f t="shared" si="17"/>
        <v>0</v>
      </c>
      <c r="T86" s="814">
        <f t="shared" si="17"/>
        <v>0</v>
      </c>
      <c r="U86" s="814">
        <f t="shared" si="17"/>
        <v>0</v>
      </c>
      <c r="V86" s="814">
        <f t="shared" si="17"/>
        <v>0</v>
      </c>
      <c r="W86" s="815">
        <f t="shared" si="17"/>
        <v>0</v>
      </c>
    </row>
    <row r="87" spans="1:24" s="603" customFormat="1" ht="12.75" x14ac:dyDescent="0.2">
      <c r="B87" s="758"/>
      <c r="C87" s="709"/>
      <c r="D87" s="707"/>
      <c r="E87" s="707"/>
      <c r="F87" s="707"/>
      <c r="G87" s="707"/>
      <c r="H87" s="707"/>
      <c r="I87" s="707"/>
      <c r="J87" s="707"/>
      <c r="K87" s="707"/>
      <c r="L87" s="707"/>
      <c r="M87" s="707"/>
      <c r="N87" s="707"/>
      <c r="O87" s="707"/>
      <c r="P87" s="707"/>
      <c r="Q87" s="707"/>
      <c r="R87" s="707"/>
      <c r="S87" s="707"/>
      <c r="T87" s="707"/>
      <c r="U87" s="707"/>
      <c r="V87" s="707"/>
      <c r="W87" s="710"/>
    </row>
    <row r="88" spans="1:24" s="581" customFormat="1" ht="12.75" x14ac:dyDescent="0.2">
      <c r="B88" s="848" t="s">
        <v>718</v>
      </c>
      <c r="C88" s="695"/>
      <c r="D88" s="694"/>
      <c r="E88" s="694"/>
      <c r="F88" s="694"/>
      <c r="G88" s="694"/>
      <c r="H88" s="694"/>
      <c r="I88" s="694"/>
      <c r="J88" s="694"/>
      <c r="K88" s="694"/>
      <c r="L88" s="694"/>
      <c r="M88" s="694"/>
      <c r="N88" s="694"/>
      <c r="O88" s="694"/>
      <c r="P88" s="694"/>
      <c r="Q88" s="694"/>
      <c r="R88" s="694"/>
      <c r="S88" s="694"/>
      <c r="T88" s="694"/>
      <c r="U88" s="694"/>
      <c r="V88" s="694"/>
      <c r="W88" s="582"/>
      <c r="X88" s="694"/>
    </row>
    <row r="89" spans="1:24" s="603" customFormat="1" ht="12.75" x14ac:dyDescent="0.2">
      <c r="B89" s="762" t="s">
        <v>288</v>
      </c>
      <c r="C89" s="695">
        <f>SUM(D89:W89)</f>
        <v>1108213.6000000003</v>
      </c>
      <c r="D89" s="694">
        <f>'O2.1 Line Tran PLCC Adj'!D50</f>
        <v>503730.45469612535</v>
      </c>
      <c r="E89" s="694">
        <f>'O2.1 Line Tran PLCC Adj'!E50</f>
        <v>206191.83022812361</v>
      </c>
      <c r="F89" s="694">
        <f>'O2.1 Line Tran PLCC Adj'!F50</f>
        <v>389099.6159243341</v>
      </c>
      <c r="G89" s="694">
        <f>'O2.1 Line Tran PLCC Adj'!G50</f>
        <v>0</v>
      </c>
      <c r="H89" s="694">
        <f>'O2.1 Line Tran PLCC Adj'!H50</f>
        <v>0</v>
      </c>
      <c r="I89" s="694">
        <f>'O2.1 Line Tran PLCC Adj'!I50</f>
        <v>0</v>
      </c>
      <c r="J89" s="694">
        <f>'O2.1 Line Tran PLCC Adj'!J50</f>
        <v>9077.300480376518</v>
      </c>
      <c r="K89" s="694">
        <f>'O2.1 Line Tran PLCC Adj'!K50</f>
        <v>4.36410303198483</v>
      </c>
      <c r="L89" s="694">
        <f>'O2.1 Line Tran PLCC Adj'!L50</f>
        <v>110.03456800866597</v>
      </c>
      <c r="M89" s="694">
        <f>'O2.1 Line Tran PLCC Adj'!M50</f>
        <v>0</v>
      </c>
      <c r="N89" s="694">
        <f>'O2.1 Line Tran PLCC Adj'!N50</f>
        <v>0</v>
      </c>
      <c r="O89" s="694">
        <f>'O2.1 Line Tran PLCC Adj'!O50</f>
        <v>0</v>
      </c>
      <c r="P89" s="694">
        <f>'O2.1 Line Tran PLCC Adj'!P50</f>
        <v>0</v>
      </c>
      <c r="Q89" s="694">
        <f>'O2.1 Line Tran PLCC Adj'!Q50</f>
        <v>0</v>
      </c>
      <c r="R89" s="694">
        <f>'O2.1 Line Tran PLCC Adj'!R50</f>
        <v>0</v>
      </c>
      <c r="S89" s="694">
        <f>'O2.1 Line Tran PLCC Adj'!S50</f>
        <v>0</v>
      </c>
      <c r="T89" s="694">
        <f>'O2.1 Line Tran PLCC Adj'!T50</f>
        <v>0</v>
      </c>
      <c r="U89" s="694">
        <f>'O2.1 Line Tran PLCC Adj'!U50</f>
        <v>0</v>
      </c>
      <c r="V89" s="694">
        <f>'O2.1 Line Tran PLCC Adj'!V50</f>
        <v>0</v>
      </c>
      <c r="W89" s="582">
        <f>'O2.1 Line Tran PLCC Adj'!W50</f>
        <v>0</v>
      </c>
      <c r="X89" s="707"/>
    </row>
    <row r="90" spans="1:24" s="603" customFormat="1" ht="12.75" x14ac:dyDescent="0.2">
      <c r="B90" s="759" t="s">
        <v>289</v>
      </c>
      <c r="C90" s="695">
        <f>SUM(D90:W90)</f>
        <v>503623.25000000006</v>
      </c>
      <c r="D90" s="694">
        <f>'O2.1 Line Tran PLCC Adj'!D51</f>
        <v>228918.29582134742</v>
      </c>
      <c r="E90" s="694">
        <f>'O2.1 Line Tran PLCC Adj'!E51</f>
        <v>93703.054774761695</v>
      </c>
      <c r="F90" s="694">
        <f>'O2.1 Line Tran PLCC Adj'!F51</f>
        <v>176824.76838902256</v>
      </c>
      <c r="G90" s="694">
        <f>'O2.1 Line Tran PLCC Adj'!G51</f>
        <v>0</v>
      </c>
      <c r="H90" s="694">
        <f>'O2.1 Line Tran PLCC Adj'!H51</f>
        <v>0</v>
      </c>
      <c r="I90" s="694">
        <f>'O2.1 Line Tran PLCC Adj'!I51</f>
        <v>0</v>
      </c>
      <c r="J90" s="694">
        <f>'O2.1 Line Tran PLCC Adj'!J51</f>
        <v>4125.1429951353994</v>
      </c>
      <c r="K90" s="694">
        <f>'O2.1 Line Tran PLCC Adj'!K51</f>
        <v>1.9832492150457763</v>
      </c>
      <c r="L90" s="694">
        <f>'O2.1 Line Tran PLCC Adj'!L51</f>
        <v>50.004770517949225</v>
      </c>
      <c r="M90" s="694">
        <f>'O2.1 Line Tran PLCC Adj'!M51</f>
        <v>0</v>
      </c>
      <c r="N90" s="694">
        <f>'O2.1 Line Tran PLCC Adj'!N51</f>
        <v>0</v>
      </c>
      <c r="O90" s="694">
        <f>'O2.1 Line Tran PLCC Adj'!O51</f>
        <v>0</v>
      </c>
      <c r="P90" s="694">
        <f>'O2.1 Line Tran PLCC Adj'!P51</f>
        <v>0</v>
      </c>
      <c r="Q90" s="694">
        <f>'O2.1 Line Tran PLCC Adj'!Q51</f>
        <v>0</v>
      </c>
      <c r="R90" s="694">
        <f>'O2.1 Line Tran PLCC Adj'!R51</f>
        <v>0</v>
      </c>
      <c r="S90" s="694">
        <f>'O2.1 Line Tran PLCC Adj'!S51</f>
        <v>0</v>
      </c>
      <c r="T90" s="694">
        <f>'O2.1 Line Tran PLCC Adj'!T51</f>
        <v>0</v>
      </c>
      <c r="U90" s="694">
        <f>'O2.1 Line Tran PLCC Adj'!U51</f>
        <v>0</v>
      </c>
      <c r="V90" s="694">
        <f>'O2.1 Line Tran PLCC Adj'!V51</f>
        <v>0</v>
      </c>
      <c r="W90" s="582">
        <f>'O2.1 Line Tran PLCC Adj'!W51</f>
        <v>0</v>
      </c>
    </row>
    <row r="91" spans="1:24" s="603" customFormat="1" ht="12.75" x14ac:dyDescent="0.2">
      <c r="B91" s="759" t="s">
        <v>290</v>
      </c>
      <c r="C91" s="695">
        <f>SUM(D91:W91)</f>
        <v>658402.55000000016</v>
      </c>
      <c r="D91" s="694">
        <f>'O2.1 Line Tran PLCC Adj'!D52</f>
        <v>299272.10411836527</v>
      </c>
      <c r="E91" s="694">
        <f>'O2.1 Line Tran PLCC Adj'!E52</f>
        <v>122500.95722644412</v>
      </c>
      <c r="F91" s="694">
        <f>'O2.1 Line Tran PLCC Adj'!F52</f>
        <v>231168.59360740762</v>
      </c>
      <c r="G91" s="694">
        <f>'O2.1 Line Tran PLCC Adj'!G52</f>
        <v>0</v>
      </c>
      <c r="H91" s="694">
        <f>'O2.1 Line Tran PLCC Adj'!H52</f>
        <v>0</v>
      </c>
      <c r="I91" s="694">
        <f>'O2.1 Line Tran PLCC Adj'!I52</f>
        <v>0</v>
      </c>
      <c r="J91" s="694">
        <f>'O2.1 Line Tran PLCC Adj'!J52</f>
        <v>5392.9294708133202</v>
      </c>
      <c r="K91" s="694">
        <f>'O2.1 Line Tran PLCC Adj'!K52</f>
        <v>2.5927642150588515</v>
      </c>
      <c r="L91" s="694">
        <f>'O2.1 Line Tran PLCC Adj'!L52</f>
        <v>65.372812754737978</v>
      </c>
      <c r="M91" s="694">
        <f>'O2.1 Line Tran PLCC Adj'!M52</f>
        <v>0</v>
      </c>
      <c r="N91" s="694">
        <f>'O2.1 Line Tran PLCC Adj'!N52</f>
        <v>0</v>
      </c>
      <c r="O91" s="694">
        <f>'O2.1 Line Tran PLCC Adj'!O52</f>
        <v>0</v>
      </c>
      <c r="P91" s="694">
        <f>'O2.1 Line Tran PLCC Adj'!P52</f>
        <v>0</v>
      </c>
      <c r="Q91" s="694">
        <f>'O2.1 Line Tran PLCC Adj'!Q52</f>
        <v>0</v>
      </c>
      <c r="R91" s="694">
        <f>'O2.1 Line Tran PLCC Adj'!R52</f>
        <v>0</v>
      </c>
      <c r="S91" s="694">
        <f>'O2.1 Line Tran PLCC Adj'!S52</f>
        <v>0</v>
      </c>
      <c r="T91" s="694">
        <f>'O2.1 Line Tran PLCC Adj'!T52</f>
        <v>0</v>
      </c>
      <c r="U91" s="694">
        <f>'O2.1 Line Tran PLCC Adj'!U52</f>
        <v>0</v>
      </c>
      <c r="V91" s="694">
        <f>'O2.1 Line Tran PLCC Adj'!V52</f>
        <v>0</v>
      </c>
      <c r="W91" s="582">
        <f>'O2.1 Line Tran PLCC Adj'!W52</f>
        <v>0</v>
      </c>
    </row>
    <row r="92" spans="1:24" s="603" customFormat="1" ht="12.75" x14ac:dyDescent="0.2">
      <c r="B92" s="759" t="s">
        <v>291</v>
      </c>
      <c r="C92" s="695">
        <f>SUM(D92:W92)</f>
        <v>0</v>
      </c>
      <c r="D92" s="694">
        <f>'O2.1 Line Tran PLCC Adj'!D53</f>
        <v>0</v>
      </c>
      <c r="E92" s="694">
        <f>'O2.1 Line Tran PLCC Adj'!E53</f>
        <v>0</v>
      </c>
      <c r="F92" s="694">
        <f>'O2.1 Line Tran PLCC Adj'!F53</f>
        <v>0</v>
      </c>
      <c r="G92" s="694">
        <f>'O2.1 Line Tran PLCC Adj'!G53</f>
        <v>0</v>
      </c>
      <c r="H92" s="694">
        <f>'O2.1 Line Tran PLCC Adj'!H53</f>
        <v>0</v>
      </c>
      <c r="I92" s="694">
        <f>'O2.1 Line Tran PLCC Adj'!I53</f>
        <v>0</v>
      </c>
      <c r="J92" s="694">
        <f>'O2.1 Line Tran PLCC Adj'!J53</f>
        <v>0</v>
      </c>
      <c r="K92" s="694">
        <f>'O2.1 Line Tran PLCC Adj'!K53</f>
        <v>0</v>
      </c>
      <c r="L92" s="694">
        <f>'O2.1 Line Tran PLCC Adj'!L53</f>
        <v>0</v>
      </c>
      <c r="M92" s="694">
        <f>'O2.1 Line Tran PLCC Adj'!M53</f>
        <v>0</v>
      </c>
      <c r="N92" s="694">
        <f>'O2.1 Line Tran PLCC Adj'!N53</f>
        <v>0</v>
      </c>
      <c r="O92" s="694">
        <f>'O2.1 Line Tran PLCC Adj'!O53</f>
        <v>0</v>
      </c>
      <c r="P92" s="694">
        <f>'O2.1 Line Tran PLCC Adj'!P53</f>
        <v>0</v>
      </c>
      <c r="Q92" s="694">
        <f>'O2.1 Line Tran PLCC Adj'!Q53</f>
        <v>0</v>
      </c>
      <c r="R92" s="694">
        <f>'O2.1 Line Tran PLCC Adj'!R53</f>
        <v>0</v>
      </c>
      <c r="S92" s="694">
        <f>'O2.1 Line Tran PLCC Adj'!S53</f>
        <v>0</v>
      </c>
      <c r="T92" s="694">
        <f>'O2.1 Line Tran PLCC Adj'!T53</f>
        <v>0</v>
      </c>
      <c r="U92" s="694">
        <f>'O2.1 Line Tran PLCC Adj'!U53</f>
        <v>0</v>
      </c>
      <c r="V92" s="694">
        <f>'O2.1 Line Tran PLCC Adj'!V53</f>
        <v>0</v>
      </c>
      <c r="W92" s="582">
        <f>'O2.1 Line Tran PLCC Adj'!W53</f>
        <v>0</v>
      </c>
    </row>
    <row r="93" spans="1:24" s="558" customFormat="1" ht="21.75" customHeight="1" x14ac:dyDescent="0.2">
      <c r="B93" s="853" t="s">
        <v>682</v>
      </c>
      <c r="C93" s="813">
        <f>SUM(D93:W93)</f>
        <v>2270239.4000000004</v>
      </c>
      <c r="D93" s="814">
        <f t="shared" ref="D93:W93" si="18">SUM(D89:D92)</f>
        <v>1031920.854635838</v>
      </c>
      <c r="E93" s="814">
        <f t="shared" si="18"/>
        <v>422395.8422293294</v>
      </c>
      <c r="F93" s="814">
        <f t="shared" si="18"/>
        <v>797092.97792076424</v>
      </c>
      <c r="G93" s="814">
        <f t="shared" si="18"/>
        <v>0</v>
      </c>
      <c r="H93" s="814">
        <f t="shared" si="18"/>
        <v>0</v>
      </c>
      <c r="I93" s="814">
        <f t="shared" si="18"/>
        <v>0</v>
      </c>
      <c r="J93" s="814">
        <f t="shared" si="18"/>
        <v>18595.372946325238</v>
      </c>
      <c r="K93" s="814">
        <f t="shared" si="18"/>
        <v>8.940116462089458</v>
      </c>
      <c r="L93" s="814">
        <f t="shared" si="18"/>
        <v>225.4121512813532</v>
      </c>
      <c r="M93" s="814">
        <f t="shared" si="18"/>
        <v>0</v>
      </c>
      <c r="N93" s="814">
        <f t="shared" si="18"/>
        <v>0</v>
      </c>
      <c r="O93" s="814">
        <f t="shared" si="18"/>
        <v>0</v>
      </c>
      <c r="P93" s="814">
        <f t="shared" si="18"/>
        <v>0</v>
      </c>
      <c r="Q93" s="814">
        <f t="shared" si="18"/>
        <v>0</v>
      </c>
      <c r="R93" s="814">
        <f t="shared" si="18"/>
        <v>0</v>
      </c>
      <c r="S93" s="814">
        <f t="shared" si="18"/>
        <v>0</v>
      </c>
      <c r="T93" s="814">
        <f t="shared" si="18"/>
        <v>0</v>
      </c>
      <c r="U93" s="814">
        <f t="shared" si="18"/>
        <v>0</v>
      </c>
      <c r="V93" s="814">
        <f t="shared" si="18"/>
        <v>0</v>
      </c>
      <c r="W93" s="815">
        <f t="shared" si="18"/>
        <v>0</v>
      </c>
    </row>
    <row r="94" spans="1:24" s="603" customFormat="1" ht="12.75" x14ac:dyDescent="0.2">
      <c r="A94" s="561"/>
      <c r="B94" s="763"/>
      <c r="C94" s="709"/>
      <c r="D94" s="707"/>
      <c r="E94" s="707"/>
      <c r="F94" s="707"/>
      <c r="G94" s="707"/>
      <c r="H94" s="707"/>
      <c r="I94" s="707"/>
      <c r="J94" s="707"/>
      <c r="K94" s="707"/>
      <c r="L94" s="707"/>
      <c r="M94" s="707"/>
      <c r="N94" s="707"/>
      <c r="O94" s="707"/>
      <c r="P94" s="707"/>
      <c r="Q94" s="707"/>
      <c r="R94" s="707"/>
      <c r="S94" s="707"/>
      <c r="T94" s="707"/>
      <c r="U94" s="707"/>
      <c r="V94" s="707"/>
      <c r="W94" s="710"/>
    </row>
    <row r="95" spans="1:24" s="707" customFormat="1" ht="12.75" x14ac:dyDescent="0.2">
      <c r="B95" s="756" t="s">
        <v>724</v>
      </c>
      <c r="C95" s="695">
        <f>SUM(D95:W95)</f>
        <v>60317923.493749999</v>
      </c>
      <c r="D95" s="694">
        <f t="shared" ref="D95:W95" si="19">D51</f>
        <v>26626347.684584618</v>
      </c>
      <c r="E95" s="694">
        <f t="shared" si="19"/>
        <v>10926755.232605007</v>
      </c>
      <c r="F95" s="694">
        <f t="shared" si="19"/>
        <v>22214190.19862888</v>
      </c>
      <c r="G95" s="694">
        <f t="shared" si="19"/>
        <v>0</v>
      </c>
      <c r="H95" s="694">
        <f t="shared" si="19"/>
        <v>0</v>
      </c>
      <c r="I95" s="694">
        <f t="shared" si="19"/>
        <v>0</v>
      </c>
      <c r="J95" s="694">
        <f t="shared" si="19"/>
        <v>545114.63947050727</v>
      </c>
      <c r="K95" s="694">
        <f t="shared" si="19"/>
        <v>0</v>
      </c>
      <c r="L95" s="694">
        <f t="shared" si="19"/>
        <v>5515.7384609839446</v>
      </c>
      <c r="M95" s="694">
        <f t="shared" si="19"/>
        <v>0</v>
      </c>
      <c r="N95" s="694">
        <f t="shared" si="19"/>
        <v>0</v>
      </c>
      <c r="O95" s="694">
        <f t="shared" si="19"/>
        <v>0</v>
      </c>
      <c r="P95" s="694">
        <f t="shared" si="19"/>
        <v>0</v>
      </c>
      <c r="Q95" s="694">
        <f t="shared" si="19"/>
        <v>0</v>
      </c>
      <c r="R95" s="694">
        <f t="shared" si="19"/>
        <v>0</v>
      </c>
      <c r="S95" s="694">
        <f t="shared" si="19"/>
        <v>0</v>
      </c>
      <c r="T95" s="694">
        <f t="shared" si="19"/>
        <v>0</v>
      </c>
      <c r="U95" s="694">
        <f t="shared" si="19"/>
        <v>0</v>
      </c>
      <c r="V95" s="694">
        <f t="shared" si="19"/>
        <v>0</v>
      </c>
      <c r="W95" s="582">
        <f t="shared" si="19"/>
        <v>0</v>
      </c>
      <c r="X95" s="711"/>
    </row>
    <row r="96" spans="1:24" s="716" customFormat="1" ht="12.75" x14ac:dyDescent="0.2">
      <c r="B96" s="764"/>
      <c r="C96" s="698"/>
      <c r="D96" s="713"/>
      <c r="E96" s="713"/>
      <c r="F96" s="713"/>
      <c r="G96" s="713"/>
      <c r="H96" s="713"/>
      <c r="I96" s="713"/>
      <c r="J96" s="713"/>
      <c r="K96" s="713"/>
      <c r="L96" s="713"/>
      <c r="M96" s="713"/>
      <c r="N96" s="713"/>
      <c r="O96" s="713"/>
      <c r="P96" s="713"/>
      <c r="Q96" s="713"/>
      <c r="R96" s="713"/>
      <c r="S96" s="713"/>
      <c r="T96" s="713"/>
      <c r="U96" s="713"/>
      <c r="V96" s="713"/>
      <c r="W96" s="714"/>
      <c r="X96" s="715"/>
    </row>
    <row r="97" spans="2:23" s="707" customFormat="1" ht="12.75" x14ac:dyDescent="0.2">
      <c r="B97" s="765" t="s">
        <v>717</v>
      </c>
      <c r="C97" s="718">
        <f>SUM(D97:W97)</f>
        <v>120133841.54999998</v>
      </c>
      <c r="D97" s="719">
        <f>'O2.1 Line Tran PLCC Adj'!D58</f>
        <v>54605966.420529187</v>
      </c>
      <c r="E97" s="719">
        <f>'O2.1 Line Tran PLCC Adj'!E58</f>
        <v>22351843.238099493</v>
      </c>
      <c r="F97" s="719">
        <f>'O2.1 Line Tran PLCC Adj'!F58</f>
        <v>42179622.779056132</v>
      </c>
      <c r="G97" s="719">
        <f>'O2.1 Line Tran PLCC Adj'!G58</f>
        <v>0</v>
      </c>
      <c r="H97" s="719">
        <f>'O2.1 Line Tran PLCC Adj'!H58</f>
        <v>0</v>
      </c>
      <c r="I97" s="719">
        <f>'O2.1 Line Tran PLCC Adj'!I58</f>
        <v>0</v>
      </c>
      <c r="J97" s="719">
        <f>'O2.1 Line Tran PLCC Adj'!J58</f>
        <v>984007.93638635299</v>
      </c>
      <c r="K97" s="719">
        <f>'O2.1 Line Tran PLCC Adj'!K58</f>
        <v>473.08250156137774</v>
      </c>
      <c r="L97" s="719">
        <f>'O2.1 Line Tran PLCC Adj'!L58</f>
        <v>11928.093427274103</v>
      </c>
      <c r="M97" s="719">
        <f>'O2.1 Line Tran PLCC Adj'!M58</f>
        <v>0</v>
      </c>
      <c r="N97" s="719">
        <f>'O2.1 Line Tran PLCC Adj'!N58</f>
        <v>0</v>
      </c>
      <c r="O97" s="719">
        <f>'O2.1 Line Tran PLCC Adj'!O58</f>
        <v>0</v>
      </c>
      <c r="P97" s="719">
        <f>'O2.1 Line Tran PLCC Adj'!P58</f>
        <v>0</v>
      </c>
      <c r="Q97" s="719">
        <f>'O2.1 Line Tran PLCC Adj'!Q58</f>
        <v>0</v>
      </c>
      <c r="R97" s="719">
        <f>'O2.1 Line Tran PLCC Adj'!R58</f>
        <v>0</v>
      </c>
      <c r="S97" s="719">
        <f>'O2.1 Line Tran PLCC Adj'!S58</f>
        <v>0</v>
      </c>
      <c r="T97" s="719">
        <f>'O2.1 Line Tran PLCC Adj'!T58</f>
        <v>0</v>
      </c>
      <c r="U97" s="719">
        <f>'O2.1 Line Tran PLCC Adj'!U58</f>
        <v>0</v>
      </c>
      <c r="V97" s="719">
        <f>'O2.1 Line Tran PLCC Adj'!V58</f>
        <v>0</v>
      </c>
      <c r="W97" s="720">
        <f>'O2.1 Line Tran PLCC Adj'!W58</f>
        <v>0</v>
      </c>
    </row>
    <row r="98" spans="2:23" s="603" customFormat="1" ht="12.75" x14ac:dyDescent="0.2">
      <c r="C98" s="744"/>
    </row>
    <row r="99" spans="2:23" s="2145" customFormat="1" ht="12.75" x14ac:dyDescent="0.2">
      <c r="C99" s="2146"/>
    </row>
    <row r="100" spans="2:23" s="2145" customFormat="1" ht="12.75" x14ac:dyDescent="0.2">
      <c r="C100" s="2146"/>
    </row>
    <row r="101" spans="2:23" s="2145" customFormat="1" ht="12.75" x14ac:dyDescent="0.2">
      <c r="C101" s="2146"/>
    </row>
    <row r="102" spans="2:23" s="2145" customFormat="1" ht="12.75" x14ac:dyDescent="0.2">
      <c r="C102" s="2146"/>
    </row>
    <row r="103" spans="2:23" s="2145" customFormat="1" ht="12.75" x14ac:dyDescent="0.2">
      <c r="B103" s="742"/>
      <c r="C103" s="2147"/>
      <c r="D103" s="1606"/>
      <c r="E103" s="198"/>
      <c r="F103" s="2148"/>
    </row>
    <row r="104" spans="2:23" s="2145" customFormat="1" ht="12.75" x14ac:dyDescent="0.2">
      <c r="B104" s="742"/>
      <c r="C104" s="2147"/>
      <c r="D104" s="1606"/>
      <c r="E104" s="198"/>
      <c r="F104" s="2148"/>
    </row>
    <row r="105" spans="2:23" s="2145" customFormat="1" ht="12.75" x14ac:dyDescent="0.2">
      <c r="B105" s="742"/>
      <c r="C105" s="2147"/>
      <c r="D105" s="1606"/>
      <c r="E105" s="198"/>
      <c r="F105" s="2148"/>
    </row>
    <row r="106" spans="2:23" s="2145" customFormat="1" ht="12.75" x14ac:dyDescent="0.2">
      <c r="B106" s="742"/>
      <c r="C106" s="2147"/>
      <c r="D106" s="1606"/>
      <c r="E106" s="198"/>
      <c r="F106" s="2148"/>
    </row>
    <row r="107" spans="2:23" s="2145" customFormat="1" ht="12.75" x14ac:dyDescent="0.2">
      <c r="B107" s="742"/>
      <c r="C107" s="2147"/>
      <c r="D107" s="1606"/>
      <c r="E107" s="198"/>
      <c r="F107" s="2148"/>
    </row>
    <row r="108" spans="2:23" s="2145" customFormat="1" ht="12.75" x14ac:dyDescent="0.2">
      <c r="B108" s="742"/>
      <c r="C108" s="2147"/>
      <c r="D108" s="1606"/>
      <c r="E108" s="198"/>
      <c r="F108" s="2148"/>
    </row>
    <row r="109" spans="2:23" s="2145" customFormat="1" ht="12.75" x14ac:dyDescent="0.2">
      <c r="B109" s="742"/>
      <c r="C109" s="2147"/>
      <c r="D109" s="1606"/>
      <c r="E109" s="198"/>
      <c r="F109" s="2148"/>
    </row>
    <row r="110" spans="2:23" s="2145" customFormat="1" ht="12.75" x14ac:dyDescent="0.2">
      <c r="B110" s="742"/>
      <c r="C110" s="2147"/>
      <c r="D110" s="1606"/>
      <c r="E110" s="198"/>
      <c r="F110" s="2148"/>
    </row>
    <row r="111" spans="2:23" s="2145" customFormat="1" ht="12.75" x14ac:dyDescent="0.2">
      <c r="B111" s="742"/>
      <c r="C111" s="2147"/>
      <c r="D111" s="1606"/>
      <c r="E111" s="198"/>
      <c r="F111" s="2148"/>
    </row>
    <row r="112" spans="2:23" s="2145" customFormat="1" ht="12.75" x14ac:dyDescent="0.2">
      <c r="B112" s="742"/>
      <c r="C112" s="2147"/>
      <c r="D112" s="1606"/>
      <c r="E112" s="198"/>
      <c r="F112" s="2148"/>
    </row>
    <row r="113" spans="2:6" s="2145" customFormat="1" ht="12.75" x14ac:dyDescent="0.2">
      <c r="B113" s="742"/>
      <c r="C113" s="2147"/>
      <c r="D113" s="1606"/>
      <c r="E113" s="198"/>
      <c r="F113" s="2148"/>
    </row>
    <row r="114" spans="2:6" s="2145" customFormat="1" ht="12.75" x14ac:dyDescent="0.2">
      <c r="B114" s="2149"/>
      <c r="C114" s="2150"/>
      <c r="D114" s="1606"/>
      <c r="E114" s="198"/>
      <c r="F114" s="2148"/>
    </row>
    <row r="115" spans="2:6" s="2145" customFormat="1" ht="12.75" x14ac:dyDescent="0.2">
      <c r="B115" s="2151"/>
      <c r="C115" s="2152"/>
      <c r="D115" s="1606"/>
      <c r="E115" s="198"/>
      <c r="F115" s="2148"/>
    </row>
    <row r="116" spans="2:6" s="2145" customFormat="1" ht="12.75" x14ac:dyDescent="0.2">
      <c r="B116" s="2153"/>
      <c r="C116" s="2147"/>
      <c r="D116" s="1606"/>
      <c r="E116" s="198"/>
      <c r="F116" s="2148"/>
    </row>
    <row r="117" spans="2:6" s="2145" customFormat="1" ht="12.75" x14ac:dyDescent="0.2">
      <c r="B117" s="2154"/>
      <c r="C117" s="2147"/>
      <c r="D117" s="1606"/>
      <c r="E117" s="198"/>
      <c r="F117" s="2148"/>
    </row>
    <row r="118" spans="2:6" s="2145" customFormat="1" ht="12.75" x14ac:dyDescent="0.2">
      <c r="B118" s="2155"/>
      <c r="C118" s="2147"/>
      <c r="D118" s="2151"/>
      <c r="E118" s="2151"/>
      <c r="F118" s="2151"/>
    </row>
    <row r="119" spans="2:6" s="2145" customFormat="1" ht="12.75" x14ac:dyDescent="0.2">
      <c r="B119" s="2155"/>
      <c r="C119" s="2147"/>
      <c r="D119" s="2151"/>
      <c r="E119" s="2151"/>
      <c r="F119" s="2151"/>
    </row>
    <row r="120" spans="2:6" s="2145" customFormat="1" ht="12.75" x14ac:dyDescent="0.2">
      <c r="B120" s="2155"/>
      <c r="C120" s="2147"/>
      <c r="D120" s="2151"/>
      <c r="E120" s="2151"/>
      <c r="F120" s="2151"/>
    </row>
    <row r="121" spans="2:6" s="603" customFormat="1" ht="12.75" x14ac:dyDescent="0.2">
      <c r="B121" s="652"/>
      <c r="C121" s="144"/>
      <c r="D121" s="707"/>
      <c r="E121" s="707"/>
      <c r="F121" s="707"/>
    </row>
    <row r="122" spans="2:6" s="603" customFormat="1" ht="12.75" x14ac:dyDescent="0.2">
      <c r="B122" s="707"/>
      <c r="C122" s="707"/>
      <c r="D122" s="707"/>
      <c r="E122" s="707"/>
      <c r="F122" s="707"/>
    </row>
    <row r="123" spans="2:6" s="603" customFormat="1" ht="12.75" x14ac:dyDescent="0.2">
      <c r="B123" s="707"/>
      <c r="C123" s="707"/>
      <c r="D123" s="707"/>
      <c r="E123" s="707"/>
      <c r="F123" s="707"/>
    </row>
    <row r="124" spans="2:6" s="603" customFormat="1" ht="12.75" x14ac:dyDescent="0.2"/>
    <row r="125" spans="2:6" s="603" customFormat="1" ht="12.75" x14ac:dyDescent="0.2"/>
    <row r="126" spans="2:6" s="603" customFormat="1" ht="12.75" x14ac:dyDescent="0.2"/>
    <row r="127" spans="2:6" s="603" customFormat="1" ht="12.75" x14ac:dyDescent="0.2"/>
    <row r="128" spans="2:6" s="603" customFormat="1" ht="12.75" x14ac:dyDescent="0.2"/>
    <row r="129" s="603" customFormat="1" ht="12.75" x14ac:dyDescent="0.2"/>
    <row r="130" s="603" customFormat="1" ht="12.75" x14ac:dyDescent="0.2"/>
    <row r="131" s="603" customFormat="1" ht="12.75" x14ac:dyDescent="0.2"/>
    <row r="132" s="603" customFormat="1" ht="12.75" x14ac:dyDescent="0.2"/>
    <row r="133" s="603" customFormat="1" ht="12.75" x14ac:dyDescent="0.2"/>
    <row r="134" s="603" customFormat="1" ht="12.75" x14ac:dyDescent="0.2"/>
    <row r="135" s="603" customFormat="1" ht="12.75" x14ac:dyDescent="0.2"/>
    <row r="136" s="603" customFormat="1" ht="12.75" x14ac:dyDescent="0.2"/>
    <row r="137" s="603" customFormat="1" ht="12.75" x14ac:dyDescent="0.2"/>
    <row r="138" s="603" customFormat="1" ht="12.75" x14ac:dyDescent="0.2"/>
    <row r="139" s="603" customFormat="1" ht="12.75" x14ac:dyDescent="0.2"/>
    <row r="140" s="603" customFormat="1" ht="12.75" x14ac:dyDescent="0.2"/>
    <row r="141" s="603" customFormat="1" ht="12.75" x14ac:dyDescent="0.2"/>
    <row r="142" s="603" customFormat="1" ht="12.75" x14ac:dyDescent="0.2"/>
    <row r="143" s="603" customFormat="1" ht="12.75" x14ac:dyDescent="0.2"/>
    <row r="144" s="603" customFormat="1" ht="12.75" x14ac:dyDescent="0.2"/>
    <row r="145" s="603" customFormat="1" ht="12.75" x14ac:dyDescent="0.2"/>
    <row r="146" s="603" customFormat="1" ht="12.75" x14ac:dyDescent="0.2"/>
    <row r="147" s="603" customFormat="1" ht="12.75" x14ac:dyDescent="0.2"/>
    <row r="148" s="603" customFormat="1" ht="12.75" x14ac:dyDescent="0.2"/>
    <row r="149" s="603" customFormat="1" ht="12.75" x14ac:dyDescent="0.2"/>
    <row r="150" s="603" customFormat="1" ht="12.75" x14ac:dyDescent="0.2"/>
    <row r="151" s="603" customFormat="1" ht="12.75" x14ac:dyDescent="0.2"/>
    <row r="152" s="603" customFormat="1" ht="12.75" x14ac:dyDescent="0.2"/>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sqref="A1:F1"/>
    </sheetView>
  </sheetViews>
  <sheetFormatPr defaultColWidth="9.140625" defaultRowHeight="12.75" x14ac:dyDescent="0.2"/>
  <cols>
    <col min="1" max="1" width="3.140625" style="561" customWidth="1"/>
    <col min="2" max="2" width="61.28515625" style="561" customWidth="1"/>
    <col min="3" max="23" width="15.7109375" style="561" customWidth="1"/>
    <col min="24" max="16384" width="9.140625" style="561"/>
  </cols>
  <sheetData>
    <row r="1" spans="1:25" s="8" customFormat="1" ht="95.25" customHeight="1" x14ac:dyDescent="0.2">
      <c r="A1" s="2430"/>
      <c r="B1" s="2430"/>
      <c r="C1" s="2430"/>
      <c r="D1" s="2430"/>
      <c r="E1" s="2430"/>
      <c r="F1" s="2430"/>
    </row>
    <row r="2" spans="1:25" s="8" customFormat="1" ht="18.75" customHeight="1" x14ac:dyDescent="0.3">
      <c r="A2" s="2473"/>
      <c r="B2" s="2473"/>
      <c r="C2" s="2473"/>
      <c r="D2" s="2473"/>
      <c r="E2" s="2473"/>
    </row>
    <row r="3" spans="1:25" s="8" customFormat="1" ht="18.75" customHeight="1" x14ac:dyDescent="0.25">
      <c r="A3" s="2474"/>
      <c r="B3" s="2474"/>
      <c r="C3" s="2474"/>
      <c r="D3" s="2474"/>
      <c r="E3" s="2474"/>
      <c r="G3" s="9"/>
    </row>
    <row r="4" spans="1:25" s="8" customFormat="1" ht="18" x14ac:dyDescent="0.25">
      <c r="A4" s="2475"/>
      <c r="B4" s="2475"/>
      <c r="C4" s="2475"/>
      <c r="D4" s="2475"/>
      <c r="E4" s="2475"/>
    </row>
    <row r="5" spans="1:25" s="8" customFormat="1" ht="21" customHeight="1" x14ac:dyDescent="0.3">
      <c r="A5" s="299" t="str">
        <f>"Sheet O2.3 Secondary Cost PLCC Adjustment Worksheet  - "&amp;  'I2 LDC class'!$C$17</f>
        <v>Sheet O2.3 Secondary Cost PLCC Adjustment Worksheet  - Initial Application</v>
      </c>
      <c r="B5" s="300"/>
      <c r="C5" s="480"/>
      <c r="D5" s="480"/>
      <c r="E5" s="301"/>
    </row>
    <row r="6" spans="1:25" s="8" customFormat="1" ht="6" customHeight="1" x14ac:dyDescent="0.2">
      <c r="A6" s="11"/>
      <c r="B6" s="11"/>
      <c r="C6" s="481"/>
      <c r="D6" s="481"/>
      <c r="E6" s="11"/>
      <c r="F6" s="11"/>
      <c r="G6" s="11"/>
      <c r="H6" s="11"/>
      <c r="I6" s="11"/>
      <c r="J6" s="11"/>
      <c r="K6" s="11"/>
      <c r="L6" s="11"/>
      <c r="M6" s="11"/>
      <c r="N6" s="11"/>
      <c r="O6" s="11"/>
    </row>
    <row r="7" spans="1:25" ht="14.25" customHeight="1" x14ac:dyDescent="0.2">
      <c r="A7" s="675"/>
      <c r="B7" s="675"/>
      <c r="C7" s="563"/>
      <c r="D7" s="563"/>
      <c r="E7" s="563"/>
      <c r="F7" s="563"/>
      <c r="G7" s="563"/>
      <c r="H7" s="563"/>
      <c r="I7" s="563"/>
      <c r="J7" s="563"/>
      <c r="K7" s="563"/>
      <c r="L7" s="563"/>
      <c r="M7" s="563"/>
      <c r="N7" s="563"/>
      <c r="O7" s="563"/>
      <c r="P7" s="563"/>
      <c r="Q7" s="563"/>
      <c r="R7" s="563"/>
      <c r="S7" s="563"/>
      <c r="T7" s="563"/>
      <c r="U7" s="563"/>
      <c r="V7" s="563"/>
      <c r="W7" s="563"/>
      <c r="X7" s="563"/>
    </row>
    <row r="8" spans="1:25" ht="14.25" customHeight="1" x14ac:dyDescent="0.2">
      <c r="A8" s="675"/>
      <c r="B8" s="675"/>
      <c r="C8" s="563"/>
      <c r="D8" s="563"/>
      <c r="E8" s="563"/>
      <c r="F8" s="563"/>
      <c r="G8" s="563"/>
      <c r="H8" s="563"/>
      <c r="I8" s="563"/>
      <c r="J8" s="563"/>
      <c r="K8" s="563"/>
      <c r="L8" s="563"/>
      <c r="M8" s="563"/>
      <c r="N8" s="563"/>
      <c r="O8" s="563"/>
      <c r="P8" s="563"/>
      <c r="Q8" s="563"/>
      <c r="R8" s="563"/>
      <c r="S8" s="563"/>
      <c r="T8" s="563"/>
      <c r="U8" s="563"/>
      <c r="V8" s="563"/>
      <c r="W8" s="563"/>
      <c r="X8" s="563"/>
    </row>
    <row r="9" spans="1:25" ht="14.25" customHeight="1" x14ac:dyDescent="0.2">
      <c r="A9" s="675"/>
      <c r="B9" s="675"/>
      <c r="C9" s="563"/>
      <c r="D9" s="563"/>
      <c r="E9" s="563"/>
      <c r="F9" s="563"/>
      <c r="G9" s="563"/>
      <c r="H9" s="563"/>
      <c r="I9" s="563"/>
      <c r="J9" s="563"/>
      <c r="K9" s="563"/>
      <c r="L9" s="563"/>
      <c r="M9" s="563"/>
      <c r="N9" s="563"/>
      <c r="O9" s="563"/>
      <c r="P9" s="563"/>
      <c r="Q9" s="563"/>
      <c r="R9" s="563"/>
      <c r="S9" s="563"/>
      <c r="T9" s="563"/>
      <c r="U9" s="563"/>
      <c r="V9" s="563"/>
      <c r="W9" s="563"/>
      <c r="X9" s="563"/>
    </row>
    <row r="10" spans="1:25" ht="14.25" customHeight="1" x14ac:dyDescent="0.2">
      <c r="A10" s="675"/>
      <c r="B10" s="675"/>
      <c r="C10" s="563"/>
      <c r="D10" s="563"/>
      <c r="E10" s="563"/>
      <c r="F10" s="563"/>
      <c r="G10" s="563"/>
      <c r="H10" s="563"/>
      <c r="I10" s="563"/>
      <c r="J10" s="563"/>
      <c r="K10" s="563"/>
      <c r="L10" s="563"/>
      <c r="M10" s="563"/>
      <c r="N10" s="563"/>
      <c r="O10" s="563"/>
      <c r="P10" s="563"/>
      <c r="Q10" s="563"/>
      <c r="R10" s="563"/>
      <c r="S10" s="563"/>
      <c r="T10" s="563"/>
      <c r="U10" s="563"/>
      <c r="V10" s="563"/>
      <c r="W10" s="563"/>
      <c r="X10" s="563"/>
    </row>
    <row r="13" spans="1:25" s="777" customFormat="1" x14ac:dyDescent="0.2">
      <c r="A13" s="573"/>
      <c r="B13" s="774"/>
      <c r="C13" s="774"/>
      <c r="D13" s="310">
        <v>1</v>
      </c>
      <c r="E13" s="310">
        <v>2</v>
      </c>
      <c r="F13" s="310">
        <v>3</v>
      </c>
      <c r="G13" s="310">
        <v>4</v>
      </c>
      <c r="H13" s="310">
        <v>5</v>
      </c>
      <c r="I13" s="310">
        <v>6</v>
      </c>
      <c r="J13" s="310">
        <v>7</v>
      </c>
      <c r="K13" s="310">
        <v>8</v>
      </c>
      <c r="L13" s="310">
        <v>9</v>
      </c>
      <c r="M13" s="310">
        <v>10</v>
      </c>
      <c r="N13" s="310">
        <v>11</v>
      </c>
      <c r="O13" s="310">
        <v>12</v>
      </c>
      <c r="P13" s="310">
        <v>13</v>
      </c>
      <c r="Q13" s="310">
        <v>14</v>
      </c>
      <c r="R13" s="310">
        <v>15</v>
      </c>
      <c r="S13" s="310">
        <v>16</v>
      </c>
      <c r="T13" s="310">
        <v>17</v>
      </c>
      <c r="U13" s="310">
        <v>18</v>
      </c>
      <c r="V13" s="310">
        <v>19</v>
      </c>
      <c r="W13" s="310">
        <v>20</v>
      </c>
      <c r="X13" s="775"/>
      <c r="Y13" s="776"/>
    </row>
    <row r="14" spans="1:25" ht="47.25" customHeight="1" x14ac:dyDescent="0.2">
      <c r="A14" s="730"/>
      <c r="B14" s="754" t="s">
        <v>637</v>
      </c>
      <c r="C14" s="560" t="s">
        <v>682</v>
      </c>
      <c r="D14" s="559" t="str">
        <f>IF('I2 LDC class'!$D$20="",'I2 LDC class'!$C$20,'I2 LDC class'!$D$20)</f>
        <v>Residential</v>
      </c>
      <c r="E14" s="559" t="str">
        <f>IF('I2 LDC class'!$D$21="",'I2 LDC class'!$C$21,'I2 LDC class'!$D$21)</f>
        <v>GS &lt;50</v>
      </c>
      <c r="F14" s="559" t="str">
        <f>IF('I2 LDC class'!$D$22="",'I2 LDC class'!$C$22,'I2 LDC class'!$D$22)</f>
        <v>GS&gt;50-Regular</v>
      </c>
      <c r="G14" s="559" t="str">
        <f>IF('I2 LDC class'!$D$23="",'I2 LDC class'!$C$23,'I2 LDC class'!$D$23)</f>
        <v>GS&gt; 50-TOU</v>
      </c>
      <c r="H14" s="559" t="str">
        <f>IF('I2 LDC class'!$D$24="",'I2 LDC class'!$C$24,'I2 LDC class'!$D$24)</f>
        <v>GS &gt;50-Intermediate</v>
      </c>
      <c r="I14" s="559" t="str">
        <f>IF('I2 LDC class'!$D$25="",'I2 LDC class'!$C$25,'I2 LDC class'!$D$25)</f>
        <v>Large Use &gt;5MW</v>
      </c>
      <c r="J14" s="559" t="str">
        <f>IF('I2 LDC class'!$D$26="",'I2 LDC class'!$C$26,'I2 LDC class'!$D$26)</f>
        <v>Street Light</v>
      </c>
      <c r="K14" s="559" t="str">
        <f>IF('I2 LDC class'!$D$27="",'I2 LDC class'!$C$27,'I2 LDC class'!$D$27)</f>
        <v>Sentinel</v>
      </c>
      <c r="L14" s="559" t="str">
        <f>IF('I2 LDC class'!$D$28="",'I2 LDC class'!$C$28,'I2 LDC class'!$D$28)</f>
        <v>Unmetered Scattered Load</v>
      </c>
      <c r="M14" s="559" t="str">
        <f>IF('I2 LDC class'!$D$29="",'I2 LDC class'!$C$29,'I2 LDC class'!$D$29)</f>
        <v>Embedded Distributor</v>
      </c>
      <c r="N14" s="559" t="str">
        <f>IF('I2 LDC class'!$D$30="",'I2 LDC class'!$C$30,'I2 LDC class'!$D$30)</f>
        <v>Back-up/Standby Power</v>
      </c>
      <c r="O14" s="559" t="str">
        <f>IF('I2 LDC class'!$D$31="",'I2 LDC class'!$C$31,'I2 LDC class'!$D$31)</f>
        <v>Rate Class 1</v>
      </c>
      <c r="P14" s="559" t="str">
        <f>IF('I2 LDC class'!$D$32="",'I2 LDC class'!$C$32,'I2 LDC class'!$D$32)</f>
        <v>Rate class 2</v>
      </c>
      <c r="Q14" s="559" t="str">
        <f>IF('I2 LDC class'!$D$33="",'I2 LDC class'!$C$33,'I2 LDC class'!$D$33)</f>
        <v>Rate class 3</v>
      </c>
      <c r="R14" s="559" t="str">
        <f>IF('I2 LDC class'!$D$34="",'I2 LDC class'!$C$34,'I2 LDC class'!$D$34)</f>
        <v>Rate class 4</v>
      </c>
      <c r="S14" s="559" t="str">
        <f>IF('I2 LDC class'!$D$35="",'I2 LDC class'!$C$35,'I2 LDC class'!$D$35)</f>
        <v>Rate class 5</v>
      </c>
      <c r="T14" s="559" t="str">
        <f>IF('I2 LDC class'!$D$36="",'I2 LDC class'!$C$36,'I2 LDC class'!$D$36)</f>
        <v>Rate class 6</v>
      </c>
      <c r="U14" s="559" t="str">
        <f>IF('I2 LDC class'!$D$37="",'I2 LDC class'!$C$37,'I2 LDC class'!$D$37)</f>
        <v>Rate class 7</v>
      </c>
      <c r="V14" s="559" t="str">
        <f>IF('I2 LDC class'!$D$38="",'I2 LDC class'!$C$38,'I2 LDC class'!$D$38)</f>
        <v>Rate class 8</v>
      </c>
      <c r="W14" s="560" t="str">
        <f>IF('I2 LDC class'!$D$39="",'I2 LDC class'!$C$39,'I2 LDC class'!$D$39)</f>
        <v>Rate class 9</v>
      </c>
      <c r="X14" s="649"/>
    </row>
    <row r="15" spans="1:25" s="581" customFormat="1" x14ac:dyDescent="0.2">
      <c r="A15" s="731"/>
      <c r="B15" s="690" t="s">
        <v>1470</v>
      </c>
      <c r="C15" s="691">
        <f t="shared" ref="C15:C25" si="0">SUM(D15:W15)</f>
        <v>20172.587500000023</v>
      </c>
      <c r="D15" s="692">
        <f>IF(ISERROR('O7 Amortization'!G328+'O7 Amortization'!G401+'O7 Amortization'!G474+'O7 Amortization'!G547), "-", 'O7 Amortization'!G328+'O7 Amortization'!G401+'O7 Amortization'!G474+'O7 Amortization'!G547)</f>
        <v>9824.0230175742836</v>
      </c>
      <c r="E15" s="692">
        <f>IF(ISERROR('O7 Amortization'!H328+'O7 Amortization'!H401+'O7 Amortization'!H474+'O7 Amortization'!H547), "-", 'O7 Amortization'!H328+'O7 Amortization'!H401+'O7 Amortization'!H474+'O7 Amortization'!H547)</f>
        <v>4031.521565935956</v>
      </c>
      <c r="F15" s="692">
        <f>IF(ISERROR('O7 Amortization'!I328+'O7 Amortization'!I401+'O7 Amortization'!I474+'O7 Amortization'!I547), "-", 'O7 Amortization'!I328+'O7 Amortization'!I401+'O7 Amortization'!I474+'O7 Amortization'!I547)</f>
        <v>6315.0078367168626</v>
      </c>
      <c r="G15" s="692">
        <f>IF(ISERROR('O7 Amortization'!J328+'O7 Amortization'!J401+'O7 Amortization'!J474+'O7 Amortization'!J547), "-", 'O7 Amortization'!J328+'O7 Amortization'!J401+'O7 Amortization'!J474+'O7 Amortization'!J547)</f>
        <v>0</v>
      </c>
      <c r="H15" s="692">
        <f>IF(ISERROR('O7 Amortization'!K328+'O7 Amortization'!K401+'O7 Amortization'!K474+'O7 Amortization'!K547), "-", 'O7 Amortization'!K328+'O7 Amortization'!K401+'O7 Amortization'!K474+'O7 Amortization'!K547)</f>
        <v>0</v>
      </c>
      <c r="I15" s="692">
        <f>IF(ISERROR('O7 Amortization'!L328+'O7 Amortization'!L401+'O7 Amortization'!L474+'O7 Amortization'!L547), "-", 'O7 Amortization'!L328+'O7 Amortization'!L401+'O7 Amortization'!L474+'O7 Amortization'!L547)</f>
        <v>0</v>
      </c>
      <c r="J15" s="692">
        <f>IF(ISERROR('O7 Amortization'!M328+'O7 Amortization'!M401+'O7 Amortization'!M474+'O7 Amortization'!M547), "-", 'O7 Amortization'!M328+'O7 Amortization'!M401+'O7 Amortization'!M474+'O7 Amortization'!M547)</f>
        <v>0</v>
      </c>
      <c r="K15" s="692">
        <f>IF(ISERROR('O7 Amortization'!N328+'O7 Amortization'!N401+'O7 Amortization'!N474+'O7 Amortization'!N547), "-", 'O7 Amortization'!N328+'O7 Amortization'!N401+'O7 Amortization'!N474+'O7 Amortization'!N547)</f>
        <v>0</v>
      </c>
      <c r="L15" s="692">
        <f>IF(ISERROR('O7 Amortization'!O328+'O7 Amortization'!O401+'O7 Amortization'!O474+'O7 Amortization'!O547), "-", 'O7 Amortization'!O328+'O7 Amortization'!O401+'O7 Amortization'!O474+'O7 Amortization'!O547)</f>
        <v>2.0350797729197216</v>
      </c>
      <c r="M15" s="692">
        <f>IF(ISERROR('O7 Amortization'!P328+'O7 Amortization'!P401+'O7 Amortization'!P474+'O7 Amortization'!P547), "-", 'O7 Amortization'!P328+'O7 Amortization'!P401+'O7 Amortization'!P474+'O7 Amortization'!P547)</f>
        <v>0</v>
      </c>
      <c r="N15" s="692">
        <f>IF(ISERROR('O7 Amortization'!Q328+'O7 Amortization'!Q401+'O7 Amortization'!Q474+'O7 Amortization'!Q547), "-", 'O7 Amortization'!Q328+'O7 Amortization'!Q401+'O7 Amortization'!Q474+'O7 Amortization'!Q547)</f>
        <v>0</v>
      </c>
      <c r="O15" s="692">
        <f>IF(ISERROR('O7 Amortization'!R328+'O7 Amortization'!R401+'O7 Amortization'!R474+'O7 Amortization'!R547), "-", 'O7 Amortization'!R328+'O7 Amortization'!R401+'O7 Amortization'!R474+'O7 Amortization'!R547)</f>
        <v>0</v>
      </c>
      <c r="P15" s="692">
        <f>IF(ISERROR('O7 Amortization'!S328+'O7 Amortization'!S401+'O7 Amortization'!S474+'O7 Amortization'!S547), "-", 'O7 Amortization'!S328+'O7 Amortization'!S401+'O7 Amortization'!S474+'O7 Amortization'!S547)</f>
        <v>0</v>
      </c>
      <c r="Q15" s="692">
        <f>IF(ISERROR('O7 Amortization'!T328+'O7 Amortization'!T401+'O7 Amortization'!T474+'O7 Amortization'!T547), "-", 'O7 Amortization'!T328+'O7 Amortization'!T401+'O7 Amortization'!T474+'O7 Amortization'!T547)</f>
        <v>0</v>
      </c>
      <c r="R15" s="692">
        <f>IF(ISERROR('O7 Amortization'!U328+'O7 Amortization'!U401+'O7 Amortization'!U474+'O7 Amortization'!U547), "-", 'O7 Amortization'!U328+'O7 Amortization'!U401+'O7 Amortization'!U474+'O7 Amortization'!U547)</f>
        <v>0</v>
      </c>
      <c r="S15" s="692">
        <f>IF(ISERROR('O7 Amortization'!V328+'O7 Amortization'!V401+'O7 Amortization'!V474+'O7 Amortization'!V547), "-", 'O7 Amortization'!V328+'O7 Amortization'!V401+'O7 Amortization'!V474+'O7 Amortization'!V547)</f>
        <v>0</v>
      </c>
      <c r="T15" s="692">
        <f>IF(ISERROR('O7 Amortization'!W328+'O7 Amortization'!W401+'O7 Amortization'!W474+'O7 Amortization'!W547), "-", 'O7 Amortization'!W328+'O7 Amortization'!W401+'O7 Amortization'!W474+'O7 Amortization'!W547)</f>
        <v>0</v>
      </c>
      <c r="U15" s="692">
        <f>IF(ISERROR('O7 Amortization'!X328+'O7 Amortization'!X401+'O7 Amortization'!X474+'O7 Amortization'!X547), "-", 'O7 Amortization'!X328+'O7 Amortization'!X401+'O7 Amortization'!X474+'O7 Amortization'!X547)</f>
        <v>0</v>
      </c>
      <c r="V15" s="692">
        <f>IF(ISERROR('O7 Amortization'!Y328+'O7 Amortization'!Y401+'O7 Amortization'!Y474+'O7 Amortization'!Y547), "-", 'O7 Amortization'!Y328+'O7 Amortization'!Y401+'O7 Amortization'!Y474+'O7 Amortization'!Y547)</f>
        <v>0</v>
      </c>
      <c r="W15" s="693">
        <f>IF(ISERROR('O7 Amortization'!Z328+'O7 Amortization'!Z401+'O7 Amortization'!Z474+'O7 Amortization'!Z547), "-", 'O7 Amortization'!Z328+'O7 Amortization'!Z401+'O7 Amortization'!Z474+'O7 Amortization'!Z547)</f>
        <v>0</v>
      </c>
      <c r="X15" s="694"/>
    </row>
    <row r="16" spans="1:25" s="581" customFormat="1" x14ac:dyDescent="0.2">
      <c r="A16" s="731"/>
      <c r="B16" s="690" t="s">
        <v>1471</v>
      </c>
      <c r="C16" s="695">
        <f t="shared" si="0"/>
        <v>57897.3</v>
      </c>
      <c r="D16"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33294.646179967298</v>
      </c>
      <c r="E16"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8976.7980056564083</v>
      </c>
      <c r="F16"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11940.367744934934</v>
      </c>
      <c r="G16"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3456.423488635</v>
      </c>
      <c r="K16"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124.95606104725847</v>
      </c>
      <c r="L16"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104.10851975909357</v>
      </c>
      <c r="M16"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694"/>
    </row>
    <row r="17" spans="1:24" s="581" customFormat="1" x14ac:dyDescent="0.2">
      <c r="A17" s="731"/>
      <c r="B17" s="690" t="s">
        <v>1472</v>
      </c>
      <c r="C17" s="695">
        <f t="shared" si="0"/>
        <v>79532.25</v>
      </c>
      <c r="D17"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45736.124545474566</v>
      </c>
      <c r="E17"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12331.230354185203</v>
      </c>
      <c r="F17"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16402.221046268161</v>
      </c>
      <c r="G17"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4748.0130680358334</v>
      </c>
      <c r="K17"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171.64939792055634</v>
      </c>
      <c r="L17"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143.01158811568368</v>
      </c>
      <c r="M17"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694"/>
    </row>
    <row r="18" spans="1:24" s="581" customFormat="1" x14ac:dyDescent="0.2">
      <c r="A18" s="731"/>
      <c r="B18" s="690" t="s">
        <v>1473</v>
      </c>
      <c r="C18" s="695">
        <f t="shared" si="0"/>
        <v>141994</v>
      </c>
      <c r="D18"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81655.621068310225</v>
      </c>
      <c r="E18"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22015.732271024317</v>
      </c>
      <c r="F18"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29283.931678580717</v>
      </c>
      <c r="G18"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8476.9306486699425</v>
      </c>
      <c r="K18"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306.45662116099413</v>
      </c>
      <c r="L18"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255.32771225381384</v>
      </c>
      <c r="M18"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694"/>
    </row>
    <row r="19" spans="1:24" s="581" customFormat="1" x14ac:dyDescent="0.2">
      <c r="A19" s="731"/>
      <c r="B19" s="690" t="s">
        <v>1491</v>
      </c>
      <c r="C19" s="695">
        <f t="shared" si="0"/>
        <v>33417.553793685809</v>
      </c>
      <c r="D19" s="694">
        <f t="shared" ref="D19:W19" si="1">IF(ISERROR(D36*(D56/D38)),0,D36*(D56/D38))</f>
        <v>16197.008560792632</v>
      </c>
      <c r="E19" s="694">
        <f t="shared" si="1"/>
        <v>6705.9179565221266</v>
      </c>
      <c r="F19" s="694">
        <f t="shared" si="1"/>
        <v>10511.170377661676</v>
      </c>
      <c r="G19" s="694">
        <f t="shared" si="1"/>
        <v>0</v>
      </c>
      <c r="H19" s="694">
        <f t="shared" si="1"/>
        <v>0</v>
      </c>
      <c r="I19" s="694">
        <f t="shared" si="1"/>
        <v>0</v>
      </c>
      <c r="J19" s="694">
        <f t="shared" si="1"/>
        <v>0</v>
      </c>
      <c r="K19" s="694">
        <f t="shared" si="1"/>
        <v>0</v>
      </c>
      <c r="L19" s="694">
        <f t="shared" si="1"/>
        <v>3.456898709373954</v>
      </c>
      <c r="M19" s="694">
        <f t="shared" si="1"/>
        <v>0</v>
      </c>
      <c r="N19" s="694">
        <f t="shared" si="1"/>
        <v>0</v>
      </c>
      <c r="O19" s="694">
        <f t="shared" si="1"/>
        <v>0</v>
      </c>
      <c r="P19" s="694">
        <f t="shared" si="1"/>
        <v>0</v>
      </c>
      <c r="Q19" s="694">
        <f t="shared" si="1"/>
        <v>0</v>
      </c>
      <c r="R19" s="694">
        <f t="shared" si="1"/>
        <v>0</v>
      </c>
      <c r="S19" s="694">
        <f t="shared" si="1"/>
        <v>0</v>
      </c>
      <c r="T19" s="694">
        <f t="shared" si="1"/>
        <v>0</v>
      </c>
      <c r="U19" s="694">
        <f t="shared" si="1"/>
        <v>0</v>
      </c>
      <c r="V19" s="694">
        <f t="shared" si="1"/>
        <v>0</v>
      </c>
      <c r="W19" s="582">
        <f t="shared" si="1"/>
        <v>0</v>
      </c>
      <c r="X19" s="694"/>
    </row>
    <row r="20" spans="1:24" s="581" customFormat="1" x14ac:dyDescent="0.2">
      <c r="A20" s="731"/>
      <c r="B20" s="690" t="s">
        <v>1493</v>
      </c>
      <c r="C20" s="695">
        <f t="shared" si="0"/>
        <v>232126.29157934443</v>
      </c>
      <c r="D20" s="694">
        <f t="shared" ref="D20:W20" si="2">IF(ISERROR((D49/(D49+D64+D70))*D84),0,(D49/(D49+D64+D70))*D84)</f>
        <v>112344.89678284283</v>
      </c>
      <c r="E20" s="694">
        <f t="shared" si="2"/>
        <v>46103.401161891161</v>
      </c>
      <c r="F20" s="694">
        <f t="shared" si="2"/>
        <v>73654.721007233209</v>
      </c>
      <c r="G20" s="694">
        <f t="shared" si="2"/>
        <v>0</v>
      </c>
      <c r="H20" s="694">
        <f t="shared" si="2"/>
        <v>0</v>
      </c>
      <c r="I20" s="694">
        <f t="shared" si="2"/>
        <v>0</v>
      </c>
      <c r="J20" s="694">
        <f t="shared" si="2"/>
        <v>0</v>
      </c>
      <c r="K20" s="694">
        <f t="shared" si="2"/>
        <v>0</v>
      </c>
      <c r="L20" s="694">
        <f t="shared" si="2"/>
        <v>23.272627377248359</v>
      </c>
      <c r="M20" s="694">
        <f t="shared" si="2"/>
        <v>0</v>
      </c>
      <c r="N20" s="694">
        <f t="shared" si="2"/>
        <v>0</v>
      </c>
      <c r="O20" s="694">
        <f t="shared" si="2"/>
        <v>0</v>
      </c>
      <c r="P20" s="694">
        <f t="shared" si="2"/>
        <v>0</v>
      </c>
      <c r="Q20" s="694">
        <f t="shared" si="2"/>
        <v>0</v>
      </c>
      <c r="R20" s="694">
        <f t="shared" si="2"/>
        <v>0</v>
      </c>
      <c r="S20" s="694">
        <f t="shared" si="2"/>
        <v>0</v>
      </c>
      <c r="T20" s="694">
        <f t="shared" si="2"/>
        <v>0</v>
      </c>
      <c r="U20" s="694">
        <f t="shared" si="2"/>
        <v>0</v>
      </c>
      <c r="V20" s="694">
        <f t="shared" si="2"/>
        <v>0</v>
      </c>
      <c r="W20" s="582">
        <f t="shared" si="2"/>
        <v>0</v>
      </c>
      <c r="X20" s="694"/>
    </row>
    <row r="21" spans="1:24" s="694" customFormat="1" x14ac:dyDescent="0.2">
      <c r="A21" s="696"/>
      <c r="B21" s="690" t="s">
        <v>719</v>
      </c>
      <c r="C21" s="695">
        <f t="shared" si="0"/>
        <v>254214.23504611306</v>
      </c>
      <c r="D21" s="694">
        <f t="shared" ref="D21:W21" si="3">IF(ISERROR(D93/D95*D91),0, D93/D95*D91)</f>
        <v>123801.99101816019</v>
      </c>
      <c r="E21" s="694">
        <f t="shared" si="3"/>
        <v>50805.092353983637</v>
      </c>
      <c r="F21" s="694">
        <f t="shared" si="3"/>
        <v>79581.505670563332</v>
      </c>
      <c r="G21" s="694">
        <f t="shared" si="3"/>
        <v>0</v>
      </c>
      <c r="H21" s="694">
        <f t="shared" si="3"/>
        <v>0</v>
      </c>
      <c r="I21" s="694">
        <f t="shared" si="3"/>
        <v>0</v>
      </c>
      <c r="J21" s="694">
        <f t="shared" si="3"/>
        <v>0</v>
      </c>
      <c r="K21" s="694">
        <f t="shared" si="3"/>
        <v>0</v>
      </c>
      <c r="L21" s="694">
        <f t="shared" si="3"/>
        <v>25.646003405889509</v>
      </c>
      <c r="M21" s="694">
        <f t="shared" si="3"/>
        <v>0</v>
      </c>
      <c r="N21" s="694">
        <f t="shared" si="3"/>
        <v>0</v>
      </c>
      <c r="O21" s="694">
        <f t="shared" si="3"/>
        <v>0</v>
      </c>
      <c r="P21" s="694">
        <f t="shared" si="3"/>
        <v>0</v>
      </c>
      <c r="Q21" s="694">
        <f t="shared" si="3"/>
        <v>0</v>
      </c>
      <c r="R21" s="694">
        <f t="shared" si="3"/>
        <v>0</v>
      </c>
      <c r="S21" s="694">
        <f t="shared" si="3"/>
        <v>0</v>
      </c>
      <c r="T21" s="694">
        <f t="shared" si="3"/>
        <v>0</v>
      </c>
      <c r="U21" s="694">
        <f t="shared" si="3"/>
        <v>0</v>
      </c>
      <c r="V21" s="694">
        <f t="shared" si="3"/>
        <v>0</v>
      </c>
      <c r="W21" s="582">
        <f t="shared" si="3"/>
        <v>0</v>
      </c>
    </row>
    <row r="22" spans="1:24" s="694" customFormat="1" x14ac:dyDescent="0.2">
      <c r="A22" s="696"/>
      <c r="B22" s="690" t="s">
        <v>1483</v>
      </c>
      <c r="C22" s="695">
        <f t="shared" si="0"/>
        <v>117155.28302300404</v>
      </c>
      <c r="D22" s="694">
        <f t="shared" ref="D22:W22" si="4">IF(ISERROR(SUM(D20:D21)/D42*D40),0,SUM(D20:D20)/D42*D40)</f>
        <v>56038.8092891532</v>
      </c>
      <c r="E22" s="694">
        <f t="shared" si="4"/>
        <v>23294.127509298967</v>
      </c>
      <c r="F22" s="694">
        <f t="shared" si="4"/>
        <v>37810.836678712527</v>
      </c>
      <c r="G22" s="694">
        <f t="shared" si="4"/>
        <v>0</v>
      </c>
      <c r="H22" s="694">
        <f t="shared" si="4"/>
        <v>0</v>
      </c>
      <c r="I22" s="694">
        <f t="shared" si="4"/>
        <v>0</v>
      </c>
      <c r="J22" s="694">
        <f t="shared" si="4"/>
        <v>0</v>
      </c>
      <c r="K22" s="694">
        <f t="shared" si="4"/>
        <v>0</v>
      </c>
      <c r="L22" s="694">
        <f t="shared" si="4"/>
        <v>11.50954583934077</v>
      </c>
      <c r="M22" s="694">
        <f t="shared" si="4"/>
        <v>0</v>
      </c>
      <c r="N22" s="694">
        <f t="shared" si="4"/>
        <v>0</v>
      </c>
      <c r="O22" s="694">
        <f t="shared" si="4"/>
        <v>0</v>
      </c>
      <c r="P22" s="694">
        <f t="shared" si="4"/>
        <v>0</v>
      </c>
      <c r="Q22" s="694">
        <f t="shared" si="4"/>
        <v>0</v>
      </c>
      <c r="R22" s="694">
        <f t="shared" si="4"/>
        <v>0</v>
      </c>
      <c r="S22" s="694">
        <f t="shared" si="4"/>
        <v>0</v>
      </c>
      <c r="T22" s="694">
        <f t="shared" si="4"/>
        <v>0</v>
      </c>
      <c r="U22" s="694">
        <f t="shared" si="4"/>
        <v>0</v>
      </c>
      <c r="V22" s="694">
        <f t="shared" si="4"/>
        <v>0</v>
      </c>
      <c r="W22" s="582">
        <f t="shared" si="4"/>
        <v>0</v>
      </c>
    </row>
    <row r="23" spans="1:24" s="694" customFormat="1" x14ac:dyDescent="0.2">
      <c r="A23" s="696"/>
      <c r="B23" s="690" t="s">
        <v>1494</v>
      </c>
      <c r="C23" s="695">
        <f t="shared" si="0"/>
        <v>17548.514326032619</v>
      </c>
      <c r="D23" s="694">
        <f>IF(ISERROR('O4 Summary by Class &amp; Accounts'!E209*D58/(D34+D38)),0,('O4 Summary by Class &amp; Accounts'!E209*D58/(D34+D38)))</f>
        <v>8546.1029063909773</v>
      </c>
      <c r="E23" s="694">
        <f>IF(ISERROR('O4 Summary by Class &amp; Accounts'!F209*E58/(E34+E38)),0,('O4 Summary by Class &amp; Accounts'!F209*E58/(E34+E38)))</f>
        <v>3507.0966456601814</v>
      </c>
      <c r="F23" s="694">
        <f>IF(ISERROR('O4 Summary by Class &amp; Accounts'!G209*F58/(F34+F38)),0,('O4 Summary by Class &amp; Accounts'!G209*F58/(F34+F38)))</f>
        <v>5493.5444197049092</v>
      </c>
      <c r="G23" s="694">
        <f>IF(ISERROR('O4 Summary by Class &amp; Accounts'!H209*G58/(G34+G38)),0,('O4 Summary by Class &amp; Accounts'!H209*G58/(G34+G38)))</f>
        <v>0</v>
      </c>
      <c r="H23" s="694">
        <f>IF(ISERROR('O4 Summary by Class &amp; Accounts'!I209*H58/(H34+H38)),0,('O4 Summary by Class &amp; Accounts'!I209*H58/(H34+H38)))</f>
        <v>0</v>
      </c>
      <c r="I23" s="694">
        <f>IF(ISERROR('O4 Summary by Class &amp; Accounts'!J209*I58/(I34+I38)),0,('O4 Summary by Class &amp; Accounts'!J209*I58/(I34+I38)))</f>
        <v>0</v>
      </c>
      <c r="J23" s="694">
        <f>IF(ISERROR('O4 Summary by Class &amp; Accounts'!K209*J58/(J34+J38)),0,('O4 Summary by Class &amp; Accounts'!K209*J58/(J34+J38)))</f>
        <v>0</v>
      </c>
      <c r="K23" s="694">
        <f>IF(ISERROR('O4 Summary by Class &amp; Accounts'!L209*K58/(K34+K38)),0,('O4 Summary by Class &amp; Accounts'!L209*K58/(K34+K38)))</f>
        <v>0</v>
      </c>
      <c r="L23" s="694">
        <f>IF(ISERROR('O4 Summary by Class &amp; Accounts'!M209*L58/(L34+L38)),0,('O4 Summary by Class &amp; Accounts'!M209*L58/(L34+L38)))</f>
        <v>1.7703542765498435</v>
      </c>
      <c r="M23" s="694">
        <f>IF(ISERROR('O4 Summary by Class &amp; Accounts'!N209*M58/(M34+M38)),0,('O4 Summary by Class &amp; Accounts'!N209*M58/(M34+M38)))</f>
        <v>0</v>
      </c>
      <c r="N23" s="694">
        <f>IF(ISERROR('O4 Summary by Class &amp; Accounts'!O209*N58/(N34+N38)),0,('O4 Summary by Class &amp; Accounts'!O209*N58/(N34+N38)))</f>
        <v>0</v>
      </c>
      <c r="O23" s="694">
        <f>IF(ISERROR('O4 Summary by Class &amp; Accounts'!P209*O58/(O34+O38)),0,('O4 Summary by Class &amp; Accounts'!P209*O58/(O34+O38)))</f>
        <v>0</v>
      </c>
      <c r="P23" s="694">
        <f>IF(ISERROR('O4 Summary by Class &amp; Accounts'!Q209*P58/(P34+P38)),0,('O4 Summary by Class &amp; Accounts'!Q209*P58/(P34+P38)))</f>
        <v>0</v>
      </c>
      <c r="Q23" s="694">
        <f>IF(ISERROR('O4 Summary by Class &amp; Accounts'!R209*Q58/(Q34+Q38)),0,('O4 Summary by Class &amp; Accounts'!R209*Q58/(Q34+Q38)))</f>
        <v>0</v>
      </c>
      <c r="R23" s="694">
        <f>IF(ISERROR('O4 Summary by Class &amp; Accounts'!S209*R58/(R34+R38)),0,('O4 Summary by Class &amp; Accounts'!S209*R58/(R34+R38)))</f>
        <v>0</v>
      </c>
      <c r="S23" s="694">
        <f>IF(ISERROR('O4 Summary by Class &amp; Accounts'!T209*S58/(S34+S38)),0,('O4 Summary by Class &amp; Accounts'!T209*S58/(S34+S38)))</f>
        <v>0</v>
      </c>
      <c r="T23" s="694">
        <f>IF(ISERROR('O4 Summary by Class &amp; Accounts'!U209*T58/(T34+T38)),0,('O4 Summary by Class &amp; Accounts'!U209*T58/(T34+T38)))</f>
        <v>0</v>
      </c>
      <c r="U23" s="694">
        <f>IF(ISERROR('O4 Summary by Class &amp; Accounts'!V209*U58/(U34+U38)),0,('O4 Summary by Class &amp; Accounts'!V209*U58/(U34+U38)))</f>
        <v>0</v>
      </c>
      <c r="V23" s="694">
        <f>IF(ISERROR('O4 Summary by Class &amp; Accounts'!W209*V58/(V34+V38)),0,('O4 Summary by Class &amp; Accounts'!W209*V58/(V34+V38)))</f>
        <v>0</v>
      </c>
      <c r="W23" s="582">
        <f>IF(ISERROR('O4 Summary by Class &amp; Accounts'!X209*W58/(W34+W38)),0,('O4 Summary by Class &amp; Accounts'!X209*W58/(W34+W38)))</f>
        <v>0</v>
      </c>
    </row>
    <row r="24" spans="1:24" s="694" customFormat="1" x14ac:dyDescent="0.2">
      <c r="A24" s="696"/>
      <c r="B24" s="690" t="s">
        <v>1495</v>
      </c>
      <c r="C24" s="695">
        <f t="shared" si="0"/>
        <v>110656.85399852492</v>
      </c>
      <c r="D24" s="694">
        <f>IF(ISERROR('O4 Summary by Class &amp; Accounts'!E207*D58/(D34+D38)),0,('O4 Summary by Class &amp; Accounts'!E207*D58/(D34+D38)))</f>
        <v>53889.739267898301</v>
      </c>
      <c r="E24" s="694">
        <f>IF(ISERROR('O4 Summary by Class &amp; Accounts'!F207*E58/(E34+E38)),0,('O4 Summary by Class &amp; Accounts'!F207*E58/(E34+E38)))</f>
        <v>22114.936584792562</v>
      </c>
      <c r="F24" s="694">
        <f>IF(ISERROR('O4 Summary by Class &amp; Accounts'!G207*F58/(F34+F38)),0,('O4 Summary by Class &amp; Accounts'!G207*F58/(F34+F38)))</f>
        <v>34641.014703102315</v>
      </c>
      <c r="G24" s="694">
        <f>IF(ISERROR('O4 Summary by Class &amp; Accounts'!H207*G58/(G34+G38)),0,('O4 Summary by Class &amp; Accounts'!H207*G58/(G34+G38)))</f>
        <v>0</v>
      </c>
      <c r="H24" s="694">
        <f>IF(ISERROR('O4 Summary by Class &amp; Accounts'!I207*H58/(H34+H38)),0,('O4 Summary by Class &amp; Accounts'!I207*H58/(H34+H38)))</f>
        <v>0</v>
      </c>
      <c r="I24" s="694">
        <f>IF(ISERROR('O4 Summary by Class &amp; Accounts'!J207*I58/(I34+I38)),0,('O4 Summary by Class &amp; Accounts'!J207*I58/(I34+I38)))</f>
        <v>0</v>
      </c>
      <c r="J24" s="694">
        <f>IF(ISERROR('O4 Summary by Class &amp; Accounts'!K207*J58/(J34+J38)),0,('O4 Summary by Class &amp; Accounts'!K207*J58/(J34+J38)))</f>
        <v>0</v>
      </c>
      <c r="K24" s="694">
        <f>IF(ISERROR('O4 Summary by Class &amp; Accounts'!L207*K58/(K34+K38)),0,('O4 Summary by Class &amp; Accounts'!L207*K58/(K34+K38)))</f>
        <v>0</v>
      </c>
      <c r="L24" s="694">
        <f>IF(ISERROR('O4 Summary by Class &amp; Accounts'!M207*L58/(L34+L38)),0,('O4 Summary by Class &amp; Accounts'!M207*L58/(L34+L38)))</f>
        <v>11.163442731743201</v>
      </c>
      <c r="M24" s="694">
        <f>IF(ISERROR('O4 Summary by Class &amp; Accounts'!N207*M58/(M34+M38)),0,('O4 Summary by Class &amp; Accounts'!N207*M58/(M34+M38)))</f>
        <v>0</v>
      </c>
      <c r="N24" s="694">
        <f>IF(ISERROR('O4 Summary by Class &amp; Accounts'!O207*N58/(N34+N38)),0,('O4 Summary by Class &amp; Accounts'!O207*N58/(N34+N38)))</f>
        <v>0</v>
      </c>
      <c r="O24" s="694">
        <f>IF(ISERROR('O4 Summary by Class &amp; Accounts'!P207*O58/(O34+O38)),0,('O4 Summary by Class &amp; Accounts'!P207*O58/(O34+O38)))</f>
        <v>0</v>
      </c>
      <c r="P24" s="694">
        <f>IF(ISERROR('O4 Summary by Class &amp; Accounts'!Q207*P58/(P34+P38)),0,('O4 Summary by Class &amp; Accounts'!Q207*P58/(P34+P38)))</f>
        <v>0</v>
      </c>
      <c r="Q24" s="694">
        <f>IF(ISERROR('O4 Summary by Class &amp; Accounts'!R207*Q58/(Q34+Q38)),0,('O4 Summary by Class &amp; Accounts'!R207*Q58/(Q34+Q38)))</f>
        <v>0</v>
      </c>
      <c r="R24" s="694">
        <f>IF(ISERROR('O4 Summary by Class &amp; Accounts'!S207*R58/(R34+R38)),0,('O4 Summary by Class &amp; Accounts'!S207*R58/(R34+R38)))</f>
        <v>0</v>
      </c>
      <c r="S24" s="694">
        <f>IF(ISERROR('O4 Summary by Class &amp; Accounts'!T207*S58/(S34+S38)),0,('O4 Summary by Class &amp; Accounts'!T207*S58/(S34+S38)))</f>
        <v>0</v>
      </c>
      <c r="T24" s="694">
        <f>IF(ISERROR('O4 Summary by Class &amp; Accounts'!U207*T58/(T34+T38)),0,('O4 Summary by Class &amp; Accounts'!U207*T58/(T34+T38)))</f>
        <v>0</v>
      </c>
      <c r="U24" s="694">
        <f>IF(ISERROR('O4 Summary by Class &amp; Accounts'!V207*U58/(U34+U38)),0,('O4 Summary by Class &amp; Accounts'!V207*U58/(U34+U38)))</f>
        <v>0</v>
      </c>
      <c r="V24" s="694">
        <f>IF(ISERROR('O4 Summary by Class &amp; Accounts'!W207*V58/(V34+V38)),0,('O4 Summary by Class &amp; Accounts'!W207*V58/(V34+V38)))</f>
        <v>0</v>
      </c>
      <c r="W24" s="582">
        <f>IF(ISERROR('O4 Summary by Class &amp; Accounts'!X207*W58/(W34+W38)),0,('O4 Summary by Class &amp; Accounts'!X207*W58/(W34+W38)))</f>
        <v>0</v>
      </c>
    </row>
    <row r="25" spans="1:24" s="694" customFormat="1" x14ac:dyDescent="0.2">
      <c r="A25" s="696"/>
      <c r="B25" s="690" t="s">
        <v>1496</v>
      </c>
      <c r="C25" s="695">
        <f t="shared" si="0"/>
        <v>199449.21370094642</v>
      </c>
      <c r="D25" s="694">
        <f>IF(ISERROR(D58/(D34+D38)*'O1 Revenue to cost|RR'!D38),0,(D58/(D34+D38)*'O1 Revenue to cost|RR'!D38))</f>
        <v>97131.499181014209</v>
      </c>
      <c r="E25" s="694">
        <f>IF(ISERROR(E58/(E34+E38)*'O1 Revenue to cost|RR'!E38),0,(E58/(E34+E38)*'O1 Revenue to cost|RR'!E38))</f>
        <v>39860.22151815347</v>
      </c>
      <c r="F25" s="694">
        <f>IF(ISERROR(F58/(F34+F38)*'O1 Revenue to cost|RR'!F38),0,(F58/(F34+F38)*'O1 Revenue to cost|RR'!F38))</f>
        <v>62437.371881445142</v>
      </c>
      <c r="G25" s="694">
        <f>IF(ISERROR(G58/(G34+G38)*'O1 Revenue to cost|RR'!G38),0,(G58/(G34+G38)*'O1 Revenue to cost|RR'!G38))</f>
        <v>0</v>
      </c>
      <c r="H25" s="694">
        <f>IF(ISERROR(H58/(H34+H38)*'O1 Revenue to cost|RR'!H38),0,(H58/(H34+H38)*'O1 Revenue to cost|RR'!H38))</f>
        <v>0</v>
      </c>
      <c r="I25" s="694">
        <f>IF(ISERROR(I58/(I34+I38)*'O1 Revenue to cost|RR'!I38),0,(I58/(I34+I38)*'O1 Revenue to cost|RR'!I38))</f>
        <v>0</v>
      </c>
      <c r="J25" s="694">
        <f>IF(ISERROR(J58/(J34+J38)*'O1 Revenue to cost|RR'!J38),0,(J58/(J34+J38)*'O1 Revenue to cost|RR'!J38))</f>
        <v>0</v>
      </c>
      <c r="K25" s="694">
        <f>IF(ISERROR(K58/(K34+K38)*'O1 Revenue to cost|RR'!K38),0,(K58/(K34+K38)*'O1 Revenue to cost|RR'!K38))</f>
        <v>0</v>
      </c>
      <c r="L25" s="694">
        <f>IF(ISERROR(L58/(L34+L38)*'O1 Revenue to cost|RR'!L38),0,(L58/(L34+L38)*'O1 Revenue to cost|RR'!L38))</f>
        <v>20.121120333598199</v>
      </c>
      <c r="M25" s="694">
        <f>IF(ISERROR(M58/(M34+M38)*'O1 Revenue to cost|RR'!M38),0,(M58/(M34+M38)*'O1 Revenue to cost|RR'!M38))</f>
        <v>0</v>
      </c>
      <c r="N25" s="694">
        <f>IF(ISERROR(N58/(N34+N38)*'O1 Revenue to cost|RR'!N38),0,(N58/(N34+N38)*'O1 Revenue to cost|RR'!N38))</f>
        <v>0</v>
      </c>
      <c r="O25" s="694">
        <f>IF(ISERROR(O58/(O34+O38)*'O1 Revenue to cost|RR'!O38),0,(O58/(O34+O38)*'O1 Revenue to cost|RR'!O38))</f>
        <v>0</v>
      </c>
      <c r="P25" s="694">
        <f>IF(ISERROR(P58/(P34+P38)*'O1 Revenue to cost|RR'!P38),0,(P58/(P34+P38)*'O1 Revenue to cost|RR'!P38))</f>
        <v>0</v>
      </c>
      <c r="Q25" s="694">
        <f>IF(ISERROR(Q58/(Q34+Q38)*'O1 Revenue to cost|RR'!Q38),0,(Q58/(Q34+Q38)*'O1 Revenue to cost|RR'!Q38))</f>
        <v>0</v>
      </c>
      <c r="R25" s="694">
        <f>IF(ISERROR(R58/(R34+R38)*'O1 Revenue to cost|RR'!R38),0,(R58/(R34+R38)*'O1 Revenue to cost|RR'!R38))</f>
        <v>0</v>
      </c>
      <c r="S25" s="694">
        <f>IF(ISERROR(S58/(S34+S38)*'O1 Revenue to cost|RR'!S38),0,(S58/(S34+S38)*'O1 Revenue to cost|RR'!S38))</f>
        <v>0</v>
      </c>
      <c r="T25" s="694">
        <f>IF(ISERROR(T58/(T34+T38)*'O1 Revenue to cost|RR'!T38),0,(T58/(T34+T38)*'O1 Revenue to cost|RR'!T38))</f>
        <v>0</v>
      </c>
      <c r="U25" s="694">
        <f>IF(ISERROR(U58/(U34+U38)*'O1 Revenue to cost|RR'!U38),0,(U58/(U34+U38)*'O1 Revenue to cost|RR'!U38))</f>
        <v>0</v>
      </c>
      <c r="V25" s="694">
        <f>IF(ISERROR(V58/(V34+V38)*'O1 Revenue to cost|RR'!V38),0,(V58/(V34+V38)*'O1 Revenue to cost|RR'!V38))</f>
        <v>0</v>
      </c>
      <c r="W25" s="582">
        <f>IF(ISERROR(W58/(W34+W38)*'O1 Revenue to cost|RR'!W38),0,(W58/(W34+W38)*'O1 Revenue to cost|RR'!W38))</f>
        <v>0</v>
      </c>
    </row>
    <row r="26" spans="1:24" s="780" customFormat="1" ht="23.25" customHeight="1" x14ac:dyDescent="0.2">
      <c r="B26" s="833" t="s">
        <v>763</v>
      </c>
      <c r="C26" s="1861">
        <f>IF(SUM(C15:C25)=SUM(D26:W26), SUM(C15:C25), "Error - Please Revise")</f>
        <v>1264164.0829676513</v>
      </c>
      <c r="D26" s="814">
        <f t="shared" ref="D26:W26" si="5">SUM(D15:D25)</f>
        <v>638460.46181757876</v>
      </c>
      <c r="E26" s="814">
        <f t="shared" si="5"/>
        <v>239746.07592710399</v>
      </c>
      <c r="F26" s="814">
        <f t="shared" si="5"/>
        <v>368071.69304492371</v>
      </c>
      <c r="G26" s="814">
        <f t="shared" si="5"/>
        <v>0</v>
      </c>
      <c r="H26" s="814">
        <f t="shared" si="5"/>
        <v>0</v>
      </c>
      <c r="I26" s="814">
        <f t="shared" si="5"/>
        <v>0</v>
      </c>
      <c r="J26" s="814">
        <f t="shared" si="5"/>
        <v>16681.367205340775</v>
      </c>
      <c r="K26" s="814">
        <f t="shared" si="5"/>
        <v>603.06208012880893</v>
      </c>
      <c r="L26" s="814">
        <f t="shared" si="5"/>
        <v>601.42289257525454</v>
      </c>
      <c r="M26" s="814">
        <f t="shared" si="5"/>
        <v>0</v>
      </c>
      <c r="N26" s="814">
        <f t="shared" si="5"/>
        <v>0</v>
      </c>
      <c r="O26" s="814">
        <f t="shared" si="5"/>
        <v>0</v>
      </c>
      <c r="P26" s="814">
        <f t="shared" si="5"/>
        <v>0</v>
      </c>
      <c r="Q26" s="814">
        <f t="shared" si="5"/>
        <v>0</v>
      </c>
      <c r="R26" s="814">
        <f t="shared" si="5"/>
        <v>0</v>
      </c>
      <c r="S26" s="814">
        <f t="shared" si="5"/>
        <v>0</v>
      </c>
      <c r="T26" s="814">
        <f t="shared" si="5"/>
        <v>0</v>
      </c>
      <c r="U26" s="814">
        <f t="shared" si="5"/>
        <v>0</v>
      </c>
      <c r="V26" s="814">
        <f t="shared" si="5"/>
        <v>0</v>
      </c>
      <c r="W26" s="815">
        <f t="shared" si="5"/>
        <v>0</v>
      </c>
      <c r="X26" s="145"/>
    </row>
    <row r="27" spans="1:24" s="697" customFormat="1" x14ac:dyDescent="0.2">
      <c r="C27" s="734"/>
      <c r="D27" s="703"/>
      <c r="E27" s="703"/>
      <c r="F27" s="703"/>
      <c r="G27" s="703"/>
      <c r="H27" s="703"/>
      <c r="I27" s="703"/>
      <c r="J27" s="703"/>
      <c r="K27" s="703"/>
      <c r="L27" s="703"/>
      <c r="M27" s="703"/>
      <c r="N27" s="703"/>
      <c r="O27" s="703"/>
      <c r="P27" s="703"/>
      <c r="Q27" s="703"/>
      <c r="R27" s="703"/>
      <c r="S27" s="703"/>
      <c r="T27" s="703"/>
      <c r="U27" s="703"/>
      <c r="V27" s="703"/>
      <c r="W27" s="704"/>
      <c r="X27" s="703"/>
    </row>
    <row r="28" spans="1:24" s="697" customFormat="1" x14ac:dyDescent="0.2">
      <c r="B28" s="697" t="s">
        <v>83</v>
      </c>
      <c r="C28" s="698">
        <f>SUM(D28:W28)</f>
        <v>553017.95845696086</v>
      </c>
      <c r="D28" s="699">
        <f>IF('I8 Demand Data'!$C$15="4 NCP",'E3 PLCC'!C55,IF('I8 Demand Data'!$C$15="1 NCP",'E3 PLCC'!C42,'E3 PLCC'!C68))</f>
        <v>269319.00297932117</v>
      </c>
      <c r="E28" s="699">
        <f>IF('I8 Demand Data'!$C$15="4 NCP",'E3 PLCC'!D55,IF('I8 Demand Data'!$C$15="1 NCP",'E3 PLCC'!D42,'E3 PLCC'!D68))</f>
        <v>110521.46016811726</v>
      </c>
      <c r="F28" s="699">
        <f>IF('I8 Demand Data'!$C$15="4 NCP",'E3 PLCC'!E55,IF('I8 Demand Data'!$C$15="1 NCP",'E3 PLCC'!E42,'E3 PLCC'!E68))</f>
        <v>173121.7049622843</v>
      </c>
      <c r="G28" s="699">
        <f>IF('I8 Demand Data'!$C$15="4 NCP",'E3 PLCC'!F55,IF('I8 Demand Data'!$C$15="1 NCP",'E3 PLCC'!F42,'E3 PLCC'!F68))</f>
        <v>0</v>
      </c>
      <c r="H28" s="699">
        <f>IF('I8 Demand Data'!$C$15="4 NCP",'E3 PLCC'!G55,IF('I8 Demand Data'!$C$15="1 NCP",'E3 PLCC'!G42,'E3 PLCC'!G68))</f>
        <v>0</v>
      </c>
      <c r="I28" s="699">
        <f>IF('I8 Demand Data'!$C$15="4 NCP",'E3 PLCC'!H55,IF('I8 Demand Data'!$C$15="1 NCP",'E3 PLCC'!H42,'E3 PLCC'!H68))</f>
        <v>0</v>
      </c>
      <c r="J28" s="699">
        <f>IF('I8 Demand Data'!$C$15="4 NCP",'E3 PLCC'!I55,IF('I8 Demand Data'!$C$15="1 NCP",'E3 PLCC'!I42,'E3 PLCC'!I68))</f>
        <v>0</v>
      </c>
      <c r="K28" s="699">
        <f>IF('I8 Demand Data'!$C$15="4 NCP",'E3 PLCC'!J55,IF('I8 Demand Data'!$C$15="1 NCP",'E3 PLCC'!J42,'E3 PLCC'!J68))</f>
        <v>0</v>
      </c>
      <c r="L28" s="699">
        <f>IF('I8 Demand Data'!$C$15="4 NCP",'E3 PLCC'!K55,IF('I8 Demand Data'!$C$15="1 NCP",'E3 PLCC'!K42,'E3 PLCC'!K68))</f>
        <v>55.790347238157665</v>
      </c>
      <c r="M28" s="699">
        <f>IF('I8 Demand Data'!$C$15="4 NCP",'E3 PLCC'!L55,IF('I8 Demand Data'!$C$15="1 NCP",'E3 PLCC'!L42,'E3 PLCC'!L68))</f>
        <v>0</v>
      </c>
      <c r="N28" s="699">
        <f>IF('I8 Demand Data'!$C$15="4 NCP",'E3 PLCC'!M55,IF('I8 Demand Data'!$C$15="1 NCP",'E3 PLCC'!M42,'E3 PLCC'!M68))</f>
        <v>0</v>
      </c>
      <c r="O28" s="699">
        <f>IF('I8 Demand Data'!$C$15="4 NCP",'E3 PLCC'!N55,IF('I8 Demand Data'!$C$15="1 NCP",'E3 PLCC'!N42,'E3 PLCC'!N68))</f>
        <v>0</v>
      </c>
      <c r="P28" s="699">
        <f>IF('I8 Demand Data'!$C$15="4 NCP",'E3 PLCC'!O55,IF('I8 Demand Data'!$C$15="1 NCP",'E3 PLCC'!O42,'E3 PLCC'!O68))</f>
        <v>0</v>
      </c>
      <c r="Q28" s="699">
        <f>IF('I8 Demand Data'!$C$15="4 NCP",'E3 PLCC'!P55,IF('I8 Demand Data'!$C$15="1 NCP",'E3 PLCC'!P42,'E3 PLCC'!P68))</f>
        <v>0</v>
      </c>
      <c r="R28" s="699">
        <f>IF('I8 Demand Data'!$C$15="4 NCP",'E3 PLCC'!Q55,IF('I8 Demand Data'!$C$15="1 NCP",'E3 PLCC'!Q42,'E3 PLCC'!Q68))</f>
        <v>0</v>
      </c>
      <c r="S28" s="699">
        <f>IF('I8 Demand Data'!$C$15="4 NCP",'E3 PLCC'!R55,IF('I8 Demand Data'!$C$15="1 NCP",'E3 PLCC'!R42,'E3 PLCC'!R68))</f>
        <v>0</v>
      </c>
      <c r="T28" s="699">
        <f>IF('I8 Demand Data'!$C$15="4 NCP",'E3 PLCC'!S55,IF('I8 Demand Data'!$C$15="1 NCP",'E3 PLCC'!S42,'E3 PLCC'!S68))</f>
        <v>0</v>
      </c>
      <c r="U28" s="699">
        <f>IF('I8 Demand Data'!$C$15="4 NCP",'E3 PLCC'!T55,IF('I8 Demand Data'!$C$15="1 NCP",'E3 PLCC'!T42,'E3 PLCC'!T68))</f>
        <v>0</v>
      </c>
      <c r="V28" s="699">
        <f>IF('I8 Demand Data'!$C$15="4 NCP",'E3 PLCC'!U55,IF('I8 Demand Data'!$C$15="1 NCP",'E3 PLCC'!U42,'E3 PLCC'!U68))</f>
        <v>0</v>
      </c>
      <c r="W28" s="700">
        <f>IF('I8 Demand Data'!$C$15="4 NCP",'E3 PLCC'!V55,IF('I8 Demand Data'!$C$15="1 NCP",'E3 PLCC'!V42,'E3 PLCC'!V68))</f>
        <v>0</v>
      </c>
      <c r="X28" s="703"/>
    </row>
    <row r="29" spans="1:24" s="697" customFormat="1" x14ac:dyDescent="0.2">
      <c r="B29" s="697" t="s">
        <v>78</v>
      </c>
      <c r="C29" s="698">
        <f>SUM(D29:W29)</f>
        <v>78719.322590374461</v>
      </c>
      <c r="D29" s="699">
        <f>IF('I8 Demand Data'!$C$15="4 NCP",MIN('E3 PLCC'!C27*4,'E3 PLCC'!C49),IF('I8 Demand Data'!$C$15="1 NCP",MIN('E3 PLCC'!C27,'E3 PLCC'!C36),MIN('E3 PLCC'!C27*12,'E3 PLCC'!C62)))</f>
        <v>68993.600000000006</v>
      </c>
      <c r="E29" s="699">
        <f>IF('I8 Demand Data'!$C$15="4 NCP",MIN('E3 PLCC'!D27*4,'E3 PLCC'!D49),IF('I8 Demand Data'!$C$15="1 NCP",MIN('E3 PLCC'!D27,'E3 PLCC'!D36),MIN('E3 PLCC'!D27*12,'E3 PLCC'!D62)))</f>
        <v>6710.4</v>
      </c>
      <c r="F29" s="699">
        <f>IF('I8 Demand Data'!$C$15="4 NCP",MIN('E3 PLCC'!E27*4,'E3 PLCC'!E49),IF('I8 Demand Data'!$C$15="1 NCP",MIN('E3 PLCC'!E27,'E3 PLCC'!E36),MIN('E3 PLCC'!E27*12,'E3 PLCC'!E62)))</f>
        <v>800</v>
      </c>
      <c r="G29" s="699">
        <f>IF('I8 Demand Data'!$C$15="4 NCP",MIN('E3 PLCC'!F27*4,'E3 PLCC'!F49),IF('I8 Demand Data'!$C$15="1 NCP",MIN('E3 PLCC'!F27,'E3 PLCC'!F36),MIN('E3 PLCC'!F27*12,'E3 PLCC'!F62)))</f>
        <v>0</v>
      </c>
      <c r="H29" s="699">
        <f>IF('I8 Demand Data'!$C$15="4 NCP",MIN('E3 PLCC'!G27*4,'E3 PLCC'!G49),IF('I8 Demand Data'!$C$15="1 NCP",MIN('E3 PLCC'!G27,'E3 PLCC'!G36),MIN('E3 PLCC'!G27*12,'E3 PLCC'!G62)))</f>
        <v>0</v>
      </c>
      <c r="I29" s="699">
        <f>IF('I8 Demand Data'!$C$15="4 NCP",MIN('E3 PLCC'!H27*4,'E3 PLCC'!H49),IF('I8 Demand Data'!$C$15="1 NCP",MIN('E3 PLCC'!H27,'E3 PLCC'!H36),MIN('E3 PLCC'!H27*12,'E3 PLCC'!H62)))</f>
        <v>0</v>
      </c>
      <c r="J29" s="699">
        <f>IF('I8 Demand Data'!$C$15="4 NCP",MIN('E3 PLCC'!I27*4,'E3 PLCC'!I49),IF('I8 Demand Data'!$C$15="1 NCP",MIN('E3 PLCC'!I27,'E3 PLCC'!I36),MIN('E3 PLCC'!I27*12,'E3 PLCC'!I62)))</f>
        <v>1412.4889314634179</v>
      </c>
      <c r="K29" s="699">
        <f>IF('I8 Demand Data'!$C$15="4 NCP",MIN('E3 PLCC'!J27*4,'E3 PLCC'!J49),IF('I8 Demand Data'!$C$15="1 NCP",MIN('E3 PLCC'!J27,'E3 PLCC'!J36),MIN('E3 PLCC'!J27*12,'E3 PLCC'!J62)))</f>
        <v>340.43365891104702</v>
      </c>
      <c r="L29" s="699">
        <f>IF('I8 Demand Data'!$C$15="4 NCP",MIN('E3 PLCC'!K27*4,'E3 PLCC'!K49),IF('I8 Demand Data'!$C$15="1 NCP",MIN('E3 PLCC'!K27,'E3 PLCC'!K36),MIN('E3 PLCC'!K27*12,'E3 PLCC'!K62)))</f>
        <v>462.4</v>
      </c>
      <c r="M29" s="699">
        <f>IF('I8 Demand Data'!$C$15="4 NCP",MIN('E3 PLCC'!L27*4,'E3 PLCC'!L49),IF('I8 Demand Data'!$C$15="1 NCP",MIN('E3 PLCC'!L27,'E3 PLCC'!L36),MIN('E3 PLCC'!L27*12,'E3 PLCC'!L62)))</f>
        <v>0</v>
      </c>
      <c r="N29" s="699">
        <f>IF('I8 Demand Data'!$C$15="4 NCP",MIN('E3 PLCC'!M27*4,'E3 PLCC'!M49),IF('I8 Demand Data'!$C$15="1 NCP",MIN('E3 PLCC'!M27,'E3 PLCC'!M36),MIN('E3 PLCC'!M27*12,'E3 PLCC'!M62)))</f>
        <v>0</v>
      </c>
      <c r="O29" s="699">
        <f>IF('I8 Demand Data'!$C$15="4 NCP",MIN('E3 PLCC'!N27*4,'E3 PLCC'!N49),IF('I8 Demand Data'!$C$15="1 NCP",MIN('E3 PLCC'!N27,'E3 PLCC'!N36),MIN('E3 PLCC'!N27*12,'E3 PLCC'!N62)))</f>
        <v>0</v>
      </c>
      <c r="P29" s="699">
        <f>IF('I8 Demand Data'!$C$15="4 NCP",MIN('E3 PLCC'!O27*4,'E3 PLCC'!O49),IF('I8 Demand Data'!$C$15="1 NCP",MIN('E3 PLCC'!O27,'E3 PLCC'!O36),MIN('E3 PLCC'!O27*12,'E3 PLCC'!O62)))</f>
        <v>0</v>
      </c>
      <c r="Q29" s="699">
        <f>IF('I8 Demand Data'!$C$15="4 NCP",MIN('E3 PLCC'!P27*4,'E3 PLCC'!P49),IF('I8 Demand Data'!$C$15="1 NCP",MIN('E3 PLCC'!P27,'E3 PLCC'!P36),MIN('E3 PLCC'!P27*12,'E3 PLCC'!P62)))</f>
        <v>0</v>
      </c>
      <c r="R29" s="699">
        <f>IF('I8 Demand Data'!$C$15="4 NCP",MIN('E3 PLCC'!Q27*4,'E3 PLCC'!Q49),IF('I8 Demand Data'!$C$15="1 NCP",MIN('E3 PLCC'!Q27,'E3 PLCC'!Q36),MIN('E3 PLCC'!Q27*12,'E3 PLCC'!Q62)))</f>
        <v>0</v>
      </c>
      <c r="S29" s="699">
        <f>IF('I8 Demand Data'!$C$15="4 NCP",MIN('E3 PLCC'!R27*4,'E3 PLCC'!R49),IF('I8 Demand Data'!$C$15="1 NCP",MIN('E3 PLCC'!R27,'E3 PLCC'!R36),MIN('E3 PLCC'!R27*12,'E3 PLCC'!R62)))</f>
        <v>0</v>
      </c>
      <c r="T29" s="699">
        <f>IF('I8 Demand Data'!$C$15="4 NCP",MIN('E3 PLCC'!S27*4,'E3 PLCC'!S49),IF('I8 Demand Data'!$C$15="1 NCP",MIN('E3 PLCC'!S27,'E3 PLCC'!S36),MIN('E3 PLCC'!S27*12,'E3 PLCC'!S62)))</f>
        <v>0</v>
      </c>
      <c r="U29" s="699">
        <f>IF('I8 Demand Data'!$C$15="4 NCP",MIN('E3 PLCC'!T27*4,'E3 PLCC'!T49),IF('I8 Demand Data'!$C$15="1 NCP",MIN('E3 PLCC'!T27,'E3 PLCC'!T36),MIN('E3 PLCC'!T27*12,'E3 PLCC'!T62)))</f>
        <v>0</v>
      </c>
      <c r="V29" s="699">
        <f>IF('I8 Demand Data'!$C$15="4 NCP",MIN('E3 PLCC'!U27*4,'E3 PLCC'!U49),IF('I8 Demand Data'!$C$15="1 NCP",MIN('E3 PLCC'!U27,'E3 PLCC'!U36),MIN('E3 PLCC'!U27*12,'E3 PLCC'!U62)))</f>
        <v>0</v>
      </c>
      <c r="W29" s="700">
        <f>IF('I8 Demand Data'!$C$15="4 NCP",MIN('E3 PLCC'!V27*4,'E3 PLCC'!V49),IF('I8 Demand Data'!$C$15="1 NCP",MIN('E3 PLCC'!V27,'E3 PLCC'!V36),MIN('E3 PLCC'!V27*12,'E3 PLCC'!V62)))</f>
        <v>0</v>
      </c>
      <c r="X29" s="703"/>
    </row>
    <row r="30" spans="1:24" s="697" customFormat="1" x14ac:dyDescent="0.2">
      <c r="B30" s="697" t="s">
        <v>79</v>
      </c>
      <c r="C30" s="702">
        <f>SUM(D30:W30)</f>
        <v>184801.45854940335</v>
      </c>
      <c r="D30" s="703">
        <f>IF(ISERROR(D26/D28),0,D26/D28*D29)</f>
        <v>163559.51578299704</v>
      </c>
      <c r="E30" s="703">
        <f t="shared" ref="E30:W30" si="6">IF(ISERROR(E26/E28),0,E26/E28*E29)</f>
        <v>14556.377245234185</v>
      </c>
      <c r="F30" s="703">
        <f t="shared" si="6"/>
        <v>1700.8690764689986</v>
      </c>
      <c r="G30" s="703">
        <f t="shared" si="6"/>
        <v>0</v>
      </c>
      <c r="H30" s="703">
        <f t="shared" si="6"/>
        <v>0</v>
      </c>
      <c r="I30" s="703">
        <f t="shared" si="6"/>
        <v>0</v>
      </c>
      <c r="J30" s="703">
        <f t="shared" si="6"/>
        <v>0</v>
      </c>
      <c r="K30" s="703">
        <f t="shared" si="6"/>
        <v>0</v>
      </c>
      <c r="L30" s="703">
        <f t="shared" si="6"/>
        <v>4984.6964447031314</v>
      </c>
      <c r="M30" s="703">
        <f t="shared" si="6"/>
        <v>0</v>
      </c>
      <c r="N30" s="703">
        <f t="shared" si="6"/>
        <v>0</v>
      </c>
      <c r="O30" s="703">
        <f t="shared" si="6"/>
        <v>0</v>
      </c>
      <c r="P30" s="703">
        <f t="shared" si="6"/>
        <v>0</v>
      </c>
      <c r="Q30" s="703">
        <f t="shared" si="6"/>
        <v>0</v>
      </c>
      <c r="R30" s="703">
        <f t="shared" si="6"/>
        <v>0</v>
      </c>
      <c r="S30" s="703">
        <f t="shared" si="6"/>
        <v>0</v>
      </c>
      <c r="T30" s="703">
        <f t="shared" si="6"/>
        <v>0</v>
      </c>
      <c r="U30" s="703">
        <f t="shared" si="6"/>
        <v>0</v>
      </c>
      <c r="V30" s="703">
        <f t="shared" si="6"/>
        <v>0</v>
      </c>
      <c r="W30" s="704">
        <f t="shared" si="6"/>
        <v>0</v>
      </c>
      <c r="X30" s="703"/>
    </row>
    <row r="31" spans="1:24" s="581" customFormat="1" x14ac:dyDescent="0.2">
      <c r="A31" s="578"/>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x14ac:dyDescent="0.2">
      <c r="B32" s="697" t="s">
        <v>349</v>
      </c>
      <c r="C32" s="695">
        <f>SUM(D32:W32)</f>
        <v>31834948.79999999</v>
      </c>
      <c r="D32" s="694">
        <f>SUM('O4 Summary by Class &amp; Accounts'!E60:E73)+SUM('O4 Summary by Class &amp; Accounts'!E74:E76)+SUM('O4 Summary by Class &amp; Accounts'!E77) +SUM('O4 Summary by Class &amp; Accounts'!E79:E80)</f>
        <v>19694974.348673455</v>
      </c>
      <c r="E32" s="694">
        <f>SUM('O4 Summary by Class &amp; Accounts'!F60:F73)+SUM('O4 Summary by Class &amp; Accounts'!F74:F76)+SUM('O4 Summary by Class &amp; Accounts'!F77) +SUM('O4 Summary by Class &amp; Accounts'!F79:F80)</f>
        <v>4530597.2201390052</v>
      </c>
      <c r="F32" s="694">
        <f>SUM('O4 Summary by Class &amp; Accounts'!G60:G73)+SUM('O4 Summary by Class &amp; Accounts'!G74:G76)+SUM('O4 Summary by Class &amp; Accounts'!G77) +SUM('O4 Summary by Class &amp; Accounts'!G79:G80)</f>
        <v>7045421.1404511295</v>
      </c>
      <c r="G32" s="694">
        <f>SUM('O4 Summary by Class &amp; Accounts'!H60:H73)+SUM('O4 Summary by Class &amp; Accounts'!H74:H76)+SUM('O4 Summary by Class &amp; Accounts'!H77) +SUM('O4 Summary by Class &amp; Accounts'!H79:H80)</f>
        <v>0</v>
      </c>
      <c r="H32" s="694">
        <f>SUM('O4 Summary by Class &amp; Accounts'!I60:I73)+SUM('O4 Summary by Class &amp; Accounts'!I74:I76)+SUM('O4 Summary by Class &amp; Accounts'!I77) +SUM('O4 Summary by Class &amp; Accounts'!I79:I80)</f>
        <v>0</v>
      </c>
      <c r="I32" s="694">
        <f>SUM('O4 Summary by Class &amp; Accounts'!J60:J73)+SUM('O4 Summary by Class &amp; Accounts'!J74:J76)+SUM('O4 Summary by Class &amp; Accounts'!J77) +SUM('O4 Summary by Class &amp; Accounts'!J79:J80)</f>
        <v>0</v>
      </c>
      <c r="J32" s="694">
        <f>SUM('O4 Summary by Class &amp; Accounts'!K60:K73)+SUM('O4 Summary by Class &amp; Accounts'!K74:K76)+SUM('O4 Summary by Class &amp; Accounts'!K77) +SUM('O4 Summary by Class &amp; Accounts'!K79:K80)</f>
        <v>461500.82905294513</v>
      </c>
      <c r="K32" s="694">
        <f>SUM('O4 Summary by Class &amp; Accounts'!L60:L73)+SUM('O4 Summary by Class &amp; Accounts'!L74:L76)+SUM('O4 Summary by Class &amp; Accounts'!L77) +SUM('O4 Summary by Class &amp; Accounts'!L79:L80)</f>
        <v>55695.855688972224</v>
      </c>
      <c r="L32" s="694">
        <f>SUM('O4 Summary by Class &amp; Accounts'!M60:M73)+SUM('O4 Summary by Class &amp; Accounts'!M74:M76)+SUM('O4 Summary by Class &amp; Accounts'!M77) +SUM('O4 Summary by Class &amp; Accounts'!M79:M80)</f>
        <v>46759.405994487308</v>
      </c>
      <c r="M32" s="694">
        <f>SUM('O4 Summary by Class &amp; Accounts'!N60:N73)+SUM('O4 Summary by Class &amp; Accounts'!N74:N76)+SUM('O4 Summary by Class &amp; Accounts'!N77) +SUM('O4 Summary by Class &amp; Accounts'!N79:N80)</f>
        <v>0</v>
      </c>
      <c r="N32" s="694">
        <f>SUM('O4 Summary by Class &amp; Accounts'!O60:O73)+SUM('O4 Summary by Class &amp; Accounts'!O74:O76)+SUM('O4 Summary by Class &amp; Accounts'!O77) +SUM('O4 Summary by Class &amp; Accounts'!O79:O80)</f>
        <v>0</v>
      </c>
      <c r="O32" s="694">
        <f>SUM('O4 Summary by Class &amp; Accounts'!P60:P73)+SUM('O4 Summary by Class &amp; Accounts'!P74:P76)+SUM('O4 Summary by Class &amp; Accounts'!P77) +SUM('O4 Summary by Class &amp; Accounts'!P79:P80)</f>
        <v>0</v>
      </c>
      <c r="P32" s="694">
        <f>SUM('O4 Summary by Class &amp; Accounts'!Q60:Q73)+SUM('O4 Summary by Class &amp; Accounts'!Q74:Q76)+SUM('O4 Summary by Class &amp; Accounts'!Q77) +SUM('O4 Summary by Class &amp; Accounts'!Q79:Q80)</f>
        <v>0</v>
      </c>
      <c r="Q32" s="694">
        <f>SUM('O4 Summary by Class &amp; Accounts'!R60:R73)+SUM('O4 Summary by Class &amp; Accounts'!R74:R76)+SUM('O4 Summary by Class &amp; Accounts'!R77) +SUM('O4 Summary by Class &amp; Accounts'!R79:R80)</f>
        <v>0</v>
      </c>
      <c r="R32" s="694">
        <f>SUM('O4 Summary by Class &amp; Accounts'!S60:S73)+SUM('O4 Summary by Class &amp; Accounts'!S74:S76)+SUM('O4 Summary by Class &amp; Accounts'!S77) +SUM('O4 Summary by Class &amp; Accounts'!S79:S80)</f>
        <v>0</v>
      </c>
      <c r="S32" s="694">
        <f>SUM('O4 Summary by Class &amp; Accounts'!T60:T73)+SUM('O4 Summary by Class &amp; Accounts'!T74:T76)+SUM('O4 Summary by Class &amp; Accounts'!T77) +SUM('O4 Summary by Class &amp; Accounts'!T79:T80)</f>
        <v>0</v>
      </c>
      <c r="T32" s="694">
        <f>SUM('O4 Summary by Class &amp; Accounts'!U60:U73)+SUM('O4 Summary by Class &amp; Accounts'!U74:U76)+SUM('O4 Summary by Class &amp; Accounts'!U77) +SUM('O4 Summary by Class &amp; Accounts'!U79:U80)</f>
        <v>0</v>
      </c>
      <c r="U32" s="694">
        <f>SUM('O4 Summary by Class &amp; Accounts'!V60:V73)+SUM('O4 Summary by Class &amp; Accounts'!V74:V76)+SUM('O4 Summary by Class &amp; Accounts'!V77) +SUM('O4 Summary by Class &amp; Accounts'!V79:V80)</f>
        <v>0</v>
      </c>
      <c r="V32" s="694">
        <f>SUM('O4 Summary by Class &amp; Accounts'!W60:W73)+SUM('O4 Summary by Class &amp; Accounts'!W74:W76)+SUM('O4 Summary by Class &amp; Accounts'!W77) +SUM('O4 Summary by Class &amp; Accounts'!W79:W80)</f>
        <v>0</v>
      </c>
      <c r="W32" s="582">
        <f>SUM('O4 Summary by Class &amp; Accounts'!X60:X73)+SUM('O4 Summary by Class &amp; Accounts'!X74:X76)+SUM('O4 Summary by Class &amp; Accounts'!X77) +SUM('O4 Summary by Class &amp; Accounts'!X79:X80)</f>
        <v>0</v>
      </c>
      <c r="X32" s="694"/>
    </row>
    <row r="33" spans="1:31" s="581" customFormat="1" x14ac:dyDescent="0.2">
      <c r="B33" s="697" t="s">
        <v>350</v>
      </c>
      <c r="C33" s="695">
        <f>SUM(D33:W33)</f>
        <v>-19912612.819999997</v>
      </c>
      <c r="D33" s="694">
        <f>'O7 Amortization'!AW80+'O7 Amortization'!AW151+'O7 Amortization'!AW222+'O7 Amortization'!AW293</f>
        <v>-12319115.107386829</v>
      </c>
      <c r="E33" s="694">
        <f>'O7 Amortization'!AX80+'O7 Amortization'!AX151+'O7 Amortization'!AX222+'O7 Amortization'!AX293</f>
        <v>-2833867.5477309492</v>
      </c>
      <c r="F33" s="694">
        <f>'O7 Amortization'!AY80+'O7 Amortization'!AY151+'O7 Amortization'!AY222+'O7 Amortization'!AY293</f>
        <v>-4406878.2458241666</v>
      </c>
      <c r="G33" s="694">
        <f>'O7 Amortization'!AZ80+'O7 Amortization'!AZ151+'O7 Amortization'!AZ222+'O7 Amortization'!AZ293</f>
        <v>0</v>
      </c>
      <c r="H33" s="694">
        <f>'O7 Amortization'!BA80+'O7 Amortization'!BA151+'O7 Amortization'!BA222+'O7 Amortization'!BA293</f>
        <v>0</v>
      </c>
      <c r="I33" s="694">
        <f>'O7 Amortization'!BB80+'O7 Amortization'!BB151+'O7 Amortization'!BB222+'O7 Amortization'!BB293</f>
        <v>0</v>
      </c>
      <c r="J33" s="694">
        <f>'O7 Amortization'!BC80+'O7 Amortization'!BC151+'O7 Amortization'!BC222+'O7 Amortization'!BC293</f>
        <v>-288666.62807512679</v>
      </c>
      <c r="K33" s="694">
        <f>'O7 Amortization'!BD80+'O7 Amortization'!BD151+'O7 Amortization'!BD222+'O7 Amortization'!BD293</f>
        <v>-34837.499409237258</v>
      </c>
      <c r="L33" s="694">
        <f>'O7 Amortization'!BE80+'O7 Amortization'!BE151+'O7 Amortization'!BE222+'O7 Amortization'!BE293</f>
        <v>-29247.791573687493</v>
      </c>
      <c r="M33" s="694">
        <f>'O7 Amortization'!BF80+'O7 Amortization'!BF151+'O7 Amortization'!BF222+'O7 Amortization'!BF293</f>
        <v>0</v>
      </c>
      <c r="N33" s="694">
        <f>'O7 Amortization'!BG80+'O7 Amortization'!BG151+'O7 Amortization'!BG222+'O7 Amortization'!BG293</f>
        <v>0</v>
      </c>
      <c r="O33" s="694">
        <f>'O7 Amortization'!BH80+'O7 Amortization'!BH151+'O7 Amortization'!BH222+'O7 Amortization'!BH293</f>
        <v>0</v>
      </c>
      <c r="P33" s="694">
        <f>'O7 Amortization'!BI80+'O7 Amortization'!BI151+'O7 Amortization'!BI222+'O7 Amortization'!BI293</f>
        <v>0</v>
      </c>
      <c r="Q33" s="694">
        <f>'O7 Amortization'!BJ80+'O7 Amortization'!BJ151+'O7 Amortization'!BJ222+'O7 Amortization'!BJ293</f>
        <v>0</v>
      </c>
      <c r="R33" s="694">
        <f>'O7 Amortization'!BK80+'O7 Amortization'!BK151+'O7 Amortization'!BK222+'O7 Amortization'!BK293</f>
        <v>0</v>
      </c>
      <c r="S33" s="694">
        <f>'O7 Amortization'!BL80+'O7 Amortization'!BL151+'O7 Amortization'!BL222+'O7 Amortization'!BL293</f>
        <v>0</v>
      </c>
      <c r="T33" s="694">
        <f>'O7 Amortization'!BM80+'O7 Amortization'!BM151+'O7 Amortization'!BM222+'O7 Amortization'!BM293</f>
        <v>0</v>
      </c>
      <c r="U33" s="694">
        <f>'O7 Amortization'!BN80+'O7 Amortization'!BN151+'O7 Amortization'!BN222+'O7 Amortization'!BN293</f>
        <v>0</v>
      </c>
      <c r="V33" s="694">
        <f>'O7 Amortization'!BO80+'O7 Amortization'!BO151+'O7 Amortization'!BO222+'O7 Amortization'!BO293</f>
        <v>0</v>
      </c>
      <c r="W33" s="582">
        <f>'O7 Amortization'!BP80+'O7 Amortization'!BP151+'O7 Amortization'!BP222+'O7 Amortization'!BP293</f>
        <v>0</v>
      </c>
      <c r="X33" s="694"/>
    </row>
    <row r="34" spans="1:31" s="581" customFormat="1" x14ac:dyDescent="0.2">
      <c r="B34" s="697" t="s">
        <v>351</v>
      </c>
      <c r="C34" s="695">
        <f>SUM(D34:W34)</f>
        <v>11922335.979999997</v>
      </c>
      <c r="D34" s="694">
        <f t="shared" ref="D34:W34" si="7">D32+D33</f>
        <v>7375859.2412866261</v>
      </c>
      <c r="E34" s="694">
        <f t="shared" si="7"/>
        <v>1696729.672408056</v>
      </c>
      <c r="F34" s="694">
        <f t="shared" si="7"/>
        <v>2638542.894626963</v>
      </c>
      <c r="G34" s="694">
        <f t="shared" si="7"/>
        <v>0</v>
      </c>
      <c r="H34" s="694">
        <f t="shared" si="7"/>
        <v>0</v>
      </c>
      <c r="I34" s="694">
        <f t="shared" si="7"/>
        <v>0</v>
      </c>
      <c r="J34" s="694">
        <f t="shared" si="7"/>
        <v>172834.20097781834</v>
      </c>
      <c r="K34" s="694">
        <f t="shared" si="7"/>
        <v>20858.356279734966</v>
      </c>
      <c r="L34" s="694">
        <f t="shared" si="7"/>
        <v>17511.614420799815</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582">
        <f t="shared" si="7"/>
        <v>0</v>
      </c>
      <c r="X34" s="694"/>
    </row>
    <row r="35" spans="1:31" s="581" customFormat="1"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31" s="581" customFormat="1" x14ac:dyDescent="0.2">
      <c r="B36" s="697" t="s">
        <v>352</v>
      </c>
      <c r="C36" s="695">
        <f>SUM(D36:W36)</f>
        <v>603092.99999999988</v>
      </c>
      <c r="D36" s="694">
        <f>'O7 Amortization'!AW367+'O7 Amortization'!AW439+'O7 Amortization'!AW512+'O7 Amortization'!AW585</f>
        <v>373108.85088857188</v>
      </c>
      <c r="E36" s="694">
        <f>'O7 Amortization'!AX367+'O7 Amortization'!AX439+'O7 Amortization'!AX512+'O7 Amortization'!AX585</f>
        <v>85829.303086087995</v>
      </c>
      <c r="F36" s="694">
        <f>'O7 Amortization'!AY367+'O7 Amortization'!AY439+'O7 Amortization'!AY512+'O7 Amortization'!AY585</f>
        <v>133471.0540466801</v>
      </c>
      <c r="G36" s="694">
        <f>'O7 Amortization'!AZ367+'O7 Amortization'!AZ439+'O7 Amortization'!AZ512+'O7 Amortization'!AZ585</f>
        <v>0</v>
      </c>
      <c r="H36" s="694">
        <f>'O7 Amortization'!BA367+'O7 Amortization'!BA439+'O7 Amortization'!BA512+'O7 Amortization'!BA585</f>
        <v>0</v>
      </c>
      <c r="I36" s="694">
        <f>'O7 Amortization'!BB367+'O7 Amortization'!BB439+'O7 Amortization'!BB512+'O7 Amortization'!BB585</f>
        <v>0</v>
      </c>
      <c r="J36" s="694">
        <f>'O7 Amortization'!BC367+'O7 Amortization'!BC439+'O7 Amortization'!BC512+'O7 Amortization'!BC585</f>
        <v>8742.8417505740672</v>
      </c>
      <c r="K36" s="694">
        <f>'O7 Amortization'!BD367+'O7 Amortization'!BD439+'O7 Amortization'!BD512+'O7 Amortization'!BD585</f>
        <v>1055.1228119151028</v>
      </c>
      <c r="L36" s="694">
        <f>'O7 Amortization'!BE367+'O7 Amortization'!BE439+'O7 Amortization'!BE512+'O7 Amortization'!BE585</f>
        <v>885.82741617078818</v>
      </c>
      <c r="M36" s="694">
        <f>'O7 Amortization'!BF367+'O7 Amortization'!BF439+'O7 Amortization'!BF512+'O7 Amortization'!BF585</f>
        <v>0</v>
      </c>
      <c r="N36" s="694">
        <f>'O7 Amortization'!BG367+'O7 Amortization'!BG439+'O7 Amortization'!BG512+'O7 Amortization'!BG585</f>
        <v>0</v>
      </c>
      <c r="O36" s="694">
        <f>'O7 Amortization'!BH367+'O7 Amortization'!BH439+'O7 Amortization'!BH512+'O7 Amortization'!BH585</f>
        <v>0</v>
      </c>
      <c r="P36" s="694">
        <f>'O7 Amortization'!BI367+'O7 Amortization'!BI439+'O7 Amortization'!BI512+'O7 Amortization'!BI585</f>
        <v>0</v>
      </c>
      <c r="Q36" s="694">
        <f>'O7 Amortization'!BJ367+'O7 Amortization'!BJ439+'O7 Amortization'!BJ512+'O7 Amortization'!BJ585</f>
        <v>0</v>
      </c>
      <c r="R36" s="694">
        <f>'O7 Amortization'!BK367+'O7 Amortization'!BK439+'O7 Amortization'!BK512+'O7 Amortization'!BK585</f>
        <v>0</v>
      </c>
      <c r="S36" s="694">
        <f>'O7 Amortization'!BL367+'O7 Amortization'!BL439+'O7 Amortization'!BL512+'O7 Amortization'!BL585</f>
        <v>0</v>
      </c>
      <c r="T36" s="694">
        <f>'O7 Amortization'!BM367+'O7 Amortization'!BM439+'O7 Amortization'!BM512+'O7 Amortization'!BM585</f>
        <v>0</v>
      </c>
      <c r="U36" s="694">
        <f>'O7 Amortization'!BN367+'O7 Amortization'!BN439+'O7 Amortization'!BN512+'O7 Amortization'!BN585</f>
        <v>0</v>
      </c>
      <c r="V36" s="694">
        <f>'O7 Amortization'!BO367+'O7 Amortization'!BO439+'O7 Amortization'!BO512+'O7 Amortization'!BO585</f>
        <v>0</v>
      </c>
      <c r="W36" s="582">
        <f>'O7 Amortization'!BP367+'O7 Amortization'!BP439+'O7 Amortization'!BP512+'O7 Amortization'!BP585</f>
        <v>0</v>
      </c>
      <c r="X36" s="694"/>
    </row>
    <row r="37" spans="1:31" s="581" customFormat="1"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31" s="581" customFormat="1" x14ac:dyDescent="0.2">
      <c r="B38" s="808" t="s">
        <v>1201</v>
      </c>
      <c r="C38" s="816">
        <f>SUM(D38:W38)</f>
        <v>84906535.560000002</v>
      </c>
      <c r="D38" s="834">
        <f>IF(ISERROR('O6 Source Data for E2'!D102), "-", 'O6 Source Data for E2'!D102)</f>
        <v>52739125.583407253</v>
      </c>
      <c r="E38" s="834">
        <f>IF(ISERROR('O6 Source Data for E2'!E102), "-", 'O6 Source Data for E2'!E102)</f>
        <v>12025112.595747828</v>
      </c>
      <c r="F38" s="834">
        <f>IF(ISERROR('O6 Source Data for E2'!F102), "-", 'O6 Source Data for E2'!F102)</f>
        <v>18687565.251709867</v>
      </c>
      <c r="G38" s="834">
        <f>IF(ISERROR('O6 Source Data for E2'!G102), "-", 'O6 Source Data for E2'!G102)</f>
        <v>0</v>
      </c>
      <c r="H38" s="834">
        <f>IF(ISERROR('O6 Source Data for E2'!H102), "-", 'O6 Source Data for E2'!H102)</f>
        <v>0</v>
      </c>
      <c r="I38" s="834">
        <f>IF(ISERROR('O6 Source Data for E2'!I102), "-", 'O6 Source Data for E2'!I102)</f>
        <v>0</v>
      </c>
      <c r="J38" s="834">
        <f>IF(ISERROR('O6 Source Data for E2'!J102), "-", 'O6 Source Data for E2'!J102)</f>
        <v>1188502.0098844697</v>
      </c>
      <c r="K38" s="834">
        <f>IF(ISERROR('O6 Source Data for E2'!K102), "-", 'O6 Source Data for E2'!K102)</f>
        <v>144699.21911579376</v>
      </c>
      <c r="L38" s="834">
        <f>IF(ISERROR('O6 Source Data for E2'!L102), "-", 'O6 Source Data for E2'!L102)</f>
        <v>121530.90013478536</v>
      </c>
      <c r="M38" s="834">
        <f>IF(ISERROR('O6 Source Data for E2'!M102), "-", 'O6 Source Data for E2'!M102)</f>
        <v>0</v>
      </c>
      <c r="N38" s="834">
        <f>IF(ISERROR('O6 Source Data for E2'!N102), "-", 'O6 Source Data for E2'!N102)</f>
        <v>0</v>
      </c>
      <c r="O38" s="834">
        <f>IF(ISERROR('O6 Source Data for E2'!O102), "-", 'O6 Source Data for E2'!O102)</f>
        <v>0</v>
      </c>
      <c r="P38" s="834">
        <f>IF(ISERROR('O6 Source Data for E2'!P102), "-", 'O6 Source Data for E2'!P102)</f>
        <v>0</v>
      </c>
      <c r="Q38" s="834">
        <f>IF(ISERROR('O6 Source Data for E2'!Q102), "-", 'O6 Source Data for E2'!Q102)</f>
        <v>0</v>
      </c>
      <c r="R38" s="834">
        <f>IF(ISERROR('O6 Source Data for E2'!R102), "-", 'O6 Source Data for E2'!R102)</f>
        <v>0</v>
      </c>
      <c r="S38" s="834">
        <f>IF(ISERROR('O6 Source Data for E2'!S102), "-", 'O6 Source Data for E2'!S102)</f>
        <v>0</v>
      </c>
      <c r="T38" s="834">
        <f>IF(ISERROR('O6 Source Data for E2'!T102), "-", 'O6 Source Data for E2'!T102)</f>
        <v>0</v>
      </c>
      <c r="U38" s="834">
        <f>IF(ISERROR('O6 Source Data for E2'!U102), "-", 'O6 Source Data for E2'!U102)</f>
        <v>0</v>
      </c>
      <c r="V38" s="834">
        <f>IF(ISERROR('O6 Source Data for E2'!V102), "-", 'O6 Source Data for E2'!V102)</f>
        <v>0</v>
      </c>
      <c r="W38" s="835">
        <f>IF(ISERROR('O6 Source Data for E2'!W102), "-", 'O6 Source Data for E2'!W102)</f>
        <v>0</v>
      </c>
      <c r="X38" s="694"/>
      <c r="Y38" s="694"/>
      <c r="Z38" s="694"/>
      <c r="AA38" s="694"/>
      <c r="AB38" s="694"/>
      <c r="AC38" s="694"/>
      <c r="AD38" s="694"/>
      <c r="AE38" s="694"/>
    </row>
    <row r="39" spans="1:31" s="581" customFormat="1" x14ac:dyDescent="0.2">
      <c r="B39" s="697"/>
      <c r="C39" s="695"/>
      <c r="D39" s="694"/>
      <c r="E39" s="694"/>
      <c r="F39" s="694"/>
      <c r="G39" s="694"/>
      <c r="H39" s="694"/>
      <c r="I39" s="694"/>
      <c r="J39" s="694"/>
      <c r="K39" s="694"/>
      <c r="L39" s="694"/>
      <c r="M39" s="694"/>
      <c r="N39" s="694"/>
      <c r="O39" s="694"/>
      <c r="P39" s="694"/>
      <c r="Q39" s="694"/>
      <c r="R39" s="694"/>
      <c r="S39" s="694"/>
      <c r="T39" s="694"/>
      <c r="U39" s="694"/>
      <c r="V39" s="694"/>
      <c r="W39" s="582"/>
      <c r="X39" s="694"/>
    </row>
    <row r="40" spans="1:31" s="581" customFormat="1" x14ac:dyDescent="0.2">
      <c r="B40" s="808" t="s">
        <v>358</v>
      </c>
      <c r="C40" s="816">
        <f>SUM(D40:W40)</f>
        <v>5901780</v>
      </c>
      <c r="D40" s="817">
        <f>SUM('O4 Summary by Class &amp; Accounts'!E174:E199) + 'O4 Summary by Class &amp; Accounts'!E208+ SUM('O4 Summary by Class &amp; Accounts'!E210:E213)</f>
        <v>4006218.1078124642</v>
      </c>
      <c r="E40" s="817">
        <f>SUM('O4 Summary by Class &amp; Accounts'!F174:F199) + 'O4 Summary by Class &amp; Accounts'!F208+ SUM('O4 Summary by Class &amp; Accounts'!F210:F213)</f>
        <v>771172.24846084113</v>
      </c>
      <c r="F40" s="817">
        <f>SUM('O4 Summary by Class &amp; Accounts'!G174:G199) + 'O4 Summary by Class &amp; Accounts'!G208+ SUM('O4 Summary by Class &amp; Accounts'!G210:G213)</f>
        <v>1004667.434373053</v>
      </c>
      <c r="G40" s="817">
        <f>SUM('O4 Summary by Class &amp; Accounts'!H174:H199) + 'O4 Summary by Class &amp; Accounts'!H208+ SUM('O4 Summary by Class &amp; Accounts'!H210:H213)</f>
        <v>0</v>
      </c>
      <c r="H40" s="817">
        <f>SUM('O4 Summary by Class &amp; Accounts'!I174:I199) + 'O4 Summary by Class &amp; Accounts'!I208+ SUM('O4 Summary by Class &amp; Accounts'!I210:I213)</f>
        <v>0</v>
      </c>
      <c r="I40" s="817">
        <f>SUM('O4 Summary by Class &amp; Accounts'!J174:J199) + 'O4 Summary by Class &amp; Accounts'!J208+ SUM('O4 Summary by Class &amp; Accounts'!J210:J213)</f>
        <v>0</v>
      </c>
      <c r="J40" s="817">
        <f>SUM('O4 Summary by Class &amp; Accounts'!K174:K199) + 'O4 Summary by Class &amp; Accounts'!K208+ SUM('O4 Summary by Class &amp; Accounts'!K210:K213)</f>
        <v>97377.499941929811</v>
      </c>
      <c r="K40" s="817">
        <f>SUM('O4 Summary by Class &amp; Accounts'!L174:L199) + 'O4 Summary by Class &amp; Accounts'!L208+ SUM('O4 Summary by Class &amp; Accounts'!L210:L213)</f>
        <v>11660.753323628769</v>
      </c>
      <c r="L40" s="817">
        <f>SUM('O4 Summary by Class &amp; Accounts'!M174:M199) + 'O4 Summary by Class &amp; Accounts'!M208+ SUM('O4 Summary by Class &amp; Accounts'!M210:M213)</f>
        <v>10683.956088082932</v>
      </c>
      <c r="M40" s="817">
        <f>SUM('O4 Summary by Class &amp; Accounts'!N174:N199) + 'O4 Summary by Class &amp; Accounts'!N208+ SUM('O4 Summary by Class &amp; Accounts'!N210:N213)</f>
        <v>0</v>
      </c>
      <c r="N40" s="817">
        <f>SUM('O4 Summary by Class &amp; Accounts'!O174:O199) + 'O4 Summary by Class &amp; Accounts'!O208+ SUM('O4 Summary by Class &amp; Accounts'!O210:O213)</f>
        <v>0</v>
      </c>
      <c r="O40" s="817">
        <f>SUM('O4 Summary by Class &amp; Accounts'!P174:P199) + 'O4 Summary by Class &amp; Accounts'!P208+ SUM('O4 Summary by Class &amp; Accounts'!P210:P213)</f>
        <v>0</v>
      </c>
      <c r="P40" s="817">
        <f>SUM('O4 Summary by Class &amp; Accounts'!Q174:Q199) + 'O4 Summary by Class &amp; Accounts'!Q208+ SUM('O4 Summary by Class &amp; Accounts'!Q210:Q213)</f>
        <v>0</v>
      </c>
      <c r="Q40" s="817">
        <f>SUM('O4 Summary by Class &amp; Accounts'!R174:R199) + 'O4 Summary by Class &amp; Accounts'!R208+ SUM('O4 Summary by Class &amp; Accounts'!R210:R213)</f>
        <v>0</v>
      </c>
      <c r="R40" s="817">
        <f>SUM('O4 Summary by Class &amp; Accounts'!S174:S199) + 'O4 Summary by Class &amp; Accounts'!S208+ SUM('O4 Summary by Class &amp; Accounts'!S210:S213)</f>
        <v>0</v>
      </c>
      <c r="S40" s="817">
        <f>SUM('O4 Summary by Class &amp; Accounts'!T174:T199) + 'O4 Summary by Class &amp; Accounts'!T208+ SUM('O4 Summary by Class &amp; Accounts'!T210:T213)</f>
        <v>0</v>
      </c>
      <c r="T40" s="817">
        <f>SUM('O4 Summary by Class &amp; Accounts'!U174:U199) + 'O4 Summary by Class &amp; Accounts'!U208+ SUM('O4 Summary by Class &amp; Accounts'!U210:U213)</f>
        <v>0</v>
      </c>
      <c r="U40" s="817">
        <f>SUM('O4 Summary by Class &amp; Accounts'!V174:V199) + 'O4 Summary by Class &amp; Accounts'!V208+ SUM('O4 Summary by Class &amp; Accounts'!V210:V213)</f>
        <v>0</v>
      </c>
      <c r="V40" s="817">
        <f>SUM('O4 Summary by Class &amp; Accounts'!W174:W199) + 'O4 Summary by Class &amp; Accounts'!W208+ SUM('O4 Summary by Class &amp; Accounts'!W210:W213)</f>
        <v>0</v>
      </c>
      <c r="W40" s="818">
        <f>SUM('O4 Summary by Class &amp; Accounts'!X174:X199) + 'O4 Summary by Class &amp; Accounts'!X208+ SUM('O4 Summary by Class &amp; Accounts'!X210:X213)</f>
        <v>0</v>
      </c>
      <c r="X40" s="694"/>
    </row>
    <row r="41" spans="1:31" s="581" customFormat="1" x14ac:dyDescent="0.2">
      <c r="B41" s="697"/>
      <c r="C41" s="695"/>
      <c r="D41" s="694"/>
      <c r="E41" s="694"/>
      <c r="F41" s="694"/>
      <c r="G41" s="694"/>
      <c r="H41" s="694"/>
      <c r="I41" s="694"/>
      <c r="J41" s="694"/>
      <c r="K41" s="694"/>
      <c r="L41" s="694"/>
      <c r="M41" s="694"/>
      <c r="N41" s="694"/>
      <c r="O41" s="694"/>
      <c r="P41" s="694"/>
      <c r="Q41" s="694"/>
      <c r="R41" s="694"/>
      <c r="S41" s="694"/>
      <c r="T41" s="694"/>
      <c r="U41" s="694"/>
      <c r="V41" s="694"/>
      <c r="W41" s="582"/>
      <c r="X41" s="694"/>
    </row>
    <row r="42" spans="1:31" s="581" customFormat="1" x14ac:dyDescent="0.2">
      <c r="B42" s="808" t="s">
        <v>353</v>
      </c>
      <c r="C42" s="816">
        <f>SUM(D42:W42)</f>
        <v>11755980</v>
      </c>
      <c r="D42" s="817">
        <f>'O6 Source Data for E2'!D163</f>
        <v>8031543.9517888501</v>
      </c>
      <c r="E42" s="817">
        <f>'O6 Source Data for E2'!E163</f>
        <v>1526292.9904335251</v>
      </c>
      <c r="F42" s="817">
        <f>'O6 Source Data for E2'!F163</f>
        <v>1957071.2019039004</v>
      </c>
      <c r="G42" s="817">
        <f>'O6 Source Data for E2'!G163</f>
        <v>0</v>
      </c>
      <c r="H42" s="817">
        <f>'O6 Source Data for E2'!H163</f>
        <v>0</v>
      </c>
      <c r="I42" s="817">
        <f>'O6 Source Data for E2'!I163</f>
        <v>0</v>
      </c>
      <c r="J42" s="817">
        <f>'O6 Source Data for E2'!J163</f>
        <v>196016.2827799787</v>
      </c>
      <c r="K42" s="817">
        <f>'O6 Source Data for E2'!K163</f>
        <v>23452.311555576034</v>
      </c>
      <c r="L42" s="817">
        <f>'O6 Source Data for E2'!L163</f>
        <v>21603.261538170271</v>
      </c>
      <c r="M42" s="817">
        <f>'O6 Source Data for E2'!M163</f>
        <v>0</v>
      </c>
      <c r="N42" s="817">
        <f>'O6 Source Data for E2'!N163</f>
        <v>0</v>
      </c>
      <c r="O42" s="817">
        <f>'O6 Source Data for E2'!O163</f>
        <v>0</v>
      </c>
      <c r="P42" s="817">
        <f>'O6 Source Data for E2'!P163</f>
        <v>0</v>
      </c>
      <c r="Q42" s="817">
        <f>'O6 Source Data for E2'!Q163</f>
        <v>0</v>
      </c>
      <c r="R42" s="817">
        <f>'O6 Source Data for E2'!R163</f>
        <v>0</v>
      </c>
      <c r="S42" s="817">
        <f>'O6 Source Data for E2'!S163</f>
        <v>0</v>
      </c>
      <c r="T42" s="817">
        <f>'O6 Source Data for E2'!T163</f>
        <v>0</v>
      </c>
      <c r="U42" s="817">
        <f>'O6 Source Data for E2'!U163</f>
        <v>0</v>
      </c>
      <c r="V42" s="817">
        <f>'O6 Source Data for E2'!V163</f>
        <v>0</v>
      </c>
      <c r="W42" s="818">
        <f>'O6 Source Data for E2'!W163</f>
        <v>0</v>
      </c>
      <c r="X42" s="694"/>
    </row>
    <row r="43" spans="1:31" s="581" customFormat="1" x14ac:dyDescent="0.2">
      <c r="B43" s="697"/>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31" s="581" customFormat="1" x14ac:dyDescent="0.2">
      <c r="B44" s="824" t="s">
        <v>736</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31" s="581" customFormat="1" x14ac:dyDescent="0.2">
      <c r="A45" s="731"/>
      <c r="B45" s="690" t="s">
        <v>732</v>
      </c>
      <c r="C45" s="695">
        <f>SUM(D45:W45)</f>
        <v>957716.48375000083</v>
      </c>
      <c r="D45" s="694">
        <f>'O2.2 Primary Cost PLCC Adj'!D68</f>
        <v>466406.64122390375</v>
      </c>
      <c r="E45" s="694">
        <f>'O2.2 Primary Cost PLCC Adj'!E68</f>
        <v>191401.06138047375</v>
      </c>
      <c r="F45" s="694">
        <f>'O2.2 Primary Cost PLCC Adj'!F68</f>
        <v>299812.16342396167</v>
      </c>
      <c r="G45" s="694">
        <f>'O2.2 Primary Cost PLCC Adj'!G68</f>
        <v>0</v>
      </c>
      <c r="H45" s="694">
        <f>'O2.2 Primary Cost PLCC Adj'!H68</f>
        <v>0</v>
      </c>
      <c r="I45" s="694">
        <f>'O2.2 Primary Cost PLCC Adj'!I68</f>
        <v>0</v>
      </c>
      <c r="J45" s="694">
        <f>'O2.2 Primary Cost PLCC Adj'!J68</f>
        <v>0</v>
      </c>
      <c r="K45" s="694">
        <f>'O2.2 Primary Cost PLCC Adj'!K68</f>
        <v>0</v>
      </c>
      <c r="L45" s="694">
        <f>'O2.2 Primary Cost PLCC Adj'!L68</f>
        <v>96.61772166170671</v>
      </c>
      <c r="M45" s="694">
        <f>'O2.2 Primary Cost PLCC Adj'!M68</f>
        <v>0</v>
      </c>
      <c r="N45" s="694">
        <f>'O2.2 Primary Cost PLCC Adj'!N68</f>
        <v>0</v>
      </c>
      <c r="O45" s="694">
        <f>'O2.2 Primary Cost PLCC Adj'!O68</f>
        <v>0</v>
      </c>
      <c r="P45" s="694">
        <f>'O2.2 Primary Cost PLCC Adj'!P68</f>
        <v>0</v>
      </c>
      <c r="Q45" s="694">
        <f>'O2.2 Primary Cost PLCC Adj'!Q68</f>
        <v>0</v>
      </c>
      <c r="R45" s="694">
        <f>'O2.2 Primary Cost PLCC Adj'!R68</f>
        <v>0</v>
      </c>
      <c r="S45" s="694">
        <f>'O2.2 Primary Cost PLCC Adj'!S68</f>
        <v>0</v>
      </c>
      <c r="T45" s="694">
        <f>'O2.2 Primary Cost PLCC Adj'!T68</f>
        <v>0</v>
      </c>
      <c r="U45" s="694">
        <f>'O2.2 Primary Cost PLCC Adj'!U68</f>
        <v>0</v>
      </c>
      <c r="V45" s="694">
        <f>'O2.2 Primary Cost PLCC Adj'!V68</f>
        <v>0</v>
      </c>
      <c r="W45" s="582">
        <f>'O2.2 Primary Cost PLCC Adj'!W68</f>
        <v>0</v>
      </c>
      <c r="X45" s="694"/>
    </row>
    <row r="46" spans="1:31" s="581" customFormat="1" x14ac:dyDescent="0.2">
      <c r="A46" s="696"/>
      <c r="B46" s="690" t="s">
        <v>733</v>
      </c>
      <c r="C46" s="695">
        <f>SUM(D46:W46)</f>
        <v>2677420.7849999997</v>
      </c>
      <c r="D46" s="694">
        <f>'O2.2 Primary Cost PLCC Adj'!D69</f>
        <v>1303900.3261020319</v>
      </c>
      <c r="E46" s="694">
        <f>'O2.2 Primary Cost PLCC Adj'!E69</f>
        <v>535086.51955594018</v>
      </c>
      <c r="F46" s="694">
        <f>'O2.2 Primary Cost PLCC Adj'!F69</f>
        <v>838163.83195579599</v>
      </c>
      <c r="G46" s="694">
        <f>'O2.2 Primary Cost PLCC Adj'!G69</f>
        <v>0</v>
      </c>
      <c r="H46" s="694">
        <f>'O2.2 Primary Cost PLCC Adj'!H69</f>
        <v>0</v>
      </c>
      <c r="I46" s="694">
        <f>'O2.2 Primary Cost PLCC Adj'!I69</f>
        <v>0</v>
      </c>
      <c r="J46" s="694">
        <f>'O2.2 Primary Cost PLCC Adj'!J69</f>
        <v>0</v>
      </c>
      <c r="K46" s="694">
        <f>'O2.2 Primary Cost PLCC Adj'!K69</f>
        <v>0</v>
      </c>
      <c r="L46" s="694">
        <f>'O2.2 Primary Cost PLCC Adj'!L69</f>
        <v>270.10738623135654</v>
      </c>
      <c r="M46" s="694">
        <f>'O2.2 Primary Cost PLCC Adj'!M69</f>
        <v>0</v>
      </c>
      <c r="N46" s="694">
        <f>'O2.2 Primary Cost PLCC Adj'!N69</f>
        <v>0</v>
      </c>
      <c r="O46" s="694">
        <f>'O2.2 Primary Cost PLCC Adj'!O69</f>
        <v>0</v>
      </c>
      <c r="P46" s="694">
        <f>'O2.2 Primary Cost PLCC Adj'!P69</f>
        <v>0</v>
      </c>
      <c r="Q46" s="694">
        <f>'O2.2 Primary Cost PLCC Adj'!Q69</f>
        <v>0</v>
      </c>
      <c r="R46" s="694">
        <f>'O2.2 Primary Cost PLCC Adj'!R69</f>
        <v>0</v>
      </c>
      <c r="S46" s="694">
        <f>'O2.2 Primary Cost PLCC Adj'!S69</f>
        <v>0</v>
      </c>
      <c r="T46" s="694">
        <f>'O2.2 Primary Cost PLCC Adj'!T69</f>
        <v>0</v>
      </c>
      <c r="U46" s="694">
        <f>'O2.2 Primary Cost PLCC Adj'!U69</f>
        <v>0</v>
      </c>
      <c r="V46" s="694">
        <f>'O2.2 Primary Cost PLCC Adj'!V69</f>
        <v>0</v>
      </c>
      <c r="W46" s="582">
        <f>'O2.2 Primary Cost PLCC Adj'!W69</f>
        <v>0</v>
      </c>
      <c r="X46" s="694"/>
    </row>
    <row r="47" spans="1:31" s="581" customFormat="1" x14ac:dyDescent="0.2">
      <c r="A47" s="696"/>
      <c r="B47" s="690" t="s">
        <v>1474</v>
      </c>
      <c r="C47" s="695">
        <f>SUM(D47:W47)</f>
        <v>4103726.2500000009</v>
      </c>
      <c r="D47" s="694">
        <f>'O2.2 Primary Cost PLCC Adj'!D70</f>
        <v>1998509.1718067282</v>
      </c>
      <c r="E47" s="694">
        <f>'O2.2 Primary Cost PLCC Adj'!E70</f>
        <v>820135.78464202839</v>
      </c>
      <c r="F47" s="694">
        <f>'O2.2 Primary Cost PLCC Adj'!F70</f>
        <v>1284667.2955807319</v>
      </c>
      <c r="G47" s="694">
        <f>'O2.2 Primary Cost PLCC Adj'!G70</f>
        <v>0</v>
      </c>
      <c r="H47" s="694">
        <f>'O2.2 Primary Cost PLCC Adj'!H70</f>
        <v>0</v>
      </c>
      <c r="I47" s="694">
        <f>'O2.2 Primary Cost PLCC Adj'!I70</f>
        <v>0</v>
      </c>
      <c r="J47" s="694">
        <f>'O2.2 Primary Cost PLCC Adj'!J70</f>
        <v>0</v>
      </c>
      <c r="K47" s="694">
        <f>'O2.2 Primary Cost PLCC Adj'!K70</f>
        <v>0</v>
      </c>
      <c r="L47" s="694">
        <f>'O2.2 Primary Cost PLCC Adj'!L70</f>
        <v>413.9979705119481</v>
      </c>
      <c r="M47" s="694">
        <f>'O2.2 Primary Cost PLCC Adj'!M70</f>
        <v>0</v>
      </c>
      <c r="N47" s="694">
        <f>'O2.2 Primary Cost PLCC Adj'!N70</f>
        <v>0</v>
      </c>
      <c r="O47" s="694">
        <f>'O2.2 Primary Cost PLCC Adj'!O70</f>
        <v>0</v>
      </c>
      <c r="P47" s="694">
        <f>'O2.2 Primary Cost PLCC Adj'!P70</f>
        <v>0</v>
      </c>
      <c r="Q47" s="694">
        <f>'O2.2 Primary Cost PLCC Adj'!Q70</f>
        <v>0</v>
      </c>
      <c r="R47" s="694">
        <f>'O2.2 Primary Cost PLCC Adj'!R70</f>
        <v>0</v>
      </c>
      <c r="S47" s="694">
        <f>'O2.2 Primary Cost PLCC Adj'!S70</f>
        <v>0</v>
      </c>
      <c r="T47" s="694">
        <f>'O2.2 Primary Cost PLCC Adj'!T70</f>
        <v>0</v>
      </c>
      <c r="U47" s="694">
        <f>'O2.2 Primary Cost PLCC Adj'!U70</f>
        <v>0</v>
      </c>
      <c r="V47" s="694">
        <f>'O2.2 Primary Cost PLCC Adj'!V70</f>
        <v>0</v>
      </c>
      <c r="W47" s="582">
        <f>'O2.2 Primary Cost PLCC Adj'!W70</f>
        <v>0</v>
      </c>
      <c r="X47" s="694"/>
    </row>
    <row r="48" spans="1:31" s="581" customFormat="1" x14ac:dyDescent="0.2">
      <c r="A48" s="696"/>
      <c r="B48" s="690" t="s">
        <v>735</v>
      </c>
      <c r="C48" s="695">
        <f>SUM(D48:W48)</f>
        <v>5713344.4875000007</v>
      </c>
      <c r="D48" s="694">
        <f>'O2.2 Primary Cost PLCC Adj'!D71</f>
        <v>2782391.09150133</v>
      </c>
      <c r="E48" s="694">
        <f>'O2.2 Primary Cost PLCC Adj'!E71</f>
        <v>1141820.3795114306</v>
      </c>
      <c r="F48" s="694">
        <f>'O2.2 Primary Cost PLCC Adj'!F71</f>
        <v>1788556.6347116129</v>
      </c>
      <c r="G48" s="694">
        <f>'O2.2 Primary Cost PLCC Adj'!G71</f>
        <v>0</v>
      </c>
      <c r="H48" s="694">
        <f>'O2.2 Primary Cost PLCC Adj'!H71</f>
        <v>0</v>
      </c>
      <c r="I48" s="694">
        <f>'O2.2 Primary Cost PLCC Adj'!I71</f>
        <v>0</v>
      </c>
      <c r="J48" s="694">
        <f>'O2.2 Primary Cost PLCC Adj'!J71</f>
        <v>0</v>
      </c>
      <c r="K48" s="694">
        <f>'O2.2 Primary Cost PLCC Adj'!K71</f>
        <v>0</v>
      </c>
      <c r="L48" s="694">
        <f>'O2.2 Primary Cost PLCC Adj'!L71</f>
        <v>576.3817756266335</v>
      </c>
      <c r="M48" s="694">
        <f>'O2.2 Primary Cost PLCC Adj'!M71</f>
        <v>0</v>
      </c>
      <c r="N48" s="694">
        <f>'O2.2 Primary Cost PLCC Adj'!N71</f>
        <v>0</v>
      </c>
      <c r="O48" s="694">
        <f>'O2.2 Primary Cost PLCC Adj'!O71</f>
        <v>0</v>
      </c>
      <c r="P48" s="694">
        <f>'O2.2 Primary Cost PLCC Adj'!P71</f>
        <v>0</v>
      </c>
      <c r="Q48" s="694">
        <f>'O2.2 Primary Cost PLCC Adj'!Q71</f>
        <v>0</v>
      </c>
      <c r="R48" s="694">
        <f>'O2.2 Primary Cost PLCC Adj'!R71</f>
        <v>0</v>
      </c>
      <c r="S48" s="694">
        <f>'O2.2 Primary Cost PLCC Adj'!S71</f>
        <v>0</v>
      </c>
      <c r="T48" s="694">
        <f>'O2.2 Primary Cost PLCC Adj'!T71</f>
        <v>0</v>
      </c>
      <c r="U48" s="694">
        <f>'O2.2 Primary Cost PLCC Adj'!U71</f>
        <v>0</v>
      </c>
      <c r="V48" s="694">
        <f>'O2.2 Primary Cost PLCC Adj'!V71</f>
        <v>0</v>
      </c>
      <c r="W48" s="582">
        <f>'O2.2 Primary Cost PLCC Adj'!W71</f>
        <v>0</v>
      </c>
      <c r="X48" s="694"/>
    </row>
    <row r="49" spans="1:24" s="781" customFormat="1" ht="23.25" customHeight="1" x14ac:dyDescent="0.2">
      <c r="A49" s="750"/>
      <c r="B49" s="836" t="s">
        <v>1456</v>
      </c>
      <c r="C49" s="837">
        <f>SUM(D49:W49)</f>
        <v>13452208.006250001</v>
      </c>
      <c r="D49" s="838">
        <f t="shared" ref="D49:W49" si="8">SUM(D45:D48)</f>
        <v>6551207.2306339936</v>
      </c>
      <c r="E49" s="838">
        <f t="shared" si="8"/>
        <v>2688443.7450898727</v>
      </c>
      <c r="F49" s="838">
        <f t="shared" si="8"/>
        <v>4211199.9256721027</v>
      </c>
      <c r="G49" s="838">
        <f t="shared" si="8"/>
        <v>0</v>
      </c>
      <c r="H49" s="838">
        <f t="shared" si="8"/>
        <v>0</v>
      </c>
      <c r="I49" s="838">
        <f t="shared" si="8"/>
        <v>0</v>
      </c>
      <c r="J49" s="838">
        <f t="shared" si="8"/>
        <v>0</v>
      </c>
      <c r="K49" s="838">
        <f t="shared" si="8"/>
        <v>0</v>
      </c>
      <c r="L49" s="838">
        <f t="shared" si="8"/>
        <v>1357.1048540316449</v>
      </c>
      <c r="M49" s="838">
        <f t="shared" si="8"/>
        <v>0</v>
      </c>
      <c r="N49" s="838">
        <f t="shared" si="8"/>
        <v>0</v>
      </c>
      <c r="O49" s="838">
        <f t="shared" si="8"/>
        <v>0</v>
      </c>
      <c r="P49" s="838">
        <f t="shared" si="8"/>
        <v>0</v>
      </c>
      <c r="Q49" s="838">
        <f t="shared" si="8"/>
        <v>0</v>
      </c>
      <c r="R49" s="838">
        <f t="shared" si="8"/>
        <v>0</v>
      </c>
      <c r="S49" s="838">
        <f t="shared" si="8"/>
        <v>0</v>
      </c>
      <c r="T49" s="838">
        <f t="shared" si="8"/>
        <v>0</v>
      </c>
      <c r="U49" s="838">
        <f t="shared" si="8"/>
        <v>0</v>
      </c>
      <c r="V49" s="838">
        <f t="shared" si="8"/>
        <v>0</v>
      </c>
      <c r="W49" s="839">
        <f t="shared" si="8"/>
        <v>0</v>
      </c>
      <c r="X49" s="749"/>
    </row>
    <row r="50" spans="1:24" s="581" customFormat="1" x14ac:dyDescent="0.2">
      <c r="A50" s="696"/>
      <c r="B50" s="697" t="s">
        <v>737</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581" customFormat="1" x14ac:dyDescent="0.2">
      <c r="A51" s="696"/>
      <c r="B51" s="690" t="s">
        <v>732</v>
      </c>
      <c r="C51" s="695">
        <f t="shared" ref="C51:C58" si="9">SUM(D51:W51)</f>
        <v>-357120.12375000044</v>
      </c>
      <c r="D51" s="597">
        <f>IF(ISERROR('O7 Amortization'!G42+'O7 Amortization'!G112+'O7 Amortization'!G183+'O7 Amortization'!G254), "-", 'O7 Amortization'!G42+'O7 Amortization'!G112+'O7 Amortization'!G183+'O7 Amortization'!G254)</f>
        <v>-173917.02059832317</v>
      </c>
      <c r="E51" s="597">
        <f>IF(ISERROR('O7 Amortization'!H42+'O7 Amortization'!H112+'O7 Amortization'!H183+'O7 Amortization'!H254), "-", 'O7 Amortization'!H42+'O7 Amortization'!H112+'O7 Amortization'!H183+'O7 Amortization'!H254)</f>
        <v>-71370.98701531683</v>
      </c>
      <c r="F51" s="597">
        <f>IF(ISERROR('O7 Amortization'!I42+'O7 Amortization'!I112+'O7 Amortization'!I183+'O7 Amortization'!I254), "-", 'O7 Amortization'!I42+'O7 Amortization'!I112+'O7 Amortization'!I183+'O7 Amortization'!I254)</f>
        <v>-111796.08863416981</v>
      </c>
      <c r="G51" s="597">
        <f>IF(ISERROR('O7 Amortization'!J42+'O7 Amortization'!J112+'O7 Amortization'!J183+'O7 Amortization'!J254), "-", 'O7 Amortization'!J42+'O7 Amortization'!J112+'O7 Amortization'!J183+'O7 Amortization'!J254)</f>
        <v>0</v>
      </c>
      <c r="H51" s="597">
        <f>IF(ISERROR('O7 Amortization'!K42+'O7 Amortization'!K112+'O7 Amortization'!K183+'O7 Amortization'!K254), "-", 'O7 Amortization'!K42+'O7 Amortization'!K112+'O7 Amortization'!K183+'O7 Amortization'!K254)</f>
        <v>0</v>
      </c>
      <c r="I51" s="597">
        <f>IF(ISERROR('O7 Amortization'!L42+'O7 Amortization'!L112+'O7 Amortization'!L183+'O7 Amortization'!L254), "-", 'O7 Amortization'!L42+'O7 Amortization'!L112+'O7 Amortization'!L183+'O7 Amortization'!L254)</f>
        <v>0</v>
      </c>
      <c r="J51" s="597">
        <f>IF(ISERROR('O7 Amortization'!M42+'O7 Amortization'!M112+'O7 Amortization'!M183+'O7 Amortization'!M254), "-", 'O7 Amortization'!M42+'O7 Amortization'!M112+'O7 Amortization'!M183+'O7 Amortization'!M254)</f>
        <v>0</v>
      </c>
      <c r="K51" s="597">
        <f>IF(ISERROR('O7 Amortization'!N42+'O7 Amortization'!N112+'O7 Amortization'!N183+'O7 Amortization'!N254), "-", 'O7 Amortization'!N42+'O7 Amortization'!N112+'O7 Amortization'!N183+'O7 Amortization'!N254)</f>
        <v>0</v>
      </c>
      <c r="L51" s="597">
        <f>IF(ISERROR('O7 Amortization'!O42+'O7 Amortization'!O112+'O7 Amortization'!O183+'O7 Amortization'!O254), "-", 'O7 Amortization'!O42+'O7 Amortization'!O112+'O7 Amortization'!O183+'O7 Amortization'!O254)</f>
        <v>-36.027502190594682</v>
      </c>
      <c r="M51" s="597">
        <f>IF(ISERROR('O7 Amortization'!P42+'O7 Amortization'!P112+'O7 Amortization'!P183+'O7 Amortization'!P254), "-", 'O7 Amortization'!P42+'O7 Amortization'!P112+'O7 Amortization'!P183+'O7 Amortization'!P254)</f>
        <v>0</v>
      </c>
      <c r="N51" s="597">
        <f>IF(ISERROR('O7 Amortization'!Q42+'O7 Amortization'!Q112+'O7 Amortization'!Q183+'O7 Amortization'!Q254), "-", 'O7 Amortization'!Q42+'O7 Amortization'!Q112+'O7 Amortization'!Q183+'O7 Amortization'!Q254)</f>
        <v>0</v>
      </c>
      <c r="O51" s="597">
        <f>IF(ISERROR('O7 Amortization'!R42+'O7 Amortization'!R112+'O7 Amortization'!R183+'O7 Amortization'!R254), "-", 'O7 Amortization'!R42+'O7 Amortization'!R112+'O7 Amortization'!R183+'O7 Amortization'!R254)</f>
        <v>0</v>
      </c>
      <c r="P51" s="597">
        <f>IF(ISERROR('O7 Amortization'!S42+'O7 Amortization'!S112+'O7 Amortization'!S183+'O7 Amortization'!S254), "-", 'O7 Amortization'!S42+'O7 Amortization'!S112+'O7 Amortization'!S183+'O7 Amortization'!S254)</f>
        <v>0</v>
      </c>
      <c r="Q51" s="597">
        <f>IF(ISERROR('O7 Amortization'!T42+'O7 Amortization'!T112+'O7 Amortization'!T183+'O7 Amortization'!T254), "-", 'O7 Amortization'!T42+'O7 Amortization'!T112+'O7 Amortization'!T183+'O7 Amortization'!T254)</f>
        <v>0</v>
      </c>
      <c r="R51" s="597">
        <f>IF(ISERROR('O7 Amortization'!U42+'O7 Amortization'!U112+'O7 Amortization'!U183+'O7 Amortization'!U254), "-", 'O7 Amortization'!U42+'O7 Amortization'!U112+'O7 Amortization'!U183+'O7 Amortization'!U254)</f>
        <v>0</v>
      </c>
      <c r="S51" s="597">
        <f>IF(ISERROR('O7 Amortization'!V42+'O7 Amortization'!V112+'O7 Amortization'!V183+'O7 Amortization'!V254), "-", 'O7 Amortization'!V42+'O7 Amortization'!V112+'O7 Amortization'!V183+'O7 Amortization'!V254)</f>
        <v>0</v>
      </c>
      <c r="T51" s="597">
        <f>IF(ISERROR('O7 Amortization'!W42+'O7 Amortization'!W112+'O7 Amortization'!W183+'O7 Amortization'!W254), "-", 'O7 Amortization'!W42+'O7 Amortization'!W112+'O7 Amortization'!W183+'O7 Amortization'!W254)</f>
        <v>0</v>
      </c>
      <c r="U51" s="597">
        <f>IF(ISERROR('O7 Amortization'!X42+'O7 Amortization'!X112+'O7 Amortization'!X183+'O7 Amortization'!X254), "-", 'O7 Amortization'!X42+'O7 Amortization'!X112+'O7 Amortization'!X183+'O7 Amortization'!X254)</f>
        <v>0</v>
      </c>
      <c r="V51" s="597">
        <f>IF(ISERROR('O7 Amortization'!Y42+'O7 Amortization'!Y112+'O7 Amortization'!Y183+'O7 Amortization'!Y254), "-", 'O7 Amortization'!Y42+'O7 Amortization'!Y112+'O7 Amortization'!Y183+'O7 Amortization'!Y254)</f>
        <v>0</v>
      </c>
      <c r="W51" s="598">
        <f>IF(ISERROR('O7 Amortization'!Z42+'O7 Amortization'!Z112+'O7 Amortization'!Z183+'O7 Amortization'!Z254), "-", 'O7 Amortization'!Z42+'O7 Amortization'!Z112+'O7 Amortization'!Z183+'O7 Amortization'!Z254)</f>
        <v>0</v>
      </c>
      <c r="X51" s="694"/>
    </row>
    <row r="52" spans="1:24" s="581" customFormat="1" x14ac:dyDescent="0.2">
      <c r="A52" s="696"/>
      <c r="B52" s="690" t="s">
        <v>733</v>
      </c>
      <c r="C52" s="695">
        <f t="shared" si="9"/>
        <v>-2009402.0989249996</v>
      </c>
      <c r="D52" s="597">
        <f>IF(ISERROR('O7 Amortization'!G46+'O7 Amortization'!G116+'O7 Amortization'!G187+'O7 Amortization'!G258), "-", 'O7 Amortization'!G46+'O7 Amortization'!G116+'O7 Amortization'!G187+'O7 Amortization'!G258)</f>
        <v>-978576.12323660776</v>
      </c>
      <c r="E52" s="597">
        <f>IF(ISERROR('O7 Amortization'!H46+'O7 Amortization'!H116+'O7 Amortization'!H187+'O7 Amortization'!H258), "-", 'O7 Amortization'!H46+'O7 Amortization'!H116+'O7 Amortization'!H187+'O7 Amortization'!H258)</f>
        <v>-401581.99320999871</v>
      </c>
      <c r="F52" s="597">
        <f>IF(ISERROR('O7 Amortization'!I46+'O7 Amortization'!I116+'O7 Amortization'!I187+'O7 Amortization'!I258), "-", 'O7 Amortization'!I46+'O7 Amortization'!I116+'O7 Amortization'!I187+'O7 Amortization'!I258)</f>
        <v>-629041.26710699219</v>
      </c>
      <c r="G52" s="597">
        <f>IF(ISERROR('O7 Amortization'!J46+'O7 Amortization'!J116+'O7 Amortization'!J187+'O7 Amortization'!J258), "-", 'O7 Amortization'!J46+'O7 Amortization'!J116+'O7 Amortization'!J187+'O7 Amortization'!J258)</f>
        <v>0</v>
      </c>
      <c r="H52" s="597">
        <f>IF(ISERROR('O7 Amortization'!K46+'O7 Amortization'!K116+'O7 Amortization'!K187+'O7 Amortization'!K258), "-", 'O7 Amortization'!K46+'O7 Amortization'!K116+'O7 Amortization'!K187+'O7 Amortization'!K258)</f>
        <v>0</v>
      </c>
      <c r="I52" s="597">
        <f>IF(ISERROR('O7 Amortization'!L46+'O7 Amortization'!L116+'O7 Amortization'!L187+'O7 Amortization'!L258), "-", 'O7 Amortization'!L46+'O7 Amortization'!L116+'O7 Amortization'!L187+'O7 Amortization'!L258)</f>
        <v>0</v>
      </c>
      <c r="J52" s="597">
        <f>IF(ISERROR('O7 Amortization'!M46+'O7 Amortization'!M116+'O7 Amortization'!M187+'O7 Amortization'!M258), "-", 'O7 Amortization'!M46+'O7 Amortization'!M116+'O7 Amortization'!M187+'O7 Amortization'!M258)</f>
        <v>0</v>
      </c>
      <c r="K52" s="597">
        <f>IF(ISERROR('O7 Amortization'!N46+'O7 Amortization'!N116+'O7 Amortization'!N187+'O7 Amortization'!N258), "-", 'O7 Amortization'!N46+'O7 Amortization'!N116+'O7 Amortization'!N187+'O7 Amortization'!N258)</f>
        <v>0</v>
      </c>
      <c r="L52" s="597">
        <f>IF(ISERROR('O7 Amortization'!O46+'O7 Amortization'!O116+'O7 Amortization'!O187+'O7 Amortization'!O258), "-", 'O7 Amortization'!O46+'O7 Amortization'!O116+'O7 Amortization'!O187+'O7 Amortization'!O258)</f>
        <v>-202.71537140115001</v>
      </c>
      <c r="M52" s="597">
        <f>IF(ISERROR('O7 Amortization'!P46+'O7 Amortization'!P116+'O7 Amortization'!P187+'O7 Amortization'!P258), "-", 'O7 Amortization'!P46+'O7 Amortization'!P116+'O7 Amortization'!P187+'O7 Amortization'!P258)</f>
        <v>0</v>
      </c>
      <c r="N52" s="597">
        <f>IF(ISERROR('O7 Amortization'!Q46+'O7 Amortization'!Q116+'O7 Amortization'!Q187+'O7 Amortization'!Q258), "-", 'O7 Amortization'!Q46+'O7 Amortization'!Q116+'O7 Amortization'!Q187+'O7 Amortization'!Q258)</f>
        <v>0</v>
      </c>
      <c r="O52" s="597">
        <f>IF(ISERROR('O7 Amortization'!R46+'O7 Amortization'!R116+'O7 Amortization'!R187+'O7 Amortization'!R258), "-", 'O7 Amortization'!R46+'O7 Amortization'!R116+'O7 Amortization'!R187+'O7 Amortization'!R258)</f>
        <v>0</v>
      </c>
      <c r="P52" s="597">
        <f>IF(ISERROR('O7 Amortization'!S46+'O7 Amortization'!S116+'O7 Amortization'!S187+'O7 Amortization'!S258), "-", 'O7 Amortization'!S46+'O7 Amortization'!S116+'O7 Amortization'!S187+'O7 Amortization'!S258)</f>
        <v>0</v>
      </c>
      <c r="Q52" s="597">
        <f>IF(ISERROR('O7 Amortization'!T46+'O7 Amortization'!T116+'O7 Amortization'!T187+'O7 Amortization'!T258), "-", 'O7 Amortization'!T46+'O7 Amortization'!T116+'O7 Amortization'!T187+'O7 Amortization'!T258)</f>
        <v>0</v>
      </c>
      <c r="R52" s="597">
        <f>IF(ISERROR('O7 Amortization'!U46+'O7 Amortization'!U116+'O7 Amortization'!U187+'O7 Amortization'!U258), "-", 'O7 Amortization'!U46+'O7 Amortization'!U116+'O7 Amortization'!U187+'O7 Amortization'!U258)</f>
        <v>0</v>
      </c>
      <c r="S52" s="597">
        <f>IF(ISERROR('O7 Amortization'!V46+'O7 Amortization'!V116+'O7 Amortization'!V187+'O7 Amortization'!V258), "-", 'O7 Amortization'!V46+'O7 Amortization'!V116+'O7 Amortization'!V187+'O7 Amortization'!V258)</f>
        <v>0</v>
      </c>
      <c r="T52" s="597">
        <f>IF(ISERROR('O7 Amortization'!W46+'O7 Amortization'!W116+'O7 Amortization'!W187+'O7 Amortization'!W258), "-", 'O7 Amortization'!W46+'O7 Amortization'!W116+'O7 Amortization'!W187+'O7 Amortization'!W258)</f>
        <v>0</v>
      </c>
      <c r="U52" s="597">
        <f>IF(ISERROR('O7 Amortization'!X46+'O7 Amortization'!X116+'O7 Amortization'!X187+'O7 Amortization'!X258), "-", 'O7 Amortization'!X46+'O7 Amortization'!X116+'O7 Amortization'!X187+'O7 Amortization'!X258)</f>
        <v>0</v>
      </c>
      <c r="V52" s="597">
        <f>IF(ISERROR('O7 Amortization'!Y46+'O7 Amortization'!Y116+'O7 Amortization'!Y187+'O7 Amortization'!Y258), "-", 'O7 Amortization'!Y46+'O7 Amortization'!Y116+'O7 Amortization'!Y187+'O7 Amortization'!Y258)</f>
        <v>0</v>
      </c>
      <c r="W52" s="598">
        <f>IF(ISERROR('O7 Amortization'!Z46+'O7 Amortization'!Z116+'O7 Amortization'!Z187+'O7 Amortization'!Z258), "-", 'O7 Amortization'!Z46+'O7 Amortization'!Z116+'O7 Amortization'!Z187+'O7 Amortization'!Z258)</f>
        <v>0</v>
      </c>
      <c r="X52" s="694"/>
    </row>
    <row r="53" spans="1:24" s="581" customFormat="1" x14ac:dyDescent="0.2">
      <c r="A53" s="696"/>
      <c r="B53" s="690" t="s">
        <v>1474</v>
      </c>
      <c r="C53" s="695">
        <f t="shared" si="9"/>
        <v>-2293539.0562499999</v>
      </c>
      <c r="D53" s="597">
        <f>IF(ISERROR('O7 Amortization'!G50+'O7 Amortization'!G120+'O7 Amortization'!G191+'O7 Amortization'!G262), "-", 'O7 Amortization'!G50+'O7 Amortization'!G120+'O7 Amortization'!G191+'O7 Amortization'!G262)</f>
        <v>-1116950.4398137112</v>
      </c>
      <c r="E53" s="597">
        <f>IF(ISERROR('O7 Amortization'!H50+'O7 Amortization'!H120+'O7 Amortization'!H191+'O7 Amortization'!H262), "-", 'O7 Amortization'!H50+'O7 Amortization'!H120+'O7 Amortization'!H191+'O7 Amortization'!H262)</f>
        <v>-458367.18604335043</v>
      </c>
      <c r="F53" s="597">
        <f>IF(ISERROR('O7 Amortization'!I50+'O7 Amortization'!I120+'O7 Amortization'!I191+'O7 Amortization'!I262), "-", 'O7 Amortization'!I50+'O7 Amortization'!I120+'O7 Amortization'!I191+'O7 Amortization'!I262)</f>
        <v>-717990.05031134118</v>
      </c>
      <c r="G53" s="597">
        <f>IF(ISERROR('O7 Amortization'!J50+'O7 Amortization'!J120+'O7 Amortization'!J191+'O7 Amortization'!J262), "-", 'O7 Amortization'!J50+'O7 Amortization'!J120+'O7 Amortization'!J191+'O7 Amortization'!J262)</f>
        <v>0</v>
      </c>
      <c r="H53" s="597">
        <f>IF(ISERROR('O7 Amortization'!K50+'O7 Amortization'!K120+'O7 Amortization'!K191+'O7 Amortization'!K262), "-", 'O7 Amortization'!K50+'O7 Amortization'!K120+'O7 Amortization'!K191+'O7 Amortization'!K262)</f>
        <v>0</v>
      </c>
      <c r="I53" s="597">
        <f>IF(ISERROR('O7 Amortization'!L50+'O7 Amortization'!L120+'O7 Amortization'!L191+'O7 Amortization'!L262), "-", 'O7 Amortization'!L50+'O7 Amortization'!L120+'O7 Amortization'!L191+'O7 Amortization'!L262)</f>
        <v>0</v>
      </c>
      <c r="J53" s="597">
        <f>IF(ISERROR('O7 Amortization'!M50+'O7 Amortization'!M120+'O7 Amortization'!M191+'O7 Amortization'!M262), "-", 'O7 Amortization'!M50+'O7 Amortization'!M120+'O7 Amortization'!M191+'O7 Amortization'!M262)</f>
        <v>0</v>
      </c>
      <c r="K53" s="597">
        <f>IF(ISERROR('O7 Amortization'!N50+'O7 Amortization'!N120+'O7 Amortization'!N191+'O7 Amortization'!N262), "-", 'O7 Amortization'!N50+'O7 Amortization'!N120+'O7 Amortization'!N191+'O7 Amortization'!N262)</f>
        <v>0</v>
      </c>
      <c r="L53" s="597">
        <f>IF(ISERROR('O7 Amortization'!O50+'O7 Amortization'!O120+'O7 Amortization'!O191+'O7 Amortization'!O262), "-", 'O7 Amortization'!O50+'O7 Amortization'!O120+'O7 Amortization'!O191+'O7 Amortization'!O262)</f>
        <v>-231.38008159715542</v>
      </c>
      <c r="M53" s="597">
        <f>IF(ISERROR('O7 Amortization'!P50+'O7 Amortization'!P120+'O7 Amortization'!P191+'O7 Amortization'!P262), "-", 'O7 Amortization'!P50+'O7 Amortization'!P120+'O7 Amortization'!P191+'O7 Amortization'!P262)</f>
        <v>0</v>
      </c>
      <c r="N53" s="597">
        <f>IF(ISERROR('O7 Amortization'!Q50+'O7 Amortization'!Q120+'O7 Amortization'!Q191+'O7 Amortization'!Q262), "-", 'O7 Amortization'!Q50+'O7 Amortization'!Q120+'O7 Amortization'!Q191+'O7 Amortization'!Q262)</f>
        <v>0</v>
      </c>
      <c r="O53" s="597">
        <f>IF(ISERROR('O7 Amortization'!R50+'O7 Amortization'!R120+'O7 Amortization'!R191+'O7 Amortization'!R262), "-", 'O7 Amortization'!R50+'O7 Amortization'!R120+'O7 Amortization'!R191+'O7 Amortization'!R262)</f>
        <v>0</v>
      </c>
      <c r="P53" s="597">
        <f>IF(ISERROR('O7 Amortization'!S50+'O7 Amortization'!S120+'O7 Amortization'!S191+'O7 Amortization'!S262), "-", 'O7 Amortization'!S50+'O7 Amortization'!S120+'O7 Amortization'!S191+'O7 Amortization'!S262)</f>
        <v>0</v>
      </c>
      <c r="Q53" s="597">
        <f>IF(ISERROR('O7 Amortization'!T50+'O7 Amortization'!T120+'O7 Amortization'!T191+'O7 Amortization'!T262), "-", 'O7 Amortization'!T50+'O7 Amortization'!T120+'O7 Amortization'!T191+'O7 Amortization'!T262)</f>
        <v>0</v>
      </c>
      <c r="R53" s="597">
        <f>IF(ISERROR('O7 Amortization'!U50+'O7 Amortization'!U120+'O7 Amortization'!U191+'O7 Amortization'!U262), "-", 'O7 Amortization'!U50+'O7 Amortization'!U120+'O7 Amortization'!U191+'O7 Amortization'!U262)</f>
        <v>0</v>
      </c>
      <c r="S53" s="597">
        <f>IF(ISERROR('O7 Amortization'!V50+'O7 Amortization'!V120+'O7 Amortization'!V191+'O7 Amortization'!V262), "-", 'O7 Amortization'!V50+'O7 Amortization'!V120+'O7 Amortization'!V191+'O7 Amortization'!V262)</f>
        <v>0</v>
      </c>
      <c r="T53" s="597">
        <f>IF(ISERROR('O7 Amortization'!W50+'O7 Amortization'!W120+'O7 Amortization'!W191+'O7 Amortization'!W262), "-", 'O7 Amortization'!W50+'O7 Amortization'!W120+'O7 Amortization'!W191+'O7 Amortization'!W262)</f>
        <v>0</v>
      </c>
      <c r="U53" s="597">
        <f>IF(ISERROR('O7 Amortization'!X50+'O7 Amortization'!X120+'O7 Amortization'!X191+'O7 Amortization'!X262), "-", 'O7 Amortization'!X50+'O7 Amortization'!X120+'O7 Amortization'!X191+'O7 Amortization'!X262)</f>
        <v>0</v>
      </c>
      <c r="V53" s="597">
        <f>IF(ISERROR('O7 Amortization'!Y50+'O7 Amortization'!Y120+'O7 Amortization'!Y191+'O7 Amortization'!Y262), "-", 'O7 Amortization'!Y50+'O7 Amortization'!Y120+'O7 Amortization'!Y191+'O7 Amortization'!Y262)</f>
        <v>0</v>
      </c>
      <c r="W53" s="598">
        <f>IF(ISERROR('O7 Amortization'!Z50+'O7 Amortization'!Z120+'O7 Amortization'!Z191+'O7 Amortization'!Z262), "-", 'O7 Amortization'!Z50+'O7 Amortization'!Z120+'O7 Amortization'!Z191+'O7 Amortization'!Z262)</f>
        <v>0</v>
      </c>
      <c r="X53" s="694"/>
    </row>
    <row r="54" spans="1:24" s="581" customFormat="1" x14ac:dyDescent="0.2">
      <c r="A54" s="696"/>
      <c r="B54" s="690" t="s">
        <v>735</v>
      </c>
      <c r="C54" s="695">
        <f t="shared" si="9"/>
        <v>-4090993.3366250005</v>
      </c>
      <c r="D54" s="597">
        <f>IF(ISERROR('O7 Amortization'!G54+'O7 Amortization'!G124+'O7 Amortization'!G195+'O7 Amortization'!G266), "-", 'O7 Amortization'!G54+'O7 Amortization'!G124+'O7 Amortization'!G195+'O7 Amortization'!G266)</f>
        <v>-1992308.2600953884</v>
      </c>
      <c r="E54" s="597">
        <f>IF(ISERROR('O7 Amortization'!H54+'O7 Amortization'!H124+'O7 Amortization'!H195+'O7 Amortization'!H266), "-", 'O7 Amortization'!H54+'O7 Amortization'!H124+'O7 Amortization'!H195+'O7 Amortization'!H266)</f>
        <v>-817591.09299706679</v>
      </c>
      <c r="F54" s="597">
        <f>IF(ISERROR('O7 Amortization'!I54+'O7 Amortization'!I124+'O7 Amortization'!I195+'O7 Amortization'!I266), "-", 'O7 Amortization'!I54+'O7 Amortization'!I124+'O7 Amortization'!I195+'O7 Amortization'!I266)</f>
        <v>-1280681.2701019794</v>
      </c>
      <c r="G54" s="597">
        <f>IF(ISERROR('O7 Amortization'!J54+'O7 Amortization'!J124+'O7 Amortization'!J195+'O7 Amortization'!J266), "-", 'O7 Amortization'!J54+'O7 Amortization'!J124+'O7 Amortization'!J195+'O7 Amortization'!J266)</f>
        <v>0</v>
      </c>
      <c r="H54" s="597">
        <f>IF(ISERROR('O7 Amortization'!K54+'O7 Amortization'!K124+'O7 Amortization'!K195+'O7 Amortization'!K266), "-", 'O7 Amortization'!K54+'O7 Amortization'!K124+'O7 Amortization'!K195+'O7 Amortization'!K266)</f>
        <v>0</v>
      </c>
      <c r="I54" s="597">
        <f>IF(ISERROR('O7 Amortization'!L54+'O7 Amortization'!L124+'O7 Amortization'!L195+'O7 Amortization'!L266), "-", 'O7 Amortization'!L54+'O7 Amortization'!L124+'O7 Amortization'!L195+'O7 Amortization'!L266)</f>
        <v>0</v>
      </c>
      <c r="J54" s="597">
        <f>IF(ISERROR('O7 Amortization'!M54+'O7 Amortization'!M124+'O7 Amortization'!M195+'O7 Amortization'!M266), "-", 'O7 Amortization'!M54+'O7 Amortization'!M124+'O7 Amortization'!M195+'O7 Amortization'!M266)</f>
        <v>0</v>
      </c>
      <c r="K54" s="597">
        <f>IF(ISERROR('O7 Amortization'!N54+'O7 Amortization'!N124+'O7 Amortization'!N195+'O7 Amortization'!N266), "-", 'O7 Amortization'!N54+'O7 Amortization'!N124+'O7 Amortization'!N195+'O7 Amortization'!N266)</f>
        <v>0</v>
      </c>
      <c r="L54" s="597">
        <f>IF(ISERROR('O7 Amortization'!O54+'O7 Amortization'!O124+'O7 Amortization'!O195+'O7 Amortization'!O266), "-", 'O7 Amortization'!O54+'O7 Amortization'!O124+'O7 Amortization'!O195+'O7 Amortization'!O266)</f>
        <v>-412.71343056585533</v>
      </c>
      <c r="M54" s="597">
        <f>IF(ISERROR('O7 Amortization'!P54+'O7 Amortization'!P124+'O7 Amortization'!P195+'O7 Amortization'!P266), "-", 'O7 Amortization'!P54+'O7 Amortization'!P124+'O7 Amortization'!P195+'O7 Amortization'!P266)</f>
        <v>0</v>
      </c>
      <c r="N54" s="597">
        <f>IF(ISERROR('O7 Amortization'!Q54+'O7 Amortization'!Q124+'O7 Amortization'!Q195+'O7 Amortization'!Q266), "-", 'O7 Amortization'!Q54+'O7 Amortization'!Q124+'O7 Amortization'!Q195+'O7 Amortization'!Q266)</f>
        <v>0</v>
      </c>
      <c r="O54" s="597">
        <f>IF(ISERROR('O7 Amortization'!R54+'O7 Amortization'!R124+'O7 Amortization'!R195+'O7 Amortization'!R266), "-", 'O7 Amortization'!R54+'O7 Amortization'!R124+'O7 Amortization'!R195+'O7 Amortization'!R266)</f>
        <v>0</v>
      </c>
      <c r="P54" s="597">
        <f>IF(ISERROR('O7 Amortization'!S54+'O7 Amortization'!S124+'O7 Amortization'!S195+'O7 Amortization'!S266), "-", 'O7 Amortization'!S54+'O7 Amortization'!S124+'O7 Amortization'!S195+'O7 Amortization'!S266)</f>
        <v>0</v>
      </c>
      <c r="Q54" s="597">
        <f>IF(ISERROR('O7 Amortization'!T54+'O7 Amortization'!T124+'O7 Amortization'!T195+'O7 Amortization'!T266), "-", 'O7 Amortization'!T54+'O7 Amortization'!T124+'O7 Amortization'!T195+'O7 Amortization'!T266)</f>
        <v>0</v>
      </c>
      <c r="R54" s="597">
        <f>IF(ISERROR('O7 Amortization'!U54+'O7 Amortization'!U124+'O7 Amortization'!U195+'O7 Amortization'!U266), "-", 'O7 Amortization'!U54+'O7 Amortization'!U124+'O7 Amortization'!U195+'O7 Amortization'!U266)</f>
        <v>0</v>
      </c>
      <c r="S54" s="597">
        <f>IF(ISERROR('O7 Amortization'!V54+'O7 Amortization'!V124+'O7 Amortization'!V195+'O7 Amortization'!V266), "-", 'O7 Amortization'!V54+'O7 Amortization'!V124+'O7 Amortization'!V195+'O7 Amortization'!V266)</f>
        <v>0</v>
      </c>
      <c r="T54" s="597">
        <f>IF(ISERROR('O7 Amortization'!W54+'O7 Amortization'!W124+'O7 Amortization'!W195+'O7 Amortization'!W266), "-", 'O7 Amortization'!W54+'O7 Amortization'!W124+'O7 Amortization'!W195+'O7 Amortization'!W266)</f>
        <v>0</v>
      </c>
      <c r="U54" s="597">
        <f>IF(ISERROR('O7 Amortization'!X54+'O7 Amortization'!X124+'O7 Amortization'!X195+'O7 Amortization'!X266), "-", 'O7 Amortization'!X54+'O7 Amortization'!X124+'O7 Amortization'!X195+'O7 Amortization'!X266)</f>
        <v>0</v>
      </c>
      <c r="V54" s="597">
        <f>IF(ISERROR('O7 Amortization'!Y54+'O7 Amortization'!Y124+'O7 Amortization'!Y195+'O7 Amortization'!Y266), "-", 'O7 Amortization'!Y54+'O7 Amortization'!Y124+'O7 Amortization'!Y195+'O7 Amortization'!Y266)</f>
        <v>0</v>
      </c>
      <c r="W54" s="598">
        <f>IF(ISERROR('O7 Amortization'!Z54+'O7 Amortization'!Z124+'O7 Amortization'!Z195+'O7 Amortization'!Z266), "-", 'O7 Amortization'!Z54+'O7 Amortization'!Z124+'O7 Amortization'!Z195+'O7 Amortization'!Z266)</f>
        <v>0</v>
      </c>
      <c r="X54" s="694"/>
    </row>
    <row r="55" spans="1:24" s="781" customFormat="1" ht="23.25" customHeight="1" x14ac:dyDescent="0.2">
      <c r="A55" s="750"/>
      <c r="B55" s="836" t="s">
        <v>1456</v>
      </c>
      <c r="C55" s="837">
        <f t="shared" si="9"/>
        <v>-8751054.6155500002</v>
      </c>
      <c r="D55" s="838">
        <f t="shared" ref="D55:W55" si="10">SUM(D51:D54)</f>
        <v>-4261751.8437440302</v>
      </c>
      <c r="E55" s="838">
        <f t="shared" si="10"/>
        <v>-1748911.259265733</v>
      </c>
      <c r="F55" s="838">
        <f t="shared" si="10"/>
        <v>-2739508.6761544826</v>
      </c>
      <c r="G55" s="838">
        <f t="shared" si="10"/>
        <v>0</v>
      </c>
      <c r="H55" s="838">
        <f t="shared" si="10"/>
        <v>0</v>
      </c>
      <c r="I55" s="838">
        <f t="shared" si="10"/>
        <v>0</v>
      </c>
      <c r="J55" s="838">
        <f t="shared" si="10"/>
        <v>0</v>
      </c>
      <c r="K55" s="838">
        <f t="shared" si="10"/>
        <v>0</v>
      </c>
      <c r="L55" s="838">
        <f t="shared" si="10"/>
        <v>-882.83638575475538</v>
      </c>
      <c r="M55" s="838">
        <f t="shared" si="10"/>
        <v>0</v>
      </c>
      <c r="N55" s="838">
        <f t="shared" si="10"/>
        <v>0</v>
      </c>
      <c r="O55" s="838">
        <f t="shared" si="10"/>
        <v>0</v>
      </c>
      <c r="P55" s="838">
        <f t="shared" si="10"/>
        <v>0</v>
      </c>
      <c r="Q55" s="838">
        <f t="shared" si="10"/>
        <v>0</v>
      </c>
      <c r="R55" s="838">
        <f t="shared" si="10"/>
        <v>0</v>
      </c>
      <c r="S55" s="838">
        <f t="shared" si="10"/>
        <v>0</v>
      </c>
      <c r="T55" s="838">
        <f t="shared" si="10"/>
        <v>0</v>
      </c>
      <c r="U55" s="838">
        <f t="shared" si="10"/>
        <v>0</v>
      </c>
      <c r="V55" s="838">
        <f t="shared" si="10"/>
        <v>0</v>
      </c>
      <c r="W55" s="839">
        <f t="shared" si="10"/>
        <v>0</v>
      </c>
      <c r="X55" s="749"/>
    </row>
    <row r="56" spans="1:24" s="581" customFormat="1" x14ac:dyDescent="0.2">
      <c r="B56" s="697" t="s">
        <v>1497</v>
      </c>
      <c r="C56" s="695">
        <f t="shared" si="9"/>
        <v>4701153.3907000003</v>
      </c>
      <c r="D56" s="694">
        <f t="shared" ref="D56:W56" si="11">D49+D55</f>
        <v>2289455.3868899634</v>
      </c>
      <c r="E56" s="694">
        <f t="shared" si="11"/>
        <v>939532.48582413979</v>
      </c>
      <c r="F56" s="694">
        <f t="shared" si="11"/>
        <v>1471691.2495176201</v>
      </c>
      <c r="G56" s="694">
        <f t="shared" si="11"/>
        <v>0</v>
      </c>
      <c r="H56" s="694">
        <f t="shared" si="11"/>
        <v>0</v>
      </c>
      <c r="I56" s="694">
        <f t="shared" si="11"/>
        <v>0</v>
      </c>
      <c r="J56" s="694">
        <f t="shared" si="11"/>
        <v>0</v>
      </c>
      <c r="K56" s="694">
        <f t="shared" si="11"/>
        <v>0</v>
      </c>
      <c r="L56" s="694">
        <f t="shared" si="11"/>
        <v>474.26846827688951</v>
      </c>
      <c r="M56" s="694">
        <f t="shared" si="11"/>
        <v>0</v>
      </c>
      <c r="N56" s="694">
        <f t="shared" si="11"/>
        <v>0</v>
      </c>
      <c r="O56" s="694">
        <f t="shared" si="11"/>
        <v>0</v>
      </c>
      <c r="P56" s="694">
        <f t="shared" si="11"/>
        <v>0</v>
      </c>
      <c r="Q56" s="694">
        <f t="shared" si="11"/>
        <v>0</v>
      </c>
      <c r="R56" s="694">
        <f t="shared" si="11"/>
        <v>0</v>
      </c>
      <c r="S56" s="694">
        <f t="shared" si="11"/>
        <v>0</v>
      </c>
      <c r="T56" s="694">
        <f t="shared" si="11"/>
        <v>0</v>
      </c>
      <c r="U56" s="694">
        <f t="shared" si="11"/>
        <v>0</v>
      </c>
      <c r="V56" s="694">
        <f t="shared" si="11"/>
        <v>0</v>
      </c>
      <c r="W56" s="582">
        <f t="shared" si="11"/>
        <v>0</v>
      </c>
      <c r="X56" s="694"/>
    </row>
    <row r="57" spans="1:24" s="581" customFormat="1" x14ac:dyDescent="0.2">
      <c r="B57" s="697" t="s">
        <v>1498</v>
      </c>
      <c r="C57" s="695">
        <f t="shared" si="9"/>
        <v>660620.01044290978</v>
      </c>
      <c r="D57" s="694">
        <f t="shared" ref="D57:W57" si="12">IF(ISERROR(D56/D38*D34),0,D56/D38*D34)</f>
        <v>320193.03479348292</v>
      </c>
      <c r="E57" s="694">
        <f t="shared" si="12"/>
        <v>132566.96219649672</v>
      </c>
      <c r="F57" s="694">
        <f t="shared" si="12"/>
        <v>207791.67522340006</v>
      </c>
      <c r="G57" s="694">
        <f t="shared" si="12"/>
        <v>0</v>
      </c>
      <c r="H57" s="694">
        <f t="shared" si="12"/>
        <v>0</v>
      </c>
      <c r="I57" s="694">
        <f t="shared" si="12"/>
        <v>0</v>
      </c>
      <c r="J57" s="694">
        <f t="shared" si="12"/>
        <v>0</v>
      </c>
      <c r="K57" s="694">
        <f t="shared" si="12"/>
        <v>0</v>
      </c>
      <c r="L57" s="694">
        <f t="shared" si="12"/>
        <v>68.338229530080213</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694"/>
    </row>
    <row r="58" spans="1:24" s="581" customFormat="1" x14ac:dyDescent="0.2">
      <c r="B58" s="697" t="s">
        <v>1202</v>
      </c>
      <c r="C58" s="695">
        <f t="shared" si="9"/>
        <v>5361773.4011429101</v>
      </c>
      <c r="D58" s="694">
        <f t="shared" ref="D58:W58" si="13">SUM(D56:D57)</f>
        <v>2609648.4216834465</v>
      </c>
      <c r="E58" s="694">
        <f t="shared" si="13"/>
        <v>1072099.4480206366</v>
      </c>
      <c r="F58" s="694">
        <f t="shared" si="13"/>
        <v>1679482.9247410202</v>
      </c>
      <c r="G58" s="694">
        <f t="shared" si="13"/>
        <v>0</v>
      </c>
      <c r="H58" s="694">
        <f t="shared" si="13"/>
        <v>0</v>
      </c>
      <c r="I58" s="694">
        <f t="shared" si="13"/>
        <v>0</v>
      </c>
      <c r="J58" s="694">
        <f t="shared" si="13"/>
        <v>0</v>
      </c>
      <c r="K58" s="694">
        <f t="shared" si="13"/>
        <v>0</v>
      </c>
      <c r="L58" s="694">
        <f t="shared" si="13"/>
        <v>542.60669780696969</v>
      </c>
      <c r="M58" s="694">
        <f t="shared" si="13"/>
        <v>0</v>
      </c>
      <c r="N58" s="694">
        <f t="shared" si="13"/>
        <v>0</v>
      </c>
      <c r="O58" s="694">
        <f t="shared" si="13"/>
        <v>0</v>
      </c>
      <c r="P58" s="694">
        <f t="shared" si="13"/>
        <v>0</v>
      </c>
      <c r="Q58" s="694">
        <f t="shared" si="13"/>
        <v>0</v>
      </c>
      <c r="R58" s="694">
        <f t="shared" si="13"/>
        <v>0</v>
      </c>
      <c r="S58" s="694">
        <f t="shared" si="13"/>
        <v>0</v>
      </c>
      <c r="T58" s="694">
        <f t="shared" si="13"/>
        <v>0</v>
      </c>
      <c r="U58" s="694">
        <f t="shared" si="13"/>
        <v>0</v>
      </c>
      <c r="V58" s="694">
        <f t="shared" si="13"/>
        <v>0</v>
      </c>
      <c r="W58" s="582">
        <f t="shared" si="13"/>
        <v>0</v>
      </c>
      <c r="X58" s="694"/>
    </row>
    <row r="59" spans="1:24" s="581" customFormat="1" x14ac:dyDescent="0.2">
      <c r="B59" s="697"/>
      <c r="C59" s="695"/>
      <c r="D59" s="694"/>
      <c r="E59" s="694"/>
      <c r="F59" s="694"/>
      <c r="G59" s="694"/>
      <c r="H59" s="694"/>
      <c r="I59" s="694"/>
      <c r="J59" s="694"/>
      <c r="K59" s="694"/>
      <c r="L59" s="694"/>
      <c r="M59" s="694"/>
      <c r="N59" s="694"/>
      <c r="O59" s="694"/>
      <c r="P59" s="694"/>
      <c r="Q59" s="694"/>
      <c r="R59" s="694"/>
      <c r="S59" s="694"/>
      <c r="T59" s="694"/>
      <c r="U59" s="694"/>
      <c r="V59" s="694"/>
      <c r="W59" s="582"/>
      <c r="X59" s="694"/>
    </row>
    <row r="60" spans="1:24" s="603" customFormat="1" x14ac:dyDescent="0.2">
      <c r="B60" s="690" t="s">
        <v>728</v>
      </c>
      <c r="C60" s="695">
        <f>SUM(D60:W60)</f>
        <v>0</v>
      </c>
      <c r="D60" s="694">
        <f>'O2.2 Primary Cost PLCC Adj'!D62</f>
        <v>0</v>
      </c>
      <c r="E60" s="694">
        <f>'O2.2 Primary Cost PLCC Adj'!E62</f>
        <v>0</v>
      </c>
      <c r="F60" s="694">
        <f>'O2.2 Primary Cost PLCC Adj'!F62</f>
        <v>0</v>
      </c>
      <c r="G60" s="694">
        <f>'O2.2 Primary Cost PLCC Adj'!G62</f>
        <v>0</v>
      </c>
      <c r="H60" s="694">
        <f>'O2.2 Primary Cost PLCC Adj'!H62</f>
        <v>0</v>
      </c>
      <c r="I60" s="694">
        <f>'O2.2 Primary Cost PLCC Adj'!I62</f>
        <v>0</v>
      </c>
      <c r="J60" s="694">
        <f>'O2.2 Primary Cost PLCC Adj'!J62</f>
        <v>0</v>
      </c>
      <c r="K60" s="694">
        <f>'O2.2 Primary Cost PLCC Adj'!K62</f>
        <v>0</v>
      </c>
      <c r="L60" s="694">
        <f>'O2.2 Primary Cost PLCC Adj'!L62</f>
        <v>0</v>
      </c>
      <c r="M60" s="694">
        <f>'O2.2 Primary Cost PLCC Adj'!M62</f>
        <v>0</v>
      </c>
      <c r="N60" s="694">
        <f>'O2.2 Primary Cost PLCC Adj'!N62</f>
        <v>0</v>
      </c>
      <c r="O60" s="694">
        <f>'O2.2 Primary Cost PLCC Adj'!O62</f>
        <v>0</v>
      </c>
      <c r="P60" s="694">
        <f>'O2.2 Primary Cost PLCC Adj'!P62</f>
        <v>0</v>
      </c>
      <c r="Q60" s="694">
        <f>'O2.2 Primary Cost PLCC Adj'!Q62</f>
        <v>0</v>
      </c>
      <c r="R60" s="694">
        <f>'O2.2 Primary Cost PLCC Adj'!R62</f>
        <v>0</v>
      </c>
      <c r="S60" s="694">
        <f>'O2.2 Primary Cost PLCC Adj'!S62</f>
        <v>0</v>
      </c>
      <c r="T60" s="694">
        <f>'O2.2 Primary Cost PLCC Adj'!T62</f>
        <v>0</v>
      </c>
      <c r="U60" s="694">
        <f>'O2.2 Primary Cost PLCC Adj'!U62</f>
        <v>0</v>
      </c>
      <c r="V60" s="694">
        <f>'O2.2 Primary Cost PLCC Adj'!V62</f>
        <v>0</v>
      </c>
      <c r="W60" s="582">
        <f>'O2.2 Primary Cost PLCC Adj'!W62</f>
        <v>0</v>
      </c>
      <c r="X60" s="707"/>
    </row>
    <row r="61" spans="1:24" s="603" customFormat="1" x14ac:dyDescent="0.2">
      <c r="B61" s="690" t="s">
        <v>729</v>
      </c>
      <c r="C61" s="695">
        <f>SUM(D61:W61)</f>
        <v>0</v>
      </c>
      <c r="D61" s="694">
        <f>'O2.2 Primary Cost PLCC Adj'!D63</f>
        <v>0</v>
      </c>
      <c r="E61" s="694">
        <f>'O2.2 Primary Cost PLCC Adj'!E63</f>
        <v>0</v>
      </c>
      <c r="F61" s="694">
        <f>'O2.2 Primary Cost PLCC Adj'!F63</f>
        <v>0</v>
      </c>
      <c r="G61" s="694">
        <f>'O2.2 Primary Cost PLCC Adj'!G63</f>
        <v>0</v>
      </c>
      <c r="H61" s="694">
        <f>'O2.2 Primary Cost PLCC Adj'!H63</f>
        <v>0</v>
      </c>
      <c r="I61" s="694">
        <f>'O2.2 Primary Cost PLCC Adj'!I63</f>
        <v>0</v>
      </c>
      <c r="J61" s="694">
        <f>'O2.2 Primary Cost PLCC Adj'!J63</f>
        <v>0</v>
      </c>
      <c r="K61" s="694">
        <f>'O2.2 Primary Cost PLCC Adj'!K63</f>
        <v>0</v>
      </c>
      <c r="L61" s="694">
        <f>'O2.2 Primary Cost PLCC Adj'!L63</f>
        <v>0</v>
      </c>
      <c r="M61" s="694">
        <f>'O2.2 Primary Cost PLCC Adj'!M63</f>
        <v>0</v>
      </c>
      <c r="N61" s="694">
        <f>'O2.2 Primary Cost PLCC Adj'!N63</f>
        <v>0</v>
      </c>
      <c r="O61" s="694">
        <f>'O2.2 Primary Cost PLCC Adj'!O63</f>
        <v>0</v>
      </c>
      <c r="P61" s="694">
        <f>'O2.2 Primary Cost PLCC Adj'!P63</f>
        <v>0</v>
      </c>
      <c r="Q61" s="694">
        <f>'O2.2 Primary Cost PLCC Adj'!Q63</f>
        <v>0</v>
      </c>
      <c r="R61" s="694">
        <f>'O2.2 Primary Cost PLCC Adj'!R63</f>
        <v>0</v>
      </c>
      <c r="S61" s="694">
        <f>'O2.2 Primary Cost PLCC Adj'!S63</f>
        <v>0</v>
      </c>
      <c r="T61" s="694">
        <f>'O2.2 Primary Cost PLCC Adj'!T63</f>
        <v>0</v>
      </c>
      <c r="U61" s="694">
        <f>'O2.2 Primary Cost PLCC Adj'!U63</f>
        <v>0</v>
      </c>
      <c r="V61" s="694">
        <f>'O2.2 Primary Cost PLCC Adj'!V63</f>
        <v>0</v>
      </c>
      <c r="W61" s="582">
        <f>'O2.2 Primary Cost PLCC Adj'!W63</f>
        <v>0</v>
      </c>
    </row>
    <row r="62" spans="1:24" s="603" customFormat="1" x14ac:dyDescent="0.2">
      <c r="B62" s="690" t="s">
        <v>730</v>
      </c>
      <c r="C62" s="695">
        <f>SUM(D62:W62)</f>
        <v>0</v>
      </c>
      <c r="D62" s="694">
        <f>'O2.2 Primary Cost PLCC Adj'!D64</f>
        <v>0</v>
      </c>
      <c r="E62" s="694">
        <f>'O2.2 Primary Cost PLCC Adj'!E64</f>
        <v>0</v>
      </c>
      <c r="F62" s="694">
        <f>'O2.2 Primary Cost PLCC Adj'!F64</f>
        <v>0</v>
      </c>
      <c r="G62" s="694">
        <f>'O2.2 Primary Cost PLCC Adj'!G64</f>
        <v>0</v>
      </c>
      <c r="H62" s="694">
        <f>'O2.2 Primary Cost PLCC Adj'!H64</f>
        <v>0</v>
      </c>
      <c r="I62" s="694">
        <f>'O2.2 Primary Cost PLCC Adj'!I64</f>
        <v>0</v>
      </c>
      <c r="J62" s="694">
        <f>'O2.2 Primary Cost PLCC Adj'!J64</f>
        <v>0</v>
      </c>
      <c r="K62" s="694">
        <f>'O2.2 Primary Cost PLCC Adj'!K64</f>
        <v>0</v>
      </c>
      <c r="L62" s="694">
        <f>'O2.2 Primary Cost PLCC Adj'!L64</f>
        <v>0</v>
      </c>
      <c r="M62" s="694">
        <f>'O2.2 Primary Cost PLCC Adj'!M64</f>
        <v>0</v>
      </c>
      <c r="N62" s="694">
        <f>'O2.2 Primary Cost PLCC Adj'!N64</f>
        <v>0</v>
      </c>
      <c r="O62" s="694">
        <f>'O2.2 Primary Cost PLCC Adj'!O64</f>
        <v>0</v>
      </c>
      <c r="P62" s="694">
        <f>'O2.2 Primary Cost PLCC Adj'!P64</f>
        <v>0</v>
      </c>
      <c r="Q62" s="694">
        <f>'O2.2 Primary Cost PLCC Adj'!Q64</f>
        <v>0</v>
      </c>
      <c r="R62" s="694">
        <f>'O2.2 Primary Cost PLCC Adj'!R64</f>
        <v>0</v>
      </c>
      <c r="S62" s="694">
        <f>'O2.2 Primary Cost PLCC Adj'!S64</f>
        <v>0</v>
      </c>
      <c r="T62" s="694">
        <f>'O2.2 Primary Cost PLCC Adj'!T64</f>
        <v>0</v>
      </c>
      <c r="U62" s="694">
        <f>'O2.2 Primary Cost PLCC Adj'!U64</f>
        <v>0</v>
      </c>
      <c r="V62" s="694">
        <f>'O2.2 Primary Cost PLCC Adj'!V64</f>
        <v>0</v>
      </c>
      <c r="W62" s="582">
        <f>'O2.2 Primary Cost PLCC Adj'!W64</f>
        <v>0</v>
      </c>
    </row>
    <row r="63" spans="1:24" s="603" customFormat="1" x14ac:dyDescent="0.2">
      <c r="B63" s="690" t="s">
        <v>731</v>
      </c>
      <c r="C63" s="695">
        <f>SUM(D63:W63)</f>
        <v>0</v>
      </c>
      <c r="D63" s="694">
        <f>'O2.2 Primary Cost PLCC Adj'!D65</f>
        <v>0</v>
      </c>
      <c r="E63" s="694">
        <f>'O2.2 Primary Cost PLCC Adj'!E65</f>
        <v>0</v>
      </c>
      <c r="F63" s="694">
        <f>'O2.2 Primary Cost PLCC Adj'!F65</f>
        <v>0</v>
      </c>
      <c r="G63" s="694">
        <f>'O2.2 Primary Cost PLCC Adj'!G65</f>
        <v>0</v>
      </c>
      <c r="H63" s="694">
        <f>'O2.2 Primary Cost PLCC Adj'!H65</f>
        <v>0</v>
      </c>
      <c r="I63" s="694">
        <f>'O2.2 Primary Cost PLCC Adj'!I65</f>
        <v>0</v>
      </c>
      <c r="J63" s="694">
        <f>'O2.2 Primary Cost PLCC Adj'!J65</f>
        <v>0</v>
      </c>
      <c r="K63" s="694">
        <f>'O2.2 Primary Cost PLCC Adj'!K65</f>
        <v>0</v>
      </c>
      <c r="L63" s="694">
        <f>'O2.2 Primary Cost PLCC Adj'!L65</f>
        <v>0</v>
      </c>
      <c r="M63" s="694">
        <f>'O2.2 Primary Cost PLCC Adj'!M65</f>
        <v>0</v>
      </c>
      <c r="N63" s="694">
        <f>'O2.2 Primary Cost PLCC Adj'!N65</f>
        <v>0</v>
      </c>
      <c r="O63" s="694">
        <f>'O2.2 Primary Cost PLCC Adj'!O65</f>
        <v>0</v>
      </c>
      <c r="P63" s="694">
        <f>'O2.2 Primary Cost PLCC Adj'!P65</f>
        <v>0</v>
      </c>
      <c r="Q63" s="694">
        <f>'O2.2 Primary Cost PLCC Adj'!Q65</f>
        <v>0</v>
      </c>
      <c r="R63" s="694">
        <f>'O2.2 Primary Cost PLCC Adj'!R65</f>
        <v>0</v>
      </c>
      <c r="S63" s="694">
        <f>'O2.2 Primary Cost PLCC Adj'!S65</f>
        <v>0</v>
      </c>
      <c r="T63" s="694">
        <f>'O2.2 Primary Cost PLCC Adj'!T65</f>
        <v>0</v>
      </c>
      <c r="U63" s="694">
        <f>'O2.2 Primary Cost PLCC Adj'!U65</f>
        <v>0</v>
      </c>
      <c r="V63" s="694">
        <f>'O2.2 Primary Cost PLCC Adj'!V65</f>
        <v>0</v>
      </c>
      <c r="W63" s="582">
        <f>'O2.2 Primary Cost PLCC Adj'!W65</f>
        <v>0</v>
      </c>
    </row>
    <row r="64" spans="1:24" s="752" customFormat="1" ht="23.25" customHeight="1" x14ac:dyDescent="0.2">
      <c r="B64" s="836" t="s">
        <v>1411</v>
      </c>
      <c r="C64" s="837">
        <f>SUM(D64:W64)</f>
        <v>0</v>
      </c>
      <c r="D64" s="838">
        <f t="shared" ref="D64:W64" si="14">SUM(D60:D63)</f>
        <v>0</v>
      </c>
      <c r="E64" s="838">
        <f t="shared" si="14"/>
        <v>0</v>
      </c>
      <c r="F64" s="838">
        <f t="shared" si="14"/>
        <v>0</v>
      </c>
      <c r="G64" s="838">
        <f t="shared" si="14"/>
        <v>0</v>
      </c>
      <c r="H64" s="838">
        <f t="shared" si="14"/>
        <v>0</v>
      </c>
      <c r="I64" s="838">
        <f t="shared" si="14"/>
        <v>0</v>
      </c>
      <c r="J64" s="838">
        <f t="shared" si="14"/>
        <v>0</v>
      </c>
      <c r="K64" s="838">
        <f t="shared" si="14"/>
        <v>0</v>
      </c>
      <c r="L64" s="838">
        <f t="shared" si="14"/>
        <v>0</v>
      </c>
      <c r="M64" s="838">
        <f t="shared" si="14"/>
        <v>0</v>
      </c>
      <c r="N64" s="838">
        <f t="shared" si="14"/>
        <v>0</v>
      </c>
      <c r="O64" s="838">
        <f t="shared" si="14"/>
        <v>0</v>
      </c>
      <c r="P64" s="838">
        <f t="shared" si="14"/>
        <v>0</v>
      </c>
      <c r="Q64" s="838">
        <f t="shared" si="14"/>
        <v>0</v>
      </c>
      <c r="R64" s="838">
        <f t="shared" si="14"/>
        <v>0</v>
      </c>
      <c r="S64" s="838">
        <f t="shared" si="14"/>
        <v>0</v>
      </c>
      <c r="T64" s="838">
        <f t="shared" si="14"/>
        <v>0</v>
      </c>
      <c r="U64" s="838">
        <f t="shared" si="14"/>
        <v>0</v>
      </c>
      <c r="V64" s="838">
        <f t="shared" si="14"/>
        <v>0</v>
      </c>
      <c r="W64" s="839">
        <f t="shared" si="14"/>
        <v>0</v>
      </c>
    </row>
    <row r="65" spans="1:24" s="603" customFormat="1" x14ac:dyDescent="0.2">
      <c r="C65" s="709"/>
      <c r="D65" s="707"/>
      <c r="E65" s="707"/>
      <c r="F65" s="707"/>
      <c r="G65" s="707"/>
      <c r="H65" s="707"/>
      <c r="I65" s="707"/>
      <c r="J65" s="707"/>
      <c r="K65" s="707"/>
      <c r="L65" s="707"/>
      <c r="M65" s="707"/>
      <c r="N65" s="707"/>
      <c r="O65" s="707"/>
      <c r="P65" s="707"/>
      <c r="Q65" s="707"/>
      <c r="R65" s="707"/>
      <c r="S65" s="707"/>
      <c r="T65" s="707"/>
      <c r="U65" s="707"/>
      <c r="V65" s="707"/>
      <c r="W65" s="710"/>
    </row>
    <row r="66" spans="1:24" s="603" customFormat="1" x14ac:dyDescent="0.2">
      <c r="B66" s="690" t="s">
        <v>720</v>
      </c>
      <c r="C66" s="695">
        <f>SUM(D66:W66)</f>
        <v>18196613.19125</v>
      </c>
      <c r="D66" s="694">
        <f>'O2.2 Primary Cost PLCC Adj'!D47</f>
        <v>8032593.322983427</v>
      </c>
      <c r="E66" s="694">
        <f>'O2.2 Primary Cost PLCC Adj'!E47</f>
        <v>3296365.7713412913</v>
      </c>
      <c r="F66" s="694">
        <f>'O2.2 Primary Cost PLCC Adj'!F47</f>
        <v>6701540.8188445242</v>
      </c>
      <c r="G66" s="694">
        <f>'O2.2 Primary Cost PLCC Adj'!G47</f>
        <v>0</v>
      </c>
      <c r="H66" s="694">
        <f>'O2.2 Primary Cost PLCC Adj'!H47</f>
        <v>0</v>
      </c>
      <c r="I66" s="694">
        <f>'O2.2 Primary Cost PLCC Adj'!I47</f>
        <v>0</v>
      </c>
      <c r="J66" s="694">
        <f>'O2.2 Primary Cost PLCC Adj'!J47</f>
        <v>164449.29906050774</v>
      </c>
      <c r="K66" s="694">
        <f>'O2.2 Primary Cost PLCC Adj'!K47</f>
        <v>0</v>
      </c>
      <c r="L66" s="694">
        <f>'O2.2 Primary Cost PLCC Adj'!L47</f>
        <v>1663.9790202496824</v>
      </c>
      <c r="M66" s="694">
        <f>'O2.2 Primary Cost PLCC Adj'!M47</f>
        <v>0</v>
      </c>
      <c r="N66" s="694">
        <f>'O2.2 Primary Cost PLCC Adj'!N47</f>
        <v>0</v>
      </c>
      <c r="O66" s="694">
        <f>'O2.2 Primary Cost PLCC Adj'!O47</f>
        <v>0</v>
      </c>
      <c r="P66" s="694">
        <f>'O2.2 Primary Cost PLCC Adj'!P47</f>
        <v>0</v>
      </c>
      <c r="Q66" s="694">
        <f>'O2.2 Primary Cost PLCC Adj'!Q47</f>
        <v>0</v>
      </c>
      <c r="R66" s="694">
        <f>'O2.2 Primary Cost PLCC Adj'!R47</f>
        <v>0</v>
      </c>
      <c r="S66" s="694">
        <f>'O2.2 Primary Cost PLCC Adj'!S47</f>
        <v>0</v>
      </c>
      <c r="T66" s="694">
        <f>'O2.2 Primary Cost PLCC Adj'!T47</f>
        <v>0</v>
      </c>
      <c r="U66" s="694">
        <f>'O2.2 Primary Cost PLCC Adj'!U47</f>
        <v>0</v>
      </c>
      <c r="V66" s="694">
        <f>'O2.2 Primary Cost PLCC Adj'!V47</f>
        <v>0</v>
      </c>
      <c r="W66" s="582">
        <f>'O2.2 Primary Cost PLCC Adj'!W47</f>
        <v>0</v>
      </c>
    </row>
    <row r="67" spans="1:24" s="707" customFormat="1" x14ac:dyDescent="0.2">
      <c r="B67" s="690" t="s">
        <v>738</v>
      </c>
      <c r="C67" s="695">
        <f>SUM(D67:W67)</f>
        <v>24096787.065000001</v>
      </c>
      <c r="D67" s="694">
        <f>'O2.2 Primary Cost PLCC Adj'!D48</f>
        <v>10637127.296674486</v>
      </c>
      <c r="E67" s="694">
        <f>'O2.2 Primary Cost PLCC Adj'!E48</f>
        <v>4365198.2512086956</v>
      </c>
      <c r="F67" s="694">
        <f>'O2.2 Primary Cost PLCC Adj'!F48</f>
        <v>8874486.7202405557</v>
      </c>
      <c r="G67" s="694">
        <f>'O2.2 Primary Cost PLCC Adj'!G48</f>
        <v>0</v>
      </c>
      <c r="H67" s="694">
        <f>'O2.2 Primary Cost PLCC Adj'!H48</f>
        <v>0</v>
      </c>
      <c r="I67" s="694">
        <f>'O2.2 Primary Cost PLCC Adj'!I48</f>
        <v>0</v>
      </c>
      <c r="J67" s="694">
        <f>'O2.2 Primary Cost PLCC Adj'!J48</f>
        <v>217771.27978711217</v>
      </c>
      <c r="K67" s="694">
        <f>'O2.2 Primary Cost PLCC Adj'!K48</f>
        <v>0</v>
      </c>
      <c r="L67" s="694">
        <f>'O2.2 Primary Cost PLCC Adj'!L48</f>
        <v>2203.5170891506723</v>
      </c>
      <c r="M67" s="694">
        <f>'O2.2 Primary Cost PLCC Adj'!M48</f>
        <v>0</v>
      </c>
      <c r="N67" s="694">
        <f>'O2.2 Primary Cost PLCC Adj'!N48</f>
        <v>0</v>
      </c>
      <c r="O67" s="694">
        <f>'O2.2 Primary Cost PLCC Adj'!O48</f>
        <v>0</v>
      </c>
      <c r="P67" s="694">
        <f>'O2.2 Primary Cost PLCC Adj'!P48</f>
        <v>0</v>
      </c>
      <c r="Q67" s="694">
        <f>'O2.2 Primary Cost PLCC Adj'!Q48</f>
        <v>0</v>
      </c>
      <c r="R67" s="694">
        <f>'O2.2 Primary Cost PLCC Adj'!R48</f>
        <v>0</v>
      </c>
      <c r="S67" s="694">
        <f>'O2.2 Primary Cost PLCC Adj'!S48</f>
        <v>0</v>
      </c>
      <c r="T67" s="694">
        <f>'O2.2 Primary Cost PLCC Adj'!T48</f>
        <v>0</v>
      </c>
      <c r="U67" s="694">
        <f>'O2.2 Primary Cost PLCC Adj'!U48</f>
        <v>0</v>
      </c>
      <c r="V67" s="694">
        <f>'O2.2 Primary Cost PLCC Adj'!V48</f>
        <v>0</v>
      </c>
      <c r="W67" s="582">
        <f>'O2.2 Primary Cost PLCC Adj'!W48</f>
        <v>0</v>
      </c>
    </row>
    <row r="68" spans="1:24" s="707" customFormat="1" x14ac:dyDescent="0.2">
      <c r="B68" s="690" t="s">
        <v>722</v>
      </c>
      <c r="C68" s="695">
        <f>SUM(D68:W68)</f>
        <v>12311178.749999998</v>
      </c>
      <c r="D68" s="694">
        <f>'O2.2 Primary Cost PLCC Adj'!D49</f>
        <v>5434565.8274946408</v>
      </c>
      <c r="E68" s="694">
        <f>'O2.2 Primary Cost PLCC Adj'!E49</f>
        <v>2230203.3795980532</v>
      </c>
      <c r="F68" s="694">
        <f>'O2.2 Primary Cost PLCC Adj'!F49</f>
        <v>4534023.2302618269</v>
      </c>
      <c r="G68" s="694">
        <f>'O2.2 Primary Cost PLCC Adj'!G49</f>
        <v>0</v>
      </c>
      <c r="H68" s="694">
        <f>'O2.2 Primary Cost PLCC Adj'!H49</f>
        <v>0</v>
      </c>
      <c r="I68" s="694">
        <f>'O2.2 Primary Cost PLCC Adj'!I49</f>
        <v>0</v>
      </c>
      <c r="J68" s="694">
        <f>'O2.2 Primary Cost PLCC Adj'!J49</f>
        <v>111260.52385504614</v>
      </c>
      <c r="K68" s="694">
        <f>'O2.2 Primary Cost PLCC Adj'!K49</f>
        <v>0</v>
      </c>
      <c r="L68" s="694">
        <f>'O2.2 Primary Cost PLCC Adj'!L49</f>
        <v>1125.7887904324066</v>
      </c>
      <c r="M68" s="694">
        <f>'O2.2 Primary Cost PLCC Adj'!M49</f>
        <v>0</v>
      </c>
      <c r="N68" s="694">
        <f>'O2.2 Primary Cost PLCC Adj'!N49</f>
        <v>0</v>
      </c>
      <c r="O68" s="694">
        <f>'O2.2 Primary Cost PLCC Adj'!O49</f>
        <v>0</v>
      </c>
      <c r="P68" s="694">
        <f>'O2.2 Primary Cost PLCC Adj'!P49</f>
        <v>0</v>
      </c>
      <c r="Q68" s="694">
        <f>'O2.2 Primary Cost PLCC Adj'!Q49</f>
        <v>0</v>
      </c>
      <c r="R68" s="694">
        <f>'O2.2 Primary Cost PLCC Adj'!R49</f>
        <v>0</v>
      </c>
      <c r="S68" s="694">
        <f>'O2.2 Primary Cost PLCC Adj'!S49</f>
        <v>0</v>
      </c>
      <c r="T68" s="694">
        <f>'O2.2 Primary Cost PLCC Adj'!T49</f>
        <v>0</v>
      </c>
      <c r="U68" s="694">
        <f>'O2.2 Primary Cost PLCC Adj'!U49</f>
        <v>0</v>
      </c>
      <c r="V68" s="694">
        <f>'O2.2 Primary Cost PLCC Adj'!V49</f>
        <v>0</v>
      </c>
      <c r="W68" s="582">
        <f>'O2.2 Primary Cost PLCC Adj'!W49</f>
        <v>0</v>
      </c>
      <c r="X68" s="711"/>
    </row>
    <row r="69" spans="1:24" s="707" customFormat="1" x14ac:dyDescent="0.2">
      <c r="B69" s="690" t="s">
        <v>726</v>
      </c>
      <c r="C69" s="695">
        <f>SUM(D69:W69)</f>
        <v>5713344.4874999998</v>
      </c>
      <c r="D69" s="694">
        <f>'O2.2 Primary Cost PLCC Adj'!D50</f>
        <v>2522061.2374320682</v>
      </c>
      <c r="E69" s="694">
        <f>'O2.2 Primary Cost PLCC Adj'!E50</f>
        <v>1034987.8304569663</v>
      </c>
      <c r="F69" s="694">
        <f>'O2.2 Primary Cost PLCC Adj'!F50</f>
        <v>2104139.4292819728</v>
      </c>
      <c r="G69" s="694">
        <f>'O2.2 Primary Cost PLCC Adj'!G50</f>
        <v>0</v>
      </c>
      <c r="H69" s="694">
        <f>'O2.2 Primary Cost PLCC Adj'!H50</f>
        <v>0</v>
      </c>
      <c r="I69" s="694">
        <f>'O2.2 Primary Cost PLCC Adj'!I50</f>
        <v>0</v>
      </c>
      <c r="J69" s="694">
        <f>'O2.2 Primary Cost PLCC Adj'!J50</f>
        <v>51633.536767841186</v>
      </c>
      <c r="K69" s="694">
        <f>'O2.2 Primary Cost PLCC Adj'!K50</f>
        <v>0</v>
      </c>
      <c r="L69" s="694">
        <f>'O2.2 Primary Cost PLCC Adj'!L50</f>
        <v>522.45356115118398</v>
      </c>
      <c r="M69" s="694">
        <f>'O2.2 Primary Cost PLCC Adj'!M50</f>
        <v>0</v>
      </c>
      <c r="N69" s="694">
        <f>'O2.2 Primary Cost PLCC Adj'!N50</f>
        <v>0</v>
      </c>
      <c r="O69" s="694">
        <f>'O2.2 Primary Cost PLCC Adj'!O50</f>
        <v>0</v>
      </c>
      <c r="P69" s="694">
        <f>'O2.2 Primary Cost PLCC Adj'!P50</f>
        <v>0</v>
      </c>
      <c r="Q69" s="694">
        <f>'O2.2 Primary Cost PLCC Adj'!Q50</f>
        <v>0</v>
      </c>
      <c r="R69" s="694">
        <f>'O2.2 Primary Cost PLCC Adj'!R50</f>
        <v>0</v>
      </c>
      <c r="S69" s="694">
        <f>'O2.2 Primary Cost PLCC Adj'!S50</f>
        <v>0</v>
      </c>
      <c r="T69" s="694">
        <f>'O2.2 Primary Cost PLCC Adj'!T50</f>
        <v>0</v>
      </c>
      <c r="U69" s="694">
        <f>'O2.2 Primary Cost PLCC Adj'!U50</f>
        <v>0</v>
      </c>
      <c r="V69" s="694">
        <f>'O2.2 Primary Cost PLCC Adj'!V50</f>
        <v>0</v>
      </c>
      <c r="W69" s="582">
        <f>'O2.2 Primary Cost PLCC Adj'!W50</f>
        <v>0</v>
      </c>
      <c r="X69" s="711"/>
    </row>
    <row r="70" spans="1:24" s="752" customFormat="1" ht="23.25" customHeight="1" x14ac:dyDescent="0.2">
      <c r="B70" s="836" t="s">
        <v>1411</v>
      </c>
      <c r="C70" s="837">
        <f>SUM(D70:W70)</f>
        <v>60317923.493749999</v>
      </c>
      <c r="D70" s="838">
        <f t="shared" ref="D70:W70" si="15">SUM(D66:D69)</f>
        <v>26626347.684584618</v>
      </c>
      <c r="E70" s="838">
        <f t="shared" si="15"/>
        <v>10926755.232605007</v>
      </c>
      <c r="F70" s="838">
        <f t="shared" si="15"/>
        <v>22214190.19862888</v>
      </c>
      <c r="G70" s="838">
        <f t="shared" si="15"/>
        <v>0</v>
      </c>
      <c r="H70" s="838">
        <f t="shared" si="15"/>
        <v>0</v>
      </c>
      <c r="I70" s="838">
        <f t="shared" si="15"/>
        <v>0</v>
      </c>
      <c r="J70" s="838">
        <f t="shared" si="15"/>
        <v>545114.63947050727</v>
      </c>
      <c r="K70" s="838">
        <f t="shared" si="15"/>
        <v>0</v>
      </c>
      <c r="L70" s="838">
        <f t="shared" si="15"/>
        <v>5515.7384609839446</v>
      </c>
      <c r="M70" s="838">
        <f t="shared" si="15"/>
        <v>0</v>
      </c>
      <c r="N70" s="838">
        <f t="shared" si="15"/>
        <v>0</v>
      </c>
      <c r="O70" s="838">
        <f t="shared" si="15"/>
        <v>0</v>
      </c>
      <c r="P70" s="838">
        <f t="shared" si="15"/>
        <v>0</v>
      </c>
      <c r="Q70" s="838">
        <f t="shared" si="15"/>
        <v>0</v>
      </c>
      <c r="R70" s="838">
        <f t="shared" si="15"/>
        <v>0</v>
      </c>
      <c r="S70" s="838">
        <f t="shared" si="15"/>
        <v>0</v>
      </c>
      <c r="T70" s="838">
        <f t="shared" si="15"/>
        <v>0</v>
      </c>
      <c r="U70" s="838">
        <f t="shared" si="15"/>
        <v>0</v>
      </c>
      <c r="V70" s="838">
        <f t="shared" si="15"/>
        <v>0</v>
      </c>
      <c r="W70" s="839">
        <f t="shared" si="15"/>
        <v>0</v>
      </c>
    </row>
    <row r="71" spans="1:24" s="736" customFormat="1" x14ac:dyDescent="0.2">
      <c r="A71" s="707"/>
      <c r="B71" s="717"/>
      <c r="C71" s="735"/>
      <c r="W71" s="737"/>
    </row>
    <row r="72" spans="1:24" s="711" customFormat="1" x14ac:dyDescent="0.2">
      <c r="A72" s="738"/>
      <c r="B72" s="840" t="s">
        <v>1458</v>
      </c>
      <c r="C72" s="740"/>
      <c r="W72" s="741"/>
    </row>
    <row r="73" spans="1:24" s="707" customFormat="1" x14ac:dyDescent="0.2">
      <c r="A73" s="181"/>
      <c r="B73" s="742" t="s">
        <v>1459</v>
      </c>
      <c r="C73" s="695">
        <f t="shared" ref="C73:C84" si="16">SUM(D73:W73)</f>
        <v>136758.05000000002</v>
      </c>
      <c r="D73" s="694">
        <f>'O2.2 Primary Cost PLCC Adj'!D75</f>
        <v>60862.776508408257</v>
      </c>
      <c r="E73" s="694">
        <f>'O2.2 Primary Cost PLCC Adj'!E75</f>
        <v>24976.488310078705</v>
      </c>
      <c r="F73" s="694">
        <f>'O2.2 Primary Cost PLCC Adj'!F75</f>
        <v>49768.066963210353</v>
      </c>
      <c r="G73" s="694">
        <f>'O2.2 Primary Cost PLCC Adj'!G75</f>
        <v>0</v>
      </c>
      <c r="H73" s="694">
        <f>'O2.2 Primary Cost PLCC Adj'!H75</f>
        <v>0</v>
      </c>
      <c r="I73" s="694">
        <f>'O2.2 Primary Cost PLCC Adj'!I75</f>
        <v>0</v>
      </c>
      <c r="J73" s="694">
        <f>'O2.2 Primary Cost PLCC Adj'!J75</f>
        <v>1138.1102871960379</v>
      </c>
      <c r="K73" s="694">
        <f>'O2.2 Primary Cost PLCC Adj'!K75</f>
        <v>0</v>
      </c>
      <c r="L73" s="694">
        <f>'O2.2 Primary Cost PLCC Adj'!L75</f>
        <v>12.607931106677976</v>
      </c>
      <c r="M73" s="694">
        <f>'O2.2 Primary Cost PLCC Adj'!M75</f>
        <v>0</v>
      </c>
      <c r="N73" s="694">
        <f>'O2.2 Primary Cost PLCC Adj'!N75</f>
        <v>0</v>
      </c>
      <c r="O73" s="694">
        <f>'O2.2 Primary Cost PLCC Adj'!O75</f>
        <v>0</v>
      </c>
      <c r="P73" s="694">
        <f>'O2.2 Primary Cost PLCC Adj'!P75</f>
        <v>0</v>
      </c>
      <c r="Q73" s="694">
        <f>'O2.2 Primary Cost PLCC Adj'!Q75</f>
        <v>0</v>
      </c>
      <c r="R73" s="694">
        <f>'O2.2 Primary Cost PLCC Adj'!R75</f>
        <v>0</v>
      </c>
      <c r="S73" s="694">
        <f>'O2.2 Primary Cost PLCC Adj'!S75</f>
        <v>0</v>
      </c>
      <c r="T73" s="694">
        <f>'O2.2 Primary Cost PLCC Adj'!T75</f>
        <v>0</v>
      </c>
      <c r="U73" s="694">
        <f>'O2.2 Primary Cost PLCC Adj'!U75</f>
        <v>0</v>
      </c>
      <c r="V73" s="694">
        <f>'O2.2 Primary Cost PLCC Adj'!V75</f>
        <v>0</v>
      </c>
      <c r="W73" s="582">
        <f>'O2.2 Primary Cost PLCC Adj'!W75</f>
        <v>0</v>
      </c>
    </row>
    <row r="74" spans="1:24" s="707" customFormat="1" x14ac:dyDescent="0.2">
      <c r="A74" s="181"/>
      <c r="B74" s="742" t="s">
        <v>1460</v>
      </c>
      <c r="C74" s="695">
        <f t="shared" si="16"/>
        <v>265231.2</v>
      </c>
      <c r="D74" s="694">
        <f>'O2.2 Primary Cost PLCC Adj'!D76</f>
        <v>118038.44269976743</v>
      </c>
      <c r="E74" s="694">
        <f>'O2.2 Primary Cost PLCC Adj'!E76</f>
        <v>48439.88318251208</v>
      </c>
      <c r="F74" s="694">
        <f>'O2.2 Primary Cost PLCC Adj'!F76</f>
        <v>96521.149009748508</v>
      </c>
      <c r="G74" s="694">
        <f>'O2.2 Primary Cost PLCC Adj'!G76</f>
        <v>0</v>
      </c>
      <c r="H74" s="694">
        <f>'O2.2 Primary Cost PLCC Adj'!H76</f>
        <v>0</v>
      </c>
      <c r="I74" s="694">
        <f>'O2.2 Primary Cost PLCC Adj'!I76</f>
        <v>0</v>
      </c>
      <c r="J74" s="694">
        <f>'O2.2 Primary Cost PLCC Adj'!J76</f>
        <v>2207.2730431981868</v>
      </c>
      <c r="K74" s="694">
        <f>'O2.2 Primary Cost PLCC Adj'!K76</f>
        <v>0</v>
      </c>
      <c r="L74" s="694">
        <f>'O2.2 Primary Cost PLCC Adj'!L76</f>
        <v>24.452064773821558</v>
      </c>
      <c r="M74" s="694">
        <f>'O2.2 Primary Cost PLCC Adj'!M76</f>
        <v>0</v>
      </c>
      <c r="N74" s="694">
        <f>'O2.2 Primary Cost PLCC Adj'!N76</f>
        <v>0</v>
      </c>
      <c r="O74" s="694">
        <f>'O2.2 Primary Cost PLCC Adj'!O76</f>
        <v>0</v>
      </c>
      <c r="P74" s="694">
        <f>'O2.2 Primary Cost PLCC Adj'!P76</f>
        <v>0</v>
      </c>
      <c r="Q74" s="694">
        <f>'O2.2 Primary Cost PLCC Adj'!Q76</f>
        <v>0</v>
      </c>
      <c r="R74" s="694">
        <f>'O2.2 Primary Cost PLCC Adj'!R76</f>
        <v>0</v>
      </c>
      <c r="S74" s="694">
        <f>'O2.2 Primary Cost PLCC Adj'!S76</f>
        <v>0</v>
      </c>
      <c r="T74" s="694">
        <f>'O2.2 Primary Cost PLCC Adj'!T76</f>
        <v>0</v>
      </c>
      <c r="U74" s="694">
        <f>'O2.2 Primary Cost PLCC Adj'!U76</f>
        <v>0</v>
      </c>
      <c r="V74" s="694">
        <f>'O2.2 Primary Cost PLCC Adj'!V76</f>
        <v>0</v>
      </c>
      <c r="W74" s="582">
        <f>'O2.2 Primary Cost PLCC Adj'!W76</f>
        <v>0</v>
      </c>
      <c r="X74" s="711"/>
    </row>
    <row r="75" spans="1:24" s="707" customFormat="1" ht="11.25" customHeight="1" x14ac:dyDescent="0.2">
      <c r="A75" s="181"/>
      <c r="B75" s="742" t="s">
        <v>1466</v>
      </c>
      <c r="C75" s="695">
        <f t="shared" si="16"/>
        <v>10557.300000000001</v>
      </c>
      <c r="D75" s="694">
        <f>'O2.2 Primary Cost PLCC Adj'!D77</f>
        <v>4829.9640237237145</v>
      </c>
      <c r="E75" s="694">
        <f>'O2.2 Primary Cost PLCC Adj'!E77</f>
        <v>1982.0906455026764</v>
      </c>
      <c r="F75" s="694">
        <f>'O2.2 Primary Cost PLCC Adj'!F77</f>
        <v>3682.4767194342053</v>
      </c>
      <c r="G75" s="694">
        <f>'O2.2 Primary Cost PLCC Adj'!G77</f>
        <v>0</v>
      </c>
      <c r="H75" s="694">
        <f>'O2.2 Primary Cost PLCC Adj'!H77</f>
        <v>0</v>
      </c>
      <c r="I75" s="694">
        <f>'O2.2 Primary Cost PLCC Adj'!I77</f>
        <v>0</v>
      </c>
      <c r="J75" s="694">
        <f>'O2.2 Primary Cost PLCC Adj'!J77</f>
        <v>61.768067868463646</v>
      </c>
      <c r="K75" s="694">
        <f>'O2.2 Primary Cost PLCC Adj'!K77</f>
        <v>0</v>
      </c>
      <c r="L75" s="694">
        <f>'O2.2 Primary Cost PLCC Adj'!L77</f>
        <v>1.0005434709412067</v>
      </c>
      <c r="M75" s="694">
        <f>'O2.2 Primary Cost PLCC Adj'!M77</f>
        <v>0</v>
      </c>
      <c r="N75" s="694">
        <f>'O2.2 Primary Cost PLCC Adj'!N77</f>
        <v>0</v>
      </c>
      <c r="O75" s="694">
        <f>'O2.2 Primary Cost PLCC Adj'!O77</f>
        <v>0</v>
      </c>
      <c r="P75" s="694">
        <f>'O2.2 Primary Cost PLCC Adj'!P77</f>
        <v>0</v>
      </c>
      <c r="Q75" s="694">
        <f>'O2.2 Primary Cost PLCC Adj'!Q77</f>
        <v>0</v>
      </c>
      <c r="R75" s="694">
        <f>'O2.2 Primary Cost PLCC Adj'!R77</f>
        <v>0</v>
      </c>
      <c r="S75" s="694">
        <f>'O2.2 Primary Cost PLCC Adj'!S77</f>
        <v>0</v>
      </c>
      <c r="T75" s="694">
        <f>'O2.2 Primary Cost PLCC Adj'!T77</f>
        <v>0</v>
      </c>
      <c r="U75" s="694">
        <f>'O2.2 Primary Cost PLCC Adj'!U77</f>
        <v>0</v>
      </c>
      <c r="V75" s="694">
        <f>'O2.2 Primary Cost PLCC Adj'!V77</f>
        <v>0</v>
      </c>
      <c r="W75" s="582">
        <f>'O2.2 Primary Cost PLCC Adj'!W77</f>
        <v>0</v>
      </c>
    </row>
    <row r="76" spans="1:24" s="707" customFormat="1" x14ac:dyDescent="0.2">
      <c r="A76" s="181"/>
      <c r="B76" s="742" t="s">
        <v>1467</v>
      </c>
      <c r="C76" s="695">
        <f t="shared" si="16"/>
        <v>3840.2</v>
      </c>
      <c r="D76" s="694">
        <f>'O2.2 Primary Cost PLCC Adj'!D78</f>
        <v>1756.8912358182306</v>
      </c>
      <c r="E76" s="694">
        <f>'O2.2 Primary Cost PLCC Adj'!E78</f>
        <v>720.98211634218762</v>
      </c>
      <c r="F76" s="694">
        <f>'O2.2 Primary Cost PLCC Adj'!F78</f>
        <v>1339.4946717409975</v>
      </c>
      <c r="G76" s="694">
        <f>'O2.2 Primary Cost PLCC Adj'!G78</f>
        <v>0</v>
      </c>
      <c r="H76" s="694">
        <f>'O2.2 Primary Cost PLCC Adj'!H78</f>
        <v>0</v>
      </c>
      <c r="I76" s="694">
        <f>'O2.2 Primary Cost PLCC Adj'!I78</f>
        <v>0</v>
      </c>
      <c r="J76" s="694">
        <f>'O2.2 Primary Cost PLCC Adj'!J78</f>
        <v>22.468030105090705</v>
      </c>
      <c r="K76" s="694">
        <f>'O2.2 Primary Cost PLCC Adj'!K78</f>
        <v>0</v>
      </c>
      <c r="L76" s="694">
        <f>'O2.2 Primary Cost PLCC Adj'!L78</f>
        <v>0.36394599349345208</v>
      </c>
      <c r="M76" s="694">
        <f>'O2.2 Primary Cost PLCC Adj'!M78</f>
        <v>0</v>
      </c>
      <c r="N76" s="694">
        <f>'O2.2 Primary Cost PLCC Adj'!N78</f>
        <v>0</v>
      </c>
      <c r="O76" s="694">
        <f>'O2.2 Primary Cost PLCC Adj'!O78</f>
        <v>0</v>
      </c>
      <c r="P76" s="694">
        <f>'O2.2 Primary Cost PLCC Adj'!P78</f>
        <v>0</v>
      </c>
      <c r="Q76" s="694">
        <f>'O2.2 Primary Cost PLCC Adj'!Q78</f>
        <v>0</v>
      </c>
      <c r="R76" s="694">
        <f>'O2.2 Primary Cost PLCC Adj'!R78</f>
        <v>0</v>
      </c>
      <c r="S76" s="694">
        <f>'O2.2 Primary Cost PLCC Adj'!S78</f>
        <v>0</v>
      </c>
      <c r="T76" s="694">
        <f>'O2.2 Primary Cost PLCC Adj'!T78</f>
        <v>0</v>
      </c>
      <c r="U76" s="694">
        <f>'O2.2 Primary Cost PLCC Adj'!U78</f>
        <v>0</v>
      </c>
      <c r="V76" s="694">
        <f>'O2.2 Primary Cost PLCC Adj'!V78</f>
        <v>0</v>
      </c>
      <c r="W76" s="582">
        <f>'O2.2 Primary Cost PLCC Adj'!W78</f>
        <v>0</v>
      </c>
    </row>
    <row r="77" spans="1:24" s="707" customFormat="1" ht="11.25" customHeight="1" x14ac:dyDescent="0.2">
      <c r="A77" s="181"/>
      <c r="B77" s="742" t="s">
        <v>1469</v>
      </c>
      <c r="C77" s="695">
        <f t="shared" si="16"/>
        <v>0</v>
      </c>
      <c r="D77" s="694">
        <f>'O2.2 Primary Cost PLCC Adj'!D79</f>
        <v>0</v>
      </c>
      <c r="E77" s="694">
        <f>'O2.2 Primary Cost PLCC Adj'!E79</f>
        <v>0</v>
      </c>
      <c r="F77" s="694">
        <f>'O2.2 Primary Cost PLCC Adj'!F79</f>
        <v>0</v>
      </c>
      <c r="G77" s="694">
        <f>'O2.2 Primary Cost PLCC Adj'!G79</f>
        <v>0</v>
      </c>
      <c r="H77" s="694">
        <f>'O2.2 Primary Cost PLCC Adj'!H79</f>
        <v>0</v>
      </c>
      <c r="I77" s="694">
        <f>'O2.2 Primary Cost PLCC Adj'!I79</f>
        <v>0</v>
      </c>
      <c r="J77" s="694">
        <f>'O2.2 Primary Cost PLCC Adj'!J79</f>
        <v>0</v>
      </c>
      <c r="K77" s="694">
        <f>'O2.2 Primary Cost PLCC Adj'!K79</f>
        <v>0</v>
      </c>
      <c r="L77" s="694">
        <f>'O2.2 Primary Cost PLCC Adj'!L79</f>
        <v>0</v>
      </c>
      <c r="M77" s="694">
        <f>'O2.2 Primary Cost PLCC Adj'!M79</f>
        <v>0</v>
      </c>
      <c r="N77" s="694">
        <f>'O2.2 Primary Cost PLCC Adj'!N79</f>
        <v>0</v>
      </c>
      <c r="O77" s="694">
        <f>'O2.2 Primary Cost PLCC Adj'!O79</f>
        <v>0</v>
      </c>
      <c r="P77" s="694">
        <f>'O2.2 Primary Cost PLCC Adj'!P79</f>
        <v>0</v>
      </c>
      <c r="Q77" s="694">
        <f>'O2.2 Primary Cost PLCC Adj'!Q79</f>
        <v>0</v>
      </c>
      <c r="R77" s="694">
        <f>'O2.2 Primary Cost PLCC Adj'!R79</f>
        <v>0</v>
      </c>
      <c r="S77" s="694">
        <f>'O2.2 Primary Cost PLCC Adj'!S79</f>
        <v>0</v>
      </c>
      <c r="T77" s="694">
        <f>'O2.2 Primary Cost PLCC Adj'!T79</f>
        <v>0</v>
      </c>
      <c r="U77" s="694">
        <f>'O2.2 Primary Cost PLCC Adj'!U79</f>
        <v>0</v>
      </c>
      <c r="V77" s="694">
        <f>'O2.2 Primary Cost PLCC Adj'!V79</f>
        <v>0</v>
      </c>
      <c r="W77" s="582">
        <f>'O2.2 Primary Cost PLCC Adj'!W79</f>
        <v>0</v>
      </c>
      <c r="X77" s="743"/>
    </row>
    <row r="78" spans="1:24" s="707" customFormat="1" ht="11.25" customHeight="1" x14ac:dyDescent="0.2">
      <c r="A78" s="181"/>
      <c r="B78" s="742" t="s">
        <v>1475</v>
      </c>
      <c r="C78" s="695">
        <f t="shared" si="16"/>
        <v>108351.10000000002</v>
      </c>
      <c r="D78" s="694">
        <f>'O2.2 Primary Cost PLCC Adj'!D80</f>
        <v>48220.552894255168</v>
      </c>
      <c r="E78" s="694">
        <f>'O2.2 Primary Cost PLCC Adj'!E80</f>
        <v>19788.451082288528</v>
      </c>
      <c r="F78" s="694">
        <f>'O2.2 Primary Cost PLCC Adj'!F80</f>
        <v>39430.401357269286</v>
      </c>
      <c r="G78" s="694">
        <f>'O2.2 Primary Cost PLCC Adj'!G80</f>
        <v>0</v>
      </c>
      <c r="H78" s="694">
        <f>'O2.2 Primary Cost PLCC Adj'!H80</f>
        <v>0</v>
      </c>
      <c r="I78" s="694">
        <f>'O2.2 Primary Cost PLCC Adj'!I80</f>
        <v>0</v>
      </c>
      <c r="J78" s="694">
        <f>'O2.2 Primary Cost PLCC Adj'!J80</f>
        <v>901.7056146896407</v>
      </c>
      <c r="K78" s="694">
        <f>'O2.2 Primary Cost PLCC Adj'!K80</f>
        <v>0</v>
      </c>
      <c r="L78" s="694">
        <f>'O2.2 Primary Cost PLCC Adj'!L80</f>
        <v>9.9890514973910189</v>
      </c>
      <c r="M78" s="694">
        <f>'O2.2 Primary Cost PLCC Adj'!M80</f>
        <v>0</v>
      </c>
      <c r="N78" s="694">
        <f>'O2.2 Primary Cost PLCC Adj'!N80</f>
        <v>0</v>
      </c>
      <c r="O78" s="694">
        <f>'O2.2 Primary Cost PLCC Adj'!O80</f>
        <v>0</v>
      </c>
      <c r="P78" s="694">
        <f>'O2.2 Primary Cost PLCC Adj'!P80</f>
        <v>0</v>
      </c>
      <c r="Q78" s="694">
        <f>'O2.2 Primary Cost PLCC Adj'!Q80</f>
        <v>0</v>
      </c>
      <c r="R78" s="694">
        <f>'O2.2 Primary Cost PLCC Adj'!R80</f>
        <v>0</v>
      </c>
      <c r="S78" s="694">
        <f>'O2.2 Primary Cost PLCC Adj'!S80</f>
        <v>0</v>
      </c>
      <c r="T78" s="694">
        <f>'O2.2 Primary Cost PLCC Adj'!T80</f>
        <v>0</v>
      </c>
      <c r="U78" s="694">
        <f>'O2.2 Primary Cost PLCC Adj'!U80</f>
        <v>0</v>
      </c>
      <c r="V78" s="694">
        <f>'O2.2 Primary Cost PLCC Adj'!V80</f>
        <v>0</v>
      </c>
      <c r="W78" s="582">
        <f>'O2.2 Primary Cost PLCC Adj'!W80</f>
        <v>0</v>
      </c>
    </row>
    <row r="79" spans="1:24" s="707" customFormat="1" x14ac:dyDescent="0.2">
      <c r="A79" s="181"/>
      <c r="B79" s="742" t="s">
        <v>1476</v>
      </c>
      <c r="C79" s="695">
        <f t="shared" si="16"/>
        <v>99188.7</v>
      </c>
      <c r="D79" s="694">
        <f>'O2.2 Primary Cost PLCC Adj'!D81</f>
        <v>44011.185567618748</v>
      </c>
      <c r="E79" s="694">
        <f>'O2.2 Primary Cost PLCC Adj'!E81</f>
        <v>18061.037055883782</v>
      </c>
      <c r="F79" s="694">
        <f>'O2.2 Primary Cost PLCC Adj'!F81</f>
        <v>36255.77675311335</v>
      </c>
      <c r="G79" s="694">
        <f>'O2.2 Primary Cost PLCC Adj'!G81</f>
        <v>0</v>
      </c>
      <c r="H79" s="694">
        <f>'O2.2 Primary Cost PLCC Adj'!H81</f>
        <v>0</v>
      </c>
      <c r="I79" s="694">
        <f>'O2.2 Primary Cost PLCC Adj'!I81</f>
        <v>0</v>
      </c>
      <c r="J79" s="694">
        <f>'O2.2 Primary Cost PLCC Adj'!J81</f>
        <v>851.58355664163867</v>
      </c>
      <c r="K79" s="694">
        <f>'O2.2 Primary Cost PLCC Adj'!K81</f>
        <v>0</v>
      </c>
      <c r="L79" s="694">
        <f>'O2.2 Primary Cost PLCC Adj'!L81</f>
        <v>9.1170667424792668</v>
      </c>
      <c r="M79" s="694">
        <f>'O2.2 Primary Cost PLCC Adj'!M81</f>
        <v>0</v>
      </c>
      <c r="N79" s="694">
        <f>'O2.2 Primary Cost PLCC Adj'!N81</f>
        <v>0</v>
      </c>
      <c r="O79" s="694">
        <f>'O2.2 Primary Cost PLCC Adj'!O81</f>
        <v>0</v>
      </c>
      <c r="P79" s="694">
        <f>'O2.2 Primary Cost PLCC Adj'!P81</f>
        <v>0</v>
      </c>
      <c r="Q79" s="694">
        <f>'O2.2 Primary Cost PLCC Adj'!Q81</f>
        <v>0</v>
      </c>
      <c r="R79" s="694">
        <f>'O2.2 Primary Cost PLCC Adj'!R81</f>
        <v>0</v>
      </c>
      <c r="S79" s="694">
        <f>'O2.2 Primary Cost PLCC Adj'!S81</f>
        <v>0</v>
      </c>
      <c r="T79" s="694">
        <f>'O2.2 Primary Cost PLCC Adj'!T81</f>
        <v>0</v>
      </c>
      <c r="U79" s="694">
        <f>'O2.2 Primary Cost PLCC Adj'!U81</f>
        <v>0</v>
      </c>
      <c r="V79" s="694">
        <f>'O2.2 Primary Cost PLCC Adj'!V81</f>
        <v>0</v>
      </c>
      <c r="W79" s="582">
        <f>'O2.2 Primary Cost PLCC Adj'!W81</f>
        <v>0</v>
      </c>
    </row>
    <row r="80" spans="1:24" s="707" customFormat="1" x14ac:dyDescent="0.2">
      <c r="A80" s="181"/>
      <c r="B80" s="742" t="s">
        <v>1477</v>
      </c>
      <c r="C80" s="695">
        <f t="shared" si="16"/>
        <v>190419.45000000004</v>
      </c>
      <c r="D80" s="694">
        <f>'O2.2 Primary Cost PLCC Adj'!D82</f>
        <v>84925.161002061635</v>
      </c>
      <c r="E80" s="694">
        <f>'O2.2 Primary Cost PLCC Adj'!E82</f>
        <v>34851.060248730319</v>
      </c>
      <c r="F80" s="694">
        <f>'O2.2 Primary Cost PLCC Adj'!F82</f>
        <v>69076.836429781644</v>
      </c>
      <c r="G80" s="694">
        <f>'O2.2 Primary Cost PLCC Adj'!G82</f>
        <v>0</v>
      </c>
      <c r="H80" s="694">
        <f>'O2.2 Primary Cost PLCC Adj'!H82</f>
        <v>0</v>
      </c>
      <c r="I80" s="694">
        <f>'O2.2 Primary Cost PLCC Adj'!I82</f>
        <v>0</v>
      </c>
      <c r="J80" s="694">
        <f>'O2.2 Primary Cost PLCC Adj'!J82</f>
        <v>1548.7997835520659</v>
      </c>
      <c r="K80" s="694">
        <f>'O2.2 Primary Cost PLCC Adj'!K82</f>
        <v>0</v>
      </c>
      <c r="L80" s="694">
        <f>'O2.2 Primary Cost PLCC Adj'!L82</f>
        <v>17.592535874363303</v>
      </c>
      <c r="M80" s="694">
        <f>'O2.2 Primary Cost PLCC Adj'!M82</f>
        <v>0</v>
      </c>
      <c r="N80" s="694">
        <f>'O2.2 Primary Cost PLCC Adj'!N82</f>
        <v>0</v>
      </c>
      <c r="O80" s="694">
        <f>'O2.2 Primary Cost PLCC Adj'!O82</f>
        <v>0</v>
      </c>
      <c r="P80" s="694">
        <f>'O2.2 Primary Cost PLCC Adj'!P82</f>
        <v>0</v>
      </c>
      <c r="Q80" s="694">
        <f>'O2.2 Primary Cost PLCC Adj'!Q82</f>
        <v>0</v>
      </c>
      <c r="R80" s="694">
        <f>'O2.2 Primary Cost PLCC Adj'!R82</f>
        <v>0</v>
      </c>
      <c r="S80" s="694">
        <f>'O2.2 Primary Cost PLCC Adj'!S82</f>
        <v>0</v>
      </c>
      <c r="T80" s="694">
        <f>'O2.2 Primary Cost PLCC Adj'!T82</f>
        <v>0</v>
      </c>
      <c r="U80" s="694">
        <f>'O2.2 Primary Cost PLCC Adj'!U82</f>
        <v>0</v>
      </c>
      <c r="V80" s="694">
        <f>'O2.2 Primary Cost PLCC Adj'!V82</f>
        <v>0</v>
      </c>
      <c r="W80" s="582">
        <f>'O2.2 Primary Cost PLCC Adj'!W82</f>
        <v>0</v>
      </c>
    </row>
    <row r="81" spans="1:24" s="603" customFormat="1" ht="11.25" customHeight="1" x14ac:dyDescent="0.2">
      <c r="A81" s="181"/>
      <c r="B81" s="742" t="s">
        <v>1478</v>
      </c>
      <c r="C81" s="695">
        <f t="shared" si="16"/>
        <v>349743.55000000005</v>
      </c>
      <c r="D81" s="694">
        <f>'O2.2 Primary Cost PLCC Adj'!D83</f>
        <v>155649.80283725387</v>
      </c>
      <c r="E81" s="694">
        <f>'O2.2 Primary Cost PLCC Adj'!E83</f>
        <v>63874.59961662531</v>
      </c>
      <c r="F81" s="694">
        <f>'O2.2 Primary Cost PLCC Adj'!F83</f>
        <v>127276.31328723177</v>
      </c>
      <c r="G81" s="694">
        <f>'O2.2 Primary Cost PLCC Adj'!G83</f>
        <v>0</v>
      </c>
      <c r="H81" s="694">
        <f>'O2.2 Primary Cost PLCC Adj'!H83</f>
        <v>0</v>
      </c>
      <c r="I81" s="694">
        <f>'O2.2 Primary Cost PLCC Adj'!I83</f>
        <v>0</v>
      </c>
      <c r="J81" s="694">
        <f>'O2.2 Primary Cost PLCC Adj'!J83</f>
        <v>2910.5908729720977</v>
      </c>
      <c r="K81" s="694">
        <f>'O2.2 Primary Cost PLCC Adj'!K83</f>
        <v>0</v>
      </c>
      <c r="L81" s="694">
        <f>'O2.2 Primary Cost PLCC Adj'!L83</f>
        <v>32.243385916989773</v>
      </c>
      <c r="M81" s="694">
        <f>'O2.2 Primary Cost PLCC Adj'!M83</f>
        <v>0</v>
      </c>
      <c r="N81" s="694">
        <f>'O2.2 Primary Cost PLCC Adj'!N83</f>
        <v>0</v>
      </c>
      <c r="O81" s="694">
        <f>'O2.2 Primary Cost PLCC Adj'!O83</f>
        <v>0</v>
      </c>
      <c r="P81" s="694">
        <f>'O2.2 Primary Cost PLCC Adj'!P83</f>
        <v>0</v>
      </c>
      <c r="Q81" s="694">
        <f>'O2.2 Primary Cost PLCC Adj'!Q83</f>
        <v>0</v>
      </c>
      <c r="R81" s="694">
        <f>'O2.2 Primary Cost PLCC Adj'!R83</f>
        <v>0</v>
      </c>
      <c r="S81" s="694">
        <f>'O2.2 Primary Cost PLCC Adj'!S83</f>
        <v>0</v>
      </c>
      <c r="T81" s="694">
        <f>'O2.2 Primary Cost PLCC Adj'!T83</f>
        <v>0</v>
      </c>
      <c r="U81" s="694">
        <f>'O2.2 Primary Cost PLCC Adj'!U83</f>
        <v>0</v>
      </c>
      <c r="V81" s="694">
        <f>'O2.2 Primary Cost PLCC Adj'!V83</f>
        <v>0</v>
      </c>
      <c r="W81" s="582">
        <f>'O2.2 Primary Cost PLCC Adj'!W83</f>
        <v>0</v>
      </c>
    </row>
    <row r="82" spans="1:24" s="603" customFormat="1" x14ac:dyDescent="0.2">
      <c r="A82" s="181"/>
      <c r="B82" s="742" t="s">
        <v>1479</v>
      </c>
      <c r="C82" s="695">
        <f t="shared" si="16"/>
        <v>74837.100000000006</v>
      </c>
      <c r="D82" s="694">
        <f>'O2.2 Primary Cost PLCC Adj'!D84</f>
        <v>33888.089942050625</v>
      </c>
      <c r="E82" s="694">
        <f>'O2.2 Primary Cost PLCC Adj'!E84</f>
        <v>13906.783930102029</v>
      </c>
      <c r="F82" s="694">
        <f>'O2.2 Primary Cost PLCC Adj'!F84</f>
        <v>26527.958873446554</v>
      </c>
      <c r="G82" s="694">
        <f>'O2.2 Primary Cost PLCC Adj'!G84</f>
        <v>0</v>
      </c>
      <c r="H82" s="694">
        <f>'O2.2 Primary Cost PLCC Adj'!H84</f>
        <v>0</v>
      </c>
      <c r="I82" s="694">
        <f>'O2.2 Primary Cost PLCC Adj'!I84</f>
        <v>0</v>
      </c>
      <c r="J82" s="694">
        <f>'O2.2 Primary Cost PLCC Adj'!J84</f>
        <v>507.24722133892789</v>
      </c>
      <c r="K82" s="694">
        <f>'O2.2 Primary Cost PLCC Adj'!K84</f>
        <v>0</v>
      </c>
      <c r="L82" s="694">
        <f>'O2.2 Primary Cost PLCC Adj'!L84</f>
        <v>7.0200330618708291</v>
      </c>
      <c r="M82" s="694">
        <f>'O2.2 Primary Cost PLCC Adj'!M84</f>
        <v>0</v>
      </c>
      <c r="N82" s="694">
        <f>'O2.2 Primary Cost PLCC Adj'!N84</f>
        <v>0</v>
      </c>
      <c r="O82" s="694">
        <f>'O2.2 Primary Cost PLCC Adj'!O84</f>
        <v>0</v>
      </c>
      <c r="P82" s="694">
        <f>'O2.2 Primary Cost PLCC Adj'!P84</f>
        <v>0</v>
      </c>
      <c r="Q82" s="694">
        <f>'O2.2 Primary Cost PLCC Adj'!Q84</f>
        <v>0</v>
      </c>
      <c r="R82" s="694">
        <f>'O2.2 Primary Cost PLCC Adj'!R84</f>
        <v>0</v>
      </c>
      <c r="S82" s="694">
        <f>'O2.2 Primary Cost PLCC Adj'!S84</f>
        <v>0</v>
      </c>
      <c r="T82" s="694">
        <f>'O2.2 Primary Cost PLCC Adj'!T84</f>
        <v>0</v>
      </c>
      <c r="U82" s="694">
        <f>'O2.2 Primary Cost PLCC Adj'!U84</f>
        <v>0</v>
      </c>
      <c r="V82" s="694">
        <f>'O2.2 Primary Cost PLCC Adj'!V84</f>
        <v>0</v>
      </c>
      <c r="W82" s="582">
        <f>'O2.2 Primary Cost PLCC Adj'!W84</f>
        <v>0</v>
      </c>
    </row>
    <row r="83" spans="1:24" s="603" customFormat="1" ht="12" customHeight="1" x14ac:dyDescent="0.2">
      <c r="A83" s="181"/>
      <c r="B83" s="742" t="s">
        <v>1480</v>
      </c>
      <c r="C83" s="695">
        <f t="shared" si="16"/>
        <v>36125.700000000004</v>
      </c>
      <c r="D83" s="694">
        <f>'O2.2 Primary Cost PLCC Adj'!D85</f>
        <v>16770.12946782769</v>
      </c>
      <c r="E83" s="694">
        <f>'O2.2 Primary Cost PLCC Adj'!E85</f>
        <v>6882.0216007371755</v>
      </c>
      <c r="F83" s="694">
        <f>'O2.2 Primary Cost PLCC Adj'!F85</f>
        <v>12306.834508813879</v>
      </c>
      <c r="G83" s="694">
        <f>'O2.2 Primary Cost PLCC Adj'!G85</f>
        <v>0</v>
      </c>
      <c r="H83" s="694">
        <f>'O2.2 Primary Cost PLCC Adj'!H85</f>
        <v>0</v>
      </c>
      <c r="I83" s="694">
        <f>'O2.2 Primary Cost PLCC Adj'!I85</f>
        <v>0</v>
      </c>
      <c r="J83" s="694">
        <f>'O2.2 Primary Cost PLCC Adj'!J85</f>
        <v>163.24043327817984</v>
      </c>
      <c r="K83" s="694">
        <f>'O2.2 Primary Cost PLCC Adj'!K85</f>
        <v>0</v>
      </c>
      <c r="L83" s="694">
        <f>'O2.2 Primary Cost PLCC Adj'!L85</f>
        <v>3.4739893430795346</v>
      </c>
      <c r="M83" s="694">
        <f>'O2.2 Primary Cost PLCC Adj'!M85</f>
        <v>0</v>
      </c>
      <c r="N83" s="694">
        <f>'O2.2 Primary Cost PLCC Adj'!N85</f>
        <v>0</v>
      </c>
      <c r="O83" s="694">
        <f>'O2.2 Primary Cost PLCC Adj'!O85</f>
        <v>0</v>
      </c>
      <c r="P83" s="694">
        <f>'O2.2 Primary Cost PLCC Adj'!P85</f>
        <v>0</v>
      </c>
      <c r="Q83" s="694">
        <f>'O2.2 Primary Cost PLCC Adj'!Q85</f>
        <v>0</v>
      </c>
      <c r="R83" s="694">
        <f>'O2.2 Primary Cost PLCC Adj'!R85</f>
        <v>0</v>
      </c>
      <c r="S83" s="694">
        <f>'O2.2 Primary Cost PLCC Adj'!S85</f>
        <v>0</v>
      </c>
      <c r="T83" s="694">
        <f>'O2.2 Primary Cost PLCC Adj'!T85</f>
        <v>0</v>
      </c>
      <c r="U83" s="694">
        <f>'O2.2 Primary Cost PLCC Adj'!U85</f>
        <v>0</v>
      </c>
      <c r="V83" s="694">
        <f>'O2.2 Primary Cost PLCC Adj'!V85</f>
        <v>0</v>
      </c>
      <c r="W83" s="582">
        <f>'O2.2 Primary Cost PLCC Adj'!W85</f>
        <v>0</v>
      </c>
    </row>
    <row r="84" spans="1:24" s="652" customFormat="1" ht="23.25" customHeight="1" x14ac:dyDescent="0.2">
      <c r="B84" s="812" t="s">
        <v>763</v>
      </c>
      <c r="C84" s="813">
        <f t="shared" si="16"/>
        <v>1275052.3500000003</v>
      </c>
      <c r="D84" s="814">
        <f t="shared" ref="D84:W84" si="17">SUM(D73:D83)</f>
        <v>568952.99617878546</v>
      </c>
      <c r="E84" s="814">
        <f t="shared" si="17"/>
        <v>233483.3977888028</v>
      </c>
      <c r="F84" s="814">
        <f t="shared" si="17"/>
        <v>462185.30857379053</v>
      </c>
      <c r="G84" s="814">
        <f t="shared" si="17"/>
        <v>0</v>
      </c>
      <c r="H84" s="814">
        <f t="shared" si="17"/>
        <v>0</v>
      </c>
      <c r="I84" s="814">
        <f t="shared" si="17"/>
        <v>0</v>
      </c>
      <c r="J84" s="814">
        <f t="shared" si="17"/>
        <v>10312.786910840332</v>
      </c>
      <c r="K84" s="814">
        <f t="shared" si="17"/>
        <v>0</v>
      </c>
      <c r="L84" s="814">
        <f t="shared" si="17"/>
        <v>117.86054778110794</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s="603" customFormat="1" x14ac:dyDescent="0.2">
      <c r="C85" s="709"/>
      <c r="D85" s="707"/>
      <c r="E85" s="707"/>
      <c r="F85" s="707"/>
      <c r="G85" s="707"/>
      <c r="H85" s="707"/>
      <c r="I85" s="707"/>
      <c r="J85" s="707"/>
      <c r="K85" s="707"/>
      <c r="L85" s="707"/>
      <c r="M85" s="707"/>
      <c r="N85" s="707"/>
      <c r="O85" s="707"/>
      <c r="P85" s="707"/>
      <c r="Q85" s="707"/>
      <c r="R85" s="707"/>
      <c r="S85" s="707"/>
      <c r="T85" s="707"/>
      <c r="U85" s="707"/>
      <c r="V85" s="707"/>
      <c r="W85" s="710"/>
    </row>
    <row r="86" spans="1:24" s="581" customFormat="1" x14ac:dyDescent="0.2">
      <c r="B86" s="824" t="s">
        <v>718</v>
      </c>
      <c r="C86" s="695"/>
      <c r="D86" s="694"/>
      <c r="E86" s="694"/>
      <c r="F86" s="694"/>
      <c r="G86" s="694"/>
      <c r="H86" s="694"/>
      <c r="I86" s="694"/>
      <c r="J86" s="694"/>
      <c r="K86" s="694"/>
      <c r="L86" s="694"/>
      <c r="M86" s="694"/>
      <c r="N86" s="694"/>
      <c r="O86" s="694"/>
      <c r="P86" s="694"/>
      <c r="Q86" s="694"/>
      <c r="R86" s="694"/>
      <c r="S86" s="694"/>
      <c r="T86" s="694"/>
      <c r="U86" s="694"/>
      <c r="V86" s="694"/>
      <c r="W86" s="582"/>
      <c r="X86" s="694"/>
    </row>
    <row r="87" spans="1:24" s="603" customFormat="1" x14ac:dyDescent="0.2">
      <c r="B87" s="706" t="s">
        <v>288</v>
      </c>
      <c r="C87" s="695">
        <f>SUM(D87:W87)</f>
        <v>1108213.6000000003</v>
      </c>
      <c r="D87" s="694">
        <f>'O2.2 Primary Cost PLCC Adj'!D89</f>
        <v>503730.45469612535</v>
      </c>
      <c r="E87" s="694">
        <f>'O2.2 Primary Cost PLCC Adj'!E89</f>
        <v>206191.83022812361</v>
      </c>
      <c r="F87" s="694">
        <f>'O2.2 Primary Cost PLCC Adj'!F89</f>
        <v>389099.6159243341</v>
      </c>
      <c r="G87" s="694">
        <f>'O2.2 Primary Cost PLCC Adj'!G89</f>
        <v>0</v>
      </c>
      <c r="H87" s="694">
        <f>'O2.2 Primary Cost PLCC Adj'!H89</f>
        <v>0</v>
      </c>
      <c r="I87" s="694">
        <f>'O2.2 Primary Cost PLCC Adj'!I89</f>
        <v>0</v>
      </c>
      <c r="J87" s="694">
        <f>'O2.2 Primary Cost PLCC Adj'!J89</f>
        <v>9077.300480376518</v>
      </c>
      <c r="K87" s="694">
        <f>'O2.2 Primary Cost PLCC Adj'!K89</f>
        <v>4.36410303198483</v>
      </c>
      <c r="L87" s="694">
        <f>'O2.2 Primary Cost PLCC Adj'!L89</f>
        <v>110.03456800866597</v>
      </c>
      <c r="M87" s="694">
        <f>'O2.2 Primary Cost PLCC Adj'!M89</f>
        <v>0</v>
      </c>
      <c r="N87" s="694">
        <f>'O2.2 Primary Cost PLCC Adj'!N89</f>
        <v>0</v>
      </c>
      <c r="O87" s="694">
        <f>'O2.2 Primary Cost PLCC Adj'!O89</f>
        <v>0</v>
      </c>
      <c r="P87" s="694">
        <f>'O2.2 Primary Cost PLCC Adj'!P89</f>
        <v>0</v>
      </c>
      <c r="Q87" s="694">
        <f>'O2.2 Primary Cost PLCC Adj'!Q89</f>
        <v>0</v>
      </c>
      <c r="R87" s="694">
        <f>'O2.2 Primary Cost PLCC Adj'!R89</f>
        <v>0</v>
      </c>
      <c r="S87" s="694">
        <f>'O2.2 Primary Cost PLCC Adj'!S89</f>
        <v>0</v>
      </c>
      <c r="T87" s="694">
        <f>'O2.2 Primary Cost PLCC Adj'!T89</f>
        <v>0</v>
      </c>
      <c r="U87" s="694">
        <f>'O2.2 Primary Cost PLCC Adj'!U89</f>
        <v>0</v>
      </c>
      <c r="V87" s="694">
        <f>'O2.2 Primary Cost PLCC Adj'!V89</f>
        <v>0</v>
      </c>
      <c r="W87" s="582">
        <f>'O2.2 Primary Cost PLCC Adj'!W89</f>
        <v>0</v>
      </c>
      <c r="X87" s="707"/>
    </row>
    <row r="88" spans="1:24" s="603" customFormat="1" x14ac:dyDescent="0.2">
      <c r="B88" s="708" t="s">
        <v>289</v>
      </c>
      <c r="C88" s="695">
        <f>SUM(D88:W88)</f>
        <v>503623.25000000006</v>
      </c>
      <c r="D88" s="694">
        <f>'O2.2 Primary Cost PLCC Adj'!D90</f>
        <v>228918.29582134742</v>
      </c>
      <c r="E88" s="694">
        <f>'O2.2 Primary Cost PLCC Adj'!E90</f>
        <v>93703.054774761695</v>
      </c>
      <c r="F88" s="694">
        <f>'O2.2 Primary Cost PLCC Adj'!F90</f>
        <v>176824.76838902256</v>
      </c>
      <c r="G88" s="694">
        <f>'O2.2 Primary Cost PLCC Adj'!G90</f>
        <v>0</v>
      </c>
      <c r="H88" s="694">
        <f>'O2.2 Primary Cost PLCC Adj'!H90</f>
        <v>0</v>
      </c>
      <c r="I88" s="694">
        <f>'O2.2 Primary Cost PLCC Adj'!I90</f>
        <v>0</v>
      </c>
      <c r="J88" s="694">
        <f>'O2.2 Primary Cost PLCC Adj'!J90</f>
        <v>4125.1429951353994</v>
      </c>
      <c r="K88" s="694">
        <f>'O2.2 Primary Cost PLCC Adj'!K90</f>
        <v>1.9832492150457763</v>
      </c>
      <c r="L88" s="694">
        <f>'O2.2 Primary Cost PLCC Adj'!L90</f>
        <v>50.004770517949225</v>
      </c>
      <c r="M88" s="694">
        <f>'O2.2 Primary Cost PLCC Adj'!M90</f>
        <v>0</v>
      </c>
      <c r="N88" s="694">
        <f>'O2.2 Primary Cost PLCC Adj'!N90</f>
        <v>0</v>
      </c>
      <c r="O88" s="694">
        <f>'O2.2 Primary Cost PLCC Adj'!O90</f>
        <v>0</v>
      </c>
      <c r="P88" s="694">
        <f>'O2.2 Primary Cost PLCC Adj'!P90</f>
        <v>0</v>
      </c>
      <c r="Q88" s="694">
        <f>'O2.2 Primary Cost PLCC Adj'!Q90</f>
        <v>0</v>
      </c>
      <c r="R88" s="694">
        <f>'O2.2 Primary Cost PLCC Adj'!R90</f>
        <v>0</v>
      </c>
      <c r="S88" s="694">
        <f>'O2.2 Primary Cost PLCC Adj'!S90</f>
        <v>0</v>
      </c>
      <c r="T88" s="694">
        <f>'O2.2 Primary Cost PLCC Adj'!T90</f>
        <v>0</v>
      </c>
      <c r="U88" s="694">
        <f>'O2.2 Primary Cost PLCC Adj'!U90</f>
        <v>0</v>
      </c>
      <c r="V88" s="694">
        <f>'O2.2 Primary Cost PLCC Adj'!V90</f>
        <v>0</v>
      </c>
      <c r="W88" s="582">
        <f>'O2.2 Primary Cost PLCC Adj'!W90</f>
        <v>0</v>
      </c>
    </row>
    <row r="89" spans="1:24" s="603" customFormat="1" x14ac:dyDescent="0.2">
      <c r="B89" s="708" t="s">
        <v>290</v>
      </c>
      <c r="C89" s="695">
        <f>SUM(D89:W89)</f>
        <v>658402.55000000016</v>
      </c>
      <c r="D89" s="694">
        <f>'O2.2 Primary Cost PLCC Adj'!D91</f>
        <v>299272.10411836527</v>
      </c>
      <c r="E89" s="694">
        <f>'O2.2 Primary Cost PLCC Adj'!E91</f>
        <v>122500.95722644412</v>
      </c>
      <c r="F89" s="694">
        <f>'O2.2 Primary Cost PLCC Adj'!F91</f>
        <v>231168.59360740762</v>
      </c>
      <c r="G89" s="694">
        <f>'O2.2 Primary Cost PLCC Adj'!G91</f>
        <v>0</v>
      </c>
      <c r="H89" s="694">
        <f>'O2.2 Primary Cost PLCC Adj'!H91</f>
        <v>0</v>
      </c>
      <c r="I89" s="694">
        <f>'O2.2 Primary Cost PLCC Adj'!I91</f>
        <v>0</v>
      </c>
      <c r="J89" s="694">
        <f>'O2.2 Primary Cost PLCC Adj'!J91</f>
        <v>5392.9294708133202</v>
      </c>
      <c r="K89" s="694">
        <f>'O2.2 Primary Cost PLCC Adj'!K91</f>
        <v>2.5927642150588515</v>
      </c>
      <c r="L89" s="694">
        <f>'O2.2 Primary Cost PLCC Adj'!L91</f>
        <v>65.372812754737978</v>
      </c>
      <c r="M89" s="694">
        <f>'O2.2 Primary Cost PLCC Adj'!M91</f>
        <v>0</v>
      </c>
      <c r="N89" s="694">
        <f>'O2.2 Primary Cost PLCC Adj'!N91</f>
        <v>0</v>
      </c>
      <c r="O89" s="694">
        <f>'O2.2 Primary Cost PLCC Adj'!O91</f>
        <v>0</v>
      </c>
      <c r="P89" s="694">
        <f>'O2.2 Primary Cost PLCC Adj'!P91</f>
        <v>0</v>
      </c>
      <c r="Q89" s="694">
        <f>'O2.2 Primary Cost PLCC Adj'!Q91</f>
        <v>0</v>
      </c>
      <c r="R89" s="694">
        <f>'O2.2 Primary Cost PLCC Adj'!R91</f>
        <v>0</v>
      </c>
      <c r="S89" s="694">
        <f>'O2.2 Primary Cost PLCC Adj'!S91</f>
        <v>0</v>
      </c>
      <c r="T89" s="694">
        <f>'O2.2 Primary Cost PLCC Adj'!T91</f>
        <v>0</v>
      </c>
      <c r="U89" s="694">
        <f>'O2.2 Primary Cost PLCC Adj'!U91</f>
        <v>0</v>
      </c>
      <c r="V89" s="694">
        <f>'O2.2 Primary Cost PLCC Adj'!V91</f>
        <v>0</v>
      </c>
      <c r="W89" s="582">
        <f>'O2.2 Primary Cost PLCC Adj'!W91</f>
        <v>0</v>
      </c>
    </row>
    <row r="90" spans="1:24" s="603" customFormat="1" x14ac:dyDescent="0.2">
      <c r="B90" s="708" t="s">
        <v>291</v>
      </c>
      <c r="C90" s="695">
        <f>SUM(D90:W90)</f>
        <v>0</v>
      </c>
      <c r="D90" s="694">
        <f>'O2.2 Primary Cost PLCC Adj'!D92</f>
        <v>0</v>
      </c>
      <c r="E90" s="694">
        <f>'O2.2 Primary Cost PLCC Adj'!E92</f>
        <v>0</v>
      </c>
      <c r="F90" s="694">
        <f>'O2.2 Primary Cost PLCC Adj'!F92</f>
        <v>0</v>
      </c>
      <c r="G90" s="694">
        <f>'O2.2 Primary Cost PLCC Adj'!G92</f>
        <v>0</v>
      </c>
      <c r="H90" s="694">
        <f>'O2.2 Primary Cost PLCC Adj'!H92</f>
        <v>0</v>
      </c>
      <c r="I90" s="694">
        <f>'O2.2 Primary Cost PLCC Adj'!I92</f>
        <v>0</v>
      </c>
      <c r="J90" s="694">
        <f>'O2.2 Primary Cost PLCC Adj'!J92</f>
        <v>0</v>
      </c>
      <c r="K90" s="694">
        <f>'O2.2 Primary Cost PLCC Adj'!K92</f>
        <v>0</v>
      </c>
      <c r="L90" s="694">
        <f>'O2.2 Primary Cost PLCC Adj'!L92</f>
        <v>0</v>
      </c>
      <c r="M90" s="694">
        <f>'O2.2 Primary Cost PLCC Adj'!M92</f>
        <v>0</v>
      </c>
      <c r="N90" s="694">
        <f>'O2.2 Primary Cost PLCC Adj'!N92</f>
        <v>0</v>
      </c>
      <c r="O90" s="694">
        <f>'O2.2 Primary Cost PLCC Adj'!O92</f>
        <v>0</v>
      </c>
      <c r="P90" s="694">
        <f>'O2.2 Primary Cost PLCC Adj'!P92</f>
        <v>0</v>
      </c>
      <c r="Q90" s="694">
        <f>'O2.2 Primary Cost PLCC Adj'!Q92</f>
        <v>0</v>
      </c>
      <c r="R90" s="694">
        <f>'O2.2 Primary Cost PLCC Adj'!R92</f>
        <v>0</v>
      </c>
      <c r="S90" s="694">
        <f>'O2.2 Primary Cost PLCC Adj'!S92</f>
        <v>0</v>
      </c>
      <c r="T90" s="694">
        <f>'O2.2 Primary Cost PLCC Adj'!T92</f>
        <v>0</v>
      </c>
      <c r="U90" s="694">
        <f>'O2.2 Primary Cost PLCC Adj'!U92</f>
        <v>0</v>
      </c>
      <c r="V90" s="694">
        <f>'O2.2 Primary Cost PLCC Adj'!V92</f>
        <v>0</v>
      </c>
      <c r="W90" s="582">
        <f>'O2.2 Primary Cost PLCC Adj'!W92</f>
        <v>0</v>
      </c>
    </row>
    <row r="91" spans="1:24" s="558" customFormat="1" ht="23.25" customHeight="1" x14ac:dyDescent="0.2">
      <c r="B91" s="811" t="s">
        <v>682</v>
      </c>
      <c r="C91" s="813">
        <f>SUM(D91:W91)</f>
        <v>2270239.4000000004</v>
      </c>
      <c r="D91" s="814">
        <f t="shared" ref="D91:W91" si="18">SUM(D87:D90)</f>
        <v>1031920.854635838</v>
      </c>
      <c r="E91" s="814">
        <f t="shared" si="18"/>
        <v>422395.8422293294</v>
      </c>
      <c r="F91" s="814">
        <f t="shared" si="18"/>
        <v>797092.97792076424</v>
      </c>
      <c r="G91" s="814">
        <f t="shared" si="18"/>
        <v>0</v>
      </c>
      <c r="H91" s="814">
        <f t="shared" si="18"/>
        <v>0</v>
      </c>
      <c r="I91" s="814">
        <f t="shared" si="18"/>
        <v>0</v>
      </c>
      <c r="J91" s="814">
        <f t="shared" si="18"/>
        <v>18595.372946325238</v>
      </c>
      <c r="K91" s="814">
        <f t="shared" si="18"/>
        <v>8.940116462089458</v>
      </c>
      <c r="L91" s="814">
        <f t="shared" si="18"/>
        <v>225.4121512813532</v>
      </c>
      <c r="M91" s="814">
        <f t="shared" si="18"/>
        <v>0</v>
      </c>
      <c r="N91" s="814">
        <f t="shared" si="18"/>
        <v>0</v>
      </c>
      <c r="O91" s="814">
        <f t="shared" si="18"/>
        <v>0</v>
      </c>
      <c r="P91" s="814">
        <f t="shared" si="18"/>
        <v>0</v>
      </c>
      <c r="Q91" s="814">
        <f t="shared" si="18"/>
        <v>0</v>
      </c>
      <c r="R91" s="814">
        <f t="shared" si="18"/>
        <v>0</v>
      </c>
      <c r="S91" s="814">
        <f t="shared" si="18"/>
        <v>0</v>
      </c>
      <c r="T91" s="814">
        <f t="shared" si="18"/>
        <v>0</v>
      </c>
      <c r="U91" s="814">
        <f t="shared" si="18"/>
        <v>0</v>
      </c>
      <c r="V91" s="814">
        <f t="shared" si="18"/>
        <v>0</v>
      </c>
      <c r="W91" s="815">
        <f t="shared" si="18"/>
        <v>0</v>
      </c>
    </row>
    <row r="92" spans="1:24" s="603" customFormat="1" x14ac:dyDescent="0.2">
      <c r="A92" s="561"/>
      <c r="B92" s="561"/>
      <c r="C92" s="709"/>
      <c r="D92" s="707"/>
      <c r="E92" s="707"/>
      <c r="F92" s="707"/>
      <c r="G92" s="707"/>
      <c r="H92" s="707"/>
      <c r="I92" s="707"/>
      <c r="J92" s="707"/>
      <c r="K92" s="707"/>
      <c r="L92" s="707"/>
      <c r="M92" s="707"/>
      <c r="N92" s="707"/>
      <c r="O92" s="707"/>
      <c r="P92" s="707"/>
      <c r="Q92" s="707"/>
      <c r="R92" s="707"/>
      <c r="S92" s="707"/>
      <c r="T92" s="707"/>
      <c r="U92" s="707"/>
      <c r="V92" s="707"/>
      <c r="W92" s="710"/>
    </row>
    <row r="93" spans="1:24" s="707" customFormat="1" x14ac:dyDescent="0.2">
      <c r="B93" s="697" t="s">
        <v>739</v>
      </c>
      <c r="C93" s="695">
        <f>SUM(D93:W93)</f>
        <v>13452208.006250001</v>
      </c>
      <c r="D93" s="694">
        <f t="shared" ref="D93:W93" si="19">D49</f>
        <v>6551207.2306339936</v>
      </c>
      <c r="E93" s="694">
        <f t="shared" si="19"/>
        <v>2688443.7450898727</v>
      </c>
      <c r="F93" s="694">
        <f t="shared" si="19"/>
        <v>4211199.9256721027</v>
      </c>
      <c r="G93" s="694">
        <f t="shared" si="19"/>
        <v>0</v>
      </c>
      <c r="H93" s="694">
        <f t="shared" si="19"/>
        <v>0</v>
      </c>
      <c r="I93" s="694">
        <f t="shared" si="19"/>
        <v>0</v>
      </c>
      <c r="J93" s="694">
        <f t="shared" si="19"/>
        <v>0</v>
      </c>
      <c r="K93" s="694">
        <f t="shared" si="19"/>
        <v>0</v>
      </c>
      <c r="L93" s="694">
        <f t="shared" si="19"/>
        <v>1357.1048540316449</v>
      </c>
      <c r="M93" s="694">
        <f t="shared" si="19"/>
        <v>0</v>
      </c>
      <c r="N93" s="694">
        <f t="shared" si="19"/>
        <v>0</v>
      </c>
      <c r="O93" s="694">
        <f t="shared" si="19"/>
        <v>0</v>
      </c>
      <c r="P93" s="694">
        <f t="shared" si="19"/>
        <v>0</v>
      </c>
      <c r="Q93" s="694">
        <f t="shared" si="19"/>
        <v>0</v>
      </c>
      <c r="R93" s="694">
        <f t="shared" si="19"/>
        <v>0</v>
      </c>
      <c r="S93" s="694">
        <f t="shared" si="19"/>
        <v>0</v>
      </c>
      <c r="T93" s="694">
        <f t="shared" si="19"/>
        <v>0</v>
      </c>
      <c r="U93" s="694">
        <f t="shared" si="19"/>
        <v>0</v>
      </c>
      <c r="V93" s="694">
        <f t="shared" si="19"/>
        <v>0</v>
      </c>
      <c r="W93" s="582">
        <f t="shared" si="19"/>
        <v>0</v>
      </c>
      <c r="X93" s="711"/>
    </row>
    <row r="94" spans="1:24" s="716" customFormat="1" x14ac:dyDescent="0.2">
      <c r="B94" s="712"/>
      <c r="C94" s="698"/>
      <c r="D94" s="713"/>
      <c r="E94" s="713"/>
      <c r="F94" s="713"/>
      <c r="G94" s="713"/>
      <c r="H94" s="713"/>
      <c r="I94" s="713"/>
      <c r="J94" s="713"/>
      <c r="K94" s="713"/>
      <c r="L94" s="713"/>
      <c r="M94" s="713"/>
      <c r="N94" s="713"/>
      <c r="O94" s="713"/>
      <c r="P94" s="713"/>
      <c r="Q94" s="713"/>
      <c r="R94" s="713"/>
      <c r="S94" s="713"/>
      <c r="T94" s="713"/>
      <c r="U94" s="713"/>
      <c r="V94" s="713"/>
      <c r="W94" s="714"/>
      <c r="X94" s="715"/>
    </row>
    <row r="95" spans="1:24" s="707" customFormat="1" x14ac:dyDescent="0.2">
      <c r="B95" s="717" t="s">
        <v>717</v>
      </c>
      <c r="C95" s="718">
        <f>SUM(D95:W95)</f>
        <v>120133841.54999998</v>
      </c>
      <c r="D95" s="719">
        <f>'O2.2 Primary Cost PLCC Adj'!D97</f>
        <v>54605966.420529187</v>
      </c>
      <c r="E95" s="719">
        <f>'O2.2 Primary Cost PLCC Adj'!E97</f>
        <v>22351843.238099493</v>
      </c>
      <c r="F95" s="719">
        <f>'O2.2 Primary Cost PLCC Adj'!F97</f>
        <v>42179622.779056132</v>
      </c>
      <c r="G95" s="719">
        <f>'O2.2 Primary Cost PLCC Adj'!G97</f>
        <v>0</v>
      </c>
      <c r="H95" s="719">
        <f>'O2.2 Primary Cost PLCC Adj'!H97</f>
        <v>0</v>
      </c>
      <c r="I95" s="719">
        <f>'O2.2 Primary Cost PLCC Adj'!I97</f>
        <v>0</v>
      </c>
      <c r="J95" s="719">
        <f>'O2.2 Primary Cost PLCC Adj'!J97</f>
        <v>984007.93638635299</v>
      </c>
      <c r="K95" s="719">
        <f>'O2.2 Primary Cost PLCC Adj'!K97</f>
        <v>473.08250156137774</v>
      </c>
      <c r="L95" s="719">
        <f>'O2.2 Primary Cost PLCC Adj'!L97</f>
        <v>11928.093427274103</v>
      </c>
      <c r="M95" s="719">
        <f>'O2.2 Primary Cost PLCC Adj'!M97</f>
        <v>0</v>
      </c>
      <c r="N95" s="719">
        <f>'O2.2 Primary Cost PLCC Adj'!N97</f>
        <v>0</v>
      </c>
      <c r="O95" s="719">
        <f>'O2.2 Primary Cost PLCC Adj'!O97</f>
        <v>0</v>
      </c>
      <c r="P95" s="719">
        <f>'O2.2 Primary Cost PLCC Adj'!P97</f>
        <v>0</v>
      </c>
      <c r="Q95" s="719">
        <f>'O2.2 Primary Cost PLCC Adj'!Q97</f>
        <v>0</v>
      </c>
      <c r="R95" s="719">
        <f>'O2.2 Primary Cost PLCC Adj'!R97</f>
        <v>0</v>
      </c>
      <c r="S95" s="719">
        <f>'O2.2 Primary Cost PLCC Adj'!S97</f>
        <v>0</v>
      </c>
      <c r="T95" s="719">
        <f>'O2.2 Primary Cost PLCC Adj'!T97</f>
        <v>0</v>
      </c>
      <c r="U95" s="719">
        <f>'O2.2 Primary Cost PLCC Adj'!U97</f>
        <v>0</v>
      </c>
      <c r="V95" s="719">
        <f>'O2.2 Primary Cost PLCC Adj'!V97</f>
        <v>0</v>
      </c>
      <c r="W95" s="720">
        <f>'O2.2 Primary Cost PLCC Adj'!W97</f>
        <v>0</v>
      </c>
    </row>
    <row r="100" spans="1:24" s="603" customFormat="1" x14ac:dyDescent="0.2"/>
    <row r="102" spans="1:24" s="578" customFormat="1" x14ac:dyDescent="0.2">
      <c r="A102" s="581"/>
      <c r="B102" s="697"/>
      <c r="C102" s="768"/>
      <c r="X102" s="768"/>
    </row>
    <row r="103" spans="1:24" x14ac:dyDescent="0.2">
      <c r="B103" s="706"/>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569"/>
    </row>
    <row r="104" spans="1:24"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row>
    <row r="105" spans="1:24" x14ac:dyDescent="0.2">
      <c r="B105" s="708"/>
      <c r="C105" s="768"/>
      <c r="D105" s="768"/>
      <c r="E105" s="768"/>
      <c r="F105" s="768"/>
      <c r="G105" s="768"/>
      <c r="H105" s="768"/>
      <c r="I105" s="768"/>
      <c r="J105" s="768"/>
      <c r="K105" s="768"/>
      <c r="L105" s="768"/>
      <c r="M105" s="768"/>
      <c r="N105" s="768"/>
      <c r="O105" s="768"/>
      <c r="P105" s="768"/>
      <c r="Q105" s="768"/>
      <c r="R105" s="768"/>
      <c r="S105" s="768"/>
      <c r="T105" s="768"/>
      <c r="U105" s="768"/>
      <c r="V105" s="768"/>
      <c r="W105" s="768"/>
    </row>
    <row r="106" spans="1:24" x14ac:dyDescent="0.2">
      <c r="B106" s="708"/>
      <c r="C106" s="768"/>
      <c r="D106" s="578"/>
      <c r="E106" s="578"/>
      <c r="F106" s="578"/>
      <c r="G106" s="578"/>
      <c r="H106" s="578"/>
      <c r="I106" s="578"/>
      <c r="J106" s="578"/>
      <c r="K106" s="578"/>
      <c r="L106" s="578"/>
      <c r="M106" s="578"/>
      <c r="N106" s="578"/>
      <c r="O106" s="578"/>
      <c r="P106" s="578"/>
      <c r="Q106" s="578"/>
      <c r="R106" s="578"/>
      <c r="S106" s="578"/>
      <c r="T106" s="578"/>
      <c r="U106" s="578"/>
      <c r="V106" s="578"/>
      <c r="W106" s="578"/>
    </row>
    <row r="107" spans="1:24" s="708" customFormat="1" x14ac:dyDescent="0.2">
      <c r="C107" s="768"/>
      <c r="D107" s="578"/>
      <c r="E107" s="578"/>
      <c r="F107" s="578"/>
      <c r="G107" s="578"/>
      <c r="H107" s="578"/>
      <c r="I107" s="578"/>
      <c r="J107" s="578"/>
      <c r="K107" s="578"/>
      <c r="L107" s="578"/>
      <c r="M107" s="578"/>
      <c r="N107" s="578"/>
      <c r="O107" s="578"/>
      <c r="P107" s="578"/>
      <c r="Q107" s="578"/>
      <c r="R107" s="578"/>
      <c r="S107" s="578"/>
      <c r="T107" s="578"/>
      <c r="U107" s="578"/>
      <c r="V107" s="578"/>
      <c r="W107" s="578"/>
    </row>
    <row r="109" spans="1:24" s="569" customFormat="1" x14ac:dyDescent="0.2">
      <c r="B109" s="690"/>
      <c r="C109" s="768"/>
      <c r="D109" s="578"/>
      <c r="E109" s="578"/>
      <c r="F109" s="578"/>
      <c r="G109" s="578"/>
      <c r="H109" s="578"/>
      <c r="I109" s="578"/>
      <c r="J109" s="578"/>
      <c r="K109" s="578"/>
      <c r="L109" s="578"/>
      <c r="M109" s="578"/>
      <c r="N109" s="578"/>
      <c r="O109" s="578"/>
      <c r="P109" s="578"/>
      <c r="Q109" s="578"/>
      <c r="R109" s="578"/>
      <c r="S109" s="578"/>
      <c r="T109" s="578"/>
      <c r="U109" s="578"/>
      <c r="V109" s="578"/>
      <c r="W109" s="578"/>
    </row>
    <row r="110" spans="1:24" s="569" customFormat="1" x14ac:dyDescent="0.2">
      <c r="B110" s="690"/>
      <c r="C110" s="768"/>
      <c r="D110" s="578"/>
      <c r="E110" s="578"/>
      <c r="F110" s="578"/>
      <c r="G110" s="578"/>
      <c r="H110" s="578"/>
      <c r="I110" s="578"/>
      <c r="J110" s="578"/>
      <c r="K110" s="578"/>
      <c r="L110" s="578"/>
      <c r="M110" s="578"/>
      <c r="N110" s="578"/>
      <c r="O110" s="578"/>
      <c r="P110" s="578"/>
      <c r="Q110" s="578"/>
      <c r="R110" s="578"/>
      <c r="S110" s="578"/>
      <c r="T110" s="578"/>
      <c r="U110" s="578"/>
      <c r="V110" s="578"/>
      <c r="W110" s="578"/>
      <c r="X110" s="769"/>
    </row>
    <row r="111" spans="1:24" s="569" customFormat="1" x14ac:dyDescent="0.2">
      <c r="B111" s="70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9"/>
    </row>
    <row r="112" spans="1:24" s="770" customFormat="1" x14ac:dyDescent="0.2">
      <c r="B112" s="712"/>
      <c r="C112" s="771"/>
      <c r="D112" s="772"/>
      <c r="E112" s="772"/>
      <c r="F112" s="772"/>
      <c r="G112" s="772"/>
      <c r="H112" s="772"/>
      <c r="I112" s="772"/>
      <c r="J112" s="772"/>
      <c r="K112" s="772"/>
      <c r="L112" s="772"/>
      <c r="M112" s="772"/>
      <c r="N112" s="772"/>
      <c r="O112" s="772"/>
      <c r="P112" s="772"/>
      <c r="Q112" s="772"/>
      <c r="R112" s="772"/>
      <c r="S112" s="772"/>
      <c r="T112" s="772"/>
      <c r="U112" s="772"/>
      <c r="V112" s="772"/>
      <c r="W112" s="772"/>
      <c r="X112" s="773"/>
    </row>
    <row r="113" spans="2:23" s="569" customFormat="1" x14ac:dyDescent="0.2">
      <c r="B113" s="717"/>
      <c r="C113" s="768"/>
      <c r="D113" s="768"/>
      <c r="E113" s="768"/>
      <c r="F113" s="768"/>
      <c r="G113" s="768"/>
      <c r="H113" s="768"/>
      <c r="I113" s="768"/>
      <c r="J113" s="768"/>
      <c r="K113" s="768"/>
      <c r="L113" s="768"/>
      <c r="M113" s="768"/>
      <c r="N113" s="768"/>
      <c r="O113" s="768"/>
      <c r="P113" s="768"/>
      <c r="Q113" s="768"/>
      <c r="R113" s="768"/>
      <c r="S113" s="768"/>
      <c r="T113" s="768"/>
      <c r="U113" s="768"/>
      <c r="V113" s="768"/>
      <c r="W113" s="768"/>
    </row>
  </sheetData>
  <sheetProtection password="F8BD" sheet="1" objects="1" scenarios="1"/>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sqref="A1:F1"/>
    </sheetView>
  </sheetViews>
  <sheetFormatPr defaultColWidth="9.140625" defaultRowHeight="11.25" x14ac:dyDescent="0.2"/>
  <cols>
    <col min="1" max="1" width="3" style="8" customWidth="1"/>
    <col min="2" max="2" width="57.4257812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30"/>
      <c r="B1" s="2430"/>
      <c r="C1" s="2430"/>
      <c r="D1" s="2430"/>
      <c r="E1" s="2430"/>
      <c r="F1" s="2430"/>
    </row>
    <row r="2" spans="1:25" ht="18.75" customHeight="1" x14ac:dyDescent="0.3">
      <c r="A2" s="2473"/>
      <c r="B2" s="2473"/>
      <c r="C2" s="2473"/>
      <c r="D2" s="2473"/>
      <c r="E2" s="2473"/>
    </row>
    <row r="3" spans="1:25" ht="25.5" customHeight="1" x14ac:dyDescent="0.25">
      <c r="A3" s="2474"/>
      <c r="B3" s="2474"/>
      <c r="C3" s="2474"/>
      <c r="D3" s="2474"/>
      <c r="E3" s="2474"/>
      <c r="G3" s="9"/>
    </row>
    <row r="4" spans="1:25" ht="18" x14ac:dyDescent="0.25">
      <c r="A4" s="2475" t="str">
        <f>'I1 Intro'!C11</f>
        <v>EB-2019-0037</v>
      </c>
      <c r="B4" s="2475"/>
      <c r="C4" s="2475"/>
      <c r="D4" s="2475"/>
      <c r="E4" s="2475"/>
    </row>
    <row r="5" spans="1:25" ht="21" customHeight="1" x14ac:dyDescent="0.3">
      <c r="A5" s="299" t="str">
        <f>"Sheet O3.1 Line Transformers Unit Cost Worksheet  - "&amp;  'I2 LDC class'!$C$17</f>
        <v>Sheet O3.1 Line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75"/>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306" customFormat="1" ht="12.75" x14ac:dyDescent="0.2">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677"/>
      <c r="Y10" s="785"/>
    </row>
    <row r="11" spans="1:25" ht="47.25" customHeight="1" x14ac:dyDescent="0.2">
      <c r="B11" s="754" t="s">
        <v>637</v>
      </c>
      <c r="C11" s="783" t="s">
        <v>682</v>
      </c>
      <c r="D11" s="784" t="str">
        <f>IF('I2 LDC class'!$D$20="",'I2 LDC class'!$C$20,'I2 LDC class'!$D$20)</f>
        <v>Residential</v>
      </c>
      <c r="E11" s="784" t="str">
        <f>IF('I2 LDC class'!$D$21="",'I2 LDC class'!$C$21,'I2 LDC class'!$D$21)</f>
        <v>GS &lt;50</v>
      </c>
      <c r="F11" s="784" t="str">
        <f>IF('I2 LDC class'!$D$22="",'I2 LDC class'!$C$22,'I2 LDC class'!$D$22)</f>
        <v>GS&gt;50-Regular</v>
      </c>
      <c r="G11" s="784" t="str">
        <f>IF('I2 LDC class'!$D$23="",'I2 LDC class'!$C$23,'I2 LDC class'!$D$23)</f>
        <v>GS&gt; 50-TOU</v>
      </c>
      <c r="H11" s="784" t="str">
        <f>IF('I2 LDC class'!$D$24="",'I2 LDC class'!$C$24,'I2 LDC class'!$D$24)</f>
        <v>GS &gt;50-Intermediate</v>
      </c>
      <c r="I11" s="784" t="str">
        <f>IF('I2 LDC class'!$D$25="",'I2 LDC class'!$C$25,'I2 LDC class'!$D$25)</f>
        <v>Large Use &gt;5MW</v>
      </c>
      <c r="J11" s="784" t="str">
        <f>IF('I2 LDC class'!$D$26="",'I2 LDC class'!$C$26,'I2 LDC class'!$D$26)</f>
        <v>Street Light</v>
      </c>
      <c r="K11" s="784" t="str">
        <f>IF('I2 LDC class'!$D$27="",'I2 LDC class'!$C$27,'I2 LDC class'!$D$27)</f>
        <v>Sentinel</v>
      </c>
      <c r="L11" s="784" t="str">
        <f>IF('I2 LDC class'!$D$28="",'I2 LDC class'!$C$28,'I2 LDC class'!$D$28)</f>
        <v>Unmetered Scattered Load</v>
      </c>
      <c r="M11" s="784" t="str">
        <f>IF('I2 LDC class'!$D$29="",'I2 LDC class'!$C$29,'I2 LDC class'!$D$29)</f>
        <v>Embedded Distributor</v>
      </c>
      <c r="N11" s="784" t="str">
        <f>IF('I2 LDC class'!$D$30="",'I2 LDC class'!$C$30,'I2 LDC class'!$D$30)</f>
        <v>Back-up/Standby Power</v>
      </c>
      <c r="O11" s="784" t="str">
        <f>IF('I2 LDC class'!$D$31="",'I2 LDC class'!$C$31,'I2 LDC class'!$D$31)</f>
        <v>Rate Class 1</v>
      </c>
      <c r="P11" s="784" t="str">
        <f>IF('I2 LDC class'!$D$32="",'I2 LDC class'!$C$32,'I2 LDC class'!$D$32)</f>
        <v>Rate class 2</v>
      </c>
      <c r="Q11" s="784" t="str">
        <f>IF('I2 LDC class'!$D$33="",'I2 LDC class'!$C$33,'I2 LDC class'!$D$33)</f>
        <v>Rate class 3</v>
      </c>
      <c r="R11" s="784" t="str">
        <f>IF('I2 LDC class'!$D$34="",'I2 LDC class'!$C$34,'I2 LDC class'!$D$34)</f>
        <v>Rate class 4</v>
      </c>
      <c r="S11" s="784" t="str">
        <f>IF('I2 LDC class'!$D$35="",'I2 LDC class'!$C$35,'I2 LDC class'!$D$35)</f>
        <v>Rate class 5</v>
      </c>
      <c r="T11" s="784" t="str">
        <f>IF('I2 LDC class'!$D$36="",'I2 LDC class'!$C$36,'I2 LDC class'!$D$36)</f>
        <v>Rate class 6</v>
      </c>
      <c r="U11" s="784" t="str">
        <f>IF('I2 LDC class'!$D$37="",'I2 LDC class'!$C$37,'I2 LDC class'!$D$37)</f>
        <v>Rate class 7</v>
      </c>
      <c r="V11" s="784" t="str">
        <f>IF('I2 LDC class'!$D$38="",'I2 LDC class'!$C$38,'I2 LDC class'!$D$38)</f>
        <v>Rate class 8</v>
      </c>
      <c r="W11" s="783" t="str">
        <f>IF('I2 LDC class'!$D$39="",'I2 LDC class'!$C$39,'I2 LDC class'!$D$39)</f>
        <v>Rate class 9</v>
      </c>
      <c r="X11" s="678"/>
    </row>
    <row r="12" spans="1:25" s="581" customFormat="1" ht="12.75" x14ac:dyDescent="0.2">
      <c r="A12" s="466"/>
      <c r="B12" s="690" t="s">
        <v>1516</v>
      </c>
      <c r="C12" s="691">
        <f t="shared" ref="C12:C21" si="0">SUM(D12:W12)</f>
        <v>548065.00000000012</v>
      </c>
      <c r="D12" s="69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328785.55112609174</v>
      </c>
      <c r="E12" s="69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89900.915876488943</v>
      </c>
      <c r="F12" s="69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120444.85341905887</v>
      </c>
      <c r="G12" s="69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69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69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69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6731.1453785670583</v>
      </c>
      <c r="K12" s="69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1200.4878391320949</v>
      </c>
      <c r="L12" s="69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1002.0463606613507</v>
      </c>
      <c r="M12" s="69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69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69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69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69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69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69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69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69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69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69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694"/>
    </row>
    <row r="13" spans="1:25" s="581" customFormat="1" ht="12.75" x14ac:dyDescent="0.2">
      <c r="A13" s="466"/>
      <c r="B13" s="690" t="s">
        <v>360</v>
      </c>
      <c r="C13" s="695">
        <f t="shared" si="0"/>
        <v>104084.3696231354</v>
      </c>
      <c r="D13" s="694">
        <f>IF(ISERROR(D35*(D47/D33)),0,D35*(D47/D33))</f>
        <v>62181.147911236985</v>
      </c>
      <c r="E13" s="694">
        <f t="shared" ref="E13:W13" si="1">IF(ISERROR(E35*(E47/E33)),0,E35*(E47/E33))</f>
        <v>17153.546956569622</v>
      </c>
      <c r="F13" s="694">
        <f t="shared" si="1"/>
        <v>22996.725452518971</v>
      </c>
      <c r="G13" s="694">
        <f t="shared" si="1"/>
        <v>0</v>
      </c>
      <c r="H13" s="694">
        <f t="shared" si="1"/>
        <v>0</v>
      </c>
      <c r="I13" s="694">
        <f t="shared" si="1"/>
        <v>0</v>
      </c>
      <c r="J13" s="694">
        <f t="shared" si="1"/>
        <v>1323.6862342840825</v>
      </c>
      <c r="K13" s="694">
        <f t="shared" si="1"/>
        <v>234.0119174615044</v>
      </c>
      <c r="L13" s="694">
        <f t="shared" si="1"/>
        <v>195.25115106421714</v>
      </c>
      <c r="M13" s="694">
        <f t="shared" si="1"/>
        <v>0</v>
      </c>
      <c r="N13" s="694">
        <f t="shared" si="1"/>
        <v>0</v>
      </c>
      <c r="O13" s="694">
        <f t="shared" si="1"/>
        <v>0</v>
      </c>
      <c r="P13" s="694">
        <f t="shared" si="1"/>
        <v>0</v>
      </c>
      <c r="Q13" s="694">
        <f t="shared" si="1"/>
        <v>0</v>
      </c>
      <c r="R13" s="694">
        <f t="shared" si="1"/>
        <v>0</v>
      </c>
      <c r="S13" s="694">
        <f t="shared" si="1"/>
        <v>0</v>
      </c>
      <c r="T13" s="694">
        <f t="shared" si="1"/>
        <v>0</v>
      </c>
      <c r="U13" s="694">
        <f t="shared" si="1"/>
        <v>0</v>
      </c>
      <c r="V13" s="694">
        <f t="shared" si="1"/>
        <v>0</v>
      </c>
      <c r="W13" s="582">
        <f t="shared" si="1"/>
        <v>0</v>
      </c>
      <c r="X13" s="694"/>
    </row>
    <row r="14" spans="1:25" s="581" customFormat="1" ht="12.75" x14ac:dyDescent="0.2">
      <c r="A14" s="466"/>
      <c r="B14" s="690" t="s">
        <v>1439</v>
      </c>
      <c r="C14" s="695">
        <f t="shared" si="0"/>
        <v>150315.99999999997</v>
      </c>
      <c r="D14" s="694">
        <f>'O4 Summary by Class &amp; Accounts'!E141</f>
        <v>90174.940751680158</v>
      </c>
      <c r="E14" s="694">
        <f>'O4 Summary by Class &amp; Accounts'!F141</f>
        <v>24656.830979701877</v>
      </c>
      <c r="F14" s="694">
        <f>'O4 Summary by Class &amp; Accounts'!G141</f>
        <v>33034.017108443797</v>
      </c>
      <c r="G14" s="694">
        <f>'O4 Summary by Class &amp; Accounts'!H141</f>
        <v>0</v>
      </c>
      <c r="H14" s="694">
        <f>'O4 Summary by Class &amp; Accounts'!I141</f>
        <v>0</v>
      </c>
      <c r="I14" s="694">
        <f>'O4 Summary by Class &amp; Accounts'!J141</f>
        <v>0</v>
      </c>
      <c r="J14" s="694">
        <f>'O4 Summary by Class &amp; Accounts'!K141</f>
        <v>1846.1292889067643</v>
      </c>
      <c r="K14" s="694">
        <f>'O4 Summary by Class &amp; Accounts'!L141</f>
        <v>329.25388416881191</v>
      </c>
      <c r="L14" s="694">
        <f>'O4 Summary by Class &amp; Accounts'!M141</f>
        <v>274.82798709855865</v>
      </c>
      <c r="M14" s="694">
        <f>'O4 Summary by Class &amp; Accounts'!N141</f>
        <v>0</v>
      </c>
      <c r="N14" s="694">
        <f>'O4 Summary by Class &amp; Accounts'!O141</f>
        <v>0</v>
      </c>
      <c r="O14" s="694">
        <f>'O4 Summary by Class &amp; Accounts'!P141</f>
        <v>0</v>
      </c>
      <c r="P14" s="694">
        <f>'O4 Summary by Class &amp; Accounts'!Q141</f>
        <v>0</v>
      </c>
      <c r="Q14" s="694">
        <f>'O4 Summary by Class &amp; Accounts'!R141</f>
        <v>0</v>
      </c>
      <c r="R14" s="694">
        <f>'O4 Summary by Class &amp; Accounts'!S141</f>
        <v>0</v>
      </c>
      <c r="S14" s="694">
        <f>'O4 Summary by Class &amp; Accounts'!T141</f>
        <v>0</v>
      </c>
      <c r="T14" s="694">
        <f>'O4 Summary by Class &amp; Accounts'!U141</f>
        <v>0</v>
      </c>
      <c r="U14" s="694">
        <f>'O4 Summary by Class &amp; Accounts'!V141</f>
        <v>0</v>
      </c>
      <c r="V14" s="694">
        <f>'O4 Summary by Class &amp; Accounts'!W141</f>
        <v>0</v>
      </c>
      <c r="W14" s="582">
        <f>'O4 Summary by Class &amp; Accounts'!X141</f>
        <v>0</v>
      </c>
      <c r="X14" s="694"/>
    </row>
    <row r="15" spans="1:25" s="581" customFormat="1" ht="12.75" x14ac:dyDescent="0.2">
      <c r="A15" s="466"/>
      <c r="B15" s="690" t="s">
        <v>1440</v>
      </c>
      <c r="C15" s="695">
        <f t="shared" si="0"/>
        <v>132331.99999999997</v>
      </c>
      <c r="D15" s="694">
        <f>'O4 Summary by Class &amp; Accounts'!E145</f>
        <v>79386.294603045171</v>
      </c>
      <c r="E15" s="694">
        <f>'O4 Summary by Class &amp; Accounts'!F145</f>
        <v>21706.855938196259</v>
      </c>
      <c r="F15" s="694">
        <f>'O4 Summary by Class &amp; Accounts'!G145</f>
        <v>29081.784720153442</v>
      </c>
      <c r="G15" s="694">
        <f>'O4 Summary by Class &amp; Accounts'!H145</f>
        <v>0</v>
      </c>
      <c r="H15" s="694">
        <f>'O4 Summary by Class &amp; Accounts'!I145</f>
        <v>0</v>
      </c>
      <c r="I15" s="694">
        <f>'O4 Summary by Class &amp; Accounts'!J145</f>
        <v>0</v>
      </c>
      <c r="J15" s="694">
        <f>'O4 Summary by Class &amp; Accounts'!K145</f>
        <v>1625.2560010884397</v>
      </c>
      <c r="K15" s="694">
        <f>'O4 Summary by Class &amp; Accounts'!L145</f>
        <v>289.86152505273702</v>
      </c>
      <c r="L15" s="694">
        <f>'O4 Summary by Class &amp; Accounts'!M145</f>
        <v>241.94721246391916</v>
      </c>
      <c r="M15" s="694">
        <f>'O4 Summary by Class &amp; Accounts'!N145</f>
        <v>0</v>
      </c>
      <c r="N15" s="694">
        <f>'O4 Summary by Class &amp; Accounts'!O145</f>
        <v>0</v>
      </c>
      <c r="O15" s="694">
        <f>'O4 Summary by Class &amp; Accounts'!P145</f>
        <v>0</v>
      </c>
      <c r="P15" s="694">
        <f>'O4 Summary by Class &amp; Accounts'!Q145</f>
        <v>0</v>
      </c>
      <c r="Q15" s="694">
        <f>'O4 Summary by Class &amp; Accounts'!R145</f>
        <v>0</v>
      </c>
      <c r="R15" s="694">
        <f>'O4 Summary by Class &amp; Accounts'!S145</f>
        <v>0</v>
      </c>
      <c r="S15" s="694">
        <f>'O4 Summary by Class &amp; Accounts'!T145</f>
        <v>0</v>
      </c>
      <c r="T15" s="694">
        <f>'O4 Summary by Class &amp; Accounts'!U145</f>
        <v>0</v>
      </c>
      <c r="U15" s="694">
        <f>'O4 Summary by Class &amp; Accounts'!V145</f>
        <v>0</v>
      </c>
      <c r="V15" s="694">
        <f>'O4 Summary by Class &amp; Accounts'!W145</f>
        <v>0</v>
      </c>
      <c r="W15" s="582">
        <f>'O4 Summary by Class &amp; Accounts'!X145</f>
        <v>0</v>
      </c>
      <c r="X15" s="694"/>
    </row>
    <row r="16" spans="1:25" s="694" customFormat="1" ht="12.75" x14ac:dyDescent="0.2">
      <c r="A16" s="547"/>
      <c r="B16" s="690" t="s">
        <v>1441</v>
      </c>
      <c r="C16" s="695">
        <f t="shared" si="0"/>
        <v>156750</v>
      </c>
      <c r="D16" s="694">
        <f>'O4 Summary by Class &amp; Accounts'!E164</f>
        <v>94034.713289509207</v>
      </c>
      <c r="E16" s="694">
        <f>'O4 Summary by Class &amp; Accounts'!F164</f>
        <v>25712.221294261883</v>
      </c>
      <c r="F16" s="694">
        <f>'O4 Summary by Class &amp; Accounts'!G164</f>
        <v>34447.977472448474</v>
      </c>
      <c r="G16" s="694">
        <f>'O4 Summary by Class &amp; Accounts'!H164</f>
        <v>0</v>
      </c>
      <c r="H16" s="694">
        <f>'O4 Summary by Class &amp; Accounts'!I164</f>
        <v>0</v>
      </c>
      <c r="I16" s="694">
        <f>'O4 Summary by Class &amp; Accounts'!J164</f>
        <v>0</v>
      </c>
      <c r="J16" s="694">
        <f>'O4 Summary by Class &amp; Accounts'!K164</f>
        <v>1925.1494587145435</v>
      </c>
      <c r="K16" s="694">
        <f>'O4 Summary by Class &amp; Accounts'!L164</f>
        <v>343.34699129474757</v>
      </c>
      <c r="L16" s="694">
        <f>'O4 Summary by Class &amp; Accounts'!M164</f>
        <v>286.59149377111601</v>
      </c>
      <c r="M16" s="694">
        <f>'O4 Summary by Class &amp; Accounts'!N164</f>
        <v>0</v>
      </c>
      <c r="N16" s="694">
        <f>'O4 Summary by Class &amp; Accounts'!O164</f>
        <v>0</v>
      </c>
      <c r="O16" s="694">
        <f>'O4 Summary by Class &amp; Accounts'!P164</f>
        <v>0</v>
      </c>
      <c r="P16" s="694">
        <f>'O4 Summary by Class &amp; Accounts'!Q164</f>
        <v>0</v>
      </c>
      <c r="Q16" s="694">
        <f>'O4 Summary by Class &amp; Accounts'!R164</f>
        <v>0</v>
      </c>
      <c r="R16" s="694">
        <f>'O4 Summary by Class &amp; Accounts'!S164</f>
        <v>0</v>
      </c>
      <c r="S16" s="694">
        <f>'O4 Summary by Class &amp; Accounts'!T164</f>
        <v>0</v>
      </c>
      <c r="T16" s="694">
        <f>'O4 Summary by Class &amp; Accounts'!U164</f>
        <v>0</v>
      </c>
      <c r="U16" s="694">
        <f>'O4 Summary by Class &amp; Accounts'!V164</f>
        <v>0</v>
      </c>
      <c r="V16" s="694">
        <f>'O4 Summary by Class &amp; Accounts'!W164</f>
        <v>0</v>
      </c>
      <c r="W16" s="582">
        <f>'O4 Summary by Class &amp; Accounts'!X164</f>
        <v>0</v>
      </c>
    </row>
    <row r="17" spans="1:24" s="694" customFormat="1" ht="12.75" x14ac:dyDescent="0.2">
      <c r="A17" s="679"/>
      <c r="B17" s="690" t="s">
        <v>719</v>
      </c>
      <c r="C17" s="695">
        <f>SUM(D17:W17)</f>
        <v>585744.44909821532</v>
      </c>
      <c r="D17" s="694">
        <f>IF(ISERROR(D57/D59*D55),0, D57/D59*D55)</f>
        <v>350271.94238998223</v>
      </c>
      <c r="E17" s="694">
        <f t="shared" ref="E17:W17" si="2">IF(ISERROR(E57/E59*E55),0, E57/E59*E55)</f>
        <v>96440.269302617613</v>
      </c>
      <c r="F17" s="694">
        <f t="shared" si="2"/>
        <v>129555.91170093081</v>
      </c>
      <c r="G17" s="694">
        <f t="shared" si="2"/>
        <v>0</v>
      </c>
      <c r="H17" s="694">
        <f t="shared" si="2"/>
        <v>0</v>
      </c>
      <c r="I17" s="694">
        <f t="shared" si="2"/>
        <v>0</v>
      </c>
      <c r="J17" s="694">
        <f t="shared" si="2"/>
        <v>7150.5223026232652</v>
      </c>
      <c r="K17" s="694">
        <f t="shared" si="2"/>
        <v>1267.2390505245439</v>
      </c>
      <c r="L17" s="694">
        <f t="shared" si="2"/>
        <v>1058.5643515368652</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row>
    <row r="18" spans="1:24" s="694" customFormat="1" ht="12.75" x14ac:dyDescent="0.2">
      <c r="A18" s="547"/>
      <c r="B18" s="690" t="s">
        <v>354</v>
      </c>
      <c r="C18" s="695">
        <f t="shared" si="0"/>
        <v>221029.38776532665</v>
      </c>
      <c r="D18" s="694">
        <f t="shared" ref="D18:W18" si="3">IF(ISERROR(SUM(D14:D17)/D41*D39),0,SUM(D14:D16)/D41*D39)</f>
        <v>131484.41556736187</v>
      </c>
      <c r="E18" s="694">
        <f t="shared" si="3"/>
        <v>36416.953064850924</v>
      </c>
      <c r="F18" s="694">
        <f t="shared" si="3"/>
        <v>49571.259497032392</v>
      </c>
      <c r="G18" s="694">
        <f t="shared" si="3"/>
        <v>0</v>
      </c>
      <c r="H18" s="694">
        <f t="shared" si="3"/>
        <v>0</v>
      </c>
      <c r="I18" s="694">
        <f t="shared" si="3"/>
        <v>0</v>
      </c>
      <c r="J18" s="694">
        <f t="shared" si="3"/>
        <v>2680.9051509713709</v>
      </c>
      <c r="K18" s="694">
        <f t="shared" si="3"/>
        <v>478.54714061308522</v>
      </c>
      <c r="L18" s="694">
        <f t="shared" si="3"/>
        <v>397.30734449699526</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694" customFormat="1" ht="12.75" x14ac:dyDescent="0.2">
      <c r="A19" s="547"/>
      <c r="B19" s="690" t="s">
        <v>355</v>
      </c>
      <c r="C19" s="695">
        <f t="shared" si="0"/>
        <v>54690.436071038035</v>
      </c>
      <c r="D19" s="694">
        <f>IF(ISERROR('O4 Summary by Class &amp; Accounts'!E209*D48/(D33+D37)),0,'O4 Summary by Class &amp; Accounts'!E209*D48/(D33+D37))</f>
        <v>32808.928074119896</v>
      </c>
      <c r="E19" s="694">
        <f>IF(ISERROR('O4 Summary by Class &amp; Accounts'!F209*E48/(E33+E37)),0,'O4 Summary by Class &amp; Accounts'!F209*E48/(E33+E37))</f>
        <v>8971.0532372453781</v>
      </c>
      <c r="F19" s="694">
        <f>IF(ISERROR('O4 Summary by Class &amp; Accounts'!G209*F48/(F33+F37)),0,'O4 Summary by Class &amp; Accounts'!G209*F48/(F33+F37))</f>
        <v>12018.978690484866</v>
      </c>
      <c r="G19" s="694">
        <f>IF(ISERROR('O4 Summary by Class &amp; Accounts'!H209*G48/(G33+G37)),0,'O4 Summary by Class &amp; Accounts'!H209*G48/(G33+G37))</f>
        <v>0</v>
      </c>
      <c r="H19" s="694">
        <f>IF(ISERROR('O4 Summary by Class &amp; Accounts'!I209*H48/(H33+H37)),0,'O4 Summary by Class &amp; Accounts'!I209*H48/(H33+H37))</f>
        <v>0</v>
      </c>
      <c r="I19" s="694">
        <f>IF(ISERROR('O4 Summary by Class &amp; Accounts'!J209*I48/(I33+I37)),0,'O4 Summary by Class &amp; Accounts'!J209*I48/(I33+I37))</f>
        <v>0</v>
      </c>
      <c r="J19" s="694">
        <f>IF(ISERROR('O4 Summary by Class &amp; Accounts'!K209*J48/(J33+J37)),0,'O4 Summary by Class &amp; Accounts'!K209*J48/(J33+J37))</f>
        <v>671.68908069551048</v>
      </c>
      <c r="K19" s="694">
        <f>IF(ISERROR('O4 Summary by Class &amp; Accounts'!L209*K48/(K33+K37)),0,'O4 Summary by Class &amp; Accounts'!L209*K48/(K33+K37))</f>
        <v>119.79455615686543</v>
      </c>
      <c r="L19" s="694">
        <f>IF(ISERROR('O4 Summary by Class &amp; Accounts'!M209*L48/(L33+L37)),0,'O4 Summary by Class &amp; Accounts'!M209*L48/(L33+L37))</f>
        <v>99.992432335518487</v>
      </c>
      <c r="M19" s="694">
        <f>IF(ISERROR('O4 Summary by Class &amp; Accounts'!N209*M48/(M33+M37)),0,'O4 Summary by Class &amp; Accounts'!N209*M48/(M33+M37))</f>
        <v>0</v>
      </c>
      <c r="N19" s="694">
        <f>IF(ISERROR('O4 Summary by Class &amp; Accounts'!O209*N48/(N33+N37)),0,'O4 Summary by Class &amp; Accounts'!O209*N48/(N33+N37))</f>
        <v>0</v>
      </c>
      <c r="O19" s="694">
        <f>IF(ISERROR('O4 Summary by Class &amp; Accounts'!P209*O48/(O33+O37)),0,'O4 Summary by Class &amp; Accounts'!P209*O48/(O33+O37))</f>
        <v>0</v>
      </c>
      <c r="P19" s="694">
        <f>IF(ISERROR('O4 Summary by Class &amp; Accounts'!Q209*P48/(P33+P37)),0,'O4 Summary by Class &amp; Accounts'!Q209*P48/(P33+P37))</f>
        <v>0</v>
      </c>
      <c r="Q19" s="694">
        <f>IF(ISERROR('O4 Summary by Class &amp; Accounts'!R209*Q48/(Q33+Q37)),0,'O4 Summary by Class &amp; Accounts'!R209*Q48/(Q33+Q37))</f>
        <v>0</v>
      </c>
      <c r="R19" s="694">
        <f>IF(ISERROR('O4 Summary by Class &amp; Accounts'!S209*R48/(R33+R37)),0,'O4 Summary by Class &amp; Accounts'!S209*R48/(R33+R37))</f>
        <v>0</v>
      </c>
      <c r="S19" s="694">
        <f>IF(ISERROR('O4 Summary by Class &amp; Accounts'!T209*S48/(S33+S37)),0,'O4 Summary by Class &amp; Accounts'!T209*S48/(S33+S37))</f>
        <v>0</v>
      </c>
      <c r="T19" s="694">
        <f>IF(ISERROR('O4 Summary by Class &amp; Accounts'!U209*T48/(T33+T37)),0,'O4 Summary by Class &amp; Accounts'!U209*T48/(T33+T37))</f>
        <v>0</v>
      </c>
      <c r="U19" s="694">
        <f>IF(ISERROR('O4 Summary by Class &amp; Accounts'!V209*U48/(U33+U37)),0,'O4 Summary by Class &amp; Accounts'!V209*U48/(U33+U37))</f>
        <v>0</v>
      </c>
      <c r="V19" s="694">
        <f>IF(ISERROR('O4 Summary by Class &amp; Accounts'!W209*V48/(V33+V37)),0,'O4 Summary by Class &amp; Accounts'!W209*V48/(V33+V37))</f>
        <v>0</v>
      </c>
      <c r="W19" s="582">
        <f>IF(ISERROR('O4 Summary by Class &amp; Accounts'!X209*W48/(W33+W37)),0,'O4 Summary by Class &amp; Accounts'!X209*W48/(W33+W37))</f>
        <v>0</v>
      </c>
    </row>
    <row r="20" spans="1:24" s="694" customFormat="1" ht="12.75" x14ac:dyDescent="0.2">
      <c r="A20" s="547"/>
      <c r="B20" s="690" t="s">
        <v>356</v>
      </c>
      <c r="C20" s="695">
        <f t="shared" si="0"/>
        <v>344865.18271525548</v>
      </c>
      <c r="D20" s="694">
        <f>IF(ISERROR('O4 Summary by Class &amp; Accounts'!E207*D48/(D33+D37)),0,'O4 Summary by Class &amp; Accounts'!E207*D48/(D33+D37))</f>
        <v>206885.47738541148</v>
      </c>
      <c r="E20" s="694">
        <f>IF(ISERROR('O4 Summary by Class &amp; Accounts'!F207*E48/(E33+E37)),0,'O4 Summary by Class &amp; Accounts'!F207*E48/(E33+E37))</f>
        <v>56569.377318409628</v>
      </c>
      <c r="F20" s="694">
        <f>IF(ISERROR('O4 Summary by Class &amp; Accounts'!G207*F48/(F33+F37)),0,'O4 Summary by Class &amp; Accounts'!G207*F48/(F33+F37))</f>
        <v>75788.88705076206</v>
      </c>
      <c r="G20" s="694">
        <f>IF(ISERROR('O4 Summary by Class &amp; Accounts'!H207*G48/(G33+G37)),0,'O4 Summary by Class &amp; Accounts'!H207*G48/(G33+G37))</f>
        <v>0</v>
      </c>
      <c r="H20" s="694">
        <f>IF(ISERROR('O4 Summary by Class &amp; Accounts'!I207*H48/(H33+H37)),0,'O4 Summary by Class &amp; Accounts'!I207*H48/(H33+H37))</f>
        <v>0</v>
      </c>
      <c r="I20" s="694">
        <f>IF(ISERROR('O4 Summary by Class &amp; Accounts'!J207*I48/(I33+I37)),0,'O4 Summary by Class &amp; Accounts'!J207*I48/(I33+I37))</f>
        <v>0</v>
      </c>
      <c r="J20" s="694">
        <f>IF(ISERROR('O4 Summary by Class &amp; Accounts'!K207*J48/(J33+J37)),0,'O4 Summary by Class &amp; Accounts'!K207*J48/(J33+J37))</f>
        <v>4235.5152780463568</v>
      </c>
      <c r="K20" s="694">
        <f>IF(ISERROR('O4 Summary by Class &amp; Accounts'!L207*K48/(K33+K37)),0,'O4 Summary by Class &amp; Accounts'!L207*K48/(K33+K37))</f>
        <v>755.3966372414443</v>
      </c>
      <c r="L20" s="694">
        <f>IF(ISERROR('O4 Summary by Class &amp; Accounts'!M207*L48/(L33+L37)),0,'O4 Summary by Class &amp; Accounts'!M207*L48/(L33+L37))</f>
        <v>630.5290453844591</v>
      </c>
      <c r="M20" s="694">
        <f>IF(ISERROR('O4 Summary by Class &amp; Accounts'!N207*M48/(M33+M37)),0,'O4 Summary by Class &amp; Accounts'!N207*M48/(M33+M37))</f>
        <v>0</v>
      </c>
      <c r="N20" s="694">
        <f>IF(ISERROR('O4 Summary by Class &amp; Accounts'!O207*N48/(N33+N37)),0,'O4 Summary by Class &amp; Accounts'!O207*N48/(N33+N37))</f>
        <v>0</v>
      </c>
      <c r="O20" s="694">
        <f>IF(ISERROR('O4 Summary by Class &amp; Accounts'!P207*O48/(O33+O37)),0,'O4 Summary by Class &amp; Accounts'!P207*O48/(O33+O37))</f>
        <v>0</v>
      </c>
      <c r="P20" s="694">
        <f>IF(ISERROR('O4 Summary by Class &amp; Accounts'!Q207*P48/(P33+P37)),0,'O4 Summary by Class &amp; Accounts'!Q207*P48/(P33+P37))</f>
        <v>0</v>
      </c>
      <c r="Q20" s="694">
        <f>IF(ISERROR('O4 Summary by Class &amp; Accounts'!R207*Q48/(Q33+Q37)),0,'O4 Summary by Class &amp; Accounts'!R207*Q48/(Q33+Q37))</f>
        <v>0</v>
      </c>
      <c r="R20" s="694">
        <f>IF(ISERROR('O4 Summary by Class &amp; Accounts'!S207*R48/(R33+R37)),0,'O4 Summary by Class &amp; Accounts'!S207*R48/(R33+R37))</f>
        <v>0</v>
      </c>
      <c r="S20" s="694">
        <f>IF(ISERROR('O4 Summary by Class &amp; Accounts'!T207*S48/(S33+S37)),0,'O4 Summary by Class &amp; Accounts'!T207*S48/(S33+S37))</f>
        <v>0</v>
      </c>
      <c r="T20" s="694">
        <f>IF(ISERROR('O4 Summary by Class &amp; Accounts'!U207*T48/(T33+T37)),0,'O4 Summary by Class &amp; Accounts'!U207*T48/(T33+T37))</f>
        <v>0</v>
      </c>
      <c r="U20" s="694">
        <f>IF(ISERROR('O4 Summary by Class &amp; Accounts'!V207*U48/(U33+U37)),0,'O4 Summary by Class &amp; Accounts'!V207*U48/(U33+U37))</f>
        <v>0</v>
      </c>
      <c r="V20" s="694">
        <f>IF(ISERROR('O4 Summary by Class &amp; Accounts'!W207*V48/(V33+V37)),0,'O4 Summary by Class &amp; Accounts'!W207*V48/(V33+V37))</f>
        <v>0</v>
      </c>
      <c r="W20" s="582">
        <f>IF(ISERROR('O4 Summary by Class &amp; Accounts'!X207*W48/(W33+W37)),0,'O4 Summary by Class &amp; Accounts'!X207*W48/(W33+W37))</f>
        <v>0</v>
      </c>
    </row>
    <row r="21" spans="1:24" s="694" customFormat="1" ht="12.75" x14ac:dyDescent="0.2">
      <c r="A21" s="547"/>
      <c r="B21" s="690" t="s">
        <v>361</v>
      </c>
      <c r="C21" s="695">
        <f t="shared" si="0"/>
        <v>621589.05698067113</v>
      </c>
      <c r="D21" s="694">
        <f>IF(ISERROR(D48/(D33+D37)*'O1 Revenue to cost|RR'!D38),0,D48/(D33+D37)*'O1 Revenue to cost|RR'!D38)</f>
        <v>372892.81503715349</v>
      </c>
      <c r="E21" s="694">
        <f>IF(ISERROR(E48/(E33+E37)*'O1 Revenue to cost|RR'!E38),0,E48/(E33+E37)*'O1 Revenue to cost|RR'!E38)</f>
        <v>101961.31028503084</v>
      </c>
      <c r="F21" s="694">
        <f>IF(ISERROR(F48/(F33+F37)*'O1 Revenue to cost|RR'!F38),0,F48/(F33+F37)*'O1 Revenue to cost|RR'!F38)</f>
        <v>136602.78042737264</v>
      </c>
      <c r="G21" s="694">
        <f>IF(ISERROR(G48/(G33+G37)*'O1 Revenue to cost|RR'!G38),0,G48/(G33+G37)*'O1 Revenue to cost|RR'!G38)</f>
        <v>0</v>
      </c>
      <c r="H21" s="694">
        <f>IF(ISERROR(H48/(H33+H37)*'O1 Revenue to cost|RR'!H38),0,H48/(H33+H37)*'O1 Revenue to cost|RR'!H38)</f>
        <v>0</v>
      </c>
      <c r="I21" s="694">
        <f>IF(ISERROR(I48/(I33+I37)*'O1 Revenue to cost|RR'!I38),0,I48/(I33+I37)*'O1 Revenue to cost|RR'!I38)</f>
        <v>0</v>
      </c>
      <c r="J21" s="694">
        <f>IF(ISERROR(J48/(J33+J37)*'O1 Revenue to cost|RR'!J38),0,J48/(J33+J37)*'O1 Revenue to cost|RR'!J38)</f>
        <v>7634.1424981768614</v>
      </c>
      <c r="K21" s="694">
        <f>IF(ISERROR(K48/(K33+K37)*'O1 Revenue to cost|RR'!K38),0,K48/(K33+K37)*'O1 Revenue to cost|RR'!K38)</f>
        <v>1361.535773754724</v>
      </c>
      <c r="L21" s="694">
        <f>IF(ISERROR(L48/(L33+L37)*'O1 Revenue to cost|RR'!L38),0,L48/(L33+L37)*'O1 Revenue to cost|RR'!L38)</f>
        <v>1136.4729591825837</v>
      </c>
      <c r="M21" s="694">
        <f>IF(ISERROR(M48/(M33+M37)*'O1 Revenue to cost|RR'!M38),0,M48/(M33+M37)*'O1 Revenue to cost|RR'!M38)</f>
        <v>0</v>
      </c>
      <c r="N21" s="694">
        <f>IF(ISERROR(N48/(N33+N37)*'O1 Revenue to cost|RR'!N38),0,N48/(N33+N37)*'O1 Revenue to cost|RR'!N38)</f>
        <v>0</v>
      </c>
      <c r="O21" s="694">
        <f>IF(ISERROR(O48/(O33+O37)*'O1 Revenue to cost|RR'!O38),0,O48/(O33+O37)*'O1 Revenue to cost|RR'!O38)</f>
        <v>0</v>
      </c>
      <c r="P21" s="694">
        <f>IF(ISERROR(P48/(P33+P37)*'O1 Revenue to cost|RR'!P38),0,P48/(P33+P37)*'O1 Revenue to cost|RR'!P38)</f>
        <v>0</v>
      </c>
      <c r="Q21" s="694">
        <f>IF(ISERROR(Q48/(Q33+Q37)*'O1 Revenue to cost|RR'!Q38),0,Q48/(Q33+Q37)*'O1 Revenue to cost|RR'!Q38)</f>
        <v>0</v>
      </c>
      <c r="R21" s="694">
        <f>IF(ISERROR(R48/(R33+R37)*'O1 Revenue to cost|RR'!R38),0,R48/(R33+R37)*'O1 Revenue to cost|RR'!R38)</f>
        <v>0</v>
      </c>
      <c r="S21" s="694">
        <f>IF(ISERROR(S48/(S33+S37)*'O1 Revenue to cost|RR'!S38),0,S48/(S33+S37)*'O1 Revenue to cost|RR'!S38)</f>
        <v>0</v>
      </c>
      <c r="T21" s="694">
        <f>IF(ISERROR(T48/(T33+T37)*'O1 Revenue to cost|RR'!T38),0,T48/(T33+T37)*'O1 Revenue to cost|RR'!T38)</f>
        <v>0</v>
      </c>
      <c r="U21" s="694">
        <f>IF(ISERROR(U48/(U33+U37)*'O1 Revenue to cost|RR'!U38),0,U48/(U33+U37)*'O1 Revenue to cost|RR'!U38)</f>
        <v>0</v>
      </c>
      <c r="V21" s="694">
        <f>IF(ISERROR(V48/(V33+V37)*'O1 Revenue to cost|RR'!V38),0,V48/(V33+V37)*'O1 Revenue to cost|RR'!V38)</f>
        <v>0</v>
      </c>
      <c r="W21" s="582">
        <f>IF(ISERROR(W48/(W33+W37)*'O1 Revenue to cost|RR'!W38),0,W48/(W33+W37)*'O1 Revenue to cost|RR'!W38)</f>
        <v>0</v>
      </c>
    </row>
    <row r="22" spans="1:24" s="788" customFormat="1" ht="20.25" customHeight="1" x14ac:dyDescent="0.2">
      <c r="A22" s="786"/>
      <c r="B22" s="829" t="s">
        <v>763</v>
      </c>
      <c r="C22" s="1861">
        <f>IF(SUM(C12:C21)=SUM(D22:W22), SUM(C12:C21), "Error - Please Revise")</f>
        <v>2919465.8822536422</v>
      </c>
      <c r="D22" s="831">
        <f t="shared" ref="D22:W22" si="4">SUM(D12:D21)</f>
        <v>1748906.226135592</v>
      </c>
      <c r="E22" s="831">
        <f t="shared" si="4"/>
        <v>479489.33425337297</v>
      </c>
      <c r="F22" s="831">
        <f t="shared" si="4"/>
        <v>643543.17553920636</v>
      </c>
      <c r="G22" s="831">
        <f t="shared" si="4"/>
        <v>0</v>
      </c>
      <c r="H22" s="831">
        <f t="shared" si="4"/>
        <v>0</v>
      </c>
      <c r="I22" s="831">
        <f t="shared" si="4"/>
        <v>0</v>
      </c>
      <c r="J22" s="831">
        <f t="shared" si="4"/>
        <v>35824.140672074253</v>
      </c>
      <c r="K22" s="831">
        <f t="shared" si="4"/>
        <v>6379.4753154005593</v>
      </c>
      <c r="L22" s="831">
        <f t="shared" si="4"/>
        <v>5323.530337995584</v>
      </c>
      <c r="M22" s="831">
        <f t="shared" si="4"/>
        <v>0</v>
      </c>
      <c r="N22" s="831">
        <f t="shared" si="4"/>
        <v>0</v>
      </c>
      <c r="O22" s="831">
        <f t="shared" si="4"/>
        <v>0</v>
      </c>
      <c r="P22" s="831">
        <f t="shared" si="4"/>
        <v>0</v>
      </c>
      <c r="Q22" s="831">
        <f t="shared" si="4"/>
        <v>0</v>
      </c>
      <c r="R22" s="831">
        <f t="shared" si="4"/>
        <v>0</v>
      </c>
      <c r="S22" s="831">
        <f t="shared" si="4"/>
        <v>0</v>
      </c>
      <c r="T22" s="831">
        <f t="shared" si="4"/>
        <v>0</v>
      </c>
      <c r="U22" s="831">
        <f t="shared" si="4"/>
        <v>0</v>
      </c>
      <c r="V22" s="831">
        <f t="shared" si="4"/>
        <v>0</v>
      </c>
      <c r="W22" s="832">
        <f t="shared" si="4"/>
        <v>0</v>
      </c>
      <c r="X22" s="787"/>
    </row>
    <row r="23" spans="1:24" s="581" customFormat="1" ht="12.75" x14ac:dyDescent="0.2">
      <c r="A23" s="466"/>
      <c r="B23" s="697"/>
      <c r="C23" s="695"/>
      <c r="D23" s="694"/>
      <c r="E23" s="694"/>
      <c r="F23" s="694"/>
      <c r="G23" s="694"/>
      <c r="H23" s="694"/>
      <c r="I23" s="694"/>
      <c r="J23" s="694"/>
      <c r="K23" s="694"/>
      <c r="L23" s="694"/>
      <c r="M23" s="694"/>
      <c r="N23" s="694"/>
      <c r="O23" s="694"/>
      <c r="P23" s="694"/>
      <c r="Q23" s="694"/>
      <c r="R23" s="694"/>
      <c r="S23" s="694"/>
      <c r="T23" s="694"/>
      <c r="U23" s="694"/>
      <c r="V23" s="694"/>
      <c r="W23" s="582"/>
      <c r="X23" s="694"/>
    </row>
    <row r="24" spans="1:24" s="716" customFormat="1" ht="12.75" x14ac:dyDescent="0.2">
      <c r="A24" s="683"/>
      <c r="B24" s="712" t="s">
        <v>1368</v>
      </c>
      <c r="C24" s="698"/>
      <c r="D24" s="713">
        <f>IF('I6.1 Revenue'!D26-'I6.1 Revenue'!D27=0,0,'I6.1 Revenue'!D26-'I6.1 Revenue'!D27)</f>
        <v>0</v>
      </c>
      <c r="E24" s="713">
        <f>IF('I6.1 Revenue'!E26-'I6.1 Revenue'!E27=0,0,'I6.1 Revenue'!E26-'I6.1 Revenue'!E27)</f>
        <v>0</v>
      </c>
      <c r="F24" s="713">
        <f>IF('I6.1 Revenue'!F26-'I6.1 Revenue'!F27=0,0,'I6.1 Revenue'!F26-'I6.1 Revenue'!F27)</f>
        <v>661352.34429979697</v>
      </c>
      <c r="G24" s="713">
        <f>IF('I6.1 Revenue'!G26-'I6.1 Revenue'!G27=0,0,'I6.1 Revenue'!G26-'I6.1 Revenue'!G27)</f>
        <v>0</v>
      </c>
      <c r="H24" s="713">
        <f>IF('I6.1 Revenue'!H26-'I6.1 Revenue'!H27=0,0,'I6.1 Revenue'!H26-'I6.1 Revenue'!H27)</f>
        <v>0</v>
      </c>
      <c r="I24" s="713">
        <f>IF('I6.1 Revenue'!I26-'I6.1 Revenue'!I27=0,0,'I6.1 Revenue'!I26-'I6.1 Revenue'!I27)</f>
        <v>0</v>
      </c>
      <c r="J24" s="713">
        <f>IF('I6.1 Revenue'!J26-'I6.1 Revenue'!J27=0,0,'I6.1 Revenue'!J26-'I6.1 Revenue'!J27)</f>
        <v>20806.831005660119</v>
      </c>
      <c r="K24" s="713">
        <f>IF('I6.1 Revenue'!K26-'I6.1 Revenue'!K27=0,0,'I6.1 Revenue'!K26-'I6.1 Revenue'!K27)</f>
        <v>1009.7179446613925</v>
      </c>
      <c r="L24" s="713">
        <f>IF('I6.1 Revenue'!L26-'I6.1 Revenue'!L27=0,0,'I6.1 Revenue'!L26-'I6.1 Revenue'!L27)</f>
        <v>0</v>
      </c>
      <c r="M24" s="713">
        <f>IF('I6.1 Revenue'!M26-'I6.1 Revenue'!M27=0,0,'I6.1 Revenue'!M26-'I6.1 Revenue'!M27)</f>
        <v>0</v>
      </c>
      <c r="N24" s="713">
        <f>IF('I6.1 Revenue'!N26-'I6.1 Revenue'!N27=0,0,'I6.1 Revenue'!N26-'I6.1 Revenue'!N27)</f>
        <v>0</v>
      </c>
      <c r="O24" s="713">
        <f>IF('I6.1 Revenue'!O26-'I6.1 Revenue'!O27=0,0,'I6.1 Revenue'!O26-'I6.1 Revenue'!O27)</f>
        <v>0</v>
      </c>
      <c r="P24" s="713">
        <f>IF('I6.1 Revenue'!P26-'I6.1 Revenue'!P27=0,0,'I6.1 Revenue'!P26-'I6.1 Revenue'!P27)</f>
        <v>0</v>
      </c>
      <c r="Q24" s="713">
        <f>IF('I6.1 Revenue'!Q26-'I6.1 Revenue'!Q27=0,0,'I6.1 Revenue'!Q26-'I6.1 Revenue'!Q27)</f>
        <v>0</v>
      </c>
      <c r="R24" s="713">
        <f>IF('I6.1 Revenue'!R26-'I6.1 Revenue'!R27=0,0,'I6.1 Revenue'!R26-'I6.1 Revenue'!R27)</f>
        <v>0</v>
      </c>
      <c r="S24" s="713">
        <f>IF('I6.1 Revenue'!S26-'I6.1 Revenue'!S27=0,0,'I6.1 Revenue'!S26-'I6.1 Revenue'!S27)</f>
        <v>0</v>
      </c>
      <c r="T24" s="713">
        <f>IF('I6.1 Revenue'!T26-'I6.1 Revenue'!T27=0,0,'I6.1 Revenue'!T26-'I6.1 Revenue'!T27)</f>
        <v>0</v>
      </c>
      <c r="U24" s="713">
        <f>IF('I6.1 Revenue'!U26-'I6.1 Revenue'!U27=0,0,'I6.1 Revenue'!U26-'I6.1 Revenue'!U27)</f>
        <v>0</v>
      </c>
      <c r="V24" s="713">
        <f>IF('I6.1 Revenue'!V26-'I6.1 Revenue'!V27=0,0,'I6.1 Revenue'!V26-'I6.1 Revenue'!V27)</f>
        <v>0</v>
      </c>
      <c r="W24" s="582">
        <f>IF('I6.1 Revenue'!W26-'I6.1 Revenue'!W27=0,0,'I6.1 Revenue'!W26-'I6.1 Revenue'!W27)</f>
        <v>0</v>
      </c>
      <c r="X24" s="715"/>
    </row>
    <row r="25" spans="1:24" s="790" customFormat="1" ht="12.75" x14ac:dyDescent="0.2">
      <c r="A25" s="782"/>
      <c r="B25" s="712" t="s">
        <v>1369</v>
      </c>
      <c r="C25" s="698"/>
      <c r="D25" s="713">
        <f>IF('I6.1 Revenue'!D25-'I6.1 Revenue'!D28=0,0,'I6.1 Revenue'!D25-'I6.1 Revenue'!D28)</f>
        <v>367560506.45882964</v>
      </c>
      <c r="E25" s="713">
        <f>IF('I6.1 Revenue'!E25-'I6.1 Revenue'!E28=0,0,'I6.1 Revenue'!E25-'I6.1 Revenue'!E28)</f>
        <v>136403466.97308469</v>
      </c>
      <c r="F25" s="713">
        <f>IF('I6.1 Revenue'!F25-'I6.1 Revenue'!F28=0,0,'I6.1 Revenue'!F25-'I6.1 Revenue'!F28)</f>
        <v>344496360.04029977</v>
      </c>
      <c r="G25" s="713">
        <f>IF('I6.1 Revenue'!G25-'I6.1 Revenue'!G28=0,0,'I6.1 Revenue'!G25-'I6.1 Revenue'!G28)</f>
        <v>0</v>
      </c>
      <c r="H25" s="713">
        <f>IF('I6.1 Revenue'!H25-'I6.1 Revenue'!H28=0,0,'I6.1 Revenue'!H25-'I6.1 Revenue'!H28)</f>
        <v>0</v>
      </c>
      <c r="I25" s="713">
        <f>IF('I6.1 Revenue'!I25-'I6.1 Revenue'!I28=0,0,'I6.1 Revenue'!I25-'I6.1 Revenue'!I28)</f>
        <v>0</v>
      </c>
      <c r="J25" s="713">
        <f>IF('I6.1 Revenue'!J25-'I6.1 Revenue'!J28=0,0,'I6.1 Revenue'!J25-'I6.1 Revenue'!J28)</f>
        <v>7448452.1237150077</v>
      </c>
      <c r="K25" s="713">
        <f>IF('I6.1 Revenue'!K25-'I6.1 Revenue'!K28=0,0,'I6.1 Revenue'!K25-'I6.1 Revenue'!K28)</f>
        <v>366103.68451333424</v>
      </c>
      <c r="L25" s="713">
        <f>IF('I6.1 Revenue'!L25-'I6.1 Revenue'!L28=0,0,'I6.1 Revenue'!L25-'I6.1 Revenue'!L28)</f>
        <v>1109724.5590085674</v>
      </c>
      <c r="M25" s="713">
        <f>IF('I6.1 Revenue'!M25-'I6.1 Revenue'!M28=0,0,'I6.1 Revenue'!M25-'I6.1 Revenue'!M28)</f>
        <v>0</v>
      </c>
      <c r="N25" s="713">
        <f>IF('I6.1 Revenue'!N25-'I6.1 Revenue'!N28=0,0,'I6.1 Revenue'!N25-'I6.1 Revenue'!N28)</f>
        <v>0</v>
      </c>
      <c r="O25" s="713">
        <f>IF('I6.1 Revenue'!O25-'I6.1 Revenue'!O28=0,0,'I6.1 Revenue'!O25-'I6.1 Revenue'!O28)</f>
        <v>0</v>
      </c>
      <c r="P25" s="713">
        <f>IF('I6.1 Revenue'!P25-'I6.1 Revenue'!P28=0,0,'I6.1 Revenue'!P25-'I6.1 Revenue'!P28)</f>
        <v>0</v>
      </c>
      <c r="Q25" s="713">
        <f>IF('I6.1 Revenue'!Q25-'I6.1 Revenue'!Q28=0,0,'I6.1 Revenue'!Q25-'I6.1 Revenue'!Q28)</f>
        <v>0</v>
      </c>
      <c r="R25" s="713">
        <f>IF('I6.1 Revenue'!R25-'I6.1 Revenue'!R28=0,0,'I6.1 Revenue'!R25-'I6.1 Revenue'!R28)</f>
        <v>0</v>
      </c>
      <c r="S25" s="713">
        <f>IF('I6.1 Revenue'!S25-'I6.1 Revenue'!S28=0,0,'I6.1 Revenue'!S25-'I6.1 Revenue'!S28)</f>
        <v>0</v>
      </c>
      <c r="T25" s="713">
        <f>IF('I6.1 Revenue'!T25-'I6.1 Revenue'!T28=0,0,'I6.1 Revenue'!T25-'I6.1 Revenue'!T28)</f>
        <v>0</v>
      </c>
      <c r="U25" s="713">
        <f>IF('I6.1 Revenue'!U25-'I6.1 Revenue'!U28=0,0,'I6.1 Revenue'!U25-'I6.1 Revenue'!U28)</f>
        <v>0</v>
      </c>
      <c r="V25" s="713">
        <f>IF('I6.1 Revenue'!V25-'I6.1 Revenue'!V28=0,0,'I6.1 Revenue'!V25-'I6.1 Revenue'!V28)</f>
        <v>0</v>
      </c>
      <c r="W25" s="582">
        <f>IF('I6.1 Revenue'!W25-'I6.1 Revenue'!W28=0,0,'I6.1 Revenue'!W25-'I6.1 Revenue'!W28)</f>
        <v>0</v>
      </c>
      <c r="X25" s="789"/>
    </row>
    <row r="26" spans="1:24" s="716" customFormat="1" ht="12.75" x14ac:dyDescent="0.2">
      <c r="A26" s="683"/>
      <c r="C26" s="698"/>
      <c r="D26" s="713"/>
      <c r="E26" s="713"/>
      <c r="F26" s="713"/>
      <c r="G26" s="713"/>
      <c r="H26" s="713"/>
      <c r="I26" s="713"/>
      <c r="J26" s="713"/>
      <c r="K26" s="713"/>
      <c r="L26" s="713"/>
      <c r="M26" s="713"/>
      <c r="N26" s="713"/>
      <c r="O26" s="713"/>
      <c r="P26" s="713"/>
      <c r="Q26" s="713"/>
      <c r="R26" s="713"/>
      <c r="S26" s="713"/>
      <c r="T26" s="713"/>
      <c r="U26" s="713"/>
      <c r="V26" s="713"/>
      <c r="W26" s="582"/>
      <c r="X26" s="715"/>
    </row>
    <row r="27" spans="1:24" s="717" customFormat="1" ht="12.75" x14ac:dyDescent="0.2">
      <c r="A27" s="39"/>
      <c r="B27" s="717" t="s">
        <v>1450</v>
      </c>
      <c r="C27" s="735"/>
      <c r="D27" s="791">
        <f>IF(ISERROR(D22/D24),0,D22/D24)</f>
        <v>0</v>
      </c>
      <c r="E27" s="791">
        <f t="shared" ref="E27:W27" si="5">IF(ISERROR(E22/E24),0,E22/E24)</f>
        <v>0</v>
      </c>
      <c r="F27" s="791">
        <f t="shared" si="5"/>
        <v>0.97307158746152789</v>
      </c>
      <c r="G27" s="791">
        <f t="shared" si="5"/>
        <v>0</v>
      </c>
      <c r="H27" s="791">
        <f t="shared" si="5"/>
        <v>0</v>
      </c>
      <c r="I27" s="791">
        <f t="shared" si="5"/>
        <v>0</v>
      </c>
      <c r="J27" s="791">
        <f t="shared" si="5"/>
        <v>1.7217490093675942</v>
      </c>
      <c r="K27" s="791">
        <f t="shared" si="5"/>
        <v>6.3180765966677033</v>
      </c>
      <c r="L27" s="791">
        <f t="shared" si="5"/>
        <v>0</v>
      </c>
      <c r="M27" s="791">
        <f t="shared" si="5"/>
        <v>0</v>
      </c>
      <c r="N27" s="791">
        <f t="shared" si="5"/>
        <v>0</v>
      </c>
      <c r="O27" s="791">
        <f t="shared" si="5"/>
        <v>0</v>
      </c>
      <c r="P27" s="791">
        <f t="shared" si="5"/>
        <v>0</v>
      </c>
      <c r="Q27" s="791">
        <f t="shared" si="5"/>
        <v>0</v>
      </c>
      <c r="R27" s="791">
        <f t="shared" si="5"/>
        <v>0</v>
      </c>
      <c r="S27" s="791">
        <f t="shared" si="5"/>
        <v>0</v>
      </c>
      <c r="T27" s="791">
        <f t="shared" si="5"/>
        <v>0</v>
      </c>
      <c r="U27" s="791">
        <f t="shared" si="5"/>
        <v>0</v>
      </c>
      <c r="V27" s="791">
        <f t="shared" si="5"/>
        <v>0</v>
      </c>
      <c r="W27" s="792">
        <f t="shared" si="5"/>
        <v>0</v>
      </c>
    </row>
    <row r="28" spans="1:24" s="739" customFormat="1" ht="12.75" x14ac:dyDescent="0.2">
      <c r="A28" s="726"/>
      <c r="B28" s="717" t="s">
        <v>1451</v>
      </c>
      <c r="C28" s="793"/>
      <c r="D28" s="791">
        <f>IF(ISERROR(D22/D25),0,D22/D25)</f>
        <v>4.7581451091821434E-3</v>
      </c>
      <c r="E28" s="791">
        <f t="shared" ref="E28:W28" si="6">IF(ISERROR(E22/E25),0,E22/E25)</f>
        <v>3.5152283508159397E-3</v>
      </c>
      <c r="F28" s="791">
        <f t="shared" si="6"/>
        <v>1.8680695943026034E-3</v>
      </c>
      <c r="G28" s="791">
        <f t="shared" si="6"/>
        <v>0</v>
      </c>
      <c r="H28" s="791">
        <f t="shared" si="6"/>
        <v>0</v>
      </c>
      <c r="I28" s="791">
        <f t="shared" si="6"/>
        <v>0</v>
      </c>
      <c r="J28" s="791">
        <f t="shared" si="6"/>
        <v>4.8096087720043666E-3</v>
      </c>
      <c r="K28" s="791">
        <f t="shared" si="6"/>
        <v>1.7425323986784966E-2</v>
      </c>
      <c r="L28" s="791">
        <f t="shared" si="6"/>
        <v>4.7971636698314118E-3</v>
      </c>
      <c r="M28" s="791">
        <f t="shared" si="6"/>
        <v>0</v>
      </c>
      <c r="N28" s="791">
        <f t="shared" si="6"/>
        <v>0</v>
      </c>
      <c r="O28" s="791">
        <f t="shared" si="6"/>
        <v>0</v>
      </c>
      <c r="P28" s="791">
        <f t="shared" si="6"/>
        <v>0</v>
      </c>
      <c r="Q28" s="791">
        <f t="shared" si="6"/>
        <v>0</v>
      </c>
      <c r="R28" s="791">
        <f t="shared" si="6"/>
        <v>0</v>
      </c>
      <c r="S28" s="791">
        <f t="shared" si="6"/>
        <v>0</v>
      </c>
      <c r="T28" s="791">
        <f t="shared" si="6"/>
        <v>0</v>
      </c>
      <c r="U28" s="791">
        <f t="shared" si="6"/>
        <v>0</v>
      </c>
      <c r="V28" s="791">
        <f t="shared" si="6"/>
        <v>0</v>
      </c>
      <c r="W28" s="792">
        <f t="shared" si="6"/>
        <v>0</v>
      </c>
    </row>
    <row r="29" spans="1:24" s="581" customFormat="1" ht="12.75" x14ac:dyDescent="0.2">
      <c r="A29" s="466"/>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A30" s="466"/>
      <c r="B30" s="697"/>
      <c r="C30" s="695"/>
      <c r="D30" s="694"/>
      <c r="E30" s="694"/>
      <c r="F30" s="694"/>
      <c r="G30" s="694"/>
      <c r="H30" s="694"/>
      <c r="I30" s="694"/>
      <c r="J30" s="694"/>
      <c r="K30" s="694"/>
      <c r="L30" s="694"/>
      <c r="M30" s="694"/>
      <c r="N30" s="694"/>
      <c r="O30" s="694"/>
      <c r="P30" s="694"/>
      <c r="Q30" s="694"/>
      <c r="R30" s="694"/>
      <c r="S30" s="694"/>
      <c r="T30" s="694"/>
      <c r="U30" s="694"/>
      <c r="V30" s="694"/>
      <c r="W30" s="582"/>
      <c r="X30" s="694"/>
    </row>
    <row r="31" spans="1:24" s="581" customFormat="1" ht="12.75" x14ac:dyDescent="0.2">
      <c r="A31" s="466"/>
      <c r="B31" s="697" t="s">
        <v>349</v>
      </c>
      <c r="C31" s="695">
        <f>SUM(D31:W31)</f>
        <v>31834948.79999999</v>
      </c>
      <c r="D31" s="694">
        <f>SUM('O4 Summary by Class &amp; Accounts'!E60:E73)+SUM('O4 Summary by Class &amp; Accounts'!E74:E76)+SUM('O4 Summary by Class &amp; Accounts'!E77) +SUM('O4 Summary by Class &amp; Accounts'!E79:E80)</f>
        <v>19694974.348673455</v>
      </c>
      <c r="E31" s="694">
        <f>SUM('O4 Summary by Class &amp; Accounts'!F60:F73)+SUM('O4 Summary by Class &amp; Accounts'!F74:F76)+SUM('O4 Summary by Class &amp; Accounts'!F77) +SUM('O4 Summary by Class &amp; Accounts'!F79:F80)</f>
        <v>4530597.2201390052</v>
      </c>
      <c r="F31" s="694">
        <f>SUM('O4 Summary by Class &amp; Accounts'!G60:G73)+SUM('O4 Summary by Class &amp; Accounts'!G74:G76)+SUM('O4 Summary by Class &amp; Accounts'!G77) +SUM('O4 Summary by Class &amp; Accounts'!G79:G80)</f>
        <v>7045421.1404511295</v>
      </c>
      <c r="G31" s="694">
        <f>SUM('O4 Summary by Class &amp; Accounts'!H60:H73)+SUM('O4 Summary by Class &amp; Accounts'!H74:H76)+SUM('O4 Summary by Class &amp; Accounts'!H77) +SUM('O4 Summary by Class &amp; Accounts'!H79:H80)</f>
        <v>0</v>
      </c>
      <c r="H31" s="694">
        <f>SUM('O4 Summary by Class &amp; Accounts'!I60:I73)+SUM('O4 Summary by Class &amp; Accounts'!I74:I76)+SUM('O4 Summary by Class &amp; Accounts'!I77) +SUM('O4 Summary by Class &amp; Accounts'!I79:I80)</f>
        <v>0</v>
      </c>
      <c r="I31" s="694">
        <f>SUM('O4 Summary by Class &amp; Accounts'!J60:J73)+SUM('O4 Summary by Class &amp; Accounts'!J74:J76)+SUM('O4 Summary by Class &amp; Accounts'!J77) +SUM('O4 Summary by Class &amp; Accounts'!J79:J80)</f>
        <v>0</v>
      </c>
      <c r="J31" s="694">
        <f>SUM('O4 Summary by Class &amp; Accounts'!K60:K73)+SUM('O4 Summary by Class &amp; Accounts'!K74:K76)+SUM('O4 Summary by Class &amp; Accounts'!K77) +SUM('O4 Summary by Class &amp; Accounts'!K79:K80)</f>
        <v>461500.82905294513</v>
      </c>
      <c r="K31" s="694">
        <f>SUM('O4 Summary by Class &amp; Accounts'!L60:L73)+SUM('O4 Summary by Class &amp; Accounts'!L74:L76)+SUM('O4 Summary by Class &amp; Accounts'!L77) +SUM('O4 Summary by Class &amp; Accounts'!L79:L80)</f>
        <v>55695.855688972224</v>
      </c>
      <c r="L31" s="694">
        <f>SUM('O4 Summary by Class &amp; Accounts'!M60:M73)+SUM('O4 Summary by Class &amp; Accounts'!M74:M76)+SUM('O4 Summary by Class &amp; Accounts'!M77) +SUM('O4 Summary by Class &amp; Accounts'!M79:M80)</f>
        <v>46759.405994487308</v>
      </c>
      <c r="M31" s="694">
        <f>SUM('O4 Summary by Class &amp; Accounts'!N60:N73)+SUM('O4 Summary by Class &amp; Accounts'!N74:N76)+SUM('O4 Summary by Class &amp; Accounts'!N77) +SUM('O4 Summary by Class &amp; Accounts'!N79:N80)</f>
        <v>0</v>
      </c>
      <c r="N31" s="694">
        <f>SUM('O4 Summary by Class &amp; Accounts'!O60:O73)+SUM('O4 Summary by Class &amp; Accounts'!O74:O76)+SUM('O4 Summary by Class &amp; Accounts'!O77) +SUM('O4 Summary by Class &amp; Accounts'!O79:O80)</f>
        <v>0</v>
      </c>
      <c r="O31" s="694">
        <f>SUM('O4 Summary by Class &amp; Accounts'!P60:P73)+SUM('O4 Summary by Class &amp; Accounts'!P74:P76)+SUM('O4 Summary by Class &amp; Accounts'!P77) +SUM('O4 Summary by Class &amp; Accounts'!P79:P80)</f>
        <v>0</v>
      </c>
      <c r="P31" s="694">
        <f>SUM('O4 Summary by Class &amp; Accounts'!Q60:Q73)+SUM('O4 Summary by Class &amp; Accounts'!Q74:Q76)+SUM('O4 Summary by Class &amp; Accounts'!Q77) +SUM('O4 Summary by Class &amp; Accounts'!Q79:Q80)</f>
        <v>0</v>
      </c>
      <c r="Q31" s="694">
        <f>SUM('O4 Summary by Class &amp; Accounts'!R60:R73)+SUM('O4 Summary by Class &amp; Accounts'!R74:R76)+SUM('O4 Summary by Class &amp; Accounts'!R77) +SUM('O4 Summary by Class &amp; Accounts'!R79:R80)</f>
        <v>0</v>
      </c>
      <c r="R31" s="694">
        <f>SUM('O4 Summary by Class &amp; Accounts'!S60:S73)+SUM('O4 Summary by Class &amp; Accounts'!S74:S76)+SUM('O4 Summary by Class &amp; Accounts'!S77) +SUM('O4 Summary by Class &amp; Accounts'!S79:S80)</f>
        <v>0</v>
      </c>
      <c r="S31" s="694">
        <f>SUM('O4 Summary by Class &amp; Accounts'!T60:T73)+SUM('O4 Summary by Class &amp; Accounts'!T74:T76)+SUM('O4 Summary by Class &amp; Accounts'!T77) +SUM('O4 Summary by Class &amp; Accounts'!T79:T80)</f>
        <v>0</v>
      </c>
      <c r="T31" s="694">
        <f>SUM('O4 Summary by Class &amp; Accounts'!U60:U73)+SUM('O4 Summary by Class &amp; Accounts'!U74:U76)+SUM('O4 Summary by Class &amp; Accounts'!U77) +SUM('O4 Summary by Class &amp; Accounts'!U79:U80)</f>
        <v>0</v>
      </c>
      <c r="U31" s="694">
        <f>SUM('O4 Summary by Class &amp; Accounts'!V60:V73)+SUM('O4 Summary by Class &amp; Accounts'!V74:V76)+SUM('O4 Summary by Class &amp; Accounts'!V77) +SUM('O4 Summary by Class &amp; Accounts'!V79:V80)</f>
        <v>0</v>
      </c>
      <c r="V31" s="694">
        <f>SUM('O4 Summary by Class &amp; Accounts'!W60:W73)+SUM('O4 Summary by Class &amp; Accounts'!W74:W76)+SUM('O4 Summary by Class &amp; Accounts'!W77) +SUM('O4 Summary by Class &amp; Accounts'!W79:W80)</f>
        <v>0</v>
      </c>
      <c r="W31" s="582">
        <f>SUM('O4 Summary by Class &amp; Accounts'!X60:X73)+SUM('O4 Summary by Class &amp; Accounts'!X74:X76)+SUM('O4 Summary by Class &amp; Accounts'!X77) +SUM('O4 Summary by Class &amp; Accounts'!X79:X80)</f>
        <v>0</v>
      </c>
      <c r="X31" s="694"/>
    </row>
    <row r="32" spans="1:24" s="581" customFormat="1" ht="12.75" x14ac:dyDescent="0.2">
      <c r="A32" s="466"/>
      <c r="B32" s="697" t="s">
        <v>350</v>
      </c>
      <c r="C32" s="695">
        <f>SUM(D32:W32)</f>
        <v>-19912612.819999997</v>
      </c>
      <c r="D32" s="694">
        <f>'O7 Amortization'!AW80+'O7 Amortization'!AW151+'O7 Amortization'!AW222+'O7 Amortization'!AW293</f>
        <v>-12319115.107386829</v>
      </c>
      <c r="E32" s="694">
        <f>'O7 Amortization'!AX80+'O7 Amortization'!AX151+'O7 Amortization'!AX222+'O7 Amortization'!AX293</f>
        <v>-2833867.5477309492</v>
      </c>
      <c r="F32" s="694">
        <f>'O7 Amortization'!AY80+'O7 Amortization'!AY151+'O7 Amortization'!AY222+'O7 Amortization'!AY293</f>
        <v>-4406878.2458241666</v>
      </c>
      <c r="G32" s="694">
        <f>'O7 Amortization'!AZ80+'O7 Amortization'!AZ151+'O7 Amortization'!AZ222+'O7 Amortization'!AZ293</f>
        <v>0</v>
      </c>
      <c r="H32" s="694">
        <f>'O7 Amortization'!BA80+'O7 Amortization'!BA151+'O7 Amortization'!BA222+'O7 Amortization'!BA293</f>
        <v>0</v>
      </c>
      <c r="I32" s="694">
        <f>'O7 Amortization'!BB80+'O7 Amortization'!BB151+'O7 Amortization'!BB222+'O7 Amortization'!BB293</f>
        <v>0</v>
      </c>
      <c r="J32" s="694">
        <f>'O7 Amortization'!BC80+'O7 Amortization'!BC151+'O7 Amortization'!BC222+'O7 Amortization'!BC293</f>
        <v>-288666.62807512679</v>
      </c>
      <c r="K32" s="694">
        <f>'O7 Amortization'!BD80+'O7 Amortization'!BD151+'O7 Amortization'!BD222+'O7 Amortization'!BD293</f>
        <v>-34837.499409237258</v>
      </c>
      <c r="L32" s="694">
        <f>'O7 Amortization'!BE80+'O7 Amortization'!BE151+'O7 Amortization'!BE222+'O7 Amortization'!BE293</f>
        <v>-29247.791573687493</v>
      </c>
      <c r="M32" s="694">
        <f>'O7 Amortization'!BF80+'O7 Amortization'!BF151+'O7 Amortization'!BF222+'O7 Amortization'!BF293</f>
        <v>0</v>
      </c>
      <c r="N32" s="694">
        <f>'O7 Amortization'!BG80+'O7 Amortization'!BG151+'O7 Amortization'!BG222+'O7 Amortization'!BG293</f>
        <v>0</v>
      </c>
      <c r="O32" s="694">
        <f>'O7 Amortization'!BH80+'O7 Amortization'!BH151+'O7 Amortization'!BH222+'O7 Amortization'!BH293</f>
        <v>0</v>
      </c>
      <c r="P32" s="694">
        <f>'O7 Amortization'!BI80+'O7 Amortization'!BI151+'O7 Amortization'!BI222+'O7 Amortization'!BI293</f>
        <v>0</v>
      </c>
      <c r="Q32" s="694">
        <f>'O7 Amortization'!BJ80+'O7 Amortization'!BJ151+'O7 Amortization'!BJ222+'O7 Amortization'!BJ293</f>
        <v>0</v>
      </c>
      <c r="R32" s="694">
        <f>'O7 Amortization'!BK80+'O7 Amortization'!BK151+'O7 Amortization'!BK222+'O7 Amortization'!BK293</f>
        <v>0</v>
      </c>
      <c r="S32" s="694">
        <f>'O7 Amortization'!BL80+'O7 Amortization'!BL151+'O7 Amortization'!BL222+'O7 Amortization'!BL293</f>
        <v>0</v>
      </c>
      <c r="T32" s="694">
        <f>'O7 Amortization'!BM80+'O7 Amortization'!BM151+'O7 Amortization'!BM222+'O7 Amortization'!BM293</f>
        <v>0</v>
      </c>
      <c r="U32" s="694">
        <f>'O7 Amortization'!BN80+'O7 Amortization'!BN151+'O7 Amortization'!BN222+'O7 Amortization'!BN293</f>
        <v>0</v>
      </c>
      <c r="V32" s="694">
        <f>'O7 Amortization'!BO80+'O7 Amortization'!BO151+'O7 Amortization'!BO222+'O7 Amortization'!BO293</f>
        <v>0</v>
      </c>
      <c r="W32" s="582">
        <f>'O7 Amortization'!BP80+'O7 Amortization'!BP151+'O7 Amortization'!BP222+'O7 Amortization'!BP293</f>
        <v>0</v>
      </c>
      <c r="X32" s="694"/>
    </row>
    <row r="33" spans="1:24" s="581" customFormat="1" ht="12.75" x14ac:dyDescent="0.2">
      <c r="A33" s="466"/>
      <c r="B33" s="697" t="s">
        <v>351</v>
      </c>
      <c r="C33" s="695">
        <f>SUM(D33:W33)</f>
        <v>11922335.979999997</v>
      </c>
      <c r="D33" s="694">
        <f>D31+D32</f>
        <v>7375859.2412866261</v>
      </c>
      <c r="E33" s="694">
        <f t="shared" ref="E33:W33" si="7">E31+E32</f>
        <v>1696729.672408056</v>
      </c>
      <c r="F33" s="694">
        <f t="shared" si="7"/>
        <v>2638542.894626963</v>
      </c>
      <c r="G33" s="694">
        <f t="shared" si="7"/>
        <v>0</v>
      </c>
      <c r="H33" s="694">
        <f t="shared" si="7"/>
        <v>0</v>
      </c>
      <c r="I33" s="694">
        <f t="shared" si="7"/>
        <v>0</v>
      </c>
      <c r="J33" s="694">
        <f t="shared" si="7"/>
        <v>172834.20097781834</v>
      </c>
      <c r="K33" s="694">
        <f t="shared" si="7"/>
        <v>20858.356279734966</v>
      </c>
      <c r="L33" s="694">
        <f t="shared" si="7"/>
        <v>17511.614420799815</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582">
        <f t="shared" si="7"/>
        <v>0</v>
      </c>
      <c r="X33" s="694"/>
    </row>
    <row r="34" spans="1:24" s="581" customFormat="1" ht="12.75" x14ac:dyDescent="0.2">
      <c r="A34" s="466"/>
      <c r="B34" s="697"/>
      <c r="C34" s="695"/>
      <c r="D34" s="694"/>
      <c r="E34" s="694"/>
      <c r="F34" s="694"/>
      <c r="G34" s="694"/>
      <c r="H34" s="694"/>
      <c r="I34" s="694"/>
      <c r="J34" s="694"/>
      <c r="K34" s="694"/>
      <c r="L34" s="694"/>
      <c r="M34" s="694"/>
      <c r="N34" s="694"/>
      <c r="O34" s="694"/>
      <c r="P34" s="694"/>
      <c r="Q34" s="694"/>
      <c r="R34" s="694"/>
      <c r="S34" s="694"/>
      <c r="T34" s="694"/>
      <c r="U34" s="694"/>
      <c r="V34" s="694"/>
      <c r="W34" s="582"/>
      <c r="X34" s="694"/>
    </row>
    <row r="35" spans="1:24" s="581" customFormat="1" ht="12.75" x14ac:dyDescent="0.2">
      <c r="A35" s="466"/>
      <c r="B35" s="697" t="s">
        <v>352</v>
      </c>
      <c r="C35" s="695">
        <f>SUM(D35:W35)</f>
        <v>603092.99999999988</v>
      </c>
      <c r="D35" s="694">
        <f>'O7 Amortization'!AW367+'O7 Amortization'!AW439+'O7 Amortization'!AW512+'O7 Amortization'!AW585</f>
        <v>373108.85088857188</v>
      </c>
      <c r="E35" s="694">
        <f>'O7 Amortization'!AX367+'O7 Amortization'!AX439+'O7 Amortization'!AX512+'O7 Amortization'!AX585</f>
        <v>85829.303086087995</v>
      </c>
      <c r="F35" s="694">
        <f>'O7 Amortization'!AY367+'O7 Amortization'!AY439+'O7 Amortization'!AY512+'O7 Amortization'!AY585</f>
        <v>133471.0540466801</v>
      </c>
      <c r="G35" s="694">
        <f>'O7 Amortization'!AZ367+'O7 Amortization'!AZ439+'O7 Amortization'!AZ512+'O7 Amortization'!AZ585</f>
        <v>0</v>
      </c>
      <c r="H35" s="694">
        <f>'O7 Amortization'!BA367+'O7 Amortization'!BA439+'O7 Amortization'!BA512+'O7 Amortization'!BA585</f>
        <v>0</v>
      </c>
      <c r="I35" s="694">
        <f>'O7 Amortization'!BB367+'O7 Amortization'!BB439+'O7 Amortization'!BB512+'O7 Amortization'!BB585</f>
        <v>0</v>
      </c>
      <c r="J35" s="694">
        <f>'O7 Amortization'!BC367+'O7 Amortization'!BC439+'O7 Amortization'!BC512+'O7 Amortization'!BC585</f>
        <v>8742.8417505740672</v>
      </c>
      <c r="K35" s="694">
        <f>'O7 Amortization'!BD367+'O7 Amortization'!BD439+'O7 Amortization'!BD512+'O7 Amortization'!BD585</f>
        <v>1055.1228119151028</v>
      </c>
      <c r="L35" s="694">
        <f>'O7 Amortization'!BE367+'O7 Amortization'!BE439+'O7 Amortization'!BE512+'O7 Amortization'!BE585</f>
        <v>885.82741617078818</v>
      </c>
      <c r="M35" s="694">
        <f>'O7 Amortization'!BF367+'O7 Amortization'!BF439+'O7 Amortization'!BF512+'O7 Amortization'!BF585</f>
        <v>0</v>
      </c>
      <c r="N35" s="694">
        <f>'O7 Amortization'!BG367+'O7 Amortization'!BG439+'O7 Amortization'!BG512+'O7 Amortization'!BG585</f>
        <v>0</v>
      </c>
      <c r="O35" s="694">
        <f>'O7 Amortization'!BH367+'O7 Amortization'!BH439+'O7 Amortization'!BH512+'O7 Amortization'!BH585</f>
        <v>0</v>
      </c>
      <c r="P35" s="694">
        <f>'O7 Amortization'!BI367+'O7 Amortization'!BI439+'O7 Amortization'!BI512+'O7 Amortization'!BI585</f>
        <v>0</v>
      </c>
      <c r="Q35" s="694">
        <f>'O7 Amortization'!BJ367+'O7 Amortization'!BJ439+'O7 Amortization'!BJ512+'O7 Amortization'!BJ585</f>
        <v>0</v>
      </c>
      <c r="R35" s="694">
        <f>'O7 Amortization'!BK367+'O7 Amortization'!BK439+'O7 Amortization'!BK512+'O7 Amortization'!BK585</f>
        <v>0</v>
      </c>
      <c r="S35" s="694">
        <f>'O7 Amortization'!BL367+'O7 Amortization'!BL439+'O7 Amortization'!BL512+'O7 Amortization'!BL585</f>
        <v>0</v>
      </c>
      <c r="T35" s="694">
        <f>'O7 Amortization'!BM367+'O7 Amortization'!BM439+'O7 Amortization'!BM512+'O7 Amortization'!BM585</f>
        <v>0</v>
      </c>
      <c r="U35" s="694">
        <f>'O7 Amortization'!BN367+'O7 Amortization'!BN439+'O7 Amortization'!BN512+'O7 Amortization'!BN585</f>
        <v>0</v>
      </c>
      <c r="V35" s="694">
        <f>'O7 Amortization'!BO367+'O7 Amortization'!BO439+'O7 Amortization'!BO512+'O7 Amortization'!BO585</f>
        <v>0</v>
      </c>
      <c r="W35" s="582">
        <f>'O7 Amortization'!BP367+'O7 Amortization'!BP439+'O7 Amortization'!BP512+'O7 Amortization'!BP585</f>
        <v>0</v>
      </c>
      <c r="X35" s="694"/>
    </row>
    <row r="36" spans="1:24" s="581" customFormat="1" ht="12.75" x14ac:dyDescent="0.2">
      <c r="A36" s="466"/>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A37" s="466"/>
      <c r="B37" s="808" t="s">
        <v>1201</v>
      </c>
      <c r="C37" s="816">
        <f>SUM(D37:W37)</f>
        <v>84906535.560000002</v>
      </c>
      <c r="D37" s="817">
        <f>'O6 Source Data for E2'!D102</f>
        <v>52739125.583407253</v>
      </c>
      <c r="E37" s="817">
        <f>'O6 Source Data for E2'!E102</f>
        <v>12025112.595747828</v>
      </c>
      <c r="F37" s="817">
        <f>'O6 Source Data for E2'!F102</f>
        <v>18687565.251709867</v>
      </c>
      <c r="G37" s="817">
        <f>'O6 Source Data for E2'!G102</f>
        <v>0</v>
      </c>
      <c r="H37" s="817">
        <f>'O6 Source Data for E2'!H102</f>
        <v>0</v>
      </c>
      <c r="I37" s="817">
        <f>'O6 Source Data for E2'!I102</f>
        <v>0</v>
      </c>
      <c r="J37" s="817">
        <f>'O6 Source Data for E2'!J102</f>
        <v>1188502.0098844697</v>
      </c>
      <c r="K37" s="817">
        <f>'O6 Source Data for E2'!K102</f>
        <v>144699.21911579376</v>
      </c>
      <c r="L37" s="817">
        <f>'O6 Source Data for E2'!L102</f>
        <v>121530.90013478536</v>
      </c>
      <c r="M37" s="817">
        <f>'O6 Source Data for E2'!M102</f>
        <v>0</v>
      </c>
      <c r="N37" s="817">
        <f>'O6 Source Data for E2'!N102</f>
        <v>0</v>
      </c>
      <c r="O37" s="817">
        <f>'O6 Source Data for E2'!O102</f>
        <v>0</v>
      </c>
      <c r="P37" s="817">
        <f>'O6 Source Data for E2'!P102</f>
        <v>0</v>
      </c>
      <c r="Q37" s="817">
        <f>'O6 Source Data for E2'!Q102</f>
        <v>0</v>
      </c>
      <c r="R37" s="817">
        <f>'O6 Source Data for E2'!R102</f>
        <v>0</v>
      </c>
      <c r="S37" s="817">
        <f>'O6 Source Data for E2'!S102</f>
        <v>0</v>
      </c>
      <c r="T37" s="817">
        <f>'O6 Source Data for E2'!T102</f>
        <v>0</v>
      </c>
      <c r="U37" s="817">
        <f>'O6 Source Data for E2'!U102</f>
        <v>0</v>
      </c>
      <c r="V37" s="817">
        <f>'O6 Source Data for E2'!V102</f>
        <v>0</v>
      </c>
      <c r="W37" s="818">
        <f>'O6 Source Data for E2'!W102</f>
        <v>0</v>
      </c>
      <c r="X37" s="694"/>
    </row>
    <row r="38" spans="1:24" s="581" customFormat="1" ht="12.75" x14ac:dyDescent="0.2">
      <c r="A38" s="466"/>
      <c r="B38" s="697"/>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466"/>
      <c r="B39" s="808" t="s">
        <v>358</v>
      </c>
      <c r="C39" s="816">
        <f>SUM(D39:W39)</f>
        <v>5901780</v>
      </c>
      <c r="D39" s="817">
        <f>SUM('O4 Summary by Class &amp; Accounts'!E174:E199) + 'O4 Summary by Class &amp; Accounts'!E208+ SUM('O4 Summary by Class &amp; Accounts'!E210:E213)</f>
        <v>4006218.1078124642</v>
      </c>
      <c r="E39" s="817">
        <f>SUM('O4 Summary by Class &amp; Accounts'!F174:F199) + 'O4 Summary by Class &amp; Accounts'!F208+ SUM('O4 Summary by Class &amp; Accounts'!F210:F213)</f>
        <v>771172.24846084113</v>
      </c>
      <c r="F39" s="817">
        <f>SUM('O4 Summary by Class &amp; Accounts'!G174:G199) + 'O4 Summary by Class &amp; Accounts'!G208+ SUM('O4 Summary by Class &amp; Accounts'!G210:G213)</f>
        <v>1004667.434373053</v>
      </c>
      <c r="G39" s="817">
        <f>SUM('O4 Summary by Class &amp; Accounts'!H174:H199) + 'O4 Summary by Class &amp; Accounts'!H208+ SUM('O4 Summary by Class &amp; Accounts'!H210:H213)</f>
        <v>0</v>
      </c>
      <c r="H39" s="817">
        <f>SUM('O4 Summary by Class &amp; Accounts'!I174:I199) + 'O4 Summary by Class &amp; Accounts'!I208+ SUM('O4 Summary by Class &amp; Accounts'!I210:I213)</f>
        <v>0</v>
      </c>
      <c r="I39" s="817">
        <f>SUM('O4 Summary by Class &amp; Accounts'!J174:J199) + 'O4 Summary by Class &amp; Accounts'!J208+ SUM('O4 Summary by Class &amp; Accounts'!J210:J213)</f>
        <v>0</v>
      </c>
      <c r="J39" s="817">
        <f>SUM('O4 Summary by Class &amp; Accounts'!K174:K199) + 'O4 Summary by Class &amp; Accounts'!K208+ SUM('O4 Summary by Class &amp; Accounts'!K210:K213)</f>
        <v>97377.499941929811</v>
      </c>
      <c r="K39" s="817">
        <f>SUM('O4 Summary by Class &amp; Accounts'!L174:L199) + 'O4 Summary by Class &amp; Accounts'!L208+ SUM('O4 Summary by Class &amp; Accounts'!L210:L213)</f>
        <v>11660.753323628769</v>
      </c>
      <c r="L39" s="817">
        <f>SUM('O4 Summary by Class &amp; Accounts'!M174:M199) + 'O4 Summary by Class &amp; Accounts'!M208+ SUM('O4 Summary by Class &amp; Accounts'!M210:M213)</f>
        <v>10683.956088082932</v>
      </c>
      <c r="M39" s="817">
        <f>SUM('O4 Summary by Class &amp; Accounts'!N174:N199) + 'O4 Summary by Class &amp; Accounts'!N208+ SUM('O4 Summary by Class &amp; Accounts'!N210:N213)</f>
        <v>0</v>
      </c>
      <c r="N39" s="817">
        <f>SUM('O4 Summary by Class &amp; Accounts'!O174:O199) + 'O4 Summary by Class &amp; Accounts'!O208+ SUM('O4 Summary by Class &amp; Accounts'!O210:O213)</f>
        <v>0</v>
      </c>
      <c r="O39" s="817">
        <f>SUM('O4 Summary by Class &amp; Accounts'!P174:P199) + 'O4 Summary by Class &amp; Accounts'!P208+ SUM('O4 Summary by Class &amp; Accounts'!P210:P213)</f>
        <v>0</v>
      </c>
      <c r="P39" s="817">
        <f>SUM('O4 Summary by Class &amp; Accounts'!Q174:Q199) + 'O4 Summary by Class &amp; Accounts'!Q208+ SUM('O4 Summary by Class &amp; Accounts'!Q210:Q213)</f>
        <v>0</v>
      </c>
      <c r="Q39" s="817">
        <f>SUM('O4 Summary by Class &amp; Accounts'!R174:R199) + 'O4 Summary by Class &amp; Accounts'!R208+ SUM('O4 Summary by Class &amp; Accounts'!R210:R213)</f>
        <v>0</v>
      </c>
      <c r="R39" s="817">
        <f>SUM('O4 Summary by Class &amp; Accounts'!S174:S199) + 'O4 Summary by Class &amp; Accounts'!S208+ SUM('O4 Summary by Class &amp; Accounts'!S210:S213)</f>
        <v>0</v>
      </c>
      <c r="S39" s="817">
        <f>SUM('O4 Summary by Class &amp; Accounts'!T174:T199) + 'O4 Summary by Class &amp; Accounts'!T208+ SUM('O4 Summary by Class &amp; Accounts'!T210:T213)</f>
        <v>0</v>
      </c>
      <c r="T39" s="817">
        <f>SUM('O4 Summary by Class &amp; Accounts'!U174:U199) + 'O4 Summary by Class &amp; Accounts'!U208+ SUM('O4 Summary by Class &amp; Accounts'!U210:U213)</f>
        <v>0</v>
      </c>
      <c r="U39" s="817">
        <f>SUM('O4 Summary by Class &amp; Accounts'!V174:V199) + 'O4 Summary by Class &amp; Accounts'!V208+ SUM('O4 Summary by Class &amp; Accounts'!V210:V213)</f>
        <v>0</v>
      </c>
      <c r="V39" s="817">
        <f>SUM('O4 Summary by Class &amp; Accounts'!W174:W199) + 'O4 Summary by Class &amp; Accounts'!W208+ SUM('O4 Summary by Class &amp; Accounts'!W210:W213)</f>
        <v>0</v>
      </c>
      <c r="W39" s="818">
        <f>SUM('O4 Summary by Class &amp; Accounts'!X174:X199) + 'O4 Summary by Class &amp; Accounts'!X208+ SUM('O4 Summary by Class &amp; Accounts'!X210:X213)</f>
        <v>0</v>
      </c>
      <c r="X39" s="694"/>
    </row>
    <row r="40" spans="1:24" s="581" customFormat="1" ht="12.75" x14ac:dyDescent="0.2">
      <c r="A40" s="466"/>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A41" s="466"/>
      <c r="B41" s="808" t="s">
        <v>353</v>
      </c>
      <c r="C41" s="816">
        <f>SUM(D41:W41)</f>
        <v>11755980</v>
      </c>
      <c r="D41" s="817">
        <f>'O6 Source Data for E2'!D163</f>
        <v>8031543.9517888501</v>
      </c>
      <c r="E41" s="817">
        <f>'O6 Source Data for E2'!E163</f>
        <v>1526292.9904335251</v>
      </c>
      <c r="F41" s="817">
        <f>'O6 Source Data for E2'!F163</f>
        <v>1957071.2019039004</v>
      </c>
      <c r="G41" s="817">
        <f>'O6 Source Data for E2'!G163</f>
        <v>0</v>
      </c>
      <c r="H41" s="817">
        <f>'O6 Source Data for E2'!H163</f>
        <v>0</v>
      </c>
      <c r="I41" s="817">
        <f>'O6 Source Data for E2'!I163</f>
        <v>0</v>
      </c>
      <c r="J41" s="817">
        <f>'O6 Source Data for E2'!J163</f>
        <v>196016.2827799787</v>
      </c>
      <c r="K41" s="817">
        <f>'O6 Source Data for E2'!K163</f>
        <v>23452.311555576034</v>
      </c>
      <c r="L41" s="817">
        <f>'O6 Source Data for E2'!L163</f>
        <v>21603.261538170271</v>
      </c>
      <c r="M41" s="817">
        <f>'O6 Source Data for E2'!M163</f>
        <v>0</v>
      </c>
      <c r="N41" s="817">
        <f>'O6 Source Data for E2'!N163</f>
        <v>0</v>
      </c>
      <c r="O41" s="817">
        <f>'O6 Source Data for E2'!O163</f>
        <v>0</v>
      </c>
      <c r="P41" s="817">
        <f>'O6 Source Data for E2'!P163</f>
        <v>0</v>
      </c>
      <c r="Q41" s="817">
        <f>'O6 Source Data for E2'!Q163</f>
        <v>0</v>
      </c>
      <c r="R41" s="817">
        <f>'O6 Source Data for E2'!R163</f>
        <v>0</v>
      </c>
      <c r="S41" s="817">
        <f>'O6 Source Data for E2'!S163</f>
        <v>0</v>
      </c>
      <c r="T41" s="817">
        <f>'O6 Source Data for E2'!T163</f>
        <v>0</v>
      </c>
      <c r="U41" s="817">
        <f>'O6 Source Data for E2'!U163</f>
        <v>0</v>
      </c>
      <c r="V41" s="817">
        <f>'O6 Source Data for E2'!V163</f>
        <v>0</v>
      </c>
      <c r="W41" s="818">
        <f>'O6 Source Data for E2'!W163</f>
        <v>0</v>
      </c>
      <c r="X41" s="694"/>
    </row>
    <row r="42" spans="1:24" s="581" customFormat="1" ht="12.75" x14ac:dyDescent="0.2">
      <c r="A42" s="466"/>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A43" s="466"/>
      <c r="B43" s="824" t="s">
        <v>357</v>
      </c>
      <c r="C43" s="695"/>
      <c r="D43" s="694"/>
      <c r="E43" s="694"/>
      <c r="F43" s="694"/>
      <c r="G43" s="694"/>
      <c r="H43" s="694"/>
      <c r="I43" s="694"/>
      <c r="J43" s="694"/>
      <c r="K43" s="694"/>
      <c r="L43" s="694"/>
      <c r="M43" s="694"/>
      <c r="N43" s="694"/>
      <c r="O43" s="694"/>
      <c r="P43" s="694"/>
      <c r="Q43" s="694"/>
      <c r="R43" s="694"/>
      <c r="S43" s="694"/>
      <c r="T43" s="694"/>
      <c r="U43" s="694"/>
      <c r="V43" s="694"/>
      <c r="W43" s="582"/>
      <c r="X43" s="694"/>
    </row>
    <row r="44" spans="1:24" s="581" customFormat="1" ht="12.75" x14ac:dyDescent="0.2">
      <c r="A44" s="466"/>
      <c r="B44" s="697" t="s">
        <v>1442</v>
      </c>
      <c r="C44" s="695">
        <f>SUM(D44:W44)</f>
        <v>31202231.499999993</v>
      </c>
      <c r="D44" s="694">
        <f>'O4 Summary by Class &amp; Accounts'!E57</f>
        <v>18718295.968710639</v>
      </c>
      <c r="E44" s="694">
        <f>'O4 Summary by Class &amp; Accounts'!F57</f>
        <v>5118205.3027291158</v>
      </c>
      <c r="F44" s="694">
        <f>'O4 Summary by Class &amp; Accounts'!G57</f>
        <v>6857121.3256913703</v>
      </c>
      <c r="G44" s="694">
        <f>'O4 Summary by Class &amp; Accounts'!H57</f>
        <v>0</v>
      </c>
      <c r="H44" s="694">
        <f>'O4 Summary by Class &amp; Accounts'!I57</f>
        <v>0</v>
      </c>
      <c r="I44" s="694">
        <f>'O4 Summary by Class &amp; Accounts'!J57</f>
        <v>0</v>
      </c>
      <c r="J44" s="694">
        <f>'O4 Summary by Class &amp; Accounts'!K57</f>
        <v>383215.04997072334</v>
      </c>
      <c r="K44" s="694">
        <f>'O4 Summary by Class &amp; Accounts'!L57</f>
        <v>68345.724447892819</v>
      </c>
      <c r="L44" s="694">
        <f>'O4 Summary by Class &amp; Accounts'!M57</f>
        <v>57048.128450253083</v>
      </c>
      <c r="M44" s="694">
        <f>'O4 Summary by Class &amp; Accounts'!N57</f>
        <v>0</v>
      </c>
      <c r="N44" s="694">
        <f>'O4 Summary by Class &amp; Accounts'!O57</f>
        <v>0</v>
      </c>
      <c r="O44" s="694">
        <f>'O4 Summary by Class &amp; Accounts'!P57</f>
        <v>0</v>
      </c>
      <c r="P44" s="694">
        <f>'O4 Summary by Class &amp; Accounts'!Q57</f>
        <v>0</v>
      </c>
      <c r="Q44" s="694">
        <f>'O4 Summary by Class &amp; Accounts'!R57</f>
        <v>0</v>
      </c>
      <c r="R44" s="694">
        <f>'O4 Summary by Class &amp; Accounts'!S57</f>
        <v>0</v>
      </c>
      <c r="S44" s="694">
        <f>'O4 Summary by Class &amp; Accounts'!T57</f>
        <v>0</v>
      </c>
      <c r="T44" s="694">
        <f>'O4 Summary by Class &amp; Accounts'!U57</f>
        <v>0</v>
      </c>
      <c r="U44" s="694">
        <f>'O4 Summary by Class &amp; Accounts'!V57</f>
        <v>0</v>
      </c>
      <c r="V44" s="694">
        <f>'O4 Summary by Class &amp; Accounts'!W57</f>
        <v>0</v>
      </c>
      <c r="W44" s="582">
        <f>'O4 Summary by Class &amp; Accounts'!X57</f>
        <v>0</v>
      </c>
      <c r="X44" s="694"/>
    </row>
    <row r="45" spans="1:24" s="581" customFormat="1" ht="12.75" x14ac:dyDescent="0.2">
      <c r="A45" s="466"/>
      <c r="B45" s="697" t="s">
        <v>347</v>
      </c>
      <c r="C45" s="695">
        <f>SUM(D45:W45)</f>
        <v>-16550955.375000002</v>
      </c>
      <c r="D45" s="59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-9928959.1282653064</v>
      </c>
      <c r="E45" s="59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-2714907.9887301642</v>
      </c>
      <c r="F45" s="59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-3637301.0392695381</v>
      </c>
      <c r="G45" s="59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59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59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59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-203273.12779196055</v>
      </c>
      <c r="K45" s="59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-36253.401793045494</v>
      </c>
      <c r="L45" s="59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-30260.689149986174</v>
      </c>
      <c r="M45" s="59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59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59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59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59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59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59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59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59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59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59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694"/>
    </row>
    <row r="46" spans="1:24" s="581" customFormat="1" ht="12.75" x14ac:dyDescent="0.2">
      <c r="A46" s="466"/>
      <c r="B46" s="697" t="s">
        <v>348</v>
      </c>
      <c r="C46" s="695">
        <f>SUM(D46:W46)</f>
        <v>14651276.124999993</v>
      </c>
      <c r="D46" s="597">
        <f>IF(ISERROR(D44+D45), "-", D44+D45)</f>
        <v>8789336.8404453322</v>
      </c>
      <c r="E46" s="597">
        <f t="shared" ref="E46:W46" si="8">IF(ISERROR(E44+E45), "-", E44+E45)</f>
        <v>2403297.3139989516</v>
      </c>
      <c r="F46" s="597">
        <f t="shared" si="8"/>
        <v>3219820.2864218322</v>
      </c>
      <c r="G46" s="597">
        <f t="shared" si="8"/>
        <v>0</v>
      </c>
      <c r="H46" s="597">
        <f t="shared" si="8"/>
        <v>0</v>
      </c>
      <c r="I46" s="597">
        <f t="shared" si="8"/>
        <v>0</v>
      </c>
      <c r="J46" s="597">
        <f t="shared" si="8"/>
        <v>179941.92217876279</v>
      </c>
      <c r="K46" s="597">
        <f t="shared" si="8"/>
        <v>32092.322654847325</v>
      </c>
      <c r="L46" s="597">
        <f t="shared" si="8"/>
        <v>26787.439300266909</v>
      </c>
      <c r="M46" s="597">
        <f t="shared" si="8"/>
        <v>0</v>
      </c>
      <c r="N46" s="597">
        <f t="shared" si="8"/>
        <v>0</v>
      </c>
      <c r="O46" s="597">
        <f t="shared" si="8"/>
        <v>0</v>
      </c>
      <c r="P46" s="597">
        <f t="shared" si="8"/>
        <v>0</v>
      </c>
      <c r="Q46" s="597">
        <f t="shared" si="8"/>
        <v>0</v>
      </c>
      <c r="R46" s="597">
        <f t="shared" si="8"/>
        <v>0</v>
      </c>
      <c r="S46" s="597">
        <f t="shared" si="8"/>
        <v>0</v>
      </c>
      <c r="T46" s="597">
        <f t="shared" si="8"/>
        <v>0</v>
      </c>
      <c r="U46" s="597">
        <f t="shared" si="8"/>
        <v>0</v>
      </c>
      <c r="V46" s="597">
        <f t="shared" si="8"/>
        <v>0</v>
      </c>
      <c r="W46" s="598">
        <f t="shared" si="8"/>
        <v>0</v>
      </c>
      <c r="X46" s="694"/>
    </row>
    <row r="47" spans="1:24" s="581" customFormat="1" ht="12.75" x14ac:dyDescent="0.2">
      <c r="A47" s="466"/>
      <c r="B47" s="697" t="s">
        <v>359</v>
      </c>
      <c r="C47" s="695">
        <f>SUM(D47:W47)</f>
        <v>2057607.7402880252</v>
      </c>
      <c r="D47" s="694">
        <f>IF(ISERROR(D46/D37*D33),0,D46/D37*D33)</f>
        <v>1229237.5090074707</v>
      </c>
      <c r="E47" s="694">
        <f t="shared" ref="E47:W47" si="9">IF(ISERROR(E46/E37*E33),0,E46/E37*E33)</f>
        <v>339102.51000248629</v>
      </c>
      <c r="F47" s="694">
        <f t="shared" si="9"/>
        <v>454614.27555078361</v>
      </c>
      <c r="G47" s="694">
        <f t="shared" si="9"/>
        <v>0</v>
      </c>
      <c r="H47" s="694">
        <f t="shared" si="9"/>
        <v>0</v>
      </c>
      <c r="I47" s="694">
        <f t="shared" si="9"/>
        <v>0</v>
      </c>
      <c r="J47" s="694">
        <f t="shared" si="9"/>
        <v>26167.493267598576</v>
      </c>
      <c r="K47" s="694">
        <f t="shared" si="9"/>
        <v>4626.1002918290933</v>
      </c>
      <c r="L47" s="694">
        <f t="shared" si="9"/>
        <v>3859.8521678569168</v>
      </c>
      <c r="M47" s="694">
        <f t="shared" si="9"/>
        <v>0</v>
      </c>
      <c r="N47" s="694">
        <f t="shared" si="9"/>
        <v>0</v>
      </c>
      <c r="O47" s="694">
        <f t="shared" si="9"/>
        <v>0</v>
      </c>
      <c r="P47" s="694">
        <f t="shared" si="9"/>
        <v>0</v>
      </c>
      <c r="Q47" s="694">
        <f t="shared" si="9"/>
        <v>0</v>
      </c>
      <c r="R47" s="694">
        <f t="shared" si="9"/>
        <v>0</v>
      </c>
      <c r="S47" s="694">
        <f t="shared" si="9"/>
        <v>0</v>
      </c>
      <c r="T47" s="694">
        <f t="shared" si="9"/>
        <v>0</v>
      </c>
      <c r="U47" s="694">
        <f t="shared" si="9"/>
        <v>0</v>
      </c>
      <c r="V47" s="694">
        <f t="shared" si="9"/>
        <v>0</v>
      </c>
      <c r="W47" s="582">
        <f t="shared" si="9"/>
        <v>0</v>
      </c>
      <c r="X47" s="694"/>
    </row>
    <row r="48" spans="1:24" s="581" customFormat="1" ht="12.75" x14ac:dyDescent="0.2">
      <c r="A48" s="466"/>
      <c r="B48" s="697" t="s">
        <v>1197</v>
      </c>
      <c r="C48" s="695">
        <f>SUM(D48:W48)</f>
        <v>16708883.865288017</v>
      </c>
      <c r="D48" s="694">
        <f t="shared" ref="D48:W48" si="10">SUM(D46:D47)</f>
        <v>10018574.349452803</v>
      </c>
      <c r="E48" s="694">
        <f t="shared" si="10"/>
        <v>2742399.824001438</v>
      </c>
      <c r="F48" s="694">
        <f t="shared" si="10"/>
        <v>3674434.5619726158</v>
      </c>
      <c r="G48" s="694">
        <f t="shared" si="10"/>
        <v>0</v>
      </c>
      <c r="H48" s="694">
        <f t="shared" si="10"/>
        <v>0</v>
      </c>
      <c r="I48" s="694">
        <f t="shared" si="10"/>
        <v>0</v>
      </c>
      <c r="J48" s="694">
        <f t="shared" si="10"/>
        <v>206109.41544636135</v>
      </c>
      <c r="K48" s="694">
        <f t="shared" si="10"/>
        <v>36718.422946676415</v>
      </c>
      <c r="L48" s="694">
        <f t="shared" si="10"/>
        <v>30647.291468123825</v>
      </c>
      <c r="M48" s="694">
        <f t="shared" si="10"/>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582">
        <f t="shared" si="10"/>
        <v>0</v>
      </c>
      <c r="X48" s="694"/>
    </row>
    <row r="49" spans="1:24" s="581" customFormat="1" ht="12.75" x14ac:dyDescent="0.2">
      <c r="A49" s="466"/>
      <c r="B49" s="697"/>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466"/>
      <c r="B50" s="824" t="s">
        <v>718</v>
      </c>
      <c r="C50" s="695"/>
      <c r="D50" s="694"/>
      <c r="E50" s="694"/>
      <c r="F50" s="694"/>
      <c r="G50" s="694"/>
      <c r="H50" s="694"/>
      <c r="I50" s="694"/>
      <c r="J50" s="694"/>
      <c r="K50" s="694"/>
      <c r="L50" s="694"/>
      <c r="M50" s="694"/>
      <c r="N50" s="694"/>
      <c r="O50" s="694"/>
      <c r="P50" s="694"/>
      <c r="Q50" s="694"/>
      <c r="R50" s="694"/>
      <c r="S50" s="694"/>
      <c r="T50" s="694"/>
      <c r="U50" s="694"/>
      <c r="V50" s="694"/>
      <c r="W50" s="582"/>
      <c r="X50" s="694"/>
    </row>
    <row r="51" spans="1:24" s="603" customFormat="1" ht="12.75" x14ac:dyDescent="0.2">
      <c r="A51" s="8"/>
      <c r="B51" s="706" t="s">
        <v>288</v>
      </c>
      <c r="C51" s="695">
        <f>SUM(D51:W51)</f>
        <v>1704944</v>
      </c>
      <c r="D51" s="694">
        <f>'O4 Summary by Class &amp; Accounts'!E131</f>
        <v>1035609.8758368967</v>
      </c>
      <c r="E51" s="694">
        <f>'O4 Summary by Class &amp; Accounts'!F131</f>
        <v>243091.81969500991</v>
      </c>
      <c r="F51" s="694">
        <f>'O4 Summary by Class &amp; Accounts'!G131</f>
        <v>393382.26500828285</v>
      </c>
      <c r="G51" s="694">
        <f>'O4 Summary by Class &amp; Accounts'!H131</f>
        <v>0</v>
      </c>
      <c r="H51" s="694">
        <f>'O4 Summary by Class &amp; Accounts'!I131</f>
        <v>0</v>
      </c>
      <c r="I51" s="694">
        <f>'O4 Summary by Class &amp; Accounts'!J131</f>
        <v>0</v>
      </c>
      <c r="J51" s="694">
        <f>'O4 Summary by Class &amp; Accounts'!K131</f>
        <v>27035.556581805438</v>
      </c>
      <c r="K51" s="694">
        <f>'O4 Summary by Class &amp; Accounts'!L131</f>
        <v>3171.7451731509809</v>
      </c>
      <c r="L51" s="694">
        <f>'O4 Summary by Class &amp; Accounts'!M131</f>
        <v>2652.7377048541939</v>
      </c>
      <c r="M51" s="694">
        <f>'O4 Summary by Class &amp; Accounts'!N131</f>
        <v>0</v>
      </c>
      <c r="N51" s="694">
        <f>'O4 Summary by Class &amp; Accounts'!O131</f>
        <v>0</v>
      </c>
      <c r="O51" s="694">
        <f>'O4 Summary by Class &amp; Accounts'!P131</f>
        <v>0</v>
      </c>
      <c r="P51" s="694">
        <f>'O4 Summary by Class &amp; Accounts'!Q131</f>
        <v>0</v>
      </c>
      <c r="Q51" s="694">
        <f>'O4 Summary by Class &amp; Accounts'!R131</f>
        <v>0</v>
      </c>
      <c r="R51" s="694">
        <f>'O4 Summary by Class &amp; Accounts'!S131</f>
        <v>0</v>
      </c>
      <c r="S51" s="694">
        <f>'O4 Summary by Class &amp; Accounts'!T131</f>
        <v>0</v>
      </c>
      <c r="T51" s="694">
        <f>'O4 Summary by Class &amp; Accounts'!U131</f>
        <v>0</v>
      </c>
      <c r="U51" s="694">
        <f>'O4 Summary by Class &amp; Accounts'!V131</f>
        <v>0</v>
      </c>
      <c r="V51" s="694">
        <f>'O4 Summary by Class &amp; Accounts'!W131</f>
        <v>0</v>
      </c>
      <c r="W51" s="582">
        <f>'O4 Summary by Class &amp; Accounts'!X131</f>
        <v>0</v>
      </c>
      <c r="X51" s="707"/>
    </row>
    <row r="52" spans="1:24" s="603" customFormat="1" ht="12.75" x14ac:dyDescent="0.2">
      <c r="A52" s="8"/>
      <c r="B52" s="708" t="s">
        <v>289</v>
      </c>
      <c r="C52" s="695">
        <f>SUM(D52:W52)</f>
        <v>774805.00000000012</v>
      </c>
      <c r="D52" s="694">
        <f>'O4 Summary by Class &amp; Accounts'!E132</f>
        <v>470628.7771608961</v>
      </c>
      <c r="E52" s="694">
        <f>'O4 Summary by Class &amp; Accounts'!F132</f>
        <v>110472.10779872662</v>
      </c>
      <c r="F52" s="694">
        <f>'O4 Summary by Class &amp; Accounts'!G132</f>
        <v>178771.00118229253</v>
      </c>
      <c r="G52" s="694">
        <f>'O4 Summary by Class &amp; Accounts'!H132</f>
        <v>0</v>
      </c>
      <c r="H52" s="694">
        <f>'O4 Summary by Class &amp; Accounts'!I132</f>
        <v>0</v>
      </c>
      <c r="I52" s="694">
        <f>'O4 Summary by Class &amp; Accounts'!J132</f>
        <v>0</v>
      </c>
      <c r="J52" s="694">
        <f>'O4 Summary by Class &amp; Accounts'!K132</f>
        <v>12286.200847280477</v>
      </c>
      <c r="K52" s="694">
        <f>'O4 Summary by Class &amp; Accounts'!L132</f>
        <v>1441.386942259245</v>
      </c>
      <c r="L52" s="694">
        <f>'O4 Summary by Class &amp; Accounts'!M132</f>
        <v>1205.5260685450983</v>
      </c>
      <c r="M52" s="694">
        <f>'O4 Summary by Class &amp; Accounts'!N132</f>
        <v>0</v>
      </c>
      <c r="N52" s="694">
        <f>'O4 Summary by Class &amp; Accounts'!O132</f>
        <v>0</v>
      </c>
      <c r="O52" s="694">
        <f>'O4 Summary by Class &amp; Accounts'!P132</f>
        <v>0</v>
      </c>
      <c r="P52" s="694">
        <f>'O4 Summary by Class &amp; Accounts'!Q132</f>
        <v>0</v>
      </c>
      <c r="Q52" s="694">
        <f>'O4 Summary by Class &amp; Accounts'!R132</f>
        <v>0</v>
      </c>
      <c r="R52" s="694">
        <f>'O4 Summary by Class &amp; Accounts'!S132</f>
        <v>0</v>
      </c>
      <c r="S52" s="694">
        <f>'O4 Summary by Class &amp; Accounts'!T132</f>
        <v>0</v>
      </c>
      <c r="T52" s="694">
        <f>'O4 Summary by Class &amp; Accounts'!U132</f>
        <v>0</v>
      </c>
      <c r="U52" s="694">
        <f>'O4 Summary by Class &amp; Accounts'!V132</f>
        <v>0</v>
      </c>
      <c r="V52" s="694">
        <f>'O4 Summary by Class &amp; Accounts'!W132</f>
        <v>0</v>
      </c>
      <c r="W52" s="582">
        <f>'O4 Summary by Class &amp; Accounts'!X132</f>
        <v>0</v>
      </c>
    </row>
    <row r="53" spans="1:24" s="603" customFormat="1" ht="12.75" x14ac:dyDescent="0.2">
      <c r="A53" s="8"/>
      <c r="B53" s="708" t="s">
        <v>290</v>
      </c>
      <c r="C53" s="695">
        <f>SUM(D53:W53)</f>
        <v>1012927.0000000001</v>
      </c>
      <c r="D53" s="694">
        <f>'O4 Summary by Class &amp; Accounts'!E149</f>
        <v>615267.83560154494</v>
      </c>
      <c r="E53" s="694">
        <f>'O4 Summary by Class &amp; Accounts'!F149</f>
        <v>144423.66884085769</v>
      </c>
      <c r="F53" s="694">
        <f>'O4 Summary by Class &amp; Accounts'!G149</f>
        <v>233712.96508744269</v>
      </c>
      <c r="G53" s="694">
        <f>'O4 Summary by Class &amp; Accounts'!H149</f>
        <v>0</v>
      </c>
      <c r="H53" s="694">
        <f>'O4 Summary by Class &amp; Accounts'!I149</f>
        <v>0</v>
      </c>
      <c r="I53" s="694">
        <f>'O4 Summary by Class &amp; Accounts'!J149</f>
        <v>0</v>
      </c>
      <c r="J53" s="694">
        <f>'O4 Summary by Class &amp; Accounts'!K149</f>
        <v>16062.137654807688</v>
      </c>
      <c r="K53" s="694">
        <f>'O4 Summary by Class &amp; Accounts'!L149</f>
        <v>1884.370585194765</v>
      </c>
      <c r="L53" s="694">
        <f>'O4 Summary by Class &amp; Accounts'!M149</f>
        <v>1576.0222301523356</v>
      </c>
      <c r="M53" s="694">
        <f>'O4 Summary by Class &amp; Accounts'!N149</f>
        <v>0</v>
      </c>
      <c r="N53" s="694">
        <f>'O4 Summary by Class &amp; Accounts'!O149</f>
        <v>0</v>
      </c>
      <c r="O53" s="694">
        <f>'O4 Summary by Class &amp; Accounts'!P149</f>
        <v>0</v>
      </c>
      <c r="P53" s="694">
        <f>'O4 Summary by Class &amp; Accounts'!Q149</f>
        <v>0</v>
      </c>
      <c r="Q53" s="694">
        <f>'O4 Summary by Class &amp; Accounts'!R149</f>
        <v>0</v>
      </c>
      <c r="R53" s="694">
        <f>'O4 Summary by Class &amp; Accounts'!S149</f>
        <v>0</v>
      </c>
      <c r="S53" s="694">
        <f>'O4 Summary by Class &amp; Accounts'!T149</f>
        <v>0</v>
      </c>
      <c r="T53" s="694">
        <f>'O4 Summary by Class &amp; Accounts'!U149</f>
        <v>0</v>
      </c>
      <c r="U53" s="694">
        <f>'O4 Summary by Class &amp; Accounts'!V149</f>
        <v>0</v>
      </c>
      <c r="V53" s="694">
        <f>'O4 Summary by Class &amp; Accounts'!W149</f>
        <v>0</v>
      </c>
      <c r="W53" s="582">
        <f>'O4 Summary by Class &amp; Accounts'!X149</f>
        <v>0</v>
      </c>
    </row>
    <row r="54" spans="1:24" s="603" customFormat="1" ht="12.75" x14ac:dyDescent="0.2">
      <c r="A54" s="8"/>
      <c r="B54" s="708" t="s">
        <v>291</v>
      </c>
      <c r="C54" s="695">
        <f>SUM(D54:W54)</f>
        <v>0</v>
      </c>
      <c r="D54" s="694">
        <f>'O4 Summary by Class &amp; Accounts'!E153</f>
        <v>0</v>
      </c>
      <c r="E54" s="694">
        <f>'O4 Summary by Class &amp; Accounts'!F153</f>
        <v>0</v>
      </c>
      <c r="F54" s="694">
        <f>'O4 Summary by Class &amp; Accounts'!G153</f>
        <v>0</v>
      </c>
      <c r="G54" s="694">
        <f>'O4 Summary by Class &amp; Accounts'!H153</f>
        <v>0</v>
      </c>
      <c r="H54" s="694">
        <f>'O4 Summary by Class &amp; Accounts'!I153</f>
        <v>0</v>
      </c>
      <c r="I54" s="694">
        <f>'O4 Summary by Class &amp; Accounts'!J153</f>
        <v>0</v>
      </c>
      <c r="J54" s="694">
        <f>'O4 Summary by Class &amp; Accounts'!K153</f>
        <v>0</v>
      </c>
      <c r="K54" s="694">
        <f>'O4 Summary by Class &amp; Accounts'!L153</f>
        <v>0</v>
      </c>
      <c r="L54" s="694">
        <f>'O4 Summary by Class &amp; Accounts'!M153</f>
        <v>0</v>
      </c>
      <c r="M54" s="694">
        <f>'O4 Summary by Class &amp; Accounts'!N153</f>
        <v>0</v>
      </c>
      <c r="N54" s="694">
        <f>'O4 Summary by Class &amp; Accounts'!O153</f>
        <v>0</v>
      </c>
      <c r="O54" s="694">
        <f>'O4 Summary by Class &amp; Accounts'!P153</f>
        <v>0</v>
      </c>
      <c r="P54" s="694">
        <f>'O4 Summary by Class &amp; Accounts'!Q153</f>
        <v>0</v>
      </c>
      <c r="Q54" s="694">
        <f>'O4 Summary by Class &amp; Accounts'!R153</f>
        <v>0</v>
      </c>
      <c r="R54" s="694">
        <f>'O4 Summary by Class &amp; Accounts'!S153</f>
        <v>0</v>
      </c>
      <c r="S54" s="694">
        <f>'O4 Summary by Class &amp; Accounts'!T153</f>
        <v>0</v>
      </c>
      <c r="T54" s="694">
        <f>'O4 Summary by Class &amp; Accounts'!U153</f>
        <v>0</v>
      </c>
      <c r="U54" s="694">
        <f>'O4 Summary by Class &amp; Accounts'!V153</f>
        <v>0</v>
      </c>
      <c r="V54" s="694">
        <f>'O4 Summary by Class &amp; Accounts'!W153</f>
        <v>0</v>
      </c>
      <c r="W54" s="582">
        <f>'O4 Summary by Class &amp; Accounts'!X153</f>
        <v>0</v>
      </c>
    </row>
    <row r="55" spans="1:24" s="778" customFormat="1" ht="20.25" customHeight="1" x14ac:dyDescent="0.2">
      <c r="A55" s="542"/>
      <c r="B55" s="825" t="s">
        <v>682</v>
      </c>
      <c r="C55" s="830">
        <f>SUM(D55:W55)</f>
        <v>3492676</v>
      </c>
      <c r="D55" s="831">
        <f>SUM(D51:D54)</f>
        <v>2121506.4885993376</v>
      </c>
      <c r="E55" s="831">
        <f t="shared" ref="E55:W55" si="11">SUM(E51:E54)</f>
        <v>497987.59633459419</v>
      </c>
      <c r="F55" s="831">
        <f t="shared" si="11"/>
        <v>805866.23127801809</v>
      </c>
      <c r="G55" s="831">
        <f t="shared" si="11"/>
        <v>0</v>
      </c>
      <c r="H55" s="831">
        <f t="shared" si="11"/>
        <v>0</v>
      </c>
      <c r="I55" s="831">
        <f t="shared" si="11"/>
        <v>0</v>
      </c>
      <c r="J55" s="831">
        <f t="shared" si="11"/>
        <v>55383.895083893607</v>
      </c>
      <c r="K55" s="831">
        <f t="shared" si="11"/>
        <v>6497.5027006049913</v>
      </c>
      <c r="L55" s="831">
        <f t="shared" si="11"/>
        <v>5434.2860035516278</v>
      </c>
      <c r="M55" s="831">
        <f t="shared" si="11"/>
        <v>0</v>
      </c>
      <c r="N55" s="831">
        <f t="shared" si="11"/>
        <v>0</v>
      </c>
      <c r="O55" s="831">
        <f t="shared" si="11"/>
        <v>0</v>
      </c>
      <c r="P55" s="831">
        <f t="shared" si="11"/>
        <v>0</v>
      </c>
      <c r="Q55" s="831">
        <f t="shared" si="11"/>
        <v>0</v>
      </c>
      <c r="R55" s="831">
        <f t="shared" si="11"/>
        <v>0</v>
      </c>
      <c r="S55" s="831">
        <f t="shared" si="11"/>
        <v>0</v>
      </c>
      <c r="T55" s="831">
        <f t="shared" si="11"/>
        <v>0</v>
      </c>
      <c r="U55" s="831">
        <f t="shared" si="11"/>
        <v>0</v>
      </c>
      <c r="V55" s="831">
        <f t="shared" si="11"/>
        <v>0</v>
      </c>
      <c r="W55" s="832">
        <f t="shared" si="11"/>
        <v>0</v>
      </c>
    </row>
    <row r="56" spans="1:24" s="603" customFormat="1" ht="12.75" x14ac:dyDescent="0.2">
      <c r="A56" s="8"/>
      <c r="B56" s="561"/>
      <c r="C56" s="709"/>
      <c r="D56" s="707"/>
      <c r="E56" s="707"/>
      <c r="F56" s="707"/>
      <c r="G56" s="707"/>
      <c r="H56" s="707"/>
      <c r="I56" s="707"/>
      <c r="J56" s="707"/>
      <c r="K56" s="707"/>
      <c r="L56" s="707"/>
      <c r="M56" s="707"/>
      <c r="N56" s="707"/>
      <c r="O56" s="707"/>
      <c r="P56" s="707"/>
      <c r="Q56" s="707"/>
      <c r="R56" s="707"/>
      <c r="S56" s="707"/>
      <c r="T56" s="707"/>
      <c r="U56" s="707"/>
      <c r="V56" s="707"/>
      <c r="W56" s="710"/>
    </row>
    <row r="57" spans="1:24" s="707" customFormat="1" ht="12.75" x14ac:dyDescent="0.2">
      <c r="A57" s="7"/>
      <c r="B57" s="697" t="s">
        <v>1442</v>
      </c>
      <c r="C57" s="695">
        <f>SUM(D57:W57)</f>
        <v>31202231.499999993</v>
      </c>
      <c r="D57" s="694">
        <f>D44</f>
        <v>18718295.968710639</v>
      </c>
      <c r="E57" s="694">
        <f t="shared" ref="E57:W57" si="12">E44</f>
        <v>5118205.3027291158</v>
      </c>
      <c r="F57" s="694">
        <f t="shared" si="12"/>
        <v>6857121.3256913703</v>
      </c>
      <c r="G57" s="694">
        <f t="shared" si="12"/>
        <v>0</v>
      </c>
      <c r="H57" s="694">
        <f t="shared" si="12"/>
        <v>0</v>
      </c>
      <c r="I57" s="694">
        <f t="shared" si="12"/>
        <v>0</v>
      </c>
      <c r="J57" s="694">
        <f t="shared" si="12"/>
        <v>383215.04997072334</v>
      </c>
      <c r="K57" s="694">
        <f t="shared" si="12"/>
        <v>68345.724447892819</v>
      </c>
      <c r="L57" s="694">
        <f t="shared" si="12"/>
        <v>57048.128450253083</v>
      </c>
      <c r="M57" s="694">
        <f t="shared" si="12"/>
        <v>0</v>
      </c>
      <c r="N57" s="694">
        <f t="shared" si="12"/>
        <v>0</v>
      </c>
      <c r="O57" s="694">
        <f t="shared" si="12"/>
        <v>0</v>
      </c>
      <c r="P57" s="694">
        <f t="shared" si="12"/>
        <v>0</v>
      </c>
      <c r="Q57" s="694">
        <f t="shared" si="12"/>
        <v>0</v>
      </c>
      <c r="R57" s="694">
        <f t="shared" si="12"/>
        <v>0</v>
      </c>
      <c r="S57" s="694">
        <f t="shared" si="12"/>
        <v>0</v>
      </c>
      <c r="T57" s="694">
        <f t="shared" si="12"/>
        <v>0</v>
      </c>
      <c r="U57" s="694">
        <f t="shared" si="12"/>
        <v>0</v>
      </c>
      <c r="V57" s="694">
        <f t="shared" si="12"/>
        <v>0</v>
      </c>
      <c r="W57" s="582">
        <f t="shared" si="12"/>
        <v>0</v>
      </c>
      <c r="X57" s="711"/>
    </row>
    <row r="58" spans="1:24" s="716" customFormat="1" ht="12.75" x14ac:dyDescent="0.2">
      <c r="A58" s="683"/>
      <c r="B58" s="712"/>
      <c r="C58" s="698"/>
      <c r="D58" s="713"/>
      <c r="E58" s="713"/>
      <c r="F58" s="713"/>
      <c r="G58" s="713"/>
      <c r="H58" s="713"/>
      <c r="I58" s="713"/>
      <c r="J58" s="713"/>
      <c r="K58" s="713"/>
      <c r="L58" s="713"/>
      <c r="M58" s="713"/>
      <c r="N58" s="713"/>
      <c r="O58" s="713"/>
      <c r="P58" s="713"/>
      <c r="Q58" s="713"/>
      <c r="R58" s="713"/>
      <c r="S58" s="713"/>
      <c r="T58" s="713"/>
      <c r="U58" s="713"/>
      <c r="V58" s="713"/>
      <c r="W58" s="714"/>
      <c r="X58" s="715"/>
    </row>
    <row r="59" spans="1:24" s="707" customFormat="1" ht="12.75" x14ac:dyDescent="0.2">
      <c r="A59" s="7"/>
      <c r="B59" s="717" t="s">
        <v>717</v>
      </c>
      <c r="C59" s="718">
        <f>SUM(D59:W59)</f>
        <v>186064956.5</v>
      </c>
      <c r="D59" s="719">
        <f>'O6 Source Data for E2'!D88+'O6 Source Data for E2'!Y88</f>
        <v>113371873.52828114</v>
      </c>
      <c r="E59" s="719">
        <f>'O6 Source Data for E2'!E88+'O6 Source Data for E2'!Z88</f>
        <v>26428822.468913056</v>
      </c>
      <c r="F59" s="719">
        <f>'O6 Source Data for E2'!F88+'O6 Source Data for E2'!AA88</f>
        <v>42652800.999981925</v>
      </c>
      <c r="G59" s="719">
        <f>'O6 Source Data for E2'!G88+'O6 Source Data for E2'!AB88</f>
        <v>0</v>
      </c>
      <c r="H59" s="719">
        <f>'O6 Source Data for E2'!H88+'O6 Source Data for E2'!AC88</f>
        <v>0</v>
      </c>
      <c r="I59" s="719">
        <f>'O6 Source Data for E2'!I88+'O6 Source Data for E2'!AD88</f>
        <v>0</v>
      </c>
      <c r="J59" s="719">
        <f>'O6 Source Data for E2'!J88+'O6 Source Data for E2'!AE88</f>
        <v>2968166.6910347654</v>
      </c>
      <c r="K59" s="719">
        <f>'O6 Source Data for E2'!K88+'O6 Source Data for E2'!AF88</f>
        <v>350428.3812838415</v>
      </c>
      <c r="L59" s="719">
        <f>'O6 Source Data for E2'!L88+'O6 Source Data for E2'!AG88</f>
        <v>292864.43050527124</v>
      </c>
      <c r="M59" s="719">
        <f>'O6 Source Data for E2'!M88+'O6 Source Data for E2'!AH88</f>
        <v>0</v>
      </c>
      <c r="N59" s="719">
        <f>'O6 Source Data for E2'!N88+'O6 Source Data for E2'!AI88</f>
        <v>0</v>
      </c>
      <c r="O59" s="719">
        <f>'O6 Source Data for E2'!O88+'O6 Source Data for E2'!AJ88</f>
        <v>0</v>
      </c>
      <c r="P59" s="719">
        <f>'O6 Source Data for E2'!P88+'O6 Source Data for E2'!AK88</f>
        <v>0</v>
      </c>
      <c r="Q59" s="719">
        <f>'O6 Source Data for E2'!Q88+'O6 Source Data for E2'!AL88</f>
        <v>0</v>
      </c>
      <c r="R59" s="719">
        <f>'O6 Source Data for E2'!R88+'O6 Source Data for E2'!AM88</f>
        <v>0</v>
      </c>
      <c r="S59" s="719">
        <f>'O6 Source Data for E2'!S88+'O6 Source Data for E2'!AN88</f>
        <v>0</v>
      </c>
      <c r="T59" s="719">
        <f>'O6 Source Data for E2'!T88+'O6 Source Data for E2'!AO88</f>
        <v>0</v>
      </c>
      <c r="U59" s="719">
        <f>'O6 Source Data for E2'!U88+'O6 Source Data for E2'!AP88</f>
        <v>0</v>
      </c>
      <c r="V59" s="719">
        <f>'O6 Source Data for E2'!V88+'O6 Source Data for E2'!AQ88</f>
        <v>0</v>
      </c>
      <c r="W59" s="720">
        <f>'O6 Source Data for E2'!W88+'O6 Source Data for E2'!AR88</f>
        <v>0</v>
      </c>
    </row>
    <row r="60" spans="1:24" s="603" customFormat="1" ht="12.75" x14ac:dyDescent="0.2">
      <c r="A60" s="8"/>
    </row>
    <row r="61" spans="1:24" s="603" customFormat="1" ht="12.75" x14ac:dyDescent="0.2">
      <c r="A61" s="8"/>
    </row>
    <row r="62" spans="1:24" s="603" customFormat="1" ht="12.75" x14ac:dyDescent="0.2">
      <c r="A62" s="8"/>
    </row>
    <row r="63" spans="1:24" s="603" customFormat="1" ht="12.75" x14ac:dyDescent="0.2">
      <c r="A63" s="8"/>
    </row>
    <row r="64" spans="1:24" s="603" customFormat="1" ht="12.75" x14ac:dyDescent="0.2">
      <c r="A64" s="8"/>
    </row>
    <row r="65" spans="1:1" s="603" customFormat="1" ht="12.75" x14ac:dyDescent="0.2">
      <c r="A65" s="8"/>
    </row>
    <row r="66" spans="1:1" s="603" customFormat="1" ht="12.75" x14ac:dyDescent="0.2">
      <c r="A66" s="8"/>
    </row>
    <row r="67" spans="1:1" s="603" customFormat="1" ht="12.75" x14ac:dyDescent="0.2">
      <c r="A67" s="8"/>
    </row>
    <row r="68" spans="1:1" s="603" customFormat="1" ht="12.75" x14ac:dyDescent="0.2">
      <c r="A68" s="8"/>
    </row>
    <row r="69" spans="1:1" s="603" customFormat="1" ht="12.75" x14ac:dyDescent="0.2">
      <c r="A69" s="8"/>
    </row>
    <row r="70" spans="1:1" s="603" customFormat="1" ht="12.75" x14ac:dyDescent="0.2">
      <c r="A70" s="8"/>
    </row>
    <row r="71" spans="1:1" s="603" customFormat="1" ht="12.75" x14ac:dyDescent="0.2">
      <c r="A71" s="8"/>
    </row>
    <row r="72" spans="1:1" s="603" customFormat="1" ht="12.75" x14ac:dyDescent="0.2">
      <c r="A72" s="8"/>
    </row>
    <row r="73" spans="1:1" s="603" customFormat="1" ht="12.75" x14ac:dyDescent="0.2">
      <c r="A73" s="8"/>
    </row>
    <row r="74" spans="1:1" s="603" customFormat="1" ht="12.75" x14ac:dyDescent="0.2">
      <c r="A74" s="8"/>
    </row>
    <row r="75" spans="1:1" s="603" customFormat="1" ht="12.75" x14ac:dyDescent="0.2">
      <c r="A75" s="8"/>
    </row>
    <row r="76" spans="1:1" s="603" customFormat="1" ht="12.75" x14ac:dyDescent="0.2">
      <c r="A76" s="8"/>
    </row>
    <row r="77" spans="1:1" s="603" customFormat="1" ht="12.75" x14ac:dyDescent="0.2">
      <c r="A77" s="8"/>
    </row>
    <row r="78" spans="1:1" s="603" customFormat="1" ht="12.75" x14ac:dyDescent="0.2">
      <c r="A78" s="8"/>
    </row>
    <row r="79" spans="1:1" s="603" customFormat="1" ht="12.75" x14ac:dyDescent="0.2">
      <c r="A79" s="8"/>
    </row>
    <row r="80" spans="1:1" s="603" customFormat="1" ht="12.75" x14ac:dyDescent="0.2">
      <c r="A80" s="8"/>
    </row>
    <row r="81" spans="1:1" s="603" customFormat="1" ht="12.75" x14ac:dyDescent="0.2">
      <c r="A81" s="8"/>
    </row>
    <row r="82" spans="1:1" s="603" customFormat="1" ht="12.75" x14ac:dyDescent="0.2">
      <c r="A82" s="8"/>
    </row>
    <row r="83" spans="1:1" s="603" customFormat="1" ht="12.75" x14ac:dyDescent="0.2">
      <c r="A83" s="8"/>
    </row>
    <row r="84" spans="1:1" s="603" customFormat="1" ht="12.75" x14ac:dyDescent="0.2">
      <c r="A84" s="8"/>
    </row>
    <row r="85" spans="1:1" s="603" customFormat="1" ht="12.75" x14ac:dyDescent="0.2">
      <c r="A85" s="8"/>
    </row>
    <row r="86" spans="1:1" s="603" customFormat="1" ht="12.75" x14ac:dyDescent="0.2">
      <c r="A86" s="8"/>
    </row>
    <row r="87" spans="1:1" s="603" customFormat="1" ht="12.75" x14ac:dyDescent="0.2">
      <c r="A87" s="8"/>
    </row>
    <row r="88" spans="1:1" s="603" customFormat="1" ht="12.75" x14ac:dyDescent="0.2">
      <c r="A88" s="8"/>
    </row>
    <row r="89" spans="1:1" s="603" customFormat="1" ht="12.75" x14ac:dyDescent="0.2">
      <c r="A89" s="8"/>
    </row>
    <row r="90" spans="1:1" s="603" customFormat="1" ht="12.75" x14ac:dyDescent="0.2">
      <c r="A90" s="8"/>
    </row>
    <row r="91" spans="1:1" s="603" customFormat="1" ht="12.75" x14ac:dyDescent="0.2">
      <c r="A91" s="8"/>
    </row>
    <row r="92" spans="1:1" s="603" customFormat="1" ht="12.75" x14ac:dyDescent="0.2">
      <c r="A92" s="8"/>
    </row>
    <row r="93" spans="1:1" s="603" customFormat="1" ht="12.75" x14ac:dyDescent="0.2">
      <c r="A93" s="8"/>
    </row>
    <row r="94" spans="1:1" s="603" customFormat="1" ht="12.75" x14ac:dyDescent="0.2">
      <c r="A94" s="8"/>
    </row>
    <row r="95" spans="1:1" s="603" customFormat="1" ht="12.75" x14ac:dyDescent="0.2">
      <c r="A95" s="8"/>
    </row>
    <row r="96" spans="1:1" s="603" customFormat="1" ht="12.75" x14ac:dyDescent="0.2">
      <c r="A96" s="8"/>
    </row>
    <row r="97" spans="1:1" s="603" customFormat="1" ht="12.75" x14ac:dyDescent="0.2">
      <c r="A97" s="8"/>
    </row>
    <row r="98" spans="1:1" s="603" customFormat="1" ht="12.75" x14ac:dyDescent="0.2">
      <c r="A98" s="8"/>
    </row>
    <row r="99" spans="1:1" s="603" customFormat="1" ht="12.75" x14ac:dyDescent="0.2">
      <c r="A99" s="8"/>
    </row>
    <row r="100" spans="1:1" s="603" customFormat="1" ht="12.75" x14ac:dyDescent="0.2">
      <c r="A100" s="8"/>
    </row>
    <row r="101" spans="1:1" s="603" customFormat="1" ht="12.75" x14ac:dyDescent="0.2">
      <c r="A101" s="8"/>
    </row>
    <row r="102" spans="1:1" s="603" customFormat="1" ht="12.75" x14ac:dyDescent="0.2">
      <c r="A102" s="8"/>
    </row>
    <row r="103" spans="1:1" s="603" customFormat="1" ht="12.75" x14ac:dyDescent="0.2">
      <c r="A103" s="8"/>
    </row>
    <row r="104" spans="1:1" s="603" customFormat="1" ht="12.75" x14ac:dyDescent="0.2">
      <c r="A104" s="8"/>
    </row>
    <row r="105" spans="1:1" s="603" customFormat="1" ht="12.75" x14ac:dyDescent="0.2">
      <c r="A105" s="8"/>
    </row>
    <row r="106" spans="1:1" s="603" customFormat="1" ht="12.75" x14ac:dyDescent="0.2">
      <c r="A106" s="8"/>
    </row>
    <row r="107" spans="1:1" s="603" customFormat="1" ht="12.75" x14ac:dyDescent="0.2">
      <c r="A107" s="8"/>
    </row>
    <row r="108" spans="1:1" s="603" customFormat="1" ht="12.75" x14ac:dyDescent="0.2">
      <c r="A108" s="8"/>
    </row>
    <row r="109" spans="1:1" s="603" customFormat="1" ht="12.75" x14ac:dyDescent="0.2">
      <c r="A109" s="8"/>
    </row>
    <row r="110" spans="1:1" s="603" customFormat="1" ht="12.75" x14ac:dyDescent="0.2">
      <c r="A110" s="8"/>
    </row>
    <row r="111" spans="1:1" s="603" customFormat="1" ht="12.75" x14ac:dyDescent="0.2">
      <c r="A111" s="8"/>
    </row>
    <row r="112" spans="1:1" s="603" customFormat="1" ht="12.75" x14ac:dyDescent="0.2">
      <c r="A112" s="8"/>
    </row>
    <row r="113" spans="1:1" s="603" customFormat="1" ht="12.75" x14ac:dyDescent="0.2">
      <c r="A113" s="8"/>
    </row>
    <row r="114" spans="1:1" s="603" customFormat="1" ht="12.75" x14ac:dyDescent="0.2">
      <c r="A114" s="8"/>
    </row>
    <row r="115" spans="1:1" s="603" customFormat="1" ht="12.75" x14ac:dyDescent="0.2">
      <c r="A115" s="8"/>
    </row>
    <row r="116" spans="1:1" s="603" customFormat="1" ht="12.75" x14ac:dyDescent="0.2">
      <c r="A116" s="8"/>
    </row>
    <row r="117" spans="1:1" s="603" customFormat="1" ht="12.75" x14ac:dyDescent="0.2">
      <c r="A117" s="8"/>
    </row>
    <row r="118" spans="1:1" s="603" customFormat="1" ht="12.75" x14ac:dyDescent="0.2">
      <c r="A118" s="8"/>
    </row>
    <row r="119" spans="1:1" s="603" customFormat="1" ht="12.75" x14ac:dyDescent="0.2">
      <c r="A119" s="8"/>
    </row>
    <row r="120" spans="1:1" s="603" customFormat="1" ht="12.75" x14ac:dyDescent="0.2">
      <c r="A120" s="8"/>
    </row>
    <row r="121" spans="1:1" s="603" customFormat="1" ht="12.75" x14ac:dyDescent="0.2">
      <c r="A121" s="8"/>
    </row>
    <row r="122" spans="1:1" s="603" customFormat="1" ht="12.75" x14ac:dyDescent="0.2">
      <c r="A122" s="8"/>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topLeftCell="A8" workbookViewId="0">
      <selection activeCell="C23" sqref="C23"/>
    </sheetView>
  </sheetViews>
  <sheetFormatPr defaultColWidth="8.85546875" defaultRowHeight="11.25" x14ac:dyDescent="0.2"/>
  <cols>
    <col min="1" max="1" width="18.5703125" style="8" customWidth="1"/>
    <col min="2" max="2" width="15.28515625" style="8" customWidth="1"/>
    <col min="3" max="3" width="30.140625" style="8" customWidth="1"/>
    <col min="4" max="4" width="19" style="8" customWidth="1"/>
    <col min="5" max="5" width="19.140625" style="8" customWidth="1"/>
    <col min="6" max="6" width="11.85546875" style="8" customWidth="1"/>
    <col min="7" max="7" width="9.85546875" style="8" customWidth="1"/>
    <col min="8" max="8" width="33.28515625" style="8" customWidth="1"/>
    <col min="9" max="9" width="8.85546875" style="8" customWidth="1"/>
    <col min="10" max="10" width="11" style="8" bestFit="1" customWidth="1"/>
    <col min="11" max="19" width="8.85546875" style="8" customWidth="1"/>
    <col min="20" max="20" width="8.85546875" style="8" hidden="1" customWidth="1"/>
    <col min="21" max="16384" width="8.85546875" style="8"/>
  </cols>
  <sheetData>
    <row r="1" spans="1:20" ht="120.75" customHeight="1" x14ac:dyDescent="0.2">
      <c r="B1" s="2391"/>
      <c r="C1" s="2391"/>
      <c r="D1" s="2391"/>
      <c r="E1" s="2392"/>
      <c r="F1" s="2392"/>
      <c r="G1" s="2392"/>
      <c r="T1" s="8" t="s">
        <v>98</v>
      </c>
    </row>
    <row r="2" spans="1:20" ht="30" customHeight="1" x14ac:dyDescent="0.2">
      <c r="B2" s="2393"/>
      <c r="C2" s="2393"/>
      <c r="D2" s="2393"/>
      <c r="E2" s="2393"/>
      <c r="F2" s="2393"/>
      <c r="G2" s="2393"/>
      <c r="T2" s="8" t="s">
        <v>99</v>
      </c>
    </row>
    <row r="3" spans="1:20" ht="15.75" customHeight="1" x14ac:dyDescent="0.2">
      <c r="G3" s="9"/>
      <c r="T3" s="8" t="s">
        <v>100</v>
      </c>
    </row>
    <row r="4" spans="1:20" ht="25.5" x14ac:dyDescent="0.35">
      <c r="B4" s="10" t="s">
        <v>856</v>
      </c>
      <c r="G4" s="1882" t="s">
        <v>1601</v>
      </c>
      <c r="H4" s="1943">
        <v>3.7</v>
      </c>
      <c r="T4" s="8" t="s">
        <v>101</v>
      </c>
    </row>
    <row r="5" spans="1:20" ht="2.25" customHeight="1" x14ac:dyDescent="0.35">
      <c r="B5" s="10"/>
    </row>
    <row r="6" spans="1:20" ht="6" customHeight="1" x14ac:dyDescent="0.2">
      <c r="A6" s="11"/>
      <c r="B6" s="11"/>
      <c r="C6" s="11"/>
      <c r="D6" s="11"/>
      <c r="E6" s="11"/>
      <c r="F6" s="11"/>
      <c r="G6" s="11"/>
    </row>
    <row r="7" spans="1:20" x14ac:dyDescent="0.2">
      <c r="A7" s="12"/>
    </row>
    <row r="8" spans="1:20" ht="12" thickBot="1" x14ac:dyDescent="0.25">
      <c r="A8" s="12"/>
    </row>
    <row r="9" spans="1:20" ht="15.75" x14ac:dyDescent="0.25">
      <c r="A9" s="1868"/>
      <c r="B9" s="1869" t="s">
        <v>857</v>
      </c>
      <c r="C9" s="2394" t="s">
        <v>1797</v>
      </c>
      <c r="D9" s="2395"/>
      <c r="E9" s="2395"/>
      <c r="F9" s="2396"/>
    </row>
    <row r="10" spans="1:20" ht="16.5" thickBot="1" x14ac:dyDescent="0.3">
      <c r="A10" s="1868"/>
      <c r="B10" s="1869"/>
      <c r="C10" s="14"/>
      <c r="D10" s="14"/>
      <c r="E10" s="14"/>
    </row>
    <row r="11" spans="1:20" ht="18" customHeight="1" x14ac:dyDescent="0.25">
      <c r="A11" s="1868"/>
      <c r="B11" s="1869" t="s">
        <v>450</v>
      </c>
      <c r="C11" s="1973" t="s">
        <v>1798</v>
      </c>
      <c r="D11" s="1719"/>
    </row>
    <row r="12" spans="1:20" s="15" customFormat="1" ht="15" customHeight="1" thickBot="1" x14ac:dyDescent="0.3">
      <c r="C12" s="16"/>
      <c r="D12" s="16"/>
      <c r="E12" s="16"/>
    </row>
    <row r="13" spans="1:20" s="15" customFormat="1" ht="15" customHeight="1" x14ac:dyDescent="0.25">
      <c r="B13" s="1869" t="s">
        <v>1611</v>
      </c>
      <c r="C13" s="1974">
        <v>43769</v>
      </c>
    </row>
    <row r="14" spans="1:20" s="15" customFormat="1" ht="15" customHeight="1" x14ac:dyDescent="0.25">
      <c r="C14" s="16"/>
      <c r="D14" s="16"/>
      <c r="E14" s="16"/>
    </row>
    <row r="15" spans="1:20" s="15" customFormat="1" ht="27.75" customHeight="1" thickBot="1" x14ac:dyDescent="0.3">
      <c r="A15" s="2398" t="s">
        <v>1608</v>
      </c>
      <c r="B15" s="2398"/>
      <c r="C15" s="16"/>
      <c r="D15" s="16"/>
      <c r="E15" s="16"/>
    </row>
    <row r="16" spans="1:20" s="15" customFormat="1" ht="15.75" x14ac:dyDescent="0.25">
      <c r="B16" s="1870" t="s">
        <v>858</v>
      </c>
      <c r="C16" s="2399" t="s">
        <v>1799</v>
      </c>
      <c r="D16" s="2400"/>
      <c r="E16" s="17"/>
    </row>
    <row r="17" spans="1:8" s="15" customFormat="1" ht="16.5" thickBot="1" x14ac:dyDescent="0.3">
      <c r="C17" s="1679"/>
      <c r="D17" s="1679"/>
      <c r="E17" s="16"/>
    </row>
    <row r="18" spans="1:8" s="15" customFormat="1" ht="15.75" x14ac:dyDescent="0.25">
      <c r="B18" s="1870" t="s">
        <v>859</v>
      </c>
      <c r="C18" s="2399" t="s">
        <v>1800</v>
      </c>
      <c r="D18" s="2400"/>
      <c r="E18" s="17"/>
    </row>
    <row r="19" spans="1:8" s="15" customFormat="1" ht="18.75" customHeight="1" thickBot="1" x14ac:dyDescent="0.3">
      <c r="C19" s="1679"/>
      <c r="D19" s="1679"/>
      <c r="E19" s="16"/>
    </row>
    <row r="20" spans="1:8" s="15" customFormat="1" ht="15" customHeight="1" x14ac:dyDescent="0.25">
      <c r="B20" s="1870" t="s">
        <v>860</v>
      </c>
      <c r="C20" s="2399" t="s">
        <v>1801</v>
      </c>
      <c r="D20" s="2400"/>
      <c r="E20" s="17"/>
    </row>
    <row r="21" spans="1:8" ht="15" customHeight="1" thickBot="1" x14ac:dyDescent="0.25">
      <c r="A21" s="371"/>
      <c r="B21" s="371"/>
      <c r="C21" s="1680"/>
      <c r="D21" s="1680"/>
      <c r="E21" s="18"/>
    </row>
    <row r="22" spans="1:8" ht="15" customHeight="1" x14ac:dyDescent="0.25">
      <c r="A22" s="371"/>
      <c r="B22" s="1870" t="s">
        <v>861</v>
      </c>
      <c r="C22" s="2401" t="s">
        <v>1802</v>
      </c>
      <c r="D22" s="2400"/>
      <c r="E22" s="17"/>
    </row>
    <row r="23" spans="1:8" ht="15" customHeight="1" x14ac:dyDescent="0.2"/>
    <row r="24" spans="1:8" ht="15" customHeight="1" x14ac:dyDescent="0.2"/>
    <row r="25" spans="1:8" ht="15" customHeight="1" x14ac:dyDescent="0.25">
      <c r="A25" s="19" t="s">
        <v>862</v>
      </c>
    </row>
    <row r="26" spans="1:8" ht="105.75" customHeight="1" x14ac:dyDescent="0.2">
      <c r="A26" s="2402" t="s">
        <v>871</v>
      </c>
      <c r="B26" s="2402"/>
      <c r="C26" s="2402"/>
      <c r="D26" s="2402"/>
      <c r="E26" s="2402"/>
      <c r="F26" s="2402"/>
      <c r="G26" s="2402"/>
      <c r="H26" s="21"/>
    </row>
    <row r="27" spans="1:8" ht="12.75" x14ac:dyDescent="0.2">
      <c r="A27" s="20"/>
      <c r="B27" s="20"/>
      <c r="C27" s="20"/>
      <c r="D27" s="20"/>
      <c r="E27" s="20"/>
      <c r="F27" s="20"/>
      <c r="G27" s="20"/>
      <c r="H27" s="21"/>
    </row>
    <row r="28" spans="1:8" ht="12.75" x14ac:dyDescent="0.2">
      <c r="A28" s="20"/>
      <c r="B28" s="20"/>
      <c r="C28" s="20"/>
      <c r="D28" s="20"/>
      <c r="E28" s="20"/>
      <c r="F28" s="20"/>
      <c r="G28" s="20"/>
      <c r="H28" s="21"/>
    </row>
    <row r="29" spans="1:8" ht="30" customHeight="1" x14ac:dyDescent="0.2">
      <c r="A29" s="2403" t="s">
        <v>863</v>
      </c>
      <c r="B29" s="2404"/>
      <c r="C29" s="2404"/>
      <c r="D29" s="2404"/>
      <c r="E29" s="2404"/>
      <c r="F29" s="2404"/>
      <c r="G29" s="2404"/>
      <c r="H29" s="2404"/>
    </row>
    <row r="30" spans="1:8" ht="15" customHeight="1" x14ac:dyDescent="0.3">
      <c r="C30" s="22" t="s">
        <v>864</v>
      </c>
      <c r="D30" s="1866"/>
      <c r="F30" s="7"/>
    </row>
    <row r="31" spans="1:8" ht="15" customHeight="1" x14ac:dyDescent="0.3">
      <c r="C31" s="22" t="s">
        <v>865</v>
      </c>
      <c r="D31" s="1864"/>
      <c r="F31" s="7"/>
    </row>
    <row r="32" spans="1:8" ht="15" customHeight="1" x14ac:dyDescent="0.3">
      <c r="C32" s="22" t="s">
        <v>383</v>
      </c>
      <c r="D32" s="1867"/>
      <c r="F32" s="7"/>
    </row>
    <row r="33" spans="1:7" ht="15" customHeight="1" x14ac:dyDescent="0.3">
      <c r="C33" s="22" t="s">
        <v>1179</v>
      </c>
      <c r="D33" s="23" t="s">
        <v>1179</v>
      </c>
    </row>
    <row r="34" spans="1:7" ht="15" customHeight="1" x14ac:dyDescent="0.3">
      <c r="C34" s="22" t="s">
        <v>1178</v>
      </c>
      <c r="D34" s="24" t="s">
        <v>1178</v>
      </c>
    </row>
    <row r="35" spans="1:7" ht="15" customHeight="1" x14ac:dyDescent="0.3">
      <c r="C35" s="22" t="s">
        <v>384</v>
      </c>
      <c r="D35" s="1865"/>
      <c r="F35" s="7"/>
    </row>
    <row r="36" spans="1:7" ht="15" customHeight="1" x14ac:dyDescent="0.2"/>
    <row r="37" spans="1:7" ht="15.75" x14ac:dyDescent="0.25">
      <c r="A37" s="25" t="s">
        <v>866</v>
      </c>
      <c r="B37" s="26"/>
    </row>
    <row r="38" spans="1:7" ht="12" thickBot="1" x14ac:dyDescent="0.25"/>
    <row r="39" spans="1:7" s="27" customFormat="1" x14ac:dyDescent="0.2">
      <c r="A39" s="2405" t="s">
        <v>1083</v>
      </c>
      <c r="B39" s="1758" t="s">
        <v>1084</v>
      </c>
      <c r="C39" s="1758" t="s">
        <v>1085</v>
      </c>
      <c r="D39" s="2407" t="s">
        <v>1086</v>
      </c>
      <c r="E39" s="2408"/>
      <c r="F39" s="2408"/>
      <c r="G39" s="2409"/>
    </row>
    <row r="40" spans="1:7" s="27" customFormat="1" x14ac:dyDescent="0.2">
      <c r="A40" s="2406"/>
      <c r="B40" s="1759" t="s">
        <v>1087</v>
      </c>
      <c r="C40" s="1759" t="s">
        <v>1088</v>
      </c>
      <c r="D40" s="2388" t="s">
        <v>1089</v>
      </c>
      <c r="E40" s="2389"/>
      <c r="F40" s="2389"/>
      <c r="G40" s="2390"/>
    </row>
    <row r="41" spans="1:7" s="27" customFormat="1" x14ac:dyDescent="0.2">
      <c r="A41" s="2406"/>
      <c r="B41" s="1759" t="s">
        <v>1090</v>
      </c>
      <c r="C41" s="1759" t="s">
        <v>1091</v>
      </c>
      <c r="D41" s="2397" t="s">
        <v>451</v>
      </c>
      <c r="E41" s="2389"/>
      <c r="F41" s="2389"/>
      <c r="G41" s="2390"/>
    </row>
    <row r="42" spans="1:7" s="27" customFormat="1" ht="23.25" customHeight="1" x14ac:dyDescent="0.2">
      <c r="A42" s="2406"/>
      <c r="B42" s="1759" t="s">
        <v>1092</v>
      </c>
      <c r="C42" s="1759" t="s">
        <v>386</v>
      </c>
      <c r="D42" s="2388" t="s">
        <v>1093</v>
      </c>
      <c r="E42" s="2389"/>
      <c r="F42" s="2389"/>
      <c r="G42" s="2390"/>
    </row>
    <row r="43" spans="1:7" s="27" customFormat="1" x14ac:dyDescent="0.2">
      <c r="A43" s="2406"/>
      <c r="B43" s="1760" t="s">
        <v>410</v>
      </c>
      <c r="C43" s="1759" t="s">
        <v>1099</v>
      </c>
      <c r="D43" s="2388" t="s">
        <v>1100</v>
      </c>
      <c r="E43" s="2389"/>
      <c r="F43" s="2389"/>
      <c r="G43" s="2390"/>
    </row>
    <row r="44" spans="1:7" s="27" customFormat="1" x14ac:dyDescent="0.2">
      <c r="A44" s="2406"/>
      <c r="B44" s="1760" t="s">
        <v>408</v>
      </c>
      <c r="C44" s="1760" t="s">
        <v>411</v>
      </c>
      <c r="D44" s="2397" t="s">
        <v>412</v>
      </c>
      <c r="E44" s="2410"/>
      <c r="F44" s="2410"/>
      <c r="G44" s="2411"/>
    </row>
    <row r="45" spans="1:7" s="27" customFormat="1" x14ac:dyDescent="0.2">
      <c r="A45" s="2406"/>
      <c r="B45" s="1760" t="s">
        <v>415</v>
      </c>
      <c r="C45" s="1760" t="s">
        <v>413</v>
      </c>
      <c r="D45" s="2397" t="s">
        <v>414</v>
      </c>
      <c r="E45" s="2389"/>
      <c r="F45" s="2389"/>
      <c r="G45" s="2390"/>
    </row>
    <row r="46" spans="1:7" s="27" customFormat="1" x14ac:dyDescent="0.2">
      <c r="A46" s="2406"/>
      <c r="B46" s="1760" t="s">
        <v>409</v>
      </c>
      <c r="C46" s="1759" t="s">
        <v>1094</v>
      </c>
      <c r="D46" s="2388" t="s">
        <v>1095</v>
      </c>
      <c r="E46" s="2389"/>
      <c r="F46" s="2389"/>
      <c r="G46" s="2390"/>
    </row>
    <row r="47" spans="1:7" s="27" customFormat="1" ht="21.75" customHeight="1" x14ac:dyDescent="0.2">
      <c r="A47" s="2406"/>
      <c r="B47" s="1759" t="s">
        <v>387</v>
      </c>
      <c r="C47" s="1759" t="s">
        <v>389</v>
      </c>
      <c r="D47" s="2388" t="s">
        <v>1165</v>
      </c>
      <c r="E47" s="2389"/>
      <c r="F47" s="2389"/>
      <c r="G47" s="2390"/>
    </row>
    <row r="48" spans="1:7" s="27" customFormat="1" ht="21.75" customHeight="1" x14ac:dyDescent="0.2">
      <c r="A48" s="2406"/>
      <c r="B48" s="1759" t="s">
        <v>388</v>
      </c>
      <c r="C48" s="1759" t="s">
        <v>390</v>
      </c>
      <c r="D48" s="2388" t="s">
        <v>1166</v>
      </c>
      <c r="E48" s="2389"/>
      <c r="F48" s="2389"/>
      <c r="G48" s="2390"/>
    </row>
    <row r="49" spans="1:7" s="27" customFormat="1" x14ac:dyDescent="0.2">
      <c r="A49" s="2406"/>
      <c r="B49" s="1759" t="s">
        <v>1098</v>
      </c>
      <c r="C49" s="1759" t="s">
        <v>1096</v>
      </c>
      <c r="D49" s="2388" t="s">
        <v>1097</v>
      </c>
      <c r="E49" s="2389"/>
      <c r="F49" s="2389"/>
      <c r="G49" s="2390"/>
    </row>
    <row r="50" spans="1:7" s="27" customFormat="1" x14ac:dyDescent="0.2">
      <c r="A50" s="2406"/>
      <c r="B50" s="1759" t="s">
        <v>1101</v>
      </c>
      <c r="C50" s="1759" t="s">
        <v>1168</v>
      </c>
      <c r="D50" s="2388"/>
      <c r="E50" s="2389"/>
      <c r="F50" s="2389"/>
      <c r="G50" s="2390"/>
    </row>
    <row r="51" spans="1:7" s="27" customFormat="1" x14ac:dyDescent="0.2">
      <c r="A51" s="2420" t="s">
        <v>1103</v>
      </c>
      <c r="B51" s="29" t="s">
        <v>1104</v>
      </c>
      <c r="C51" s="29" t="s">
        <v>1105</v>
      </c>
      <c r="D51" s="2412" t="s">
        <v>385</v>
      </c>
      <c r="E51" s="2412"/>
      <c r="F51" s="2412"/>
      <c r="G51" s="2413"/>
    </row>
    <row r="52" spans="1:7" s="27" customFormat="1" x14ac:dyDescent="0.2">
      <c r="A52" s="2420"/>
      <c r="B52" s="29" t="s">
        <v>1106</v>
      </c>
      <c r="C52" s="29" t="s">
        <v>1107</v>
      </c>
      <c r="D52" s="2412" t="s">
        <v>1108</v>
      </c>
      <c r="E52" s="2412"/>
      <c r="F52" s="2412"/>
      <c r="G52" s="2413"/>
    </row>
    <row r="53" spans="1:7" s="27" customFormat="1" x14ac:dyDescent="0.2">
      <c r="A53" s="2420"/>
      <c r="B53" s="29" t="s">
        <v>103</v>
      </c>
      <c r="C53" s="29" t="s">
        <v>102</v>
      </c>
      <c r="D53" s="29"/>
      <c r="E53" s="29"/>
      <c r="F53" s="29"/>
      <c r="G53" s="1365"/>
    </row>
    <row r="54" spans="1:7" s="27" customFormat="1" x14ac:dyDescent="0.2">
      <c r="A54" s="2420"/>
      <c r="B54" s="29" t="s">
        <v>104</v>
      </c>
      <c r="C54" s="29" t="s">
        <v>106</v>
      </c>
      <c r="D54" s="29"/>
      <c r="E54" s="29"/>
      <c r="F54" s="29"/>
      <c r="G54" s="1365"/>
    </row>
    <row r="55" spans="1:7" s="27" customFormat="1" x14ac:dyDescent="0.2">
      <c r="A55" s="2420"/>
      <c r="B55" s="29" t="s">
        <v>105</v>
      </c>
      <c r="C55" s="29" t="s">
        <v>107</v>
      </c>
      <c r="D55" s="29"/>
      <c r="E55" s="29"/>
      <c r="F55" s="29"/>
      <c r="G55" s="1365"/>
    </row>
    <row r="56" spans="1:7" s="27" customFormat="1" x14ac:dyDescent="0.2">
      <c r="A56" s="2420"/>
      <c r="B56" s="29" t="s">
        <v>370</v>
      </c>
      <c r="C56" s="29" t="s">
        <v>375</v>
      </c>
      <c r="D56" s="2412"/>
      <c r="E56" s="2412"/>
      <c r="F56" s="2412"/>
      <c r="G56" s="2413"/>
    </row>
    <row r="57" spans="1:7" s="27" customFormat="1" x14ac:dyDescent="0.2">
      <c r="A57" s="2420"/>
      <c r="B57" s="29" t="s">
        <v>371</v>
      </c>
      <c r="C57" s="29" t="s">
        <v>376</v>
      </c>
      <c r="D57" s="2412"/>
      <c r="E57" s="2412"/>
      <c r="F57" s="2412"/>
      <c r="G57" s="2413"/>
    </row>
    <row r="58" spans="1:7" s="27" customFormat="1" x14ac:dyDescent="0.2">
      <c r="A58" s="2420"/>
      <c r="B58" s="29" t="s">
        <v>372</v>
      </c>
      <c r="C58" s="29" t="s">
        <v>378</v>
      </c>
      <c r="D58" s="2412"/>
      <c r="E58" s="2412"/>
      <c r="F58" s="2412"/>
      <c r="G58" s="2413"/>
    </row>
    <row r="59" spans="1:7" s="27" customFormat="1" x14ac:dyDescent="0.2">
      <c r="A59" s="2420"/>
      <c r="B59" s="29" t="s">
        <v>373</v>
      </c>
      <c r="C59" s="29" t="s">
        <v>379</v>
      </c>
      <c r="D59" s="2412"/>
      <c r="E59" s="2412"/>
      <c r="F59" s="2412"/>
      <c r="G59" s="2413"/>
    </row>
    <row r="60" spans="1:7" s="27" customFormat="1" x14ac:dyDescent="0.2">
      <c r="A60" s="2420"/>
      <c r="B60" s="29" t="s">
        <v>374</v>
      </c>
      <c r="C60" s="29" t="s">
        <v>380</v>
      </c>
      <c r="D60" s="2412"/>
      <c r="E60" s="2412"/>
      <c r="F60" s="2412"/>
      <c r="G60" s="2413"/>
    </row>
    <row r="61" spans="1:7" s="27" customFormat="1" x14ac:dyDescent="0.2">
      <c r="A61" s="2420"/>
      <c r="B61" s="1706" t="s">
        <v>417</v>
      </c>
      <c r="C61" s="1706" t="s">
        <v>418</v>
      </c>
      <c r="D61" s="29"/>
      <c r="E61" s="29"/>
      <c r="F61" s="29"/>
      <c r="G61" s="1365"/>
    </row>
    <row r="62" spans="1:7" s="27" customFormat="1" x14ac:dyDescent="0.2">
      <c r="A62" s="2420"/>
      <c r="B62" s="29" t="s">
        <v>1109</v>
      </c>
      <c r="C62" s="29" t="s">
        <v>1110</v>
      </c>
      <c r="D62" s="2412" t="s">
        <v>1111</v>
      </c>
      <c r="E62" s="2412"/>
      <c r="F62" s="2412"/>
      <c r="G62" s="2413"/>
    </row>
    <row r="63" spans="1:7" s="27" customFormat="1" x14ac:dyDescent="0.2">
      <c r="A63" s="2420"/>
      <c r="B63" s="29" t="s">
        <v>1112</v>
      </c>
      <c r="C63" s="29" t="s">
        <v>1113</v>
      </c>
      <c r="D63" s="2412" t="s">
        <v>867</v>
      </c>
      <c r="E63" s="2412"/>
      <c r="F63" s="2412"/>
      <c r="G63" s="2413"/>
    </row>
    <row r="64" spans="1:7" s="27" customFormat="1" x14ac:dyDescent="0.2">
      <c r="A64" s="2420"/>
      <c r="B64" s="29" t="s">
        <v>322</v>
      </c>
      <c r="C64" s="29" t="s">
        <v>382</v>
      </c>
      <c r="D64" s="2412"/>
      <c r="E64" s="2412"/>
      <c r="F64" s="2412"/>
      <c r="G64" s="2413"/>
    </row>
    <row r="65" spans="1:8" s="27" customFormat="1" x14ac:dyDescent="0.2">
      <c r="A65" s="2420"/>
      <c r="B65" s="29" t="s">
        <v>381</v>
      </c>
      <c r="C65" s="29" t="s">
        <v>1127</v>
      </c>
      <c r="D65" s="2412"/>
      <c r="E65" s="2412"/>
      <c r="F65" s="2412"/>
      <c r="G65" s="2413"/>
    </row>
    <row r="66" spans="1:8" s="27" customFormat="1" x14ac:dyDescent="0.2">
      <c r="A66" s="2414" t="s">
        <v>1114</v>
      </c>
      <c r="B66" s="28" t="s">
        <v>1115</v>
      </c>
      <c r="C66" s="28" t="s">
        <v>336</v>
      </c>
      <c r="D66" s="2416" t="s">
        <v>1118</v>
      </c>
      <c r="E66" s="2416"/>
      <c r="F66" s="2416"/>
      <c r="G66" s="2417"/>
    </row>
    <row r="67" spans="1:8" s="27" customFormat="1" ht="21.75" customHeight="1" x14ac:dyDescent="0.2">
      <c r="A67" s="2414"/>
      <c r="B67" s="28" t="s">
        <v>1117</v>
      </c>
      <c r="C67" s="28" t="s">
        <v>1120</v>
      </c>
      <c r="D67" s="2416" t="s">
        <v>1121</v>
      </c>
      <c r="E67" s="2416"/>
      <c r="F67" s="2416"/>
      <c r="G67" s="2417"/>
    </row>
    <row r="68" spans="1:8" s="27" customFormat="1" x14ac:dyDescent="0.2">
      <c r="A68" s="2414"/>
      <c r="B68" s="28" t="s">
        <v>1119</v>
      </c>
      <c r="C68" s="28" t="s">
        <v>1125</v>
      </c>
      <c r="D68" s="2416" t="s">
        <v>1126</v>
      </c>
      <c r="E68" s="2416"/>
      <c r="F68" s="2416"/>
      <c r="G68" s="2417"/>
    </row>
    <row r="69" spans="1:8" s="27" customFormat="1" ht="23.25" customHeight="1" x14ac:dyDescent="0.2">
      <c r="A69" s="2414"/>
      <c r="B69" s="28" t="s">
        <v>1122</v>
      </c>
      <c r="C69" s="28" t="s">
        <v>1350</v>
      </c>
      <c r="D69" s="2416" t="s">
        <v>1116</v>
      </c>
      <c r="E69" s="2416"/>
      <c r="F69" s="2416"/>
      <c r="G69" s="2417"/>
    </row>
    <row r="70" spans="1:8" s="27" customFormat="1" ht="26.25" customHeight="1" thickBot="1" x14ac:dyDescent="0.25">
      <c r="A70" s="2415"/>
      <c r="B70" s="1361" t="s">
        <v>369</v>
      </c>
      <c r="C70" s="1361" t="s">
        <v>1123</v>
      </c>
      <c r="D70" s="2418" t="s">
        <v>1124</v>
      </c>
      <c r="E70" s="2418"/>
      <c r="F70" s="2418"/>
      <c r="G70" s="2419"/>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91"/>
    </row>
    <row r="453" spans="2:6" ht="12" thickBot="1" x14ac:dyDescent="0.25">
      <c r="B453" s="93"/>
      <c r="C453" s="94"/>
      <c r="D453" s="95"/>
      <c r="F453" s="90"/>
    </row>
    <row r="454" spans="2:6" x14ac:dyDescent="0.2">
      <c r="D454" s="92"/>
    </row>
    <row r="455" spans="2:6" x14ac:dyDescent="0.2">
      <c r="D455" s="92"/>
      <c r="F455" s="1843"/>
    </row>
    <row r="456" spans="2:6" x14ac:dyDescent="0.2">
      <c r="D456" s="92"/>
    </row>
  </sheetData>
  <sheetProtection password="F8BD" sheet="1" objects="1" scenarios="1"/>
  <dataConsolidate/>
  <mergeCells count="42">
    <mergeCell ref="A51:A65"/>
    <mergeCell ref="D52:G52"/>
    <mergeCell ref="D56:G56"/>
    <mergeCell ref="D57:G57"/>
    <mergeCell ref="D64:G64"/>
    <mergeCell ref="D63:G63"/>
    <mergeCell ref="D58:G58"/>
    <mergeCell ref="D59:G59"/>
    <mergeCell ref="D60:G60"/>
    <mergeCell ref="A66:A70"/>
    <mergeCell ref="D69:G69"/>
    <mergeCell ref="D66:G66"/>
    <mergeCell ref="D67:G67"/>
    <mergeCell ref="D70:G70"/>
    <mergeCell ref="D68:G68"/>
    <mergeCell ref="D50:G50"/>
    <mergeCell ref="D46:G46"/>
    <mergeCell ref="D44:G44"/>
    <mergeCell ref="D65:G65"/>
    <mergeCell ref="D62:G62"/>
    <mergeCell ref="D51:G51"/>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42:G42"/>
    <mergeCell ref="B1:D1"/>
    <mergeCell ref="E1:G1"/>
    <mergeCell ref="B2:G2"/>
    <mergeCell ref="C9:F9"/>
  </mergeCells>
  <phoneticPr fontId="0" type="noConversion"/>
  <pageMargins left="0.35433070866141736" right="0.35433070866141736" top="0.98425196850393704" bottom="0.98425196850393704" header="0.51181102362204722" footer="0.51181102362204722"/>
  <pageSetup scale="8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sqref="A1:F1"/>
    </sheetView>
  </sheetViews>
  <sheetFormatPr defaultColWidth="9.140625" defaultRowHeight="11.25" x14ac:dyDescent="0.2"/>
  <cols>
    <col min="1" max="1" width="4" style="8" customWidth="1"/>
    <col min="2" max="2" width="63.855468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4.25" customHeight="1" x14ac:dyDescent="0.2">
      <c r="A1" s="2430"/>
      <c r="B1" s="2430"/>
      <c r="C1" s="2430"/>
      <c r="D1" s="2430"/>
      <c r="E1" s="2430"/>
      <c r="F1" s="2430"/>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O3.2 Substation Transformers Unit Cost Worksheet  - "&amp;  'I2 LDC class'!$C$17</f>
        <v>Sheet O3.2 Substation Transformers Unit Cost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2568"/>
      <c r="B7" s="2568"/>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ht="47.25" customHeight="1" x14ac:dyDescent="0.2">
      <c r="A11" s="724"/>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78"/>
    </row>
    <row r="12" spans="1:25" s="581" customFormat="1" ht="12.75" x14ac:dyDescent="0.2">
      <c r="A12" s="731"/>
      <c r="B12" s="690" t="s">
        <v>1279</v>
      </c>
      <c r="C12" s="691">
        <f t="shared" ref="C12:C27" si="0">SUM(D12:W12)</f>
        <v>469779</v>
      </c>
      <c r="D12" s="732">
        <f>'O7 Amortization'!G320+'O7 Amortization'!G393+'O7 Amortization'!G466+'O7 Amortization'!G539 +'O7 Amortization'!AB320+'O7 Amortization'!AB393+'O7 Amortization'!AB466+'O7 Amortization'!AB539</f>
        <v>207376.1539588242</v>
      </c>
      <c r="E12" s="732">
        <f>'O7 Amortization'!H320+'O7 Amortization'!H393+'O7 Amortization'!H466+'O7 Amortization'!H539 +'O7 Amortization'!AC320+'O7 Amortization'!AC393+'O7 Amortization'!AC466+'O7 Amortization'!AC539</f>
        <v>85101.738406989971</v>
      </c>
      <c r="F12" s="732">
        <f>'O7 Amortization'!I320+'O7 Amortization'!I393+'O7 Amortization'!I466+'O7 Amortization'!I539 +'O7 Amortization'!AD320+'O7 Amortization'!AD393+'O7 Amortization'!AD466+'O7 Amortization'!AD539</f>
        <v>173012.5881804105</v>
      </c>
      <c r="G12" s="732">
        <f>'O7 Amortization'!J320+'O7 Amortization'!J393+'O7 Amortization'!J466+'O7 Amortization'!J539 +'O7 Amortization'!AE320+'O7 Amortization'!AE393+'O7 Amortization'!AE466+'O7 Amortization'!AE539</f>
        <v>0</v>
      </c>
      <c r="H12" s="732">
        <f>'O7 Amortization'!K320+'O7 Amortization'!K393+'O7 Amortization'!K466+'O7 Amortization'!K539 +'O7 Amortization'!AF320+'O7 Amortization'!AF393+'O7 Amortization'!AF466+'O7 Amortization'!AF539</f>
        <v>0</v>
      </c>
      <c r="I12" s="732">
        <f>'O7 Amortization'!L320+'O7 Amortization'!L393+'O7 Amortization'!L466+'O7 Amortization'!L539 +'O7 Amortization'!AG320+'O7 Amortization'!AG393+'O7 Amortization'!AG466+'O7 Amortization'!AG539</f>
        <v>0</v>
      </c>
      <c r="J12" s="732">
        <f>'O7 Amortization'!M320+'O7 Amortization'!M393+'O7 Amortization'!M466+'O7 Amortization'!M539 +'O7 Amortization'!AH320+'O7 Amortization'!AH393+'O7 Amortization'!AH466+'O7 Amortization'!AH539</f>
        <v>4245.5607783373071</v>
      </c>
      <c r="K12" s="732">
        <f>'O7 Amortization'!N320+'O7 Amortization'!N393+'O7 Amortization'!N466+'O7 Amortization'!N539 +'O7 Amortization'!AI320+'O7 Amortization'!AI393+'O7 Amortization'!AI466+'O7 Amortization'!AI539</f>
        <v>0</v>
      </c>
      <c r="L12" s="732">
        <f>'O7 Amortization'!O320+'O7 Amortization'!O393+'O7 Amortization'!O466+'O7 Amortization'!O539 +'O7 Amortization'!AJ320+'O7 Amortization'!AJ393+'O7 Amortization'!AJ466+'O7 Amortization'!AJ539</f>
        <v>42.958675438007553</v>
      </c>
      <c r="M12" s="732">
        <f>'O7 Amortization'!P320+'O7 Amortization'!P393+'O7 Amortization'!P466+'O7 Amortization'!P539 +'O7 Amortization'!AK320+'O7 Amortization'!AK393+'O7 Amortization'!AK466+'O7 Amortization'!AK539</f>
        <v>0</v>
      </c>
      <c r="N12" s="732">
        <f>'O7 Amortization'!Q320+'O7 Amortization'!Q393+'O7 Amortization'!Q466+'O7 Amortization'!Q539 +'O7 Amortization'!AL320+'O7 Amortization'!AL393+'O7 Amortization'!AL466+'O7 Amortization'!AL539</f>
        <v>0</v>
      </c>
      <c r="O12" s="732">
        <f>'O7 Amortization'!R320+'O7 Amortization'!R393+'O7 Amortization'!R466+'O7 Amortization'!R539 +'O7 Amortization'!AM320+'O7 Amortization'!AM393+'O7 Amortization'!AM466+'O7 Amortization'!AM539</f>
        <v>0</v>
      </c>
      <c r="P12" s="732">
        <f>'O7 Amortization'!S320+'O7 Amortization'!S393+'O7 Amortization'!S466+'O7 Amortization'!S539 +'O7 Amortization'!AN320+'O7 Amortization'!AN393+'O7 Amortization'!AN466+'O7 Amortization'!AN539</f>
        <v>0</v>
      </c>
      <c r="Q12" s="732">
        <f>'O7 Amortization'!T320+'O7 Amortization'!T393+'O7 Amortization'!T466+'O7 Amortization'!T539 +'O7 Amortization'!AO320+'O7 Amortization'!AO393+'O7 Amortization'!AO466+'O7 Amortization'!AO539</f>
        <v>0</v>
      </c>
      <c r="R12" s="732">
        <f>'O7 Amortization'!U320+'O7 Amortization'!U393+'O7 Amortization'!U466+'O7 Amortization'!U539 +'O7 Amortization'!AP320+'O7 Amortization'!AP393+'O7 Amortization'!AP466+'O7 Amortization'!AP539</f>
        <v>0</v>
      </c>
      <c r="S12" s="732">
        <f>'O7 Amortization'!V320+'O7 Amortization'!V393+'O7 Amortization'!V466+'O7 Amortization'!V539 +'O7 Amortization'!AQ320+'O7 Amortization'!AQ393+'O7 Amortization'!AQ466+'O7 Amortization'!AQ539</f>
        <v>0</v>
      </c>
      <c r="T12" s="732">
        <f>'O7 Amortization'!W320+'O7 Amortization'!W393+'O7 Amortization'!W466+'O7 Amortization'!W539 +'O7 Amortization'!AR320+'O7 Amortization'!AR393+'O7 Amortization'!AR466+'O7 Amortization'!AR539</f>
        <v>0</v>
      </c>
      <c r="U12" s="732">
        <f>'O7 Amortization'!X320+'O7 Amortization'!X393+'O7 Amortization'!X466+'O7 Amortization'!X539 +'O7 Amortization'!AS320+'O7 Amortization'!AS393+'O7 Amortization'!AS466+'O7 Amortization'!AS539</f>
        <v>0</v>
      </c>
      <c r="V12" s="732">
        <f>'O7 Amortization'!Y320+'O7 Amortization'!Y393+'O7 Amortization'!Y466+'O7 Amortization'!Y539 +'O7 Amortization'!AT320+'O7 Amortization'!AT393+'O7 Amortization'!AT466+'O7 Amortization'!AT539</f>
        <v>0</v>
      </c>
      <c r="W12" s="733">
        <f>'O7 Amortization'!Z320+'O7 Amortization'!Z393+'O7 Amortization'!Z466+'O7 Amortization'!Z539 +'O7 Amortization'!AU320+'O7 Amortization'!AU393+'O7 Amortization'!AU466+'O7 Amortization'!AU539</f>
        <v>0</v>
      </c>
      <c r="X12" s="694"/>
    </row>
    <row r="13" spans="1:25" s="581" customFormat="1" ht="12.75" x14ac:dyDescent="0.2">
      <c r="A13" s="731"/>
      <c r="B13" s="690" t="s">
        <v>1280</v>
      </c>
      <c r="C13" s="695">
        <f t="shared" si="0"/>
        <v>44050.999999999993</v>
      </c>
      <c r="D13" s="694">
        <f>'O7 Amortization'!G324+'O7 Amortization'!G397+'O7 Amortization'!G470+'O7 Amortization'!G543 + 'O7 Amortization'!AB324+'O7 Amortization'!AB397+'O7 Amortization'!AB470+'O7 Amortization'!AB543</f>
        <v>23030.978783338545</v>
      </c>
      <c r="E13" s="694">
        <f>'O7 Amortization'!H324+'O7 Amortization'!H397+'O7 Amortization'!H470+'O7 Amortization'!H543 + 'O7 Amortization'!AC324+'O7 Amortization'!AC397+'O7 Amortization'!AC470+'O7 Amortization'!AC543</f>
        <v>6600.6260357550045</v>
      </c>
      <c r="F13" s="694">
        <f>'O7 Amortization'!I324+'O7 Amortization'!I397+'O7 Amortization'!I470+'O7 Amortization'!I543 + 'O7 Amortization'!AD324+'O7 Amortization'!AD397+'O7 Amortization'!AD470+'O7 Amortization'!AD543</f>
        <v>13878.913014994372</v>
      </c>
      <c r="G13" s="694">
        <f>'O7 Amortization'!J324+'O7 Amortization'!J397+'O7 Amortization'!J470+'O7 Amortization'!J543 + 'O7 Amortization'!AE324+'O7 Amortization'!AE397+'O7 Amortization'!AE470+'O7 Amortization'!AE543</f>
        <v>0</v>
      </c>
      <c r="H13" s="694">
        <f>'O7 Amortization'!K324+'O7 Amortization'!K397+'O7 Amortization'!K470+'O7 Amortization'!K543 + 'O7 Amortization'!AF324+'O7 Amortization'!AF397+'O7 Amortization'!AF470+'O7 Amortization'!AF543</f>
        <v>0</v>
      </c>
      <c r="I13" s="694">
        <f>'O7 Amortization'!L324+'O7 Amortization'!L397+'O7 Amortization'!L470+'O7 Amortization'!L543 + 'O7 Amortization'!AG324+'O7 Amortization'!AG397+'O7 Amortization'!AG470+'O7 Amortization'!AG543</f>
        <v>0</v>
      </c>
      <c r="J13" s="694">
        <f>'O7 Amortization'!M324+'O7 Amortization'!M397+'O7 Amortization'!M470+'O7 Amortization'!M543 + 'O7 Amortization'!AH324+'O7 Amortization'!AH397+'O7 Amortization'!AH470+'O7 Amortization'!AH543</f>
        <v>481.24349958107985</v>
      </c>
      <c r="K13" s="694">
        <f>'O7 Amortization'!N324+'O7 Amortization'!N397+'O7 Amortization'!N470+'O7 Amortization'!N543 + 'O7 Amortization'!AI324+'O7 Amortization'!AI397+'O7 Amortization'!AI470+'O7 Amortization'!AI543</f>
        <v>23.653910291477967</v>
      </c>
      <c r="L13" s="694">
        <f>'O7 Amortization'!O324+'O7 Amortization'!O397+'O7 Amortization'!O470+'O7 Amortization'!O543 + 'O7 Amortization'!AJ324+'O7 Amortization'!AJ397+'O7 Amortization'!AJ470+'O7 Amortization'!AJ543</f>
        <v>35.584756039517714</v>
      </c>
      <c r="M13" s="694">
        <f>'O7 Amortization'!P324+'O7 Amortization'!P397+'O7 Amortization'!P470+'O7 Amortization'!P543 + 'O7 Amortization'!AK324+'O7 Amortization'!AK397+'O7 Amortization'!AK470+'O7 Amortization'!AK543</f>
        <v>0</v>
      </c>
      <c r="N13" s="694">
        <f>'O7 Amortization'!Q324+'O7 Amortization'!Q397+'O7 Amortization'!Q470+'O7 Amortization'!Q543 + 'O7 Amortization'!AL324+'O7 Amortization'!AL397+'O7 Amortization'!AL470+'O7 Amortization'!AL543</f>
        <v>0</v>
      </c>
      <c r="O13" s="694">
        <f>'O7 Amortization'!R324+'O7 Amortization'!R397+'O7 Amortization'!R470+'O7 Amortization'!R543 + 'O7 Amortization'!AM324+'O7 Amortization'!AM397+'O7 Amortization'!AM470+'O7 Amortization'!AM543</f>
        <v>0</v>
      </c>
      <c r="P13" s="694">
        <f>'O7 Amortization'!S324+'O7 Amortization'!S397+'O7 Amortization'!S470+'O7 Amortization'!S543 + 'O7 Amortization'!AN324+'O7 Amortization'!AN397+'O7 Amortization'!AN470+'O7 Amortization'!AN543</f>
        <v>0</v>
      </c>
      <c r="Q13" s="694">
        <f>'O7 Amortization'!T324+'O7 Amortization'!T397+'O7 Amortization'!T470+'O7 Amortization'!T543 + 'O7 Amortization'!AO324+'O7 Amortization'!AO397+'O7 Amortization'!AO470+'O7 Amortization'!AO543</f>
        <v>0</v>
      </c>
      <c r="R13" s="694">
        <f>'O7 Amortization'!U324+'O7 Amortization'!U397+'O7 Amortization'!U470+'O7 Amortization'!U543 + 'O7 Amortization'!AP324+'O7 Amortization'!AP397+'O7 Amortization'!AP470+'O7 Amortization'!AP543</f>
        <v>0</v>
      </c>
      <c r="S13" s="694">
        <f>'O7 Amortization'!V324+'O7 Amortization'!V397+'O7 Amortization'!V470+'O7 Amortization'!V543 + 'O7 Amortization'!AQ324+'O7 Amortization'!AQ397+'O7 Amortization'!AQ470+'O7 Amortization'!AQ543</f>
        <v>0</v>
      </c>
      <c r="T13" s="694">
        <f>'O7 Amortization'!W324+'O7 Amortization'!W397+'O7 Amortization'!W470+'O7 Amortization'!W543 + 'O7 Amortization'!AR324+'O7 Amortization'!AR397+'O7 Amortization'!AR470+'O7 Amortization'!AR543</f>
        <v>0</v>
      </c>
      <c r="U13" s="694">
        <f>'O7 Amortization'!X324+'O7 Amortization'!X397+'O7 Amortization'!X470+'O7 Amortization'!X543 + 'O7 Amortization'!AS324+'O7 Amortization'!AS397+'O7 Amortization'!AS470+'O7 Amortization'!AS543</f>
        <v>0</v>
      </c>
      <c r="V13" s="694">
        <f>'O7 Amortization'!Y324+'O7 Amortization'!Y397+'O7 Amortization'!Y470+'O7 Amortization'!Y543 + 'O7 Amortization'!AT324+'O7 Amortization'!AT397+'O7 Amortization'!AT470+'O7 Amortization'!AT543</f>
        <v>0</v>
      </c>
      <c r="W13" s="582">
        <f>'O7 Amortization'!Z324+'O7 Amortization'!Z397+'O7 Amortization'!Z470+'O7 Amortization'!Z543 + 'O7 Amortization'!AU324+'O7 Amortization'!AU397+'O7 Amortization'!AU470+'O7 Amortization'!AU543</f>
        <v>0</v>
      </c>
      <c r="X13" s="694"/>
    </row>
    <row r="14" spans="1:25" s="581" customFormat="1" ht="12.75" x14ac:dyDescent="0.2">
      <c r="A14" s="731"/>
      <c r="B14" s="690" t="s">
        <v>1281</v>
      </c>
      <c r="C14" s="695">
        <f t="shared" si="0"/>
        <v>0</v>
      </c>
      <c r="D14" s="694">
        <f>'O7 Amortization'!G307+'O7 Amortization'!G380+'O7 Amortization'!G453+'O7 Amortization'!G526+'O7 Amortization'!AB307+'O7 Amortization'!AB380+'O7 Amortization'!AB453+'O7 Amortization'!AB526</f>
        <v>0</v>
      </c>
      <c r="E14" s="694">
        <f>'O7 Amortization'!H307+'O7 Amortization'!H380+'O7 Amortization'!H453+'O7 Amortization'!H526+'O7 Amortization'!AC307+'O7 Amortization'!AC380+'O7 Amortization'!AC453+'O7 Amortization'!AC526</f>
        <v>0</v>
      </c>
      <c r="F14" s="694">
        <f>'O7 Amortization'!I307+'O7 Amortization'!I380+'O7 Amortization'!I453+'O7 Amortization'!I526+'O7 Amortization'!AD307+'O7 Amortization'!AD380+'O7 Amortization'!AD453+'O7 Amortization'!AD526</f>
        <v>0</v>
      </c>
      <c r="G14" s="694">
        <f>'O7 Amortization'!J307+'O7 Amortization'!J380+'O7 Amortization'!J453+'O7 Amortization'!J526+'O7 Amortization'!AE307+'O7 Amortization'!AE380+'O7 Amortization'!AE453+'O7 Amortization'!AE526</f>
        <v>0</v>
      </c>
      <c r="H14" s="694">
        <f>'O7 Amortization'!K307+'O7 Amortization'!K380+'O7 Amortization'!K453+'O7 Amortization'!K526+'O7 Amortization'!AF307+'O7 Amortization'!AF380+'O7 Amortization'!AF453+'O7 Amortization'!AF526</f>
        <v>0</v>
      </c>
      <c r="I14" s="694">
        <f>'O7 Amortization'!L307+'O7 Amortization'!L380+'O7 Amortization'!L453+'O7 Amortization'!L526+'O7 Amortization'!AG307+'O7 Amortization'!AG380+'O7 Amortization'!AG453+'O7 Amortization'!AG526</f>
        <v>0</v>
      </c>
      <c r="J14" s="694">
        <f>'O7 Amortization'!M307+'O7 Amortization'!M380+'O7 Amortization'!M453+'O7 Amortization'!M526+'O7 Amortization'!AH307+'O7 Amortization'!AH380+'O7 Amortization'!AH453+'O7 Amortization'!AH526</f>
        <v>0</v>
      </c>
      <c r="K14" s="694">
        <f>'O7 Amortization'!N307+'O7 Amortization'!N380+'O7 Amortization'!N453+'O7 Amortization'!N526+'O7 Amortization'!AI307+'O7 Amortization'!AI380+'O7 Amortization'!AI453+'O7 Amortization'!AI526</f>
        <v>0</v>
      </c>
      <c r="L14" s="694">
        <f>'O7 Amortization'!O307+'O7 Amortization'!O380+'O7 Amortization'!O453+'O7 Amortization'!O526+'O7 Amortization'!AJ307+'O7 Amortization'!AJ380+'O7 Amortization'!AJ453+'O7 Amortization'!AJ526</f>
        <v>0</v>
      </c>
      <c r="M14" s="694">
        <f>'O7 Amortization'!P307+'O7 Amortization'!P380+'O7 Amortization'!P453+'O7 Amortization'!P526+'O7 Amortization'!AK307+'O7 Amortization'!AK380+'O7 Amortization'!AK453+'O7 Amortization'!AK526</f>
        <v>0</v>
      </c>
      <c r="N14" s="694">
        <f>'O7 Amortization'!Q307+'O7 Amortization'!Q380+'O7 Amortization'!Q453+'O7 Amortization'!Q526+'O7 Amortization'!AL307+'O7 Amortization'!AL380+'O7 Amortization'!AL453+'O7 Amortization'!AL526</f>
        <v>0</v>
      </c>
      <c r="O14" s="694">
        <f>'O7 Amortization'!R307+'O7 Amortization'!R380+'O7 Amortization'!R453+'O7 Amortization'!R526+'O7 Amortization'!AM307+'O7 Amortization'!AM380+'O7 Amortization'!AM453+'O7 Amortization'!AM526</f>
        <v>0</v>
      </c>
      <c r="P14" s="694">
        <f>'O7 Amortization'!S307+'O7 Amortization'!S380+'O7 Amortization'!S453+'O7 Amortization'!S526+'O7 Amortization'!AN307+'O7 Amortization'!AN380+'O7 Amortization'!AN453+'O7 Amortization'!AN526</f>
        <v>0</v>
      </c>
      <c r="Q14" s="694">
        <f>'O7 Amortization'!T307+'O7 Amortization'!T380+'O7 Amortization'!T453+'O7 Amortization'!T526+'O7 Amortization'!AO307+'O7 Amortization'!AO380+'O7 Amortization'!AO453+'O7 Amortization'!AO526</f>
        <v>0</v>
      </c>
      <c r="R14" s="694">
        <f>'O7 Amortization'!U307+'O7 Amortization'!U380+'O7 Amortization'!U453+'O7 Amortization'!U526+'O7 Amortization'!AP307+'O7 Amortization'!AP380+'O7 Amortization'!AP453+'O7 Amortization'!AP526</f>
        <v>0</v>
      </c>
      <c r="S14" s="694">
        <f>'O7 Amortization'!V307+'O7 Amortization'!V380+'O7 Amortization'!V453+'O7 Amortization'!V526+'O7 Amortization'!AQ307+'O7 Amortization'!AQ380+'O7 Amortization'!AQ453+'O7 Amortization'!AQ526</f>
        <v>0</v>
      </c>
      <c r="T14" s="694">
        <f>'O7 Amortization'!W307+'O7 Amortization'!W380+'O7 Amortization'!W453+'O7 Amortization'!W526+'O7 Amortization'!AR307+'O7 Amortization'!AR380+'O7 Amortization'!AR453+'O7 Amortization'!AR526</f>
        <v>0</v>
      </c>
      <c r="U14" s="694">
        <f>'O7 Amortization'!X307+'O7 Amortization'!X380+'O7 Amortization'!X453+'O7 Amortization'!X526+'O7 Amortization'!AS307+'O7 Amortization'!AS380+'O7 Amortization'!AS453+'O7 Amortization'!AS526</f>
        <v>0</v>
      </c>
      <c r="V14" s="694">
        <f>'O7 Amortization'!Y307+'O7 Amortization'!Y380+'O7 Amortization'!Y453+'O7 Amortization'!Y526+'O7 Amortization'!AT307+'O7 Amortization'!AT380+'O7 Amortization'!AT453+'O7 Amortization'!AT526</f>
        <v>0</v>
      </c>
      <c r="W14" s="582">
        <f>'O7 Amortization'!Z307+'O7 Amortization'!Z380+'O7 Amortization'!Z453+'O7 Amortization'!Z526+'O7 Amortization'!AU307+'O7 Amortization'!AU380+'O7 Amortization'!AU453+'O7 Amortization'!AU526</f>
        <v>0</v>
      </c>
      <c r="X14" s="694"/>
    </row>
    <row r="15" spans="1:25" s="581" customFormat="1" ht="12.75" x14ac:dyDescent="0.2">
      <c r="A15" s="731"/>
      <c r="B15" s="690" t="s">
        <v>1282</v>
      </c>
      <c r="C15" s="695">
        <f t="shared" si="0"/>
        <v>0</v>
      </c>
      <c r="D15" s="694">
        <f>'O7 Amortization'!G310+'O7 Amortization'!G383+'O7 Amortization'!G456+'O7 Amortization'!G529+'O7 Amortization'!AB310+'O7 Amortization'!AB383+'O7 Amortization'!AB456+'O7 Amortization'!AB529</f>
        <v>0</v>
      </c>
      <c r="E15" s="694">
        <f>'O7 Amortization'!H310+'O7 Amortization'!H383+'O7 Amortization'!H456+'O7 Amortization'!H529+'O7 Amortization'!AC310+'O7 Amortization'!AC383+'O7 Amortization'!AC456+'O7 Amortization'!AC529</f>
        <v>0</v>
      </c>
      <c r="F15" s="694">
        <f>'O7 Amortization'!I310+'O7 Amortization'!I383+'O7 Amortization'!I456+'O7 Amortization'!I529+'O7 Amortization'!AD310+'O7 Amortization'!AD383+'O7 Amortization'!AD456+'O7 Amortization'!AD529</f>
        <v>0</v>
      </c>
      <c r="G15" s="694">
        <f>'O7 Amortization'!J310+'O7 Amortization'!J383+'O7 Amortization'!J456+'O7 Amortization'!J529+'O7 Amortization'!AE310+'O7 Amortization'!AE383+'O7 Amortization'!AE456+'O7 Amortization'!AE529</f>
        <v>0</v>
      </c>
      <c r="H15" s="694">
        <f>'O7 Amortization'!K310+'O7 Amortization'!K383+'O7 Amortization'!K456+'O7 Amortization'!K529+'O7 Amortization'!AF310+'O7 Amortization'!AF383+'O7 Amortization'!AF456+'O7 Amortization'!AF529</f>
        <v>0</v>
      </c>
      <c r="I15" s="694">
        <f>'O7 Amortization'!L310+'O7 Amortization'!L383+'O7 Amortization'!L456+'O7 Amortization'!L529+'O7 Amortization'!AG310+'O7 Amortization'!AG383+'O7 Amortization'!AG456+'O7 Amortization'!AG529</f>
        <v>0</v>
      </c>
      <c r="J15" s="694">
        <f>'O7 Amortization'!M310+'O7 Amortization'!M383+'O7 Amortization'!M456+'O7 Amortization'!M529+'O7 Amortization'!AH310+'O7 Amortization'!AH383+'O7 Amortization'!AH456+'O7 Amortization'!AH529</f>
        <v>0</v>
      </c>
      <c r="K15" s="694">
        <f>'O7 Amortization'!N310+'O7 Amortization'!N383+'O7 Amortization'!N456+'O7 Amortization'!N529+'O7 Amortization'!AI310+'O7 Amortization'!AI383+'O7 Amortization'!AI456+'O7 Amortization'!AI529</f>
        <v>0</v>
      </c>
      <c r="L15" s="694">
        <f>'O7 Amortization'!O310+'O7 Amortization'!O383+'O7 Amortization'!O456+'O7 Amortization'!O529+'O7 Amortization'!AJ310+'O7 Amortization'!AJ383+'O7 Amortization'!AJ456+'O7 Amortization'!AJ529</f>
        <v>0</v>
      </c>
      <c r="M15" s="694">
        <f>'O7 Amortization'!P310+'O7 Amortization'!P383+'O7 Amortization'!P456+'O7 Amortization'!P529+'O7 Amortization'!AK310+'O7 Amortization'!AK383+'O7 Amortization'!AK456+'O7 Amortization'!AK529</f>
        <v>0</v>
      </c>
      <c r="N15" s="694">
        <f>'O7 Amortization'!Q310+'O7 Amortization'!Q383+'O7 Amortization'!Q456+'O7 Amortization'!Q529+'O7 Amortization'!AL310+'O7 Amortization'!AL383+'O7 Amortization'!AL456+'O7 Amortization'!AL529</f>
        <v>0</v>
      </c>
      <c r="O15" s="694">
        <f>'O7 Amortization'!R310+'O7 Amortization'!R383+'O7 Amortization'!R456+'O7 Amortization'!R529+'O7 Amortization'!AM310+'O7 Amortization'!AM383+'O7 Amortization'!AM456+'O7 Amortization'!AM529</f>
        <v>0</v>
      </c>
      <c r="P15" s="694">
        <f>'O7 Amortization'!S310+'O7 Amortization'!S383+'O7 Amortization'!S456+'O7 Amortization'!S529+'O7 Amortization'!AN310+'O7 Amortization'!AN383+'O7 Amortization'!AN456+'O7 Amortization'!AN529</f>
        <v>0</v>
      </c>
      <c r="Q15" s="694">
        <f>'O7 Amortization'!T310+'O7 Amortization'!T383+'O7 Amortization'!T456+'O7 Amortization'!T529+'O7 Amortization'!AO310+'O7 Amortization'!AO383+'O7 Amortization'!AO456+'O7 Amortization'!AO529</f>
        <v>0</v>
      </c>
      <c r="R15" s="694">
        <f>'O7 Amortization'!U310+'O7 Amortization'!U383+'O7 Amortization'!U456+'O7 Amortization'!U529+'O7 Amortization'!AP310+'O7 Amortization'!AP383+'O7 Amortization'!AP456+'O7 Amortization'!AP529</f>
        <v>0</v>
      </c>
      <c r="S15" s="694">
        <f>'O7 Amortization'!V310+'O7 Amortization'!V383+'O7 Amortization'!V456+'O7 Amortization'!V529+'O7 Amortization'!AQ310+'O7 Amortization'!AQ383+'O7 Amortization'!AQ456+'O7 Amortization'!AQ529</f>
        <v>0</v>
      </c>
      <c r="T15" s="694">
        <f>'O7 Amortization'!W310+'O7 Amortization'!W383+'O7 Amortization'!W456+'O7 Amortization'!W529+'O7 Amortization'!AR310+'O7 Amortization'!AR383+'O7 Amortization'!AR456+'O7 Amortization'!AR529</f>
        <v>0</v>
      </c>
      <c r="U15" s="694">
        <f>'O7 Amortization'!X310+'O7 Amortization'!X383+'O7 Amortization'!X456+'O7 Amortization'!X529+'O7 Amortization'!AS310+'O7 Amortization'!AS383+'O7 Amortization'!AS456+'O7 Amortization'!AS529</f>
        <v>0</v>
      </c>
      <c r="V15" s="694">
        <f>'O7 Amortization'!Y310+'O7 Amortization'!Y383+'O7 Amortization'!Y456+'O7 Amortization'!Y529+'O7 Amortization'!AT310+'O7 Amortization'!AT383+'O7 Amortization'!AT456+'O7 Amortization'!AT529</f>
        <v>0</v>
      </c>
      <c r="W15" s="582">
        <f>'O7 Amortization'!Z310+'O7 Amortization'!Z383+'O7 Amortization'!Z456+'O7 Amortization'!Z529+'O7 Amortization'!AU310+'O7 Amortization'!AU383+'O7 Amortization'!AU456+'O7 Amortization'!AU529</f>
        <v>0</v>
      </c>
      <c r="X15" s="694"/>
    </row>
    <row r="16" spans="1:25" s="581" customFormat="1" ht="12.75" x14ac:dyDescent="0.2">
      <c r="A16" s="731"/>
      <c r="B16" s="690" t="s">
        <v>1283</v>
      </c>
      <c r="C16" s="695">
        <f t="shared" si="0"/>
        <v>62717.999999999993</v>
      </c>
      <c r="D16" s="694">
        <f>'O7 Amortization'!G313+'O7 Amortization'!G386+'O7 Amortization'!G459+'O7 Amortization'!G532+'O7 Amortization'!AB313+'O7 Amortization'!AB386+'O7 Amortization'!AB459+'O7 Amortization'!AB532</f>
        <v>32790.559291126803</v>
      </c>
      <c r="E16" s="694">
        <f>'O7 Amortization'!H313+'O7 Amortization'!H386+'O7 Amortization'!H459+'O7 Amortization'!H532+'O7 Amortization'!AC313+'O7 Amortization'!AC386+'O7 Amortization'!AC459+'O7 Amortization'!AC532</f>
        <v>9397.6995689197156</v>
      </c>
      <c r="F16" s="694">
        <f>'O7 Amortization'!I313+'O7 Amortization'!I386+'O7 Amortization'!I459+'O7 Amortization'!I532+'O7 Amortization'!AD313+'O7 Amortization'!AD386+'O7 Amortization'!AD459+'O7 Amortization'!AD532</f>
        <v>19760.224886481967</v>
      </c>
      <c r="G16" s="694">
        <f>'O7 Amortization'!J313+'O7 Amortization'!J386+'O7 Amortization'!J459+'O7 Amortization'!J532+'O7 Amortization'!AE313+'O7 Amortization'!AE386+'O7 Amortization'!AE459+'O7 Amortization'!AE532</f>
        <v>0</v>
      </c>
      <c r="H16" s="694">
        <f>'O7 Amortization'!K313+'O7 Amortization'!K386+'O7 Amortization'!K459+'O7 Amortization'!K532+'O7 Amortization'!AF313+'O7 Amortization'!AF386+'O7 Amortization'!AF459+'O7 Amortization'!AF532</f>
        <v>0</v>
      </c>
      <c r="I16" s="694">
        <f>'O7 Amortization'!L313+'O7 Amortization'!L386+'O7 Amortization'!L459+'O7 Amortization'!L532+'O7 Amortization'!AG313+'O7 Amortization'!AG386+'O7 Amortization'!AG459+'O7 Amortization'!AG532</f>
        <v>0</v>
      </c>
      <c r="J16" s="694">
        <f>'O7 Amortization'!M313+'O7 Amortization'!M386+'O7 Amortization'!M459+'O7 Amortization'!M532+'O7 Amortization'!AH313+'O7 Amortization'!AH386+'O7 Amortization'!AH459+'O7 Amortization'!AH532</f>
        <v>685.17467950162688</v>
      </c>
      <c r="K16" s="694">
        <f>'O7 Amortization'!N313+'O7 Amortization'!N386+'O7 Amortization'!N459+'O7 Amortization'!N532+'O7 Amortization'!AI313+'O7 Amortization'!AI386+'O7 Amortization'!AI459+'O7 Amortization'!AI532</f>
        <v>33.677463523209809</v>
      </c>
      <c r="L16" s="694">
        <f>'O7 Amortization'!O313+'O7 Amortization'!O386+'O7 Amortization'!O459+'O7 Amortization'!O532+'O7 Amortization'!AJ313+'O7 Amortization'!AJ386+'O7 Amortization'!AJ459+'O7 Amortization'!AJ532</f>
        <v>50.664110446674805</v>
      </c>
      <c r="M16" s="694">
        <f>'O7 Amortization'!P313+'O7 Amortization'!P386+'O7 Amortization'!P459+'O7 Amortization'!P532+'O7 Amortization'!AK313+'O7 Amortization'!AK386+'O7 Amortization'!AK459+'O7 Amortization'!AK532</f>
        <v>0</v>
      </c>
      <c r="N16" s="694">
        <f>'O7 Amortization'!Q313+'O7 Amortization'!Q386+'O7 Amortization'!Q459+'O7 Amortization'!Q532+'O7 Amortization'!AL313+'O7 Amortization'!AL386+'O7 Amortization'!AL459+'O7 Amortization'!AL532</f>
        <v>0</v>
      </c>
      <c r="O16" s="694">
        <f>'O7 Amortization'!R313+'O7 Amortization'!R386+'O7 Amortization'!R459+'O7 Amortization'!R532+'O7 Amortization'!AM313+'O7 Amortization'!AM386+'O7 Amortization'!AM459+'O7 Amortization'!AM532</f>
        <v>0</v>
      </c>
      <c r="P16" s="694">
        <f>'O7 Amortization'!S313+'O7 Amortization'!S386+'O7 Amortization'!S459+'O7 Amortization'!S532+'O7 Amortization'!AN313+'O7 Amortization'!AN386+'O7 Amortization'!AN459+'O7 Amortization'!AN532</f>
        <v>0</v>
      </c>
      <c r="Q16" s="694">
        <f>'O7 Amortization'!T313+'O7 Amortization'!T386+'O7 Amortization'!T459+'O7 Amortization'!T532+'O7 Amortization'!AO313+'O7 Amortization'!AO386+'O7 Amortization'!AO459+'O7 Amortization'!AO532</f>
        <v>0</v>
      </c>
      <c r="R16" s="694">
        <f>'O7 Amortization'!U313+'O7 Amortization'!U386+'O7 Amortization'!U459+'O7 Amortization'!U532+'O7 Amortization'!AP313+'O7 Amortization'!AP386+'O7 Amortization'!AP459+'O7 Amortization'!AP532</f>
        <v>0</v>
      </c>
      <c r="S16" s="694">
        <f>'O7 Amortization'!V313+'O7 Amortization'!V386+'O7 Amortization'!V459+'O7 Amortization'!V532+'O7 Amortization'!AQ313+'O7 Amortization'!AQ386+'O7 Amortization'!AQ459+'O7 Amortization'!AQ532</f>
        <v>0</v>
      </c>
      <c r="T16" s="694">
        <f>'O7 Amortization'!W313+'O7 Amortization'!W386+'O7 Amortization'!W459+'O7 Amortization'!W532+'O7 Amortization'!AR313+'O7 Amortization'!AR386+'O7 Amortization'!AR459+'O7 Amortization'!AR532</f>
        <v>0</v>
      </c>
      <c r="U16" s="694">
        <f>'O7 Amortization'!X313+'O7 Amortization'!X386+'O7 Amortization'!X459+'O7 Amortization'!X532+'O7 Amortization'!AS313+'O7 Amortization'!AS386+'O7 Amortization'!AS459+'O7 Amortization'!AS532</f>
        <v>0</v>
      </c>
      <c r="V16" s="694">
        <f>'O7 Amortization'!Y313+'O7 Amortization'!Y386+'O7 Amortization'!Y459+'O7 Amortization'!Y532+'O7 Amortization'!AT313+'O7 Amortization'!AT386+'O7 Amortization'!AT459+'O7 Amortization'!AT532</f>
        <v>0</v>
      </c>
      <c r="W16" s="582">
        <f>'O7 Amortization'!Z313+'O7 Amortization'!Z386+'O7 Amortization'!Z459+'O7 Amortization'!Z532+'O7 Amortization'!AU313+'O7 Amortization'!AU386+'O7 Amortization'!AU459+'O7 Amortization'!AU532</f>
        <v>0</v>
      </c>
      <c r="X16" s="694"/>
    </row>
    <row r="17" spans="1:24" s="581" customFormat="1" ht="12.75" x14ac:dyDescent="0.2">
      <c r="A17" s="731"/>
      <c r="B17" s="690" t="s">
        <v>1284</v>
      </c>
      <c r="C17" s="695">
        <f t="shared" si="0"/>
        <v>0</v>
      </c>
      <c r="D17" s="694">
        <f>'O7 Amortization'!G316+'O7 Amortization'!G389+'O7 Amortization'!G462+'O7 Amortization'!G535+'O7 Amortization'!AB316+'O7 Amortization'!AB389+'O7 Amortization'!AB462+'O7 Amortization'!AB535</f>
        <v>0</v>
      </c>
      <c r="E17" s="694">
        <f>'O7 Amortization'!H316+'O7 Amortization'!H389+'O7 Amortization'!H462+'O7 Amortization'!H535+'O7 Amortization'!AC316+'O7 Amortization'!AC389+'O7 Amortization'!AC462+'O7 Amortization'!AC535</f>
        <v>0</v>
      </c>
      <c r="F17" s="694">
        <f>'O7 Amortization'!I316+'O7 Amortization'!I389+'O7 Amortization'!I462+'O7 Amortization'!I535+'O7 Amortization'!AD316+'O7 Amortization'!AD389+'O7 Amortization'!AD462+'O7 Amortization'!AD535</f>
        <v>0</v>
      </c>
      <c r="G17" s="694">
        <f>'O7 Amortization'!J316+'O7 Amortization'!J389+'O7 Amortization'!J462+'O7 Amortization'!J535+'O7 Amortization'!AE316+'O7 Amortization'!AE389+'O7 Amortization'!AE462+'O7 Amortization'!AE535</f>
        <v>0</v>
      </c>
      <c r="H17" s="694">
        <f>'O7 Amortization'!K316+'O7 Amortization'!K389+'O7 Amortization'!K462+'O7 Amortization'!K535+'O7 Amortization'!AF316+'O7 Amortization'!AF389+'O7 Amortization'!AF462+'O7 Amortization'!AF535</f>
        <v>0</v>
      </c>
      <c r="I17" s="694">
        <f>'O7 Amortization'!L316+'O7 Amortization'!L389+'O7 Amortization'!L462+'O7 Amortization'!L535+'O7 Amortization'!AG316+'O7 Amortization'!AG389+'O7 Amortization'!AG462+'O7 Amortization'!AG535</f>
        <v>0</v>
      </c>
      <c r="J17" s="694">
        <f>'O7 Amortization'!M316+'O7 Amortization'!M389+'O7 Amortization'!M462+'O7 Amortization'!M535+'O7 Amortization'!AH316+'O7 Amortization'!AH389+'O7 Amortization'!AH462+'O7 Amortization'!AH535</f>
        <v>0</v>
      </c>
      <c r="K17" s="694">
        <f>'O7 Amortization'!N316+'O7 Amortization'!N389+'O7 Amortization'!N462+'O7 Amortization'!N535+'O7 Amortization'!AI316+'O7 Amortization'!AI389+'O7 Amortization'!AI462+'O7 Amortization'!AI535</f>
        <v>0</v>
      </c>
      <c r="L17" s="694">
        <f>'O7 Amortization'!O316+'O7 Amortization'!O389+'O7 Amortization'!O462+'O7 Amortization'!O535+'O7 Amortization'!AJ316+'O7 Amortization'!AJ389+'O7 Amortization'!AJ462+'O7 Amortization'!AJ535</f>
        <v>0</v>
      </c>
      <c r="M17" s="694">
        <f>'O7 Amortization'!P316+'O7 Amortization'!P389+'O7 Amortization'!P462+'O7 Amortization'!P535+'O7 Amortization'!AK316+'O7 Amortization'!AK389+'O7 Amortization'!AK462+'O7 Amortization'!AK535</f>
        <v>0</v>
      </c>
      <c r="N17" s="694">
        <f>'O7 Amortization'!Q316+'O7 Amortization'!Q389+'O7 Amortization'!Q462+'O7 Amortization'!Q535+'O7 Amortization'!AL316+'O7 Amortization'!AL389+'O7 Amortization'!AL462+'O7 Amortization'!AL535</f>
        <v>0</v>
      </c>
      <c r="O17" s="694">
        <f>'O7 Amortization'!R316+'O7 Amortization'!R389+'O7 Amortization'!R462+'O7 Amortization'!R535+'O7 Amortization'!AM316+'O7 Amortization'!AM389+'O7 Amortization'!AM462+'O7 Amortization'!AM535</f>
        <v>0</v>
      </c>
      <c r="P17" s="694">
        <f>'O7 Amortization'!S316+'O7 Amortization'!S389+'O7 Amortization'!S462+'O7 Amortization'!S535+'O7 Amortization'!AN316+'O7 Amortization'!AN389+'O7 Amortization'!AN462+'O7 Amortization'!AN535</f>
        <v>0</v>
      </c>
      <c r="Q17" s="694">
        <f>'O7 Amortization'!T316+'O7 Amortization'!T389+'O7 Amortization'!T462+'O7 Amortization'!T535+'O7 Amortization'!AO316+'O7 Amortization'!AO389+'O7 Amortization'!AO462+'O7 Amortization'!AO535</f>
        <v>0</v>
      </c>
      <c r="R17" s="694">
        <f>'O7 Amortization'!U316+'O7 Amortization'!U389+'O7 Amortization'!U462+'O7 Amortization'!U535+'O7 Amortization'!AP316+'O7 Amortization'!AP389+'O7 Amortization'!AP462+'O7 Amortization'!AP535</f>
        <v>0</v>
      </c>
      <c r="S17" s="694">
        <f>'O7 Amortization'!V316+'O7 Amortization'!V389+'O7 Amortization'!V462+'O7 Amortization'!V535+'O7 Amortization'!AQ316+'O7 Amortization'!AQ389+'O7 Amortization'!AQ462+'O7 Amortization'!AQ535</f>
        <v>0</v>
      </c>
      <c r="T17" s="694">
        <f>'O7 Amortization'!W316+'O7 Amortization'!W389+'O7 Amortization'!W462+'O7 Amortization'!W535+'O7 Amortization'!AR316+'O7 Amortization'!AR389+'O7 Amortization'!AR462+'O7 Amortization'!AR535</f>
        <v>0</v>
      </c>
      <c r="U17" s="694">
        <f>'O7 Amortization'!X316+'O7 Amortization'!X389+'O7 Amortization'!X462+'O7 Amortization'!X535+'O7 Amortization'!AS316+'O7 Amortization'!AS389+'O7 Amortization'!AS462+'O7 Amortization'!AS535</f>
        <v>0</v>
      </c>
      <c r="V17" s="694">
        <f>'O7 Amortization'!Y316+'O7 Amortization'!Y389+'O7 Amortization'!Y462+'O7 Amortization'!Y535+'O7 Amortization'!AT316+'O7 Amortization'!AT389+'O7 Amortization'!AT462+'O7 Amortization'!AT535</f>
        <v>0</v>
      </c>
      <c r="W17" s="582">
        <f>'O7 Amortization'!Z316+'O7 Amortization'!Z389+'O7 Amortization'!Z462+'O7 Amortization'!Z535+'O7 Amortization'!AU316+'O7 Amortization'!AU389+'O7 Amortization'!AU462+'O7 Amortization'!AU535</f>
        <v>0</v>
      </c>
      <c r="X17" s="694"/>
    </row>
    <row r="18" spans="1:24" s="581" customFormat="1" ht="12.75" x14ac:dyDescent="0.2">
      <c r="A18" s="731"/>
      <c r="B18" s="690" t="s">
        <v>1363</v>
      </c>
      <c r="C18" s="695">
        <f t="shared" si="0"/>
        <v>-76227.561759510485</v>
      </c>
      <c r="D18" s="694">
        <f t="shared" ref="D18:W18" si="1">IF(ISERROR(D41*(D65/D43)),0,D41*(D65/D43))</f>
        <v>-32552.779943949488</v>
      </c>
      <c r="E18" s="694">
        <f t="shared" si="1"/>
        <v>-14207.098827574284</v>
      </c>
      <c r="F18" s="694">
        <f t="shared" si="1"/>
        <v>-28784.570516816366</v>
      </c>
      <c r="G18" s="694">
        <f t="shared" si="1"/>
        <v>0</v>
      </c>
      <c r="H18" s="694">
        <f t="shared" si="1"/>
        <v>0</v>
      </c>
      <c r="I18" s="694">
        <f t="shared" si="1"/>
        <v>0</v>
      </c>
      <c r="J18" s="694">
        <f t="shared" si="1"/>
        <v>-690.40203429793428</v>
      </c>
      <c r="K18" s="694">
        <f t="shared" si="1"/>
        <v>6.1842689531455619</v>
      </c>
      <c r="L18" s="694">
        <f t="shared" si="1"/>
        <v>1.1052941744378684</v>
      </c>
      <c r="M18" s="694">
        <f t="shared" si="1"/>
        <v>0</v>
      </c>
      <c r="N18" s="694">
        <f t="shared" si="1"/>
        <v>0</v>
      </c>
      <c r="O18" s="694">
        <f t="shared" si="1"/>
        <v>0</v>
      </c>
      <c r="P18" s="694">
        <f t="shared" si="1"/>
        <v>0</v>
      </c>
      <c r="Q18" s="694">
        <f t="shared" si="1"/>
        <v>0</v>
      </c>
      <c r="R18" s="694">
        <f t="shared" si="1"/>
        <v>0</v>
      </c>
      <c r="S18" s="694">
        <f t="shared" si="1"/>
        <v>0</v>
      </c>
      <c r="T18" s="694">
        <f t="shared" si="1"/>
        <v>0</v>
      </c>
      <c r="U18" s="694">
        <f t="shared" si="1"/>
        <v>0</v>
      </c>
      <c r="V18" s="694">
        <f t="shared" si="1"/>
        <v>0</v>
      </c>
      <c r="W18" s="582">
        <f t="shared" si="1"/>
        <v>0</v>
      </c>
      <c r="X18" s="694"/>
    </row>
    <row r="19" spans="1:24" s="581" customFormat="1" ht="12.75" x14ac:dyDescent="0.2">
      <c r="A19" s="731"/>
      <c r="B19" s="690" t="s">
        <v>287</v>
      </c>
      <c r="C19" s="695">
        <f t="shared" si="0"/>
        <v>462306.99999999994</v>
      </c>
      <c r="D19" s="694">
        <f>'O4 Summary by Class &amp; Accounts'!E133</f>
        <v>241705.8116362601</v>
      </c>
      <c r="E19" s="694">
        <f>'O4 Summary by Class &amp; Accounts'!F133</f>
        <v>69272.334809920067</v>
      </c>
      <c r="F19" s="694">
        <f>'O4 Summary by Class &amp; Accounts'!G133</f>
        <v>145656.59438430463</v>
      </c>
      <c r="G19" s="694">
        <f>'O4 Summary by Class &amp; Accounts'!H133</f>
        <v>0</v>
      </c>
      <c r="H19" s="694">
        <f>'O4 Summary by Class &amp; Accounts'!I133</f>
        <v>0</v>
      </c>
      <c r="I19" s="694">
        <f>'O4 Summary by Class &amp; Accounts'!J133</f>
        <v>0</v>
      </c>
      <c r="J19" s="694">
        <f>'O4 Summary by Class &amp; Accounts'!K133</f>
        <v>5050.5604540380527</v>
      </c>
      <c r="K19" s="694">
        <f>'O4 Summary by Class &amp; Accounts'!L133</f>
        <v>248.24336122045594</v>
      </c>
      <c r="L19" s="694">
        <f>'O4 Summary by Class &amp; Accounts'!M133</f>
        <v>373.45535425668686</v>
      </c>
      <c r="M19" s="694">
        <f>'O4 Summary by Class &amp; Accounts'!N133</f>
        <v>0</v>
      </c>
      <c r="N19" s="694">
        <f>'O4 Summary by Class &amp; Accounts'!O133</f>
        <v>0</v>
      </c>
      <c r="O19" s="694">
        <f>'O4 Summary by Class &amp; Accounts'!P133</f>
        <v>0</v>
      </c>
      <c r="P19" s="694">
        <f>'O4 Summary by Class &amp; Accounts'!Q133</f>
        <v>0</v>
      </c>
      <c r="Q19" s="694">
        <f>'O4 Summary by Class &amp; Accounts'!R133</f>
        <v>0</v>
      </c>
      <c r="R19" s="694">
        <f>'O4 Summary by Class &amp; Accounts'!S133</f>
        <v>0</v>
      </c>
      <c r="S19" s="694">
        <f>'O4 Summary by Class &amp; Accounts'!T133</f>
        <v>0</v>
      </c>
      <c r="T19" s="694">
        <f>'O4 Summary by Class &amp; Accounts'!U133</f>
        <v>0</v>
      </c>
      <c r="U19" s="694">
        <f>'O4 Summary by Class &amp; Accounts'!V133</f>
        <v>0</v>
      </c>
      <c r="V19" s="694">
        <f>'O4 Summary by Class &amp; Accounts'!W133</f>
        <v>0</v>
      </c>
      <c r="W19" s="582">
        <f>'O4 Summary by Class &amp; Accounts'!X133</f>
        <v>0</v>
      </c>
      <c r="X19" s="694"/>
    </row>
    <row r="20" spans="1:24" s="581" customFormat="1" ht="12.75" x14ac:dyDescent="0.2">
      <c r="A20" s="731"/>
      <c r="B20" s="690" t="s">
        <v>1443</v>
      </c>
      <c r="C20" s="695">
        <f t="shared" si="0"/>
        <v>435828.00000000006</v>
      </c>
      <c r="D20" s="694">
        <f>'O4 Summary by Class &amp; Accounts'!E136</f>
        <v>192389.04767468627</v>
      </c>
      <c r="E20" s="694">
        <f>'O4 Summary by Class &amp; Accounts'!F136</f>
        <v>78951.422789102173</v>
      </c>
      <c r="F20" s="694">
        <f>'O4 Summary by Class &amp; Accounts'!G136</f>
        <v>160508.94203762186</v>
      </c>
      <c r="G20" s="694">
        <f>'O4 Summary by Class &amp; Accounts'!H136</f>
        <v>0</v>
      </c>
      <c r="H20" s="694">
        <f>'O4 Summary by Class &amp; Accounts'!I136</f>
        <v>0</v>
      </c>
      <c r="I20" s="694">
        <f>'O4 Summary by Class &amp; Accounts'!J136</f>
        <v>0</v>
      </c>
      <c r="J20" s="694">
        <f>'O4 Summary by Class &amp; Accounts'!K136</f>
        <v>3938.7334531794568</v>
      </c>
      <c r="K20" s="694">
        <f>'O4 Summary by Class &amp; Accounts'!L136</f>
        <v>0</v>
      </c>
      <c r="L20" s="694">
        <f>'O4 Summary by Class &amp; Accounts'!M136</f>
        <v>39.854045410280065</v>
      </c>
      <c r="M20" s="694">
        <f>'O4 Summary by Class &amp; Accounts'!N136</f>
        <v>0</v>
      </c>
      <c r="N20" s="694">
        <f>'O4 Summary by Class &amp; Accounts'!O136</f>
        <v>0</v>
      </c>
      <c r="O20" s="694">
        <f>'O4 Summary by Class &amp; Accounts'!P136</f>
        <v>0</v>
      </c>
      <c r="P20" s="694">
        <f>'O4 Summary by Class &amp; Accounts'!Q136</f>
        <v>0</v>
      </c>
      <c r="Q20" s="694">
        <f>'O4 Summary by Class &amp; Accounts'!R136</f>
        <v>0</v>
      </c>
      <c r="R20" s="694">
        <f>'O4 Summary by Class &amp; Accounts'!S136</f>
        <v>0</v>
      </c>
      <c r="S20" s="694">
        <f>'O4 Summary by Class &amp; Accounts'!T136</f>
        <v>0</v>
      </c>
      <c r="T20" s="694">
        <f>'O4 Summary by Class &amp; Accounts'!U136</f>
        <v>0</v>
      </c>
      <c r="U20" s="694">
        <f>'O4 Summary by Class &amp; Accounts'!V136</f>
        <v>0</v>
      </c>
      <c r="V20" s="694">
        <f>'O4 Summary by Class &amp; Accounts'!W136</f>
        <v>0</v>
      </c>
      <c r="W20" s="582">
        <f>'O4 Summary by Class &amp; Accounts'!X136</f>
        <v>0</v>
      </c>
      <c r="X20" s="694"/>
    </row>
    <row r="21" spans="1:24" s="581" customFormat="1" ht="12.75" x14ac:dyDescent="0.2">
      <c r="A21" s="731"/>
      <c r="B21" s="690" t="s">
        <v>1444</v>
      </c>
      <c r="C21" s="695">
        <f t="shared" si="0"/>
        <v>249040</v>
      </c>
      <c r="D21" s="694">
        <f>'O4 Summary by Class &amp; Accounts'!E137</f>
        <v>109934.58068986818</v>
      </c>
      <c r="E21" s="694">
        <f>'O4 Summary by Class &amp; Accounts'!F137</f>
        <v>45114.270609960826</v>
      </c>
      <c r="F21" s="694">
        <f>'O4 Summary by Class &amp; Accounts'!G137</f>
        <v>91717.711861214397</v>
      </c>
      <c r="G21" s="694">
        <f>'O4 Summary by Class &amp; Accounts'!H137</f>
        <v>0</v>
      </c>
      <c r="H21" s="694">
        <f>'O4 Summary by Class &amp; Accounts'!I137</f>
        <v>0</v>
      </c>
      <c r="I21" s="694">
        <f>'O4 Summary by Class &amp; Accounts'!J137</f>
        <v>0</v>
      </c>
      <c r="J21" s="694">
        <f>'O4 Summary by Class &amp; Accounts'!K137</f>
        <v>2250.6635167538843</v>
      </c>
      <c r="K21" s="694">
        <f>'O4 Summary by Class &amp; Accounts'!L137</f>
        <v>0</v>
      </c>
      <c r="L21" s="694">
        <f>'O4 Summary by Class &amp; Accounts'!M137</f>
        <v>22.773322202740868</v>
      </c>
      <c r="M21" s="694">
        <f>'O4 Summary by Class &amp; Accounts'!N137</f>
        <v>0</v>
      </c>
      <c r="N21" s="694">
        <f>'O4 Summary by Class &amp; Accounts'!O137</f>
        <v>0</v>
      </c>
      <c r="O21" s="694">
        <f>'O4 Summary by Class &amp; Accounts'!P137</f>
        <v>0</v>
      </c>
      <c r="P21" s="694">
        <f>'O4 Summary by Class &amp; Accounts'!Q137</f>
        <v>0</v>
      </c>
      <c r="Q21" s="694">
        <f>'O4 Summary by Class &amp; Accounts'!R137</f>
        <v>0</v>
      </c>
      <c r="R21" s="694">
        <f>'O4 Summary by Class &amp; Accounts'!S137</f>
        <v>0</v>
      </c>
      <c r="S21" s="694">
        <f>'O4 Summary by Class &amp; Accounts'!T137</f>
        <v>0</v>
      </c>
      <c r="T21" s="694">
        <f>'O4 Summary by Class &amp; Accounts'!U137</f>
        <v>0</v>
      </c>
      <c r="U21" s="694">
        <f>'O4 Summary by Class &amp; Accounts'!V137</f>
        <v>0</v>
      </c>
      <c r="V21" s="694">
        <f>'O4 Summary by Class &amp; Accounts'!W137</f>
        <v>0</v>
      </c>
      <c r="W21" s="582">
        <f>'O4 Summary by Class &amp; Accounts'!X137</f>
        <v>0</v>
      </c>
      <c r="X21" s="694"/>
    </row>
    <row r="22" spans="1:24" s="694" customFormat="1" ht="12.75" x14ac:dyDescent="0.2">
      <c r="A22" s="696"/>
      <c r="B22" s="690" t="s">
        <v>1445</v>
      </c>
      <c r="C22" s="695">
        <f t="shared" si="0"/>
        <v>133233.00000000003</v>
      </c>
      <c r="D22" s="694">
        <f>'O4 Summary by Class &amp; Accounts'!E156</f>
        <v>58813.499795427269</v>
      </c>
      <c r="E22" s="694">
        <f>'O4 Summary by Class &amp; Accounts'!F156</f>
        <v>24135.518857118979</v>
      </c>
      <c r="F22" s="694">
        <f>'O4 Summary by Class &amp; Accounts'!G156</f>
        <v>49067.723676538619</v>
      </c>
      <c r="G22" s="694">
        <f>'O4 Summary by Class &amp; Accounts'!H156</f>
        <v>0</v>
      </c>
      <c r="H22" s="694">
        <f>'O4 Summary by Class &amp; Accounts'!I156</f>
        <v>0</v>
      </c>
      <c r="I22" s="694">
        <f>'O4 Summary by Class &amp; Accounts'!J156</f>
        <v>0</v>
      </c>
      <c r="J22" s="694">
        <f>'O4 Summary by Class &amp; Accounts'!K156</f>
        <v>1204.0742544477605</v>
      </c>
      <c r="K22" s="694">
        <f>'O4 Summary by Class &amp; Accounts'!L156</f>
        <v>0</v>
      </c>
      <c r="L22" s="694">
        <f>'O4 Summary by Class &amp; Accounts'!M156</f>
        <v>12.183416467385857</v>
      </c>
      <c r="M22" s="694">
        <f>'O4 Summary by Class &amp; Accounts'!N156</f>
        <v>0</v>
      </c>
      <c r="N22" s="694">
        <f>'O4 Summary by Class &amp; Accounts'!O156</f>
        <v>0</v>
      </c>
      <c r="O22" s="694">
        <f>'O4 Summary by Class &amp; Accounts'!P156</f>
        <v>0</v>
      </c>
      <c r="P22" s="694">
        <f>'O4 Summary by Class &amp; Accounts'!Q156</f>
        <v>0</v>
      </c>
      <c r="Q22" s="694">
        <f>'O4 Summary by Class &amp; Accounts'!R156</f>
        <v>0</v>
      </c>
      <c r="R22" s="694">
        <f>'O4 Summary by Class &amp; Accounts'!S156</f>
        <v>0</v>
      </c>
      <c r="S22" s="694">
        <f>'O4 Summary by Class &amp; Accounts'!T156</f>
        <v>0</v>
      </c>
      <c r="T22" s="694">
        <f>'O4 Summary by Class &amp; Accounts'!U156</f>
        <v>0</v>
      </c>
      <c r="U22" s="694">
        <f>'O4 Summary by Class &amp; Accounts'!V156</f>
        <v>0</v>
      </c>
      <c r="V22" s="694">
        <f>'O4 Summary by Class &amp; Accounts'!W156</f>
        <v>0</v>
      </c>
      <c r="W22" s="582">
        <f>'O4 Summary by Class &amp; Accounts'!X156</f>
        <v>0</v>
      </c>
    </row>
    <row r="23" spans="1:24" s="694" customFormat="1" ht="12.75" x14ac:dyDescent="0.2">
      <c r="A23" s="696"/>
      <c r="B23" s="690" t="s">
        <v>719</v>
      </c>
      <c r="C23" s="695">
        <f t="shared" si="0"/>
        <v>16553.127760719541</v>
      </c>
      <c r="D23" s="694">
        <f>IF(ISERROR(D79/D81*D75),0, D79/D81*D75)</f>
        <v>8619.5655197306332</v>
      </c>
      <c r="E23" s="694">
        <f t="shared" ref="E23:W23" si="2">IF(ISERROR(E79/E81*E75),0, E79/E81*E75)</f>
        <v>2487.4810409805964</v>
      </c>
      <c r="F23" s="694">
        <f t="shared" si="2"/>
        <v>5244.5085074808549</v>
      </c>
      <c r="G23" s="694">
        <f t="shared" si="2"/>
        <v>0</v>
      </c>
      <c r="H23" s="694">
        <f t="shared" si="2"/>
        <v>0</v>
      </c>
      <c r="I23" s="694">
        <f t="shared" si="2"/>
        <v>0</v>
      </c>
      <c r="J23" s="694">
        <f t="shared" si="2"/>
        <v>179.59491016359627</v>
      </c>
      <c r="K23" s="694">
        <f t="shared" si="2"/>
        <v>8.7717062763082616</v>
      </c>
      <c r="L23" s="694">
        <f t="shared" si="2"/>
        <v>13.206076087552784</v>
      </c>
      <c r="M23" s="694">
        <f t="shared" si="2"/>
        <v>0</v>
      </c>
      <c r="N23" s="694">
        <f t="shared" si="2"/>
        <v>0</v>
      </c>
      <c r="O23" s="694">
        <f t="shared" si="2"/>
        <v>0</v>
      </c>
      <c r="P23" s="694">
        <f t="shared" si="2"/>
        <v>0</v>
      </c>
      <c r="Q23" s="694">
        <f t="shared" si="2"/>
        <v>0</v>
      </c>
      <c r="R23" s="694">
        <f t="shared" si="2"/>
        <v>0</v>
      </c>
      <c r="S23" s="694">
        <f t="shared" si="2"/>
        <v>0</v>
      </c>
      <c r="T23" s="694">
        <f t="shared" si="2"/>
        <v>0</v>
      </c>
      <c r="U23" s="694">
        <f t="shared" si="2"/>
        <v>0</v>
      </c>
      <c r="V23" s="694">
        <f t="shared" si="2"/>
        <v>0</v>
      </c>
      <c r="W23" s="582">
        <f t="shared" si="2"/>
        <v>0</v>
      </c>
    </row>
    <row r="24" spans="1:24" s="694" customFormat="1" ht="12.75" x14ac:dyDescent="0.2">
      <c r="A24" s="696"/>
      <c r="B24" s="690" t="s">
        <v>1488</v>
      </c>
      <c r="C24" s="695">
        <f t="shared" si="0"/>
        <v>413399.04769866902</v>
      </c>
      <c r="D24" s="694">
        <f>IF(ISERROR(SUM(D19:D23)/D47*D45),0,SUM(D20:D22)/D47*D45)</f>
        <v>180138.97588341872</v>
      </c>
      <c r="E24" s="694">
        <f t="shared" ref="E24:W24" si="3">IF(ISERROR(SUM(E19:E23)/E47*E45),0,SUM(E20:E22)/E47*E45)</f>
        <v>74879.897107933328</v>
      </c>
      <c r="F24" s="694">
        <f t="shared" si="3"/>
        <v>154670.22815276272</v>
      </c>
      <c r="G24" s="694">
        <f t="shared" si="3"/>
        <v>0</v>
      </c>
      <c r="H24" s="694">
        <f t="shared" si="3"/>
        <v>0</v>
      </c>
      <c r="I24" s="694">
        <f t="shared" si="3"/>
        <v>0</v>
      </c>
      <c r="J24" s="694">
        <f t="shared" si="3"/>
        <v>3672.948662795312</v>
      </c>
      <c r="K24" s="694">
        <f t="shared" si="3"/>
        <v>0</v>
      </c>
      <c r="L24" s="694">
        <f t="shared" si="3"/>
        <v>36.997891758978163</v>
      </c>
      <c r="M24" s="694">
        <f t="shared" si="3"/>
        <v>0</v>
      </c>
      <c r="N24" s="694">
        <f t="shared" si="3"/>
        <v>0</v>
      </c>
      <c r="O24" s="694">
        <f t="shared" si="3"/>
        <v>0</v>
      </c>
      <c r="P24" s="694">
        <f t="shared" si="3"/>
        <v>0</v>
      </c>
      <c r="Q24" s="694">
        <f t="shared" si="3"/>
        <v>0</v>
      </c>
      <c r="R24" s="694">
        <f t="shared" si="3"/>
        <v>0</v>
      </c>
      <c r="S24" s="694">
        <f t="shared" si="3"/>
        <v>0</v>
      </c>
      <c r="T24" s="694">
        <f t="shared" si="3"/>
        <v>0</v>
      </c>
      <c r="U24" s="694">
        <f t="shared" si="3"/>
        <v>0</v>
      </c>
      <c r="V24" s="694">
        <f t="shared" si="3"/>
        <v>0</v>
      </c>
      <c r="W24" s="582">
        <f t="shared" si="3"/>
        <v>0</v>
      </c>
    </row>
    <row r="25" spans="1:24" s="694" customFormat="1" ht="12.75" x14ac:dyDescent="0.2">
      <c r="A25" s="696"/>
      <c r="B25" s="690" t="s">
        <v>1489</v>
      </c>
      <c r="C25" s="695">
        <f t="shared" si="0"/>
        <v>-39996.613762791007</v>
      </c>
      <c r="D25" s="694">
        <f>IF(ISERROR('O4 Summary by Class &amp; Accounts'!E209*D67/(D39+D43)),0,'O4 Summary by Class &amp; Accounts'!E209*D67/(D39+D43))</f>
        <v>-17175.974578634072</v>
      </c>
      <c r="E25" s="694">
        <f>IF(ISERROR('O4 Summary by Class &amp; Accounts'!F209*E67/(E39+E43)),0,'O4 Summary by Class &amp; Accounts'!F209*E67/(E39+E43))</f>
        <v>-7430.1041208367888</v>
      </c>
      <c r="F25" s="694">
        <f>IF(ISERROR('O4 Summary by Class &amp; Accounts'!G209*F67/(F39+F43)),0,'O4 Summary by Class &amp; Accounts'!G209*F67/(F39+F43))</f>
        <v>-15043.930509614343</v>
      </c>
      <c r="G25" s="694">
        <f>IF(ISERROR('O4 Summary by Class &amp; Accounts'!H209*G67/(G39+G43)),0,'O4 Summary by Class &amp; Accounts'!H209*G67/(G39+G43))</f>
        <v>0</v>
      </c>
      <c r="H25" s="694">
        <f>IF(ISERROR('O4 Summary by Class &amp; Accounts'!I209*H67/(H39+H43)),0,'O4 Summary by Class &amp; Accounts'!I209*H67/(H39+H43))</f>
        <v>0</v>
      </c>
      <c r="I25" s="694">
        <f>IF(ISERROR('O4 Summary by Class &amp; Accounts'!J209*I67/(I39+I43)),0,'O4 Summary by Class &amp; Accounts'!J209*I67/(I39+I43))</f>
        <v>0</v>
      </c>
      <c r="J25" s="694">
        <f>IF(ISERROR('O4 Summary by Class &amp; Accounts'!K209*J67/(J39+J43)),0,'O4 Summary by Class &amp; Accounts'!K209*J67/(J39+J43))</f>
        <v>-350.33642846539226</v>
      </c>
      <c r="K25" s="694">
        <f>IF(ISERROR('O4 Summary by Class &amp; Accounts'!L209*K67/(K39+K43)),0,'O4 Summary by Class &amp; Accounts'!L209*K67/(K39+K43))</f>
        <v>3.1658291698696326</v>
      </c>
      <c r="L25" s="694">
        <f>IF(ISERROR('O4 Summary by Class &amp; Accounts'!M209*L67/(L39+L43)),0,'O4 Summary by Class &amp; Accounts'!M209*L67/(L39+L43))</f>
        <v>0.5660455897234199</v>
      </c>
      <c r="M25" s="694">
        <f>IF(ISERROR('O4 Summary by Class &amp; Accounts'!N209*M67/(M39+M43)),0,'O4 Summary by Class &amp; Accounts'!N209*M67/(M39+M43))</f>
        <v>0</v>
      </c>
      <c r="N25" s="694">
        <f>IF(ISERROR('O4 Summary by Class &amp; Accounts'!O209*N67/(N39+N43)),0,'O4 Summary by Class &amp; Accounts'!O209*N67/(N39+N43))</f>
        <v>0</v>
      </c>
      <c r="O25" s="694">
        <f>IF(ISERROR('O4 Summary by Class &amp; Accounts'!P209*O67/(O39+O43)),0,'O4 Summary by Class &amp; Accounts'!P209*O67/(O39+O43))</f>
        <v>0</v>
      </c>
      <c r="P25" s="694">
        <f>IF(ISERROR('O4 Summary by Class &amp; Accounts'!Q209*P67/(P39+P43)),0,'O4 Summary by Class &amp; Accounts'!Q209*P67/(P39+P43))</f>
        <v>0</v>
      </c>
      <c r="Q25" s="694">
        <f>IF(ISERROR('O4 Summary by Class &amp; Accounts'!R209*Q67/(Q39+Q43)),0,'O4 Summary by Class &amp; Accounts'!R209*Q67/(Q39+Q43))</f>
        <v>0</v>
      </c>
      <c r="R25" s="694">
        <f>IF(ISERROR('O4 Summary by Class &amp; Accounts'!S209*R67/(R39+R43)),0,'O4 Summary by Class &amp; Accounts'!S209*R67/(R39+R43))</f>
        <v>0</v>
      </c>
      <c r="S25" s="694">
        <f>IF(ISERROR('O4 Summary by Class &amp; Accounts'!T209*S67/(S39+S43)),0,'O4 Summary by Class &amp; Accounts'!T209*S67/(S39+S43))</f>
        <v>0</v>
      </c>
      <c r="T25" s="694">
        <f>IF(ISERROR('O4 Summary by Class &amp; Accounts'!U209*T67/(T39+T43)),0,'O4 Summary by Class &amp; Accounts'!U209*T67/(T39+T43))</f>
        <v>0</v>
      </c>
      <c r="U25" s="694">
        <f>IF(ISERROR('O4 Summary by Class &amp; Accounts'!V209*U67/(U39+U43)),0,'O4 Summary by Class &amp; Accounts'!V209*U67/(U39+U43))</f>
        <v>0</v>
      </c>
      <c r="V25" s="694">
        <f>IF(ISERROR('O4 Summary by Class &amp; Accounts'!W209*V67/(V39+V43)),0,'O4 Summary by Class &amp; Accounts'!W209*V67/(V39+V43))</f>
        <v>0</v>
      </c>
      <c r="W25" s="582">
        <f>IF(ISERROR('O4 Summary by Class &amp; Accounts'!X209*W67/(W39+W43)),0,'O4 Summary by Class &amp; Accounts'!X209*W67/(W39+W43))</f>
        <v>0</v>
      </c>
    </row>
    <row r="26" spans="1:24" s="694" customFormat="1" ht="12.75" x14ac:dyDescent="0.2">
      <c r="A26" s="696"/>
      <c r="B26" s="690" t="s">
        <v>1364</v>
      </c>
      <c r="C26" s="695">
        <f t="shared" si="0"/>
        <v>-252209.3533022842</v>
      </c>
      <c r="D26" s="694">
        <f>IF(ISERROR('O4 Summary by Class &amp; Accounts'!E207*D67/(D39+D43)),0,'O4 Summary by Class &amp; Accounts'!E207*D67/(D39+D43))</f>
        <v>-108307.70490985399</v>
      </c>
      <c r="E26" s="694">
        <f>IF(ISERROR('O4 Summary by Class &amp; Accounts'!F207*E67/(E39+E43)),0,'O4 Summary by Class &amp; Accounts'!F207*E67/(E39+E43))</f>
        <v>-46852.51022495854</v>
      </c>
      <c r="F26" s="694">
        <f>IF(ISERROR('O4 Summary by Class &amp; Accounts'!G207*F67/(F39+F43)),0,'O4 Summary by Class &amp; Accounts'!G207*F67/(F39+F43))</f>
        <v>-94863.53038426752</v>
      </c>
      <c r="G26" s="694">
        <f>IF(ISERROR('O4 Summary by Class &amp; Accounts'!H207*G67/(G39+G43)),0,'O4 Summary by Class &amp; Accounts'!H207*G67/(G39+G43))</f>
        <v>0</v>
      </c>
      <c r="H26" s="694">
        <f>IF(ISERROR('O4 Summary by Class &amp; Accounts'!I207*H67/(H39+H43)),0,'O4 Summary by Class &amp; Accounts'!I207*H67/(H39+H43))</f>
        <v>0</v>
      </c>
      <c r="I26" s="694">
        <f>IF(ISERROR('O4 Summary by Class &amp; Accounts'!J207*I67/(I39+I43)),0,'O4 Summary by Class &amp; Accounts'!J207*I67/(I39+I43))</f>
        <v>0</v>
      </c>
      <c r="J26" s="694">
        <f>IF(ISERROR('O4 Summary by Class &amp; Accounts'!K207*J67/(J39+J43)),0,'O4 Summary by Class &amp; Accounts'!K207*J67/(J39+J43))</f>
        <v>-2209.1401183489293</v>
      </c>
      <c r="K26" s="694">
        <f>IF(ISERROR('O4 Summary by Class &amp; Accounts'!L207*K67/(K39+K43)),0,'O4 Summary by Class &amp; Accounts'!L207*K67/(K39+K43))</f>
        <v>19.962983174868917</v>
      </c>
      <c r="L26" s="694">
        <f>IF(ISERROR('O4 Summary by Class &amp; Accounts'!M207*L67/(L39+L43)),0,'O4 Summary by Class &amp; Accounts'!M207*L67/(L39+L43))</f>
        <v>3.5693519699051586</v>
      </c>
      <c r="M26" s="694">
        <f>IF(ISERROR('O4 Summary by Class &amp; Accounts'!N207*M67/(M39+M43)),0,'O4 Summary by Class &amp; Accounts'!N207*M67/(M39+M43))</f>
        <v>0</v>
      </c>
      <c r="N26" s="694">
        <f>IF(ISERROR('O4 Summary by Class &amp; Accounts'!O207*N67/(N39+N43)),0,'O4 Summary by Class &amp; Accounts'!O207*N67/(N39+N43))</f>
        <v>0</v>
      </c>
      <c r="O26" s="694">
        <f>IF(ISERROR('O4 Summary by Class &amp; Accounts'!P207*O67/(O39+O43)),0,'O4 Summary by Class &amp; Accounts'!P207*O67/(O39+O43))</f>
        <v>0</v>
      </c>
      <c r="P26" s="694">
        <f>IF(ISERROR('O4 Summary by Class &amp; Accounts'!Q207*P67/(P39+P43)),0,'O4 Summary by Class &amp; Accounts'!Q207*P67/(P39+P43))</f>
        <v>0</v>
      </c>
      <c r="Q26" s="694">
        <f>IF(ISERROR('O4 Summary by Class &amp; Accounts'!R207*Q67/(Q39+Q43)),0,'O4 Summary by Class &amp; Accounts'!R207*Q67/(Q39+Q43))</f>
        <v>0</v>
      </c>
      <c r="R26" s="694">
        <f>IF(ISERROR('O4 Summary by Class &amp; Accounts'!S207*R67/(R39+R43)),0,'O4 Summary by Class &amp; Accounts'!S207*R67/(R39+R43))</f>
        <v>0</v>
      </c>
      <c r="S26" s="694">
        <f>IF(ISERROR('O4 Summary by Class &amp; Accounts'!T207*S67/(S39+S43)),0,'O4 Summary by Class &amp; Accounts'!T207*S67/(S39+S43))</f>
        <v>0</v>
      </c>
      <c r="T26" s="694">
        <f>IF(ISERROR('O4 Summary by Class &amp; Accounts'!U207*T67/(T39+T43)),0,'O4 Summary by Class &amp; Accounts'!U207*T67/(T39+T43))</f>
        <v>0</v>
      </c>
      <c r="U26" s="694">
        <f>IF(ISERROR('O4 Summary by Class &amp; Accounts'!V207*U67/(U39+U43)),0,'O4 Summary by Class &amp; Accounts'!V207*U67/(U39+U43))</f>
        <v>0</v>
      </c>
      <c r="V26" s="694">
        <f>IF(ISERROR('O4 Summary by Class &amp; Accounts'!W207*V67/(V39+V43)),0,'O4 Summary by Class &amp; Accounts'!W207*V67/(V39+V43))</f>
        <v>0</v>
      </c>
      <c r="W26" s="582">
        <f>IF(ISERROR('O4 Summary by Class &amp; Accounts'!X207*W67/(W39+W43)),0,'O4 Summary by Class &amp; Accounts'!X207*W67/(W39+W43))</f>
        <v>0</v>
      </c>
    </row>
    <row r="27" spans="1:24" s="694" customFormat="1" ht="12.75" x14ac:dyDescent="0.2">
      <c r="A27" s="696"/>
      <c r="B27" s="690" t="s">
        <v>1365</v>
      </c>
      <c r="C27" s="695">
        <f t="shared" si="0"/>
        <v>-454585.10147808219</v>
      </c>
      <c r="D27" s="694">
        <f>IF(ISERROR(D67/(D39+D43)*'O1 Revenue to cost|RR'!D38),0,D67/(D39+D43)*'O1 Revenue to cost|RR'!D38)</f>
        <v>-195215.07978450632</v>
      </c>
      <c r="E27" s="694">
        <f>IF(ISERROR(E67/(E39+E43)*'O1 Revenue to cost|RR'!E38),0,E67/(E39+E43)*'O1 Revenue to cost|RR'!E38)</f>
        <v>-84447.514877009802</v>
      </c>
      <c r="F27" s="694">
        <f>IF(ISERROR(F67/(F39+F43)*'O1 Revenue to cost|RR'!F38),0,F67/(F39+F43)*'O1 Revenue to cost|RR'!F38)</f>
        <v>-170983.14167046724</v>
      </c>
      <c r="G27" s="694">
        <f>IF(ISERROR(G67/(G39+G43)*'O1 Revenue to cost|RR'!G38),0,G67/(G39+G43)*'O1 Revenue to cost|RR'!G38)</f>
        <v>0</v>
      </c>
      <c r="H27" s="694">
        <f>IF(ISERROR(H67/(H39+H43)*'O1 Revenue to cost|RR'!H38),0,H67/(H39+H43)*'O1 Revenue to cost|RR'!H38)</f>
        <v>0</v>
      </c>
      <c r="I27" s="694">
        <f>IF(ISERROR(I67/(I39+I43)*'O1 Revenue to cost|RR'!I38),0,I67/(I39+I43)*'O1 Revenue to cost|RR'!I38)</f>
        <v>0</v>
      </c>
      <c r="J27" s="694">
        <f>IF(ISERROR(J67/(J39+J43)*'O1 Revenue to cost|RR'!J38),0,J67/(J39+J43)*'O1 Revenue to cost|RR'!J38)</f>
        <v>-3981.7801034338372</v>
      </c>
      <c r="K27" s="694">
        <f>IF(ISERROR(K67/(K39+K43)*'O1 Revenue to cost|RR'!K38),0,K67/(K39+K43)*'O1 Revenue to cost|RR'!K38)</f>
        <v>35.98151540984442</v>
      </c>
      <c r="L27" s="694">
        <f>IF(ISERROR(L67/(L39+L43)*'O1 Revenue to cost|RR'!L38),0,L67/(L39+L43)*'O1 Revenue to cost|RR'!L38)</f>
        <v>6.433441925151766</v>
      </c>
      <c r="M27" s="694">
        <f>IF(ISERROR(M67/(M39+M43)*'O1 Revenue to cost|RR'!M38),0,M67/(M39+M43)*'O1 Revenue to cost|RR'!M38)</f>
        <v>0</v>
      </c>
      <c r="N27" s="694">
        <f>IF(ISERROR(N67/(N39+N43)*'O1 Revenue to cost|RR'!N38),0,N67/(N39+N43)*'O1 Revenue to cost|RR'!N38)</f>
        <v>0</v>
      </c>
      <c r="O27" s="694">
        <f>IF(ISERROR(O67/(O39+O43)*'O1 Revenue to cost|RR'!O38),0,O67/(O39+O43)*'O1 Revenue to cost|RR'!O38)</f>
        <v>0</v>
      </c>
      <c r="P27" s="694">
        <f>IF(ISERROR(P67/(P39+P43)*'O1 Revenue to cost|RR'!P38),0,P67/(P39+P43)*'O1 Revenue to cost|RR'!P38)</f>
        <v>0</v>
      </c>
      <c r="Q27" s="694">
        <f>IF(ISERROR(Q67/(Q39+Q43)*'O1 Revenue to cost|RR'!Q38),0,Q67/(Q39+Q43)*'O1 Revenue to cost|RR'!Q38)</f>
        <v>0</v>
      </c>
      <c r="R27" s="694">
        <f>IF(ISERROR(R67/(R39+R43)*'O1 Revenue to cost|RR'!R38),0,R67/(R39+R43)*'O1 Revenue to cost|RR'!R38)</f>
        <v>0</v>
      </c>
      <c r="S27" s="694">
        <f>IF(ISERROR(S67/(S39+S43)*'O1 Revenue to cost|RR'!S38),0,S67/(S39+S43)*'O1 Revenue to cost|RR'!S38)</f>
        <v>0</v>
      </c>
      <c r="T27" s="694">
        <f>IF(ISERROR(T67/(T39+T43)*'O1 Revenue to cost|RR'!T38),0,T67/(T39+T43)*'O1 Revenue to cost|RR'!T38)</f>
        <v>0</v>
      </c>
      <c r="U27" s="694">
        <f>IF(ISERROR(U67/(U39+U43)*'O1 Revenue to cost|RR'!U38),0,U67/(U39+U43)*'O1 Revenue to cost|RR'!U38)</f>
        <v>0</v>
      </c>
      <c r="V27" s="694">
        <f>IF(ISERROR(V67/(V39+V43)*'O1 Revenue to cost|RR'!V38),0,V67/(V39+V43)*'O1 Revenue to cost|RR'!V38)</f>
        <v>0</v>
      </c>
      <c r="W27" s="582">
        <f>IF(ISERROR(W67/(W39+W43)*'O1 Revenue to cost|RR'!W38),0,W67/(W39+W43)*'O1 Revenue to cost|RR'!W38)</f>
        <v>0</v>
      </c>
    </row>
    <row r="28" spans="1:24" s="697" customFormat="1" ht="18.75" customHeight="1" x14ac:dyDescent="0.2">
      <c r="B28" s="808" t="s">
        <v>763</v>
      </c>
      <c r="C28" s="1861">
        <f>IF(SUM(C12:C27)=SUM(D28:W28), SUM(C12:C27), "Error - Please Revise")</f>
        <v>1463889.545156721</v>
      </c>
      <c r="D28" s="809">
        <f>SUM(D12:D27)</f>
        <v>701547.63401573699</v>
      </c>
      <c r="E28" s="809">
        <f t="shared" ref="E28:W28" si="4">SUM(E12:E27)</f>
        <v>243003.76117630134</v>
      </c>
      <c r="F28" s="809">
        <f t="shared" si="4"/>
        <v>503842.2616206446</v>
      </c>
      <c r="G28" s="809">
        <f t="shared" si="4"/>
        <v>0</v>
      </c>
      <c r="H28" s="809">
        <f t="shared" si="4"/>
        <v>0</v>
      </c>
      <c r="I28" s="809">
        <f t="shared" si="4"/>
        <v>0</v>
      </c>
      <c r="J28" s="809">
        <f t="shared" si="4"/>
        <v>14476.895524251984</v>
      </c>
      <c r="K28" s="809">
        <f t="shared" si="4"/>
        <v>379.64103801918048</v>
      </c>
      <c r="L28" s="809">
        <f t="shared" si="4"/>
        <v>639.35178176704289</v>
      </c>
      <c r="M28" s="809">
        <f t="shared" si="4"/>
        <v>0</v>
      </c>
      <c r="N28" s="809">
        <f t="shared" si="4"/>
        <v>0</v>
      </c>
      <c r="O28" s="809">
        <f t="shared" si="4"/>
        <v>0</v>
      </c>
      <c r="P28" s="809">
        <f t="shared" si="4"/>
        <v>0</v>
      </c>
      <c r="Q28" s="809">
        <f t="shared" si="4"/>
        <v>0</v>
      </c>
      <c r="R28" s="809">
        <f t="shared" si="4"/>
        <v>0</v>
      </c>
      <c r="S28" s="809">
        <f t="shared" si="4"/>
        <v>0</v>
      </c>
      <c r="T28" s="809">
        <f t="shared" si="4"/>
        <v>0</v>
      </c>
      <c r="U28" s="809">
        <f t="shared" si="4"/>
        <v>0</v>
      </c>
      <c r="V28" s="809">
        <f t="shared" si="4"/>
        <v>0</v>
      </c>
      <c r="W28" s="810">
        <f t="shared" si="4"/>
        <v>0</v>
      </c>
      <c r="X28" s="703"/>
    </row>
    <row r="29" spans="1:24" s="581" customFormat="1" ht="12.75" x14ac:dyDescent="0.2">
      <c r="A29" s="578"/>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716" customFormat="1" ht="12.75" x14ac:dyDescent="0.2">
      <c r="B30" s="712" t="s">
        <v>1366</v>
      </c>
      <c r="C30" s="698"/>
      <c r="D30" s="713">
        <f>IF('I6.1 Revenue'!D26=0,0,'I6.1 Revenue'!D26)</f>
        <v>0</v>
      </c>
      <c r="E30" s="713">
        <f>IF('I6.1 Revenue'!E26=0,0,'I6.1 Revenue'!E26)</f>
        <v>0</v>
      </c>
      <c r="F30" s="713">
        <f>IF('I6.1 Revenue'!F26=0,0,'I6.1 Revenue'!F26)</f>
        <v>857773</v>
      </c>
      <c r="G30" s="713">
        <f>IF('I6.1 Revenue'!G26=0,0,'I6.1 Revenue'!G26)</f>
        <v>0</v>
      </c>
      <c r="H30" s="713">
        <f>IF('I6.1 Revenue'!H26=0,0,'I6.1 Revenue'!H26)</f>
        <v>0</v>
      </c>
      <c r="I30" s="713">
        <f>IF('I6.1 Revenue'!I26=0,0,'I6.1 Revenue'!I26)</f>
        <v>0</v>
      </c>
      <c r="J30" s="713">
        <f>IF('I6.1 Revenue'!J26=0,0,'I6.1 Revenue'!J26)</f>
        <v>20806.831005660119</v>
      </c>
      <c r="K30" s="713">
        <f>IF('I6.1 Revenue'!K26=0,0,'I6.1 Revenue'!K26)</f>
        <v>1009.7179446613925</v>
      </c>
      <c r="L30" s="713">
        <f>IF('I6.1 Revenue'!L26=0,0,'I6.1 Revenue'!L26)</f>
        <v>0</v>
      </c>
      <c r="M30" s="713">
        <f>IF('I6.1 Revenue'!M26=0,0,'I6.1 Revenue'!M26)</f>
        <v>0</v>
      </c>
      <c r="N30" s="713">
        <f>IF('I6.1 Revenue'!N26=0,0,'I6.1 Revenue'!N26)</f>
        <v>0</v>
      </c>
      <c r="O30" s="713">
        <f>IF('I6.1 Revenue'!O26=0,0,'I6.1 Revenue'!O26)</f>
        <v>0</v>
      </c>
      <c r="P30" s="713">
        <f>IF('I6.1 Revenue'!P26=0,0,'I6.1 Revenue'!P26)</f>
        <v>0</v>
      </c>
      <c r="Q30" s="713">
        <f>IF('I6.1 Revenue'!Q26=0,0,'I6.1 Revenue'!Q26)</f>
        <v>0</v>
      </c>
      <c r="R30" s="713">
        <f>IF('I6.1 Revenue'!R26=0,0,'I6.1 Revenue'!R26)</f>
        <v>0</v>
      </c>
      <c r="S30" s="713">
        <f>IF('I6.1 Revenue'!S26=0,0,'I6.1 Revenue'!S26)</f>
        <v>0</v>
      </c>
      <c r="T30" s="713">
        <f>IF('I6.1 Revenue'!T26=0,0,'I6.1 Revenue'!T26)</f>
        <v>0</v>
      </c>
      <c r="U30" s="713">
        <f>IF('I6.1 Revenue'!U26=0,0,'I6.1 Revenue'!U26)</f>
        <v>0</v>
      </c>
      <c r="V30" s="713">
        <f>IF('I6.1 Revenue'!V26=0,0,'I6.1 Revenue'!V26)</f>
        <v>0</v>
      </c>
      <c r="W30" s="714">
        <f>IF('I6.1 Revenue'!W26=0,0,'I6.1 Revenue'!W26)</f>
        <v>0</v>
      </c>
      <c r="X30" s="715"/>
    </row>
    <row r="31" spans="1:24" s="716" customFormat="1" ht="12.75" x14ac:dyDescent="0.2">
      <c r="B31" s="712" t="s">
        <v>1367</v>
      </c>
      <c r="C31" s="698"/>
      <c r="D31" s="713">
        <f>IF('I6.1 Revenue'!D25=0,0,'I6.1 Revenue'!D25)</f>
        <v>367560506.45882964</v>
      </c>
      <c r="E31" s="713">
        <f>IF('I6.1 Revenue'!E25=0,0,'I6.1 Revenue'!E25)</f>
        <v>136403466.97308469</v>
      </c>
      <c r="F31" s="713">
        <f>IF('I6.1 Revenue'!F25=0,0,'I6.1 Revenue'!F25)</f>
        <v>344496360.04029977</v>
      </c>
      <c r="G31" s="713">
        <f>IF('I6.1 Revenue'!G25=0,0,'I6.1 Revenue'!G25)</f>
        <v>0</v>
      </c>
      <c r="H31" s="713">
        <f>IF('I6.1 Revenue'!H25=0,0,'I6.1 Revenue'!H25)</f>
        <v>0</v>
      </c>
      <c r="I31" s="713">
        <f>IF('I6.1 Revenue'!I25=0,0,'I6.1 Revenue'!I25)</f>
        <v>0</v>
      </c>
      <c r="J31" s="713">
        <f>IF('I6.1 Revenue'!J25=0,0,'I6.1 Revenue'!J25)</f>
        <v>7448452.1237150077</v>
      </c>
      <c r="K31" s="713">
        <f>IF('I6.1 Revenue'!K25=0,0,'I6.1 Revenue'!K25)</f>
        <v>366103.68451333424</v>
      </c>
      <c r="L31" s="713">
        <f>IF('I6.1 Revenue'!L25=0,0,'I6.1 Revenue'!L25)</f>
        <v>1109724.5590085674</v>
      </c>
      <c r="M31" s="713">
        <f>IF('I6.1 Revenue'!M25=0,0,'I6.1 Revenue'!M25)</f>
        <v>0</v>
      </c>
      <c r="N31" s="713">
        <f>IF('I6.1 Revenue'!N25=0,0,'I6.1 Revenue'!N25)</f>
        <v>0</v>
      </c>
      <c r="O31" s="713">
        <f>IF('I6.1 Revenue'!O25=0,0,'I6.1 Revenue'!O25)</f>
        <v>0</v>
      </c>
      <c r="P31" s="713">
        <f>IF('I6.1 Revenue'!P25=0,0,'I6.1 Revenue'!P25)</f>
        <v>0</v>
      </c>
      <c r="Q31" s="713">
        <f>IF('I6.1 Revenue'!Q25=0,0,'I6.1 Revenue'!Q25)</f>
        <v>0</v>
      </c>
      <c r="R31" s="713">
        <f>IF('I6.1 Revenue'!R25=0,0,'I6.1 Revenue'!R25)</f>
        <v>0</v>
      </c>
      <c r="S31" s="713">
        <f>IF('I6.1 Revenue'!S25=0,0,'I6.1 Revenue'!S25)</f>
        <v>0</v>
      </c>
      <c r="T31" s="713">
        <f>IF('I6.1 Revenue'!T25=0,0,'I6.1 Revenue'!T25)</f>
        <v>0</v>
      </c>
      <c r="U31" s="713">
        <f>IF('I6.1 Revenue'!U25=0,0,'I6.1 Revenue'!U25)</f>
        <v>0</v>
      </c>
      <c r="V31" s="713">
        <f>IF('I6.1 Revenue'!V25=0,0,'I6.1 Revenue'!V25)</f>
        <v>0</v>
      </c>
      <c r="W31" s="714">
        <f>IF('I6.1 Revenue'!W25=0,0,'I6.1 Revenue'!W25)</f>
        <v>0</v>
      </c>
      <c r="X31" s="715"/>
    </row>
    <row r="32" spans="1:24" s="716" customFormat="1" ht="12.75" x14ac:dyDescent="0.2">
      <c r="C32" s="698"/>
      <c r="D32" s="713"/>
      <c r="E32" s="713"/>
      <c r="F32" s="713"/>
      <c r="G32" s="713"/>
      <c r="H32" s="713"/>
      <c r="I32" s="713"/>
      <c r="J32" s="713"/>
      <c r="K32" s="713"/>
      <c r="L32" s="713"/>
      <c r="M32" s="713"/>
      <c r="N32" s="713"/>
      <c r="O32" s="713"/>
      <c r="P32" s="713"/>
      <c r="Q32" s="713"/>
      <c r="R32" s="713"/>
      <c r="S32" s="713"/>
      <c r="T32" s="713"/>
      <c r="U32" s="713"/>
      <c r="V32" s="713"/>
      <c r="W32" s="714"/>
      <c r="X32" s="715"/>
    </row>
    <row r="33" spans="1:24" s="717" customFormat="1" ht="12.75" x14ac:dyDescent="0.2">
      <c r="B33" s="717" t="s">
        <v>1454</v>
      </c>
      <c r="C33" s="735"/>
      <c r="D33" s="791">
        <f t="shared" ref="D33:W33" si="5">IF(ISERROR(D28/D30),0,D28/D30)</f>
        <v>0</v>
      </c>
      <c r="E33" s="791">
        <f t="shared" si="5"/>
        <v>0</v>
      </c>
      <c r="F33" s="791">
        <f t="shared" si="5"/>
        <v>0.58738414664560978</v>
      </c>
      <c r="G33" s="791">
        <f t="shared" si="5"/>
        <v>0</v>
      </c>
      <c r="H33" s="791">
        <f t="shared" si="5"/>
        <v>0</v>
      </c>
      <c r="I33" s="791">
        <f t="shared" si="5"/>
        <v>0</v>
      </c>
      <c r="J33" s="791">
        <f t="shared" si="5"/>
        <v>0.69577609008857755</v>
      </c>
      <c r="K33" s="791">
        <f t="shared" si="5"/>
        <v>0.37598721506974164</v>
      </c>
      <c r="L33" s="791">
        <f t="shared" si="5"/>
        <v>0</v>
      </c>
      <c r="M33" s="791">
        <f t="shared" si="5"/>
        <v>0</v>
      </c>
      <c r="N33" s="791">
        <f t="shared" si="5"/>
        <v>0</v>
      </c>
      <c r="O33" s="791">
        <f t="shared" si="5"/>
        <v>0</v>
      </c>
      <c r="P33" s="791">
        <f t="shared" si="5"/>
        <v>0</v>
      </c>
      <c r="Q33" s="791">
        <f t="shared" si="5"/>
        <v>0</v>
      </c>
      <c r="R33" s="791">
        <f t="shared" si="5"/>
        <v>0</v>
      </c>
      <c r="S33" s="791">
        <f t="shared" si="5"/>
        <v>0</v>
      </c>
      <c r="T33" s="791">
        <f t="shared" si="5"/>
        <v>0</v>
      </c>
      <c r="U33" s="791">
        <f t="shared" si="5"/>
        <v>0</v>
      </c>
      <c r="V33" s="791">
        <f t="shared" si="5"/>
        <v>0</v>
      </c>
      <c r="W33" s="792">
        <f t="shared" si="5"/>
        <v>0</v>
      </c>
    </row>
    <row r="34" spans="1:24" s="739" customFormat="1" ht="12.75" x14ac:dyDescent="0.2">
      <c r="B34" s="717" t="s">
        <v>1455</v>
      </c>
      <c r="C34" s="793"/>
      <c r="D34" s="791">
        <f t="shared" ref="D34:W34" si="6">IF(ISERROR(D28/D31),0,D28/D31)</f>
        <v>1.908658905644198E-3</v>
      </c>
      <c r="E34" s="791">
        <f t="shared" si="6"/>
        <v>1.7815072194920908E-3</v>
      </c>
      <c r="F34" s="791">
        <f t="shared" si="6"/>
        <v>1.4625474172258431E-3</v>
      </c>
      <c r="G34" s="791">
        <f t="shared" si="6"/>
        <v>0</v>
      </c>
      <c r="H34" s="791">
        <f t="shared" si="6"/>
        <v>0</v>
      </c>
      <c r="I34" s="791">
        <f t="shared" si="6"/>
        <v>0</v>
      </c>
      <c r="J34" s="791">
        <f t="shared" si="6"/>
        <v>1.9436112743692381E-3</v>
      </c>
      <c r="K34" s="791">
        <f t="shared" si="6"/>
        <v>1.0369768294570473E-3</v>
      </c>
      <c r="L34" s="791">
        <f t="shared" si="6"/>
        <v>5.7613556136690573E-4</v>
      </c>
      <c r="M34" s="791">
        <f t="shared" si="6"/>
        <v>0</v>
      </c>
      <c r="N34" s="791">
        <f t="shared" si="6"/>
        <v>0</v>
      </c>
      <c r="O34" s="791">
        <f t="shared" si="6"/>
        <v>0</v>
      </c>
      <c r="P34" s="791">
        <f t="shared" si="6"/>
        <v>0</v>
      </c>
      <c r="Q34" s="791">
        <f t="shared" si="6"/>
        <v>0</v>
      </c>
      <c r="R34" s="791">
        <f t="shared" si="6"/>
        <v>0</v>
      </c>
      <c r="S34" s="791">
        <f t="shared" si="6"/>
        <v>0</v>
      </c>
      <c r="T34" s="791">
        <f t="shared" si="6"/>
        <v>0</v>
      </c>
      <c r="U34" s="791">
        <f t="shared" si="6"/>
        <v>0</v>
      </c>
      <c r="V34" s="791">
        <f t="shared" si="6"/>
        <v>0</v>
      </c>
      <c r="W34" s="792">
        <f t="shared" si="6"/>
        <v>0</v>
      </c>
    </row>
    <row r="35" spans="1:24" s="581" customFormat="1" ht="12.75" x14ac:dyDescent="0.2">
      <c r="A35" s="578"/>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694"/>
    </row>
    <row r="37" spans="1:24" s="581" customFormat="1" ht="12.75" x14ac:dyDescent="0.2">
      <c r="B37" s="697" t="s">
        <v>349</v>
      </c>
      <c r="C37" s="695">
        <f>SUM(D37:W37)</f>
        <v>31834948.79999999</v>
      </c>
      <c r="D37" s="694">
        <f>SUM('O4 Summary by Class &amp; Accounts'!E60:E73)+SUM('O4 Summary by Class &amp; Accounts'!E74:E76)+SUM('O4 Summary by Class &amp; Accounts'!E77) +SUM('O4 Summary by Class &amp; Accounts'!E79:E80)</f>
        <v>19694974.348673455</v>
      </c>
      <c r="E37" s="694">
        <f>SUM('O4 Summary by Class &amp; Accounts'!F60:F73)+SUM('O4 Summary by Class &amp; Accounts'!F74:F76)+SUM('O4 Summary by Class &amp; Accounts'!F77) +SUM('O4 Summary by Class &amp; Accounts'!F79:F80)</f>
        <v>4530597.2201390052</v>
      </c>
      <c r="F37" s="694">
        <f>SUM('O4 Summary by Class &amp; Accounts'!G60:G73)+SUM('O4 Summary by Class &amp; Accounts'!G74:G76)+SUM('O4 Summary by Class &amp; Accounts'!G77) +SUM('O4 Summary by Class &amp; Accounts'!G79:G80)</f>
        <v>7045421.1404511295</v>
      </c>
      <c r="G37" s="694">
        <f>SUM('O4 Summary by Class &amp; Accounts'!H60:H73)+SUM('O4 Summary by Class &amp; Accounts'!H74:H76)+SUM('O4 Summary by Class &amp; Accounts'!H77) +SUM('O4 Summary by Class &amp; Accounts'!H79:H80)</f>
        <v>0</v>
      </c>
      <c r="H37" s="694">
        <f>SUM('O4 Summary by Class &amp; Accounts'!I60:I73)+SUM('O4 Summary by Class &amp; Accounts'!I74:I76)+SUM('O4 Summary by Class &amp; Accounts'!I77) +SUM('O4 Summary by Class &amp; Accounts'!I79:I80)</f>
        <v>0</v>
      </c>
      <c r="I37" s="694">
        <f>SUM('O4 Summary by Class &amp; Accounts'!J60:J73)+SUM('O4 Summary by Class &amp; Accounts'!J74:J76)+SUM('O4 Summary by Class &amp; Accounts'!J77) +SUM('O4 Summary by Class &amp; Accounts'!J79:J80)</f>
        <v>0</v>
      </c>
      <c r="J37" s="694">
        <f>SUM('O4 Summary by Class &amp; Accounts'!K60:K73)+SUM('O4 Summary by Class &amp; Accounts'!K74:K76)+SUM('O4 Summary by Class &amp; Accounts'!K77) +SUM('O4 Summary by Class &amp; Accounts'!K79:K80)</f>
        <v>461500.82905294513</v>
      </c>
      <c r="K37" s="694">
        <f>SUM('O4 Summary by Class &amp; Accounts'!L60:L73)+SUM('O4 Summary by Class &amp; Accounts'!L74:L76)+SUM('O4 Summary by Class &amp; Accounts'!L77) +SUM('O4 Summary by Class &amp; Accounts'!L79:L80)</f>
        <v>55695.855688972224</v>
      </c>
      <c r="L37" s="694">
        <f>SUM('O4 Summary by Class &amp; Accounts'!M60:M73)+SUM('O4 Summary by Class &amp; Accounts'!M74:M76)+SUM('O4 Summary by Class &amp; Accounts'!M77) +SUM('O4 Summary by Class &amp; Accounts'!M79:M80)</f>
        <v>46759.405994487308</v>
      </c>
      <c r="M37" s="694">
        <f>SUM('O4 Summary by Class &amp; Accounts'!N60:N73)+SUM('O4 Summary by Class &amp; Accounts'!N74:N76)+SUM('O4 Summary by Class &amp; Accounts'!N77) +SUM('O4 Summary by Class &amp; Accounts'!N79:N80)</f>
        <v>0</v>
      </c>
      <c r="N37" s="694">
        <f>SUM('O4 Summary by Class &amp; Accounts'!O60:O73)+SUM('O4 Summary by Class &amp; Accounts'!O74:O76)+SUM('O4 Summary by Class &amp; Accounts'!O77) +SUM('O4 Summary by Class &amp; Accounts'!O79:O80)</f>
        <v>0</v>
      </c>
      <c r="O37" s="694">
        <f>SUM('O4 Summary by Class &amp; Accounts'!P60:P73)+SUM('O4 Summary by Class &amp; Accounts'!P74:P76)+SUM('O4 Summary by Class &amp; Accounts'!P77) +SUM('O4 Summary by Class &amp; Accounts'!P79:P80)</f>
        <v>0</v>
      </c>
      <c r="P37" s="694">
        <f>SUM('O4 Summary by Class &amp; Accounts'!Q60:Q73)+SUM('O4 Summary by Class &amp; Accounts'!Q74:Q76)+SUM('O4 Summary by Class &amp; Accounts'!Q77) +SUM('O4 Summary by Class &amp; Accounts'!Q79:Q80)</f>
        <v>0</v>
      </c>
      <c r="Q37" s="694">
        <f>SUM('O4 Summary by Class &amp; Accounts'!R60:R73)+SUM('O4 Summary by Class &amp; Accounts'!R74:R76)+SUM('O4 Summary by Class &amp; Accounts'!R77) +SUM('O4 Summary by Class &amp; Accounts'!R79:R80)</f>
        <v>0</v>
      </c>
      <c r="R37" s="694">
        <f>SUM('O4 Summary by Class &amp; Accounts'!S60:S73)+SUM('O4 Summary by Class &amp; Accounts'!S74:S76)+SUM('O4 Summary by Class &amp; Accounts'!S77) +SUM('O4 Summary by Class &amp; Accounts'!S79:S80)</f>
        <v>0</v>
      </c>
      <c r="S37" s="694">
        <f>SUM('O4 Summary by Class &amp; Accounts'!T60:T73)+SUM('O4 Summary by Class &amp; Accounts'!T74:T76)+SUM('O4 Summary by Class &amp; Accounts'!T77) +SUM('O4 Summary by Class &amp; Accounts'!T79:T80)</f>
        <v>0</v>
      </c>
      <c r="T37" s="694">
        <f>SUM('O4 Summary by Class &amp; Accounts'!U60:U73)+SUM('O4 Summary by Class &amp; Accounts'!U74:U76)+SUM('O4 Summary by Class &amp; Accounts'!U77) +SUM('O4 Summary by Class &amp; Accounts'!U79:U80)</f>
        <v>0</v>
      </c>
      <c r="U37" s="694">
        <f>SUM('O4 Summary by Class &amp; Accounts'!V60:V73)+SUM('O4 Summary by Class &amp; Accounts'!V74:V76)+SUM('O4 Summary by Class &amp; Accounts'!V77) +SUM('O4 Summary by Class &amp; Accounts'!V79:V80)</f>
        <v>0</v>
      </c>
      <c r="V37" s="694">
        <f>SUM('O4 Summary by Class &amp; Accounts'!W60:W73)+SUM('O4 Summary by Class &amp; Accounts'!W74:W76)+SUM('O4 Summary by Class &amp; Accounts'!W77) +SUM('O4 Summary by Class &amp; Accounts'!W79:W80)</f>
        <v>0</v>
      </c>
      <c r="W37" s="582">
        <f>SUM('O4 Summary by Class &amp; Accounts'!X60:X73)+SUM('O4 Summary by Class &amp; Accounts'!X74:X76)+SUM('O4 Summary by Class &amp; Accounts'!X77) +SUM('O4 Summary by Class &amp; Accounts'!X79:X80)</f>
        <v>0</v>
      </c>
      <c r="X37" s="694"/>
    </row>
    <row r="38" spans="1:24" s="581" customFormat="1" ht="12.75" x14ac:dyDescent="0.2">
      <c r="B38" s="697" t="s">
        <v>350</v>
      </c>
      <c r="C38" s="695">
        <f>SUM(D38:W38)</f>
        <v>-19912612.819999997</v>
      </c>
      <c r="D38" s="694">
        <f>'O7 Amortization'!AW80+'O7 Amortization'!AW151+'O7 Amortization'!AW222+'O7 Amortization'!AW293</f>
        <v>-12319115.107386829</v>
      </c>
      <c r="E38" s="694">
        <f>'O7 Amortization'!AX80+'O7 Amortization'!AX151+'O7 Amortization'!AX222+'O7 Amortization'!AX293</f>
        <v>-2833867.5477309492</v>
      </c>
      <c r="F38" s="694">
        <f>'O7 Amortization'!AY80+'O7 Amortization'!AY151+'O7 Amortization'!AY222+'O7 Amortization'!AY293</f>
        <v>-4406878.2458241666</v>
      </c>
      <c r="G38" s="694">
        <f>'O7 Amortization'!AZ80+'O7 Amortization'!AZ151+'O7 Amortization'!AZ222+'O7 Amortization'!AZ293</f>
        <v>0</v>
      </c>
      <c r="H38" s="694">
        <f>'O7 Amortization'!BA80+'O7 Amortization'!BA151+'O7 Amortization'!BA222+'O7 Amortization'!BA293</f>
        <v>0</v>
      </c>
      <c r="I38" s="694">
        <f>'O7 Amortization'!BB80+'O7 Amortization'!BB151+'O7 Amortization'!BB222+'O7 Amortization'!BB293</f>
        <v>0</v>
      </c>
      <c r="J38" s="694">
        <f>'O7 Amortization'!BC80+'O7 Amortization'!BC151+'O7 Amortization'!BC222+'O7 Amortization'!BC293</f>
        <v>-288666.62807512679</v>
      </c>
      <c r="K38" s="694">
        <f>'O7 Amortization'!BD80+'O7 Amortization'!BD151+'O7 Amortization'!BD222+'O7 Amortization'!BD293</f>
        <v>-34837.499409237258</v>
      </c>
      <c r="L38" s="694">
        <f>'O7 Amortization'!BE80+'O7 Amortization'!BE151+'O7 Amortization'!BE222+'O7 Amortization'!BE293</f>
        <v>-29247.791573687493</v>
      </c>
      <c r="M38" s="694">
        <f>'O7 Amortization'!BF80+'O7 Amortization'!BF151+'O7 Amortization'!BF222+'O7 Amortization'!BF293</f>
        <v>0</v>
      </c>
      <c r="N38" s="694">
        <f>'O7 Amortization'!BG80+'O7 Amortization'!BG151+'O7 Amortization'!BG222+'O7 Amortization'!BG293</f>
        <v>0</v>
      </c>
      <c r="O38" s="694">
        <f>'O7 Amortization'!BH80+'O7 Amortization'!BH151+'O7 Amortization'!BH222+'O7 Amortization'!BH293</f>
        <v>0</v>
      </c>
      <c r="P38" s="694">
        <f>'O7 Amortization'!BI80+'O7 Amortization'!BI151+'O7 Amortization'!BI222+'O7 Amortization'!BI293</f>
        <v>0</v>
      </c>
      <c r="Q38" s="694">
        <f>'O7 Amortization'!BJ80+'O7 Amortization'!BJ151+'O7 Amortization'!BJ222+'O7 Amortization'!BJ293</f>
        <v>0</v>
      </c>
      <c r="R38" s="694">
        <f>'O7 Amortization'!BK80+'O7 Amortization'!BK151+'O7 Amortization'!BK222+'O7 Amortization'!BK293</f>
        <v>0</v>
      </c>
      <c r="S38" s="694">
        <f>'O7 Amortization'!BL80+'O7 Amortization'!BL151+'O7 Amortization'!BL222+'O7 Amortization'!BL293</f>
        <v>0</v>
      </c>
      <c r="T38" s="694">
        <f>'O7 Amortization'!BM80+'O7 Amortization'!BM151+'O7 Amortization'!BM222+'O7 Amortization'!BM293</f>
        <v>0</v>
      </c>
      <c r="U38" s="694">
        <f>'O7 Amortization'!BN80+'O7 Amortization'!BN151+'O7 Amortization'!BN222+'O7 Amortization'!BN293</f>
        <v>0</v>
      </c>
      <c r="V38" s="694">
        <f>'O7 Amortization'!BO80+'O7 Amortization'!BO151+'O7 Amortization'!BO222+'O7 Amortization'!BO293</f>
        <v>0</v>
      </c>
      <c r="W38" s="582">
        <f>'O7 Amortization'!BP80+'O7 Amortization'!BP151+'O7 Amortization'!BP222+'O7 Amortization'!BP293</f>
        <v>0</v>
      </c>
      <c r="X38" s="694"/>
    </row>
    <row r="39" spans="1:24" s="581" customFormat="1" ht="12.75" x14ac:dyDescent="0.2">
      <c r="B39" s="697" t="s">
        <v>351</v>
      </c>
      <c r="C39" s="695">
        <f>SUM(D39:W39)</f>
        <v>11922335.979999997</v>
      </c>
      <c r="D39" s="694">
        <f>D37+D38</f>
        <v>7375859.2412866261</v>
      </c>
      <c r="E39" s="694">
        <f t="shared" ref="E39:W39" si="7">E37+E38</f>
        <v>1696729.672408056</v>
      </c>
      <c r="F39" s="694">
        <f t="shared" si="7"/>
        <v>2638542.894626963</v>
      </c>
      <c r="G39" s="694">
        <f t="shared" si="7"/>
        <v>0</v>
      </c>
      <c r="H39" s="694">
        <f t="shared" si="7"/>
        <v>0</v>
      </c>
      <c r="I39" s="694">
        <f t="shared" si="7"/>
        <v>0</v>
      </c>
      <c r="J39" s="694">
        <f t="shared" si="7"/>
        <v>172834.20097781834</v>
      </c>
      <c r="K39" s="694">
        <f t="shared" si="7"/>
        <v>20858.356279734966</v>
      </c>
      <c r="L39" s="694">
        <f t="shared" si="7"/>
        <v>17511.614420799815</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582">
        <f t="shared" si="7"/>
        <v>0</v>
      </c>
      <c r="X39" s="694"/>
    </row>
    <row r="40" spans="1:24" s="581" customFormat="1" ht="12.75" x14ac:dyDescent="0.2">
      <c r="B40" s="697"/>
      <c r="C40" s="695"/>
      <c r="D40" s="694"/>
      <c r="E40" s="694"/>
      <c r="F40" s="694"/>
      <c r="G40" s="694"/>
      <c r="H40" s="694"/>
      <c r="I40" s="694"/>
      <c r="J40" s="694"/>
      <c r="K40" s="694"/>
      <c r="L40" s="694"/>
      <c r="M40" s="694"/>
      <c r="N40" s="694"/>
      <c r="O40" s="694"/>
      <c r="P40" s="694"/>
      <c r="Q40" s="694"/>
      <c r="R40" s="694"/>
      <c r="S40" s="694"/>
      <c r="T40" s="694"/>
      <c r="U40" s="694"/>
      <c r="V40" s="694"/>
      <c r="W40" s="582"/>
      <c r="X40" s="694"/>
    </row>
    <row r="41" spans="1:24" s="581" customFormat="1" ht="12.75" x14ac:dyDescent="0.2">
      <c r="B41" s="697" t="s">
        <v>352</v>
      </c>
      <c r="C41" s="695">
        <f>SUM(D41:W41)</f>
        <v>603092.99999999988</v>
      </c>
      <c r="D41" s="694">
        <f>'O7 Amortization'!AW367+'O7 Amortization'!AW439+'O7 Amortization'!AW512+'O7 Amortization'!AW585</f>
        <v>373108.85088857188</v>
      </c>
      <c r="E41" s="694">
        <f>'O7 Amortization'!AX367+'O7 Amortization'!AX439+'O7 Amortization'!AX512+'O7 Amortization'!AX585</f>
        <v>85829.303086087995</v>
      </c>
      <c r="F41" s="694">
        <f>'O7 Amortization'!AY367+'O7 Amortization'!AY439+'O7 Amortization'!AY512+'O7 Amortization'!AY585</f>
        <v>133471.0540466801</v>
      </c>
      <c r="G41" s="694">
        <f>'O7 Amortization'!AZ367+'O7 Amortization'!AZ439+'O7 Amortization'!AZ512+'O7 Amortization'!AZ585</f>
        <v>0</v>
      </c>
      <c r="H41" s="694">
        <f>'O7 Amortization'!BA367+'O7 Amortization'!BA439+'O7 Amortization'!BA512+'O7 Amortization'!BA585</f>
        <v>0</v>
      </c>
      <c r="I41" s="694">
        <f>'O7 Amortization'!BB367+'O7 Amortization'!BB439+'O7 Amortization'!BB512+'O7 Amortization'!BB585</f>
        <v>0</v>
      </c>
      <c r="J41" s="694">
        <f>'O7 Amortization'!BC367+'O7 Amortization'!BC439+'O7 Amortization'!BC512+'O7 Amortization'!BC585</f>
        <v>8742.8417505740672</v>
      </c>
      <c r="K41" s="694">
        <f>'O7 Amortization'!BD367+'O7 Amortization'!BD439+'O7 Amortization'!BD512+'O7 Amortization'!BD585</f>
        <v>1055.1228119151028</v>
      </c>
      <c r="L41" s="694">
        <f>'O7 Amortization'!BE367+'O7 Amortization'!BE439+'O7 Amortization'!BE512+'O7 Amortization'!BE585</f>
        <v>885.82741617078818</v>
      </c>
      <c r="M41" s="694">
        <f>'O7 Amortization'!BF367+'O7 Amortization'!BF439+'O7 Amortization'!BF512+'O7 Amortization'!BF585</f>
        <v>0</v>
      </c>
      <c r="N41" s="694">
        <f>'O7 Amortization'!BG367+'O7 Amortization'!BG439+'O7 Amortization'!BG512+'O7 Amortization'!BG585</f>
        <v>0</v>
      </c>
      <c r="O41" s="694">
        <f>'O7 Amortization'!BH367+'O7 Amortization'!BH439+'O7 Amortization'!BH512+'O7 Amortization'!BH585</f>
        <v>0</v>
      </c>
      <c r="P41" s="694">
        <f>'O7 Amortization'!BI367+'O7 Amortization'!BI439+'O7 Amortization'!BI512+'O7 Amortization'!BI585</f>
        <v>0</v>
      </c>
      <c r="Q41" s="694">
        <f>'O7 Amortization'!BJ367+'O7 Amortization'!BJ439+'O7 Amortization'!BJ512+'O7 Amortization'!BJ585</f>
        <v>0</v>
      </c>
      <c r="R41" s="694">
        <f>'O7 Amortization'!BK367+'O7 Amortization'!BK439+'O7 Amortization'!BK512+'O7 Amortization'!BK585</f>
        <v>0</v>
      </c>
      <c r="S41" s="694">
        <f>'O7 Amortization'!BL367+'O7 Amortization'!BL439+'O7 Amortization'!BL512+'O7 Amortization'!BL585</f>
        <v>0</v>
      </c>
      <c r="T41" s="694">
        <f>'O7 Amortization'!BM367+'O7 Amortization'!BM439+'O7 Amortization'!BM512+'O7 Amortization'!BM585</f>
        <v>0</v>
      </c>
      <c r="U41" s="694">
        <f>'O7 Amortization'!BN367+'O7 Amortization'!BN439+'O7 Amortization'!BN512+'O7 Amortization'!BN585</f>
        <v>0</v>
      </c>
      <c r="V41" s="694">
        <f>'O7 Amortization'!BO367+'O7 Amortization'!BO439+'O7 Amortization'!BO512+'O7 Amortization'!BO585</f>
        <v>0</v>
      </c>
      <c r="W41" s="582">
        <f>'O7 Amortization'!BP367+'O7 Amortization'!BP439+'O7 Amortization'!BP512+'O7 Amortization'!BP585</f>
        <v>0</v>
      </c>
      <c r="X41" s="694"/>
    </row>
    <row r="42" spans="1:24" s="581" customFormat="1" ht="12.75" x14ac:dyDescent="0.2">
      <c r="B42" s="697"/>
      <c r="C42" s="695"/>
      <c r="D42" s="694"/>
      <c r="E42" s="694"/>
      <c r="F42" s="694"/>
      <c r="G42" s="694"/>
      <c r="H42" s="694"/>
      <c r="I42" s="694"/>
      <c r="J42" s="694"/>
      <c r="K42" s="694"/>
      <c r="L42" s="694"/>
      <c r="M42" s="694"/>
      <c r="N42" s="694"/>
      <c r="O42" s="694"/>
      <c r="P42" s="694"/>
      <c r="Q42" s="694"/>
      <c r="R42" s="694"/>
      <c r="S42" s="694"/>
      <c r="T42" s="694"/>
      <c r="U42" s="694"/>
      <c r="V42" s="694"/>
      <c r="W42" s="582"/>
      <c r="X42" s="694"/>
    </row>
    <row r="43" spans="1:24" s="581" customFormat="1" ht="12.75" x14ac:dyDescent="0.2">
      <c r="B43" s="808" t="s">
        <v>1201</v>
      </c>
      <c r="C43" s="816">
        <f>SUM(D43:W43)</f>
        <v>84906535.560000002</v>
      </c>
      <c r="D43" s="817">
        <f>'O6 Source Data for E2'!D102</f>
        <v>52739125.583407253</v>
      </c>
      <c r="E43" s="817">
        <f>'O6 Source Data for E2'!E102</f>
        <v>12025112.595747828</v>
      </c>
      <c r="F43" s="817">
        <f>'O6 Source Data for E2'!F102</f>
        <v>18687565.251709867</v>
      </c>
      <c r="G43" s="817">
        <f>'O6 Source Data for E2'!G102</f>
        <v>0</v>
      </c>
      <c r="H43" s="817">
        <f>'O6 Source Data for E2'!H102</f>
        <v>0</v>
      </c>
      <c r="I43" s="817">
        <f>'O6 Source Data for E2'!I102</f>
        <v>0</v>
      </c>
      <c r="J43" s="817">
        <f>'O6 Source Data for E2'!J102</f>
        <v>1188502.0098844697</v>
      </c>
      <c r="K43" s="817">
        <f>'O6 Source Data for E2'!K102</f>
        <v>144699.21911579376</v>
      </c>
      <c r="L43" s="817">
        <f>'O6 Source Data for E2'!L102</f>
        <v>121530.90013478536</v>
      </c>
      <c r="M43" s="817">
        <f>'O6 Source Data for E2'!M102</f>
        <v>0</v>
      </c>
      <c r="N43" s="817">
        <f>'O6 Source Data for E2'!N102</f>
        <v>0</v>
      </c>
      <c r="O43" s="817">
        <f>'O6 Source Data for E2'!O102</f>
        <v>0</v>
      </c>
      <c r="P43" s="817">
        <f>'O6 Source Data for E2'!P102</f>
        <v>0</v>
      </c>
      <c r="Q43" s="817">
        <f>'O6 Source Data for E2'!Q102</f>
        <v>0</v>
      </c>
      <c r="R43" s="817">
        <f>'O6 Source Data for E2'!R102</f>
        <v>0</v>
      </c>
      <c r="S43" s="817">
        <f>'O6 Source Data for E2'!S102</f>
        <v>0</v>
      </c>
      <c r="T43" s="817">
        <f>'O6 Source Data for E2'!T102</f>
        <v>0</v>
      </c>
      <c r="U43" s="817">
        <f>'O6 Source Data for E2'!U102</f>
        <v>0</v>
      </c>
      <c r="V43" s="817">
        <f>'O6 Source Data for E2'!V102</f>
        <v>0</v>
      </c>
      <c r="W43" s="818">
        <f>'O6 Source Data for E2'!W102</f>
        <v>0</v>
      </c>
      <c r="X43" s="694"/>
    </row>
    <row r="44" spans="1:24" s="581" customFormat="1" ht="12.75" x14ac:dyDescent="0.2">
      <c r="B44" s="697"/>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B45" s="808" t="s">
        <v>358</v>
      </c>
      <c r="C45" s="816">
        <f>SUM(D45:W45)</f>
        <v>5901780</v>
      </c>
      <c r="D45" s="817">
        <f>SUM('O4 Summary by Class &amp; Accounts'!E174:E199) + 'O4 Summary by Class &amp; Accounts'!E208+ SUM('O4 Summary by Class &amp; Accounts'!E210:E213)</f>
        <v>4006218.1078124642</v>
      </c>
      <c r="E45" s="817">
        <f>SUM('O4 Summary by Class &amp; Accounts'!F174:F199) + 'O4 Summary by Class &amp; Accounts'!F208+ SUM('O4 Summary by Class &amp; Accounts'!F210:F213)</f>
        <v>771172.24846084113</v>
      </c>
      <c r="F45" s="817">
        <f>SUM('O4 Summary by Class &amp; Accounts'!G174:G199) + 'O4 Summary by Class &amp; Accounts'!G208+ SUM('O4 Summary by Class &amp; Accounts'!G210:G213)</f>
        <v>1004667.434373053</v>
      </c>
      <c r="G45" s="817">
        <f>SUM('O4 Summary by Class &amp; Accounts'!H174:H199) + 'O4 Summary by Class &amp; Accounts'!H208+ SUM('O4 Summary by Class &amp; Accounts'!H210:H213)</f>
        <v>0</v>
      </c>
      <c r="H45" s="817">
        <f>SUM('O4 Summary by Class &amp; Accounts'!I174:I199) + 'O4 Summary by Class &amp; Accounts'!I208+ SUM('O4 Summary by Class &amp; Accounts'!I210:I213)</f>
        <v>0</v>
      </c>
      <c r="I45" s="817">
        <f>SUM('O4 Summary by Class &amp; Accounts'!J174:J199) + 'O4 Summary by Class &amp; Accounts'!J208+ SUM('O4 Summary by Class &amp; Accounts'!J210:J213)</f>
        <v>0</v>
      </c>
      <c r="J45" s="817">
        <f>SUM('O4 Summary by Class &amp; Accounts'!K174:K199) + 'O4 Summary by Class &amp; Accounts'!K208+ SUM('O4 Summary by Class &amp; Accounts'!K210:K213)</f>
        <v>97377.499941929811</v>
      </c>
      <c r="K45" s="817">
        <f>SUM('O4 Summary by Class &amp; Accounts'!L174:L199) + 'O4 Summary by Class &amp; Accounts'!L208+ SUM('O4 Summary by Class &amp; Accounts'!L210:L213)</f>
        <v>11660.753323628769</v>
      </c>
      <c r="L45" s="817">
        <f>SUM('O4 Summary by Class &amp; Accounts'!M174:M199) + 'O4 Summary by Class &amp; Accounts'!M208+ SUM('O4 Summary by Class &amp; Accounts'!M210:M213)</f>
        <v>10683.956088082932</v>
      </c>
      <c r="M45" s="817">
        <f>SUM('O4 Summary by Class &amp; Accounts'!N174:N199) + 'O4 Summary by Class &amp; Accounts'!N208+ SUM('O4 Summary by Class &amp; Accounts'!N210:N213)</f>
        <v>0</v>
      </c>
      <c r="N45" s="817">
        <f>SUM('O4 Summary by Class &amp; Accounts'!O174:O199) + 'O4 Summary by Class &amp; Accounts'!O208+ SUM('O4 Summary by Class &amp; Accounts'!O210:O213)</f>
        <v>0</v>
      </c>
      <c r="O45" s="817">
        <f>SUM('O4 Summary by Class &amp; Accounts'!P174:P199) + 'O4 Summary by Class &amp; Accounts'!P208+ SUM('O4 Summary by Class &amp; Accounts'!P210:P213)</f>
        <v>0</v>
      </c>
      <c r="P45" s="817">
        <f>SUM('O4 Summary by Class &amp; Accounts'!Q174:Q199) + 'O4 Summary by Class &amp; Accounts'!Q208+ SUM('O4 Summary by Class &amp; Accounts'!Q210:Q213)</f>
        <v>0</v>
      </c>
      <c r="Q45" s="817">
        <f>SUM('O4 Summary by Class &amp; Accounts'!R174:R199) + 'O4 Summary by Class &amp; Accounts'!R208+ SUM('O4 Summary by Class &amp; Accounts'!R210:R213)</f>
        <v>0</v>
      </c>
      <c r="R45" s="817">
        <f>SUM('O4 Summary by Class &amp; Accounts'!S174:S199) + 'O4 Summary by Class &amp; Accounts'!S208+ SUM('O4 Summary by Class &amp; Accounts'!S210:S213)</f>
        <v>0</v>
      </c>
      <c r="S45" s="817">
        <f>SUM('O4 Summary by Class &amp; Accounts'!T174:T199) + 'O4 Summary by Class &amp; Accounts'!T208+ SUM('O4 Summary by Class &amp; Accounts'!T210:T213)</f>
        <v>0</v>
      </c>
      <c r="T45" s="817">
        <f>SUM('O4 Summary by Class &amp; Accounts'!U174:U199) + 'O4 Summary by Class &amp; Accounts'!U208+ SUM('O4 Summary by Class &amp; Accounts'!U210:U213)</f>
        <v>0</v>
      </c>
      <c r="U45" s="817">
        <f>SUM('O4 Summary by Class &amp; Accounts'!V174:V199) + 'O4 Summary by Class &amp; Accounts'!V208+ SUM('O4 Summary by Class &amp; Accounts'!V210:V213)</f>
        <v>0</v>
      </c>
      <c r="V45" s="817">
        <f>SUM('O4 Summary by Class &amp; Accounts'!W174:W199) + 'O4 Summary by Class &amp; Accounts'!W208+ SUM('O4 Summary by Class &amp; Accounts'!W210:W213)</f>
        <v>0</v>
      </c>
      <c r="W45" s="818">
        <f>SUM('O4 Summary by Class &amp; Accounts'!X174:X199) + 'O4 Summary by Class &amp; Accounts'!X208+ SUM('O4 Summary by Class &amp; Accounts'!X210:X213)</f>
        <v>0</v>
      </c>
      <c r="X45" s="694"/>
    </row>
    <row r="46" spans="1:24" s="581" customFormat="1" ht="12.75" x14ac:dyDescent="0.2">
      <c r="B46" s="697"/>
      <c r="C46" s="695"/>
      <c r="D46" s="694"/>
      <c r="E46" s="694"/>
      <c r="F46" s="694"/>
      <c r="G46" s="694"/>
      <c r="H46" s="694"/>
      <c r="I46" s="694"/>
      <c r="J46" s="694"/>
      <c r="K46" s="694"/>
      <c r="L46" s="694"/>
      <c r="M46" s="694"/>
      <c r="N46" s="694"/>
      <c r="O46" s="694"/>
      <c r="P46" s="694"/>
      <c r="Q46" s="694"/>
      <c r="R46" s="694"/>
      <c r="S46" s="694"/>
      <c r="T46" s="694"/>
      <c r="U46" s="694"/>
      <c r="V46" s="694"/>
      <c r="W46" s="582"/>
      <c r="X46" s="694"/>
    </row>
    <row r="47" spans="1:24" s="581" customFormat="1" ht="12.75" x14ac:dyDescent="0.2">
      <c r="B47" s="808" t="s">
        <v>353</v>
      </c>
      <c r="C47" s="816">
        <f>SUM(D47:W47)</f>
        <v>11755980</v>
      </c>
      <c r="D47" s="817">
        <f>'O6 Source Data for E2'!D163</f>
        <v>8031543.9517888501</v>
      </c>
      <c r="E47" s="817">
        <f>'O6 Source Data for E2'!E163</f>
        <v>1526292.9904335251</v>
      </c>
      <c r="F47" s="817">
        <f>'O6 Source Data for E2'!F163</f>
        <v>1957071.2019039004</v>
      </c>
      <c r="G47" s="817">
        <f>'O6 Source Data for E2'!G163</f>
        <v>0</v>
      </c>
      <c r="H47" s="817">
        <f>'O6 Source Data for E2'!H163</f>
        <v>0</v>
      </c>
      <c r="I47" s="817">
        <f>'O6 Source Data for E2'!I163</f>
        <v>0</v>
      </c>
      <c r="J47" s="817">
        <f>'O6 Source Data for E2'!J163</f>
        <v>196016.2827799787</v>
      </c>
      <c r="K47" s="817">
        <f>'O6 Source Data for E2'!K163</f>
        <v>23452.311555576034</v>
      </c>
      <c r="L47" s="817">
        <f>'O6 Source Data for E2'!L163</f>
        <v>21603.261538170271</v>
      </c>
      <c r="M47" s="817">
        <f>'O6 Source Data for E2'!M163</f>
        <v>0</v>
      </c>
      <c r="N47" s="817">
        <f>'O6 Source Data for E2'!N163</f>
        <v>0</v>
      </c>
      <c r="O47" s="817">
        <f>'O6 Source Data for E2'!O163</f>
        <v>0</v>
      </c>
      <c r="P47" s="817">
        <f>'O6 Source Data for E2'!P163</f>
        <v>0</v>
      </c>
      <c r="Q47" s="817">
        <f>'O6 Source Data for E2'!Q163</f>
        <v>0</v>
      </c>
      <c r="R47" s="817">
        <f>'O6 Source Data for E2'!R163</f>
        <v>0</v>
      </c>
      <c r="S47" s="817">
        <f>'O6 Source Data for E2'!S163</f>
        <v>0</v>
      </c>
      <c r="T47" s="817">
        <f>'O6 Source Data for E2'!T163</f>
        <v>0</v>
      </c>
      <c r="U47" s="817">
        <f>'O6 Source Data for E2'!U163</f>
        <v>0</v>
      </c>
      <c r="V47" s="817">
        <f>'O6 Source Data for E2'!V163</f>
        <v>0</v>
      </c>
      <c r="W47" s="818">
        <f>'O6 Source Data for E2'!W163</f>
        <v>0</v>
      </c>
      <c r="X47" s="694"/>
    </row>
    <row r="48" spans="1:24" s="581" customFormat="1" ht="12.75" x14ac:dyDescent="0.2">
      <c r="B48" s="697"/>
      <c r="C48" s="695"/>
      <c r="D48" s="694"/>
      <c r="E48" s="694"/>
      <c r="F48" s="694"/>
      <c r="G48" s="694"/>
      <c r="H48" s="694"/>
      <c r="I48" s="694"/>
      <c r="J48" s="694"/>
      <c r="K48" s="694"/>
      <c r="L48" s="694"/>
      <c r="M48" s="694"/>
      <c r="N48" s="694"/>
      <c r="O48" s="694"/>
      <c r="P48" s="694"/>
      <c r="Q48" s="694"/>
      <c r="R48" s="694"/>
      <c r="S48" s="694"/>
      <c r="T48" s="694"/>
      <c r="U48" s="694"/>
      <c r="V48" s="694"/>
      <c r="W48" s="582"/>
      <c r="X48" s="694"/>
    </row>
    <row r="49" spans="1:24" s="581" customFormat="1" ht="12.75" x14ac:dyDescent="0.2">
      <c r="B49" s="697" t="s">
        <v>716</v>
      </c>
      <c r="C49" s="695"/>
      <c r="D49" s="694"/>
      <c r="E49" s="694"/>
      <c r="F49" s="694"/>
      <c r="G49" s="694"/>
      <c r="H49" s="694"/>
      <c r="I49" s="694"/>
      <c r="J49" s="694"/>
      <c r="K49" s="694"/>
      <c r="L49" s="694"/>
      <c r="M49" s="694"/>
      <c r="N49" s="694"/>
      <c r="O49" s="694"/>
      <c r="P49" s="694"/>
      <c r="Q49" s="694"/>
      <c r="R49" s="694"/>
      <c r="S49" s="694"/>
      <c r="T49" s="694"/>
      <c r="U49" s="694"/>
      <c r="V49" s="694"/>
      <c r="W49" s="582"/>
      <c r="X49" s="694"/>
    </row>
    <row r="50" spans="1:24" s="581" customFormat="1" ht="12.75" x14ac:dyDescent="0.2">
      <c r="A50" s="731"/>
      <c r="B50" s="690" t="s">
        <v>1039</v>
      </c>
      <c r="C50" s="695">
        <f>SUM(D50:W50)</f>
        <v>0</v>
      </c>
      <c r="D50" s="694">
        <f>'O4 Summary by Class &amp; Accounts'!E35</f>
        <v>0</v>
      </c>
      <c r="E50" s="694">
        <f>'O4 Summary by Class &amp; Accounts'!F35</f>
        <v>0</v>
      </c>
      <c r="F50" s="694">
        <f>'O4 Summary by Class &amp; Accounts'!G35</f>
        <v>0</v>
      </c>
      <c r="G50" s="694">
        <f>'O4 Summary by Class &amp; Accounts'!H35</f>
        <v>0</v>
      </c>
      <c r="H50" s="694">
        <f>'O4 Summary by Class &amp; Accounts'!I35</f>
        <v>0</v>
      </c>
      <c r="I50" s="694">
        <f>'O4 Summary by Class &amp; Accounts'!J35</f>
        <v>0</v>
      </c>
      <c r="J50" s="694">
        <f>'O4 Summary by Class &amp; Accounts'!K35</f>
        <v>0</v>
      </c>
      <c r="K50" s="694">
        <f>'O4 Summary by Class &amp; Accounts'!L35</f>
        <v>0</v>
      </c>
      <c r="L50" s="694">
        <f>'O4 Summary by Class &amp; Accounts'!M35</f>
        <v>0</v>
      </c>
      <c r="M50" s="694">
        <f>'O4 Summary by Class &amp; Accounts'!N35</f>
        <v>0</v>
      </c>
      <c r="N50" s="694">
        <f>'O4 Summary by Class &amp; Accounts'!O35</f>
        <v>0</v>
      </c>
      <c r="O50" s="694">
        <f>'O4 Summary by Class &amp; Accounts'!P35</f>
        <v>0</v>
      </c>
      <c r="P50" s="694">
        <f>'O4 Summary by Class &amp; Accounts'!Q35</f>
        <v>0</v>
      </c>
      <c r="Q50" s="694">
        <f>'O4 Summary by Class &amp; Accounts'!R35</f>
        <v>0</v>
      </c>
      <c r="R50" s="694">
        <f>'O4 Summary by Class &amp; Accounts'!S35</f>
        <v>0</v>
      </c>
      <c r="S50" s="694">
        <f>'O4 Summary by Class &amp; Accounts'!T35</f>
        <v>0</v>
      </c>
      <c r="T50" s="694">
        <f>'O4 Summary by Class &amp; Accounts'!U35</f>
        <v>0</v>
      </c>
      <c r="U50" s="694">
        <f>'O4 Summary by Class &amp; Accounts'!V35</f>
        <v>0</v>
      </c>
      <c r="V50" s="694">
        <f>'O4 Summary by Class &amp; Accounts'!W35</f>
        <v>0</v>
      </c>
      <c r="W50" s="582">
        <f>'O4 Summary by Class &amp; Accounts'!X35</f>
        <v>0</v>
      </c>
      <c r="X50" s="694"/>
    </row>
    <row r="51" spans="1:24" s="581" customFormat="1" ht="12.75" x14ac:dyDescent="0.2">
      <c r="A51" s="696"/>
      <c r="B51" s="690" t="s">
        <v>1040</v>
      </c>
      <c r="C51" s="695">
        <f t="shared" ref="C51:C63" si="8">SUM(D51:W51)</f>
        <v>881028</v>
      </c>
      <c r="D51" s="694">
        <f>'O4 Summary by Class &amp; Accounts'!E40</f>
        <v>460623.75826944207</v>
      </c>
      <c r="E51" s="694">
        <f>'O4 Summary by Class &amp; Accounts'!F40</f>
        <v>132013.71943949422</v>
      </c>
      <c r="F51" s="694">
        <f>'O4 Summary by Class &amp; Accounts'!G40</f>
        <v>277580.78081710887</v>
      </c>
      <c r="G51" s="694">
        <f>'O4 Summary by Class &amp; Accounts'!H40</f>
        <v>0</v>
      </c>
      <c r="H51" s="694">
        <f>'O4 Summary by Class &amp; Accounts'!I40</f>
        <v>0</v>
      </c>
      <c r="I51" s="694">
        <f>'O4 Summary by Class &amp; Accounts'!J40</f>
        <v>0</v>
      </c>
      <c r="J51" s="694">
        <f>'O4 Summary by Class &amp; Accounts'!K40</f>
        <v>9624.9573891380351</v>
      </c>
      <c r="K51" s="694">
        <f>'O4 Summary by Class &amp; Accounts'!L40</f>
        <v>473.08250156137774</v>
      </c>
      <c r="L51" s="694">
        <f>'O4 Summary by Class &amp; Accounts'!M40</f>
        <v>711.70158325541331</v>
      </c>
      <c r="M51" s="694">
        <f>'O4 Summary by Class &amp; Accounts'!N40</f>
        <v>0</v>
      </c>
      <c r="N51" s="694">
        <f>'O4 Summary by Class &amp; Accounts'!O40</f>
        <v>0</v>
      </c>
      <c r="O51" s="694">
        <f>'O4 Summary by Class &amp; Accounts'!P40</f>
        <v>0</v>
      </c>
      <c r="P51" s="694">
        <f>'O4 Summary by Class &amp; Accounts'!Q40</f>
        <v>0</v>
      </c>
      <c r="Q51" s="694">
        <f>'O4 Summary by Class &amp; Accounts'!R40</f>
        <v>0</v>
      </c>
      <c r="R51" s="694">
        <f>'O4 Summary by Class &amp; Accounts'!S40</f>
        <v>0</v>
      </c>
      <c r="S51" s="694">
        <f>'O4 Summary by Class &amp; Accounts'!T40</f>
        <v>0</v>
      </c>
      <c r="T51" s="694">
        <f>'O4 Summary by Class &amp; Accounts'!U40</f>
        <v>0</v>
      </c>
      <c r="U51" s="694">
        <f>'O4 Summary by Class &amp; Accounts'!V40</f>
        <v>0</v>
      </c>
      <c r="V51" s="694">
        <f>'O4 Summary by Class &amp; Accounts'!W40</f>
        <v>0</v>
      </c>
      <c r="W51" s="582">
        <f>'O4 Summary by Class &amp; Accounts'!X40</f>
        <v>0</v>
      </c>
      <c r="X51" s="694"/>
    </row>
    <row r="52" spans="1:24" s="581" customFormat="1" ht="12.75" x14ac:dyDescent="0.2">
      <c r="A52" s="696"/>
      <c r="B52" s="690" t="s">
        <v>712</v>
      </c>
      <c r="C52" s="695">
        <f t="shared" si="8"/>
        <v>0</v>
      </c>
      <c r="D52" s="694">
        <f>'O4 Summary by Class &amp; Accounts'!E23</f>
        <v>0</v>
      </c>
      <c r="E52" s="694">
        <f>'O4 Summary by Class &amp; Accounts'!F23</f>
        <v>0</v>
      </c>
      <c r="F52" s="694">
        <f>'O4 Summary by Class &amp; Accounts'!G23</f>
        <v>0</v>
      </c>
      <c r="G52" s="694">
        <f>'O4 Summary by Class &amp; Accounts'!H23</f>
        <v>0</v>
      </c>
      <c r="H52" s="694">
        <f>'O4 Summary by Class &amp; Accounts'!I23</f>
        <v>0</v>
      </c>
      <c r="I52" s="694">
        <f>'O4 Summary by Class &amp; Accounts'!J23</f>
        <v>0</v>
      </c>
      <c r="J52" s="694">
        <f>'O4 Summary by Class &amp; Accounts'!K23</f>
        <v>0</v>
      </c>
      <c r="K52" s="694">
        <f>'O4 Summary by Class &amp; Accounts'!L23</f>
        <v>0</v>
      </c>
      <c r="L52" s="694">
        <f>'O4 Summary by Class &amp; Accounts'!M23</f>
        <v>0</v>
      </c>
      <c r="M52" s="694">
        <f>'O4 Summary by Class &amp; Accounts'!N23</f>
        <v>0</v>
      </c>
      <c r="N52" s="694">
        <f>'O4 Summary by Class &amp; Accounts'!O23</f>
        <v>0</v>
      </c>
      <c r="O52" s="694">
        <f>'O4 Summary by Class &amp; Accounts'!P23</f>
        <v>0</v>
      </c>
      <c r="P52" s="694">
        <f>'O4 Summary by Class &amp; Accounts'!Q23</f>
        <v>0</v>
      </c>
      <c r="Q52" s="694">
        <f>'O4 Summary by Class &amp; Accounts'!R23</f>
        <v>0</v>
      </c>
      <c r="R52" s="694">
        <f>'O4 Summary by Class &amp; Accounts'!S23</f>
        <v>0</v>
      </c>
      <c r="S52" s="694">
        <f>'O4 Summary by Class &amp; Accounts'!T23</f>
        <v>0</v>
      </c>
      <c r="T52" s="694">
        <f>'O4 Summary by Class &amp; Accounts'!U23</f>
        <v>0</v>
      </c>
      <c r="U52" s="694">
        <f>'O4 Summary by Class &amp; Accounts'!V23</f>
        <v>0</v>
      </c>
      <c r="V52" s="694">
        <f>'O4 Summary by Class &amp; Accounts'!W23</f>
        <v>0</v>
      </c>
      <c r="W52" s="582">
        <f>'O4 Summary by Class &amp; Accounts'!X23</f>
        <v>0</v>
      </c>
      <c r="X52" s="694"/>
    </row>
    <row r="53" spans="1:24" s="581" customFormat="1" ht="12.75" x14ac:dyDescent="0.2">
      <c r="A53" s="696"/>
      <c r="B53" s="690" t="s">
        <v>713</v>
      </c>
      <c r="C53" s="695">
        <f t="shared" si="8"/>
        <v>0</v>
      </c>
      <c r="D53" s="694">
        <f>'O4 Summary by Class &amp; Accounts'!E26</f>
        <v>0</v>
      </c>
      <c r="E53" s="694">
        <f>'O4 Summary by Class &amp; Accounts'!F26</f>
        <v>0</v>
      </c>
      <c r="F53" s="694">
        <f>'O4 Summary by Class &amp; Accounts'!G26</f>
        <v>0</v>
      </c>
      <c r="G53" s="694">
        <f>'O4 Summary by Class &amp; Accounts'!H26</f>
        <v>0</v>
      </c>
      <c r="H53" s="694">
        <f>'O4 Summary by Class &amp; Accounts'!I26</f>
        <v>0</v>
      </c>
      <c r="I53" s="694">
        <f>'O4 Summary by Class &amp; Accounts'!J26</f>
        <v>0</v>
      </c>
      <c r="J53" s="694">
        <f>'O4 Summary by Class &amp; Accounts'!K26</f>
        <v>0</v>
      </c>
      <c r="K53" s="694">
        <f>'O4 Summary by Class &amp; Accounts'!L26</f>
        <v>0</v>
      </c>
      <c r="L53" s="694">
        <f>'O4 Summary by Class &amp; Accounts'!M26</f>
        <v>0</v>
      </c>
      <c r="M53" s="694">
        <f>'O4 Summary by Class &amp; Accounts'!N26</f>
        <v>0</v>
      </c>
      <c r="N53" s="694">
        <f>'O4 Summary by Class &amp; Accounts'!O26</f>
        <v>0</v>
      </c>
      <c r="O53" s="694">
        <f>'O4 Summary by Class &amp; Accounts'!P26</f>
        <v>0</v>
      </c>
      <c r="P53" s="694">
        <f>'O4 Summary by Class &amp; Accounts'!Q26</f>
        <v>0</v>
      </c>
      <c r="Q53" s="694">
        <f>'O4 Summary by Class &amp; Accounts'!R26</f>
        <v>0</v>
      </c>
      <c r="R53" s="694">
        <f>'O4 Summary by Class &amp; Accounts'!S26</f>
        <v>0</v>
      </c>
      <c r="S53" s="694">
        <f>'O4 Summary by Class &amp; Accounts'!T26</f>
        <v>0</v>
      </c>
      <c r="T53" s="694">
        <f>'O4 Summary by Class &amp; Accounts'!U26</f>
        <v>0</v>
      </c>
      <c r="U53" s="694">
        <f>'O4 Summary by Class &amp; Accounts'!V26</f>
        <v>0</v>
      </c>
      <c r="V53" s="694">
        <f>'O4 Summary by Class &amp; Accounts'!W26</f>
        <v>0</v>
      </c>
      <c r="W53" s="582">
        <f>'O4 Summary by Class &amp; Accounts'!X26</f>
        <v>0</v>
      </c>
      <c r="X53" s="694"/>
    </row>
    <row r="54" spans="1:24" s="581" customFormat="1" ht="12.75" x14ac:dyDescent="0.2">
      <c r="A54" s="696"/>
      <c r="B54" s="690" t="s">
        <v>714</v>
      </c>
      <c r="C54" s="695">
        <f t="shared" si="8"/>
        <v>2987642</v>
      </c>
      <c r="D54" s="694">
        <f>'O4 Summary by Class &amp; Accounts'!E29</f>
        <v>1562014.9262039713</v>
      </c>
      <c r="E54" s="694">
        <f>'O4 Summary by Class &amp; Accounts'!F29</f>
        <v>447669.91829277779</v>
      </c>
      <c r="F54" s="694">
        <f>'O4 Summary by Class &amp; Accounts'!G29</f>
        <v>941300.38904778135</v>
      </c>
      <c r="G54" s="694">
        <f>'O4 Summary by Class &amp; Accounts'!H29</f>
        <v>0</v>
      </c>
      <c r="H54" s="694">
        <f>'O4 Summary by Class &amp; Accounts'!I29</f>
        <v>0</v>
      </c>
      <c r="I54" s="694">
        <f>'O4 Summary by Class &amp; Accounts'!J29</f>
        <v>0</v>
      </c>
      <c r="J54" s="694">
        <f>'O4 Summary by Class &amp; Accounts'!K29</f>
        <v>32639.061351057106</v>
      </c>
      <c r="K54" s="694">
        <f>'O4 Summary by Class &amp; Accounts'!L29</f>
        <v>1604.2636001691635</v>
      </c>
      <c r="L54" s="694">
        <f>'O4 Summary by Class &amp; Accounts'!M29</f>
        <v>2413.4415042431901</v>
      </c>
      <c r="M54" s="694">
        <f>'O4 Summary by Class &amp; Accounts'!N29</f>
        <v>0</v>
      </c>
      <c r="N54" s="694">
        <f>'O4 Summary by Class &amp; Accounts'!O29</f>
        <v>0</v>
      </c>
      <c r="O54" s="694">
        <f>'O4 Summary by Class &amp; Accounts'!P29</f>
        <v>0</v>
      </c>
      <c r="P54" s="694">
        <f>'O4 Summary by Class &amp; Accounts'!Q29</f>
        <v>0</v>
      </c>
      <c r="Q54" s="694">
        <f>'O4 Summary by Class &amp; Accounts'!R29</f>
        <v>0</v>
      </c>
      <c r="R54" s="694">
        <f>'O4 Summary by Class &amp; Accounts'!S29</f>
        <v>0</v>
      </c>
      <c r="S54" s="694">
        <f>'O4 Summary by Class &amp; Accounts'!T29</f>
        <v>0</v>
      </c>
      <c r="T54" s="694">
        <f>'O4 Summary by Class &amp; Accounts'!U29</f>
        <v>0</v>
      </c>
      <c r="U54" s="694">
        <f>'O4 Summary by Class &amp; Accounts'!V29</f>
        <v>0</v>
      </c>
      <c r="V54" s="694">
        <f>'O4 Summary by Class &amp; Accounts'!W29</f>
        <v>0</v>
      </c>
      <c r="W54" s="582">
        <f>'O4 Summary by Class &amp; Accounts'!X29</f>
        <v>0</v>
      </c>
      <c r="X54" s="694"/>
    </row>
    <row r="55" spans="1:24" s="581" customFormat="1" ht="12.75" x14ac:dyDescent="0.2">
      <c r="A55" s="696"/>
      <c r="B55" s="690" t="s">
        <v>715</v>
      </c>
      <c r="C55" s="695">
        <f t="shared" si="8"/>
        <v>0</v>
      </c>
      <c r="D55" s="694">
        <f>'O4 Summary by Class &amp; Accounts'!E32</f>
        <v>0</v>
      </c>
      <c r="E55" s="694">
        <f>'O4 Summary by Class &amp; Accounts'!F32</f>
        <v>0</v>
      </c>
      <c r="F55" s="694">
        <f>'O4 Summary by Class &amp; Accounts'!G32</f>
        <v>0</v>
      </c>
      <c r="G55" s="694">
        <f>'O4 Summary by Class &amp; Accounts'!H32</f>
        <v>0</v>
      </c>
      <c r="H55" s="694">
        <f>'O4 Summary by Class &amp; Accounts'!I32</f>
        <v>0</v>
      </c>
      <c r="I55" s="694">
        <f>'O4 Summary by Class &amp; Accounts'!J32</f>
        <v>0</v>
      </c>
      <c r="J55" s="694">
        <f>'O4 Summary by Class &amp; Accounts'!K32</f>
        <v>0</v>
      </c>
      <c r="K55" s="694">
        <f>'O4 Summary by Class &amp; Accounts'!L32</f>
        <v>0</v>
      </c>
      <c r="L55" s="694">
        <f>'O4 Summary by Class &amp; Accounts'!M32</f>
        <v>0</v>
      </c>
      <c r="M55" s="694">
        <f>'O4 Summary by Class &amp; Accounts'!N32</f>
        <v>0</v>
      </c>
      <c r="N55" s="694">
        <f>'O4 Summary by Class &amp; Accounts'!O32</f>
        <v>0</v>
      </c>
      <c r="O55" s="694">
        <f>'O4 Summary by Class &amp; Accounts'!P32</f>
        <v>0</v>
      </c>
      <c r="P55" s="694">
        <f>'O4 Summary by Class &amp; Accounts'!Q32</f>
        <v>0</v>
      </c>
      <c r="Q55" s="694">
        <f>'O4 Summary by Class &amp; Accounts'!R32</f>
        <v>0</v>
      </c>
      <c r="R55" s="694">
        <f>'O4 Summary by Class &amp; Accounts'!S32</f>
        <v>0</v>
      </c>
      <c r="S55" s="694">
        <f>'O4 Summary by Class &amp; Accounts'!T32</f>
        <v>0</v>
      </c>
      <c r="T55" s="694">
        <f>'O4 Summary by Class &amp; Accounts'!U32</f>
        <v>0</v>
      </c>
      <c r="U55" s="694">
        <f>'O4 Summary by Class &amp; Accounts'!V32</f>
        <v>0</v>
      </c>
      <c r="V55" s="694">
        <f>'O4 Summary by Class &amp; Accounts'!W32</f>
        <v>0</v>
      </c>
      <c r="W55" s="582">
        <f>'O4 Summary by Class &amp; Accounts'!X32</f>
        <v>0</v>
      </c>
      <c r="X55" s="694"/>
    </row>
    <row r="56" spans="1:24" s="804" customFormat="1" ht="21" customHeight="1" x14ac:dyDescent="0.2">
      <c r="A56" s="802"/>
      <c r="B56" s="820" t="s">
        <v>1411</v>
      </c>
      <c r="C56" s="821">
        <f t="shared" si="8"/>
        <v>3868669.9999999995</v>
      </c>
      <c r="D56" s="822">
        <f>SUM(D50:D55)</f>
        <v>2022638.6844734133</v>
      </c>
      <c r="E56" s="822">
        <f t="shared" ref="E56:W56" si="9">SUM(E50:E55)</f>
        <v>579683.63773227204</v>
      </c>
      <c r="F56" s="822">
        <f t="shared" si="9"/>
        <v>1218881.1698648902</v>
      </c>
      <c r="G56" s="822">
        <f t="shared" si="9"/>
        <v>0</v>
      </c>
      <c r="H56" s="822">
        <f t="shared" si="9"/>
        <v>0</v>
      </c>
      <c r="I56" s="822">
        <f t="shared" si="9"/>
        <v>0</v>
      </c>
      <c r="J56" s="822">
        <f t="shared" si="9"/>
        <v>42264.018740195141</v>
      </c>
      <c r="K56" s="822">
        <f t="shared" si="9"/>
        <v>2077.3461017305412</v>
      </c>
      <c r="L56" s="822">
        <f t="shared" si="9"/>
        <v>3125.1430874986036</v>
      </c>
      <c r="M56" s="822">
        <f t="shared" si="9"/>
        <v>0</v>
      </c>
      <c r="N56" s="822">
        <f t="shared" si="9"/>
        <v>0</v>
      </c>
      <c r="O56" s="822">
        <f t="shared" si="9"/>
        <v>0</v>
      </c>
      <c r="P56" s="822">
        <f t="shared" si="9"/>
        <v>0</v>
      </c>
      <c r="Q56" s="822">
        <f t="shared" si="9"/>
        <v>0</v>
      </c>
      <c r="R56" s="822">
        <f t="shared" si="9"/>
        <v>0</v>
      </c>
      <c r="S56" s="822">
        <f t="shared" si="9"/>
        <v>0</v>
      </c>
      <c r="T56" s="822">
        <f t="shared" si="9"/>
        <v>0</v>
      </c>
      <c r="U56" s="822">
        <f t="shared" si="9"/>
        <v>0</v>
      </c>
      <c r="V56" s="822">
        <f t="shared" si="9"/>
        <v>0</v>
      </c>
      <c r="W56" s="823">
        <f t="shared" si="9"/>
        <v>0</v>
      </c>
      <c r="X56" s="803"/>
    </row>
    <row r="57" spans="1:24" s="581" customFormat="1" ht="12.75" x14ac:dyDescent="0.2">
      <c r="A57" s="805"/>
      <c r="B57" s="697" t="s">
        <v>1452</v>
      </c>
      <c r="C57" s="695"/>
      <c r="D57" s="694"/>
      <c r="E57" s="694"/>
      <c r="F57" s="694"/>
      <c r="G57" s="694"/>
      <c r="H57" s="694"/>
      <c r="I57" s="694"/>
      <c r="J57" s="694"/>
      <c r="K57" s="694"/>
      <c r="L57" s="694"/>
      <c r="M57" s="694"/>
      <c r="N57" s="694"/>
      <c r="O57" s="694"/>
      <c r="P57" s="694"/>
      <c r="Q57" s="694"/>
      <c r="R57" s="694"/>
      <c r="S57" s="694"/>
      <c r="T57" s="694"/>
      <c r="U57" s="694"/>
      <c r="V57" s="694"/>
      <c r="W57" s="582"/>
      <c r="X57" s="694"/>
    </row>
    <row r="58" spans="1:24" s="581" customFormat="1" ht="12.75" x14ac:dyDescent="0.2">
      <c r="B58" s="690" t="s">
        <v>1039</v>
      </c>
      <c r="C58" s="695">
        <f t="shared" si="8"/>
        <v>-12294323.999999998</v>
      </c>
      <c r="D58" s="694">
        <f>'O7 Amortization'!G34+'O7 Amortization'!AB34+'O7 Amortization'!G104+'O7 Amortization'!AB104+'O7 Amortization'!G175+'O7 Amortization'!AB175+'O7 Amortization'!G246+'O7 Amortization'!AB246</f>
        <v>-5427125.5774388965</v>
      </c>
      <c r="E58" s="694">
        <f>'O7 Amortization'!H34+'O7 Amortization'!AC34+'O7 Amortization'!H104+'O7 Amortization'!AC104+'O7 Amortization'!H175+'O7 Amortization'!AC175+'O7 Amortization'!H246+'O7 Amortization'!AC246</f>
        <v>-2227150.095978702</v>
      </c>
      <c r="F58" s="694">
        <f>'O7 Amortization'!I34+'O7 Amortization'!AD34+'O7 Amortization'!I104+'O7 Amortization'!AD104+'O7 Amortization'!I175+'O7 Amortization'!AD175+'O7 Amortization'!I246+'O7 Amortization'!AD246</f>
        <v>-4527815.877611679</v>
      </c>
      <c r="G58" s="694">
        <f>'O7 Amortization'!J34+'O7 Amortization'!AE34+'O7 Amortization'!J104+'O7 Amortization'!AE104+'O7 Amortization'!J175+'O7 Amortization'!AE175+'O7 Amortization'!J246+'O7 Amortization'!AE246</f>
        <v>0</v>
      </c>
      <c r="H58" s="694">
        <f>'O7 Amortization'!K34+'O7 Amortization'!AF34+'O7 Amortization'!K104+'O7 Amortization'!AF104+'O7 Amortization'!K175+'O7 Amortization'!AF175+'O7 Amortization'!K246+'O7 Amortization'!AF246</f>
        <v>0</v>
      </c>
      <c r="I58" s="694">
        <f>'O7 Amortization'!L34+'O7 Amortization'!AG34+'O7 Amortization'!L104+'O7 Amortization'!AG104+'O7 Amortization'!L175+'O7 Amortization'!AG175+'O7 Amortization'!L246+'O7 Amortization'!AG246</f>
        <v>0</v>
      </c>
      <c r="J58" s="694">
        <f>'O7 Amortization'!M34+'O7 Amortization'!AH34+'O7 Amortization'!M104+'O7 Amortization'!AH104+'O7 Amortization'!M175+'O7 Amortization'!AH175+'O7 Amortization'!M246+'O7 Amortization'!AH246</f>
        <v>-111108.20145338774</v>
      </c>
      <c r="K58" s="694">
        <f>'O7 Amortization'!N34+'O7 Amortization'!AI34+'O7 Amortization'!N104+'O7 Amortization'!AI104+'O7 Amortization'!N175+'O7 Amortization'!AI175+'O7 Amortization'!N246+'O7 Amortization'!AI246</f>
        <v>0</v>
      </c>
      <c r="L58" s="694">
        <f>'O7 Amortization'!O34+'O7 Amortization'!AJ34+'O7 Amortization'!O104+'O7 Amortization'!AJ104+'O7 Amortization'!O175+'O7 Amortization'!AJ175+'O7 Amortization'!O246+'O7 Amortization'!AJ246</f>
        <v>-1124.2475173341224</v>
      </c>
      <c r="M58" s="694">
        <f>'O7 Amortization'!P34+'O7 Amortization'!AK34+'O7 Amortization'!P104+'O7 Amortization'!AK104+'O7 Amortization'!P175+'O7 Amortization'!AK175+'O7 Amortization'!P246+'O7 Amortization'!AK246</f>
        <v>0</v>
      </c>
      <c r="N58" s="694">
        <f>'O7 Amortization'!Q34+'O7 Amortization'!AL34+'O7 Amortization'!Q104+'O7 Amortization'!AL104+'O7 Amortization'!Q175+'O7 Amortization'!AL175+'O7 Amortization'!Q246+'O7 Amortization'!AL246</f>
        <v>0</v>
      </c>
      <c r="O58" s="694">
        <f>'O7 Amortization'!R34+'O7 Amortization'!AM34+'O7 Amortization'!R104+'O7 Amortization'!AM104+'O7 Amortization'!R175+'O7 Amortization'!AM175+'O7 Amortization'!R246+'O7 Amortization'!AM246</f>
        <v>0</v>
      </c>
      <c r="P58" s="694">
        <f>'O7 Amortization'!S34+'O7 Amortization'!AN34+'O7 Amortization'!S104+'O7 Amortization'!AN104+'O7 Amortization'!S175+'O7 Amortization'!AN175+'O7 Amortization'!S246+'O7 Amortization'!AN246</f>
        <v>0</v>
      </c>
      <c r="Q58" s="694">
        <f>'O7 Amortization'!T34+'O7 Amortization'!AO34+'O7 Amortization'!T104+'O7 Amortization'!AO104+'O7 Amortization'!T175+'O7 Amortization'!AO175+'O7 Amortization'!T246+'O7 Amortization'!AO246</f>
        <v>0</v>
      </c>
      <c r="R58" s="694">
        <f>'O7 Amortization'!U34+'O7 Amortization'!AP34+'O7 Amortization'!U104+'O7 Amortization'!AP104+'O7 Amortization'!U175+'O7 Amortization'!AP175+'O7 Amortization'!U246+'O7 Amortization'!AP246</f>
        <v>0</v>
      </c>
      <c r="S58" s="694">
        <f>'O7 Amortization'!V34+'O7 Amortization'!AQ34+'O7 Amortization'!V104+'O7 Amortization'!AQ104+'O7 Amortization'!V175+'O7 Amortization'!AQ175+'O7 Amortization'!V246+'O7 Amortization'!AQ246</f>
        <v>0</v>
      </c>
      <c r="T58" s="694">
        <f>'O7 Amortization'!W34+'O7 Amortization'!AR34+'O7 Amortization'!W104+'O7 Amortization'!AR104+'O7 Amortization'!W175+'O7 Amortization'!AR175+'O7 Amortization'!W246+'O7 Amortization'!AR246</f>
        <v>0</v>
      </c>
      <c r="U58" s="694">
        <f>'O7 Amortization'!X34+'O7 Amortization'!AS34+'O7 Amortization'!X104+'O7 Amortization'!AS104+'O7 Amortization'!X175+'O7 Amortization'!AS175+'O7 Amortization'!X246+'O7 Amortization'!AS246</f>
        <v>0</v>
      </c>
      <c r="V58" s="694">
        <f>'O7 Amortization'!Y34+'O7 Amortization'!AT34+'O7 Amortization'!Y104+'O7 Amortization'!AT104+'O7 Amortization'!Y175+'O7 Amortization'!AT175+'O7 Amortization'!Y246+'O7 Amortization'!AT246</f>
        <v>0</v>
      </c>
      <c r="W58" s="582">
        <f>'O7 Amortization'!Z34+'O7 Amortization'!AU34+'O7 Amortization'!Z104+'O7 Amortization'!AU104+'O7 Amortization'!Z175+'O7 Amortization'!AU175+'O7 Amortization'!Z246+'O7 Amortization'!AU246</f>
        <v>0</v>
      </c>
      <c r="X58" s="694"/>
    </row>
    <row r="59" spans="1:24" s="581" customFormat="1" ht="12.75" x14ac:dyDescent="0.2">
      <c r="B59" s="690" t="s">
        <v>1040</v>
      </c>
      <c r="C59" s="695">
        <f t="shared" si="8"/>
        <v>-476263.99999999994</v>
      </c>
      <c r="D59" s="694">
        <f>'O7 Amortization'!G38+'O7 Amortization'!AB38+'O7 Amortization'!G108+'O7 Amortization'!AB108+'O7 Amortization'!G179+'O7 Amortization'!AB179+'O7 Amortization'!G250+'O7 Amortization'!AB250</f>
        <v>-249002.88482141041</v>
      </c>
      <c r="E59" s="694">
        <f>'O7 Amortization'!H38+'O7 Amortization'!AC38+'O7 Amortization'!H108+'O7 Amortization'!AC108+'O7 Amortization'!H179+'O7 Amortization'!AC179+'O7 Amortization'!H250+'O7 Amortization'!AC250</f>
        <v>-71363.65935603781</v>
      </c>
      <c r="F59" s="694">
        <f>'O7 Amortization'!I38+'O7 Amortization'!AD38+'O7 Amortization'!I108+'O7 Amortization'!AD108+'O7 Amortization'!I179+'O7 Amortization'!AD179+'O7 Amortization'!I250+'O7 Amortization'!AD250</f>
        <v>-150053.95174169212</v>
      </c>
      <c r="G59" s="694">
        <f>'O7 Amortization'!J38+'O7 Amortization'!AE38+'O7 Amortization'!J108+'O7 Amortization'!AE108+'O7 Amortization'!J179+'O7 Amortization'!AE179+'O7 Amortization'!J250+'O7 Amortization'!AE250</f>
        <v>0</v>
      </c>
      <c r="H59" s="694">
        <f>'O7 Amortization'!K38+'O7 Amortization'!AF38+'O7 Amortization'!K108+'O7 Amortization'!AF108+'O7 Amortization'!K179+'O7 Amortization'!AF179+'O7 Amortization'!K250+'O7 Amortization'!AF250</f>
        <v>0</v>
      </c>
      <c r="I59" s="694">
        <f>'O7 Amortization'!L38+'O7 Amortization'!AG38+'O7 Amortization'!L108+'O7 Amortization'!AG108+'O7 Amortization'!L179+'O7 Amortization'!AG179+'O7 Amortization'!L250+'O7 Amortization'!AG250</f>
        <v>0</v>
      </c>
      <c r="J59" s="694">
        <f>'O7 Amortization'!M38+'O7 Amortization'!AH38+'O7 Amortization'!M108+'O7 Amortization'!AH108+'O7 Amortization'!M179+'O7 Amortization'!AH179+'O7 Amortization'!M250+'O7 Amortization'!AH250</f>
        <v>-5203.0363461552151</v>
      </c>
      <c r="K59" s="694">
        <f>'O7 Amortization'!N38+'O7 Amortization'!AI38+'O7 Amortization'!N108+'O7 Amortization'!AI108+'O7 Amortization'!N179+'O7 Amortization'!AI179+'O7 Amortization'!N250+'O7 Amortization'!AI250</f>
        <v>-255.73780234411163</v>
      </c>
      <c r="L59" s="694">
        <f>'O7 Amortization'!O38+'O7 Amortization'!AJ38+'O7 Amortization'!O108+'O7 Amortization'!AJ108+'O7 Amortization'!O179+'O7 Amortization'!AJ179+'O7 Amortization'!O250+'O7 Amortization'!AJ250</f>
        <v>-384.72993236032926</v>
      </c>
      <c r="M59" s="694">
        <f>'O7 Amortization'!P38+'O7 Amortization'!AK38+'O7 Amortization'!P108+'O7 Amortization'!AK108+'O7 Amortization'!P179+'O7 Amortization'!AK179+'O7 Amortization'!P250+'O7 Amortization'!AK250</f>
        <v>0</v>
      </c>
      <c r="N59" s="694">
        <f>'O7 Amortization'!Q38+'O7 Amortization'!AL38+'O7 Amortization'!Q108+'O7 Amortization'!AL108+'O7 Amortization'!Q179+'O7 Amortization'!AL179+'O7 Amortization'!Q250+'O7 Amortization'!AL250</f>
        <v>0</v>
      </c>
      <c r="O59" s="694">
        <f>'O7 Amortization'!R38+'O7 Amortization'!AM38+'O7 Amortization'!R108+'O7 Amortization'!AM108+'O7 Amortization'!R179+'O7 Amortization'!AM179+'O7 Amortization'!R250+'O7 Amortization'!AM250</f>
        <v>0</v>
      </c>
      <c r="P59" s="694">
        <f>'O7 Amortization'!S38+'O7 Amortization'!AN38+'O7 Amortization'!S108+'O7 Amortization'!AN108+'O7 Amortization'!S179+'O7 Amortization'!AN179+'O7 Amortization'!S250+'O7 Amortization'!AN250</f>
        <v>0</v>
      </c>
      <c r="Q59" s="694">
        <f>'O7 Amortization'!T38+'O7 Amortization'!AO38+'O7 Amortization'!T108+'O7 Amortization'!AO108+'O7 Amortization'!T179+'O7 Amortization'!AO179+'O7 Amortization'!T250+'O7 Amortization'!AO250</f>
        <v>0</v>
      </c>
      <c r="R59" s="694">
        <f>'O7 Amortization'!U38+'O7 Amortization'!AP38+'O7 Amortization'!U108+'O7 Amortization'!AP108+'O7 Amortization'!U179+'O7 Amortization'!AP179+'O7 Amortization'!U250+'O7 Amortization'!AP250</f>
        <v>0</v>
      </c>
      <c r="S59" s="694">
        <f>'O7 Amortization'!V38+'O7 Amortization'!AQ38+'O7 Amortization'!V108+'O7 Amortization'!AQ108+'O7 Amortization'!V179+'O7 Amortization'!AQ179+'O7 Amortization'!V250+'O7 Amortization'!AQ250</f>
        <v>0</v>
      </c>
      <c r="T59" s="694">
        <f>'O7 Amortization'!W38+'O7 Amortization'!AR38+'O7 Amortization'!W108+'O7 Amortization'!AR108+'O7 Amortization'!W179+'O7 Amortization'!AR179+'O7 Amortization'!W250+'O7 Amortization'!AR250</f>
        <v>0</v>
      </c>
      <c r="U59" s="694">
        <f>'O7 Amortization'!X38+'O7 Amortization'!AS38+'O7 Amortization'!X108+'O7 Amortization'!AS108+'O7 Amortization'!X179+'O7 Amortization'!AS179+'O7 Amortization'!X250+'O7 Amortization'!AS250</f>
        <v>0</v>
      </c>
      <c r="V59" s="694">
        <f>'O7 Amortization'!Y38+'O7 Amortization'!AT38+'O7 Amortization'!Y108+'O7 Amortization'!AT108+'O7 Amortization'!Y179+'O7 Amortization'!AT179+'O7 Amortization'!Y250+'O7 Amortization'!AT250</f>
        <v>0</v>
      </c>
      <c r="W59" s="582">
        <f>'O7 Amortization'!Z38+'O7 Amortization'!AU38+'O7 Amortization'!Z108+'O7 Amortization'!AU108+'O7 Amortization'!Z179+'O7 Amortization'!AU179+'O7 Amortization'!Z250+'O7 Amortization'!AU250</f>
        <v>0</v>
      </c>
      <c r="X59" s="694"/>
    </row>
    <row r="60" spans="1:24" s="581" customFormat="1" ht="12.75" x14ac:dyDescent="0.2">
      <c r="B60" s="690" t="s">
        <v>712</v>
      </c>
      <c r="C60" s="695">
        <f t="shared" si="8"/>
        <v>0</v>
      </c>
      <c r="D60" s="694">
        <f>'O7 Amortization'!G21+'O7 Amortization'!AB21+'O7 Amortization'!G91+'O7 Amortization'!AB91+'O7 Amortization'!G162+'O7 Amortization'!AB162+'O7 Amortization'!G233+'O7 Amortization'!AB233</f>
        <v>0</v>
      </c>
      <c r="E60" s="694">
        <f>'O7 Amortization'!H21+'O7 Amortization'!AC21+'O7 Amortization'!H91+'O7 Amortization'!AC91+'O7 Amortization'!H162+'O7 Amortization'!AC162+'O7 Amortization'!H233+'O7 Amortization'!AC233</f>
        <v>0</v>
      </c>
      <c r="F60" s="694">
        <f>'O7 Amortization'!I21+'O7 Amortization'!AD21+'O7 Amortization'!I91+'O7 Amortization'!AD91+'O7 Amortization'!I162+'O7 Amortization'!AD162+'O7 Amortization'!I233+'O7 Amortization'!AD233</f>
        <v>0</v>
      </c>
      <c r="G60" s="694">
        <f>'O7 Amortization'!J21+'O7 Amortization'!AE21+'O7 Amortization'!J91+'O7 Amortization'!AE91+'O7 Amortization'!J162+'O7 Amortization'!AE162+'O7 Amortization'!J233+'O7 Amortization'!AE233</f>
        <v>0</v>
      </c>
      <c r="H60" s="694">
        <f>'O7 Amortization'!K21+'O7 Amortization'!AF21+'O7 Amortization'!K91+'O7 Amortization'!AF91+'O7 Amortization'!K162+'O7 Amortization'!AF162+'O7 Amortization'!K233+'O7 Amortization'!AF233</f>
        <v>0</v>
      </c>
      <c r="I60" s="694">
        <f>'O7 Amortization'!L21+'O7 Amortization'!AG21+'O7 Amortization'!L91+'O7 Amortization'!AG91+'O7 Amortization'!L162+'O7 Amortization'!AG162+'O7 Amortization'!L233+'O7 Amortization'!AG233</f>
        <v>0</v>
      </c>
      <c r="J60" s="694">
        <f>'O7 Amortization'!M21+'O7 Amortization'!AH21+'O7 Amortization'!M91+'O7 Amortization'!AH91+'O7 Amortization'!M162+'O7 Amortization'!AH162+'O7 Amortization'!M233+'O7 Amortization'!AH233</f>
        <v>0</v>
      </c>
      <c r="K60" s="694">
        <f>'O7 Amortization'!N21+'O7 Amortization'!AI21+'O7 Amortization'!N91+'O7 Amortization'!AI91+'O7 Amortization'!N162+'O7 Amortization'!AI162+'O7 Amortization'!N233+'O7 Amortization'!AI233</f>
        <v>0</v>
      </c>
      <c r="L60" s="694">
        <f>'O7 Amortization'!O21+'O7 Amortization'!AJ21+'O7 Amortization'!O91+'O7 Amortization'!AJ91+'O7 Amortization'!O162+'O7 Amortization'!AJ162+'O7 Amortization'!O233+'O7 Amortization'!AJ233</f>
        <v>0</v>
      </c>
      <c r="M60" s="694">
        <f>'O7 Amortization'!P21+'O7 Amortization'!AK21+'O7 Amortization'!P91+'O7 Amortization'!AK91+'O7 Amortization'!P162+'O7 Amortization'!AK162+'O7 Amortization'!P233+'O7 Amortization'!AK233</f>
        <v>0</v>
      </c>
      <c r="N60" s="694">
        <f>'O7 Amortization'!Q21+'O7 Amortization'!AL21+'O7 Amortization'!Q91+'O7 Amortization'!AL91+'O7 Amortization'!Q162+'O7 Amortization'!AL162+'O7 Amortization'!Q233+'O7 Amortization'!AL233</f>
        <v>0</v>
      </c>
      <c r="O60" s="694">
        <f>'O7 Amortization'!R21+'O7 Amortization'!AM21+'O7 Amortization'!R91+'O7 Amortization'!AM91+'O7 Amortization'!R162+'O7 Amortization'!AM162+'O7 Amortization'!R233+'O7 Amortization'!AM233</f>
        <v>0</v>
      </c>
      <c r="P60" s="694">
        <f>'O7 Amortization'!S21+'O7 Amortization'!AN21+'O7 Amortization'!S91+'O7 Amortization'!AN91+'O7 Amortization'!S162+'O7 Amortization'!AN162+'O7 Amortization'!S233+'O7 Amortization'!AN233</f>
        <v>0</v>
      </c>
      <c r="Q60" s="694">
        <f>'O7 Amortization'!T21+'O7 Amortization'!AO21+'O7 Amortization'!T91+'O7 Amortization'!AO91+'O7 Amortization'!T162+'O7 Amortization'!AO162+'O7 Amortization'!T233+'O7 Amortization'!AO233</f>
        <v>0</v>
      </c>
      <c r="R60" s="694">
        <f>'O7 Amortization'!U21+'O7 Amortization'!AP21+'O7 Amortization'!U91+'O7 Amortization'!AP91+'O7 Amortization'!U162+'O7 Amortization'!AP162+'O7 Amortization'!U233+'O7 Amortization'!AP233</f>
        <v>0</v>
      </c>
      <c r="S60" s="694">
        <f>'O7 Amortization'!V21+'O7 Amortization'!AQ21+'O7 Amortization'!V91+'O7 Amortization'!AQ91+'O7 Amortization'!V162+'O7 Amortization'!AQ162+'O7 Amortization'!V233+'O7 Amortization'!AQ233</f>
        <v>0</v>
      </c>
      <c r="T60" s="694">
        <f>'O7 Amortization'!W21+'O7 Amortization'!AR21+'O7 Amortization'!W91+'O7 Amortization'!AR91+'O7 Amortization'!W162+'O7 Amortization'!AR162+'O7 Amortization'!W233+'O7 Amortization'!AR233</f>
        <v>0</v>
      </c>
      <c r="U60" s="694">
        <f>'O7 Amortization'!X21+'O7 Amortization'!AS21+'O7 Amortization'!X91+'O7 Amortization'!AS91+'O7 Amortization'!X162+'O7 Amortization'!AS162+'O7 Amortization'!X233+'O7 Amortization'!AS233</f>
        <v>0</v>
      </c>
      <c r="V60" s="694">
        <f>'O7 Amortization'!Y21+'O7 Amortization'!AT21+'O7 Amortization'!Y91+'O7 Amortization'!AT91+'O7 Amortization'!Y162+'O7 Amortization'!AT162+'O7 Amortization'!Y233+'O7 Amortization'!AT233</f>
        <v>0</v>
      </c>
      <c r="W60" s="582">
        <f>'O7 Amortization'!Z21+'O7 Amortization'!AU21+'O7 Amortization'!Z91+'O7 Amortization'!AU91+'O7 Amortization'!Z162+'O7 Amortization'!AU162+'O7 Amortization'!Z233+'O7 Amortization'!AU233</f>
        <v>0</v>
      </c>
      <c r="X60" s="694"/>
    </row>
    <row r="61" spans="1:24" s="581" customFormat="1" ht="12.75" x14ac:dyDescent="0.2">
      <c r="B61" s="690" t="s">
        <v>713</v>
      </c>
      <c r="C61" s="695">
        <f t="shared" si="8"/>
        <v>0</v>
      </c>
      <c r="D61" s="694">
        <f>'O7 Amortization'!G24+'O7 Amortization'!AB24+'O7 Amortization'!G94+'O7 Amortization'!AB94+'O7 Amortization'!G165+'O7 Amortization'!AB165+'O7 Amortization'!G236+'O7 Amortization'!AB236</f>
        <v>0</v>
      </c>
      <c r="E61" s="694">
        <f>'O7 Amortization'!H24+'O7 Amortization'!AC24+'O7 Amortization'!H94+'O7 Amortization'!AC94+'O7 Amortization'!H165+'O7 Amortization'!AC165+'O7 Amortization'!H236+'O7 Amortization'!AC236</f>
        <v>0</v>
      </c>
      <c r="F61" s="694">
        <f>'O7 Amortization'!I24+'O7 Amortization'!AD24+'O7 Amortization'!I94+'O7 Amortization'!AD94+'O7 Amortization'!I165+'O7 Amortization'!AD165+'O7 Amortization'!I236+'O7 Amortization'!AD236</f>
        <v>0</v>
      </c>
      <c r="G61" s="694">
        <f>'O7 Amortization'!J24+'O7 Amortization'!AE24+'O7 Amortization'!J94+'O7 Amortization'!AE94+'O7 Amortization'!J165+'O7 Amortization'!AE165+'O7 Amortization'!J236+'O7 Amortization'!AE236</f>
        <v>0</v>
      </c>
      <c r="H61" s="694">
        <f>'O7 Amortization'!K24+'O7 Amortization'!AF24+'O7 Amortization'!K94+'O7 Amortization'!AF94+'O7 Amortization'!K165+'O7 Amortization'!AF165+'O7 Amortization'!K236+'O7 Amortization'!AF236</f>
        <v>0</v>
      </c>
      <c r="I61" s="694">
        <f>'O7 Amortization'!L24+'O7 Amortization'!AG24+'O7 Amortization'!L94+'O7 Amortization'!AG94+'O7 Amortization'!L165+'O7 Amortization'!AG165+'O7 Amortization'!L236+'O7 Amortization'!AG236</f>
        <v>0</v>
      </c>
      <c r="J61" s="694">
        <f>'O7 Amortization'!M24+'O7 Amortization'!AH24+'O7 Amortization'!M94+'O7 Amortization'!AH94+'O7 Amortization'!M165+'O7 Amortization'!AH165+'O7 Amortization'!M236+'O7 Amortization'!AH236</f>
        <v>0</v>
      </c>
      <c r="K61" s="694">
        <f>'O7 Amortization'!N24+'O7 Amortization'!AI24+'O7 Amortization'!N94+'O7 Amortization'!AI94+'O7 Amortization'!N165+'O7 Amortization'!AI165+'O7 Amortization'!N236+'O7 Amortization'!AI236</f>
        <v>0</v>
      </c>
      <c r="L61" s="694">
        <f>'O7 Amortization'!O24+'O7 Amortization'!AJ24+'O7 Amortization'!O94+'O7 Amortization'!AJ94+'O7 Amortization'!O165+'O7 Amortization'!AJ165+'O7 Amortization'!O236+'O7 Amortization'!AJ236</f>
        <v>0</v>
      </c>
      <c r="M61" s="694">
        <f>'O7 Amortization'!P24+'O7 Amortization'!AK24+'O7 Amortization'!P94+'O7 Amortization'!AK94+'O7 Amortization'!P165+'O7 Amortization'!AK165+'O7 Amortization'!P236+'O7 Amortization'!AK236</f>
        <v>0</v>
      </c>
      <c r="N61" s="694">
        <f>'O7 Amortization'!Q24+'O7 Amortization'!AL24+'O7 Amortization'!Q94+'O7 Amortization'!AL94+'O7 Amortization'!Q165+'O7 Amortization'!AL165+'O7 Amortization'!Q236+'O7 Amortization'!AL236</f>
        <v>0</v>
      </c>
      <c r="O61" s="694">
        <f>'O7 Amortization'!R24+'O7 Amortization'!AM24+'O7 Amortization'!R94+'O7 Amortization'!AM94+'O7 Amortization'!R165+'O7 Amortization'!AM165+'O7 Amortization'!R236+'O7 Amortization'!AM236</f>
        <v>0</v>
      </c>
      <c r="P61" s="694">
        <f>'O7 Amortization'!S24+'O7 Amortization'!AN24+'O7 Amortization'!S94+'O7 Amortization'!AN94+'O7 Amortization'!S165+'O7 Amortization'!AN165+'O7 Amortization'!S236+'O7 Amortization'!AN236</f>
        <v>0</v>
      </c>
      <c r="Q61" s="694">
        <f>'O7 Amortization'!T24+'O7 Amortization'!AO24+'O7 Amortization'!T94+'O7 Amortization'!AO94+'O7 Amortization'!T165+'O7 Amortization'!AO165+'O7 Amortization'!T236+'O7 Amortization'!AO236</f>
        <v>0</v>
      </c>
      <c r="R61" s="694">
        <f>'O7 Amortization'!U24+'O7 Amortization'!AP24+'O7 Amortization'!U94+'O7 Amortization'!AP94+'O7 Amortization'!U165+'O7 Amortization'!AP165+'O7 Amortization'!U236+'O7 Amortization'!AP236</f>
        <v>0</v>
      </c>
      <c r="S61" s="694">
        <f>'O7 Amortization'!V24+'O7 Amortization'!AQ24+'O7 Amortization'!V94+'O7 Amortization'!AQ94+'O7 Amortization'!V165+'O7 Amortization'!AQ165+'O7 Amortization'!V236+'O7 Amortization'!AQ236</f>
        <v>0</v>
      </c>
      <c r="T61" s="694">
        <f>'O7 Amortization'!W24+'O7 Amortization'!AR24+'O7 Amortization'!W94+'O7 Amortization'!AR94+'O7 Amortization'!W165+'O7 Amortization'!AR165+'O7 Amortization'!W236+'O7 Amortization'!AR236</f>
        <v>0</v>
      </c>
      <c r="U61" s="694">
        <f>'O7 Amortization'!X24+'O7 Amortization'!AS24+'O7 Amortization'!X94+'O7 Amortization'!AS94+'O7 Amortization'!X165+'O7 Amortization'!AS165+'O7 Amortization'!X236+'O7 Amortization'!AS236</f>
        <v>0</v>
      </c>
      <c r="V61" s="694">
        <f>'O7 Amortization'!Y24+'O7 Amortization'!AT24+'O7 Amortization'!Y94+'O7 Amortization'!AT94+'O7 Amortization'!Y165+'O7 Amortization'!AT165+'O7 Amortization'!Y236+'O7 Amortization'!AT236</f>
        <v>0</v>
      </c>
      <c r="W61" s="582">
        <f>'O7 Amortization'!Z24+'O7 Amortization'!AU24+'O7 Amortization'!Z94+'O7 Amortization'!AU94+'O7 Amortization'!Z165+'O7 Amortization'!AU165+'O7 Amortization'!Z236+'O7 Amortization'!AU236</f>
        <v>0</v>
      </c>
      <c r="X61" s="694"/>
    </row>
    <row r="62" spans="1:24" s="581" customFormat="1" ht="12.75" x14ac:dyDescent="0.2">
      <c r="B62" s="690" t="s">
        <v>714</v>
      </c>
      <c r="C62" s="695">
        <f t="shared" si="8"/>
        <v>-1812961.5</v>
      </c>
      <c r="D62" s="694">
        <f>'O7 Amortization'!G27+'O7 Amortization'!AB27+'O7 Amortization'!G97+'O7 Amortization'!AB97+'O7 Amortization'!G168+'O7 Amortization'!AB168+'O7 Amortization'!G239+'O7 Amortization'!AB239</f>
        <v>-947862.20157339505</v>
      </c>
      <c r="E62" s="694">
        <f>'O7 Amortization'!H27+'O7 Amortization'!AC27+'O7 Amortization'!H97+'O7 Amortization'!AC97+'O7 Amortization'!H168+'O7 Amortization'!AC168+'O7 Amortization'!H239+'O7 Amortization'!AC239</f>
        <v>-271655.14695969323</v>
      </c>
      <c r="F62" s="694">
        <f>'O7 Amortization'!I27+'O7 Amortization'!AD27+'O7 Amortization'!I97+'O7 Amortization'!AD97+'O7 Amortization'!I168+'O7 Amortization'!AD168+'O7 Amortization'!I239+'O7 Amortization'!AD239</f>
        <v>-571200.08531097404</v>
      </c>
      <c r="G62" s="694">
        <f>'O7 Amortization'!J27+'O7 Amortization'!AE27+'O7 Amortization'!J97+'O7 Amortization'!AE97+'O7 Amortization'!J168+'O7 Amortization'!AE168+'O7 Amortization'!J239+'O7 Amortization'!AE239</f>
        <v>0</v>
      </c>
      <c r="H62" s="694">
        <f>'O7 Amortization'!K27+'O7 Amortization'!AF27+'O7 Amortization'!K97+'O7 Amortization'!AF97+'O7 Amortization'!K168+'O7 Amortization'!AF168+'O7 Amortization'!K239+'O7 Amortization'!AF239</f>
        <v>0</v>
      </c>
      <c r="I62" s="694">
        <f>'O7 Amortization'!L27+'O7 Amortization'!AG27+'O7 Amortization'!L97+'O7 Amortization'!AG97+'O7 Amortization'!L168+'O7 Amortization'!AG168+'O7 Amortization'!L239+'O7 Amortization'!AG239</f>
        <v>0</v>
      </c>
      <c r="J62" s="694">
        <f>'O7 Amortization'!M27+'O7 Amortization'!AH27+'O7 Amortization'!M97+'O7 Amortization'!AH97+'O7 Amortization'!M168+'O7 Amortization'!AH168+'O7 Amortization'!M239+'O7 Amortization'!AH239</f>
        <v>-19806.04156241093</v>
      </c>
      <c r="K62" s="694">
        <f>'O7 Amortization'!N27+'O7 Amortization'!AI27+'O7 Amortization'!N97+'O7 Amortization'!AI97+'O7 Amortization'!N168+'O7 Amortization'!AI168+'O7 Amortization'!N239+'O7 Amortization'!AI239</f>
        <v>-973.49955013287627</v>
      </c>
      <c r="L62" s="694">
        <f>'O7 Amortization'!O27+'O7 Amortization'!AJ27+'O7 Amortization'!O97+'O7 Amortization'!AJ97+'O7 Amortization'!O168+'O7 Amortization'!AJ168+'O7 Amortization'!O239+'O7 Amortization'!AJ239</f>
        <v>-1464.5250433937501</v>
      </c>
      <c r="M62" s="694">
        <f>'O7 Amortization'!P27+'O7 Amortization'!AK27+'O7 Amortization'!P97+'O7 Amortization'!AK97+'O7 Amortization'!P168+'O7 Amortization'!AK168+'O7 Amortization'!P239+'O7 Amortization'!AK239</f>
        <v>0</v>
      </c>
      <c r="N62" s="694">
        <f>'O7 Amortization'!Q27+'O7 Amortization'!AL27+'O7 Amortization'!Q97+'O7 Amortization'!AL97+'O7 Amortization'!Q168+'O7 Amortization'!AL168+'O7 Amortization'!Q239+'O7 Amortization'!AL239</f>
        <v>0</v>
      </c>
      <c r="O62" s="694">
        <f>'O7 Amortization'!R27+'O7 Amortization'!AM27+'O7 Amortization'!R97+'O7 Amortization'!AM97+'O7 Amortization'!R168+'O7 Amortization'!AM168+'O7 Amortization'!R239+'O7 Amortization'!AM239</f>
        <v>0</v>
      </c>
      <c r="P62" s="694">
        <f>'O7 Amortization'!S27+'O7 Amortization'!AN27+'O7 Amortization'!S97+'O7 Amortization'!AN97+'O7 Amortization'!S168+'O7 Amortization'!AN168+'O7 Amortization'!S239+'O7 Amortization'!AN239</f>
        <v>0</v>
      </c>
      <c r="Q62" s="694">
        <f>'O7 Amortization'!T27+'O7 Amortization'!AO27+'O7 Amortization'!T97+'O7 Amortization'!AO97+'O7 Amortization'!T168+'O7 Amortization'!AO168+'O7 Amortization'!T239+'O7 Amortization'!AO239</f>
        <v>0</v>
      </c>
      <c r="R62" s="694">
        <f>'O7 Amortization'!U27+'O7 Amortization'!AP27+'O7 Amortization'!U97+'O7 Amortization'!AP97+'O7 Amortization'!U168+'O7 Amortization'!AP168+'O7 Amortization'!U239+'O7 Amortization'!AP239</f>
        <v>0</v>
      </c>
      <c r="S62" s="694">
        <f>'O7 Amortization'!V27+'O7 Amortization'!AQ27+'O7 Amortization'!V97+'O7 Amortization'!AQ97+'O7 Amortization'!V168+'O7 Amortization'!AQ168+'O7 Amortization'!V239+'O7 Amortization'!AQ239</f>
        <v>0</v>
      </c>
      <c r="T62" s="694">
        <f>'O7 Amortization'!W27+'O7 Amortization'!AR27+'O7 Amortization'!W97+'O7 Amortization'!AR97+'O7 Amortization'!W168+'O7 Amortization'!AR168+'O7 Amortization'!W239+'O7 Amortization'!AR239</f>
        <v>0</v>
      </c>
      <c r="U62" s="694">
        <f>'O7 Amortization'!X27+'O7 Amortization'!AS27+'O7 Amortization'!X97+'O7 Amortization'!AS97+'O7 Amortization'!X168+'O7 Amortization'!AS168+'O7 Amortization'!X239+'O7 Amortization'!AS239</f>
        <v>0</v>
      </c>
      <c r="V62" s="694">
        <f>'O7 Amortization'!Y27+'O7 Amortization'!AT27+'O7 Amortization'!Y97+'O7 Amortization'!AT97+'O7 Amortization'!Y168+'O7 Amortization'!AT168+'O7 Amortization'!Y239+'O7 Amortization'!AT239</f>
        <v>0</v>
      </c>
      <c r="W62" s="582">
        <f>'O7 Amortization'!Z27+'O7 Amortization'!AU27+'O7 Amortization'!Z97+'O7 Amortization'!AU97+'O7 Amortization'!Z168+'O7 Amortization'!AU168+'O7 Amortization'!Z239+'O7 Amortization'!AU239</f>
        <v>0</v>
      </c>
      <c r="X62" s="694"/>
    </row>
    <row r="63" spans="1:24" s="581" customFormat="1" ht="12.75" x14ac:dyDescent="0.2">
      <c r="B63" s="690" t="s">
        <v>715</v>
      </c>
      <c r="C63" s="695">
        <f t="shared" si="8"/>
        <v>0</v>
      </c>
      <c r="D63" s="694">
        <f>'O7 Amortization'!G30+'O7 Amortization'!AB30+'O7 Amortization'!G100+'O7 Amortization'!AB100+'O7 Amortization'!G171+'O7 Amortization'!AB171+'O7 Amortization'!G242+'O7 Amortization'!AB242</f>
        <v>0</v>
      </c>
      <c r="E63" s="694">
        <f>'O7 Amortization'!H30+'O7 Amortization'!AC30+'O7 Amortization'!H100+'O7 Amortization'!AC100+'O7 Amortization'!H171+'O7 Amortization'!AC171+'O7 Amortization'!H242+'O7 Amortization'!AC242</f>
        <v>0</v>
      </c>
      <c r="F63" s="694">
        <f>'O7 Amortization'!I30+'O7 Amortization'!AD30+'O7 Amortization'!I100+'O7 Amortization'!AD100+'O7 Amortization'!I171+'O7 Amortization'!AD171+'O7 Amortization'!I242+'O7 Amortization'!AD242</f>
        <v>0</v>
      </c>
      <c r="G63" s="694">
        <f>'O7 Amortization'!J30+'O7 Amortization'!AE30+'O7 Amortization'!J100+'O7 Amortization'!AE100+'O7 Amortization'!J171+'O7 Amortization'!AE171+'O7 Amortization'!J242+'O7 Amortization'!AE242</f>
        <v>0</v>
      </c>
      <c r="H63" s="694">
        <f>'O7 Amortization'!K30+'O7 Amortization'!AF30+'O7 Amortization'!K100+'O7 Amortization'!AF100+'O7 Amortization'!K171+'O7 Amortization'!AF171+'O7 Amortization'!K242+'O7 Amortization'!AF242</f>
        <v>0</v>
      </c>
      <c r="I63" s="694">
        <f>'O7 Amortization'!L30+'O7 Amortization'!AG30+'O7 Amortization'!L100+'O7 Amortization'!AG100+'O7 Amortization'!L171+'O7 Amortization'!AG171+'O7 Amortization'!L242+'O7 Amortization'!AG242</f>
        <v>0</v>
      </c>
      <c r="J63" s="694">
        <f>'O7 Amortization'!M30+'O7 Amortization'!AH30+'O7 Amortization'!M100+'O7 Amortization'!AH100+'O7 Amortization'!M171+'O7 Amortization'!AH171+'O7 Amortization'!M242+'O7 Amortization'!AH242</f>
        <v>0</v>
      </c>
      <c r="K63" s="694">
        <f>'O7 Amortization'!N30+'O7 Amortization'!AI30+'O7 Amortization'!N100+'O7 Amortization'!AI100+'O7 Amortization'!N171+'O7 Amortization'!AI171+'O7 Amortization'!N242+'O7 Amortization'!AI242</f>
        <v>0</v>
      </c>
      <c r="L63" s="694">
        <f>'O7 Amortization'!O30+'O7 Amortization'!AJ30+'O7 Amortization'!O100+'O7 Amortization'!AJ100+'O7 Amortization'!O171+'O7 Amortization'!AJ171+'O7 Amortization'!O242+'O7 Amortization'!AJ242</f>
        <v>0</v>
      </c>
      <c r="M63" s="694">
        <f>'O7 Amortization'!P30+'O7 Amortization'!AK30+'O7 Amortization'!P100+'O7 Amortization'!AK100+'O7 Amortization'!P171+'O7 Amortization'!AK171+'O7 Amortization'!P242+'O7 Amortization'!AK242</f>
        <v>0</v>
      </c>
      <c r="N63" s="694">
        <f>'O7 Amortization'!Q30+'O7 Amortization'!AL30+'O7 Amortization'!Q100+'O7 Amortization'!AL100+'O7 Amortization'!Q171+'O7 Amortization'!AL171+'O7 Amortization'!Q242+'O7 Amortization'!AL242</f>
        <v>0</v>
      </c>
      <c r="O63" s="694">
        <f>'O7 Amortization'!R30+'O7 Amortization'!AM30+'O7 Amortization'!R100+'O7 Amortization'!AM100+'O7 Amortization'!R171+'O7 Amortization'!AM171+'O7 Amortization'!R242+'O7 Amortization'!AM242</f>
        <v>0</v>
      </c>
      <c r="P63" s="694">
        <f>'O7 Amortization'!S30+'O7 Amortization'!AN30+'O7 Amortization'!S100+'O7 Amortization'!AN100+'O7 Amortization'!S171+'O7 Amortization'!AN171+'O7 Amortization'!S242+'O7 Amortization'!AN242</f>
        <v>0</v>
      </c>
      <c r="Q63" s="694">
        <f>'O7 Amortization'!T30+'O7 Amortization'!AO30+'O7 Amortization'!T100+'O7 Amortization'!AO100+'O7 Amortization'!T171+'O7 Amortization'!AO171+'O7 Amortization'!T242+'O7 Amortization'!AO242</f>
        <v>0</v>
      </c>
      <c r="R63" s="694">
        <f>'O7 Amortization'!U30+'O7 Amortization'!AP30+'O7 Amortization'!U100+'O7 Amortization'!AP100+'O7 Amortization'!U171+'O7 Amortization'!AP171+'O7 Amortization'!U242+'O7 Amortization'!AP242</f>
        <v>0</v>
      </c>
      <c r="S63" s="694">
        <f>'O7 Amortization'!V30+'O7 Amortization'!AQ30+'O7 Amortization'!V100+'O7 Amortization'!AQ100+'O7 Amortization'!V171+'O7 Amortization'!AQ171+'O7 Amortization'!V242+'O7 Amortization'!AQ242</f>
        <v>0</v>
      </c>
      <c r="T63" s="694">
        <f>'O7 Amortization'!W30+'O7 Amortization'!AR30+'O7 Amortization'!W100+'O7 Amortization'!AR100+'O7 Amortization'!W171+'O7 Amortization'!AR171+'O7 Amortization'!W242+'O7 Amortization'!AR242</f>
        <v>0</v>
      </c>
      <c r="U63" s="694">
        <f>'O7 Amortization'!X30+'O7 Amortization'!AS30+'O7 Amortization'!X100+'O7 Amortization'!AS100+'O7 Amortization'!X171+'O7 Amortization'!AS171+'O7 Amortization'!X242+'O7 Amortization'!AS242</f>
        <v>0</v>
      </c>
      <c r="V63" s="694">
        <f>'O7 Amortization'!Y30+'O7 Amortization'!AT30+'O7 Amortization'!Y100+'O7 Amortization'!AT100+'O7 Amortization'!Y171+'O7 Amortization'!AT171+'O7 Amortization'!Y242+'O7 Amortization'!AT242</f>
        <v>0</v>
      </c>
      <c r="W63" s="582">
        <f>'O7 Amortization'!Z30+'O7 Amortization'!AU30+'O7 Amortization'!Z100+'O7 Amortization'!AU100+'O7 Amortization'!Z171+'O7 Amortization'!AU171+'O7 Amortization'!Z242+'O7 Amortization'!AU242</f>
        <v>0</v>
      </c>
      <c r="X63" s="694"/>
    </row>
    <row r="64" spans="1:24" s="804" customFormat="1" ht="21" customHeight="1" x14ac:dyDescent="0.2">
      <c r="A64" s="802"/>
      <c r="B64" s="820" t="s">
        <v>1411</v>
      </c>
      <c r="C64" s="821">
        <f>SUM(D64:W64)</f>
        <v>-14583549.5</v>
      </c>
      <c r="D64" s="822">
        <f t="shared" ref="D64:W64" si="10">SUM(D58:D63)</f>
        <v>-6623990.663833702</v>
      </c>
      <c r="E64" s="822">
        <f t="shared" si="10"/>
        <v>-2570168.9022944327</v>
      </c>
      <c r="F64" s="822">
        <f t="shared" si="10"/>
        <v>-5249069.9146643449</v>
      </c>
      <c r="G64" s="822">
        <f t="shared" si="10"/>
        <v>0</v>
      </c>
      <c r="H64" s="822">
        <f t="shared" si="10"/>
        <v>0</v>
      </c>
      <c r="I64" s="822">
        <f t="shared" si="10"/>
        <v>0</v>
      </c>
      <c r="J64" s="822">
        <f t="shared" si="10"/>
        <v>-136117.2793619539</v>
      </c>
      <c r="K64" s="822">
        <f t="shared" si="10"/>
        <v>-1229.2373524769878</v>
      </c>
      <c r="L64" s="822">
        <f t="shared" si="10"/>
        <v>-2973.5024930882018</v>
      </c>
      <c r="M64" s="822">
        <f t="shared" si="10"/>
        <v>0</v>
      </c>
      <c r="N64" s="822">
        <f t="shared" si="10"/>
        <v>0</v>
      </c>
      <c r="O64" s="822">
        <f t="shared" si="10"/>
        <v>0</v>
      </c>
      <c r="P64" s="822">
        <f t="shared" si="10"/>
        <v>0</v>
      </c>
      <c r="Q64" s="822">
        <f t="shared" si="10"/>
        <v>0</v>
      </c>
      <c r="R64" s="822">
        <f t="shared" si="10"/>
        <v>0</v>
      </c>
      <c r="S64" s="822">
        <f t="shared" si="10"/>
        <v>0</v>
      </c>
      <c r="T64" s="822">
        <f t="shared" si="10"/>
        <v>0</v>
      </c>
      <c r="U64" s="822">
        <f t="shared" si="10"/>
        <v>0</v>
      </c>
      <c r="V64" s="822">
        <f t="shared" si="10"/>
        <v>0</v>
      </c>
      <c r="W64" s="823">
        <f t="shared" si="10"/>
        <v>0</v>
      </c>
      <c r="X64" s="803"/>
    </row>
    <row r="65" spans="1:24" s="581" customFormat="1" ht="12.75" x14ac:dyDescent="0.2">
      <c r="A65" s="805"/>
      <c r="B65" s="697" t="s">
        <v>1453</v>
      </c>
      <c r="C65" s="695">
        <f>SUM(D65:W65)</f>
        <v>-10714879.499999998</v>
      </c>
      <c r="D65" s="694">
        <f>D56+D64</f>
        <v>-4601351.9793602889</v>
      </c>
      <c r="E65" s="694">
        <f t="shared" ref="E65:W65" si="11">E56+E64</f>
        <v>-1990485.2645621607</v>
      </c>
      <c r="F65" s="694">
        <f t="shared" si="11"/>
        <v>-4030188.7447994547</v>
      </c>
      <c r="G65" s="694">
        <f t="shared" si="11"/>
        <v>0</v>
      </c>
      <c r="H65" s="694">
        <f t="shared" si="11"/>
        <v>0</v>
      </c>
      <c r="I65" s="694">
        <f t="shared" si="11"/>
        <v>0</v>
      </c>
      <c r="J65" s="694">
        <f t="shared" si="11"/>
        <v>-93853.26062175876</v>
      </c>
      <c r="K65" s="694">
        <f t="shared" si="11"/>
        <v>848.10874925355347</v>
      </c>
      <c r="L65" s="694">
        <f t="shared" si="11"/>
        <v>151.64059441040172</v>
      </c>
      <c r="M65" s="694">
        <f t="shared" si="11"/>
        <v>0</v>
      </c>
      <c r="N65" s="694">
        <f t="shared" si="11"/>
        <v>0</v>
      </c>
      <c r="O65" s="694">
        <f t="shared" si="11"/>
        <v>0</v>
      </c>
      <c r="P65" s="694">
        <f t="shared" si="11"/>
        <v>0</v>
      </c>
      <c r="Q65" s="694">
        <f t="shared" si="11"/>
        <v>0</v>
      </c>
      <c r="R65" s="694">
        <f t="shared" si="11"/>
        <v>0</v>
      </c>
      <c r="S65" s="694">
        <f t="shared" si="11"/>
        <v>0</v>
      </c>
      <c r="T65" s="694">
        <f t="shared" si="11"/>
        <v>0</v>
      </c>
      <c r="U65" s="694">
        <f t="shared" si="11"/>
        <v>0</v>
      </c>
      <c r="V65" s="694">
        <f t="shared" si="11"/>
        <v>0</v>
      </c>
      <c r="W65" s="582">
        <f t="shared" si="11"/>
        <v>0</v>
      </c>
      <c r="X65" s="694"/>
    </row>
    <row r="66" spans="1:24" s="581" customFormat="1" ht="12.75" x14ac:dyDescent="0.2">
      <c r="B66" s="697" t="s">
        <v>1490</v>
      </c>
      <c r="C66" s="695">
        <f>SUM(D66:W66)</f>
        <v>-1506916.1841259704</v>
      </c>
      <c r="D66" s="694">
        <f t="shared" ref="D66:W66" si="12">IF(ISERROR(D65/D43*D39),0,D65/D43*D39)</f>
        <v>-643524.59666215884</v>
      </c>
      <c r="E66" s="694">
        <f t="shared" si="12"/>
        <v>-280855.20064634254</v>
      </c>
      <c r="F66" s="694">
        <f t="shared" si="12"/>
        <v>-569032.17371365114</v>
      </c>
      <c r="G66" s="694">
        <f t="shared" si="12"/>
        <v>0</v>
      </c>
      <c r="H66" s="694">
        <f t="shared" si="12"/>
        <v>0</v>
      </c>
      <c r="I66" s="694">
        <f t="shared" si="12"/>
        <v>0</v>
      </c>
      <c r="J66" s="694">
        <f t="shared" si="12"/>
        <v>-13648.31794462124</v>
      </c>
      <c r="K66" s="694">
        <f t="shared" si="12"/>
        <v>122.25466428906361</v>
      </c>
      <c r="L66" s="694">
        <f t="shared" si="12"/>
        <v>21.850176514045092</v>
      </c>
      <c r="M66" s="694">
        <f t="shared" si="12"/>
        <v>0</v>
      </c>
      <c r="N66" s="694">
        <f t="shared" si="12"/>
        <v>0</v>
      </c>
      <c r="O66" s="694">
        <f t="shared" si="12"/>
        <v>0</v>
      </c>
      <c r="P66" s="694">
        <f t="shared" si="12"/>
        <v>0</v>
      </c>
      <c r="Q66" s="694">
        <f t="shared" si="12"/>
        <v>0</v>
      </c>
      <c r="R66" s="694">
        <f t="shared" si="12"/>
        <v>0</v>
      </c>
      <c r="S66" s="694">
        <f t="shared" si="12"/>
        <v>0</v>
      </c>
      <c r="T66" s="694">
        <f t="shared" si="12"/>
        <v>0</v>
      </c>
      <c r="U66" s="694">
        <f t="shared" si="12"/>
        <v>0</v>
      </c>
      <c r="V66" s="694">
        <f t="shared" si="12"/>
        <v>0</v>
      </c>
      <c r="W66" s="582">
        <f t="shared" si="12"/>
        <v>0</v>
      </c>
      <c r="X66" s="694"/>
    </row>
    <row r="67" spans="1:24" s="581" customFormat="1" ht="12.75" x14ac:dyDescent="0.2">
      <c r="B67" s="697" t="s">
        <v>1198</v>
      </c>
      <c r="C67" s="695">
        <f>SUM(D67:W67)</f>
        <v>-12221795.684125971</v>
      </c>
      <c r="D67" s="694">
        <f>SUM(D65:D66)</f>
        <v>-5244876.576022448</v>
      </c>
      <c r="E67" s="694">
        <f t="shared" ref="E67:W67" si="13">SUM(E65:E66)</f>
        <v>-2271340.4652085034</v>
      </c>
      <c r="F67" s="694">
        <f t="shared" si="13"/>
        <v>-4599220.9185131062</v>
      </c>
      <c r="G67" s="694">
        <f t="shared" si="13"/>
        <v>0</v>
      </c>
      <c r="H67" s="694">
        <f t="shared" si="13"/>
        <v>0</v>
      </c>
      <c r="I67" s="694">
        <f t="shared" si="13"/>
        <v>0</v>
      </c>
      <c r="J67" s="694">
        <f t="shared" si="13"/>
        <v>-107501.57856638001</v>
      </c>
      <c r="K67" s="694">
        <f t="shared" si="13"/>
        <v>970.36341354261708</v>
      </c>
      <c r="L67" s="694">
        <f t="shared" si="13"/>
        <v>173.49077092444682</v>
      </c>
      <c r="M67" s="694">
        <f t="shared" si="13"/>
        <v>0</v>
      </c>
      <c r="N67" s="694">
        <f t="shared" si="13"/>
        <v>0</v>
      </c>
      <c r="O67" s="694">
        <f t="shared" si="13"/>
        <v>0</v>
      </c>
      <c r="P67" s="694">
        <f t="shared" si="13"/>
        <v>0</v>
      </c>
      <c r="Q67" s="694">
        <f t="shared" si="13"/>
        <v>0</v>
      </c>
      <c r="R67" s="694">
        <f t="shared" si="13"/>
        <v>0</v>
      </c>
      <c r="S67" s="694">
        <f t="shared" si="13"/>
        <v>0</v>
      </c>
      <c r="T67" s="694">
        <f t="shared" si="13"/>
        <v>0</v>
      </c>
      <c r="U67" s="694">
        <f t="shared" si="13"/>
        <v>0</v>
      </c>
      <c r="V67" s="694">
        <f t="shared" si="13"/>
        <v>0</v>
      </c>
      <c r="W67" s="582">
        <f t="shared" si="13"/>
        <v>0</v>
      </c>
      <c r="X67" s="694"/>
    </row>
    <row r="68" spans="1:24" s="581" customFormat="1" ht="12.75" x14ac:dyDescent="0.2">
      <c r="B68" s="697"/>
      <c r="C68" s="695"/>
      <c r="D68" s="694"/>
      <c r="E68" s="694"/>
      <c r="F68" s="694"/>
      <c r="G68" s="694"/>
      <c r="H68" s="694"/>
      <c r="I68" s="694"/>
      <c r="J68" s="694"/>
      <c r="K68" s="694"/>
      <c r="L68" s="694"/>
      <c r="M68" s="694"/>
      <c r="N68" s="694"/>
      <c r="O68" s="694"/>
      <c r="P68" s="694"/>
      <c r="Q68" s="694"/>
      <c r="R68" s="694"/>
      <c r="S68" s="694"/>
      <c r="T68" s="694"/>
      <c r="U68" s="694"/>
      <c r="V68" s="694"/>
      <c r="W68" s="582"/>
      <c r="X68" s="694"/>
    </row>
    <row r="69" spans="1:24" s="581" customFormat="1" ht="12.75" x14ac:dyDescent="0.2">
      <c r="B69" s="697"/>
      <c r="C69" s="695"/>
      <c r="D69" s="694"/>
      <c r="E69" s="694"/>
      <c r="F69" s="694"/>
      <c r="G69" s="694"/>
      <c r="H69" s="694"/>
      <c r="I69" s="694"/>
      <c r="J69" s="694"/>
      <c r="K69" s="694"/>
      <c r="L69" s="694"/>
      <c r="M69" s="694"/>
      <c r="N69" s="694"/>
      <c r="O69" s="694"/>
      <c r="P69" s="694"/>
      <c r="Q69" s="694"/>
      <c r="R69" s="694"/>
      <c r="S69" s="694"/>
      <c r="T69" s="694"/>
      <c r="U69" s="694"/>
      <c r="V69" s="694"/>
      <c r="W69" s="582"/>
      <c r="X69" s="694"/>
    </row>
    <row r="70" spans="1:24" s="581" customFormat="1" ht="12.75" x14ac:dyDescent="0.2">
      <c r="B70" s="824" t="s">
        <v>718</v>
      </c>
      <c r="C70" s="695"/>
      <c r="D70" s="694"/>
      <c r="E70" s="694"/>
      <c r="F70" s="694"/>
      <c r="G70" s="694"/>
      <c r="H70" s="694"/>
      <c r="I70" s="694"/>
      <c r="J70" s="694"/>
      <c r="K70" s="694"/>
      <c r="L70" s="694"/>
      <c r="M70" s="694"/>
      <c r="N70" s="694"/>
      <c r="O70" s="694"/>
      <c r="P70" s="694"/>
      <c r="Q70" s="694"/>
      <c r="R70" s="694"/>
      <c r="S70" s="694"/>
      <c r="T70" s="694"/>
      <c r="U70" s="694"/>
      <c r="V70" s="694"/>
      <c r="W70" s="582"/>
      <c r="X70" s="694"/>
    </row>
    <row r="71" spans="1:24" s="603" customFormat="1" ht="12.75" x14ac:dyDescent="0.2">
      <c r="B71" s="706" t="s">
        <v>288</v>
      </c>
      <c r="C71" s="695">
        <f>SUM(D71:W71)</f>
        <v>1704944</v>
      </c>
      <c r="D71" s="694">
        <f>'O4 Summary by Class &amp; Accounts'!E131</f>
        <v>1035609.8758368967</v>
      </c>
      <c r="E71" s="694">
        <f>'O4 Summary by Class &amp; Accounts'!F131</f>
        <v>243091.81969500991</v>
      </c>
      <c r="F71" s="694">
        <f>'O4 Summary by Class &amp; Accounts'!G131</f>
        <v>393382.26500828285</v>
      </c>
      <c r="G71" s="694">
        <f>'O4 Summary by Class &amp; Accounts'!H131</f>
        <v>0</v>
      </c>
      <c r="H71" s="694">
        <f>'O4 Summary by Class &amp; Accounts'!I131</f>
        <v>0</v>
      </c>
      <c r="I71" s="694">
        <f>'O4 Summary by Class &amp; Accounts'!J131</f>
        <v>0</v>
      </c>
      <c r="J71" s="694">
        <f>'O4 Summary by Class &amp; Accounts'!K131</f>
        <v>27035.556581805438</v>
      </c>
      <c r="K71" s="694">
        <f>'O4 Summary by Class &amp; Accounts'!L131</f>
        <v>3171.7451731509809</v>
      </c>
      <c r="L71" s="694">
        <f>'O4 Summary by Class &amp; Accounts'!M131</f>
        <v>2652.7377048541939</v>
      </c>
      <c r="M71" s="694">
        <f>'O4 Summary by Class &amp; Accounts'!N131</f>
        <v>0</v>
      </c>
      <c r="N71" s="694">
        <f>'O4 Summary by Class &amp; Accounts'!O131</f>
        <v>0</v>
      </c>
      <c r="O71" s="694">
        <f>'O4 Summary by Class &amp; Accounts'!P131</f>
        <v>0</v>
      </c>
      <c r="P71" s="694">
        <f>'O4 Summary by Class &amp; Accounts'!Q131</f>
        <v>0</v>
      </c>
      <c r="Q71" s="694">
        <f>'O4 Summary by Class &amp; Accounts'!R131</f>
        <v>0</v>
      </c>
      <c r="R71" s="694">
        <f>'O4 Summary by Class &amp; Accounts'!S131</f>
        <v>0</v>
      </c>
      <c r="S71" s="694">
        <f>'O4 Summary by Class &amp; Accounts'!T131</f>
        <v>0</v>
      </c>
      <c r="T71" s="694">
        <f>'O4 Summary by Class &amp; Accounts'!U131</f>
        <v>0</v>
      </c>
      <c r="U71" s="694">
        <f>'O4 Summary by Class &amp; Accounts'!V131</f>
        <v>0</v>
      </c>
      <c r="V71" s="694">
        <f>'O4 Summary by Class &amp; Accounts'!W131</f>
        <v>0</v>
      </c>
      <c r="W71" s="582">
        <f>'O4 Summary by Class &amp; Accounts'!X131</f>
        <v>0</v>
      </c>
      <c r="X71" s="707"/>
    </row>
    <row r="72" spans="1:24" s="603" customFormat="1" ht="12.75" x14ac:dyDescent="0.2">
      <c r="B72" s="708" t="s">
        <v>289</v>
      </c>
      <c r="C72" s="695">
        <f>SUM(D72:W72)</f>
        <v>774805.00000000012</v>
      </c>
      <c r="D72" s="694">
        <f>'O4 Summary by Class &amp; Accounts'!E132</f>
        <v>470628.7771608961</v>
      </c>
      <c r="E72" s="694">
        <f>'O4 Summary by Class &amp; Accounts'!F132</f>
        <v>110472.10779872662</v>
      </c>
      <c r="F72" s="694">
        <f>'O4 Summary by Class &amp; Accounts'!G132</f>
        <v>178771.00118229253</v>
      </c>
      <c r="G72" s="694">
        <f>'O4 Summary by Class &amp; Accounts'!H132</f>
        <v>0</v>
      </c>
      <c r="H72" s="694">
        <f>'O4 Summary by Class &amp; Accounts'!I132</f>
        <v>0</v>
      </c>
      <c r="I72" s="694">
        <f>'O4 Summary by Class &amp; Accounts'!J132</f>
        <v>0</v>
      </c>
      <c r="J72" s="694">
        <f>'O4 Summary by Class &amp; Accounts'!K132</f>
        <v>12286.200847280477</v>
      </c>
      <c r="K72" s="694">
        <f>'O4 Summary by Class &amp; Accounts'!L132</f>
        <v>1441.386942259245</v>
      </c>
      <c r="L72" s="694">
        <f>'O4 Summary by Class &amp; Accounts'!M132</f>
        <v>1205.5260685450983</v>
      </c>
      <c r="M72" s="694">
        <f>'O4 Summary by Class &amp; Accounts'!N132</f>
        <v>0</v>
      </c>
      <c r="N72" s="694">
        <f>'O4 Summary by Class &amp; Accounts'!O132</f>
        <v>0</v>
      </c>
      <c r="O72" s="694">
        <f>'O4 Summary by Class &amp; Accounts'!P132</f>
        <v>0</v>
      </c>
      <c r="P72" s="694">
        <f>'O4 Summary by Class &amp; Accounts'!Q132</f>
        <v>0</v>
      </c>
      <c r="Q72" s="694">
        <f>'O4 Summary by Class &amp; Accounts'!R132</f>
        <v>0</v>
      </c>
      <c r="R72" s="694">
        <f>'O4 Summary by Class &amp; Accounts'!S132</f>
        <v>0</v>
      </c>
      <c r="S72" s="694">
        <f>'O4 Summary by Class &amp; Accounts'!T132</f>
        <v>0</v>
      </c>
      <c r="T72" s="694">
        <f>'O4 Summary by Class &amp; Accounts'!U132</f>
        <v>0</v>
      </c>
      <c r="U72" s="694">
        <f>'O4 Summary by Class &amp; Accounts'!V132</f>
        <v>0</v>
      </c>
      <c r="V72" s="694">
        <f>'O4 Summary by Class &amp; Accounts'!W132</f>
        <v>0</v>
      </c>
      <c r="W72" s="582">
        <f>'O4 Summary by Class &amp; Accounts'!X132</f>
        <v>0</v>
      </c>
    </row>
    <row r="73" spans="1:24" s="603" customFormat="1" ht="12.75" x14ac:dyDescent="0.2">
      <c r="B73" s="708" t="s">
        <v>290</v>
      </c>
      <c r="C73" s="695">
        <f>SUM(D73:W73)</f>
        <v>1012927.0000000001</v>
      </c>
      <c r="D73" s="694">
        <f>'O4 Summary by Class &amp; Accounts'!E149</f>
        <v>615267.83560154494</v>
      </c>
      <c r="E73" s="694">
        <f>'O4 Summary by Class &amp; Accounts'!F149</f>
        <v>144423.66884085769</v>
      </c>
      <c r="F73" s="694">
        <f>'O4 Summary by Class &amp; Accounts'!G149</f>
        <v>233712.96508744269</v>
      </c>
      <c r="G73" s="694">
        <f>'O4 Summary by Class &amp; Accounts'!H149</f>
        <v>0</v>
      </c>
      <c r="H73" s="694">
        <f>'O4 Summary by Class &amp; Accounts'!I149</f>
        <v>0</v>
      </c>
      <c r="I73" s="694">
        <f>'O4 Summary by Class &amp; Accounts'!J149</f>
        <v>0</v>
      </c>
      <c r="J73" s="694">
        <f>'O4 Summary by Class &amp; Accounts'!K149</f>
        <v>16062.137654807688</v>
      </c>
      <c r="K73" s="694">
        <f>'O4 Summary by Class &amp; Accounts'!L149</f>
        <v>1884.370585194765</v>
      </c>
      <c r="L73" s="694">
        <f>'O4 Summary by Class &amp; Accounts'!M149</f>
        <v>1576.0222301523356</v>
      </c>
      <c r="M73" s="694">
        <f>'O4 Summary by Class &amp; Accounts'!N149</f>
        <v>0</v>
      </c>
      <c r="N73" s="694">
        <f>'O4 Summary by Class &amp; Accounts'!O149</f>
        <v>0</v>
      </c>
      <c r="O73" s="694">
        <f>'O4 Summary by Class &amp; Accounts'!P149</f>
        <v>0</v>
      </c>
      <c r="P73" s="694">
        <f>'O4 Summary by Class &amp; Accounts'!Q149</f>
        <v>0</v>
      </c>
      <c r="Q73" s="694">
        <f>'O4 Summary by Class &amp; Accounts'!R149</f>
        <v>0</v>
      </c>
      <c r="R73" s="694">
        <f>'O4 Summary by Class &amp; Accounts'!S149</f>
        <v>0</v>
      </c>
      <c r="S73" s="694">
        <f>'O4 Summary by Class &amp; Accounts'!T149</f>
        <v>0</v>
      </c>
      <c r="T73" s="694">
        <f>'O4 Summary by Class &amp; Accounts'!U149</f>
        <v>0</v>
      </c>
      <c r="U73" s="694">
        <f>'O4 Summary by Class &amp; Accounts'!V149</f>
        <v>0</v>
      </c>
      <c r="V73" s="694">
        <f>'O4 Summary by Class &amp; Accounts'!W149</f>
        <v>0</v>
      </c>
      <c r="W73" s="582">
        <f>'O4 Summary by Class &amp; Accounts'!X149</f>
        <v>0</v>
      </c>
    </row>
    <row r="74" spans="1:24" s="603" customFormat="1" ht="12.75" x14ac:dyDescent="0.2">
      <c r="B74" s="708" t="s">
        <v>291</v>
      </c>
      <c r="C74" s="695">
        <f>SUM(D74:W74)</f>
        <v>0</v>
      </c>
      <c r="D74" s="694">
        <f>'O4 Summary by Class &amp; Accounts'!E153</f>
        <v>0</v>
      </c>
      <c r="E74" s="694">
        <f>'O4 Summary by Class &amp; Accounts'!F153</f>
        <v>0</v>
      </c>
      <c r="F74" s="694">
        <f>'O4 Summary by Class &amp; Accounts'!G153</f>
        <v>0</v>
      </c>
      <c r="G74" s="694">
        <f>'O4 Summary by Class &amp; Accounts'!H153</f>
        <v>0</v>
      </c>
      <c r="H74" s="694">
        <f>'O4 Summary by Class &amp; Accounts'!I153</f>
        <v>0</v>
      </c>
      <c r="I74" s="694">
        <f>'O4 Summary by Class &amp; Accounts'!J153</f>
        <v>0</v>
      </c>
      <c r="J74" s="694">
        <f>'O4 Summary by Class &amp; Accounts'!K153</f>
        <v>0</v>
      </c>
      <c r="K74" s="694">
        <f>'O4 Summary by Class &amp; Accounts'!L153</f>
        <v>0</v>
      </c>
      <c r="L74" s="694">
        <f>'O4 Summary by Class &amp; Accounts'!M153</f>
        <v>0</v>
      </c>
      <c r="M74" s="694">
        <f>'O4 Summary by Class &amp; Accounts'!N153</f>
        <v>0</v>
      </c>
      <c r="N74" s="694">
        <f>'O4 Summary by Class &amp; Accounts'!O153</f>
        <v>0</v>
      </c>
      <c r="O74" s="694">
        <f>'O4 Summary by Class &amp; Accounts'!P153</f>
        <v>0</v>
      </c>
      <c r="P74" s="694">
        <f>'O4 Summary by Class &amp; Accounts'!Q153</f>
        <v>0</v>
      </c>
      <c r="Q74" s="694">
        <f>'O4 Summary by Class &amp; Accounts'!R153</f>
        <v>0</v>
      </c>
      <c r="R74" s="694">
        <f>'O4 Summary by Class &amp; Accounts'!S153</f>
        <v>0</v>
      </c>
      <c r="S74" s="694">
        <f>'O4 Summary by Class &amp; Accounts'!T153</f>
        <v>0</v>
      </c>
      <c r="T74" s="694">
        <f>'O4 Summary by Class &amp; Accounts'!U153</f>
        <v>0</v>
      </c>
      <c r="U74" s="694">
        <f>'O4 Summary by Class &amp; Accounts'!V153</f>
        <v>0</v>
      </c>
      <c r="V74" s="694">
        <f>'O4 Summary by Class &amp; Accounts'!W153</f>
        <v>0</v>
      </c>
      <c r="W74" s="582">
        <f>'O4 Summary by Class &amp; Accounts'!X153</f>
        <v>0</v>
      </c>
    </row>
    <row r="75" spans="1:24" s="778" customFormat="1" ht="21" customHeight="1" x14ac:dyDescent="0.2">
      <c r="B75" s="825" t="s">
        <v>682</v>
      </c>
      <c r="C75" s="826">
        <f>SUM(D75:W75)</f>
        <v>3492676</v>
      </c>
      <c r="D75" s="827">
        <f>SUM(D71:D74)</f>
        <v>2121506.4885993376</v>
      </c>
      <c r="E75" s="827">
        <f t="shared" ref="E75:W75" si="14">SUM(E71:E74)</f>
        <v>497987.59633459419</v>
      </c>
      <c r="F75" s="827">
        <f t="shared" si="14"/>
        <v>805866.23127801809</v>
      </c>
      <c r="G75" s="827">
        <f t="shared" si="14"/>
        <v>0</v>
      </c>
      <c r="H75" s="827">
        <f t="shared" si="14"/>
        <v>0</v>
      </c>
      <c r="I75" s="827">
        <f t="shared" si="14"/>
        <v>0</v>
      </c>
      <c r="J75" s="827">
        <f t="shared" si="14"/>
        <v>55383.895083893607</v>
      </c>
      <c r="K75" s="827">
        <f t="shared" si="14"/>
        <v>6497.5027006049913</v>
      </c>
      <c r="L75" s="827">
        <f t="shared" si="14"/>
        <v>5434.2860035516278</v>
      </c>
      <c r="M75" s="827">
        <f t="shared" si="14"/>
        <v>0</v>
      </c>
      <c r="N75" s="827">
        <f t="shared" si="14"/>
        <v>0</v>
      </c>
      <c r="O75" s="827">
        <f t="shared" si="14"/>
        <v>0</v>
      </c>
      <c r="P75" s="827">
        <f t="shared" si="14"/>
        <v>0</v>
      </c>
      <c r="Q75" s="827">
        <f t="shared" si="14"/>
        <v>0</v>
      </c>
      <c r="R75" s="827">
        <f t="shared" si="14"/>
        <v>0</v>
      </c>
      <c r="S75" s="827">
        <f t="shared" si="14"/>
        <v>0</v>
      </c>
      <c r="T75" s="827">
        <f t="shared" si="14"/>
        <v>0</v>
      </c>
      <c r="U75" s="827">
        <f t="shared" si="14"/>
        <v>0</v>
      </c>
      <c r="V75" s="827">
        <f t="shared" si="14"/>
        <v>0</v>
      </c>
      <c r="W75" s="828">
        <f t="shared" si="14"/>
        <v>0</v>
      </c>
    </row>
    <row r="76" spans="1:24" s="603" customFormat="1" ht="12.75" x14ac:dyDescent="0.2">
      <c r="A76" s="561"/>
      <c r="B76" s="561"/>
      <c r="C76" s="709"/>
      <c r="D76" s="707"/>
      <c r="E76" s="707"/>
      <c r="F76" s="707"/>
      <c r="G76" s="707"/>
      <c r="H76" s="707"/>
      <c r="I76" s="707"/>
      <c r="J76" s="707"/>
      <c r="K76" s="707"/>
      <c r="L76" s="707"/>
      <c r="M76" s="707"/>
      <c r="N76" s="707"/>
      <c r="O76" s="707"/>
      <c r="P76" s="707"/>
      <c r="Q76" s="707"/>
      <c r="R76" s="707"/>
      <c r="S76" s="707"/>
      <c r="T76" s="707"/>
      <c r="U76" s="707"/>
      <c r="V76" s="707"/>
      <c r="W76" s="710"/>
    </row>
    <row r="77" spans="1:24" s="707" customFormat="1" ht="12.75" x14ac:dyDescent="0.2">
      <c r="B77" s="690" t="s">
        <v>1039</v>
      </c>
      <c r="C77" s="695">
        <f>SUM(D77:W77)</f>
        <v>0</v>
      </c>
      <c r="D77" s="694">
        <f>'O4 Summary by Class &amp; Accounts'!E35</f>
        <v>0</v>
      </c>
      <c r="E77" s="694">
        <f>'O4 Summary by Class &amp; Accounts'!F35</f>
        <v>0</v>
      </c>
      <c r="F77" s="694">
        <f>'O4 Summary by Class &amp; Accounts'!G35</f>
        <v>0</v>
      </c>
      <c r="G77" s="694">
        <f>'O4 Summary by Class &amp; Accounts'!H35</f>
        <v>0</v>
      </c>
      <c r="H77" s="694">
        <f>'O4 Summary by Class &amp; Accounts'!I35</f>
        <v>0</v>
      </c>
      <c r="I77" s="694">
        <f>'O4 Summary by Class &amp; Accounts'!J35</f>
        <v>0</v>
      </c>
      <c r="J77" s="694">
        <f>'O4 Summary by Class &amp; Accounts'!K35</f>
        <v>0</v>
      </c>
      <c r="K77" s="694">
        <f>'O4 Summary by Class &amp; Accounts'!L35</f>
        <v>0</v>
      </c>
      <c r="L77" s="694">
        <f>'O4 Summary by Class &amp; Accounts'!M35</f>
        <v>0</v>
      </c>
      <c r="M77" s="694">
        <f>'O4 Summary by Class &amp; Accounts'!N35</f>
        <v>0</v>
      </c>
      <c r="N77" s="694">
        <f>'O4 Summary by Class &amp; Accounts'!O35</f>
        <v>0</v>
      </c>
      <c r="O77" s="694">
        <f>'O4 Summary by Class &amp; Accounts'!P35</f>
        <v>0</v>
      </c>
      <c r="P77" s="694">
        <f>'O4 Summary by Class &amp; Accounts'!Q35</f>
        <v>0</v>
      </c>
      <c r="Q77" s="694">
        <f>'O4 Summary by Class &amp; Accounts'!R35</f>
        <v>0</v>
      </c>
      <c r="R77" s="694">
        <f>'O4 Summary by Class &amp; Accounts'!S35</f>
        <v>0</v>
      </c>
      <c r="S77" s="694">
        <f>'O4 Summary by Class &amp; Accounts'!T35</f>
        <v>0</v>
      </c>
      <c r="T77" s="694">
        <f>'O4 Summary by Class &amp; Accounts'!U35</f>
        <v>0</v>
      </c>
      <c r="U77" s="694">
        <f>'O4 Summary by Class &amp; Accounts'!V35</f>
        <v>0</v>
      </c>
      <c r="V77" s="694">
        <f>'O4 Summary by Class &amp; Accounts'!W35</f>
        <v>0</v>
      </c>
      <c r="W77" s="582">
        <f>'O4 Summary by Class &amp; Accounts'!X35</f>
        <v>0</v>
      </c>
    </row>
    <row r="78" spans="1:24" s="707" customFormat="1" ht="12.75" x14ac:dyDescent="0.2">
      <c r="B78" s="690" t="s">
        <v>1040</v>
      </c>
      <c r="C78" s="695">
        <f>SUM(D78:W78)</f>
        <v>881028</v>
      </c>
      <c r="D78" s="694">
        <f>'O4 Summary by Class &amp; Accounts'!E40</f>
        <v>460623.75826944207</v>
      </c>
      <c r="E78" s="694">
        <f>'O4 Summary by Class &amp; Accounts'!F40</f>
        <v>132013.71943949422</v>
      </c>
      <c r="F78" s="694">
        <f>'O4 Summary by Class &amp; Accounts'!G40</f>
        <v>277580.78081710887</v>
      </c>
      <c r="G78" s="694">
        <f>'O4 Summary by Class &amp; Accounts'!H40</f>
        <v>0</v>
      </c>
      <c r="H78" s="694">
        <f>'O4 Summary by Class &amp; Accounts'!I40</f>
        <v>0</v>
      </c>
      <c r="I78" s="694">
        <f>'O4 Summary by Class &amp; Accounts'!J40</f>
        <v>0</v>
      </c>
      <c r="J78" s="694">
        <f>'O4 Summary by Class &amp; Accounts'!K40</f>
        <v>9624.9573891380351</v>
      </c>
      <c r="K78" s="694">
        <f>'O4 Summary by Class &amp; Accounts'!L40</f>
        <v>473.08250156137774</v>
      </c>
      <c r="L78" s="694">
        <f>'O4 Summary by Class &amp; Accounts'!M40</f>
        <v>711.70158325541331</v>
      </c>
      <c r="M78" s="694">
        <f>'O4 Summary by Class &amp; Accounts'!N40</f>
        <v>0</v>
      </c>
      <c r="N78" s="694">
        <f>'O4 Summary by Class &amp; Accounts'!O40</f>
        <v>0</v>
      </c>
      <c r="O78" s="694">
        <f>'O4 Summary by Class &amp; Accounts'!P40</f>
        <v>0</v>
      </c>
      <c r="P78" s="694">
        <f>'O4 Summary by Class &amp; Accounts'!Q40</f>
        <v>0</v>
      </c>
      <c r="Q78" s="694">
        <f>'O4 Summary by Class &amp; Accounts'!R40</f>
        <v>0</v>
      </c>
      <c r="R78" s="694">
        <f>'O4 Summary by Class &amp; Accounts'!S40</f>
        <v>0</v>
      </c>
      <c r="S78" s="694">
        <f>'O4 Summary by Class &amp; Accounts'!T40</f>
        <v>0</v>
      </c>
      <c r="T78" s="694">
        <f>'O4 Summary by Class &amp; Accounts'!U40</f>
        <v>0</v>
      </c>
      <c r="U78" s="694">
        <f>'O4 Summary by Class &amp; Accounts'!V40</f>
        <v>0</v>
      </c>
      <c r="V78" s="694">
        <f>'O4 Summary by Class &amp; Accounts'!W40</f>
        <v>0</v>
      </c>
      <c r="W78" s="582">
        <f>'O4 Summary by Class &amp; Accounts'!X40</f>
        <v>0</v>
      </c>
      <c r="X78" s="711"/>
    </row>
    <row r="79" spans="1:24" s="156" customFormat="1" ht="21" customHeight="1" x14ac:dyDescent="0.2">
      <c r="B79" s="825" t="s">
        <v>682</v>
      </c>
      <c r="C79" s="826">
        <f>SUM(D79:W79)</f>
        <v>881028</v>
      </c>
      <c r="D79" s="827">
        <f>SUM(D77:D78)</f>
        <v>460623.75826944207</v>
      </c>
      <c r="E79" s="827">
        <f t="shared" ref="E79:W79" si="15">SUM(E77:E78)</f>
        <v>132013.71943949422</v>
      </c>
      <c r="F79" s="827">
        <f t="shared" si="15"/>
        <v>277580.78081710887</v>
      </c>
      <c r="G79" s="827">
        <f t="shared" si="15"/>
        <v>0</v>
      </c>
      <c r="H79" s="827">
        <f t="shared" si="15"/>
        <v>0</v>
      </c>
      <c r="I79" s="827">
        <f t="shared" si="15"/>
        <v>0</v>
      </c>
      <c r="J79" s="827">
        <f t="shared" si="15"/>
        <v>9624.9573891380351</v>
      </c>
      <c r="K79" s="827">
        <f t="shared" si="15"/>
        <v>473.08250156137774</v>
      </c>
      <c r="L79" s="827">
        <f t="shared" si="15"/>
        <v>711.70158325541331</v>
      </c>
      <c r="M79" s="827">
        <f t="shared" si="15"/>
        <v>0</v>
      </c>
      <c r="N79" s="827">
        <f t="shared" si="15"/>
        <v>0</v>
      </c>
      <c r="O79" s="827">
        <f t="shared" si="15"/>
        <v>0</v>
      </c>
      <c r="P79" s="827">
        <f t="shared" si="15"/>
        <v>0</v>
      </c>
      <c r="Q79" s="827">
        <f t="shared" si="15"/>
        <v>0</v>
      </c>
      <c r="R79" s="827">
        <f t="shared" si="15"/>
        <v>0</v>
      </c>
      <c r="S79" s="827">
        <f t="shared" si="15"/>
        <v>0</v>
      </c>
      <c r="T79" s="827">
        <f t="shared" si="15"/>
        <v>0</v>
      </c>
      <c r="U79" s="827">
        <f t="shared" si="15"/>
        <v>0</v>
      </c>
      <c r="V79" s="827">
        <f t="shared" si="15"/>
        <v>0</v>
      </c>
      <c r="W79" s="828">
        <f t="shared" si="15"/>
        <v>0</v>
      </c>
      <c r="X79" s="806"/>
    </row>
    <row r="80" spans="1:24" s="716" customFormat="1" ht="12.75" x14ac:dyDescent="0.2">
      <c r="B80" s="712"/>
      <c r="C80" s="698"/>
      <c r="D80" s="713"/>
      <c r="E80" s="713"/>
      <c r="F80" s="713"/>
      <c r="G80" s="713"/>
      <c r="H80" s="713"/>
      <c r="I80" s="713"/>
      <c r="J80" s="713"/>
      <c r="K80" s="713"/>
      <c r="L80" s="713"/>
      <c r="M80" s="713"/>
      <c r="N80" s="713"/>
      <c r="O80" s="713"/>
      <c r="P80" s="713"/>
      <c r="Q80" s="713"/>
      <c r="R80" s="713"/>
      <c r="S80" s="713"/>
      <c r="T80" s="713"/>
      <c r="U80" s="713"/>
      <c r="V80" s="713"/>
      <c r="W80" s="714"/>
      <c r="X80" s="715"/>
    </row>
    <row r="81" spans="2:24" s="707" customFormat="1" ht="12.75" x14ac:dyDescent="0.2">
      <c r="B81" s="717" t="s">
        <v>717</v>
      </c>
      <c r="C81" s="718">
        <f>SUM(D81:W81)</f>
        <v>186064956.5</v>
      </c>
      <c r="D81" s="719">
        <f>'O6 Source Data for E2'!D88+'O6 Source Data for E2'!Y88</f>
        <v>113371873.52828114</v>
      </c>
      <c r="E81" s="719">
        <f>'O6 Source Data for E2'!E88+'O6 Source Data for E2'!Z88</f>
        <v>26428822.468913056</v>
      </c>
      <c r="F81" s="719">
        <f>'O6 Source Data for E2'!F88+'O6 Source Data for E2'!AA88</f>
        <v>42652800.999981925</v>
      </c>
      <c r="G81" s="719">
        <f>'O6 Source Data for E2'!G88+'O6 Source Data for E2'!AB88</f>
        <v>0</v>
      </c>
      <c r="H81" s="719">
        <f>'O6 Source Data for E2'!H88+'O6 Source Data for E2'!AC88</f>
        <v>0</v>
      </c>
      <c r="I81" s="719">
        <f>'O6 Source Data for E2'!I88+'O6 Source Data for E2'!AD88</f>
        <v>0</v>
      </c>
      <c r="J81" s="719">
        <f>'O6 Source Data for E2'!J88+'O6 Source Data for E2'!AE88</f>
        <v>2968166.6910347654</v>
      </c>
      <c r="K81" s="719">
        <f>'O6 Source Data for E2'!K88+'O6 Source Data for E2'!AF88</f>
        <v>350428.3812838415</v>
      </c>
      <c r="L81" s="719">
        <f>'O6 Source Data for E2'!L88+'O6 Source Data for E2'!AG88</f>
        <v>292864.43050527124</v>
      </c>
      <c r="M81" s="719">
        <f>'O6 Source Data for E2'!M88+'O6 Source Data for E2'!AH88</f>
        <v>0</v>
      </c>
      <c r="N81" s="719">
        <f>'O6 Source Data for E2'!N88+'O6 Source Data for E2'!AI88</f>
        <v>0</v>
      </c>
      <c r="O81" s="719">
        <f>'O6 Source Data for E2'!O88+'O6 Source Data for E2'!AJ88</f>
        <v>0</v>
      </c>
      <c r="P81" s="719">
        <f>'O6 Source Data for E2'!P88+'O6 Source Data for E2'!AK88</f>
        <v>0</v>
      </c>
      <c r="Q81" s="719">
        <f>'O6 Source Data for E2'!Q88+'O6 Source Data for E2'!AL88</f>
        <v>0</v>
      </c>
      <c r="R81" s="719">
        <f>'O6 Source Data for E2'!R88+'O6 Source Data for E2'!AM88</f>
        <v>0</v>
      </c>
      <c r="S81" s="719">
        <f>'O6 Source Data for E2'!S88+'O6 Source Data for E2'!AN88</f>
        <v>0</v>
      </c>
      <c r="T81" s="719">
        <f>'O6 Source Data for E2'!T88+'O6 Source Data for E2'!AO88</f>
        <v>0</v>
      </c>
      <c r="U81" s="719">
        <f>'O6 Source Data for E2'!U88+'O6 Source Data for E2'!AP88</f>
        <v>0</v>
      </c>
      <c r="V81" s="719">
        <f>'O6 Source Data for E2'!V88+'O6 Source Data for E2'!AQ88</f>
        <v>0</v>
      </c>
      <c r="W81" s="720">
        <f>'O6 Source Data for E2'!W88+'O6 Source Data for E2'!AR88</f>
        <v>0</v>
      </c>
    </row>
    <row r="82" spans="2:24" s="680" customFormat="1" x14ac:dyDescent="0.2">
      <c r="B82" s="726"/>
      <c r="C82" s="794"/>
    </row>
    <row r="83" spans="2:24" s="7" customFormat="1" x14ac:dyDescent="0.2">
      <c r="B83" s="39"/>
      <c r="C83" s="36"/>
    </row>
    <row r="84" spans="2:24" s="7" customFormat="1" x14ac:dyDescent="0.2">
      <c r="B84" s="39"/>
      <c r="C84" s="795"/>
      <c r="D84" s="795"/>
      <c r="E84" s="795"/>
      <c r="F84" s="795"/>
      <c r="G84" s="795"/>
      <c r="H84" s="795"/>
      <c r="I84" s="795"/>
      <c r="J84" s="795"/>
      <c r="K84" s="795"/>
      <c r="L84" s="795"/>
      <c r="M84" s="795"/>
      <c r="N84" s="795"/>
      <c r="O84" s="795"/>
      <c r="P84" s="795"/>
      <c r="Q84" s="795"/>
      <c r="R84" s="795"/>
      <c r="S84" s="795"/>
      <c r="T84" s="795"/>
      <c r="U84" s="795"/>
      <c r="V84" s="795"/>
      <c r="W84" s="795"/>
      <c r="X84" s="680"/>
    </row>
    <row r="85" spans="2:24" s="7" customFormat="1" x14ac:dyDescent="0.2">
      <c r="C85" s="796"/>
    </row>
    <row r="86" spans="2:24" s="7" customFormat="1" x14ac:dyDescent="0.2">
      <c r="C86" s="796"/>
    </row>
    <row r="87" spans="2:24" s="7" customFormat="1" x14ac:dyDescent="0.2">
      <c r="C87" s="796"/>
      <c r="D87" s="727"/>
      <c r="E87" s="727"/>
      <c r="F87" s="797"/>
      <c r="G87" s="727"/>
      <c r="H87" s="727"/>
      <c r="I87" s="727"/>
      <c r="J87" s="727"/>
      <c r="K87" s="727"/>
      <c r="L87" s="727"/>
      <c r="M87" s="727"/>
      <c r="N87" s="727"/>
      <c r="O87" s="727"/>
      <c r="P87" s="727"/>
      <c r="Q87" s="727"/>
      <c r="R87" s="727"/>
      <c r="S87" s="727"/>
      <c r="T87" s="727"/>
      <c r="U87" s="727"/>
      <c r="V87" s="727"/>
      <c r="W87" s="727"/>
      <c r="X87" s="727"/>
    </row>
    <row r="88" spans="2:24" s="7" customFormat="1" x14ac:dyDescent="0.2"/>
    <row r="89" spans="2:24" s="7" customFormat="1" x14ac:dyDescent="0.2"/>
    <row r="90" spans="2:24" s="7" customFormat="1" x14ac:dyDescent="0.2"/>
  </sheetData>
  <sheetProtection password="F8BD"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sqref="A1:F1"/>
    </sheetView>
  </sheetViews>
  <sheetFormatPr defaultColWidth="9.140625" defaultRowHeight="11.25" x14ac:dyDescent="0.2"/>
  <cols>
    <col min="1" max="1" width="3.140625" style="8" customWidth="1"/>
    <col min="2" max="2" width="61"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5" customHeight="1" x14ac:dyDescent="0.2">
      <c r="A1" s="2430"/>
      <c r="B1" s="2430"/>
      <c r="C1" s="2430"/>
      <c r="D1" s="2430"/>
      <c r="E1" s="2430"/>
      <c r="F1" s="2430"/>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O3.3 Primary Conductors and Poles Cost Pool Worksheet  - "&amp;  'I2 LDC class'!$C$17</f>
        <v>Sheet O3.3 Primary Conductors and Poles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x14ac:dyDescent="0.2">
      <c r="A7" s="807"/>
      <c r="W7" s="7"/>
    </row>
    <row r="8" spans="1:25" ht="14.25" customHeight="1" x14ac:dyDescent="0.2">
      <c r="A8" s="2567" t="s">
        <v>362</v>
      </c>
      <c r="B8" s="2567"/>
      <c r="C8" s="544"/>
      <c r="D8" s="544"/>
      <c r="E8" s="544"/>
      <c r="F8" s="544"/>
      <c r="G8" s="544"/>
      <c r="H8" s="544"/>
      <c r="I8" s="544"/>
      <c r="J8" s="544"/>
      <c r="K8" s="544"/>
      <c r="L8" s="544"/>
      <c r="M8" s="544"/>
      <c r="N8" s="544"/>
      <c r="O8" s="544"/>
      <c r="P8" s="544"/>
      <c r="Q8" s="544"/>
      <c r="R8" s="544"/>
      <c r="S8" s="544"/>
      <c r="T8" s="544"/>
      <c r="U8" s="544"/>
      <c r="V8" s="544"/>
      <c r="W8" s="544"/>
      <c r="X8" s="544"/>
    </row>
    <row r="9" spans="1:25" ht="12.75" x14ac:dyDescent="0.2">
      <c r="A9" s="2567"/>
      <c r="B9" s="2567"/>
      <c r="C9" s="291"/>
    </row>
    <row r="10" spans="1:25" s="291" customFormat="1" ht="12.75" x14ac:dyDescent="0.2"/>
    <row r="11" spans="1:25" s="777" customFormat="1" ht="12.75" x14ac:dyDescent="0.2">
      <c r="A11" s="573"/>
      <c r="B11" s="774"/>
      <c r="C11" s="774"/>
      <c r="D11" s="310">
        <v>1</v>
      </c>
      <c r="E11" s="310">
        <v>2</v>
      </c>
      <c r="F11" s="310">
        <v>3</v>
      </c>
      <c r="G11" s="310">
        <v>4</v>
      </c>
      <c r="H11" s="310">
        <v>5</v>
      </c>
      <c r="I11" s="310">
        <v>6</v>
      </c>
      <c r="J11" s="310">
        <v>7</v>
      </c>
      <c r="K11" s="310">
        <v>8</v>
      </c>
      <c r="L11" s="310">
        <v>9</v>
      </c>
      <c r="M11" s="310">
        <v>10</v>
      </c>
      <c r="N11" s="310">
        <v>11</v>
      </c>
      <c r="O11" s="310">
        <v>12</v>
      </c>
      <c r="P11" s="310">
        <v>13</v>
      </c>
      <c r="Q11" s="310">
        <v>14</v>
      </c>
      <c r="R11" s="310">
        <v>15</v>
      </c>
      <c r="S11" s="310">
        <v>16</v>
      </c>
      <c r="T11" s="310">
        <v>17</v>
      </c>
      <c r="U11" s="310">
        <v>18</v>
      </c>
      <c r="V11" s="310">
        <v>19</v>
      </c>
      <c r="W11" s="310">
        <v>20</v>
      </c>
      <c r="X11" s="775"/>
      <c r="Y11" s="776"/>
    </row>
    <row r="12" spans="1:25" s="561" customFormat="1" ht="47.25" customHeight="1" x14ac:dyDescent="0.2">
      <c r="A12" s="730"/>
      <c r="B12" s="754" t="s">
        <v>637</v>
      </c>
      <c r="C12" s="560" t="s">
        <v>682</v>
      </c>
      <c r="D12" s="559" t="str">
        <f>IF('I2 LDC class'!$D$20="",'I2 LDC class'!$C$20,'I2 LDC class'!$D$20)</f>
        <v>Residential</v>
      </c>
      <c r="E12" s="559" t="str">
        <f>IF('I2 LDC class'!$D$21="",'I2 LDC class'!$C$21,'I2 LDC class'!$D$21)</f>
        <v>GS &lt;50</v>
      </c>
      <c r="F12" s="559" t="str">
        <f>IF('I2 LDC class'!$D$22="",'I2 LDC class'!$C$22,'I2 LDC class'!$D$22)</f>
        <v>GS&gt;50-Regular</v>
      </c>
      <c r="G12" s="559" t="str">
        <f>IF('I2 LDC class'!$D$23="",'I2 LDC class'!$C$23,'I2 LDC class'!$D$23)</f>
        <v>GS&gt; 50-TOU</v>
      </c>
      <c r="H12" s="559" t="str">
        <f>IF('I2 LDC class'!$D$24="",'I2 LDC class'!$C$24,'I2 LDC class'!$D$24)</f>
        <v>GS &gt;50-Intermediate</v>
      </c>
      <c r="I12" s="559" t="str">
        <f>IF('I2 LDC class'!$D$25="",'I2 LDC class'!$C$25,'I2 LDC class'!$D$25)</f>
        <v>Large Use &gt;5MW</v>
      </c>
      <c r="J12" s="559" t="str">
        <f>IF('I2 LDC class'!$D$26="",'I2 LDC class'!$C$26,'I2 LDC class'!$D$26)</f>
        <v>Street Light</v>
      </c>
      <c r="K12" s="559" t="str">
        <f>IF('I2 LDC class'!$D$27="",'I2 LDC class'!$C$27,'I2 LDC class'!$D$27)</f>
        <v>Sentinel</v>
      </c>
      <c r="L12" s="559" t="str">
        <f>IF('I2 LDC class'!$D$28="",'I2 LDC class'!$C$28,'I2 LDC class'!$D$28)</f>
        <v>Unmetered Scattered Load</v>
      </c>
      <c r="M12" s="559" t="str">
        <f>IF('I2 LDC class'!$D$29="",'I2 LDC class'!$C$29,'I2 LDC class'!$D$29)</f>
        <v>Embedded Distributor</v>
      </c>
      <c r="N12" s="559" t="str">
        <f>IF('I2 LDC class'!$D$30="",'I2 LDC class'!$C$30,'I2 LDC class'!$D$30)</f>
        <v>Back-up/Standby Power</v>
      </c>
      <c r="O12" s="559" t="str">
        <f>IF('I2 LDC class'!$D$31="",'I2 LDC class'!$C$31,'I2 LDC class'!$D$31)</f>
        <v>Rate Class 1</v>
      </c>
      <c r="P12" s="559" t="str">
        <f>IF('I2 LDC class'!$D$32="",'I2 LDC class'!$C$32,'I2 LDC class'!$D$32)</f>
        <v>Rate class 2</v>
      </c>
      <c r="Q12" s="559" t="str">
        <f>IF('I2 LDC class'!$D$33="",'I2 LDC class'!$C$33,'I2 LDC class'!$D$33)</f>
        <v>Rate class 3</v>
      </c>
      <c r="R12" s="559" t="str">
        <f>IF('I2 LDC class'!$D$34="",'I2 LDC class'!$C$34,'I2 LDC class'!$D$34)</f>
        <v>Rate class 4</v>
      </c>
      <c r="S12" s="559" t="str">
        <f>IF('I2 LDC class'!$D$35="",'I2 LDC class'!$C$35,'I2 LDC class'!$D$35)</f>
        <v>Rate class 5</v>
      </c>
      <c r="T12" s="559" t="str">
        <f>IF('I2 LDC class'!$D$36="",'I2 LDC class'!$C$36,'I2 LDC class'!$D$36)</f>
        <v>Rate class 6</v>
      </c>
      <c r="U12" s="559" t="str">
        <f>IF('I2 LDC class'!$D$37="",'I2 LDC class'!$C$37,'I2 LDC class'!$D$37)</f>
        <v>Rate class 7</v>
      </c>
      <c r="V12" s="559" t="str">
        <f>IF('I2 LDC class'!$D$38="",'I2 LDC class'!$C$38,'I2 LDC class'!$D$38)</f>
        <v>Rate class 8</v>
      </c>
      <c r="W12" s="560" t="str">
        <f>IF('I2 LDC class'!$D$39="",'I2 LDC class'!$C$39,'I2 LDC class'!$D$39)</f>
        <v>Rate class 9</v>
      </c>
      <c r="X12" s="649"/>
    </row>
    <row r="13" spans="1:25" s="581" customFormat="1" ht="12.75" x14ac:dyDescent="0.2">
      <c r="A13" s="731"/>
      <c r="B13" s="690" t="s">
        <v>1517</v>
      </c>
      <c r="C13" s="691">
        <f t="shared" ref="C13:C23" si="0">SUM(D13:W13)</f>
        <v>589660.25</v>
      </c>
      <c r="D13" s="69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349535.39464095631</v>
      </c>
      <c r="E13" s="69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86972.449863105139</v>
      </c>
      <c r="F13" s="69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143247.11930932288</v>
      </c>
      <c r="G13" s="69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69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69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0</v>
      </c>
      <c r="J13" s="69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7155.9517996603809</v>
      </c>
      <c r="K13" s="69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1505.6129900098974</v>
      </c>
      <c r="L13" s="69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1243.7213969454044</v>
      </c>
      <c r="M13" s="69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69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69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69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69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69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69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69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69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69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69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694"/>
    </row>
    <row r="14" spans="1:25" s="581" customFormat="1" ht="12.75" x14ac:dyDescent="0.2">
      <c r="A14" s="731"/>
      <c r="B14" s="690" t="s">
        <v>1518</v>
      </c>
      <c r="C14" s="695">
        <f t="shared" si="0"/>
        <v>521075.69999999995</v>
      </c>
      <c r="D14" s="59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308880.24152435671</v>
      </c>
      <c r="E14" s="59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76856.512191778937</v>
      </c>
      <c r="F14" s="59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126585.76352584209</v>
      </c>
      <c r="G14" s="59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59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59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0</v>
      </c>
      <c r="J14" s="59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6323.6288916783742</v>
      </c>
      <c r="K14" s="59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1330.4921651043976</v>
      </c>
      <c r="L14" s="59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1099.0617012394925</v>
      </c>
      <c r="M14" s="59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59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59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59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59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59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59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59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59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59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59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694"/>
    </row>
    <row r="15" spans="1:25" s="581" customFormat="1" ht="12.75" x14ac:dyDescent="0.2">
      <c r="A15" s="731"/>
      <c r="B15" s="690" t="s">
        <v>1519</v>
      </c>
      <c r="C15" s="695">
        <f>SUM(D15:W15)</f>
        <v>238596.75000000003</v>
      </c>
      <c r="D15" s="59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141434.00232811962</v>
      </c>
      <c r="E15" s="59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35192.034526449475</v>
      </c>
      <c r="F15" s="59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57962.694812931142</v>
      </c>
      <c r="G15" s="59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59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59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0</v>
      </c>
      <c r="J15" s="59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2895.5433956343809</v>
      </c>
      <c r="K15" s="59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609.22262637534743</v>
      </c>
      <c r="L15" s="59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503.25231049003793</v>
      </c>
      <c r="M15" s="59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59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59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59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59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59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59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59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59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59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59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694"/>
    </row>
    <row r="16" spans="1:25" s="581" customFormat="1" ht="12.75" x14ac:dyDescent="0.2">
      <c r="A16" s="731"/>
      <c r="B16" s="690" t="s">
        <v>1520</v>
      </c>
      <c r="C16" s="695">
        <f>SUM(D16:W16)</f>
        <v>141994</v>
      </c>
      <c r="D16" s="59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84170.382566313318</v>
      </c>
      <c r="E16" s="59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20943.528151781898</v>
      </c>
      <c r="F16" s="59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34494.832336431005</v>
      </c>
      <c r="G16" s="59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59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59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0</v>
      </c>
      <c r="J16" s="59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1723.1994522964303</v>
      </c>
      <c r="K16" s="59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362.5613408797106</v>
      </c>
      <c r="L16" s="59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299.49615229764214</v>
      </c>
      <c r="M16" s="59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59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59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59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59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59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59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59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59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59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59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694"/>
    </row>
    <row r="17" spans="1:24" s="581" customFormat="1" ht="12.75" x14ac:dyDescent="0.2">
      <c r="A17" s="731"/>
      <c r="B17" s="690" t="s">
        <v>1481</v>
      </c>
      <c r="C17" s="695">
        <f t="shared" si="0"/>
        <v>267536.25245926104</v>
      </c>
      <c r="D17" s="694">
        <f t="shared" ref="D17:W17" si="1">IF(ISERROR(D30*(D50/D32)),0,D30*(D50/D32))</f>
        <v>157916.0702109558</v>
      </c>
      <c r="E17" s="694">
        <f t="shared" si="1"/>
        <v>39642.467580515353</v>
      </c>
      <c r="F17" s="694">
        <f t="shared" si="1"/>
        <v>65336.03972967538</v>
      </c>
      <c r="G17" s="694">
        <f t="shared" si="1"/>
        <v>0</v>
      </c>
      <c r="H17" s="694">
        <f t="shared" si="1"/>
        <v>0</v>
      </c>
      <c r="I17" s="694">
        <f t="shared" si="1"/>
        <v>0</v>
      </c>
      <c r="J17" s="694">
        <f t="shared" si="1"/>
        <v>3361.6511648976175</v>
      </c>
      <c r="K17" s="694">
        <f t="shared" si="1"/>
        <v>701.10444379982516</v>
      </c>
      <c r="L17" s="694">
        <f t="shared" si="1"/>
        <v>578.91932941705954</v>
      </c>
      <c r="M17" s="694">
        <f t="shared" si="1"/>
        <v>0</v>
      </c>
      <c r="N17" s="694">
        <f t="shared" si="1"/>
        <v>0</v>
      </c>
      <c r="O17" s="694">
        <f t="shared" si="1"/>
        <v>0</v>
      </c>
      <c r="P17" s="694">
        <f t="shared" si="1"/>
        <v>0</v>
      </c>
      <c r="Q17" s="694">
        <f t="shared" si="1"/>
        <v>0</v>
      </c>
      <c r="R17" s="694">
        <f t="shared" si="1"/>
        <v>0</v>
      </c>
      <c r="S17" s="694">
        <f t="shared" si="1"/>
        <v>0</v>
      </c>
      <c r="T17" s="694">
        <f t="shared" si="1"/>
        <v>0</v>
      </c>
      <c r="U17" s="694">
        <f t="shared" si="1"/>
        <v>0</v>
      </c>
      <c r="V17" s="694">
        <f t="shared" si="1"/>
        <v>0</v>
      </c>
      <c r="W17" s="582">
        <f t="shared" si="1"/>
        <v>0</v>
      </c>
      <c r="X17" s="694"/>
    </row>
    <row r="18" spans="1:24" s="581" customFormat="1" ht="12.75" x14ac:dyDescent="0.2">
      <c r="A18" s="731"/>
      <c r="B18" s="690" t="s">
        <v>1482</v>
      </c>
      <c r="C18" s="695">
        <f t="shared" si="0"/>
        <v>1606522.43271132</v>
      </c>
      <c r="D18" s="694">
        <f t="shared" ref="D18:W18" si="2">IF(ISERROR((D43/(D43+D58+D64))*D78),0,(D43/(D43+D58+D64))*D78)</f>
        <v>952965.912526228</v>
      </c>
      <c r="E18" s="694">
        <f t="shared" si="2"/>
        <v>235642.59484893331</v>
      </c>
      <c r="F18" s="694">
        <f t="shared" si="2"/>
        <v>394320.8437368247</v>
      </c>
      <c r="G18" s="694">
        <f t="shared" si="2"/>
        <v>0</v>
      </c>
      <c r="H18" s="694">
        <f t="shared" si="2"/>
        <v>0</v>
      </c>
      <c r="I18" s="694">
        <f t="shared" si="2"/>
        <v>0</v>
      </c>
      <c r="J18" s="694">
        <f t="shared" si="2"/>
        <v>16024.660281188966</v>
      </c>
      <c r="K18" s="694">
        <f t="shared" si="2"/>
        <v>4145.7819796695512</v>
      </c>
      <c r="L18" s="694">
        <f t="shared" si="2"/>
        <v>3422.639338475271</v>
      </c>
      <c r="M18" s="694">
        <f t="shared" si="2"/>
        <v>0</v>
      </c>
      <c r="N18" s="694">
        <f t="shared" si="2"/>
        <v>0</v>
      </c>
      <c r="O18" s="694">
        <f t="shared" si="2"/>
        <v>0</v>
      </c>
      <c r="P18" s="694">
        <f t="shared" si="2"/>
        <v>0</v>
      </c>
      <c r="Q18" s="694">
        <f t="shared" si="2"/>
        <v>0</v>
      </c>
      <c r="R18" s="694">
        <f t="shared" si="2"/>
        <v>0</v>
      </c>
      <c r="S18" s="694">
        <f t="shared" si="2"/>
        <v>0</v>
      </c>
      <c r="T18" s="694">
        <f t="shared" si="2"/>
        <v>0</v>
      </c>
      <c r="U18" s="694">
        <f t="shared" si="2"/>
        <v>0</v>
      </c>
      <c r="V18" s="694">
        <f t="shared" si="2"/>
        <v>0</v>
      </c>
      <c r="W18" s="582">
        <f t="shared" si="2"/>
        <v>0</v>
      </c>
      <c r="X18" s="694"/>
    </row>
    <row r="19" spans="1:24" s="694" customFormat="1" ht="12.75" x14ac:dyDescent="0.2">
      <c r="A19" s="696"/>
      <c r="B19" s="690" t="s">
        <v>719</v>
      </c>
      <c r="C19" s="695">
        <f t="shared" si="0"/>
        <v>1742210.1232819457</v>
      </c>
      <c r="D19" s="694">
        <f>IF(ISERROR(D87/D89*D85),0, D87/D89*D85)</f>
        <v>1029345.9824027546</v>
      </c>
      <c r="E19" s="694">
        <f t="shared" ref="E19:W19" si="3">IF(ISERROR(E87/E89*E85),0, E87/E89*E85)</f>
        <v>257901.3341496182</v>
      </c>
      <c r="F19" s="694">
        <f t="shared" si="3"/>
        <v>425924.35213219869</v>
      </c>
      <c r="G19" s="694">
        <f t="shared" si="3"/>
        <v>0</v>
      </c>
      <c r="H19" s="694">
        <f t="shared" si="3"/>
        <v>0</v>
      </c>
      <c r="I19" s="694">
        <f t="shared" si="3"/>
        <v>0</v>
      </c>
      <c r="J19" s="694">
        <f t="shared" si="3"/>
        <v>21013.27715278932</v>
      </c>
      <c r="K19" s="694">
        <f t="shared" si="3"/>
        <v>4393.3087199320607</v>
      </c>
      <c r="L19" s="694">
        <f t="shared" si="3"/>
        <v>3631.8687246528666</v>
      </c>
      <c r="M19" s="694">
        <f t="shared" si="3"/>
        <v>0</v>
      </c>
      <c r="N19" s="694">
        <f t="shared" si="3"/>
        <v>0</v>
      </c>
      <c r="O19" s="694">
        <f t="shared" si="3"/>
        <v>0</v>
      </c>
      <c r="P19" s="694">
        <f t="shared" si="3"/>
        <v>0</v>
      </c>
      <c r="Q19" s="694">
        <f t="shared" si="3"/>
        <v>0</v>
      </c>
      <c r="R19" s="694">
        <f t="shared" si="3"/>
        <v>0</v>
      </c>
      <c r="S19" s="694">
        <f t="shared" si="3"/>
        <v>0</v>
      </c>
      <c r="T19" s="694">
        <f t="shared" si="3"/>
        <v>0</v>
      </c>
      <c r="U19" s="694">
        <f t="shared" si="3"/>
        <v>0</v>
      </c>
      <c r="V19" s="694">
        <f t="shared" si="3"/>
        <v>0</v>
      </c>
      <c r="W19" s="582">
        <f t="shared" si="3"/>
        <v>0</v>
      </c>
    </row>
    <row r="20" spans="1:24" s="694" customFormat="1" ht="12.75" x14ac:dyDescent="0.2">
      <c r="A20" s="696"/>
      <c r="B20" s="690" t="s">
        <v>1483</v>
      </c>
      <c r="C20" s="695">
        <f t="shared" si="0"/>
        <v>808550.12522906996</v>
      </c>
      <c r="D20" s="694">
        <f>IF(ISERROR(SUM(D18:D19)/D36*D34),0,SUM(D18:D18)/D36*D34)</f>
        <v>475349.36219084932</v>
      </c>
      <c r="E20" s="694">
        <f t="shared" ref="E20:W20" si="4">IF(ISERROR(SUM(E18:E19)/E36*E34),0,SUM(E18:E18)/E36*E34)</f>
        <v>119060.3841082853</v>
      </c>
      <c r="F20" s="694">
        <f t="shared" si="4"/>
        <v>202425.5990336453</v>
      </c>
      <c r="G20" s="694">
        <f t="shared" si="4"/>
        <v>0</v>
      </c>
      <c r="H20" s="694">
        <f t="shared" si="4"/>
        <v>0</v>
      </c>
      <c r="I20" s="694">
        <f t="shared" si="4"/>
        <v>0</v>
      </c>
      <c r="J20" s="694">
        <f t="shared" si="4"/>
        <v>7960.7741431994373</v>
      </c>
      <c r="K20" s="694">
        <f t="shared" si="4"/>
        <v>2061.3294721039101</v>
      </c>
      <c r="L20" s="694">
        <f t="shared" si="4"/>
        <v>1692.6762809867898</v>
      </c>
      <c r="M20" s="694">
        <f t="shared" si="4"/>
        <v>0</v>
      </c>
      <c r="N20" s="694">
        <f t="shared" si="4"/>
        <v>0</v>
      </c>
      <c r="O20" s="694">
        <f t="shared" si="4"/>
        <v>0</v>
      </c>
      <c r="P20" s="694">
        <f t="shared" si="4"/>
        <v>0</v>
      </c>
      <c r="Q20" s="694">
        <f t="shared" si="4"/>
        <v>0</v>
      </c>
      <c r="R20" s="694">
        <f t="shared" si="4"/>
        <v>0</v>
      </c>
      <c r="S20" s="694">
        <f t="shared" si="4"/>
        <v>0</v>
      </c>
      <c r="T20" s="694">
        <f t="shared" si="4"/>
        <v>0</v>
      </c>
      <c r="U20" s="694">
        <f t="shared" si="4"/>
        <v>0</v>
      </c>
      <c r="V20" s="694">
        <f t="shared" si="4"/>
        <v>0</v>
      </c>
      <c r="W20" s="582">
        <f t="shared" si="4"/>
        <v>0</v>
      </c>
    </row>
    <row r="21" spans="1:24" s="694" customFormat="1" ht="12.75" x14ac:dyDescent="0.2">
      <c r="A21" s="696"/>
      <c r="B21" s="690" t="s">
        <v>1484</v>
      </c>
      <c r="C21" s="695">
        <f t="shared" si="0"/>
        <v>140562.77634017833</v>
      </c>
      <c r="D21" s="694">
        <f>IF(ISERROR('O4 Summary by Class &amp; Accounts'!E209*D52/(D28+D32)),0,('O4 Summary by Class &amp; Accounts'!E209*D52/(D28+D32)))</f>
        <v>83321.990078002855</v>
      </c>
      <c r="E21" s="694">
        <f>IF(ISERROR('O4 Summary by Class &amp; Accounts'!F209*E52/(E28+E32)),0,('O4 Summary by Class &amp; Accounts'!F209*E52/(E28+E32)))</f>
        <v>20732.428577074726</v>
      </c>
      <c r="F21" s="694">
        <f>IF(ISERROR('O4 Summary by Class &amp; Accounts'!G209*F52/(F28+F32)),0,('O4 Summary by Class &amp; Accounts'!G209*F52/(F28+F32)))</f>
        <v>34147.142855315746</v>
      </c>
      <c r="G21" s="694">
        <f>IF(ISERROR('O4 Summary by Class &amp; Accounts'!H209*G52/(G28+G32)),0,('O4 Summary by Class &amp; Accounts'!H209*G52/(G28+G32)))</f>
        <v>0</v>
      </c>
      <c r="H21" s="694">
        <f>IF(ISERROR('O4 Summary by Class &amp; Accounts'!I209*H52/(H28+H32)),0,('O4 Summary by Class &amp; Accounts'!I209*H52/(H28+H32)))</f>
        <v>0</v>
      </c>
      <c r="I21" s="694">
        <f>IF(ISERROR('O4 Summary by Class &amp; Accounts'!J209*I52/(I28+I32)),0,('O4 Summary by Class &amp; Accounts'!J209*I52/(I28+I32)))</f>
        <v>0</v>
      </c>
      <c r="J21" s="694">
        <f>IF(ISERROR('O4 Summary by Class &amp; Accounts'!K209*J52/(J28+J32)),0,('O4 Summary by Class &amp; Accounts'!K209*J52/(J28+J32)))</f>
        <v>1705.83052243518</v>
      </c>
      <c r="K21" s="694">
        <f>IF(ISERROR('O4 Summary by Class &amp; Accounts'!L209*K52/(K28+K32)),0,('O4 Summary by Class &amp; Accounts'!L209*K52/(K28+K32)))</f>
        <v>358.90691626174294</v>
      </c>
      <c r="L21" s="694">
        <f>IF(ISERROR('O4 Summary by Class &amp; Accounts'!M209*L52/(L28+L32)),0,('O4 Summary by Class &amp; Accounts'!M209*L52/(L28+L32)))</f>
        <v>296.47739108805632</v>
      </c>
      <c r="M21" s="694">
        <f>IF(ISERROR('O4 Summary by Class &amp; Accounts'!N209*M52/(M28+M32)),0,('O4 Summary by Class &amp; Accounts'!N209*M52/(M28+M32)))</f>
        <v>0</v>
      </c>
      <c r="N21" s="694">
        <f>IF(ISERROR('O4 Summary by Class &amp; Accounts'!O209*N52/(N28+N32)),0,('O4 Summary by Class &amp; Accounts'!O209*N52/(N28+N32)))</f>
        <v>0</v>
      </c>
      <c r="O21" s="694">
        <f>IF(ISERROR('O4 Summary by Class &amp; Accounts'!P209*O52/(O28+O32)),0,('O4 Summary by Class &amp; Accounts'!P209*O52/(O28+O32)))</f>
        <v>0</v>
      </c>
      <c r="P21" s="694">
        <f>IF(ISERROR('O4 Summary by Class &amp; Accounts'!Q209*P52/(P28+P32)),0,('O4 Summary by Class &amp; Accounts'!Q209*P52/(P28+P32)))</f>
        <v>0</v>
      </c>
      <c r="Q21" s="694">
        <f>IF(ISERROR('O4 Summary by Class &amp; Accounts'!R209*Q52/(Q28+Q32)),0,('O4 Summary by Class &amp; Accounts'!R209*Q52/(Q28+Q32)))</f>
        <v>0</v>
      </c>
      <c r="R21" s="694">
        <f>IF(ISERROR('O4 Summary by Class &amp; Accounts'!S209*R52/(R28+R32)),0,('O4 Summary by Class &amp; Accounts'!S209*R52/(R28+R32)))</f>
        <v>0</v>
      </c>
      <c r="S21" s="694">
        <f>IF(ISERROR('O4 Summary by Class &amp; Accounts'!T209*S52/(S28+S32)),0,('O4 Summary by Class &amp; Accounts'!T209*S52/(S28+S32)))</f>
        <v>0</v>
      </c>
      <c r="T21" s="694">
        <f>IF(ISERROR('O4 Summary by Class &amp; Accounts'!U209*T52/(T28+T32)),0,('O4 Summary by Class &amp; Accounts'!U209*T52/(T28+T32)))</f>
        <v>0</v>
      </c>
      <c r="U21" s="694">
        <f>IF(ISERROR('O4 Summary by Class &amp; Accounts'!V209*U52/(U28+U32)),0,('O4 Summary by Class &amp; Accounts'!V209*U52/(U28+U32)))</f>
        <v>0</v>
      </c>
      <c r="V21" s="694">
        <f>IF(ISERROR('O4 Summary by Class &amp; Accounts'!W209*V52/(V28+V32)),0,('O4 Summary by Class &amp; Accounts'!W209*V52/(V28+V32)))</f>
        <v>0</v>
      </c>
      <c r="W21" s="582">
        <f>IF(ISERROR('O4 Summary by Class &amp; Accounts'!X209*W52/(W28+W32)),0,('O4 Summary by Class &amp; Accounts'!X209*W52/(W28+W32)))</f>
        <v>0</v>
      </c>
    </row>
    <row r="22" spans="1:24" s="694" customFormat="1" ht="12.75" x14ac:dyDescent="0.2">
      <c r="A22" s="696"/>
      <c r="B22" s="690" t="s">
        <v>1485</v>
      </c>
      <c r="C22" s="695">
        <f t="shared" si="0"/>
        <v>886356.20828757295</v>
      </c>
      <c r="D22" s="694">
        <f>IF(ISERROR('O4 Summary by Class &amp; Accounts'!E207*D52/(D28+D32)),0,('O4 Summary by Class &amp; Accounts'!E207*D52/(D28+D32)))</f>
        <v>525409.10983275261</v>
      </c>
      <c r="E22" s="694">
        <f>IF(ISERROR('O4 Summary by Class &amp; Accounts'!F207*E52/(E28+E32)),0,('O4 Summary by Class &amp; Accounts'!F207*E52/(E28+E32)))</f>
        <v>130733.8774932564</v>
      </c>
      <c r="F22" s="694">
        <f>IF(ISERROR('O4 Summary by Class &amp; Accounts'!G207*F52/(F28+F32)),0,('O4 Summary by Class &amp; Accounts'!G207*F52/(F28+F32)))</f>
        <v>215323.94886568841</v>
      </c>
      <c r="G22" s="694">
        <f>IF(ISERROR('O4 Summary by Class &amp; Accounts'!H207*G52/(G28+G32)),0,('O4 Summary by Class &amp; Accounts'!H207*G52/(G28+G32)))</f>
        <v>0</v>
      </c>
      <c r="H22" s="694">
        <f>IF(ISERROR('O4 Summary by Class &amp; Accounts'!I207*H52/(H28+H32)),0,('O4 Summary by Class &amp; Accounts'!I207*H52/(H28+H32)))</f>
        <v>0</v>
      </c>
      <c r="I22" s="694">
        <f>IF(ISERROR('O4 Summary by Class &amp; Accounts'!J207*I52/(I28+I32)),0,('O4 Summary by Class &amp; Accounts'!J207*I52/(I28+I32)))</f>
        <v>0</v>
      </c>
      <c r="J22" s="694">
        <f>IF(ISERROR('O4 Summary by Class &amp; Accounts'!K207*J52/(J28+J32)),0,('O4 Summary by Class &amp; Accounts'!K207*J52/(J28+J32)))</f>
        <v>10756.570930184986</v>
      </c>
      <c r="K22" s="694">
        <f>IF(ISERROR('O4 Summary by Class &amp; Accounts'!L207*K52/(K28+K32)),0,('O4 Summary by Class &amp; Accounts'!L207*K52/(K28+K32)))</f>
        <v>2263.183623067162</v>
      </c>
      <c r="L22" s="694">
        <f>IF(ISERROR('O4 Summary by Class &amp; Accounts'!M207*L52/(L28+L32)),0,('O4 Summary by Class &amp; Accounts'!M207*L52/(L28+L32)))</f>
        <v>1869.51754262332</v>
      </c>
      <c r="M22" s="694">
        <f>IF(ISERROR('O4 Summary by Class &amp; Accounts'!N207*M52/(M28+M32)),0,('O4 Summary by Class &amp; Accounts'!N207*M52/(M28+M32)))</f>
        <v>0</v>
      </c>
      <c r="N22" s="694">
        <f>IF(ISERROR('O4 Summary by Class &amp; Accounts'!O207*N52/(N28+N32)),0,('O4 Summary by Class &amp; Accounts'!O207*N52/(N28+N32)))</f>
        <v>0</v>
      </c>
      <c r="O22" s="694">
        <f>IF(ISERROR('O4 Summary by Class &amp; Accounts'!P207*O52/(O28+O32)),0,('O4 Summary by Class &amp; Accounts'!P207*O52/(O28+O32)))</f>
        <v>0</v>
      </c>
      <c r="P22" s="694">
        <f>IF(ISERROR('O4 Summary by Class &amp; Accounts'!Q207*P52/(P28+P32)),0,('O4 Summary by Class &amp; Accounts'!Q207*P52/(P28+P32)))</f>
        <v>0</v>
      </c>
      <c r="Q22" s="694">
        <f>IF(ISERROR('O4 Summary by Class &amp; Accounts'!R207*Q52/(Q28+Q32)),0,('O4 Summary by Class &amp; Accounts'!R207*Q52/(Q28+Q32)))</f>
        <v>0</v>
      </c>
      <c r="R22" s="694">
        <f>IF(ISERROR('O4 Summary by Class &amp; Accounts'!S207*R52/(R28+R32)),0,('O4 Summary by Class &amp; Accounts'!S207*R52/(R28+R32)))</f>
        <v>0</v>
      </c>
      <c r="S22" s="694">
        <f>IF(ISERROR('O4 Summary by Class &amp; Accounts'!T207*S52/(S28+S32)),0,('O4 Summary by Class &amp; Accounts'!T207*S52/(S28+S32)))</f>
        <v>0</v>
      </c>
      <c r="T22" s="694">
        <f>IF(ISERROR('O4 Summary by Class &amp; Accounts'!U207*T52/(T28+T32)),0,('O4 Summary by Class &amp; Accounts'!U207*T52/(T28+T32)))</f>
        <v>0</v>
      </c>
      <c r="U22" s="694">
        <f>IF(ISERROR('O4 Summary by Class &amp; Accounts'!V207*U52/(U28+U32)),0,('O4 Summary by Class &amp; Accounts'!V207*U52/(U28+U32)))</f>
        <v>0</v>
      </c>
      <c r="V22" s="694">
        <f>IF(ISERROR('O4 Summary by Class &amp; Accounts'!W207*V52/(V28+V32)),0,('O4 Summary by Class &amp; Accounts'!W207*V52/(V28+V32)))</f>
        <v>0</v>
      </c>
      <c r="W22" s="582">
        <f>IF(ISERROR('O4 Summary by Class &amp; Accounts'!X207*W52/(W28+W32)),0,('O4 Summary by Class &amp; Accounts'!X207*W52/(W28+W32)))</f>
        <v>0</v>
      </c>
    </row>
    <row r="23" spans="1:24" s="694" customFormat="1" ht="12.75" x14ac:dyDescent="0.2">
      <c r="A23" s="696"/>
      <c r="B23" s="690" t="s">
        <v>1486</v>
      </c>
      <c r="C23" s="695">
        <f t="shared" si="0"/>
        <v>1597578.843189101</v>
      </c>
      <c r="D23" s="694">
        <f>IF(ISERROR(D52/(D28+D32)*'O1 Revenue to cost|RR'!D38),0,D52/(D28+D32)*'O1 Revenue to cost|RR'!D38)</f>
        <v>947003.552340767</v>
      </c>
      <c r="E23" s="694">
        <f>IF(ISERROR(E52/(E28+E32)*'O1 Revenue to cost|RR'!E38),0,E52/(E28+E32)*'O1 Revenue to cost|RR'!E38)</f>
        <v>235636.27672311585</v>
      </c>
      <c r="F23" s="694">
        <f>IF(ISERROR(F52/(F28+F32)*'O1 Revenue to cost|RR'!F38),0,F52/(F28+F32)*'O1 Revenue to cost|RR'!F38)</f>
        <v>388102.41517273593</v>
      </c>
      <c r="G23" s="694">
        <f>IF(ISERROR(G52/(G28+G32)*'O1 Revenue to cost|RR'!G38),0,G52/(G28+G32)*'O1 Revenue to cost|RR'!G38)</f>
        <v>0</v>
      </c>
      <c r="H23" s="694">
        <f>IF(ISERROR(H52/(H28+H32)*'O1 Revenue to cost|RR'!H38),0,H52/(H28+H32)*'O1 Revenue to cost|RR'!H38)</f>
        <v>0</v>
      </c>
      <c r="I23" s="694">
        <f>IF(ISERROR(I52/(I28+I32)*'O1 Revenue to cost|RR'!I38),0,I52/(I28+I32)*'O1 Revenue to cost|RR'!I38)</f>
        <v>0</v>
      </c>
      <c r="J23" s="694">
        <f>IF(ISERROR(J52/(J28+J32)*'O1 Revenue to cost|RR'!J38),0,J52/(J28+J32)*'O1 Revenue to cost|RR'!J38)</f>
        <v>19387.769818329118</v>
      </c>
      <c r="K23" s="694">
        <f>IF(ISERROR(K52/(K28+K32)*'O1 Revenue to cost|RR'!K38),0,K52/(K28+K32)*'O1 Revenue to cost|RR'!K38)</f>
        <v>4079.188751269051</v>
      </c>
      <c r="L23" s="694">
        <f>IF(ISERROR(L52/(L28+L32)*'O1 Revenue to cost|RR'!L38),0,L52/(L28+L32)*'O1 Revenue to cost|RR'!L38)</f>
        <v>3369.6403828841658</v>
      </c>
      <c r="M23" s="694">
        <f>IF(ISERROR(M52/(M28+M32)*'O1 Revenue to cost|RR'!M38),0,M52/(M28+M32)*'O1 Revenue to cost|RR'!M38)</f>
        <v>0</v>
      </c>
      <c r="N23" s="694">
        <f>IF(ISERROR(N52/(N28+N32)*'O1 Revenue to cost|RR'!N38),0,N52/(N28+N32)*'O1 Revenue to cost|RR'!N38)</f>
        <v>0</v>
      </c>
      <c r="O23" s="694">
        <f>IF(ISERROR(O52/(O28+O32)*'O1 Revenue to cost|RR'!O38),0,O52/(O28+O32)*'O1 Revenue to cost|RR'!O38)</f>
        <v>0</v>
      </c>
      <c r="P23" s="694">
        <f>IF(ISERROR(P52/(P28+P32)*'O1 Revenue to cost|RR'!P38),0,P52/(P28+P32)*'O1 Revenue to cost|RR'!P38)</f>
        <v>0</v>
      </c>
      <c r="Q23" s="694">
        <f>IF(ISERROR(Q52/(Q28+Q32)*'O1 Revenue to cost|RR'!Q38),0,Q52/(Q28+Q32)*'O1 Revenue to cost|RR'!Q38)</f>
        <v>0</v>
      </c>
      <c r="R23" s="694">
        <f>IF(ISERROR(R52/(R28+R32)*'O1 Revenue to cost|RR'!R38),0,R52/(R28+R32)*'O1 Revenue to cost|RR'!R38)</f>
        <v>0</v>
      </c>
      <c r="S23" s="694">
        <f>IF(ISERROR(S52/(S28+S32)*'O1 Revenue to cost|RR'!S38),0,S52/(S28+S32)*'O1 Revenue to cost|RR'!S38)</f>
        <v>0</v>
      </c>
      <c r="T23" s="694">
        <f>IF(ISERROR(T52/(T28+T32)*'O1 Revenue to cost|RR'!T38),0,T52/(T28+T32)*'O1 Revenue to cost|RR'!T38)</f>
        <v>0</v>
      </c>
      <c r="U23" s="694">
        <f>IF(ISERROR(U52/(U28+U32)*'O1 Revenue to cost|RR'!U38),0,U52/(U28+U32)*'O1 Revenue to cost|RR'!U38)</f>
        <v>0</v>
      </c>
      <c r="V23" s="694">
        <f>IF(ISERROR(V52/(V28+V32)*'O1 Revenue to cost|RR'!V38),0,V52/(V28+V32)*'O1 Revenue to cost|RR'!V38)</f>
        <v>0</v>
      </c>
      <c r="W23" s="582">
        <f>IF(ISERROR(W52/(W28+W32)*'O1 Revenue to cost|RR'!W38),0,W52/(W28+W32)*'O1 Revenue to cost|RR'!W38)</f>
        <v>0</v>
      </c>
    </row>
    <row r="24" spans="1:24" s="723" customFormat="1" ht="19.5" customHeight="1" x14ac:dyDescent="0.2">
      <c r="B24" s="829" t="s">
        <v>763</v>
      </c>
      <c r="C24" s="1861">
        <f>IF(SUM(C13:C23)=SUM(D24:W24), SUM(C13:C23), "Error - Please Revise")</f>
        <v>8540643.4614984486</v>
      </c>
      <c r="D24" s="831">
        <f>SUM(D13:D23)</f>
        <v>5055332.0006420556</v>
      </c>
      <c r="E24" s="831">
        <f t="shared" ref="E24:W24" si="5">SUM(E13:E23)</f>
        <v>1259313.8882139146</v>
      </c>
      <c r="F24" s="831">
        <f t="shared" si="5"/>
        <v>2087870.7515106113</v>
      </c>
      <c r="G24" s="831">
        <f t="shared" si="5"/>
        <v>0</v>
      </c>
      <c r="H24" s="831">
        <f t="shared" si="5"/>
        <v>0</v>
      </c>
      <c r="I24" s="831">
        <f t="shared" si="5"/>
        <v>0</v>
      </c>
      <c r="J24" s="831">
        <f t="shared" si="5"/>
        <v>98308.857552294197</v>
      </c>
      <c r="K24" s="831">
        <f t="shared" si="5"/>
        <v>21810.693028472659</v>
      </c>
      <c r="L24" s="831">
        <f t="shared" si="5"/>
        <v>18007.270551100108</v>
      </c>
      <c r="M24" s="831">
        <f t="shared" si="5"/>
        <v>0</v>
      </c>
      <c r="N24" s="831">
        <f t="shared" si="5"/>
        <v>0</v>
      </c>
      <c r="O24" s="831">
        <f t="shared" si="5"/>
        <v>0</v>
      </c>
      <c r="P24" s="831">
        <f t="shared" si="5"/>
        <v>0</v>
      </c>
      <c r="Q24" s="831">
        <f t="shared" si="5"/>
        <v>0</v>
      </c>
      <c r="R24" s="831">
        <f t="shared" si="5"/>
        <v>0</v>
      </c>
      <c r="S24" s="831">
        <f t="shared" si="5"/>
        <v>0</v>
      </c>
      <c r="T24" s="831">
        <f t="shared" si="5"/>
        <v>0</v>
      </c>
      <c r="U24" s="831">
        <f t="shared" si="5"/>
        <v>0</v>
      </c>
      <c r="V24" s="831">
        <f t="shared" si="5"/>
        <v>0</v>
      </c>
      <c r="W24" s="832">
        <f t="shared" si="5"/>
        <v>0</v>
      </c>
      <c r="X24" s="753"/>
    </row>
    <row r="25" spans="1:24" s="581" customFormat="1" ht="12.75" x14ac:dyDescent="0.2">
      <c r="A25" s="578"/>
      <c r="B25" s="697"/>
      <c r="C25" s="695"/>
      <c r="D25" s="694"/>
      <c r="E25" s="694"/>
      <c r="F25" s="694"/>
      <c r="G25" s="694"/>
      <c r="H25" s="694"/>
      <c r="I25" s="694"/>
      <c r="J25" s="694"/>
      <c r="K25" s="694"/>
      <c r="L25" s="694"/>
      <c r="M25" s="694"/>
      <c r="N25" s="694"/>
      <c r="O25" s="694"/>
      <c r="P25" s="694"/>
      <c r="Q25" s="694"/>
      <c r="R25" s="694"/>
      <c r="S25" s="694"/>
      <c r="T25" s="694"/>
      <c r="U25" s="694"/>
      <c r="V25" s="694"/>
      <c r="W25" s="582"/>
      <c r="X25" s="694"/>
    </row>
    <row r="26" spans="1:24" s="581" customFormat="1" ht="12.75" x14ac:dyDescent="0.2">
      <c r="B26" s="697" t="s">
        <v>349</v>
      </c>
      <c r="C26" s="695">
        <f>SUM(D26:W26)</f>
        <v>31834948.79999999</v>
      </c>
      <c r="D26" s="694">
        <f>SUM('O4 Summary by Class &amp; Accounts'!E60:E73)+SUM('O4 Summary by Class &amp; Accounts'!E74:E76)+SUM('O4 Summary by Class &amp; Accounts'!E77) +SUM('O4 Summary by Class &amp; Accounts'!E79:E80)</f>
        <v>19694974.348673455</v>
      </c>
      <c r="E26" s="694">
        <f>SUM('O4 Summary by Class &amp; Accounts'!F60:F73)+SUM('O4 Summary by Class &amp; Accounts'!F74:F76)+SUM('O4 Summary by Class &amp; Accounts'!F77) +SUM('O4 Summary by Class &amp; Accounts'!F79:F80)</f>
        <v>4530597.2201390052</v>
      </c>
      <c r="F26" s="694">
        <f>SUM('O4 Summary by Class &amp; Accounts'!G60:G73)+SUM('O4 Summary by Class &amp; Accounts'!G74:G76)+SUM('O4 Summary by Class &amp; Accounts'!G77) +SUM('O4 Summary by Class &amp; Accounts'!G79:G80)</f>
        <v>7045421.1404511295</v>
      </c>
      <c r="G26" s="694">
        <f>SUM('O4 Summary by Class &amp; Accounts'!H60:H73)+SUM('O4 Summary by Class &amp; Accounts'!H74:H76)+SUM('O4 Summary by Class &amp; Accounts'!H77) +SUM('O4 Summary by Class &amp; Accounts'!H79:H80)</f>
        <v>0</v>
      </c>
      <c r="H26" s="694">
        <f>SUM('O4 Summary by Class &amp; Accounts'!I60:I73)+SUM('O4 Summary by Class &amp; Accounts'!I74:I76)+SUM('O4 Summary by Class &amp; Accounts'!I77) +SUM('O4 Summary by Class &amp; Accounts'!I79:I80)</f>
        <v>0</v>
      </c>
      <c r="I26" s="694">
        <f>SUM('O4 Summary by Class &amp; Accounts'!J60:J73)+SUM('O4 Summary by Class &amp; Accounts'!J74:J76)+SUM('O4 Summary by Class &amp; Accounts'!J77) +SUM('O4 Summary by Class &amp; Accounts'!J79:J80)</f>
        <v>0</v>
      </c>
      <c r="J26" s="694">
        <f>SUM('O4 Summary by Class &amp; Accounts'!K60:K73)+SUM('O4 Summary by Class &amp; Accounts'!K74:K76)+SUM('O4 Summary by Class &amp; Accounts'!K77) +SUM('O4 Summary by Class &amp; Accounts'!K79:K80)</f>
        <v>461500.82905294513</v>
      </c>
      <c r="K26" s="694">
        <f>SUM('O4 Summary by Class &amp; Accounts'!L60:L73)+SUM('O4 Summary by Class &amp; Accounts'!L74:L76)+SUM('O4 Summary by Class &amp; Accounts'!L77) +SUM('O4 Summary by Class &amp; Accounts'!L79:L80)</f>
        <v>55695.855688972224</v>
      </c>
      <c r="L26" s="694">
        <f>SUM('O4 Summary by Class &amp; Accounts'!M60:M73)+SUM('O4 Summary by Class &amp; Accounts'!M74:M76)+SUM('O4 Summary by Class &amp; Accounts'!M77) +SUM('O4 Summary by Class &amp; Accounts'!M79:M80)</f>
        <v>46759.405994487308</v>
      </c>
      <c r="M26" s="694">
        <f>SUM('O4 Summary by Class &amp; Accounts'!N60:N73)+SUM('O4 Summary by Class &amp; Accounts'!N74:N76)+SUM('O4 Summary by Class &amp; Accounts'!N77) +SUM('O4 Summary by Class &amp; Accounts'!N79:N80)</f>
        <v>0</v>
      </c>
      <c r="N26" s="694">
        <f>SUM('O4 Summary by Class &amp; Accounts'!O60:O73)+SUM('O4 Summary by Class &amp; Accounts'!O74:O76)+SUM('O4 Summary by Class &amp; Accounts'!O77) +SUM('O4 Summary by Class &amp; Accounts'!O79:O80)</f>
        <v>0</v>
      </c>
      <c r="O26" s="694">
        <f>SUM('O4 Summary by Class &amp; Accounts'!P60:P73)+SUM('O4 Summary by Class &amp; Accounts'!P74:P76)+SUM('O4 Summary by Class &amp; Accounts'!P77) +SUM('O4 Summary by Class &amp; Accounts'!P79:P80)</f>
        <v>0</v>
      </c>
      <c r="P26" s="694">
        <f>SUM('O4 Summary by Class &amp; Accounts'!Q60:Q73)+SUM('O4 Summary by Class &amp; Accounts'!Q74:Q76)+SUM('O4 Summary by Class &amp; Accounts'!Q77) +SUM('O4 Summary by Class &amp; Accounts'!Q79:Q80)</f>
        <v>0</v>
      </c>
      <c r="Q26" s="694">
        <f>SUM('O4 Summary by Class &amp; Accounts'!R60:R73)+SUM('O4 Summary by Class &amp; Accounts'!R74:R76)+SUM('O4 Summary by Class &amp; Accounts'!R77) +SUM('O4 Summary by Class &amp; Accounts'!R79:R80)</f>
        <v>0</v>
      </c>
      <c r="R26" s="694">
        <f>SUM('O4 Summary by Class &amp; Accounts'!S60:S73)+SUM('O4 Summary by Class &amp; Accounts'!S74:S76)+SUM('O4 Summary by Class &amp; Accounts'!S77) +SUM('O4 Summary by Class &amp; Accounts'!S79:S80)</f>
        <v>0</v>
      </c>
      <c r="S26" s="694">
        <f>SUM('O4 Summary by Class &amp; Accounts'!T60:T73)+SUM('O4 Summary by Class &amp; Accounts'!T74:T76)+SUM('O4 Summary by Class &amp; Accounts'!T77) +SUM('O4 Summary by Class &amp; Accounts'!T79:T80)</f>
        <v>0</v>
      </c>
      <c r="T26" s="694">
        <f>SUM('O4 Summary by Class &amp; Accounts'!U60:U73)+SUM('O4 Summary by Class &amp; Accounts'!U74:U76)+SUM('O4 Summary by Class &amp; Accounts'!U77) +SUM('O4 Summary by Class &amp; Accounts'!U79:U80)</f>
        <v>0</v>
      </c>
      <c r="U26" s="694">
        <f>SUM('O4 Summary by Class &amp; Accounts'!V60:V73)+SUM('O4 Summary by Class &amp; Accounts'!V74:V76)+SUM('O4 Summary by Class &amp; Accounts'!V77) +SUM('O4 Summary by Class &amp; Accounts'!V79:V80)</f>
        <v>0</v>
      </c>
      <c r="V26" s="694">
        <f>SUM('O4 Summary by Class &amp; Accounts'!W60:W73)+SUM('O4 Summary by Class &amp; Accounts'!W74:W76)+SUM('O4 Summary by Class &amp; Accounts'!W77) +SUM('O4 Summary by Class &amp; Accounts'!W79:W80)</f>
        <v>0</v>
      </c>
      <c r="W26" s="582">
        <f>SUM('O4 Summary by Class &amp; Accounts'!X60:X73)+SUM('O4 Summary by Class &amp; Accounts'!X74:X76)+SUM('O4 Summary by Class &amp; Accounts'!X77) +SUM('O4 Summary by Class &amp; Accounts'!X79:X80)</f>
        <v>0</v>
      </c>
      <c r="X26" s="694"/>
    </row>
    <row r="27" spans="1:24" s="581" customFormat="1" ht="12.75" x14ac:dyDescent="0.2">
      <c r="B27" s="697" t="s">
        <v>350</v>
      </c>
      <c r="C27" s="695">
        <f>SUM(D27:W27)</f>
        <v>-19912612.819999997</v>
      </c>
      <c r="D27" s="694">
        <f>'O7 Amortization'!AW80+'O7 Amortization'!AW151+'O7 Amortization'!AW222+'O7 Amortization'!AW293</f>
        <v>-12319115.107386829</v>
      </c>
      <c r="E27" s="694">
        <f>'O7 Amortization'!AX80+'O7 Amortization'!AX151+'O7 Amortization'!AX222+'O7 Amortization'!AX293</f>
        <v>-2833867.5477309492</v>
      </c>
      <c r="F27" s="694">
        <f>'O7 Amortization'!AY80+'O7 Amortization'!AY151+'O7 Amortization'!AY222+'O7 Amortization'!AY293</f>
        <v>-4406878.2458241666</v>
      </c>
      <c r="G27" s="694">
        <f>'O7 Amortization'!AZ80+'O7 Amortization'!AZ151+'O7 Amortization'!AZ222+'O7 Amortization'!AZ293</f>
        <v>0</v>
      </c>
      <c r="H27" s="694">
        <f>'O7 Amortization'!BA80+'O7 Amortization'!BA151+'O7 Amortization'!BA222+'O7 Amortization'!BA293</f>
        <v>0</v>
      </c>
      <c r="I27" s="694">
        <f>'O7 Amortization'!BB80+'O7 Amortization'!BB151+'O7 Amortization'!BB222+'O7 Amortization'!BB293</f>
        <v>0</v>
      </c>
      <c r="J27" s="694">
        <f>'O7 Amortization'!BC80+'O7 Amortization'!BC151+'O7 Amortization'!BC222+'O7 Amortization'!BC293</f>
        <v>-288666.62807512679</v>
      </c>
      <c r="K27" s="694">
        <f>'O7 Amortization'!BD80+'O7 Amortization'!BD151+'O7 Amortization'!BD222+'O7 Amortization'!BD293</f>
        <v>-34837.499409237258</v>
      </c>
      <c r="L27" s="694">
        <f>'O7 Amortization'!BE80+'O7 Amortization'!BE151+'O7 Amortization'!BE222+'O7 Amortization'!BE293</f>
        <v>-29247.791573687493</v>
      </c>
      <c r="M27" s="694">
        <f>'O7 Amortization'!BF80+'O7 Amortization'!BF151+'O7 Amortization'!BF222+'O7 Amortization'!BF293</f>
        <v>0</v>
      </c>
      <c r="N27" s="694">
        <f>'O7 Amortization'!BG80+'O7 Amortization'!BG151+'O7 Amortization'!BG222+'O7 Amortization'!BG293</f>
        <v>0</v>
      </c>
      <c r="O27" s="694">
        <f>'O7 Amortization'!BH80+'O7 Amortization'!BH151+'O7 Amortization'!BH222+'O7 Amortization'!BH293</f>
        <v>0</v>
      </c>
      <c r="P27" s="694">
        <f>'O7 Amortization'!BI80+'O7 Amortization'!BI151+'O7 Amortization'!BI222+'O7 Amortization'!BI293</f>
        <v>0</v>
      </c>
      <c r="Q27" s="694">
        <f>'O7 Amortization'!BJ80+'O7 Amortization'!BJ151+'O7 Amortization'!BJ222+'O7 Amortization'!BJ293</f>
        <v>0</v>
      </c>
      <c r="R27" s="694">
        <f>'O7 Amortization'!BK80+'O7 Amortization'!BK151+'O7 Amortization'!BK222+'O7 Amortization'!BK293</f>
        <v>0</v>
      </c>
      <c r="S27" s="694">
        <f>'O7 Amortization'!BL80+'O7 Amortization'!BL151+'O7 Amortization'!BL222+'O7 Amortization'!BL293</f>
        <v>0</v>
      </c>
      <c r="T27" s="694">
        <f>'O7 Amortization'!BM80+'O7 Amortization'!BM151+'O7 Amortization'!BM222+'O7 Amortization'!BM293</f>
        <v>0</v>
      </c>
      <c r="U27" s="694">
        <f>'O7 Amortization'!BN80+'O7 Amortization'!BN151+'O7 Amortization'!BN222+'O7 Amortization'!BN293</f>
        <v>0</v>
      </c>
      <c r="V27" s="694">
        <f>'O7 Amortization'!BO80+'O7 Amortization'!BO151+'O7 Amortization'!BO222+'O7 Amortization'!BO293</f>
        <v>0</v>
      </c>
      <c r="W27" s="582">
        <f>'O7 Amortization'!BP80+'O7 Amortization'!BP151+'O7 Amortization'!BP222+'O7 Amortization'!BP293</f>
        <v>0</v>
      </c>
      <c r="X27" s="694"/>
    </row>
    <row r="28" spans="1:24" s="581" customFormat="1" ht="12.75" x14ac:dyDescent="0.2">
      <c r="B28" s="697" t="s">
        <v>351</v>
      </c>
      <c r="C28" s="695">
        <f>SUM(D28:W28)</f>
        <v>11922335.979999997</v>
      </c>
      <c r="D28" s="694">
        <f>D26+D27</f>
        <v>7375859.2412866261</v>
      </c>
      <c r="E28" s="694">
        <f t="shared" ref="E28:W28" si="6">E26+E27</f>
        <v>1696729.672408056</v>
      </c>
      <c r="F28" s="694">
        <f t="shared" si="6"/>
        <v>2638542.894626963</v>
      </c>
      <c r="G28" s="694">
        <f t="shared" si="6"/>
        <v>0</v>
      </c>
      <c r="H28" s="694">
        <f t="shared" si="6"/>
        <v>0</v>
      </c>
      <c r="I28" s="694">
        <f t="shared" si="6"/>
        <v>0</v>
      </c>
      <c r="J28" s="694">
        <f t="shared" si="6"/>
        <v>172834.20097781834</v>
      </c>
      <c r="K28" s="694">
        <f t="shared" si="6"/>
        <v>20858.356279734966</v>
      </c>
      <c r="L28" s="694">
        <f t="shared" si="6"/>
        <v>17511.614420799815</v>
      </c>
      <c r="M28" s="694">
        <f t="shared" si="6"/>
        <v>0</v>
      </c>
      <c r="N28" s="694">
        <f t="shared" si="6"/>
        <v>0</v>
      </c>
      <c r="O28" s="694">
        <f t="shared" si="6"/>
        <v>0</v>
      </c>
      <c r="P28" s="694">
        <f t="shared" si="6"/>
        <v>0</v>
      </c>
      <c r="Q28" s="694">
        <f t="shared" si="6"/>
        <v>0</v>
      </c>
      <c r="R28" s="694">
        <f t="shared" si="6"/>
        <v>0</v>
      </c>
      <c r="S28" s="694">
        <f t="shared" si="6"/>
        <v>0</v>
      </c>
      <c r="T28" s="694">
        <f t="shared" si="6"/>
        <v>0</v>
      </c>
      <c r="U28" s="694">
        <f t="shared" si="6"/>
        <v>0</v>
      </c>
      <c r="V28" s="694">
        <f t="shared" si="6"/>
        <v>0</v>
      </c>
      <c r="W28" s="582">
        <f t="shared" si="6"/>
        <v>0</v>
      </c>
      <c r="X28" s="694"/>
    </row>
    <row r="29" spans="1:24" s="581" customFormat="1" ht="12.75" x14ac:dyDescent="0.2">
      <c r="B29" s="697"/>
      <c r="C29" s="695"/>
      <c r="D29" s="694"/>
      <c r="E29" s="694"/>
      <c r="F29" s="694"/>
      <c r="G29" s="694"/>
      <c r="H29" s="694"/>
      <c r="I29" s="694"/>
      <c r="J29" s="694"/>
      <c r="K29" s="694"/>
      <c r="L29" s="694"/>
      <c r="M29" s="694"/>
      <c r="N29" s="694"/>
      <c r="O29" s="694"/>
      <c r="P29" s="694"/>
      <c r="Q29" s="694"/>
      <c r="R29" s="694"/>
      <c r="S29" s="694"/>
      <c r="T29" s="694"/>
      <c r="U29" s="694"/>
      <c r="V29" s="694"/>
      <c r="W29" s="582"/>
      <c r="X29" s="694"/>
    </row>
    <row r="30" spans="1:24" s="581" customFormat="1" ht="12.75" x14ac:dyDescent="0.2">
      <c r="B30" s="697" t="s">
        <v>352</v>
      </c>
      <c r="C30" s="695">
        <f>SUM(D30:W30)</f>
        <v>603092.99999999988</v>
      </c>
      <c r="D30" s="694">
        <f>'O7 Amortization'!AW367+'O7 Amortization'!AW439+'O7 Amortization'!AW512+'O7 Amortization'!AW585</f>
        <v>373108.85088857188</v>
      </c>
      <c r="E30" s="694">
        <f>'O7 Amortization'!AX367+'O7 Amortization'!AX439+'O7 Amortization'!AX512+'O7 Amortization'!AX585</f>
        <v>85829.303086087995</v>
      </c>
      <c r="F30" s="694">
        <f>'O7 Amortization'!AY367+'O7 Amortization'!AY439+'O7 Amortization'!AY512+'O7 Amortization'!AY585</f>
        <v>133471.0540466801</v>
      </c>
      <c r="G30" s="694">
        <f>'O7 Amortization'!AZ367+'O7 Amortization'!AZ439+'O7 Amortization'!AZ512+'O7 Amortization'!AZ585</f>
        <v>0</v>
      </c>
      <c r="H30" s="694">
        <f>'O7 Amortization'!BA367+'O7 Amortization'!BA439+'O7 Amortization'!BA512+'O7 Amortization'!BA585</f>
        <v>0</v>
      </c>
      <c r="I30" s="694">
        <f>'O7 Amortization'!BB367+'O7 Amortization'!BB439+'O7 Amortization'!BB512+'O7 Amortization'!BB585</f>
        <v>0</v>
      </c>
      <c r="J30" s="694">
        <f>'O7 Amortization'!BC367+'O7 Amortization'!BC439+'O7 Amortization'!BC512+'O7 Amortization'!BC585</f>
        <v>8742.8417505740672</v>
      </c>
      <c r="K30" s="694">
        <f>'O7 Amortization'!BD367+'O7 Amortization'!BD439+'O7 Amortization'!BD512+'O7 Amortization'!BD585</f>
        <v>1055.1228119151028</v>
      </c>
      <c r="L30" s="694">
        <f>'O7 Amortization'!BE367+'O7 Amortization'!BE439+'O7 Amortization'!BE512+'O7 Amortization'!BE585</f>
        <v>885.82741617078818</v>
      </c>
      <c r="M30" s="694">
        <f>'O7 Amortization'!BF367+'O7 Amortization'!BF439+'O7 Amortization'!BF512+'O7 Amortization'!BF585</f>
        <v>0</v>
      </c>
      <c r="N30" s="694">
        <f>'O7 Amortization'!BG367+'O7 Amortization'!BG439+'O7 Amortization'!BG512+'O7 Amortization'!BG585</f>
        <v>0</v>
      </c>
      <c r="O30" s="694">
        <f>'O7 Amortization'!BH367+'O7 Amortization'!BH439+'O7 Amortization'!BH512+'O7 Amortization'!BH585</f>
        <v>0</v>
      </c>
      <c r="P30" s="694">
        <f>'O7 Amortization'!BI367+'O7 Amortization'!BI439+'O7 Amortization'!BI512+'O7 Amortization'!BI585</f>
        <v>0</v>
      </c>
      <c r="Q30" s="694">
        <f>'O7 Amortization'!BJ367+'O7 Amortization'!BJ439+'O7 Amortization'!BJ512+'O7 Amortization'!BJ585</f>
        <v>0</v>
      </c>
      <c r="R30" s="694">
        <f>'O7 Amortization'!BK367+'O7 Amortization'!BK439+'O7 Amortization'!BK512+'O7 Amortization'!BK585</f>
        <v>0</v>
      </c>
      <c r="S30" s="694">
        <f>'O7 Amortization'!BL367+'O7 Amortization'!BL439+'O7 Amortization'!BL512+'O7 Amortization'!BL585</f>
        <v>0</v>
      </c>
      <c r="T30" s="694">
        <f>'O7 Amortization'!BM367+'O7 Amortization'!BM439+'O7 Amortization'!BM512+'O7 Amortization'!BM585</f>
        <v>0</v>
      </c>
      <c r="U30" s="694">
        <f>'O7 Amortization'!BN367+'O7 Amortization'!BN439+'O7 Amortization'!BN512+'O7 Amortization'!BN585</f>
        <v>0</v>
      </c>
      <c r="V30" s="694">
        <f>'O7 Amortization'!BO367+'O7 Amortization'!BO439+'O7 Amortization'!BO512+'O7 Amortization'!BO585</f>
        <v>0</v>
      </c>
      <c r="W30" s="582">
        <f>'O7 Amortization'!BP367+'O7 Amortization'!BP439+'O7 Amortization'!BP512+'O7 Amortization'!BP585</f>
        <v>0</v>
      </c>
      <c r="X30" s="694"/>
    </row>
    <row r="31" spans="1:24" s="581" customFormat="1" ht="12.75" x14ac:dyDescent="0.2">
      <c r="B31" s="697"/>
      <c r="C31" s="695"/>
      <c r="D31" s="694"/>
      <c r="E31" s="694"/>
      <c r="F31" s="694"/>
      <c r="G31" s="694"/>
      <c r="H31" s="694"/>
      <c r="I31" s="694"/>
      <c r="J31" s="694"/>
      <c r="K31" s="694"/>
      <c r="L31" s="694"/>
      <c r="M31" s="694"/>
      <c r="N31" s="694"/>
      <c r="O31" s="694"/>
      <c r="P31" s="694"/>
      <c r="Q31" s="694"/>
      <c r="R31" s="694"/>
      <c r="S31" s="694"/>
      <c r="T31" s="694"/>
      <c r="U31" s="694"/>
      <c r="V31" s="694"/>
      <c r="W31" s="582"/>
      <c r="X31" s="694"/>
    </row>
    <row r="32" spans="1:24" s="581" customFormat="1" ht="12.75" x14ac:dyDescent="0.2">
      <c r="B32" s="808" t="s">
        <v>1201</v>
      </c>
      <c r="C32" s="816">
        <f>SUM(D32:W32)</f>
        <v>84906535.560000002</v>
      </c>
      <c r="D32" s="817">
        <f>'O6 Source Data for E2'!D102</f>
        <v>52739125.583407253</v>
      </c>
      <c r="E32" s="817">
        <f>'O6 Source Data for E2'!E102</f>
        <v>12025112.595747828</v>
      </c>
      <c r="F32" s="817">
        <f>'O6 Source Data for E2'!F102</f>
        <v>18687565.251709867</v>
      </c>
      <c r="G32" s="817">
        <f>'O6 Source Data for E2'!G102</f>
        <v>0</v>
      </c>
      <c r="H32" s="817">
        <f>'O6 Source Data for E2'!H102</f>
        <v>0</v>
      </c>
      <c r="I32" s="817">
        <f>'O6 Source Data for E2'!I102</f>
        <v>0</v>
      </c>
      <c r="J32" s="817">
        <f>'O6 Source Data for E2'!J102</f>
        <v>1188502.0098844697</v>
      </c>
      <c r="K32" s="817">
        <f>'O6 Source Data for E2'!K102</f>
        <v>144699.21911579376</v>
      </c>
      <c r="L32" s="817">
        <f>'O6 Source Data for E2'!L102</f>
        <v>121530.90013478536</v>
      </c>
      <c r="M32" s="817">
        <f>'O6 Source Data for E2'!M102</f>
        <v>0</v>
      </c>
      <c r="N32" s="817">
        <f>'O6 Source Data for E2'!N102</f>
        <v>0</v>
      </c>
      <c r="O32" s="817">
        <f>'O6 Source Data for E2'!O102</f>
        <v>0</v>
      </c>
      <c r="P32" s="817">
        <f>'O6 Source Data for E2'!P102</f>
        <v>0</v>
      </c>
      <c r="Q32" s="817">
        <f>'O6 Source Data for E2'!Q102</f>
        <v>0</v>
      </c>
      <c r="R32" s="817">
        <f>'O6 Source Data for E2'!R102</f>
        <v>0</v>
      </c>
      <c r="S32" s="817">
        <f>'O6 Source Data for E2'!S102</f>
        <v>0</v>
      </c>
      <c r="T32" s="817">
        <f>'O6 Source Data for E2'!T102</f>
        <v>0</v>
      </c>
      <c r="U32" s="817">
        <f>'O6 Source Data for E2'!U102</f>
        <v>0</v>
      </c>
      <c r="V32" s="817">
        <f>'O6 Source Data for E2'!V102</f>
        <v>0</v>
      </c>
      <c r="W32" s="818">
        <f>'O6 Source Data for E2'!W102</f>
        <v>0</v>
      </c>
      <c r="X32" s="694"/>
    </row>
    <row r="33" spans="1:24" s="581" customFormat="1" ht="12.75" x14ac:dyDescent="0.2">
      <c r="B33" s="697"/>
      <c r="C33" s="695"/>
      <c r="D33" s="694"/>
      <c r="E33" s="694"/>
      <c r="F33" s="694"/>
      <c r="G33" s="694"/>
      <c r="H33" s="694"/>
      <c r="I33" s="694"/>
      <c r="J33" s="694"/>
      <c r="K33" s="694"/>
      <c r="L33" s="694"/>
      <c r="M33" s="694"/>
      <c r="N33" s="694"/>
      <c r="O33" s="694"/>
      <c r="P33" s="694"/>
      <c r="Q33" s="694"/>
      <c r="R33" s="694"/>
      <c r="S33" s="694"/>
      <c r="T33" s="694"/>
      <c r="U33" s="694"/>
      <c r="V33" s="694"/>
      <c r="W33" s="582"/>
      <c r="X33" s="694"/>
    </row>
    <row r="34" spans="1:24" s="581" customFormat="1" ht="12.75" x14ac:dyDescent="0.2">
      <c r="B34" s="808" t="s">
        <v>358</v>
      </c>
      <c r="C34" s="816">
        <f>SUM(D34:W34)</f>
        <v>5901780</v>
      </c>
      <c r="D34" s="817">
        <f>SUM('O4 Summary by Class &amp; Accounts'!E174:E199) + 'O4 Summary by Class &amp; Accounts'!E208+ SUM('O4 Summary by Class &amp; Accounts'!E210:E213)</f>
        <v>4006218.1078124642</v>
      </c>
      <c r="E34" s="817">
        <f>SUM('O4 Summary by Class &amp; Accounts'!F174:F199) + 'O4 Summary by Class &amp; Accounts'!F208+ SUM('O4 Summary by Class &amp; Accounts'!F210:F213)</f>
        <v>771172.24846084113</v>
      </c>
      <c r="F34" s="817">
        <f>SUM('O4 Summary by Class &amp; Accounts'!G174:G199) + 'O4 Summary by Class &amp; Accounts'!G208+ SUM('O4 Summary by Class &amp; Accounts'!G210:G213)</f>
        <v>1004667.434373053</v>
      </c>
      <c r="G34" s="817">
        <f>SUM('O4 Summary by Class &amp; Accounts'!H174:H199) + 'O4 Summary by Class &amp; Accounts'!H208+ SUM('O4 Summary by Class &amp; Accounts'!H210:H213)</f>
        <v>0</v>
      </c>
      <c r="H34" s="817">
        <f>SUM('O4 Summary by Class &amp; Accounts'!I174:I199) + 'O4 Summary by Class &amp; Accounts'!I208+ SUM('O4 Summary by Class &amp; Accounts'!I210:I213)</f>
        <v>0</v>
      </c>
      <c r="I34" s="817">
        <f>SUM('O4 Summary by Class &amp; Accounts'!J174:J199) + 'O4 Summary by Class &amp; Accounts'!J208+ SUM('O4 Summary by Class &amp; Accounts'!J210:J213)</f>
        <v>0</v>
      </c>
      <c r="J34" s="817">
        <f>SUM('O4 Summary by Class &amp; Accounts'!K174:K199) + 'O4 Summary by Class &amp; Accounts'!K208+ SUM('O4 Summary by Class &amp; Accounts'!K210:K213)</f>
        <v>97377.499941929811</v>
      </c>
      <c r="K34" s="817">
        <f>SUM('O4 Summary by Class &amp; Accounts'!L174:L199) + 'O4 Summary by Class &amp; Accounts'!L208+ SUM('O4 Summary by Class &amp; Accounts'!L210:L213)</f>
        <v>11660.753323628769</v>
      </c>
      <c r="L34" s="817">
        <f>SUM('O4 Summary by Class &amp; Accounts'!M174:M199) + 'O4 Summary by Class &amp; Accounts'!M208+ SUM('O4 Summary by Class &amp; Accounts'!M210:M213)</f>
        <v>10683.956088082932</v>
      </c>
      <c r="M34" s="817">
        <f>SUM('O4 Summary by Class &amp; Accounts'!N174:N199) + 'O4 Summary by Class &amp; Accounts'!N208+ SUM('O4 Summary by Class &amp; Accounts'!N210:N213)</f>
        <v>0</v>
      </c>
      <c r="N34" s="817">
        <f>SUM('O4 Summary by Class &amp; Accounts'!O174:O199) + 'O4 Summary by Class &amp; Accounts'!O208+ SUM('O4 Summary by Class &amp; Accounts'!O210:O213)</f>
        <v>0</v>
      </c>
      <c r="O34" s="817">
        <f>SUM('O4 Summary by Class &amp; Accounts'!P174:P199) + 'O4 Summary by Class &amp; Accounts'!P208+ SUM('O4 Summary by Class &amp; Accounts'!P210:P213)</f>
        <v>0</v>
      </c>
      <c r="P34" s="817">
        <f>SUM('O4 Summary by Class &amp; Accounts'!Q174:Q199) + 'O4 Summary by Class &amp; Accounts'!Q208+ SUM('O4 Summary by Class &amp; Accounts'!Q210:Q213)</f>
        <v>0</v>
      </c>
      <c r="Q34" s="817">
        <f>SUM('O4 Summary by Class &amp; Accounts'!R174:R199) + 'O4 Summary by Class &amp; Accounts'!R208+ SUM('O4 Summary by Class &amp; Accounts'!R210:R213)</f>
        <v>0</v>
      </c>
      <c r="R34" s="817">
        <f>SUM('O4 Summary by Class &amp; Accounts'!S174:S199) + 'O4 Summary by Class &amp; Accounts'!S208+ SUM('O4 Summary by Class &amp; Accounts'!S210:S213)</f>
        <v>0</v>
      </c>
      <c r="S34" s="817">
        <f>SUM('O4 Summary by Class &amp; Accounts'!T174:T199) + 'O4 Summary by Class &amp; Accounts'!T208+ SUM('O4 Summary by Class &amp; Accounts'!T210:T213)</f>
        <v>0</v>
      </c>
      <c r="T34" s="817">
        <f>SUM('O4 Summary by Class &amp; Accounts'!U174:U199) + 'O4 Summary by Class &amp; Accounts'!U208+ SUM('O4 Summary by Class &amp; Accounts'!U210:U213)</f>
        <v>0</v>
      </c>
      <c r="U34" s="817">
        <f>SUM('O4 Summary by Class &amp; Accounts'!V174:V199) + 'O4 Summary by Class &amp; Accounts'!V208+ SUM('O4 Summary by Class &amp; Accounts'!V210:V213)</f>
        <v>0</v>
      </c>
      <c r="V34" s="817">
        <f>SUM('O4 Summary by Class &amp; Accounts'!W174:W199) + 'O4 Summary by Class &amp; Accounts'!W208+ SUM('O4 Summary by Class &amp; Accounts'!W210:W213)</f>
        <v>0</v>
      </c>
      <c r="W34" s="818">
        <f>SUM('O4 Summary by Class &amp; Accounts'!X174:X199) + 'O4 Summary by Class &amp; Accounts'!X208+ SUM('O4 Summary by Class &amp; Accounts'!X210:X213)</f>
        <v>0</v>
      </c>
      <c r="X34" s="694"/>
    </row>
    <row r="35" spans="1:24" s="581" customFormat="1" ht="12.75" x14ac:dyDescent="0.2">
      <c r="B35" s="697"/>
      <c r="C35" s="695"/>
      <c r="D35" s="694"/>
      <c r="E35" s="694"/>
      <c r="F35" s="694"/>
      <c r="G35" s="694"/>
      <c r="H35" s="694"/>
      <c r="I35" s="694"/>
      <c r="J35" s="694"/>
      <c r="K35" s="694"/>
      <c r="L35" s="694"/>
      <c r="M35" s="694"/>
      <c r="N35" s="694"/>
      <c r="O35" s="694"/>
      <c r="P35" s="694"/>
      <c r="Q35" s="694"/>
      <c r="R35" s="694"/>
      <c r="S35" s="694"/>
      <c r="T35" s="694"/>
      <c r="U35" s="694"/>
      <c r="V35" s="694"/>
      <c r="W35" s="582"/>
      <c r="X35" s="694"/>
    </row>
    <row r="36" spans="1:24" s="581" customFormat="1" ht="12.75" x14ac:dyDescent="0.2">
      <c r="B36" s="808" t="s">
        <v>353</v>
      </c>
      <c r="C36" s="816">
        <f>SUM(D36:W36)</f>
        <v>11755980</v>
      </c>
      <c r="D36" s="817">
        <f>'O6 Source Data for E2'!D163</f>
        <v>8031543.9517888501</v>
      </c>
      <c r="E36" s="817">
        <f>'O6 Source Data for E2'!E163</f>
        <v>1526292.9904335251</v>
      </c>
      <c r="F36" s="817">
        <f>'O6 Source Data for E2'!F163</f>
        <v>1957071.2019039004</v>
      </c>
      <c r="G36" s="817">
        <f>'O6 Source Data for E2'!G163</f>
        <v>0</v>
      </c>
      <c r="H36" s="817">
        <f>'O6 Source Data for E2'!H163</f>
        <v>0</v>
      </c>
      <c r="I36" s="817">
        <f>'O6 Source Data for E2'!I163</f>
        <v>0</v>
      </c>
      <c r="J36" s="817">
        <f>'O6 Source Data for E2'!J163</f>
        <v>196016.2827799787</v>
      </c>
      <c r="K36" s="817">
        <f>'O6 Source Data for E2'!K163</f>
        <v>23452.311555576034</v>
      </c>
      <c r="L36" s="817">
        <f>'O6 Source Data for E2'!L163</f>
        <v>21603.261538170271</v>
      </c>
      <c r="M36" s="817">
        <f>'O6 Source Data for E2'!M163</f>
        <v>0</v>
      </c>
      <c r="N36" s="817">
        <f>'O6 Source Data for E2'!N163</f>
        <v>0</v>
      </c>
      <c r="O36" s="817">
        <f>'O6 Source Data for E2'!O163</f>
        <v>0</v>
      </c>
      <c r="P36" s="817">
        <f>'O6 Source Data for E2'!P163</f>
        <v>0</v>
      </c>
      <c r="Q36" s="817">
        <f>'O6 Source Data for E2'!Q163</f>
        <v>0</v>
      </c>
      <c r="R36" s="817">
        <f>'O6 Source Data for E2'!R163</f>
        <v>0</v>
      </c>
      <c r="S36" s="817">
        <f>'O6 Source Data for E2'!S163</f>
        <v>0</v>
      </c>
      <c r="T36" s="817">
        <f>'O6 Source Data for E2'!T163</f>
        <v>0</v>
      </c>
      <c r="U36" s="817">
        <f>'O6 Source Data for E2'!U163</f>
        <v>0</v>
      </c>
      <c r="V36" s="817">
        <f>'O6 Source Data for E2'!V163</f>
        <v>0</v>
      </c>
      <c r="W36" s="818">
        <f>'O6 Source Data for E2'!W163</f>
        <v>0</v>
      </c>
      <c r="X36" s="694"/>
    </row>
    <row r="37" spans="1:24" s="581" customFormat="1" ht="12.75" x14ac:dyDescent="0.2">
      <c r="B37" s="697"/>
      <c r="C37" s="695"/>
      <c r="D37" s="694"/>
      <c r="E37" s="694"/>
      <c r="F37" s="694"/>
      <c r="G37" s="694"/>
      <c r="H37" s="694"/>
      <c r="I37" s="694"/>
      <c r="J37" s="694"/>
      <c r="K37" s="694"/>
      <c r="L37" s="694"/>
      <c r="M37" s="694"/>
      <c r="N37" s="694"/>
      <c r="O37" s="694"/>
      <c r="P37" s="694"/>
      <c r="Q37" s="694"/>
      <c r="R37" s="694"/>
      <c r="S37" s="694"/>
      <c r="T37" s="694"/>
      <c r="U37" s="694"/>
      <c r="V37" s="694"/>
      <c r="W37" s="582"/>
      <c r="X37" s="694"/>
    </row>
    <row r="38" spans="1:24" s="581" customFormat="1" ht="12.75" x14ac:dyDescent="0.2">
      <c r="B38" s="697" t="s">
        <v>724</v>
      </c>
      <c r="C38" s="695"/>
      <c r="D38" s="694"/>
      <c r="E38" s="694"/>
      <c r="F38" s="694"/>
      <c r="G38" s="694"/>
      <c r="H38" s="694"/>
      <c r="I38" s="694"/>
      <c r="J38" s="694"/>
      <c r="K38" s="694"/>
      <c r="L38" s="694"/>
      <c r="M38" s="694"/>
      <c r="N38" s="694"/>
      <c r="O38" s="694"/>
      <c r="P38" s="694"/>
      <c r="Q38" s="694"/>
      <c r="R38" s="694"/>
      <c r="S38" s="694"/>
      <c r="T38" s="694"/>
      <c r="U38" s="694"/>
      <c r="V38" s="694"/>
      <c r="W38" s="582"/>
      <c r="X38" s="694"/>
    </row>
    <row r="39" spans="1:24" s="581" customFormat="1" ht="12.75" x14ac:dyDescent="0.2">
      <c r="A39" s="731"/>
      <c r="B39" s="690" t="s">
        <v>720</v>
      </c>
      <c r="C39" s="695">
        <f>SUM(D39:W39)</f>
        <v>27994789.524999995</v>
      </c>
      <c r="D39" s="694">
        <f>'O4 Summary by Class &amp; Accounts'!E43</f>
        <v>16594589.519153418</v>
      </c>
      <c r="E39" s="694">
        <f>'O4 Summary by Class &amp; Accounts'!F43</f>
        <v>4129115.7550322292</v>
      </c>
      <c r="F39" s="694">
        <f>'O4 Summary by Class &amp; Accounts'!G43</f>
        <v>6800819.5484214127</v>
      </c>
      <c r="G39" s="694">
        <f>'O4 Summary by Class &amp; Accounts'!H43</f>
        <v>0</v>
      </c>
      <c r="H39" s="694">
        <f>'O4 Summary by Class &amp; Accounts'!I43</f>
        <v>0</v>
      </c>
      <c r="I39" s="694">
        <f>'O4 Summary by Class &amp; Accounts'!J43</f>
        <v>0</v>
      </c>
      <c r="J39" s="694">
        <f>'O4 Summary by Class &amp; Accounts'!K43</f>
        <v>339736.93238188827</v>
      </c>
      <c r="K39" s="694">
        <f>'O4 Summary by Class &amp; Accounts'!L43</f>
        <v>71480.685295359493</v>
      </c>
      <c r="L39" s="694">
        <f>'O4 Summary by Class &amp; Accounts'!M43</f>
        <v>59047.084715691053</v>
      </c>
      <c r="M39" s="694">
        <f>'O4 Summary by Class &amp; Accounts'!N43</f>
        <v>0</v>
      </c>
      <c r="N39" s="694">
        <f>'O4 Summary by Class &amp; Accounts'!O43</f>
        <v>0</v>
      </c>
      <c r="O39" s="694">
        <f>'O4 Summary by Class &amp; Accounts'!P43</f>
        <v>0</v>
      </c>
      <c r="P39" s="694">
        <f>'O4 Summary by Class &amp; Accounts'!Q43</f>
        <v>0</v>
      </c>
      <c r="Q39" s="694">
        <f>'O4 Summary by Class &amp; Accounts'!R43</f>
        <v>0</v>
      </c>
      <c r="R39" s="694">
        <f>'O4 Summary by Class &amp; Accounts'!S43</f>
        <v>0</v>
      </c>
      <c r="S39" s="694">
        <f>'O4 Summary by Class &amp; Accounts'!T43</f>
        <v>0</v>
      </c>
      <c r="T39" s="694">
        <f>'O4 Summary by Class &amp; Accounts'!U43</f>
        <v>0</v>
      </c>
      <c r="U39" s="694">
        <f>'O4 Summary by Class &amp; Accounts'!V43</f>
        <v>0</v>
      </c>
      <c r="V39" s="694">
        <f>'O4 Summary by Class &amp; Accounts'!W43</f>
        <v>0</v>
      </c>
      <c r="W39" s="582">
        <f>'O4 Summary by Class &amp; Accounts'!X43</f>
        <v>0</v>
      </c>
      <c r="X39" s="694"/>
    </row>
    <row r="40" spans="1:24" s="581" customFormat="1" ht="12.75" x14ac:dyDescent="0.2">
      <c r="A40" s="696"/>
      <c r="B40" s="690" t="s">
        <v>721</v>
      </c>
      <c r="C40" s="695">
        <f t="shared" ref="C40:C49" si="7">SUM(D40:W40)</f>
        <v>37071980.100000001</v>
      </c>
      <c r="D40" s="694">
        <f>'O4 Summary by Class &amp; Accounts'!E47</f>
        <v>21975314.08022701</v>
      </c>
      <c r="E40" s="694">
        <f>'O4 Summary by Class &amp; Accounts'!F47</f>
        <v>5467963.8496460989</v>
      </c>
      <c r="F40" s="694">
        <f>'O4 Summary by Class &amp; Accounts'!G47</f>
        <v>9005956.1525769178</v>
      </c>
      <c r="G40" s="694">
        <f>'O4 Summary by Class &amp; Accounts'!H47</f>
        <v>0</v>
      </c>
      <c r="H40" s="694">
        <f>'O4 Summary by Class &amp; Accounts'!I47</f>
        <v>0</v>
      </c>
      <c r="I40" s="694">
        <f>'O4 Summary by Class &amp; Accounts'!J47</f>
        <v>0</v>
      </c>
      <c r="J40" s="694">
        <f>'O4 Summary by Class &amp; Accounts'!K47</f>
        <v>449895.17728822457</v>
      </c>
      <c r="K40" s="694">
        <f>'O4 Summary by Class &amp; Accounts'!L47</f>
        <v>94657.991282180577</v>
      </c>
      <c r="L40" s="694">
        <f>'O4 Summary by Class &amp; Accounts'!M47</f>
        <v>78192.848979567862</v>
      </c>
      <c r="M40" s="694">
        <f>'O4 Summary by Class &amp; Accounts'!N47</f>
        <v>0</v>
      </c>
      <c r="N40" s="694">
        <f>'O4 Summary by Class &amp; Accounts'!O47</f>
        <v>0</v>
      </c>
      <c r="O40" s="694">
        <f>'O4 Summary by Class &amp; Accounts'!P47</f>
        <v>0</v>
      </c>
      <c r="P40" s="694">
        <f>'O4 Summary by Class &amp; Accounts'!Q47</f>
        <v>0</v>
      </c>
      <c r="Q40" s="694">
        <f>'O4 Summary by Class &amp; Accounts'!R47</f>
        <v>0</v>
      </c>
      <c r="R40" s="694">
        <f>'O4 Summary by Class &amp; Accounts'!S47</f>
        <v>0</v>
      </c>
      <c r="S40" s="694">
        <f>'O4 Summary by Class &amp; Accounts'!T47</f>
        <v>0</v>
      </c>
      <c r="T40" s="694">
        <f>'O4 Summary by Class &amp; Accounts'!U47</f>
        <v>0</v>
      </c>
      <c r="U40" s="694">
        <f>'O4 Summary by Class &amp; Accounts'!V47</f>
        <v>0</v>
      </c>
      <c r="V40" s="694">
        <f>'O4 Summary by Class &amp; Accounts'!W47</f>
        <v>0</v>
      </c>
      <c r="W40" s="582">
        <f>'O4 Summary by Class &amp; Accounts'!X47</f>
        <v>0</v>
      </c>
      <c r="X40" s="694"/>
    </row>
    <row r="41" spans="1:24" s="581" customFormat="1" ht="12.75" x14ac:dyDescent="0.2">
      <c r="A41" s="696"/>
      <c r="B41" s="690" t="s">
        <v>722</v>
      </c>
      <c r="C41" s="695">
        <f t="shared" si="7"/>
        <v>18940275</v>
      </c>
      <c r="D41" s="694">
        <f>'O4 Summary by Class &amp; Accounts'!E51</f>
        <v>11227306.735926729</v>
      </c>
      <c r="E41" s="694">
        <f>'O4 Summary by Class &amp; Accounts'!F51</f>
        <v>2793612.2840753188</v>
      </c>
      <c r="F41" s="694">
        <f>'O4 Summary by Class &amp; Accounts'!G51</f>
        <v>4601191.6738094268</v>
      </c>
      <c r="G41" s="694">
        <f>'O4 Summary by Class &amp; Accounts'!H51</f>
        <v>0</v>
      </c>
      <c r="H41" s="694">
        <f>'O4 Summary by Class &amp; Accounts'!I51</f>
        <v>0</v>
      </c>
      <c r="I41" s="694">
        <f>'O4 Summary by Class &amp; Accounts'!J51</f>
        <v>0</v>
      </c>
      <c r="J41" s="694">
        <f>'O4 Summary by Class &amp; Accounts'!K51</f>
        <v>229853.87767330854</v>
      </c>
      <c r="K41" s="694">
        <f>'O4 Summary by Class &amp; Accounts'!L51</f>
        <v>48361.279354271741</v>
      </c>
      <c r="L41" s="694">
        <f>'O4 Summary by Class &amp; Accounts'!M51</f>
        <v>39949.149160945002</v>
      </c>
      <c r="M41" s="694">
        <f>'O4 Summary by Class &amp; Accounts'!N51</f>
        <v>0</v>
      </c>
      <c r="N41" s="694">
        <f>'O4 Summary by Class &amp; Accounts'!O51</f>
        <v>0</v>
      </c>
      <c r="O41" s="694">
        <f>'O4 Summary by Class &amp; Accounts'!P51</f>
        <v>0</v>
      </c>
      <c r="P41" s="694">
        <f>'O4 Summary by Class &amp; Accounts'!Q51</f>
        <v>0</v>
      </c>
      <c r="Q41" s="694">
        <f>'O4 Summary by Class &amp; Accounts'!R51</f>
        <v>0</v>
      </c>
      <c r="R41" s="694">
        <f>'O4 Summary by Class &amp; Accounts'!S51</f>
        <v>0</v>
      </c>
      <c r="S41" s="694">
        <f>'O4 Summary by Class &amp; Accounts'!T51</f>
        <v>0</v>
      </c>
      <c r="T41" s="694">
        <f>'O4 Summary by Class &amp; Accounts'!U51</f>
        <v>0</v>
      </c>
      <c r="U41" s="694">
        <f>'O4 Summary by Class &amp; Accounts'!V51</f>
        <v>0</v>
      </c>
      <c r="V41" s="694">
        <f>'O4 Summary by Class &amp; Accounts'!W51</f>
        <v>0</v>
      </c>
      <c r="W41" s="582">
        <f>'O4 Summary by Class &amp; Accounts'!X51</f>
        <v>0</v>
      </c>
      <c r="X41" s="694"/>
    </row>
    <row r="42" spans="1:24" s="581" customFormat="1" ht="12.75" x14ac:dyDescent="0.2">
      <c r="A42" s="696"/>
      <c r="B42" s="690" t="s">
        <v>723</v>
      </c>
      <c r="C42" s="695">
        <f t="shared" si="7"/>
        <v>8789760.7499999981</v>
      </c>
      <c r="D42" s="694">
        <f>'O4 Summary by Class &amp; Accounts'!E55</f>
        <v>5210343.5708119012</v>
      </c>
      <c r="E42" s="694">
        <f>'O4 Summary by Class &amp; Accounts'!F55</f>
        <v>1296453.3833475537</v>
      </c>
      <c r="F42" s="694">
        <f>'O4 Summary by Class &amp; Accounts'!G55</f>
        <v>2135310.8113623955</v>
      </c>
      <c r="G42" s="694">
        <f>'O4 Summary by Class &amp; Accounts'!H55</f>
        <v>0</v>
      </c>
      <c r="H42" s="694">
        <f>'O4 Summary by Class &amp; Accounts'!I55</f>
        <v>0</v>
      </c>
      <c r="I42" s="694">
        <f>'O4 Summary by Class &amp; Accounts'!J55</f>
        <v>0</v>
      </c>
      <c r="J42" s="694">
        <f>'O4 Summary by Class &amp; Accounts'!K55</f>
        <v>106670.0769766093</v>
      </c>
      <c r="K42" s="694">
        <f>'O4 Summary by Class &amp; Accounts'!L55</f>
        <v>22443.395097904493</v>
      </c>
      <c r="L42" s="694">
        <f>'O4 Summary by Class &amp; Accounts'!M55</f>
        <v>18539.512403635628</v>
      </c>
      <c r="M42" s="694">
        <f>'O4 Summary by Class &amp; Accounts'!N55</f>
        <v>0</v>
      </c>
      <c r="N42" s="694">
        <f>'O4 Summary by Class &amp; Accounts'!O55</f>
        <v>0</v>
      </c>
      <c r="O42" s="694">
        <f>'O4 Summary by Class &amp; Accounts'!P55</f>
        <v>0</v>
      </c>
      <c r="P42" s="694">
        <f>'O4 Summary by Class &amp; Accounts'!Q55</f>
        <v>0</v>
      </c>
      <c r="Q42" s="694">
        <f>'O4 Summary by Class &amp; Accounts'!R55</f>
        <v>0</v>
      </c>
      <c r="R42" s="694">
        <f>'O4 Summary by Class &amp; Accounts'!S55</f>
        <v>0</v>
      </c>
      <c r="S42" s="694">
        <f>'O4 Summary by Class &amp; Accounts'!T55</f>
        <v>0</v>
      </c>
      <c r="T42" s="694">
        <f>'O4 Summary by Class &amp; Accounts'!U55</f>
        <v>0</v>
      </c>
      <c r="U42" s="694">
        <f>'O4 Summary by Class &amp; Accounts'!V55</f>
        <v>0</v>
      </c>
      <c r="V42" s="694">
        <f>'O4 Summary by Class &amp; Accounts'!W55</f>
        <v>0</v>
      </c>
      <c r="W42" s="582">
        <f>'O4 Summary by Class &amp; Accounts'!X55</f>
        <v>0</v>
      </c>
      <c r="X42" s="694"/>
    </row>
    <row r="43" spans="1:24" s="780" customFormat="1" ht="20.25" customHeight="1" x14ac:dyDescent="0.2">
      <c r="A43" s="779"/>
      <c r="B43" s="819" t="s">
        <v>1456</v>
      </c>
      <c r="C43" s="813">
        <f t="shared" si="7"/>
        <v>92796805.374999985</v>
      </c>
      <c r="D43" s="814">
        <f>SUM(D39:D42)</f>
        <v>55007553.906119049</v>
      </c>
      <c r="E43" s="814">
        <f t="shared" ref="E43:W43" si="8">SUM(E39:E42)</f>
        <v>13687145.272101203</v>
      </c>
      <c r="F43" s="814">
        <f t="shared" si="8"/>
        <v>22543278.186170153</v>
      </c>
      <c r="G43" s="814">
        <f t="shared" si="8"/>
        <v>0</v>
      </c>
      <c r="H43" s="814">
        <f t="shared" si="8"/>
        <v>0</v>
      </c>
      <c r="I43" s="814">
        <f t="shared" si="8"/>
        <v>0</v>
      </c>
      <c r="J43" s="814">
        <f t="shared" si="8"/>
        <v>1126156.0643200306</v>
      </c>
      <c r="K43" s="814">
        <f t="shared" si="8"/>
        <v>236943.35102971629</v>
      </c>
      <c r="L43" s="814">
        <f t="shared" si="8"/>
        <v>195728.59525983955</v>
      </c>
      <c r="M43" s="814">
        <f t="shared" si="8"/>
        <v>0</v>
      </c>
      <c r="N43" s="814">
        <f t="shared" si="8"/>
        <v>0</v>
      </c>
      <c r="O43" s="814">
        <f t="shared" si="8"/>
        <v>0</v>
      </c>
      <c r="P43" s="814">
        <f t="shared" si="8"/>
        <v>0</v>
      </c>
      <c r="Q43" s="814">
        <f t="shared" si="8"/>
        <v>0</v>
      </c>
      <c r="R43" s="814">
        <f t="shared" si="8"/>
        <v>0</v>
      </c>
      <c r="S43" s="814">
        <f t="shared" si="8"/>
        <v>0</v>
      </c>
      <c r="T43" s="814">
        <f t="shared" si="8"/>
        <v>0</v>
      </c>
      <c r="U43" s="814">
        <f t="shared" si="8"/>
        <v>0</v>
      </c>
      <c r="V43" s="814">
        <f t="shared" si="8"/>
        <v>0</v>
      </c>
      <c r="W43" s="815">
        <f t="shared" si="8"/>
        <v>0</v>
      </c>
      <c r="X43" s="145"/>
    </row>
    <row r="44" spans="1:24" s="581" customFormat="1" ht="18.75" customHeight="1" x14ac:dyDescent="0.2">
      <c r="A44" s="696"/>
      <c r="B44" s="697" t="s">
        <v>727</v>
      </c>
      <c r="C44" s="695"/>
      <c r="D44" s="694"/>
      <c r="E44" s="694"/>
      <c r="F44" s="694"/>
      <c r="G44" s="694"/>
      <c r="H44" s="694"/>
      <c r="I44" s="694"/>
      <c r="J44" s="694"/>
      <c r="K44" s="694"/>
      <c r="L44" s="694"/>
      <c r="M44" s="694"/>
      <c r="N44" s="694"/>
      <c r="O44" s="694"/>
      <c r="P44" s="694"/>
      <c r="Q44" s="694"/>
      <c r="R44" s="694"/>
      <c r="S44" s="694"/>
      <c r="T44" s="694"/>
      <c r="U44" s="694"/>
      <c r="V44" s="694"/>
      <c r="W44" s="582"/>
      <c r="X44" s="694"/>
    </row>
    <row r="45" spans="1:24" s="581" customFormat="1" ht="12.75" x14ac:dyDescent="0.2">
      <c r="A45" s="696"/>
      <c r="B45" s="690" t="s">
        <v>720</v>
      </c>
      <c r="C45" s="695">
        <f t="shared" si="7"/>
        <v>-10438895.924999997</v>
      </c>
      <c r="D45" s="59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-6187908.3875176348</v>
      </c>
      <c r="E45" s="59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-1539694.0059351716</v>
      </c>
      <c r="F45" s="59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-2535937.8897018735</v>
      </c>
      <c r="G45" s="59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59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59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0</v>
      </c>
      <c r="J45" s="59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-126683.52001168666</v>
      </c>
      <c r="K45" s="59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-26654.225557923201</v>
      </c>
      <c r="L45" s="59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-22017.896275709085</v>
      </c>
      <c r="M45" s="59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59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59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59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59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59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59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59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59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59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59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694"/>
    </row>
    <row r="46" spans="1:24" s="581" customFormat="1" ht="12.75" x14ac:dyDescent="0.2">
      <c r="A46" s="696"/>
      <c r="B46" s="690" t="s">
        <v>721</v>
      </c>
      <c r="C46" s="695">
        <f t="shared" si="7"/>
        <v>-27822490.600500003</v>
      </c>
      <c r="D46" s="59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-16492455.158610513</v>
      </c>
      <c r="E46" s="59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-4103702.37576418</v>
      </c>
      <c r="F46" s="59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-6758962.6917065158</v>
      </c>
      <c r="G46" s="59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59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59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0</v>
      </c>
      <c r="J46" s="59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-337645.96084555809</v>
      </c>
      <c r="K46" s="59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-71040.744670411601</v>
      </c>
      <c r="L46" s="59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-58683.668902820296</v>
      </c>
      <c r="M46" s="59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59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59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59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59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59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59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59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59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59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59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694"/>
    </row>
    <row r="47" spans="1:24" s="581" customFormat="1" ht="12.75" x14ac:dyDescent="0.2">
      <c r="A47" s="696"/>
      <c r="B47" s="690" t="s">
        <v>725</v>
      </c>
      <c r="C47" s="695">
        <f t="shared" si="7"/>
        <v>-10585564.875</v>
      </c>
      <c r="D47" s="59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-6274849.9599228036</v>
      </c>
      <c r="E47" s="59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-1561327.069890813</v>
      </c>
      <c r="F47" s="59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-2571568.4152114755</v>
      </c>
      <c r="G47" s="59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59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59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0</v>
      </c>
      <c r="J47" s="59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-128463.45334907342</v>
      </c>
      <c r="K47" s="59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-27028.723714024298</v>
      </c>
      <c r="L47" s="59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-22327.252911810156</v>
      </c>
      <c r="M47" s="59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59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59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59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59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59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59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59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59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59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59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694"/>
    </row>
    <row r="48" spans="1:24" s="581" customFormat="1" ht="12.75" x14ac:dyDescent="0.2">
      <c r="A48" s="696"/>
      <c r="B48" s="690" t="s">
        <v>726</v>
      </c>
      <c r="C48" s="695">
        <f t="shared" si="7"/>
        <v>-6293835.9025000008</v>
      </c>
      <c r="D48" s="59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-3730823.6666550897</v>
      </c>
      <c r="E48" s="59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-928314.78377047169</v>
      </c>
      <c r="F48" s="59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-1528971.7467621691</v>
      </c>
      <c r="G48" s="59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59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59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0</v>
      </c>
      <c r="J48" s="59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-76380.231418451527</v>
      </c>
      <c r="K48" s="59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-16070.408496748198</v>
      </c>
      <c r="L48" s="59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-13275.065397069651</v>
      </c>
      <c r="M48" s="59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59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59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59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59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59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59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59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59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59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59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694"/>
    </row>
    <row r="49" spans="1:24" s="780" customFormat="1" ht="20.25" customHeight="1" x14ac:dyDescent="0.2">
      <c r="A49" s="779"/>
      <c r="B49" s="819" t="s">
        <v>1456</v>
      </c>
      <c r="C49" s="813">
        <f t="shared" si="7"/>
        <v>-55140787.302999996</v>
      </c>
      <c r="D49" s="814">
        <f>SUM(D45:D48)</f>
        <v>-32686037.172706041</v>
      </c>
      <c r="E49" s="814">
        <f t="shared" ref="E49:W49" si="9">SUM(E45:E48)</f>
        <v>-8133038.2353606364</v>
      </c>
      <c r="F49" s="814">
        <f t="shared" si="9"/>
        <v>-13395440.743382035</v>
      </c>
      <c r="G49" s="814">
        <f t="shared" si="9"/>
        <v>0</v>
      </c>
      <c r="H49" s="814">
        <f t="shared" si="9"/>
        <v>0</v>
      </c>
      <c r="I49" s="814">
        <f t="shared" si="9"/>
        <v>0</v>
      </c>
      <c r="J49" s="814">
        <f t="shared" si="9"/>
        <v>-669173.16562476964</v>
      </c>
      <c r="K49" s="814">
        <f t="shared" si="9"/>
        <v>-140794.10243910729</v>
      </c>
      <c r="L49" s="814">
        <f t="shared" si="9"/>
        <v>-116303.88348740918</v>
      </c>
      <c r="M49" s="814">
        <f t="shared" si="9"/>
        <v>0</v>
      </c>
      <c r="N49" s="814">
        <f t="shared" si="9"/>
        <v>0</v>
      </c>
      <c r="O49" s="814">
        <f t="shared" si="9"/>
        <v>0</v>
      </c>
      <c r="P49" s="814">
        <f t="shared" si="9"/>
        <v>0</v>
      </c>
      <c r="Q49" s="814">
        <f t="shared" si="9"/>
        <v>0</v>
      </c>
      <c r="R49" s="814">
        <f t="shared" si="9"/>
        <v>0</v>
      </c>
      <c r="S49" s="814">
        <f t="shared" si="9"/>
        <v>0</v>
      </c>
      <c r="T49" s="814">
        <f t="shared" si="9"/>
        <v>0</v>
      </c>
      <c r="U49" s="814">
        <f t="shared" si="9"/>
        <v>0</v>
      </c>
      <c r="V49" s="814">
        <f t="shared" si="9"/>
        <v>0</v>
      </c>
      <c r="W49" s="815">
        <f t="shared" si="9"/>
        <v>0</v>
      </c>
      <c r="X49" s="145"/>
    </row>
    <row r="50" spans="1:24" s="581" customFormat="1" ht="18" customHeight="1" x14ac:dyDescent="0.2">
      <c r="B50" s="697" t="s">
        <v>1457</v>
      </c>
      <c r="C50" s="695">
        <f>SUM(D50:W50)</f>
        <v>37656018.071999989</v>
      </c>
      <c r="D50" s="694">
        <f>D43+D49</f>
        <v>22321516.733413007</v>
      </c>
      <c r="E50" s="694">
        <f t="shared" ref="E50:W50" si="10">E43+E49</f>
        <v>5554107.0367405666</v>
      </c>
      <c r="F50" s="694">
        <f t="shared" si="10"/>
        <v>9147837.4427881185</v>
      </c>
      <c r="G50" s="694">
        <f t="shared" si="10"/>
        <v>0</v>
      </c>
      <c r="H50" s="694">
        <f t="shared" si="10"/>
        <v>0</v>
      </c>
      <c r="I50" s="694">
        <f t="shared" si="10"/>
        <v>0</v>
      </c>
      <c r="J50" s="694">
        <f t="shared" si="10"/>
        <v>456982.89869526098</v>
      </c>
      <c r="K50" s="694">
        <f t="shared" si="10"/>
        <v>96149.248590609001</v>
      </c>
      <c r="L50" s="694">
        <f t="shared" si="10"/>
        <v>79424.711772430368</v>
      </c>
      <c r="M50" s="694">
        <f t="shared" si="10"/>
        <v>0</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582">
        <f t="shared" si="10"/>
        <v>0</v>
      </c>
      <c r="X50" s="694"/>
    </row>
    <row r="51" spans="1:24" s="581" customFormat="1" ht="12.75" x14ac:dyDescent="0.2">
      <c r="B51" s="697" t="s">
        <v>1499</v>
      </c>
      <c r="C51" s="695">
        <f>SUM(D51:W51)</f>
        <v>5288831.2227955079</v>
      </c>
      <c r="D51" s="694">
        <f t="shared" ref="D51:W51" si="11">IF(ISERROR(D50/D32*D28),0,D50/D32*D28)</f>
        <v>3121787.9260682589</v>
      </c>
      <c r="E51" s="694">
        <f t="shared" si="11"/>
        <v>783678.16832754097</v>
      </c>
      <c r="F51" s="694">
        <f t="shared" si="11"/>
        <v>1291605.4692391029</v>
      </c>
      <c r="G51" s="694">
        <f t="shared" si="11"/>
        <v>0</v>
      </c>
      <c r="H51" s="694">
        <f t="shared" si="11"/>
        <v>0</v>
      </c>
      <c r="I51" s="694">
        <f t="shared" si="11"/>
        <v>0</v>
      </c>
      <c r="J51" s="694">
        <f t="shared" si="11"/>
        <v>66455.313915876628</v>
      </c>
      <c r="K51" s="694">
        <f t="shared" si="11"/>
        <v>13859.890159647917</v>
      </c>
      <c r="L51" s="694">
        <f t="shared" si="11"/>
        <v>11444.455085080546</v>
      </c>
      <c r="M51" s="694">
        <f t="shared" si="11"/>
        <v>0</v>
      </c>
      <c r="N51" s="694">
        <f t="shared" si="11"/>
        <v>0</v>
      </c>
      <c r="O51" s="694">
        <f t="shared" si="11"/>
        <v>0</v>
      </c>
      <c r="P51" s="694">
        <f t="shared" si="11"/>
        <v>0</v>
      </c>
      <c r="Q51" s="694">
        <f t="shared" si="11"/>
        <v>0</v>
      </c>
      <c r="R51" s="694">
        <f t="shared" si="11"/>
        <v>0</v>
      </c>
      <c r="S51" s="694">
        <f t="shared" si="11"/>
        <v>0</v>
      </c>
      <c r="T51" s="694">
        <f t="shared" si="11"/>
        <v>0</v>
      </c>
      <c r="U51" s="694">
        <f t="shared" si="11"/>
        <v>0</v>
      </c>
      <c r="V51" s="694">
        <f t="shared" si="11"/>
        <v>0</v>
      </c>
      <c r="W51" s="582">
        <f t="shared" si="11"/>
        <v>0</v>
      </c>
      <c r="X51" s="694"/>
    </row>
    <row r="52" spans="1:24" s="581" customFormat="1" ht="12.75" x14ac:dyDescent="0.2">
      <c r="B52" s="697" t="s">
        <v>1199</v>
      </c>
      <c r="C52" s="695">
        <f>SUM(D52:W52)</f>
        <v>42944849.294795498</v>
      </c>
      <c r="D52" s="694">
        <f>SUM(D50:D51)</f>
        <v>25443304.659481265</v>
      </c>
      <c r="E52" s="694">
        <f t="shared" ref="E52:W52" si="12">SUM(E50:E51)</f>
        <v>6337785.2050681077</v>
      </c>
      <c r="F52" s="694">
        <f t="shared" si="12"/>
        <v>10439442.912027221</v>
      </c>
      <c r="G52" s="694">
        <f t="shared" si="12"/>
        <v>0</v>
      </c>
      <c r="H52" s="694">
        <f t="shared" si="12"/>
        <v>0</v>
      </c>
      <c r="I52" s="694">
        <f t="shared" si="12"/>
        <v>0</v>
      </c>
      <c r="J52" s="694">
        <f t="shared" si="12"/>
        <v>523438.2126111376</v>
      </c>
      <c r="K52" s="694">
        <f t="shared" si="12"/>
        <v>110009.13875025691</v>
      </c>
      <c r="L52" s="694">
        <f t="shared" si="12"/>
        <v>90869.166857510922</v>
      </c>
      <c r="M52" s="694">
        <f t="shared" si="12"/>
        <v>0</v>
      </c>
      <c r="N52" s="694">
        <f t="shared" si="12"/>
        <v>0</v>
      </c>
      <c r="O52" s="694">
        <f t="shared" si="12"/>
        <v>0</v>
      </c>
      <c r="P52" s="694">
        <f t="shared" si="12"/>
        <v>0</v>
      </c>
      <c r="Q52" s="694">
        <f t="shared" si="12"/>
        <v>0</v>
      </c>
      <c r="R52" s="694">
        <f t="shared" si="12"/>
        <v>0</v>
      </c>
      <c r="S52" s="694">
        <f t="shared" si="12"/>
        <v>0</v>
      </c>
      <c r="T52" s="694">
        <f t="shared" si="12"/>
        <v>0</v>
      </c>
      <c r="U52" s="694">
        <f t="shared" si="12"/>
        <v>0</v>
      </c>
      <c r="V52" s="694">
        <f t="shared" si="12"/>
        <v>0</v>
      </c>
      <c r="W52" s="582">
        <f t="shared" si="12"/>
        <v>0</v>
      </c>
      <c r="X52" s="694"/>
    </row>
    <row r="53" spans="1:24" s="581" customFormat="1" ht="12.75" x14ac:dyDescent="0.2">
      <c r="B53" s="697"/>
      <c r="C53" s="695"/>
      <c r="D53" s="694"/>
      <c r="E53" s="694"/>
      <c r="F53" s="694"/>
      <c r="G53" s="694"/>
      <c r="H53" s="694"/>
      <c r="I53" s="694"/>
      <c r="J53" s="694"/>
      <c r="K53" s="694"/>
      <c r="L53" s="694"/>
      <c r="M53" s="694"/>
      <c r="N53" s="694"/>
      <c r="O53" s="694"/>
      <c r="P53" s="694"/>
      <c r="Q53" s="694"/>
      <c r="R53" s="694"/>
      <c r="S53" s="694"/>
      <c r="T53" s="694"/>
      <c r="U53" s="694"/>
      <c r="V53" s="694"/>
      <c r="W53" s="582"/>
      <c r="X53" s="694"/>
    </row>
    <row r="54" spans="1:24" s="603" customFormat="1" ht="12.75" x14ac:dyDescent="0.2">
      <c r="B54" s="690" t="s">
        <v>728</v>
      </c>
      <c r="C54" s="695">
        <f>SUM(D54:W54)</f>
        <v>0</v>
      </c>
      <c r="D54" s="694">
        <f>'O4 Summary by Class &amp; Accounts'!E42</f>
        <v>0</v>
      </c>
      <c r="E54" s="694">
        <f>'O4 Summary by Class &amp; Accounts'!F42</f>
        <v>0</v>
      </c>
      <c r="F54" s="694">
        <f>'O4 Summary by Class &amp; Accounts'!G42</f>
        <v>0</v>
      </c>
      <c r="G54" s="694">
        <f>'O4 Summary by Class &amp; Accounts'!H42</f>
        <v>0</v>
      </c>
      <c r="H54" s="694">
        <f>'O4 Summary by Class &amp; Accounts'!I42</f>
        <v>0</v>
      </c>
      <c r="I54" s="694">
        <f>'O4 Summary by Class &amp; Accounts'!J42</f>
        <v>0</v>
      </c>
      <c r="J54" s="694">
        <f>'O4 Summary by Class &amp; Accounts'!K42</f>
        <v>0</v>
      </c>
      <c r="K54" s="694">
        <f>'O4 Summary by Class &amp; Accounts'!L42</f>
        <v>0</v>
      </c>
      <c r="L54" s="694">
        <f>'O4 Summary by Class &amp; Accounts'!M42</f>
        <v>0</v>
      </c>
      <c r="M54" s="694">
        <f>'O4 Summary by Class &amp; Accounts'!N42</f>
        <v>0</v>
      </c>
      <c r="N54" s="694">
        <f>'O4 Summary by Class &amp; Accounts'!O42</f>
        <v>0</v>
      </c>
      <c r="O54" s="694">
        <f>'O4 Summary by Class &amp; Accounts'!P42</f>
        <v>0</v>
      </c>
      <c r="P54" s="694">
        <f>'O4 Summary by Class &amp; Accounts'!Q42</f>
        <v>0</v>
      </c>
      <c r="Q54" s="694">
        <f>'O4 Summary by Class &amp; Accounts'!R42</f>
        <v>0</v>
      </c>
      <c r="R54" s="694">
        <f>'O4 Summary by Class &amp; Accounts'!S42</f>
        <v>0</v>
      </c>
      <c r="S54" s="694">
        <f>'O4 Summary by Class &amp; Accounts'!T42</f>
        <v>0</v>
      </c>
      <c r="T54" s="694">
        <f>'O4 Summary by Class &amp; Accounts'!U42</f>
        <v>0</v>
      </c>
      <c r="U54" s="694">
        <f>'O4 Summary by Class &amp; Accounts'!V42</f>
        <v>0</v>
      </c>
      <c r="V54" s="694">
        <f>'O4 Summary by Class &amp; Accounts'!W42</f>
        <v>0</v>
      </c>
      <c r="W54" s="582">
        <f>'O4 Summary by Class &amp; Accounts'!X42</f>
        <v>0</v>
      </c>
      <c r="X54" s="707"/>
    </row>
    <row r="55" spans="1:24" s="603" customFormat="1" ht="12.75" x14ac:dyDescent="0.2">
      <c r="B55" s="690" t="s">
        <v>729</v>
      </c>
      <c r="C55" s="695">
        <f>SUM(D55:W55)</f>
        <v>0</v>
      </c>
      <c r="D55" s="694">
        <f>'O4 Summary by Class &amp; Accounts'!E46</f>
        <v>0</v>
      </c>
      <c r="E55" s="694">
        <f>'O4 Summary by Class &amp; Accounts'!F46</f>
        <v>0</v>
      </c>
      <c r="F55" s="694">
        <f>'O4 Summary by Class &amp; Accounts'!G46</f>
        <v>0</v>
      </c>
      <c r="G55" s="694">
        <f>'O4 Summary by Class &amp; Accounts'!H46</f>
        <v>0</v>
      </c>
      <c r="H55" s="694">
        <f>'O4 Summary by Class &amp; Accounts'!I46</f>
        <v>0</v>
      </c>
      <c r="I55" s="694">
        <f>'O4 Summary by Class &amp; Accounts'!J46</f>
        <v>0</v>
      </c>
      <c r="J55" s="694">
        <f>'O4 Summary by Class &amp; Accounts'!K46</f>
        <v>0</v>
      </c>
      <c r="K55" s="694">
        <f>'O4 Summary by Class &amp; Accounts'!L46</f>
        <v>0</v>
      </c>
      <c r="L55" s="694">
        <f>'O4 Summary by Class &amp; Accounts'!M46</f>
        <v>0</v>
      </c>
      <c r="M55" s="694">
        <f>'O4 Summary by Class &amp; Accounts'!N46</f>
        <v>0</v>
      </c>
      <c r="N55" s="694">
        <f>'O4 Summary by Class &amp; Accounts'!O46</f>
        <v>0</v>
      </c>
      <c r="O55" s="694">
        <f>'O4 Summary by Class &amp; Accounts'!P46</f>
        <v>0</v>
      </c>
      <c r="P55" s="694">
        <f>'O4 Summary by Class &amp; Accounts'!Q46</f>
        <v>0</v>
      </c>
      <c r="Q55" s="694">
        <f>'O4 Summary by Class &amp; Accounts'!R46</f>
        <v>0</v>
      </c>
      <c r="R55" s="694">
        <f>'O4 Summary by Class &amp; Accounts'!S46</f>
        <v>0</v>
      </c>
      <c r="S55" s="694">
        <f>'O4 Summary by Class &amp; Accounts'!T46</f>
        <v>0</v>
      </c>
      <c r="T55" s="694">
        <f>'O4 Summary by Class &amp; Accounts'!U46</f>
        <v>0</v>
      </c>
      <c r="U55" s="694">
        <f>'O4 Summary by Class &amp; Accounts'!V46</f>
        <v>0</v>
      </c>
      <c r="V55" s="694">
        <f>'O4 Summary by Class &amp; Accounts'!W46</f>
        <v>0</v>
      </c>
      <c r="W55" s="582">
        <f>'O4 Summary by Class &amp; Accounts'!X46</f>
        <v>0</v>
      </c>
    </row>
    <row r="56" spans="1:24" s="603" customFormat="1" ht="12.75" x14ac:dyDescent="0.2">
      <c r="B56" s="690" t="s">
        <v>730</v>
      </c>
      <c r="C56" s="695">
        <f>SUM(D56:W56)</f>
        <v>0</v>
      </c>
      <c r="D56" s="694">
        <f>'O4 Summary by Class &amp; Accounts'!E50</f>
        <v>0</v>
      </c>
      <c r="E56" s="694">
        <f>'O4 Summary by Class &amp; Accounts'!F50</f>
        <v>0</v>
      </c>
      <c r="F56" s="694">
        <f>'O4 Summary by Class &amp; Accounts'!G50</f>
        <v>0</v>
      </c>
      <c r="G56" s="694">
        <f>'O4 Summary by Class &amp; Accounts'!H50</f>
        <v>0</v>
      </c>
      <c r="H56" s="694">
        <f>'O4 Summary by Class &amp; Accounts'!I50</f>
        <v>0</v>
      </c>
      <c r="I56" s="694">
        <f>'O4 Summary by Class &amp; Accounts'!J50</f>
        <v>0</v>
      </c>
      <c r="J56" s="694">
        <f>'O4 Summary by Class &amp; Accounts'!K50</f>
        <v>0</v>
      </c>
      <c r="K56" s="694">
        <f>'O4 Summary by Class &amp; Accounts'!L50</f>
        <v>0</v>
      </c>
      <c r="L56" s="694">
        <f>'O4 Summary by Class &amp; Accounts'!M50</f>
        <v>0</v>
      </c>
      <c r="M56" s="694">
        <f>'O4 Summary by Class &amp; Accounts'!N50</f>
        <v>0</v>
      </c>
      <c r="N56" s="694">
        <f>'O4 Summary by Class &amp; Accounts'!O50</f>
        <v>0</v>
      </c>
      <c r="O56" s="694">
        <f>'O4 Summary by Class &amp; Accounts'!P50</f>
        <v>0</v>
      </c>
      <c r="P56" s="694">
        <f>'O4 Summary by Class &amp; Accounts'!Q50</f>
        <v>0</v>
      </c>
      <c r="Q56" s="694">
        <f>'O4 Summary by Class &amp; Accounts'!R50</f>
        <v>0</v>
      </c>
      <c r="R56" s="694">
        <f>'O4 Summary by Class &amp; Accounts'!S50</f>
        <v>0</v>
      </c>
      <c r="S56" s="694">
        <f>'O4 Summary by Class &amp; Accounts'!T50</f>
        <v>0</v>
      </c>
      <c r="T56" s="694">
        <f>'O4 Summary by Class &amp; Accounts'!U50</f>
        <v>0</v>
      </c>
      <c r="U56" s="694">
        <f>'O4 Summary by Class &amp; Accounts'!V50</f>
        <v>0</v>
      </c>
      <c r="V56" s="694">
        <f>'O4 Summary by Class &amp; Accounts'!W50</f>
        <v>0</v>
      </c>
      <c r="W56" s="582">
        <f>'O4 Summary by Class &amp; Accounts'!X50</f>
        <v>0</v>
      </c>
    </row>
    <row r="57" spans="1:24" s="603" customFormat="1" ht="12.75" x14ac:dyDescent="0.2">
      <c r="B57" s="690" t="s">
        <v>731</v>
      </c>
      <c r="C57" s="695">
        <f>SUM(D57:W57)</f>
        <v>0</v>
      </c>
      <c r="D57" s="694">
        <f>'O4 Summary by Class &amp; Accounts'!E54</f>
        <v>0</v>
      </c>
      <c r="E57" s="694">
        <f>'O4 Summary by Class &amp; Accounts'!F54</f>
        <v>0</v>
      </c>
      <c r="F57" s="694">
        <f>'O4 Summary by Class &amp; Accounts'!G54</f>
        <v>0</v>
      </c>
      <c r="G57" s="694">
        <f>'O4 Summary by Class &amp; Accounts'!H54</f>
        <v>0</v>
      </c>
      <c r="H57" s="694">
        <f>'O4 Summary by Class &amp; Accounts'!I54</f>
        <v>0</v>
      </c>
      <c r="I57" s="694">
        <f>'O4 Summary by Class &amp; Accounts'!J54</f>
        <v>0</v>
      </c>
      <c r="J57" s="694">
        <f>'O4 Summary by Class &amp; Accounts'!K54</f>
        <v>0</v>
      </c>
      <c r="K57" s="694">
        <f>'O4 Summary by Class &amp; Accounts'!L54</f>
        <v>0</v>
      </c>
      <c r="L57" s="694">
        <f>'O4 Summary by Class &amp; Accounts'!M54</f>
        <v>0</v>
      </c>
      <c r="M57" s="694">
        <f>'O4 Summary by Class &amp; Accounts'!N54</f>
        <v>0</v>
      </c>
      <c r="N57" s="694">
        <f>'O4 Summary by Class &amp; Accounts'!O54</f>
        <v>0</v>
      </c>
      <c r="O57" s="694">
        <f>'O4 Summary by Class &amp; Accounts'!P54</f>
        <v>0</v>
      </c>
      <c r="P57" s="694">
        <f>'O4 Summary by Class &amp; Accounts'!Q54</f>
        <v>0</v>
      </c>
      <c r="Q57" s="694">
        <f>'O4 Summary by Class &amp; Accounts'!R54</f>
        <v>0</v>
      </c>
      <c r="R57" s="694">
        <f>'O4 Summary by Class &amp; Accounts'!S54</f>
        <v>0</v>
      </c>
      <c r="S57" s="694">
        <f>'O4 Summary by Class &amp; Accounts'!T54</f>
        <v>0</v>
      </c>
      <c r="T57" s="694">
        <f>'O4 Summary by Class &amp; Accounts'!U54</f>
        <v>0</v>
      </c>
      <c r="U57" s="694">
        <f>'O4 Summary by Class &amp; Accounts'!V54</f>
        <v>0</v>
      </c>
      <c r="V57" s="694">
        <f>'O4 Summary by Class &amp; Accounts'!W54</f>
        <v>0</v>
      </c>
      <c r="W57" s="582">
        <f>'O4 Summary by Class &amp; Accounts'!X54</f>
        <v>0</v>
      </c>
    </row>
    <row r="58" spans="1:24" s="558" customFormat="1" ht="20.25" customHeight="1" x14ac:dyDescent="0.2">
      <c r="B58" s="819" t="s">
        <v>1411</v>
      </c>
      <c r="C58" s="813">
        <f>SUM(D58:W58)</f>
        <v>0</v>
      </c>
      <c r="D58" s="814">
        <f>SUM(D54:D57)</f>
        <v>0</v>
      </c>
      <c r="E58" s="814">
        <f t="shared" ref="E58:W58" si="13">SUM(E54:E57)</f>
        <v>0</v>
      </c>
      <c r="F58" s="814">
        <f t="shared" si="13"/>
        <v>0</v>
      </c>
      <c r="G58" s="814">
        <f t="shared" si="13"/>
        <v>0</v>
      </c>
      <c r="H58" s="814">
        <f t="shared" si="13"/>
        <v>0</v>
      </c>
      <c r="I58" s="814">
        <f t="shared" si="13"/>
        <v>0</v>
      </c>
      <c r="J58" s="814">
        <f t="shared" si="13"/>
        <v>0</v>
      </c>
      <c r="K58" s="814">
        <f t="shared" si="13"/>
        <v>0</v>
      </c>
      <c r="L58" s="814">
        <f t="shared" si="13"/>
        <v>0</v>
      </c>
      <c r="M58" s="814">
        <f t="shared" si="13"/>
        <v>0</v>
      </c>
      <c r="N58" s="814">
        <f t="shared" si="13"/>
        <v>0</v>
      </c>
      <c r="O58" s="814">
        <f t="shared" si="13"/>
        <v>0</v>
      </c>
      <c r="P58" s="814">
        <f t="shared" si="13"/>
        <v>0</v>
      </c>
      <c r="Q58" s="814">
        <f t="shared" si="13"/>
        <v>0</v>
      </c>
      <c r="R58" s="814">
        <f t="shared" si="13"/>
        <v>0</v>
      </c>
      <c r="S58" s="814">
        <f t="shared" si="13"/>
        <v>0</v>
      </c>
      <c r="T58" s="814">
        <f t="shared" si="13"/>
        <v>0</v>
      </c>
      <c r="U58" s="814">
        <f t="shared" si="13"/>
        <v>0</v>
      </c>
      <c r="V58" s="814">
        <f t="shared" si="13"/>
        <v>0</v>
      </c>
      <c r="W58" s="815">
        <f t="shared" si="13"/>
        <v>0</v>
      </c>
    </row>
    <row r="59" spans="1:24" s="603" customFormat="1" ht="12.75" x14ac:dyDescent="0.2">
      <c r="C59" s="709"/>
      <c r="D59" s="707"/>
      <c r="E59" s="707"/>
      <c r="F59" s="707"/>
      <c r="G59" s="707"/>
      <c r="H59" s="707"/>
      <c r="I59" s="707"/>
      <c r="J59" s="707"/>
      <c r="K59" s="707"/>
      <c r="L59" s="707"/>
      <c r="M59" s="707"/>
      <c r="N59" s="707"/>
      <c r="O59" s="707"/>
      <c r="P59" s="707"/>
      <c r="Q59" s="707"/>
      <c r="R59" s="707"/>
      <c r="S59" s="707"/>
      <c r="T59" s="707"/>
      <c r="U59" s="707"/>
      <c r="V59" s="707"/>
      <c r="W59" s="710"/>
    </row>
    <row r="60" spans="1:24" s="603" customFormat="1" ht="12.75" x14ac:dyDescent="0.2">
      <c r="B60" s="690" t="s">
        <v>732</v>
      </c>
      <c r="C60" s="695">
        <f>SUM(D60:W60)</f>
        <v>1473409.975000001</v>
      </c>
      <c r="D60" s="694">
        <f>'O4 Summary by Class &amp; Accounts'!E44</f>
        <v>847304.86215522164</v>
      </c>
      <c r="E60" s="694">
        <f>'O4 Summary by Class &amp; Accounts'!F44</f>
        <v>228447.67761353761</v>
      </c>
      <c r="F60" s="694">
        <f>'O4 Summary by Class &amp; Accounts'!G44</f>
        <v>303866.62142371759</v>
      </c>
      <c r="G60" s="694">
        <f>'O4 Summary by Class &amp; Accounts'!H44</f>
        <v>0</v>
      </c>
      <c r="H60" s="694">
        <f>'O4 Summary by Class &amp; Accounts'!I44</f>
        <v>0</v>
      </c>
      <c r="I60" s="694">
        <f>'O4 Summary by Class &amp; Accounts'!J44</f>
        <v>0</v>
      </c>
      <c r="J60" s="694">
        <f>'O4 Summary by Class &amp; Accounts'!K44</f>
        <v>87961.422138495473</v>
      </c>
      <c r="K60" s="694">
        <f>'O4 Summary by Class &amp; Accounts'!L44</f>
        <v>3179.9670586320917</v>
      </c>
      <c r="L60" s="694">
        <f>'O4 Summary by Class &amp; Accounts'!M44</f>
        <v>2649.424610396914</v>
      </c>
      <c r="M60" s="694">
        <f>'O4 Summary by Class &amp; Accounts'!N44</f>
        <v>0</v>
      </c>
      <c r="N60" s="694">
        <f>'O4 Summary by Class &amp; Accounts'!O44</f>
        <v>0</v>
      </c>
      <c r="O60" s="694">
        <f>'O4 Summary by Class &amp; Accounts'!P44</f>
        <v>0</v>
      </c>
      <c r="P60" s="694">
        <f>'O4 Summary by Class &amp; Accounts'!Q44</f>
        <v>0</v>
      </c>
      <c r="Q60" s="694">
        <f>'O4 Summary by Class &amp; Accounts'!R44</f>
        <v>0</v>
      </c>
      <c r="R60" s="694">
        <f>'O4 Summary by Class &amp; Accounts'!S44</f>
        <v>0</v>
      </c>
      <c r="S60" s="694">
        <f>'O4 Summary by Class &amp; Accounts'!T44</f>
        <v>0</v>
      </c>
      <c r="T60" s="694">
        <f>'O4 Summary by Class &amp; Accounts'!U44</f>
        <v>0</v>
      </c>
      <c r="U60" s="694">
        <f>'O4 Summary by Class &amp; Accounts'!V44</f>
        <v>0</v>
      </c>
      <c r="V60" s="694">
        <f>'O4 Summary by Class &amp; Accounts'!W44</f>
        <v>0</v>
      </c>
      <c r="W60" s="582">
        <f>'O4 Summary by Class &amp; Accounts'!X44</f>
        <v>0</v>
      </c>
    </row>
    <row r="61" spans="1:24" s="707" customFormat="1" ht="12.75" x14ac:dyDescent="0.2">
      <c r="B61" s="690" t="s">
        <v>733</v>
      </c>
      <c r="C61" s="695">
        <f>SUM(D61:W61)</f>
        <v>4119108.899999999</v>
      </c>
      <c r="D61" s="694">
        <f>'O4 Summary by Class &amp; Accounts'!E48</f>
        <v>2368750.760437089</v>
      </c>
      <c r="E61" s="694">
        <f>'O4 Summary by Class &amp; Accounts'!F48</f>
        <v>638655.14555258292</v>
      </c>
      <c r="F61" s="694">
        <f>'O4 Summary by Class &amp; Accounts'!G48</f>
        <v>849498.59574512811</v>
      </c>
      <c r="G61" s="694">
        <f>'O4 Summary by Class &amp; Accounts'!H48</f>
        <v>0</v>
      </c>
      <c r="H61" s="694">
        <f>'O4 Summary by Class &amp; Accounts'!I48</f>
        <v>0</v>
      </c>
      <c r="I61" s="694">
        <f>'O4 Summary by Class &amp; Accounts'!J48</f>
        <v>0</v>
      </c>
      <c r="J61" s="694">
        <f>'O4 Summary by Class &amp; Accounts'!K48</f>
        <v>245907.57693718839</v>
      </c>
      <c r="K61" s="694">
        <f>'O4 Summary by Class &amp; Accounts'!L48</f>
        <v>8890.0108151624645</v>
      </c>
      <c r="L61" s="694">
        <f>'O4 Summary by Class &amp; Accounts'!M48</f>
        <v>7406.810512847891</v>
      </c>
      <c r="M61" s="694">
        <f>'O4 Summary by Class &amp; Accounts'!N48</f>
        <v>0</v>
      </c>
      <c r="N61" s="694">
        <f>'O4 Summary by Class &amp; Accounts'!O48</f>
        <v>0</v>
      </c>
      <c r="O61" s="694">
        <f>'O4 Summary by Class &amp; Accounts'!P48</f>
        <v>0</v>
      </c>
      <c r="P61" s="694">
        <f>'O4 Summary by Class &amp; Accounts'!Q48</f>
        <v>0</v>
      </c>
      <c r="Q61" s="694">
        <f>'O4 Summary by Class &amp; Accounts'!R48</f>
        <v>0</v>
      </c>
      <c r="R61" s="694">
        <f>'O4 Summary by Class &amp; Accounts'!S48</f>
        <v>0</v>
      </c>
      <c r="S61" s="694">
        <f>'O4 Summary by Class &amp; Accounts'!T48</f>
        <v>0</v>
      </c>
      <c r="T61" s="694">
        <f>'O4 Summary by Class &amp; Accounts'!U48</f>
        <v>0</v>
      </c>
      <c r="U61" s="694">
        <f>'O4 Summary by Class &amp; Accounts'!V48</f>
        <v>0</v>
      </c>
      <c r="V61" s="694">
        <f>'O4 Summary by Class &amp; Accounts'!W48</f>
        <v>0</v>
      </c>
      <c r="W61" s="582">
        <f>'O4 Summary by Class &amp; Accounts'!X48</f>
        <v>0</v>
      </c>
    </row>
    <row r="62" spans="1:24" s="707" customFormat="1" ht="12.75" x14ac:dyDescent="0.2">
      <c r="B62" s="690" t="s">
        <v>734</v>
      </c>
      <c r="C62" s="695">
        <f>SUM(D62:W62)</f>
        <v>6313425</v>
      </c>
      <c r="D62" s="694">
        <f>'O4 Summary by Class &amp; Accounts'!E52</f>
        <v>3630622.6984463884</v>
      </c>
      <c r="E62" s="694">
        <f>'O4 Summary by Class &amp; Accounts'!F52</f>
        <v>978877.09701249143</v>
      </c>
      <c r="F62" s="694">
        <f>'O4 Summary by Class &amp; Accounts'!G52</f>
        <v>1302040.2718272847</v>
      </c>
      <c r="G62" s="694">
        <f>'O4 Summary by Class &amp; Accounts'!H52</f>
        <v>0</v>
      </c>
      <c r="H62" s="694">
        <f>'O4 Summary by Class &amp; Accounts'!I52</f>
        <v>0</v>
      </c>
      <c r="I62" s="694">
        <f>'O4 Summary by Class &amp; Accounts'!J52</f>
        <v>0</v>
      </c>
      <c r="J62" s="694">
        <f>'O4 Summary by Class &amp; Accounts'!K52</f>
        <v>376906.53042085608</v>
      </c>
      <c r="K62" s="694">
        <f>'O4 Summary by Class &amp; Accounts'!L52</f>
        <v>13625.863722786522</v>
      </c>
      <c r="L62" s="694">
        <f>'O4 Summary by Class &amp; Accounts'!M52</f>
        <v>11352.538570193352</v>
      </c>
      <c r="M62" s="694">
        <f>'O4 Summary by Class &amp; Accounts'!N52</f>
        <v>0</v>
      </c>
      <c r="N62" s="694">
        <f>'O4 Summary by Class &amp; Accounts'!O52</f>
        <v>0</v>
      </c>
      <c r="O62" s="694">
        <f>'O4 Summary by Class &amp; Accounts'!P52</f>
        <v>0</v>
      </c>
      <c r="P62" s="694">
        <f>'O4 Summary by Class &amp; Accounts'!Q52</f>
        <v>0</v>
      </c>
      <c r="Q62" s="694">
        <f>'O4 Summary by Class &amp; Accounts'!R52</f>
        <v>0</v>
      </c>
      <c r="R62" s="694">
        <f>'O4 Summary by Class &amp; Accounts'!S52</f>
        <v>0</v>
      </c>
      <c r="S62" s="694">
        <f>'O4 Summary by Class &amp; Accounts'!T52</f>
        <v>0</v>
      </c>
      <c r="T62" s="694">
        <f>'O4 Summary by Class &amp; Accounts'!U52</f>
        <v>0</v>
      </c>
      <c r="U62" s="694">
        <f>'O4 Summary by Class &amp; Accounts'!V52</f>
        <v>0</v>
      </c>
      <c r="V62" s="694">
        <f>'O4 Summary by Class &amp; Accounts'!W52</f>
        <v>0</v>
      </c>
      <c r="W62" s="582">
        <f>'O4 Summary by Class &amp; Accounts'!X52</f>
        <v>0</v>
      </c>
      <c r="X62" s="711"/>
    </row>
    <row r="63" spans="1:24" s="707" customFormat="1" ht="12.75" x14ac:dyDescent="0.2">
      <c r="B63" s="690" t="s">
        <v>735</v>
      </c>
      <c r="C63" s="695">
        <f>SUM(D63:W63)</f>
        <v>8789760.75</v>
      </c>
      <c r="D63" s="694">
        <f>'O4 Summary by Class &amp; Accounts'!E56</f>
        <v>5054673.9515972938</v>
      </c>
      <c r="E63" s="694">
        <f>'O4 Summary by Class &amp; Accounts'!F56</f>
        <v>1362825.3264106787</v>
      </c>
      <c r="F63" s="694">
        <f>'O4 Summary by Class &amp; Accounts'!G56</f>
        <v>1812743.8713894277</v>
      </c>
      <c r="G63" s="694">
        <f>'O4 Summary by Class &amp; Accounts'!H56</f>
        <v>0</v>
      </c>
      <c r="H63" s="694">
        <f>'O4 Summary by Class &amp; Accounts'!I56</f>
        <v>0</v>
      </c>
      <c r="I63" s="694">
        <f>'O4 Summary by Class &amp; Accounts'!J56</f>
        <v>0</v>
      </c>
      <c r="J63" s="694">
        <f>'O4 Summary by Class &amp; Accounts'!K56</f>
        <v>524741.83624766616</v>
      </c>
      <c r="K63" s="694">
        <f>'O4 Summary by Class &amp; Accounts'!L56</f>
        <v>18970.381708089957</v>
      </c>
      <c r="L63" s="694">
        <f>'O4 Summary by Class &amp; Accounts'!M56</f>
        <v>15805.382646843296</v>
      </c>
      <c r="M63" s="694">
        <f>'O4 Summary by Class &amp; Accounts'!N56</f>
        <v>0</v>
      </c>
      <c r="N63" s="694">
        <f>'O4 Summary by Class &amp; Accounts'!O56</f>
        <v>0</v>
      </c>
      <c r="O63" s="694">
        <f>'O4 Summary by Class &amp; Accounts'!P56</f>
        <v>0</v>
      </c>
      <c r="P63" s="694">
        <f>'O4 Summary by Class &amp; Accounts'!Q56</f>
        <v>0</v>
      </c>
      <c r="Q63" s="694">
        <f>'O4 Summary by Class &amp; Accounts'!R56</f>
        <v>0</v>
      </c>
      <c r="R63" s="694">
        <f>'O4 Summary by Class &amp; Accounts'!S56</f>
        <v>0</v>
      </c>
      <c r="S63" s="694">
        <f>'O4 Summary by Class &amp; Accounts'!T56</f>
        <v>0</v>
      </c>
      <c r="T63" s="694">
        <f>'O4 Summary by Class &amp; Accounts'!U56</f>
        <v>0</v>
      </c>
      <c r="U63" s="694">
        <f>'O4 Summary by Class &amp; Accounts'!V56</f>
        <v>0</v>
      </c>
      <c r="V63" s="694">
        <f>'O4 Summary by Class &amp; Accounts'!W56</f>
        <v>0</v>
      </c>
      <c r="W63" s="582">
        <f>'O4 Summary by Class &amp; Accounts'!X56</f>
        <v>0</v>
      </c>
      <c r="X63" s="711"/>
    </row>
    <row r="64" spans="1:24" s="558" customFormat="1" ht="20.25" customHeight="1" x14ac:dyDescent="0.2">
      <c r="B64" s="819" t="s">
        <v>1411</v>
      </c>
      <c r="C64" s="813">
        <f>SUM(D64:W64)</f>
        <v>20695704.625000004</v>
      </c>
      <c r="D64" s="814">
        <f t="shared" ref="D64:W64" si="14">SUM(D60:D63)</f>
        <v>11901352.272635993</v>
      </c>
      <c r="E64" s="814">
        <f t="shared" si="14"/>
        <v>3208805.2465892909</v>
      </c>
      <c r="F64" s="814">
        <f t="shared" si="14"/>
        <v>4268149.3603855576</v>
      </c>
      <c r="G64" s="814">
        <f t="shared" si="14"/>
        <v>0</v>
      </c>
      <c r="H64" s="814">
        <f t="shared" si="14"/>
        <v>0</v>
      </c>
      <c r="I64" s="814">
        <f t="shared" si="14"/>
        <v>0</v>
      </c>
      <c r="J64" s="814">
        <f t="shared" si="14"/>
        <v>1235517.3657442061</v>
      </c>
      <c r="K64" s="814">
        <f t="shared" si="14"/>
        <v>44666.223304671032</v>
      </c>
      <c r="L64" s="814">
        <f t="shared" si="14"/>
        <v>37214.15634028145</v>
      </c>
      <c r="M64" s="814">
        <f t="shared" si="14"/>
        <v>0</v>
      </c>
      <c r="N64" s="814">
        <f t="shared" si="14"/>
        <v>0</v>
      </c>
      <c r="O64" s="814">
        <f t="shared" si="14"/>
        <v>0</v>
      </c>
      <c r="P64" s="814">
        <f t="shared" si="14"/>
        <v>0</v>
      </c>
      <c r="Q64" s="814">
        <f t="shared" si="14"/>
        <v>0</v>
      </c>
      <c r="R64" s="814">
        <f t="shared" si="14"/>
        <v>0</v>
      </c>
      <c r="S64" s="814">
        <f t="shared" si="14"/>
        <v>0</v>
      </c>
      <c r="T64" s="814">
        <f t="shared" si="14"/>
        <v>0</v>
      </c>
      <c r="U64" s="814">
        <f t="shared" si="14"/>
        <v>0</v>
      </c>
      <c r="V64" s="814">
        <f t="shared" si="14"/>
        <v>0</v>
      </c>
      <c r="W64" s="815">
        <f t="shared" si="14"/>
        <v>0</v>
      </c>
    </row>
    <row r="65" spans="1:24" s="736" customFormat="1" ht="12.75" x14ac:dyDescent="0.2">
      <c r="A65" s="707"/>
      <c r="B65" s="717"/>
      <c r="C65" s="735"/>
      <c r="W65" s="737"/>
    </row>
    <row r="66" spans="1:24" s="711" customFormat="1" ht="12.75" x14ac:dyDescent="0.2">
      <c r="A66" s="738"/>
      <c r="B66" s="840" t="s">
        <v>1458</v>
      </c>
      <c r="C66" s="740"/>
      <c r="W66" s="741"/>
    </row>
    <row r="67" spans="1:24" s="707" customFormat="1" ht="12.75" x14ac:dyDescent="0.2">
      <c r="A67" s="1464" t="s">
        <v>504</v>
      </c>
      <c r="B67" s="742" t="s">
        <v>1459</v>
      </c>
      <c r="C67" s="695">
        <f t="shared" ref="C67:C78" si="15">SUM(D67:W67)</f>
        <v>210397.00000000006</v>
      </c>
      <c r="D67" s="694">
        <f>'O4 Summary by Class &amp; Accounts'!E138</f>
        <v>124422.99730240561</v>
      </c>
      <c r="E67" s="694">
        <f>'O4 Summary by Class &amp; Accounts'!F138</f>
        <v>31158.431354303677</v>
      </c>
      <c r="F67" s="694">
        <f>'O4 Summary by Class &amp; Accounts'!G138</f>
        <v>50500.972264384181</v>
      </c>
      <c r="G67" s="694">
        <f>'O4 Summary by Class &amp; Accounts'!H138</f>
        <v>0</v>
      </c>
      <c r="H67" s="694">
        <f>'O4 Summary by Class &amp; Accounts'!I138</f>
        <v>0</v>
      </c>
      <c r="I67" s="694">
        <f>'O4 Summary by Class &amp; Accounts'!J138</f>
        <v>0</v>
      </c>
      <c r="J67" s="694">
        <f>'O4 Summary by Class &amp; Accounts'!K138</f>
        <v>3345.3671526396624</v>
      </c>
      <c r="K67" s="694">
        <f>'O4 Summary by Class &amp; Accounts'!L138</f>
        <v>530.63888791630643</v>
      </c>
      <c r="L67" s="694">
        <f>'O4 Summary by Class &amp; Accounts'!M138</f>
        <v>438.59303835060172</v>
      </c>
      <c r="M67" s="694">
        <f>'O4 Summary by Class &amp; Accounts'!N138</f>
        <v>0</v>
      </c>
      <c r="N67" s="694">
        <f>'O4 Summary by Class &amp; Accounts'!O138</f>
        <v>0</v>
      </c>
      <c r="O67" s="694">
        <f>'O4 Summary by Class &amp; Accounts'!P138</f>
        <v>0</v>
      </c>
      <c r="P67" s="694">
        <f>'O4 Summary by Class &amp; Accounts'!Q138</f>
        <v>0</v>
      </c>
      <c r="Q67" s="694">
        <f>'O4 Summary by Class &amp; Accounts'!R138</f>
        <v>0</v>
      </c>
      <c r="R67" s="694">
        <f>'O4 Summary by Class &amp; Accounts'!S138</f>
        <v>0</v>
      </c>
      <c r="S67" s="694">
        <f>'O4 Summary by Class &amp; Accounts'!T138</f>
        <v>0</v>
      </c>
      <c r="T67" s="694">
        <f>'O4 Summary by Class &amp; Accounts'!U138</f>
        <v>0</v>
      </c>
      <c r="U67" s="694">
        <f>'O4 Summary by Class &amp; Accounts'!V138</f>
        <v>0</v>
      </c>
      <c r="V67" s="694">
        <f>'O4 Summary by Class &amp; Accounts'!W138</f>
        <v>0</v>
      </c>
      <c r="W67" s="582">
        <f>'O4 Summary by Class &amp; Accounts'!X138</f>
        <v>0</v>
      </c>
    </row>
    <row r="68" spans="1:24" s="707" customFormat="1" ht="12.75" x14ac:dyDescent="0.2">
      <c r="A68" s="1464" t="s">
        <v>504</v>
      </c>
      <c r="B68" s="742" t="s">
        <v>1460</v>
      </c>
      <c r="C68" s="695">
        <f t="shared" si="15"/>
        <v>408048</v>
      </c>
      <c r="D68" s="694">
        <f>'O4 Summary by Class &amp; Accounts'!E139</f>
        <v>241308.36087611516</v>
      </c>
      <c r="E68" s="694">
        <f>'O4 Summary by Class &amp; Accounts'!F139</f>
        <v>60429.262761640632</v>
      </c>
      <c r="F68" s="694">
        <f>'O4 Summary by Class &amp; Accounts'!G139</f>
        <v>97942.559687340763</v>
      </c>
      <c r="G68" s="694">
        <f>'O4 Summary by Class &amp; Accounts'!H139</f>
        <v>0</v>
      </c>
      <c r="H68" s="694">
        <f>'O4 Summary by Class &amp; Accounts'!I139</f>
        <v>0</v>
      </c>
      <c r="I68" s="694">
        <f>'O4 Summary by Class &amp; Accounts'!J139</f>
        <v>0</v>
      </c>
      <c r="J68" s="694">
        <f>'O4 Summary by Class &amp; Accounts'!K139</f>
        <v>6488.0695822673752</v>
      </c>
      <c r="K68" s="694">
        <f>'O4 Summary by Class &amp; Accounts'!L139</f>
        <v>1029.1312943457986</v>
      </c>
      <c r="L68" s="694">
        <f>'O4 Summary by Class &amp; Accounts'!M139</f>
        <v>850.61579829030984</v>
      </c>
      <c r="M68" s="694">
        <f>'O4 Summary by Class &amp; Accounts'!N139</f>
        <v>0</v>
      </c>
      <c r="N68" s="694">
        <f>'O4 Summary by Class &amp; Accounts'!O139</f>
        <v>0</v>
      </c>
      <c r="O68" s="694">
        <f>'O4 Summary by Class &amp; Accounts'!P139</f>
        <v>0</v>
      </c>
      <c r="P68" s="694">
        <f>'O4 Summary by Class &amp; Accounts'!Q139</f>
        <v>0</v>
      </c>
      <c r="Q68" s="694">
        <f>'O4 Summary by Class &amp; Accounts'!R139</f>
        <v>0</v>
      </c>
      <c r="R68" s="694">
        <f>'O4 Summary by Class &amp; Accounts'!S139</f>
        <v>0</v>
      </c>
      <c r="S68" s="694">
        <f>'O4 Summary by Class &amp; Accounts'!T139</f>
        <v>0</v>
      </c>
      <c r="T68" s="694">
        <f>'O4 Summary by Class &amp; Accounts'!U139</f>
        <v>0</v>
      </c>
      <c r="U68" s="694">
        <f>'O4 Summary by Class &amp; Accounts'!V139</f>
        <v>0</v>
      </c>
      <c r="V68" s="694">
        <f>'O4 Summary by Class &amp; Accounts'!W139</f>
        <v>0</v>
      </c>
      <c r="W68" s="582">
        <f>'O4 Summary by Class &amp; Accounts'!X139</f>
        <v>0</v>
      </c>
      <c r="X68" s="711"/>
    </row>
    <row r="69" spans="1:24" s="707" customFormat="1" ht="11.25" customHeight="1" x14ac:dyDescent="0.2">
      <c r="A69" s="1464" t="s">
        <v>505</v>
      </c>
      <c r="B69" s="742" t="s">
        <v>1466</v>
      </c>
      <c r="C69" s="695">
        <f t="shared" si="15"/>
        <v>16242.000000000002</v>
      </c>
      <c r="D69" s="694">
        <f>'O4 Summary by Class &amp; Accounts'!E142</f>
        <v>9526.4117472942908</v>
      </c>
      <c r="E69" s="694">
        <f>'O4 Summary by Class &amp; Accounts'!F142</f>
        <v>2438.8727644854225</v>
      </c>
      <c r="F69" s="694">
        <f>'O4 Summary by Class &amp; Accounts'!G142</f>
        <v>3735.5256460989417</v>
      </c>
      <c r="G69" s="694">
        <f>'O4 Summary by Class &amp; Accounts'!H142</f>
        <v>0</v>
      </c>
      <c r="H69" s="694">
        <f>'O4 Summary by Class &amp; Accounts'!I142</f>
        <v>0</v>
      </c>
      <c r="I69" s="694">
        <f>'O4 Summary by Class &amp; Accounts'!J142</f>
        <v>0</v>
      </c>
      <c r="J69" s="694">
        <f>'O4 Summary by Class &amp; Accounts'!K142</f>
        <v>469.50460737243645</v>
      </c>
      <c r="K69" s="694">
        <f>'O4 Summary by Class &amp; Accounts'!L142</f>
        <v>39.208765577918122</v>
      </c>
      <c r="L69" s="694">
        <f>'O4 Summary by Class &amp; Accounts'!M142</f>
        <v>32.476469170992146</v>
      </c>
      <c r="M69" s="694">
        <f>'O4 Summary by Class &amp; Accounts'!N142</f>
        <v>0</v>
      </c>
      <c r="N69" s="694">
        <f>'O4 Summary by Class &amp; Accounts'!O142</f>
        <v>0</v>
      </c>
      <c r="O69" s="694">
        <f>'O4 Summary by Class &amp; Accounts'!P142</f>
        <v>0</v>
      </c>
      <c r="P69" s="694">
        <f>'O4 Summary by Class &amp; Accounts'!Q142</f>
        <v>0</v>
      </c>
      <c r="Q69" s="694">
        <f>'O4 Summary by Class &amp; Accounts'!R142</f>
        <v>0</v>
      </c>
      <c r="R69" s="694">
        <f>'O4 Summary by Class &amp; Accounts'!S142</f>
        <v>0</v>
      </c>
      <c r="S69" s="694">
        <f>'O4 Summary by Class &amp; Accounts'!T142</f>
        <v>0</v>
      </c>
      <c r="T69" s="694">
        <f>'O4 Summary by Class &amp; Accounts'!U142</f>
        <v>0</v>
      </c>
      <c r="U69" s="694">
        <f>'O4 Summary by Class &amp; Accounts'!V142</f>
        <v>0</v>
      </c>
      <c r="V69" s="694">
        <f>'O4 Summary by Class &amp; Accounts'!W142</f>
        <v>0</v>
      </c>
      <c r="W69" s="582">
        <f>'O4 Summary by Class &amp; Accounts'!X142</f>
        <v>0</v>
      </c>
    </row>
    <row r="70" spans="1:24" s="707" customFormat="1" ht="12.75" x14ac:dyDescent="0.2">
      <c r="A70" s="1464" t="s">
        <v>505</v>
      </c>
      <c r="B70" s="742" t="s">
        <v>1467</v>
      </c>
      <c r="C70" s="695">
        <f t="shared" si="15"/>
        <v>5908</v>
      </c>
      <c r="D70" s="694">
        <f>'O4 Summary by Class &amp; Accounts'!E143</f>
        <v>3465.2161435177113</v>
      </c>
      <c r="E70" s="694">
        <f>'O4 Summary by Class &amp; Accounts'!F143</f>
        <v>887.13583872551874</v>
      </c>
      <c r="F70" s="694">
        <f>'O4 Summary by Class &amp; Accounts'!G143</f>
        <v>1358.79112899597</v>
      </c>
      <c r="G70" s="694">
        <f>'O4 Summary by Class &amp; Accounts'!H143</f>
        <v>0</v>
      </c>
      <c r="H70" s="694">
        <f>'O4 Summary by Class &amp; Accounts'!I143</f>
        <v>0</v>
      </c>
      <c r="I70" s="694">
        <f>'O4 Summary by Class &amp; Accounts'!J143</f>
        <v>0</v>
      </c>
      <c r="J70" s="694">
        <f>'O4 Summary by Class &amp; Accounts'!K143</f>
        <v>170.78150599411123</v>
      </c>
      <c r="K70" s="694">
        <f>'O4 Summary by Class &amp; Accounts'!L143</f>
        <v>14.262122092989795</v>
      </c>
      <c r="L70" s="694">
        <f>'O4 Summary by Class &amp; Accounts'!M143</f>
        <v>11.813260673699148</v>
      </c>
      <c r="M70" s="694">
        <f>'O4 Summary by Class &amp; Accounts'!N143</f>
        <v>0</v>
      </c>
      <c r="N70" s="694">
        <f>'O4 Summary by Class &amp; Accounts'!O143</f>
        <v>0</v>
      </c>
      <c r="O70" s="694">
        <f>'O4 Summary by Class &amp; Accounts'!P143</f>
        <v>0</v>
      </c>
      <c r="P70" s="694">
        <f>'O4 Summary by Class &amp; Accounts'!Q143</f>
        <v>0</v>
      </c>
      <c r="Q70" s="694">
        <f>'O4 Summary by Class &amp; Accounts'!R143</f>
        <v>0</v>
      </c>
      <c r="R70" s="694">
        <f>'O4 Summary by Class &amp; Accounts'!S143</f>
        <v>0</v>
      </c>
      <c r="S70" s="694">
        <f>'O4 Summary by Class &amp; Accounts'!T143</f>
        <v>0</v>
      </c>
      <c r="T70" s="694">
        <f>'O4 Summary by Class &amp; Accounts'!U143</f>
        <v>0</v>
      </c>
      <c r="U70" s="694">
        <f>'O4 Summary by Class &amp; Accounts'!V143</f>
        <v>0</v>
      </c>
      <c r="V70" s="694">
        <f>'O4 Summary by Class &amp; Accounts'!W143</f>
        <v>0</v>
      </c>
      <c r="W70" s="582">
        <f>'O4 Summary by Class &amp; Accounts'!X143</f>
        <v>0</v>
      </c>
    </row>
    <row r="71" spans="1:24" s="707" customFormat="1" ht="11.25" customHeight="1" x14ac:dyDescent="0.2">
      <c r="A71" s="1464" t="s">
        <v>505</v>
      </c>
      <c r="B71" s="742" t="s">
        <v>1469</v>
      </c>
      <c r="C71" s="695">
        <f t="shared" si="15"/>
        <v>0</v>
      </c>
      <c r="D71" s="694">
        <f>'O4 Summary by Class &amp; Accounts'!E150</f>
        <v>0</v>
      </c>
      <c r="E71" s="694">
        <f>'O4 Summary by Class &amp; Accounts'!F150</f>
        <v>0</v>
      </c>
      <c r="F71" s="694">
        <f>'O4 Summary by Class &amp; Accounts'!G150</f>
        <v>0</v>
      </c>
      <c r="G71" s="694">
        <f>'O4 Summary by Class &amp; Accounts'!H150</f>
        <v>0</v>
      </c>
      <c r="H71" s="694">
        <f>'O4 Summary by Class &amp; Accounts'!I150</f>
        <v>0</v>
      </c>
      <c r="I71" s="694">
        <f>'O4 Summary by Class &amp; Accounts'!J150</f>
        <v>0</v>
      </c>
      <c r="J71" s="694">
        <f>'O4 Summary by Class &amp; Accounts'!K150</f>
        <v>0</v>
      </c>
      <c r="K71" s="694">
        <f>'O4 Summary by Class &amp; Accounts'!L150</f>
        <v>0</v>
      </c>
      <c r="L71" s="694">
        <f>'O4 Summary by Class &amp; Accounts'!M150</f>
        <v>0</v>
      </c>
      <c r="M71" s="694">
        <f>'O4 Summary by Class &amp; Accounts'!N150</f>
        <v>0</v>
      </c>
      <c r="N71" s="694">
        <f>'O4 Summary by Class &amp; Accounts'!O150</f>
        <v>0</v>
      </c>
      <c r="O71" s="694">
        <f>'O4 Summary by Class &amp; Accounts'!P150</f>
        <v>0</v>
      </c>
      <c r="P71" s="694">
        <f>'O4 Summary by Class &amp; Accounts'!Q150</f>
        <v>0</v>
      </c>
      <c r="Q71" s="694">
        <f>'O4 Summary by Class &amp; Accounts'!R150</f>
        <v>0</v>
      </c>
      <c r="R71" s="694">
        <f>'O4 Summary by Class &amp; Accounts'!S150</f>
        <v>0</v>
      </c>
      <c r="S71" s="694">
        <f>'O4 Summary by Class &amp; Accounts'!T150</f>
        <v>0</v>
      </c>
      <c r="T71" s="694">
        <f>'O4 Summary by Class &amp; Accounts'!U150</f>
        <v>0</v>
      </c>
      <c r="U71" s="694">
        <f>'O4 Summary by Class &amp; Accounts'!V150</f>
        <v>0</v>
      </c>
      <c r="V71" s="694">
        <f>'O4 Summary by Class &amp; Accounts'!W150</f>
        <v>0</v>
      </c>
      <c r="W71" s="582">
        <f>'O4 Summary by Class &amp; Accounts'!X150</f>
        <v>0</v>
      </c>
      <c r="X71" s="743"/>
    </row>
    <row r="72" spans="1:24" s="707" customFormat="1" ht="11.25" customHeight="1" x14ac:dyDescent="0.2">
      <c r="A72" s="1464" t="s">
        <v>504</v>
      </c>
      <c r="B72" s="742" t="s">
        <v>1475</v>
      </c>
      <c r="C72" s="695">
        <f t="shared" si="15"/>
        <v>166694</v>
      </c>
      <c r="D72" s="694">
        <f>'O4 Summary by Class &amp; Accounts'!E151</f>
        <v>98578.245470834663</v>
      </c>
      <c r="E72" s="694">
        <f>'O4 Summary by Class &amp; Accounts'!F151</f>
        <v>24686.300451880474</v>
      </c>
      <c r="F72" s="694">
        <f>'O4 Summary by Class &amp; Accounts'!G151</f>
        <v>40011.069885213459</v>
      </c>
      <c r="G72" s="694">
        <f>'O4 Summary by Class &amp; Accounts'!H151</f>
        <v>0</v>
      </c>
      <c r="H72" s="694">
        <f>'O4 Summary by Class &amp; Accounts'!I151</f>
        <v>0</v>
      </c>
      <c r="I72" s="694">
        <f>'O4 Summary by Class &amp; Accounts'!J151</f>
        <v>0</v>
      </c>
      <c r="J72" s="694">
        <f>'O4 Summary by Class &amp; Accounts'!K151</f>
        <v>2650.4780588226822</v>
      </c>
      <c r="K72" s="694">
        <f>'O4 Summary by Class &amp; Accounts'!L151</f>
        <v>420.41625490059636</v>
      </c>
      <c r="L72" s="694">
        <f>'O4 Summary by Class &amp; Accounts'!M151</f>
        <v>347.48987834814756</v>
      </c>
      <c r="M72" s="694">
        <f>'O4 Summary by Class &amp; Accounts'!N151</f>
        <v>0</v>
      </c>
      <c r="N72" s="694">
        <f>'O4 Summary by Class &amp; Accounts'!O151</f>
        <v>0</v>
      </c>
      <c r="O72" s="694">
        <f>'O4 Summary by Class &amp; Accounts'!P151</f>
        <v>0</v>
      </c>
      <c r="P72" s="694">
        <f>'O4 Summary by Class &amp; Accounts'!Q151</f>
        <v>0</v>
      </c>
      <c r="Q72" s="694">
        <f>'O4 Summary by Class &amp; Accounts'!R151</f>
        <v>0</v>
      </c>
      <c r="R72" s="694">
        <f>'O4 Summary by Class &amp; Accounts'!S151</f>
        <v>0</v>
      </c>
      <c r="S72" s="694">
        <f>'O4 Summary by Class &amp; Accounts'!T151</f>
        <v>0</v>
      </c>
      <c r="T72" s="694">
        <f>'O4 Summary by Class &amp; Accounts'!U151</f>
        <v>0</v>
      </c>
      <c r="U72" s="694">
        <f>'O4 Summary by Class &amp; Accounts'!V151</f>
        <v>0</v>
      </c>
      <c r="V72" s="694">
        <f>'O4 Summary by Class &amp; Accounts'!W151</f>
        <v>0</v>
      </c>
      <c r="W72" s="582">
        <f>'O4 Summary by Class &amp; Accounts'!X151</f>
        <v>0</v>
      </c>
    </row>
    <row r="73" spans="1:24" s="707" customFormat="1" ht="12.75" x14ac:dyDescent="0.2">
      <c r="A73" s="1608">
        <v>1830</v>
      </c>
      <c r="B73" s="742" t="s">
        <v>1476</v>
      </c>
      <c r="C73" s="695">
        <f t="shared" si="15"/>
        <v>152598.00000000003</v>
      </c>
      <c r="D73" s="694">
        <f>'O4 Summary by Class &amp; Accounts'!E157</f>
        <v>90321.032297848258</v>
      </c>
      <c r="E73" s="694">
        <f>'O4 Summary by Class &amp; Accounts'!F157</f>
        <v>22565.188100307209</v>
      </c>
      <c r="F73" s="694">
        <f>'O4 Summary by Class &amp; Accounts'!G157</f>
        <v>36790.876895822126</v>
      </c>
      <c r="G73" s="694">
        <f>'O4 Summary by Class &amp; Accounts'!H157</f>
        <v>0</v>
      </c>
      <c r="H73" s="694">
        <f>'O4 Summary by Class &amp; Accounts'!I157</f>
        <v>0</v>
      </c>
      <c r="I73" s="694">
        <f>'O4 Summary by Class &amp; Accounts'!J157</f>
        <v>0</v>
      </c>
      <c r="J73" s="694">
        <f>'O4 Summary by Class &amp; Accounts'!K157</f>
        <v>2214.7913551047295</v>
      </c>
      <c r="K73" s="694">
        <f>'O4 Summary by Class &amp; Accounts'!L157</f>
        <v>386.62240724664593</v>
      </c>
      <c r="L73" s="694">
        <f>'O4 Summary by Class &amp; Accounts'!M157</f>
        <v>319.48894367103674</v>
      </c>
      <c r="M73" s="694">
        <f>'O4 Summary by Class &amp; Accounts'!N157</f>
        <v>0</v>
      </c>
      <c r="N73" s="694">
        <f>'O4 Summary by Class &amp; Accounts'!O157</f>
        <v>0</v>
      </c>
      <c r="O73" s="694">
        <f>'O4 Summary by Class &amp; Accounts'!P157</f>
        <v>0</v>
      </c>
      <c r="P73" s="694">
        <f>'O4 Summary by Class &amp; Accounts'!Q157</f>
        <v>0</v>
      </c>
      <c r="Q73" s="694">
        <f>'O4 Summary by Class &amp; Accounts'!R157</f>
        <v>0</v>
      </c>
      <c r="R73" s="694">
        <f>'O4 Summary by Class &amp; Accounts'!S157</f>
        <v>0</v>
      </c>
      <c r="S73" s="694">
        <f>'O4 Summary by Class &amp; Accounts'!T157</f>
        <v>0</v>
      </c>
      <c r="T73" s="694">
        <f>'O4 Summary by Class &amp; Accounts'!U157</f>
        <v>0</v>
      </c>
      <c r="U73" s="694">
        <f>'O4 Summary by Class &amp; Accounts'!V157</f>
        <v>0</v>
      </c>
      <c r="V73" s="694">
        <f>'O4 Summary by Class &amp; Accounts'!W157</f>
        <v>0</v>
      </c>
      <c r="W73" s="582">
        <f>'O4 Summary by Class &amp; Accounts'!X157</f>
        <v>0</v>
      </c>
    </row>
    <row r="74" spans="1:24" s="707" customFormat="1" ht="12.75" x14ac:dyDescent="0.2">
      <c r="A74" s="1608">
        <v>1835</v>
      </c>
      <c r="B74" s="742" t="s">
        <v>1477</v>
      </c>
      <c r="C74" s="695">
        <f t="shared" si="15"/>
        <v>292953.00000000006</v>
      </c>
      <c r="D74" s="694">
        <f>'O4 Summary by Class &amp; Accounts'!E158</f>
        <v>173136.15639700787</v>
      </c>
      <c r="E74" s="694">
        <f>'O4 Summary by Class &amp; Accounts'!F158</f>
        <v>43430.567094267404</v>
      </c>
      <c r="F74" s="694">
        <f>'O4 Summary by Class &amp; Accounts'!G158</f>
        <v>70092.466719808945</v>
      </c>
      <c r="G74" s="694">
        <f>'O4 Summary by Class &amp; Accounts'!H158</f>
        <v>0</v>
      </c>
      <c r="H74" s="694">
        <f>'O4 Summary by Class &amp; Accounts'!I158</f>
        <v>0</v>
      </c>
      <c r="I74" s="694">
        <f>'O4 Summary by Class &amp; Accounts'!J158</f>
        <v>0</v>
      </c>
      <c r="J74" s="694">
        <f>'O4 Summary by Class &amp; Accounts'!K158</f>
        <v>4948.5825504297163</v>
      </c>
      <c r="K74" s="694">
        <f>'O4 Summary by Class &amp; Accounts'!L158</f>
        <v>736.43835584009298</v>
      </c>
      <c r="L74" s="694">
        <f>'O4 Summary by Class &amp; Accounts'!M158</f>
        <v>608.78888264599345</v>
      </c>
      <c r="M74" s="694">
        <f>'O4 Summary by Class &amp; Accounts'!N158</f>
        <v>0</v>
      </c>
      <c r="N74" s="694">
        <f>'O4 Summary by Class &amp; Accounts'!O158</f>
        <v>0</v>
      </c>
      <c r="O74" s="694">
        <f>'O4 Summary by Class &amp; Accounts'!P158</f>
        <v>0</v>
      </c>
      <c r="P74" s="694">
        <f>'O4 Summary by Class &amp; Accounts'!Q158</f>
        <v>0</v>
      </c>
      <c r="Q74" s="694">
        <f>'O4 Summary by Class &amp; Accounts'!R158</f>
        <v>0</v>
      </c>
      <c r="R74" s="694">
        <f>'O4 Summary by Class &amp; Accounts'!S158</f>
        <v>0</v>
      </c>
      <c r="S74" s="694">
        <f>'O4 Summary by Class &amp; Accounts'!T158</f>
        <v>0</v>
      </c>
      <c r="T74" s="694">
        <f>'O4 Summary by Class &amp; Accounts'!U158</f>
        <v>0</v>
      </c>
      <c r="U74" s="694">
        <f>'O4 Summary by Class &amp; Accounts'!V158</f>
        <v>0</v>
      </c>
      <c r="V74" s="694">
        <f>'O4 Summary by Class &amp; Accounts'!W158</f>
        <v>0</v>
      </c>
      <c r="W74" s="582">
        <f>'O4 Summary by Class &amp; Accounts'!X158</f>
        <v>0</v>
      </c>
    </row>
    <row r="75" spans="1:24" s="603" customFormat="1" ht="11.25" customHeight="1" x14ac:dyDescent="0.2">
      <c r="A75" s="1464" t="s">
        <v>504</v>
      </c>
      <c r="B75" s="742" t="s">
        <v>1478</v>
      </c>
      <c r="C75" s="695">
        <f t="shared" si="15"/>
        <v>538067</v>
      </c>
      <c r="D75" s="694">
        <f>'O4 Summary by Class &amp; Accounts'!E160</f>
        <v>318198.0203591946</v>
      </c>
      <c r="E75" s="694">
        <f>'O4 Summary by Class &amp; Accounts'!F160</f>
        <v>79684.233537151726</v>
      </c>
      <c r="F75" s="694">
        <f>'O4 Summary by Class &amp; Accounts'!G160</f>
        <v>129150.63733503995</v>
      </c>
      <c r="G75" s="694">
        <f>'O4 Summary by Class &amp; Accounts'!H160</f>
        <v>0</v>
      </c>
      <c r="H75" s="694">
        <f>'O4 Summary by Class &amp; Accounts'!I160</f>
        <v>0</v>
      </c>
      <c r="I75" s="694">
        <f>'O4 Summary by Class &amp; Accounts'!J160</f>
        <v>0</v>
      </c>
      <c r="J75" s="694">
        <f>'O4 Summary by Class &amp; Accounts'!K160</f>
        <v>8555.4055795442182</v>
      </c>
      <c r="K75" s="694">
        <f>'O4 Summary by Class &amp; Accounts'!L160</f>
        <v>1357.0501219335979</v>
      </c>
      <c r="L75" s="694">
        <f>'O4 Summary by Class &amp; Accounts'!M160</f>
        <v>1121.653067135906</v>
      </c>
      <c r="M75" s="694">
        <f>'O4 Summary by Class &amp; Accounts'!N160</f>
        <v>0</v>
      </c>
      <c r="N75" s="694">
        <f>'O4 Summary by Class &amp; Accounts'!O160</f>
        <v>0</v>
      </c>
      <c r="O75" s="694">
        <f>'O4 Summary by Class &amp; Accounts'!P160</f>
        <v>0</v>
      </c>
      <c r="P75" s="694">
        <f>'O4 Summary by Class &amp; Accounts'!Q160</f>
        <v>0</v>
      </c>
      <c r="Q75" s="694">
        <f>'O4 Summary by Class &amp; Accounts'!R160</f>
        <v>0</v>
      </c>
      <c r="R75" s="694">
        <f>'O4 Summary by Class &amp; Accounts'!S160</f>
        <v>0</v>
      </c>
      <c r="S75" s="694">
        <f>'O4 Summary by Class &amp; Accounts'!T160</f>
        <v>0</v>
      </c>
      <c r="T75" s="694">
        <f>'O4 Summary by Class &amp; Accounts'!U160</f>
        <v>0</v>
      </c>
      <c r="U75" s="694">
        <f>'O4 Summary by Class &amp; Accounts'!V160</f>
        <v>0</v>
      </c>
      <c r="V75" s="694">
        <f>'O4 Summary by Class &amp; Accounts'!W160</f>
        <v>0</v>
      </c>
      <c r="W75" s="582">
        <f>'O4 Summary by Class &amp; Accounts'!X160</f>
        <v>0</v>
      </c>
    </row>
    <row r="76" spans="1:24" s="603" customFormat="1" ht="12.75" x14ac:dyDescent="0.2">
      <c r="A76" s="1608">
        <v>1840</v>
      </c>
      <c r="B76" s="742" t="s">
        <v>1479</v>
      </c>
      <c r="C76" s="695">
        <f t="shared" si="15"/>
        <v>115134</v>
      </c>
      <c r="D76" s="694">
        <f>'O4 Summary by Class &amp; Accounts'!E161</f>
        <v>67738.701556489323</v>
      </c>
      <c r="E76" s="694">
        <f>'O4 Summary by Class &amp; Accounts'!F161</f>
        <v>17199.134875371292</v>
      </c>
      <c r="F76" s="694">
        <f>'O4 Summary by Class &amp; Accounts'!G161</f>
        <v>26913.391179468243</v>
      </c>
      <c r="G76" s="694">
        <f>'O4 Summary by Class &amp; Accounts'!H161</f>
        <v>0</v>
      </c>
      <c r="H76" s="694">
        <f>'O4 Summary by Class &amp; Accounts'!I161</f>
        <v>0</v>
      </c>
      <c r="I76" s="694">
        <f>'O4 Summary by Class &amp; Accounts'!J161</f>
        <v>0</v>
      </c>
      <c r="J76" s="694">
        <f>'O4 Summary by Class &amp; Accounts'!K161</f>
        <v>2766.277924641282</v>
      </c>
      <c r="K76" s="694">
        <f>'O4 Summary by Class &amp; Accounts'!L161</f>
        <v>282.60523135358483</v>
      </c>
      <c r="L76" s="694">
        <f>'O4 Summary by Class &amp; Accounts'!M161</f>
        <v>233.88923267627644</v>
      </c>
      <c r="M76" s="694">
        <f>'O4 Summary by Class &amp; Accounts'!N161</f>
        <v>0</v>
      </c>
      <c r="N76" s="694">
        <f>'O4 Summary by Class &amp; Accounts'!O161</f>
        <v>0</v>
      </c>
      <c r="O76" s="694">
        <f>'O4 Summary by Class &amp; Accounts'!P161</f>
        <v>0</v>
      </c>
      <c r="P76" s="694">
        <f>'O4 Summary by Class &amp; Accounts'!Q161</f>
        <v>0</v>
      </c>
      <c r="Q76" s="694">
        <f>'O4 Summary by Class &amp; Accounts'!R161</f>
        <v>0</v>
      </c>
      <c r="R76" s="694">
        <f>'O4 Summary by Class &amp; Accounts'!S161</f>
        <v>0</v>
      </c>
      <c r="S76" s="694">
        <f>'O4 Summary by Class &amp; Accounts'!T161</f>
        <v>0</v>
      </c>
      <c r="T76" s="694">
        <f>'O4 Summary by Class &amp; Accounts'!U161</f>
        <v>0</v>
      </c>
      <c r="U76" s="694">
        <f>'O4 Summary by Class &amp; Accounts'!V161</f>
        <v>0</v>
      </c>
      <c r="V76" s="694">
        <f>'O4 Summary by Class &amp; Accounts'!W161</f>
        <v>0</v>
      </c>
      <c r="W76" s="582">
        <f>'O4 Summary by Class &amp; Accounts'!X161</f>
        <v>0</v>
      </c>
    </row>
    <row r="77" spans="1:24" s="603" customFormat="1" ht="12" customHeight="1" x14ac:dyDescent="0.2">
      <c r="A77" s="1608">
        <v>1845</v>
      </c>
      <c r="B77" s="742" t="s">
        <v>1480</v>
      </c>
      <c r="C77" s="695">
        <f t="shared" si="15"/>
        <v>55578.000000000007</v>
      </c>
      <c r="D77" s="694">
        <f>'O4 Summary by Class &amp; Accounts'!E162</f>
        <v>32453.053051555376</v>
      </c>
      <c r="E77" s="694">
        <f>'O4 Summary by Class &amp; Accounts'!F162</f>
        <v>8407.3614933684676</v>
      </c>
      <c r="F77" s="694">
        <f>'O4 Summary by Class &amp; Accounts'!G162</f>
        <v>12481.85186143894</v>
      </c>
      <c r="G77" s="694">
        <f>'O4 Summary by Class &amp; Accounts'!H162</f>
        <v>0</v>
      </c>
      <c r="H77" s="694">
        <f>'O4 Summary by Class &amp; Accounts'!I162</f>
        <v>0</v>
      </c>
      <c r="I77" s="694">
        <f>'O4 Summary by Class &amp; Accounts'!J162</f>
        <v>0</v>
      </c>
      <c r="J77" s="694">
        <f>'O4 Summary by Class &amp; Accounts'!K162</f>
        <v>1996.2210753676536</v>
      </c>
      <c r="K77" s="694">
        <f>'O4 Summary by Class &amp; Accounts'!L162</f>
        <v>130.93046288680611</v>
      </c>
      <c r="L77" s="694">
        <f>'O4 Summary by Class &amp; Accounts'!M162</f>
        <v>108.58205538276557</v>
      </c>
      <c r="M77" s="694">
        <f>'O4 Summary by Class &amp; Accounts'!N162</f>
        <v>0</v>
      </c>
      <c r="N77" s="694">
        <f>'O4 Summary by Class &amp; Accounts'!O162</f>
        <v>0</v>
      </c>
      <c r="O77" s="694">
        <f>'O4 Summary by Class &amp; Accounts'!P162</f>
        <v>0</v>
      </c>
      <c r="P77" s="694">
        <f>'O4 Summary by Class &amp; Accounts'!Q162</f>
        <v>0</v>
      </c>
      <c r="Q77" s="694">
        <f>'O4 Summary by Class &amp; Accounts'!R162</f>
        <v>0</v>
      </c>
      <c r="R77" s="694">
        <f>'O4 Summary by Class &amp; Accounts'!S162</f>
        <v>0</v>
      </c>
      <c r="S77" s="694">
        <f>'O4 Summary by Class &amp; Accounts'!T162</f>
        <v>0</v>
      </c>
      <c r="T77" s="694">
        <f>'O4 Summary by Class &amp; Accounts'!U162</f>
        <v>0</v>
      </c>
      <c r="U77" s="694">
        <f>'O4 Summary by Class &amp; Accounts'!V162</f>
        <v>0</v>
      </c>
      <c r="V77" s="694">
        <f>'O4 Summary by Class &amp; Accounts'!W162</f>
        <v>0</v>
      </c>
      <c r="W77" s="582">
        <f>'O4 Summary by Class &amp; Accounts'!X162</f>
        <v>0</v>
      </c>
    </row>
    <row r="78" spans="1:24" s="558" customFormat="1" ht="20.25" customHeight="1" x14ac:dyDescent="0.2">
      <c r="B78" s="812" t="s">
        <v>763</v>
      </c>
      <c r="C78" s="813">
        <f t="shared" si="15"/>
        <v>1961619.0000000002</v>
      </c>
      <c r="D78" s="814">
        <f>SUM(D67:D77)</f>
        <v>1159148.1952022628</v>
      </c>
      <c r="E78" s="814">
        <f t="shared" ref="E78:W78" si="16">SUM(E67:E77)</f>
        <v>290886.48827150185</v>
      </c>
      <c r="F78" s="814">
        <f t="shared" si="16"/>
        <v>468978.14260361157</v>
      </c>
      <c r="G78" s="814">
        <f t="shared" si="16"/>
        <v>0</v>
      </c>
      <c r="H78" s="814">
        <f t="shared" si="16"/>
        <v>0</v>
      </c>
      <c r="I78" s="814">
        <f t="shared" si="16"/>
        <v>0</v>
      </c>
      <c r="J78" s="814">
        <f t="shared" si="16"/>
        <v>33605.479392183872</v>
      </c>
      <c r="K78" s="814">
        <f t="shared" si="16"/>
        <v>4927.3039040943368</v>
      </c>
      <c r="L78" s="814">
        <f t="shared" si="16"/>
        <v>4073.3906263457293</v>
      </c>
      <c r="M78" s="814">
        <f t="shared" si="16"/>
        <v>0</v>
      </c>
      <c r="N78" s="814">
        <f t="shared" si="16"/>
        <v>0</v>
      </c>
      <c r="O78" s="814">
        <f t="shared" si="16"/>
        <v>0</v>
      </c>
      <c r="P78" s="814">
        <f t="shared" si="16"/>
        <v>0</v>
      </c>
      <c r="Q78" s="814">
        <f t="shared" si="16"/>
        <v>0</v>
      </c>
      <c r="R78" s="814">
        <f t="shared" si="16"/>
        <v>0</v>
      </c>
      <c r="S78" s="814">
        <f t="shared" si="16"/>
        <v>0</v>
      </c>
      <c r="T78" s="814">
        <f t="shared" si="16"/>
        <v>0</v>
      </c>
      <c r="U78" s="814">
        <f t="shared" si="16"/>
        <v>0</v>
      </c>
      <c r="V78" s="814">
        <f t="shared" si="16"/>
        <v>0</v>
      </c>
      <c r="W78" s="815">
        <f t="shared" si="16"/>
        <v>0</v>
      </c>
    </row>
    <row r="79" spans="1:24" s="603" customFormat="1" ht="12.75" x14ac:dyDescent="0.2">
      <c r="C79" s="709"/>
      <c r="D79" s="707"/>
      <c r="E79" s="707"/>
      <c r="F79" s="707"/>
      <c r="G79" s="707"/>
      <c r="H79" s="707"/>
      <c r="I79" s="707"/>
      <c r="J79" s="707"/>
      <c r="K79" s="707"/>
      <c r="L79" s="707"/>
      <c r="M79" s="707"/>
      <c r="N79" s="707"/>
      <c r="O79" s="707"/>
      <c r="P79" s="707"/>
      <c r="Q79" s="707"/>
      <c r="R79" s="707"/>
      <c r="S79" s="707"/>
      <c r="T79" s="707"/>
      <c r="U79" s="707"/>
      <c r="V79" s="707"/>
      <c r="W79" s="710"/>
    </row>
    <row r="80" spans="1:24" s="581" customFormat="1" ht="12.75" x14ac:dyDescent="0.2">
      <c r="B80" s="824" t="s">
        <v>718</v>
      </c>
      <c r="C80" s="695"/>
      <c r="D80" s="694"/>
      <c r="E80" s="694"/>
      <c r="F80" s="694"/>
      <c r="G80" s="694"/>
      <c r="H80" s="694"/>
      <c r="I80" s="694"/>
      <c r="J80" s="694"/>
      <c r="K80" s="694"/>
      <c r="L80" s="694"/>
      <c r="M80" s="694"/>
      <c r="N80" s="694"/>
      <c r="O80" s="694"/>
      <c r="P80" s="694"/>
      <c r="Q80" s="694"/>
      <c r="R80" s="694"/>
      <c r="S80" s="694"/>
      <c r="T80" s="694"/>
      <c r="U80" s="694"/>
      <c r="V80" s="694"/>
      <c r="W80" s="582"/>
      <c r="X80" s="694"/>
    </row>
    <row r="81" spans="1:24" s="603" customFormat="1" ht="12.75" x14ac:dyDescent="0.2">
      <c r="B81" s="706" t="s">
        <v>288</v>
      </c>
      <c r="C81" s="695">
        <f>SUM(D81:W81)</f>
        <v>1704944</v>
      </c>
      <c r="D81" s="694">
        <f>'O4 Summary by Class &amp; Accounts'!E131</f>
        <v>1035609.8758368967</v>
      </c>
      <c r="E81" s="694">
        <f>'O4 Summary by Class &amp; Accounts'!F131</f>
        <v>243091.81969500991</v>
      </c>
      <c r="F81" s="694">
        <f>'O4 Summary by Class &amp; Accounts'!G131</f>
        <v>393382.26500828285</v>
      </c>
      <c r="G81" s="694">
        <f>'O4 Summary by Class &amp; Accounts'!H131</f>
        <v>0</v>
      </c>
      <c r="H81" s="694">
        <f>'O4 Summary by Class &amp; Accounts'!I131</f>
        <v>0</v>
      </c>
      <c r="I81" s="694">
        <f>'O4 Summary by Class &amp; Accounts'!J131</f>
        <v>0</v>
      </c>
      <c r="J81" s="694">
        <f>'O4 Summary by Class &amp; Accounts'!K131</f>
        <v>27035.556581805438</v>
      </c>
      <c r="K81" s="694">
        <f>'O4 Summary by Class &amp; Accounts'!L131</f>
        <v>3171.7451731509809</v>
      </c>
      <c r="L81" s="694">
        <f>'O4 Summary by Class &amp; Accounts'!M131</f>
        <v>2652.7377048541939</v>
      </c>
      <c r="M81" s="694">
        <f>'O4 Summary by Class &amp; Accounts'!N131</f>
        <v>0</v>
      </c>
      <c r="N81" s="694">
        <f>'O4 Summary by Class &amp; Accounts'!O131</f>
        <v>0</v>
      </c>
      <c r="O81" s="694">
        <f>'O4 Summary by Class &amp; Accounts'!P131</f>
        <v>0</v>
      </c>
      <c r="P81" s="694">
        <f>'O4 Summary by Class &amp; Accounts'!Q131</f>
        <v>0</v>
      </c>
      <c r="Q81" s="694">
        <f>'O4 Summary by Class &amp; Accounts'!R131</f>
        <v>0</v>
      </c>
      <c r="R81" s="694">
        <f>'O4 Summary by Class &amp; Accounts'!S131</f>
        <v>0</v>
      </c>
      <c r="S81" s="694">
        <f>'O4 Summary by Class &amp; Accounts'!T131</f>
        <v>0</v>
      </c>
      <c r="T81" s="694">
        <f>'O4 Summary by Class &amp; Accounts'!U131</f>
        <v>0</v>
      </c>
      <c r="U81" s="694">
        <f>'O4 Summary by Class &amp; Accounts'!V131</f>
        <v>0</v>
      </c>
      <c r="V81" s="694">
        <f>'O4 Summary by Class &amp; Accounts'!W131</f>
        <v>0</v>
      </c>
      <c r="W81" s="582">
        <f>'O4 Summary by Class &amp; Accounts'!X131</f>
        <v>0</v>
      </c>
      <c r="X81" s="707"/>
    </row>
    <row r="82" spans="1:24" s="603" customFormat="1" ht="12.75" x14ac:dyDescent="0.2">
      <c r="B82" s="708" t="s">
        <v>289</v>
      </c>
      <c r="C82" s="695">
        <f>SUM(D82:W82)</f>
        <v>774805.00000000012</v>
      </c>
      <c r="D82" s="694">
        <f>'O4 Summary by Class &amp; Accounts'!E132</f>
        <v>470628.7771608961</v>
      </c>
      <c r="E82" s="694">
        <f>'O4 Summary by Class &amp; Accounts'!F132</f>
        <v>110472.10779872662</v>
      </c>
      <c r="F82" s="694">
        <f>'O4 Summary by Class &amp; Accounts'!G132</f>
        <v>178771.00118229253</v>
      </c>
      <c r="G82" s="694">
        <f>'O4 Summary by Class &amp; Accounts'!H132</f>
        <v>0</v>
      </c>
      <c r="H82" s="694">
        <f>'O4 Summary by Class &amp; Accounts'!I132</f>
        <v>0</v>
      </c>
      <c r="I82" s="694">
        <f>'O4 Summary by Class &amp; Accounts'!J132</f>
        <v>0</v>
      </c>
      <c r="J82" s="694">
        <f>'O4 Summary by Class &amp; Accounts'!K132</f>
        <v>12286.200847280477</v>
      </c>
      <c r="K82" s="694">
        <f>'O4 Summary by Class &amp; Accounts'!L132</f>
        <v>1441.386942259245</v>
      </c>
      <c r="L82" s="694">
        <f>'O4 Summary by Class &amp; Accounts'!M132</f>
        <v>1205.5260685450983</v>
      </c>
      <c r="M82" s="694">
        <f>'O4 Summary by Class &amp; Accounts'!N132</f>
        <v>0</v>
      </c>
      <c r="N82" s="694">
        <f>'O4 Summary by Class &amp; Accounts'!O132</f>
        <v>0</v>
      </c>
      <c r="O82" s="694">
        <f>'O4 Summary by Class &amp; Accounts'!P132</f>
        <v>0</v>
      </c>
      <c r="P82" s="694">
        <f>'O4 Summary by Class &amp; Accounts'!Q132</f>
        <v>0</v>
      </c>
      <c r="Q82" s="694">
        <f>'O4 Summary by Class &amp; Accounts'!R132</f>
        <v>0</v>
      </c>
      <c r="R82" s="694">
        <f>'O4 Summary by Class &amp; Accounts'!S132</f>
        <v>0</v>
      </c>
      <c r="S82" s="694">
        <f>'O4 Summary by Class &amp; Accounts'!T132</f>
        <v>0</v>
      </c>
      <c r="T82" s="694">
        <f>'O4 Summary by Class &amp; Accounts'!U132</f>
        <v>0</v>
      </c>
      <c r="U82" s="694">
        <f>'O4 Summary by Class &amp; Accounts'!V132</f>
        <v>0</v>
      </c>
      <c r="V82" s="694">
        <f>'O4 Summary by Class &amp; Accounts'!W132</f>
        <v>0</v>
      </c>
      <c r="W82" s="582">
        <f>'O4 Summary by Class &amp; Accounts'!X132</f>
        <v>0</v>
      </c>
    </row>
    <row r="83" spans="1:24" s="603" customFormat="1" ht="12.75" x14ac:dyDescent="0.2">
      <c r="B83" s="708" t="s">
        <v>290</v>
      </c>
      <c r="C83" s="695">
        <f>SUM(D83:W83)</f>
        <v>1012927.0000000001</v>
      </c>
      <c r="D83" s="694">
        <f>'O4 Summary by Class &amp; Accounts'!E149</f>
        <v>615267.83560154494</v>
      </c>
      <c r="E83" s="694">
        <f>'O4 Summary by Class &amp; Accounts'!F149</f>
        <v>144423.66884085769</v>
      </c>
      <c r="F83" s="694">
        <f>'O4 Summary by Class &amp; Accounts'!G149</f>
        <v>233712.96508744269</v>
      </c>
      <c r="G83" s="694">
        <f>'O4 Summary by Class &amp; Accounts'!H149</f>
        <v>0</v>
      </c>
      <c r="H83" s="694">
        <f>'O4 Summary by Class &amp; Accounts'!I149</f>
        <v>0</v>
      </c>
      <c r="I83" s="694">
        <f>'O4 Summary by Class &amp; Accounts'!J149</f>
        <v>0</v>
      </c>
      <c r="J83" s="694">
        <f>'O4 Summary by Class &amp; Accounts'!K149</f>
        <v>16062.137654807688</v>
      </c>
      <c r="K83" s="694">
        <f>'O4 Summary by Class &amp; Accounts'!L149</f>
        <v>1884.370585194765</v>
      </c>
      <c r="L83" s="694">
        <f>'O4 Summary by Class &amp; Accounts'!M149</f>
        <v>1576.0222301523356</v>
      </c>
      <c r="M83" s="694">
        <f>'O4 Summary by Class &amp; Accounts'!N149</f>
        <v>0</v>
      </c>
      <c r="N83" s="694">
        <f>'O4 Summary by Class &amp; Accounts'!O149</f>
        <v>0</v>
      </c>
      <c r="O83" s="694">
        <f>'O4 Summary by Class &amp; Accounts'!P149</f>
        <v>0</v>
      </c>
      <c r="P83" s="694">
        <f>'O4 Summary by Class &amp; Accounts'!Q149</f>
        <v>0</v>
      </c>
      <c r="Q83" s="694">
        <f>'O4 Summary by Class &amp; Accounts'!R149</f>
        <v>0</v>
      </c>
      <c r="R83" s="694">
        <f>'O4 Summary by Class &amp; Accounts'!S149</f>
        <v>0</v>
      </c>
      <c r="S83" s="694">
        <f>'O4 Summary by Class &amp; Accounts'!T149</f>
        <v>0</v>
      </c>
      <c r="T83" s="694">
        <f>'O4 Summary by Class &amp; Accounts'!U149</f>
        <v>0</v>
      </c>
      <c r="U83" s="694">
        <f>'O4 Summary by Class &amp; Accounts'!V149</f>
        <v>0</v>
      </c>
      <c r="V83" s="694">
        <f>'O4 Summary by Class &amp; Accounts'!W149</f>
        <v>0</v>
      </c>
      <c r="W83" s="582">
        <f>'O4 Summary by Class &amp; Accounts'!X149</f>
        <v>0</v>
      </c>
    </row>
    <row r="84" spans="1:24" s="603" customFormat="1" ht="12.75" x14ac:dyDescent="0.2">
      <c r="B84" s="708" t="s">
        <v>291</v>
      </c>
      <c r="C84" s="695">
        <f>SUM(D84:W84)</f>
        <v>0</v>
      </c>
      <c r="D84" s="694">
        <f>'O4 Summary by Class &amp; Accounts'!E153</f>
        <v>0</v>
      </c>
      <c r="E84" s="694">
        <f>'O4 Summary by Class &amp; Accounts'!F153</f>
        <v>0</v>
      </c>
      <c r="F84" s="694">
        <f>'O4 Summary by Class &amp; Accounts'!G153</f>
        <v>0</v>
      </c>
      <c r="G84" s="694">
        <f>'O4 Summary by Class &amp; Accounts'!H153</f>
        <v>0</v>
      </c>
      <c r="H84" s="694">
        <f>'O4 Summary by Class &amp; Accounts'!I153</f>
        <v>0</v>
      </c>
      <c r="I84" s="694">
        <f>'O4 Summary by Class &amp; Accounts'!J153</f>
        <v>0</v>
      </c>
      <c r="J84" s="694">
        <f>'O4 Summary by Class &amp; Accounts'!K153</f>
        <v>0</v>
      </c>
      <c r="K84" s="694">
        <f>'O4 Summary by Class &amp; Accounts'!L153</f>
        <v>0</v>
      </c>
      <c r="L84" s="694">
        <f>'O4 Summary by Class &amp; Accounts'!M153</f>
        <v>0</v>
      </c>
      <c r="M84" s="694">
        <f>'O4 Summary by Class &amp; Accounts'!N153</f>
        <v>0</v>
      </c>
      <c r="N84" s="694">
        <f>'O4 Summary by Class &amp; Accounts'!O153</f>
        <v>0</v>
      </c>
      <c r="O84" s="694">
        <f>'O4 Summary by Class &amp; Accounts'!P153</f>
        <v>0</v>
      </c>
      <c r="P84" s="694">
        <f>'O4 Summary by Class &amp; Accounts'!Q153</f>
        <v>0</v>
      </c>
      <c r="Q84" s="694">
        <f>'O4 Summary by Class &amp; Accounts'!R153</f>
        <v>0</v>
      </c>
      <c r="R84" s="694">
        <f>'O4 Summary by Class &amp; Accounts'!S153</f>
        <v>0</v>
      </c>
      <c r="S84" s="694">
        <f>'O4 Summary by Class &amp; Accounts'!T153</f>
        <v>0</v>
      </c>
      <c r="T84" s="694">
        <f>'O4 Summary by Class &amp; Accounts'!U153</f>
        <v>0</v>
      </c>
      <c r="U84" s="694">
        <f>'O4 Summary by Class &amp; Accounts'!V153</f>
        <v>0</v>
      </c>
      <c r="V84" s="694">
        <f>'O4 Summary by Class &amp; Accounts'!W153</f>
        <v>0</v>
      </c>
      <c r="W84" s="582">
        <f>'O4 Summary by Class &amp; Accounts'!X153</f>
        <v>0</v>
      </c>
    </row>
    <row r="85" spans="1:24" s="558" customFormat="1" ht="20.25" customHeight="1" x14ac:dyDescent="0.2">
      <c r="B85" s="811" t="s">
        <v>682</v>
      </c>
      <c r="C85" s="813">
        <f>SUM(D85:W85)</f>
        <v>3492676</v>
      </c>
      <c r="D85" s="814">
        <f>SUM(D81:D84)</f>
        <v>2121506.4885993376</v>
      </c>
      <c r="E85" s="814">
        <f t="shared" ref="E85:W85" si="17">SUM(E81:E84)</f>
        <v>497987.59633459419</v>
      </c>
      <c r="F85" s="814">
        <f t="shared" si="17"/>
        <v>805866.23127801809</v>
      </c>
      <c r="G85" s="814">
        <f t="shared" si="17"/>
        <v>0</v>
      </c>
      <c r="H85" s="814">
        <f t="shared" si="17"/>
        <v>0</v>
      </c>
      <c r="I85" s="814">
        <f t="shared" si="17"/>
        <v>0</v>
      </c>
      <c r="J85" s="814">
        <f t="shared" si="17"/>
        <v>55383.895083893607</v>
      </c>
      <c r="K85" s="814">
        <f t="shared" si="17"/>
        <v>6497.5027006049913</v>
      </c>
      <c r="L85" s="814">
        <f t="shared" si="17"/>
        <v>5434.2860035516278</v>
      </c>
      <c r="M85" s="814">
        <f t="shared" si="17"/>
        <v>0</v>
      </c>
      <c r="N85" s="814">
        <f t="shared" si="17"/>
        <v>0</v>
      </c>
      <c r="O85" s="814">
        <f t="shared" si="17"/>
        <v>0</v>
      </c>
      <c r="P85" s="814">
        <f t="shared" si="17"/>
        <v>0</v>
      </c>
      <c r="Q85" s="814">
        <f t="shared" si="17"/>
        <v>0</v>
      </c>
      <c r="R85" s="814">
        <f t="shared" si="17"/>
        <v>0</v>
      </c>
      <c r="S85" s="814">
        <f t="shared" si="17"/>
        <v>0</v>
      </c>
      <c r="T85" s="814">
        <f t="shared" si="17"/>
        <v>0</v>
      </c>
      <c r="U85" s="814">
        <f t="shared" si="17"/>
        <v>0</v>
      </c>
      <c r="V85" s="814">
        <f t="shared" si="17"/>
        <v>0</v>
      </c>
      <c r="W85" s="815">
        <f t="shared" si="17"/>
        <v>0</v>
      </c>
    </row>
    <row r="86" spans="1:24" s="603" customFormat="1" ht="12.75" x14ac:dyDescent="0.2">
      <c r="B86" s="561"/>
      <c r="C86" s="709"/>
      <c r="D86" s="707"/>
      <c r="E86" s="707"/>
      <c r="F86" s="707"/>
      <c r="G86" s="707"/>
      <c r="H86" s="707"/>
      <c r="I86" s="707"/>
      <c r="J86" s="707"/>
      <c r="K86" s="707"/>
      <c r="L86" s="707"/>
      <c r="M86" s="707"/>
      <c r="N86" s="707"/>
      <c r="O86" s="707"/>
      <c r="P86" s="707"/>
      <c r="Q86" s="707"/>
      <c r="R86" s="707"/>
      <c r="S86" s="707"/>
      <c r="T86" s="707"/>
      <c r="U86" s="707"/>
      <c r="V86" s="707"/>
      <c r="W86" s="710"/>
    </row>
    <row r="87" spans="1:24" s="707" customFormat="1" ht="12.75" x14ac:dyDescent="0.2">
      <c r="B87" s="697" t="s">
        <v>724</v>
      </c>
      <c r="C87" s="695">
        <f>SUM(D87:W87)</f>
        <v>92796805.374999985</v>
      </c>
      <c r="D87" s="694">
        <f>D43</f>
        <v>55007553.906119049</v>
      </c>
      <c r="E87" s="694">
        <f t="shared" ref="E87:W87" si="18">E43</f>
        <v>13687145.272101203</v>
      </c>
      <c r="F87" s="694">
        <f t="shared" si="18"/>
        <v>22543278.186170153</v>
      </c>
      <c r="G87" s="694">
        <f t="shared" si="18"/>
        <v>0</v>
      </c>
      <c r="H87" s="694">
        <f t="shared" si="18"/>
        <v>0</v>
      </c>
      <c r="I87" s="694">
        <f t="shared" si="18"/>
        <v>0</v>
      </c>
      <c r="J87" s="694">
        <f t="shared" si="18"/>
        <v>1126156.0643200306</v>
      </c>
      <c r="K87" s="694">
        <f t="shared" si="18"/>
        <v>236943.35102971629</v>
      </c>
      <c r="L87" s="694">
        <f t="shared" si="18"/>
        <v>195728.59525983955</v>
      </c>
      <c r="M87" s="694">
        <f t="shared" si="18"/>
        <v>0</v>
      </c>
      <c r="N87" s="694">
        <f t="shared" si="18"/>
        <v>0</v>
      </c>
      <c r="O87" s="694">
        <f t="shared" si="18"/>
        <v>0</v>
      </c>
      <c r="P87" s="694">
        <f t="shared" si="18"/>
        <v>0</v>
      </c>
      <c r="Q87" s="694">
        <f t="shared" si="18"/>
        <v>0</v>
      </c>
      <c r="R87" s="694">
        <f t="shared" si="18"/>
        <v>0</v>
      </c>
      <c r="S87" s="694">
        <f t="shared" si="18"/>
        <v>0</v>
      </c>
      <c r="T87" s="694">
        <f t="shared" si="18"/>
        <v>0</v>
      </c>
      <c r="U87" s="694">
        <f t="shared" si="18"/>
        <v>0</v>
      </c>
      <c r="V87" s="694">
        <f t="shared" si="18"/>
        <v>0</v>
      </c>
      <c r="W87" s="582">
        <f t="shared" si="18"/>
        <v>0</v>
      </c>
      <c r="X87" s="711"/>
    </row>
    <row r="88" spans="1:24" s="716" customFormat="1" ht="12.75" x14ac:dyDescent="0.2">
      <c r="B88" s="712"/>
      <c r="C88" s="698"/>
      <c r="D88" s="713"/>
      <c r="E88" s="713"/>
      <c r="F88" s="713"/>
      <c r="G88" s="713"/>
      <c r="H88" s="713"/>
      <c r="I88" s="713"/>
      <c r="J88" s="713"/>
      <c r="K88" s="713"/>
      <c r="L88" s="713"/>
      <c r="M88" s="713"/>
      <c r="N88" s="713"/>
      <c r="O88" s="713"/>
      <c r="P88" s="713"/>
      <c r="Q88" s="713"/>
      <c r="R88" s="713"/>
      <c r="S88" s="713"/>
      <c r="T88" s="713"/>
      <c r="U88" s="713"/>
      <c r="V88" s="713"/>
      <c r="W88" s="714"/>
      <c r="X88" s="715"/>
    </row>
    <row r="89" spans="1:24" s="707" customFormat="1" ht="12.75" x14ac:dyDescent="0.2">
      <c r="B89" s="717" t="s">
        <v>717</v>
      </c>
      <c r="C89" s="718">
        <f>SUM(D89:W89)</f>
        <v>186064956.5</v>
      </c>
      <c r="D89" s="719">
        <f>'O6 Source Data for E2'!D88+'O6 Source Data for E2'!Y88</f>
        <v>113371873.52828114</v>
      </c>
      <c r="E89" s="719">
        <f>'O6 Source Data for E2'!E88+'O6 Source Data for E2'!Z88</f>
        <v>26428822.468913056</v>
      </c>
      <c r="F89" s="719">
        <f>'O6 Source Data for E2'!F88+'O6 Source Data for E2'!AA88</f>
        <v>42652800.999981925</v>
      </c>
      <c r="G89" s="719">
        <f>'O6 Source Data for E2'!G88+'O6 Source Data for E2'!AB88</f>
        <v>0</v>
      </c>
      <c r="H89" s="719">
        <f>'O6 Source Data for E2'!H88+'O6 Source Data for E2'!AC88</f>
        <v>0</v>
      </c>
      <c r="I89" s="719">
        <f>'O6 Source Data for E2'!I88+'O6 Source Data for E2'!AD88</f>
        <v>0</v>
      </c>
      <c r="J89" s="719">
        <f>'O6 Source Data for E2'!J88+'O6 Source Data for E2'!AE88</f>
        <v>2968166.6910347654</v>
      </c>
      <c r="K89" s="719">
        <f>'O6 Source Data for E2'!K88+'O6 Source Data for E2'!AF88</f>
        <v>350428.3812838415</v>
      </c>
      <c r="L89" s="719">
        <f>'O6 Source Data for E2'!L88+'O6 Source Data for E2'!AG88</f>
        <v>292864.43050527124</v>
      </c>
      <c r="M89" s="719">
        <f>'O6 Source Data for E2'!M88+'O6 Source Data for E2'!AH88</f>
        <v>0</v>
      </c>
      <c r="N89" s="719">
        <f>'O6 Source Data for E2'!N88+'O6 Source Data for E2'!AI88</f>
        <v>0</v>
      </c>
      <c r="O89" s="719">
        <f>'O6 Source Data for E2'!O88+'O6 Source Data for E2'!AJ88</f>
        <v>0</v>
      </c>
      <c r="P89" s="719">
        <f>'O6 Source Data for E2'!P88+'O6 Source Data for E2'!AK88</f>
        <v>0</v>
      </c>
      <c r="Q89" s="719">
        <f>'O6 Source Data for E2'!Q88+'O6 Source Data for E2'!AL88</f>
        <v>0</v>
      </c>
      <c r="R89" s="719">
        <f>'O6 Source Data for E2'!R88+'O6 Source Data for E2'!AM88</f>
        <v>0</v>
      </c>
      <c r="S89" s="719">
        <f>'O6 Source Data for E2'!S88+'O6 Source Data for E2'!AN88</f>
        <v>0</v>
      </c>
      <c r="T89" s="719">
        <f>'O6 Source Data for E2'!T88+'O6 Source Data for E2'!AO88</f>
        <v>0</v>
      </c>
      <c r="U89" s="719">
        <f>'O6 Source Data for E2'!U88+'O6 Source Data for E2'!AP88</f>
        <v>0</v>
      </c>
      <c r="V89" s="719">
        <f>'O6 Source Data for E2'!V88+'O6 Source Data for E2'!AQ88</f>
        <v>0</v>
      </c>
      <c r="W89" s="720">
        <f>'O6 Source Data for E2'!W88+'O6 Source Data for E2'!AR88</f>
        <v>0</v>
      </c>
    </row>
    <row r="90" spans="1:24" s="603" customFormat="1" ht="12.75" x14ac:dyDescent="0.2">
      <c r="C90" s="744"/>
    </row>
    <row r="91" spans="1:24" s="603" customFormat="1" ht="12.75" x14ac:dyDescent="0.2">
      <c r="C91" s="744"/>
    </row>
    <row r="92" spans="1:24" s="1541" customFormat="1" ht="12.75" x14ac:dyDescent="0.2">
      <c r="C92" s="1542"/>
    </row>
    <row r="93" spans="1:24" s="291" customFormat="1" ht="38.25" x14ac:dyDescent="0.2">
      <c r="A93" s="603"/>
      <c r="B93" s="1621" t="s">
        <v>808</v>
      </c>
      <c r="C93" s="1610" t="str">
        <f>C12</f>
        <v xml:space="preserve">Total </v>
      </c>
      <c r="D93" s="1610" t="str">
        <f t="shared" ref="D93:W93" si="19">D12</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D99" si="20">SUMIF($A$67:$A$77,$B94,C$67:C$77)</f>
        <v>152598.00000000003</v>
      </c>
      <c r="D94" s="1609">
        <f t="shared" si="20"/>
        <v>90321.032297848258</v>
      </c>
      <c r="E94" s="1609">
        <f t="shared" ref="E94:W99" si="21">SUMIF($A$67:$A$77,$B94,E$67:E$77)</f>
        <v>22565.188100307209</v>
      </c>
      <c r="F94" s="1609">
        <f t="shared" si="21"/>
        <v>36790.876895822126</v>
      </c>
      <c r="G94" s="1609">
        <f t="shared" si="21"/>
        <v>0</v>
      </c>
      <c r="H94" s="1609">
        <f t="shared" si="21"/>
        <v>0</v>
      </c>
      <c r="I94" s="1609">
        <f t="shared" si="21"/>
        <v>0</v>
      </c>
      <c r="J94" s="1609">
        <f t="shared" si="21"/>
        <v>2214.7913551047295</v>
      </c>
      <c r="K94" s="1609">
        <f t="shared" si="21"/>
        <v>386.62240724664593</v>
      </c>
      <c r="L94" s="1609">
        <f t="shared" si="21"/>
        <v>319.48894367103674</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292953.00000000006</v>
      </c>
      <c r="D95" s="1609">
        <f t="shared" si="20"/>
        <v>173136.15639700787</v>
      </c>
      <c r="E95" s="1609">
        <f t="shared" ref="E95:R95" si="22">SUMIF($A$67:$A$77,$B95,E$67:E$77)</f>
        <v>43430.567094267404</v>
      </c>
      <c r="F95" s="1609">
        <f t="shared" si="22"/>
        <v>70092.466719808945</v>
      </c>
      <c r="G95" s="1609">
        <f t="shared" si="22"/>
        <v>0</v>
      </c>
      <c r="H95" s="1609">
        <f t="shared" si="22"/>
        <v>0</v>
      </c>
      <c r="I95" s="1609">
        <f t="shared" si="22"/>
        <v>0</v>
      </c>
      <c r="J95" s="1609">
        <f t="shared" si="22"/>
        <v>4948.5825504297163</v>
      </c>
      <c r="K95" s="1609">
        <f t="shared" si="22"/>
        <v>736.43835584009298</v>
      </c>
      <c r="L95" s="1609">
        <f t="shared" si="22"/>
        <v>608.78888264599345</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115134</v>
      </c>
      <c r="D96" s="1609">
        <f t="shared" si="20"/>
        <v>67738.701556489323</v>
      </c>
      <c r="E96" s="1609">
        <f t="shared" si="21"/>
        <v>17199.134875371292</v>
      </c>
      <c r="F96" s="1609">
        <f t="shared" si="21"/>
        <v>26913.391179468243</v>
      </c>
      <c r="G96" s="1609">
        <f t="shared" si="21"/>
        <v>0</v>
      </c>
      <c r="H96" s="1609">
        <f t="shared" si="21"/>
        <v>0</v>
      </c>
      <c r="I96" s="1609">
        <f t="shared" si="21"/>
        <v>0</v>
      </c>
      <c r="J96" s="1609">
        <f t="shared" si="21"/>
        <v>2766.277924641282</v>
      </c>
      <c r="K96" s="1609">
        <f t="shared" si="21"/>
        <v>282.60523135358483</v>
      </c>
      <c r="L96" s="1609">
        <f t="shared" si="21"/>
        <v>233.88923267627644</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3" s="291" customFormat="1" ht="12.75" x14ac:dyDescent="0.2">
      <c r="A97" s="603"/>
      <c r="B97" s="234">
        <v>1845</v>
      </c>
      <c r="C97" s="1609">
        <f t="shared" si="20"/>
        <v>55578.000000000007</v>
      </c>
      <c r="D97" s="1609">
        <f t="shared" si="20"/>
        <v>32453.053051555376</v>
      </c>
      <c r="E97" s="1609">
        <f t="shared" si="21"/>
        <v>8407.3614933684676</v>
      </c>
      <c r="F97" s="1609">
        <f t="shared" si="21"/>
        <v>12481.85186143894</v>
      </c>
      <c r="G97" s="1609">
        <f t="shared" si="21"/>
        <v>0</v>
      </c>
      <c r="H97" s="1609">
        <f t="shared" si="21"/>
        <v>0</v>
      </c>
      <c r="I97" s="1609">
        <f t="shared" si="21"/>
        <v>0</v>
      </c>
      <c r="J97" s="1609">
        <f t="shared" si="21"/>
        <v>1996.2210753676536</v>
      </c>
      <c r="K97" s="1609">
        <f t="shared" si="21"/>
        <v>130.93046288680611</v>
      </c>
      <c r="L97" s="1609">
        <f t="shared" si="21"/>
        <v>108.58205538276557</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3" s="291" customFormat="1" ht="12.75" x14ac:dyDescent="0.2">
      <c r="A98" s="603"/>
      <c r="B98" s="603" t="s">
        <v>504</v>
      </c>
      <c r="C98" s="1609">
        <f t="shared" si="20"/>
        <v>1323206</v>
      </c>
      <c r="D98" s="1609">
        <f t="shared" si="20"/>
        <v>782507.62400855008</v>
      </c>
      <c r="E98" s="1609">
        <f t="shared" si="21"/>
        <v>195958.22810497653</v>
      </c>
      <c r="F98" s="1609">
        <f t="shared" si="21"/>
        <v>317605.23917197838</v>
      </c>
      <c r="G98" s="1609">
        <f t="shared" si="21"/>
        <v>0</v>
      </c>
      <c r="H98" s="1609">
        <f t="shared" si="21"/>
        <v>0</v>
      </c>
      <c r="I98" s="1609">
        <f t="shared" si="21"/>
        <v>0</v>
      </c>
      <c r="J98" s="1609">
        <f t="shared" si="21"/>
        <v>21039.320373273938</v>
      </c>
      <c r="K98" s="1609">
        <f t="shared" si="21"/>
        <v>3337.2365590962991</v>
      </c>
      <c r="L98" s="1609">
        <f t="shared" si="21"/>
        <v>2758.3517821249652</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3" s="291" customFormat="1" ht="12.75" x14ac:dyDescent="0.2">
      <c r="A99" s="603"/>
      <c r="B99" s="603" t="s">
        <v>505</v>
      </c>
      <c r="C99" s="1609">
        <f t="shared" si="20"/>
        <v>22150</v>
      </c>
      <c r="D99" s="1609">
        <f t="shared" si="20"/>
        <v>12991.627890812002</v>
      </c>
      <c r="E99" s="1609">
        <f t="shared" si="21"/>
        <v>3326.0086032109411</v>
      </c>
      <c r="F99" s="1609">
        <f t="shared" si="21"/>
        <v>5094.3167750949115</v>
      </c>
      <c r="G99" s="1609">
        <f t="shared" si="21"/>
        <v>0</v>
      </c>
      <c r="H99" s="1609">
        <f t="shared" si="21"/>
        <v>0</v>
      </c>
      <c r="I99" s="1609">
        <f t="shared" si="21"/>
        <v>0</v>
      </c>
      <c r="J99" s="1609">
        <f t="shared" si="21"/>
        <v>640.28611336654762</v>
      </c>
      <c r="K99" s="1609">
        <f t="shared" si="21"/>
        <v>53.470887670907914</v>
      </c>
      <c r="L99" s="1609">
        <f t="shared" si="21"/>
        <v>44.289729844691294</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3" s="371" customFormat="1" ht="12.75" x14ac:dyDescent="0.2">
      <c r="B100" s="1612" t="s">
        <v>763</v>
      </c>
      <c r="C100" s="1613">
        <f>SUM(C94:C99)</f>
        <v>1961619</v>
      </c>
      <c r="D100" s="1613">
        <f t="shared" ref="D100:W100" si="23">SUM(D94:D99)</f>
        <v>1159148.1952022628</v>
      </c>
      <c r="E100" s="1613">
        <f t="shared" si="23"/>
        <v>290886.4882715019</v>
      </c>
      <c r="F100" s="1613">
        <f t="shared" si="23"/>
        <v>468978.14260361152</v>
      </c>
      <c r="G100" s="1613">
        <f t="shared" si="23"/>
        <v>0</v>
      </c>
      <c r="H100" s="1613">
        <f t="shared" si="23"/>
        <v>0</v>
      </c>
      <c r="I100" s="1613">
        <f t="shared" si="23"/>
        <v>0</v>
      </c>
      <c r="J100" s="1613">
        <f t="shared" si="23"/>
        <v>33605.479392183872</v>
      </c>
      <c r="K100" s="1613">
        <f t="shared" si="23"/>
        <v>4927.3039040943368</v>
      </c>
      <c r="L100" s="1613">
        <f t="shared" si="23"/>
        <v>4073.3906263457288</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3" x14ac:dyDescent="0.2">
      <c r="C101" s="471"/>
    </row>
    <row r="102" spans="1:23" x14ac:dyDescent="0.2">
      <c r="C102" s="471"/>
    </row>
    <row r="103" spans="1:23" x14ac:dyDescent="0.2">
      <c r="C103" s="471"/>
    </row>
    <row r="104" spans="1:23" x14ac:dyDescent="0.2">
      <c r="C104" s="471"/>
    </row>
    <row r="105" spans="1:23" x14ac:dyDescent="0.2">
      <c r="C105" s="471"/>
    </row>
    <row r="106" spans="1:23" x14ac:dyDescent="0.2">
      <c r="C106" s="471"/>
    </row>
    <row r="107" spans="1:23" x14ac:dyDescent="0.2">
      <c r="C107" s="471"/>
    </row>
    <row r="108" spans="1:23" x14ac:dyDescent="0.2">
      <c r="C108" s="471"/>
    </row>
    <row r="109" spans="1:23" x14ac:dyDescent="0.2">
      <c r="C109" s="47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sqref="A1:F1"/>
    </sheetView>
  </sheetViews>
  <sheetFormatPr defaultColWidth="9.140625" defaultRowHeight="11.25" x14ac:dyDescent="0.2"/>
  <cols>
    <col min="1" max="1" width="3.140625" style="8" customWidth="1"/>
    <col min="2" max="2" width="60.7109375" style="8" customWidth="1"/>
    <col min="3" max="6" width="15.7109375" style="8" customWidth="1"/>
    <col min="7" max="9" width="15.7109375" style="8" hidden="1" customWidth="1"/>
    <col min="10" max="12" width="15.7109375" style="8" customWidth="1"/>
    <col min="13" max="23" width="15.7109375" style="8" hidden="1" customWidth="1"/>
    <col min="24" max="16384" width="9.140625" style="8"/>
  </cols>
  <sheetData>
    <row r="1" spans="1:25" ht="107.25" customHeight="1" x14ac:dyDescent="0.2">
      <c r="A1" s="2430"/>
      <c r="B1" s="2430"/>
      <c r="C1" s="2430"/>
      <c r="D1" s="2430"/>
      <c r="E1" s="2430"/>
      <c r="F1" s="2430"/>
    </row>
    <row r="2" spans="1:25" ht="18.75" customHeight="1" x14ac:dyDescent="0.3">
      <c r="A2" s="2473"/>
      <c r="B2" s="2473"/>
      <c r="C2" s="2473"/>
      <c r="D2" s="2473"/>
      <c r="E2" s="2473"/>
    </row>
    <row r="3" spans="1:25" ht="18.75" customHeight="1" x14ac:dyDescent="0.25">
      <c r="A3" s="2474"/>
      <c r="B3" s="2474"/>
      <c r="C3" s="2474"/>
      <c r="D3" s="2474"/>
      <c r="E3" s="2474"/>
      <c r="G3" s="9"/>
    </row>
    <row r="4" spans="1:25" ht="18" x14ac:dyDescent="0.25">
      <c r="A4" s="2475"/>
      <c r="B4" s="2475"/>
      <c r="C4" s="2475"/>
      <c r="D4" s="2475"/>
      <c r="E4" s="2475"/>
    </row>
    <row r="5" spans="1:25" ht="21" customHeight="1" x14ac:dyDescent="0.3">
      <c r="A5" s="299" t="str">
        <f>"Sheet O3.4 Secondary Cost Pool Worksheet  - "&amp;  'I2 LDC class'!$C$17</f>
        <v>Sheet O3.4 Secondary Cost Pool Worksheet  - Initial Application</v>
      </c>
      <c r="B5" s="300"/>
      <c r="C5" s="480"/>
      <c r="D5" s="480"/>
      <c r="E5" s="301"/>
    </row>
    <row r="6" spans="1:25" ht="6" customHeight="1" x14ac:dyDescent="0.2">
      <c r="A6" s="11"/>
      <c r="B6" s="11"/>
      <c r="C6" s="481"/>
      <c r="D6" s="481"/>
      <c r="E6" s="11"/>
      <c r="F6" s="11"/>
      <c r="G6" s="11"/>
      <c r="H6" s="11"/>
      <c r="I6" s="11"/>
      <c r="J6" s="11"/>
      <c r="K6" s="11"/>
      <c r="L6" s="11"/>
      <c r="M6" s="11"/>
      <c r="N6" s="11"/>
      <c r="O6" s="11"/>
    </row>
    <row r="7" spans="1:25" ht="14.25" customHeight="1" x14ac:dyDescent="0.2">
      <c r="A7" s="684"/>
      <c r="B7" s="684"/>
      <c r="C7" s="544"/>
      <c r="D7" s="544"/>
      <c r="E7" s="544"/>
      <c r="F7" s="544"/>
      <c r="G7" s="544"/>
      <c r="H7" s="544"/>
      <c r="I7" s="544"/>
      <c r="J7" s="544"/>
      <c r="K7" s="544"/>
      <c r="L7" s="544"/>
      <c r="M7" s="544"/>
      <c r="N7" s="544"/>
      <c r="O7" s="544"/>
      <c r="P7" s="544"/>
      <c r="Q7" s="544"/>
      <c r="R7" s="544"/>
      <c r="S7" s="544"/>
      <c r="T7" s="544"/>
      <c r="U7" s="544"/>
      <c r="V7" s="544"/>
      <c r="W7" s="544"/>
      <c r="X7" s="544"/>
    </row>
    <row r="8" spans="1:25" ht="12.75" x14ac:dyDescent="0.2">
      <c r="A8" s="2567" t="s">
        <v>362</v>
      </c>
      <c r="B8" s="2567"/>
      <c r="C8" s="291"/>
    </row>
    <row r="9" spans="1:25" x14ac:dyDescent="0.2">
      <c r="A9" s="2567"/>
      <c r="B9" s="2567"/>
    </row>
    <row r="10" spans="1:25" s="777" customFormat="1" ht="12.75" x14ac:dyDescent="0.2">
      <c r="A10" s="573"/>
      <c r="B10" s="774"/>
      <c r="C10" s="774"/>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775"/>
      <c r="Y10" s="776"/>
    </row>
    <row r="11" spans="1:25" s="561" customFormat="1" ht="47.25" customHeight="1" x14ac:dyDescent="0.2">
      <c r="A11" s="730"/>
      <c r="B11" s="754" t="s">
        <v>637</v>
      </c>
      <c r="C11" s="560" t="s">
        <v>682</v>
      </c>
      <c r="D11" s="559" t="str">
        <f>IF('I2 LDC class'!$D$20="",'I2 LDC class'!$C$20,'I2 LDC class'!$D$20)</f>
        <v>Residential</v>
      </c>
      <c r="E11" s="559" t="str">
        <f>IF('I2 LDC class'!$D$21="",'I2 LDC class'!$C$21,'I2 LDC class'!$D$21)</f>
        <v>GS &lt;50</v>
      </c>
      <c r="F11" s="559" t="str">
        <f>IF('I2 LDC class'!$D$22="",'I2 LDC class'!$C$22,'I2 LDC class'!$D$22)</f>
        <v>GS&gt;50-Regular</v>
      </c>
      <c r="G11" s="559" t="str">
        <f>IF('I2 LDC class'!$D$23="",'I2 LDC class'!$C$23,'I2 LDC class'!$D$23)</f>
        <v>GS&gt; 50-TOU</v>
      </c>
      <c r="H11" s="559" t="str">
        <f>IF('I2 LDC class'!$D$24="",'I2 LDC class'!$C$24,'I2 LDC class'!$D$24)</f>
        <v>GS &gt;50-Intermediate</v>
      </c>
      <c r="I11" s="559" t="str">
        <f>IF('I2 LDC class'!$D$25="",'I2 LDC class'!$C$25,'I2 LDC class'!$D$25)</f>
        <v>Large Use &gt;5MW</v>
      </c>
      <c r="J11" s="559" t="str">
        <f>IF('I2 LDC class'!$D$26="",'I2 LDC class'!$C$26,'I2 LDC class'!$D$26)</f>
        <v>Street Light</v>
      </c>
      <c r="K11" s="559" t="str">
        <f>IF('I2 LDC class'!$D$27="",'I2 LDC class'!$C$27,'I2 LDC class'!$D$27)</f>
        <v>Sentinel</v>
      </c>
      <c r="L11" s="559" t="str">
        <f>IF('I2 LDC class'!$D$28="",'I2 LDC class'!$C$28,'I2 LDC class'!$D$28)</f>
        <v>Unmetered Scattered Load</v>
      </c>
      <c r="M11" s="559" t="str">
        <f>IF('I2 LDC class'!$D$29="",'I2 LDC class'!$C$29,'I2 LDC class'!$D$29)</f>
        <v>Embedded Distributor</v>
      </c>
      <c r="N11" s="559" t="str">
        <f>IF('I2 LDC class'!$D$30="",'I2 LDC class'!$C$30,'I2 LDC class'!$D$30)</f>
        <v>Back-up/Standby Power</v>
      </c>
      <c r="O11" s="559" t="str">
        <f>IF('I2 LDC class'!$D$31="",'I2 LDC class'!$C$31,'I2 LDC class'!$D$31)</f>
        <v>Rate Class 1</v>
      </c>
      <c r="P11" s="559" t="str">
        <f>IF('I2 LDC class'!$D$32="",'I2 LDC class'!$C$32,'I2 LDC class'!$D$32)</f>
        <v>Rate class 2</v>
      </c>
      <c r="Q11" s="559" t="str">
        <f>IF('I2 LDC class'!$D$33="",'I2 LDC class'!$C$33,'I2 LDC class'!$D$33)</f>
        <v>Rate class 3</v>
      </c>
      <c r="R11" s="559" t="str">
        <f>IF('I2 LDC class'!$D$34="",'I2 LDC class'!$C$34,'I2 LDC class'!$D$34)</f>
        <v>Rate class 4</v>
      </c>
      <c r="S11" s="559" t="str">
        <f>IF('I2 LDC class'!$D$35="",'I2 LDC class'!$C$35,'I2 LDC class'!$D$35)</f>
        <v>Rate class 5</v>
      </c>
      <c r="T11" s="559" t="str">
        <f>IF('I2 LDC class'!$D$36="",'I2 LDC class'!$C$36,'I2 LDC class'!$D$36)</f>
        <v>Rate class 6</v>
      </c>
      <c r="U11" s="559" t="str">
        <f>IF('I2 LDC class'!$D$37="",'I2 LDC class'!$C$37,'I2 LDC class'!$D$37)</f>
        <v>Rate class 7</v>
      </c>
      <c r="V11" s="559" t="str">
        <f>IF('I2 LDC class'!$D$38="",'I2 LDC class'!$C$38,'I2 LDC class'!$D$38)</f>
        <v>Rate class 8</v>
      </c>
      <c r="W11" s="560" t="str">
        <f>IF('I2 LDC class'!$D$39="",'I2 LDC class'!$C$39,'I2 LDC class'!$D$39)</f>
        <v>Rate class 9</v>
      </c>
      <c r="X11" s="649"/>
    </row>
    <row r="12" spans="1:25" s="466" customFormat="1" ht="12.75" x14ac:dyDescent="0.2">
      <c r="A12" s="725"/>
      <c r="B12" s="690" t="s">
        <v>1470</v>
      </c>
      <c r="C12" s="691">
        <f>SUM(D12:W12)</f>
        <v>31034.750000000029</v>
      </c>
      <c r="D12" s="69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17846.963857273851</v>
      </c>
      <c r="E12" s="69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4811.8423813553563</v>
      </c>
      <c r="F12" s="69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6400.4077542842215</v>
      </c>
      <c r="G12" s="69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69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69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69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1852.750281341534</v>
      </c>
      <c r="K12" s="69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66.980327503811225</v>
      </c>
      <c r="L12" s="69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55.805398241257073</v>
      </c>
      <c r="M12" s="69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69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69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69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69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69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69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69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69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69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69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547"/>
    </row>
    <row r="13" spans="1:25" s="466" customFormat="1" ht="12.75" x14ac:dyDescent="0.2">
      <c r="A13" s="725"/>
      <c r="B13" s="690" t="s">
        <v>1471</v>
      </c>
      <c r="C13" s="695">
        <f>SUM(D13:W13)</f>
        <v>57897.3</v>
      </c>
      <c r="D13" s="59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33294.646179967298</v>
      </c>
      <c r="E13" s="59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8976.7980056564083</v>
      </c>
      <c r="F13" s="59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11940.367744934934</v>
      </c>
      <c r="G13" s="59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59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59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59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3456.423488635</v>
      </c>
      <c r="K13" s="59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124.95606104725847</v>
      </c>
      <c r="L13" s="59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104.10851975909357</v>
      </c>
      <c r="M13" s="59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59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59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59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59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59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59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59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59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59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59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547"/>
    </row>
    <row r="14" spans="1:25" s="466" customFormat="1" ht="12.75" x14ac:dyDescent="0.2">
      <c r="A14" s="725"/>
      <c r="B14" s="690" t="s">
        <v>1472</v>
      </c>
      <c r="C14" s="695">
        <f>SUM(D14:W14)</f>
        <v>79532.25</v>
      </c>
      <c r="D14" s="59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45736.124545474566</v>
      </c>
      <c r="E14" s="59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12331.230354185203</v>
      </c>
      <c r="F14" s="59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16402.221046268161</v>
      </c>
      <c r="G14" s="59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59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59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59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4748.0130680358334</v>
      </c>
      <c r="K14" s="59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171.64939792055634</v>
      </c>
      <c r="L14" s="59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143.01158811568368</v>
      </c>
      <c r="M14" s="59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59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59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59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59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59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59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59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59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59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59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547"/>
    </row>
    <row r="15" spans="1:25" s="466" customFormat="1" ht="12.75" x14ac:dyDescent="0.2">
      <c r="A15" s="725"/>
      <c r="B15" s="690" t="s">
        <v>1473</v>
      </c>
      <c r="C15" s="695">
        <f>SUM(D15:W15)</f>
        <v>141994</v>
      </c>
      <c r="D15" s="59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81655.621068310225</v>
      </c>
      <c r="E15" s="59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22015.732271024317</v>
      </c>
      <c r="F15" s="59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29283.931678580717</v>
      </c>
      <c r="G15" s="59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59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59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59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8476.9306486699425</v>
      </c>
      <c r="K15" s="59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306.45662116099413</v>
      </c>
      <c r="L15" s="59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255.32771225381384</v>
      </c>
      <c r="M15" s="59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59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59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59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59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59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59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59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59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59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59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547"/>
    </row>
    <row r="16" spans="1:25" s="466" customFormat="1" ht="12.75" x14ac:dyDescent="0.2">
      <c r="A16" s="725"/>
      <c r="B16" s="690" t="s">
        <v>1491</v>
      </c>
      <c r="C16" s="695">
        <f t="shared" ref="C16:C22" si="0">SUM(D16:W16)</f>
        <v>51466.594287202075</v>
      </c>
      <c r="D16" s="694">
        <f t="shared" ref="D16:W16" si="1">IF(ISERROR(D29*(D49/D31)),0,D29*(D49/D31))</f>
        <v>29424.546935945269</v>
      </c>
      <c r="E16" s="694">
        <f t="shared" si="1"/>
        <v>8003.8813389291199</v>
      </c>
      <c r="F16" s="694">
        <f t="shared" si="1"/>
        <v>10653.316374467828</v>
      </c>
      <c r="G16" s="694">
        <f t="shared" si="1"/>
        <v>0</v>
      </c>
      <c r="H16" s="694">
        <f t="shared" si="1"/>
        <v>0</v>
      </c>
      <c r="I16" s="694">
        <f t="shared" si="1"/>
        <v>0</v>
      </c>
      <c r="J16" s="694">
        <f t="shared" si="1"/>
        <v>3176.2333297945829</v>
      </c>
      <c r="K16" s="694">
        <f t="shared" si="1"/>
        <v>113.82218170062797</v>
      </c>
      <c r="L16" s="694">
        <f t="shared" si="1"/>
        <v>94.794126364652826</v>
      </c>
      <c r="M16" s="694">
        <f t="shared" si="1"/>
        <v>0</v>
      </c>
      <c r="N16" s="694">
        <f t="shared" si="1"/>
        <v>0</v>
      </c>
      <c r="O16" s="694">
        <f t="shared" si="1"/>
        <v>0</v>
      </c>
      <c r="P16" s="694">
        <f t="shared" si="1"/>
        <v>0</v>
      </c>
      <c r="Q16" s="694">
        <f t="shared" si="1"/>
        <v>0</v>
      </c>
      <c r="R16" s="694">
        <f t="shared" si="1"/>
        <v>0</v>
      </c>
      <c r="S16" s="694">
        <f t="shared" si="1"/>
        <v>0</v>
      </c>
      <c r="T16" s="694">
        <f t="shared" si="1"/>
        <v>0</v>
      </c>
      <c r="U16" s="694">
        <f t="shared" si="1"/>
        <v>0</v>
      </c>
      <c r="V16" s="694">
        <f t="shared" si="1"/>
        <v>0</v>
      </c>
      <c r="W16" s="582">
        <f t="shared" si="1"/>
        <v>0</v>
      </c>
      <c r="X16" s="547"/>
    </row>
    <row r="17" spans="1:24" s="466" customFormat="1" ht="12.75" x14ac:dyDescent="0.2">
      <c r="A17" s="725"/>
      <c r="B17" s="690" t="s">
        <v>1493</v>
      </c>
      <c r="C17" s="695">
        <f t="shared" si="0"/>
        <v>355096.56728868035</v>
      </c>
      <c r="D17" s="694">
        <f t="shared" ref="D17:W17" si="2">IF(ISERROR((D42/(D42+D57+D63))*D77),0,(D42/(D42+D57+D63))*D77)</f>
        <v>206182.28267603475</v>
      </c>
      <c r="E17" s="694">
        <f t="shared" si="2"/>
        <v>55243.893422568552</v>
      </c>
      <c r="F17" s="694">
        <f t="shared" si="2"/>
        <v>74657.298866786849</v>
      </c>
      <c r="G17" s="694">
        <f t="shared" si="2"/>
        <v>0</v>
      </c>
      <c r="H17" s="694">
        <f t="shared" si="2"/>
        <v>0</v>
      </c>
      <c r="I17" s="694">
        <f t="shared" si="2"/>
        <v>0</v>
      </c>
      <c r="J17" s="694">
        <f t="shared" si="2"/>
        <v>17580.819110994904</v>
      </c>
      <c r="K17" s="694">
        <f t="shared" si="2"/>
        <v>781.52192442478531</v>
      </c>
      <c r="L17" s="694">
        <f t="shared" si="2"/>
        <v>650.7512878704581</v>
      </c>
      <c r="M17" s="694">
        <f t="shared" si="2"/>
        <v>0</v>
      </c>
      <c r="N17" s="694">
        <f t="shared" si="2"/>
        <v>0</v>
      </c>
      <c r="O17" s="694">
        <f t="shared" si="2"/>
        <v>0</v>
      </c>
      <c r="P17" s="694">
        <f t="shared" si="2"/>
        <v>0</v>
      </c>
      <c r="Q17" s="694">
        <f t="shared" si="2"/>
        <v>0</v>
      </c>
      <c r="R17" s="694">
        <f t="shared" si="2"/>
        <v>0</v>
      </c>
      <c r="S17" s="694">
        <f t="shared" si="2"/>
        <v>0</v>
      </c>
      <c r="T17" s="694">
        <f t="shared" si="2"/>
        <v>0</v>
      </c>
      <c r="U17" s="694">
        <f t="shared" si="2"/>
        <v>0</v>
      </c>
      <c r="V17" s="694">
        <f t="shared" si="2"/>
        <v>0</v>
      </c>
      <c r="W17" s="582">
        <f t="shared" si="2"/>
        <v>0</v>
      </c>
      <c r="X17" s="547"/>
    </row>
    <row r="18" spans="1:24" s="547" customFormat="1" ht="12.75" x14ac:dyDescent="0.2">
      <c r="A18" s="679"/>
      <c r="B18" s="690" t="s">
        <v>719</v>
      </c>
      <c r="C18" s="695">
        <f t="shared" si="0"/>
        <v>388383.40938670572</v>
      </c>
      <c r="D18" s="694">
        <f>IF(ISERROR(D86/D88*D84),0, D86/D88*D84)</f>
        <v>222707.760608766</v>
      </c>
      <c r="E18" s="694">
        <f t="shared" ref="E18:W18" si="3">IF(ISERROR(E86/E88*E84),0, E86/E88*E84)</f>
        <v>60462.217479966101</v>
      </c>
      <c r="F18" s="694">
        <f t="shared" si="3"/>
        <v>80640.833871310126</v>
      </c>
      <c r="G18" s="694">
        <f t="shared" si="3"/>
        <v>0</v>
      </c>
      <c r="H18" s="694">
        <f t="shared" si="3"/>
        <v>0</v>
      </c>
      <c r="I18" s="694">
        <f t="shared" si="3"/>
        <v>0</v>
      </c>
      <c r="J18" s="694">
        <f t="shared" si="3"/>
        <v>23053.881833991731</v>
      </c>
      <c r="K18" s="694">
        <f t="shared" si="3"/>
        <v>828.18322387207809</v>
      </c>
      <c r="L18" s="694">
        <f t="shared" si="3"/>
        <v>690.53236879967767</v>
      </c>
      <c r="M18" s="694">
        <f t="shared" si="3"/>
        <v>0</v>
      </c>
      <c r="N18" s="694">
        <f t="shared" si="3"/>
        <v>0</v>
      </c>
      <c r="O18" s="694">
        <f t="shared" si="3"/>
        <v>0</v>
      </c>
      <c r="P18" s="694">
        <f t="shared" si="3"/>
        <v>0</v>
      </c>
      <c r="Q18" s="694">
        <f t="shared" si="3"/>
        <v>0</v>
      </c>
      <c r="R18" s="694">
        <f t="shared" si="3"/>
        <v>0</v>
      </c>
      <c r="S18" s="694">
        <f t="shared" si="3"/>
        <v>0</v>
      </c>
      <c r="T18" s="694">
        <f t="shared" si="3"/>
        <v>0</v>
      </c>
      <c r="U18" s="694">
        <f t="shared" si="3"/>
        <v>0</v>
      </c>
      <c r="V18" s="694">
        <f t="shared" si="3"/>
        <v>0</v>
      </c>
      <c r="W18" s="582">
        <f t="shared" si="3"/>
        <v>0</v>
      </c>
    </row>
    <row r="19" spans="1:24" s="547" customFormat="1" ht="12.75" x14ac:dyDescent="0.2">
      <c r="A19" s="679"/>
      <c r="B19" s="690" t="s">
        <v>1483</v>
      </c>
      <c r="C19" s="695">
        <f t="shared" si="0"/>
        <v>178528.08792768206</v>
      </c>
      <c r="D19" s="694">
        <f>IF(ISERROR(SUM(D17:D18)/D35*D33),0,SUM(D17:D17)/D35*D33)</f>
        <v>102845.87861626067</v>
      </c>
      <c r="E19" s="694">
        <f t="shared" ref="E19:W19" si="4">IF(ISERROR(SUM(E17:E18)/E35*E33),0,SUM(E17:E17)/E35*E33)</f>
        <v>27912.437370437325</v>
      </c>
      <c r="F19" s="694">
        <f t="shared" si="4"/>
        <v>38325.512549951694</v>
      </c>
      <c r="G19" s="694">
        <f t="shared" si="4"/>
        <v>0</v>
      </c>
      <c r="H19" s="694">
        <f t="shared" si="4"/>
        <v>0</v>
      </c>
      <c r="I19" s="694">
        <f t="shared" si="4"/>
        <v>0</v>
      </c>
      <c r="J19" s="694">
        <f t="shared" si="4"/>
        <v>8733.8469421013215</v>
      </c>
      <c r="K19" s="694">
        <f t="shared" si="4"/>
        <v>388.58149893366584</v>
      </c>
      <c r="L19" s="694">
        <f t="shared" si="4"/>
        <v>321.83094999738881</v>
      </c>
      <c r="M19" s="694">
        <f t="shared" si="4"/>
        <v>0</v>
      </c>
      <c r="N19" s="694">
        <f t="shared" si="4"/>
        <v>0</v>
      </c>
      <c r="O19" s="694">
        <f t="shared" si="4"/>
        <v>0</v>
      </c>
      <c r="P19" s="694">
        <f t="shared" si="4"/>
        <v>0</v>
      </c>
      <c r="Q19" s="694">
        <f t="shared" si="4"/>
        <v>0</v>
      </c>
      <c r="R19" s="694">
        <f t="shared" si="4"/>
        <v>0</v>
      </c>
      <c r="S19" s="694">
        <f t="shared" si="4"/>
        <v>0</v>
      </c>
      <c r="T19" s="694">
        <f t="shared" si="4"/>
        <v>0</v>
      </c>
      <c r="U19" s="694">
        <f t="shared" si="4"/>
        <v>0</v>
      </c>
      <c r="V19" s="694">
        <f t="shared" si="4"/>
        <v>0</v>
      </c>
      <c r="W19" s="582">
        <f t="shared" si="4"/>
        <v>0</v>
      </c>
    </row>
    <row r="20" spans="1:24" s="547" customFormat="1" ht="12.75" x14ac:dyDescent="0.2">
      <c r="A20" s="679"/>
      <c r="B20" s="690" t="s">
        <v>1494</v>
      </c>
      <c r="C20" s="695">
        <f t="shared" si="0"/>
        <v>26997.71434774248</v>
      </c>
      <c r="D20" s="694">
        <f>IF(ISERROR('O4 Summary by Class &amp; Accounts'!E209*D51/(D27+D31)),0,('O4 Summary by Class &amp; Accounts'!E209*D51/(D27+D31)))</f>
        <v>15525.410457411874</v>
      </c>
      <c r="E20" s="694">
        <f>IF(ISERROR('O4 Summary by Class &amp; Accounts'!F209*E51/(E27+E31)),0,('O4 Summary by Class &amp; Accounts'!F209*E51/(E27+E31)))</f>
        <v>4185.9124400290921</v>
      </c>
      <c r="F20" s="694">
        <f>IF(ISERROR('O4 Summary by Class &amp; Accounts'!G209*F51/(F27+F31)),0,('O4 Summary by Class &amp; Accounts'!G209*F51/(F27+F31)))</f>
        <v>5567.8354186594452</v>
      </c>
      <c r="G20" s="694">
        <f>IF(ISERROR('O4 Summary by Class &amp; Accounts'!H209*G51/(G27+G31)),0,('O4 Summary by Class &amp; Accounts'!H209*G51/(G27+G31)))</f>
        <v>0</v>
      </c>
      <c r="H20" s="694">
        <f>IF(ISERROR('O4 Summary by Class &amp; Accounts'!I209*H51/(H27+H31)),0,('O4 Summary by Class &amp; Accounts'!I209*H51/(H27+H31)))</f>
        <v>0</v>
      </c>
      <c r="I20" s="694">
        <f>IF(ISERROR('O4 Summary by Class &amp; Accounts'!J209*I51/(I27+I31)),0,('O4 Summary by Class &amp; Accounts'!J209*I51/(I27+I31)))</f>
        <v>0</v>
      </c>
      <c r="J20" s="694">
        <f>IF(ISERROR('O4 Summary by Class &amp; Accounts'!K209*J51/(J27+J31)),0,('O4 Summary by Class &amp; Accounts'!K209*J51/(J27+J31)))</f>
        <v>1611.7424130485413</v>
      </c>
      <c r="K20" s="694">
        <f>IF(ISERROR('O4 Summary by Class &amp; Accounts'!L209*K51/(K27+K31)),0,('O4 Summary by Class &amp; Accounts'!L209*K51/(K27+K31)))</f>
        <v>58.267450160421248</v>
      </c>
      <c r="L20" s="694">
        <f>IF(ISERROR('O4 Summary by Class &amp; Accounts'!M209*L51/(L27+L31)),0,('O4 Summary by Class &amp; Accounts'!M209*L51/(L27+L31)))</f>
        <v>48.546168433110239</v>
      </c>
      <c r="M20" s="694">
        <f>IF(ISERROR('O4 Summary by Class &amp; Accounts'!N209*M51/(M27+M31)),0,('O4 Summary by Class &amp; Accounts'!N209*M51/(M27+M31)))</f>
        <v>0</v>
      </c>
      <c r="N20" s="694">
        <f>IF(ISERROR('O4 Summary by Class &amp; Accounts'!O209*N51/(N27+N31)),0,('O4 Summary by Class &amp; Accounts'!O209*N51/(N27+N31)))</f>
        <v>0</v>
      </c>
      <c r="O20" s="694">
        <f>IF(ISERROR('O4 Summary by Class &amp; Accounts'!P209*O51/(O27+O31)),0,('O4 Summary by Class &amp; Accounts'!P209*O51/(O27+O31)))</f>
        <v>0</v>
      </c>
      <c r="P20" s="694">
        <f>IF(ISERROR('O4 Summary by Class &amp; Accounts'!Q209*P51/(P27+P31)),0,('O4 Summary by Class &amp; Accounts'!Q209*P51/(P27+P31)))</f>
        <v>0</v>
      </c>
      <c r="Q20" s="694">
        <f>IF(ISERROR('O4 Summary by Class &amp; Accounts'!R209*Q51/(Q27+Q31)),0,('O4 Summary by Class &amp; Accounts'!R209*Q51/(Q27+Q31)))</f>
        <v>0</v>
      </c>
      <c r="R20" s="694">
        <f>IF(ISERROR('O4 Summary by Class &amp; Accounts'!S209*R51/(R27+R31)),0,('O4 Summary by Class &amp; Accounts'!S209*R51/(R27+R31)))</f>
        <v>0</v>
      </c>
      <c r="S20" s="694">
        <f>IF(ISERROR('O4 Summary by Class &amp; Accounts'!T209*S51/(S27+S31)),0,('O4 Summary by Class &amp; Accounts'!T209*S51/(S27+S31)))</f>
        <v>0</v>
      </c>
      <c r="T20" s="694">
        <f>IF(ISERROR('O4 Summary by Class &amp; Accounts'!U209*T51/(T27+T31)),0,('O4 Summary by Class &amp; Accounts'!U209*T51/(T27+T31)))</f>
        <v>0</v>
      </c>
      <c r="U20" s="694">
        <f>IF(ISERROR('O4 Summary by Class &amp; Accounts'!V209*U51/(U27+U31)),0,('O4 Summary by Class &amp; Accounts'!V209*U51/(U27+U31)))</f>
        <v>0</v>
      </c>
      <c r="V20" s="694">
        <f>IF(ISERROR('O4 Summary by Class &amp; Accounts'!W209*V51/(V27+V31)),0,('O4 Summary by Class &amp; Accounts'!W209*V51/(V27+V31)))</f>
        <v>0</v>
      </c>
      <c r="W20" s="582">
        <f>IF(ISERROR('O4 Summary by Class &amp; Accounts'!X209*W51/(W27+W31)),0,('O4 Summary by Class &amp; Accounts'!X209*W51/(W27+W31)))</f>
        <v>0</v>
      </c>
    </row>
    <row r="21" spans="1:24" s="547" customFormat="1" ht="12.75" x14ac:dyDescent="0.2">
      <c r="A21" s="679"/>
      <c r="B21" s="690" t="s">
        <v>1495</v>
      </c>
      <c r="C21" s="695">
        <f t="shared" si="0"/>
        <v>170241.31384388445</v>
      </c>
      <c r="D21" s="694">
        <f>IF(ISERROR('O4 Summary by Class &amp; Accounts'!E207*D51/(D27+D31)),0,('O4 Summary by Class &amp; Accounts'!E207*D51/(D27+D31)))</f>
        <v>97899.631064745699</v>
      </c>
      <c r="E21" s="694">
        <f>IF(ISERROR('O4 Summary by Class &amp; Accounts'!F207*E51/(E27+E31)),0,('O4 Summary by Class &amp; Accounts'!F207*E51/(E27+E31)))</f>
        <v>26395.39126339414</v>
      </c>
      <c r="F21" s="694">
        <f>IF(ISERROR('O4 Summary by Class &amp; Accounts'!G207*F51/(F27+F31)),0,('O4 Summary by Class &amp; Accounts'!G207*F51/(F27+F31)))</f>
        <v>35109.476481232523</v>
      </c>
      <c r="G21" s="694">
        <f>IF(ISERROR('O4 Summary by Class &amp; Accounts'!H207*G51/(G27+G31)),0,('O4 Summary by Class &amp; Accounts'!H207*G51/(G27+G31)))</f>
        <v>0</v>
      </c>
      <c r="H21" s="694">
        <f>IF(ISERROR('O4 Summary by Class &amp; Accounts'!I207*H51/(H27+H31)),0,('O4 Summary by Class &amp; Accounts'!I207*H51/(H27+H31)))</f>
        <v>0</v>
      </c>
      <c r="I21" s="694">
        <f>IF(ISERROR('O4 Summary by Class &amp; Accounts'!J207*I51/(I27+I31)),0,('O4 Summary by Class &amp; Accounts'!J207*I51/(I27+I31)))</f>
        <v>0</v>
      </c>
      <c r="J21" s="694">
        <f>IF(ISERROR('O4 Summary by Class &amp; Accounts'!K207*J51/(J27+J31)),0,('O4 Summary by Class &amp; Accounts'!K207*J51/(J27+J31)))</f>
        <v>10163.273173465521</v>
      </c>
      <c r="K21" s="694">
        <f>IF(ISERROR('O4 Summary by Class &amp; Accounts'!L207*K51/(K27+K31)),0,('O4 Summary by Class &amp; Accounts'!L207*K51/(K27+K31)))</f>
        <v>367.42100245506998</v>
      </c>
      <c r="L21" s="694">
        <f>IF(ISERROR('O4 Summary by Class &amp; Accounts'!M207*L51/(L27+L31)),0,('O4 Summary by Class &amp; Accounts'!M207*L51/(L27+L31)))</f>
        <v>306.12085859150778</v>
      </c>
      <c r="M21" s="694">
        <f>IF(ISERROR('O4 Summary by Class &amp; Accounts'!N207*M51/(M27+M31)),0,('O4 Summary by Class &amp; Accounts'!N207*M51/(M27+M31)))</f>
        <v>0</v>
      </c>
      <c r="N21" s="694">
        <f>IF(ISERROR('O4 Summary by Class &amp; Accounts'!O207*N51/(N27+N31)),0,('O4 Summary by Class &amp; Accounts'!O207*N51/(N27+N31)))</f>
        <v>0</v>
      </c>
      <c r="O21" s="694">
        <f>IF(ISERROR('O4 Summary by Class &amp; Accounts'!P207*O51/(O27+O31)),0,('O4 Summary by Class &amp; Accounts'!P207*O51/(O27+O31)))</f>
        <v>0</v>
      </c>
      <c r="P21" s="694">
        <f>IF(ISERROR('O4 Summary by Class &amp; Accounts'!Q207*P51/(P27+P31)),0,('O4 Summary by Class &amp; Accounts'!Q207*P51/(P27+P31)))</f>
        <v>0</v>
      </c>
      <c r="Q21" s="694">
        <f>IF(ISERROR('O4 Summary by Class &amp; Accounts'!R207*Q51/(Q27+Q31)),0,('O4 Summary by Class &amp; Accounts'!R207*Q51/(Q27+Q31)))</f>
        <v>0</v>
      </c>
      <c r="R21" s="694">
        <f>IF(ISERROR('O4 Summary by Class &amp; Accounts'!S207*R51/(R27+R31)),0,('O4 Summary by Class &amp; Accounts'!S207*R51/(R27+R31)))</f>
        <v>0</v>
      </c>
      <c r="S21" s="694">
        <f>IF(ISERROR('O4 Summary by Class &amp; Accounts'!T207*S51/(S27+S31)),0,('O4 Summary by Class &amp; Accounts'!T207*S51/(S27+S31)))</f>
        <v>0</v>
      </c>
      <c r="T21" s="694">
        <f>IF(ISERROR('O4 Summary by Class &amp; Accounts'!U207*T51/(T27+T31)),0,('O4 Summary by Class &amp; Accounts'!U207*T51/(T27+T31)))</f>
        <v>0</v>
      </c>
      <c r="U21" s="694">
        <f>IF(ISERROR('O4 Summary by Class &amp; Accounts'!V207*U51/(U27+U31)),0,('O4 Summary by Class &amp; Accounts'!V207*U51/(U27+U31)))</f>
        <v>0</v>
      </c>
      <c r="V21" s="694">
        <f>IF(ISERROR('O4 Summary by Class &amp; Accounts'!W207*V51/(V27+V31)),0,('O4 Summary by Class &amp; Accounts'!W207*V51/(V27+V31)))</f>
        <v>0</v>
      </c>
      <c r="W21" s="582">
        <f>IF(ISERROR('O4 Summary by Class &amp; Accounts'!X207*W51/(W27+W31)),0,('O4 Summary by Class &amp; Accounts'!X207*W51/(W27+W31)))</f>
        <v>0</v>
      </c>
    </row>
    <row r="22" spans="1:24" s="547" customFormat="1" ht="12.75" x14ac:dyDescent="0.2">
      <c r="A22" s="679"/>
      <c r="B22" s="690" t="s">
        <v>1496</v>
      </c>
      <c r="C22" s="695">
        <f t="shared" si="0"/>
        <v>306844.94415530213</v>
      </c>
      <c r="D22" s="694">
        <f>IF(ISERROR(D51/(D27+D31)*'O1 Revenue to cost|RR'!D38),0,(D51/(D27+D31)*'O1 Revenue to cost|RR'!D38))</f>
        <v>176455.44520664364</v>
      </c>
      <c r="E22" s="694">
        <f>IF(ISERROR(E51/(E27+E31)*'O1 Revenue to cost|RR'!E38),0,(E51/(E27+E31)*'O1 Revenue to cost|RR'!E38))</f>
        <v>47575.363319862408</v>
      </c>
      <c r="F22" s="694">
        <f>IF(ISERROR(F51/(F27+F31)*'O1 Revenue to cost|RR'!F38),0,(F51/(F27+F31)*'O1 Revenue to cost|RR'!F38))</f>
        <v>63281.732894078516</v>
      </c>
      <c r="G22" s="694">
        <f>IF(ISERROR(G51/(G27+G31)*'O1 Revenue to cost|RR'!G38),0,(G51/(G27+G31)*'O1 Revenue to cost|RR'!G38))</f>
        <v>0</v>
      </c>
      <c r="H22" s="694">
        <f>IF(ISERROR(H51/(H27+H31)*'O1 Revenue to cost|RR'!H38),0,(H51/(H27+H31)*'O1 Revenue to cost|RR'!H38))</f>
        <v>0</v>
      </c>
      <c r="I22" s="694">
        <f>IF(ISERROR(I51/(I27+I31)*'O1 Revenue to cost|RR'!I38),0,(I51/(I27+I31)*'O1 Revenue to cost|RR'!I38))</f>
        <v>0</v>
      </c>
      <c r="J22" s="694">
        <f>IF(ISERROR(J51/(J27+J31)*'O1 Revenue to cost|RR'!J38),0,(J51/(J27+J31)*'O1 Revenue to cost|RR'!J38))</f>
        <v>18318.402971248768</v>
      </c>
      <c r="K22" s="694">
        <f>IF(ISERROR(K51/(K27+K31)*'O1 Revenue to cost|RR'!K38),0,(K51/(K27+K31)*'O1 Revenue to cost|RR'!K38))</f>
        <v>662.24393147715978</v>
      </c>
      <c r="L22" s="694">
        <f>IF(ISERROR(L51/(L27+L31)*'O1 Revenue to cost|RR'!L38),0,(L51/(L27+L31)*'O1 Revenue to cost|RR'!L38))</f>
        <v>551.75583199165169</v>
      </c>
      <c r="M22" s="694">
        <f>IF(ISERROR(M51/(M27+M31)*'O1 Revenue to cost|RR'!M38),0,(M51/(M27+M31)*'O1 Revenue to cost|RR'!M38))</f>
        <v>0</v>
      </c>
      <c r="N22" s="694">
        <f>IF(ISERROR(N51/(N27+N31)*'O1 Revenue to cost|RR'!N38),0,(N51/(N27+N31)*'O1 Revenue to cost|RR'!N38))</f>
        <v>0</v>
      </c>
      <c r="O22" s="694">
        <f>IF(ISERROR(O51/(O27+O31)*'O1 Revenue to cost|RR'!O38),0,(O51/(O27+O31)*'O1 Revenue to cost|RR'!O38))</f>
        <v>0</v>
      </c>
      <c r="P22" s="694">
        <f>IF(ISERROR(P51/(P27+P31)*'O1 Revenue to cost|RR'!P38),0,(P51/(P27+P31)*'O1 Revenue to cost|RR'!P38))</f>
        <v>0</v>
      </c>
      <c r="Q22" s="694">
        <f>IF(ISERROR(Q51/(Q27+Q31)*'O1 Revenue to cost|RR'!Q38),0,(Q51/(Q27+Q31)*'O1 Revenue to cost|RR'!Q38))</f>
        <v>0</v>
      </c>
      <c r="R22" s="694">
        <f>IF(ISERROR(R51/(R27+R31)*'O1 Revenue to cost|RR'!R38),0,(R51/(R27+R31)*'O1 Revenue to cost|RR'!R38))</f>
        <v>0</v>
      </c>
      <c r="S22" s="694">
        <f>IF(ISERROR(S51/(S27+S31)*'O1 Revenue to cost|RR'!S38),0,(S51/(S27+S31)*'O1 Revenue to cost|RR'!S38))</f>
        <v>0</v>
      </c>
      <c r="T22" s="694">
        <f>IF(ISERROR(T51/(T27+T31)*'O1 Revenue to cost|RR'!T38),0,(T51/(T27+T31)*'O1 Revenue to cost|RR'!T38))</f>
        <v>0</v>
      </c>
      <c r="U22" s="694">
        <f>IF(ISERROR(U51/(U27+U31)*'O1 Revenue to cost|RR'!U38),0,(U51/(U27+U31)*'O1 Revenue to cost|RR'!U38))</f>
        <v>0</v>
      </c>
      <c r="V22" s="694">
        <f>IF(ISERROR(V51/(V27+V31)*'O1 Revenue to cost|RR'!V38),0,(V51/(V27+V31)*'O1 Revenue to cost|RR'!V38))</f>
        <v>0</v>
      </c>
      <c r="W22" s="582">
        <f>IF(ISERROR(W51/(W27+W31)*'O1 Revenue to cost|RR'!W38),0,(W51/(W27+W31)*'O1 Revenue to cost|RR'!W38))</f>
        <v>0</v>
      </c>
    </row>
    <row r="23" spans="1:24" s="907" customFormat="1" ht="21" customHeight="1" x14ac:dyDescent="0.2">
      <c r="B23" s="829" t="s">
        <v>763</v>
      </c>
      <c r="C23" s="1861">
        <f>IF(SUM(C12:C22)=SUM(D23:W23), SUM(C12:C22), "Error - Please Revise")</f>
        <v>1788016.9312371993</v>
      </c>
      <c r="D23" s="831">
        <f>SUM(D12:D22)</f>
        <v>1029574.311216834</v>
      </c>
      <c r="E23" s="831">
        <f t="shared" ref="E23:W23" si="5">SUM(E12:E22)</f>
        <v>277914.69964740804</v>
      </c>
      <c r="F23" s="831">
        <f t="shared" si="5"/>
        <v>372262.93468055496</v>
      </c>
      <c r="G23" s="831">
        <f t="shared" si="5"/>
        <v>0</v>
      </c>
      <c r="H23" s="831">
        <f t="shared" si="5"/>
        <v>0</v>
      </c>
      <c r="I23" s="831">
        <f t="shared" si="5"/>
        <v>0</v>
      </c>
      <c r="J23" s="831">
        <f t="shared" si="5"/>
        <v>101172.3172613277</v>
      </c>
      <c r="K23" s="831">
        <f t="shared" si="5"/>
        <v>3870.0836206564281</v>
      </c>
      <c r="L23" s="831">
        <f t="shared" si="5"/>
        <v>3222.5848104182951</v>
      </c>
      <c r="M23" s="831">
        <f t="shared" si="5"/>
        <v>0</v>
      </c>
      <c r="N23" s="831">
        <f t="shared" si="5"/>
        <v>0</v>
      </c>
      <c r="O23" s="831">
        <f t="shared" si="5"/>
        <v>0</v>
      </c>
      <c r="P23" s="831">
        <f t="shared" si="5"/>
        <v>0</v>
      </c>
      <c r="Q23" s="831">
        <f t="shared" si="5"/>
        <v>0</v>
      </c>
      <c r="R23" s="831">
        <f t="shared" si="5"/>
        <v>0</v>
      </c>
      <c r="S23" s="831">
        <f t="shared" si="5"/>
        <v>0</v>
      </c>
      <c r="T23" s="831">
        <f t="shared" si="5"/>
        <v>0</v>
      </c>
      <c r="U23" s="831">
        <f t="shared" si="5"/>
        <v>0</v>
      </c>
      <c r="V23" s="831">
        <f t="shared" si="5"/>
        <v>0</v>
      </c>
      <c r="W23" s="832">
        <f t="shared" si="5"/>
        <v>0</v>
      </c>
      <c r="X23" s="908"/>
    </row>
    <row r="24" spans="1:24" s="466" customFormat="1" ht="12.75" x14ac:dyDescent="0.2">
      <c r="B24" s="697"/>
      <c r="C24" s="695"/>
      <c r="D24" s="694"/>
      <c r="E24" s="694"/>
      <c r="F24" s="694"/>
      <c r="G24" s="694"/>
      <c r="H24" s="694"/>
      <c r="I24" s="694"/>
      <c r="J24" s="694"/>
      <c r="K24" s="694"/>
      <c r="L24" s="694"/>
      <c r="M24" s="694"/>
      <c r="N24" s="694"/>
      <c r="O24" s="694"/>
      <c r="P24" s="694"/>
      <c r="Q24" s="694"/>
      <c r="R24" s="694"/>
      <c r="S24" s="694"/>
      <c r="T24" s="694"/>
      <c r="U24" s="694"/>
      <c r="V24" s="694"/>
      <c r="W24" s="582"/>
      <c r="X24" s="547"/>
    </row>
    <row r="25" spans="1:24" s="466" customFormat="1" ht="12.75" x14ac:dyDescent="0.2">
      <c r="B25" s="697" t="s">
        <v>349</v>
      </c>
      <c r="C25" s="695">
        <f>SUM(D25:W25)</f>
        <v>31834948.79999999</v>
      </c>
      <c r="D25" s="694">
        <f>SUM('O4 Summary by Class &amp; Accounts'!E60:E73)+SUM('O4 Summary by Class &amp; Accounts'!E74:E76)+SUM('O4 Summary by Class &amp; Accounts'!E77) +SUM('O4 Summary by Class &amp; Accounts'!E79:E80)</f>
        <v>19694974.348673455</v>
      </c>
      <c r="E25" s="694">
        <f>SUM('O4 Summary by Class &amp; Accounts'!F60:F73)+SUM('O4 Summary by Class &amp; Accounts'!F74:F76)+SUM('O4 Summary by Class &amp; Accounts'!F77) +SUM('O4 Summary by Class &amp; Accounts'!F79:F80)</f>
        <v>4530597.2201390052</v>
      </c>
      <c r="F25" s="694">
        <f>SUM('O4 Summary by Class &amp; Accounts'!G60:G73)+SUM('O4 Summary by Class &amp; Accounts'!G74:G76)+SUM('O4 Summary by Class &amp; Accounts'!G77) +SUM('O4 Summary by Class &amp; Accounts'!G79:G80)</f>
        <v>7045421.1404511295</v>
      </c>
      <c r="G25" s="694">
        <f>SUM('O4 Summary by Class &amp; Accounts'!H60:H73)+SUM('O4 Summary by Class &amp; Accounts'!H74:H76)+SUM('O4 Summary by Class &amp; Accounts'!H77) +SUM('O4 Summary by Class &amp; Accounts'!H79:H80)</f>
        <v>0</v>
      </c>
      <c r="H25" s="694">
        <f>SUM('O4 Summary by Class &amp; Accounts'!I60:I73)+SUM('O4 Summary by Class &amp; Accounts'!I74:I76)+SUM('O4 Summary by Class &amp; Accounts'!I77) +SUM('O4 Summary by Class &amp; Accounts'!I79:I80)</f>
        <v>0</v>
      </c>
      <c r="I25" s="694">
        <f>SUM('O4 Summary by Class &amp; Accounts'!J60:J73)+SUM('O4 Summary by Class &amp; Accounts'!J74:J76)+SUM('O4 Summary by Class &amp; Accounts'!J77) +SUM('O4 Summary by Class &amp; Accounts'!J79:J80)</f>
        <v>0</v>
      </c>
      <c r="J25" s="694">
        <f>SUM('O4 Summary by Class &amp; Accounts'!K60:K73)+SUM('O4 Summary by Class &amp; Accounts'!K74:K76)+SUM('O4 Summary by Class &amp; Accounts'!K77) +SUM('O4 Summary by Class &amp; Accounts'!K79:K80)</f>
        <v>461500.82905294513</v>
      </c>
      <c r="K25" s="694">
        <f>SUM('O4 Summary by Class &amp; Accounts'!L60:L73)+SUM('O4 Summary by Class &amp; Accounts'!L74:L76)+SUM('O4 Summary by Class &amp; Accounts'!L77) +SUM('O4 Summary by Class &amp; Accounts'!L79:L80)</f>
        <v>55695.855688972224</v>
      </c>
      <c r="L25" s="694">
        <f>SUM('O4 Summary by Class &amp; Accounts'!M60:M73)+SUM('O4 Summary by Class &amp; Accounts'!M74:M76)+SUM('O4 Summary by Class &amp; Accounts'!M77) +SUM('O4 Summary by Class &amp; Accounts'!M79:M80)</f>
        <v>46759.405994487308</v>
      </c>
      <c r="M25" s="694">
        <f>SUM('O4 Summary by Class &amp; Accounts'!N60:N73)+SUM('O4 Summary by Class &amp; Accounts'!N74:N76)+SUM('O4 Summary by Class &amp; Accounts'!N77) +SUM('O4 Summary by Class &amp; Accounts'!N79:N80)</f>
        <v>0</v>
      </c>
      <c r="N25" s="694">
        <f>SUM('O4 Summary by Class &amp; Accounts'!O60:O73)+SUM('O4 Summary by Class &amp; Accounts'!O74:O76)+SUM('O4 Summary by Class &amp; Accounts'!O77) +SUM('O4 Summary by Class &amp; Accounts'!O79:O80)</f>
        <v>0</v>
      </c>
      <c r="O25" s="694">
        <f>SUM('O4 Summary by Class &amp; Accounts'!P60:P73)+SUM('O4 Summary by Class &amp; Accounts'!P74:P76)+SUM('O4 Summary by Class &amp; Accounts'!P77) +SUM('O4 Summary by Class &amp; Accounts'!P79:P80)</f>
        <v>0</v>
      </c>
      <c r="P25" s="694">
        <f>SUM('O4 Summary by Class &amp; Accounts'!Q60:Q73)+SUM('O4 Summary by Class &amp; Accounts'!Q74:Q76)+SUM('O4 Summary by Class &amp; Accounts'!Q77) +SUM('O4 Summary by Class &amp; Accounts'!Q79:Q80)</f>
        <v>0</v>
      </c>
      <c r="Q25" s="694">
        <f>SUM('O4 Summary by Class &amp; Accounts'!R60:R73)+SUM('O4 Summary by Class &amp; Accounts'!R74:R76)+SUM('O4 Summary by Class &amp; Accounts'!R77) +SUM('O4 Summary by Class &amp; Accounts'!R79:R80)</f>
        <v>0</v>
      </c>
      <c r="R25" s="694">
        <f>SUM('O4 Summary by Class &amp; Accounts'!S60:S73)+SUM('O4 Summary by Class &amp; Accounts'!S74:S76)+SUM('O4 Summary by Class &amp; Accounts'!S77) +SUM('O4 Summary by Class &amp; Accounts'!S79:S80)</f>
        <v>0</v>
      </c>
      <c r="S25" s="694">
        <f>SUM('O4 Summary by Class &amp; Accounts'!T60:T73)+SUM('O4 Summary by Class &amp; Accounts'!T74:T76)+SUM('O4 Summary by Class &amp; Accounts'!T77) +SUM('O4 Summary by Class &amp; Accounts'!T79:T80)</f>
        <v>0</v>
      </c>
      <c r="T25" s="694">
        <f>SUM('O4 Summary by Class &amp; Accounts'!U60:U73)+SUM('O4 Summary by Class &amp; Accounts'!U74:U76)+SUM('O4 Summary by Class &amp; Accounts'!U77) +SUM('O4 Summary by Class &amp; Accounts'!U79:U80)</f>
        <v>0</v>
      </c>
      <c r="U25" s="694">
        <f>SUM('O4 Summary by Class &amp; Accounts'!V60:V73)+SUM('O4 Summary by Class &amp; Accounts'!V74:V76)+SUM('O4 Summary by Class &amp; Accounts'!V77) +SUM('O4 Summary by Class &amp; Accounts'!V79:V80)</f>
        <v>0</v>
      </c>
      <c r="V25" s="694">
        <f>SUM('O4 Summary by Class &amp; Accounts'!W60:W73)+SUM('O4 Summary by Class &amp; Accounts'!W74:W76)+SUM('O4 Summary by Class &amp; Accounts'!W77) +SUM('O4 Summary by Class &amp; Accounts'!W79:W80)</f>
        <v>0</v>
      </c>
      <c r="W25" s="582">
        <f>SUM('O4 Summary by Class &amp; Accounts'!X60:X73)+SUM('O4 Summary by Class &amp; Accounts'!X74:X76)+SUM('O4 Summary by Class &amp; Accounts'!X77) +SUM('O4 Summary by Class &amp; Accounts'!X79:X80)</f>
        <v>0</v>
      </c>
      <c r="X25" s="547"/>
    </row>
    <row r="26" spans="1:24" s="466" customFormat="1" ht="12.75" x14ac:dyDescent="0.2">
      <c r="B26" s="697" t="s">
        <v>350</v>
      </c>
      <c r="C26" s="695">
        <f>SUM(D26:W26)</f>
        <v>-19912612.819999997</v>
      </c>
      <c r="D26" s="694">
        <f>'O7 Amortization'!AW80+'O7 Amortization'!AW151+'O7 Amortization'!AW222+'O7 Amortization'!AW293</f>
        <v>-12319115.107386829</v>
      </c>
      <c r="E26" s="694">
        <f>'O7 Amortization'!AX80+'O7 Amortization'!AX151+'O7 Amortization'!AX222+'O7 Amortization'!AX293</f>
        <v>-2833867.5477309492</v>
      </c>
      <c r="F26" s="694">
        <f>'O7 Amortization'!AY80+'O7 Amortization'!AY151+'O7 Amortization'!AY222+'O7 Amortization'!AY293</f>
        <v>-4406878.2458241666</v>
      </c>
      <c r="G26" s="694">
        <f>'O7 Amortization'!AZ80+'O7 Amortization'!AZ151+'O7 Amortization'!AZ222+'O7 Amortization'!AZ293</f>
        <v>0</v>
      </c>
      <c r="H26" s="694">
        <f>'O7 Amortization'!BA80+'O7 Amortization'!BA151+'O7 Amortization'!BA222+'O7 Amortization'!BA293</f>
        <v>0</v>
      </c>
      <c r="I26" s="694">
        <f>'O7 Amortization'!BB80+'O7 Amortization'!BB151+'O7 Amortization'!BB222+'O7 Amortization'!BB293</f>
        <v>0</v>
      </c>
      <c r="J26" s="694">
        <f>'O7 Amortization'!BC80+'O7 Amortization'!BC151+'O7 Amortization'!BC222+'O7 Amortization'!BC293</f>
        <v>-288666.62807512679</v>
      </c>
      <c r="K26" s="694">
        <f>'O7 Amortization'!BD80+'O7 Amortization'!BD151+'O7 Amortization'!BD222+'O7 Amortization'!BD293</f>
        <v>-34837.499409237258</v>
      </c>
      <c r="L26" s="694">
        <f>'O7 Amortization'!BE80+'O7 Amortization'!BE151+'O7 Amortization'!BE222+'O7 Amortization'!BE293</f>
        <v>-29247.791573687493</v>
      </c>
      <c r="M26" s="694">
        <f>'O7 Amortization'!BF80+'O7 Amortization'!BF151+'O7 Amortization'!BF222+'O7 Amortization'!BF293</f>
        <v>0</v>
      </c>
      <c r="N26" s="694">
        <f>'O7 Amortization'!BG80+'O7 Amortization'!BG151+'O7 Amortization'!BG222+'O7 Amortization'!BG293</f>
        <v>0</v>
      </c>
      <c r="O26" s="694">
        <f>'O7 Amortization'!BH80+'O7 Amortization'!BH151+'O7 Amortization'!BH222+'O7 Amortization'!BH293</f>
        <v>0</v>
      </c>
      <c r="P26" s="694">
        <f>'O7 Amortization'!BI80+'O7 Amortization'!BI151+'O7 Amortization'!BI222+'O7 Amortization'!BI293</f>
        <v>0</v>
      </c>
      <c r="Q26" s="694">
        <f>'O7 Amortization'!BJ80+'O7 Amortization'!BJ151+'O7 Amortization'!BJ222+'O7 Amortization'!BJ293</f>
        <v>0</v>
      </c>
      <c r="R26" s="694">
        <f>'O7 Amortization'!BK80+'O7 Amortization'!BK151+'O7 Amortization'!BK222+'O7 Amortization'!BK293</f>
        <v>0</v>
      </c>
      <c r="S26" s="694">
        <f>'O7 Amortization'!BL80+'O7 Amortization'!BL151+'O7 Amortization'!BL222+'O7 Amortization'!BL293</f>
        <v>0</v>
      </c>
      <c r="T26" s="694">
        <f>'O7 Amortization'!BM80+'O7 Amortization'!BM151+'O7 Amortization'!BM222+'O7 Amortization'!BM293</f>
        <v>0</v>
      </c>
      <c r="U26" s="694">
        <f>'O7 Amortization'!BN80+'O7 Amortization'!BN151+'O7 Amortization'!BN222+'O7 Amortization'!BN293</f>
        <v>0</v>
      </c>
      <c r="V26" s="694">
        <f>'O7 Amortization'!BO80+'O7 Amortization'!BO151+'O7 Amortization'!BO222+'O7 Amortization'!BO293</f>
        <v>0</v>
      </c>
      <c r="W26" s="582">
        <f>'O7 Amortization'!BP80+'O7 Amortization'!BP151+'O7 Amortization'!BP222+'O7 Amortization'!BP293</f>
        <v>0</v>
      </c>
      <c r="X26" s="547"/>
    </row>
    <row r="27" spans="1:24" s="466" customFormat="1" ht="12.75" x14ac:dyDescent="0.2">
      <c r="B27" s="697" t="s">
        <v>351</v>
      </c>
      <c r="C27" s="695">
        <f>SUM(D27:W27)</f>
        <v>11922335.979999997</v>
      </c>
      <c r="D27" s="694">
        <f>D25+D26</f>
        <v>7375859.2412866261</v>
      </c>
      <c r="E27" s="694">
        <f t="shared" ref="E27:W27" si="6">E25+E26</f>
        <v>1696729.672408056</v>
      </c>
      <c r="F27" s="694">
        <f t="shared" si="6"/>
        <v>2638542.894626963</v>
      </c>
      <c r="G27" s="694">
        <f t="shared" si="6"/>
        <v>0</v>
      </c>
      <c r="H27" s="694">
        <f t="shared" si="6"/>
        <v>0</v>
      </c>
      <c r="I27" s="694">
        <f t="shared" si="6"/>
        <v>0</v>
      </c>
      <c r="J27" s="694">
        <f t="shared" si="6"/>
        <v>172834.20097781834</v>
      </c>
      <c r="K27" s="694">
        <f t="shared" si="6"/>
        <v>20858.356279734966</v>
      </c>
      <c r="L27" s="694">
        <f t="shared" si="6"/>
        <v>17511.614420799815</v>
      </c>
      <c r="M27" s="694">
        <f t="shared" si="6"/>
        <v>0</v>
      </c>
      <c r="N27" s="694">
        <f t="shared" si="6"/>
        <v>0</v>
      </c>
      <c r="O27" s="694">
        <f t="shared" si="6"/>
        <v>0</v>
      </c>
      <c r="P27" s="694">
        <f t="shared" si="6"/>
        <v>0</v>
      </c>
      <c r="Q27" s="694">
        <f t="shared" si="6"/>
        <v>0</v>
      </c>
      <c r="R27" s="694">
        <f t="shared" si="6"/>
        <v>0</v>
      </c>
      <c r="S27" s="694">
        <f t="shared" si="6"/>
        <v>0</v>
      </c>
      <c r="T27" s="694">
        <f t="shared" si="6"/>
        <v>0</v>
      </c>
      <c r="U27" s="694">
        <f t="shared" si="6"/>
        <v>0</v>
      </c>
      <c r="V27" s="694">
        <f t="shared" si="6"/>
        <v>0</v>
      </c>
      <c r="W27" s="582">
        <f t="shared" si="6"/>
        <v>0</v>
      </c>
      <c r="X27" s="547"/>
    </row>
    <row r="28" spans="1:24" s="466" customFormat="1" ht="12.75" x14ac:dyDescent="0.2">
      <c r="B28" s="697"/>
      <c r="C28" s="695"/>
      <c r="D28" s="694"/>
      <c r="E28" s="694"/>
      <c r="F28" s="694"/>
      <c r="G28" s="694"/>
      <c r="H28" s="694"/>
      <c r="I28" s="694"/>
      <c r="J28" s="694"/>
      <c r="K28" s="694"/>
      <c r="L28" s="694"/>
      <c r="M28" s="694"/>
      <c r="N28" s="694"/>
      <c r="O28" s="694"/>
      <c r="P28" s="694"/>
      <c r="Q28" s="694"/>
      <c r="R28" s="694"/>
      <c r="S28" s="694"/>
      <c r="T28" s="694"/>
      <c r="U28" s="694"/>
      <c r="V28" s="694"/>
      <c r="W28" s="582"/>
      <c r="X28" s="547"/>
    </row>
    <row r="29" spans="1:24" s="466" customFormat="1" ht="12.75" x14ac:dyDescent="0.2">
      <c r="B29" s="697" t="s">
        <v>352</v>
      </c>
      <c r="C29" s="695">
        <f>SUM(D29:W29)</f>
        <v>603092.99999999988</v>
      </c>
      <c r="D29" s="694">
        <f>'O7 Amortization'!AW367+'O7 Amortization'!AW439+'O7 Amortization'!AW512+'O7 Amortization'!AW585</f>
        <v>373108.85088857188</v>
      </c>
      <c r="E29" s="694">
        <f>'O7 Amortization'!AX367+'O7 Amortization'!AX439+'O7 Amortization'!AX512+'O7 Amortization'!AX585</f>
        <v>85829.303086087995</v>
      </c>
      <c r="F29" s="694">
        <f>'O7 Amortization'!AY367+'O7 Amortization'!AY439+'O7 Amortization'!AY512+'O7 Amortization'!AY585</f>
        <v>133471.0540466801</v>
      </c>
      <c r="G29" s="694">
        <f>'O7 Amortization'!AZ367+'O7 Amortization'!AZ439+'O7 Amortization'!AZ512+'O7 Amortization'!AZ585</f>
        <v>0</v>
      </c>
      <c r="H29" s="694">
        <f>'O7 Amortization'!BA367+'O7 Amortization'!BA439+'O7 Amortization'!BA512+'O7 Amortization'!BA585</f>
        <v>0</v>
      </c>
      <c r="I29" s="694">
        <f>'O7 Amortization'!BB367+'O7 Amortization'!BB439+'O7 Amortization'!BB512+'O7 Amortization'!BB585</f>
        <v>0</v>
      </c>
      <c r="J29" s="694">
        <f>'O7 Amortization'!BC367+'O7 Amortization'!BC439+'O7 Amortization'!BC512+'O7 Amortization'!BC585</f>
        <v>8742.8417505740672</v>
      </c>
      <c r="K29" s="694">
        <f>'O7 Amortization'!BD367+'O7 Amortization'!BD439+'O7 Amortization'!BD512+'O7 Amortization'!BD585</f>
        <v>1055.1228119151028</v>
      </c>
      <c r="L29" s="694">
        <f>'O7 Amortization'!BE367+'O7 Amortization'!BE439+'O7 Amortization'!BE512+'O7 Amortization'!BE585</f>
        <v>885.82741617078818</v>
      </c>
      <c r="M29" s="694">
        <f>'O7 Amortization'!BF367+'O7 Amortization'!BF439+'O7 Amortization'!BF512+'O7 Amortization'!BF585</f>
        <v>0</v>
      </c>
      <c r="N29" s="694">
        <f>'O7 Amortization'!BG367+'O7 Amortization'!BG439+'O7 Amortization'!BG512+'O7 Amortization'!BG585</f>
        <v>0</v>
      </c>
      <c r="O29" s="694">
        <f>'O7 Amortization'!BH367+'O7 Amortization'!BH439+'O7 Amortization'!BH512+'O7 Amortization'!BH585</f>
        <v>0</v>
      </c>
      <c r="P29" s="694">
        <f>'O7 Amortization'!BI367+'O7 Amortization'!BI439+'O7 Amortization'!BI512+'O7 Amortization'!BI585</f>
        <v>0</v>
      </c>
      <c r="Q29" s="694">
        <f>'O7 Amortization'!BJ367+'O7 Amortization'!BJ439+'O7 Amortization'!BJ512+'O7 Amortization'!BJ585</f>
        <v>0</v>
      </c>
      <c r="R29" s="694">
        <f>'O7 Amortization'!BK367+'O7 Amortization'!BK439+'O7 Amortization'!BK512+'O7 Amortization'!BK585</f>
        <v>0</v>
      </c>
      <c r="S29" s="694">
        <f>'O7 Amortization'!BL367+'O7 Amortization'!BL439+'O7 Amortization'!BL512+'O7 Amortization'!BL585</f>
        <v>0</v>
      </c>
      <c r="T29" s="694">
        <f>'O7 Amortization'!BM367+'O7 Amortization'!BM439+'O7 Amortization'!BM512+'O7 Amortization'!BM585</f>
        <v>0</v>
      </c>
      <c r="U29" s="694">
        <f>'O7 Amortization'!BN367+'O7 Amortization'!BN439+'O7 Amortization'!BN512+'O7 Amortization'!BN585</f>
        <v>0</v>
      </c>
      <c r="V29" s="694">
        <f>'O7 Amortization'!BO367+'O7 Amortization'!BO439+'O7 Amortization'!BO512+'O7 Amortization'!BO585</f>
        <v>0</v>
      </c>
      <c r="W29" s="582">
        <f>'O7 Amortization'!BP367+'O7 Amortization'!BP439+'O7 Amortization'!BP512+'O7 Amortization'!BP585</f>
        <v>0</v>
      </c>
      <c r="X29" s="547"/>
    </row>
    <row r="30" spans="1:24" s="466" customFormat="1" ht="12.75" x14ac:dyDescent="0.2">
      <c r="B30" s="697"/>
      <c r="C30" s="695"/>
      <c r="D30" s="694"/>
      <c r="E30" s="694"/>
      <c r="F30" s="694"/>
      <c r="G30" s="694"/>
      <c r="H30" s="694"/>
      <c r="I30" s="694"/>
      <c r="J30" s="694"/>
      <c r="K30" s="694"/>
      <c r="L30" s="694"/>
      <c r="M30" s="694"/>
      <c r="N30" s="694"/>
      <c r="O30" s="694"/>
      <c r="P30" s="694"/>
      <c r="Q30" s="694"/>
      <c r="R30" s="694"/>
      <c r="S30" s="694"/>
      <c r="T30" s="694"/>
      <c r="U30" s="694"/>
      <c r="V30" s="694"/>
      <c r="W30" s="582"/>
      <c r="X30" s="547"/>
    </row>
    <row r="31" spans="1:24" s="466" customFormat="1" ht="12.75" x14ac:dyDescent="0.2">
      <c r="B31" s="877" t="s">
        <v>1201</v>
      </c>
      <c r="C31" s="843">
        <f>SUM(D31:W31)</f>
        <v>84906535.560000002</v>
      </c>
      <c r="D31" s="846">
        <f>'O6 Source Data for E2'!D102</f>
        <v>52739125.583407253</v>
      </c>
      <c r="E31" s="846">
        <f>'O6 Source Data for E2'!E102</f>
        <v>12025112.595747828</v>
      </c>
      <c r="F31" s="846">
        <f>'O6 Source Data for E2'!F102</f>
        <v>18687565.251709867</v>
      </c>
      <c r="G31" s="846">
        <f>'O6 Source Data for E2'!G102</f>
        <v>0</v>
      </c>
      <c r="H31" s="846">
        <f>'O6 Source Data for E2'!H102</f>
        <v>0</v>
      </c>
      <c r="I31" s="846">
        <f>'O6 Source Data for E2'!I102</f>
        <v>0</v>
      </c>
      <c r="J31" s="846">
        <f>'O6 Source Data for E2'!J102</f>
        <v>1188502.0098844697</v>
      </c>
      <c r="K31" s="846">
        <f>'O6 Source Data for E2'!K102</f>
        <v>144699.21911579376</v>
      </c>
      <c r="L31" s="846">
        <f>'O6 Source Data for E2'!L102</f>
        <v>121530.90013478536</v>
      </c>
      <c r="M31" s="846">
        <f>'O6 Source Data for E2'!M102</f>
        <v>0</v>
      </c>
      <c r="N31" s="846">
        <f>'O6 Source Data for E2'!N102</f>
        <v>0</v>
      </c>
      <c r="O31" s="846">
        <f>'O6 Source Data for E2'!O102</f>
        <v>0</v>
      </c>
      <c r="P31" s="846">
        <f>'O6 Source Data for E2'!P102</f>
        <v>0</v>
      </c>
      <c r="Q31" s="846">
        <f>'O6 Source Data for E2'!Q102</f>
        <v>0</v>
      </c>
      <c r="R31" s="846">
        <f>'O6 Source Data for E2'!R102</f>
        <v>0</v>
      </c>
      <c r="S31" s="846">
        <f>'O6 Source Data for E2'!S102</f>
        <v>0</v>
      </c>
      <c r="T31" s="846">
        <f>'O6 Source Data for E2'!T102</f>
        <v>0</v>
      </c>
      <c r="U31" s="846">
        <f>'O6 Source Data for E2'!U102</f>
        <v>0</v>
      </c>
      <c r="V31" s="846">
        <f>'O6 Source Data for E2'!V102</f>
        <v>0</v>
      </c>
      <c r="W31" s="847">
        <f>'O6 Source Data for E2'!W102</f>
        <v>0</v>
      </c>
      <c r="X31" s="547"/>
    </row>
    <row r="32" spans="1:24" s="466" customFormat="1" ht="12.75" x14ac:dyDescent="0.2">
      <c r="B32" s="697"/>
      <c r="C32" s="695"/>
      <c r="D32" s="694"/>
      <c r="E32" s="694"/>
      <c r="F32" s="694"/>
      <c r="G32" s="694"/>
      <c r="H32" s="694"/>
      <c r="I32" s="694"/>
      <c r="J32" s="694"/>
      <c r="K32" s="694"/>
      <c r="L32" s="694"/>
      <c r="M32" s="694"/>
      <c r="N32" s="694"/>
      <c r="O32" s="694"/>
      <c r="P32" s="694"/>
      <c r="Q32" s="694"/>
      <c r="R32" s="694"/>
      <c r="S32" s="694"/>
      <c r="T32" s="694"/>
      <c r="U32" s="694"/>
      <c r="V32" s="694"/>
      <c r="W32" s="582"/>
      <c r="X32" s="547"/>
    </row>
    <row r="33" spans="1:24" s="466" customFormat="1" ht="12.75" x14ac:dyDescent="0.2">
      <c r="B33" s="877" t="s">
        <v>358</v>
      </c>
      <c r="C33" s="843">
        <f>SUM(D33:W33)</f>
        <v>5901780</v>
      </c>
      <c r="D33" s="846">
        <f>SUM('O4 Summary by Class &amp; Accounts'!E174:E199) + 'O4 Summary by Class &amp; Accounts'!E208+ SUM('O4 Summary by Class &amp; Accounts'!E210:E213)</f>
        <v>4006218.1078124642</v>
      </c>
      <c r="E33" s="846">
        <f>SUM('O4 Summary by Class &amp; Accounts'!F174:F199) + 'O4 Summary by Class &amp; Accounts'!F208+ SUM('O4 Summary by Class &amp; Accounts'!F210:F213)</f>
        <v>771172.24846084113</v>
      </c>
      <c r="F33" s="846">
        <f>SUM('O4 Summary by Class &amp; Accounts'!G174:G199) + 'O4 Summary by Class &amp; Accounts'!G208+ SUM('O4 Summary by Class &amp; Accounts'!G210:G213)</f>
        <v>1004667.434373053</v>
      </c>
      <c r="G33" s="846">
        <f>SUM('O4 Summary by Class &amp; Accounts'!H174:H199) + 'O4 Summary by Class &amp; Accounts'!H208+ SUM('O4 Summary by Class &amp; Accounts'!H210:H213)</f>
        <v>0</v>
      </c>
      <c r="H33" s="846">
        <f>SUM('O4 Summary by Class &amp; Accounts'!I174:I199) + 'O4 Summary by Class &amp; Accounts'!I208+ SUM('O4 Summary by Class &amp; Accounts'!I210:I213)</f>
        <v>0</v>
      </c>
      <c r="I33" s="846">
        <f>SUM('O4 Summary by Class &amp; Accounts'!J174:J199) + 'O4 Summary by Class &amp; Accounts'!J208+ SUM('O4 Summary by Class &amp; Accounts'!J210:J213)</f>
        <v>0</v>
      </c>
      <c r="J33" s="846">
        <f>SUM('O4 Summary by Class &amp; Accounts'!K174:K199) + 'O4 Summary by Class &amp; Accounts'!K208+ SUM('O4 Summary by Class &amp; Accounts'!K210:K213)</f>
        <v>97377.499941929811</v>
      </c>
      <c r="K33" s="846">
        <f>SUM('O4 Summary by Class &amp; Accounts'!L174:L199) + 'O4 Summary by Class &amp; Accounts'!L208+ SUM('O4 Summary by Class &amp; Accounts'!L210:L213)</f>
        <v>11660.753323628769</v>
      </c>
      <c r="L33" s="846">
        <f>SUM('O4 Summary by Class &amp; Accounts'!M174:M199) + 'O4 Summary by Class &amp; Accounts'!M208+ SUM('O4 Summary by Class &amp; Accounts'!M210:M213)</f>
        <v>10683.956088082932</v>
      </c>
      <c r="M33" s="846">
        <f>SUM('O4 Summary by Class &amp; Accounts'!N174:N199) + 'O4 Summary by Class &amp; Accounts'!N208+ SUM('O4 Summary by Class &amp; Accounts'!N210:N213)</f>
        <v>0</v>
      </c>
      <c r="N33" s="846">
        <f>SUM('O4 Summary by Class &amp; Accounts'!O174:O199) + 'O4 Summary by Class &amp; Accounts'!O208+ SUM('O4 Summary by Class &amp; Accounts'!O210:O213)</f>
        <v>0</v>
      </c>
      <c r="O33" s="846">
        <f>SUM('O4 Summary by Class &amp; Accounts'!P174:P199) + 'O4 Summary by Class &amp; Accounts'!P208+ SUM('O4 Summary by Class &amp; Accounts'!P210:P213)</f>
        <v>0</v>
      </c>
      <c r="P33" s="846">
        <f>SUM('O4 Summary by Class &amp; Accounts'!Q174:Q199) + 'O4 Summary by Class &amp; Accounts'!Q208+ SUM('O4 Summary by Class &amp; Accounts'!Q210:Q213)</f>
        <v>0</v>
      </c>
      <c r="Q33" s="846">
        <f>SUM('O4 Summary by Class &amp; Accounts'!R174:R199) + 'O4 Summary by Class &amp; Accounts'!R208+ SUM('O4 Summary by Class &amp; Accounts'!R210:R213)</f>
        <v>0</v>
      </c>
      <c r="R33" s="846">
        <f>SUM('O4 Summary by Class &amp; Accounts'!S174:S199) + 'O4 Summary by Class &amp; Accounts'!S208+ SUM('O4 Summary by Class &amp; Accounts'!S210:S213)</f>
        <v>0</v>
      </c>
      <c r="S33" s="846">
        <f>SUM('O4 Summary by Class &amp; Accounts'!T174:T199) + 'O4 Summary by Class &amp; Accounts'!T208+ SUM('O4 Summary by Class &amp; Accounts'!T210:T213)</f>
        <v>0</v>
      </c>
      <c r="T33" s="846">
        <f>SUM('O4 Summary by Class &amp; Accounts'!U174:U199) + 'O4 Summary by Class &amp; Accounts'!U208+ SUM('O4 Summary by Class &amp; Accounts'!U210:U213)</f>
        <v>0</v>
      </c>
      <c r="U33" s="846">
        <f>SUM('O4 Summary by Class &amp; Accounts'!V174:V199) + 'O4 Summary by Class &amp; Accounts'!V208+ SUM('O4 Summary by Class &amp; Accounts'!V210:V213)</f>
        <v>0</v>
      </c>
      <c r="V33" s="846">
        <f>SUM('O4 Summary by Class &amp; Accounts'!W174:W199) + 'O4 Summary by Class &amp; Accounts'!W208+ SUM('O4 Summary by Class &amp; Accounts'!W210:W213)</f>
        <v>0</v>
      </c>
      <c r="W33" s="847">
        <f>SUM('O4 Summary by Class &amp; Accounts'!X174:X199) + 'O4 Summary by Class &amp; Accounts'!X208+ SUM('O4 Summary by Class &amp; Accounts'!X210:X213)</f>
        <v>0</v>
      </c>
      <c r="X33" s="547"/>
    </row>
    <row r="34" spans="1:24" s="466" customFormat="1" ht="12.75" x14ac:dyDescent="0.2">
      <c r="B34" s="579"/>
      <c r="C34" s="721"/>
      <c r="D34" s="519"/>
      <c r="E34" s="519"/>
      <c r="F34" s="519"/>
      <c r="G34" s="519"/>
      <c r="H34" s="519"/>
      <c r="I34" s="519"/>
      <c r="J34" s="519"/>
      <c r="K34" s="519"/>
      <c r="L34" s="519"/>
      <c r="M34" s="519"/>
      <c r="N34" s="519"/>
      <c r="O34" s="519"/>
      <c r="P34" s="519"/>
      <c r="Q34" s="519"/>
      <c r="R34" s="519"/>
      <c r="S34" s="519"/>
      <c r="T34" s="519"/>
      <c r="U34" s="519"/>
      <c r="V34" s="519"/>
      <c r="W34" s="722"/>
      <c r="X34" s="547"/>
    </row>
    <row r="35" spans="1:24" s="466" customFormat="1" ht="12.75" x14ac:dyDescent="0.2">
      <c r="B35" s="877" t="s">
        <v>353</v>
      </c>
      <c r="C35" s="843">
        <f>SUM(D35:W35)</f>
        <v>11755980</v>
      </c>
      <c r="D35" s="846">
        <f>'O6 Source Data for E2'!D163</f>
        <v>8031543.9517888501</v>
      </c>
      <c r="E35" s="846">
        <f>'O6 Source Data for E2'!E163</f>
        <v>1526292.9904335251</v>
      </c>
      <c r="F35" s="846">
        <f>'O6 Source Data for E2'!F163</f>
        <v>1957071.2019039004</v>
      </c>
      <c r="G35" s="846">
        <f>'O6 Source Data for E2'!G163</f>
        <v>0</v>
      </c>
      <c r="H35" s="846">
        <f>'O6 Source Data for E2'!H163</f>
        <v>0</v>
      </c>
      <c r="I35" s="846">
        <f>'O6 Source Data for E2'!I163</f>
        <v>0</v>
      </c>
      <c r="J35" s="846">
        <f>'O6 Source Data for E2'!J163</f>
        <v>196016.2827799787</v>
      </c>
      <c r="K35" s="846">
        <f>'O6 Source Data for E2'!K163</f>
        <v>23452.311555576034</v>
      </c>
      <c r="L35" s="846">
        <f>'O6 Source Data for E2'!L163</f>
        <v>21603.261538170271</v>
      </c>
      <c r="M35" s="846">
        <f>'O6 Source Data for E2'!M163</f>
        <v>0</v>
      </c>
      <c r="N35" s="846">
        <f>'O6 Source Data for E2'!N163</f>
        <v>0</v>
      </c>
      <c r="O35" s="846">
        <f>'O6 Source Data for E2'!O163</f>
        <v>0</v>
      </c>
      <c r="P35" s="846">
        <f>'O6 Source Data for E2'!P163</f>
        <v>0</v>
      </c>
      <c r="Q35" s="846">
        <f>'O6 Source Data for E2'!Q163</f>
        <v>0</v>
      </c>
      <c r="R35" s="846">
        <f>'O6 Source Data for E2'!R163</f>
        <v>0</v>
      </c>
      <c r="S35" s="846">
        <f>'O6 Source Data for E2'!S163</f>
        <v>0</v>
      </c>
      <c r="T35" s="846">
        <f>'O6 Source Data for E2'!T163</f>
        <v>0</v>
      </c>
      <c r="U35" s="846">
        <f>'O6 Source Data for E2'!U163</f>
        <v>0</v>
      </c>
      <c r="V35" s="846">
        <f>'O6 Source Data for E2'!V163</f>
        <v>0</v>
      </c>
      <c r="W35" s="847">
        <f>'O6 Source Data for E2'!W163</f>
        <v>0</v>
      </c>
      <c r="X35" s="547"/>
    </row>
    <row r="36" spans="1:24" s="466" customFormat="1" ht="12.75" x14ac:dyDescent="0.2">
      <c r="B36" s="697"/>
      <c r="C36" s="695"/>
      <c r="D36" s="694"/>
      <c r="E36" s="694"/>
      <c r="F36" s="694"/>
      <c r="G36" s="694"/>
      <c r="H36" s="694"/>
      <c r="I36" s="694"/>
      <c r="J36" s="694"/>
      <c r="K36" s="694"/>
      <c r="L36" s="694"/>
      <c r="M36" s="694"/>
      <c r="N36" s="694"/>
      <c r="O36" s="694"/>
      <c r="P36" s="694"/>
      <c r="Q36" s="694"/>
      <c r="R36" s="694"/>
      <c r="S36" s="694"/>
      <c r="T36" s="694"/>
      <c r="U36" s="694"/>
      <c r="V36" s="694"/>
      <c r="W36" s="582"/>
      <c r="X36" s="547"/>
    </row>
    <row r="37" spans="1:24" s="466" customFormat="1" ht="12.75" x14ac:dyDescent="0.2">
      <c r="B37" s="824" t="s">
        <v>736</v>
      </c>
      <c r="C37" s="695"/>
      <c r="D37" s="694"/>
      <c r="E37" s="694"/>
      <c r="F37" s="694"/>
      <c r="G37" s="694"/>
      <c r="H37" s="694"/>
      <c r="I37" s="694"/>
      <c r="J37" s="694"/>
      <c r="K37" s="694"/>
      <c r="L37" s="694"/>
      <c r="M37" s="694"/>
      <c r="N37" s="694"/>
      <c r="O37" s="694"/>
      <c r="P37" s="694"/>
      <c r="Q37" s="694"/>
      <c r="R37" s="694"/>
      <c r="S37" s="694"/>
      <c r="T37" s="694"/>
      <c r="U37" s="694"/>
      <c r="V37" s="694"/>
      <c r="W37" s="582"/>
      <c r="X37" s="547"/>
    </row>
    <row r="38" spans="1:24" s="466" customFormat="1" ht="12.75" x14ac:dyDescent="0.2">
      <c r="A38" s="725"/>
      <c r="B38" s="690" t="s">
        <v>732</v>
      </c>
      <c r="C38" s="695">
        <f t="shared" ref="C38:C51" si="7">SUM(D38:W38)</f>
        <v>1473409.975000001</v>
      </c>
      <c r="D38" s="694">
        <f>'O4 Summary by Class &amp; Accounts'!E44</f>
        <v>847304.86215522164</v>
      </c>
      <c r="E38" s="694">
        <f>'O4 Summary by Class &amp; Accounts'!F44</f>
        <v>228447.67761353761</v>
      </c>
      <c r="F38" s="694">
        <f>'O4 Summary by Class &amp; Accounts'!G44</f>
        <v>303866.62142371759</v>
      </c>
      <c r="G38" s="694">
        <f>'O4 Summary by Class &amp; Accounts'!H44</f>
        <v>0</v>
      </c>
      <c r="H38" s="694">
        <f>'O4 Summary by Class &amp; Accounts'!I44</f>
        <v>0</v>
      </c>
      <c r="I38" s="694">
        <f>'O4 Summary by Class &amp; Accounts'!J44</f>
        <v>0</v>
      </c>
      <c r="J38" s="694">
        <f>'O4 Summary by Class &amp; Accounts'!K44</f>
        <v>87961.422138495473</v>
      </c>
      <c r="K38" s="694">
        <f>'O4 Summary by Class &amp; Accounts'!L44</f>
        <v>3179.9670586320917</v>
      </c>
      <c r="L38" s="694">
        <f>'O4 Summary by Class &amp; Accounts'!M44</f>
        <v>2649.424610396914</v>
      </c>
      <c r="M38" s="694">
        <f>'O4 Summary by Class &amp; Accounts'!N44</f>
        <v>0</v>
      </c>
      <c r="N38" s="694">
        <f>'O4 Summary by Class &amp; Accounts'!O44</f>
        <v>0</v>
      </c>
      <c r="O38" s="694">
        <f>'O4 Summary by Class &amp; Accounts'!P44</f>
        <v>0</v>
      </c>
      <c r="P38" s="694">
        <f>'O4 Summary by Class &amp; Accounts'!Q44</f>
        <v>0</v>
      </c>
      <c r="Q38" s="694">
        <f>'O4 Summary by Class &amp; Accounts'!R44</f>
        <v>0</v>
      </c>
      <c r="R38" s="694">
        <f>'O4 Summary by Class &amp; Accounts'!S44</f>
        <v>0</v>
      </c>
      <c r="S38" s="694">
        <f>'O4 Summary by Class &amp; Accounts'!T44</f>
        <v>0</v>
      </c>
      <c r="T38" s="694">
        <f>'O4 Summary by Class &amp; Accounts'!U44</f>
        <v>0</v>
      </c>
      <c r="U38" s="694">
        <f>'O4 Summary by Class &amp; Accounts'!V44</f>
        <v>0</v>
      </c>
      <c r="V38" s="694">
        <f>'O4 Summary by Class &amp; Accounts'!W44</f>
        <v>0</v>
      </c>
      <c r="W38" s="582">
        <f>'O4 Summary by Class &amp; Accounts'!X44</f>
        <v>0</v>
      </c>
      <c r="X38" s="547"/>
    </row>
    <row r="39" spans="1:24" s="466" customFormat="1" ht="12.75" x14ac:dyDescent="0.2">
      <c r="A39" s="679"/>
      <c r="B39" s="690" t="s">
        <v>733</v>
      </c>
      <c r="C39" s="695">
        <f t="shared" si="7"/>
        <v>4119108.899999999</v>
      </c>
      <c r="D39" s="694">
        <f>'O4 Summary by Class &amp; Accounts'!E48</f>
        <v>2368750.760437089</v>
      </c>
      <c r="E39" s="694">
        <f>'O4 Summary by Class &amp; Accounts'!F48</f>
        <v>638655.14555258292</v>
      </c>
      <c r="F39" s="694">
        <f>'O4 Summary by Class &amp; Accounts'!G48</f>
        <v>849498.59574512811</v>
      </c>
      <c r="G39" s="694">
        <f>'O4 Summary by Class &amp; Accounts'!H48</f>
        <v>0</v>
      </c>
      <c r="H39" s="694">
        <f>'O4 Summary by Class &amp; Accounts'!I48</f>
        <v>0</v>
      </c>
      <c r="I39" s="694">
        <f>'O4 Summary by Class &amp; Accounts'!J48</f>
        <v>0</v>
      </c>
      <c r="J39" s="694">
        <f>'O4 Summary by Class &amp; Accounts'!K48</f>
        <v>245907.57693718839</v>
      </c>
      <c r="K39" s="694">
        <f>'O4 Summary by Class &amp; Accounts'!L48</f>
        <v>8890.0108151624645</v>
      </c>
      <c r="L39" s="694">
        <f>'O4 Summary by Class &amp; Accounts'!M48</f>
        <v>7406.810512847891</v>
      </c>
      <c r="M39" s="694">
        <f>'O4 Summary by Class &amp; Accounts'!N48</f>
        <v>0</v>
      </c>
      <c r="N39" s="694">
        <f>'O4 Summary by Class &amp; Accounts'!O48</f>
        <v>0</v>
      </c>
      <c r="O39" s="694">
        <f>'O4 Summary by Class &amp; Accounts'!P48</f>
        <v>0</v>
      </c>
      <c r="P39" s="694">
        <f>'O4 Summary by Class &amp; Accounts'!Q48</f>
        <v>0</v>
      </c>
      <c r="Q39" s="694">
        <f>'O4 Summary by Class &amp; Accounts'!R48</f>
        <v>0</v>
      </c>
      <c r="R39" s="694">
        <f>'O4 Summary by Class &amp; Accounts'!S48</f>
        <v>0</v>
      </c>
      <c r="S39" s="694">
        <f>'O4 Summary by Class &amp; Accounts'!T48</f>
        <v>0</v>
      </c>
      <c r="T39" s="694">
        <f>'O4 Summary by Class &amp; Accounts'!U48</f>
        <v>0</v>
      </c>
      <c r="U39" s="694">
        <f>'O4 Summary by Class &amp; Accounts'!V48</f>
        <v>0</v>
      </c>
      <c r="V39" s="694">
        <f>'O4 Summary by Class &amp; Accounts'!W48</f>
        <v>0</v>
      </c>
      <c r="W39" s="582">
        <f>'O4 Summary by Class &amp; Accounts'!X48</f>
        <v>0</v>
      </c>
      <c r="X39" s="547"/>
    </row>
    <row r="40" spans="1:24" s="466" customFormat="1" ht="12.75" x14ac:dyDescent="0.2">
      <c r="A40" s="679"/>
      <c r="B40" s="690" t="s">
        <v>1474</v>
      </c>
      <c r="C40" s="695">
        <f t="shared" si="7"/>
        <v>6313425</v>
      </c>
      <c r="D40" s="694">
        <f>'O4 Summary by Class &amp; Accounts'!E52</f>
        <v>3630622.6984463884</v>
      </c>
      <c r="E40" s="694">
        <f>'O4 Summary by Class &amp; Accounts'!F52</f>
        <v>978877.09701249143</v>
      </c>
      <c r="F40" s="694">
        <f>'O4 Summary by Class &amp; Accounts'!G52</f>
        <v>1302040.2718272847</v>
      </c>
      <c r="G40" s="694">
        <f>'O4 Summary by Class &amp; Accounts'!H52</f>
        <v>0</v>
      </c>
      <c r="H40" s="694">
        <f>'O4 Summary by Class &amp; Accounts'!I52</f>
        <v>0</v>
      </c>
      <c r="I40" s="694">
        <f>'O4 Summary by Class &amp; Accounts'!J52</f>
        <v>0</v>
      </c>
      <c r="J40" s="694">
        <f>'O4 Summary by Class &amp; Accounts'!K52</f>
        <v>376906.53042085608</v>
      </c>
      <c r="K40" s="694">
        <f>'O4 Summary by Class &amp; Accounts'!L52</f>
        <v>13625.863722786522</v>
      </c>
      <c r="L40" s="694">
        <f>'O4 Summary by Class &amp; Accounts'!M52</f>
        <v>11352.538570193352</v>
      </c>
      <c r="M40" s="694">
        <f>'O4 Summary by Class &amp; Accounts'!N52</f>
        <v>0</v>
      </c>
      <c r="N40" s="694">
        <f>'O4 Summary by Class &amp; Accounts'!O52</f>
        <v>0</v>
      </c>
      <c r="O40" s="694">
        <f>'O4 Summary by Class &amp; Accounts'!P52</f>
        <v>0</v>
      </c>
      <c r="P40" s="694">
        <f>'O4 Summary by Class &amp; Accounts'!Q52</f>
        <v>0</v>
      </c>
      <c r="Q40" s="694">
        <f>'O4 Summary by Class &amp; Accounts'!R52</f>
        <v>0</v>
      </c>
      <c r="R40" s="694">
        <f>'O4 Summary by Class &amp; Accounts'!S52</f>
        <v>0</v>
      </c>
      <c r="S40" s="694">
        <f>'O4 Summary by Class &amp; Accounts'!T52</f>
        <v>0</v>
      </c>
      <c r="T40" s="694">
        <f>'O4 Summary by Class &amp; Accounts'!U52</f>
        <v>0</v>
      </c>
      <c r="U40" s="694">
        <f>'O4 Summary by Class &amp; Accounts'!V52</f>
        <v>0</v>
      </c>
      <c r="V40" s="694">
        <f>'O4 Summary by Class &amp; Accounts'!W52</f>
        <v>0</v>
      </c>
      <c r="W40" s="582">
        <f>'O4 Summary by Class &amp; Accounts'!X52</f>
        <v>0</v>
      </c>
      <c r="X40" s="547"/>
    </row>
    <row r="41" spans="1:24" s="466" customFormat="1" ht="12.75" x14ac:dyDescent="0.2">
      <c r="A41" s="679"/>
      <c r="B41" s="690" t="s">
        <v>735</v>
      </c>
      <c r="C41" s="695">
        <f t="shared" si="7"/>
        <v>8789760.75</v>
      </c>
      <c r="D41" s="694">
        <f>'O4 Summary by Class &amp; Accounts'!E56</f>
        <v>5054673.9515972938</v>
      </c>
      <c r="E41" s="694">
        <f>'O4 Summary by Class &amp; Accounts'!F56</f>
        <v>1362825.3264106787</v>
      </c>
      <c r="F41" s="694">
        <f>'O4 Summary by Class &amp; Accounts'!G56</f>
        <v>1812743.8713894277</v>
      </c>
      <c r="G41" s="694">
        <f>'O4 Summary by Class &amp; Accounts'!H56</f>
        <v>0</v>
      </c>
      <c r="H41" s="694">
        <f>'O4 Summary by Class &amp; Accounts'!I56</f>
        <v>0</v>
      </c>
      <c r="I41" s="694">
        <f>'O4 Summary by Class &amp; Accounts'!J56</f>
        <v>0</v>
      </c>
      <c r="J41" s="694">
        <f>'O4 Summary by Class &amp; Accounts'!K56</f>
        <v>524741.83624766616</v>
      </c>
      <c r="K41" s="694">
        <f>'O4 Summary by Class &amp; Accounts'!L56</f>
        <v>18970.381708089957</v>
      </c>
      <c r="L41" s="694">
        <f>'O4 Summary by Class &amp; Accounts'!M56</f>
        <v>15805.382646843296</v>
      </c>
      <c r="M41" s="694">
        <f>'O4 Summary by Class &amp; Accounts'!N56</f>
        <v>0</v>
      </c>
      <c r="N41" s="694">
        <f>'O4 Summary by Class &amp; Accounts'!O56</f>
        <v>0</v>
      </c>
      <c r="O41" s="694">
        <f>'O4 Summary by Class &amp; Accounts'!P56</f>
        <v>0</v>
      </c>
      <c r="P41" s="694">
        <f>'O4 Summary by Class &amp; Accounts'!Q56</f>
        <v>0</v>
      </c>
      <c r="Q41" s="694">
        <f>'O4 Summary by Class &amp; Accounts'!R56</f>
        <v>0</v>
      </c>
      <c r="R41" s="694">
        <f>'O4 Summary by Class &amp; Accounts'!S56</f>
        <v>0</v>
      </c>
      <c r="S41" s="694">
        <f>'O4 Summary by Class &amp; Accounts'!T56</f>
        <v>0</v>
      </c>
      <c r="T41" s="694">
        <f>'O4 Summary by Class &amp; Accounts'!U56</f>
        <v>0</v>
      </c>
      <c r="U41" s="694">
        <f>'O4 Summary by Class &amp; Accounts'!V56</f>
        <v>0</v>
      </c>
      <c r="V41" s="694">
        <f>'O4 Summary by Class &amp; Accounts'!W56</f>
        <v>0</v>
      </c>
      <c r="W41" s="582">
        <f>'O4 Summary by Class &amp; Accounts'!X56</f>
        <v>0</v>
      </c>
      <c r="X41" s="547"/>
    </row>
    <row r="42" spans="1:24" s="800" customFormat="1" ht="27" customHeight="1" x14ac:dyDescent="0.2">
      <c r="A42" s="801"/>
      <c r="B42" s="836" t="s">
        <v>1456</v>
      </c>
      <c r="C42" s="837">
        <f t="shared" si="7"/>
        <v>20695704.625000004</v>
      </c>
      <c r="D42" s="838">
        <f t="shared" ref="D42:W42" si="8">SUM(D38:D41)</f>
        <v>11901352.272635993</v>
      </c>
      <c r="E42" s="838">
        <f t="shared" si="8"/>
        <v>3208805.2465892909</v>
      </c>
      <c r="F42" s="838">
        <f t="shared" si="8"/>
        <v>4268149.3603855576</v>
      </c>
      <c r="G42" s="838">
        <f t="shared" si="8"/>
        <v>0</v>
      </c>
      <c r="H42" s="838">
        <f t="shared" si="8"/>
        <v>0</v>
      </c>
      <c r="I42" s="838">
        <f t="shared" si="8"/>
        <v>0</v>
      </c>
      <c r="J42" s="838">
        <f t="shared" si="8"/>
        <v>1235517.3657442061</v>
      </c>
      <c r="K42" s="838">
        <f t="shared" si="8"/>
        <v>44666.223304671032</v>
      </c>
      <c r="L42" s="838">
        <f t="shared" si="8"/>
        <v>37214.15634028145</v>
      </c>
      <c r="M42" s="838">
        <f t="shared" si="8"/>
        <v>0</v>
      </c>
      <c r="N42" s="838">
        <f t="shared" si="8"/>
        <v>0</v>
      </c>
      <c r="O42" s="838">
        <f t="shared" si="8"/>
        <v>0</v>
      </c>
      <c r="P42" s="838">
        <f t="shared" si="8"/>
        <v>0</v>
      </c>
      <c r="Q42" s="838">
        <f t="shared" si="8"/>
        <v>0</v>
      </c>
      <c r="R42" s="838">
        <f t="shared" si="8"/>
        <v>0</v>
      </c>
      <c r="S42" s="838">
        <f t="shared" si="8"/>
        <v>0</v>
      </c>
      <c r="T42" s="838">
        <f t="shared" si="8"/>
        <v>0</v>
      </c>
      <c r="U42" s="838">
        <f t="shared" si="8"/>
        <v>0</v>
      </c>
      <c r="V42" s="838">
        <f t="shared" si="8"/>
        <v>0</v>
      </c>
      <c r="W42" s="839">
        <f t="shared" si="8"/>
        <v>0</v>
      </c>
      <c r="X42" s="799"/>
    </row>
    <row r="43" spans="1:24" s="466" customFormat="1" ht="12.75" x14ac:dyDescent="0.2">
      <c r="A43" s="679"/>
      <c r="B43" s="824" t="s">
        <v>737</v>
      </c>
      <c r="C43" s="695"/>
      <c r="D43" s="694"/>
      <c r="E43" s="694"/>
      <c r="F43" s="694"/>
      <c r="G43" s="694"/>
      <c r="H43" s="694"/>
      <c r="I43" s="694"/>
      <c r="J43" s="694"/>
      <c r="K43" s="694"/>
      <c r="L43" s="694"/>
      <c r="M43" s="694"/>
      <c r="N43" s="694"/>
      <c r="O43" s="694"/>
      <c r="P43" s="694"/>
      <c r="Q43" s="694"/>
      <c r="R43" s="694"/>
      <c r="S43" s="694"/>
      <c r="T43" s="694"/>
      <c r="U43" s="694"/>
      <c r="V43" s="694"/>
      <c r="W43" s="582"/>
      <c r="X43" s="547"/>
    </row>
    <row r="44" spans="1:24" s="466" customFormat="1" ht="12.75" x14ac:dyDescent="0.2">
      <c r="A44" s="679"/>
      <c r="B44" s="690" t="s">
        <v>732</v>
      </c>
      <c r="C44" s="695">
        <f t="shared" si="7"/>
        <v>-549415.57500000065</v>
      </c>
      <c r="D44" s="59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-315949.05419403512</v>
      </c>
      <c r="E44" s="59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-85185.192365387935</v>
      </c>
      <c r="F44" s="59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-113307.94372613038</v>
      </c>
      <c r="G44" s="59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59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59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59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-32799.679751074866</v>
      </c>
      <c r="K44" s="59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-1185.7686995769184</v>
      </c>
      <c r="L44" s="59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-987.93626379539853</v>
      </c>
      <c r="M44" s="59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59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59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59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59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59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59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59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59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59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59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547"/>
    </row>
    <row r="45" spans="1:24" s="466" customFormat="1" ht="12.75" x14ac:dyDescent="0.2">
      <c r="A45" s="679"/>
      <c r="B45" s="690" t="s">
        <v>733</v>
      </c>
      <c r="C45" s="695">
        <f t="shared" si="7"/>
        <v>-3091387.8444999997</v>
      </c>
      <c r="D45" s="59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-1777745.4991455432</v>
      </c>
      <c r="E45" s="59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-479310.16191114369</v>
      </c>
      <c r="F45" s="59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-637547.99801634497</v>
      </c>
      <c r="G45" s="59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59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59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59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-184553.43441249459</v>
      </c>
      <c r="K45" s="59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-6671.9458112570856</v>
      </c>
      <c r="L45" s="59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-5558.8052032158666</v>
      </c>
      <c r="M45" s="59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59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59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59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59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59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59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59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59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59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59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547"/>
    </row>
    <row r="46" spans="1:24" s="466" customFormat="1" ht="12.75" x14ac:dyDescent="0.2">
      <c r="A46" s="679"/>
      <c r="B46" s="690" t="s">
        <v>1474</v>
      </c>
      <c r="C46" s="695">
        <f t="shared" si="7"/>
        <v>-3528521.625</v>
      </c>
      <c r="D46" s="59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-2029125.3485523204</v>
      </c>
      <c r="E46" s="59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-547086.40793638921</v>
      </c>
      <c r="F46" s="59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-727699.66472452786</v>
      </c>
      <c r="G46" s="59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59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59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59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-210649.97892486423</v>
      </c>
      <c r="K46" s="59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-7615.3838534797269</v>
      </c>
      <c r="L46" s="59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-6344.8410084183806</v>
      </c>
      <c r="M46" s="59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59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59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59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59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59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59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59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59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59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59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547"/>
    </row>
    <row r="47" spans="1:24" s="466" customFormat="1" ht="12.75" x14ac:dyDescent="0.2">
      <c r="A47" s="679"/>
      <c r="B47" s="690" t="s">
        <v>735</v>
      </c>
      <c r="C47" s="695">
        <f t="shared" si="7"/>
        <v>-6293835.9025000008</v>
      </c>
      <c r="D47" s="59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-3619357.7159645217</v>
      </c>
      <c r="E47" s="59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-975839.86779160181</v>
      </c>
      <c r="F47" s="59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-1298000.3420215528</v>
      </c>
      <c r="G47" s="59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59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59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59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-375737.07663423457</v>
      </c>
      <c r="K47" s="59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-13583.585819273392</v>
      </c>
      <c r="L47" s="59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-11317.314268815886</v>
      </c>
      <c r="M47" s="59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59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59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59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59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59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59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59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59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59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59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547"/>
    </row>
    <row r="48" spans="1:24" s="800" customFormat="1" ht="25.5" customHeight="1" x14ac:dyDescent="0.2">
      <c r="A48" s="801"/>
      <c r="B48" s="836" t="s">
        <v>1456</v>
      </c>
      <c r="C48" s="837">
        <f t="shared" si="7"/>
        <v>-13463160.947000001</v>
      </c>
      <c r="D48" s="838">
        <f t="shared" ref="D48:W48" si="9">SUM(D44:D47)</f>
        <v>-7742177.6178564206</v>
      </c>
      <c r="E48" s="838">
        <f t="shared" si="9"/>
        <v>-2087421.6300045229</v>
      </c>
      <c r="F48" s="838">
        <f t="shared" si="9"/>
        <v>-2776555.9484885558</v>
      </c>
      <c r="G48" s="838">
        <f t="shared" si="9"/>
        <v>0</v>
      </c>
      <c r="H48" s="838">
        <f t="shared" si="9"/>
        <v>0</v>
      </c>
      <c r="I48" s="838">
        <f t="shared" si="9"/>
        <v>0</v>
      </c>
      <c r="J48" s="838">
        <f t="shared" si="9"/>
        <v>-803740.16972266836</v>
      </c>
      <c r="K48" s="838">
        <f t="shared" si="9"/>
        <v>-29056.684183587124</v>
      </c>
      <c r="L48" s="838">
        <f t="shared" si="9"/>
        <v>-24208.896744245532</v>
      </c>
      <c r="M48" s="838">
        <f t="shared" si="9"/>
        <v>0</v>
      </c>
      <c r="N48" s="838">
        <f t="shared" si="9"/>
        <v>0</v>
      </c>
      <c r="O48" s="838">
        <f t="shared" si="9"/>
        <v>0</v>
      </c>
      <c r="P48" s="838">
        <f t="shared" si="9"/>
        <v>0</v>
      </c>
      <c r="Q48" s="838">
        <f t="shared" si="9"/>
        <v>0</v>
      </c>
      <c r="R48" s="838">
        <f t="shared" si="9"/>
        <v>0</v>
      </c>
      <c r="S48" s="838">
        <f t="shared" si="9"/>
        <v>0</v>
      </c>
      <c r="T48" s="838">
        <f t="shared" si="9"/>
        <v>0</v>
      </c>
      <c r="U48" s="838">
        <f t="shared" si="9"/>
        <v>0</v>
      </c>
      <c r="V48" s="838">
        <f t="shared" si="9"/>
        <v>0</v>
      </c>
      <c r="W48" s="839">
        <f t="shared" si="9"/>
        <v>0</v>
      </c>
      <c r="X48" s="799"/>
    </row>
    <row r="49" spans="2:24" s="466" customFormat="1" ht="12.75" x14ac:dyDescent="0.2">
      <c r="B49" s="697" t="s">
        <v>1497</v>
      </c>
      <c r="C49" s="695">
        <f t="shared" si="7"/>
        <v>7232543.6780000003</v>
      </c>
      <c r="D49" s="694">
        <f>D42+D48</f>
        <v>4159174.654779572</v>
      </c>
      <c r="E49" s="694">
        <f t="shared" ref="E49:W49" si="10">E42+E48</f>
        <v>1121383.6165847681</v>
      </c>
      <c r="F49" s="694">
        <f t="shared" si="10"/>
        <v>1491593.4118970018</v>
      </c>
      <c r="G49" s="694">
        <f t="shared" si="10"/>
        <v>0</v>
      </c>
      <c r="H49" s="694">
        <f t="shared" si="10"/>
        <v>0</v>
      </c>
      <c r="I49" s="694">
        <f t="shared" si="10"/>
        <v>0</v>
      </c>
      <c r="J49" s="694">
        <f t="shared" si="10"/>
        <v>431777.19602153776</v>
      </c>
      <c r="K49" s="694">
        <f t="shared" si="10"/>
        <v>15609.539121083908</v>
      </c>
      <c r="L49" s="694">
        <f t="shared" si="10"/>
        <v>13005.259596035918</v>
      </c>
      <c r="M49" s="694">
        <f t="shared" si="10"/>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582">
        <f t="shared" si="10"/>
        <v>0</v>
      </c>
      <c r="X49" s="547"/>
    </row>
    <row r="50" spans="2:24" s="466" customFormat="1" ht="12.75" x14ac:dyDescent="0.2">
      <c r="B50" s="697" t="s">
        <v>1498</v>
      </c>
      <c r="C50" s="695">
        <f t="shared" si="7"/>
        <v>1017425.2210494431</v>
      </c>
      <c r="D50" s="694">
        <f t="shared" ref="D50:W50" si="11">IF(ISERROR(D49/D31*D27),0,D49/D31*D27)</f>
        <v>581683.64519173501</v>
      </c>
      <c r="E50" s="694">
        <f t="shared" si="11"/>
        <v>158225.94934241517</v>
      </c>
      <c r="F50" s="694">
        <f t="shared" si="11"/>
        <v>210601.71004744034</v>
      </c>
      <c r="G50" s="694">
        <f t="shared" si="11"/>
        <v>0</v>
      </c>
      <c r="H50" s="694">
        <f t="shared" si="11"/>
        <v>0</v>
      </c>
      <c r="I50" s="694">
        <f t="shared" si="11"/>
        <v>0</v>
      </c>
      <c r="J50" s="694">
        <f t="shared" si="11"/>
        <v>62789.853154795637</v>
      </c>
      <c r="K50" s="694">
        <f t="shared" si="11"/>
        <v>2250.111163968897</v>
      </c>
      <c r="L50" s="694">
        <f t="shared" si="11"/>
        <v>1873.9521490880627</v>
      </c>
      <c r="M50" s="694">
        <f t="shared" si="11"/>
        <v>0</v>
      </c>
      <c r="N50" s="694">
        <f t="shared" si="11"/>
        <v>0</v>
      </c>
      <c r="O50" s="694">
        <f t="shared" si="11"/>
        <v>0</v>
      </c>
      <c r="P50" s="694">
        <f t="shared" si="11"/>
        <v>0</v>
      </c>
      <c r="Q50" s="694">
        <f t="shared" si="11"/>
        <v>0</v>
      </c>
      <c r="R50" s="694">
        <f t="shared" si="11"/>
        <v>0</v>
      </c>
      <c r="S50" s="694">
        <f t="shared" si="11"/>
        <v>0</v>
      </c>
      <c r="T50" s="694">
        <f t="shared" si="11"/>
        <v>0</v>
      </c>
      <c r="U50" s="694">
        <f t="shared" si="11"/>
        <v>0</v>
      </c>
      <c r="V50" s="694">
        <f t="shared" si="11"/>
        <v>0</v>
      </c>
      <c r="W50" s="582">
        <f t="shared" si="11"/>
        <v>0</v>
      </c>
      <c r="X50" s="547"/>
    </row>
    <row r="51" spans="2:24" s="466" customFormat="1" ht="12.75" x14ac:dyDescent="0.2">
      <c r="B51" s="697" t="s">
        <v>1202</v>
      </c>
      <c r="C51" s="695">
        <f t="shared" si="7"/>
        <v>8249968.8990494432</v>
      </c>
      <c r="D51" s="694">
        <f t="shared" ref="D51:W51" si="12">SUM(D49:D50)</f>
        <v>4740858.2999713067</v>
      </c>
      <c r="E51" s="694">
        <f t="shared" si="12"/>
        <v>1279609.5659271833</v>
      </c>
      <c r="F51" s="694">
        <f t="shared" si="12"/>
        <v>1702195.1219444422</v>
      </c>
      <c r="G51" s="694">
        <f t="shared" si="12"/>
        <v>0</v>
      </c>
      <c r="H51" s="694">
        <f t="shared" si="12"/>
        <v>0</v>
      </c>
      <c r="I51" s="694">
        <f t="shared" si="12"/>
        <v>0</v>
      </c>
      <c r="J51" s="694">
        <f t="shared" si="12"/>
        <v>494567.04917633341</v>
      </c>
      <c r="K51" s="694">
        <f t="shared" si="12"/>
        <v>17859.650285052805</v>
      </c>
      <c r="L51" s="694">
        <f t="shared" si="12"/>
        <v>14879.211745123981</v>
      </c>
      <c r="M51" s="694">
        <f t="shared" si="12"/>
        <v>0</v>
      </c>
      <c r="N51" s="694">
        <f t="shared" si="12"/>
        <v>0</v>
      </c>
      <c r="O51" s="694">
        <f t="shared" si="12"/>
        <v>0</v>
      </c>
      <c r="P51" s="694">
        <f t="shared" si="12"/>
        <v>0</v>
      </c>
      <c r="Q51" s="694">
        <f t="shared" si="12"/>
        <v>0</v>
      </c>
      <c r="R51" s="694">
        <f t="shared" si="12"/>
        <v>0</v>
      </c>
      <c r="S51" s="694">
        <f t="shared" si="12"/>
        <v>0</v>
      </c>
      <c r="T51" s="694">
        <f t="shared" si="12"/>
        <v>0</v>
      </c>
      <c r="U51" s="694">
        <f t="shared" si="12"/>
        <v>0</v>
      </c>
      <c r="V51" s="694">
        <f t="shared" si="12"/>
        <v>0</v>
      </c>
      <c r="W51" s="582">
        <f t="shared" si="12"/>
        <v>0</v>
      </c>
      <c r="X51" s="547"/>
    </row>
    <row r="52" spans="2:24" s="466" customFormat="1" ht="12.75" x14ac:dyDescent="0.2">
      <c r="B52" s="697"/>
      <c r="C52" s="695"/>
      <c r="D52" s="694"/>
      <c r="E52" s="694"/>
      <c r="F52" s="694"/>
      <c r="G52" s="694"/>
      <c r="H52" s="694"/>
      <c r="I52" s="694"/>
      <c r="J52" s="694"/>
      <c r="K52" s="694"/>
      <c r="L52" s="694"/>
      <c r="M52" s="694"/>
      <c r="N52" s="694"/>
      <c r="O52" s="694"/>
      <c r="P52" s="694"/>
      <c r="Q52" s="694"/>
      <c r="R52" s="694"/>
      <c r="S52" s="694"/>
      <c r="T52" s="694"/>
      <c r="U52" s="694"/>
      <c r="V52" s="694"/>
      <c r="W52" s="582"/>
      <c r="X52" s="547"/>
    </row>
    <row r="53" spans="2:24" ht="12.75" x14ac:dyDescent="0.2">
      <c r="B53" s="690" t="s">
        <v>728</v>
      </c>
      <c r="C53" s="695">
        <f>SUM(D53:W53)</f>
        <v>0</v>
      </c>
      <c r="D53" s="694">
        <f>'O4 Summary by Class &amp; Accounts'!E42</f>
        <v>0</v>
      </c>
      <c r="E53" s="694">
        <f>'O4 Summary by Class &amp; Accounts'!F42</f>
        <v>0</v>
      </c>
      <c r="F53" s="694">
        <f>'O4 Summary by Class &amp; Accounts'!G42</f>
        <v>0</v>
      </c>
      <c r="G53" s="694">
        <f>'O4 Summary by Class &amp; Accounts'!H42</f>
        <v>0</v>
      </c>
      <c r="H53" s="694">
        <f>'O4 Summary by Class &amp; Accounts'!I42</f>
        <v>0</v>
      </c>
      <c r="I53" s="694">
        <f>'O4 Summary by Class &amp; Accounts'!J42</f>
        <v>0</v>
      </c>
      <c r="J53" s="694">
        <f>'O4 Summary by Class &amp; Accounts'!K42</f>
        <v>0</v>
      </c>
      <c r="K53" s="694">
        <f>'O4 Summary by Class &amp; Accounts'!L42</f>
        <v>0</v>
      </c>
      <c r="L53" s="694">
        <f>'O4 Summary by Class &amp; Accounts'!M42</f>
        <v>0</v>
      </c>
      <c r="M53" s="694">
        <f>'O4 Summary by Class &amp; Accounts'!N42</f>
        <v>0</v>
      </c>
      <c r="N53" s="694">
        <f>'O4 Summary by Class &amp; Accounts'!O42</f>
        <v>0</v>
      </c>
      <c r="O53" s="694">
        <f>'O4 Summary by Class &amp; Accounts'!P42</f>
        <v>0</v>
      </c>
      <c r="P53" s="694">
        <f>'O4 Summary by Class &amp; Accounts'!Q42</f>
        <v>0</v>
      </c>
      <c r="Q53" s="694">
        <f>'O4 Summary by Class &amp; Accounts'!R42</f>
        <v>0</v>
      </c>
      <c r="R53" s="694">
        <f>'O4 Summary by Class &amp; Accounts'!S42</f>
        <v>0</v>
      </c>
      <c r="S53" s="694">
        <f>'O4 Summary by Class &amp; Accounts'!T42</f>
        <v>0</v>
      </c>
      <c r="T53" s="694">
        <f>'O4 Summary by Class &amp; Accounts'!U42</f>
        <v>0</v>
      </c>
      <c r="U53" s="694">
        <f>'O4 Summary by Class &amp; Accounts'!V42</f>
        <v>0</v>
      </c>
      <c r="V53" s="694">
        <f>'O4 Summary by Class &amp; Accounts'!W42</f>
        <v>0</v>
      </c>
      <c r="W53" s="582">
        <f>'O4 Summary by Class &amp; Accounts'!X42</f>
        <v>0</v>
      </c>
      <c r="X53" s="7"/>
    </row>
    <row r="54" spans="2:24" ht="12.75" x14ac:dyDescent="0.2">
      <c r="B54" s="690" t="s">
        <v>729</v>
      </c>
      <c r="C54" s="695">
        <f>SUM(D54:W54)</f>
        <v>0</v>
      </c>
      <c r="D54" s="694">
        <f>'O4 Summary by Class &amp; Accounts'!E46</f>
        <v>0</v>
      </c>
      <c r="E54" s="694">
        <f>'O4 Summary by Class &amp; Accounts'!F46</f>
        <v>0</v>
      </c>
      <c r="F54" s="694">
        <f>'O4 Summary by Class &amp; Accounts'!G46</f>
        <v>0</v>
      </c>
      <c r="G54" s="694">
        <f>'O4 Summary by Class &amp; Accounts'!H46</f>
        <v>0</v>
      </c>
      <c r="H54" s="694">
        <f>'O4 Summary by Class &amp; Accounts'!I46</f>
        <v>0</v>
      </c>
      <c r="I54" s="694">
        <f>'O4 Summary by Class &amp; Accounts'!J46</f>
        <v>0</v>
      </c>
      <c r="J54" s="694">
        <f>'O4 Summary by Class &amp; Accounts'!K46</f>
        <v>0</v>
      </c>
      <c r="K54" s="694">
        <f>'O4 Summary by Class &amp; Accounts'!L46</f>
        <v>0</v>
      </c>
      <c r="L54" s="694">
        <f>'O4 Summary by Class &amp; Accounts'!M46</f>
        <v>0</v>
      </c>
      <c r="M54" s="694">
        <f>'O4 Summary by Class &amp; Accounts'!N46</f>
        <v>0</v>
      </c>
      <c r="N54" s="694">
        <f>'O4 Summary by Class &amp; Accounts'!O46</f>
        <v>0</v>
      </c>
      <c r="O54" s="694">
        <f>'O4 Summary by Class &amp; Accounts'!P46</f>
        <v>0</v>
      </c>
      <c r="P54" s="694">
        <f>'O4 Summary by Class &amp; Accounts'!Q46</f>
        <v>0</v>
      </c>
      <c r="Q54" s="694">
        <f>'O4 Summary by Class &amp; Accounts'!R46</f>
        <v>0</v>
      </c>
      <c r="R54" s="694">
        <f>'O4 Summary by Class &amp; Accounts'!S46</f>
        <v>0</v>
      </c>
      <c r="S54" s="694">
        <f>'O4 Summary by Class &amp; Accounts'!T46</f>
        <v>0</v>
      </c>
      <c r="T54" s="694">
        <f>'O4 Summary by Class &amp; Accounts'!U46</f>
        <v>0</v>
      </c>
      <c r="U54" s="694">
        <f>'O4 Summary by Class &amp; Accounts'!V46</f>
        <v>0</v>
      </c>
      <c r="V54" s="694">
        <f>'O4 Summary by Class &amp; Accounts'!W46</f>
        <v>0</v>
      </c>
      <c r="W54" s="582">
        <f>'O4 Summary by Class &amp; Accounts'!X46</f>
        <v>0</v>
      </c>
    </row>
    <row r="55" spans="2:24" ht="12.75" x14ac:dyDescent="0.2">
      <c r="B55" s="690" t="s">
        <v>730</v>
      </c>
      <c r="C55" s="695">
        <f>SUM(D55:W55)</f>
        <v>0</v>
      </c>
      <c r="D55" s="694">
        <f>'O4 Summary by Class &amp; Accounts'!E50</f>
        <v>0</v>
      </c>
      <c r="E55" s="694">
        <f>'O4 Summary by Class &amp; Accounts'!F50</f>
        <v>0</v>
      </c>
      <c r="F55" s="694">
        <f>'O4 Summary by Class &amp; Accounts'!G50</f>
        <v>0</v>
      </c>
      <c r="G55" s="694">
        <f>'O4 Summary by Class &amp; Accounts'!H50</f>
        <v>0</v>
      </c>
      <c r="H55" s="694">
        <f>'O4 Summary by Class &amp; Accounts'!I50</f>
        <v>0</v>
      </c>
      <c r="I55" s="694">
        <f>'O4 Summary by Class &amp; Accounts'!J50</f>
        <v>0</v>
      </c>
      <c r="J55" s="694">
        <f>'O4 Summary by Class &amp; Accounts'!K50</f>
        <v>0</v>
      </c>
      <c r="K55" s="694">
        <f>'O4 Summary by Class &amp; Accounts'!L50</f>
        <v>0</v>
      </c>
      <c r="L55" s="694">
        <f>'O4 Summary by Class &amp; Accounts'!M50</f>
        <v>0</v>
      </c>
      <c r="M55" s="694">
        <f>'O4 Summary by Class &amp; Accounts'!N50</f>
        <v>0</v>
      </c>
      <c r="N55" s="694">
        <f>'O4 Summary by Class &amp; Accounts'!O50</f>
        <v>0</v>
      </c>
      <c r="O55" s="694">
        <f>'O4 Summary by Class &amp; Accounts'!P50</f>
        <v>0</v>
      </c>
      <c r="P55" s="694">
        <f>'O4 Summary by Class &amp; Accounts'!Q50</f>
        <v>0</v>
      </c>
      <c r="Q55" s="694">
        <f>'O4 Summary by Class &amp; Accounts'!R50</f>
        <v>0</v>
      </c>
      <c r="R55" s="694">
        <f>'O4 Summary by Class &amp; Accounts'!S50</f>
        <v>0</v>
      </c>
      <c r="S55" s="694">
        <f>'O4 Summary by Class &amp; Accounts'!T50</f>
        <v>0</v>
      </c>
      <c r="T55" s="694">
        <f>'O4 Summary by Class &amp; Accounts'!U50</f>
        <v>0</v>
      </c>
      <c r="U55" s="694">
        <f>'O4 Summary by Class &amp; Accounts'!V50</f>
        <v>0</v>
      </c>
      <c r="V55" s="694">
        <f>'O4 Summary by Class &amp; Accounts'!W50</f>
        <v>0</v>
      </c>
      <c r="W55" s="582">
        <f>'O4 Summary by Class &amp; Accounts'!X50</f>
        <v>0</v>
      </c>
    </row>
    <row r="56" spans="2:24" ht="12.75" x14ac:dyDescent="0.2">
      <c r="B56" s="690" t="s">
        <v>731</v>
      </c>
      <c r="C56" s="695">
        <f>SUM(D56:W56)</f>
        <v>0</v>
      </c>
      <c r="D56" s="694">
        <f>'O4 Summary by Class &amp; Accounts'!E54</f>
        <v>0</v>
      </c>
      <c r="E56" s="694">
        <f>'O4 Summary by Class &amp; Accounts'!F54</f>
        <v>0</v>
      </c>
      <c r="F56" s="694">
        <f>'O4 Summary by Class &amp; Accounts'!G54</f>
        <v>0</v>
      </c>
      <c r="G56" s="694">
        <f>'O4 Summary by Class &amp; Accounts'!H54</f>
        <v>0</v>
      </c>
      <c r="H56" s="694">
        <f>'O4 Summary by Class &amp; Accounts'!I54</f>
        <v>0</v>
      </c>
      <c r="I56" s="694">
        <f>'O4 Summary by Class &amp; Accounts'!J54</f>
        <v>0</v>
      </c>
      <c r="J56" s="694">
        <f>'O4 Summary by Class &amp; Accounts'!K54</f>
        <v>0</v>
      </c>
      <c r="K56" s="694">
        <f>'O4 Summary by Class &amp; Accounts'!L54</f>
        <v>0</v>
      </c>
      <c r="L56" s="694">
        <f>'O4 Summary by Class &amp; Accounts'!M54</f>
        <v>0</v>
      </c>
      <c r="M56" s="694">
        <f>'O4 Summary by Class &amp; Accounts'!N54</f>
        <v>0</v>
      </c>
      <c r="N56" s="694">
        <f>'O4 Summary by Class &amp; Accounts'!O54</f>
        <v>0</v>
      </c>
      <c r="O56" s="694">
        <f>'O4 Summary by Class &amp; Accounts'!P54</f>
        <v>0</v>
      </c>
      <c r="P56" s="694">
        <f>'O4 Summary by Class &amp; Accounts'!Q54</f>
        <v>0</v>
      </c>
      <c r="Q56" s="694">
        <f>'O4 Summary by Class &amp; Accounts'!R54</f>
        <v>0</v>
      </c>
      <c r="R56" s="694">
        <f>'O4 Summary by Class &amp; Accounts'!S54</f>
        <v>0</v>
      </c>
      <c r="S56" s="694">
        <f>'O4 Summary by Class &amp; Accounts'!T54</f>
        <v>0</v>
      </c>
      <c r="T56" s="694">
        <f>'O4 Summary by Class &amp; Accounts'!U54</f>
        <v>0</v>
      </c>
      <c r="U56" s="694">
        <f>'O4 Summary by Class &amp; Accounts'!V54</f>
        <v>0</v>
      </c>
      <c r="V56" s="694">
        <f>'O4 Summary by Class &amp; Accounts'!W54</f>
        <v>0</v>
      </c>
      <c r="W56" s="582">
        <f>'O4 Summary by Class &amp; Accounts'!X54</f>
        <v>0</v>
      </c>
    </row>
    <row r="57" spans="2:24" s="906" customFormat="1" ht="25.5" customHeight="1" x14ac:dyDescent="0.2">
      <c r="B57" s="836" t="s">
        <v>1411</v>
      </c>
      <c r="C57" s="837">
        <f>SUM(D57:W57)</f>
        <v>0</v>
      </c>
      <c r="D57" s="838">
        <f t="shared" ref="D57:W57" si="13">SUM(D53:D56)</f>
        <v>0</v>
      </c>
      <c r="E57" s="838">
        <f t="shared" si="13"/>
        <v>0</v>
      </c>
      <c r="F57" s="838">
        <f t="shared" si="13"/>
        <v>0</v>
      </c>
      <c r="G57" s="838">
        <f t="shared" si="13"/>
        <v>0</v>
      </c>
      <c r="H57" s="838">
        <f t="shared" si="13"/>
        <v>0</v>
      </c>
      <c r="I57" s="838">
        <f t="shared" si="13"/>
        <v>0</v>
      </c>
      <c r="J57" s="838">
        <f t="shared" si="13"/>
        <v>0</v>
      </c>
      <c r="K57" s="838">
        <f t="shared" si="13"/>
        <v>0</v>
      </c>
      <c r="L57" s="838">
        <f t="shared" si="13"/>
        <v>0</v>
      </c>
      <c r="M57" s="838">
        <f t="shared" si="13"/>
        <v>0</v>
      </c>
      <c r="N57" s="838">
        <f t="shared" si="13"/>
        <v>0</v>
      </c>
      <c r="O57" s="838">
        <f t="shared" si="13"/>
        <v>0</v>
      </c>
      <c r="P57" s="838">
        <f t="shared" si="13"/>
        <v>0</v>
      </c>
      <c r="Q57" s="838">
        <f t="shared" si="13"/>
        <v>0</v>
      </c>
      <c r="R57" s="838">
        <f t="shared" si="13"/>
        <v>0</v>
      </c>
      <c r="S57" s="838">
        <f t="shared" si="13"/>
        <v>0</v>
      </c>
      <c r="T57" s="838">
        <f t="shared" si="13"/>
        <v>0</v>
      </c>
      <c r="U57" s="838">
        <f t="shared" si="13"/>
        <v>0</v>
      </c>
      <c r="V57" s="838">
        <f t="shared" si="13"/>
        <v>0</v>
      </c>
      <c r="W57" s="839">
        <f t="shared" si="13"/>
        <v>0</v>
      </c>
    </row>
    <row r="58" spans="2:24" ht="12.75" x14ac:dyDescent="0.2">
      <c r="B58" s="603"/>
      <c r="C58" s="709"/>
      <c r="D58" s="707"/>
      <c r="E58" s="707"/>
      <c r="F58" s="707"/>
      <c r="G58" s="707"/>
      <c r="H58" s="707"/>
      <c r="I58" s="707"/>
      <c r="J58" s="707"/>
      <c r="K58" s="707"/>
      <c r="L58" s="707"/>
      <c r="M58" s="707"/>
      <c r="N58" s="707"/>
      <c r="O58" s="707"/>
      <c r="P58" s="707"/>
      <c r="Q58" s="707"/>
      <c r="R58" s="707"/>
      <c r="S58" s="707"/>
      <c r="T58" s="707"/>
      <c r="U58" s="707"/>
      <c r="V58" s="707"/>
      <c r="W58" s="710"/>
    </row>
    <row r="59" spans="2:24" ht="12.75" x14ac:dyDescent="0.2">
      <c r="B59" s="690" t="s">
        <v>720</v>
      </c>
      <c r="C59" s="695">
        <f>SUM(D59:W59)</f>
        <v>27994789.524999995</v>
      </c>
      <c r="D59" s="694">
        <f>'O3.3 Primary Cost Pool'!D39</f>
        <v>16594589.519153418</v>
      </c>
      <c r="E59" s="694">
        <f>'O3.3 Primary Cost Pool'!E39</f>
        <v>4129115.7550322292</v>
      </c>
      <c r="F59" s="694">
        <f>'O3.3 Primary Cost Pool'!F39</f>
        <v>6800819.5484214127</v>
      </c>
      <c r="G59" s="694">
        <f>'O3.3 Primary Cost Pool'!G39</f>
        <v>0</v>
      </c>
      <c r="H59" s="694">
        <f>'O3.3 Primary Cost Pool'!H39</f>
        <v>0</v>
      </c>
      <c r="I59" s="694">
        <f>'O3.3 Primary Cost Pool'!I39</f>
        <v>0</v>
      </c>
      <c r="J59" s="694">
        <f>'O3.3 Primary Cost Pool'!J39</f>
        <v>339736.93238188827</v>
      </c>
      <c r="K59" s="694">
        <f>'O3.3 Primary Cost Pool'!K39</f>
        <v>71480.685295359493</v>
      </c>
      <c r="L59" s="694">
        <f>'O3.3 Primary Cost Pool'!L39</f>
        <v>59047.084715691053</v>
      </c>
      <c r="M59" s="694">
        <f>'O3.3 Primary Cost Pool'!M39</f>
        <v>0</v>
      </c>
      <c r="N59" s="694">
        <f>'O3.3 Primary Cost Pool'!N39</f>
        <v>0</v>
      </c>
      <c r="O59" s="694">
        <f>'O3.3 Primary Cost Pool'!O39</f>
        <v>0</v>
      </c>
      <c r="P59" s="694">
        <f>'O3.3 Primary Cost Pool'!P39</f>
        <v>0</v>
      </c>
      <c r="Q59" s="694">
        <f>'O3.3 Primary Cost Pool'!Q39</f>
        <v>0</v>
      </c>
      <c r="R59" s="694">
        <f>'O3.3 Primary Cost Pool'!R39</f>
        <v>0</v>
      </c>
      <c r="S59" s="694">
        <f>'O3.3 Primary Cost Pool'!S39</f>
        <v>0</v>
      </c>
      <c r="T59" s="694">
        <f>'O3.3 Primary Cost Pool'!T39</f>
        <v>0</v>
      </c>
      <c r="U59" s="694">
        <f>'O3.3 Primary Cost Pool'!U39</f>
        <v>0</v>
      </c>
      <c r="V59" s="694">
        <f>'O3.3 Primary Cost Pool'!V39</f>
        <v>0</v>
      </c>
      <c r="W59" s="582">
        <f>'O3.3 Primary Cost Pool'!W39</f>
        <v>0</v>
      </c>
    </row>
    <row r="60" spans="2:24" s="7" customFormat="1" ht="12.75" x14ac:dyDescent="0.2">
      <c r="B60" s="690" t="s">
        <v>738</v>
      </c>
      <c r="C60" s="695">
        <f>SUM(D60:W60)</f>
        <v>37071980.100000001</v>
      </c>
      <c r="D60" s="694">
        <f>'O3.3 Primary Cost Pool'!D40</f>
        <v>21975314.08022701</v>
      </c>
      <c r="E60" s="694">
        <f>'O3.3 Primary Cost Pool'!E40</f>
        <v>5467963.8496460989</v>
      </c>
      <c r="F60" s="694">
        <f>'O3.3 Primary Cost Pool'!F40</f>
        <v>9005956.1525769178</v>
      </c>
      <c r="G60" s="694">
        <f>'O3.3 Primary Cost Pool'!G40</f>
        <v>0</v>
      </c>
      <c r="H60" s="694">
        <f>'O3.3 Primary Cost Pool'!H40</f>
        <v>0</v>
      </c>
      <c r="I60" s="694">
        <f>'O3.3 Primary Cost Pool'!I40</f>
        <v>0</v>
      </c>
      <c r="J60" s="694">
        <f>'O3.3 Primary Cost Pool'!J40</f>
        <v>449895.17728822457</v>
      </c>
      <c r="K60" s="694">
        <f>'O3.3 Primary Cost Pool'!K40</f>
        <v>94657.991282180577</v>
      </c>
      <c r="L60" s="694">
        <f>'O3.3 Primary Cost Pool'!L40</f>
        <v>78192.848979567862</v>
      </c>
      <c r="M60" s="694">
        <f>'O3.3 Primary Cost Pool'!M40</f>
        <v>0</v>
      </c>
      <c r="N60" s="694">
        <f>'O3.3 Primary Cost Pool'!N40</f>
        <v>0</v>
      </c>
      <c r="O60" s="694">
        <f>'O3.3 Primary Cost Pool'!O40</f>
        <v>0</v>
      </c>
      <c r="P60" s="694">
        <f>'O3.3 Primary Cost Pool'!P40</f>
        <v>0</v>
      </c>
      <c r="Q60" s="694">
        <f>'O3.3 Primary Cost Pool'!Q40</f>
        <v>0</v>
      </c>
      <c r="R60" s="694">
        <f>'O3.3 Primary Cost Pool'!R40</f>
        <v>0</v>
      </c>
      <c r="S60" s="694">
        <f>'O3.3 Primary Cost Pool'!S40</f>
        <v>0</v>
      </c>
      <c r="T60" s="694">
        <f>'O3.3 Primary Cost Pool'!T40</f>
        <v>0</v>
      </c>
      <c r="U60" s="694">
        <f>'O3.3 Primary Cost Pool'!U40</f>
        <v>0</v>
      </c>
      <c r="V60" s="694">
        <f>'O3.3 Primary Cost Pool'!V40</f>
        <v>0</v>
      </c>
      <c r="W60" s="582">
        <f>'O3.3 Primary Cost Pool'!W40</f>
        <v>0</v>
      </c>
    </row>
    <row r="61" spans="2:24" s="7" customFormat="1" ht="12.75" x14ac:dyDescent="0.2">
      <c r="B61" s="690" t="s">
        <v>722</v>
      </c>
      <c r="C61" s="695">
        <f>SUM(D61:W61)</f>
        <v>18940275</v>
      </c>
      <c r="D61" s="694">
        <f>'O3.3 Primary Cost Pool'!D41</f>
        <v>11227306.735926729</v>
      </c>
      <c r="E61" s="694">
        <f>'O3.3 Primary Cost Pool'!E41</f>
        <v>2793612.2840753188</v>
      </c>
      <c r="F61" s="694">
        <f>'O3.3 Primary Cost Pool'!F41</f>
        <v>4601191.6738094268</v>
      </c>
      <c r="G61" s="694">
        <f>'O3.3 Primary Cost Pool'!G41</f>
        <v>0</v>
      </c>
      <c r="H61" s="694">
        <f>'O3.3 Primary Cost Pool'!H41</f>
        <v>0</v>
      </c>
      <c r="I61" s="694">
        <f>'O3.3 Primary Cost Pool'!I41</f>
        <v>0</v>
      </c>
      <c r="J61" s="694">
        <f>'O3.3 Primary Cost Pool'!J41</f>
        <v>229853.87767330854</v>
      </c>
      <c r="K61" s="694">
        <f>'O3.3 Primary Cost Pool'!K41</f>
        <v>48361.279354271741</v>
      </c>
      <c r="L61" s="694">
        <f>'O3.3 Primary Cost Pool'!L41</f>
        <v>39949.149160945002</v>
      </c>
      <c r="M61" s="694">
        <f>'O3.3 Primary Cost Pool'!M41</f>
        <v>0</v>
      </c>
      <c r="N61" s="694">
        <f>'O3.3 Primary Cost Pool'!N41</f>
        <v>0</v>
      </c>
      <c r="O61" s="694">
        <f>'O3.3 Primary Cost Pool'!O41</f>
        <v>0</v>
      </c>
      <c r="P61" s="694">
        <f>'O3.3 Primary Cost Pool'!P41</f>
        <v>0</v>
      </c>
      <c r="Q61" s="694">
        <f>'O3.3 Primary Cost Pool'!Q41</f>
        <v>0</v>
      </c>
      <c r="R61" s="694">
        <f>'O3.3 Primary Cost Pool'!R41</f>
        <v>0</v>
      </c>
      <c r="S61" s="694">
        <f>'O3.3 Primary Cost Pool'!S41</f>
        <v>0</v>
      </c>
      <c r="T61" s="694">
        <f>'O3.3 Primary Cost Pool'!T41</f>
        <v>0</v>
      </c>
      <c r="U61" s="694">
        <f>'O3.3 Primary Cost Pool'!U41</f>
        <v>0</v>
      </c>
      <c r="V61" s="694">
        <f>'O3.3 Primary Cost Pool'!V41</f>
        <v>0</v>
      </c>
      <c r="W61" s="582">
        <f>'O3.3 Primary Cost Pool'!W41</f>
        <v>0</v>
      </c>
      <c r="X61" s="680"/>
    </row>
    <row r="62" spans="2:24" s="7" customFormat="1" ht="12.75" x14ac:dyDescent="0.2">
      <c r="B62" s="690" t="s">
        <v>726</v>
      </c>
      <c r="C62" s="695">
        <f>SUM(D62:W62)</f>
        <v>8789760.7499999981</v>
      </c>
      <c r="D62" s="694">
        <f>'O3.3 Primary Cost Pool'!D42</f>
        <v>5210343.5708119012</v>
      </c>
      <c r="E62" s="694">
        <f>'O3.3 Primary Cost Pool'!E42</f>
        <v>1296453.3833475537</v>
      </c>
      <c r="F62" s="694">
        <f>'O3.3 Primary Cost Pool'!F42</f>
        <v>2135310.8113623955</v>
      </c>
      <c r="G62" s="694">
        <f>'O3.3 Primary Cost Pool'!G42</f>
        <v>0</v>
      </c>
      <c r="H62" s="694">
        <f>'O3.3 Primary Cost Pool'!H42</f>
        <v>0</v>
      </c>
      <c r="I62" s="694">
        <f>'O3.3 Primary Cost Pool'!I42</f>
        <v>0</v>
      </c>
      <c r="J62" s="694">
        <f>'O3.3 Primary Cost Pool'!J42</f>
        <v>106670.0769766093</v>
      </c>
      <c r="K62" s="694">
        <f>'O3.3 Primary Cost Pool'!K42</f>
        <v>22443.395097904493</v>
      </c>
      <c r="L62" s="694">
        <f>'O3.3 Primary Cost Pool'!L42</f>
        <v>18539.512403635628</v>
      </c>
      <c r="M62" s="694">
        <f>'O3.3 Primary Cost Pool'!M42</f>
        <v>0</v>
      </c>
      <c r="N62" s="694">
        <f>'O3.3 Primary Cost Pool'!N42</f>
        <v>0</v>
      </c>
      <c r="O62" s="694">
        <f>'O3.3 Primary Cost Pool'!O42</f>
        <v>0</v>
      </c>
      <c r="P62" s="694">
        <f>'O3.3 Primary Cost Pool'!P42</f>
        <v>0</v>
      </c>
      <c r="Q62" s="694">
        <f>'O3.3 Primary Cost Pool'!Q42</f>
        <v>0</v>
      </c>
      <c r="R62" s="694">
        <f>'O3.3 Primary Cost Pool'!R42</f>
        <v>0</v>
      </c>
      <c r="S62" s="694">
        <f>'O3.3 Primary Cost Pool'!S42</f>
        <v>0</v>
      </c>
      <c r="T62" s="694">
        <f>'O3.3 Primary Cost Pool'!T42</f>
        <v>0</v>
      </c>
      <c r="U62" s="694">
        <f>'O3.3 Primary Cost Pool'!U42</f>
        <v>0</v>
      </c>
      <c r="V62" s="694">
        <f>'O3.3 Primary Cost Pool'!V42</f>
        <v>0</v>
      </c>
      <c r="W62" s="582">
        <f>'O3.3 Primary Cost Pool'!W42</f>
        <v>0</v>
      </c>
      <c r="X62" s="680"/>
    </row>
    <row r="63" spans="2:24" s="906" customFormat="1" ht="21.75" customHeight="1" x14ac:dyDescent="0.2">
      <c r="B63" s="836" t="s">
        <v>1411</v>
      </c>
      <c r="C63" s="837">
        <f>SUM(D63:W63)</f>
        <v>92796805.374999985</v>
      </c>
      <c r="D63" s="838">
        <f t="shared" ref="D63:W63" si="14">SUM(D59:D62)</f>
        <v>55007553.906119049</v>
      </c>
      <c r="E63" s="838">
        <f t="shared" si="14"/>
        <v>13687145.272101203</v>
      </c>
      <c r="F63" s="838">
        <f t="shared" si="14"/>
        <v>22543278.186170153</v>
      </c>
      <c r="G63" s="838">
        <f t="shared" si="14"/>
        <v>0</v>
      </c>
      <c r="H63" s="838">
        <f t="shared" si="14"/>
        <v>0</v>
      </c>
      <c r="I63" s="838">
        <f t="shared" si="14"/>
        <v>0</v>
      </c>
      <c r="J63" s="838">
        <f t="shared" si="14"/>
        <v>1126156.0643200306</v>
      </c>
      <c r="K63" s="838">
        <f t="shared" si="14"/>
        <v>236943.35102971629</v>
      </c>
      <c r="L63" s="838">
        <f t="shared" si="14"/>
        <v>195728.59525983955</v>
      </c>
      <c r="M63" s="838">
        <f t="shared" si="14"/>
        <v>0</v>
      </c>
      <c r="N63" s="838">
        <f t="shared" si="14"/>
        <v>0</v>
      </c>
      <c r="O63" s="838">
        <f t="shared" si="14"/>
        <v>0</v>
      </c>
      <c r="P63" s="838">
        <f t="shared" si="14"/>
        <v>0</v>
      </c>
      <c r="Q63" s="838">
        <f t="shared" si="14"/>
        <v>0</v>
      </c>
      <c r="R63" s="838">
        <f t="shared" si="14"/>
        <v>0</v>
      </c>
      <c r="S63" s="838">
        <f t="shared" si="14"/>
        <v>0</v>
      </c>
      <c r="T63" s="838">
        <f t="shared" si="14"/>
        <v>0</v>
      </c>
      <c r="U63" s="838">
        <f t="shared" si="14"/>
        <v>0</v>
      </c>
      <c r="V63" s="838">
        <f t="shared" si="14"/>
        <v>0</v>
      </c>
      <c r="W63" s="839">
        <f t="shared" si="14"/>
        <v>0</v>
      </c>
    </row>
    <row r="64" spans="2:24" s="7" customFormat="1" ht="12.75" x14ac:dyDescent="0.2">
      <c r="B64" s="717"/>
      <c r="C64" s="735"/>
      <c r="D64" s="736"/>
      <c r="E64" s="736"/>
      <c r="F64" s="736"/>
      <c r="G64" s="736"/>
      <c r="H64" s="736"/>
      <c r="I64" s="736"/>
      <c r="J64" s="736"/>
      <c r="K64" s="736"/>
      <c r="L64" s="736"/>
      <c r="M64" s="736"/>
      <c r="N64" s="736"/>
      <c r="O64" s="736"/>
      <c r="P64" s="736"/>
      <c r="Q64" s="736"/>
      <c r="R64" s="736"/>
      <c r="S64" s="736"/>
      <c r="T64" s="736"/>
      <c r="U64" s="736"/>
      <c r="V64" s="736"/>
      <c r="W64" s="737"/>
    </row>
    <row r="65" spans="1:24" s="680" customFormat="1" ht="12.75" x14ac:dyDescent="0.2">
      <c r="B65" s="840" t="s">
        <v>1458</v>
      </c>
      <c r="C65" s="740"/>
      <c r="D65" s="711"/>
      <c r="E65" s="711"/>
      <c r="F65" s="711"/>
      <c r="G65" s="711"/>
      <c r="H65" s="711"/>
      <c r="I65" s="711"/>
      <c r="J65" s="711"/>
      <c r="K65" s="711"/>
      <c r="L65" s="711"/>
      <c r="M65" s="711"/>
      <c r="N65" s="711"/>
      <c r="O65" s="711"/>
      <c r="P65" s="711"/>
      <c r="Q65" s="711"/>
      <c r="R65" s="711"/>
      <c r="S65" s="711"/>
      <c r="T65" s="711"/>
      <c r="U65" s="711"/>
      <c r="V65" s="711"/>
      <c r="W65" s="741"/>
    </row>
    <row r="66" spans="1:24" s="7" customFormat="1" ht="12.75" x14ac:dyDescent="0.2">
      <c r="A66" s="1464" t="s">
        <v>504</v>
      </c>
      <c r="B66" s="742" t="s">
        <v>1459</v>
      </c>
      <c r="C66" s="695">
        <f t="shared" ref="C66:C77" si="15">SUM(D66:W66)</f>
        <v>210397.00000000006</v>
      </c>
      <c r="D66" s="694">
        <f>'O4 Summary by Class &amp; Accounts'!E138</f>
        <v>124422.99730240561</v>
      </c>
      <c r="E66" s="694">
        <f>'O4 Summary by Class &amp; Accounts'!F138</f>
        <v>31158.431354303677</v>
      </c>
      <c r="F66" s="694">
        <f>'O4 Summary by Class &amp; Accounts'!G138</f>
        <v>50500.972264384181</v>
      </c>
      <c r="G66" s="694">
        <f>'O4 Summary by Class &amp; Accounts'!H138</f>
        <v>0</v>
      </c>
      <c r="H66" s="694">
        <f>'O4 Summary by Class &amp; Accounts'!I138</f>
        <v>0</v>
      </c>
      <c r="I66" s="694">
        <f>'O4 Summary by Class &amp; Accounts'!J138</f>
        <v>0</v>
      </c>
      <c r="J66" s="694">
        <f>'O4 Summary by Class &amp; Accounts'!K138</f>
        <v>3345.3671526396624</v>
      </c>
      <c r="K66" s="694">
        <f>'O4 Summary by Class &amp; Accounts'!L138</f>
        <v>530.63888791630643</v>
      </c>
      <c r="L66" s="694">
        <f>'O4 Summary by Class &amp; Accounts'!M138</f>
        <v>438.59303835060172</v>
      </c>
      <c r="M66" s="694">
        <f>'O4 Summary by Class &amp; Accounts'!N138</f>
        <v>0</v>
      </c>
      <c r="N66" s="694">
        <f>'O4 Summary by Class &amp; Accounts'!O138</f>
        <v>0</v>
      </c>
      <c r="O66" s="694">
        <f>'O4 Summary by Class &amp; Accounts'!P138</f>
        <v>0</v>
      </c>
      <c r="P66" s="694">
        <f>'O4 Summary by Class &amp; Accounts'!Q138</f>
        <v>0</v>
      </c>
      <c r="Q66" s="694">
        <f>'O4 Summary by Class &amp; Accounts'!R138</f>
        <v>0</v>
      </c>
      <c r="R66" s="694">
        <f>'O4 Summary by Class &amp; Accounts'!S138</f>
        <v>0</v>
      </c>
      <c r="S66" s="694">
        <f>'O4 Summary by Class &amp; Accounts'!T138</f>
        <v>0</v>
      </c>
      <c r="T66" s="694">
        <f>'O4 Summary by Class &amp; Accounts'!U138</f>
        <v>0</v>
      </c>
      <c r="U66" s="694">
        <f>'O4 Summary by Class &amp; Accounts'!V138</f>
        <v>0</v>
      </c>
      <c r="V66" s="694">
        <f>'O4 Summary by Class &amp; Accounts'!W138</f>
        <v>0</v>
      </c>
      <c r="W66" s="582">
        <f>'O4 Summary by Class &amp; Accounts'!X138</f>
        <v>0</v>
      </c>
    </row>
    <row r="67" spans="1:24" s="7" customFormat="1" ht="12.75" x14ac:dyDescent="0.2">
      <c r="A67" s="1464" t="s">
        <v>504</v>
      </c>
      <c r="B67" s="742" t="s">
        <v>1460</v>
      </c>
      <c r="C67" s="695">
        <f t="shared" si="15"/>
        <v>408048</v>
      </c>
      <c r="D67" s="694">
        <f>'O4 Summary by Class &amp; Accounts'!E139</f>
        <v>241308.36087611516</v>
      </c>
      <c r="E67" s="694">
        <f>'O4 Summary by Class &amp; Accounts'!F139</f>
        <v>60429.262761640632</v>
      </c>
      <c r="F67" s="694">
        <f>'O4 Summary by Class &amp; Accounts'!G139</f>
        <v>97942.559687340763</v>
      </c>
      <c r="G67" s="694">
        <f>'O4 Summary by Class &amp; Accounts'!H139</f>
        <v>0</v>
      </c>
      <c r="H67" s="694">
        <f>'O4 Summary by Class &amp; Accounts'!I139</f>
        <v>0</v>
      </c>
      <c r="I67" s="694">
        <f>'O4 Summary by Class &amp; Accounts'!J139</f>
        <v>0</v>
      </c>
      <c r="J67" s="694">
        <f>'O4 Summary by Class &amp; Accounts'!K139</f>
        <v>6488.0695822673752</v>
      </c>
      <c r="K67" s="694">
        <f>'O4 Summary by Class &amp; Accounts'!L139</f>
        <v>1029.1312943457986</v>
      </c>
      <c r="L67" s="694">
        <f>'O4 Summary by Class &amp; Accounts'!M139</f>
        <v>850.61579829030984</v>
      </c>
      <c r="M67" s="694">
        <f>'O4 Summary by Class &amp; Accounts'!N139</f>
        <v>0</v>
      </c>
      <c r="N67" s="694">
        <f>'O4 Summary by Class &amp; Accounts'!O139</f>
        <v>0</v>
      </c>
      <c r="O67" s="694">
        <f>'O4 Summary by Class &amp; Accounts'!P139</f>
        <v>0</v>
      </c>
      <c r="P67" s="694">
        <f>'O4 Summary by Class &amp; Accounts'!Q139</f>
        <v>0</v>
      </c>
      <c r="Q67" s="694">
        <f>'O4 Summary by Class &amp; Accounts'!R139</f>
        <v>0</v>
      </c>
      <c r="R67" s="694">
        <f>'O4 Summary by Class &amp; Accounts'!S139</f>
        <v>0</v>
      </c>
      <c r="S67" s="694">
        <f>'O4 Summary by Class &amp; Accounts'!T139</f>
        <v>0</v>
      </c>
      <c r="T67" s="694">
        <f>'O4 Summary by Class &amp; Accounts'!U139</f>
        <v>0</v>
      </c>
      <c r="U67" s="694">
        <f>'O4 Summary by Class &amp; Accounts'!V139</f>
        <v>0</v>
      </c>
      <c r="V67" s="694">
        <f>'O4 Summary by Class &amp; Accounts'!W139</f>
        <v>0</v>
      </c>
      <c r="W67" s="582">
        <f>'O4 Summary by Class &amp; Accounts'!X139</f>
        <v>0</v>
      </c>
      <c r="X67" s="680"/>
    </row>
    <row r="68" spans="1:24" s="7" customFormat="1" ht="11.25" customHeight="1" x14ac:dyDescent="0.2">
      <c r="A68" s="1464" t="s">
        <v>505</v>
      </c>
      <c r="B68" s="742" t="s">
        <v>1466</v>
      </c>
      <c r="C68" s="695">
        <f t="shared" si="15"/>
        <v>16242.000000000002</v>
      </c>
      <c r="D68" s="694">
        <f>'O4 Summary by Class &amp; Accounts'!E142</f>
        <v>9526.4117472942908</v>
      </c>
      <c r="E68" s="694">
        <f>'O4 Summary by Class &amp; Accounts'!F142</f>
        <v>2438.8727644854225</v>
      </c>
      <c r="F68" s="694">
        <f>'O4 Summary by Class &amp; Accounts'!G142</f>
        <v>3735.5256460989417</v>
      </c>
      <c r="G68" s="694">
        <f>'O4 Summary by Class &amp; Accounts'!H142</f>
        <v>0</v>
      </c>
      <c r="H68" s="694">
        <f>'O4 Summary by Class &amp; Accounts'!I142</f>
        <v>0</v>
      </c>
      <c r="I68" s="694">
        <f>'O4 Summary by Class &amp; Accounts'!J142</f>
        <v>0</v>
      </c>
      <c r="J68" s="694">
        <f>'O4 Summary by Class &amp; Accounts'!K142</f>
        <v>469.50460737243645</v>
      </c>
      <c r="K68" s="694">
        <f>'O4 Summary by Class &amp; Accounts'!L142</f>
        <v>39.208765577918122</v>
      </c>
      <c r="L68" s="694">
        <f>'O4 Summary by Class &amp; Accounts'!M142</f>
        <v>32.476469170992146</v>
      </c>
      <c r="M68" s="694">
        <f>'O4 Summary by Class &amp; Accounts'!N142</f>
        <v>0</v>
      </c>
      <c r="N68" s="694">
        <f>'O4 Summary by Class &amp; Accounts'!O142</f>
        <v>0</v>
      </c>
      <c r="O68" s="694">
        <f>'O4 Summary by Class &amp; Accounts'!P142</f>
        <v>0</v>
      </c>
      <c r="P68" s="694">
        <f>'O4 Summary by Class &amp; Accounts'!Q142</f>
        <v>0</v>
      </c>
      <c r="Q68" s="694">
        <f>'O4 Summary by Class &amp; Accounts'!R142</f>
        <v>0</v>
      </c>
      <c r="R68" s="694">
        <f>'O4 Summary by Class &amp; Accounts'!S142</f>
        <v>0</v>
      </c>
      <c r="S68" s="694">
        <f>'O4 Summary by Class &amp; Accounts'!T142</f>
        <v>0</v>
      </c>
      <c r="T68" s="694">
        <f>'O4 Summary by Class &amp; Accounts'!U142</f>
        <v>0</v>
      </c>
      <c r="U68" s="694">
        <f>'O4 Summary by Class &amp; Accounts'!V142</f>
        <v>0</v>
      </c>
      <c r="V68" s="694">
        <f>'O4 Summary by Class &amp; Accounts'!W142</f>
        <v>0</v>
      </c>
      <c r="W68" s="582">
        <f>'O4 Summary by Class &amp; Accounts'!X142</f>
        <v>0</v>
      </c>
    </row>
    <row r="69" spans="1:24" s="7" customFormat="1" ht="12.75" x14ac:dyDescent="0.2">
      <c r="A69" s="1464" t="s">
        <v>505</v>
      </c>
      <c r="B69" s="742" t="s">
        <v>1467</v>
      </c>
      <c r="C69" s="695">
        <f t="shared" si="15"/>
        <v>5908</v>
      </c>
      <c r="D69" s="694">
        <f>'O4 Summary by Class &amp; Accounts'!E143</f>
        <v>3465.2161435177113</v>
      </c>
      <c r="E69" s="694">
        <f>'O4 Summary by Class &amp; Accounts'!F143</f>
        <v>887.13583872551874</v>
      </c>
      <c r="F69" s="694">
        <f>'O4 Summary by Class &amp; Accounts'!G143</f>
        <v>1358.79112899597</v>
      </c>
      <c r="G69" s="694">
        <f>'O4 Summary by Class &amp; Accounts'!H143</f>
        <v>0</v>
      </c>
      <c r="H69" s="694">
        <f>'O4 Summary by Class &amp; Accounts'!I143</f>
        <v>0</v>
      </c>
      <c r="I69" s="694">
        <f>'O4 Summary by Class &amp; Accounts'!J143</f>
        <v>0</v>
      </c>
      <c r="J69" s="694">
        <f>'O4 Summary by Class &amp; Accounts'!K143</f>
        <v>170.78150599411123</v>
      </c>
      <c r="K69" s="694">
        <f>'O4 Summary by Class &amp; Accounts'!L143</f>
        <v>14.262122092989795</v>
      </c>
      <c r="L69" s="694">
        <f>'O4 Summary by Class &amp; Accounts'!M143</f>
        <v>11.813260673699148</v>
      </c>
      <c r="M69" s="694">
        <f>'O4 Summary by Class &amp; Accounts'!N143</f>
        <v>0</v>
      </c>
      <c r="N69" s="694">
        <f>'O4 Summary by Class &amp; Accounts'!O143</f>
        <v>0</v>
      </c>
      <c r="O69" s="694">
        <f>'O4 Summary by Class &amp; Accounts'!P143</f>
        <v>0</v>
      </c>
      <c r="P69" s="694">
        <f>'O4 Summary by Class &amp; Accounts'!Q143</f>
        <v>0</v>
      </c>
      <c r="Q69" s="694">
        <f>'O4 Summary by Class &amp; Accounts'!R143</f>
        <v>0</v>
      </c>
      <c r="R69" s="694">
        <f>'O4 Summary by Class &amp; Accounts'!S143</f>
        <v>0</v>
      </c>
      <c r="S69" s="694">
        <f>'O4 Summary by Class &amp; Accounts'!T143</f>
        <v>0</v>
      </c>
      <c r="T69" s="694">
        <f>'O4 Summary by Class &amp; Accounts'!U143</f>
        <v>0</v>
      </c>
      <c r="U69" s="694">
        <f>'O4 Summary by Class &amp; Accounts'!V143</f>
        <v>0</v>
      </c>
      <c r="V69" s="694">
        <f>'O4 Summary by Class &amp; Accounts'!W143</f>
        <v>0</v>
      </c>
      <c r="W69" s="582">
        <f>'O4 Summary by Class &amp; Accounts'!X143</f>
        <v>0</v>
      </c>
    </row>
    <row r="70" spans="1:24" s="7" customFormat="1" ht="11.25" customHeight="1" x14ac:dyDescent="0.2">
      <c r="A70" s="1464" t="s">
        <v>505</v>
      </c>
      <c r="B70" s="742" t="s">
        <v>1469</v>
      </c>
      <c r="C70" s="695">
        <f t="shared" si="15"/>
        <v>0</v>
      </c>
      <c r="D70" s="694">
        <f>'O4 Summary by Class &amp; Accounts'!E150</f>
        <v>0</v>
      </c>
      <c r="E70" s="694">
        <f>'O4 Summary by Class &amp; Accounts'!F150</f>
        <v>0</v>
      </c>
      <c r="F70" s="694">
        <f>'O4 Summary by Class &amp; Accounts'!G150</f>
        <v>0</v>
      </c>
      <c r="G70" s="694">
        <f>'O4 Summary by Class &amp; Accounts'!H150</f>
        <v>0</v>
      </c>
      <c r="H70" s="694">
        <f>'O4 Summary by Class &amp; Accounts'!I150</f>
        <v>0</v>
      </c>
      <c r="I70" s="694">
        <f>'O4 Summary by Class &amp; Accounts'!J150</f>
        <v>0</v>
      </c>
      <c r="J70" s="694">
        <f>'O4 Summary by Class &amp; Accounts'!K150</f>
        <v>0</v>
      </c>
      <c r="K70" s="694">
        <f>'O4 Summary by Class &amp; Accounts'!L150</f>
        <v>0</v>
      </c>
      <c r="L70" s="694">
        <f>'O4 Summary by Class &amp; Accounts'!M150</f>
        <v>0</v>
      </c>
      <c r="M70" s="694">
        <f>'O4 Summary by Class &amp; Accounts'!N150</f>
        <v>0</v>
      </c>
      <c r="N70" s="694">
        <f>'O4 Summary by Class &amp; Accounts'!O150</f>
        <v>0</v>
      </c>
      <c r="O70" s="694">
        <f>'O4 Summary by Class &amp; Accounts'!P150</f>
        <v>0</v>
      </c>
      <c r="P70" s="694">
        <f>'O4 Summary by Class &amp; Accounts'!Q150</f>
        <v>0</v>
      </c>
      <c r="Q70" s="694">
        <f>'O4 Summary by Class &amp; Accounts'!R150</f>
        <v>0</v>
      </c>
      <c r="R70" s="694">
        <f>'O4 Summary by Class &amp; Accounts'!S150</f>
        <v>0</v>
      </c>
      <c r="S70" s="694">
        <f>'O4 Summary by Class &amp; Accounts'!T150</f>
        <v>0</v>
      </c>
      <c r="T70" s="694">
        <f>'O4 Summary by Class &amp; Accounts'!U150</f>
        <v>0</v>
      </c>
      <c r="U70" s="694">
        <f>'O4 Summary by Class &amp; Accounts'!V150</f>
        <v>0</v>
      </c>
      <c r="V70" s="694">
        <f>'O4 Summary by Class &amp; Accounts'!W150</f>
        <v>0</v>
      </c>
      <c r="W70" s="582">
        <f>'O4 Summary by Class &amp; Accounts'!X150</f>
        <v>0</v>
      </c>
      <c r="X70" s="727"/>
    </row>
    <row r="71" spans="1:24" s="7" customFormat="1" ht="11.25" customHeight="1" x14ac:dyDescent="0.2">
      <c r="A71" s="1464" t="s">
        <v>504</v>
      </c>
      <c r="B71" s="742" t="s">
        <v>1475</v>
      </c>
      <c r="C71" s="695">
        <f t="shared" si="15"/>
        <v>166694</v>
      </c>
      <c r="D71" s="694">
        <f>'O4 Summary by Class &amp; Accounts'!E151</f>
        <v>98578.245470834663</v>
      </c>
      <c r="E71" s="694">
        <f>'O4 Summary by Class &amp; Accounts'!F151</f>
        <v>24686.300451880474</v>
      </c>
      <c r="F71" s="694">
        <f>'O4 Summary by Class &amp; Accounts'!G151</f>
        <v>40011.069885213459</v>
      </c>
      <c r="G71" s="694">
        <f>'O4 Summary by Class &amp; Accounts'!H151</f>
        <v>0</v>
      </c>
      <c r="H71" s="694">
        <f>'O4 Summary by Class &amp; Accounts'!I151</f>
        <v>0</v>
      </c>
      <c r="I71" s="694">
        <f>'O4 Summary by Class &amp; Accounts'!J151</f>
        <v>0</v>
      </c>
      <c r="J71" s="694">
        <f>'O4 Summary by Class &amp; Accounts'!K151</f>
        <v>2650.4780588226822</v>
      </c>
      <c r="K71" s="694">
        <f>'O4 Summary by Class &amp; Accounts'!L151</f>
        <v>420.41625490059636</v>
      </c>
      <c r="L71" s="694">
        <f>'O4 Summary by Class &amp; Accounts'!M151</f>
        <v>347.48987834814756</v>
      </c>
      <c r="M71" s="694">
        <f>'O4 Summary by Class &amp; Accounts'!N151</f>
        <v>0</v>
      </c>
      <c r="N71" s="694">
        <f>'O4 Summary by Class &amp; Accounts'!O151</f>
        <v>0</v>
      </c>
      <c r="O71" s="694">
        <f>'O4 Summary by Class &amp; Accounts'!P151</f>
        <v>0</v>
      </c>
      <c r="P71" s="694">
        <f>'O4 Summary by Class &amp; Accounts'!Q151</f>
        <v>0</v>
      </c>
      <c r="Q71" s="694">
        <f>'O4 Summary by Class &amp; Accounts'!R151</f>
        <v>0</v>
      </c>
      <c r="R71" s="694">
        <f>'O4 Summary by Class &amp; Accounts'!S151</f>
        <v>0</v>
      </c>
      <c r="S71" s="694">
        <f>'O4 Summary by Class &amp; Accounts'!T151</f>
        <v>0</v>
      </c>
      <c r="T71" s="694">
        <f>'O4 Summary by Class &amp; Accounts'!U151</f>
        <v>0</v>
      </c>
      <c r="U71" s="694">
        <f>'O4 Summary by Class &amp; Accounts'!V151</f>
        <v>0</v>
      </c>
      <c r="V71" s="694">
        <f>'O4 Summary by Class &amp; Accounts'!W151</f>
        <v>0</v>
      </c>
      <c r="W71" s="582">
        <f>'O4 Summary by Class &amp; Accounts'!X151</f>
        <v>0</v>
      </c>
    </row>
    <row r="72" spans="1:24" s="7" customFormat="1" ht="12.75" x14ac:dyDescent="0.2">
      <c r="A72" s="1608">
        <v>1830</v>
      </c>
      <c r="B72" s="742" t="s">
        <v>1476</v>
      </c>
      <c r="C72" s="695">
        <f t="shared" si="15"/>
        <v>152598.00000000003</v>
      </c>
      <c r="D72" s="694">
        <f>'O4 Summary by Class &amp; Accounts'!E157</f>
        <v>90321.032297848258</v>
      </c>
      <c r="E72" s="694">
        <f>'O4 Summary by Class &amp; Accounts'!F157</f>
        <v>22565.188100307209</v>
      </c>
      <c r="F72" s="694">
        <f>'O4 Summary by Class &amp; Accounts'!G157</f>
        <v>36790.876895822126</v>
      </c>
      <c r="G72" s="694">
        <f>'O4 Summary by Class &amp; Accounts'!H157</f>
        <v>0</v>
      </c>
      <c r="H72" s="694">
        <f>'O4 Summary by Class &amp; Accounts'!I157</f>
        <v>0</v>
      </c>
      <c r="I72" s="694">
        <f>'O4 Summary by Class &amp; Accounts'!J157</f>
        <v>0</v>
      </c>
      <c r="J72" s="694">
        <f>'O4 Summary by Class &amp; Accounts'!K157</f>
        <v>2214.7913551047295</v>
      </c>
      <c r="K72" s="694">
        <f>'O4 Summary by Class &amp; Accounts'!L157</f>
        <v>386.62240724664593</v>
      </c>
      <c r="L72" s="694">
        <f>'O4 Summary by Class &amp; Accounts'!M157</f>
        <v>319.48894367103674</v>
      </c>
      <c r="M72" s="694">
        <f>'O4 Summary by Class &amp; Accounts'!N157</f>
        <v>0</v>
      </c>
      <c r="N72" s="694">
        <f>'O4 Summary by Class &amp; Accounts'!O157</f>
        <v>0</v>
      </c>
      <c r="O72" s="694">
        <f>'O4 Summary by Class &amp; Accounts'!P157</f>
        <v>0</v>
      </c>
      <c r="P72" s="694">
        <f>'O4 Summary by Class &amp; Accounts'!Q157</f>
        <v>0</v>
      </c>
      <c r="Q72" s="694">
        <f>'O4 Summary by Class &amp; Accounts'!R157</f>
        <v>0</v>
      </c>
      <c r="R72" s="694">
        <f>'O4 Summary by Class &amp; Accounts'!S157</f>
        <v>0</v>
      </c>
      <c r="S72" s="694">
        <f>'O4 Summary by Class &amp; Accounts'!T157</f>
        <v>0</v>
      </c>
      <c r="T72" s="694">
        <f>'O4 Summary by Class &amp; Accounts'!U157</f>
        <v>0</v>
      </c>
      <c r="U72" s="694">
        <f>'O4 Summary by Class &amp; Accounts'!V157</f>
        <v>0</v>
      </c>
      <c r="V72" s="694">
        <f>'O4 Summary by Class &amp; Accounts'!W157</f>
        <v>0</v>
      </c>
      <c r="W72" s="582">
        <f>'O4 Summary by Class &amp; Accounts'!X157</f>
        <v>0</v>
      </c>
    </row>
    <row r="73" spans="1:24" s="7" customFormat="1" ht="12.75" x14ac:dyDescent="0.2">
      <c r="A73" s="1608">
        <v>1835</v>
      </c>
      <c r="B73" s="742" t="s">
        <v>1477</v>
      </c>
      <c r="C73" s="695">
        <f t="shared" si="15"/>
        <v>292953.00000000006</v>
      </c>
      <c r="D73" s="694">
        <f>'O4 Summary by Class &amp; Accounts'!E158</f>
        <v>173136.15639700787</v>
      </c>
      <c r="E73" s="694">
        <f>'O4 Summary by Class &amp; Accounts'!F158</f>
        <v>43430.567094267404</v>
      </c>
      <c r="F73" s="694">
        <f>'O4 Summary by Class &amp; Accounts'!G158</f>
        <v>70092.466719808945</v>
      </c>
      <c r="G73" s="694">
        <f>'O4 Summary by Class &amp; Accounts'!H158</f>
        <v>0</v>
      </c>
      <c r="H73" s="694">
        <f>'O4 Summary by Class &amp; Accounts'!I158</f>
        <v>0</v>
      </c>
      <c r="I73" s="694">
        <f>'O4 Summary by Class &amp; Accounts'!J158</f>
        <v>0</v>
      </c>
      <c r="J73" s="694">
        <f>'O4 Summary by Class &amp; Accounts'!K158</f>
        <v>4948.5825504297163</v>
      </c>
      <c r="K73" s="694">
        <f>'O4 Summary by Class &amp; Accounts'!L158</f>
        <v>736.43835584009298</v>
      </c>
      <c r="L73" s="694">
        <f>'O4 Summary by Class &amp; Accounts'!M158</f>
        <v>608.78888264599345</v>
      </c>
      <c r="M73" s="694">
        <f>'O4 Summary by Class &amp; Accounts'!N158</f>
        <v>0</v>
      </c>
      <c r="N73" s="694">
        <f>'O4 Summary by Class &amp; Accounts'!O158</f>
        <v>0</v>
      </c>
      <c r="O73" s="694">
        <f>'O4 Summary by Class &amp; Accounts'!P158</f>
        <v>0</v>
      </c>
      <c r="P73" s="694">
        <f>'O4 Summary by Class &amp; Accounts'!Q158</f>
        <v>0</v>
      </c>
      <c r="Q73" s="694">
        <f>'O4 Summary by Class &amp; Accounts'!R158</f>
        <v>0</v>
      </c>
      <c r="R73" s="694">
        <f>'O4 Summary by Class &amp; Accounts'!S158</f>
        <v>0</v>
      </c>
      <c r="S73" s="694">
        <f>'O4 Summary by Class &amp; Accounts'!T158</f>
        <v>0</v>
      </c>
      <c r="T73" s="694">
        <f>'O4 Summary by Class &amp; Accounts'!U158</f>
        <v>0</v>
      </c>
      <c r="U73" s="694">
        <f>'O4 Summary by Class &amp; Accounts'!V158</f>
        <v>0</v>
      </c>
      <c r="V73" s="694">
        <f>'O4 Summary by Class &amp; Accounts'!W158</f>
        <v>0</v>
      </c>
      <c r="W73" s="582">
        <f>'O4 Summary by Class &amp; Accounts'!X158</f>
        <v>0</v>
      </c>
    </row>
    <row r="74" spans="1:24" ht="11.25" customHeight="1" x14ac:dyDescent="0.2">
      <c r="A74" s="1464" t="s">
        <v>504</v>
      </c>
      <c r="B74" s="742" t="s">
        <v>1478</v>
      </c>
      <c r="C74" s="695">
        <f t="shared" si="15"/>
        <v>538067</v>
      </c>
      <c r="D74" s="694">
        <f>'O4 Summary by Class &amp; Accounts'!E160</f>
        <v>318198.0203591946</v>
      </c>
      <c r="E74" s="694">
        <f>'O4 Summary by Class &amp; Accounts'!F160</f>
        <v>79684.233537151726</v>
      </c>
      <c r="F74" s="694">
        <f>'O4 Summary by Class &amp; Accounts'!G160</f>
        <v>129150.63733503995</v>
      </c>
      <c r="G74" s="694">
        <f>'O4 Summary by Class &amp; Accounts'!H160</f>
        <v>0</v>
      </c>
      <c r="H74" s="694">
        <f>'O4 Summary by Class &amp; Accounts'!I160</f>
        <v>0</v>
      </c>
      <c r="I74" s="694">
        <f>'O4 Summary by Class &amp; Accounts'!J160</f>
        <v>0</v>
      </c>
      <c r="J74" s="694">
        <f>'O4 Summary by Class &amp; Accounts'!K160</f>
        <v>8555.4055795442182</v>
      </c>
      <c r="K74" s="694">
        <f>'O4 Summary by Class &amp; Accounts'!L160</f>
        <v>1357.0501219335979</v>
      </c>
      <c r="L74" s="694">
        <f>'O4 Summary by Class &amp; Accounts'!M160</f>
        <v>1121.653067135906</v>
      </c>
      <c r="M74" s="694">
        <f>'O4 Summary by Class &amp; Accounts'!N160</f>
        <v>0</v>
      </c>
      <c r="N74" s="694">
        <f>'O4 Summary by Class &amp; Accounts'!O160</f>
        <v>0</v>
      </c>
      <c r="O74" s="694">
        <f>'O4 Summary by Class &amp; Accounts'!P160</f>
        <v>0</v>
      </c>
      <c r="P74" s="694">
        <f>'O4 Summary by Class &amp; Accounts'!Q160</f>
        <v>0</v>
      </c>
      <c r="Q74" s="694">
        <f>'O4 Summary by Class &amp; Accounts'!R160</f>
        <v>0</v>
      </c>
      <c r="R74" s="694">
        <f>'O4 Summary by Class &amp; Accounts'!S160</f>
        <v>0</v>
      </c>
      <c r="S74" s="694">
        <f>'O4 Summary by Class &amp; Accounts'!T160</f>
        <v>0</v>
      </c>
      <c r="T74" s="694">
        <f>'O4 Summary by Class &amp; Accounts'!U160</f>
        <v>0</v>
      </c>
      <c r="U74" s="694">
        <f>'O4 Summary by Class &amp; Accounts'!V160</f>
        <v>0</v>
      </c>
      <c r="V74" s="694">
        <f>'O4 Summary by Class &amp; Accounts'!W160</f>
        <v>0</v>
      </c>
      <c r="W74" s="582">
        <f>'O4 Summary by Class &amp; Accounts'!X160</f>
        <v>0</v>
      </c>
    </row>
    <row r="75" spans="1:24" ht="12.75" x14ac:dyDescent="0.2">
      <c r="A75" s="1608">
        <v>1840</v>
      </c>
      <c r="B75" s="742" t="s">
        <v>1479</v>
      </c>
      <c r="C75" s="695">
        <f t="shared" si="15"/>
        <v>115134</v>
      </c>
      <c r="D75" s="694">
        <f>'O4 Summary by Class &amp; Accounts'!E161</f>
        <v>67738.701556489323</v>
      </c>
      <c r="E75" s="694">
        <f>'O4 Summary by Class &amp; Accounts'!F161</f>
        <v>17199.134875371292</v>
      </c>
      <c r="F75" s="694">
        <f>'O4 Summary by Class &amp; Accounts'!G161</f>
        <v>26913.391179468243</v>
      </c>
      <c r="G75" s="694">
        <f>'O4 Summary by Class &amp; Accounts'!H161</f>
        <v>0</v>
      </c>
      <c r="H75" s="694">
        <f>'O4 Summary by Class &amp; Accounts'!I161</f>
        <v>0</v>
      </c>
      <c r="I75" s="694">
        <f>'O4 Summary by Class &amp; Accounts'!J161</f>
        <v>0</v>
      </c>
      <c r="J75" s="694">
        <f>'O4 Summary by Class &amp; Accounts'!K161</f>
        <v>2766.277924641282</v>
      </c>
      <c r="K75" s="694">
        <f>'O4 Summary by Class &amp; Accounts'!L161</f>
        <v>282.60523135358483</v>
      </c>
      <c r="L75" s="694">
        <f>'O4 Summary by Class &amp; Accounts'!M161</f>
        <v>233.88923267627644</v>
      </c>
      <c r="M75" s="694">
        <f>'O4 Summary by Class &amp; Accounts'!N161</f>
        <v>0</v>
      </c>
      <c r="N75" s="694">
        <f>'O4 Summary by Class &amp; Accounts'!O161</f>
        <v>0</v>
      </c>
      <c r="O75" s="694">
        <f>'O4 Summary by Class &amp; Accounts'!P161</f>
        <v>0</v>
      </c>
      <c r="P75" s="694">
        <f>'O4 Summary by Class &amp; Accounts'!Q161</f>
        <v>0</v>
      </c>
      <c r="Q75" s="694">
        <f>'O4 Summary by Class &amp; Accounts'!R161</f>
        <v>0</v>
      </c>
      <c r="R75" s="694">
        <f>'O4 Summary by Class &amp; Accounts'!S161</f>
        <v>0</v>
      </c>
      <c r="S75" s="694">
        <f>'O4 Summary by Class &amp; Accounts'!T161</f>
        <v>0</v>
      </c>
      <c r="T75" s="694">
        <f>'O4 Summary by Class &amp; Accounts'!U161</f>
        <v>0</v>
      </c>
      <c r="U75" s="694">
        <f>'O4 Summary by Class &amp; Accounts'!V161</f>
        <v>0</v>
      </c>
      <c r="V75" s="694">
        <f>'O4 Summary by Class &amp; Accounts'!W161</f>
        <v>0</v>
      </c>
      <c r="W75" s="582">
        <f>'O4 Summary by Class &amp; Accounts'!X161</f>
        <v>0</v>
      </c>
    </row>
    <row r="76" spans="1:24" ht="12" customHeight="1" x14ac:dyDescent="0.2">
      <c r="A76" s="1608">
        <v>1845</v>
      </c>
      <c r="B76" s="742" t="s">
        <v>1480</v>
      </c>
      <c r="C76" s="695">
        <f t="shared" si="15"/>
        <v>55578.000000000007</v>
      </c>
      <c r="D76" s="694">
        <f>'O4 Summary by Class &amp; Accounts'!E162</f>
        <v>32453.053051555376</v>
      </c>
      <c r="E76" s="694">
        <f>'O4 Summary by Class &amp; Accounts'!F162</f>
        <v>8407.3614933684676</v>
      </c>
      <c r="F76" s="694">
        <f>'O4 Summary by Class &amp; Accounts'!G162</f>
        <v>12481.85186143894</v>
      </c>
      <c r="G76" s="694">
        <f>'O4 Summary by Class &amp; Accounts'!H162</f>
        <v>0</v>
      </c>
      <c r="H76" s="694">
        <f>'O4 Summary by Class &amp; Accounts'!I162</f>
        <v>0</v>
      </c>
      <c r="I76" s="694">
        <f>'O4 Summary by Class &amp; Accounts'!J162</f>
        <v>0</v>
      </c>
      <c r="J76" s="694">
        <f>'O4 Summary by Class &amp; Accounts'!K162</f>
        <v>1996.2210753676536</v>
      </c>
      <c r="K76" s="694">
        <f>'O4 Summary by Class &amp; Accounts'!L162</f>
        <v>130.93046288680611</v>
      </c>
      <c r="L76" s="694">
        <f>'O4 Summary by Class &amp; Accounts'!M162</f>
        <v>108.58205538276557</v>
      </c>
      <c r="M76" s="694">
        <f>'O4 Summary by Class &amp; Accounts'!N162</f>
        <v>0</v>
      </c>
      <c r="N76" s="694">
        <f>'O4 Summary by Class &amp; Accounts'!O162</f>
        <v>0</v>
      </c>
      <c r="O76" s="694">
        <f>'O4 Summary by Class &amp; Accounts'!P162</f>
        <v>0</v>
      </c>
      <c r="P76" s="694">
        <f>'O4 Summary by Class &amp; Accounts'!Q162</f>
        <v>0</v>
      </c>
      <c r="Q76" s="694">
        <f>'O4 Summary by Class &amp; Accounts'!R162</f>
        <v>0</v>
      </c>
      <c r="R76" s="694">
        <f>'O4 Summary by Class &amp; Accounts'!S162</f>
        <v>0</v>
      </c>
      <c r="S76" s="694">
        <f>'O4 Summary by Class &amp; Accounts'!T162</f>
        <v>0</v>
      </c>
      <c r="T76" s="694">
        <f>'O4 Summary by Class &amp; Accounts'!U162</f>
        <v>0</v>
      </c>
      <c r="U76" s="694">
        <f>'O4 Summary by Class &amp; Accounts'!V162</f>
        <v>0</v>
      </c>
      <c r="V76" s="694">
        <f>'O4 Summary by Class &amp; Accounts'!W162</f>
        <v>0</v>
      </c>
      <c r="W76" s="582">
        <f>'O4 Summary by Class &amp; Accounts'!X162</f>
        <v>0</v>
      </c>
    </row>
    <row r="77" spans="1:24" s="798" customFormat="1" ht="21.75" customHeight="1" x14ac:dyDescent="0.2">
      <c r="B77" s="812" t="s">
        <v>763</v>
      </c>
      <c r="C77" s="813">
        <f t="shared" si="15"/>
        <v>1961619.0000000002</v>
      </c>
      <c r="D77" s="814">
        <f t="shared" ref="D77:W77" si="16">SUM(D66:D76)</f>
        <v>1159148.1952022628</v>
      </c>
      <c r="E77" s="814">
        <f t="shared" si="16"/>
        <v>290886.48827150185</v>
      </c>
      <c r="F77" s="814">
        <f t="shared" si="16"/>
        <v>468978.14260361157</v>
      </c>
      <c r="G77" s="814">
        <f t="shared" si="16"/>
        <v>0</v>
      </c>
      <c r="H77" s="814">
        <f t="shared" si="16"/>
        <v>0</v>
      </c>
      <c r="I77" s="814">
        <f t="shared" si="16"/>
        <v>0</v>
      </c>
      <c r="J77" s="814">
        <f t="shared" si="16"/>
        <v>33605.479392183872</v>
      </c>
      <c r="K77" s="814">
        <f t="shared" si="16"/>
        <v>4927.3039040943368</v>
      </c>
      <c r="L77" s="814">
        <f t="shared" si="16"/>
        <v>4073.3906263457293</v>
      </c>
      <c r="M77" s="814">
        <f t="shared" si="16"/>
        <v>0</v>
      </c>
      <c r="N77" s="814">
        <f t="shared" si="16"/>
        <v>0</v>
      </c>
      <c r="O77" s="814">
        <f t="shared" si="16"/>
        <v>0</v>
      </c>
      <c r="P77" s="814">
        <f t="shared" si="16"/>
        <v>0</v>
      </c>
      <c r="Q77" s="814">
        <f t="shared" si="16"/>
        <v>0</v>
      </c>
      <c r="R77" s="814">
        <f t="shared" si="16"/>
        <v>0</v>
      </c>
      <c r="S77" s="814">
        <f t="shared" si="16"/>
        <v>0</v>
      </c>
      <c r="T77" s="814">
        <f t="shared" si="16"/>
        <v>0</v>
      </c>
      <c r="U77" s="814">
        <f t="shared" si="16"/>
        <v>0</v>
      </c>
      <c r="V77" s="814">
        <f t="shared" si="16"/>
        <v>0</v>
      </c>
      <c r="W77" s="815">
        <f t="shared" si="16"/>
        <v>0</v>
      </c>
    </row>
    <row r="78" spans="1:24" ht="12.75" x14ac:dyDescent="0.2">
      <c r="B78" s="603"/>
      <c r="C78" s="709"/>
      <c r="D78" s="707"/>
      <c r="E78" s="707"/>
      <c r="F78" s="707"/>
      <c r="G78" s="707"/>
      <c r="H78" s="707"/>
      <c r="I78" s="707"/>
      <c r="J78" s="707"/>
      <c r="K78" s="707"/>
      <c r="L78" s="707"/>
      <c r="M78" s="707"/>
      <c r="N78" s="707"/>
      <c r="O78" s="707"/>
      <c r="P78" s="707"/>
      <c r="Q78" s="707"/>
      <c r="R78" s="707"/>
      <c r="S78" s="707"/>
      <c r="T78" s="707"/>
      <c r="U78" s="707"/>
      <c r="V78" s="707"/>
      <c r="W78" s="710"/>
    </row>
    <row r="79" spans="1:24" s="466" customFormat="1" ht="12.75" x14ac:dyDescent="0.2">
      <c r="B79" s="824" t="s">
        <v>718</v>
      </c>
      <c r="C79" s="695"/>
      <c r="D79" s="694"/>
      <c r="E79" s="694"/>
      <c r="F79" s="694"/>
      <c r="G79" s="694"/>
      <c r="H79" s="694"/>
      <c r="I79" s="694"/>
      <c r="J79" s="694"/>
      <c r="K79" s="694"/>
      <c r="L79" s="694"/>
      <c r="M79" s="694"/>
      <c r="N79" s="694"/>
      <c r="O79" s="694"/>
      <c r="P79" s="694"/>
      <c r="Q79" s="694"/>
      <c r="R79" s="694"/>
      <c r="S79" s="694"/>
      <c r="T79" s="694"/>
      <c r="U79" s="694"/>
      <c r="V79" s="694"/>
      <c r="W79" s="582"/>
      <c r="X79" s="547"/>
    </row>
    <row r="80" spans="1:24" ht="12.75" x14ac:dyDescent="0.2">
      <c r="B80" s="706" t="s">
        <v>288</v>
      </c>
      <c r="C80" s="695">
        <f>SUM(D80:W80)</f>
        <v>1704944</v>
      </c>
      <c r="D80" s="694">
        <f>'O4 Summary by Class &amp; Accounts'!E131</f>
        <v>1035609.8758368967</v>
      </c>
      <c r="E80" s="694">
        <f>'O4 Summary by Class &amp; Accounts'!F131</f>
        <v>243091.81969500991</v>
      </c>
      <c r="F80" s="694">
        <f>'O4 Summary by Class &amp; Accounts'!G131</f>
        <v>393382.26500828285</v>
      </c>
      <c r="G80" s="694">
        <f>'O4 Summary by Class &amp; Accounts'!H131</f>
        <v>0</v>
      </c>
      <c r="H80" s="694">
        <f>'O4 Summary by Class &amp; Accounts'!I131</f>
        <v>0</v>
      </c>
      <c r="I80" s="694">
        <f>'O4 Summary by Class &amp; Accounts'!J131</f>
        <v>0</v>
      </c>
      <c r="J80" s="694">
        <f>'O4 Summary by Class &amp; Accounts'!K131</f>
        <v>27035.556581805438</v>
      </c>
      <c r="K80" s="694">
        <f>'O4 Summary by Class &amp; Accounts'!L131</f>
        <v>3171.7451731509809</v>
      </c>
      <c r="L80" s="694">
        <f>'O4 Summary by Class &amp; Accounts'!M131</f>
        <v>2652.7377048541939</v>
      </c>
      <c r="M80" s="694">
        <f>'O4 Summary by Class &amp; Accounts'!N131</f>
        <v>0</v>
      </c>
      <c r="N80" s="694">
        <f>'O4 Summary by Class &amp; Accounts'!O131</f>
        <v>0</v>
      </c>
      <c r="O80" s="694">
        <f>'O4 Summary by Class &amp; Accounts'!P131</f>
        <v>0</v>
      </c>
      <c r="P80" s="694">
        <f>'O4 Summary by Class &amp; Accounts'!Q131</f>
        <v>0</v>
      </c>
      <c r="Q80" s="694">
        <f>'O4 Summary by Class &amp; Accounts'!R131</f>
        <v>0</v>
      </c>
      <c r="R80" s="694">
        <f>'O4 Summary by Class &amp; Accounts'!S131</f>
        <v>0</v>
      </c>
      <c r="S80" s="694">
        <f>'O4 Summary by Class &amp; Accounts'!T131</f>
        <v>0</v>
      </c>
      <c r="T80" s="694">
        <f>'O4 Summary by Class &amp; Accounts'!U131</f>
        <v>0</v>
      </c>
      <c r="U80" s="694">
        <f>'O4 Summary by Class &amp; Accounts'!V131</f>
        <v>0</v>
      </c>
      <c r="V80" s="694">
        <f>'O4 Summary by Class &amp; Accounts'!W131</f>
        <v>0</v>
      </c>
      <c r="W80" s="582">
        <f>'O4 Summary by Class &amp; Accounts'!X131</f>
        <v>0</v>
      </c>
      <c r="X80" s="7"/>
    </row>
    <row r="81" spans="1:24" ht="12.75" x14ac:dyDescent="0.2">
      <c r="B81" s="708" t="s">
        <v>289</v>
      </c>
      <c r="C81" s="695">
        <f>SUM(D81:W81)</f>
        <v>774805.00000000012</v>
      </c>
      <c r="D81" s="694">
        <f>'O4 Summary by Class &amp; Accounts'!E132</f>
        <v>470628.7771608961</v>
      </c>
      <c r="E81" s="694">
        <f>'O4 Summary by Class &amp; Accounts'!F132</f>
        <v>110472.10779872662</v>
      </c>
      <c r="F81" s="694">
        <f>'O4 Summary by Class &amp; Accounts'!G132</f>
        <v>178771.00118229253</v>
      </c>
      <c r="G81" s="694">
        <f>'O4 Summary by Class &amp; Accounts'!H132</f>
        <v>0</v>
      </c>
      <c r="H81" s="694">
        <f>'O4 Summary by Class &amp; Accounts'!I132</f>
        <v>0</v>
      </c>
      <c r="I81" s="694">
        <f>'O4 Summary by Class &amp; Accounts'!J132</f>
        <v>0</v>
      </c>
      <c r="J81" s="694">
        <f>'O4 Summary by Class &amp; Accounts'!K132</f>
        <v>12286.200847280477</v>
      </c>
      <c r="K81" s="694">
        <f>'O4 Summary by Class &amp; Accounts'!L132</f>
        <v>1441.386942259245</v>
      </c>
      <c r="L81" s="694">
        <f>'O4 Summary by Class &amp; Accounts'!M132</f>
        <v>1205.5260685450983</v>
      </c>
      <c r="M81" s="694">
        <f>'O4 Summary by Class &amp; Accounts'!N132</f>
        <v>0</v>
      </c>
      <c r="N81" s="694">
        <f>'O4 Summary by Class &amp; Accounts'!O132</f>
        <v>0</v>
      </c>
      <c r="O81" s="694">
        <f>'O4 Summary by Class &amp; Accounts'!P132</f>
        <v>0</v>
      </c>
      <c r="P81" s="694">
        <f>'O4 Summary by Class &amp; Accounts'!Q132</f>
        <v>0</v>
      </c>
      <c r="Q81" s="694">
        <f>'O4 Summary by Class &amp; Accounts'!R132</f>
        <v>0</v>
      </c>
      <c r="R81" s="694">
        <f>'O4 Summary by Class &amp; Accounts'!S132</f>
        <v>0</v>
      </c>
      <c r="S81" s="694">
        <f>'O4 Summary by Class &amp; Accounts'!T132</f>
        <v>0</v>
      </c>
      <c r="T81" s="694">
        <f>'O4 Summary by Class &amp; Accounts'!U132</f>
        <v>0</v>
      </c>
      <c r="U81" s="694">
        <f>'O4 Summary by Class &amp; Accounts'!V132</f>
        <v>0</v>
      </c>
      <c r="V81" s="694">
        <f>'O4 Summary by Class &amp; Accounts'!W132</f>
        <v>0</v>
      </c>
      <c r="W81" s="582">
        <f>'O4 Summary by Class &amp; Accounts'!X132</f>
        <v>0</v>
      </c>
    </row>
    <row r="82" spans="1:24" ht="12.75" x14ac:dyDescent="0.2">
      <c r="B82" s="708" t="s">
        <v>290</v>
      </c>
      <c r="C82" s="695">
        <f>SUM(D82:W82)</f>
        <v>1012927.0000000001</v>
      </c>
      <c r="D82" s="694">
        <f>'O4 Summary by Class &amp; Accounts'!E149</f>
        <v>615267.83560154494</v>
      </c>
      <c r="E82" s="694">
        <f>'O4 Summary by Class &amp; Accounts'!F149</f>
        <v>144423.66884085769</v>
      </c>
      <c r="F82" s="694">
        <f>'O4 Summary by Class &amp; Accounts'!G149</f>
        <v>233712.96508744269</v>
      </c>
      <c r="G82" s="694">
        <f>'O4 Summary by Class &amp; Accounts'!H149</f>
        <v>0</v>
      </c>
      <c r="H82" s="694">
        <f>'O4 Summary by Class &amp; Accounts'!I149</f>
        <v>0</v>
      </c>
      <c r="I82" s="694">
        <f>'O4 Summary by Class &amp; Accounts'!J149</f>
        <v>0</v>
      </c>
      <c r="J82" s="694">
        <f>'O4 Summary by Class &amp; Accounts'!K149</f>
        <v>16062.137654807688</v>
      </c>
      <c r="K82" s="694">
        <f>'O4 Summary by Class &amp; Accounts'!L149</f>
        <v>1884.370585194765</v>
      </c>
      <c r="L82" s="694">
        <f>'O4 Summary by Class &amp; Accounts'!M149</f>
        <v>1576.0222301523356</v>
      </c>
      <c r="M82" s="694">
        <f>'O4 Summary by Class &amp; Accounts'!N149</f>
        <v>0</v>
      </c>
      <c r="N82" s="694">
        <f>'O4 Summary by Class &amp; Accounts'!O149</f>
        <v>0</v>
      </c>
      <c r="O82" s="694">
        <f>'O4 Summary by Class &amp; Accounts'!P149</f>
        <v>0</v>
      </c>
      <c r="P82" s="694">
        <f>'O4 Summary by Class &amp; Accounts'!Q149</f>
        <v>0</v>
      </c>
      <c r="Q82" s="694">
        <f>'O4 Summary by Class &amp; Accounts'!R149</f>
        <v>0</v>
      </c>
      <c r="R82" s="694">
        <f>'O4 Summary by Class &amp; Accounts'!S149</f>
        <v>0</v>
      </c>
      <c r="S82" s="694">
        <f>'O4 Summary by Class &amp; Accounts'!T149</f>
        <v>0</v>
      </c>
      <c r="T82" s="694">
        <f>'O4 Summary by Class &amp; Accounts'!U149</f>
        <v>0</v>
      </c>
      <c r="U82" s="694">
        <f>'O4 Summary by Class &amp; Accounts'!V149</f>
        <v>0</v>
      </c>
      <c r="V82" s="694">
        <f>'O4 Summary by Class &amp; Accounts'!W149</f>
        <v>0</v>
      </c>
      <c r="W82" s="582">
        <f>'O4 Summary by Class &amp; Accounts'!X149</f>
        <v>0</v>
      </c>
    </row>
    <row r="83" spans="1:24" ht="12.75" x14ac:dyDescent="0.2">
      <c r="B83" s="708" t="s">
        <v>291</v>
      </c>
      <c r="C83" s="695">
        <f>SUM(D83:W83)</f>
        <v>0</v>
      </c>
      <c r="D83" s="694">
        <f>'O4 Summary by Class &amp; Accounts'!E153</f>
        <v>0</v>
      </c>
      <c r="E83" s="694">
        <f>'O4 Summary by Class &amp; Accounts'!F153</f>
        <v>0</v>
      </c>
      <c r="F83" s="694">
        <f>'O4 Summary by Class &amp; Accounts'!G153</f>
        <v>0</v>
      </c>
      <c r="G83" s="694">
        <f>'O4 Summary by Class &amp; Accounts'!H153</f>
        <v>0</v>
      </c>
      <c r="H83" s="694">
        <f>'O4 Summary by Class &amp; Accounts'!I153</f>
        <v>0</v>
      </c>
      <c r="I83" s="694">
        <f>'O4 Summary by Class &amp; Accounts'!J153</f>
        <v>0</v>
      </c>
      <c r="J83" s="694">
        <f>'O4 Summary by Class &amp; Accounts'!K153</f>
        <v>0</v>
      </c>
      <c r="K83" s="694">
        <f>'O4 Summary by Class &amp; Accounts'!L153</f>
        <v>0</v>
      </c>
      <c r="L83" s="694">
        <f>'O4 Summary by Class &amp; Accounts'!M153</f>
        <v>0</v>
      </c>
      <c r="M83" s="694">
        <f>'O4 Summary by Class &amp; Accounts'!N153</f>
        <v>0</v>
      </c>
      <c r="N83" s="694">
        <f>'O4 Summary by Class &amp; Accounts'!O153</f>
        <v>0</v>
      </c>
      <c r="O83" s="694">
        <f>'O4 Summary by Class &amp; Accounts'!P153</f>
        <v>0</v>
      </c>
      <c r="P83" s="694">
        <f>'O4 Summary by Class &amp; Accounts'!Q153</f>
        <v>0</v>
      </c>
      <c r="Q83" s="694">
        <f>'O4 Summary by Class &amp; Accounts'!R153</f>
        <v>0</v>
      </c>
      <c r="R83" s="694">
        <f>'O4 Summary by Class &amp; Accounts'!S153</f>
        <v>0</v>
      </c>
      <c r="S83" s="694">
        <f>'O4 Summary by Class &amp; Accounts'!T153</f>
        <v>0</v>
      </c>
      <c r="T83" s="694">
        <f>'O4 Summary by Class &amp; Accounts'!U153</f>
        <v>0</v>
      </c>
      <c r="U83" s="694">
        <f>'O4 Summary by Class &amp; Accounts'!V153</f>
        <v>0</v>
      </c>
      <c r="V83" s="694">
        <f>'O4 Summary by Class &amp; Accounts'!W153</f>
        <v>0</v>
      </c>
      <c r="W83" s="582">
        <f>'O4 Summary by Class &amp; Accounts'!X153</f>
        <v>0</v>
      </c>
    </row>
    <row r="84" spans="1:24" s="542" customFormat="1" ht="21.75" customHeight="1" x14ac:dyDescent="0.2">
      <c r="B84" s="811" t="s">
        <v>682</v>
      </c>
      <c r="C84" s="813">
        <f>SUM(D84:W84)</f>
        <v>3492676</v>
      </c>
      <c r="D84" s="814">
        <f>SUM(D80:D83)</f>
        <v>2121506.4885993376</v>
      </c>
      <c r="E84" s="814">
        <f t="shared" ref="E84:W84" si="17">SUM(E80:E83)</f>
        <v>497987.59633459419</v>
      </c>
      <c r="F84" s="814">
        <f t="shared" si="17"/>
        <v>805866.23127801809</v>
      </c>
      <c r="G84" s="814">
        <f t="shared" si="17"/>
        <v>0</v>
      </c>
      <c r="H84" s="814">
        <f t="shared" si="17"/>
        <v>0</v>
      </c>
      <c r="I84" s="814">
        <f t="shared" si="17"/>
        <v>0</v>
      </c>
      <c r="J84" s="814">
        <f t="shared" si="17"/>
        <v>55383.895083893607</v>
      </c>
      <c r="K84" s="814">
        <f t="shared" si="17"/>
        <v>6497.5027006049913</v>
      </c>
      <c r="L84" s="814">
        <f t="shared" si="17"/>
        <v>5434.2860035516278</v>
      </c>
      <c r="M84" s="814">
        <f t="shared" si="17"/>
        <v>0</v>
      </c>
      <c r="N84" s="814">
        <f t="shared" si="17"/>
        <v>0</v>
      </c>
      <c r="O84" s="814">
        <f t="shared" si="17"/>
        <v>0</v>
      </c>
      <c r="P84" s="814">
        <f t="shared" si="17"/>
        <v>0</v>
      </c>
      <c r="Q84" s="814">
        <f t="shared" si="17"/>
        <v>0</v>
      </c>
      <c r="R84" s="814">
        <f t="shared" si="17"/>
        <v>0</v>
      </c>
      <c r="S84" s="814">
        <f t="shared" si="17"/>
        <v>0</v>
      </c>
      <c r="T84" s="814">
        <f t="shared" si="17"/>
        <v>0</v>
      </c>
      <c r="U84" s="814">
        <f t="shared" si="17"/>
        <v>0</v>
      </c>
      <c r="V84" s="814">
        <f t="shared" si="17"/>
        <v>0</v>
      </c>
      <c r="W84" s="815">
        <f t="shared" si="17"/>
        <v>0</v>
      </c>
    </row>
    <row r="85" spans="1:24" ht="12.75" x14ac:dyDescent="0.2">
      <c r="B85" s="603"/>
      <c r="C85" s="709"/>
      <c r="D85" s="707"/>
      <c r="E85" s="707"/>
      <c r="F85" s="707"/>
      <c r="G85" s="707"/>
      <c r="H85" s="707"/>
      <c r="I85" s="707"/>
      <c r="J85" s="707"/>
      <c r="K85" s="707"/>
      <c r="L85" s="707"/>
      <c r="M85" s="707"/>
      <c r="N85" s="707"/>
      <c r="O85" s="707"/>
      <c r="P85" s="707"/>
      <c r="Q85" s="707"/>
      <c r="R85" s="707"/>
      <c r="S85" s="707"/>
      <c r="T85" s="707"/>
      <c r="U85" s="707"/>
      <c r="V85" s="707"/>
      <c r="W85" s="710"/>
    </row>
    <row r="86" spans="1:24" s="7" customFormat="1" ht="12.75" x14ac:dyDescent="0.2">
      <c r="B86" s="697" t="s">
        <v>739</v>
      </c>
      <c r="C86" s="695">
        <f>SUM(D86:W86)</f>
        <v>20695704.625000004</v>
      </c>
      <c r="D86" s="694">
        <f>D42</f>
        <v>11901352.272635993</v>
      </c>
      <c r="E86" s="694">
        <f t="shared" ref="E86:W86" si="18">E42</f>
        <v>3208805.2465892909</v>
      </c>
      <c r="F86" s="694">
        <f t="shared" si="18"/>
        <v>4268149.3603855576</v>
      </c>
      <c r="G86" s="694">
        <f t="shared" si="18"/>
        <v>0</v>
      </c>
      <c r="H86" s="694">
        <f t="shared" si="18"/>
        <v>0</v>
      </c>
      <c r="I86" s="694">
        <f t="shared" si="18"/>
        <v>0</v>
      </c>
      <c r="J86" s="694">
        <f t="shared" si="18"/>
        <v>1235517.3657442061</v>
      </c>
      <c r="K86" s="694">
        <f t="shared" si="18"/>
        <v>44666.223304671032</v>
      </c>
      <c r="L86" s="694">
        <f t="shared" si="18"/>
        <v>37214.15634028145</v>
      </c>
      <c r="M86" s="694">
        <f t="shared" si="18"/>
        <v>0</v>
      </c>
      <c r="N86" s="694">
        <f t="shared" si="18"/>
        <v>0</v>
      </c>
      <c r="O86" s="694">
        <f t="shared" si="18"/>
        <v>0</v>
      </c>
      <c r="P86" s="694">
        <f t="shared" si="18"/>
        <v>0</v>
      </c>
      <c r="Q86" s="694">
        <f t="shared" si="18"/>
        <v>0</v>
      </c>
      <c r="R86" s="694">
        <f t="shared" si="18"/>
        <v>0</v>
      </c>
      <c r="S86" s="694">
        <f t="shared" si="18"/>
        <v>0</v>
      </c>
      <c r="T86" s="694">
        <f t="shared" si="18"/>
        <v>0</v>
      </c>
      <c r="U86" s="694">
        <f t="shared" si="18"/>
        <v>0</v>
      </c>
      <c r="V86" s="694">
        <f t="shared" si="18"/>
        <v>0</v>
      </c>
      <c r="W86" s="582">
        <f t="shared" si="18"/>
        <v>0</v>
      </c>
      <c r="X86" s="680"/>
    </row>
    <row r="87" spans="1:24" s="683" customFormat="1" ht="12.75" x14ac:dyDescent="0.2">
      <c r="B87" s="712"/>
      <c r="C87" s="698"/>
      <c r="D87" s="713"/>
      <c r="E87" s="713"/>
      <c r="F87" s="713"/>
      <c r="G87" s="713"/>
      <c r="H87" s="713"/>
      <c r="I87" s="713"/>
      <c r="J87" s="713"/>
      <c r="K87" s="713"/>
      <c r="L87" s="713"/>
      <c r="M87" s="713"/>
      <c r="N87" s="713"/>
      <c r="O87" s="713"/>
      <c r="P87" s="713"/>
      <c r="Q87" s="713"/>
      <c r="R87" s="713"/>
      <c r="S87" s="713"/>
      <c r="T87" s="713"/>
      <c r="U87" s="713"/>
      <c r="V87" s="713"/>
      <c r="W87" s="714"/>
      <c r="X87" s="682"/>
    </row>
    <row r="88" spans="1:24" s="7" customFormat="1" ht="12.75" x14ac:dyDescent="0.2">
      <c r="B88" s="717" t="s">
        <v>717</v>
      </c>
      <c r="C88" s="718">
        <f>SUM(D88:W88)</f>
        <v>186064956.5</v>
      </c>
      <c r="D88" s="719">
        <f>'O6 Source Data for E2'!D88+'O6 Source Data for E2'!Y88</f>
        <v>113371873.52828114</v>
      </c>
      <c r="E88" s="719">
        <f>'O6 Source Data for E2'!E88+'O6 Source Data for E2'!Z88</f>
        <v>26428822.468913056</v>
      </c>
      <c r="F88" s="719">
        <f>'O6 Source Data for E2'!F88+'O6 Source Data for E2'!AA88</f>
        <v>42652800.999981925</v>
      </c>
      <c r="G88" s="719">
        <f>'O6 Source Data for E2'!G88+'O6 Source Data for E2'!AB88</f>
        <v>0</v>
      </c>
      <c r="H88" s="719">
        <f>'O6 Source Data for E2'!H88+'O6 Source Data for E2'!AC88</f>
        <v>0</v>
      </c>
      <c r="I88" s="719">
        <f>'O6 Source Data for E2'!I88+'O6 Source Data for E2'!AD88</f>
        <v>0</v>
      </c>
      <c r="J88" s="719">
        <f>'O6 Source Data for E2'!J88+'O6 Source Data for E2'!AE88</f>
        <v>2968166.6910347654</v>
      </c>
      <c r="K88" s="719">
        <f>'O6 Source Data for E2'!K88+'O6 Source Data for E2'!AF88</f>
        <v>350428.3812838415</v>
      </c>
      <c r="L88" s="719">
        <f>'O6 Source Data for E2'!L88+'O6 Source Data for E2'!AG88</f>
        <v>292864.43050527124</v>
      </c>
      <c r="M88" s="719">
        <f>'O6 Source Data for E2'!M88+'O6 Source Data for E2'!AH88</f>
        <v>0</v>
      </c>
      <c r="N88" s="719">
        <f>'O6 Source Data for E2'!N88+'O6 Source Data for E2'!AI88</f>
        <v>0</v>
      </c>
      <c r="O88" s="719">
        <f>'O6 Source Data for E2'!O88+'O6 Source Data for E2'!AJ88</f>
        <v>0</v>
      </c>
      <c r="P88" s="719">
        <f>'O6 Source Data for E2'!P88+'O6 Source Data for E2'!AK88</f>
        <v>0</v>
      </c>
      <c r="Q88" s="719">
        <f>'O6 Source Data for E2'!Q88+'O6 Source Data for E2'!AL88</f>
        <v>0</v>
      </c>
      <c r="R88" s="719">
        <f>'O6 Source Data for E2'!R88+'O6 Source Data for E2'!AM88</f>
        <v>0</v>
      </c>
      <c r="S88" s="719">
        <f>'O6 Source Data for E2'!S88+'O6 Source Data for E2'!AN88</f>
        <v>0</v>
      </c>
      <c r="T88" s="719">
        <f>'O6 Source Data for E2'!T88+'O6 Source Data for E2'!AO88</f>
        <v>0</v>
      </c>
      <c r="U88" s="719">
        <f>'O6 Source Data for E2'!U88+'O6 Source Data for E2'!AP88</f>
        <v>0</v>
      </c>
      <c r="V88" s="719">
        <f>'O6 Source Data for E2'!V88+'O6 Source Data for E2'!AQ88</f>
        <v>0</v>
      </c>
      <c r="W88" s="720">
        <f>'O6 Source Data for E2'!W88+'O6 Source Data for E2'!AR88</f>
        <v>0</v>
      </c>
    </row>
    <row r="89" spans="1:24" ht="12.75" x14ac:dyDescent="0.2">
      <c r="B89" s="603"/>
      <c r="C89" s="603"/>
      <c r="D89" s="603"/>
      <c r="E89" s="603"/>
      <c r="F89" s="603"/>
      <c r="G89" s="603"/>
      <c r="H89" s="603"/>
      <c r="I89" s="603"/>
      <c r="J89" s="603"/>
      <c r="K89" s="603"/>
      <c r="L89" s="603"/>
      <c r="M89" s="603"/>
      <c r="N89" s="603"/>
      <c r="O89" s="603"/>
      <c r="P89" s="603"/>
      <c r="Q89" s="603"/>
      <c r="R89" s="603"/>
      <c r="S89" s="603"/>
      <c r="T89" s="603"/>
      <c r="U89" s="603"/>
      <c r="V89" s="603"/>
      <c r="W89" s="603"/>
    </row>
    <row r="90" spans="1:24" ht="12.75" x14ac:dyDescent="0.2">
      <c r="B90" s="603"/>
      <c r="C90" s="603"/>
      <c r="D90" s="603"/>
      <c r="E90" s="603"/>
      <c r="F90" s="603"/>
      <c r="G90" s="603"/>
      <c r="H90" s="603"/>
      <c r="I90" s="603"/>
      <c r="J90" s="603"/>
      <c r="K90" s="603"/>
      <c r="L90" s="603"/>
      <c r="M90" s="603"/>
      <c r="N90" s="603"/>
      <c r="O90" s="603"/>
      <c r="P90" s="603"/>
      <c r="Q90" s="603"/>
      <c r="R90" s="603"/>
      <c r="S90" s="603"/>
      <c r="T90" s="603"/>
      <c r="U90" s="603"/>
      <c r="V90" s="603"/>
      <c r="W90" s="603"/>
    </row>
    <row r="91" spans="1:24" ht="12.75" x14ac:dyDescent="0.2">
      <c r="B91" s="603"/>
      <c r="C91" s="603"/>
      <c r="D91" s="603"/>
      <c r="E91" s="603"/>
      <c r="F91" s="603"/>
      <c r="G91" s="603"/>
      <c r="H91" s="603"/>
      <c r="I91" s="603"/>
      <c r="J91" s="603"/>
      <c r="K91" s="603"/>
      <c r="L91" s="603"/>
      <c r="M91" s="603"/>
      <c r="N91" s="603"/>
      <c r="O91" s="603"/>
      <c r="P91" s="603"/>
      <c r="Q91" s="603"/>
      <c r="R91" s="603"/>
      <c r="S91" s="603"/>
      <c r="T91" s="603"/>
      <c r="U91" s="603"/>
      <c r="V91" s="603"/>
      <c r="W91" s="603"/>
    </row>
    <row r="92" spans="1:24" s="1541" customFormat="1" ht="12.75" x14ac:dyDescent="0.2">
      <c r="C92" s="1542"/>
    </row>
    <row r="93" spans="1:24" s="291" customFormat="1" ht="38.25" x14ac:dyDescent="0.2">
      <c r="A93" s="603"/>
      <c r="B93" s="1621" t="s">
        <v>808</v>
      </c>
      <c r="C93" s="1610" t="str">
        <f>C11</f>
        <v xml:space="preserve">Total </v>
      </c>
      <c r="D93" s="1610" t="str">
        <f t="shared" ref="D93:W93" si="19">D11</f>
        <v>Residential</v>
      </c>
      <c r="E93" s="1610" t="str">
        <f t="shared" si="19"/>
        <v>GS &lt;50</v>
      </c>
      <c r="F93" s="1610" t="str">
        <f t="shared" si="19"/>
        <v>GS&gt;50-Regular</v>
      </c>
      <c r="G93" s="1610" t="str">
        <f t="shared" si="19"/>
        <v>GS&gt; 50-TOU</v>
      </c>
      <c r="H93" s="1610" t="str">
        <f t="shared" si="19"/>
        <v>GS &gt;50-Intermediate</v>
      </c>
      <c r="I93" s="1610" t="str">
        <f t="shared" si="19"/>
        <v>Large Use &gt;5MW</v>
      </c>
      <c r="J93" s="1610" t="str">
        <f t="shared" si="19"/>
        <v>Street Light</v>
      </c>
      <c r="K93" s="1610" t="str">
        <f t="shared" si="19"/>
        <v>Sentinel</v>
      </c>
      <c r="L93" s="1610" t="str">
        <f t="shared" si="19"/>
        <v>Unmetered Scattered Load</v>
      </c>
      <c r="M93" s="1610" t="str">
        <f t="shared" si="19"/>
        <v>Embedded Distributor</v>
      </c>
      <c r="N93" s="1610" t="str">
        <f t="shared" si="19"/>
        <v>Back-up/Standby Power</v>
      </c>
      <c r="O93" s="1610" t="str">
        <f t="shared" si="19"/>
        <v>Rate Class 1</v>
      </c>
      <c r="P93" s="1610" t="str">
        <f t="shared" si="19"/>
        <v>Rate class 2</v>
      </c>
      <c r="Q93" s="1610" t="str">
        <f t="shared" si="19"/>
        <v>Rate class 3</v>
      </c>
      <c r="R93" s="1610" t="str">
        <f t="shared" si="19"/>
        <v>Rate class 4</v>
      </c>
      <c r="S93" s="1610" t="str">
        <f t="shared" si="19"/>
        <v>Rate class 5</v>
      </c>
      <c r="T93" s="1610" t="str">
        <f t="shared" si="19"/>
        <v>Rate class 6</v>
      </c>
      <c r="U93" s="1610" t="str">
        <f t="shared" si="19"/>
        <v>Rate class 7</v>
      </c>
      <c r="V93" s="1610" t="str">
        <f t="shared" si="19"/>
        <v>Rate class 8</v>
      </c>
      <c r="W93" s="1610" t="str">
        <f t="shared" si="19"/>
        <v>Rate class 9</v>
      </c>
    </row>
    <row r="94" spans="1:24" s="291" customFormat="1" ht="12.75" x14ac:dyDescent="0.2">
      <c r="A94" s="603"/>
      <c r="B94" s="234">
        <v>1830</v>
      </c>
      <c r="C94" s="1609">
        <f t="shared" ref="C94:C99" si="20">SUMIF($A$66:$A$76,$B94,C$66:C$76)</f>
        <v>152598.00000000003</v>
      </c>
      <c r="D94" s="1609">
        <f t="shared" ref="D94:W99" si="21">SUMIF($A$66:$A$76,$B94,D$66:D$76)</f>
        <v>90321.032297848258</v>
      </c>
      <c r="E94" s="1609">
        <f t="shared" si="21"/>
        <v>22565.188100307209</v>
      </c>
      <c r="F94" s="1609">
        <f t="shared" si="21"/>
        <v>36790.876895822126</v>
      </c>
      <c r="G94" s="1609">
        <f t="shared" si="21"/>
        <v>0</v>
      </c>
      <c r="H94" s="1609">
        <f t="shared" si="21"/>
        <v>0</v>
      </c>
      <c r="I94" s="1609">
        <f t="shared" si="21"/>
        <v>0</v>
      </c>
      <c r="J94" s="1609">
        <f t="shared" si="21"/>
        <v>2214.7913551047295</v>
      </c>
      <c r="K94" s="1609">
        <f t="shared" si="21"/>
        <v>386.62240724664593</v>
      </c>
      <c r="L94" s="1609">
        <f t="shared" si="21"/>
        <v>319.48894367103674</v>
      </c>
      <c r="M94" s="1609">
        <f t="shared" si="21"/>
        <v>0</v>
      </c>
      <c r="N94" s="1609">
        <f t="shared" si="21"/>
        <v>0</v>
      </c>
      <c r="O94" s="1609">
        <f t="shared" si="21"/>
        <v>0</v>
      </c>
      <c r="P94" s="1609">
        <f t="shared" si="21"/>
        <v>0</v>
      </c>
      <c r="Q94" s="1609">
        <f t="shared" si="21"/>
        <v>0</v>
      </c>
      <c r="R94" s="1609">
        <f t="shared" si="21"/>
        <v>0</v>
      </c>
      <c r="S94" s="1609">
        <f t="shared" si="21"/>
        <v>0</v>
      </c>
      <c r="T94" s="1609">
        <f t="shared" si="21"/>
        <v>0</v>
      </c>
      <c r="U94" s="1609">
        <f t="shared" si="21"/>
        <v>0</v>
      </c>
      <c r="V94" s="1609">
        <f t="shared" si="21"/>
        <v>0</v>
      </c>
      <c r="W94" s="1609">
        <f t="shared" si="21"/>
        <v>0</v>
      </c>
    </row>
    <row r="95" spans="1:24" s="291" customFormat="1" ht="12.75" x14ac:dyDescent="0.2">
      <c r="A95" s="603"/>
      <c r="B95" s="234">
        <v>1835</v>
      </c>
      <c r="C95" s="1609">
        <f t="shared" si="20"/>
        <v>292953.00000000006</v>
      </c>
      <c r="D95" s="1609">
        <f t="shared" ref="D95:R95" si="22">SUMIF($A$66:$A$76,$B95,D$66:D$76)</f>
        <v>173136.15639700787</v>
      </c>
      <c r="E95" s="1609">
        <f t="shared" si="22"/>
        <v>43430.567094267404</v>
      </c>
      <c r="F95" s="1609">
        <f t="shared" si="22"/>
        <v>70092.466719808945</v>
      </c>
      <c r="G95" s="1609">
        <f t="shared" si="22"/>
        <v>0</v>
      </c>
      <c r="H95" s="1609">
        <f t="shared" si="22"/>
        <v>0</v>
      </c>
      <c r="I95" s="1609">
        <f t="shared" si="22"/>
        <v>0</v>
      </c>
      <c r="J95" s="1609">
        <f t="shared" si="22"/>
        <v>4948.5825504297163</v>
      </c>
      <c r="K95" s="1609">
        <f t="shared" si="22"/>
        <v>736.43835584009298</v>
      </c>
      <c r="L95" s="1609">
        <f t="shared" si="22"/>
        <v>608.78888264599345</v>
      </c>
      <c r="M95" s="1609">
        <f t="shared" si="22"/>
        <v>0</v>
      </c>
      <c r="N95" s="1609">
        <f t="shared" si="22"/>
        <v>0</v>
      </c>
      <c r="O95" s="1609">
        <f t="shared" si="22"/>
        <v>0</v>
      </c>
      <c r="P95" s="1609">
        <f t="shared" si="22"/>
        <v>0</v>
      </c>
      <c r="Q95" s="1609">
        <f t="shared" si="22"/>
        <v>0</v>
      </c>
      <c r="R95" s="1609">
        <f t="shared" si="22"/>
        <v>0</v>
      </c>
      <c r="S95" s="1609">
        <f t="shared" si="21"/>
        <v>0</v>
      </c>
      <c r="T95" s="1609">
        <f t="shared" si="21"/>
        <v>0</v>
      </c>
      <c r="U95" s="1609">
        <f t="shared" si="21"/>
        <v>0</v>
      </c>
      <c r="V95" s="1609">
        <f t="shared" si="21"/>
        <v>0</v>
      </c>
      <c r="W95" s="1609">
        <f t="shared" si="21"/>
        <v>0</v>
      </c>
    </row>
    <row r="96" spans="1:24" s="291" customFormat="1" ht="12.75" x14ac:dyDescent="0.2">
      <c r="A96" s="603"/>
      <c r="B96" s="234">
        <v>1840</v>
      </c>
      <c r="C96" s="1609">
        <f t="shared" si="20"/>
        <v>115134</v>
      </c>
      <c r="D96" s="1609">
        <f t="shared" si="21"/>
        <v>67738.701556489323</v>
      </c>
      <c r="E96" s="1609">
        <f t="shared" si="21"/>
        <v>17199.134875371292</v>
      </c>
      <c r="F96" s="1609">
        <f t="shared" si="21"/>
        <v>26913.391179468243</v>
      </c>
      <c r="G96" s="1609">
        <f t="shared" si="21"/>
        <v>0</v>
      </c>
      <c r="H96" s="1609">
        <f t="shared" si="21"/>
        <v>0</v>
      </c>
      <c r="I96" s="1609">
        <f t="shared" si="21"/>
        <v>0</v>
      </c>
      <c r="J96" s="1609">
        <f t="shared" si="21"/>
        <v>2766.277924641282</v>
      </c>
      <c r="K96" s="1609">
        <f t="shared" si="21"/>
        <v>282.60523135358483</v>
      </c>
      <c r="L96" s="1609">
        <f t="shared" si="21"/>
        <v>233.88923267627644</v>
      </c>
      <c r="M96" s="1609">
        <f t="shared" si="21"/>
        <v>0</v>
      </c>
      <c r="N96" s="1609">
        <f t="shared" si="21"/>
        <v>0</v>
      </c>
      <c r="O96" s="1609">
        <f t="shared" si="21"/>
        <v>0</v>
      </c>
      <c r="P96" s="1609">
        <f t="shared" si="21"/>
        <v>0</v>
      </c>
      <c r="Q96" s="1609">
        <f t="shared" si="21"/>
        <v>0</v>
      </c>
      <c r="R96" s="1609">
        <f t="shared" si="21"/>
        <v>0</v>
      </c>
      <c r="S96" s="1609">
        <f t="shared" si="21"/>
        <v>0</v>
      </c>
      <c r="T96" s="1609">
        <f t="shared" si="21"/>
        <v>0</v>
      </c>
      <c r="U96" s="1609">
        <f t="shared" si="21"/>
        <v>0</v>
      </c>
      <c r="V96" s="1609">
        <f t="shared" si="21"/>
        <v>0</v>
      </c>
      <c r="W96" s="1609">
        <f t="shared" si="21"/>
        <v>0</v>
      </c>
    </row>
    <row r="97" spans="1:24" s="291" customFormat="1" ht="12.75" x14ac:dyDescent="0.2">
      <c r="A97" s="603"/>
      <c r="B97" s="234">
        <v>1845</v>
      </c>
      <c r="C97" s="1609">
        <f t="shared" si="20"/>
        <v>55578.000000000007</v>
      </c>
      <c r="D97" s="1609">
        <f t="shared" si="21"/>
        <v>32453.053051555376</v>
      </c>
      <c r="E97" s="1609">
        <f t="shared" si="21"/>
        <v>8407.3614933684676</v>
      </c>
      <c r="F97" s="1609">
        <f t="shared" si="21"/>
        <v>12481.85186143894</v>
      </c>
      <c r="G97" s="1609">
        <f t="shared" si="21"/>
        <v>0</v>
      </c>
      <c r="H97" s="1609">
        <f t="shared" si="21"/>
        <v>0</v>
      </c>
      <c r="I97" s="1609">
        <f t="shared" si="21"/>
        <v>0</v>
      </c>
      <c r="J97" s="1609">
        <f t="shared" si="21"/>
        <v>1996.2210753676536</v>
      </c>
      <c r="K97" s="1609">
        <f t="shared" si="21"/>
        <v>130.93046288680611</v>
      </c>
      <c r="L97" s="1609">
        <f t="shared" si="21"/>
        <v>108.58205538276557</v>
      </c>
      <c r="M97" s="1609">
        <f t="shared" si="21"/>
        <v>0</v>
      </c>
      <c r="N97" s="1609">
        <f t="shared" si="21"/>
        <v>0</v>
      </c>
      <c r="O97" s="1609">
        <f t="shared" si="21"/>
        <v>0</v>
      </c>
      <c r="P97" s="1609">
        <f t="shared" si="21"/>
        <v>0</v>
      </c>
      <c r="Q97" s="1609">
        <f t="shared" si="21"/>
        <v>0</v>
      </c>
      <c r="R97" s="1609">
        <f t="shared" si="21"/>
        <v>0</v>
      </c>
      <c r="S97" s="1609">
        <f t="shared" si="21"/>
        <v>0</v>
      </c>
      <c r="T97" s="1609">
        <f t="shared" si="21"/>
        <v>0</v>
      </c>
      <c r="U97" s="1609">
        <f t="shared" si="21"/>
        <v>0</v>
      </c>
      <c r="V97" s="1609">
        <f t="shared" si="21"/>
        <v>0</v>
      </c>
      <c r="W97" s="1609">
        <f t="shared" si="21"/>
        <v>0</v>
      </c>
    </row>
    <row r="98" spans="1:24" s="291" customFormat="1" ht="12.75" x14ac:dyDescent="0.2">
      <c r="A98" s="603"/>
      <c r="B98" s="603" t="s">
        <v>504</v>
      </c>
      <c r="C98" s="1609">
        <f t="shared" si="20"/>
        <v>1323206</v>
      </c>
      <c r="D98" s="1609">
        <f t="shared" si="21"/>
        <v>782507.62400855008</v>
      </c>
      <c r="E98" s="1609">
        <f t="shared" si="21"/>
        <v>195958.22810497653</v>
      </c>
      <c r="F98" s="1609">
        <f t="shared" si="21"/>
        <v>317605.23917197838</v>
      </c>
      <c r="G98" s="1609">
        <f t="shared" si="21"/>
        <v>0</v>
      </c>
      <c r="H98" s="1609">
        <f t="shared" si="21"/>
        <v>0</v>
      </c>
      <c r="I98" s="1609">
        <f t="shared" si="21"/>
        <v>0</v>
      </c>
      <c r="J98" s="1609">
        <f t="shared" si="21"/>
        <v>21039.320373273938</v>
      </c>
      <c r="K98" s="1609">
        <f t="shared" si="21"/>
        <v>3337.2365590962991</v>
      </c>
      <c r="L98" s="1609">
        <f t="shared" si="21"/>
        <v>2758.3517821249652</v>
      </c>
      <c r="M98" s="1609">
        <f t="shared" si="21"/>
        <v>0</v>
      </c>
      <c r="N98" s="1609">
        <f t="shared" si="21"/>
        <v>0</v>
      </c>
      <c r="O98" s="1609">
        <f t="shared" si="21"/>
        <v>0</v>
      </c>
      <c r="P98" s="1609">
        <f t="shared" si="21"/>
        <v>0</v>
      </c>
      <c r="Q98" s="1609">
        <f t="shared" si="21"/>
        <v>0</v>
      </c>
      <c r="R98" s="1609">
        <f t="shared" si="21"/>
        <v>0</v>
      </c>
      <c r="S98" s="1609">
        <f t="shared" si="21"/>
        <v>0</v>
      </c>
      <c r="T98" s="1609">
        <f t="shared" si="21"/>
        <v>0</v>
      </c>
      <c r="U98" s="1609">
        <f t="shared" si="21"/>
        <v>0</v>
      </c>
      <c r="V98" s="1609">
        <f t="shared" si="21"/>
        <v>0</v>
      </c>
      <c r="W98" s="1609">
        <f t="shared" si="21"/>
        <v>0</v>
      </c>
    </row>
    <row r="99" spans="1:24" s="291" customFormat="1" ht="12.75" x14ac:dyDescent="0.2">
      <c r="A99" s="603"/>
      <c r="B99" s="603" t="s">
        <v>505</v>
      </c>
      <c r="C99" s="1609">
        <f t="shared" si="20"/>
        <v>22150</v>
      </c>
      <c r="D99" s="1609">
        <f t="shared" si="21"/>
        <v>12991.627890812002</v>
      </c>
      <c r="E99" s="1609">
        <f t="shared" si="21"/>
        <v>3326.0086032109411</v>
      </c>
      <c r="F99" s="1609">
        <f t="shared" si="21"/>
        <v>5094.3167750949115</v>
      </c>
      <c r="G99" s="1609">
        <f t="shared" si="21"/>
        <v>0</v>
      </c>
      <c r="H99" s="1609">
        <f t="shared" si="21"/>
        <v>0</v>
      </c>
      <c r="I99" s="1609">
        <f t="shared" si="21"/>
        <v>0</v>
      </c>
      <c r="J99" s="1609">
        <f t="shared" si="21"/>
        <v>640.28611336654762</v>
      </c>
      <c r="K99" s="1609">
        <f t="shared" si="21"/>
        <v>53.470887670907914</v>
      </c>
      <c r="L99" s="1609">
        <f t="shared" si="21"/>
        <v>44.289729844691294</v>
      </c>
      <c r="M99" s="1609">
        <f t="shared" si="21"/>
        <v>0</v>
      </c>
      <c r="N99" s="1609">
        <f t="shared" si="21"/>
        <v>0</v>
      </c>
      <c r="O99" s="1609">
        <f t="shared" si="21"/>
        <v>0</v>
      </c>
      <c r="P99" s="1609">
        <f t="shared" si="21"/>
        <v>0</v>
      </c>
      <c r="Q99" s="1609">
        <f t="shared" si="21"/>
        <v>0</v>
      </c>
      <c r="R99" s="1609">
        <f t="shared" si="21"/>
        <v>0</v>
      </c>
      <c r="S99" s="1609">
        <f t="shared" si="21"/>
        <v>0</v>
      </c>
      <c r="T99" s="1609">
        <f t="shared" si="21"/>
        <v>0</v>
      </c>
      <c r="U99" s="1609">
        <f t="shared" si="21"/>
        <v>0</v>
      </c>
      <c r="V99" s="1609">
        <f t="shared" si="21"/>
        <v>0</v>
      </c>
      <c r="W99" s="1609">
        <f t="shared" si="21"/>
        <v>0</v>
      </c>
    </row>
    <row r="100" spans="1:24" s="371" customFormat="1" ht="12.75" x14ac:dyDescent="0.2">
      <c r="B100" s="1612" t="s">
        <v>763</v>
      </c>
      <c r="C100" s="1613">
        <f>SUM(C94:C99)</f>
        <v>1961619</v>
      </c>
      <c r="D100" s="1613">
        <f t="shared" ref="D100:W100" si="23">SUM(D94:D99)</f>
        <v>1159148.1952022628</v>
      </c>
      <c r="E100" s="1613">
        <f t="shared" si="23"/>
        <v>290886.4882715019</v>
      </c>
      <c r="F100" s="1613">
        <f t="shared" si="23"/>
        <v>468978.14260361152</v>
      </c>
      <c r="G100" s="1613">
        <f t="shared" si="23"/>
        <v>0</v>
      </c>
      <c r="H100" s="1613">
        <f t="shared" si="23"/>
        <v>0</v>
      </c>
      <c r="I100" s="1613">
        <f t="shared" si="23"/>
        <v>0</v>
      </c>
      <c r="J100" s="1613">
        <f t="shared" si="23"/>
        <v>33605.479392183872</v>
      </c>
      <c r="K100" s="1613">
        <f t="shared" si="23"/>
        <v>4927.3039040943368</v>
      </c>
      <c r="L100" s="1613">
        <f t="shared" si="23"/>
        <v>4073.3906263457288</v>
      </c>
      <c r="M100" s="1613">
        <f t="shared" si="23"/>
        <v>0</v>
      </c>
      <c r="N100" s="1613">
        <f t="shared" si="23"/>
        <v>0</v>
      </c>
      <c r="O100" s="1613">
        <f t="shared" si="23"/>
        <v>0</v>
      </c>
      <c r="P100" s="1613">
        <f t="shared" si="23"/>
        <v>0</v>
      </c>
      <c r="Q100" s="1613">
        <f t="shared" si="23"/>
        <v>0</v>
      </c>
      <c r="R100" s="1613">
        <f t="shared" si="23"/>
        <v>0</v>
      </c>
      <c r="S100" s="1613">
        <f t="shared" si="23"/>
        <v>0</v>
      </c>
      <c r="T100" s="1613">
        <f t="shared" si="23"/>
        <v>0</v>
      </c>
      <c r="U100" s="1613">
        <f t="shared" si="23"/>
        <v>0</v>
      </c>
      <c r="V100" s="1613">
        <f t="shared" si="23"/>
        <v>0</v>
      </c>
      <c r="W100" s="1613">
        <f t="shared" si="23"/>
        <v>0</v>
      </c>
    </row>
    <row r="101" spans="1:24" ht="12.75" x14ac:dyDescent="0.2">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row>
    <row r="102" spans="1:24" s="7" customFormat="1" ht="12.75" x14ac:dyDescent="0.2">
      <c r="B102" s="690"/>
      <c r="C102" s="1611"/>
      <c r="D102" s="578"/>
      <c r="E102" s="578"/>
      <c r="F102" s="578"/>
      <c r="G102" s="578"/>
      <c r="H102" s="578"/>
      <c r="I102" s="578"/>
      <c r="J102" s="578"/>
      <c r="K102" s="578"/>
      <c r="L102" s="578"/>
      <c r="M102" s="578"/>
      <c r="N102" s="578"/>
      <c r="O102" s="578"/>
      <c r="P102" s="578"/>
      <c r="Q102" s="578"/>
      <c r="R102" s="578"/>
      <c r="S102" s="578"/>
      <c r="T102" s="578"/>
      <c r="U102" s="578"/>
      <c r="V102" s="578"/>
      <c r="W102" s="578"/>
    </row>
    <row r="103" spans="1:24" s="7" customFormat="1" ht="12.75" x14ac:dyDescent="0.2">
      <c r="B103" s="690"/>
      <c r="C103" s="768"/>
      <c r="D103" s="578"/>
      <c r="E103" s="578"/>
      <c r="F103" s="578"/>
      <c r="G103" s="578"/>
      <c r="H103" s="578"/>
      <c r="I103" s="578"/>
      <c r="J103" s="578"/>
      <c r="K103" s="578"/>
      <c r="L103" s="578"/>
      <c r="M103" s="578"/>
      <c r="N103" s="578"/>
      <c r="O103" s="578"/>
      <c r="P103" s="578"/>
      <c r="Q103" s="578"/>
      <c r="R103" s="578"/>
      <c r="S103" s="578"/>
      <c r="T103" s="578"/>
      <c r="U103" s="578"/>
      <c r="V103" s="578"/>
      <c r="W103" s="578"/>
      <c r="X103" s="680"/>
    </row>
    <row r="104" spans="1:24" s="7" customFormat="1" ht="12.75" x14ac:dyDescent="0.2">
      <c r="B104" s="70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680"/>
    </row>
    <row r="105" spans="1:24" s="683" customFormat="1" ht="12.75" x14ac:dyDescent="0.2">
      <c r="B105" s="712"/>
      <c r="C105" s="771"/>
      <c r="D105" s="772"/>
      <c r="E105" s="772"/>
      <c r="F105" s="772"/>
      <c r="G105" s="772"/>
      <c r="H105" s="772"/>
      <c r="I105" s="772"/>
      <c r="J105" s="772"/>
      <c r="K105" s="772"/>
      <c r="L105" s="772"/>
      <c r="M105" s="772"/>
      <c r="N105" s="772"/>
      <c r="O105" s="772"/>
      <c r="P105" s="772"/>
      <c r="Q105" s="772"/>
      <c r="R105" s="772"/>
      <c r="S105" s="772"/>
      <c r="T105" s="772"/>
      <c r="U105" s="772"/>
      <c r="V105" s="772"/>
      <c r="W105" s="772"/>
      <c r="X105" s="682"/>
    </row>
    <row r="106" spans="1:24" s="7" customFormat="1" ht="12.75" x14ac:dyDescent="0.2">
      <c r="B106" s="717"/>
      <c r="C106" s="768"/>
      <c r="D106" s="768"/>
      <c r="E106" s="768"/>
      <c r="F106" s="768"/>
      <c r="G106" s="768"/>
      <c r="H106" s="768"/>
      <c r="I106" s="768"/>
      <c r="J106" s="768"/>
      <c r="K106" s="768"/>
      <c r="L106" s="768"/>
      <c r="M106" s="768"/>
      <c r="N106" s="768"/>
      <c r="O106" s="768"/>
      <c r="P106" s="768"/>
      <c r="Q106" s="768"/>
      <c r="R106" s="768"/>
      <c r="S106" s="768"/>
      <c r="T106" s="768"/>
      <c r="U106" s="768"/>
      <c r="V106" s="768"/>
      <c r="W106" s="768"/>
    </row>
    <row r="107" spans="1:24" ht="12.75" x14ac:dyDescent="0.2">
      <c r="B107" s="561"/>
      <c r="C107" s="561"/>
      <c r="D107" s="561"/>
      <c r="E107" s="561"/>
      <c r="F107" s="561"/>
      <c r="G107" s="561"/>
      <c r="H107" s="561"/>
      <c r="I107" s="561"/>
      <c r="J107" s="561"/>
      <c r="K107" s="561"/>
      <c r="L107" s="561"/>
      <c r="M107" s="561"/>
      <c r="N107" s="561"/>
      <c r="O107" s="561"/>
      <c r="P107" s="561"/>
      <c r="Q107" s="561"/>
      <c r="R107" s="561"/>
      <c r="S107" s="561"/>
      <c r="T107" s="561"/>
      <c r="U107" s="561"/>
      <c r="V107" s="561"/>
      <c r="W107" s="561"/>
    </row>
    <row r="108" spans="1:24" ht="12.75" x14ac:dyDescent="0.2">
      <c r="B108" s="561"/>
      <c r="C108" s="561"/>
      <c r="D108" s="561"/>
      <c r="E108" s="561"/>
      <c r="F108" s="561"/>
      <c r="G108" s="561"/>
      <c r="H108" s="561"/>
      <c r="I108" s="561"/>
      <c r="J108" s="561"/>
      <c r="K108" s="561"/>
      <c r="L108" s="561"/>
      <c r="M108" s="561"/>
      <c r="N108" s="561"/>
      <c r="O108" s="561"/>
      <c r="P108" s="561"/>
      <c r="Q108" s="561"/>
      <c r="R108" s="561"/>
      <c r="S108" s="561"/>
      <c r="T108" s="561"/>
      <c r="U108" s="561"/>
      <c r="V108" s="561"/>
      <c r="W108" s="561"/>
    </row>
    <row r="109" spans="1:24" ht="12.75" x14ac:dyDescent="0.2">
      <c r="B109" s="561"/>
      <c r="C109" s="561"/>
      <c r="D109" s="561"/>
      <c r="E109" s="561"/>
      <c r="F109" s="561"/>
      <c r="G109" s="561"/>
      <c r="H109" s="561"/>
      <c r="I109" s="561"/>
      <c r="J109" s="561"/>
      <c r="K109" s="561"/>
      <c r="L109" s="561"/>
      <c r="M109" s="561"/>
      <c r="N109" s="561"/>
      <c r="O109" s="561"/>
      <c r="P109" s="561"/>
      <c r="Q109" s="561"/>
      <c r="R109" s="561"/>
      <c r="S109" s="561"/>
      <c r="T109" s="561"/>
      <c r="U109" s="561"/>
      <c r="V109" s="561"/>
      <c r="W109" s="561"/>
    </row>
    <row r="110" spans="1:24" ht="12.75" x14ac:dyDescent="0.2">
      <c r="B110" s="561"/>
      <c r="C110" s="561"/>
      <c r="D110" s="561"/>
      <c r="E110" s="561"/>
      <c r="F110" s="561"/>
      <c r="G110" s="561"/>
      <c r="H110" s="561"/>
      <c r="I110" s="561"/>
      <c r="J110" s="561"/>
      <c r="K110" s="561"/>
      <c r="L110" s="561"/>
      <c r="M110" s="561"/>
      <c r="N110" s="561"/>
      <c r="O110" s="561"/>
      <c r="P110" s="561"/>
      <c r="Q110" s="561"/>
      <c r="R110" s="561"/>
      <c r="S110" s="561"/>
      <c r="T110" s="561"/>
      <c r="U110" s="561"/>
      <c r="V110" s="561"/>
      <c r="W110" s="561"/>
    </row>
    <row r="111" spans="1:24" ht="12.75" x14ac:dyDescent="0.2">
      <c r="B111" s="561"/>
      <c r="C111" s="561"/>
      <c r="D111" s="561"/>
      <c r="E111" s="561"/>
      <c r="F111" s="561"/>
      <c r="G111" s="561"/>
      <c r="H111" s="561"/>
      <c r="I111" s="561"/>
      <c r="J111" s="561"/>
      <c r="K111" s="561"/>
      <c r="L111" s="561"/>
      <c r="M111" s="561"/>
      <c r="N111" s="561"/>
      <c r="O111" s="561"/>
      <c r="P111" s="561"/>
      <c r="Q111" s="561"/>
      <c r="R111" s="561"/>
      <c r="S111" s="561"/>
      <c r="T111" s="561"/>
      <c r="U111" s="561"/>
      <c r="V111" s="561"/>
      <c r="W111" s="561"/>
    </row>
    <row r="112" spans="1:24" ht="12.75" x14ac:dyDescent="0.2">
      <c r="B112" s="561"/>
      <c r="C112" s="561"/>
      <c r="D112" s="561"/>
      <c r="E112" s="561"/>
      <c r="F112" s="561"/>
      <c r="G112" s="561"/>
      <c r="H112" s="561"/>
      <c r="I112" s="561"/>
      <c r="J112" s="561"/>
      <c r="K112" s="561"/>
      <c r="L112" s="561"/>
      <c r="M112" s="561"/>
      <c r="N112" s="561"/>
      <c r="O112" s="561"/>
      <c r="P112" s="561"/>
      <c r="Q112" s="561"/>
      <c r="R112" s="561"/>
      <c r="S112" s="561"/>
      <c r="T112" s="561"/>
      <c r="U112" s="561"/>
      <c r="V112" s="561"/>
      <c r="W112" s="561"/>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sqref="A1:F1"/>
    </sheetView>
  </sheetViews>
  <sheetFormatPr defaultColWidth="9.140625" defaultRowHeight="12.75" x14ac:dyDescent="0.2"/>
  <cols>
    <col min="1" max="1" width="4" style="8" customWidth="1"/>
    <col min="2" max="2" width="50.5703125" style="8" customWidth="1"/>
    <col min="3" max="3" width="15.7109375" style="8" customWidth="1"/>
    <col min="4" max="4" width="14.7109375" style="50" customWidth="1"/>
    <col min="5" max="5" width="16.5703125" style="50" customWidth="1"/>
    <col min="6" max="6" width="11" style="50" customWidth="1"/>
    <col min="7" max="7" width="9.140625" style="50"/>
    <col min="8" max="8" width="10.85546875" style="50" bestFit="1" customWidth="1"/>
    <col min="9" max="9" width="9.140625" style="50"/>
    <col min="10" max="10" width="10.28515625" style="50" customWidth="1"/>
    <col min="11" max="11" width="9.140625" style="50"/>
    <col min="12" max="12" width="10.5703125" style="50" customWidth="1"/>
    <col min="13" max="30" width="9.140625" style="50"/>
    <col min="31" max="16384" width="9.140625" style="8"/>
  </cols>
  <sheetData>
    <row r="1" spans="1:30" ht="96.75" customHeight="1" x14ac:dyDescent="0.2">
      <c r="A1" s="2430"/>
      <c r="B1" s="2430"/>
      <c r="C1" s="2430"/>
      <c r="D1" s="2430"/>
      <c r="E1" s="2430"/>
      <c r="F1" s="2430"/>
      <c r="G1" s="8"/>
      <c r="H1" s="8"/>
      <c r="I1" s="8"/>
      <c r="J1" s="8"/>
      <c r="K1" s="8"/>
      <c r="L1" s="8"/>
      <c r="M1" s="8"/>
      <c r="N1" s="8"/>
      <c r="O1" s="8"/>
      <c r="P1" s="8"/>
      <c r="Q1" s="8"/>
      <c r="R1" s="8"/>
      <c r="S1" s="8"/>
      <c r="T1" s="8"/>
      <c r="U1" s="8"/>
      <c r="V1" s="8"/>
      <c r="W1" s="8"/>
      <c r="X1" s="8"/>
      <c r="Y1" s="8"/>
      <c r="Z1" s="8"/>
      <c r="AA1" s="8"/>
      <c r="AB1" s="8"/>
      <c r="AC1" s="8"/>
      <c r="AD1" s="8"/>
    </row>
    <row r="2" spans="1:30" ht="18.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row>
    <row r="3" spans="1:30" ht="18.7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row>
    <row r="4" spans="1:30" ht="18" x14ac:dyDescent="0.25">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row>
    <row r="5" spans="1:30" ht="21" customHeight="1" x14ac:dyDescent="0.3">
      <c r="A5" s="299" t="str">
        <f>"Sheet O3.5 USL Metering Credit Worksheet  - "&amp;  'I2 LDC class'!$C$17</f>
        <v>Sheet O3.5 USL Metering Credit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row>
    <row r="6" spans="1:30"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row>
    <row r="7" spans="1:30" ht="14.25" customHeight="1" x14ac:dyDescent="0.2">
      <c r="A7" s="684"/>
      <c r="B7" s="684"/>
      <c r="C7" s="544"/>
    </row>
    <row r="8" spans="1:30" x14ac:dyDescent="0.2">
      <c r="A8" s="2567" t="s">
        <v>362</v>
      </c>
      <c r="B8" s="2567"/>
      <c r="C8" s="291"/>
    </row>
    <row r="9" spans="1:30" x14ac:dyDescent="0.2">
      <c r="A9" s="2567"/>
      <c r="B9" s="2567"/>
    </row>
    <row r="10" spans="1:30" x14ac:dyDescent="0.2">
      <c r="B10" s="676"/>
      <c r="C10" s="50"/>
    </row>
    <row r="11" spans="1:30" ht="47.25" customHeight="1" x14ac:dyDescent="0.2">
      <c r="A11" s="925"/>
      <c r="B11" s="926" t="s">
        <v>637</v>
      </c>
      <c r="C11" s="560" t="str">
        <f>IF('I2 LDC class'!$D$21="",'I2 LDC class'!$C$21,'I2 LDC class'!$D$21)</f>
        <v>GS &lt;50</v>
      </c>
    </row>
    <row r="12" spans="1:30" s="466" customFormat="1" x14ac:dyDescent="0.2">
      <c r="A12" s="915"/>
      <c r="B12" s="916" t="s">
        <v>1515</v>
      </c>
      <c r="C12" s="909">
        <f>'O7 Amortization'!H343+'O7 Amortization'!H416+'O7 Amortization'!H489+'O7 Amortization'!H562 + 'O7 Amortization'!AC343+'O7 Amortization'!AC416+'O7 Amortization'!AC489+'O7 Amortization'!AC562</f>
        <v>97333.929037187234</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row>
    <row r="13" spans="1:30" s="466" customFormat="1" x14ac:dyDescent="0.2">
      <c r="A13" s="915"/>
      <c r="B13" s="916" t="s">
        <v>1500</v>
      </c>
      <c r="C13" s="910">
        <f>IF(ISERROR(C33*(C44/C35)),0,C33*(C44/C35))</f>
        <v>4669.0487063594237</v>
      </c>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row>
    <row r="14" spans="1:30" s="466" customFormat="1" x14ac:dyDescent="0.2">
      <c r="A14" s="915"/>
      <c r="B14" s="704" t="s">
        <v>1508</v>
      </c>
      <c r="C14" s="910">
        <f>'O4 Summary by Class &amp; Accounts'!F146</f>
        <v>146859.25676624692</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row>
    <row r="15" spans="1:30" s="466" customFormat="1" x14ac:dyDescent="0.2">
      <c r="A15" s="915"/>
      <c r="B15" s="704" t="s">
        <v>1509</v>
      </c>
      <c r="C15" s="910">
        <f>'O4 Summary by Class &amp; Accounts'!F147+'O4 Summary by Class &amp; Accounts'!F148</f>
        <v>36647.786792646606</v>
      </c>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row>
    <row r="16" spans="1:30" s="547" customFormat="1" x14ac:dyDescent="0.2">
      <c r="A16" s="915"/>
      <c r="B16" s="704" t="s">
        <v>1510</v>
      </c>
      <c r="C16" s="910">
        <f>'O4 Summary by Class &amp; Accounts'!F165</f>
        <v>1728.6171667048241</v>
      </c>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row>
    <row r="17" spans="1:30" s="547" customFormat="1" x14ac:dyDescent="0.2">
      <c r="A17" s="915"/>
      <c r="B17" s="704" t="s">
        <v>1511</v>
      </c>
      <c r="C17" s="910">
        <f>'O4 Summary by Class &amp; Accounts'!F167</f>
        <v>1961.8503118503118</v>
      </c>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row>
    <row r="18" spans="1:30" s="547" customFormat="1" x14ac:dyDescent="0.2">
      <c r="A18" s="915"/>
      <c r="B18" s="916" t="s">
        <v>1501</v>
      </c>
      <c r="C18" s="910">
        <f>IF(ISERROR(SUM(C14:C17)/C39*C37),0,SUM(C14:C17)/C39*C37)</f>
        <v>94583.10193249218</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30" s="547" customFormat="1" x14ac:dyDescent="0.2">
      <c r="A19" s="915"/>
      <c r="B19" s="916" t="s">
        <v>1502</v>
      </c>
      <c r="C19" s="910">
        <f>IF(ISERROR('O4 Summary by Class &amp; Accounts'!F209*C46/(C31+C35)),0,('O4 Summary by Class &amp; Accounts'!F209*C46/(C31+C35)))</f>
        <v>2441.8439298934641</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row>
    <row r="20" spans="1:30" s="547" customFormat="1" x14ac:dyDescent="0.2">
      <c r="A20" s="915"/>
      <c r="B20" s="916" t="s">
        <v>1503</v>
      </c>
      <c r="C20" s="910">
        <f>IF(ISERROR('O4 Summary by Class &amp; Accounts'!F207*C46/(C31+C35)),0,('O4 Summary by Class &amp; Accounts'!F207*C46/(C31+C35)))</f>
        <v>15397.700467244847</v>
      </c>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row>
    <row r="21" spans="1:30" s="547" customFormat="1" x14ac:dyDescent="0.2">
      <c r="A21" s="915"/>
      <c r="B21" s="916" t="s">
        <v>1504</v>
      </c>
      <c r="C21" s="910">
        <f>IF(ISERROR(C46/(C31+C35)*'O1 Revenue to cost|RR'!E38),0,(C46/(C31+C35)*'O1 Revenue to cost|RR'!E38))</f>
        <v>27752.996222318216</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s="466" customFormat="1" ht="18.75" customHeight="1" x14ac:dyDescent="0.2">
      <c r="A22" s="917"/>
      <c r="B22" s="810" t="s">
        <v>763</v>
      </c>
      <c r="C22" s="913">
        <f>SUM(C12:C21)</f>
        <v>429376.13133294403</v>
      </c>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row r="23" spans="1:30" s="466" customFormat="1" x14ac:dyDescent="0.2">
      <c r="A23" s="917"/>
      <c r="B23" s="704"/>
      <c r="C23" s="91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row>
    <row r="24" spans="1:30" s="683" customFormat="1" x14ac:dyDescent="0.2">
      <c r="A24" s="918"/>
      <c r="B24" s="919" t="s">
        <v>762</v>
      </c>
      <c r="C24" s="911">
        <f>'I6.2 Customer Data'!E21</f>
        <v>4194</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s="683" customFormat="1" x14ac:dyDescent="0.2">
      <c r="A25" s="918"/>
      <c r="B25" s="920"/>
      <c r="C25" s="911"/>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row>
    <row r="26" spans="1:30" s="39" customFormat="1" x14ac:dyDescent="0.2">
      <c r="A26" s="921"/>
      <c r="B26" s="922" t="s">
        <v>1512</v>
      </c>
      <c r="C26" s="762">
        <f>IF(ISERROR(C22/C24/12),0,C22/C24/12)</f>
        <v>8.5315556217800044</v>
      </c>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row>
    <row r="27" spans="1:30" s="466" customFormat="1" x14ac:dyDescent="0.2">
      <c r="A27" s="917"/>
      <c r="B27" s="704"/>
      <c r="C27" s="91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row>
    <row r="28" spans="1:30" s="466" customFormat="1" x14ac:dyDescent="0.2">
      <c r="A28" s="917"/>
      <c r="B28" s="704"/>
      <c r="C28" s="91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row>
    <row r="29" spans="1:30" s="466" customFormat="1" x14ac:dyDescent="0.2">
      <c r="A29" s="917"/>
      <c r="B29" s="704" t="s">
        <v>349</v>
      </c>
      <c r="C29" s="910">
        <f>SUM('O4 Summary by Class &amp; Accounts'!F60:F73)+SUM('O4 Summary by Class &amp; Accounts'!F74:F76)+SUM('O4 Summary by Class &amp; Accounts'!F77) +SUM('O4 Summary by Class &amp; Accounts'!F79:F80)</f>
        <v>4530597.2201390052</v>
      </c>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row>
    <row r="30" spans="1:30" s="466" customFormat="1" x14ac:dyDescent="0.2">
      <c r="A30" s="917"/>
      <c r="B30" s="704" t="s">
        <v>350</v>
      </c>
      <c r="C30" s="910">
        <f>'O7 Amortization'!AX80+'O7 Amortization'!AX151+'O7 Amortization'!AX222+'O7 Amortization'!AX293</f>
        <v>-2833867.5477309492</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row>
    <row r="31" spans="1:30" s="466" customFormat="1" x14ac:dyDescent="0.2">
      <c r="A31" s="917"/>
      <c r="B31" s="704" t="s">
        <v>351</v>
      </c>
      <c r="C31" s="910">
        <f>C29+C30</f>
        <v>1696729.672408056</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row>
    <row r="32" spans="1:30" s="466" customFormat="1" x14ac:dyDescent="0.2">
      <c r="A32" s="917"/>
      <c r="B32" s="704"/>
      <c r="C32" s="91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s="466" customFormat="1" x14ac:dyDescent="0.2">
      <c r="A33" s="917"/>
      <c r="B33" s="704" t="s">
        <v>352</v>
      </c>
      <c r="C33" s="910">
        <f>'O7 Amortization'!AX367+'O7 Amortization'!AX439+'O7 Amortization'!AX512+'O7 Amortization'!AX585</f>
        <v>85829.303086087995</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s="466" customFormat="1" x14ac:dyDescent="0.2">
      <c r="A34" s="917"/>
      <c r="B34" s="704"/>
      <c r="C34" s="91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row r="35" spans="1:30" s="466" customFormat="1" x14ac:dyDescent="0.2">
      <c r="A35" s="917"/>
      <c r="B35" s="810" t="s">
        <v>1201</v>
      </c>
      <c r="C35" s="914">
        <f>'O6 Source Data for E2'!E102</f>
        <v>12025112.595747828</v>
      </c>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s="466" customFormat="1" x14ac:dyDescent="0.2">
      <c r="A36" s="917"/>
      <c r="B36" s="704"/>
      <c r="C36" s="91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row r="37" spans="1:30" s="466" customFormat="1" x14ac:dyDescent="0.2">
      <c r="A37" s="917"/>
      <c r="B37" s="810" t="s">
        <v>358</v>
      </c>
      <c r="C37" s="913">
        <f>SUM('O4 Summary by Class &amp; Accounts'!F174:F199) + 'O4 Summary by Class &amp; Accounts'!F208+ SUM('O4 Summary by Class &amp; Accounts'!F210:F213)</f>
        <v>771172.24846084113</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row>
    <row r="38" spans="1:30" s="466" customFormat="1" x14ac:dyDescent="0.2">
      <c r="A38" s="917"/>
      <c r="B38" s="704"/>
      <c r="C38" s="91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s="466" customFormat="1" x14ac:dyDescent="0.2">
      <c r="A39" s="917"/>
      <c r="B39" s="810" t="s">
        <v>353</v>
      </c>
      <c r="C39" s="913">
        <f>'O6 Source Data for E2'!E163</f>
        <v>1526292.9904335251</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row r="40" spans="1:30" s="466" customFormat="1" x14ac:dyDescent="0.2">
      <c r="A40" s="917"/>
      <c r="B40" s="704"/>
      <c r="C40" s="91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row>
    <row r="41" spans="1:30" s="466" customFormat="1" x14ac:dyDescent="0.2">
      <c r="A41" s="917"/>
      <c r="B41" s="704" t="s">
        <v>1514</v>
      </c>
      <c r="C41" s="91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0" s="466" customFormat="1" x14ac:dyDescent="0.2">
      <c r="A42" s="915"/>
      <c r="B42" s="704" t="s">
        <v>1513</v>
      </c>
      <c r="C42" s="910">
        <f>'O4 Summary by Class &amp; Accounts'!F59</f>
        <v>1720751.4383761894</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s="466" customFormat="1" x14ac:dyDescent="0.2">
      <c r="A43" s="917"/>
      <c r="B43" s="704" t="s">
        <v>1505</v>
      </c>
      <c r="C43" s="910">
        <f>'O7 Amortization'!H57+'O7 Amortization'!H127+'O7 Amortization'!H198+'O7 Amortization'!H269 + 'O7 Amortization'!AC57+'O7 Amortization'!AC127+'O7 Amortization'!AC198+'O7 Amortization'!AC269</f>
        <v>-1066594.4734444371</v>
      </c>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row r="44" spans="1:30" s="466" customFormat="1" x14ac:dyDescent="0.2">
      <c r="A44" s="917"/>
      <c r="B44" s="704" t="s">
        <v>1506</v>
      </c>
      <c r="C44" s="910">
        <f>C42+C43</f>
        <v>654156.9649317523</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s="466" customFormat="1" x14ac:dyDescent="0.2">
      <c r="A45" s="917"/>
      <c r="B45" s="704" t="s">
        <v>1507</v>
      </c>
      <c r="C45" s="910">
        <f>IF(ISERROR(C44/C35*C31),0,C44/C35*C31)</f>
        <v>92300.801674370945</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row r="46" spans="1:30" s="466" customFormat="1" x14ac:dyDescent="0.2">
      <c r="A46" s="923"/>
      <c r="B46" s="924" t="s">
        <v>1200</v>
      </c>
      <c r="C46" s="912">
        <f>SUM(C44:C45)</f>
        <v>746457.76660612319</v>
      </c>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row>
    <row r="47" spans="1:30" s="466" customFormat="1" x14ac:dyDescent="0.2">
      <c r="B47" s="467"/>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row>
    <row r="48" spans="1:30" x14ac:dyDescent="0.2">
      <c r="C48" s="543"/>
    </row>
    <row r="54" spans="2:30" s="7" customFormat="1" x14ac:dyDescent="0.2">
      <c r="B54" s="39"/>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row>
    <row r="55" spans="2:30" s="7" customFormat="1" x14ac:dyDescent="0.2">
      <c r="C55" s="547"/>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row>
    <row r="56" spans="2:30" s="7" customFormat="1" x14ac:dyDescent="0.2">
      <c r="C56" s="68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row>
    <row r="57" spans="2:30" s="683" customFormat="1" x14ac:dyDescent="0.2">
      <c r="B57" s="681"/>
      <c r="C57" s="767"/>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row>
    <row r="58" spans="2:30" s="7" customFormat="1" x14ac:dyDescent="0.2">
      <c r="B58" s="39"/>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row>
    <row r="59" spans="2:30" s="680" customFormat="1" x14ac:dyDescent="0.2">
      <c r="B59" s="726"/>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row>
    <row r="60" spans="2:30" s="7" customFormat="1" x14ac:dyDescent="0.2">
      <c r="B60" s="39"/>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row>
    <row r="61" spans="2:30" s="7" customFormat="1" x14ac:dyDescent="0.2">
      <c r="B61" s="39"/>
      <c r="C61" s="795"/>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row>
    <row r="62" spans="2:30" s="7" customFormat="1" x14ac:dyDescent="0.2">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row>
    <row r="63" spans="2:30" s="7" customFormat="1" x14ac:dyDescent="0.2">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row>
    <row r="64" spans="2:30" s="7" customFormat="1" x14ac:dyDescent="0.2">
      <c r="C64" s="727"/>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row>
    <row r="65" spans="4:30" s="7" customFormat="1" x14ac:dyDescent="0.2">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row>
    <row r="66" spans="4:30" s="7" customFormat="1" x14ac:dyDescent="0.2">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row>
    <row r="67" spans="4:30" s="7" customFormat="1" x14ac:dyDescent="0.2">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row>
  </sheetData>
  <sheetProtection password="F8BD" sheet="1" objects="1" scenarios="1"/>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sqref="A1:C1"/>
    </sheetView>
  </sheetViews>
  <sheetFormatPr defaultColWidth="9.140625" defaultRowHeight="12.75" x14ac:dyDescent="0.2"/>
  <cols>
    <col min="1" max="1" width="3.7109375" style="50" customWidth="1"/>
    <col min="2" max="2" width="63.85546875" style="50" customWidth="1"/>
    <col min="3" max="3" width="12.28515625" style="50" bestFit="1" customWidth="1"/>
    <col min="4" max="4" width="9.5703125" style="50" bestFit="1" customWidth="1"/>
    <col min="5" max="16384" width="9.140625" style="50"/>
  </cols>
  <sheetData>
    <row r="1" spans="1:5" s="8" customFormat="1" ht="90.75" customHeight="1" x14ac:dyDescent="0.2">
      <c r="A1" s="2430"/>
      <c r="B1" s="2430"/>
      <c r="C1" s="2430"/>
    </row>
    <row r="2" spans="1:5" s="8" customFormat="1" ht="18.75" customHeight="1" x14ac:dyDescent="0.3">
      <c r="A2" s="2473"/>
      <c r="B2" s="2473"/>
      <c r="C2" s="2473"/>
    </row>
    <row r="3" spans="1:5" s="8" customFormat="1" ht="44.25" customHeight="1" x14ac:dyDescent="0.25">
      <c r="A3" s="2474"/>
      <c r="B3" s="2474"/>
      <c r="C3" s="2474"/>
    </row>
    <row r="4" spans="1:5" s="8" customFormat="1" ht="18" x14ac:dyDescent="0.25">
      <c r="A4" s="2475" t="str">
        <f>'I1 Intro'!C11</f>
        <v>EB-2019-0037</v>
      </c>
      <c r="B4" s="2475"/>
      <c r="C4" s="2475"/>
    </row>
    <row r="5" spans="1:5" s="8" customFormat="1" ht="21" customHeight="1" x14ac:dyDescent="0.3">
      <c r="A5" s="299" t="str">
        <f>"Sheet O3.6 MicroFIT Charge Worksheet  - "&amp;  'I2 LDC class'!$C$17</f>
        <v>Sheet O3.6 MicroFIT Charge Worksheet  - Initial Application</v>
      </c>
      <c r="B5" s="300"/>
      <c r="C5" s="480"/>
    </row>
    <row r="6" spans="1:5" s="8" customFormat="1" ht="11.25" x14ac:dyDescent="0.2">
      <c r="C6" s="480"/>
    </row>
    <row r="7" spans="1:5" s="8" customFormat="1" ht="14.25" customHeight="1" x14ac:dyDescent="0.2">
      <c r="A7" s="2568"/>
      <c r="B7" s="2568"/>
      <c r="C7" s="544"/>
      <c r="D7" s="544"/>
    </row>
    <row r="8" spans="1:5" s="8" customFormat="1" ht="14.25" customHeight="1" x14ac:dyDescent="0.2">
      <c r="A8" s="684"/>
      <c r="B8" s="684"/>
      <c r="C8" s="544"/>
      <c r="D8" s="544"/>
    </row>
    <row r="9" spans="1:5" s="8" customFormat="1" ht="14.25" customHeight="1" x14ac:dyDescent="0.2">
      <c r="A9" s="684"/>
      <c r="B9" s="684"/>
      <c r="C9" s="544"/>
      <c r="D9" s="544"/>
    </row>
    <row r="10" spans="1:5" s="8" customFormat="1" ht="11.25" x14ac:dyDescent="0.2">
      <c r="A10" s="2567" t="s">
        <v>362</v>
      </c>
      <c r="B10" s="2567"/>
      <c r="C10" s="7"/>
    </row>
    <row r="11" spans="1:5" s="8" customFormat="1" ht="11.25" x14ac:dyDescent="0.2">
      <c r="A11" s="2567"/>
      <c r="B11" s="2567"/>
      <c r="C11" s="7"/>
    </row>
    <row r="12" spans="1:5" s="777" customFormat="1" x14ac:dyDescent="0.2">
      <c r="A12" s="573"/>
      <c r="B12" s="774"/>
      <c r="C12" s="573"/>
      <c r="D12" s="1660"/>
      <c r="E12" s="776"/>
    </row>
    <row r="13" spans="1:5" s="8" customFormat="1" ht="47.25" customHeight="1" x14ac:dyDescent="0.2">
      <c r="A13" s="724"/>
      <c r="B13" s="766" t="s">
        <v>637</v>
      </c>
      <c r="C13" s="560" t="str">
        <f>IF('I2 LDC class'!$D$20="",'I2 LDC class'!$C$20,'I2 LDC class'!$D$20)</f>
        <v>Residential</v>
      </c>
      <c r="D13" s="783" t="s">
        <v>443</v>
      </c>
    </row>
    <row r="14" spans="1:5" x14ac:dyDescent="0.2">
      <c r="A14" s="1661"/>
      <c r="B14" s="1674" t="s">
        <v>1290</v>
      </c>
      <c r="C14" s="1681">
        <f>'O4 Summary by Class &amp; Accounts'!E147</f>
        <v>310018.45238095243</v>
      </c>
      <c r="D14" s="1681">
        <f>IF(ISERROR(C14/C$30/12), 0, C14/C$30/12)</f>
        <v>0.59912504421850221</v>
      </c>
    </row>
    <row r="15" spans="1:5" x14ac:dyDescent="0.2">
      <c r="B15" s="1675" t="s">
        <v>1291</v>
      </c>
      <c r="C15" s="1682">
        <f>'O4 Summary by Class &amp; Accounts'!E148</f>
        <v>66779.166666666672</v>
      </c>
      <c r="D15" s="1682">
        <f t="shared" ref="D15:D25" si="0">IF(ISERROR(C15/C$30/12), 0, C15/C$30/12)</f>
        <v>0.1290538381659877</v>
      </c>
    </row>
    <row r="16" spans="1:5" x14ac:dyDescent="0.2">
      <c r="B16" s="1675" t="s">
        <v>1292</v>
      </c>
      <c r="C16" s="1682">
        <f>'O4 Summary by Class &amp; Accounts'!E146</f>
        <v>609500.33326626325</v>
      </c>
      <c r="D16" s="1682">
        <f t="shared" si="0"/>
        <v>1.1778876751201335</v>
      </c>
    </row>
    <row r="17" spans="2:4" x14ac:dyDescent="0.2">
      <c r="B17" s="1675" t="s">
        <v>1293</v>
      </c>
      <c r="C17" s="1682">
        <f>'O4 Summary by Class &amp; Accounts'!E165</f>
        <v>7174.1663576124283</v>
      </c>
      <c r="D17" s="1682">
        <f t="shared" si="0"/>
        <v>1.3864409370555004E-2</v>
      </c>
    </row>
    <row r="18" spans="2:4" x14ac:dyDescent="0.2">
      <c r="B18" s="1675" t="s">
        <v>1294</v>
      </c>
      <c r="C18" s="1682">
        <f>'O4 Summary by Class &amp; Accounts'!E167</f>
        <v>20170.945945945943</v>
      </c>
      <c r="D18" s="1682">
        <f t="shared" si="0"/>
        <v>3.8981288981288977E-2</v>
      </c>
    </row>
    <row r="19" spans="2:4" x14ac:dyDescent="0.2">
      <c r="B19" s="1675" t="s">
        <v>1295</v>
      </c>
      <c r="C19" s="1682">
        <f>'O4 Summary by Class &amp; Accounts'!E168</f>
        <v>1604221.4110180933</v>
      </c>
      <c r="D19" s="1682">
        <f t="shared" si="0"/>
        <v>3.1002323133703094</v>
      </c>
    </row>
    <row r="20" spans="2:4" x14ac:dyDescent="0.2">
      <c r="B20" s="1675" t="s">
        <v>1296</v>
      </c>
      <c r="C20" s="1682">
        <f>'O2 Fixed Charge|Floor|Ceiling'!D130</f>
        <v>19206.897460006883</v>
      </c>
      <c r="D20" s="1682">
        <f t="shared" si="0"/>
        <v>3.7118220549938706E-2</v>
      </c>
    </row>
    <row r="21" spans="2:4" x14ac:dyDescent="0.2">
      <c r="B21" s="1676" t="s">
        <v>1299</v>
      </c>
      <c r="C21" s="1682">
        <f>SUM('O4 Summary by Class &amp; Accounts'!E174:E198)*'O2 Fixed Charge|Floor|Ceiling'!D96/'O2 Fixed Charge|Floor|Ceiling'!D32</f>
        <v>196415.46204332705</v>
      </c>
      <c r="D21" s="1682">
        <f t="shared" si="0"/>
        <v>0.3795819941624094</v>
      </c>
    </row>
    <row r="22" spans="2:4" x14ac:dyDescent="0.2">
      <c r="B22" s="1675"/>
      <c r="C22" s="1682"/>
      <c r="D22" s="1682"/>
    </row>
    <row r="23" spans="2:4" x14ac:dyDescent="0.2">
      <c r="B23" s="1675" t="s">
        <v>407</v>
      </c>
      <c r="C23" s="1682">
        <f>'O2 Fixed Charge|Floor|Ceiling'!D132-'O2 Fixed Charge|Floor|Ceiling'!D81</f>
        <v>1243.4273119449335</v>
      </c>
      <c r="D23" s="1682">
        <f t="shared" si="0"/>
        <v>2.4029809759068157E-3</v>
      </c>
    </row>
    <row r="24" spans="2:4" x14ac:dyDescent="0.2">
      <c r="B24" s="1676" t="s">
        <v>1297</v>
      </c>
      <c r="C24" s="1682">
        <f>'O2 Fixed Charge|Floor|Ceiling'!D133-'O2 Fixed Charge|Floor|Ceiling'!D82</f>
        <v>7840.7637227473606</v>
      </c>
      <c r="D24" s="1682">
        <f t="shared" si="0"/>
        <v>1.5152639709088691E-2</v>
      </c>
    </row>
    <row r="25" spans="2:4" x14ac:dyDescent="0.2">
      <c r="B25" s="1676" t="s">
        <v>1298</v>
      </c>
      <c r="C25" s="1682">
        <f>'O2 Fixed Charge|Floor|Ceiling'!D134-'O2 Fixed Charge|Floor|Ceiling'!D83</f>
        <v>14132.284651231021</v>
      </c>
      <c r="D25" s="1682">
        <f t="shared" si="0"/>
        <v>2.7311295832716891E-2</v>
      </c>
    </row>
    <row r="26" spans="2:4" x14ac:dyDescent="0.2">
      <c r="B26" s="1676"/>
      <c r="C26" s="1682"/>
      <c r="D26" s="1682"/>
    </row>
    <row r="27" spans="2:4" x14ac:dyDescent="0.2">
      <c r="B27" s="1677" t="s">
        <v>435</v>
      </c>
      <c r="C27" s="1683">
        <f>SUM(C14:C25)</f>
        <v>2856703.3108247919</v>
      </c>
      <c r="D27" s="1683">
        <f>IF(ISERROR(C27/C$30/12), 0, C27/C$30/12)</f>
        <v>5.5207117004568387</v>
      </c>
    </row>
    <row r="28" spans="2:4" x14ac:dyDescent="0.2">
      <c r="B28" s="1676"/>
      <c r="C28" s="1682"/>
      <c r="D28" s="1682"/>
    </row>
    <row r="29" spans="2:4" x14ac:dyDescent="0.2">
      <c r="B29" s="1675"/>
      <c r="C29" s="1682"/>
      <c r="D29" s="1682"/>
    </row>
    <row r="30" spans="2:4" x14ac:dyDescent="0.2">
      <c r="B30" s="1678" t="s">
        <v>429</v>
      </c>
      <c r="C30" s="1684">
        <f>ccar</f>
        <v>43121</v>
      </c>
      <c r="D30" s="1685"/>
    </row>
  </sheetData>
  <sheetProtection password="F8BD"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89" workbookViewId="0">
      <selection activeCell="D115" sqref="D115"/>
    </sheetView>
  </sheetViews>
  <sheetFormatPr defaultColWidth="9.140625" defaultRowHeight="11.25" x14ac:dyDescent="0.2"/>
  <cols>
    <col min="1" max="1" width="10.140625" style="64" customWidth="1"/>
    <col min="2" max="2" width="60.140625" style="55" bestFit="1" customWidth="1"/>
    <col min="3" max="3" width="12.5703125" style="336" customWidth="1"/>
    <col min="4" max="4" width="19.28515625" style="509" customWidth="1"/>
    <col min="5" max="5" width="16.5703125" style="509" customWidth="1"/>
    <col min="6" max="6" width="16" style="509" customWidth="1"/>
    <col min="7" max="7" width="13.85546875" style="509" customWidth="1"/>
    <col min="8" max="8" width="13.28515625" style="509" hidden="1" customWidth="1"/>
    <col min="9" max="9" width="13.7109375" style="509" hidden="1" customWidth="1"/>
    <col min="10" max="10" width="15.7109375" style="509" hidden="1" customWidth="1"/>
    <col min="11" max="13" width="15.7109375" style="509" customWidth="1"/>
    <col min="14" max="24" width="15.7109375" style="509" hidden="1" customWidth="1"/>
    <col min="25" max="25" width="0" style="1624" hidden="1" customWidth="1"/>
    <col min="26" max="26" width="0" style="1625" hidden="1" customWidth="1"/>
    <col min="27" max="16384" width="9.140625" style="54"/>
  </cols>
  <sheetData>
    <row r="1" spans="1:26" s="8" customFormat="1" ht="90.75" customHeight="1" x14ac:dyDescent="0.2">
      <c r="A1" s="2430"/>
      <c r="B1" s="2430"/>
      <c r="C1" s="2430"/>
      <c r="D1" s="2430"/>
      <c r="E1" s="2430"/>
      <c r="F1" s="2430"/>
      <c r="Y1" s="1622"/>
      <c r="Z1" s="1623"/>
    </row>
    <row r="2" spans="1:26" s="8" customFormat="1" ht="18.75" customHeight="1" x14ac:dyDescent="0.3">
      <c r="A2" s="2473"/>
      <c r="B2" s="2473"/>
      <c r="C2" s="2473"/>
      <c r="D2" s="2473"/>
      <c r="E2" s="2473"/>
      <c r="Y2" s="1622"/>
      <c r="Z2" s="1623"/>
    </row>
    <row r="3" spans="1:26" s="8" customFormat="1" ht="37.5" customHeight="1" x14ac:dyDescent="0.25">
      <c r="A3" s="2474"/>
      <c r="B3" s="2474"/>
      <c r="C3" s="2474"/>
      <c r="D3" s="2474"/>
      <c r="E3" s="2474"/>
      <c r="G3" s="9"/>
      <c r="Y3" s="1622"/>
      <c r="Z3" s="1623"/>
    </row>
    <row r="4" spans="1:26" s="8" customFormat="1" ht="18" x14ac:dyDescent="0.25">
      <c r="A4" s="2475" t="str">
        <f>'I1 Intro'!C11</f>
        <v>EB-2019-0037</v>
      </c>
      <c r="B4" s="2475"/>
      <c r="C4" s="2475"/>
      <c r="D4" s="2475"/>
      <c r="E4" s="2475"/>
      <c r="Y4" s="1622"/>
      <c r="Z4" s="1623"/>
    </row>
    <row r="5" spans="1:26" s="8" customFormat="1" ht="21" customHeight="1" x14ac:dyDescent="0.3">
      <c r="A5" s="299" t="str">
        <f>"Sheet O4 Summary of Allocators by Class &amp; Accounts  - "&amp;  'I2 LDC class'!$C$17</f>
        <v>Sheet O4 Summary of Allocators by Class &amp; Accounts  - Initial Application</v>
      </c>
      <c r="B5" s="300"/>
      <c r="C5" s="480"/>
      <c r="D5" s="480"/>
      <c r="E5" s="301"/>
      <c r="Y5" s="1622"/>
      <c r="Z5" s="1623"/>
    </row>
    <row r="6" spans="1:26" s="8" customFormat="1" ht="6" customHeight="1" x14ac:dyDescent="0.2">
      <c r="A6" s="11"/>
      <c r="B6" s="11"/>
      <c r="C6" s="481"/>
      <c r="D6" s="481"/>
      <c r="E6" s="11"/>
      <c r="F6" s="11"/>
      <c r="G6" s="11"/>
      <c r="H6" s="11"/>
      <c r="I6" s="11"/>
      <c r="J6" s="11"/>
      <c r="K6" s="11"/>
      <c r="L6" s="11"/>
      <c r="M6" s="11"/>
      <c r="N6" s="11"/>
      <c r="O6" s="11"/>
      <c r="Y6" s="1622"/>
      <c r="Z6" s="1623"/>
    </row>
    <row r="7" spans="1:26" x14ac:dyDescent="0.2">
      <c r="A7" s="927"/>
    </row>
    <row r="8" spans="1:26" ht="3" customHeight="1" x14ac:dyDescent="0.2">
      <c r="A8" s="63"/>
    </row>
    <row r="9" spans="1:26" ht="3" customHeight="1" x14ac:dyDescent="0.2">
      <c r="A9" s="362"/>
    </row>
    <row r="10" spans="1:26" ht="3" customHeight="1" x14ac:dyDescent="0.2">
      <c r="A10" s="63"/>
    </row>
    <row r="11" spans="1:26" ht="3" customHeight="1" x14ac:dyDescent="0.2">
      <c r="A11" s="362"/>
    </row>
    <row r="12" spans="1:26" ht="3" customHeight="1" x14ac:dyDescent="0.2">
      <c r="C12" s="929"/>
    </row>
    <row r="13" spans="1:26" ht="4.5" customHeight="1" x14ac:dyDescent="0.2"/>
    <row r="14" spans="1:26" x14ac:dyDescent="0.2">
      <c r="A14" s="2567" t="s">
        <v>362</v>
      </c>
      <c r="B14" s="2567"/>
    </row>
    <row r="15" spans="1:26" x14ac:dyDescent="0.2">
      <c r="A15" s="2567"/>
      <c r="B15" s="2567"/>
    </row>
    <row r="16" spans="1:26" ht="12" thickBot="1" x14ac:dyDescent="0.25">
      <c r="A16" s="939"/>
      <c r="B16" s="940"/>
      <c r="E16" s="941"/>
      <c r="F16" s="941"/>
      <c r="G16" s="941"/>
      <c r="H16" s="941"/>
      <c r="I16" s="941"/>
      <c r="J16" s="941"/>
      <c r="K16" s="941"/>
      <c r="L16" s="941"/>
      <c r="M16" s="941"/>
    </row>
    <row r="17" spans="1:26" s="944" customFormat="1" ht="25.5" customHeight="1" thickBot="1" x14ac:dyDescent="0.25">
      <c r="A17" s="942"/>
      <c r="B17" s="943"/>
      <c r="C17" s="968"/>
      <c r="D17" s="969"/>
      <c r="E17" s="970">
        <v>1</v>
      </c>
      <c r="F17" s="970">
        <v>2</v>
      </c>
      <c r="G17" s="970">
        <v>3</v>
      </c>
      <c r="H17" s="970">
        <v>4</v>
      </c>
      <c r="I17" s="970">
        <v>5</v>
      </c>
      <c r="J17" s="970">
        <v>6</v>
      </c>
      <c r="K17" s="970">
        <v>7</v>
      </c>
      <c r="L17" s="970">
        <v>8</v>
      </c>
      <c r="M17" s="970">
        <v>9</v>
      </c>
      <c r="N17" s="970">
        <v>10</v>
      </c>
      <c r="O17" s="970">
        <v>11</v>
      </c>
      <c r="P17" s="970">
        <v>12</v>
      </c>
      <c r="Q17" s="970">
        <v>13</v>
      </c>
      <c r="R17" s="970">
        <v>14</v>
      </c>
      <c r="S17" s="970">
        <v>15</v>
      </c>
      <c r="T17" s="970">
        <v>16</v>
      </c>
      <c r="U17" s="970">
        <v>17</v>
      </c>
      <c r="V17" s="970">
        <v>18</v>
      </c>
      <c r="W17" s="970">
        <v>19</v>
      </c>
      <c r="X17" s="971">
        <v>20</v>
      </c>
      <c r="Y17" s="1626"/>
      <c r="Z17" s="1627"/>
    </row>
    <row r="18" spans="1:26" s="428" customFormat="1" ht="45.75" customHeight="1" thickBot="1" x14ac:dyDescent="0.25">
      <c r="A18" s="972" t="s">
        <v>315</v>
      </c>
      <c r="B18" s="973" t="s">
        <v>318</v>
      </c>
      <c r="C18" s="964" t="s">
        <v>661</v>
      </c>
      <c r="D18" s="965" t="s">
        <v>763</v>
      </c>
      <c r="E18" s="966" t="str">
        <f>IF('I2 LDC class'!$D$20="",'I2 LDC class'!$C$20,'I2 LDC class'!$D$20)</f>
        <v>Residential</v>
      </c>
      <c r="F18" s="966" t="str">
        <f>IF('I2 LDC class'!$D$21="",'I2 LDC class'!$C$21,'I2 LDC class'!$D$21)</f>
        <v>GS &lt;50</v>
      </c>
      <c r="G18" s="966" t="str">
        <f>IF('I2 LDC class'!$D$22="",'I2 LDC class'!$C$22,'I2 LDC class'!$D$22)</f>
        <v>GS&gt;50-Regular</v>
      </c>
      <c r="H18" s="966" t="str">
        <f>IF('I2 LDC class'!$D$23="",'I2 LDC class'!$C$23,'I2 LDC class'!$D$23)</f>
        <v>GS&gt; 50-TOU</v>
      </c>
      <c r="I18" s="966" t="str">
        <f>IF('I2 LDC class'!$D$24="",'I2 LDC class'!$C$24,'I2 LDC class'!$D$24)</f>
        <v>GS &gt;50-Intermediate</v>
      </c>
      <c r="J18" s="966" t="str">
        <f>IF('I2 LDC class'!$D$25="",'I2 LDC class'!$C$25,'I2 LDC class'!$D$25)</f>
        <v>Large Use &gt;5MW</v>
      </c>
      <c r="K18" s="966" t="str">
        <f>IF('I2 LDC class'!$D$26="",'I2 LDC class'!$C$26,'I2 LDC class'!$D$26)</f>
        <v>Street Light</v>
      </c>
      <c r="L18" s="966" t="str">
        <f>IF('I2 LDC class'!$D$27="",'I2 LDC class'!$C$27,'I2 LDC class'!$D$27)</f>
        <v>Sentinel</v>
      </c>
      <c r="M18" s="966" t="str">
        <f>IF('I2 LDC class'!$D$28="",'I2 LDC class'!$C$28,'I2 LDC class'!$D$28)</f>
        <v>Unmetered Scattered Load</v>
      </c>
      <c r="N18" s="966" t="str">
        <f>IF('I2 LDC class'!$D$29="",'I2 LDC class'!$C$29,'I2 LDC class'!$D$29)</f>
        <v>Embedded Distributor</v>
      </c>
      <c r="O18" s="966" t="str">
        <f>IF('I2 LDC class'!$D$30="",'I2 LDC class'!$C$30,'I2 LDC class'!$D$30)</f>
        <v>Back-up/Standby Power</v>
      </c>
      <c r="P18" s="966" t="str">
        <f>IF('I2 LDC class'!$D$31="",'I2 LDC class'!$C$31,'I2 LDC class'!$D$31)</f>
        <v>Rate Class 1</v>
      </c>
      <c r="Q18" s="966" t="str">
        <f>IF('I2 LDC class'!$D$32="",'I2 LDC class'!$C$32,'I2 LDC class'!$D$32)</f>
        <v>Rate class 2</v>
      </c>
      <c r="R18" s="966" t="str">
        <f>IF('I2 LDC class'!$D$33="",'I2 LDC class'!$C$33,'I2 LDC class'!$D$33)</f>
        <v>Rate class 3</v>
      </c>
      <c r="S18" s="966" t="str">
        <f>IF('I2 LDC class'!$D$34="",'I2 LDC class'!$C$34,'I2 LDC class'!$D$34)</f>
        <v>Rate class 4</v>
      </c>
      <c r="T18" s="966" t="str">
        <f>IF('I2 LDC class'!$D$35="",'I2 LDC class'!$C$35,'I2 LDC class'!$D$35)</f>
        <v>Rate class 5</v>
      </c>
      <c r="U18" s="966" t="str">
        <f>IF('I2 LDC class'!$D$36="",'I2 LDC class'!$C$36,'I2 LDC class'!$D$36)</f>
        <v>Rate class 6</v>
      </c>
      <c r="V18" s="966" t="str">
        <f>IF('I2 LDC class'!$D$37="",'I2 LDC class'!$C$37,'I2 LDC class'!$D$37)</f>
        <v>Rate class 7</v>
      </c>
      <c r="W18" s="966" t="str">
        <f>IF('I2 LDC class'!$D$38="",'I2 LDC class'!$C$38,'I2 LDC class'!$D$38)</f>
        <v>Rate class 8</v>
      </c>
      <c r="X18" s="967" t="str">
        <f>IF('I2 LDC class'!$D$39="",'I2 LDC class'!$C$39,'I2 LDC class'!$D$39)</f>
        <v>Rate class 9</v>
      </c>
      <c r="Y18" s="1628"/>
      <c r="Z18" s="1629"/>
    </row>
    <row r="19" spans="1:26" ht="12.75" x14ac:dyDescent="0.2">
      <c r="A19" s="1494" t="s">
        <v>109</v>
      </c>
      <c r="B19" s="930" t="s">
        <v>894</v>
      </c>
      <c r="C19" s="945" t="str">
        <f>IF(ISBLANK('E4 TB Allocation Details'!D19), "",('E4 TB Allocation Details'!D19))</f>
        <v>dp</v>
      </c>
      <c r="D19" s="946">
        <f>SUM(E19:X19)</f>
        <v>0</v>
      </c>
      <c r="E19" s="520">
        <f>'O5 Details by Class &amp; Accounts'!I19+'O5 Details by Class &amp; Accounts'!AD19+'O5 Details by Class &amp; Accounts'!AY19+'O5 Details by Class &amp; Accounts'!BT19</f>
        <v>0</v>
      </c>
      <c r="F19" s="520">
        <f>'O5 Details by Class &amp; Accounts'!J19+'O5 Details by Class &amp; Accounts'!AE19+'O5 Details by Class &amp; Accounts'!AZ19+'O5 Details by Class &amp; Accounts'!BU19</f>
        <v>0</v>
      </c>
      <c r="G19" s="520">
        <f>'O5 Details by Class &amp; Accounts'!K19+'O5 Details by Class &amp; Accounts'!AF19+'O5 Details by Class &amp; Accounts'!BA19+'O5 Details by Class &amp; Accounts'!BV19</f>
        <v>0</v>
      </c>
      <c r="H19" s="520">
        <f>'O5 Details by Class &amp; Accounts'!L19+'O5 Details by Class &amp; Accounts'!AG19+'O5 Details by Class &amp; Accounts'!BB19+'O5 Details by Class &amp; Accounts'!BW19</f>
        <v>0</v>
      </c>
      <c r="I19" s="520">
        <f>'O5 Details by Class &amp; Accounts'!M19+'O5 Details by Class &amp; Accounts'!AH19+'O5 Details by Class &amp; Accounts'!BC19+'O5 Details by Class &amp; Accounts'!BX19</f>
        <v>0</v>
      </c>
      <c r="J19" s="520">
        <f>'O5 Details by Class &amp; Accounts'!N19+'O5 Details by Class &amp; Accounts'!AI19+'O5 Details by Class &amp; Accounts'!BD19+'O5 Details by Class &amp; Accounts'!BY19</f>
        <v>0</v>
      </c>
      <c r="K19" s="520">
        <f>'O5 Details by Class &amp; Accounts'!O19+'O5 Details by Class &amp; Accounts'!AJ19+'O5 Details by Class &amp; Accounts'!BE19+'O5 Details by Class &amp; Accounts'!BZ19</f>
        <v>0</v>
      </c>
      <c r="L19" s="520">
        <f>'O5 Details by Class &amp; Accounts'!P19+'O5 Details by Class &amp; Accounts'!AK19+'O5 Details by Class &amp; Accounts'!BF19+'O5 Details by Class &amp; Accounts'!CA19</f>
        <v>0</v>
      </c>
      <c r="M19" s="520">
        <f>'O5 Details by Class &amp; Accounts'!Q19+'O5 Details by Class &amp; Accounts'!AL19+'O5 Details by Class &amp; Accounts'!BG19+'O5 Details by Class &amp; Accounts'!CB19</f>
        <v>0</v>
      </c>
      <c r="N19" s="520">
        <f>'O5 Details by Class &amp; Accounts'!R19+'O5 Details by Class &amp; Accounts'!AM19+'O5 Details by Class &amp; Accounts'!BH19+'O5 Details by Class &amp; Accounts'!CC19</f>
        <v>0</v>
      </c>
      <c r="O19" s="520">
        <f>'O5 Details by Class &amp; Accounts'!S19+'O5 Details by Class &amp; Accounts'!AN19+'O5 Details by Class &amp; Accounts'!BI19+'O5 Details by Class &amp; Accounts'!CD19</f>
        <v>0</v>
      </c>
      <c r="P19" s="520">
        <f>'O5 Details by Class &amp; Accounts'!T19+'O5 Details by Class &amp; Accounts'!AO19+'O5 Details by Class &amp; Accounts'!BJ19+'O5 Details by Class &amp; Accounts'!CE19</f>
        <v>0</v>
      </c>
      <c r="Q19" s="520">
        <f>'O5 Details by Class &amp; Accounts'!U19+'O5 Details by Class &amp; Accounts'!AP19+'O5 Details by Class &amp; Accounts'!BK19+'O5 Details by Class &amp; Accounts'!CF19</f>
        <v>0</v>
      </c>
      <c r="R19" s="520">
        <f>'O5 Details by Class &amp; Accounts'!V19+'O5 Details by Class &amp; Accounts'!AQ19+'O5 Details by Class &amp; Accounts'!BL19+'O5 Details by Class &amp; Accounts'!CG19</f>
        <v>0</v>
      </c>
      <c r="S19" s="520">
        <f>'O5 Details by Class &amp; Accounts'!W19+'O5 Details by Class &amp; Accounts'!AR19+'O5 Details by Class &amp; Accounts'!BM19+'O5 Details by Class &amp; Accounts'!CH19</f>
        <v>0</v>
      </c>
      <c r="T19" s="520">
        <f>'O5 Details by Class &amp; Accounts'!X19+'O5 Details by Class &amp; Accounts'!AS19+'O5 Details by Class &amp; Accounts'!BN19+'O5 Details by Class &amp; Accounts'!CI19</f>
        <v>0</v>
      </c>
      <c r="U19" s="520">
        <f>'O5 Details by Class &amp; Accounts'!Y19+'O5 Details by Class &amp; Accounts'!AT19+'O5 Details by Class &amp; Accounts'!BO19+'O5 Details by Class &amp; Accounts'!CJ19</f>
        <v>0</v>
      </c>
      <c r="V19" s="520">
        <f>'O5 Details by Class &amp; Accounts'!Z19+'O5 Details by Class &amp; Accounts'!AU19+'O5 Details by Class &amp; Accounts'!BP19+'O5 Details by Class &amp; Accounts'!CK19</f>
        <v>0</v>
      </c>
      <c r="W19" s="520">
        <f>'O5 Details by Class &amp; Accounts'!AA19+'O5 Details by Class &amp; Accounts'!AV19+'O5 Details by Class &amp; Accounts'!BQ19+'O5 Details by Class &amp; Accounts'!CL19</f>
        <v>0</v>
      </c>
      <c r="X19" s="959">
        <f>'O5 Details by Class &amp; Accounts'!AB19+'O5 Details by Class &amp; Accounts'!AW19+'O5 Details by Class &amp; Accounts'!BR19+'O5 Details by Class &amp; Accounts'!CM19</f>
        <v>0</v>
      </c>
      <c r="Y19" s="1630" t="str">
        <f>A19</f>
        <v>1565</v>
      </c>
      <c r="Z19" s="1625" t="s">
        <v>1271</v>
      </c>
    </row>
    <row r="20" spans="1:26" ht="12.95" customHeight="1" x14ac:dyDescent="0.2">
      <c r="A20" s="1836" t="s">
        <v>114</v>
      </c>
      <c r="B20" s="1837" t="s">
        <v>280</v>
      </c>
      <c r="C20" s="945" t="str">
        <f>IF(ISBLANK('E4 TB Allocation Details'!D20), "",('E4 TB Allocation Details'!D20))</f>
        <v>gp</v>
      </c>
      <c r="D20" s="946">
        <f>SUM(E20:X20)</f>
        <v>0</v>
      </c>
      <c r="E20" s="520">
        <f>'O5 Details by Class &amp; Accounts'!I20+'O5 Details by Class &amp; Accounts'!AD20+'O5 Details by Class &amp; Accounts'!AY20+'O5 Details by Class &amp; Accounts'!BT20</f>
        <v>0</v>
      </c>
      <c r="F20" s="520">
        <f>'O5 Details by Class &amp; Accounts'!J20+'O5 Details by Class &amp; Accounts'!AE20+'O5 Details by Class &amp; Accounts'!AZ20+'O5 Details by Class &amp; Accounts'!BU20</f>
        <v>0</v>
      </c>
      <c r="G20" s="520">
        <f>'O5 Details by Class &amp; Accounts'!K20+'O5 Details by Class &amp; Accounts'!AF20+'O5 Details by Class &amp; Accounts'!BA20+'O5 Details by Class &amp; Accounts'!BV20</f>
        <v>0</v>
      </c>
      <c r="H20" s="520">
        <f>'O5 Details by Class &amp; Accounts'!L20+'O5 Details by Class &amp; Accounts'!AG20+'O5 Details by Class &amp; Accounts'!BB20+'O5 Details by Class &amp; Accounts'!BW20</f>
        <v>0</v>
      </c>
      <c r="I20" s="520">
        <f>'O5 Details by Class &amp; Accounts'!M20+'O5 Details by Class &amp; Accounts'!AH20+'O5 Details by Class &amp; Accounts'!BC20+'O5 Details by Class &amp; Accounts'!BX20</f>
        <v>0</v>
      </c>
      <c r="J20" s="520">
        <f>'O5 Details by Class &amp; Accounts'!N20+'O5 Details by Class &amp; Accounts'!AI20+'O5 Details by Class &amp; Accounts'!BD20+'O5 Details by Class &amp; Accounts'!BY20</f>
        <v>0</v>
      </c>
      <c r="K20" s="520">
        <f>'O5 Details by Class &amp; Accounts'!O20+'O5 Details by Class &amp; Accounts'!AJ20+'O5 Details by Class &amp; Accounts'!BE20+'O5 Details by Class &amp; Accounts'!BZ20</f>
        <v>0</v>
      </c>
      <c r="L20" s="520">
        <f>'O5 Details by Class &amp; Accounts'!P20+'O5 Details by Class &amp; Accounts'!AK20+'O5 Details by Class &amp; Accounts'!BF20+'O5 Details by Class &amp; Accounts'!CA20</f>
        <v>0</v>
      </c>
      <c r="M20" s="520">
        <f>'O5 Details by Class &amp; Accounts'!Q20+'O5 Details by Class &amp; Accounts'!AL20+'O5 Details by Class &amp; Accounts'!BG20+'O5 Details by Class &amp; Accounts'!CB20</f>
        <v>0</v>
      </c>
      <c r="N20" s="520">
        <f>'O5 Details by Class &amp; Accounts'!R20+'O5 Details by Class &amp; Accounts'!AM20+'O5 Details by Class &amp; Accounts'!BH20+'O5 Details by Class &amp; Accounts'!CC20</f>
        <v>0</v>
      </c>
      <c r="O20" s="520">
        <f>'O5 Details by Class &amp; Accounts'!S20+'O5 Details by Class &amp; Accounts'!AN20+'O5 Details by Class &amp; Accounts'!BI20+'O5 Details by Class &amp; Accounts'!CD20</f>
        <v>0</v>
      </c>
      <c r="P20" s="520">
        <f>'O5 Details by Class &amp; Accounts'!T20+'O5 Details by Class &amp; Accounts'!AO20+'O5 Details by Class &amp; Accounts'!BJ20+'O5 Details by Class &amp; Accounts'!CE20</f>
        <v>0</v>
      </c>
      <c r="Q20" s="520">
        <f>'O5 Details by Class &amp; Accounts'!U20+'O5 Details by Class &amp; Accounts'!AP20+'O5 Details by Class &amp; Accounts'!BK20+'O5 Details by Class &amp; Accounts'!CF20</f>
        <v>0</v>
      </c>
      <c r="R20" s="520">
        <f>'O5 Details by Class &amp; Accounts'!V20+'O5 Details by Class &amp; Accounts'!AQ20+'O5 Details by Class &amp; Accounts'!BL20+'O5 Details by Class &amp; Accounts'!CG20</f>
        <v>0</v>
      </c>
      <c r="S20" s="520">
        <f>'O5 Details by Class &amp; Accounts'!W20+'O5 Details by Class &amp; Accounts'!AR20+'O5 Details by Class &amp; Accounts'!BM20+'O5 Details by Class &amp; Accounts'!CH20</f>
        <v>0</v>
      </c>
      <c r="T20" s="520">
        <f>'O5 Details by Class &amp; Accounts'!X20+'O5 Details by Class &amp; Accounts'!AS20+'O5 Details by Class &amp; Accounts'!BN20+'O5 Details by Class &amp; Accounts'!CI20</f>
        <v>0</v>
      </c>
      <c r="U20" s="520">
        <f>'O5 Details by Class &amp; Accounts'!Y20+'O5 Details by Class &amp; Accounts'!AT20+'O5 Details by Class &amp; Accounts'!BO20+'O5 Details by Class &amp; Accounts'!CJ20</f>
        <v>0</v>
      </c>
      <c r="V20" s="520">
        <f>'O5 Details by Class &amp; Accounts'!Z20+'O5 Details by Class &amp; Accounts'!AU20+'O5 Details by Class &amp; Accounts'!BP20+'O5 Details by Class &amp; Accounts'!CK20</f>
        <v>0</v>
      </c>
      <c r="W20" s="520">
        <f>'O5 Details by Class &amp; Accounts'!AA20+'O5 Details by Class &amp; Accounts'!AV20+'O5 Details by Class &amp; Accounts'!BQ20+'O5 Details by Class &amp; Accounts'!CL20</f>
        <v>0</v>
      </c>
      <c r="X20" s="959">
        <f>'O5 Details by Class &amp; Accounts'!AB20+'O5 Details by Class &amp; Accounts'!AW20+'O5 Details by Class &amp; Accounts'!BR20+'O5 Details by Class &amp; Accounts'!CM20</f>
        <v>0</v>
      </c>
      <c r="Y20" s="1630" t="str">
        <f t="shared" ref="Y20:Y83" si="0">A20</f>
        <v>1608</v>
      </c>
      <c r="Z20" s="1625" t="s">
        <v>5</v>
      </c>
    </row>
    <row r="21" spans="1:26" ht="12.95" customHeight="1" x14ac:dyDescent="0.2">
      <c r="A21" s="1495" t="s">
        <v>258</v>
      </c>
      <c r="B21" s="930" t="s">
        <v>282</v>
      </c>
      <c r="C21" s="945" t="str">
        <f>IF(ISBLANK('E4 TB Allocation Details'!D21), "",('E4 TB Allocation Details'!D21))</f>
        <v>dp</v>
      </c>
      <c r="D21" s="946">
        <f t="shared" ref="D21:D47" si="1">SUM(E21:X21)</f>
        <v>0</v>
      </c>
      <c r="E21" s="520">
        <f>'O5 Details by Class &amp; Accounts'!I21+'O5 Details by Class &amp; Accounts'!AD21+'O5 Details by Class &amp; Accounts'!AY21+'O5 Details by Class &amp; Accounts'!BT21</f>
        <v>0</v>
      </c>
      <c r="F21" s="520">
        <f>'O5 Details by Class &amp; Accounts'!J21+'O5 Details by Class &amp; Accounts'!AE21+'O5 Details by Class &amp; Accounts'!AZ21+'O5 Details by Class &amp; Accounts'!BU21</f>
        <v>0</v>
      </c>
      <c r="G21" s="520">
        <f>'O5 Details by Class &amp; Accounts'!K21+'O5 Details by Class &amp; Accounts'!AF21+'O5 Details by Class &amp; Accounts'!BA21+'O5 Details by Class &amp; Accounts'!BV21</f>
        <v>0</v>
      </c>
      <c r="H21" s="520">
        <f>'O5 Details by Class &amp; Accounts'!L21+'O5 Details by Class &amp; Accounts'!AG21+'O5 Details by Class &amp; Accounts'!BB21+'O5 Details by Class &amp; Accounts'!BW21</f>
        <v>0</v>
      </c>
      <c r="I21" s="520">
        <f>'O5 Details by Class &amp; Accounts'!M21+'O5 Details by Class &amp; Accounts'!AH21+'O5 Details by Class &amp; Accounts'!BC21+'O5 Details by Class &amp; Accounts'!BX21</f>
        <v>0</v>
      </c>
      <c r="J21" s="520">
        <f>'O5 Details by Class &amp; Accounts'!N21+'O5 Details by Class &amp; Accounts'!AI21+'O5 Details by Class &amp; Accounts'!BD21+'O5 Details by Class &amp; Accounts'!BY21</f>
        <v>0</v>
      </c>
      <c r="K21" s="520">
        <f>'O5 Details by Class &amp; Accounts'!O21+'O5 Details by Class &amp; Accounts'!AJ21+'O5 Details by Class &amp; Accounts'!BE21+'O5 Details by Class &amp; Accounts'!BZ21</f>
        <v>0</v>
      </c>
      <c r="L21" s="520">
        <f>'O5 Details by Class &amp; Accounts'!P21+'O5 Details by Class &amp; Accounts'!AK21+'O5 Details by Class &amp; Accounts'!BF21+'O5 Details by Class &amp; Accounts'!CA21</f>
        <v>0</v>
      </c>
      <c r="M21" s="520">
        <f>'O5 Details by Class &amp; Accounts'!Q21+'O5 Details by Class &amp; Accounts'!AL21+'O5 Details by Class &amp; Accounts'!BG21+'O5 Details by Class &amp; Accounts'!CB21</f>
        <v>0</v>
      </c>
      <c r="N21" s="520">
        <f>'O5 Details by Class &amp; Accounts'!R21+'O5 Details by Class &amp; Accounts'!AM21+'O5 Details by Class &amp; Accounts'!BH21+'O5 Details by Class &amp; Accounts'!CC21</f>
        <v>0</v>
      </c>
      <c r="O21" s="520">
        <f>'O5 Details by Class &amp; Accounts'!S21+'O5 Details by Class &amp; Accounts'!AN21+'O5 Details by Class &amp; Accounts'!BI21+'O5 Details by Class &amp; Accounts'!CD21</f>
        <v>0</v>
      </c>
      <c r="P21" s="520">
        <f>'O5 Details by Class &amp; Accounts'!T21+'O5 Details by Class &amp; Accounts'!AO21+'O5 Details by Class &amp; Accounts'!BJ21+'O5 Details by Class &amp; Accounts'!CE21</f>
        <v>0</v>
      </c>
      <c r="Q21" s="520">
        <f>'O5 Details by Class &amp; Accounts'!U21+'O5 Details by Class &amp; Accounts'!AP21+'O5 Details by Class &amp; Accounts'!BK21+'O5 Details by Class &amp; Accounts'!CF21</f>
        <v>0</v>
      </c>
      <c r="R21" s="520">
        <f>'O5 Details by Class &amp; Accounts'!V21+'O5 Details by Class &amp; Accounts'!AQ21+'O5 Details by Class &amp; Accounts'!BL21+'O5 Details by Class &amp; Accounts'!CG21</f>
        <v>0</v>
      </c>
      <c r="S21" s="520">
        <f>'O5 Details by Class &amp; Accounts'!W21+'O5 Details by Class &amp; Accounts'!AR21+'O5 Details by Class &amp; Accounts'!BM21+'O5 Details by Class &amp; Accounts'!CH21</f>
        <v>0</v>
      </c>
      <c r="T21" s="520">
        <f>'O5 Details by Class &amp; Accounts'!X21+'O5 Details by Class &amp; Accounts'!AS21+'O5 Details by Class &amp; Accounts'!BN21+'O5 Details by Class &amp; Accounts'!CI21</f>
        <v>0</v>
      </c>
      <c r="U21" s="520">
        <f>'O5 Details by Class &amp; Accounts'!Y21+'O5 Details by Class &amp; Accounts'!AT21+'O5 Details by Class &amp; Accounts'!BO21+'O5 Details by Class &amp; Accounts'!CJ21</f>
        <v>0</v>
      </c>
      <c r="V21" s="520">
        <f>'O5 Details by Class &amp; Accounts'!Z21+'O5 Details by Class &amp; Accounts'!AU21+'O5 Details by Class &amp; Accounts'!BP21+'O5 Details by Class &amp; Accounts'!CK21</f>
        <v>0</v>
      </c>
      <c r="W21" s="520">
        <f>'O5 Details by Class &amp; Accounts'!AA21+'O5 Details by Class &amp; Accounts'!AV21+'O5 Details by Class &amp; Accounts'!BQ21+'O5 Details by Class &amp; Accounts'!CL21</f>
        <v>0</v>
      </c>
      <c r="X21" s="959">
        <f>'O5 Details by Class &amp; Accounts'!AB21+'O5 Details by Class &amp; Accounts'!AW21+'O5 Details by Class &amp; Accounts'!BR21+'O5 Details by Class &amp; Accounts'!CM21</f>
        <v>0</v>
      </c>
      <c r="Y21" s="1630" t="str">
        <f t="shared" si="0"/>
        <v>1805</v>
      </c>
      <c r="Z21" s="1625" t="e">
        <v>#N/A</v>
      </c>
    </row>
    <row r="22" spans="1:26" ht="12.95" customHeight="1" x14ac:dyDescent="0.2">
      <c r="A22" s="1495" t="s">
        <v>815</v>
      </c>
      <c r="B22" s="930" t="s">
        <v>340</v>
      </c>
      <c r="C22" s="945" t="str">
        <f>IF(ISBLANK('E4 TB Allocation Details'!D22), "",('E4 TB Allocation Details'!D22))</f>
        <v>dp</v>
      </c>
      <c r="D22" s="946">
        <f t="shared" si="1"/>
        <v>0</v>
      </c>
      <c r="E22" s="520">
        <f>'O5 Details by Class &amp; Accounts'!I22+'O5 Details by Class &amp; Accounts'!AD22+'O5 Details by Class &amp; Accounts'!AY22+'O5 Details by Class &amp; Accounts'!BT22</f>
        <v>0</v>
      </c>
      <c r="F22" s="520">
        <f>'O5 Details by Class &amp; Accounts'!J22+'O5 Details by Class &amp; Accounts'!AE22+'O5 Details by Class &amp; Accounts'!AZ22+'O5 Details by Class &amp; Accounts'!BU22</f>
        <v>0</v>
      </c>
      <c r="G22" s="520">
        <f>'O5 Details by Class &amp; Accounts'!K22+'O5 Details by Class &amp; Accounts'!AF22+'O5 Details by Class &amp; Accounts'!BA22+'O5 Details by Class &amp; Accounts'!BV22</f>
        <v>0</v>
      </c>
      <c r="H22" s="520">
        <f>'O5 Details by Class &amp; Accounts'!L22+'O5 Details by Class &amp; Accounts'!AG22+'O5 Details by Class &amp; Accounts'!BB22+'O5 Details by Class &amp; Accounts'!BW22</f>
        <v>0</v>
      </c>
      <c r="I22" s="520">
        <f>'O5 Details by Class &amp; Accounts'!M22+'O5 Details by Class &amp; Accounts'!AH22+'O5 Details by Class &amp; Accounts'!BC22+'O5 Details by Class &amp; Accounts'!BX22</f>
        <v>0</v>
      </c>
      <c r="J22" s="520">
        <f>'O5 Details by Class &amp; Accounts'!N22+'O5 Details by Class &amp; Accounts'!AI22+'O5 Details by Class &amp; Accounts'!BD22+'O5 Details by Class &amp; Accounts'!BY22</f>
        <v>0</v>
      </c>
      <c r="K22" s="520">
        <f>'O5 Details by Class &amp; Accounts'!O22+'O5 Details by Class &amp; Accounts'!AJ22+'O5 Details by Class &amp; Accounts'!BE22+'O5 Details by Class &amp; Accounts'!BZ22</f>
        <v>0</v>
      </c>
      <c r="L22" s="520">
        <f>'O5 Details by Class &amp; Accounts'!P22+'O5 Details by Class &amp; Accounts'!AK22+'O5 Details by Class &amp; Accounts'!BF22+'O5 Details by Class &amp; Accounts'!CA22</f>
        <v>0</v>
      </c>
      <c r="M22" s="520">
        <f>'O5 Details by Class &amp; Accounts'!Q22+'O5 Details by Class &amp; Accounts'!AL22+'O5 Details by Class &amp; Accounts'!BG22+'O5 Details by Class &amp; Accounts'!CB22</f>
        <v>0</v>
      </c>
      <c r="N22" s="520">
        <f>'O5 Details by Class &amp; Accounts'!R22+'O5 Details by Class &amp; Accounts'!AM22+'O5 Details by Class &amp; Accounts'!BH22+'O5 Details by Class &amp; Accounts'!CC22</f>
        <v>0</v>
      </c>
      <c r="O22" s="520">
        <f>'O5 Details by Class &amp; Accounts'!S22+'O5 Details by Class &amp; Accounts'!AN22+'O5 Details by Class &amp; Accounts'!BI22+'O5 Details by Class &amp; Accounts'!CD22</f>
        <v>0</v>
      </c>
      <c r="P22" s="520">
        <f>'O5 Details by Class &amp; Accounts'!T22+'O5 Details by Class &amp; Accounts'!AO22+'O5 Details by Class &amp; Accounts'!BJ22+'O5 Details by Class &amp; Accounts'!CE22</f>
        <v>0</v>
      </c>
      <c r="Q22" s="520">
        <f>'O5 Details by Class &amp; Accounts'!U22+'O5 Details by Class &amp; Accounts'!AP22+'O5 Details by Class &amp; Accounts'!BK22+'O5 Details by Class &amp; Accounts'!CF22</f>
        <v>0</v>
      </c>
      <c r="R22" s="520">
        <f>'O5 Details by Class &amp; Accounts'!V22+'O5 Details by Class &amp; Accounts'!AQ22+'O5 Details by Class &amp; Accounts'!BL22+'O5 Details by Class &amp; Accounts'!CG22</f>
        <v>0</v>
      </c>
      <c r="S22" s="520">
        <f>'O5 Details by Class &amp; Accounts'!W22+'O5 Details by Class &amp; Accounts'!AR22+'O5 Details by Class &amp; Accounts'!BM22+'O5 Details by Class &amp; Accounts'!CH22</f>
        <v>0</v>
      </c>
      <c r="T22" s="520">
        <f>'O5 Details by Class &amp; Accounts'!X22+'O5 Details by Class &amp; Accounts'!AS22+'O5 Details by Class &amp; Accounts'!BN22+'O5 Details by Class &amp; Accounts'!CI22</f>
        <v>0</v>
      </c>
      <c r="U22" s="520">
        <f>'O5 Details by Class &amp; Accounts'!Y22+'O5 Details by Class &amp; Accounts'!AT22+'O5 Details by Class &amp; Accounts'!BO22+'O5 Details by Class &amp; Accounts'!CJ22</f>
        <v>0</v>
      </c>
      <c r="V22" s="520">
        <f>'O5 Details by Class &amp; Accounts'!Z22+'O5 Details by Class &amp; Accounts'!AU22+'O5 Details by Class &amp; Accounts'!BP22+'O5 Details by Class &amp; Accounts'!CK22</f>
        <v>0</v>
      </c>
      <c r="W22" s="520">
        <f>'O5 Details by Class &amp; Accounts'!AA22+'O5 Details by Class &amp; Accounts'!AV22+'O5 Details by Class &amp; Accounts'!BQ22+'O5 Details by Class &amp; Accounts'!CL22</f>
        <v>0</v>
      </c>
      <c r="X22" s="959">
        <f>'O5 Details by Class &amp; Accounts'!AB22+'O5 Details by Class &amp; Accounts'!AW22+'O5 Details by Class &amp; Accounts'!BR22+'O5 Details by Class &amp; Accounts'!CM22</f>
        <v>0</v>
      </c>
      <c r="Y22" s="1630" t="str">
        <f t="shared" si="0"/>
        <v>1805-1</v>
      </c>
      <c r="Z22" s="1625" t="s">
        <v>697</v>
      </c>
    </row>
    <row r="23" spans="1:26" ht="12.95" customHeight="1" x14ac:dyDescent="0.2">
      <c r="A23" s="1495" t="s">
        <v>816</v>
      </c>
      <c r="B23" s="930" t="s">
        <v>342</v>
      </c>
      <c r="C23" s="945" t="str">
        <f>IF(ISBLANK('E4 TB Allocation Details'!D23), "",('E4 TB Allocation Details'!D23))</f>
        <v>dp</v>
      </c>
      <c r="D23" s="946">
        <f t="shared" si="1"/>
        <v>0</v>
      </c>
      <c r="E23" s="520">
        <f>'O5 Details by Class &amp; Accounts'!I23+'O5 Details by Class &amp; Accounts'!AD23+'O5 Details by Class &amp; Accounts'!AY23+'O5 Details by Class &amp; Accounts'!BT23</f>
        <v>0</v>
      </c>
      <c r="F23" s="520">
        <f>'O5 Details by Class &amp; Accounts'!J23+'O5 Details by Class &amp; Accounts'!AE23+'O5 Details by Class &amp; Accounts'!AZ23+'O5 Details by Class &amp; Accounts'!BU23</f>
        <v>0</v>
      </c>
      <c r="G23" s="520">
        <f>'O5 Details by Class &amp; Accounts'!K23+'O5 Details by Class &amp; Accounts'!AF23+'O5 Details by Class &amp; Accounts'!BA23+'O5 Details by Class &amp; Accounts'!BV23</f>
        <v>0</v>
      </c>
      <c r="H23" s="520">
        <f>'O5 Details by Class &amp; Accounts'!L23+'O5 Details by Class &amp; Accounts'!AG23+'O5 Details by Class &amp; Accounts'!BB23+'O5 Details by Class &amp; Accounts'!BW23</f>
        <v>0</v>
      </c>
      <c r="I23" s="520">
        <f>'O5 Details by Class &amp; Accounts'!M23+'O5 Details by Class &amp; Accounts'!AH23+'O5 Details by Class &amp; Accounts'!BC23+'O5 Details by Class &amp; Accounts'!BX23</f>
        <v>0</v>
      </c>
      <c r="J23" s="520">
        <f>'O5 Details by Class &amp; Accounts'!N23+'O5 Details by Class &amp; Accounts'!AI23+'O5 Details by Class &amp; Accounts'!BD23+'O5 Details by Class &amp; Accounts'!BY23</f>
        <v>0</v>
      </c>
      <c r="K23" s="520">
        <f>'O5 Details by Class &amp; Accounts'!O23+'O5 Details by Class &amp; Accounts'!AJ23+'O5 Details by Class &amp; Accounts'!BE23+'O5 Details by Class &amp; Accounts'!BZ23</f>
        <v>0</v>
      </c>
      <c r="L23" s="520">
        <f>'O5 Details by Class &amp; Accounts'!P23+'O5 Details by Class &amp; Accounts'!AK23+'O5 Details by Class &amp; Accounts'!BF23+'O5 Details by Class &amp; Accounts'!CA23</f>
        <v>0</v>
      </c>
      <c r="M23" s="520">
        <f>'O5 Details by Class &amp; Accounts'!Q23+'O5 Details by Class &amp; Accounts'!AL23+'O5 Details by Class &amp; Accounts'!BG23+'O5 Details by Class &amp; Accounts'!CB23</f>
        <v>0</v>
      </c>
      <c r="N23" s="520">
        <f>'O5 Details by Class &amp; Accounts'!R23+'O5 Details by Class &amp; Accounts'!AM23+'O5 Details by Class &amp; Accounts'!BH23+'O5 Details by Class &amp; Accounts'!CC23</f>
        <v>0</v>
      </c>
      <c r="O23" s="520">
        <f>'O5 Details by Class &amp; Accounts'!S23+'O5 Details by Class &amp; Accounts'!AN23+'O5 Details by Class &amp; Accounts'!BI23+'O5 Details by Class &amp; Accounts'!CD23</f>
        <v>0</v>
      </c>
      <c r="P23" s="520">
        <f>'O5 Details by Class &amp; Accounts'!T23+'O5 Details by Class &amp; Accounts'!AO23+'O5 Details by Class &amp; Accounts'!BJ23+'O5 Details by Class &amp; Accounts'!CE23</f>
        <v>0</v>
      </c>
      <c r="Q23" s="520">
        <f>'O5 Details by Class &amp; Accounts'!U23+'O5 Details by Class &amp; Accounts'!AP23+'O5 Details by Class &amp; Accounts'!BK23+'O5 Details by Class &amp; Accounts'!CF23</f>
        <v>0</v>
      </c>
      <c r="R23" s="520">
        <f>'O5 Details by Class &amp; Accounts'!V23+'O5 Details by Class &amp; Accounts'!AQ23+'O5 Details by Class &amp; Accounts'!BL23+'O5 Details by Class &amp; Accounts'!CG23</f>
        <v>0</v>
      </c>
      <c r="S23" s="520">
        <f>'O5 Details by Class &amp; Accounts'!W23+'O5 Details by Class &amp; Accounts'!AR23+'O5 Details by Class &amp; Accounts'!BM23+'O5 Details by Class &amp; Accounts'!CH23</f>
        <v>0</v>
      </c>
      <c r="T23" s="520">
        <f>'O5 Details by Class &amp; Accounts'!X23+'O5 Details by Class &amp; Accounts'!AS23+'O5 Details by Class &amp; Accounts'!BN23+'O5 Details by Class &amp; Accounts'!CI23</f>
        <v>0</v>
      </c>
      <c r="U23" s="520">
        <f>'O5 Details by Class &amp; Accounts'!Y23+'O5 Details by Class &amp; Accounts'!AT23+'O5 Details by Class &amp; Accounts'!BO23+'O5 Details by Class &amp; Accounts'!CJ23</f>
        <v>0</v>
      </c>
      <c r="V23" s="520">
        <f>'O5 Details by Class &amp; Accounts'!Z23+'O5 Details by Class &amp; Accounts'!AU23+'O5 Details by Class &amp; Accounts'!BP23+'O5 Details by Class &amp; Accounts'!CK23</f>
        <v>0</v>
      </c>
      <c r="W23" s="520">
        <f>'O5 Details by Class &amp; Accounts'!AA23+'O5 Details by Class &amp; Accounts'!AV23+'O5 Details by Class &amp; Accounts'!BQ23+'O5 Details by Class &amp; Accounts'!CL23</f>
        <v>0</v>
      </c>
      <c r="X23" s="959">
        <f>'O5 Details by Class &amp; Accounts'!AB23+'O5 Details by Class &amp; Accounts'!AW23+'O5 Details by Class &amp; Accounts'!BR23+'O5 Details by Class &amp; Accounts'!CM23</f>
        <v>0</v>
      </c>
      <c r="Y23" s="1630" t="str">
        <f t="shared" si="0"/>
        <v>1805-2</v>
      </c>
      <c r="Z23" s="1625" t="s">
        <v>698</v>
      </c>
    </row>
    <row r="24" spans="1:26" ht="12.95" customHeight="1" x14ac:dyDescent="0.2">
      <c r="A24" s="1495" t="s">
        <v>259</v>
      </c>
      <c r="B24" s="930" t="s">
        <v>283</v>
      </c>
      <c r="C24" s="945" t="str">
        <f>IF(ISBLANK('E4 TB Allocation Details'!D24), "",('E4 TB Allocation Details'!D24))</f>
        <v>dp</v>
      </c>
      <c r="D24" s="946">
        <f t="shared" si="1"/>
        <v>0</v>
      </c>
      <c r="E24" s="520">
        <f>'O5 Details by Class &amp; Accounts'!I24+'O5 Details by Class &amp; Accounts'!AD24+'O5 Details by Class &amp; Accounts'!AY24+'O5 Details by Class &amp; Accounts'!BT24</f>
        <v>0</v>
      </c>
      <c r="F24" s="520">
        <f>'O5 Details by Class &amp; Accounts'!J24+'O5 Details by Class &amp; Accounts'!AE24+'O5 Details by Class &amp; Accounts'!AZ24+'O5 Details by Class &amp; Accounts'!BU24</f>
        <v>0</v>
      </c>
      <c r="G24" s="520">
        <f>'O5 Details by Class &amp; Accounts'!K24+'O5 Details by Class &amp; Accounts'!AF24+'O5 Details by Class &amp; Accounts'!BA24+'O5 Details by Class &amp; Accounts'!BV24</f>
        <v>0</v>
      </c>
      <c r="H24" s="520">
        <f>'O5 Details by Class &amp; Accounts'!L24+'O5 Details by Class &amp; Accounts'!AG24+'O5 Details by Class &amp; Accounts'!BB24+'O5 Details by Class &amp; Accounts'!BW24</f>
        <v>0</v>
      </c>
      <c r="I24" s="520">
        <f>'O5 Details by Class &amp; Accounts'!M24+'O5 Details by Class &amp; Accounts'!AH24+'O5 Details by Class &amp; Accounts'!BC24+'O5 Details by Class &amp; Accounts'!BX24</f>
        <v>0</v>
      </c>
      <c r="J24" s="520">
        <f>'O5 Details by Class &amp; Accounts'!N24+'O5 Details by Class &amp; Accounts'!AI24+'O5 Details by Class &amp; Accounts'!BD24+'O5 Details by Class &amp; Accounts'!BY24</f>
        <v>0</v>
      </c>
      <c r="K24" s="520">
        <f>'O5 Details by Class &amp; Accounts'!O24+'O5 Details by Class &amp; Accounts'!AJ24+'O5 Details by Class &amp; Accounts'!BE24+'O5 Details by Class &amp; Accounts'!BZ24</f>
        <v>0</v>
      </c>
      <c r="L24" s="520">
        <f>'O5 Details by Class &amp; Accounts'!P24+'O5 Details by Class &amp; Accounts'!AK24+'O5 Details by Class &amp; Accounts'!BF24+'O5 Details by Class &amp; Accounts'!CA24</f>
        <v>0</v>
      </c>
      <c r="M24" s="520">
        <f>'O5 Details by Class &amp; Accounts'!Q24+'O5 Details by Class &amp; Accounts'!AL24+'O5 Details by Class &amp; Accounts'!BG24+'O5 Details by Class &amp; Accounts'!CB24</f>
        <v>0</v>
      </c>
      <c r="N24" s="520">
        <f>'O5 Details by Class &amp; Accounts'!R24+'O5 Details by Class &amp; Accounts'!AM24+'O5 Details by Class &amp; Accounts'!BH24+'O5 Details by Class &amp; Accounts'!CC24</f>
        <v>0</v>
      </c>
      <c r="O24" s="520">
        <f>'O5 Details by Class &amp; Accounts'!S24+'O5 Details by Class &amp; Accounts'!AN24+'O5 Details by Class &amp; Accounts'!BI24+'O5 Details by Class &amp; Accounts'!CD24</f>
        <v>0</v>
      </c>
      <c r="P24" s="520">
        <f>'O5 Details by Class &amp; Accounts'!T24+'O5 Details by Class &amp; Accounts'!AO24+'O5 Details by Class &amp; Accounts'!BJ24+'O5 Details by Class &amp; Accounts'!CE24</f>
        <v>0</v>
      </c>
      <c r="Q24" s="520">
        <f>'O5 Details by Class &amp; Accounts'!U24+'O5 Details by Class &amp; Accounts'!AP24+'O5 Details by Class &amp; Accounts'!BK24+'O5 Details by Class &amp; Accounts'!CF24</f>
        <v>0</v>
      </c>
      <c r="R24" s="520">
        <f>'O5 Details by Class &amp; Accounts'!V24+'O5 Details by Class &amp; Accounts'!AQ24+'O5 Details by Class &amp; Accounts'!BL24+'O5 Details by Class &amp; Accounts'!CG24</f>
        <v>0</v>
      </c>
      <c r="S24" s="520">
        <f>'O5 Details by Class &amp; Accounts'!W24+'O5 Details by Class &amp; Accounts'!AR24+'O5 Details by Class &amp; Accounts'!BM24+'O5 Details by Class &amp; Accounts'!CH24</f>
        <v>0</v>
      </c>
      <c r="T24" s="520">
        <f>'O5 Details by Class &amp; Accounts'!X24+'O5 Details by Class &amp; Accounts'!AS24+'O5 Details by Class &amp; Accounts'!BN24+'O5 Details by Class &amp; Accounts'!CI24</f>
        <v>0</v>
      </c>
      <c r="U24" s="520">
        <f>'O5 Details by Class &amp; Accounts'!Y24+'O5 Details by Class &amp; Accounts'!AT24+'O5 Details by Class &amp; Accounts'!BO24+'O5 Details by Class &amp; Accounts'!CJ24</f>
        <v>0</v>
      </c>
      <c r="V24" s="520">
        <f>'O5 Details by Class &amp; Accounts'!Z24+'O5 Details by Class &amp; Accounts'!AU24+'O5 Details by Class &amp; Accounts'!BP24+'O5 Details by Class &amp; Accounts'!CK24</f>
        <v>0</v>
      </c>
      <c r="W24" s="520">
        <f>'O5 Details by Class &amp; Accounts'!AA24+'O5 Details by Class &amp; Accounts'!AV24+'O5 Details by Class &amp; Accounts'!BQ24+'O5 Details by Class &amp; Accounts'!CL24</f>
        <v>0</v>
      </c>
      <c r="X24" s="959">
        <f>'O5 Details by Class &amp; Accounts'!AB24+'O5 Details by Class &amp; Accounts'!AW24+'O5 Details by Class &amp; Accounts'!BR24+'O5 Details by Class &amp; Accounts'!CM24</f>
        <v>0</v>
      </c>
      <c r="Y24" s="1630" t="str">
        <f t="shared" si="0"/>
        <v>1806</v>
      </c>
      <c r="Z24" s="1625" t="e">
        <v>#N/A</v>
      </c>
    </row>
    <row r="25" spans="1:26" ht="12.95" customHeight="1" x14ac:dyDescent="0.2">
      <c r="A25" s="1495" t="s">
        <v>817</v>
      </c>
      <c r="B25" s="930" t="s">
        <v>341</v>
      </c>
      <c r="C25" s="945" t="str">
        <f>IF(ISBLANK('E4 TB Allocation Details'!D25), "",('E4 TB Allocation Details'!D25))</f>
        <v>dp</v>
      </c>
      <c r="D25" s="946">
        <f t="shared" si="1"/>
        <v>0</v>
      </c>
      <c r="E25" s="520">
        <f>'O5 Details by Class &amp; Accounts'!I25+'O5 Details by Class &amp; Accounts'!AD25+'O5 Details by Class &amp; Accounts'!AY25+'O5 Details by Class &amp; Accounts'!BT25</f>
        <v>0</v>
      </c>
      <c r="F25" s="520">
        <f>'O5 Details by Class &amp; Accounts'!J25+'O5 Details by Class &amp; Accounts'!AE25+'O5 Details by Class &amp; Accounts'!AZ25+'O5 Details by Class &amp; Accounts'!BU25</f>
        <v>0</v>
      </c>
      <c r="G25" s="520">
        <f>'O5 Details by Class &amp; Accounts'!K25+'O5 Details by Class &amp; Accounts'!AF25+'O5 Details by Class &amp; Accounts'!BA25+'O5 Details by Class &amp; Accounts'!BV25</f>
        <v>0</v>
      </c>
      <c r="H25" s="520">
        <f>'O5 Details by Class &amp; Accounts'!L25+'O5 Details by Class &amp; Accounts'!AG25+'O5 Details by Class &amp; Accounts'!BB25+'O5 Details by Class &amp; Accounts'!BW25</f>
        <v>0</v>
      </c>
      <c r="I25" s="520">
        <f>'O5 Details by Class &amp; Accounts'!M25+'O5 Details by Class &amp; Accounts'!AH25+'O5 Details by Class &amp; Accounts'!BC25+'O5 Details by Class &amp; Accounts'!BX25</f>
        <v>0</v>
      </c>
      <c r="J25" s="520">
        <f>'O5 Details by Class &amp; Accounts'!N25+'O5 Details by Class &amp; Accounts'!AI25+'O5 Details by Class &amp; Accounts'!BD25+'O5 Details by Class &amp; Accounts'!BY25</f>
        <v>0</v>
      </c>
      <c r="K25" s="520">
        <f>'O5 Details by Class &amp; Accounts'!O25+'O5 Details by Class &amp; Accounts'!AJ25+'O5 Details by Class &amp; Accounts'!BE25+'O5 Details by Class &amp; Accounts'!BZ25</f>
        <v>0</v>
      </c>
      <c r="L25" s="520">
        <f>'O5 Details by Class &amp; Accounts'!P25+'O5 Details by Class &amp; Accounts'!AK25+'O5 Details by Class &amp; Accounts'!BF25+'O5 Details by Class &amp; Accounts'!CA25</f>
        <v>0</v>
      </c>
      <c r="M25" s="520">
        <f>'O5 Details by Class &amp; Accounts'!Q25+'O5 Details by Class &amp; Accounts'!AL25+'O5 Details by Class &amp; Accounts'!BG25+'O5 Details by Class &amp; Accounts'!CB25</f>
        <v>0</v>
      </c>
      <c r="N25" s="520">
        <f>'O5 Details by Class &amp; Accounts'!R25+'O5 Details by Class &amp; Accounts'!AM25+'O5 Details by Class &amp; Accounts'!BH25+'O5 Details by Class &amp; Accounts'!CC25</f>
        <v>0</v>
      </c>
      <c r="O25" s="520">
        <f>'O5 Details by Class &amp; Accounts'!S25+'O5 Details by Class &amp; Accounts'!AN25+'O5 Details by Class &amp; Accounts'!BI25+'O5 Details by Class &amp; Accounts'!CD25</f>
        <v>0</v>
      </c>
      <c r="P25" s="520">
        <f>'O5 Details by Class &amp; Accounts'!T25+'O5 Details by Class &amp; Accounts'!AO25+'O5 Details by Class &amp; Accounts'!BJ25+'O5 Details by Class &amp; Accounts'!CE25</f>
        <v>0</v>
      </c>
      <c r="Q25" s="520">
        <f>'O5 Details by Class &amp; Accounts'!U25+'O5 Details by Class &amp; Accounts'!AP25+'O5 Details by Class &amp; Accounts'!BK25+'O5 Details by Class &amp; Accounts'!CF25</f>
        <v>0</v>
      </c>
      <c r="R25" s="520">
        <f>'O5 Details by Class &amp; Accounts'!V25+'O5 Details by Class &amp; Accounts'!AQ25+'O5 Details by Class &amp; Accounts'!BL25+'O5 Details by Class &amp; Accounts'!CG25</f>
        <v>0</v>
      </c>
      <c r="S25" s="520">
        <f>'O5 Details by Class &amp; Accounts'!W25+'O5 Details by Class &amp; Accounts'!AR25+'O5 Details by Class &amp; Accounts'!BM25+'O5 Details by Class &amp; Accounts'!CH25</f>
        <v>0</v>
      </c>
      <c r="T25" s="520">
        <f>'O5 Details by Class &amp; Accounts'!X25+'O5 Details by Class &amp; Accounts'!AS25+'O5 Details by Class &amp; Accounts'!BN25+'O5 Details by Class &amp; Accounts'!CI25</f>
        <v>0</v>
      </c>
      <c r="U25" s="520">
        <f>'O5 Details by Class &amp; Accounts'!Y25+'O5 Details by Class &amp; Accounts'!AT25+'O5 Details by Class &amp; Accounts'!BO25+'O5 Details by Class &amp; Accounts'!CJ25</f>
        <v>0</v>
      </c>
      <c r="V25" s="520">
        <f>'O5 Details by Class &amp; Accounts'!Z25+'O5 Details by Class &amp; Accounts'!AU25+'O5 Details by Class &amp; Accounts'!BP25+'O5 Details by Class &amp; Accounts'!CK25</f>
        <v>0</v>
      </c>
      <c r="W25" s="520">
        <f>'O5 Details by Class &amp; Accounts'!AA25+'O5 Details by Class &amp; Accounts'!AV25+'O5 Details by Class &amp; Accounts'!BQ25+'O5 Details by Class &amp; Accounts'!CL25</f>
        <v>0</v>
      </c>
      <c r="X25" s="959">
        <f>'O5 Details by Class &amp; Accounts'!AB25+'O5 Details by Class &amp; Accounts'!AW25+'O5 Details by Class &amp; Accounts'!BR25+'O5 Details by Class &amp; Accounts'!CM25</f>
        <v>0</v>
      </c>
      <c r="Y25" s="1630" t="str">
        <f t="shared" si="0"/>
        <v>1806-1</v>
      </c>
      <c r="Z25" s="1625" t="s">
        <v>697</v>
      </c>
    </row>
    <row r="26" spans="1:26" ht="12.95" customHeight="1" x14ac:dyDescent="0.2">
      <c r="A26" s="1495" t="s">
        <v>818</v>
      </c>
      <c r="B26" s="930" t="s">
        <v>343</v>
      </c>
      <c r="C26" s="945" t="str">
        <f>IF(ISBLANK('E4 TB Allocation Details'!D26), "",('E4 TB Allocation Details'!D26))</f>
        <v>dp</v>
      </c>
      <c r="D26" s="946">
        <f t="shared" si="1"/>
        <v>0</v>
      </c>
      <c r="E26" s="520">
        <f>'O5 Details by Class &amp; Accounts'!I26+'O5 Details by Class &amp; Accounts'!AD26+'O5 Details by Class &amp; Accounts'!AY26+'O5 Details by Class &amp; Accounts'!BT26</f>
        <v>0</v>
      </c>
      <c r="F26" s="520">
        <f>'O5 Details by Class &amp; Accounts'!J26+'O5 Details by Class &amp; Accounts'!AE26+'O5 Details by Class &amp; Accounts'!AZ26+'O5 Details by Class &amp; Accounts'!BU26</f>
        <v>0</v>
      </c>
      <c r="G26" s="520">
        <f>'O5 Details by Class &amp; Accounts'!K26+'O5 Details by Class &amp; Accounts'!AF26+'O5 Details by Class &amp; Accounts'!BA26+'O5 Details by Class &amp; Accounts'!BV26</f>
        <v>0</v>
      </c>
      <c r="H26" s="520">
        <f>'O5 Details by Class &amp; Accounts'!L26+'O5 Details by Class &amp; Accounts'!AG26+'O5 Details by Class &amp; Accounts'!BB26+'O5 Details by Class &amp; Accounts'!BW26</f>
        <v>0</v>
      </c>
      <c r="I26" s="520">
        <f>'O5 Details by Class &amp; Accounts'!M26+'O5 Details by Class &amp; Accounts'!AH26+'O5 Details by Class &amp; Accounts'!BC26+'O5 Details by Class &amp; Accounts'!BX26</f>
        <v>0</v>
      </c>
      <c r="J26" s="520">
        <f>'O5 Details by Class &amp; Accounts'!N26+'O5 Details by Class &amp; Accounts'!AI26+'O5 Details by Class &amp; Accounts'!BD26+'O5 Details by Class &amp; Accounts'!BY26</f>
        <v>0</v>
      </c>
      <c r="K26" s="520">
        <f>'O5 Details by Class &amp; Accounts'!O26+'O5 Details by Class &amp; Accounts'!AJ26+'O5 Details by Class &amp; Accounts'!BE26+'O5 Details by Class &amp; Accounts'!BZ26</f>
        <v>0</v>
      </c>
      <c r="L26" s="520">
        <f>'O5 Details by Class &amp; Accounts'!P26+'O5 Details by Class &amp; Accounts'!AK26+'O5 Details by Class &amp; Accounts'!BF26+'O5 Details by Class &amp; Accounts'!CA26</f>
        <v>0</v>
      </c>
      <c r="M26" s="520">
        <f>'O5 Details by Class &amp; Accounts'!Q26+'O5 Details by Class &amp; Accounts'!AL26+'O5 Details by Class &amp; Accounts'!BG26+'O5 Details by Class &amp; Accounts'!CB26</f>
        <v>0</v>
      </c>
      <c r="N26" s="520">
        <f>'O5 Details by Class &amp; Accounts'!R26+'O5 Details by Class &amp; Accounts'!AM26+'O5 Details by Class &amp; Accounts'!BH26+'O5 Details by Class &amp; Accounts'!CC26</f>
        <v>0</v>
      </c>
      <c r="O26" s="520">
        <f>'O5 Details by Class &amp; Accounts'!S26+'O5 Details by Class &amp; Accounts'!AN26+'O5 Details by Class &amp; Accounts'!BI26+'O5 Details by Class &amp; Accounts'!CD26</f>
        <v>0</v>
      </c>
      <c r="P26" s="520">
        <f>'O5 Details by Class &amp; Accounts'!T26+'O5 Details by Class &amp; Accounts'!AO26+'O5 Details by Class &amp; Accounts'!BJ26+'O5 Details by Class &amp; Accounts'!CE26</f>
        <v>0</v>
      </c>
      <c r="Q26" s="520">
        <f>'O5 Details by Class &amp; Accounts'!U26+'O5 Details by Class &amp; Accounts'!AP26+'O5 Details by Class &amp; Accounts'!BK26+'O5 Details by Class &amp; Accounts'!CF26</f>
        <v>0</v>
      </c>
      <c r="R26" s="520">
        <f>'O5 Details by Class &amp; Accounts'!V26+'O5 Details by Class &amp; Accounts'!AQ26+'O5 Details by Class &amp; Accounts'!BL26+'O5 Details by Class &amp; Accounts'!CG26</f>
        <v>0</v>
      </c>
      <c r="S26" s="520">
        <f>'O5 Details by Class &amp; Accounts'!W26+'O5 Details by Class &amp; Accounts'!AR26+'O5 Details by Class &amp; Accounts'!BM26+'O5 Details by Class &amp; Accounts'!CH26</f>
        <v>0</v>
      </c>
      <c r="T26" s="520">
        <f>'O5 Details by Class &amp; Accounts'!X26+'O5 Details by Class &amp; Accounts'!AS26+'O5 Details by Class &amp; Accounts'!BN26+'O5 Details by Class &amp; Accounts'!CI26</f>
        <v>0</v>
      </c>
      <c r="U26" s="520">
        <f>'O5 Details by Class &amp; Accounts'!Y26+'O5 Details by Class &amp; Accounts'!AT26+'O5 Details by Class &amp; Accounts'!BO26+'O5 Details by Class &amp; Accounts'!CJ26</f>
        <v>0</v>
      </c>
      <c r="V26" s="520">
        <f>'O5 Details by Class &amp; Accounts'!Z26+'O5 Details by Class &amp; Accounts'!AU26+'O5 Details by Class &amp; Accounts'!BP26+'O5 Details by Class &amp; Accounts'!CK26</f>
        <v>0</v>
      </c>
      <c r="W26" s="520">
        <f>'O5 Details by Class &amp; Accounts'!AA26+'O5 Details by Class &amp; Accounts'!AV26+'O5 Details by Class &amp; Accounts'!BQ26+'O5 Details by Class &amp; Accounts'!CL26</f>
        <v>0</v>
      </c>
      <c r="X26" s="959">
        <f>'O5 Details by Class &amp; Accounts'!AB26+'O5 Details by Class &amp; Accounts'!AW26+'O5 Details by Class &amp; Accounts'!BR26+'O5 Details by Class &amp; Accounts'!CM26</f>
        <v>0</v>
      </c>
      <c r="Y26" s="1630" t="str">
        <f t="shared" si="0"/>
        <v>1806-2</v>
      </c>
      <c r="Z26" s="1625" t="s">
        <v>698</v>
      </c>
    </row>
    <row r="27" spans="1:26" ht="12.95" customHeight="1" x14ac:dyDescent="0.2">
      <c r="A27" s="1495" t="s">
        <v>260</v>
      </c>
      <c r="B27" s="930" t="s">
        <v>284</v>
      </c>
      <c r="C27" s="945" t="str">
        <f>IF(ISBLANK('E4 TB Allocation Details'!D27), "",('E4 TB Allocation Details'!D27))</f>
        <v>dp</v>
      </c>
      <c r="D27" s="946">
        <f t="shared" si="1"/>
        <v>0</v>
      </c>
      <c r="E27" s="520">
        <f>'O5 Details by Class &amp; Accounts'!I27+'O5 Details by Class &amp; Accounts'!AD27+'O5 Details by Class &amp; Accounts'!AY27+'O5 Details by Class &amp; Accounts'!BT27</f>
        <v>0</v>
      </c>
      <c r="F27" s="520">
        <f>'O5 Details by Class &amp; Accounts'!J27+'O5 Details by Class &amp; Accounts'!AE27+'O5 Details by Class &amp; Accounts'!AZ27+'O5 Details by Class &amp; Accounts'!BU27</f>
        <v>0</v>
      </c>
      <c r="G27" s="520">
        <f>'O5 Details by Class &amp; Accounts'!K27+'O5 Details by Class &amp; Accounts'!AF27+'O5 Details by Class &amp; Accounts'!BA27+'O5 Details by Class &amp; Accounts'!BV27</f>
        <v>0</v>
      </c>
      <c r="H27" s="520">
        <f>'O5 Details by Class &amp; Accounts'!L27+'O5 Details by Class &amp; Accounts'!AG27+'O5 Details by Class &amp; Accounts'!BB27+'O5 Details by Class &amp; Accounts'!BW27</f>
        <v>0</v>
      </c>
      <c r="I27" s="520">
        <f>'O5 Details by Class &amp; Accounts'!M27+'O5 Details by Class &amp; Accounts'!AH27+'O5 Details by Class &amp; Accounts'!BC27+'O5 Details by Class &amp; Accounts'!BX27</f>
        <v>0</v>
      </c>
      <c r="J27" s="520">
        <f>'O5 Details by Class &amp; Accounts'!N27+'O5 Details by Class &amp; Accounts'!AI27+'O5 Details by Class &amp; Accounts'!BD27+'O5 Details by Class &amp; Accounts'!BY27</f>
        <v>0</v>
      </c>
      <c r="K27" s="520">
        <f>'O5 Details by Class &amp; Accounts'!O27+'O5 Details by Class &amp; Accounts'!AJ27+'O5 Details by Class &amp; Accounts'!BE27+'O5 Details by Class &amp; Accounts'!BZ27</f>
        <v>0</v>
      </c>
      <c r="L27" s="520">
        <f>'O5 Details by Class &amp; Accounts'!P27+'O5 Details by Class &amp; Accounts'!AK27+'O5 Details by Class &amp; Accounts'!BF27+'O5 Details by Class &amp; Accounts'!CA27</f>
        <v>0</v>
      </c>
      <c r="M27" s="520">
        <f>'O5 Details by Class &amp; Accounts'!Q27+'O5 Details by Class &amp; Accounts'!AL27+'O5 Details by Class &amp; Accounts'!BG27+'O5 Details by Class &amp; Accounts'!CB27</f>
        <v>0</v>
      </c>
      <c r="N27" s="520">
        <f>'O5 Details by Class &amp; Accounts'!R27+'O5 Details by Class &amp; Accounts'!AM27+'O5 Details by Class &amp; Accounts'!BH27+'O5 Details by Class &amp; Accounts'!CC27</f>
        <v>0</v>
      </c>
      <c r="O27" s="520">
        <f>'O5 Details by Class &amp; Accounts'!S27+'O5 Details by Class &amp; Accounts'!AN27+'O5 Details by Class &amp; Accounts'!BI27+'O5 Details by Class &amp; Accounts'!CD27</f>
        <v>0</v>
      </c>
      <c r="P27" s="520">
        <f>'O5 Details by Class &amp; Accounts'!T27+'O5 Details by Class &amp; Accounts'!AO27+'O5 Details by Class &amp; Accounts'!BJ27+'O5 Details by Class &amp; Accounts'!CE27</f>
        <v>0</v>
      </c>
      <c r="Q27" s="520">
        <f>'O5 Details by Class &amp; Accounts'!U27+'O5 Details by Class &amp; Accounts'!AP27+'O5 Details by Class &amp; Accounts'!BK27+'O5 Details by Class &amp; Accounts'!CF27</f>
        <v>0</v>
      </c>
      <c r="R27" s="520">
        <f>'O5 Details by Class &amp; Accounts'!V27+'O5 Details by Class &amp; Accounts'!AQ27+'O5 Details by Class &amp; Accounts'!BL27+'O5 Details by Class &amp; Accounts'!CG27</f>
        <v>0</v>
      </c>
      <c r="S27" s="520">
        <f>'O5 Details by Class &amp; Accounts'!W27+'O5 Details by Class &amp; Accounts'!AR27+'O5 Details by Class &amp; Accounts'!BM27+'O5 Details by Class &amp; Accounts'!CH27</f>
        <v>0</v>
      </c>
      <c r="T27" s="520">
        <f>'O5 Details by Class &amp; Accounts'!X27+'O5 Details by Class &amp; Accounts'!AS27+'O5 Details by Class &amp; Accounts'!BN27+'O5 Details by Class &amp; Accounts'!CI27</f>
        <v>0</v>
      </c>
      <c r="U27" s="520">
        <f>'O5 Details by Class &amp; Accounts'!Y27+'O5 Details by Class &amp; Accounts'!AT27+'O5 Details by Class &amp; Accounts'!BO27+'O5 Details by Class &amp; Accounts'!CJ27</f>
        <v>0</v>
      </c>
      <c r="V27" s="520">
        <f>'O5 Details by Class &amp; Accounts'!Z27+'O5 Details by Class &amp; Accounts'!AU27+'O5 Details by Class &amp; Accounts'!BP27+'O5 Details by Class &amp; Accounts'!CK27</f>
        <v>0</v>
      </c>
      <c r="W27" s="520">
        <f>'O5 Details by Class &amp; Accounts'!AA27+'O5 Details by Class &amp; Accounts'!AV27+'O5 Details by Class &amp; Accounts'!BQ27+'O5 Details by Class &amp; Accounts'!CL27</f>
        <v>0</v>
      </c>
      <c r="X27" s="959">
        <f>'O5 Details by Class &amp; Accounts'!AB27+'O5 Details by Class &amp; Accounts'!AW27+'O5 Details by Class &amp; Accounts'!BR27+'O5 Details by Class &amp; Accounts'!CM27</f>
        <v>0</v>
      </c>
      <c r="Y27" s="1630" t="str">
        <f t="shared" si="0"/>
        <v>1808</v>
      </c>
      <c r="Z27" s="1625" t="e">
        <v>#N/A</v>
      </c>
    </row>
    <row r="28" spans="1:26" ht="12.95" customHeight="1" x14ac:dyDescent="0.2">
      <c r="A28" s="1495" t="s">
        <v>819</v>
      </c>
      <c r="B28" s="930" t="s">
        <v>344</v>
      </c>
      <c r="C28" s="945" t="str">
        <f>IF(ISBLANK('E4 TB Allocation Details'!D28), "",('E4 TB Allocation Details'!D28))</f>
        <v>dp</v>
      </c>
      <c r="D28" s="946">
        <f t="shared" si="1"/>
        <v>0</v>
      </c>
      <c r="E28" s="520">
        <f>'O5 Details by Class &amp; Accounts'!I28+'O5 Details by Class &amp; Accounts'!AD28+'O5 Details by Class &amp; Accounts'!AY28+'O5 Details by Class &amp; Accounts'!BT28</f>
        <v>0</v>
      </c>
      <c r="F28" s="520">
        <f>'O5 Details by Class &amp; Accounts'!J28+'O5 Details by Class &amp; Accounts'!AE28+'O5 Details by Class &amp; Accounts'!AZ28+'O5 Details by Class &amp; Accounts'!BU28</f>
        <v>0</v>
      </c>
      <c r="G28" s="520">
        <f>'O5 Details by Class &amp; Accounts'!K28+'O5 Details by Class &amp; Accounts'!AF28+'O5 Details by Class &amp; Accounts'!BA28+'O5 Details by Class &amp; Accounts'!BV28</f>
        <v>0</v>
      </c>
      <c r="H28" s="520">
        <f>'O5 Details by Class &amp; Accounts'!L28+'O5 Details by Class &amp; Accounts'!AG28+'O5 Details by Class &amp; Accounts'!BB28+'O5 Details by Class &amp; Accounts'!BW28</f>
        <v>0</v>
      </c>
      <c r="I28" s="520">
        <f>'O5 Details by Class &amp; Accounts'!M28+'O5 Details by Class &amp; Accounts'!AH28+'O5 Details by Class &amp; Accounts'!BC28+'O5 Details by Class &amp; Accounts'!BX28</f>
        <v>0</v>
      </c>
      <c r="J28" s="520">
        <f>'O5 Details by Class &amp; Accounts'!N28+'O5 Details by Class &amp; Accounts'!AI28+'O5 Details by Class &amp; Accounts'!BD28+'O5 Details by Class &amp; Accounts'!BY28</f>
        <v>0</v>
      </c>
      <c r="K28" s="520">
        <f>'O5 Details by Class &amp; Accounts'!O28+'O5 Details by Class &amp; Accounts'!AJ28+'O5 Details by Class &amp; Accounts'!BE28+'O5 Details by Class &amp; Accounts'!BZ28</f>
        <v>0</v>
      </c>
      <c r="L28" s="520">
        <f>'O5 Details by Class &amp; Accounts'!P28+'O5 Details by Class &amp; Accounts'!AK28+'O5 Details by Class &amp; Accounts'!BF28+'O5 Details by Class &amp; Accounts'!CA28</f>
        <v>0</v>
      </c>
      <c r="M28" s="520">
        <f>'O5 Details by Class &amp; Accounts'!Q28+'O5 Details by Class &amp; Accounts'!AL28+'O5 Details by Class &amp; Accounts'!BG28+'O5 Details by Class &amp; Accounts'!CB28</f>
        <v>0</v>
      </c>
      <c r="N28" s="520">
        <f>'O5 Details by Class &amp; Accounts'!R28+'O5 Details by Class &amp; Accounts'!AM28+'O5 Details by Class &amp; Accounts'!BH28+'O5 Details by Class &amp; Accounts'!CC28</f>
        <v>0</v>
      </c>
      <c r="O28" s="520">
        <f>'O5 Details by Class &amp; Accounts'!S28+'O5 Details by Class &amp; Accounts'!AN28+'O5 Details by Class &amp; Accounts'!BI28+'O5 Details by Class &amp; Accounts'!CD28</f>
        <v>0</v>
      </c>
      <c r="P28" s="520">
        <f>'O5 Details by Class &amp; Accounts'!T28+'O5 Details by Class &amp; Accounts'!AO28+'O5 Details by Class &amp; Accounts'!BJ28+'O5 Details by Class &amp; Accounts'!CE28</f>
        <v>0</v>
      </c>
      <c r="Q28" s="520">
        <f>'O5 Details by Class &amp; Accounts'!U28+'O5 Details by Class &amp; Accounts'!AP28+'O5 Details by Class &amp; Accounts'!BK28+'O5 Details by Class &amp; Accounts'!CF28</f>
        <v>0</v>
      </c>
      <c r="R28" s="520">
        <f>'O5 Details by Class &amp; Accounts'!V28+'O5 Details by Class &amp; Accounts'!AQ28+'O5 Details by Class &amp; Accounts'!BL28+'O5 Details by Class &amp; Accounts'!CG28</f>
        <v>0</v>
      </c>
      <c r="S28" s="520">
        <f>'O5 Details by Class &amp; Accounts'!W28+'O5 Details by Class &amp; Accounts'!AR28+'O5 Details by Class &amp; Accounts'!BM28+'O5 Details by Class &amp; Accounts'!CH28</f>
        <v>0</v>
      </c>
      <c r="T28" s="520">
        <f>'O5 Details by Class &amp; Accounts'!X28+'O5 Details by Class &amp; Accounts'!AS28+'O5 Details by Class &amp; Accounts'!BN28+'O5 Details by Class &amp; Accounts'!CI28</f>
        <v>0</v>
      </c>
      <c r="U28" s="520">
        <f>'O5 Details by Class &amp; Accounts'!Y28+'O5 Details by Class &amp; Accounts'!AT28+'O5 Details by Class &amp; Accounts'!BO28+'O5 Details by Class &amp; Accounts'!CJ28</f>
        <v>0</v>
      </c>
      <c r="V28" s="520">
        <f>'O5 Details by Class &amp; Accounts'!Z28+'O5 Details by Class &amp; Accounts'!AU28+'O5 Details by Class &amp; Accounts'!BP28+'O5 Details by Class &amp; Accounts'!CK28</f>
        <v>0</v>
      </c>
      <c r="W28" s="520">
        <f>'O5 Details by Class &amp; Accounts'!AA28+'O5 Details by Class &amp; Accounts'!AV28+'O5 Details by Class &amp; Accounts'!BQ28+'O5 Details by Class &amp; Accounts'!CL28</f>
        <v>0</v>
      </c>
      <c r="X28" s="959">
        <f>'O5 Details by Class &amp; Accounts'!AB28+'O5 Details by Class &amp; Accounts'!AW28+'O5 Details by Class &amp; Accounts'!BR28+'O5 Details by Class &amp; Accounts'!CM28</f>
        <v>0</v>
      </c>
      <c r="Y28" s="1630" t="str">
        <f t="shared" si="0"/>
        <v>1808-1</v>
      </c>
      <c r="Z28" s="1625" t="s">
        <v>697</v>
      </c>
    </row>
    <row r="29" spans="1:26" ht="12.95" customHeight="1" x14ac:dyDescent="0.2">
      <c r="A29" s="1495" t="s">
        <v>820</v>
      </c>
      <c r="B29" s="930" t="s">
        <v>345</v>
      </c>
      <c r="C29" s="945" t="str">
        <f>IF(ISBLANK('E4 TB Allocation Details'!D29), "",('E4 TB Allocation Details'!D29))</f>
        <v>dp</v>
      </c>
      <c r="D29" s="946">
        <f t="shared" si="1"/>
        <v>2987642</v>
      </c>
      <c r="E29" s="520">
        <f>'O5 Details by Class &amp; Accounts'!I29+'O5 Details by Class &amp; Accounts'!AD29+'O5 Details by Class &amp; Accounts'!AY29+'O5 Details by Class &amp; Accounts'!BT29</f>
        <v>1562014.9262039713</v>
      </c>
      <c r="F29" s="520">
        <f>'O5 Details by Class &amp; Accounts'!J29+'O5 Details by Class &amp; Accounts'!AE29+'O5 Details by Class &amp; Accounts'!AZ29+'O5 Details by Class &amp; Accounts'!BU29</f>
        <v>447669.91829277779</v>
      </c>
      <c r="G29" s="520">
        <f>'O5 Details by Class &amp; Accounts'!K29+'O5 Details by Class &amp; Accounts'!AF29+'O5 Details by Class &amp; Accounts'!BA29+'O5 Details by Class &amp; Accounts'!BV29</f>
        <v>941300.38904778135</v>
      </c>
      <c r="H29" s="520">
        <f>'O5 Details by Class &amp; Accounts'!L29+'O5 Details by Class &amp; Accounts'!AG29+'O5 Details by Class &amp; Accounts'!BB29+'O5 Details by Class &amp; Accounts'!BW29</f>
        <v>0</v>
      </c>
      <c r="I29" s="520">
        <f>'O5 Details by Class &amp; Accounts'!M29+'O5 Details by Class &amp; Accounts'!AH29+'O5 Details by Class &amp; Accounts'!BC29+'O5 Details by Class &amp; Accounts'!BX29</f>
        <v>0</v>
      </c>
      <c r="J29" s="520">
        <f>'O5 Details by Class &amp; Accounts'!N29+'O5 Details by Class &amp; Accounts'!AI29+'O5 Details by Class &amp; Accounts'!BD29+'O5 Details by Class &amp; Accounts'!BY29</f>
        <v>0</v>
      </c>
      <c r="K29" s="520">
        <f>'O5 Details by Class &amp; Accounts'!O29+'O5 Details by Class &amp; Accounts'!AJ29+'O5 Details by Class &amp; Accounts'!BE29+'O5 Details by Class &amp; Accounts'!BZ29</f>
        <v>32639.061351057106</v>
      </c>
      <c r="L29" s="520">
        <f>'O5 Details by Class &amp; Accounts'!P29+'O5 Details by Class &amp; Accounts'!AK29+'O5 Details by Class &amp; Accounts'!BF29+'O5 Details by Class &amp; Accounts'!CA29</f>
        <v>1604.2636001691635</v>
      </c>
      <c r="M29" s="520">
        <f>'O5 Details by Class &amp; Accounts'!Q29+'O5 Details by Class &amp; Accounts'!AL29+'O5 Details by Class &amp; Accounts'!BG29+'O5 Details by Class &amp; Accounts'!CB29</f>
        <v>2413.4415042431901</v>
      </c>
      <c r="N29" s="520">
        <f>'O5 Details by Class &amp; Accounts'!R29+'O5 Details by Class &amp; Accounts'!AM29+'O5 Details by Class &amp; Accounts'!BH29+'O5 Details by Class &amp; Accounts'!CC29</f>
        <v>0</v>
      </c>
      <c r="O29" s="520">
        <f>'O5 Details by Class &amp; Accounts'!S29+'O5 Details by Class &amp; Accounts'!AN29+'O5 Details by Class &amp; Accounts'!BI29+'O5 Details by Class &amp; Accounts'!CD29</f>
        <v>0</v>
      </c>
      <c r="P29" s="520">
        <f>'O5 Details by Class &amp; Accounts'!T29+'O5 Details by Class &amp; Accounts'!AO29+'O5 Details by Class &amp; Accounts'!BJ29+'O5 Details by Class &amp; Accounts'!CE29</f>
        <v>0</v>
      </c>
      <c r="Q29" s="520">
        <f>'O5 Details by Class &amp; Accounts'!U29+'O5 Details by Class &amp; Accounts'!AP29+'O5 Details by Class &amp; Accounts'!BK29+'O5 Details by Class &amp; Accounts'!CF29</f>
        <v>0</v>
      </c>
      <c r="R29" s="520">
        <f>'O5 Details by Class &amp; Accounts'!V29+'O5 Details by Class &amp; Accounts'!AQ29+'O5 Details by Class &amp; Accounts'!BL29+'O5 Details by Class &amp; Accounts'!CG29</f>
        <v>0</v>
      </c>
      <c r="S29" s="520">
        <f>'O5 Details by Class &amp; Accounts'!W29+'O5 Details by Class &amp; Accounts'!AR29+'O5 Details by Class &amp; Accounts'!BM29+'O5 Details by Class &amp; Accounts'!CH29</f>
        <v>0</v>
      </c>
      <c r="T29" s="520">
        <f>'O5 Details by Class &amp; Accounts'!X29+'O5 Details by Class &amp; Accounts'!AS29+'O5 Details by Class &amp; Accounts'!BN29+'O5 Details by Class &amp; Accounts'!CI29</f>
        <v>0</v>
      </c>
      <c r="U29" s="520">
        <f>'O5 Details by Class &amp; Accounts'!Y29+'O5 Details by Class &amp; Accounts'!AT29+'O5 Details by Class &amp; Accounts'!BO29+'O5 Details by Class &amp; Accounts'!CJ29</f>
        <v>0</v>
      </c>
      <c r="V29" s="520">
        <f>'O5 Details by Class &amp; Accounts'!Z29+'O5 Details by Class &amp; Accounts'!AU29+'O5 Details by Class &amp; Accounts'!BP29+'O5 Details by Class &amp; Accounts'!CK29</f>
        <v>0</v>
      </c>
      <c r="W29" s="520">
        <f>'O5 Details by Class &amp; Accounts'!AA29+'O5 Details by Class &amp; Accounts'!AV29+'O5 Details by Class &amp; Accounts'!BQ29+'O5 Details by Class &amp; Accounts'!CL29</f>
        <v>0</v>
      </c>
      <c r="X29" s="959">
        <f>'O5 Details by Class &amp; Accounts'!AB29+'O5 Details by Class &amp; Accounts'!AW29+'O5 Details by Class &amp; Accounts'!BR29+'O5 Details by Class &amp; Accounts'!CM29</f>
        <v>0</v>
      </c>
      <c r="Y29" s="1630" t="str">
        <f t="shared" si="0"/>
        <v>1808-2</v>
      </c>
      <c r="Z29" s="1625" t="s">
        <v>698</v>
      </c>
    </row>
    <row r="30" spans="1:26" ht="12.95" customHeight="1" x14ac:dyDescent="0.2">
      <c r="A30" s="1495" t="s">
        <v>261</v>
      </c>
      <c r="B30" s="930" t="s">
        <v>285</v>
      </c>
      <c r="C30" s="945" t="str">
        <f>IF(ISBLANK('E4 TB Allocation Details'!D30), "",('E4 TB Allocation Details'!D30))</f>
        <v>dp</v>
      </c>
      <c r="D30" s="946">
        <f t="shared" si="1"/>
        <v>0</v>
      </c>
      <c r="E30" s="520">
        <f>'O5 Details by Class &amp; Accounts'!I30+'O5 Details by Class &amp; Accounts'!AD30+'O5 Details by Class &amp; Accounts'!AY30+'O5 Details by Class &amp; Accounts'!BT30</f>
        <v>0</v>
      </c>
      <c r="F30" s="520">
        <f>'O5 Details by Class &amp; Accounts'!J30+'O5 Details by Class &amp; Accounts'!AE30+'O5 Details by Class &amp; Accounts'!AZ30+'O5 Details by Class &amp; Accounts'!BU30</f>
        <v>0</v>
      </c>
      <c r="G30" s="520">
        <f>'O5 Details by Class &amp; Accounts'!K30+'O5 Details by Class &amp; Accounts'!AF30+'O5 Details by Class &amp; Accounts'!BA30+'O5 Details by Class &amp; Accounts'!BV30</f>
        <v>0</v>
      </c>
      <c r="H30" s="520">
        <f>'O5 Details by Class &amp; Accounts'!L30+'O5 Details by Class &amp; Accounts'!AG30+'O5 Details by Class &amp; Accounts'!BB30+'O5 Details by Class &amp; Accounts'!BW30</f>
        <v>0</v>
      </c>
      <c r="I30" s="520">
        <f>'O5 Details by Class &amp; Accounts'!M30+'O5 Details by Class &amp; Accounts'!AH30+'O5 Details by Class &amp; Accounts'!BC30+'O5 Details by Class &amp; Accounts'!BX30</f>
        <v>0</v>
      </c>
      <c r="J30" s="520">
        <f>'O5 Details by Class &amp; Accounts'!N30+'O5 Details by Class &amp; Accounts'!AI30+'O5 Details by Class &amp; Accounts'!BD30+'O5 Details by Class &amp; Accounts'!BY30</f>
        <v>0</v>
      </c>
      <c r="K30" s="520">
        <f>'O5 Details by Class &amp; Accounts'!O30+'O5 Details by Class &amp; Accounts'!AJ30+'O5 Details by Class &amp; Accounts'!BE30+'O5 Details by Class &amp; Accounts'!BZ30</f>
        <v>0</v>
      </c>
      <c r="L30" s="520">
        <f>'O5 Details by Class &amp; Accounts'!P30+'O5 Details by Class &amp; Accounts'!AK30+'O5 Details by Class &amp; Accounts'!BF30+'O5 Details by Class &amp; Accounts'!CA30</f>
        <v>0</v>
      </c>
      <c r="M30" s="520">
        <f>'O5 Details by Class &amp; Accounts'!Q30+'O5 Details by Class &amp; Accounts'!AL30+'O5 Details by Class &amp; Accounts'!BG30+'O5 Details by Class &amp; Accounts'!CB30</f>
        <v>0</v>
      </c>
      <c r="N30" s="520">
        <f>'O5 Details by Class &amp; Accounts'!R30+'O5 Details by Class &amp; Accounts'!AM30+'O5 Details by Class &amp; Accounts'!BH30+'O5 Details by Class &amp; Accounts'!CC30</f>
        <v>0</v>
      </c>
      <c r="O30" s="520">
        <f>'O5 Details by Class &amp; Accounts'!S30+'O5 Details by Class &amp; Accounts'!AN30+'O5 Details by Class &amp; Accounts'!BI30+'O5 Details by Class &amp; Accounts'!CD30</f>
        <v>0</v>
      </c>
      <c r="P30" s="520">
        <f>'O5 Details by Class &amp; Accounts'!T30+'O5 Details by Class &amp; Accounts'!AO30+'O5 Details by Class &amp; Accounts'!BJ30+'O5 Details by Class &amp; Accounts'!CE30</f>
        <v>0</v>
      </c>
      <c r="Q30" s="520">
        <f>'O5 Details by Class &amp; Accounts'!U30+'O5 Details by Class &amp; Accounts'!AP30+'O5 Details by Class &amp; Accounts'!BK30+'O5 Details by Class &amp; Accounts'!CF30</f>
        <v>0</v>
      </c>
      <c r="R30" s="520">
        <f>'O5 Details by Class &amp; Accounts'!V30+'O5 Details by Class &amp; Accounts'!AQ30+'O5 Details by Class &amp; Accounts'!BL30+'O5 Details by Class &amp; Accounts'!CG30</f>
        <v>0</v>
      </c>
      <c r="S30" s="520">
        <f>'O5 Details by Class &amp; Accounts'!W30+'O5 Details by Class &amp; Accounts'!AR30+'O5 Details by Class &amp; Accounts'!BM30+'O5 Details by Class &amp; Accounts'!CH30</f>
        <v>0</v>
      </c>
      <c r="T30" s="520">
        <f>'O5 Details by Class &amp; Accounts'!X30+'O5 Details by Class &amp; Accounts'!AS30+'O5 Details by Class &amp; Accounts'!BN30+'O5 Details by Class &amp; Accounts'!CI30</f>
        <v>0</v>
      </c>
      <c r="U30" s="520">
        <f>'O5 Details by Class &amp; Accounts'!Y30+'O5 Details by Class &amp; Accounts'!AT30+'O5 Details by Class &amp; Accounts'!BO30+'O5 Details by Class &amp; Accounts'!CJ30</f>
        <v>0</v>
      </c>
      <c r="V30" s="520">
        <f>'O5 Details by Class &amp; Accounts'!Z30+'O5 Details by Class &amp; Accounts'!AU30+'O5 Details by Class &amp; Accounts'!BP30+'O5 Details by Class &amp; Accounts'!CK30</f>
        <v>0</v>
      </c>
      <c r="W30" s="520">
        <f>'O5 Details by Class &amp; Accounts'!AA30+'O5 Details by Class &amp; Accounts'!AV30+'O5 Details by Class &amp; Accounts'!BQ30+'O5 Details by Class &amp; Accounts'!CL30</f>
        <v>0</v>
      </c>
      <c r="X30" s="959">
        <f>'O5 Details by Class &amp; Accounts'!AB30+'O5 Details by Class &amp; Accounts'!AW30+'O5 Details by Class &amp; Accounts'!BR30+'O5 Details by Class &amp; Accounts'!CM30</f>
        <v>0</v>
      </c>
      <c r="Y30" s="1630" t="str">
        <f t="shared" si="0"/>
        <v>1810</v>
      </c>
      <c r="Z30" s="1625" t="e">
        <v>#N/A</v>
      </c>
    </row>
    <row r="31" spans="1:26" ht="12.95" customHeight="1" x14ac:dyDescent="0.2">
      <c r="A31" s="1495" t="s">
        <v>821</v>
      </c>
      <c r="B31" s="930" t="s">
        <v>363</v>
      </c>
      <c r="C31" s="945" t="str">
        <f>IF(ISBLANK('E4 TB Allocation Details'!D31), "",('E4 TB Allocation Details'!D31))</f>
        <v>dp</v>
      </c>
      <c r="D31" s="946">
        <f t="shared" si="1"/>
        <v>0</v>
      </c>
      <c r="E31" s="520">
        <f>'O5 Details by Class &amp; Accounts'!I31+'O5 Details by Class &amp; Accounts'!AD31+'O5 Details by Class &amp; Accounts'!AY31+'O5 Details by Class &amp; Accounts'!BT31</f>
        <v>0</v>
      </c>
      <c r="F31" s="520">
        <f>'O5 Details by Class &amp; Accounts'!J31+'O5 Details by Class &amp; Accounts'!AE31+'O5 Details by Class &amp; Accounts'!AZ31+'O5 Details by Class &amp; Accounts'!BU31</f>
        <v>0</v>
      </c>
      <c r="G31" s="520">
        <f>'O5 Details by Class &amp; Accounts'!K31+'O5 Details by Class &amp; Accounts'!AF31+'O5 Details by Class &amp; Accounts'!BA31+'O5 Details by Class &amp; Accounts'!BV31</f>
        <v>0</v>
      </c>
      <c r="H31" s="520">
        <f>'O5 Details by Class &amp; Accounts'!L31+'O5 Details by Class &amp; Accounts'!AG31+'O5 Details by Class &amp; Accounts'!BB31+'O5 Details by Class &amp; Accounts'!BW31</f>
        <v>0</v>
      </c>
      <c r="I31" s="520">
        <f>'O5 Details by Class &amp; Accounts'!M31+'O5 Details by Class &amp; Accounts'!AH31+'O5 Details by Class &amp; Accounts'!BC31+'O5 Details by Class &amp; Accounts'!BX31</f>
        <v>0</v>
      </c>
      <c r="J31" s="520">
        <f>'O5 Details by Class &amp; Accounts'!N31+'O5 Details by Class &amp; Accounts'!AI31+'O5 Details by Class &amp; Accounts'!BD31+'O5 Details by Class &amp; Accounts'!BY31</f>
        <v>0</v>
      </c>
      <c r="K31" s="520">
        <f>'O5 Details by Class &amp; Accounts'!O31+'O5 Details by Class &amp; Accounts'!AJ31+'O5 Details by Class &amp; Accounts'!BE31+'O5 Details by Class &amp; Accounts'!BZ31</f>
        <v>0</v>
      </c>
      <c r="L31" s="520">
        <f>'O5 Details by Class &amp; Accounts'!P31+'O5 Details by Class &amp; Accounts'!AK31+'O5 Details by Class &amp; Accounts'!BF31+'O5 Details by Class &amp; Accounts'!CA31</f>
        <v>0</v>
      </c>
      <c r="M31" s="520">
        <f>'O5 Details by Class &amp; Accounts'!Q31+'O5 Details by Class &amp; Accounts'!AL31+'O5 Details by Class &amp; Accounts'!BG31+'O5 Details by Class &amp; Accounts'!CB31</f>
        <v>0</v>
      </c>
      <c r="N31" s="520">
        <f>'O5 Details by Class &amp; Accounts'!R31+'O5 Details by Class &amp; Accounts'!AM31+'O5 Details by Class &amp; Accounts'!BH31+'O5 Details by Class &amp; Accounts'!CC31</f>
        <v>0</v>
      </c>
      <c r="O31" s="520">
        <f>'O5 Details by Class &amp; Accounts'!S31+'O5 Details by Class &amp; Accounts'!AN31+'O5 Details by Class &amp; Accounts'!BI31+'O5 Details by Class &amp; Accounts'!CD31</f>
        <v>0</v>
      </c>
      <c r="P31" s="520">
        <f>'O5 Details by Class &amp; Accounts'!T31+'O5 Details by Class &amp; Accounts'!AO31+'O5 Details by Class &amp; Accounts'!BJ31+'O5 Details by Class &amp; Accounts'!CE31</f>
        <v>0</v>
      </c>
      <c r="Q31" s="520">
        <f>'O5 Details by Class &amp; Accounts'!U31+'O5 Details by Class &amp; Accounts'!AP31+'O5 Details by Class &amp; Accounts'!BK31+'O5 Details by Class &amp; Accounts'!CF31</f>
        <v>0</v>
      </c>
      <c r="R31" s="520">
        <f>'O5 Details by Class &amp; Accounts'!V31+'O5 Details by Class &amp; Accounts'!AQ31+'O5 Details by Class &amp; Accounts'!BL31+'O5 Details by Class &amp; Accounts'!CG31</f>
        <v>0</v>
      </c>
      <c r="S31" s="520">
        <f>'O5 Details by Class &amp; Accounts'!W31+'O5 Details by Class &amp; Accounts'!AR31+'O5 Details by Class &amp; Accounts'!BM31+'O5 Details by Class &amp; Accounts'!CH31</f>
        <v>0</v>
      </c>
      <c r="T31" s="520">
        <f>'O5 Details by Class &amp; Accounts'!X31+'O5 Details by Class &amp; Accounts'!AS31+'O5 Details by Class &amp; Accounts'!BN31+'O5 Details by Class &amp; Accounts'!CI31</f>
        <v>0</v>
      </c>
      <c r="U31" s="520">
        <f>'O5 Details by Class &amp; Accounts'!Y31+'O5 Details by Class &amp; Accounts'!AT31+'O5 Details by Class &amp; Accounts'!BO31+'O5 Details by Class &amp; Accounts'!CJ31</f>
        <v>0</v>
      </c>
      <c r="V31" s="520">
        <f>'O5 Details by Class &amp; Accounts'!Z31+'O5 Details by Class &amp; Accounts'!AU31+'O5 Details by Class &amp; Accounts'!BP31+'O5 Details by Class &amp; Accounts'!CK31</f>
        <v>0</v>
      </c>
      <c r="W31" s="520">
        <f>'O5 Details by Class &amp; Accounts'!AA31+'O5 Details by Class &amp; Accounts'!AV31+'O5 Details by Class &amp; Accounts'!BQ31+'O5 Details by Class &amp; Accounts'!CL31</f>
        <v>0</v>
      </c>
      <c r="X31" s="959">
        <f>'O5 Details by Class &amp; Accounts'!AB31+'O5 Details by Class &amp; Accounts'!AW31+'O5 Details by Class &amp; Accounts'!BR31+'O5 Details by Class &amp; Accounts'!CM31</f>
        <v>0</v>
      </c>
      <c r="Y31" s="1630" t="str">
        <f t="shared" si="0"/>
        <v>1810-1</v>
      </c>
      <c r="Z31" s="1625" t="s">
        <v>697</v>
      </c>
    </row>
    <row r="32" spans="1:26" ht="12.95" customHeight="1" x14ac:dyDescent="0.2">
      <c r="A32" s="1495" t="s">
        <v>822</v>
      </c>
      <c r="B32" s="930" t="s">
        <v>364</v>
      </c>
      <c r="C32" s="945" t="str">
        <f>IF(ISBLANK('E4 TB Allocation Details'!D32), "",('E4 TB Allocation Details'!D32))</f>
        <v>dp</v>
      </c>
      <c r="D32" s="946">
        <f t="shared" si="1"/>
        <v>0</v>
      </c>
      <c r="E32" s="520">
        <f>'O5 Details by Class &amp; Accounts'!I32+'O5 Details by Class &amp; Accounts'!AD32+'O5 Details by Class &amp; Accounts'!AY32+'O5 Details by Class &amp; Accounts'!BT32</f>
        <v>0</v>
      </c>
      <c r="F32" s="520">
        <f>'O5 Details by Class &amp; Accounts'!J32+'O5 Details by Class &amp; Accounts'!AE32+'O5 Details by Class &amp; Accounts'!AZ32+'O5 Details by Class &amp; Accounts'!BU32</f>
        <v>0</v>
      </c>
      <c r="G32" s="520">
        <f>'O5 Details by Class &amp; Accounts'!K32+'O5 Details by Class &amp; Accounts'!AF32+'O5 Details by Class &amp; Accounts'!BA32+'O5 Details by Class &amp; Accounts'!BV32</f>
        <v>0</v>
      </c>
      <c r="H32" s="520">
        <f>'O5 Details by Class &amp; Accounts'!L32+'O5 Details by Class &amp; Accounts'!AG32+'O5 Details by Class &amp; Accounts'!BB32+'O5 Details by Class &amp; Accounts'!BW32</f>
        <v>0</v>
      </c>
      <c r="I32" s="520">
        <f>'O5 Details by Class &amp; Accounts'!M32+'O5 Details by Class &amp; Accounts'!AH32+'O5 Details by Class &amp; Accounts'!BC32+'O5 Details by Class &amp; Accounts'!BX32</f>
        <v>0</v>
      </c>
      <c r="J32" s="520">
        <f>'O5 Details by Class &amp; Accounts'!N32+'O5 Details by Class &amp; Accounts'!AI32+'O5 Details by Class &amp; Accounts'!BD32+'O5 Details by Class &amp; Accounts'!BY32</f>
        <v>0</v>
      </c>
      <c r="K32" s="520">
        <f>'O5 Details by Class &amp; Accounts'!O32+'O5 Details by Class &amp; Accounts'!AJ32+'O5 Details by Class &amp; Accounts'!BE32+'O5 Details by Class &amp; Accounts'!BZ32</f>
        <v>0</v>
      </c>
      <c r="L32" s="520">
        <f>'O5 Details by Class &amp; Accounts'!P32+'O5 Details by Class &amp; Accounts'!AK32+'O5 Details by Class &amp; Accounts'!BF32+'O5 Details by Class &amp; Accounts'!CA32</f>
        <v>0</v>
      </c>
      <c r="M32" s="520">
        <f>'O5 Details by Class &amp; Accounts'!Q32+'O5 Details by Class &amp; Accounts'!AL32+'O5 Details by Class &amp; Accounts'!BG32+'O5 Details by Class &amp; Accounts'!CB32</f>
        <v>0</v>
      </c>
      <c r="N32" s="520">
        <f>'O5 Details by Class &amp; Accounts'!R32+'O5 Details by Class &amp; Accounts'!AM32+'O5 Details by Class &amp; Accounts'!BH32+'O5 Details by Class &amp; Accounts'!CC32</f>
        <v>0</v>
      </c>
      <c r="O32" s="520">
        <f>'O5 Details by Class &amp; Accounts'!S32+'O5 Details by Class &amp; Accounts'!AN32+'O5 Details by Class &amp; Accounts'!BI32+'O5 Details by Class &amp; Accounts'!CD32</f>
        <v>0</v>
      </c>
      <c r="P32" s="520">
        <f>'O5 Details by Class &amp; Accounts'!T32+'O5 Details by Class &amp; Accounts'!AO32+'O5 Details by Class &amp; Accounts'!BJ32+'O5 Details by Class &amp; Accounts'!CE32</f>
        <v>0</v>
      </c>
      <c r="Q32" s="520">
        <f>'O5 Details by Class &amp; Accounts'!U32+'O5 Details by Class &amp; Accounts'!AP32+'O5 Details by Class &amp; Accounts'!BK32+'O5 Details by Class &amp; Accounts'!CF32</f>
        <v>0</v>
      </c>
      <c r="R32" s="520">
        <f>'O5 Details by Class &amp; Accounts'!V32+'O5 Details by Class &amp; Accounts'!AQ32+'O5 Details by Class &amp; Accounts'!BL32+'O5 Details by Class &amp; Accounts'!CG32</f>
        <v>0</v>
      </c>
      <c r="S32" s="520">
        <f>'O5 Details by Class &amp; Accounts'!W32+'O5 Details by Class &amp; Accounts'!AR32+'O5 Details by Class &amp; Accounts'!BM32+'O5 Details by Class &amp; Accounts'!CH32</f>
        <v>0</v>
      </c>
      <c r="T32" s="520">
        <f>'O5 Details by Class &amp; Accounts'!X32+'O5 Details by Class &amp; Accounts'!AS32+'O5 Details by Class &amp; Accounts'!BN32+'O5 Details by Class &amp; Accounts'!CI32</f>
        <v>0</v>
      </c>
      <c r="U32" s="520">
        <f>'O5 Details by Class &amp; Accounts'!Y32+'O5 Details by Class &amp; Accounts'!AT32+'O5 Details by Class &amp; Accounts'!BO32+'O5 Details by Class &amp; Accounts'!CJ32</f>
        <v>0</v>
      </c>
      <c r="V32" s="520">
        <f>'O5 Details by Class &amp; Accounts'!Z32+'O5 Details by Class &amp; Accounts'!AU32+'O5 Details by Class &amp; Accounts'!BP32+'O5 Details by Class &amp; Accounts'!CK32</f>
        <v>0</v>
      </c>
      <c r="W32" s="520">
        <f>'O5 Details by Class &amp; Accounts'!AA32+'O5 Details by Class &amp; Accounts'!AV32+'O5 Details by Class &amp; Accounts'!BQ32+'O5 Details by Class &amp; Accounts'!CL32</f>
        <v>0</v>
      </c>
      <c r="X32" s="959">
        <f>'O5 Details by Class &amp; Accounts'!AB32+'O5 Details by Class &amp; Accounts'!AW32+'O5 Details by Class &amp; Accounts'!BR32+'O5 Details by Class &amp; Accounts'!CM32</f>
        <v>0</v>
      </c>
      <c r="Y32" s="1630" t="str">
        <f t="shared" si="0"/>
        <v>1810-2</v>
      </c>
      <c r="Z32" s="1625" t="s">
        <v>698</v>
      </c>
    </row>
    <row r="33" spans="1:26" ht="12.75" x14ac:dyDescent="0.2">
      <c r="A33" s="1495" t="s">
        <v>110</v>
      </c>
      <c r="B33" s="930" t="s">
        <v>86</v>
      </c>
      <c r="C33" s="945" t="str">
        <f>IF(ISBLANK('E4 TB Allocation Details'!D33), "",('E4 TB Allocation Details'!D33))</f>
        <v>dp</v>
      </c>
      <c r="D33" s="946">
        <f t="shared" si="1"/>
        <v>0</v>
      </c>
      <c r="E33" s="520">
        <f>'O5 Details by Class &amp; Accounts'!I33+'O5 Details by Class &amp; Accounts'!AD33+'O5 Details by Class &amp; Accounts'!AY33+'O5 Details by Class &amp; Accounts'!BT33</f>
        <v>0</v>
      </c>
      <c r="F33" s="520">
        <f>'O5 Details by Class &amp; Accounts'!J33+'O5 Details by Class &amp; Accounts'!AE33+'O5 Details by Class &amp; Accounts'!AZ33+'O5 Details by Class &amp; Accounts'!BU33</f>
        <v>0</v>
      </c>
      <c r="G33" s="520">
        <f>'O5 Details by Class &amp; Accounts'!K33+'O5 Details by Class &amp; Accounts'!AF33+'O5 Details by Class &amp; Accounts'!BA33+'O5 Details by Class &amp; Accounts'!BV33</f>
        <v>0</v>
      </c>
      <c r="H33" s="520">
        <f>'O5 Details by Class &amp; Accounts'!L33+'O5 Details by Class &amp; Accounts'!AG33+'O5 Details by Class &amp; Accounts'!BB33+'O5 Details by Class &amp; Accounts'!BW33</f>
        <v>0</v>
      </c>
      <c r="I33" s="520">
        <f>'O5 Details by Class &amp; Accounts'!M33+'O5 Details by Class &amp; Accounts'!AH33+'O5 Details by Class &amp; Accounts'!BC33+'O5 Details by Class &amp; Accounts'!BX33</f>
        <v>0</v>
      </c>
      <c r="J33" s="520">
        <f>'O5 Details by Class &amp; Accounts'!N33+'O5 Details by Class &amp; Accounts'!AI33+'O5 Details by Class &amp; Accounts'!BD33+'O5 Details by Class &amp; Accounts'!BY33</f>
        <v>0</v>
      </c>
      <c r="K33" s="520">
        <f>'O5 Details by Class &amp; Accounts'!O33+'O5 Details by Class &amp; Accounts'!AJ33+'O5 Details by Class &amp; Accounts'!BE33+'O5 Details by Class &amp; Accounts'!BZ33</f>
        <v>0</v>
      </c>
      <c r="L33" s="520">
        <f>'O5 Details by Class &amp; Accounts'!P33+'O5 Details by Class &amp; Accounts'!AK33+'O5 Details by Class &amp; Accounts'!BF33+'O5 Details by Class &amp; Accounts'!CA33</f>
        <v>0</v>
      </c>
      <c r="M33" s="520">
        <f>'O5 Details by Class &amp; Accounts'!Q33+'O5 Details by Class &amp; Accounts'!AL33+'O5 Details by Class &amp; Accounts'!BG33+'O5 Details by Class &amp; Accounts'!CB33</f>
        <v>0</v>
      </c>
      <c r="N33" s="520">
        <f>'O5 Details by Class &amp; Accounts'!R33+'O5 Details by Class &amp; Accounts'!AM33+'O5 Details by Class &amp; Accounts'!BH33+'O5 Details by Class &amp; Accounts'!CC33</f>
        <v>0</v>
      </c>
      <c r="O33" s="520">
        <f>'O5 Details by Class &amp; Accounts'!S33+'O5 Details by Class &amp; Accounts'!AN33+'O5 Details by Class &amp; Accounts'!BI33+'O5 Details by Class &amp; Accounts'!CD33</f>
        <v>0</v>
      </c>
      <c r="P33" s="520">
        <f>'O5 Details by Class &amp; Accounts'!T33+'O5 Details by Class &amp; Accounts'!AO33+'O5 Details by Class &amp; Accounts'!BJ33+'O5 Details by Class &amp; Accounts'!CE33</f>
        <v>0</v>
      </c>
      <c r="Q33" s="520">
        <f>'O5 Details by Class &amp; Accounts'!U33+'O5 Details by Class &amp; Accounts'!AP33+'O5 Details by Class &amp; Accounts'!BK33+'O5 Details by Class &amp; Accounts'!CF33</f>
        <v>0</v>
      </c>
      <c r="R33" s="520">
        <f>'O5 Details by Class &amp; Accounts'!V33+'O5 Details by Class &amp; Accounts'!AQ33+'O5 Details by Class &amp; Accounts'!BL33+'O5 Details by Class &amp; Accounts'!CG33</f>
        <v>0</v>
      </c>
      <c r="S33" s="520">
        <f>'O5 Details by Class &amp; Accounts'!W33+'O5 Details by Class &amp; Accounts'!AR33+'O5 Details by Class &amp; Accounts'!BM33+'O5 Details by Class &amp; Accounts'!CH33</f>
        <v>0</v>
      </c>
      <c r="T33" s="520">
        <f>'O5 Details by Class &amp; Accounts'!X33+'O5 Details by Class &amp; Accounts'!AS33+'O5 Details by Class &amp; Accounts'!BN33+'O5 Details by Class &amp; Accounts'!CI33</f>
        <v>0</v>
      </c>
      <c r="U33" s="520">
        <f>'O5 Details by Class &amp; Accounts'!Y33+'O5 Details by Class &amp; Accounts'!AT33+'O5 Details by Class &amp; Accounts'!BO33+'O5 Details by Class &amp; Accounts'!CJ33</f>
        <v>0</v>
      </c>
      <c r="V33" s="520">
        <f>'O5 Details by Class &amp; Accounts'!Z33+'O5 Details by Class &amp; Accounts'!AU33+'O5 Details by Class &amp; Accounts'!BP33+'O5 Details by Class &amp; Accounts'!CK33</f>
        <v>0</v>
      </c>
      <c r="W33" s="520">
        <f>'O5 Details by Class &amp; Accounts'!AA33+'O5 Details by Class &amp; Accounts'!AV33+'O5 Details by Class &amp; Accounts'!BQ33+'O5 Details by Class &amp; Accounts'!CL33</f>
        <v>0</v>
      </c>
      <c r="X33" s="959">
        <f>'O5 Details by Class &amp; Accounts'!AB33+'O5 Details by Class &amp; Accounts'!AW33+'O5 Details by Class &amp; Accounts'!BR33+'O5 Details by Class &amp; Accounts'!CM33</f>
        <v>0</v>
      </c>
      <c r="Y33" s="1630" t="str">
        <f t="shared" si="0"/>
        <v>1815</v>
      </c>
      <c r="Z33" s="1625" t="s">
        <v>697</v>
      </c>
    </row>
    <row r="34" spans="1:26" ht="12.75" x14ac:dyDescent="0.2">
      <c r="A34" s="1495" t="s">
        <v>262</v>
      </c>
      <c r="B34" s="930" t="s">
        <v>87</v>
      </c>
      <c r="C34" s="945" t="str">
        <f>IF(ISBLANK('E4 TB Allocation Details'!D34), "",('E4 TB Allocation Details'!D34))</f>
        <v>dp</v>
      </c>
      <c r="D34" s="946">
        <f t="shared" si="1"/>
        <v>0</v>
      </c>
      <c r="E34" s="520">
        <f>'O5 Details by Class &amp; Accounts'!I34+'O5 Details by Class &amp; Accounts'!AD34+'O5 Details by Class &amp; Accounts'!AY34+'O5 Details by Class &amp; Accounts'!BT34</f>
        <v>0</v>
      </c>
      <c r="F34" s="520">
        <f>'O5 Details by Class &amp; Accounts'!J34+'O5 Details by Class &amp; Accounts'!AE34+'O5 Details by Class &amp; Accounts'!AZ34+'O5 Details by Class &amp; Accounts'!BU34</f>
        <v>0</v>
      </c>
      <c r="G34" s="520">
        <f>'O5 Details by Class &amp; Accounts'!K34+'O5 Details by Class &amp; Accounts'!AF34+'O5 Details by Class &amp; Accounts'!BA34+'O5 Details by Class &amp; Accounts'!BV34</f>
        <v>0</v>
      </c>
      <c r="H34" s="520">
        <f>'O5 Details by Class &amp; Accounts'!L34+'O5 Details by Class &amp; Accounts'!AG34+'O5 Details by Class &amp; Accounts'!BB34+'O5 Details by Class &amp; Accounts'!BW34</f>
        <v>0</v>
      </c>
      <c r="I34" s="520">
        <f>'O5 Details by Class &amp; Accounts'!M34+'O5 Details by Class &amp; Accounts'!AH34+'O5 Details by Class &amp; Accounts'!BC34+'O5 Details by Class &amp; Accounts'!BX34</f>
        <v>0</v>
      </c>
      <c r="J34" s="520">
        <f>'O5 Details by Class &amp; Accounts'!N34+'O5 Details by Class &amp; Accounts'!AI34+'O5 Details by Class &amp; Accounts'!BD34+'O5 Details by Class &amp; Accounts'!BY34</f>
        <v>0</v>
      </c>
      <c r="K34" s="520">
        <f>'O5 Details by Class &amp; Accounts'!O34+'O5 Details by Class &amp; Accounts'!AJ34+'O5 Details by Class &amp; Accounts'!BE34+'O5 Details by Class &amp; Accounts'!BZ34</f>
        <v>0</v>
      </c>
      <c r="L34" s="520">
        <f>'O5 Details by Class &amp; Accounts'!P34+'O5 Details by Class &amp; Accounts'!AK34+'O5 Details by Class &amp; Accounts'!BF34+'O5 Details by Class &amp; Accounts'!CA34</f>
        <v>0</v>
      </c>
      <c r="M34" s="520">
        <f>'O5 Details by Class &amp; Accounts'!Q34+'O5 Details by Class &amp; Accounts'!AL34+'O5 Details by Class &amp; Accounts'!BG34+'O5 Details by Class &amp; Accounts'!CB34</f>
        <v>0</v>
      </c>
      <c r="N34" s="520">
        <f>'O5 Details by Class &amp; Accounts'!R34+'O5 Details by Class &amp; Accounts'!AM34+'O5 Details by Class &amp; Accounts'!BH34+'O5 Details by Class &amp; Accounts'!CC34</f>
        <v>0</v>
      </c>
      <c r="O34" s="520">
        <f>'O5 Details by Class &amp; Accounts'!S34+'O5 Details by Class &amp; Accounts'!AN34+'O5 Details by Class &amp; Accounts'!BI34+'O5 Details by Class &amp; Accounts'!CD34</f>
        <v>0</v>
      </c>
      <c r="P34" s="520">
        <f>'O5 Details by Class &amp; Accounts'!T34+'O5 Details by Class &amp; Accounts'!AO34+'O5 Details by Class &amp; Accounts'!BJ34+'O5 Details by Class &amp; Accounts'!CE34</f>
        <v>0</v>
      </c>
      <c r="Q34" s="520">
        <f>'O5 Details by Class &amp; Accounts'!U34+'O5 Details by Class &amp; Accounts'!AP34+'O5 Details by Class &amp; Accounts'!BK34+'O5 Details by Class &amp; Accounts'!CF34</f>
        <v>0</v>
      </c>
      <c r="R34" s="520">
        <f>'O5 Details by Class &amp; Accounts'!V34+'O5 Details by Class &amp; Accounts'!AQ34+'O5 Details by Class &amp; Accounts'!BL34+'O5 Details by Class &amp; Accounts'!CG34</f>
        <v>0</v>
      </c>
      <c r="S34" s="520">
        <f>'O5 Details by Class &amp; Accounts'!W34+'O5 Details by Class &amp; Accounts'!AR34+'O5 Details by Class &amp; Accounts'!BM34+'O5 Details by Class &amp; Accounts'!CH34</f>
        <v>0</v>
      </c>
      <c r="T34" s="520">
        <f>'O5 Details by Class &amp; Accounts'!X34+'O5 Details by Class &amp; Accounts'!AS34+'O5 Details by Class &amp; Accounts'!BN34+'O5 Details by Class &amp; Accounts'!CI34</f>
        <v>0</v>
      </c>
      <c r="U34" s="520">
        <f>'O5 Details by Class &amp; Accounts'!Y34+'O5 Details by Class &amp; Accounts'!AT34+'O5 Details by Class &amp; Accounts'!BO34+'O5 Details by Class &amp; Accounts'!CJ34</f>
        <v>0</v>
      </c>
      <c r="V34" s="520">
        <f>'O5 Details by Class &amp; Accounts'!Z34+'O5 Details by Class &amp; Accounts'!AU34+'O5 Details by Class &amp; Accounts'!BP34+'O5 Details by Class &amp; Accounts'!CK34</f>
        <v>0</v>
      </c>
      <c r="W34" s="520">
        <f>'O5 Details by Class &amp; Accounts'!AA34+'O5 Details by Class &amp; Accounts'!AV34+'O5 Details by Class &amp; Accounts'!BQ34+'O5 Details by Class &amp; Accounts'!CL34</f>
        <v>0</v>
      </c>
      <c r="X34" s="959">
        <f>'O5 Details by Class &amp; Accounts'!AB34+'O5 Details by Class &amp; Accounts'!AW34+'O5 Details by Class &amp; Accounts'!BR34+'O5 Details by Class &amp; Accounts'!CM34</f>
        <v>0</v>
      </c>
      <c r="Y34" s="1630" t="str">
        <f t="shared" si="0"/>
        <v>1820</v>
      </c>
      <c r="Z34" s="1625" t="e">
        <v>#N/A</v>
      </c>
    </row>
    <row r="35" spans="1:26" ht="12.75" x14ac:dyDescent="0.2">
      <c r="A35" s="1495" t="s">
        <v>490</v>
      </c>
      <c r="B35" s="930" t="s">
        <v>1276</v>
      </c>
      <c r="C35" s="945" t="str">
        <f>IF(ISBLANK('E4 TB Allocation Details'!D35), "",('E4 TB Allocation Details'!D35))</f>
        <v>dp</v>
      </c>
      <c r="D35" s="946">
        <f>SUM(E35:X35)</f>
        <v>0</v>
      </c>
      <c r="E35" s="520">
        <f>'O5 Details by Class &amp; Accounts'!I35+'O5 Details by Class &amp; Accounts'!AD35+'O5 Details by Class &amp; Accounts'!AY35+'O5 Details by Class &amp; Accounts'!BT35</f>
        <v>0</v>
      </c>
      <c r="F35" s="520">
        <f>'O5 Details by Class &amp; Accounts'!J35+'O5 Details by Class &amp; Accounts'!AE35+'O5 Details by Class &amp; Accounts'!AZ35+'O5 Details by Class &amp; Accounts'!BU35</f>
        <v>0</v>
      </c>
      <c r="G35" s="520">
        <f>'O5 Details by Class &amp; Accounts'!K35+'O5 Details by Class &amp; Accounts'!AF35+'O5 Details by Class &amp; Accounts'!BA35+'O5 Details by Class &amp; Accounts'!BV35</f>
        <v>0</v>
      </c>
      <c r="H35" s="520">
        <f>'O5 Details by Class &amp; Accounts'!L35+'O5 Details by Class &amp; Accounts'!AG35+'O5 Details by Class &amp; Accounts'!BB35+'O5 Details by Class &amp; Accounts'!BW35</f>
        <v>0</v>
      </c>
      <c r="I35" s="520">
        <f>'O5 Details by Class &amp; Accounts'!M35+'O5 Details by Class &amp; Accounts'!AH35+'O5 Details by Class &amp; Accounts'!BC35+'O5 Details by Class &amp; Accounts'!BX35</f>
        <v>0</v>
      </c>
      <c r="J35" s="520">
        <f>'O5 Details by Class &amp; Accounts'!N35+'O5 Details by Class &amp; Accounts'!AI35+'O5 Details by Class &amp; Accounts'!BD35+'O5 Details by Class &amp; Accounts'!BY35</f>
        <v>0</v>
      </c>
      <c r="K35" s="520">
        <f>'O5 Details by Class &amp; Accounts'!O35+'O5 Details by Class &amp; Accounts'!AJ35+'O5 Details by Class &amp; Accounts'!BE35+'O5 Details by Class &amp; Accounts'!BZ35</f>
        <v>0</v>
      </c>
      <c r="L35" s="520">
        <f>'O5 Details by Class &amp; Accounts'!P35+'O5 Details by Class &amp; Accounts'!AK35+'O5 Details by Class &amp; Accounts'!BF35+'O5 Details by Class &amp; Accounts'!CA35</f>
        <v>0</v>
      </c>
      <c r="M35" s="520">
        <f>'O5 Details by Class &amp; Accounts'!Q35+'O5 Details by Class &amp; Accounts'!AL35+'O5 Details by Class &amp; Accounts'!BG35+'O5 Details by Class &amp; Accounts'!CB35</f>
        <v>0</v>
      </c>
      <c r="N35" s="520">
        <f>'O5 Details by Class &amp; Accounts'!R35+'O5 Details by Class &amp; Accounts'!AM35+'O5 Details by Class &amp; Accounts'!BH35+'O5 Details by Class &amp; Accounts'!CC35</f>
        <v>0</v>
      </c>
      <c r="O35" s="520">
        <f>'O5 Details by Class &amp; Accounts'!S35+'O5 Details by Class &amp; Accounts'!AN35+'O5 Details by Class &amp; Accounts'!BI35+'O5 Details by Class &amp; Accounts'!CD35</f>
        <v>0</v>
      </c>
      <c r="P35" s="520">
        <f>'O5 Details by Class &amp; Accounts'!T35+'O5 Details by Class &amp; Accounts'!AO35+'O5 Details by Class &amp; Accounts'!BJ35+'O5 Details by Class &amp; Accounts'!CE35</f>
        <v>0</v>
      </c>
      <c r="Q35" s="520">
        <f>'O5 Details by Class &amp; Accounts'!U35+'O5 Details by Class &amp; Accounts'!AP35+'O5 Details by Class &amp; Accounts'!BK35+'O5 Details by Class &amp; Accounts'!CF35</f>
        <v>0</v>
      </c>
      <c r="R35" s="520">
        <f>'O5 Details by Class &amp; Accounts'!V35+'O5 Details by Class &amp; Accounts'!AQ35+'O5 Details by Class &amp; Accounts'!BL35+'O5 Details by Class &amp; Accounts'!CG35</f>
        <v>0</v>
      </c>
      <c r="S35" s="520">
        <f>'O5 Details by Class &amp; Accounts'!W35+'O5 Details by Class &amp; Accounts'!AR35+'O5 Details by Class &amp; Accounts'!BM35+'O5 Details by Class &amp; Accounts'!CH35</f>
        <v>0</v>
      </c>
      <c r="T35" s="520">
        <f>'O5 Details by Class &amp; Accounts'!X35+'O5 Details by Class &amp; Accounts'!AS35+'O5 Details by Class &amp; Accounts'!BN35+'O5 Details by Class &amp; Accounts'!CI35</f>
        <v>0</v>
      </c>
      <c r="U35" s="520">
        <f>'O5 Details by Class &amp; Accounts'!Y35+'O5 Details by Class &amp; Accounts'!AT35+'O5 Details by Class &amp; Accounts'!BO35+'O5 Details by Class &amp; Accounts'!CJ35</f>
        <v>0</v>
      </c>
      <c r="V35" s="520">
        <f>'O5 Details by Class &amp; Accounts'!Z35+'O5 Details by Class &amp; Accounts'!AU35+'O5 Details by Class &amp; Accounts'!BP35+'O5 Details by Class &amp; Accounts'!CK35</f>
        <v>0</v>
      </c>
      <c r="W35" s="520">
        <f>'O5 Details by Class &amp; Accounts'!AA35+'O5 Details by Class &amp; Accounts'!AV35+'O5 Details by Class &amp; Accounts'!BQ35+'O5 Details by Class &amp; Accounts'!CL35</f>
        <v>0</v>
      </c>
      <c r="X35" s="959">
        <f>'O5 Details by Class &amp; Accounts'!AB35+'O5 Details by Class &amp; Accounts'!AW35+'O5 Details by Class &amp; Accounts'!BR35+'O5 Details by Class &amp; Accounts'!CM35</f>
        <v>0</v>
      </c>
      <c r="Y35" s="1630" t="str">
        <f t="shared" si="0"/>
        <v>1820-1</v>
      </c>
      <c r="Z35" s="1625" t="s">
        <v>698</v>
      </c>
    </row>
    <row r="36" spans="1:26" ht="25.5" x14ac:dyDescent="0.2">
      <c r="A36" s="1495" t="s">
        <v>491</v>
      </c>
      <c r="B36" s="930" t="s">
        <v>1278</v>
      </c>
      <c r="C36" s="945" t="str">
        <f>IF(ISBLANK('E4 TB Allocation Details'!D36), "",('E4 TB Allocation Details'!D36))</f>
        <v>dp</v>
      </c>
      <c r="D36" s="946">
        <f>SUM(E36:X36)</f>
        <v>23641119.999999996</v>
      </c>
      <c r="E36" s="520">
        <f>'O5 Details by Class &amp; Accounts'!I36+'O5 Details by Class &amp; Accounts'!AD36+'O5 Details by Class &amp; Accounts'!AY36+'O5 Details by Class &amp; Accounts'!BT36</f>
        <v>10435980.622546</v>
      </c>
      <c r="F36" s="520">
        <f>'O5 Details by Class &amp; Accounts'!J36+'O5 Details by Class &amp; Accounts'!AE36+'O5 Details by Class &amp; Accounts'!AZ36+'O5 Details by Class &amp; Accounts'!BU36</f>
        <v>4282652.9280539546</v>
      </c>
      <c r="G36" s="520">
        <f>'O5 Details by Class &amp; Accounts'!K36+'O5 Details by Class &amp; Accounts'!AF36+'O5 Details by Class &amp; Accounts'!BA36+'O5 Details by Class &amp; Accounts'!BV36</f>
        <v>8706671.3469177336</v>
      </c>
      <c r="H36" s="520">
        <f>'O5 Details by Class &amp; Accounts'!L36+'O5 Details by Class &amp; Accounts'!AG36+'O5 Details by Class &amp; Accounts'!BB36+'O5 Details by Class &amp; Accounts'!BW36</f>
        <v>0</v>
      </c>
      <c r="I36" s="520">
        <f>'O5 Details by Class &amp; Accounts'!M36+'O5 Details by Class &amp; Accounts'!AH36+'O5 Details by Class &amp; Accounts'!BC36+'O5 Details by Class &amp; Accounts'!BX36</f>
        <v>0</v>
      </c>
      <c r="J36" s="520">
        <f>'O5 Details by Class &amp; Accounts'!N36+'O5 Details by Class &amp; Accounts'!AI36+'O5 Details by Class &amp; Accounts'!BD36+'O5 Details by Class &amp; Accounts'!BY36</f>
        <v>0</v>
      </c>
      <c r="K36" s="520">
        <f>'O5 Details by Class &amp; Accounts'!O36+'O5 Details by Class &amp; Accounts'!AJ36+'O5 Details by Class &amp; Accounts'!BE36+'O5 Details by Class &amp; Accounts'!BZ36</f>
        <v>213653.25361066731</v>
      </c>
      <c r="L36" s="520">
        <f>'O5 Details by Class &amp; Accounts'!P36+'O5 Details by Class &amp; Accounts'!AK36+'O5 Details by Class &amp; Accounts'!BF36+'O5 Details by Class &amp; Accounts'!CA36</f>
        <v>0</v>
      </c>
      <c r="M36" s="520">
        <f>'O5 Details by Class &amp; Accounts'!Q36+'O5 Details by Class &amp; Accounts'!AL36+'O5 Details by Class &amp; Accounts'!BG36+'O5 Details by Class &amp; Accounts'!CB36</f>
        <v>2161.8488716417487</v>
      </c>
      <c r="N36" s="520">
        <f>'O5 Details by Class &amp; Accounts'!R36+'O5 Details by Class &amp; Accounts'!AM36+'O5 Details by Class &amp; Accounts'!BH36+'O5 Details by Class &amp; Accounts'!CC36</f>
        <v>0</v>
      </c>
      <c r="O36" s="520">
        <f>'O5 Details by Class &amp; Accounts'!S36+'O5 Details by Class &amp; Accounts'!AN36+'O5 Details by Class &amp; Accounts'!BI36+'O5 Details by Class &amp; Accounts'!CD36</f>
        <v>0</v>
      </c>
      <c r="P36" s="520">
        <f>'O5 Details by Class &amp; Accounts'!T36+'O5 Details by Class &amp; Accounts'!AO36+'O5 Details by Class &amp; Accounts'!BJ36+'O5 Details by Class &amp; Accounts'!CE36</f>
        <v>0</v>
      </c>
      <c r="Q36" s="520">
        <f>'O5 Details by Class &amp; Accounts'!U36+'O5 Details by Class &amp; Accounts'!AP36+'O5 Details by Class &amp; Accounts'!BK36+'O5 Details by Class &amp; Accounts'!CF36</f>
        <v>0</v>
      </c>
      <c r="R36" s="520">
        <f>'O5 Details by Class &amp; Accounts'!V36+'O5 Details by Class &amp; Accounts'!AQ36+'O5 Details by Class &amp; Accounts'!BL36+'O5 Details by Class &amp; Accounts'!CG36</f>
        <v>0</v>
      </c>
      <c r="S36" s="520">
        <f>'O5 Details by Class &amp; Accounts'!W36+'O5 Details by Class &amp; Accounts'!AR36+'O5 Details by Class &amp; Accounts'!BM36+'O5 Details by Class &amp; Accounts'!CH36</f>
        <v>0</v>
      </c>
      <c r="T36" s="520">
        <f>'O5 Details by Class &amp; Accounts'!X36+'O5 Details by Class &amp; Accounts'!AS36+'O5 Details by Class &amp; Accounts'!BN36+'O5 Details by Class &amp; Accounts'!CI36</f>
        <v>0</v>
      </c>
      <c r="U36" s="520">
        <f>'O5 Details by Class &amp; Accounts'!Y36+'O5 Details by Class &amp; Accounts'!AT36+'O5 Details by Class &amp; Accounts'!BO36+'O5 Details by Class &amp; Accounts'!CJ36</f>
        <v>0</v>
      </c>
      <c r="V36" s="520">
        <f>'O5 Details by Class &amp; Accounts'!Z36+'O5 Details by Class &amp; Accounts'!AU36+'O5 Details by Class &amp; Accounts'!BP36+'O5 Details by Class &amp; Accounts'!CK36</f>
        <v>0</v>
      </c>
      <c r="W36" s="520">
        <f>'O5 Details by Class &amp; Accounts'!AA36+'O5 Details by Class &amp; Accounts'!AV36+'O5 Details by Class &amp; Accounts'!BQ36+'O5 Details by Class &amp; Accounts'!CL36</f>
        <v>0</v>
      </c>
      <c r="X36" s="959">
        <f>'O5 Details by Class &amp; Accounts'!AB36+'O5 Details by Class &amp; Accounts'!AW36+'O5 Details by Class &amp; Accounts'!BR36+'O5 Details by Class &amp; Accounts'!CM36</f>
        <v>0</v>
      </c>
      <c r="Y36" s="1630" t="str">
        <f t="shared" si="0"/>
        <v>1820-2</v>
      </c>
      <c r="Z36" s="1625" t="s">
        <v>699</v>
      </c>
    </row>
    <row r="37" spans="1:26" ht="25.5" x14ac:dyDescent="0.2">
      <c r="A37" s="1495" t="s">
        <v>1268</v>
      </c>
      <c r="B37" s="930" t="s">
        <v>1269</v>
      </c>
      <c r="C37" s="945" t="str">
        <f>IF(ISBLANK('E4 TB Allocation Details'!D37), "",('E4 TB Allocation Details'!D37))</f>
        <v>dp</v>
      </c>
      <c r="D37" s="946">
        <f>SUM(E37:X37)</f>
        <v>0</v>
      </c>
      <c r="E37" s="520">
        <f>'O5 Details by Class &amp; Accounts'!I37+'O5 Details by Class &amp; Accounts'!AD37+'O5 Details by Class &amp; Accounts'!AY37+'O5 Details by Class &amp; Accounts'!BT37</f>
        <v>0</v>
      </c>
      <c r="F37" s="520">
        <f>'O5 Details by Class &amp; Accounts'!J37+'O5 Details by Class &amp; Accounts'!AE37+'O5 Details by Class &amp; Accounts'!AZ37+'O5 Details by Class &amp; Accounts'!BU37</f>
        <v>0</v>
      </c>
      <c r="G37" s="520">
        <f>'O5 Details by Class &amp; Accounts'!K37+'O5 Details by Class &amp; Accounts'!AF37+'O5 Details by Class &amp; Accounts'!BA37+'O5 Details by Class &amp; Accounts'!BV37</f>
        <v>0</v>
      </c>
      <c r="H37" s="520">
        <f>'O5 Details by Class &amp; Accounts'!L37+'O5 Details by Class &amp; Accounts'!AG37+'O5 Details by Class &amp; Accounts'!BB37+'O5 Details by Class &amp; Accounts'!BW37</f>
        <v>0</v>
      </c>
      <c r="I37" s="520">
        <f>'O5 Details by Class &amp; Accounts'!M37+'O5 Details by Class &amp; Accounts'!AH37+'O5 Details by Class &amp; Accounts'!BC37+'O5 Details by Class &amp; Accounts'!BX37</f>
        <v>0</v>
      </c>
      <c r="J37" s="520">
        <f>'O5 Details by Class &amp; Accounts'!N37+'O5 Details by Class &amp; Accounts'!AI37+'O5 Details by Class &amp; Accounts'!BD37+'O5 Details by Class &amp; Accounts'!BY37</f>
        <v>0</v>
      </c>
      <c r="K37" s="520">
        <f>'O5 Details by Class &amp; Accounts'!O37+'O5 Details by Class &amp; Accounts'!AJ37+'O5 Details by Class &amp; Accounts'!BE37+'O5 Details by Class &amp; Accounts'!BZ37</f>
        <v>0</v>
      </c>
      <c r="L37" s="520">
        <f>'O5 Details by Class &amp; Accounts'!P37+'O5 Details by Class &amp; Accounts'!AK37+'O5 Details by Class &amp; Accounts'!BF37+'O5 Details by Class &amp; Accounts'!CA37</f>
        <v>0</v>
      </c>
      <c r="M37" s="520">
        <f>'O5 Details by Class &amp; Accounts'!Q37+'O5 Details by Class &amp; Accounts'!AL37+'O5 Details by Class &amp; Accounts'!BG37+'O5 Details by Class &amp; Accounts'!CB37</f>
        <v>0</v>
      </c>
      <c r="N37" s="520">
        <f>'O5 Details by Class &amp; Accounts'!R37+'O5 Details by Class &amp; Accounts'!AM37+'O5 Details by Class &amp; Accounts'!BH37+'O5 Details by Class &amp; Accounts'!CC37</f>
        <v>0</v>
      </c>
      <c r="O37" s="520">
        <f>'O5 Details by Class &amp; Accounts'!S37+'O5 Details by Class &amp; Accounts'!AN37+'O5 Details by Class &amp; Accounts'!BI37+'O5 Details by Class &amp; Accounts'!CD37</f>
        <v>0</v>
      </c>
      <c r="P37" s="520">
        <f>'O5 Details by Class &amp; Accounts'!T37+'O5 Details by Class &amp; Accounts'!AO37+'O5 Details by Class &amp; Accounts'!BJ37+'O5 Details by Class &amp; Accounts'!CE37</f>
        <v>0</v>
      </c>
      <c r="Q37" s="520">
        <f>'O5 Details by Class &amp; Accounts'!U37+'O5 Details by Class &amp; Accounts'!AP37+'O5 Details by Class &amp; Accounts'!BK37+'O5 Details by Class &amp; Accounts'!CF37</f>
        <v>0</v>
      </c>
      <c r="R37" s="520">
        <f>'O5 Details by Class &amp; Accounts'!V37+'O5 Details by Class &amp; Accounts'!AQ37+'O5 Details by Class &amp; Accounts'!BL37+'O5 Details by Class &amp; Accounts'!CG37</f>
        <v>0</v>
      </c>
      <c r="S37" s="520">
        <f>'O5 Details by Class &amp; Accounts'!W37+'O5 Details by Class &amp; Accounts'!AR37+'O5 Details by Class &amp; Accounts'!BM37+'O5 Details by Class &amp; Accounts'!CH37</f>
        <v>0</v>
      </c>
      <c r="T37" s="520">
        <f>'O5 Details by Class &amp; Accounts'!X37+'O5 Details by Class &amp; Accounts'!AS37+'O5 Details by Class &amp; Accounts'!BN37+'O5 Details by Class &amp; Accounts'!CI37</f>
        <v>0</v>
      </c>
      <c r="U37" s="520">
        <f>'O5 Details by Class &amp; Accounts'!Y37+'O5 Details by Class &amp; Accounts'!AT37+'O5 Details by Class &amp; Accounts'!BO37+'O5 Details by Class &amp; Accounts'!CJ37</f>
        <v>0</v>
      </c>
      <c r="V37" s="520">
        <f>'O5 Details by Class &amp; Accounts'!Z37+'O5 Details by Class &amp; Accounts'!AU37+'O5 Details by Class &amp; Accounts'!BP37+'O5 Details by Class &amp; Accounts'!CK37</f>
        <v>0</v>
      </c>
      <c r="W37" s="520">
        <f>'O5 Details by Class &amp; Accounts'!AA37+'O5 Details by Class &amp; Accounts'!AV37+'O5 Details by Class &amp; Accounts'!BQ37+'O5 Details by Class &amp; Accounts'!CL37</f>
        <v>0</v>
      </c>
      <c r="X37" s="959">
        <f>'O5 Details by Class &amp; Accounts'!AB37+'O5 Details by Class &amp; Accounts'!AW37+'O5 Details by Class &amp; Accounts'!BR37+'O5 Details by Class &amp; Accounts'!CM37</f>
        <v>0</v>
      </c>
      <c r="Y37" s="1630" t="str">
        <f t="shared" si="0"/>
        <v>1820-3</v>
      </c>
      <c r="Z37" s="1625" t="s">
        <v>773</v>
      </c>
    </row>
    <row r="38" spans="1:26" ht="12.95" customHeight="1" x14ac:dyDescent="0.2">
      <c r="A38" s="1495" t="s">
        <v>263</v>
      </c>
      <c r="B38" s="930" t="s">
        <v>88</v>
      </c>
      <c r="C38" s="945" t="str">
        <f>IF(ISBLANK('E4 TB Allocation Details'!D38), "",('E4 TB Allocation Details'!D38))</f>
        <v>dp</v>
      </c>
      <c r="D38" s="946">
        <f t="shared" si="1"/>
        <v>0</v>
      </c>
      <c r="E38" s="520">
        <f>'O5 Details by Class &amp; Accounts'!I38+'O5 Details by Class &amp; Accounts'!AD38+'O5 Details by Class &amp; Accounts'!AY38+'O5 Details by Class &amp; Accounts'!BT38</f>
        <v>0</v>
      </c>
      <c r="F38" s="520">
        <f>'O5 Details by Class &amp; Accounts'!J38+'O5 Details by Class &amp; Accounts'!AE38+'O5 Details by Class &amp; Accounts'!AZ38+'O5 Details by Class &amp; Accounts'!BU38</f>
        <v>0</v>
      </c>
      <c r="G38" s="520">
        <f>'O5 Details by Class &amp; Accounts'!K38+'O5 Details by Class &amp; Accounts'!AF38+'O5 Details by Class &amp; Accounts'!BA38+'O5 Details by Class &amp; Accounts'!BV38</f>
        <v>0</v>
      </c>
      <c r="H38" s="520">
        <f>'O5 Details by Class &amp; Accounts'!L38+'O5 Details by Class &amp; Accounts'!AG38+'O5 Details by Class &amp; Accounts'!BB38+'O5 Details by Class &amp; Accounts'!BW38</f>
        <v>0</v>
      </c>
      <c r="I38" s="520">
        <f>'O5 Details by Class &amp; Accounts'!M38+'O5 Details by Class &amp; Accounts'!AH38+'O5 Details by Class &amp; Accounts'!BC38+'O5 Details by Class &amp; Accounts'!BX38</f>
        <v>0</v>
      </c>
      <c r="J38" s="520">
        <f>'O5 Details by Class &amp; Accounts'!N38+'O5 Details by Class &amp; Accounts'!AI38+'O5 Details by Class &amp; Accounts'!BD38+'O5 Details by Class &amp; Accounts'!BY38</f>
        <v>0</v>
      </c>
      <c r="K38" s="520">
        <f>'O5 Details by Class &amp; Accounts'!O38+'O5 Details by Class &amp; Accounts'!AJ38+'O5 Details by Class &amp; Accounts'!BE38+'O5 Details by Class &amp; Accounts'!BZ38</f>
        <v>0</v>
      </c>
      <c r="L38" s="520">
        <f>'O5 Details by Class &amp; Accounts'!P38+'O5 Details by Class &amp; Accounts'!AK38+'O5 Details by Class &amp; Accounts'!BF38+'O5 Details by Class &amp; Accounts'!CA38</f>
        <v>0</v>
      </c>
      <c r="M38" s="520">
        <f>'O5 Details by Class &amp; Accounts'!Q38+'O5 Details by Class &amp; Accounts'!AL38+'O5 Details by Class &amp; Accounts'!BG38+'O5 Details by Class &amp; Accounts'!CB38</f>
        <v>0</v>
      </c>
      <c r="N38" s="520">
        <f>'O5 Details by Class &amp; Accounts'!R38+'O5 Details by Class &amp; Accounts'!AM38+'O5 Details by Class &amp; Accounts'!BH38+'O5 Details by Class &amp; Accounts'!CC38</f>
        <v>0</v>
      </c>
      <c r="O38" s="520">
        <f>'O5 Details by Class &amp; Accounts'!S38+'O5 Details by Class &amp; Accounts'!AN38+'O5 Details by Class &amp; Accounts'!BI38+'O5 Details by Class &amp; Accounts'!CD38</f>
        <v>0</v>
      </c>
      <c r="P38" s="520">
        <f>'O5 Details by Class &amp; Accounts'!T38+'O5 Details by Class &amp; Accounts'!AO38+'O5 Details by Class &amp; Accounts'!BJ38+'O5 Details by Class &amp; Accounts'!CE38</f>
        <v>0</v>
      </c>
      <c r="Q38" s="520">
        <f>'O5 Details by Class &amp; Accounts'!U38+'O5 Details by Class &amp; Accounts'!AP38+'O5 Details by Class &amp; Accounts'!BK38+'O5 Details by Class &amp; Accounts'!CF38</f>
        <v>0</v>
      </c>
      <c r="R38" s="520">
        <f>'O5 Details by Class &amp; Accounts'!V38+'O5 Details by Class &amp; Accounts'!AQ38+'O5 Details by Class &amp; Accounts'!BL38+'O5 Details by Class &amp; Accounts'!CG38</f>
        <v>0</v>
      </c>
      <c r="S38" s="520">
        <f>'O5 Details by Class &amp; Accounts'!W38+'O5 Details by Class &amp; Accounts'!AR38+'O5 Details by Class &amp; Accounts'!BM38+'O5 Details by Class &amp; Accounts'!CH38</f>
        <v>0</v>
      </c>
      <c r="T38" s="520">
        <f>'O5 Details by Class &amp; Accounts'!X38+'O5 Details by Class &amp; Accounts'!AS38+'O5 Details by Class &amp; Accounts'!BN38+'O5 Details by Class &amp; Accounts'!CI38</f>
        <v>0</v>
      </c>
      <c r="U38" s="520">
        <f>'O5 Details by Class &amp; Accounts'!Y38+'O5 Details by Class &amp; Accounts'!AT38+'O5 Details by Class &amp; Accounts'!BO38+'O5 Details by Class &amp; Accounts'!CJ38</f>
        <v>0</v>
      </c>
      <c r="V38" s="520">
        <f>'O5 Details by Class &amp; Accounts'!Z38+'O5 Details by Class &amp; Accounts'!AU38+'O5 Details by Class &amp; Accounts'!BP38+'O5 Details by Class &amp; Accounts'!CK38</f>
        <v>0</v>
      </c>
      <c r="W38" s="520">
        <f>'O5 Details by Class &amp; Accounts'!AA38+'O5 Details by Class &amp; Accounts'!AV38+'O5 Details by Class &amp; Accounts'!BQ38+'O5 Details by Class &amp; Accounts'!CL38</f>
        <v>0</v>
      </c>
      <c r="X38" s="959">
        <f>'O5 Details by Class &amp; Accounts'!AB38+'O5 Details by Class &amp; Accounts'!AW38+'O5 Details by Class &amp; Accounts'!BR38+'O5 Details by Class &amp; Accounts'!CM38</f>
        <v>0</v>
      </c>
      <c r="Y38" s="1630" t="str">
        <f t="shared" si="0"/>
        <v>1825</v>
      </c>
      <c r="Z38" s="1625" t="e">
        <v>#N/A</v>
      </c>
    </row>
    <row r="39" spans="1:26" ht="12.95" customHeight="1" x14ac:dyDescent="0.2">
      <c r="A39" s="1495" t="s">
        <v>823</v>
      </c>
      <c r="B39" s="930" t="s">
        <v>365</v>
      </c>
      <c r="C39" s="945" t="str">
        <f>IF(ISBLANK('E4 TB Allocation Details'!D39), "",('E4 TB Allocation Details'!D39))</f>
        <v>dp</v>
      </c>
      <c r="D39" s="946">
        <f t="shared" si="1"/>
        <v>0</v>
      </c>
      <c r="E39" s="520">
        <f>'O5 Details by Class &amp; Accounts'!I39+'O5 Details by Class &amp; Accounts'!AD39+'O5 Details by Class &amp; Accounts'!AY39+'O5 Details by Class &amp; Accounts'!BT39</f>
        <v>0</v>
      </c>
      <c r="F39" s="520">
        <f>'O5 Details by Class &amp; Accounts'!J39+'O5 Details by Class &amp; Accounts'!AE39+'O5 Details by Class &amp; Accounts'!AZ39+'O5 Details by Class &amp; Accounts'!BU39</f>
        <v>0</v>
      </c>
      <c r="G39" s="520">
        <f>'O5 Details by Class &amp; Accounts'!K39+'O5 Details by Class &amp; Accounts'!AF39+'O5 Details by Class &amp; Accounts'!BA39+'O5 Details by Class &amp; Accounts'!BV39</f>
        <v>0</v>
      </c>
      <c r="H39" s="520">
        <f>'O5 Details by Class &amp; Accounts'!L39+'O5 Details by Class &amp; Accounts'!AG39+'O5 Details by Class &amp; Accounts'!BB39+'O5 Details by Class &amp; Accounts'!BW39</f>
        <v>0</v>
      </c>
      <c r="I39" s="520">
        <f>'O5 Details by Class &amp; Accounts'!M39+'O5 Details by Class &amp; Accounts'!AH39+'O5 Details by Class &amp; Accounts'!BC39+'O5 Details by Class &amp; Accounts'!BX39</f>
        <v>0</v>
      </c>
      <c r="J39" s="520">
        <f>'O5 Details by Class &amp; Accounts'!N39+'O5 Details by Class &amp; Accounts'!AI39+'O5 Details by Class &amp; Accounts'!BD39+'O5 Details by Class &amp; Accounts'!BY39</f>
        <v>0</v>
      </c>
      <c r="K39" s="520">
        <f>'O5 Details by Class &amp; Accounts'!O39+'O5 Details by Class &amp; Accounts'!AJ39+'O5 Details by Class &amp; Accounts'!BE39+'O5 Details by Class &amp; Accounts'!BZ39</f>
        <v>0</v>
      </c>
      <c r="L39" s="520">
        <f>'O5 Details by Class &amp; Accounts'!P39+'O5 Details by Class &amp; Accounts'!AK39+'O5 Details by Class &amp; Accounts'!BF39+'O5 Details by Class &amp; Accounts'!CA39</f>
        <v>0</v>
      </c>
      <c r="M39" s="520">
        <f>'O5 Details by Class &amp; Accounts'!Q39+'O5 Details by Class &amp; Accounts'!AL39+'O5 Details by Class &amp; Accounts'!BG39+'O5 Details by Class &amp; Accounts'!CB39</f>
        <v>0</v>
      </c>
      <c r="N39" s="520">
        <f>'O5 Details by Class &amp; Accounts'!R39+'O5 Details by Class &amp; Accounts'!AM39+'O5 Details by Class &amp; Accounts'!BH39+'O5 Details by Class &amp; Accounts'!CC39</f>
        <v>0</v>
      </c>
      <c r="O39" s="520">
        <f>'O5 Details by Class &amp; Accounts'!S39+'O5 Details by Class &amp; Accounts'!AN39+'O5 Details by Class &amp; Accounts'!BI39+'O5 Details by Class &amp; Accounts'!CD39</f>
        <v>0</v>
      </c>
      <c r="P39" s="520">
        <f>'O5 Details by Class &amp; Accounts'!T39+'O5 Details by Class &amp; Accounts'!AO39+'O5 Details by Class &amp; Accounts'!BJ39+'O5 Details by Class &amp; Accounts'!CE39</f>
        <v>0</v>
      </c>
      <c r="Q39" s="520">
        <f>'O5 Details by Class &amp; Accounts'!U39+'O5 Details by Class &amp; Accounts'!AP39+'O5 Details by Class &amp; Accounts'!BK39+'O5 Details by Class &amp; Accounts'!CF39</f>
        <v>0</v>
      </c>
      <c r="R39" s="520">
        <f>'O5 Details by Class &amp; Accounts'!V39+'O5 Details by Class &amp; Accounts'!AQ39+'O5 Details by Class &amp; Accounts'!BL39+'O5 Details by Class &amp; Accounts'!CG39</f>
        <v>0</v>
      </c>
      <c r="S39" s="520">
        <f>'O5 Details by Class &amp; Accounts'!W39+'O5 Details by Class &amp; Accounts'!AR39+'O5 Details by Class &amp; Accounts'!BM39+'O5 Details by Class &amp; Accounts'!CH39</f>
        <v>0</v>
      </c>
      <c r="T39" s="520">
        <f>'O5 Details by Class &amp; Accounts'!X39+'O5 Details by Class &amp; Accounts'!AS39+'O5 Details by Class &amp; Accounts'!BN39+'O5 Details by Class &amp; Accounts'!CI39</f>
        <v>0</v>
      </c>
      <c r="U39" s="520">
        <f>'O5 Details by Class &amp; Accounts'!Y39+'O5 Details by Class &amp; Accounts'!AT39+'O5 Details by Class &amp; Accounts'!BO39+'O5 Details by Class &amp; Accounts'!CJ39</f>
        <v>0</v>
      </c>
      <c r="V39" s="520">
        <f>'O5 Details by Class &amp; Accounts'!Z39+'O5 Details by Class &amp; Accounts'!AU39+'O5 Details by Class &amp; Accounts'!BP39+'O5 Details by Class &amp; Accounts'!CK39</f>
        <v>0</v>
      </c>
      <c r="W39" s="520">
        <f>'O5 Details by Class &amp; Accounts'!AA39+'O5 Details by Class &amp; Accounts'!AV39+'O5 Details by Class &amp; Accounts'!BQ39+'O5 Details by Class &amp; Accounts'!CL39</f>
        <v>0</v>
      </c>
      <c r="X39" s="959">
        <f>'O5 Details by Class &amp; Accounts'!AB39+'O5 Details by Class &amp; Accounts'!AW39+'O5 Details by Class &amp; Accounts'!BR39+'O5 Details by Class &amp; Accounts'!CM39</f>
        <v>0</v>
      </c>
      <c r="Y39" s="1630" t="str">
        <f t="shared" si="0"/>
        <v>1825-1</v>
      </c>
      <c r="Z39" s="1625" t="s">
        <v>697</v>
      </c>
    </row>
    <row r="40" spans="1:26" ht="12.95" customHeight="1" x14ac:dyDescent="0.2">
      <c r="A40" s="1495" t="s">
        <v>824</v>
      </c>
      <c r="B40" s="930" t="s">
        <v>366</v>
      </c>
      <c r="C40" s="945" t="str">
        <f>IF(ISBLANK('E4 TB Allocation Details'!D40), "",('E4 TB Allocation Details'!D40))</f>
        <v>dp</v>
      </c>
      <c r="D40" s="946">
        <f t="shared" si="1"/>
        <v>881028</v>
      </c>
      <c r="E40" s="520">
        <f>'O5 Details by Class &amp; Accounts'!I40+'O5 Details by Class &amp; Accounts'!AD40+'O5 Details by Class &amp; Accounts'!AY40+'O5 Details by Class &amp; Accounts'!BT40</f>
        <v>460623.75826944207</v>
      </c>
      <c r="F40" s="520">
        <f>'O5 Details by Class &amp; Accounts'!J40+'O5 Details by Class &amp; Accounts'!AE40+'O5 Details by Class &amp; Accounts'!AZ40+'O5 Details by Class &amp; Accounts'!BU40</f>
        <v>132013.71943949422</v>
      </c>
      <c r="G40" s="520">
        <f>'O5 Details by Class &amp; Accounts'!K40+'O5 Details by Class &amp; Accounts'!AF40+'O5 Details by Class &amp; Accounts'!BA40+'O5 Details by Class &amp; Accounts'!BV40</f>
        <v>277580.78081710887</v>
      </c>
      <c r="H40" s="520">
        <f>'O5 Details by Class &amp; Accounts'!L40+'O5 Details by Class &amp; Accounts'!AG40+'O5 Details by Class &amp; Accounts'!BB40+'O5 Details by Class &amp; Accounts'!BW40</f>
        <v>0</v>
      </c>
      <c r="I40" s="520">
        <f>'O5 Details by Class &amp; Accounts'!M40+'O5 Details by Class &amp; Accounts'!AH40+'O5 Details by Class &amp; Accounts'!BC40+'O5 Details by Class &amp; Accounts'!BX40</f>
        <v>0</v>
      </c>
      <c r="J40" s="520">
        <f>'O5 Details by Class &amp; Accounts'!N40+'O5 Details by Class &amp; Accounts'!AI40+'O5 Details by Class &amp; Accounts'!BD40+'O5 Details by Class &amp; Accounts'!BY40</f>
        <v>0</v>
      </c>
      <c r="K40" s="520">
        <f>'O5 Details by Class &amp; Accounts'!O40+'O5 Details by Class &amp; Accounts'!AJ40+'O5 Details by Class &amp; Accounts'!BE40+'O5 Details by Class &amp; Accounts'!BZ40</f>
        <v>9624.9573891380351</v>
      </c>
      <c r="L40" s="520">
        <f>'O5 Details by Class &amp; Accounts'!P40+'O5 Details by Class &amp; Accounts'!AK40+'O5 Details by Class &amp; Accounts'!BF40+'O5 Details by Class &amp; Accounts'!CA40</f>
        <v>473.08250156137774</v>
      </c>
      <c r="M40" s="520">
        <f>'O5 Details by Class &amp; Accounts'!Q40+'O5 Details by Class &amp; Accounts'!AL40+'O5 Details by Class &amp; Accounts'!BG40+'O5 Details by Class &amp; Accounts'!CB40</f>
        <v>711.70158325541331</v>
      </c>
      <c r="N40" s="520">
        <f>'O5 Details by Class &amp; Accounts'!R40+'O5 Details by Class &amp; Accounts'!AM40+'O5 Details by Class &amp; Accounts'!BH40+'O5 Details by Class &amp; Accounts'!CC40</f>
        <v>0</v>
      </c>
      <c r="O40" s="520">
        <f>'O5 Details by Class &amp; Accounts'!S40+'O5 Details by Class &amp; Accounts'!AN40+'O5 Details by Class &amp; Accounts'!BI40+'O5 Details by Class &amp; Accounts'!CD40</f>
        <v>0</v>
      </c>
      <c r="P40" s="520">
        <f>'O5 Details by Class &amp; Accounts'!T40+'O5 Details by Class &amp; Accounts'!AO40+'O5 Details by Class &amp; Accounts'!BJ40+'O5 Details by Class &amp; Accounts'!CE40</f>
        <v>0</v>
      </c>
      <c r="Q40" s="520">
        <f>'O5 Details by Class &amp; Accounts'!U40+'O5 Details by Class &amp; Accounts'!AP40+'O5 Details by Class &amp; Accounts'!BK40+'O5 Details by Class &amp; Accounts'!CF40</f>
        <v>0</v>
      </c>
      <c r="R40" s="520">
        <f>'O5 Details by Class &amp; Accounts'!V40+'O5 Details by Class &amp; Accounts'!AQ40+'O5 Details by Class &amp; Accounts'!BL40+'O5 Details by Class &amp; Accounts'!CG40</f>
        <v>0</v>
      </c>
      <c r="S40" s="520">
        <f>'O5 Details by Class &amp; Accounts'!W40+'O5 Details by Class &amp; Accounts'!AR40+'O5 Details by Class &amp; Accounts'!BM40+'O5 Details by Class &amp; Accounts'!CH40</f>
        <v>0</v>
      </c>
      <c r="T40" s="520">
        <f>'O5 Details by Class &amp; Accounts'!X40+'O5 Details by Class &amp; Accounts'!AS40+'O5 Details by Class &amp; Accounts'!BN40+'O5 Details by Class &amp; Accounts'!CI40</f>
        <v>0</v>
      </c>
      <c r="U40" s="520">
        <f>'O5 Details by Class &amp; Accounts'!Y40+'O5 Details by Class &amp; Accounts'!AT40+'O5 Details by Class &amp; Accounts'!BO40+'O5 Details by Class &amp; Accounts'!CJ40</f>
        <v>0</v>
      </c>
      <c r="V40" s="520">
        <f>'O5 Details by Class &amp; Accounts'!Z40+'O5 Details by Class &amp; Accounts'!AU40+'O5 Details by Class &amp; Accounts'!BP40+'O5 Details by Class &amp; Accounts'!CK40</f>
        <v>0</v>
      </c>
      <c r="W40" s="520">
        <f>'O5 Details by Class &amp; Accounts'!AA40+'O5 Details by Class &amp; Accounts'!AV40+'O5 Details by Class &amp; Accounts'!BQ40+'O5 Details by Class &amp; Accounts'!CL40</f>
        <v>0</v>
      </c>
      <c r="X40" s="959">
        <f>'O5 Details by Class &amp; Accounts'!AB40+'O5 Details by Class &amp; Accounts'!AW40+'O5 Details by Class &amp; Accounts'!BR40+'O5 Details by Class &amp; Accounts'!CM40</f>
        <v>0</v>
      </c>
      <c r="Y40" s="1630" t="str">
        <f t="shared" si="0"/>
        <v>1825-2</v>
      </c>
      <c r="Z40" s="1625" t="s">
        <v>698</v>
      </c>
    </row>
    <row r="41" spans="1:26" ht="12.95" customHeight="1" x14ac:dyDescent="0.2">
      <c r="A41" s="1495" t="s">
        <v>264</v>
      </c>
      <c r="B41" s="930" t="s">
        <v>89</v>
      </c>
      <c r="C41" s="945" t="str">
        <f>IF(ISBLANK('E4 TB Allocation Details'!D41), "",('E4 TB Allocation Details'!D41))</f>
        <v>dp</v>
      </c>
      <c r="D41" s="946">
        <f t="shared" si="1"/>
        <v>0</v>
      </c>
      <c r="E41" s="520">
        <f>'O5 Details by Class &amp; Accounts'!I41+'O5 Details by Class &amp; Accounts'!AD41+'O5 Details by Class &amp; Accounts'!AY41+'O5 Details by Class &amp; Accounts'!BT41</f>
        <v>0</v>
      </c>
      <c r="F41" s="520">
        <f>'O5 Details by Class &amp; Accounts'!J41+'O5 Details by Class &amp; Accounts'!AE41+'O5 Details by Class &amp; Accounts'!AZ41+'O5 Details by Class &amp; Accounts'!BU41</f>
        <v>0</v>
      </c>
      <c r="G41" s="520">
        <f>'O5 Details by Class &amp; Accounts'!K41+'O5 Details by Class &amp; Accounts'!AF41+'O5 Details by Class &amp; Accounts'!BA41+'O5 Details by Class &amp; Accounts'!BV41</f>
        <v>0</v>
      </c>
      <c r="H41" s="520">
        <f>'O5 Details by Class &amp; Accounts'!L41+'O5 Details by Class &amp; Accounts'!AG41+'O5 Details by Class &amp; Accounts'!BB41+'O5 Details by Class &amp; Accounts'!BW41</f>
        <v>0</v>
      </c>
      <c r="I41" s="520">
        <f>'O5 Details by Class &amp; Accounts'!M41+'O5 Details by Class &amp; Accounts'!AH41+'O5 Details by Class &amp; Accounts'!BC41+'O5 Details by Class &amp; Accounts'!BX41</f>
        <v>0</v>
      </c>
      <c r="J41" s="520">
        <f>'O5 Details by Class &amp; Accounts'!N41+'O5 Details by Class &amp; Accounts'!AI41+'O5 Details by Class &amp; Accounts'!BD41+'O5 Details by Class &amp; Accounts'!BY41</f>
        <v>0</v>
      </c>
      <c r="K41" s="520">
        <f>'O5 Details by Class &amp; Accounts'!O41+'O5 Details by Class &amp; Accounts'!AJ41+'O5 Details by Class &amp; Accounts'!BE41+'O5 Details by Class &amp; Accounts'!BZ41</f>
        <v>0</v>
      </c>
      <c r="L41" s="520">
        <f>'O5 Details by Class &amp; Accounts'!P41+'O5 Details by Class &amp; Accounts'!AK41+'O5 Details by Class &amp; Accounts'!BF41+'O5 Details by Class &amp; Accounts'!CA41</f>
        <v>0</v>
      </c>
      <c r="M41" s="520">
        <f>'O5 Details by Class &amp; Accounts'!Q41+'O5 Details by Class &amp; Accounts'!AL41+'O5 Details by Class &amp; Accounts'!BG41+'O5 Details by Class &amp; Accounts'!CB41</f>
        <v>0</v>
      </c>
      <c r="N41" s="520">
        <f>'O5 Details by Class &amp; Accounts'!R41+'O5 Details by Class &amp; Accounts'!AM41+'O5 Details by Class &amp; Accounts'!BH41+'O5 Details by Class &amp; Accounts'!CC41</f>
        <v>0</v>
      </c>
      <c r="O41" s="520">
        <f>'O5 Details by Class &amp; Accounts'!S41+'O5 Details by Class &amp; Accounts'!AN41+'O5 Details by Class &amp; Accounts'!BI41+'O5 Details by Class &amp; Accounts'!CD41</f>
        <v>0</v>
      </c>
      <c r="P41" s="520">
        <f>'O5 Details by Class &amp; Accounts'!T41+'O5 Details by Class &amp; Accounts'!AO41+'O5 Details by Class &amp; Accounts'!BJ41+'O5 Details by Class &amp; Accounts'!CE41</f>
        <v>0</v>
      </c>
      <c r="Q41" s="520">
        <f>'O5 Details by Class &amp; Accounts'!U41+'O5 Details by Class &amp; Accounts'!AP41+'O5 Details by Class &amp; Accounts'!BK41+'O5 Details by Class &amp; Accounts'!CF41</f>
        <v>0</v>
      </c>
      <c r="R41" s="520">
        <f>'O5 Details by Class &amp; Accounts'!V41+'O5 Details by Class &amp; Accounts'!AQ41+'O5 Details by Class &amp; Accounts'!BL41+'O5 Details by Class &amp; Accounts'!CG41</f>
        <v>0</v>
      </c>
      <c r="S41" s="520">
        <f>'O5 Details by Class &amp; Accounts'!W41+'O5 Details by Class &amp; Accounts'!AR41+'O5 Details by Class &amp; Accounts'!BM41+'O5 Details by Class &amp; Accounts'!CH41</f>
        <v>0</v>
      </c>
      <c r="T41" s="520">
        <f>'O5 Details by Class &amp; Accounts'!X41+'O5 Details by Class &amp; Accounts'!AS41+'O5 Details by Class &amp; Accounts'!BN41+'O5 Details by Class &amp; Accounts'!CI41</f>
        <v>0</v>
      </c>
      <c r="U41" s="520">
        <f>'O5 Details by Class &amp; Accounts'!Y41+'O5 Details by Class &amp; Accounts'!AT41+'O5 Details by Class &amp; Accounts'!BO41+'O5 Details by Class &amp; Accounts'!CJ41</f>
        <v>0</v>
      </c>
      <c r="V41" s="520">
        <f>'O5 Details by Class &amp; Accounts'!Z41+'O5 Details by Class &amp; Accounts'!AU41+'O5 Details by Class &amp; Accounts'!BP41+'O5 Details by Class &amp; Accounts'!CK41</f>
        <v>0</v>
      </c>
      <c r="W41" s="520">
        <f>'O5 Details by Class &amp; Accounts'!AA41+'O5 Details by Class &amp; Accounts'!AV41+'O5 Details by Class &amp; Accounts'!BQ41+'O5 Details by Class &amp; Accounts'!CL41</f>
        <v>0</v>
      </c>
      <c r="X41" s="959">
        <f>'O5 Details by Class &amp; Accounts'!AB41+'O5 Details by Class &amp; Accounts'!AW41+'O5 Details by Class &amp; Accounts'!BR41+'O5 Details by Class &amp; Accounts'!CM41</f>
        <v>0</v>
      </c>
      <c r="Y41" s="1630" t="str">
        <f t="shared" si="0"/>
        <v>1830</v>
      </c>
      <c r="Z41" s="1625" t="e">
        <v>#N/A</v>
      </c>
    </row>
    <row r="42" spans="1:26" ht="12.75" x14ac:dyDescent="0.2">
      <c r="A42" s="1495" t="s">
        <v>825</v>
      </c>
      <c r="B42" s="930" t="s">
        <v>367</v>
      </c>
      <c r="C42" s="945" t="str">
        <f>IF(ISBLANK('E4 TB Allocation Details'!D42), "",('E4 TB Allocation Details'!D42))</f>
        <v>dp</v>
      </c>
      <c r="D42" s="946">
        <f t="shared" si="1"/>
        <v>0</v>
      </c>
      <c r="E42" s="520">
        <f>'O5 Details by Class &amp; Accounts'!I42+'O5 Details by Class &amp; Accounts'!AD42+'O5 Details by Class &amp; Accounts'!AY42+'O5 Details by Class &amp; Accounts'!BT42</f>
        <v>0</v>
      </c>
      <c r="F42" s="520">
        <f>'O5 Details by Class &amp; Accounts'!J42+'O5 Details by Class &amp; Accounts'!AE42+'O5 Details by Class &amp; Accounts'!AZ42+'O5 Details by Class &amp; Accounts'!BU42</f>
        <v>0</v>
      </c>
      <c r="G42" s="520">
        <f>'O5 Details by Class &amp; Accounts'!K42+'O5 Details by Class &amp; Accounts'!AF42+'O5 Details by Class &amp; Accounts'!BA42+'O5 Details by Class &amp; Accounts'!BV42</f>
        <v>0</v>
      </c>
      <c r="H42" s="520">
        <f>'O5 Details by Class &amp; Accounts'!L42+'O5 Details by Class &amp; Accounts'!AG42+'O5 Details by Class &amp; Accounts'!BB42+'O5 Details by Class &amp; Accounts'!BW42</f>
        <v>0</v>
      </c>
      <c r="I42" s="520">
        <f>'O5 Details by Class &amp; Accounts'!M42+'O5 Details by Class &amp; Accounts'!AH42+'O5 Details by Class &amp; Accounts'!BC42+'O5 Details by Class &amp; Accounts'!BX42</f>
        <v>0</v>
      </c>
      <c r="J42" s="520">
        <f>'O5 Details by Class &amp; Accounts'!N42+'O5 Details by Class &amp; Accounts'!AI42+'O5 Details by Class &amp; Accounts'!BD42+'O5 Details by Class &amp; Accounts'!BY42</f>
        <v>0</v>
      </c>
      <c r="K42" s="520">
        <f>'O5 Details by Class &amp; Accounts'!O42+'O5 Details by Class &amp; Accounts'!AJ42+'O5 Details by Class &amp; Accounts'!BE42+'O5 Details by Class &amp; Accounts'!BZ42</f>
        <v>0</v>
      </c>
      <c r="L42" s="520">
        <f>'O5 Details by Class &amp; Accounts'!P42+'O5 Details by Class &amp; Accounts'!AK42+'O5 Details by Class &amp; Accounts'!BF42+'O5 Details by Class &amp; Accounts'!CA42</f>
        <v>0</v>
      </c>
      <c r="M42" s="520">
        <f>'O5 Details by Class &amp; Accounts'!Q42+'O5 Details by Class &amp; Accounts'!AL42+'O5 Details by Class &amp; Accounts'!BG42+'O5 Details by Class &amp; Accounts'!CB42</f>
        <v>0</v>
      </c>
      <c r="N42" s="520">
        <f>'O5 Details by Class &amp; Accounts'!R42+'O5 Details by Class &amp; Accounts'!AM42+'O5 Details by Class &amp; Accounts'!BH42+'O5 Details by Class &amp; Accounts'!CC42</f>
        <v>0</v>
      </c>
      <c r="O42" s="520">
        <f>'O5 Details by Class &amp; Accounts'!S42+'O5 Details by Class &amp; Accounts'!AN42+'O5 Details by Class &amp; Accounts'!BI42+'O5 Details by Class &amp; Accounts'!CD42</f>
        <v>0</v>
      </c>
      <c r="P42" s="520">
        <f>'O5 Details by Class &amp; Accounts'!T42+'O5 Details by Class &amp; Accounts'!AO42+'O5 Details by Class &amp; Accounts'!BJ42+'O5 Details by Class &amp; Accounts'!CE42</f>
        <v>0</v>
      </c>
      <c r="Q42" s="520">
        <f>'O5 Details by Class &amp; Accounts'!U42+'O5 Details by Class &amp; Accounts'!AP42+'O5 Details by Class &amp; Accounts'!BK42+'O5 Details by Class &amp; Accounts'!CF42</f>
        <v>0</v>
      </c>
      <c r="R42" s="520">
        <f>'O5 Details by Class &amp; Accounts'!V42+'O5 Details by Class &amp; Accounts'!AQ42+'O5 Details by Class &amp; Accounts'!BL42+'O5 Details by Class &amp; Accounts'!CG42</f>
        <v>0</v>
      </c>
      <c r="S42" s="520">
        <f>'O5 Details by Class &amp; Accounts'!W42+'O5 Details by Class &amp; Accounts'!AR42+'O5 Details by Class &amp; Accounts'!BM42+'O5 Details by Class &amp; Accounts'!CH42</f>
        <v>0</v>
      </c>
      <c r="T42" s="520">
        <f>'O5 Details by Class &amp; Accounts'!X42+'O5 Details by Class &amp; Accounts'!AS42+'O5 Details by Class &amp; Accounts'!BN42+'O5 Details by Class &amp; Accounts'!CI42</f>
        <v>0</v>
      </c>
      <c r="U42" s="520">
        <f>'O5 Details by Class &amp; Accounts'!Y42+'O5 Details by Class &amp; Accounts'!AT42+'O5 Details by Class &amp; Accounts'!BO42+'O5 Details by Class &amp; Accounts'!CJ42</f>
        <v>0</v>
      </c>
      <c r="V42" s="520">
        <f>'O5 Details by Class &amp; Accounts'!Z42+'O5 Details by Class &amp; Accounts'!AU42+'O5 Details by Class &amp; Accounts'!BP42+'O5 Details by Class &amp; Accounts'!CK42</f>
        <v>0</v>
      </c>
      <c r="W42" s="520">
        <f>'O5 Details by Class &amp; Accounts'!AA42+'O5 Details by Class &amp; Accounts'!AV42+'O5 Details by Class &amp; Accounts'!BQ42+'O5 Details by Class &amp; Accounts'!CL42</f>
        <v>0</v>
      </c>
      <c r="X42" s="959">
        <f>'O5 Details by Class &amp; Accounts'!AB42+'O5 Details by Class &amp; Accounts'!AW42+'O5 Details by Class &amp; Accounts'!BR42+'O5 Details by Class &amp; Accounts'!CM42</f>
        <v>0</v>
      </c>
      <c r="Y42" s="1630" t="str">
        <f t="shared" si="0"/>
        <v>1830-3</v>
      </c>
      <c r="Z42" s="1625" t="s">
        <v>1417</v>
      </c>
    </row>
    <row r="43" spans="1:26" ht="12.95" customHeight="1" x14ac:dyDescent="0.2">
      <c r="A43" s="1495" t="s">
        <v>826</v>
      </c>
      <c r="B43" s="930" t="s">
        <v>368</v>
      </c>
      <c r="C43" s="945" t="str">
        <f>IF(ISBLANK('E4 TB Allocation Details'!D43), "",('E4 TB Allocation Details'!D43))</f>
        <v>dp</v>
      </c>
      <c r="D43" s="946">
        <f t="shared" si="1"/>
        <v>27994789.524999995</v>
      </c>
      <c r="E43" s="520">
        <f>'O5 Details by Class &amp; Accounts'!I43+'O5 Details by Class &amp; Accounts'!AD43+'O5 Details by Class &amp; Accounts'!AY43+'O5 Details by Class &amp; Accounts'!BT43</f>
        <v>16594589.519153418</v>
      </c>
      <c r="F43" s="520">
        <f>'O5 Details by Class &amp; Accounts'!J43+'O5 Details by Class &amp; Accounts'!AE43+'O5 Details by Class &amp; Accounts'!AZ43+'O5 Details by Class &amp; Accounts'!BU43</f>
        <v>4129115.7550322292</v>
      </c>
      <c r="G43" s="520">
        <f>'O5 Details by Class &amp; Accounts'!K43+'O5 Details by Class &amp; Accounts'!AF43+'O5 Details by Class &amp; Accounts'!BA43+'O5 Details by Class &amp; Accounts'!BV43</f>
        <v>6800819.5484214127</v>
      </c>
      <c r="H43" s="520">
        <f>'O5 Details by Class &amp; Accounts'!L43+'O5 Details by Class &amp; Accounts'!AG43+'O5 Details by Class &amp; Accounts'!BB43+'O5 Details by Class &amp; Accounts'!BW43</f>
        <v>0</v>
      </c>
      <c r="I43" s="520">
        <f>'O5 Details by Class &amp; Accounts'!M43+'O5 Details by Class &amp; Accounts'!AH43+'O5 Details by Class &amp; Accounts'!BC43+'O5 Details by Class &amp; Accounts'!BX43</f>
        <v>0</v>
      </c>
      <c r="J43" s="520">
        <f>'O5 Details by Class &amp; Accounts'!N43+'O5 Details by Class &amp; Accounts'!AI43+'O5 Details by Class &amp; Accounts'!BD43+'O5 Details by Class &amp; Accounts'!BY43</f>
        <v>0</v>
      </c>
      <c r="K43" s="520">
        <f>'O5 Details by Class &amp; Accounts'!O43+'O5 Details by Class &amp; Accounts'!AJ43+'O5 Details by Class &amp; Accounts'!BE43+'O5 Details by Class &amp; Accounts'!BZ43</f>
        <v>339736.93238188827</v>
      </c>
      <c r="L43" s="520">
        <f>'O5 Details by Class &amp; Accounts'!P43+'O5 Details by Class &amp; Accounts'!AK43+'O5 Details by Class &amp; Accounts'!BF43+'O5 Details by Class &amp; Accounts'!CA43</f>
        <v>71480.685295359493</v>
      </c>
      <c r="M43" s="520">
        <f>'O5 Details by Class &amp; Accounts'!Q43+'O5 Details by Class &amp; Accounts'!AL43+'O5 Details by Class &amp; Accounts'!BG43+'O5 Details by Class &amp; Accounts'!CB43</f>
        <v>59047.084715691053</v>
      </c>
      <c r="N43" s="520">
        <f>'O5 Details by Class &amp; Accounts'!R43+'O5 Details by Class &amp; Accounts'!AM43+'O5 Details by Class &amp; Accounts'!BH43+'O5 Details by Class &amp; Accounts'!CC43</f>
        <v>0</v>
      </c>
      <c r="O43" s="520">
        <f>'O5 Details by Class &amp; Accounts'!S43+'O5 Details by Class &amp; Accounts'!AN43+'O5 Details by Class &amp; Accounts'!BI43+'O5 Details by Class &amp; Accounts'!CD43</f>
        <v>0</v>
      </c>
      <c r="P43" s="520">
        <f>'O5 Details by Class &amp; Accounts'!T43+'O5 Details by Class &amp; Accounts'!AO43+'O5 Details by Class &amp; Accounts'!BJ43+'O5 Details by Class &amp; Accounts'!CE43</f>
        <v>0</v>
      </c>
      <c r="Q43" s="520">
        <f>'O5 Details by Class &amp; Accounts'!U43+'O5 Details by Class &amp; Accounts'!AP43+'O5 Details by Class &amp; Accounts'!BK43+'O5 Details by Class &amp; Accounts'!CF43</f>
        <v>0</v>
      </c>
      <c r="R43" s="520">
        <f>'O5 Details by Class &amp; Accounts'!V43+'O5 Details by Class &amp; Accounts'!AQ43+'O5 Details by Class &amp; Accounts'!BL43+'O5 Details by Class &amp; Accounts'!CG43</f>
        <v>0</v>
      </c>
      <c r="S43" s="520">
        <f>'O5 Details by Class &amp; Accounts'!W43+'O5 Details by Class &amp; Accounts'!AR43+'O5 Details by Class &amp; Accounts'!BM43+'O5 Details by Class &amp; Accounts'!CH43</f>
        <v>0</v>
      </c>
      <c r="T43" s="520">
        <f>'O5 Details by Class &amp; Accounts'!X43+'O5 Details by Class &amp; Accounts'!AS43+'O5 Details by Class &amp; Accounts'!BN43+'O5 Details by Class &amp; Accounts'!CI43</f>
        <v>0</v>
      </c>
      <c r="U43" s="520">
        <f>'O5 Details by Class &amp; Accounts'!Y43+'O5 Details by Class &amp; Accounts'!AT43+'O5 Details by Class &amp; Accounts'!BO43+'O5 Details by Class &amp; Accounts'!CJ43</f>
        <v>0</v>
      </c>
      <c r="V43" s="520">
        <f>'O5 Details by Class &amp; Accounts'!Z43+'O5 Details by Class &amp; Accounts'!AU43+'O5 Details by Class &amp; Accounts'!BP43+'O5 Details by Class &amp; Accounts'!CK43</f>
        <v>0</v>
      </c>
      <c r="W43" s="520">
        <f>'O5 Details by Class &amp; Accounts'!AA43+'O5 Details by Class &amp; Accounts'!AV43+'O5 Details by Class &amp; Accounts'!BQ43+'O5 Details by Class &amp; Accounts'!CL43</f>
        <v>0</v>
      </c>
      <c r="X43" s="959">
        <f>'O5 Details by Class &amp; Accounts'!AB43+'O5 Details by Class &amp; Accounts'!AW43+'O5 Details by Class &amp; Accounts'!BR43+'O5 Details by Class &amp; Accounts'!CM43</f>
        <v>0</v>
      </c>
      <c r="Y43" s="1630" t="str">
        <f t="shared" si="0"/>
        <v>1830-4</v>
      </c>
      <c r="Z43" s="1625" t="s">
        <v>699</v>
      </c>
    </row>
    <row r="44" spans="1:26" ht="12.95" customHeight="1" x14ac:dyDescent="0.2">
      <c r="A44" s="1495" t="s">
        <v>827</v>
      </c>
      <c r="B44" s="930" t="s">
        <v>391</v>
      </c>
      <c r="C44" s="945" t="str">
        <f>IF(ISBLANK('E4 TB Allocation Details'!D44), "",('E4 TB Allocation Details'!D44))</f>
        <v>dp</v>
      </c>
      <c r="D44" s="946">
        <f t="shared" si="1"/>
        <v>1473409.975000001</v>
      </c>
      <c r="E44" s="520">
        <f>'O5 Details by Class &amp; Accounts'!I44+'O5 Details by Class &amp; Accounts'!AD44+'O5 Details by Class &amp; Accounts'!AY44+'O5 Details by Class &amp; Accounts'!BT44</f>
        <v>847304.86215522164</v>
      </c>
      <c r="F44" s="520">
        <f>'O5 Details by Class &amp; Accounts'!J44+'O5 Details by Class &amp; Accounts'!AE44+'O5 Details by Class &amp; Accounts'!AZ44+'O5 Details by Class &amp; Accounts'!BU44</f>
        <v>228447.67761353761</v>
      </c>
      <c r="G44" s="520">
        <f>'O5 Details by Class &amp; Accounts'!K44+'O5 Details by Class &amp; Accounts'!AF44+'O5 Details by Class &amp; Accounts'!BA44+'O5 Details by Class &amp; Accounts'!BV44</f>
        <v>303866.62142371759</v>
      </c>
      <c r="H44" s="520">
        <f>'O5 Details by Class &amp; Accounts'!L44+'O5 Details by Class &amp; Accounts'!AG44+'O5 Details by Class &amp; Accounts'!BB44+'O5 Details by Class &amp; Accounts'!BW44</f>
        <v>0</v>
      </c>
      <c r="I44" s="520">
        <f>'O5 Details by Class &amp; Accounts'!M44+'O5 Details by Class &amp; Accounts'!AH44+'O5 Details by Class &amp; Accounts'!BC44+'O5 Details by Class &amp; Accounts'!BX44</f>
        <v>0</v>
      </c>
      <c r="J44" s="520">
        <f>'O5 Details by Class &amp; Accounts'!N44+'O5 Details by Class &amp; Accounts'!AI44+'O5 Details by Class &amp; Accounts'!BD44+'O5 Details by Class &amp; Accounts'!BY44</f>
        <v>0</v>
      </c>
      <c r="K44" s="520">
        <f>'O5 Details by Class &amp; Accounts'!O44+'O5 Details by Class &amp; Accounts'!AJ44+'O5 Details by Class &amp; Accounts'!BE44+'O5 Details by Class &amp; Accounts'!BZ44</f>
        <v>87961.422138495473</v>
      </c>
      <c r="L44" s="520">
        <f>'O5 Details by Class &amp; Accounts'!P44+'O5 Details by Class &amp; Accounts'!AK44+'O5 Details by Class &amp; Accounts'!BF44+'O5 Details by Class &amp; Accounts'!CA44</f>
        <v>3179.9670586320917</v>
      </c>
      <c r="M44" s="520">
        <f>'O5 Details by Class &amp; Accounts'!Q44+'O5 Details by Class &amp; Accounts'!AL44+'O5 Details by Class &amp; Accounts'!BG44+'O5 Details by Class &amp; Accounts'!CB44</f>
        <v>2649.424610396914</v>
      </c>
      <c r="N44" s="520">
        <f>'O5 Details by Class &amp; Accounts'!R44+'O5 Details by Class &amp; Accounts'!AM44+'O5 Details by Class &amp; Accounts'!BH44+'O5 Details by Class &amp; Accounts'!CC44</f>
        <v>0</v>
      </c>
      <c r="O44" s="520">
        <f>'O5 Details by Class &amp; Accounts'!S44+'O5 Details by Class &amp; Accounts'!AN44+'O5 Details by Class &amp; Accounts'!BI44+'O5 Details by Class &amp; Accounts'!CD44</f>
        <v>0</v>
      </c>
      <c r="P44" s="520">
        <f>'O5 Details by Class &amp; Accounts'!T44+'O5 Details by Class &amp; Accounts'!AO44+'O5 Details by Class &amp; Accounts'!BJ44+'O5 Details by Class &amp; Accounts'!CE44</f>
        <v>0</v>
      </c>
      <c r="Q44" s="520">
        <f>'O5 Details by Class &amp; Accounts'!U44+'O5 Details by Class &amp; Accounts'!AP44+'O5 Details by Class &amp; Accounts'!BK44+'O5 Details by Class &amp; Accounts'!CF44</f>
        <v>0</v>
      </c>
      <c r="R44" s="520">
        <f>'O5 Details by Class &amp; Accounts'!V44+'O5 Details by Class &amp; Accounts'!AQ44+'O5 Details by Class &amp; Accounts'!BL44+'O5 Details by Class &amp; Accounts'!CG44</f>
        <v>0</v>
      </c>
      <c r="S44" s="520">
        <f>'O5 Details by Class &amp; Accounts'!W44+'O5 Details by Class &amp; Accounts'!AR44+'O5 Details by Class &amp; Accounts'!BM44+'O5 Details by Class &amp; Accounts'!CH44</f>
        <v>0</v>
      </c>
      <c r="T44" s="520">
        <f>'O5 Details by Class &amp; Accounts'!X44+'O5 Details by Class &amp; Accounts'!AS44+'O5 Details by Class &amp; Accounts'!BN44+'O5 Details by Class &amp; Accounts'!CI44</f>
        <v>0</v>
      </c>
      <c r="U44" s="520">
        <f>'O5 Details by Class &amp; Accounts'!Y44+'O5 Details by Class &amp; Accounts'!AT44+'O5 Details by Class &amp; Accounts'!BO44+'O5 Details by Class &amp; Accounts'!CJ44</f>
        <v>0</v>
      </c>
      <c r="V44" s="520">
        <f>'O5 Details by Class &amp; Accounts'!Z44+'O5 Details by Class &amp; Accounts'!AU44+'O5 Details by Class &amp; Accounts'!BP44+'O5 Details by Class &amp; Accounts'!CK44</f>
        <v>0</v>
      </c>
      <c r="W44" s="520">
        <f>'O5 Details by Class &amp; Accounts'!AA44+'O5 Details by Class &amp; Accounts'!AV44+'O5 Details by Class &amp; Accounts'!BQ44+'O5 Details by Class &amp; Accounts'!CL44</f>
        <v>0</v>
      </c>
      <c r="X44" s="959">
        <f>'O5 Details by Class &amp; Accounts'!AB44+'O5 Details by Class &amp; Accounts'!AW44+'O5 Details by Class &amp; Accounts'!BR44+'O5 Details by Class &amp; Accounts'!CM44</f>
        <v>0</v>
      </c>
      <c r="Y44" s="1630" t="str">
        <f t="shared" si="0"/>
        <v>1830-5</v>
      </c>
      <c r="Z44" s="1625" t="s">
        <v>700</v>
      </c>
    </row>
    <row r="45" spans="1:26" ht="12.95" customHeight="1" x14ac:dyDescent="0.2">
      <c r="A45" s="1495" t="s">
        <v>265</v>
      </c>
      <c r="B45" s="930" t="s">
        <v>75</v>
      </c>
      <c r="C45" s="945" t="str">
        <f>IF(ISBLANK('E4 TB Allocation Details'!D45), "",('E4 TB Allocation Details'!D45))</f>
        <v>dp</v>
      </c>
      <c r="D45" s="946">
        <f t="shared" si="1"/>
        <v>0</v>
      </c>
      <c r="E45" s="520">
        <f>'O5 Details by Class &amp; Accounts'!I45+'O5 Details by Class &amp; Accounts'!AD45+'O5 Details by Class &amp; Accounts'!AY45+'O5 Details by Class &amp; Accounts'!BT45</f>
        <v>0</v>
      </c>
      <c r="F45" s="520">
        <f>'O5 Details by Class &amp; Accounts'!J45+'O5 Details by Class &amp; Accounts'!AE45+'O5 Details by Class &amp; Accounts'!AZ45+'O5 Details by Class &amp; Accounts'!BU45</f>
        <v>0</v>
      </c>
      <c r="G45" s="520">
        <f>'O5 Details by Class &amp; Accounts'!K45+'O5 Details by Class &amp; Accounts'!AF45+'O5 Details by Class &amp; Accounts'!BA45+'O5 Details by Class &amp; Accounts'!BV45</f>
        <v>0</v>
      </c>
      <c r="H45" s="520">
        <f>'O5 Details by Class &amp; Accounts'!L45+'O5 Details by Class &amp; Accounts'!AG45+'O5 Details by Class &amp; Accounts'!BB45+'O5 Details by Class &amp; Accounts'!BW45</f>
        <v>0</v>
      </c>
      <c r="I45" s="520">
        <f>'O5 Details by Class &amp; Accounts'!M45+'O5 Details by Class &amp; Accounts'!AH45+'O5 Details by Class &amp; Accounts'!BC45+'O5 Details by Class &amp; Accounts'!BX45</f>
        <v>0</v>
      </c>
      <c r="J45" s="520">
        <f>'O5 Details by Class &amp; Accounts'!N45+'O5 Details by Class &amp; Accounts'!AI45+'O5 Details by Class &amp; Accounts'!BD45+'O5 Details by Class &amp; Accounts'!BY45</f>
        <v>0</v>
      </c>
      <c r="K45" s="520">
        <f>'O5 Details by Class &amp; Accounts'!O45+'O5 Details by Class &amp; Accounts'!AJ45+'O5 Details by Class &amp; Accounts'!BE45+'O5 Details by Class &amp; Accounts'!BZ45</f>
        <v>0</v>
      </c>
      <c r="L45" s="520">
        <f>'O5 Details by Class &amp; Accounts'!P45+'O5 Details by Class &amp; Accounts'!AK45+'O5 Details by Class &amp; Accounts'!BF45+'O5 Details by Class &amp; Accounts'!CA45</f>
        <v>0</v>
      </c>
      <c r="M45" s="520">
        <f>'O5 Details by Class &amp; Accounts'!Q45+'O5 Details by Class &amp; Accounts'!AL45+'O5 Details by Class &amp; Accounts'!BG45+'O5 Details by Class &amp; Accounts'!CB45</f>
        <v>0</v>
      </c>
      <c r="N45" s="520">
        <f>'O5 Details by Class &amp; Accounts'!R45+'O5 Details by Class &amp; Accounts'!AM45+'O5 Details by Class &amp; Accounts'!BH45+'O5 Details by Class &amp; Accounts'!CC45</f>
        <v>0</v>
      </c>
      <c r="O45" s="520">
        <f>'O5 Details by Class &amp; Accounts'!S45+'O5 Details by Class &amp; Accounts'!AN45+'O5 Details by Class &amp; Accounts'!BI45+'O5 Details by Class &amp; Accounts'!CD45</f>
        <v>0</v>
      </c>
      <c r="P45" s="520">
        <f>'O5 Details by Class &amp; Accounts'!T45+'O5 Details by Class &amp; Accounts'!AO45+'O5 Details by Class &amp; Accounts'!BJ45+'O5 Details by Class &amp; Accounts'!CE45</f>
        <v>0</v>
      </c>
      <c r="Q45" s="520">
        <f>'O5 Details by Class &amp; Accounts'!U45+'O5 Details by Class &amp; Accounts'!AP45+'O5 Details by Class &amp; Accounts'!BK45+'O5 Details by Class &amp; Accounts'!CF45</f>
        <v>0</v>
      </c>
      <c r="R45" s="520">
        <f>'O5 Details by Class &amp; Accounts'!V45+'O5 Details by Class &amp; Accounts'!AQ45+'O5 Details by Class &amp; Accounts'!BL45+'O5 Details by Class &amp; Accounts'!CG45</f>
        <v>0</v>
      </c>
      <c r="S45" s="520">
        <f>'O5 Details by Class &amp; Accounts'!W45+'O5 Details by Class &amp; Accounts'!AR45+'O5 Details by Class &amp; Accounts'!BM45+'O5 Details by Class &amp; Accounts'!CH45</f>
        <v>0</v>
      </c>
      <c r="T45" s="520">
        <f>'O5 Details by Class &amp; Accounts'!X45+'O5 Details by Class &amp; Accounts'!AS45+'O5 Details by Class &amp; Accounts'!BN45+'O5 Details by Class &amp; Accounts'!CI45</f>
        <v>0</v>
      </c>
      <c r="U45" s="520">
        <f>'O5 Details by Class &amp; Accounts'!Y45+'O5 Details by Class &amp; Accounts'!AT45+'O5 Details by Class &amp; Accounts'!BO45+'O5 Details by Class &amp; Accounts'!CJ45</f>
        <v>0</v>
      </c>
      <c r="V45" s="520">
        <f>'O5 Details by Class &amp; Accounts'!Z45+'O5 Details by Class &amp; Accounts'!AU45+'O5 Details by Class &amp; Accounts'!BP45+'O5 Details by Class &amp; Accounts'!CK45</f>
        <v>0</v>
      </c>
      <c r="W45" s="520">
        <f>'O5 Details by Class &amp; Accounts'!AA45+'O5 Details by Class &amp; Accounts'!AV45+'O5 Details by Class &amp; Accounts'!BQ45+'O5 Details by Class &amp; Accounts'!CL45</f>
        <v>0</v>
      </c>
      <c r="X45" s="959">
        <f>'O5 Details by Class &amp; Accounts'!AB45+'O5 Details by Class &amp; Accounts'!AW45+'O5 Details by Class &amp; Accounts'!BR45+'O5 Details by Class &amp; Accounts'!CM45</f>
        <v>0</v>
      </c>
      <c r="Y45" s="1630" t="str">
        <f t="shared" si="0"/>
        <v>1835</v>
      </c>
      <c r="Z45" s="1625" t="e">
        <v>#N/A</v>
      </c>
    </row>
    <row r="46" spans="1:26" ht="12.75" x14ac:dyDescent="0.2">
      <c r="A46" s="1495" t="s">
        <v>828</v>
      </c>
      <c r="B46" s="930" t="s">
        <v>392</v>
      </c>
      <c r="C46" s="945" t="str">
        <f>IF(ISBLANK('E4 TB Allocation Details'!D46), "",('E4 TB Allocation Details'!D46))</f>
        <v>dp</v>
      </c>
      <c r="D46" s="946">
        <f t="shared" si="1"/>
        <v>0</v>
      </c>
      <c r="E46" s="520">
        <f>'O5 Details by Class &amp; Accounts'!I46+'O5 Details by Class &amp; Accounts'!AD46+'O5 Details by Class &amp; Accounts'!AY46+'O5 Details by Class &amp; Accounts'!BT46</f>
        <v>0</v>
      </c>
      <c r="F46" s="520">
        <f>'O5 Details by Class &amp; Accounts'!J46+'O5 Details by Class &amp; Accounts'!AE46+'O5 Details by Class &amp; Accounts'!AZ46+'O5 Details by Class &amp; Accounts'!BU46</f>
        <v>0</v>
      </c>
      <c r="G46" s="520">
        <f>'O5 Details by Class &amp; Accounts'!K46+'O5 Details by Class &amp; Accounts'!AF46+'O5 Details by Class &amp; Accounts'!BA46+'O5 Details by Class &amp; Accounts'!BV46</f>
        <v>0</v>
      </c>
      <c r="H46" s="520">
        <f>'O5 Details by Class &amp; Accounts'!L46+'O5 Details by Class &amp; Accounts'!AG46+'O5 Details by Class &amp; Accounts'!BB46+'O5 Details by Class &amp; Accounts'!BW46</f>
        <v>0</v>
      </c>
      <c r="I46" s="520">
        <f>'O5 Details by Class &amp; Accounts'!M46+'O5 Details by Class &amp; Accounts'!AH46+'O5 Details by Class &amp; Accounts'!BC46+'O5 Details by Class &amp; Accounts'!BX46</f>
        <v>0</v>
      </c>
      <c r="J46" s="520">
        <f>'O5 Details by Class &amp; Accounts'!N46+'O5 Details by Class &amp; Accounts'!AI46+'O5 Details by Class &amp; Accounts'!BD46+'O5 Details by Class &amp; Accounts'!BY46</f>
        <v>0</v>
      </c>
      <c r="K46" s="520">
        <f>'O5 Details by Class &amp; Accounts'!O46+'O5 Details by Class &amp; Accounts'!AJ46+'O5 Details by Class &amp; Accounts'!BE46+'O5 Details by Class &amp; Accounts'!BZ46</f>
        <v>0</v>
      </c>
      <c r="L46" s="520">
        <f>'O5 Details by Class &amp; Accounts'!P46+'O5 Details by Class &amp; Accounts'!AK46+'O5 Details by Class &amp; Accounts'!BF46+'O5 Details by Class &amp; Accounts'!CA46</f>
        <v>0</v>
      </c>
      <c r="M46" s="520">
        <f>'O5 Details by Class &amp; Accounts'!Q46+'O5 Details by Class &amp; Accounts'!AL46+'O5 Details by Class &amp; Accounts'!BG46+'O5 Details by Class &amp; Accounts'!CB46</f>
        <v>0</v>
      </c>
      <c r="N46" s="520">
        <f>'O5 Details by Class &amp; Accounts'!R46+'O5 Details by Class &amp; Accounts'!AM46+'O5 Details by Class &amp; Accounts'!BH46+'O5 Details by Class &amp; Accounts'!CC46</f>
        <v>0</v>
      </c>
      <c r="O46" s="520">
        <f>'O5 Details by Class &amp; Accounts'!S46+'O5 Details by Class &amp; Accounts'!AN46+'O5 Details by Class &amp; Accounts'!BI46+'O5 Details by Class &amp; Accounts'!CD46</f>
        <v>0</v>
      </c>
      <c r="P46" s="520">
        <f>'O5 Details by Class &amp; Accounts'!T46+'O5 Details by Class &amp; Accounts'!AO46+'O5 Details by Class &amp; Accounts'!BJ46+'O5 Details by Class &amp; Accounts'!CE46</f>
        <v>0</v>
      </c>
      <c r="Q46" s="520">
        <f>'O5 Details by Class &amp; Accounts'!U46+'O5 Details by Class &amp; Accounts'!AP46+'O5 Details by Class &amp; Accounts'!BK46+'O5 Details by Class &amp; Accounts'!CF46</f>
        <v>0</v>
      </c>
      <c r="R46" s="520">
        <f>'O5 Details by Class &amp; Accounts'!V46+'O5 Details by Class &amp; Accounts'!AQ46+'O5 Details by Class &amp; Accounts'!BL46+'O5 Details by Class &amp; Accounts'!CG46</f>
        <v>0</v>
      </c>
      <c r="S46" s="520">
        <f>'O5 Details by Class &amp; Accounts'!W46+'O5 Details by Class &amp; Accounts'!AR46+'O5 Details by Class &amp; Accounts'!BM46+'O5 Details by Class &amp; Accounts'!CH46</f>
        <v>0</v>
      </c>
      <c r="T46" s="520">
        <f>'O5 Details by Class &amp; Accounts'!X46+'O5 Details by Class &amp; Accounts'!AS46+'O5 Details by Class &amp; Accounts'!BN46+'O5 Details by Class &amp; Accounts'!CI46</f>
        <v>0</v>
      </c>
      <c r="U46" s="520">
        <f>'O5 Details by Class &amp; Accounts'!Y46+'O5 Details by Class &amp; Accounts'!AT46+'O5 Details by Class &amp; Accounts'!BO46+'O5 Details by Class &amp; Accounts'!CJ46</f>
        <v>0</v>
      </c>
      <c r="V46" s="520">
        <f>'O5 Details by Class &amp; Accounts'!Z46+'O5 Details by Class &amp; Accounts'!AU46+'O5 Details by Class &amp; Accounts'!BP46+'O5 Details by Class &amp; Accounts'!CK46</f>
        <v>0</v>
      </c>
      <c r="W46" s="520">
        <f>'O5 Details by Class &amp; Accounts'!AA46+'O5 Details by Class &amp; Accounts'!AV46+'O5 Details by Class &amp; Accounts'!BQ46+'O5 Details by Class &amp; Accounts'!CL46</f>
        <v>0</v>
      </c>
      <c r="X46" s="959">
        <f>'O5 Details by Class &amp; Accounts'!AB46+'O5 Details by Class &amp; Accounts'!AW46+'O5 Details by Class &amp; Accounts'!BR46+'O5 Details by Class &amp; Accounts'!CM46</f>
        <v>0</v>
      </c>
      <c r="Y46" s="1630" t="str">
        <f t="shared" si="0"/>
        <v>1835-3</v>
      </c>
      <c r="Z46" s="1625" t="s">
        <v>1417</v>
      </c>
    </row>
    <row r="47" spans="1:26" ht="12.95" customHeight="1" x14ac:dyDescent="0.2">
      <c r="A47" s="1495" t="s">
        <v>829</v>
      </c>
      <c r="B47" s="930" t="s">
        <v>393</v>
      </c>
      <c r="C47" s="945" t="str">
        <f>IF(ISBLANK('E4 TB Allocation Details'!D47), "",('E4 TB Allocation Details'!D47))</f>
        <v>dp</v>
      </c>
      <c r="D47" s="946">
        <f t="shared" si="1"/>
        <v>37071980.100000001</v>
      </c>
      <c r="E47" s="520">
        <f>'O5 Details by Class &amp; Accounts'!I47+'O5 Details by Class &amp; Accounts'!AD47+'O5 Details by Class &amp; Accounts'!AY47+'O5 Details by Class &amp; Accounts'!BT47</f>
        <v>21975314.08022701</v>
      </c>
      <c r="F47" s="520">
        <f>'O5 Details by Class &amp; Accounts'!J47+'O5 Details by Class &amp; Accounts'!AE47+'O5 Details by Class &amp; Accounts'!AZ47+'O5 Details by Class &amp; Accounts'!BU47</f>
        <v>5467963.8496460989</v>
      </c>
      <c r="G47" s="520">
        <f>'O5 Details by Class &amp; Accounts'!K47+'O5 Details by Class &amp; Accounts'!AF47+'O5 Details by Class &amp; Accounts'!BA47+'O5 Details by Class &amp; Accounts'!BV47</f>
        <v>9005956.1525769178</v>
      </c>
      <c r="H47" s="520">
        <f>'O5 Details by Class &amp; Accounts'!L47+'O5 Details by Class &amp; Accounts'!AG47+'O5 Details by Class &amp; Accounts'!BB47+'O5 Details by Class &amp; Accounts'!BW47</f>
        <v>0</v>
      </c>
      <c r="I47" s="520">
        <f>'O5 Details by Class &amp; Accounts'!M47+'O5 Details by Class &amp; Accounts'!AH47+'O5 Details by Class &amp; Accounts'!BC47+'O5 Details by Class &amp; Accounts'!BX47</f>
        <v>0</v>
      </c>
      <c r="J47" s="520">
        <f>'O5 Details by Class &amp; Accounts'!N47+'O5 Details by Class &amp; Accounts'!AI47+'O5 Details by Class &amp; Accounts'!BD47+'O5 Details by Class &amp; Accounts'!BY47</f>
        <v>0</v>
      </c>
      <c r="K47" s="520">
        <f>'O5 Details by Class &amp; Accounts'!O47+'O5 Details by Class &amp; Accounts'!AJ47+'O5 Details by Class &amp; Accounts'!BE47+'O5 Details by Class &amp; Accounts'!BZ47</f>
        <v>449895.17728822457</v>
      </c>
      <c r="L47" s="520">
        <f>'O5 Details by Class &amp; Accounts'!P47+'O5 Details by Class &amp; Accounts'!AK47+'O5 Details by Class &amp; Accounts'!BF47+'O5 Details by Class &amp; Accounts'!CA47</f>
        <v>94657.991282180577</v>
      </c>
      <c r="M47" s="520">
        <f>'O5 Details by Class &amp; Accounts'!Q47+'O5 Details by Class &amp; Accounts'!AL47+'O5 Details by Class &amp; Accounts'!BG47+'O5 Details by Class &amp; Accounts'!CB47</f>
        <v>78192.848979567862</v>
      </c>
      <c r="N47" s="520">
        <f>'O5 Details by Class &amp; Accounts'!R47+'O5 Details by Class &amp; Accounts'!AM47+'O5 Details by Class &amp; Accounts'!BH47+'O5 Details by Class &amp; Accounts'!CC47</f>
        <v>0</v>
      </c>
      <c r="O47" s="520">
        <f>'O5 Details by Class &amp; Accounts'!S47+'O5 Details by Class &amp; Accounts'!AN47+'O5 Details by Class &amp; Accounts'!BI47+'O5 Details by Class &amp; Accounts'!CD47</f>
        <v>0</v>
      </c>
      <c r="P47" s="520">
        <f>'O5 Details by Class &amp; Accounts'!T47+'O5 Details by Class &amp; Accounts'!AO47+'O5 Details by Class &amp; Accounts'!BJ47+'O5 Details by Class &amp; Accounts'!CE47</f>
        <v>0</v>
      </c>
      <c r="Q47" s="520">
        <f>'O5 Details by Class &amp; Accounts'!U47+'O5 Details by Class &amp; Accounts'!AP47+'O5 Details by Class &amp; Accounts'!BK47+'O5 Details by Class &amp; Accounts'!CF47</f>
        <v>0</v>
      </c>
      <c r="R47" s="520">
        <f>'O5 Details by Class &amp; Accounts'!V47+'O5 Details by Class &amp; Accounts'!AQ47+'O5 Details by Class &amp; Accounts'!BL47+'O5 Details by Class &amp; Accounts'!CG47</f>
        <v>0</v>
      </c>
      <c r="S47" s="520">
        <f>'O5 Details by Class &amp; Accounts'!W47+'O5 Details by Class &amp; Accounts'!AR47+'O5 Details by Class &amp; Accounts'!BM47+'O5 Details by Class &amp; Accounts'!CH47</f>
        <v>0</v>
      </c>
      <c r="T47" s="520">
        <f>'O5 Details by Class &amp; Accounts'!X47+'O5 Details by Class &amp; Accounts'!AS47+'O5 Details by Class &amp; Accounts'!BN47+'O5 Details by Class &amp; Accounts'!CI47</f>
        <v>0</v>
      </c>
      <c r="U47" s="520">
        <f>'O5 Details by Class &amp; Accounts'!Y47+'O5 Details by Class &amp; Accounts'!AT47+'O5 Details by Class &amp; Accounts'!BO47+'O5 Details by Class &amp; Accounts'!CJ47</f>
        <v>0</v>
      </c>
      <c r="V47" s="520">
        <f>'O5 Details by Class &amp; Accounts'!Z47+'O5 Details by Class &amp; Accounts'!AU47+'O5 Details by Class &amp; Accounts'!BP47+'O5 Details by Class &amp; Accounts'!CK47</f>
        <v>0</v>
      </c>
      <c r="W47" s="520">
        <f>'O5 Details by Class &amp; Accounts'!AA47+'O5 Details by Class &amp; Accounts'!AV47+'O5 Details by Class &amp; Accounts'!BQ47+'O5 Details by Class &amp; Accounts'!CL47</f>
        <v>0</v>
      </c>
      <c r="X47" s="959">
        <f>'O5 Details by Class &amp; Accounts'!AB47+'O5 Details by Class &amp; Accounts'!AW47+'O5 Details by Class &amp; Accounts'!BR47+'O5 Details by Class &amp; Accounts'!CM47</f>
        <v>0</v>
      </c>
      <c r="Y47" s="1630" t="str">
        <f t="shared" si="0"/>
        <v>1835-4</v>
      </c>
      <c r="Z47" s="1625" t="s">
        <v>699</v>
      </c>
    </row>
    <row r="48" spans="1:26" ht="12.95" customHeight="1" x14ac:dyDescent="0.2">
      <c r="A48" s="1495" t="s">
        <v>830</v>
      </c>
      <c r="B48" s="930" t="s">
        <v>394</v>
      </c>
      <c r="C48" s="945" t="str">
        <f>IF(ISBLANK('E4 TB Allocation Details'!D48), "",('E4 TB Allocation Details'!D48))</f>
        <v>dp</v>
      </c>
      <c r="D48" s="946">
        <f t="shared" ref="D48:D82" si="2">SUM(E48:X48)</f>
        <v>4119108.899999999</v>
      </c>
      <c r="E48" s="520">
        <f>'O5 Details by Class &amp; Accounts'!I48+'O5 Details by Class &amp; Accounts'!AD48+'O5 Details by Class &amp; Accounts'!AY48+'O5 Details by Class &amp; Accounts'!BT48</f>
        <v>2368750.760437089</v>
      </c>
      <c r="F48" s="520">
        <f>'O5 Details by Class &amp; Accounts'!J48+'O5 Details by Class &amp; Accounts'!AE48+'O5 Details by Class &amp; Accounts'!AZ48+'O5 Details by Class &amp; Accounts'!BU48</f>
        <v>638655.14555258292</v>
      </c>
      <c r="G48" s="520">
        <f>'O5 Details by Class &amp; Accounts'!K48+'O5 Details by Class &amp; Accounts'!AF48+'O5 Details by Class &amp; Accounts'!BA48+'O5 Details by Class &amp; Accounts'!BV48</f>
        <v>849498.59574512811</v>
      </c>
      <c r="H48" s="520">
        <f>'O5 Details by Class &amp; Accounts'!L48+'O5 Details by Class &amp; Accounts'!AG48+'O5 Details by Class &amp; Accounts'!BB48+'O5 Details by Class &amp; Accounts'!BW48</f>
        <v>0</v>
      </c>
      <c r="I48" s="520">
        <f>'O5 Details by Class &amp; Accounts'!M48+'O5 Details by Class &amp; Accounts'!AH48+'O5 Details by Class &amp; Accounts'!BC48+'O5 Details by Class &amp; Accounts'!BX48</f>
        <v>0</v>
      </c>
      <c r="J48" s="520">
        <f>'O5 Details by Class &amp; Accounts'!N48+'O5 Details by Class &amp; Accounts'!AI48+'O5 Details by Class &amp; Accounts'!BD48+'O5 Details by Class &amp; Accounts'!BY48</f>
        <v>0</v>
      </c>
      <c r="K48" s="520">
        <f>'O5 Details by Class &amp; Accounts'!O48+'O5 Details by Class &amp; Accounts'!AJ48+'O5 Details by Class &amp; Accounts'!BE48+'O5 Details by Class &amp; Accounts'!BZ48</f>
        <v>245907.57693718839</v>
      </c>
      <c r="L48" s="520">
        <f>'O5 Details by Class &amp; Accounts'!P48+'O5 Details by Class &amp; Accounts'!AK48+'O5 Details by Class &amp; Accounts'!BF48+'O5 Details by Class &amp; Accounts'!CA48</f>
        <v>8890.0108151624645</v>
      </c>
      <c r="M48" s="520">
        <f>'O5 Details by Class &amp; Accounts'!Q48+'O5 Details by Class &amp; Accounts'!AL48+'O5 Details by Class &amp; Accounts'!BG48+'O5 Details by Class &amp; Accounts'!CB48</f>
        <v>7406.810512847891</v>
      </c>
      <c r="N48" s="520">
        <f>'O5 Details by Class &amp; Accounts'!R48+'O5 Details by Class &amp; Accounts'!AM48+'O5 Details by Class &amp; Accounts'!BH48+'O5 Details by Class &amp; Accounts'!CC48</f>
        <v>0</v>
      </c>
      <c r="O48" s="520">
        <f>'O5 Details by Class &amp; Accounts'!S48+'O5 Details by Class &amp; Accounts'!AN48+'O5 Details by Class &amp; Accounts'!BI48+'O5 Details by Class &amp; Accounts'!CD48</f>
        <v>0</v>
      </c>
      <c r="P48" s="520">
        <f>'O5 Details by Class &amp; Accounts'!T48+'O5 Details by Class &amp; Accounts'!AO48+'O5 Details by Class &amp; Accounts'!BJ48+'O5 Details by Class &amp; Accounts'!CE48</f>
        <v>0</v>
      </c>
      <c r="Q48" s="520">
        <f>'O5 Details by Class &amp; Accounts'!U48+'O5 Details by Class &amp; Accounts'!AP48+'O5 Details by Class &amp; Accounts'!BK48+'O5 Details by Class &amp; Accounts'!CF48</f>
        <v>0</v>
      </c>
      <c r="R48" s="520">
        <f>'O5 Details by Class &amp; Accounts'!V48+'O5 Details by Class &amp; Accounts'!AQ48+'O5 Details by Class &amp; Accounts'!BL48+'O5 Details by Class &amp; Accounts'!CG48</f>
        <v>0</v>
      </c>
      <c r="S48" s="520">
        <f>'O5 Details by Class &amp; Accounts'!W48+'O5 Details by Class &amp; Accounts'!AR48+'O5 Details by Class &amp; Accounts'!BM48+'O5 Details by Class &amp; Accounts'!CH48</f>
        <v>0</v>
      </c>
      <c r="T48" s="520">
        <f>'O5 Details by Class &amp; Accounts'!X48+'O5 Details by Class &amp; Accounts'!AS48+'O5 Details by Class &amp; Accounts'!BN48+'O5 Details by Class &amp; Accounts'!CI48</f>
        <v>0</v>
      </c>
      <c r="U48" s="520">
        <f>'O5 Details by Class &amp; Accounts'!Y48+'O5 Details by Class &amp; Accounts'!AT48+'O5 Details by Class &amp; Accounts'!BO48+'O5 Details by Class &amp; Accounts'!CJ48</f>
        <v>0</v>
      </c>
      <c r="V48" s="520">
        <f>'O5 Details by Class &amp; Accounts'!Z48+'O5 Details by Class &amp; Accounts'!AU48+'O5 Details by Class &amp; Accounts'!BP48+'O5 Details by Class &amp; Accounts'!CK48</f>
        <v>0</v>
      </c>
      <c r="W48" s="520">
        <f>'O5 Details by Class &amp; Accounts'!AA48+'O5 Details by Class &amp; Accounts'!AV48+'O5 Details by Class &amp; Accounts'!BQ48+'O5 Details by Class &amp; Accounts'!CL48</f>
        <v>0</v>
      </c>
      <c r="X48" s="959">
        <f>'O5 Details by Class &amp; Accounts'!AB48+'O5 Details by Class &amp; Accounts'!AW48+'O5 Details by Class &amp; Accounts'!BR48+'O5 Details by Class &amp; Accounts'!CM48</f>
        <v>0</v>
      </c>
      <c r="Y48" s="1630" t="str">
        <f t="shared" si="0"/>
        <v>1835-5</v>
      </c>
      <c r="Z48" s="1625" t="s">
        <v>700</v>
      </c>
    </row>
    <row r="49" spans="1:26" ht="12.95" customHeight="1" x14ac:dyDescent="0.2">
      <c r="A49" s="1495" t="s">
        <v>266</v>
      </c>
      <c r="B49" s="930" t="s">
        <v>76</v>
      </c>
      <c r="C49" s="945" t="str">
        <f>IF(ISBLANK('E4 TB Allocation Details'!D49), "",('E4 TB Allocation Details'!D49))</f>
        <v>dp</v>
      </c>
      <c r="D49" s="946">
        <f t="shared" si="2"/>
        <v>0</v>
      </c>
      <c r="E49" s="520">
        <f>'O5 Details by Class &amp; Accounts'!I49+'O5 Details by Class &amp; Accounts'!AD49+'O5 Details by Class &amp; Accounts'!AY49+'O5 Details by Class &amp; Accounts'!BT49</f>
        <v>0</v>
      </c>
      <c r="F49" s="520">
        <f>'O5 Details by Class &amp; Accounts'!J49+'O5 Details by Class &amp; Accounts'!AE49+'O5 Details by Class &amp; Accounts'!AZ49+'O5 Details by Class &amp; Accounts'!BU49</f>
        <v>0</v>
      </c>
      <c r="G49" s="520">
        <f>'O5 Details by Class &amp; Accounts'!K49+'O5 Details by Class &amp; Accounts'!AF49+'O5 Details by Class &amp; Accounts'!BA49+'O5 Details by Class &amp; Accounts'!BV49</f>
        <v>0</v>
      </c>
      <c r="H49" s="520">
        <f>'O5 Details by Class &amp; Accounts'!L49+'O5 Details by Class &amp; Accounts'!AG49+'O5 Details by Class &amp; Accounts'!BB49+'O5 Details by Class &amp; Accounts'!BW49</f>
        <v>0</v>
      </c>
      <c r="I49" s="520">
        <f>'O5 Details by Class &amp; Accounts'!M49+'O5 Details by Class &amp; Accounts'!AH49+'O5 Details by Class &amp; Accounts'!BC49+'O5 Details by Class &amp; Accounts'!BX49</f>
        <v>0</v>
      </c>
      <c r="J49" s="520">
        <f>'O5 Details by Class &amp; Accounts'!N49+'O5 Details by Class &amp; Accounts'!AI49+'O5 Details by Class &amp; Accounts'!BD49+'O5 Details by Class &amp; Accounts'!BY49</f>
        <v>0</v>
      </c>
      <c r="K49" s="520">
        <f>'O5 Details by Class &amp; Accounts'!O49+'O5 Details by Class &amp; Accounts'!AJ49+'O5 Details by Class &amp; Accounts'!BE49+'O5 Details by Class &amp; Accounts'!BZ49</f>
        <v>0</v>
      </c>
      <c r="L49" s="520">
        <f>'O5 Details by Class &amp; Accounts'!P49+'O5 Details by Class &amp; Accounts'!AK49+'O5 Details by Class &amp; Accounts'!BF49+'O5 Details by Class &amp; Accounts'!CA49</f>
        <v>0</v>
      </c>
      <c r="M49" s="520">
        <f>'O5 Details by Class &amp; Accounts'!Q49+'O5 Details by Class &amp; Accounts'!AL49+'O5 Details by Class &amp; Accounts'!BG49+'O5 Details by Class &amp; Accounts'!CB49</f>
        <v>0</v>
      </c>
      <c r="N49" s="520">
        <f>'O5 Details by Class &amp; Accounts'!R49+'O5 Details by Class &amp; Accounts'!AM49+'O5 Details by Class &amp; Accounts'!BH49+'O5 Details by Class &amp; Accounts'!CC49</f>
        <v>0</v>
      </c>
      <c r="O49" s="520">
        <f>'O5 Details by Class &amp; Accounts'!S49+'O5 Details by Class &amp; Accounts'!AN49+'O5 Details by Class &amp; Accounts'!BI49+'O5 Details by Class &amp; Accounts'!CD49</f>
        <v>0</v>
      </c>
      <c r="P49" s="520">
        <f>'O5 Details by Class &amp; Accounts'!T49+'O5 Details by Class &amp; Accounts'!AO49+'O5 Details by Class &amp; Accounts'!BJ49+'O5 Details by Class &amp; Accounts'!CE49</f>
        <v>0</v>
      </c>
      <c r="Q49" s="520">
        <f>'O5 Details by Class &amp; Accounts'!U49+'O5 Details by Class &amp; Accounts'!AP49+'O5 Details by Class &amp; Accounts'!BK49+'O5 Details by Class &amp; Accounts'!CF49</f>
        <v>0</v>
      </c>
      <c r="R49" s="520">
        <f>'O5 Details by Class &amp; Accounts'!V49+'O5 Details by Class &amp; Accounts'!AQ49+'O5 Details by Class &amp; Accounts'!BL49+'O5 Details by Class &amp; Accounts'!CG49</f>
        <v>0</v>
      </c>
      <c r="S49" s="520">
        <f>'O5 Details by Class &amp; Accounts'!W49+'O5 Details by Class &amp; Accounts'!AR49+'O5 Details by Class &amp; Accounts'!BM49+'O5 Details by Class &amp; Accounts'!CH49</f>
        <v>0</v>
      </c>
      <c r="T49" s="520">
        <f>'O5 Details by Class &amp; Accounts'!X49+'O5 Details by Class &amp; Accounts'!AS49+'O5 Details by Class &amp; Accounts'!BN49+'O5 Details by Class &amp; Accounts'!CI49</f>
        <v>0</v>
      </c>
      <c r="U49" s="520">
        <f>'O5 Details by Class &amp; Accounts'!Y49+'O5 Details by Class &amp; Accounts'!AT49+'O5 Details by Class &amp; Accounts'!BO49+'O5 Details by Class &amp; Accounts'!CJ49</f>
        <v>0</v>
      </c>
      <c r="V49" s="520">
        <f>'O5 Details by Class &amp; Accounts'!Z49+'O5 Details by Class &amp; Accounts'!AU49+'O5 Details by Class &amp; Accounts'!BP49+'O5 Details by Class &amp; Accounts'!CK49</f>
        <v>0</v>
      </c>
      <c r="W49" s="520">
        <f>'O5 Details by Class &amp; Accounts'!AA49+'O5 Details by Class &amp; Accounts'!AV49+'O5 Details by Class &amp; Accounts'!BQ49+'O5 Details by Class &amp; Accounts'!CL49</f>
        <v>0</v>
      </c>
      <c r="X49" s="959">
        <f>'O5 Details by Class &amp; Accounts'!AB49+'O5 Details by Class &amp; Accounts'!AW49+'O5 Details by Class &amp; Accounts'!BR49+'O5 Details by Class &amp; Accounts'!CM49</f>
        <v>0</v>
      </c>
      <c r="Y49" s="1630" t="str">
        <f t="shared" si="0"/>
        <v>1840</v>
      </c>
      <c r="Z49" s="1625" t="e">
        <v>#N/A</v>
      </c>
    </row>
    <row r="50" spans="1:26" ht="12.95" customHeight="1" x14ac:dyDescent="0.2">
      <c r="A50" s="1495" t="s">
        <v>831</v>
      </c>
      <c r="B50" s="930" t="s">
        <v>395</v>
      </c>
      <c r="C50" s="945" t="str">
        <f>IF(ISBLANK('E4 TB Allocation Details'!D50), "",('E4 TB Allocation Details'!D50))</f>
        <v>dp</v>
      </c>
      <c r="D50" s="946">
        <f t="shared" si="2"/>
        <v>0</v>
      </c>
      <c r="E50" s="520">
        <f>'O5 Details by Class &amp; Accounts'!I50+'O5 Details by Class &amp; Accounts'!AD50+'O5 Details by Class &amp; Accounts'!AY50+'O5 Details by Class &amp; Accounts'!BT50</f>
        <v>0</v>
      </c>
      <c r="F50" s="520">
        <f>'O5 Details by Class &amp; Accounts'!J50+'O5 Details by Class &amp; Accounts'!AE50+'O5 Details by Class &amp; Accounts'!AZ50+'O5 Details by Class &amp; Accounts'!BU50</f>
        <v>0</v>
      </c>
      <c r="G50" s="520">
        <f>'O5 Details by Class &amp; Accounts'!K50+'O5 Details by Class &amp; Accounts'!AF50+'O5 Details by Class &amp; Accounts'!BA50+'O5 Details by Class &amp; Accounts'!BV50</f>
        <v>0</v>
      </c>
      <c r="H50" s="520">
        <f>'O5 Details by Class &amp; Accounts'!L50+'O5 Details by Class &amp; Accounts'!AG50+'O5 Details by Class &amp; Accounts'!BB50+'O5 Details by Class &amp; Accounts'!BW50</f>
        <v>0</v>
      </c>
      <c r="I50" s="520">
        <f>'O5 Details by Class &amp; Accounts'!M50+'O5 Details by Class &amp; Accounts'!AH50+'O5 Details by Class &amp; Accounts'!BC50+'O5 Details by Class &amp; Accounts'!BX50</f>
        <v>0</v>
      </c>
      <c r="J50" s="520">
        <f>'O5 Details by Class &amp; Accounts'!N50+'O5 Details by Class &amp; Accounts'!AI50+'O5 Details by Class &amp; Accounts'!BD50+'O5 Details by Class &amp; Accounts'!BY50</f>
        <v>0</v>
      </c>
      <c r="K50" s="520">
        <f>'O5 Details by Class &amp; Accounts'!O50+'O5 Details by Class &amp; Accounts'!AJ50+'O5 Details by Class &amp; Accounts'!BE50+'O5 Details by Class &amp; Accounts'!BZ50</f>
        <v>0</v>
      </c>
      <c r="L50" s="520">
        <f>'O5 Details by Class &amp; Accounts'!P50+'O5 Details by Class &amp; Accounts'!AK50+'O5 Details by Class &amp; Accounts'!BF50+'O5 Details by Class &amp; Accounts'!CA50</f>
        <v>0</v>
      </c>
      <c r="M50" s="520">
        <f>'O5 Details by Class &amp; Accounts'!Q50+'O5 Details by Class &amp; Accounts'!AL50+'O5 Details by Class &amp; Accounts'!BG50+'O5 Details by Class &amp; Accounts'!CB50</f>
        <v>0</v>
      </c>
      <c r="N50" s="520">
        <f>'O5 Details by Class &amp; Accounts'!R50+'O5 Details by Class &amp; Accounts'!AM50+'O5 Details by Class &amp; Accounts'!BH50+'O5 Details by Class &amp; Accounts'!CC50</f>
        <v>0</v>
      </c>
      <c r="O50" s="520">
        <f>'O5 Details by Class &amp; Accounts'!S50+'O5 Details by Class &amp; Accounts'!AN50+'O5 Details by Class &amp; Accounts'!BI50+'O5 Details by Class &amp; Accounts'!CD50</f>
        <v>0</v>
      </c>
      <c r="P50" s="520">
        <f>'O5 Details by Class &amp; Accounts'!T50+'O5 Details by Class &amp; Accounts'!AO50+'O5 Details by Class &amp; Accounts'!BJ50+'O5 Details by Class &amp; Accounts'!CE50</f>
        <v>0</v>
      </c>
      <c r="Q50" s="520">
        <f>'O5 Details by Class &amp; Accounts'!U50+'O5 Details by Class &amp; Accounts'!AP50+'O5 Details by Class &amp; Accounts'!BK50+'O5 Details by Class &amp; Accounts'!CF50</f>
        <v>0</v>
      </c>
      <c r="R50" s="520">
        <f>'O5 Details by Class &amp; Accounts'!V50+'O5 Details by Class &amp; Accounts'!AQ50+'O5 Details by Class &amp; Accounts'!BL50+'O5 Details by Class &amp; Accounts'!CG50</f>
        <v>0</v>
      </c>
      <c r="S50" s="520">
        <f>'O5 Details by Class &amp; Accounts'!W50+'O5 Details by Class &amp; Accounts'!AR50+'O5 Details by Class &amp; Accounts'!BM50+'O5 Details by Class &amp; Accounts'!CH50</f>
        <v>0</v>
      </c>
      <c r="T50" s="520">
        <f>'O5 Details by Class &amp; Accounts'!X50+'O5 Details by Class &amp; Accounts'!AS50+'O5 Details by Class &amp; Accounts'!BN50+'O5 Details by Class &amp; Accounts'!CI50</f>
        <v>0</v>
      </c>
      <c r="U50" s="520">
        <f>'O5 Details by Class &amp; Accounts'!Y50+'O5 Details by Class &amp; Accounts'!AT50+'O5 Details by Class &amp; Accounts'!BO50+'O5 Details by Class &amp; Accounts'!CJ50</f>
        <v>0</v>
      </c>
      <c r="V50" s="520">
        <f>'O5 Details by Class &amp; Accounts'!Z50+'O5 Details by Class &amp; Accounts'!AU50+'O5 Details by Class &amp; Accounts'!BP50+'O5 Details by Class &amp; Accounts'!CK50</f>
        <v>0</v>
      </c>
      <c r="W50" s="520">
        <f>'O5 Details by Class &amp; Accounts'!AA50+'O5 Details by Class &amp; Accounts'!AV50+'O5 Details by Class &amp; Accounts'!BQ50+'O5 Details by Class &amp; Accounts'!CL50</f>
        <v>0</v>
      </c>
      <c r="X50" s="959">
        <f>'O5 Details by Class &amp; Accounts'!AB50+'O5 Details by Class &amp; Accounts'!AW50+'O5 Details by Class &amp; Accounts'!BR50+'O5 Details by Class &amp; Accounts'!CM50</f>
        <v>0</v>
      </c>
      <c r="Y50" s="1630" t="str">
        <f t="shared" si="0"/>
        <v>1840-3</v>
      </c>
      <c r="Z50" s="1625" t="s">
        <v>1417</v>
      </c>
    </row>
    <row r="51" spans="1:26" ht="12.95" customHeight="1" x14ac:dyDescent="0.2">
      <c r="A51" s="1495" t="s">
        <v>832</v>
      </c>
      <c r="B51" s="930" t="s">
        <v>396</v>
      </c>
      <c r="C51" s="945" t="str">
        <f>IF(ISBLANK('E4 TB Allocation Details'!D51), "",('E4 TB Allocation Details'!D51))</f>
        <v>dp</v>
      </c>
      <c r="D51" s="946">
        <f t="shared" si="2"/>
        <v>18940275</v>
      </c>
      <c r="E51" s="520">
        <f>'O5 Details by Class &amp; Accounts'!I51+'O5 Details by Class &amp; Accounts'!AD51+'O5 Details by Class &amp; Accounts'!AY51+'O5 Details by Class &amp; Accounts'!BT51</f>
        <v>11227306.735926729</v>
      </c>
      <c r="F51" s="520">
        <f>'O5 Details by Class &amp; Accounts'!J51+'O5 Details by Class &amp; Accounts'!AE51+'O5 Details by Class &amp; Accounts'!AZ51+'O5 Details by Class &amp; Accounts'!BU51</f>
        <v>2793612.2840753188</v>
      </c>
      <c r="G51" s="520">
        <f>'O5 Details by Class &amp; Accounts'!K51+'O5 Details by Class &amp; Accounts'!AF51+'O5 Details by Class &amp; Accounts'!BA51+'O5 Details by Class &amp; Accounts'!BV51</f>
        <v>4601191.6738094268</v>
      </c>
      <c r="H51" s="520">
        <f>'O5 Details by Class &amp; Accounts'!L51+'O5 Details by Class &amp; Accounts'!AG51+'O5 Details by Class &amp; Accounts'!BB51+'O5 Details by Class &amp; Accounts'!BW51</f>
        <v>0</v>
      </c>
      <c r="I51" s="520">
        <f>'O5 Details by Class &amp; Accounts'!M51+'O5 Details by Class &amp; Accounts'!AH51+'O5 Details by Class &amp; Accounts'!BC51+'O5 Details by Class &amp; Accounts'!BX51</f>
        <v>0</v>
      </c>
      <c r="J51" s="520">
        <f>'O5 Details by Class &amp; Accounts'!N51+'O5 Details by Class &amp; Accounts'!AI51+'O5 Details by Class &amp; Accounts'!BD51+'O5 Details by Class &amp; Accounts'!BY51</f>
        <v>0</v>
      </c>
      <c r="K51" s="520">
        <f>'O5 Details by Class &amp; Accounts'!O51+'O5 Details by Class &amp; Accounts'!AJ51+'O5 Details by Class &amp; Accounts'!BE51+'O5 Details by Class &amp; Accounts'!BZ51</f>
        <v>229853.87767330854</v>
      </c>
      <c r="L51" s="520">
        <f>'O5 Details by Class &amp; Accounts'!P51+'O5 Details by Class &amp; Accounts'!AK51+'O5 Details by Class &amp; Accounts'!BF51+'O5 Details by Class &amp; Accounts'!CA51</f>
        <v>48361.279354271741</v>
      </c>
      <c r="M51" s="520">
        <f>'O5 Details by Class &amp; Accounts'!Q51+'O5 Details by Class &amp; Accounts'!AL51+'O5 Details by Class &amp; Accounts'!BG51+'O5 Details by Class &amp; Accounts'!CB51</f>
        <v>39949.149160945002</v>
      </c>
      <c r="N51" s="520">
        <f>'O5 Details by Class &amp; Accounts'!R51+'O5 Details by Class &amp; Accounts'!AM51+'O5 Details by Class &amp; Accounts'!BH51+'O5 Details by Class &amp; Accounts'!CC51</f>
        <v>0</v>
      </c>
      <c r="O51" s="520">
        <f>'O5 Details by Class &amp; Accounts'!S51+'O5 Details by Class &amp; Accounts'!AN51+'O5 Details by Class &amp; Accounts'!BI51+'O5 Details by Class &amp; Accounts'!CD51</f>
        <v>0</v>
      </c>
      <c r="P51" s="520">
        <f>'O5 Details by Class &amp; Accounts'!T51+'O5 Details by Class &amp; Accounts'!AO51+'O5 Details by Class &amp; Accounts'!BJ51+'O5 Details by Class &amp; Accounts'!CE51</f>
        <v>0</v>
      </c>
      <c r="Q51" s="520">
        <f>'O5 Details by Class &amp; Accounts'!U51+'O5 Details by Class &amp; Accounts'!AP51+'O5 Details by Class &amp; Accounts'!BK51+'O5 Details by Class &amp; Accounts'!CF51</f>
        <v>0</v>
      </c>
      <c r="R51" s="520">
        <f>'O5 Details by Class &amp; Accounts'!V51+'O5 Details by Class &amp; Accounts'!AQ51+'O5 Details by Class &amp; Accounts'!BL51+'O5 Details by Class &amp; Accounts'!CG51</f>
        <v>0</v>
      </c>
      <c r="S51" s="520">
        <f>'O5 Details by Class &amp; Accounts'!W51+'O5 Details by Class &amp; Accounts'!AR51+'O5 Details by Class &amp; Accounts'!BM51+'O5 Details by Class &amp; Accounts'!CH51</f>
        <v>0</v>
      </c>
      <c r="T51" s="520">
        <f>'O5 Details by Class &amp; Accounts'!X51+'O5 Details by Class &amp; Accounts'!AS51+'O5 Details by Class &amp; Accounts'!BN51+'O5 Details by Class &amp; Accounts'!CI51</f>
        <v>0</v>
      </c>
      <c r="U51" s="520">
        <f>'O5 Details by Class &amp; Accounts'!Y51+'O5 Details by Class &amp; Accounts'!AT51+'O5 Details by Class &amp; Accounts'!BO51+'O5 Details by Class &amp; Accounts'!CJ51</f>
        <v>0</v>
      </c>
      <c r="V51" s="520">
        <f>'O5 Details by Class &amp; Accounts'!Z51+'O5 Details by Class &amp; Accounts'!AU51+'O5 Details by Class &amp; Accounts'!BP51+'O5 Details by Class &amp; Accounts'!CK51</f>
        <v>0</v>
      </c>
      <c r="W51" s="520">
        <f>'O5 Details by Class &amp; Accounts'!AA51+'O5 Details by Class &amp; Accounts'!AV51+'O5 Details by Class &amp; Accounts'!BQ51+'O5 Details by Class &amp; Accounts'!CL51</f>
        <v>0</v>
      </c>
      <c r="X51" s="959">
        <f>'O5 Details by Class &amp; Accounts'!AB51+'O5 Details by Class &amp; Accounts'!AW51+'O5 Details by Class &amp; Accounts'!BR51+'O5 Details by Class &amp; Accounts'!CM51</f>
        <v>0</v>
      </c>
      <c r="Y51" s="1630" t="str">
        <f t="shared" si="0"/>
        <v>1840-4</v>
      </c>
      <c r="Z51" s="1625" t="s">
        <v>699</v>
      </c>
    </row>
    <row r="52" spans="1:26" ht="12.95" customHeight="1" x14ac:dyDescent="0.2">
      <c r="A52" s="1495" t="s">
        <v>833</v>
      </c>
      <c r="B52" s="930" t="s">
        <v>397</v>
      </c>
      <c r="C52" s="945" t="str">
        <f>IF(ISBLANK('E4 TB Allocation Details'!D52), "",('E4 TB Allocation Details'!D52))</f>
        <v>dp</v>
      </c>
      <c r="D52" s="946">
        <f t="shared" si="2"/>
        <v>6313425</v>
      </c>
      <c r="E52" s="520">
        <f>'O5 Details by Class &amp; Accounts'!I52+'O5 Details by Class &amp; Accounts'!AD52+'O5 Details by Class &amp; Accounts'!AY52+'O5 Details by Class &amp; Accounts'!BT52</f>
        <v>3630622.6984463884</v>
      </c>
      <c r="F52" s="520">
        <f>'O5 Details by Class &amp; Accounts'!J52+'O5 Details by Class &amp; Accounts'!AE52+'O5 Details by Class &amp; Accounts'!AZ52+'O5 Details by Class &amp; Accounts'!BU52</f>
        <v>978877.09701249143</v>
      </c>
      <c r="G52" s="520">
        <f>'O5 Details by Class &amp; Accounts'!K52+'O5 Details by Class &amp; Accounts'!AF52+'O5 Details by Class &amp; Accounts'!BA52+'O5 Details by Class &amp; Accounts'!BV52</f>
        <v>1302040.2718272847</v>
      </c>
      <c r="H52" s="520">
        <f>'O5 Details by Class &amp; Accounts'!L52+'O5 Details by Class &amp; Accounts'!AG52+'O5 Details by Class &amp; Accounts'!BB52+'O5 Details by Class &amp; Accounts'!BW52</f>
        <v>0</v>
      </c>
      <c r="I52" s="520">
        <f>'O5 Details by Class &amp; Accounts'!M52+'O5 Details by Class &amp; Accounts'!AH52+'O5 Details by Class &amp; Accounts'!BC52+'O5 Details by Class &amp; Accounts'!BX52</f>
        <v>0</v>
      </c>
      <c r="J52" s="520">
        <f>'O5 Details by Class &amp; Accounts'!N52+'O5 Details by Class &amp; Accounts'!AI52+'O5 Details by Class &amp; Accounts'!BD52+'O5 Details by Class &amp; Accounts'!BY52</f>
        <v>0</v>
      </c>
      <c r="K52" s="520">
        <f>'O5 Details by Class &amp; Accounts'!O52+'O5 Details by Class &amp; Accounts'!AJ52+'O5 Details by Class &amp; Accounts'!BE52+'O5 Details by Class &amp; Accounts'!BZ52</f>
        <v>376906.53042085608</v>
      </c>
      <c r="L52" s="520">
        <f>'O5 Details by Class &amp; Accounts'!P52+'O5 Details by Class &amp; Accounts'!AK52+'O5 Details by Class &amp; Accounts'!BF52+'O5 Details by Class &amp; Accounts'!CA52</f>
        <v>13625.863722786522</v>
      </c>
      <c r="M52" s="520">
        <f>'O5 Details by Class &amp; Accounts'!Q52+'O5 Details by Class &amp; Accounts'!AL52+'O5 Details by Class &amp; Accounts'!BG52+'O5 Details by Class &amp; Accounts'!CB52</f>
        <v>11352.538570193352</v>
      </c>
      <c r="N52" s="520">
        <f>'O5 Details by Class &amp; Accounts'!R52+'O5 Details by Class &amp; Accounts'!AM52+'O5 Details by Class &amp; Accounts'!BH52+'O5 Details by Class &amp; Accounts'!CC52</f>
        <v>0</v>
      </c>
      <c r="O52" s="520">
        <f>'O5 Details by Class &amp; Accounts'!S52+'O5 Details by Class &amp; Accounts'!AN52+'O5 Details by Class &amp; Accounts'!BI52+'O5 Details by Class &amp; Accounts'!CD52</f>
        <v>0</v>
      </c>
      <c r="P52" s="520">
        <f>'O5 Details by Class &amp; Accounts'!T52+'O5 Details by Class &amp; Accounts'!AO52+'O5 Details by Class &amp; Accounts'!BJ52+'O5 Details by Class &amp; Accounts'!CE52</f>
        <v>0</v>
      </c>
      <c r="Q52" s="520">
        <f>'O5 Details by Class &amp; Accounts'!U52+'O5 Details by Class &amp; Accounts'!AP52+'O5 Details by Class &amp; Accounts'!BK52+'O5 Details by Class &amp; Accounts'!CF52</f>
        <v>0</v>
      </c>
      <c r="R52" s="520">
        <f>'O5 Details by Class &amp; Accounts'!V52+'O5 Details by Class &amp; Accounts'!AQ52+'O5 Details by Class &amp; Accounts'!BL52+'O5 Details by Class &amp; Accounts'!CG52</f>
        <v>0</v>
      </c>
      <c r="S52" s="520">
        <f>'O5 Details by Class &amp; Accounts'!W52+'O5 Details by Class &amp; Accounts'!AR52+'O5 Details by Class &amp; Accounts'!BM52+'O5 Details by Class &amp; Accounts'!CH52</f>
        <v>0</v>
      </c>
      <c r="T52" s="520">
        <f>'O5 Details by Class &amp; Accounts'!X52+'O5 Details by Class &amp; Accounts'!AS52+'O5 Details by Class &amp; Accounts'!BN52+'O5 Details by Class &amp; Accounts'!CI52</f>
        <v>0</v>
      </c>
      <c r="U52" s="520">
        <f>'O5 Details by Class &amp; Accounts'!Y52+'O5 Details by Class &amp; Accounts'!AT52+'O5 Details by Class &amp; Accounts'!BO52+'O5 Details by Class &amp; Accounts'!CJ52</f>
        <v>0</v>
      </c>
      <c r="V52" s="520">
        <f>'O5 Details by Class &amp; Accounts'!Z52+'O5 Details by Class &amp; Accounts'!AU52+'O5 Details by Class &amp; Accounts'!BP52+'O5 Details by Class &amp; Accounts'!CK52</f>
        <v>0</v>
      </c>
      <c r="W52" s="520">
        <f>'O5 Details by Class &amp; Accounts'!AA52+'O5 Details by Class &amp; Accounts'!AV52+'O5 Details by Class &amp; Accounts'!BQ52+'O5 Details by Class &amp; Accounts'!CL52</f>
        <v>0</v>
      </c>
      <c r="X52" s="959">
        <f>'O5 Details by Class &amp; Accounts'!AB52+'O5 Details by Class &amp; Accounts'!AW52+'O5 Details by Class &amp; Accounts'!BR52+'O5 Details by Class &amp; Accounts'!CM52</f>
        <v>0</v>
      </c>
      <c r="Y52" s="1630" t="str">
        <f t="shared" si="0"/>
        <v>1840-5</v>
      </c>
      <c r="Z52" s="1625" t="s">
        <v>700</v>
      </c>
    </row>
    <row r="53" spans="1:26" ht="12.95" customHeight="1" x14ac:dyDescent="0.2">
      <c r="A53" s="1495" t="s">
        <v>267</v>
      </c>
      <c r="B53" s="930" t="s">
        <v>84</v>
      </c>
      <c r="C53" s="945" t="str">
        <f>IF(ISBLANK('E4 TB Allocation Details'!D53), "",('E4 TB Allocation Details'!D53))</f>
        <v>dp</v>
      </c>
      <c r="D53" s="946">
        <f t="shared" si="2"/>
        <v>0</v>
      </c>
      <c r="E53" s="520">
        <f>'O5 Details by Class &amp; Accounts'!I53+'O5 Details by Class &amp; Accounts'!AD53+'O5 Details by Class &amp; Accounts'!AY53+'O5 Details by Class &amp; Accounts'!BT53</f>
        <v>0</v>
      </c>
      <c r="F53" s="520">
        <f>'O5 Details by Class &amp; Accounts'!J53+'O5 Details by Class &amp; Accounts'!AE53+'O5 Details by Class &amp; Accounts'!AZ53+'O5 Details by Class &amp; Accounts'!BU53</f>
        <v>0</v>
      </c>
      <c r="G53" s="520">
        <f>'O5 Details by Class &amp; Accounts'!K53+'O5 Details by Class &amp; Accounts'!AF53+'O5 Details by Class &amp; Accounts'!BA53+'O5 Details by Class &amp; Accounts'!BV53</f>
        <v>0</v>
      </c>
      <c r="H53" s="520">
        <f>'O5 Details by Class &amp; Accounts'!L53+'O5 Details by Class &amp; Accounts'!AG53+'O5 Details by Class &amp; Accounts'!BB53+'O5 Details by Class &amp; Accounts'!BW53</f>
        <v>0</v>
      </c>
      <c r="I53" s="520">
        <f>'O5 Details by Class &amp; Accounts'!M53+'O5 Details by Class &amp; Accounts'!AH53+'O5 Details by Class &amp; Accounts'!BC53+'O5 Details by Class &amp; Accounts'!BX53</f>
        <v>0</v>
      </c>
      <c r="J53" s="520">
        <f>'O5 Details by Class &amp; Accounts'!N53+'O5 Details by Class &amp; Accounts'!AI53+'O5 Details by Class &amp; Accounts'!BD53+'O5 Details by Class &amp; Accounts'!BY53</f>
        <v>0</v>
      </c>
      <c r="K53" s="520">
        <f>'O5 Details by Class &amp; Accounts'!O53+'O5 Details by Class &amp; Accounts'!AJ53+'O5 Details by Class &amp; Accounts'!BE53+'O5 Details by Class &amp; Accounts'!BZ53</f>
        <v>0</v>
      </c>
      <c r="L53" s="520">
        <f>'O5 Details by Class &amp; Accounts'!P53+'O5 Details by Class &amp; Accounts'!AK53+'O5 Details by Class &amp; Accounts'!BF53+'O5 Details by Class &amp; Accounts'!CA53</f>
        <v>0</v>
      </c>
      <c r="M53" s="520">
        <f>'O5 Details by Class &amp; Accounts'!Q53+'O5 Details by Class &amp; Accounts'!AL53+'O5 Details by Class &amp; Accounts'!BG53+'O5 Details by Class &amp; Accounts'!CB53</f>
        <v>0</v>
      </c>
      <c r="N53" s="520">
        <f>'O5 Details by Class &amp; Accounts'!R53+'O5 Details by Class &amp; Accounts'!AM53+'O5 Details by Class &amp; Accounts'!BH53+'O5 Details by Class &amp; Accounts'!CC53</f>
        <v>0</v>
      </c>
      <c r="O53" s="520">
        <f>'O5 Details by Class &amp; Accounts'!S53+'O5 Details by Class &amp; Accounts'!AN53+'O5 Details by Class &amp; Accounts'!BI53+'O5 Details by Class &amp; Accounts'!CD53</f>
        <v>0</v>
      </c>
      <c r="P53" s="520">
        <f>'O5 Details by Class &amp; Accounts'!T53+'O5 Details by Class &amp; Accounts'!AO53+'O5 Details by Class &amp; Accounts'!BJ53+'O5 Details by Class &amp; Accounts'!CE53</f>
        <v>0</v>
      </c>
      <c r="Q53" s="520">
        <f>'O5 Details by Class &amp; Accounts'!U53+'O5 Details by Class &amp; Accounts'!AP53+'O5 Details by Class &amp; Accounts'!BK53+'O5 Details by Class &amp; Accounts'!CF53</f>
        <v>0</v>
      </c>
      <c r="R53" s="520">
        <f>'O5 Details by Class &amp; Accounts'!V53+'O5 Details by Class &amp; Accounts'!AQ53+'O5 Details by Class &amp; Accounts'!BL53+'O5 Details by Class &amp; Accounts'!CG53</f>
        <v>0</v>
      </c>
      <c r="S53" s="520">
        <f>'O5 Details by Class &amp; Accounts'!W53+'O5 Details by Class &amp; Accounts'!AR53+'O5 Details by Class &amp; Accounts'!BM53+'O5 Details by Class &amp; Accounts'!CH53</f>
        <v>0</v>
      </c>
      <c r="T53" s="520">
        <f>'O5 Details by Class &amp; Accounts'!X53+'O5 Details by Class &amp; Accounts'!AS53+'O5 Details by Class &amp; Accounts'!BN53+'O5 Details by Class &amp; Accounts'!CI53</f>
        <v>0</v>
      </c>
      <c r="U53" s="520">
        <f>'O5 Details by Class &amp; Accounts'!Y53+'O5 Details by Class &amp; Accounts'!AT53+'O5 Details by Class &amp; Accounts'!BO53+'O5 Details by Class &amp; Accounts'!CJ53</f>
        <v>0</v>
      </c>
      <c r="V53" s="520">
        <f>'O5 Details by Class &amp; Accounts'!Z53+'O5 Details by Class &amp; Accounts'!AU53+'O5 Details by Class &amp; Accounts'!BP53+'O5 Details by Class &amp; Accounts'!CK53</f>
        <v>0</v>
      </c>
      <c r="W53" s="520">
        <f>'O5 Details by Class &amp; Accounts'!AA53+'O5 Details by Class &amp; Accounts'!AV53+'O5 Details by Class &amp; Accounts'!BQ53+'O5 Details by Class &amp; Accounts'!CL53</f>
        <v>0</v>
      </c>
      <c r="X53" s="959">
        <f>'O5 Details by Class &amp; Accounts'!AB53+'O5 Details by Class &amp; Accounts'!AW53+'O5 Details by Class &amp; Accounts'!BR53+'O5 Details by Class &amp; Accounts'!CM53</f>
        <v>0</v>
      </c>
      <c r="Y53" s="1630" t="str">
        <f t="shared" si="0"/>
        <v>1845</v>
      </c>
      <c r="Z53" s="1625" t="e">
        <v>#N/A</v>
      </c>
    </row>
    <row r="54" spans="1:26" ht="12.95" customHeight="1" x14ac:dyDescent="0.2">
      <c r="A54" s="1495" t="s">
        <v>834</v>
      </c>
      <c r="B54" s="930" t="s">
        <v>398</v>
      </c>
      <c r="C54" s="945" t="str">
        <f>IF(ISBLANK('E4 TB Allocation Details'!D54), "",('E4 TB Allocation Details'!D54))</f>
        <v>dp</v>
      </c>
      <c r="D54" s="946">
        <f t="shared" si="2"/>
        <v>0</v>
      </c>
      <c r="E54" s="520">
        <f>'O5 Details by Class &amp; Accounts'!I54+'O5 Details by Class &amp; Accounts'!AD54+'O5 Details by Class &amp; Accounts'!AY54+'O5 Details by Class &amp; Accounts'!BT54</f>
        <v>0</v>
      </c>
      <c r="F54" s="520">
        <f>'O5 Details by Class &amp; Accounts'!J54+'O5 Details by Class &amp; Accounts'!AE54+'O5 Details by Class &amp; Accounts'!AZ54+'O5 Details by Class &amp; Accounts'!BU54</f>
        <v>0</v>
      </c>
      <c r="G54" s="520">
        <f>'O5 Details by Class &amp; Accounts'!K54+'O5 Details by Class &amp; Accounts'!AF54+'O5 Details by Class &amp; Accounts'!BA54+'O5 Details by Class &amp; Accounts'!BV54</f>
        <v>0</v>
      </c>
      <c r="H54" s="520">
        <f>'O5 Details by Class &amp; Accounts'!L54+'O5 Details by Class &amp; Accounts'!AG54+'O5 Details by Class &amp; Accounts'!BB54+'O5 Details by Class &amp; Accounts'!BW54</f>
        <v>0</v>
      </c>
      <c r="I54" s="520">
        <f>'O5 Details by Class &amp; Accounts'!M54+'O5 Details by Class &amp; Accounts'!AH54+'O5 Details by Class &amp; Accounts'!BC54+'O5 Details by Class &amp; Accounts'!BX54</f>
        <v>0</v>
      </c>
      <c r="J54" s="520">
        <f>'O5 Details by Class &amp; Accounts'!N54+'O5 Details by Class &amp; Accounts'!AI54+'O5 Details by Class &amp; Accounts'!BD54+'O5 Details by Class &amp; Accounts'!BY54</f>
        <v>0</v>
      </c>
      <c r="K54" s="520">
        <f>'O5 Details by Class &amp; Accounts'!O54+'O5 Details by Class &amp; Accounts'!AJ54+'O5 Details by Class &amp; Accounts'!BE54+'O5 Details by Class &amp; Accounts'!BZ54</f>
        <v>0</v>
      </c>
      <c r="L54" s="520">
        <f>'O5 Details by Class &amp; Accounts'!P54+'O5 Details by Class &amp; Accounts'!AK54+'O5 Details by Class &amp; Accounts'!BF54+'O5 Details by Class &amp; Accounts'!CA54</f>
        <v>0</v>
      </c>
      <c r="M54" s="520">
        <f>'O5 Details by Class &amp; Accounts'!Q54+'O5 Details by Class &amp; Accounts'!AL54+'O5 Details by Class &amp; Accounts'!BG54+'O5 Details by Class &amp; Accounts'!CB54</f>
        <v>0</v>
      </c>
      <c r="N54" s="520">
        <f>'O5 Details by Class &amp; Accounts'!R54+'O5 Details by Class &amp; Accounts'!AM54+'O5 Details by Class &amp; Accounts'!BH54+'O5 Details by Class &amp; Accounts'!CC54</f>
        <v>0</v>
      </c>
      <c r="O54" s="520">
        <f>'O5 Details by Class &amp; Accounts'!S54+'O5 Details by Class &amp; Accounts'!AN54+'O5 Details by Class &amp; Accounts'!BI54+'O5 Details by Class &amp; Accounts'!CD54</f>
        <v>0</v>
      </c>
      <c r="P54" s="520">
        <f>'O5 Details by Class &amp; Accounts'!T54+'O5 Details by Class &amp; Accounts'!AO54+'O5 Details by Class &amp; Accounts'!BJ54+'O5 Details by Class &amp; Accounts'!CE54</f>
        <v>0</v>
      </c>
      <c r="Q54" s="520">
        <f>'O5 Details by Class &amp; Accounts'!U54+'O5 Details by Class &amp; Accounts'!AP54+'O5 Details by Class &amp; Accounts'!BK54+'O5 Details by Class &amp; Accounts'!CF54</f>
        <v>0</v>
      </c>
      <c r="R54" s="520">
        <f>'O5 Details by Class &amp; Accounts'!V54+'O5 Details by Class &amp; Accounts'!AQ54+'O5 Details by Class &amp; Accounts'!BL54+'O5 Details by Class &amp; Accounts'!CG54</f>
        <v>0</v>
      </c>
      <c r="S54" s="520">
        <f>'O5 Details by Class &amp; Accounts'!W54+'O5 Details by Class &amp; Accounts'!AR54+'O5 Details by Class &amp; Accounts'!BM54+'O5 Details by Class &amp; Accounts'!CH54</f>
        <v>0</v>
      </c>
      <c r="T54" s="520">
        <f>'O5 Details by Class &amp; Accounts'!X54+'O5 Details by Class &amp; Accounts'!AS54+'O5 Details by Class &amp; Accounts'!BN54+'O5 Details by Class &amp; Accounts'!CI54</f>
        <v>0</v>
      </c>
      <c r="U54" s="520">
        <f>'O5 Details by Class &amp; Accounts'!Y54+'O5 Details by Class &amp; Accounts'!AT54+'O5 Details by Class &amp; Accounts'!BO54+'O5 Details by Class &amp; Accounts'!CJ54</f>
        <v>0</v>
      </c>
      <c r="V54" s="520">
        <f>'O5 Details by Class &amp; Accounts'!Z54+'O5 Details by Class &amp; Accounts'!AU54+'O5 Details by Class &amp; Accounts'!BP54+'O5 Details by Class &amp; Accounts'!CK54</f>
        <v>0</v>
      </c>
      <c r="W54" s="520">
        <f>'O5 Details by Class &amp; Accounts'!AA54+'O5 Details by Class &amp; Accounts'!AV54+'O5 Details by Class &amp; Accounts'!BQ54+'O5 Details by Class &amp; Accounts'!CL54</f>
        <v>0</v>
      </c>
      <c r="X54" s="959">
        <f>'O5 Details by Class &amp; Accounts'!AB54+'O5 Details by Class &amp; Accounts'!AW54+'O5 Details by Class &amp; Accounts'!BR54+'O5 Details by Class &amp; Accounts'!CM54</f>
        <v>0</v>
      </c>
      <c r="Y54" s="1630" t="str">
        <f t="shared" si="0"/>
        <v>1845-3</v>
      </c>
      <c r="Z54" s="1625" t="s">
        <v>1417</v>
      </c>
    </row>
    <row r="55" spans="1:26" ht="12.95" customHeight="1" x14ac:dyDescent="0.2">
      <c r="A55" s="1495" t="s">
        <v>835</v>
      </c>
      <c r="B55" s="930" t="s">
        <v>399</v>
      </c>
      <c r="C55" s="945" t="str">
        <f>IF(ISBLANK('E4 TB Allocation Details'!D55), "",('E4 TB Allocation Details'!D55))</f>
        <v>dp</v>
      </c>
      <c r="D55" s="946">
        <f t="shared" si="2"/>
        <v>8789760.7499999981</v>
      </c>
      <c r="E55" s="520">
        <f>'O5 Details by Class &amp; Accounts'!I55+'O5 Details by Class &amp; Accounts'!AD55+'O5 Details by Class &amp; Accounts'!AY55+'O5 Details by Class &amp; Accounts'!BT55</f>
        <v>5210343.5708119012</v>
      </c>
      <c r="F55" s="520">
        <f>'O5 Details by Class &amp; Accounts'!J55+'O5 Details by Class &amp; Accounts'!AE55+'O5 Details by Class &amp; Accounts'!AZ55+'O5 Details by Class &amp; Accounts'!BU55</f>
        <v>1296453.3833475537</v>
      </c>
      <c r="G55" s="520">
        <f>'O5 Details by Class &amp; Accounts'!K55+'O5 Details by Class &amp; Accounts'!AF55+'O5 Details by Class &amp; Accounts'!BA55+'O5 Details by Class &amp; Accounts'!BV55</f>
        <v>2135310.8113623955</v>
      </c>
      <c r="H55" s="520">
        <f>'O5 Details by Class &amp; Accounts'!L55+'O5 Details by Class &amp; Accounts'!AG55+'O5 Details by Class &amp; Accounts'!BB55+'O5 Details by Class &amp; Accounts'!BW55</f>
        <v>0</v>
      </c>
      <c r="I55" s="520">
        <f>'O5 Details by Class &amp; Accounts'!M55+'O5 Details by Class &amp; Accounts'!AH55+'O5 Details by Class &amp; Accounts'!BC55+'O5 Details by Class &amp; Accounts'!BX55</f>
        <v>0</v>
      </c>
      <c r="J55" s="520">
        <f>'O5 Details by Class &amp; Accounts'!N55+'O5 Details by Class &amp; Accounts'!AI55+'O5 Details by Class &amp; Accounts'!BD55+'O5 Details by Class &amp; Accounts'!BY55</f>
        <v>0</v>
      </c>
      <c r="K55" s="520">
        <f>'O5 Details by Class &amp; Accounts'!O55+'O5 Details by Class &amp; Accounts'!AJ55+'O5 Details by Class &amp; Accounts'!BE55+'O5 Details by Class &amp; Accounts'!BZ55</f>
        <v>106670.0769766093</v>
      </c>
      <c r="L55" s="520">
        <f>'O5 Details by Class &amp; Accounts'!P55+'O5 Details by Class &amp; Accounts'!AK55+'O5 Details by Class &amp; Accounts'!BF55+'O5 Details by Class &amp; Accounts'!CA55</f>
        <v>22443.395097904493</v>
      </c>
      <c r="M55" s="520">
        <f>'O5 Details by Class &amp; Accounts'!Q55+'O5 Details by Class &amp; Accounts'!AL55+'O5 Details by Class &amp; Accounts'!BG55+'O5 Details by Class &amp; Accounts'!CB55</f>
        <v>18539.512403635628</v>
      </c>
      <c r="N55" s="520">
        <f>'O5 Details by Class &amp; Accounts'!R55+'O5 Details by Class &amp; Accounts'!AM55+'O5 Details by Class &amp; Accounts'!BH55+'O5 Details by Class &amp; Accounts'!CC55</f>
        <v>0</v>
      </c>
      <c r="O55" s="520">
        <f>'O5 Details by Class &amp; Accounts'!S55+'O5 Details by Class &amp; Accounts'!AN55+'O5 Details by Class &amp; Accounts'!BI55+'O5 Details by Class &amp; Accounts'!CD55</f>
        <v>0</v>
      </c>
      <c r="P55" s="520">
        <f>'O5 Details by Class &amp; Accounts'!T55+'O5 Details by Class &amp; Accounts'!AO55+'O5 Details by Class &amp; Accounts'!BJ55+'O5 Details by Class &amp; Accounts'!CE55</f>
        <v>0</v>
      </c>
      <c r="Q55" s="520">
        <f>'O5 Details by Class &amp; Accounts'!U55+'O5 Details by Class &amp; Accounts'!AP55+'O5 Details by Class &amp; Accounts'!BK55+'O5 Details by Class &amp; Accounts'!CF55</f>
        <v>0</v>
      </c>
      <c r="R55" s="520">
        <f>'O5 Details by Class &amp; Accounts'!V55+'O5 Details by Class &amp; Accounts'!AQ55+'O5 Details by Class &amp; Accounts'!BL55+'O5 Details by Class &amp; Accounts'!CG55</f>
        <v>0</v>
      </c>
      <c r="S55" s="520">
        <f>'O5 Details by Class &amp; Accounts'!W55+'O5 Details by Class &amp; Accounts'!AR55+'O5 Details by Class &amp; Accounts'!BM55+'O5 Details by Class &amp; Accounts'!CH55</f>
        <v>0</v>
      </c>
      <c r="T55" s="520">
        <f>'O5 Details by Class &amp; Accounts'!X55+'O5 Details by Class &amp; Accounts'!AS55+'O5 Details by Class &amp; Accounts'!BN55+'O5 Details by Class &amp; Accounts'!CI55</f>
        <v>0</v>
      </c>
      <c r="U55" s="520">
        <f>'O5 Details by Class &amp; Accounts'!Y55+'O5 Details by Class &amp; Accounts'!AT55+'O5 Details by Class &amp; Accounts'!BO55+'O5 Details by Class &amp; Accounts'!CJ55</f>
        <v>0</v>
      </c>
      <c r="V55" s="520">
        <f>'O5 Details by Class &amp; Accounts'!Z55+'O5 Details by Class &amp; Accounts'!AU55+'O5 Details by Class &amp; Accounts'!BP55+'O5 Details by Class &amp; Accounts'!CK55</f>
        <v>0</v>
      </c>
      <c r="W55" s="520">
        <f>'O5 Details by Class &amp; Accounts'!AA55+'O5 Details by Class &amp; Accounts'!AV55+'O5 Details by Class &amp; Accounts'!BQ55+'O5 Details by Class &amp; Accounts'!CL55</f>
        <v>0</v>
      </c>
      <c r="X55" s="959">
        <f>'O5 Details by Class &amp; Accounts'!AB55+'O5 Details by Class &amp; Accounts'!AW55+'O5 Details by Class &amp; Accounts'!BR55+'O5 Details by Class &amp; Accounts'!CM55</f>
        <v>0</v>
      </c>
      <c r="Y55" s="1630" t="str">
        <f t="shared" si="0"/>
        <v>1845-4</v>
      </c>
      <c r="Z55" s="1625" t="s">
        <v>699</v>
      </c>
    </row>
    <row r="56" spans="1:26" ht="12.95" customHeight="1" x14ac:dyDescent="0.2">
      <c r="A56" s="1495" t="s">
        <v>836</v>
      </c>
      <c r="B56" s="930" t="s">
        <v>631</v>
      </c>
      <c r="C56" s="945" t="str">
        <f>IF(ISBLANK('E4 TB Allocation Details'!D56), "",('E4 TB Allocation Details'!D56))</f>
        <v>dp</v>
      </c>
      <c r="D56" s="946">
        <f t="shared" si="2"/>
        <v>8789760.75</v>
      </c>
      <c r="E56" s="520">
        <f>'O5 Details by Class &amp; Accounts'!I56+'O5 Details by Class &amp; Accounts'!AD56+'O5 Details by Class &amp; Accounts'!AY56+'O5 Details by Class &amp; Accounts'!BT56</f>
        <v>5054673.9515972938</v>
      </c>
      <c r="F56" s="520">
        <f>'O5 Details by Class &amp; Accounts'!J56+'O5 Details by Class &amp; Accounts'!AE56+'O5 Details by Class &amp; Accounts'!AZ56+'O5 Details by Class &amp; Accounts'!BU56</f>
        <v>1362825.3264106787</v>
      </c>
      <c r="G56" s="520">
        <f>'O5 Details by Class &amp; Accounts'!K56+'O5 Details by Class &amp; Accounts'!AF56+'O5 Details by Class &amp; Accounts'!BA56+'O5 Details by Class &amp; Accounts'!BV56</f>
        <v>1812743.8713894277</v>
      </c>
      <c r="H56" s="520">
        <f>'O5 Details by Class &amp; Accounts'!L56+'O5 Details by Class &amp; Accounts'!AG56+'O5 Details by Class &amp; Accounts'!BB56+'O5 Details by Class &amp; Accounts'!BW56</f>
        <v>0</v>
      </c>
      <c r="I56" s="520">
        <f>'O5 Details by Class &amp; Accounts'!M56+'O5 Details by Class &amp; Accounts'!AH56+'O5 Details by Class &amp; Accounts'!BC56+'O5 Details by Class &amp; Accounts'!BX56</f>
        <v>0</v>
      </c>
      <c r="J56" s="520">
        <f>'O5 Details by Class &amp; Accounts'!N56+'O5 Details by Class &amp; Accounts'!AI56+'O5 Details by Class &amp; Accounts'!BD56+'O5 Details by Class &amp; Accounts'!BY56</f>
        <v>0</v>
      </c>
      <c r="K56" s="520">
        <f>'O5 Details by Class &amp; Accounts'!O56+'O5 Details by Class &amp; Accounts'!AJ56+'O5 Details by Class &amp; Accounts'!BE56+'O5 Details by Class &amp; Accounts'!BZ56</f>
        <v>524741.83624766616</v>
      </c>
      <c r="L56" s="520">
        <f>'O5 Details by Class &amp; Accounts'!P56+'O5 Details by Class &amp; Accounts'!AK56+'O5 Details by Class &amp; Accounts'!BF56+'O5 Details by Class &amp; Accounts'!CA56</f>
        <v>18970.381708089957</v>
      </c>
      <c r="M56" s="520">
        <f>'O5 Details by Class &amp; Accounts'!Q56+'O5 Details by Class &amp; Accounts'!AL56+'O5 Details by Class &amp; Accounts'!BG56+'O5 Details by Class &amp; Accounts'!CB56</f>
        <v>15805.382646843296</v>
      </c>
      <c r="N56" s="520">
        <f>'O5 Details by Class &amp; Accounts'!R56+'O5 Details by Class &amp; Accounts'!AM56+'O5 Details by Class &amp; Accounts'!BH56+'O5 Details by Class &amp; Accounts'!CC56</f>
        <v>0</v>
      </c>
      <c r="O56" s="520">
        <f>'O5 Details by Class &amp; Accounts'!S56+'O5 Details by Class &amp; Accounts'!AN56+'O5 Details by Class &amp; Accounts'!BI56+'O5 Details by Class &amp; Accounts'!CD56</f>
        <v>0</v>
      </c>
      <c r="P56" s="520">
        <f>'O5 Details by Class &amp; Accounts'!T56+'O5 Details by Class &amp; Accounts'!AO56+'O5 Details by Class &amp; Accounts'!BJ56+'O5 Details by Class &amp; Accounts'!CE56</f>
        <v>0</v>
      </c>
      <c r="Q56" s="520">
        <f>'O5 Details by Class &amp; Accounts'!U56+'O5 Details by Class &amp; Accounts'!AP56+'O5 Details by Class &amp; Accounts'!BK56+'O5 Details by Class &amp; Accounts'!CF56</f>
        <v>0</v>
      </c>
      <c r="R56" s="520">
        <f>'O5 Details by Class &amp; Accounts'!V56+'O5 Details by Class &amp; Accounts'!AQ56+'O5 Details by Class &amp; Accounts'!BL56+'O5 Details by Class &amp; Accounts'!CG56</f>
        <v>0</v>
      </c>
      <c r="S56" s="520">
        <f>'O5 Details by Class &amp; Accounts'!W56+'O5 Details by Class &amp; Accounts'!AR56+'O5 Details by Class &amp; Accounts'!BM56+'O5 Details by Class &amp; Accounts'!CH56</f>
        <v>0</v>
      </c>
      <c r="T56" s="520">
        <f>'O5 Details by Class &amp; Accounts'!X56+'O5 Details by Class &amp; Accounts'!AS56+'O5 Details by Class &amp; Accounts'!BN56+'O5 Details by Class &amp; Accounts'!CI56</f>
        <v>0</v>
      </c>
      <c r="U56" s="520">
        <f>'O5 Details by Class &amp; Accounts'!Y56+'O5 Details by Class &amp; Accounts'!AT56+'O5 Details by Class &amp; Accounts'!BO56+'O5 Details by Class &amp; Accounts'!CJ56</f>
        <v>0</v>
      </c>
      <c r="V56" s="520">
        <f>'O5 Details by Class &amp; Accounts'!Z56+'O5 Details by Class &amp; Accounts'!AU56+'O5 Details by Class &amp; Accounts'!BP56+'O5 Details by Class &amp; Accounts'!CK56</f>
        <v>0</v>
      </c>
      <c r="W56" s="520">
        <f>'O5 Details by Class &amp; Accounts'!AA56+'O5 Details by Class &amp; Accounts'!AV56+'O5 Details by Class &amp; Accounts'!BQ56+'O5 Details by Class &amp; Accounts'!CL56</f>
        <v>0</v>
      </c>
      <c r="X56" s="959">
        <f>'O5 Details by Class &amp; Accounts'!AB56+'O5 Details by Class &amp; Accounts'!AW56+'O5 Details by Class &amp; Accounts'!BR56+'O5 Details by Class &amp; Accounts'!CM56</f>
        <v>0</v>
      </c>
      <c r="Y56" s="1630" t="str">
        <f t="shared" si="0"/>
        <v>1845-5</v>
      </c>
      <c r="Z56" s="1625" t="s">
        <v>700</v>
      </c>
    </row>
    <row r="57" spans="1:26" ht="12.95" customHeight="1" x14ac:dyDescent="0.2">
      <c r="A57" s="1495" t="s">
        <v>111</v>
      </c>
      <c r="B57" s="930" t="s">
        <v>90</v>
      </c>
      <c r="C57" s="945" t="str">
        <f>IF(ISBLANK('E4 TB Allocation Details'!D57), "",('E4 TB Allocation Details'!D57))</f>
        <v>dp</v>
      </c>
      <c r="D57" s="946">
        <f t="shared" si="2"/>
        <v>31202231.499999993</v>
      </c>
      <c r="E57" s="520">
        <f>'O5 Details by Class &amp; Accounts'!I57+'O5 Details by Class &amp; Accounts'!AD57+'O5 Details by Class &amp; Accounts'!AY57+'O5 Details by Class &amp; Accounts'!BT57</f>
        <v>18718295.968710639</v>
      </c>
      <c r="F57" s="520">
        <f>'O5 Details by Class &amp; Accounts'!J57+'O5 Details by Class &amp; Accounts'!AE57+'O5 Details by Class &amp; Accounts'!AZ57+'O5 Details by Class &amp; Accounts'!BU57</f>
        <v>5118205.3027291158</v>
      </c>
      <c r="G57" s="520">
        <f>'O5 Details by Class &amp; Accounts'!K57+'O5 Details by Class &amp; Accounts'!AF57+'O5 Details by Class &amp; Accounts'!BA57+'O5 Details by Class &amp; Accounts'!BV57</f>
        <v>6857121.3256913703</v>
      </c>
      <c r="H57" s="520">
        <f>'O5 Details by Class &amp; Accounts'!L57+'O5 Details by Class &amp; Accounts'!AG57+'O5 Details by Class &amp; Accounts'!BB57+'O5 Details by Class &amp; Accounts'!BW57</f>
        <v>0</v>
      </c>
      <c r="I57" s="520">
        <f>'O5 Details by Class &amp; Accounts'!M57+'O5 Details by Class &amp; Accounts'!AH57+'O5 Details by Class &amp; Accounts'!BC57+'O5 Details by Class &amp; Accounts'!BX57</f>
        <v>0</v>
      </c>
      <c r="J57" s="520">
        <f>'O5 Details by Class &amp; Accounts'!N57+'O5 Details by Class &amp; Accounts'!AI57+'O5 Details by Class &amp; Accounts'!BD57+'O5 Details by Class &amp; Accounts'!BY57</f>
        <v>0</v>
      </c>
      <c r="K57" s="520">
        <f>'O5 Details by Class &amp; Accounts'!O57+'O5 Details by Class &amp; Accounts'!AJ57+'O5 Details by Class &amp; Accounts'!BE57+'O5 Details by Class &amp; Accounts'!BZ57</f>
        <v>383215.04997072334</v>
      </c>
      <c r="L57" s="520">
        <f>'O5 Details by Class &amp; Accounts'!P57+'O5 Details by Class &amp; Accounts'!AK57+'O5 Details by Class &amp; Accounts'!BF57+'O5 Details by Class &amp; Accounts'!CA57</f>
        <v>68345.724447892819</v>
      </c>
      <c r="M57" s="520">
        <f>'O5 Details by Class &amp; Accounts'!Q57+'O5 Details by Class &amp; Accounts'!AL57+'O5 Details by Class &amp; Accounts'!BG57+'O5 Details by Class &amp; Accounts'!CB57</f>
        <v>57048.128450253083</v>
      </c>
      <c r="N57" s="520">
        <f>'O5 Details by Class &amp; Accounts'!R57+'O5 Details by Class &amp; Accounts'!AM57+'O5 Details by Class &amp; Accounts'!BH57+'O5 Details by Class &amp; Accounts'!CC57</f>
        <v>0</v>
      </c>
      <c r="O57" s="520">
        <f>'O5 Details by Class &amp; Accounts'!S57+'O5 Details by Class &amp; Accounts'!AN57+'O5 Details by Class &amp; Accounts'!BI57+'O5 Details by Class &amp; Accounts'!CD57</f>
        <v>0</v>
      </c>
      <c r="P57" s="520">
        <f>'O5 Details by Class &amp; Accounts'!T57+'O5 Details by Class &amp; Accounts'!AO57+'O5 Details by Class &amp; Accounts'!BJ57+'O5 Details by Class &amp; Accounts'!CE57</f>
        <v>0</v>
      </c>
      <c r="Q57" s="520">
        <f>'O5 Details by Class &amp; Accounts'!U57+'O5 Details by Class &amp; Accounts'!AP57+'O5 Details by Class &amp; Accounts'!BK57+'O5 Details by Class &amp; Accounts'!CF57</f>
        <v>0</v>
      </c>
      <c r="R57" s="520">
        <f>'O5 Details by Class &amp; Accounts'!V57+'O5 Details by Class &amp; Accounts'!AQ57+'O5 Details by Class &amp; Accounts'!BL57+'O5 Details by Class &amp; Accounts'!CG57</f>
        <v>0</v>
      </c>
      <c r="S57" s="520">
        <f>'O5 Details by Class &amp; Accounts'!W57+'O5 Details by Class &amp; Accounts'!AR57+'O5 Details by Class &amp; Accounts'!BM57+'O5 Details by Class &amp; Accounts'!CH57</f>
        <v>0</v>
      </c>
      <c r="T57" s="520">
        <f>'O5 Details by Class &amp; Accounts'!X57+'O5 Details by Class &amp; Accounts'!AS57+'O5 Details by Class &amp; Accounts'!BN57+'O5 Details by Class &amp; Accounts'!CI57</f>
        <v>0</v>
      </c>
      <c r="U57" s="520">
        <f>'O5 Details by Class &amp; Accounts'!Y57+'O5 Details by Class &amp; Accounts'!AT57+'O5 Details by Class &amp; Accounts'!BO57+'O5 Details by Class &amp; Accounts'!CJ57</f>
        <v>0</v>
      </c>
      <c r="V57" s="520">
        <f>'O5 Details by Class &amp; Accounts'!Z57+'O5 Details by Class &amp; Accounts'!AU57+'O5 Details by Class &amp; Accounts'!BP57+'O5 Details by Class &amp; Accounts'!CK57</f>
        <v>0</v>
      </c>
      <c r="W57" s="520">
        <f>'O5 Details by Class &amp; Accounts'!AA57+'O5 Details by Class &amp; Accounts'!AV57+'O5 Details by Class &amp; Accounts'!BQ57+'O5 Details by Class &amp; Accounts'!CL57</f>
        <v>0</v>
      </c>
      <c r="X57" s="959">
        <f>'O5 Details by Class &amp; Accounts'!AB57+'O5 Details by Class &amp; Accounts'!AW57+'O5 Details by Class &amp; Accounts'!BR57+'O5 Details by Class &amp; Accounts'!CM57</f>
        <v>0</v>
      </c>
      <c r="Y57" s="1630" t="str">
        <f t="shared" si="0"/>
        <v>1850</v>
      </c>
      <c r="Z57" s="1625" t="s">
        <v>1059</v>
      </c>
    </row>
    <row r="58" spans="1:26" ht="12.95" customHeight="1" x14ac:dyDescent="0.2">
      <c r="A58" s="1495" t="s">
        <v>112</v>
      </c>
      <c r="B58" s="930" t="s">
        <v>92</v>
      </c>
      <c r="C58" s="945" t="str">
        <f>IF(ISBLANK('E4 TB Allocation Details'!D58), "",('E4 TB Allocation Details'!D58))</f>
        <v>dp</v>
      </c>
      <c r="D58" s="946">
        <f t="shared" si="2"/>
        <v>16848067</v>
      </c>
      <c r="E58" s="520">
        <f>'O5 Details by Class &amp; Accounts'!I58+'O5 Details by Class &amp; Accounts'!AD58+'O5 Details by Class &amp; Accounts'!AY58+'O5 Details by Class &amp; Accounts'!BT58</f>
        <v>16848067</v>
      </c>
      <c r="F58" s="520">
        <f>'O5 Details by Class &amp; Accounts'!J58+'O5 Details by Class &amp; Accounts'!AE58+'O5 Details by Class &amp; Accounts'!AZ58+'O5 Details by Class &amp; Accounts'!BU58</f>
        <v>0</v>
      </c>
      <c r="G58" s="520">
        <f>'O5 Details by Class &amp; Accounts'!K58+'O5 Details by Class &amp; Accounts'!AF58+'O5 Details by Class &amp; Accounts'!BA58+'O5 Details by Class &amp; Accounts'!BV58</f>
        <v>0</v>
      </c>
      <c r="H58" s="520">
        <f>'O5 Details by Class &amp; Accounts'!L58+'O5 Details by Class &amp; Accounts'!AG58+'O5 Details by Class &amp; Accounts'!BB58+'O5 Details by Class &amp; Accounts'!BW58</f>
        <v>0</v>
      </c>
      <c r="I58" s="520">
        <f>'O5 Details by Class &amp; Accounts'!M58+'O5 Details by Class &amp; Accounts'!AH58+'O5 Details by Class &amp; Accounts'!BC58+'O5 Details by Class &amp; Accounts'!BX58</f>
        <v>0</v>
      </c>
      <c r="J58" s="520">
        <f>'O5 Details by Class &amp; Accounts'!N58+'O5 Details by Class &amp; Accounts'!AI58+'O5 Details by Class &amp; Accounts'!BD58+'O5 Details by Class &amp; Accounts'!BY58</f>
        <v>0</v>
      </c>
      <c r="K58" s="520">
        <f>'O5 Details by Class &amp; Accounts'!O58+'O5 Details by Class &amp; Accounts'!AJ58+'O5 Details by Class &amp; Accounts'!BE58+'O5 Details by Class &amp; Accounts'!BZ58</f>
        <v>0</v>
      </c>
      <c r="L58" s="520">
        <f>'O5 Details by Class &amp; Accounts'!P58+'O5 Details by Class &amp; Accounts'!AK58+'O5 Details by Class &amp; Accounts'!BF58+'O5 Details by Class &amp; Accounts'!CA58</f>
        <v>0</v>
      </c>
      <c r="M58" s="520">
        <f>'O5 Details by Class &amp; Accounts'!Q58+'O5 Details by Class &amp; Accounts'!AL58+'O5 Details by Class &amp; Accounts'!BG58+'O5 Details by Class &amp; Accounts'!CB58</f>
        <v>0</v>
      </c>
      <c r="N58" s="520">
        <f>'O5 Details by Class &amp; Accounts'!R58+'O5 Details by Class &amp; Accounts'!AM58+'O5 Details by Class &amp; Accounts'!BH58+'O5 Details by Class &amp; Accounts'!CC58</f>
        <v>0</v>
      </c>
      <c r="O58" s="520">
        <f>'O5 Details by Class &amp; Accounts'!S58+'O5 Details by Class &amp; Accounts'!AN58+'O5 Details by Class &amp; Accounts'!BI58+'O5 Details by Class &amp; Accounts'!CD58</f>
        <v>0</v>
      </c>
      <c r="P58" s="520">
        <f>'O5 Details by Class &amp; Accounts'!T58+'O5 Details by Class &amp; Accounts'!AO58+'O5 Details by Class &amp; Accounts'!BJ58+'O5 Details by Class &amp; Accounts'!CE58</f>
        <v>0</v>
      </c>
      <c r="Q58" s="520">
        <f>'O5 Details by Class &amp; Accounts'!U58+'O5 Details by Class &amp; Accounts'!AP58+'O5 Details by Class &amp; Accounts'!BK58+'O5 Details by Class &amp; Accounts'!CF58</f>
        <v>0</v>
      </c>
      <c r="R58" s="520">
        <f>'O5 Details by Class &amp; Accounts'!V58+'O5 Details by Class &amp; Accounts'!AQ58+'O5 Details by Class &amp; Accounts'!BL58+'O5 Details by Class &amp; Accounts'!CG58</f>
        <v>0</v>
      </c>
      <c r="S58" s="520">
        <f>'O5 Details by Class &amp; Accounts'!W58+'O5 Details by Class &amp; Accounts'!AR58+'O5 Details by Class &amp; Accounts'!BM58+'O5 Details by Class &amp; Accounts'!CH58</f>
        <v>0</v>
      </c>
      <c r="T58" s="520">
        <f>'O5 Details by Class &amp; Accounts'!X58+'O5 Details by Class &amp; Accounts'!AS58+'O5 Details by Class &amp; Accounts'!BN58+'O5 Details by Class &amp; Accounts'!CI58</f>
        <v>0</v>
      </c>
      <c r="U58" s="520">
        <f>'O5 Details by Class &amp; Accounts'!Y58+'O5 Details by Class &amp; Accounts'!AT58+'O5 Details by Class &amp; Accounts'!BO58+'O5 Details by Class &amp; Accounts'!CJ58</f>
        <v>0</v>
      </c>
      <c r="V58" s="520">
        <f>'O5 Details by Class &amp; Accounts'!Z58+'O5 Details by Class &amp; Accounts'!AU58+'O5 Details by Class &amp; Accounts'!BP58+'O5 Details by Class &amp; Accounts'!CK58</f>
        <v>0</v>
      </c>
      <c r="W58" s="520">
        <f>'O5 Details by Class &amp; Accounts'!AA58+'O5 Details by Class &amp; Accounts'!AV58+'O5 Details by Class &amp; Accounts'!BQ58+'O5 Details by Class &amp; Accounts'!CL58</f>
        <v>0</v>
      </c>
      <c r="X58" s="959">
        <f>'O5 Details by Class &amp; Accounts'!AB58+'O5 Details by Class &amp; Accounts'!AW58+'O5 Details by Class &amp; Accounts'!BR58+'O5 Details by Class &amp; Accounts'!CM58</f>
        <v>0</v>
      </c>
      <c r="Y58" s="1630" t="str">
        <f t="shared" si="0"/>
        <v>1855</v>
      </c>
      <c r="Z58" s="1625" t="s">
        <v>1275</v>
      </c>
    </row>
    <row r="59" spans="1:26" ht="12.95" customHeight="1" x14ac:dyDescent="0.2">
      <c r="A59" s="1495" t="s">
        <v>113</v>
      </c>
      <c r="B59" s="930" t="s">
        <v>93</v>
      </c>
      <c r="C59" s="945" t="str">
        <f>IF(ISBLANK('E4 TB Allocation Details'!D59), "",('E4 TB Allocation Details'!D59))</f>
        <v>dp</v>
      </c>
      <c r="D59" s="946">
        <f t="shared" si="2"/>
        <v>9261664</v>
      </c>
      <c r="E59" s="520">
        <f>'O5 Details by Class &amp; Accounts'!I59+'O5 Details by Class &amp; Accounts'!AD59+'O5 Details by Class &amp; Accounts'!AY59+'O5 Details by Class &amp; Accounts'!BT59</f>
        <v>7141521.7416498447</v>
      </c>
      <c r="F59" s="520">
        <f>'O5 Details by Class &amp; Accounts'!J59+'O5 Details by Class &amp; Accounts'!AE59+'O5 Details by Class &amp; Accounts'!AZ59+'O5 Details by Class &amp; Accounts'!BU59</f>
        <v>1720751.4383761894</v>
      </c>
      <c r="G59" s="520">
        <f>'O5 Details by Class &amp; Accounts'!K59+'O5 Details by Class &amp; Accounts'!AF59+'O5 Details by Class &amp; Accounts'!BA59+'O5 Details by Class &amp; Accounts'!BV59</f>
        <v>399390.81997396564</v>
      </c>
      <c r="H59" s="520">
        <f>'O5 Details by Class &amp; Accounts'!L59+'O5 Details by Class &amp; Accounts'!AG59+'O5 Details by Class &amp; Accounts'!BB59+'O5 Details by Class &amp; Accounts'!BW59</f>
        <v>0</v>
      </c>
      <c r="I59" s="520">
        <f>'O5 Details by Class &amp; Accounts'!M59+'O5 Details by Class &amp; Accounts'!AH59+'O5 Details by Class &amp; Accounts'!BC59+'O5 Details by Class &amp; Accounts'!BX59</f>
        <v>0</v>
      </c>
      <c r="J59" s="520">
        <f>'O5 Details by Class &amp; Accounts'!N59+'O5 Details by Class &amp; Accounts'!AI59+'O5 Details by Class &amp; Accounts'!BD59+'O5 Details by Class &amp; Accounts'!BY59</f>
        <v>0</v>
      </c>
      <c r="K59" s="520">
        <f>'O5 Details by Class &amp; Accounts'!O59+'O5 Details by Class &amp; Accounts'!AJ59+'O5 Details by Class &amp; Accounts'!BE59+'O5 Details by Class &amp; Accounts'!BZ59</f>
        <v>0</v>
      </c>
      <c r="L59" s="520">
        <f>'O5 Details by Class &amp; Accounts'!P59+'O5 Details by Class &amp; Accounts'!AK59+'O5 Details by Class &amp; Accounts'!BF59+'O5 Details by Class &amp; Accounts'!CA59</f>
        <v>0</v>
      </c>
      <c r="M59" s="520">
        <f>'O5 Details by Class &amp; Accounts'!Q59+'O5 Details by Class &amp; Accounts'!AL59+'O5 Details by Class &amp; Accounts'!BG59+'O5 Details by Class &amp; Accounts'!CB59</f>
        <v>0</v>
      </c>
      <c r="N59" s="520">
        <f>'O5 Details by Class &amp; Accounts'!R59+'O5 Details by Class &amp; Accounts'!AM59+'O5 Details by Class &amp; Accounts'!BH59+'O5 Details by Class &amp; Accounts'!CC59</f>
        <v>0</v>
      </c>
      <c r="O59" s="520">
        <f>'O5 Details by Class &amp; Accounts'!S59+'O5 Details by Class &amp; Accounts'!AN59+'O5 Details by Class &amp; Accounts'!BI59+'O5 Details by Class &amp; Accounts'!CD59</f>
        <v>0</v>
      </c>
      <c r="P59" s="520">
        <f>'O5 Details by Class &amp; Accounts'!T59+'O5 Details by Class &amp; Accounts'!AO59+'O5 Details by Class &amp; Accounts'!BJ59+'O5 Details by Class &amp; Accounts'!CE59</f>
        <v>0</v>
      </c>
      <c r="Q59" s="520">
        <f>'O5 Details by Class &amp; Accounts'!U59+'O5 Details by Class &amp; Accounts'!AP59+'O5 Details by Class &amp; Accounts'!BK59+'O5 Details by Class &amp; Accounts'!CF59</f>
        <v>0</v>
      </c>
      <c r="R59" s="520">
        <f>'O5 Details by Class &amp; Accounts'!V59+'O5 Details by Class &amp; Accounts'!AQ59+'O5 Details by Class &amp; Accounts'!BL59+'O5 Details by Class &amp; Accounts'!CG59</f>
        <v>0</v>
      </c>
      <c r="S59" s="520">
        <f>'O5 Details by Class &amp; Accounts'!W59+'O5 Details by Class &amp; Accounts'!AR59+'O5 Details by Class &amp; Accounts'!BM59+'O5 Details by Class &amp; Accounts'!CH59</f>
        <v>0</v>
      </c>
      <c r="T59" s="520">
        <f>'O5 Details by Class &amp; Accounts'!X59+'O5 Details by Class &amp; Accounts'!AS59+'O5 Details by Class &amp; Accounts'!BN59+'O5 Details by Class &amp; Accounts'!CI59</f>
        <v>0</v>
      </c>
      <c r="U59" s="520">
        <f>'O5 Details by Class &amp; Accounts'!Y59+'O5 Details by Class &amp; Accounts'!AT59+'O5 Details by Class &amp; Accounts'!BO59+'O5 Details by Class &amp; Accounts'!CJ59</f>
        <v>0</v>
      </c>
      <c r="V59" s="520">
        <f>'O5 Details by Class &amp; Accounts'!Z59+'O5 Details by Class &amp; Accounts'!AU59+'O5 Details by Class &amp; Accounts'!BP59+'O5 Details by Class &amp; Accounts'!CK59</f>
        <v>0</v>
      </c>
      <c r="W59" s="520">
        <f>'O5 Details by Class &amp; Accounts'!AA59+'O5 Details by Class &amp; Accounts'!AV59+'O5 Details by Class &amp; Accounts'!BQ59+'O5 Details by Class &amp; Accounts'!CL59</f>
        <v>0</v>
      </c>
      <c r="X59" s="959">
        <f>'O5 Details by Class &amp; Accounts'!AB59+'O5 Details by Class &amp; Accounts'!AW59+'O5 Details by Class &amp; Accounts'!BR59+'O5 Details by Class &amp; Accounts'!CM59</f>
        <v>0</v>
      </c>
      <c r="Y59" s="1630" t="str">
        <f t="shared" si="0"/>
        <v>1860</v>
      </c>
      <c r="Z59" s="1625" t="s">
        <v>774</v>
      </c>
    </row>
    <row r="60" spans="1:26" ht="12.95" customHeight="1" x14ac:dyDescent="0.2">
      <c r="A60" s="1836" t="s">
        <v>115</v>
      </c>
      <c r="B60" s="1837" t="s">
        <v>282</v>
      </c>
      <c r="C60" s="945" t="str">
        <f>IF(ISBLANK('E4 TB Allocation Details'!D61), "",('E4 TB Allocation Details'!D61))</f>
        <v>gp</v>
      </c>
      <c r="D60" s="946">
        <f t="shared" si="2"/>
        <v>940078.79999999981</v>
      </c>
      <c r="E60" s="520">
        <f>'O5 Details by Class &amp; Accounts'!I60+'O5 Details by Class &amp; Accounts'!AD60+'O5 Details by Class &amp; Accounts'!AY60+'O5 Details by Class &amp; Accounts'!BT60</f>
        <v>581588.11462362774</v>
      </c>
      <c r="F60" s="520">
        <f>'O5 Details by Class &amp; Accounts'!J60+'O5 Details by Class &amp; Accounts'!AE60+'O5 Details by Class &amp; Accounts'!AZ60+'O5 Details by Class &amp; Accounts'!BU60</f>
        <v>133787.50582415296</v>
      </c>
      <c r="G60" s="520">
        <f>'O5 Details by Class &amp; Accounts'!K60+'O5 Details by Class &amp; Accounts'!AF60+'O5 Details by Class &amp; Accounts'!BA60+'O5 Details by Class &amp; Accounts'!BV60</f>
        <v>208049.68441507054</v>
      </c>
      <c r="H60" s="520">
        <f>'O5 Details by Class &amp; Accounts'!L60+'O5 Details by Class &amp; Accounts'!AG60+'O5 Details by Class &amp; Accounts'!BB60+'O5 Details by Class &amp; Accounts'!BW60</f>
        <v>0</v>
      </c>
      <c r="I60" s="520">
        <f>'O5 Details by Class &amp; Accounts'!M60+'O5 Details by Class &amp; Accounts'!AH60+'O5 Details by Class &amp; Accounts'!BC60+'O5 Details by Class &amp; Accounts'!BX60</f>
        <v>0</v>
      </c>
      <c r="J60" s="520">
        <f>'O5 Details by Class &amp; Accounts'!N60+'O5 Details by Class &amp; Accounts'!AI60+'O5 Details by Class &amp; Accounts'!BD60+'O5 Details by Class &amp; Accounts'!BY60</f>
        <v>0</v>
      </c>
      <c r="K60" s="520">
        <f>'O5 Details by Class &amp; Accounts'!O60+'O5 Details by Class &amp; Accounts'!AJ60+'O5 Details by Class &amp; Accounts'!BE60+'O5 Details by Class &amp; Accounts'!BZ60</f>
        <v>13628.014554089614</v>
      </c>
      <c r="L60" s="520">
        <f>'O5 Details by Class &amp; Accounts'!P60+'O5 Details by Class &amp; Accounts'!AK60+'O5 Details by Class &amp; Accounts'!BF60+'O5 Details by Class &amp; Accounts'!CA60</f>
        <v>1644.6859553630622</v>
      </c>
      <c r="M60" s="520">
        <f>'O5 Details by Class &amp; Accounts'!Q60+'O5 Details by Class &amp; Accounts'!AL60+'O5 Details by Class &amp; Accounts'!BG60+'O5 Details by Class &amp; Accounts'!CB60</f>
        <v>1380.7946276957864</v>
      </c>
      <c r="N60" s="520">
        <f>'O5 Details by Class &amp; Accounts'!R60+'O5 Details by Class &amp; Accounts'!AM60+'O5 Details by Class &amp; Accounts'!BH60+'O5 Details by Class &amp; Accounts'!CC60</f>
        <v>0</v>
      </c>
      <c r="O60" s="520">
        <f>'O5 Details by Class &amp; Accounts'!S60+'O5 Details by Class &amp; Accounts'!AN60+'O5 Details by Class &amp; Accounts'!BI60+'O5 Details by Class &amp; Accounts'!CD60</f>
        <v>0</v>
      </c>
      <c r="P60" s="520">
        <f>'O5 Details by Class &amp; Accounts'!T60+'O5 Details by Class &amp; Accounts'!AO60+'O5 Details by Class &amp; Accounts'!BJ60+'O5 Details by Class &amp; Accounts'!CE60</f>
        <v>0</v>
      </c>
      <c r="Q60" s="520">
        <f>'O5 Details by Class &amp; Accounts'!U60+'O5 Details by Class &amp; Accounts'!AP60+'O5 Details by Class &amp; Accounts'!BK60+'O5 Details by Class &amp; Accounts'!CF60</f>
        <v>0</v>
      </c>
      <c r="R60" s="520">
        <f>'O5 Details by Class &amp; Accounts'!V60+'O5 Details by Class &amp; Accounts'!AQ60+'O5 Details by Class &amp; Accounts'!BL60+'O5 Details by Class &amp; Accounts'!CG60</f>
        <v>0</v>
      </c>
      <c r="S60" s="520">
        <f>'O5 Details by Class &amp; Accounts'!W60+'O5 Details by Class &amp; Accounts'!AR60+'O5 Details by Class &amp; Accounts'!BM60+'O5 Details by Class &amp; Accounts'!CH60</f>
        <v>0</v>
      </c>
      <c r="T60" s="520">
        <f>'O5 Details by Class &amp; Accounts'!X60+'O5 Details by Class &amp; Accounts'!AS60+'O5 Details by Class &amp; Accounts'!BN60+'O5 Details by Class &amp; Accounts'!CI60</f>
        <v>0</v>
      </c>
      <c r="U60" s="520">
        <f>'O5 Details by Class &amp; Accounts'!Y60+'O5 Details by Class &amp; Accounts'!AT60+'O5 Details by Class &amp; Accounts'!BO60+'O5 Details by Class &amp; Accounts'!CJ60</f>
        <v>0</v>
      </c>
      <c r="V60" s="520">
        <f>'O5 Details by Class &amp; Accounts'!Z60+'O5 Details by Class &amp; Accounts'!AU60+'O5 Details by Class &amp; Accounts'!BP60+'O5 Details by Class &amp; Accounts'!CK60</f>
        <v>0</v>
      </c>
      <c r="W60" s="520">
        <f>'O5 Details by Class &amp; Accounts'!AA60+'O5 Details by Class &amp; Accounts'!AV60+'O5 Details by Class &amp; Accounts'!BQ60+'O5 Details by Class &amp; Accounts'!CL60</f>
        <v>0</v>
      </c>
      <c r="X60" s="959">
        <f>'O5 Details by Class &amp; Accounts'!AB60+'O5 Details by Class &amp; Accounts'!AW60+'O5 Details by Class &amp; Accounts'!BR60+'O5 Details by Class &amp; Accounts'!CM60</f>
        <v>0</v>
      </c>
      <c r="Y60" s="1630" t="str">
        <f t="shared" si="0"/>
        <v>1905</v>
      </c>
      <c r="Z60" s="1625" t="s">
        <v>5</v>
      </c>
    </row>
    <row r="61" spans="1:26" ht="12.95" customHeight="1" x14ac:dyDescent="0.2">
      <c r="A61" s="1836" t="s">
        <v>116</v>
      </c>
      <c r="B61" s="1837" t="s">
        <v>283</v>
      </c>
      <c r="C61" s="945" t="str">
        <f>IF(ISBLANK('E4 TB Allocation Details'!D62), "",('E4 TB Allocation Details'!D62))</f>
        <v>gp</v>
      </c>
      <c r="D61" s="946">
        <f t="shared" si="2"/>
        <v>65313.999999999993</v>
      </c>
      <c r="E61" s="520">
        <f>'O5 Details by Class &amp; Accounts'!I61+'O5 Details by Class &amp; Accounts'!AD61+'O5 Details by Class &amp; Accounts'!AY61+'O5 Details by Class &amp; Accounts'!BT61</f>
        <v>40407.087276649181</v>
      </c>
      <c r="F61" s="520">
        <f>'O5 Details by Class &amp; Accounts'!J61+'O5 Details by Class &amp; Accounts'!AE61+'O5 Details by Class &amp; Accounts'!AZ61+'O5 Details by Class &amp; Accounts'!BU61</f>
        <v>9295.1752080769493</v>
      </c>
      <c r="G61" s="520">
        <f>'O5 Details by Class &amp; Accounts'!K61+'O5 Details by Class &amp; Accounts'!AF61+'O5 Details by Class &amp; Accounts'!BA61+'O5 Details by Class &amp; Accounts'!BV61</f>
        <v>14454.700061192656</v>
      </c>
      <c r="H61" s="520">
        <f>'O5 Details by Class &amp; Accounts'!L61+'O5 Details by Class &amp; Accounts'!AG61+'O5 Details by Class &amp; Accounts'!BB61+'O5 Details by Class &amp; Accounts'!BW61</f>
        <v>0</v>
      </c>
      <c r="I61" s="520">
        <f>'O5 Details by Class &amp; Accounts'!M61+'O5 Details by Class &amp; Accounts'!AH61+'O5 Details by Class &amp; Accounts'!BC61+'O5 Details by Class &amp; Accounts'!BX61</f>
        <v>0</v>
      </c>
      <c r="J61" s="520">
        <f>'O5 Details by Class &amp; Accounts'!N61+'O5 Details by Class &amp; Accounts'!AI61+'O5 Details by Class &amp; Accounts'!BD61+'O5 Details by Class &amp; Accounts'!BY61</f>
        <v>0</v>
      </c>
      <c r="K61" s="520">
        <f>'O5 Details by Class &amp; Accounts'!O61+'O5 Details by Class &amp; Accounts'!AJ61+'O5 Details by Class &amp; Accounts'!BE61+'O5 Details by Class &amp; Accounts'!BZ61</f>
        <v>946.83567227110029</v>
      </c>
      <c r="L61" s="520">
        <f>'O5 Details by Class &amp; Accounts'!P61+'O5 Details by Class &amp; Accounts'!AK61+'O5 Details by Class &amp; Accounts'!BF61+'O5 Details by Class &amp; Accounts'!CA61</f>
        <v>114.26810017264837</v>
      </c>
      <c r="M61" s="520">
        <f>'O5 Details by Class &amp; Accounts'!Q61+'O5 Details by Class &amp; Accounts'!AL61+'O5 Details by Class &amp; Accounts'!BG61+'O5 Details by Class &amp; Accounts'!CB61</f>
        <v>95.933681637456999</v>
      </c>
      <c r="N61" s="520">
        <f>'O5 Details by Class &amp; Accounts'!R61+'O5 Details by Class &amp; Accounts'!AM61+'O5 Details by Class &amp; Accounts'!BH61+'O5 Details by Class &amp; Accounts'!CC61</f>
        <v>0</v>
      </c>
      <c r="O61" s="520">
        <f>'O5 Details by Class &amp; Accounts'!S61+'O5 Details by Class &amp; Accounts'!AN61+'O5 Details by Class &amp; Accounts'!BI61+'O5 Details by Class &amp; Accounts'!CD61</f>
        <v>0</v>
      </c>
      <c r="P61" s="520">
        <f>'O5 Details by Class &amp; Accounts'!T61+'O5 Details by Class &amp; Accounts'!AO61+'O5 Details by Class &amp; Accounts'!BJ61+'O5 Details by Class &amp; Accounts'!CE61</f>
        <v>0</v>
      </c>
      <c r="Q61" s="520">
        <f>'O5 Details by Class &amp; Accounts'!U61+'O5 Details by Class &amp; Accounts'!AP61+'O5 Details by Class &amp; Accounts'!BK61+'O5 Details by Class &amp; Accounts'!CF61</f>
        <v>0</v>
      </c>
      <c r="R61" s="520">
        <f>'O5 Details by Class &amp; Accounts'!V61+'O5 Details by Class &amp; Accounts'!AQ61+'O5 Details by Class &amp; Accounts'!BL61+'O5 Details by Class &amp; Accounts'!CG61</f>
        <v>0</v>
      </c>
      <c r="S61" s="520">
        <f>'O5 Details by Class &amp; Accounts'!W61+'O5 Details by Class &amp; Accounts'!AR61+'O5 Details by Class &amp; Accounts'!BM61+'O5 Details by Class &amp; Accounts'!CH61</f>
        <v>0</v>
      </c>
      <c r="T61" s="520">
        <f>'O5 Details by Class &amp; Accounts'!X61+'O5 Details by Class &amp; Accounts'!AS61+'O5 Details by Class &amp; Accounts'!BN61+'O5 Details by Class &amp; Accounts'!CI61</f>
        <v>0</v>
      </c>
      <c r="U61" s="520">
        <f>'O5 Details by Class &amp; Accounts'!Y61+'O5 Details by Class &amp; Accounts'!AT61+'O5 Details by Class &amp; Accounts'!BO61+'O5 Details by Class &amp; Accounts'!CJ61</f>
        <v>0</v>
      </c>
      <c r="V61" s="520">
        <f>'O5 Details by Class &amp; Accounts'!Z61+'O5 Details by Class &amp; Accounts'!AU61+'O5 Details by Class &amp; Accounts'!BP61+'O5 Details by Class &amp; Accounts'!CK61</f>
        <v>0</v>
      </c>
      <c r="W61" s="520">
        <f>'O5 Details by Class &amp; Accounts'!AA61+'O5 Details by Class &amp; Accounts'!AV61+'O5 Details by Class &amp; Accounts'!BQ61+'O5 Details by Class &amp; Accounts'!CL61</f>
        <v>0</v>
      </c>
      <c r="X61" s="959">
        <f>'O5 Details by Class &amp; Accounts'!AB61+'O5 Details by Class &amp; Accounts'!AW61+'O5 Details by Class &amp; Accounts'!BR61+'O5 Details by Class &amp; Accounts'!CM61</f>
        <v>0</v>
      </c>
      <c r="Y61" s="1630" t="str">
        <f t="shared" si="0"/>
        <v>1906</v>
      </c>
      <c r="Z61" s="1625" t="s">
        <v>5</v>
      </c>
    </row>
    <row r="62" spans="1:26" ht="12.95" customHeight="1" x14ac:dyDescent="0.2">
      <c r="A62" s="1836" t="s">
        <v>117</v>
      </c>
      <c r="B62" s="1837" t="s">
        <v>284</v>
      </c>
      <c r="C62" s="945" t="str">
        <f>IF(ISBLANK('E4 TB Allocation Details'!D63), "",('E4 TB Allocation Details'!D63))</f>
        <v>gp</v>
      </c>
      <c r="D62" s="946">
        <f t="shared" si="2"/>
        <v>12223706.999999998</v>
      </c>
      <c r="E62" s="520">
        <f>'O5 Details by Class &amp; Accounts'!I62+'O5 Details by Class &amp; Accounts'!AD62+'O5 Details by Class &amp; Accounts'!AY62+'O5 Details by Class &amp; Accounts'!BT62</f>
        <v>7562305.1044674581</v>
      </c>
      <c r="F62" s="520">
        <f>'O5 Details by Class &amp; Accounts'!J62+'O5 Details by Class &amp; Accounts'!AE62+'O5 Details by Class &amp; Accounts'!AZ62+'O5 Details by Class &amp; Accounts'!BU62</f>
        <v>1739619.3504791723</v>
      </c>
      <c r="G62" s="520">
        <f>'O5 Details by Class &amp; Accounts'!K62+'O5 Details by Class &amp; Accounts'!AF62+'O5 Details by Class &amp; Accounts'!BA62+'O5 Details by Class &amp; Accounts'!BV62</f>
        <v>2705239.5860137353</v>
      </c>
      <c r="H62" s="520">
        <f>'O5 Details by Class &amp; Accounts'!L62+'O5 Details by Class &amp; Accounts'!AG62+'O5 Details by Class &amp; Accounts'!BB62+'O5 Details by Class &amp; Accounts'!BW62</f>
        <v>0</v>
      </c>
      <c r="I62" s="520">
        <f>'O5 Details by Class &amp; Accounts'!M62+'O5 Details by Class &amp; Accounts'!AH62+'O5 Details by Class &amp; Accounts'!BC62+'O5 Details by Class &amp; Accounts'!BX62</f>
        <v>0</v>
      </c>
      <c r="J62" s="520">
        <f>'O5 Details by Class &amp; Accounts'!N62+'O5 Details by Class &amp; Accounts'!AI62+'O5 Details by Class &amp; Accounts'!BD62+'O5 Details by Class &amp; Accounts'!BY62</f>
        <v>0</v>
      </c>
      <c r="K62" s="520">
        <f>'O5 Details by Class &amp; Accounts'!O62+'O5 Details by Class &amp; Accounts'!AJ62+'O5 Details by Class &amp; Accounts'!BE62+'O5 Details by Class &amp; Accounts'!BZ62</f>
        <v>177203.07797700271</v>
      </c>
      <c r="L62" s="520">
        <f>'O5 Details by Class &amp; Accounts'!P62+'O5 Details by Class &amp; Accounts'!AK62+'O5 Details by Class &amp; Accounts'!BF62+'O5 Details by Class &amp; Accounts'!CA62</f>
        <v>21385.610680054859</v>
      </c>
      <c r="M62" s="520">
        <f>'O5 Details by Class &amp; Accounts'!Q62+'O5 Details by Class &amp; Accounts'!AL62+'O5 Details by Class &amp; Accounts'!BG62+'O5 Details by Class &amp; Accounts'!CB62</f>
        <v>17954.270382575782</v>
      </c>
      <c r="N62" s="520">
        <f>'O5 Details by Class &amp; Accounts'!R62+'O5 Details by Class &amp; Accounts'!AM62+'O5 Details by Class &amp; Accounts'!BH62+'O5 Details by Class &amp; Accounts'!CC62</f>
        <v>0</v>
      </c>
      <c r="O62" s="520">
        <f>'O5 Details by Class &amp; Accounts'!S62+'O5 Details by Class &amp; Accounts'!AN62+'O5 Details by Class &amp; Accounts'!BI62+'O5 Details by Class &amp; Accounts'!CD62</f>
        <v>0</v>
      </c>
      <c r="P62" s="520">
        <f>'O5 Details by Class &amp; Accounts'!T62+'O5 Details by Class &amp; Accounts'!AO62+'O5 Details by Class &amp; Accounts'!BJ62+'O5 Details by Class &amp; Accounts'!CE62</f>
        <v>0</v>
      </c>
      <c r="Q62" s="520">
        <f>'O5 Details by Class &amp; Accounts'!U62+'O5 Details by Class &amp; Accounts'!AP62+'O5 Details by Class &amp; Accounts'!BK62+'O5 Details by Class &amp; Accounts'!CF62</f>
        <v>0</v>
      </c>
      <c r="R62" s="520">
        <f>'O5 Details by Class &amp; Accounts'!V62+'O5 Details by Class &amp; Accounts'!AQ62+'O5 Details by Class &amp; Accounts'!BL62+'O5 Details by Class &amp; Accounts'!CG62</f>
        <v>0</v>
      </c>
      <c r="S62" s="520">
        <f>'O5 Details by Class &amp; Accounts'!W62+'O5 Details by Class &amp; Accounts'!AR62+'O5 Details by Class &amp; Accounts'!BM62+'O5 Details by Class &amp; Accounts'!CH62</f>
        <v>0</v>
      </c>
      <c r="T62" s="520">
        <f>'O5 Details by Class &amp; Accounts'!X62+'O5 Details by Class &amp; Accounts'!AS62+'O5 Details by Class &amp; Accounts'!BN62+'O5 Details by Class &amp; Accounts'!CI62</f>
        <v>0</v>
      </c>
      <c r="U62" s="520">
        <f>'O5 Details by Class &amp; Accounts'!Y62+'O5 Details by Class &amp; Accounts'!AT62+'O5 Details by Class &amp; Accounts'!BO62+'O5 Details by Class &amp; Accounts'!CJ62</f>
        <v>0</v>
      </c>
      <c r="V62" s="520">
        <f>'O5 Details by Class &amp; Accounts'!Z62+'O5 Details by Class &amp; Accounts'!AU62+'O5 Details by Class &amp; Accounts'!BP62+'O5 Details by Class &amp; Accounts'!CK62</f>
        <v>0</v>
      </c>
      <c r="W62" s="520">
        <f>'O5 Details by Class &amp; Accounts'!AA62+'O5 Details by Class &amp; Accounts'!AV62+'O5 Details by Class &amp; Accounts'!BQ62+'O5 Details by Class &amp; Accounts'!CL62</f>
        <v>0</v>
      </c>
      <c r="X62" s="959">
        <f>'O5 Details by Class &amp; Accounts'!AB62+'O5 Details by Class &amp; Accounts'!AW62+'O5 Details by Class &amp; Accounts'!BR62+'O5 Details by Class &amp; Accounts'!CM62</f>
        <v>0</v>
      </c>
      <c r="Y62" s="1630" t="str">
        <f t="shared" si="0"/>
        <v>1908</v>
      </c>
      <c r="Z62" s="1625" t="s">
        <v>5</v>
      </c>
    </row>
    <row r="63" spans="1:26" ht="12.95" customHeight="1" x14ac:dyDescent="0.2">
      <c r="A63" s="1836" t="s">
        <v>118</v>
      </c>
      <c r="B63" s="1837" t="s">
        <v>285</v>
      </c>
      <c r="C63" s="945" t="str">
        <f>IF(ISBLANK('E4 TB Allocation Details'!D64), "",('E4 TB Allocation Details'!D64))</f>
        <v>gp</v>
      </c>
      <c r="D63" s="946">
        <f t="shared" si="2"/>
        <v>0</v>
      </c>
      <c r="E63" s="520">
        <f>'O5 Details by Class &amp; Accounts'!I63+'O5 Details by Class &amp; Accounts'!AD63+'O5 Details by Class &amp; Accounts'!AY63+'O5 Details by Class &amp; Accounts'!BT63</f>
        <v>0</v>
      </c>
      <c r="F63" s="520">
        <f>'O5 Details by Class &amp; Accounts'!J63+'O5 Details by Class &amp; Accounts'!AE63+'O5 Details by Class &amp; Accounts'!AZ63+'O5 Details by Class &amp; Accounts'!BU63</f>
        <v>0</v>
      </c>
      <c r="G63" s="520">
        <f>'O5 Details by Class &amp; Accounts'!K63+'O5 Details by Class &amp; Accounts'!AF63+'O5 Details by Class &amp; Accounts'!BA63+'O5 Details by Class &amp; Accounts'!BV63</f>
        <v>0</v>
      </c>
      <c r="H63" s="520">
        <f>'O5 Details by Class &amp; Accounts'!L63+'O5 Details by Class &amp; Accounts'!AG63+'O5 Details by Class &amp; Accounts'!BB63+'O5 Details by Class &amp; Accounts'!BW63</f>
        <v>0</v>
      </c>
      <c r="I63" s="520">
        <f>'O5 Details by Class &amp; Accounts'!M63+'O5 Details by Class &amp; Accounts'!AH63+'O5 Details by Class &amp; Accounts'!BC63+'O5 Details by Class &amp; Accounts'!BX63</f>
        <v>0</v>
      </c>
      <c r="J63" s="520">
        <f>'O5 Details by Class &amp; Accounts'!N63+'O5 Details by Class &amp; Accounts'!AI63+'O5 Details by Class &amp; Accounts'!BD63+'O5 Details by Class &amp; Accounts'!BY63</f>
        <v>0</v>
      </c>
      <c r="K63" s="520">
        <f>'O5 Details by Class &amp; Accounts'!O63+'O5 Details by Class &amp; Accounts'!AJ63+'O5 Details by Class &amp; Accounts'!BE63+'O5 Details by Class &amp; Accounts'!BZ63</f>
        <v>0</v>
      </c>
      <c r="L63" s="520">
        <f>'O5 Details by Class &amp; Accounts'!P63+'O5 Details by Class &amp; Accounts'!AK63+'O5 Details by Class &amp; Accounts'!BF63+'O5 Details by Class &amp; Accounts'!CA63</f>
        <v>0</v>
      </c>
      <c r="M63" s="520">
        <f>'O5 Details by Class &amp; Accounts'!Q63+'O5 Details by Class &amp; Accounts'!AL63+'O5 Details by Class &amp; Accounts'!BG63+'O5 Details by Class &amp; Accounts'!CB63</f>
        <v>0</v>
      </c>
      <c r="N63" s="520">
        <f>'O5 Details by Class &amp; Accounts'!R63+'O5 Details by Class &amp; Accounts'!AM63+'O5 Details by Class &amp; Accounts'!BH63+'O5 Details by Class &amp; Accounts'!CC63</f>
        <v>0</v>
      </c>
      <c r="O63" s="520">
        <f>'O5 Details by Class &amp; Accounts'!S63+'O5 Details by Class &amp; Accounts'!AN63+'O5 Details by Class &amp; Accounts'!BI63+'O5 Details by Class &amp; Accounts'!CD63</f>
        <v>0</v>
      </c>
      <c r="P63" s="520">
        <f>'O5 Details by Class &amp; Accounts'!T63+'O5 Details by Class &amp; Accounts'!AO63+'O5 Details by Class &amp; Accounts'!BJ63+'O5 Details by Class &amp; Accounts'!CE63</f>
        <v>0</v>
      </c>
      <c r="Q63" s="520">
        <f>'O5 Details by Class &amp; Accounts'!U63+'O5 Details by Class &amp; Accounts'!AP63+'O5 Details by Class &amp; Accounts'!BK63+'O5 Details by Class &amp; Accounts'!CF63</f>
        <v>0</v>
      </c>
      <c r="R63" s="520">
        <f>'O5 Details by Class &amp; Accounts'!V63+'O5 Details by Class &amp; Accounts'!AQ63+'O5 Details by Class &amp; Accounts'!BL63+'O5 Details by Class &amp; Accounts'!CG63</f>
        <v>0</v>
      </c>
      <c r="S63" s="520">
        <f>'O5 Details by Class &amp; Accounts'!W63+'O5 Details by Class &amp; Accounts'!AR63+'O5 Details by Class &amp; Accounts'!BM63+'O5 Details by Class &amp; Accounts'!CH63</f>
        <v>0</v>
      </c>
      <c r="T63" s="520">
        <f>'O5 Details by Class &amp; Accounts'!X63+'O5 Details by Class &amp; Accounts'!AS63+'O5 Details by Class &amp; Accounts'!BN63+'O5 Details by Class &amp; Accounts'!CI63</f>
        <v>0</v>
      </c>
      <c r="U63" s="520">
        <f>'O5 Details by Class &amp; Accounts'!Y63+'O5 Details by Class &amp; Accounts'!AT63+'O5 Details by Class &amp; Accounts'!BO63+'O5 Details by Class &amp; Accounts'!CJ63</f>
        <v>0</v>
      </c>
      <c r="V63" s="520">
        <f>'O5 Details by Class &amp; Accounts'!Z63+'O5 Details by Class &amp; Accounts'!AU63+'O5 Details by Class &amp; Accounts'!BP63+'O5 Details by Class &amp; Accounts'!CK63</f>
        <v>0</v>
      </c>
      <c r="W63" s="520">
        <f>'O5 Details by Class &amp; Accounts'!AA63+'O5 Details by Class &amp; Accounts'!AV63+'O5 Details by Class &amp; Accounts'!BQ63+'O5 Details by Class &amp; Accounts'!CL63</f>
        <v>0</v>
      </c>
      <c r="X63" s="959">
        <f>'O5 Details by Class &amp; Accounts'!AB63+'O5 Details by Class &amp; Accounts'!AW63+'O5 Details by Class &amp; Accounts'!BR63+'O5 Details by Class &amp; Accounts'!CM63</f>
        <v>0</v>
      </c>
      <c r="Y63" s="1630" t="str">
        <f t="shared" si="0"/>
        <v>1910</v>
      </c>
      <c r="Z63" s="1625" t="s">
        <v>5</v>
      </c>
    </row>
    <row r="64" spans="1:26" ht="12.95" customHeight="1" x14ac:dyDescent="0.2">
      <c r="A64" s="1836" t="s">
        <v>119</v>
      </c>
      <c r="B64" s="1837" t="s">
        <v>509</v>
      </c>
      <c r="C64" s="945" t="str">
        <f>IF(ISBLANK('E4 TB Allocation Details'!D65), "",('E4 TB Allocation Details'!D65))</f>
        <v>gp</v>
      </c>
      <c r="D64" s="946">
        <f t="shared" si="2"/>
        <v>90615.999999999985</v>
      </c>
      <c r="E64" s="520">
        <f>'O5 Details by Class &amp; Accounts'!I64+'O5 Details by Class &amp; Accounts'!AD64+'O5 Details by Class &amp; Accounts'!AY64+'O5 Details by Class &amp; Accounts'!BT64</f>
        <v>56060.394718756193</v>
      </c>
      <c r="F64" s="520">
        <f>'O5 Details by Class &amp; Accounts'!J64+'O5 Details by Class &amp; Accounts'!AE64+'O5 Details by Class &amp; Accounts'!AZ64+'O5 Details by Class &amp; Accounts'!BU64</f>
        <v>12896.034489620921</v>
      </c>
      <c r="G64" s="520">
        <f>'O5 Details by Class &amp; Accounts'!K64+'O5 Details by Class &amp; Accounts'!AF64+'O5 Details by Class &amp; Accounts'!BA64+'O5 Details by Class &amp; Accounts'!BV64</f>
        <v>20054.308429204058</v>
      </c>
      <c r="H64" s="520">
        <f>'O5 Details by Class &amp; Accounts'!L64+'O5 Details by Class &amp; Accounts'!AG64+'O5 Details by Class &amp; Accounts'!BB64+'O5 Details by Class &amp; Accounts'!BW64</f>
        <v>0</v>
      </c>
      <c r="I64" s="520">
        <f>'O5 Details by Class &amp; Accounts'!M64+'O5 Details by Class &amp; Accounts'!AH64+'O5 Details by Class &amp; Accounts'!BC64+'O5 Details by Class &amp; Accounts'!BX64</f>
        <v>0</v>
      </c>
      <c r="J64" s="520">
        <f>'O5 Details by Class &amp; Accounts'!N64+'O5 Details by Class &amp; Accounts'!AI64+'O5 Details by Class &amp; Accounts'!BD64+'O5 Details by Class &amp; Accounts'!BY64</f>
        <v>0</v>
      </c>
      <c r="K64" s="520">
        <f>'O5 Details by Class &amp; Accounts'!O64+'O5 Details by Class &amp; Accounts'!AJ64+'O5 Details by Class &amp; Accounts'!BE64+'O5 Details by Class &amp; Accounts'!BZ64</f>
        <v>1313.6304816504583</v>
      </c>
      <c r="L64" s="520">
        <f>'O5 Details by Class &amp; Accounts'!P64+'O5 Details by Class &amp; Accounts'!AK64+'O5 Details by Class &amp; Accounts'!BF64+'O5 Details by Class &amp; Accounts'!CA64</f>
        <v>158.53443618894426</v>
      </c>
      <c r="M64" s="520">
        <f>'O5 Details by Class &amp; Accounts'!Q64+'O5 Details by Class &amp; Accounts'!AL64+'O5 Details by Class &amp; Accounts'!BG64+'O5 Details by Class &amp; Accounts'!CB64</f>
        <v>133.09744457941335</v>
      </c>
      <c r="N64" s="520">
        <f>'O5 Details by Class &amp; Accounts'!R64+'O5 Details by Class &amp; Accounts'!AM64+'O5 Details by Class &amp; Accounts'!BH64+'O5 Details by Class &amp; Accounts'!CC64</f>
        <v>0</v>
      </c>
      <c r="O64" s="520">
        <f>'O5 Details by Class &amp; Accounts'!S64+'O5 Details by Class &amp; Accounts'!AN64+'O5 Details by Class &amp; Accounts'!BI64+'O5 Details by Class &amp; Accounts'!CD64</f>
        <v>0</v>
      </c>
      <c r="P64" s="520">
        <f>'O5 Details by Class &amp; Accounts'!T64+'O5 Details by Class &amp; Accounts'!AO64+'O5 Details by Class &amp; Accounts'!BJ64+'O5 Details by Class &amp; Accounts'!CE64</f>
        <v>0</v>
      </c>
      <c r="Q64" s="520">
        <f>'O5 Details by Class &amp; Accounts'!U64+'O5 Details by Class &amp; Accounts'!AP64+'O5 Details by Class &amp; Accounts'!BK64+'O5 Details by Class &amp; Accounts'!CF64</f>
        <v>0</v>
      </c>
      <c r="R64" s="520">
        <f>'O5 Details by Class &amp; Accounts'!V64+'O5 Details by Class &amp; Accounts'!AQ64+'O5 Details by Class &amp; Accounts'!BL64+'O5 Details by Class &amp; Accounts'!CG64</f>
        <v>0</v>
      </c>
      <c r="S64" s="520">
        <f>'O5 Details by Class &amp; Accounts'!W64+'O5 Details by Class &amp; Accounts'!AR64+'O5 Details by Class &amp; Accounts'!BM64+'O5 Details by Class &amp; Accounts'!CH64</f>
        <v>0</v>
      </c>
      <c r="T64" s="520">
        <f>'O5 Details by Class &amp; Accounts'!X64+'O5 Details by Class &amp; Accounts'!AS64+'O5 Details by Class &amp; Accounts'!BN64+'O5 Details by Class &amp; Accounts'!CI64</f>
        <v>0</v>
      </c>
      <c r="U64" s="520">
        <f>'O5 Details by Class &amp; Accounts'!Y64+'O5 Details by Class &amp; Accounts'!AT64+'O5 Details by Class &amp; Accounts'!BO64+'O5 Details by Class &amp; Accounts'!CJ64</f>
        <v>0</v>
      </c>
      <c r="V64" s="520">
        <f>'O5 Details by Class &amp; Accounts'!Z64+'O5 Details by Class &amp; Accounts'!AU64+'O5 Details by Class &amp; Accounts'!BP64+'O5 Details by Class &amp; Accounts'!CK64</f>
        <v>0</v>
      </c>
      <c r="W64" s="520">
        <f>'O5 Details by Class &amp; Accounts'!AA64+'O5 Details by Class &amp; Accounts'!AV64+'O5 Details by Class &amp; Accounts'!BQ64+'O5 Details by Class &amp; Accounts'!CL64</f>
        <v>0</v>
      </c>
      <c r="X64" s="959">
        <f>'O5 Details by Class &amp; Accounts'!AB64+'O5 Details by Class &amp; Accounts'!AW64+'O5 Details by Class &amp; Accounts'!BR64+'O5 Details by Class &amp; Accounts'!CM64</f>
        <v>0</v>
      </c>
      <c r="Y64" s="1630" t="str">
        <f t="shared" si="0"/>
        <v>1915</v>
      </c>
      <c r="Z64" s="1625" t="s">
        <v>5</v>
      </c>
    </row>
    <row r="65" spans="1:26" ht="12.95" customHeight="1" x14ac:dyDescent="0.2">
      <c r="A65" s="1836" t="s">
        <v>120</v>
      </c>
      <c r="B65" s="1837" t="s">
        <v>510</v>
      </c>
      <c r="C65" s="945" t="str">
        <f>IF(ISBLANK('E4 TB Allocation Details'!D66), "",('E4 TB Allocation Details'!D66))</f>
        <v>gp</v>
      </c>
      <c r="D65" s="946">
        <f t="shared" si="2"/>
        <v>762481.99999999988</v>
      </c>
      <c r="E65" s="520">
        <f>'O5 Details by Class &amp; Accounts'!I65+'O5 Details by Class &amp; Accounts'!AD65+'O5 Details by Class &amp; Accounts'!AY65+'O5 Details by Class &amp; Accounts'!BT65</f>
        <v>471716.27401283063</v>
      </c>
      <c r="F65" s="520">
        <f>'O5 Details by Class &amp; Accounts'!J65+'O5 Details by Class &amp; Accounts'!AE65+'O5 Details by Class &amp; Accounts'!AZ65+'O5 Details by Class &amp; Accounts'!BU65</f>
        <v>108512.78107304602</v>
      </c>
      <c r="G65" s="520">
        <f>'O5 Details by Class &amp; Accounts'!K65+'O5 Details by Class &amp; Accounts'!AF65+'O5 Details by Class &amp; Accounts'!BA65+'O5 Details by Class &amp; Accounts'!BV65</f>
        <v>168745.57693692468</v>
      </c>
      <c r="H65" s="520">
        <f>'O5 Details by Class &amp; Accounts'!L65+'O5 Details by Class &amp; Accounts'!AG65+'O5 Details by Class &amp; Accounts'!BB65+'O5 Details by Class &amp; Accounts'!BW65</f>
        <v>0</v>
      </c>
      <c r="I65" s="520">
        <f>'O5 Details by Class &amp; Accounts'!M65+'O5 Details by Class &amp; Accounts'!AH65+'O5 Details by Class &amp; Accounts'!BC65+'O5 Details by Class &amp; Accounts'!BX65</f>
        <v>0</v>
      </c>
      <c r="J65" s="520">
        <f>'O5 Details by Class &amp; Accounts'!N65+'O5 Details by Class &amp; Accounts'!AI65+'O5 Details by Class &amp; Accounts'!BD65+'O5 Details by Class &amp; Accounts'!BY65</f>
        <v>0</v>
      </c>
      <c r="K65" s="520">
        <f>'O5 Details by Class &amp; Accounts'!O65+'O5 Details by Class &amp; Accounts'!AJ65+'O5 Details by Class &amp; Accounts'!BE65+'O5 Details by Class &amp; Accounts'!BZ65</f>
        <v>11053.451894917063</v>
      </c>
      <c r="L65" s="520">
        <f>'O5 Details by Class &amp; Accounts'!P65+'O5 Details by Class &amp; Accounts'!AK65+'O5 Details by Class &amp; Accounts'!BF65+'O5 Details by Class &amp; Accounts'!CA65</f>
        <v>1333.9769353559923</v>
      </c>
      <c r="M65" s="520">
        <f>'O5 Details by Class &amp; Accounts'!Q65+'O5 Details by Class &amp; Accounts'!AL65+'O5 Details by Class &amp; Accounts'!BG65+'O5 Details by Class &amp; Accounts'!CB65</f>
        <v>1119.9391469254906</v>
      </c>
      <c r="N65" s="520">
        <f>'O5 Details by Class &amp; Accounts'!R65+'O5 Details by Class &amp; Accounts'!AM65+'O5 Details by Class &amp; Accounts'!BH65+'O5 Details by Class &amp; Accounts'!CC65</f>
        <v>0</v>
      </c>
      <c r="O65" s="520">
        <f>'O5 Details by Class &amp; Accounts'!S65+'O5 Details by Class &amp; Accounts'!AN65+'O5 Details by Class &amp; Accounts'!BI65+'O5 Details by Class &amp; Accounts'!CD65</f>
        <v>0</v>
      </c>
      <c r="P65" s="520">
        <f>'O5 Details by Class &amp; Accounts'!T65+'O5 Details by Class &amp; Accounts'!AO65+'O5 Details by Class &amp; Accounts'!BJ65+'O5 Details by Class &amp; Accounts'!CE65</f>
        <v>0</v>
      </c>
      <c r="Q65" s="520">
        <f>'O5 Details by Class &amp; Accounts'!U65+'O5 Details by Class &amp; Accounts'!AP65+'O5 Details by Class &amp; Accounts'!BK65+'O5 Details by Class &amp; Accounts'!CF65</f>
        <v>0</v>
      </c>
      <c r="R65" s="520">
        <f>'O5 Details by Class &amp; Accounts'!V65+'O5 Details by Class &amp; Accounts'!AQ65+'O5 Details by Class &amp; Accounts'!BL65+'O5 Details by Class &amp; Accounts'!CG65</f>
        <v>0</v>
      </c>
      <c r="S65" s="520">
        <f>'O5 Details by Class &amp; Accounts'!W65+'O5 Details by Class &amp; Accounts'!AR65+'O5 Details by Class &amp; Accounts'!BM65+'O5 Details by Class &amp; Accounts'!CH65</f>
        <v>0</v>
      </c>
      <c r="T65" s="520">
        <f>'O5 Details by Class &amp; Accounts'!X65+'O5 Details by Class &amp; Accounts'!AS65+'O5 Details by Class &amp; Accounts'!BN65+'O5 Details by Class &amp; Accounts'!CI65</f>
        <v>0</v>
      </c>
      <c r="U65" s="520">
        <f>'O5 Details by Class &amp; Accounts'!Y65+'O5 Details by Class &amp; Accounts'!AT65+'O5 Details by Class &amp; Accounts'!BO65+'O5 Details by Class &amp; Accounts'!CJ65</f>
        <v>0</v>
      </c>
      <c r="V65" s="520">
        <f>'O5 Details by Class &amp; Accounts'!Z65+'O5 Details by Class &amp; Accounts'!AU65+'O5 Details by Class &amp; Accounts'!BP65+'O5 Details by Class &amp; Accounts'!CK65</f>
        <v>0</v>
      </c>
      <c r="W65" s="520">
        <f>'O5 Details by Class &amp; Accounts'!AA65+'O5 Details by Class &amp; Accounts'!AV65+'O5 Details by Class &amp; Accounts'!BQ65+'O5 Details by Class &amp; Accounts'!CL65</f>
        <v>0</v>
      </c>
      <c r="X65" s="959">
        <f>'O5 Details by Class &amp; Accounts'!AB65+'O5 Details by Class &amp; Accounts'!AW65+'O5 Details by Class &amp; Accounts'!BR65+'O5 Details by Class &amp; Accounts'!CM65</f>
        <v>0</v>
      </c>
      <c r="Y65" s="1630" t="str">
        <f t="shared" si="0"/>
        <v>1920</v>
      </c>
      <c r="Z65" s="1625" t="s">
        <v>5</v>
      </c>
    </row>
    <row r="66" spans="1:26" ht="12.95" customHeight="1" x14ac:dyDescent="0.2">
      <c r="A66" s="1836" t="s">
        <v>121</v>
      </c>
      <c r="B66" s="1837" t="s">
        <v>511</v>
      </c>
      <c r="C66" s="945" t="str">
        <f>IF(ISBLANK('E4 TB Allocation Details'!D67), "",('E4 TB Allocation Details'!D67))</f>
        <v>gp</v>
      </c>
      <c r="D66" s="946">
        <f t="shared" si="2"/>
        <v>3378640</v>
      </c>
      <c r="E66" s="520">
        <f>'O5 Details by Class &amp; Accounts'!I66+'O5 Details by Class &amp; Accounts'!AD66+'O5 Details by Class &amp; Accounts'!AY66+'O5 Details by Class &amp; Accounts'!BT66</f>
        <v>2090225.6997945001</v>
      </c>
      <c r="F66" s="520">
        <f>'O5 Details by Class &amp; Accounts'!J66+'O5 Details by Class &amp; Accounts'!AE66+'O5 Details by Class &amp; Accounts'!AZ66+'O5 Details by Class &amp; Accounts'!BU66</f>
        <v>480831.83949868486</v>
      </c>
      <c r="G66" s="520">
        <f>'O5 Details by Class &amp; Accounts'!K66+'O5 Details by Class &amp; Accounts'!AF66+'O5 Details by Class &amp; Accounts'!BA66+'O5 Details by Class &amp; Accounts'!BV66</f>
        <v>747729.85599944822</v>
      </c>
      <c r="H66" s="520">
        <f>'O5 Details by Class &amp; Accounts'!L66+'O5 Details by Class &amp; Accounts'!AG66+'O5 Details by Class &amp; Accounts'!BB66+'O5 Details by Class &amp; Accounts'!BW66</f>
        <v>0</v>
      </c>
      <c r="I66" s="520">
        <f>'O5 Details by Class &amp; Accounts'!M66+'O5 Details by Class &amp; Accounts'!AH66+'O5 Details by Class &amp; Accounts'!BC66+'O5 Details by Class &amp; Accounts'!BX66</f>
        <v>0</v>
      </c>
      <c r="J66" s="520">
        <f>'O5 Details by Class &amp; Accounts'!N66+'O5 Details by Class &amp; Accounts'!AI66+'O5 Details by Class &amp; Accounts'!BD66+'O5 Details by Class &amp; Accounts'!BY66</f>
        <v>0</v>
      </c>
      <c r="K66" s="520">
        <f>'O5 Details by Class &amp; Accounts'!O66+'O5 Details by Class &amp; Accounts'!AJ66+'O5 Details by Class &amp; Accounts'!BE66+'O5 Details by Class &amp; Accounts'!BZ66</f>
        <v>48979.037813669813</v>
      </c>
      <c r="L66" s="520">
        <f>'O5 Details by Class &amp; Accounts'!P66+'O5 Details by Class &amp; Accounts'!AK66+'O5 Details by Class &amp; Accounts'!BF66+'O5 Details by Class &amp; Accounts'!CA66</f>
        <v>5910.9957125167148</v>
      </c>
      <c r="M66" s="520">
        <f>'O5 Details by Class &amp; Accounts'!Q66+'O5 Details by Class &amp; Accounts'!AL66+'O5 Details by Class &amp; Accounts'!BG66+'O5 Details by Class &amp; Accounts'!CB66</f>
        <v>4962.5711811798037</v>
      </c>
      <c r="N66" s="520">
        <f>'O5 Details by Class &amp; Accounts'!R66+'O5 Details by Class &amp; Accounts'!AM66+'O5 Details by Class &amp; Accounts'!BH66+'O5 Details by Class &amp; Accounts'!CC66</f>
        <v>0</v>
      </c>
      <c r="O66" s="520">
        <f>'O5 Details by Class &amp; Accounts'!S66+'O5 Details by Class &amp; Accounts'!AN66+'O5 Details by Class &amp; Accounts'!BI66+'O5 Details by Class &amp; Accounts'!CD66</f>
        <v>0</v>
      </c>
      <c r="P66" s="520">
        <f>'O5 Details by Class &amp; Accounts'!T66+'O5 Details by Class &amp; Accounts'!AO66+'O5 Details by Class &amp; Accounts'!BJ66+'O5 Details by Class &amp; Accounts'!CE66</f>
        <v>0</v>
      </c>
      <c r="Q66" s="520">
        <f>'O5 Details by Class &amp; Accounts'!U66+'O5 Details by Class &amp; Accounts'!AP66+'O5 Details by Class &amp; Accounts'!BK66+'O5 Details by Class &amp; Accounts'!CF66</f>
        <v>0</v>
      </c>
      <c r="R66" s="520">
        <f>'O5 Details by Class &amp; Accounts'!V66+'O5 Details by Class &amp; Accounts'!AQ66+'O5 Details by Class &amp; Accounts'!BL66+'O5 Details by Class &amp; Accounts'!CG66</f>
        <v>0</v>
      </c>
      <c r="S66" s="520">
        <f>'O5 Details by Class &amp; Accounts'!W66+'O5 Details by Class &amp; Accounts'!AR66+'O5 Details by Class &amp; Accounts'!BM66+'O5 Details by Class &amp; Accounts'!CH66</f>
        <v>0</v>
      </c>
      <c r="T66" s="520">
        <f>'O5 Details by Class &amp; Accounts'!X66+'O5 Details by Class &amp; Accounts'!AS66+'O5 Details by Class &amp; Accounts'!BN66+'O5 Details by Class &amp; Accounts'!CI66</f>
        <v>0</v>
      </c>
      <c r="U66" s="520">
        <f>'O5 Details by Class &amp; Accounts'!Y66+'O5 Details by Class &amp; Accounts'!AT66+'O5 Details by Class &amp; Accounts'!BO66+'O5 Details by Class &amp; Accounts'!CJ66</f>
        <v>0</v>
      </c>
      <c r="V66" s="520">
        <f>'O5 Details by Class &amp; Accounts'!Z66+'O5 Details by Class &amp; Accounts'!AU66+'O5 Details by Class &amp; Accounts'!BP66+'O5 Details by Class &amp; Accounts'!CK66</f>
        <v>0</v>
      </c>
      <c r="W66" s="520">
        <f>'O5 Details by Class &amp; Accounts'!AA66+'O5 Details by Class &amp; Accounts'!AV66+'O5 Details by Class &amp; Accounts'!BQ66+'O5 Details by Class &amp; Accounts'!CL66</f>
        <v>0</v>
      </c>
      <c r="X66" s="959">
        <f>'O5 Details by Class &amp; Accounts'!AB66+'O5 Details by Class &amp; Accounts'!AW66+'O5 Details by Class &amp; Accounts'!BR66+'O5 Details by Class &amp; Accounts'!CM66</f>
        <v>0</v>
      </c>
      <c r="Y66" s="1630" t="str">
        <f t="shared" si="0"/>
        <v>1925</v>
      </c>
      <c r="Z66" s="1625" t="s">
        <v>5</v>
      </c>
    </row>
    <row r="67" spans="1:26" ht="12.95" customHeight="1" x14ac:dyDescent="0.2">
      <c r="A67" s="1836" t="s">
        <v>122</v>
      </c>
      <c r="B67" s="1837" t="s">
        <v>512</v>
      </c>
      <c r="C67" s="945" t="str">
        <f>IF(ISBLANK('E4 TB Allocation Details'!D68), "",('E4 TB Allocation Details'!D68))</f>
        <v>gp</v>
      </c>
      <c r="D67" s="946">
        <f t="shared" si="2"/>
        <v>6650782.9999999981</v>
      </c>
      <c r="E67" s="520">
        <f>'O5 Details by Class &amp; Accounts'!I67+'O5 Details by Class &amp; Accounts'!AD67+'O5 Details by Class &amp; Accounts'!AY67+'O5 Details by Class &amp; Accounts'!BT67</f>
        <v>4114566.0829080236</v>
      </c>
      <c r="F67" s="520">
        <f>'O5 Details by Class &amp; Accounts'!J67+'O5 Details by Class &amp; Accounts'!AE67+'O5 Details by Class &amp; Accounts'!AZ67+'O5 Details by Class &amp; Accounts'!BU67</f>
        <v>946507.53675934148</v>
      </c>
      <c r="G67" s="520">
        <f>'O5 Details by Class &amp; Accounts'!K67+'O5 Details by Class &amp; Accounts'!AF67+'O5 Details by Class &amp; Accounts'!BA67+'O5 Details by Class &amp; Accounts'!BV67</f>
        <v>1471890.7651817233</v>
      </c>
      <c r="H67" s="520">
        <f>'O5 Details by Class &amp; Accounts'!L67+'O5 Details by Class &amp; Accounts'!AG67+'O5 Details by Class &amp; Accounts'!BB67+'O5 Details by Class &amp; Accounts'!BW67</f>
        <v>0</v>
      </c>
      <c r="I67" s="520">
        <f>'O5 Details by Class &amp; Accounts'!M67+'O5 Details by Class &amp; Accounts'!AH67+'O5 Details by Class &amp; Accounts'!BC67+'O5 Details by Class &amp; Accounts'!BX67</f>
        <v>0</v>
      </c>
      <c r="J67" s="520">
        <f>'O5 Details by Class &amp; Accounts'!N67+'O5 Details by Class &amp; Accounts'!AI67+'O5 Details by Class &amp; Accounts'!BD67+'O5 Details by Class &amp; Accounts'!BY67</f>
        <v>0</v>
      </c>
      <c r="K67" s="520">
        <f>'O5 Details by Class &amp; Accounts'!O67+'O5 Details by Class &amp; Accounts'!AJ67+'O5 Details by Class &amp; Accounts'!BE67+'O5 Details by Class &amp; Accounts'!BZ67</f>
        <v>96414.223488596705</v>
      </c>
      <c r="L67" s="520">
        <f>'O5 Details by Class &amp; Accounts'!P67+'O5 Details by Class &amp; Accounts'!AK67+'O5 Details by Class &amp; Accounts'!BF67+'O5 Details by Class &amp; Accounts'!CA67</f>
        <v>11635.672873664862</v>
      </c>
      <c r="M67" s="520">
        <f>'O5 Details by Class &amp; Accounts'!Q67+'O5 Details by Class &amp; Accounts'!AL67+'O5 Details by Class &amp; Accounts'!BG67+'O5 Details by Class &amp; Accounts'!CB67</f>
        <v>9768.7187886488537</v>
      </c>
      <c r="N67" s="520">
        <f>'O5 Details by Class &amp; Accounts'!R67+'O5 Details by Class &amp; Accounts'!AM67+'O5 Details by Class &amp; Accounts'!BH67+'O5 Details by Class &amp; Accounts'!CC67</f>
        <v>0</v>
      </c>
      <c r="O67" s="520">
        <f>'O5 Details by Class &amp; Accounts'!S67+'O5 Details by Class &amp; Accounts'!AN67+'O5 Details by Class &amp; Accounts'!BI67+'O5 Details by Class &amp; Accounts'!CD67</f>
        <v>0</v>
      </c>
      <c r="P67" s="520">
        <f>'O5 Details by Class &amp; Accounts'!T67+'O5 Details by Class &amp; Accounts'!AO67+'O5 Details by Class &amp; Accounts'!BJ67+'O5 Details by Class &amp; Accounts'!CE67</f>
        <v>0</v>
      </c>
      <c r="Q67" s="520">
        <f>'O5 Details by Class &amp; Accounts'!U67+'O5 Details by Class &amp; Accounts'!AP67+'O5 Details by Class &amp; Accounts'!BK67+'O5 Details by Class &amp; Accounts'!CF67</f>
        <v>0</v>
      </c>
      <c r="R67" s="520">
        <f>'O5 Details by Class &amp; Accounts'!V67+'O5 Details by Class &amp; Accounts'!AQ67+'O5 Details by Class &amp; Accounts'!BL67+'O5 Details by Class &amp; Accounts'!CG67</f>
        <v>0</v>
      </c>
      <c r="S67" s="520">
        <f>'O5 Details by Class &amp; Accounts'!W67+'O5 Details by Class &amp; Accounts'!AR67+'O5 Details by Class &amp; Accounts'!BM67+'O5 Details by Class &amp; Accounts'!CH67</f>
        <v>0</v>
      </c>
      <c r="T67" s="520">
        <f>'O5 Details by Class &amp; Accounts'!X67+'O5 Details by Class &amp; Accounts'!AS67+'O5 Details by Class &amp; Accounts'!BN67+'O5 Details by Class &amp; Accounts'!CI67</f>
        <v>0</v>
      </c>
      <c r="U67" s="520">
        <f>'O5 Details by Class &amp; Accounts'!Y67+'O5 Details by Class &amp; Accounts'!AT67+'O5 Details by Class &amp; Accounts'!BO67+'O5 Details by Class &amp; Accounts'!CJ67</f>
        <v>0</v>
      </c>
      <c r="V67" s="520">
        <f>'O5 Details by Class &amp; Accounts'!Z67+'O5 Details by Class &amp; Accounts'!AU67+'O5 Details by Class &amp; Accounts'!BP67+'O5 Details by Class &amp; Accounts'!CK67</f>
        <v>0</v>
      </c>
      <c r="W67" s="520">
        <f>'O5 Details by Class &amp; Accounts'!AA67+'O5 Details by Class &amp; Accounts'!AV67+'O5 Details by Class &amp; Accounts'!BQ67+'O5 Details by Class &amp; Accounts'!CL67</f>
        <v>0</v>
      </c>
      <c r="X67" s="959">
        <f>'O5 Details by Class &amp; Accounts'!AB67+'O5 Details by Class &amp; Accounts'!AW67+'O5 Details by Class &amp; Accounts'!BR67+'O5 Details by Class &amp; Accounts'!CM67</f>
        <v>0</v>
      </c>
      <c r="Y67" s="1630" t="str">
        <f t="shared" si="0"/>
        <v>1930</v>
      </c>
      <c r="Z67" s="1625" t="s">
        <v>5</v>
      </c>
    </row>
    <row r="68" spans="1:26" ht="12.95" customHeight="1" x14ac:dyDescent="0.2">
      <c r="A68" s="1836" t="s">
        <v>123</v>
      </c>
      <c r="B68" s="1837" t="s">
        <v>513</v>
      </c>
      <c r="C68" s="945" t="str">
        <f>IF(ISBLANK('E4 TB Allocation Details'!D69), "",('E4 TB Allocation Details'!D69))</f>
        <v>gp</v>
      </c>
      <c r="D68" s="946">
        <f t="shared" si="2"/>
        <v>0</v>
      </c>
      <c r="E68" s="520">
        <f>'O5 Details by Class &amp; Accounts'!I68+'O5 Details by Class &amp; Accounts'!AD68+'O5 Details by Class &amp; Accounts'!AY68+'O5 Details by Class &amp; Accounts'!BT68</f>
        <v>0</v>
      </c>
      <c r="F68" s="520">
        <f>'O5 Details by Class &amp; Accounts'!J68+'O5 Details by Class &amp; Accounts'!AE68+'O5 Details by Class &amp; Accounts'!AZ68+'O5 Details by Class &amp; Accounts'!BU68</f>
        <v>0</v>
      </c>
      <c r="G68" s="520">
        <f>'O5 Details by Class &amp; Accounts'!K68+'O5 Details by Class &amp; Accounts'!AF68+'O5 Details by Class &amp; Accounts'!BA68+'O5 Details by Class &amp; Accounts'!BV68</f>
        <v>0</v>
      </c>
      <c r="H68" s="520">
        <f>'O5 Details by Class &amp; Accounts'!L68+'O5 Details by Class &amp; Accounts'!AG68+'O5 Details by Class &amp; Accounts'!BB68+'O5 Details by Class &amp; Accounts'!BW68</f>
        <v>0</v>
      </c>
      <c r="I68" s="520">
        <f>'O5 Details by Class &amp; Accounts'!M68+'O5 Details by Class &amp; Accounts'!AH68+'O5 Details by Class &amp; Accounts'!BC68+'O5 Details by Class &amp; Accounts'!BX68</f>
        <v>0</v>
      </c>
      <c r="J68" s="520">
        <f>'O5 Details by Class &amp; Accounts'!N68+'O5 Details by Class &amp; Accounts'!AI68+'O5 Details by Class &amp; Accounts'!BD68+'O5 Details by Class &amp; Accounts'!BY68</f>
        <v>0</v>
      </c>
      <c r="K68" s="520">
        <f>'O5 Details by Class &amp; Accounts'!O68+'O5 Details by Class &amp; Accounts'!AJ68+'O5 Details by Class &amp; Accounts'!BE68+'O5 Details by Class &amp; Accounts'!BZ68</f>
        <v>0</v>
      </c>
      <c r="L68" s="520">
        <f>'O5 Details by Class &amp; Accounts'!P68+'O5 Details by Class &amp; Accounts'!AK68+'O5 Details by Class &amp; Accounts'!BF68+'O5 Details by Class &amp; Accounts'!CA68</f>
        <v>0</v>
      </c>
      <c r="M68" s="520">
        <f>'O5 Details by Class &amp; Accounts'!Q68+'O5 Details by Class &amp; Accounts'!AL68+'O5 Details by Class &amp; Accounts'!BG68+'O5 Details by Class &amp; Accounts'!CB68</f>
        <v>0</v>
      </c>
      <c r="N68" s="520">
        <f>'O5 Details by Class &amp; Accounts'!R68+'O5 Details by Class &amp; Accounts'!AM68+'O5 Details by Class &amp; Accounts'!BH68+'O5 Details by Class &amp; Accounts'!CC68</f>
        <v>0</v>
      </c>
      <c r="O68" s="520">
        <f>'O5 Details by Class &amp; Accounts'!S68+'O5 Details by Class &amp; Accounts'!AN68+'O5 Details by Class &amp; Accounts'!BI68+'O5 Details by Class &amp; Accounts'!CD68</f>
        <v>0</v>
      </c>
      <c r="P68" s="520">
        <f>'O5 Details by Class &amp; Accounts'!T68+'O5 Details by Class &amp; Accounts'!AO68+'O5 Details by Class &amp; Accounts'!BJ68+'O5 Details by Class &amp; Accounts'!CE68</f>
        <v>0</v>
      </c>
      <c r="Q68" s="520">
        <f>'O5 Details by Class &amp; Accounts'!U68+'O5 Details by Class &amp; Accounts'!AP68+'O5 Details by Class &amp; Accounts'!BK68+'O5 Details by Class &amp; Accounts'!CF68</f>
        <v>0</v>
      </c>
      <c r="R68" s="520">
        <f>'O5 Details by Class &amp; Accounts'!V68+'O5 Details by Class &amp; Accounts'!AQ68+'O5 Details by Class &amp; Accounts'!BL68+'O5 Details by Class &amp; Accounts'!CG68</f>
        <v>0</v>
      </c>
      <c r="S68" s="520">
        <f>'O5 Details by Class &amp; Accounts'!W68+'O5 Details by Class &amp; Accounts'!AR68+'O5 Details by Class &amp; Accounts'!BM68+'O5 Details by Class &amp; Accounts'!CH68</f>
        <v>0</v>
      </c>
      <c r="T68" s="520">
        <f>'O5 Details by Class &amp; Accounts'!X68+'O5 Details by Class &amp; Accounts'!AS68+'O5 Details by Class &amp; Accounts'!BN68+'O5 Details by Class &amp; Accounts'!CI68</f>
        <v>0</v>
      </c>
      <c r="U68" s="520">
        <f>'O5 Details by Class &amp; Accounts'!Y68+'O5 Details by Class &amp; Accounts'!AT68+'O5 Details by Class &amp; Accounts'!BO68+'O5 Details by Class &amp; Accounts'!CJ68</f>
        <v>0</v>
      </c>
      <c r="V68" s="520">
        <f>'O5 Details by Class &amp; Accounts'!Z68+'O5 Details by Class &amp; Accounts'!AU68+'O5 Details by Class &amp; Accounts'!BP68+'O5 Details by Class &amp; Accounts'!CK68</f>
        <v>0</v>
      </c>
      <c r="W68" s="520">
        <f>'O5 Details by Class &amp; Accounts'!AA68+'O5 Details by Class &amp; Accounts'!AV68+'O5 Details by Class &amp; Accounts'!BQ68+'O5 Details by Class &amp; Accounts'!CL68</f>
        <v>0</v>
      </c>
      <c r="X68" s="959">
        <f>'O5 Details by Class &amp; Accounts'!AB68+'O5 Details by Class &amp; Accounts'!AW68+'O5 Details by Class &amp; Accounts'!BR68+'O5 Details by Class &amp; Accounts'!CM68</f>
        <v>0</v>
      </c>
      <c r="Y68" s="1630" t="str">
        <f t="shared" si="0"/>
        <v>1935</v>
      </c>
      <c r="Z68" s="1625" t="s">
        <v>5</v>
      </c>
    </row>
    <row r="69" spans="1:26" ht="12.95" customHeight="1" x14ac:dyDescent="0.2">
      <c r="A69" s="1836" t="s">
        <v>124</v>
      </c>
      <c r="B69" s="1837" t="s">
        <v>514</v>
      </c>
      <c r="C69" s="945" t="str">
        <f>IF(ISBLANK('E4 TB Allocation Details'!D70), "",('E4 TB Allocation Details'!D70))</f>
        <v>gp</v>
      </c>
      <c r="D69" s="946">
        <f t="shared" si="2"/>
        <v>2659604</v>
      </c>
      <c r="E69" s="520">
        <f>'O5 Details by Class &amp; Accounts'!I69+'O5 Details by Class &amp; Accounts'!AD69+'O5 Details by Class &amp; Accounts'!AY69+'O5 Details by Class &amp; Accounts'!BT69</f>
        <v>1645387.6802726104</v>
      </c>
      <c r="F69" s="520">
        <f>'O5 Details by Class &amp; Accounts'!J69+'O5 Details by Class &amp; Accounts'!AE69+'O5 Details by Class &amp; Accounts'!AZ69+'O5 Details by Class &amp; Accounts'!BU69</f>
        <v>378502.08476134192</v>
      </c>
      <c r="G69" s="520">
        <f>'O5 Details by Class &amp; Accounts'!K69+'O5 Details by Class &amp; Accounts'!AF69+'O5 Details by Class &amp; Accounts'!BA69+'O5 Details by Class &amp; Accounts'!BV69</f>
        <v>588599.3523830761</v>
      </c>
      <c r="H69" s="520">
        <f>'O5 Details by Class &amp; Accounts'!L69+'O5 Details by Class &amp; Accounts'!AG69+'O5 Details by Class &amp; Accounts'!BB69+'O5 Details by Class &amp; Accounts'!BW69</f>
        <v>0</v>
      </c>
      <c r="I69" s="520">
        <f>'O5 Details by Class &amp; Accounts'!M69+'O5 Details by Class &amp; Accounts'!AH69+'O5 Details by Class &amp; Accounts'!BC69+'O5 Details by Class &amp; Accounts'!BX69</f>
        <v>0</v>
      </c>
      <c r="J69" s="520">
        <f>'O5 Details by Class &amp; Accounts'!N69+'O5 Details by Class &amp; Accounts'!AI69+'O5 Details by Class &amp; Accounts'!BD69+'O5 Details by Class &amp; Accounts'!BY69</f>
        <v>0</v>
      </c>
      <c r="K69" s="520">
        <f>'O5 Details by Class &amp; Accounts'!O69+'O5 Details by Class &amp; Accounts'!AJ69+'O5 Details by Class &amp; Accounts'!BE69+'O5 Details by Class &amp; Accounts'!BZ69</f>
        <v>38555.408355251668</v>
      </c>
      <c r="L69" s="520">
        <f>'O5 Details by Class &amp; Accounts'!P69+'O5 Details by Class &amp; Accounts'!AK69+'O5 Details by Class &amp; Accounts'!BF69+'O5 Details by Class &amp; Accounts'!CA69</f>
        <v>4653.0283904151684</v>
      </c>
      <c r="M69" s="520">
        <f>'O5 Details by Class &amp; Accounts'!Q69+'O5 Details by Class &amp; Accounts'!AL69+'O5 Details by Class &amp; Accounts'!BG69+'O5 Details by Class &amp; Accounts'!CB69</f>
        <v>3906.4458373045163</v>
      </c>
      <c r="N69" s="520">
        <f>'O5 Details by Class &amp; Accounts'!R69+'O5 Details by Class &amp; Accounts'!AM69+'O5 Details by Class &amp; Accounts'!BH69+'O5 Details by Class &amp; Accounts'!CC69</f>
        <v>0</v>
      </c>
      <c r="O69" s="520">
        <f>'O5 Details by Class &amp; Accounts'!S69+'O5 Details by Class &amp; Accounts'!AN69+'O5 Details by Class &amp; Accounts'!BI69+'O5 Details by Class &amp; Accounts'!CD69</f>
        <v>0</v>
      </c>
      <c r="P69" s="520">
        <f>'O5 Details by Class &amp; Accounts'!T69+'O5 Details by Class &amp; Accounts'!AO69+'O5 Details by Class &amp; Accounts'!BJ69+'O5 Details by Class &amp; Accounts'!CE69</f>
        <v>0</v>
      </c>
      <c r="Q69" s="520">
        <f>'O5 Details by Class &amp; Accounts'!U69+'O5 Details by Class &amp; Accounts'!AP69+'O5 Details by Class &amp; Accounts'!BK69+'O5 Details by Class &amp; Accounts'!CF69</f>
        <v>0</v>
      </c>
      <c r="R69" s="520">
        <f>'O5 Details by Class &amp; Accounts'!V69+'O5 Details by Class &amp; Accounts'!AQ69+'O5 Details by Class &amp; Accounts'!BL69+'O5 Details by Class &amp; Accounts'!CG69</f>
        <v>0</v>
      </c>
      <c r="S69" s="520">
        <f>'O5 Details by Class &amp; Accounts'!W69+'O5 Details by Class &amp; Accounts'!AR69+'O5 Details by Class &amp; Accounts'!BM69+'O5 Details by Class &amp; Accounts'!CH69</f>
        <v>0</v>
      </c>
      <c r="T69" s="520">
        <f>'O5 Details by Class &amp; Accounts'!X69+'O5 Details by Class &amp; Accounts'!AS69+'O5 Details by Class &amp; Accounts'!BN69+'O5 Details by Class &amp; Accounts'!CI69</f>
        <v>0</v>
      </c>
      <c r="U69" s="520">
        <f>'O5 Details by Class &amp; Accounts'!Y69+'O5 Details by Class &amp; Accounts'!AT69+'O5 Details by Class &amp; Accounts'!BO69+'O5 Details by Class &amp; Accounts'!CJ69</f>
        <v>0</v>
      </c>
      <c r="V69" s="520">
        <f>'O5 Details by Class &amp; Accounts'!Z69+'O5 Details by Class &amp; Accounts'!AU69+'O5 Details by Class &amp; Accounts'!BP69+'O5 Details by Class &amp; Accounts'!CK69</f>
        <v>0</v>
      </c>
      <c r="W69" s="520">
        <f>'O5 Details by Class &amp; Accounts'!AA69+'O5 Details by Class &amp; Accounts'!AV69+'O5 Details by Class &amp; Accounts'!BQ69+'O5 Details by Class &amp; Accounts'!CL69</f>
        <v>0</v>
      </c>
      <c r="X69" s="959">
        <f>'O5 Details by Class &amp; Accounts'!AB69+'O5 Details by Class &amp; Accounts'!AW69+'O5 Details by Class &amp; Accounts'!BR69+'O5 Details by Class &amp; Accounts'!CM69</f>
        <v>0</v>
      </c>
      <c r="Y69" s="1630" t="str">
        <f t="shared" si="0"/>
        <v>1940</v>
      </c>
      <c r="Z69" s="1625" t="s">
        <v>5</v>
      </c>
    </row>
    <row r="70" spans="1:26" ht="12.95" customHeight="1" x14ac:dyDescent="0.2">
      <c r="A70" s="1836" t="s">
        <v>125</v>
      </c>
      <c r="B70" s="1837" t="s">
        <v>515</v>
      </c>
      <c r="C70" s="945" t="str">
        <f>IF(ISBLANK('E4 TB Allocation Details'!D71), "",('E4 TB Allocation Details'!D71))</f>
        <v>gp</v>
      </c>
      <c r="D70" s="946">
        <f t="shared" si="2"/>
        <v>0</v>
      </c>
      <c r="E70" s="520">
        <f>'O5 Details by Class &amp; Accounts'!I70+'O5 Details by Class &amp; Accounts'!AD70+'O5 Details by Class &amp; Accounts'!AY70+'O5 Details by Class &amp; Accounts'!BT70</f>
        <v>0</v>
      </c>
      <c r="F70" s="520">
        <f>'O5 Details by Class &amp; Accounts'!J70+'O5 Details by Class &amp; Accounts'!AE70+'O5 Details by Class &amp; Accounts'!AZ70+'O5 Details by Class &amp; Accounts'!BU70</f>
        <v>0</v>
      </c>
      <c r="G70" s="520">
        <f>'O5 Details by Class &amp; Accounts'!K70+'O5 Details by Class &amp; Accounts'!AF70+'O5 Details by Class &amp; Accounts'!BA70+'O5 Details by Class &amp; Accounts'!BV70</f>
        <v>0</v>
      </c>
      <c r="H70" s="520">
        <f>'O5 Details by Class &amp; Accounts'!L70+'O5 Details by Class &amp; Accounts'!AG70+'O5 Details by Class &amp; Accounts'!BB70+'O5 Details by Class &amp; Accounts'!BW70</f>
        <v>0</v>
      </c>
      <c r="I70" s="520">
        <f>'O5 Details by Class &amp; Accounts'!M70+'O5 Details by Class &amp; Accounts'!AH70+'O5 Details by Class &amp; Accounts'!BC70+'O5 Details by Class &amp; Accounts'!BX70</f>
        <v>0</v>
      </c>
      <c r="J70" s="520">
        <f>'O5 Details by Class &amp; Accounts'!N70+'O5 Details by Class &amp; Accounts'!AI70+'O5 Details by Class &amp; Accounts'!BD70+'O5 Details by Class &amp; Accounts'!BY70</f>
        <v>0</v>
      </c>
      <c r="K70" s="520">
        <f>'O5 Details by Class &amp; Accounts'!O70+'O5 Details by Class &amp; Accounts'!AJ70+'O5 Details by Class &amp; Accounts'!BE70+'O5 Details by Class &amp; Accounts'!BZ70</f>
        <v>0</v>
      </c>
      <c r="L70" s="520">
        <f>'O5 Details by Class &amp; Accounts'!P70+'O5 Details by Class &amp; Accounts'!AK70+'O5 Details by Class &amp; Accounts'!BF70+'O5 Details by Class &amp; Accounts'!CA70</f>
        <v>0</v>
      </c>
      <c r="M70" s="520">
        <f>'O5 Details by Class &amp; Accounts'!Q70+'O5 Details by Class &amp; Accounts'!AL70+'O5 Details by Class &amp; Accounts'!BG70+'O5 Details by Class &amp; Accounts'!CB70</f>
        <v>0</v>
      </c>
      <c r="N70" s="520">
        <f>'O5 Details by Class &amp; Accounts'!R70+'O5 Details by Class &amp; Accounts'!AM70+'O5 Details by Class &amp; Accounts'!BH70+'O5 Details by Class &amp; Accounts'!CC70</f>
        <v>0</v>
      </c>
      <c r="O70" s="520">
        <f>'O5 Details by Class &amp; Accounts'!S70+'O5 Details by Class &amp; Accounts'!AN70+'O5 Details by Class &amp; Accounts'!BI70+'O5 Details by Class &amp; Accounts'!CD70</f>
        <v>0</v>
      </c>
      <c r="P70" s="520">
        <f>'O5 Details by Class &amp; Accounts'!T70+'O5 Details by Class &amp; Accounts'!AO70+'O5 Details by Class &amp; Accounts'!BJ70+'O5 Details by Class &amp; Accounts'!CE70</f>
        <v>0</v>
      </c>
      <c r="Q70" s="520">
        <f>'O5 Details by Class &amp; Accounts'!U70+'O5 Details by Class &amp; Accounts'!AP70+'O5 Details by Class &amp; Accounts'!BK70+'O5 Details by Class &amp; Accounts'!CF70</f>
        <v>0</v>
      </c>
      <c r="R70" s="520">
        <f>'O5 Details by Class &amp; Accounts'!V70+'O5 Details by Class &amp; Accounts'!AQ70+'O5 Details by Class &amp; Accounts'!BL70+'O5 Details by Class &amp; Accounts'!CG70</f>
        <v>0</v>
      </c>
      <c r="S70" s="520">
        <f>'O5 Details by Class &amp; Accounts'!W70+'O5 Details by Class &amp; Accounts'!AR70+'O5 Details by Class &amp; Accounts'!BM70+'O5 Details by Class &amp; Accounts'!CH70</f>
        <v>0</v>
      </c>
      <c r="T70" s="520">
        <f>'O5 Details by Class &amp; Accounts'!X70+'O5 Details by Class &amp; Accounts'!AS70+'O5 Details by Class &amp; Accounts'!BN70+'O5 Details by Class &amp; Accounts'!CI70</f>
        <v>0</v>
      </c>
      <c r="U70" s="520">
        <f>'O5 Details by Class &amp; Accounts'!Y70+'O5 Details by Class &amp; Accounts'!AT70+'O5 Details by Class &amp; Accounts'!BO70+'O5 Details by Class &amp; Accounts'!CJ70</f>
        <v>0</v>
      </c>
      <c r="V70" s="520">
        <f>'O5 Details by Class &amp; Accounts'!Z70+'O5 Details by Class &amp; Accounts'!AU70+'O5 Details by Class &amp; Accounts'!BP70+'O5 Details by Class &amp; Accounts'!CK70</f>
        <v>0</v>
      </c>
      <c r="W70" s="520">
        <f>'O5 Details by Class &amp; Accounts'!AA70+'O5 Details by Class &amp; Accounts'!AV70+'O5 Details by Class &amp; Accounts'!BQ70+'O5 Details by Class &amp; Accounts'!CL70</f>
        <v>0</v>
      </c>
      <c r="X70" s="959">
        <f>'O5 Details by Class &amp; Accounts'!AB70+'O5 Details by Class &amp; Accounts'!AW70+'O5 Details by Class &amp; Accounts'!BR70+'O5 Details by Class &amp; Accounts'!CM70</f>
        <v>0</v>
      </c>
      <c r="Y70" s="1630" t="str">
        <f t="shared" si="0"/>
        <v>1945</v>
      </c>
      <c r="Z70" s="1625" t="s">
        <v>5</v>
      </c>
    </row>
    <row r="71" spans="1:26" ht="12.95" customHeight="1" x14ac:dyDescent="0.2">
      <c r="A71" s="1836" t="s">
        <v>126</v>
      </c>
      <c r="B71" s="1837" t="s">
        <v>516</v>
      </c>
      <c r="C71" s="945" t="str">
        <f>IF(ISBLANK('E4 TB Allocation Details'!D72), "",('E4 TB Allocation Details'!D72))</f>
        <v>gp</v>
      </c>
      <c r="D71" s="946">
        <f t="shared" si="2"/>
        <v>0</v>
      </c>
      <c r="E71" s="520">
        <f>'O5 Details by Class &amp; Accounts'!I71+'O5 Details by Class &amp; Accounts'!AD71+'O5 Details by Class &amp; Accounts'!AY71+'O5 Details by Class &amp; Accounts'!BT71</f>
        <v>0</v>
      </c>
      <c r="F71" s="520">
        <f>'O5 Details by Class &amp; Accounts'!J71+'O5 Details by Class &amp; Accounts'!AE71+'O5 Details by Class &amp; Accounts'!AZ71+'O5 Details by Class &amp; Accounts'!BU71</f>
        <v>0</v>
      </c>
      <c r="G71" s="520">
        <f>'O5 Details by Class &amp; Accounts'!K71+'O5 Details by Class &amp; Accounts'!AF71+'O5 Details by Class &amp; Accounts'!BA71+'O5 Details by Class &amp; Accounts'!BV71</f>
        <v>0</v>
      </c>
      <c r="H71" s="520">
        <f>'O5 Details by Class &amp; Accounts'!L71+'O5 Details by Class &amp; Accounts'!AG71+'O5 Details by Class &amp; Accounts'!BB71+'O5 Details by Class &amp; Accounts'!BW71</f>
        <v>0</v>
      </c>
      <c r="I71" s="520">
        <f>'O5 Details by Class &amp; Accounts'!M71+'O5 Details by Class &amp; Accounts'!AH71+'O5 Details by Class &amp; Accounts'!BC71+'O5 Details by Class &amp; Accounts'!BX71</f>
        <v>0</v>
      </c>
      <c r="J71" s="520">
        <f>'O5 Details by Class &amp; Accounts'!N71+'O5 Details by Class &amp; Accounts'!AI71+'O5 Details by Class &amp; Accounts'!BD71+'O5 Details by Class &amp; Accounts'!BY71</f>
        <v>0</v>
      </c>
      <c r="K71" s="520">
        <f>'O5 Details by Class &amp; Accounts'!O71+'O5 Details by Class &amp; Accounts'!AJ71+'O5 Details by Class &amp; Accounts'!BE71+'O5 Details by Class &amp; Accounts'!BZ71</f>
        <v>0</v>
      </c>
      <c r="L71" s="520">
        <f>'O5 Details by Class &amp; Accounts'!P71+'O5 Details by Class &amp; Accounts'!AK71+'O5 Details by Class &amp; Accounts'!BF71+'O5 Details by Class &amp; Accounts'!CA71</f>
        <v>0</v>
      </c>
      <c r="M71" s="520">
        <f>'O5 Details by Class &amp; Accounts'!Q71+'O5 Details by Class &amp; Accounts'!AL71+'O5 Details by Class &amp; Accounts'!BG71+'O5 Details by Class &amp; Accounts'!CB71</f>
        <v>0</v>
      </c>
      <c r="N71" s="520">
        <f>'O5 Details by Class &amp; Accounts'!R71+'O5 Details by Class &amp; Accounts'!AM71+'O5 Details by Class &amp; Accounts'!BH71+'O5 Details by Class &amp; Accounts'!CC71</f>
        <v>0</v>
      </c>
      <c r="O71" s="520">
        <f>'O5 Details by Class &amp; Accounts'!S71+'O5 Details by Class &amp; Accounts'!AN71+'O5 Details by Class &amp; Accounts'!BI71+'O5 Details by Class &amp; Accounts'!CD71</f>
        <v>0</v>
      </c>
      <c r="P71" s="520">
        <f>'O5 Details by Class &amp; Accounts'!T71+'O5 Details by Class &amp; Accounts'!AO71+'O5 Details by Class &amp; Accounts'!BJ71+'O5 Details by Class &amp; Accounts'!CE71</f>
        <v>0</v>
      </c>
      <c r="Q71" s="520">
        <f>'O5 Details by Class &amp; Accounts'!U71+'O5 Details by Class &amp; Accounts'!AP71+'O5 Details by Class &amp; Accounts'!BK71+'O5 Details by Class &amp; Accounts'!CF71</f>
        <v>0</v>
      </c>
      <c r="R71" s="520">
        <f>'O5 Details by Class &amp; Accounts'!V71+'O5 Details by Class &amp; Accounts'!AQ71+'O5 Details by Class &amp; Accounts'!BL71+'O5 Details by Class &amp; Accounts'!CG71</f>
        <v>0</v>
      </c>
      <c r="S71" s="520">
        <f>'O5 Details by Class &amp; Accounts'!W71+'O5 Details by Class &amp; Accounts'!AR71+'O5 Details by Class &amp; Accounts'!BM71+'O5 Details by Class &amp; Accounts'!CH71</f>
        <v>0</v>
      </c>
      <c r="T71" s="520">
        <f>'O5 Details by Class &amp; Accounts'!X71+'O5 Details by Class &amp; Accounts'!AS71+'O5 Details by Class &amp; Accounts'!BN71+'O5 Details by Class &amp; Accounts'!CI71</f>
        <v>0</v>
      </c>
      <c r="U71" s="520">
        <f>'O5 Details by Class &amp; Accounts'!Y71+'O5 Details by Class &amp; Accounts'!AT71+'O5 Details by Class &amp; Accounts'!BO71+'O5 Details by Class &amp; Accounts'!CJ71</f>
        <v>0</v>
      </c>
      <c r="V71" s="520">
        <f>'O5 Details by Class &amp; Accounts'!Z71+'O5 Details by Class &amp; Accounts'!AU71+'O5 Details by Class &amp; Accounts'!BP71+'O5 Details by Class &amp; Accounts'!CK71</f>
        <v>0</v>
      </c>
      <c r="W71" s="520">
        <f>'O5 Details by Class &amp; Accounts'!AA71+'O5 Details by Class &amp; Accounts'!AV71+'O5 Details by Class &amp; Accounts'!BQ71+'O5 Details by Class &amp; Accounts'!CL71</f>
        <v>0</v>
      </c>
      <c r="X71" s="959">
        <f>'O5 Details by Class &amp; Accounts'!AB71+'O5 Details by Class &amp; Accounts'!AW71+'O5 Details by Class &amp; Accounts'!BR71+'O5 Details by Class &amp; Accounts'!CM71</f>
        <v>0</v>
      </c>
      <c r="Y71" s="1630" t="str">
        <f t="shared" si="0"/>
        <v>1950</v>
      </c>
      <c r="Z71" s="1625" t="s">
        <v>5</v>
      </c>
    </row>
    <row r="72" spans="1:26" ht="12.95" customHeight="1" x14ac:dyDescent="0.2">
      <c r="A72" s="1836" t="s">
        <v>127</v>
      </c>
      <c r="B72" s="1837" t="s">
        <v>273</v>
      </c>
      <c r="C72" s="945" t="str">
        <f>IF(ISBLANK('E4 TB Allocation Details'!D73), "",('E4 TB Allocation Details'!D73))</f>
        <v>gp</v>
      </c>
      <c r="D72" s="946">
        <f t="shared" si="2"/>
        <v>2407599</v>
      </c>
      <c r="E72" s="520">
        <f>'O5 Details by Class &amp; Accounts'!I72+'O5 Details by Class &amp; Accounts'!AD72+'O5 Details by Class &amp; Accounts'!AY72+'O5 Details by Class &amp; Accounts'!BT72</f>
        <v>1489482.5446332071</v>
      </c>
      <c r="F72" s="520">
        <f>'O5 Details by Class &amp; Accounts'!J72+'O5 Details by Class &amp; Accounts'!AE72+'O5 Details by Class &amp; Accounts'!AZ72+'O5 Details by Class &amp; Accounts'!BU72</f>
        <v>342637.94187755848</v>
      </c>
      <c r="G72" s="520">
        <f>'O5 Details by Class &amp; Accounts'!K72+'O5 Details by Class &amp; Accounts'!AF72+'O5 Details by Class &amp; Accounts'!BA72+'O5 Details by Class &amp; Accounts'!BV72</f>
        <v>532827.89926550782</v>
      </c>
      <c r="H72" s="520">
        <f>'O5 Details by Class &amp; Accounts'!L72+'O5 Details by Class &amp; Accounts'!AG72+'O5 Details by Class &amp; Accounts'!BB72+'O5 Details by Class &amp; Accounts'!BW72</f>
        <v>0</v>
      </c>
      <c r="I72" s="520">
        <f>'O5 Details by Class &amp; Accounts'!M72+'O5 Details by Class &amp; Accounts'!AH72+'O5 Details by Class &amp; Accounts'!BC72+'O5 Details by Class &amp; Accounts'!BX72</f>
        <v>0</v>
      </c>
      <c r="J72" s="520">
        <f>'O5 Details by Class &amp; Accounts'!N72+'O5 Details by Class &amp; Accounts'!AI72+'O5 Details by Class &amp; Accounts'!BD72+'O5 Details by Class &amp; Accounts'!BY72</f>
        <v>0</v>
      </c>
      <c r="K72" s="520">
        <f>'O5 Details by Class &amp; Accounts'!O72+'O5 Details by Class &amp; Accounts'!AJ72+'O5 Details by Class &amp; Accounts'!BE72+'O5 Details by Class &amp; Accounts'!BZ72</f>
        <v>34902.17438411717</v>
      </c>
      <c r="L72" s="520">
        <f>'O5 Details by Class &amp; Accounts'!P72+'O5 Details by Class &amp; Accounts'!AK72+'O5 Details by Class &amp; Accounts'!BF72+'O5 Details by Class &amp; Accounts'!CA72</f>
        <v>4212.1407922890658</v>
      </c>
      <c r="M72" s="520">
        <f>'O5 Details by Class &amp; Accounts'!Q72+'O5 Details by Class &amp; Accounts'!AL72+'O5 Details by Class &amp; Accounts'!BG72+'O5 Details by Class &amp; Accounts'!CB72</f>
        <v>3536.2990473200207</v>
      </c>
      <c r="N72" s="520">
        <f>'O5 Details by Class &amp; Accounts'!R72+'O5 Details by Class &amp; Accounts'!AM72+'O5 Details by Class &amp; Accounts'!BH72+'O5 Details by Class &amp; Accounts'!CC72</f>
        <v>0</v>
      </c>
      <c r="O72" s="520">
        <f>'O5 Details by Class &amp; Accounts'!S72+'O5 Details by Class &amp; Accounts'!AN72+'O5 Details by Class &amp; Accounts'!BI72+'O5 Details by Class &amp; Accounts'!CD72</f>
        <v>0</v>
      </c>
      <c r="P72" s="520">
        <f>'O5 Details by Class &amp; Accounts'!T72+'O5 Details by Class &amp; Accounts'!AO72+'O5 Details by Class &amp; Accounts'!BJ72+'O5 Details by Class &amp; Accounts'!CE72</f>
        <v>0</v>
      </c>
      <c r="Q72" s="520">
        <f>'O5 Details by Class &amp; Accounts'!U72+'O5 Details by Class &amp; Accounts'!AP72+'O5 Details by Class &amp; Accounts'!BK72+'O5 Details by Class &amp; Accounts'!CF72</f>
        <v>0</v>
      </c>
      <c r="R72" s="520">
        <f>'O5 Details by Class &amp; Accounts'!V72+'O5 Details by Class &amp; Accounts'!AQ72+'O5 Details by Class &amp; Accounts'!BL72+'O5 Details by Class &amp; Accounts'!CG72</f>
        <v>0</v>
      </c>
      <c r="S72" s="520">
        <f>'O5 Details by Class &amp; Accounts'!W72+'O5 Details by Class &amp; Accounts'!AR72+'O5 Details by Class &amp; Accounts'!BM72+'O5 Details by Class &amp; Accounts'!CH72</f>
        <v>0</v>
      </c>
      <c r="T72" s="520">
        <f>'O5 Details by Class &amp; Accounts'!X72+'O5 Details by Class &amp; Accounts'!AS72+'O5 Details by Class &amp; Accounts'!BN72+'O5 Details by Class &amp; Accounts'!CI72</f>
        <v>0</v>
      </c>
      <c r="U72" s="520">
        <f>'O5 Details by Class &amp; Accounts'!Y72+'O5 Details by Class &amp; Accounts'!AT72+'O5 Details by Class &amp; Accounts'!BO72+'O5 Details by Class &amp; Accounts'!CJ72</f>
        <v>0</v>
      </c>
      <c r="V72" s="520">
        <f>'O5 Details by Class &amp; Accounts'!Z72+'O5 Details by Class &amp; Accounts'!AU72+'O5 Details by Class &amp; Accounts'!BP72+'O5 Details by Class &amp; Accounts'!CK72</f>
        <v>0</v>
      </c>
      <c r="W72" s="520">
        <f>'O5 Details by Class &amp; Accounts'!AA72+'O5 Details by Class &amp; Accounts'!AV72+'O5 Details by Class &amp; Accounts'!BQ72+'O5 Details by Class &amp; Accounts'!CL72</f>
        <v>0</v>
      </c>
      <c r="X72" s="959">
        <f>'O5 Details by Class &amp; Accounts'!AB72+'O5 Details by Class &amp; Accounts'!AW72+'O5 Details by Class &amp; Accounts'!BR72+'O5 Details by Class &amp; Accounts'!CM72</f>
        <v>0</v>
      </c>
      <c r="Y72" s="1630" t="str">
        <f t="shared" si="0"/>
        <v>1955</v>
      </c>
      <c r="Z72" s="1625" t="s">
        <v>5</v>
      </c>
    </row>
    <row r="73" spans="1:26" ht="12.95" customHeight="1" x14ac:dyDescent="0.2">
      <c r="A73" s="1836" t="s">
        <v>128</v>
      </c>
      <c r="B73" s="1837" t="s">
        <v>274</v>
      </c>
      <c r="C73" s="945" t="str">
        <f>IF(ISBLANK('E4 TB Allocation Details'!D74), "",('E4 TB Allocation Details'!D74))</f>
        <v>gp</v>
      </c>
      <c r="D73" s="946">
        <f t="shared" si="2"/>
        <v>0</v>
      </c>
      <c r="E73" s="520">
        <f>'O5 Details by Class &amp; Accounts'!I73+'O5 Details by Class &amp; Accounts'!AD73+'O5 Details by Class &amp; Accounts'!AY73+'O5 Details by Class &amp; Accounts'!BT73</f>
        <v>0</v>
      </c>
      <c r="F73" s="520">
        <f>'O5 Details by Class &amp; Accounts'!J73+'O5 Details by Class &amp; Accounts'!AE73+'O5 Details by Class &amp; Accounts'!AZ73+'O5 Details by Class &amp; Accounts'!BU73</f>
        <v>0</v>
      </c>
      <c r="G73" s="520">
        <f>'O5 Details by Class &amp; Accounts'!K73+'O5 Details by Class &amp; Accounts'!AF73+'O5 Details by Class &amp; Accounts'!BA73+'O5 Details by Class &amp; Accounts'!BV73</f>
        <v>0</v>
      </c>
      <c r="H73" s="520">
        <f>'O5 Details by Class &amp; Accounts'!L73+'O5 Details by Class &amp; Accounts'!AG73+'O5 Details by Class &amp; Accounts'!BB73+'O5 Details by Class &amp; Accounts'!BW73</f>
        <v>0</v>
      </c>
      <c r="I73" s="520">
        <f>'O5 Details by Class &amp; Accounts'!M73+'O5 Details by Class &amp; Accounts'!AH73+'O5 Details by Class &amp; Accounts'!BC73+'O5 Details by Class &amp; Accounts'!BX73</f>
        <v>0</v>
      </c>
      <c r="J73" s="520">
        <f>'O5 Details by Class &amp; Accounts'!N73+'O5 Details by Class &amp; Accounts'!AI73+'O5 Details by Class &amp; Accounts'!BD73+'O5 Details by Class &amp; Accounts'!BY73</f>
        <v>0</v>
      </c>
      <c r="K73" s="520">
        <f>'O5 Details by Class &amp; Accounts'!O73+'O5 Details by Class &amp; Accounts'!AJ73+'O5 Details by Class &amp; Accounts'!BE73+'O5 Details by Class &amp; Accounts'!BZ73</f>
        <v>0</v>
      </c>
      <c r="L73" s="520">
        <f>'O5 Details by Class &amp; Accounts'!P73+'O5 Details by Class &amp; Accounts'!AK73+'O5 Details by Class &amp; Accounts'!BF73+'O5 Details by Class &amp; Accounts'!CA73</f>
        <v>0</v>
      </c>
      <c r="M73" s="520">
        <f>'O5 Details by Class &amp; Accounts'!Q73+'O5 Details by Class &amp; Accounts'!AL73+'O5 Details by Class &amp; Accounts'!BG73+'O5 Details by Class &amp; Accounts'!CB73</f>
        <v>0</v>
      </c>
      <c r="N73" s="520">
        <f>'O5 Details by Class &amp; Accounts'!R73+'O5 Details by Class &amp; Accounts'!AM73+'O5 Details by Class &amp; Accounts'!BH73+'O5 Details by Class &amp; Accounts'!CC73</f>
        <v>0</v>
      </c>
      <c r="O73" s="520">
        <f>'O5 Details by Class &amp; Accounts'!S73+'O5 Details by Class &amp; Accounts'!AN73+'O5 Details by Class &amp; Accounts'!BI73+'O5 Details by Class &amp; Accounts'!CD73</f>
        <v>0</v>
      </c>
      <c r="P73" s="520">
        <f>'O5 Details by Class &amp; Accounts'!T73+'O5 Details by Class &amp; Accounts'!AO73+'O5 Details by Class &amp; Accounts'!BJ73+'O5 Details by Class &amp; Accounts'!CE73</f>
        <v>0</v>
      </c>
      <c r="Q73" s="520">
        <f>'O5 Details by Class &amp; Accounts'!U73+'O5 Details by Class &amp; Accounts'!AP73+'O5 Details by Class &amp; Accounts'!BK73+'O5 Details by Class &amp; Accounts'!CF73</f>
        <v>0</v>
      </c>
      <c r="R73" s="520">
        <f>'O5 Details by Class &amp; Accounts'!V73+'O5 Details by Class &amp; Accounts'!AQ73+'O5 Details by Class &amp; Accounts'!BL73+'O5 Details by Class &amp; Accounts'!CG73</f>
        <v>0</v>
      </c>
      <c r="S73" s="520">
        <f>'O5 Details by Class &amp; Accounts'!W73+'O5 Details by Class &amp; Accounts'!AR73+'O5 Details by Class &amp; Accounts'!BM73+'O5 Details by Class &amp; Accounts'!CH73</f>
        <v>0</v>
      </c>
      <c r="T73" s="520">
        <f>'O5 Details by Class &amp; Accounts'!X73+'O5 Details by Class &amp; Accounts'!AS73+'O5 Details by Class &amp; Accounts'!BN73+'O5 Details by Class &amp; Accounts'!CI73</f>
        <v>0</v>
      </c>
      <c r="U73" s="520">
        <f>'O5 Details by Class &amp; Accounts'!Y73+'O5 Details by Class &amp; Accounts'!AT73+'O5 Details by Class &amp; Accounts'!BO73+'O5 Details by Class &amp; Accounts'!CJ73</f>
        <v>0</v>
      </c>
      <c r="V73" s="520">
        <f>'O5 Details by Class &amp; Accounts'!Z73+'O5 Details by Class &amp; Accounts'!AU73+'O5 Details by Class &amp; Accounts'!BP73+'O5 Details by Class &amp; Accounts'!CK73</f>
        <v>0</v>
      </c>
      <c r="W73" s="520">
        <f>'O5 Details by Class &amp; Accounts'!AA73+'O5 Details by Class &amp; Accounts'!AV73+'O5 Details by Class &amp; Accounts'!BQ73+'O5 Details by Class &amp; Accounts'!CL73</f>
        <v>0</v>
      </c>
      <c r="X73" s="959">
        <f>'O5 Details by Class &amp; Accounts'!AB73+'O5 Details by Class &amp; Accounts'!AW73+'O5 Details by Class &amp; Accounts'!BR73+'O5 Details by Class &amp; Accounts'!CM73</f>
        <v>0</v>
      </c>
      <c r="Y73" s="1630" t="str">
        <f t="shared" si="0"/>
        <v>1960</v>
      </c>
      <c r="Z73" s="1625" t="s">
        <v>5</v>
      </c>
    </row>
    <row r="74" spans="1:26" ht="12.95" customHeight="1" x14ac:dyDescent="0.2">
      <c r="A74" s="1836" t="s">
        <v>129</v>
      </c>
      <c r="B74" s="1837" t="s">
        <v>276</v>
      </c>
      <c r="C74" s="945" t="str">
        <f>IF(ISBLANK('E4 TB Allocation Details'!D75), "",('E4 TB Allocation Details'!D75))</f>
        <v>gp</v>
      </c>
      <c r="D74" s="946">
        <f t="shared" si="2"/>
        <v>0</v>
      </c>
      <c r="E74" s="520">
        <f>'O5 Details by Class &amp; Accounts'!I74+'O5 Details by Class &amp; Accounts'!AD74+'O5 Details by Class &amp; Accounts'!AY74+'O5 Details by Class &amp; Accounts'!BT74</f>
        <v>0</v>
      </c>
      <c r="F74" s="520">
        <f>'O5 Details by Class &amp; Accounts'!J74+'O5 Details by Class &amp; Accounts'!AE74+'O5 Details by Class &amp; Accounts'!AZ74+'O5 Details by Class &amp; Accounts'!BU74</f>
        <v>0</v>
      </c>
      <c r="G74" s="520">
        <f>'O5 Details by Class &amp; Accounts'!K74+'O5 Details by Class &amp; Accounts'!AF74+'O5 Details by Class &amp; Accounts'!BA74+'O5 Details by Class &amp; Accounts'!BV74</f>
        <v>0</v>
      </c>
      <c r="H74" s="520">
        <f>'O5 Details by Class &amp; Accounts'!L74+'O5 Details by Class &amp; Accounts'!AG74+'O5 Details by Class &amp; Accounts'!BB74+'O5 Details by Class &amp; Accounts'!BW74</f>
        <v>0</v>
      </c>
      <c r="I74" s="520">
        <f>'O5 Details by Class &amp; Accounts'!M74+'O5 Details by Class &amp; Accounts'!AH74+'O5 Details by Class &amp; Accounts'!BC74+'O5 Details by Class &amp; Accounts'!BX74</f>
        <v>0</v>
      </c>
      <c r="J74" s="520">
        <f>'O5 Details by Class &amp; Accounts'!N74+'O5 Details by Class &amp; Accounts'!AI74+'O5 Details by Class &amp; Accounts'!BD74+'O5 Details by Class &amp; Accounts'!BY74</f>
        <v>0</v>
      </c>
      <c r="K74" s="520">
        <f>'O5 Details by Class &amp; Accounts'!O74+'O5 Details by Class &amp; Accounts'!AJ74+'O5 Details by Class &amp; Accounts'!BE74+'O5 Details by Class &amp; Accounts'!BZ74</f>
        <v>0</v>
      </c>
      <c r="L74" s="520">
        <f>'O5 Details by Class &amp; Accounts'!P74+'O5 Details by Class &amp; Accounts'!AK74+'O5 Details by Class &amp; Accounts'!BF74+'O5 Details by Class &amp; Accounts'!CA74</f>
        <v>0</v>
      </c>
      <c r="M74" s="520">
        <f>'O5 Details by Class &amp; Accounts'!Q74+'O5 Details by Class &amp; Accounts'!AL74+'O5 Details by Class &amp; Accounts'!BG74+'O5 Details by Class &amp; Accounts'!CB74</f>
        <v>0</v>
      </c>
      <c r="N74" s="520">
        <f>'O5 Details by Class &amp; Accounts'!R74+'O5 Details by Class &amp; Accounts'!AM74+'O5 Details by Class &amp; Accounts'!BH74+'O5 Details by Class &amp; Accounts'!CC74</f>
        <v>0</v>
      </c>
      <c r="O74" s="520">
        <f>'O5 Details by Class &amp; Accounts'!S74+'O5 Details by Class &amp; Accounts'!AN74+'O5 Details by Class &amp; Accounts'!BI74+'O5 Details by Class &amp; Accounts'!CD74</f>
        <v>0</v>
      </c>
      <c r="P74" s="520">
        <f>'O5 Details by Class &amp; Accounts'!T74+'O5 Details by Class &amp; Accounts'!AO74+'O5 Details by Class &amp; Accounts'!BJ74+'O5 Details by Class &amp; Accounts'!CE74</f>
        <v>0</v>
      </c>
      <c r="Q74" s="520">
        <f>'O5 Details by Class &amp; Accounts'!U74+'O5 Details by Class &amp; Accounts'!AP74+'O5 Details by Class &amp; Accounts'!BK74+'O5 Details by Class &amp; Accounts'!CF74</f>
        <v>0</v>
      </c>
      <c r="R74" s="520">
        <f>'O5 Details by Class &amp; Accounts'!V74+'O5 Details by Class &amp; Accounts'!AQ74+'O5 Details by Class &amp; Accounts'!BL74+'O5 Details by Class &amp; Accounts'!CG74</f>
        <v>0</v>
      </c>
      <c r="S74" s="520">
        <f>'O5 Details by Class &amp; Accounts'!W74+'O5 Details by Class &amp; Accounts'!AR74+'O5 Details by Class &amp; Accounts'!BM74+'O5 Details by Class &amp; Accounts'!CH74</f>
        <v>0</v>
      </c>
      <c r="T74" s="520">
        <f>'O5 Details by Class &amp; Accounts'!X74+'O5 Details by Class &amp; Accounts'!AS74+'O5 Details by Class &amp; Accounts'!BN74+'O5 Details by Class &amp; Accounts'!CI74</f>
        <v>0</v>
      </c>
      <c r="U74" s="520">
        <f>'O5 Details by Class &amp; Accounts'!Y74+'O5 Details by Class &amp; Accounts'!AT74+'O5 Details by Class &amp; Accounts'!BO74+'O5 Details by Class &amp; Accounts'!CJ74</f>
        <v>0</v>
      </c>
      <c r="V74" s="520">
        <f>'O5 Details by Class &amp; Accounts'!Z74+'O5 Details by Class &amp; Accounts'!AU74+'O5 Details by Class &amp; Accounts'!BP74+'O5 Details by Class &amp; Accounts'!CK74</f>
        <v>0</v>
      </c>
      <c r="W74" s="520">
        <f>'O5 Details by Class &amp; Accounts'!AA74+'O5 Details by Class &amp; Accounts'!AV74+'O5 Details by Class &amp; Accounts'!BQ74+'O5 Details by Class &amp; Accounts'!CL74</f>
        <v>0</v>
      </c>
      <c r="X74" s="959">
        <f>'O5 Details by Class &amp; Accounts'!AB74+'O5 Details by Class &amp; Accounts'!AW74+'O5 Details by Class &amp; Accounts'!BR74+'O5 Details by Class &amp; Accounts'!CM74</f>
        <v>0</v>
      </c>
      <c r="Y74" s="1630" t="str">
        <f t="shared" si="0"/>
        <v>1970</v>
      </c>
      <c r="Z74" s="1625" t="s">
        <v>5</v>
      </c>
    </row>
    <row r="75" spans="1:26" ht="12.95" customHeight="1" x14ac:dyDescent="0.2">
      <c r="A75" s="1836" t="s">
        <v>130</v>
      </c>
      <c r="B75" s="1837" t="s">
        <v>1547</v>
      </c>
      <c r="C75" s="945" t="str">
        <f>IF(ISBLANK('E4 TB Allocation Details'!D76), "",('E4 TB Allocation Details'!D76))</f>
        <v>gp</v>
      </c>
      <c r="D75" s="946">
        <f t="shared" si="2"/>
        <v>0</v>
      </c>
      <c r="E75" s="520">
        <f>'O5 Details by Class &amp; Accounts'!I75+'O5 Details by Class &amp; Accounts'!AD75+'O5 Details by Class &amp; Accounts'!AY75+'O5 Details by Class &amp; Accounts'!BT75</f>
        <v>0</v>
      </c>
      <c r="F75" s="520">
        <f>'O5 Details by Class &amp; Accounts'!J75+'O5 Details by Class &amp; Accounts'!AE75+'O5 Details by Class &amp; Accounts'!AZ75+'O5 Details by Class &amp; Accounts'!BU75</f>
        <v>0</v>
      </c>
      <c r="G75" s="520">
        <f>'O5 Details by Class &amp; Accounts'!K75+'O5 Details by Class &amp; Accounts'!AF75+'O5 Details by Class &amp; Accounts'!BA75+'O5 Details by Class &amp; Accounts'!BV75</f>
        <v>0</v>
      </c>
      <c r="H75" s="520">
        <f>'O5 Details by Class &amp; Accounts'!L75+'O5 Details by Class &amp; Accounts'!AG75+'O5 Details by Class &amp; Accounts'!BB75+'O5 Details by Class &amp; Accounts'!BW75</f>
        <v>0</v>
      </c>
      <c r="I75" s="520">
        <f>'O5 Details by Class &amp; Accounts'!M75+'O5 Details by Class &amp; Accounts'!AH75+'O5 Details by Class &amp; Accounts'!BC75+'O5 Details by Class &amp; Accounts'!BX75</f>
        <v>0</v>
      </c>
      <c r="J75" s="520">
        <f>'O5 Details by Class &amp; Accounts'!N75+'O5 Details by Class &amp; Accounts'!AI75+'O5 Details by Class &amp; Accounts'!BD75+'O5 Details by Class &amp; Accounts'!BY75</f>
        <v>0</v>
      </c>
      <c r="K75" s="520">
        <f>'O5 Details by Class &amp; Accounts'!O75+'O5 Details by Class &amp; Accounts'!AJ75+'O5 Details by Class &amp; Accounts'!BE75+'O5 Details by Class &amp; Accounts'!BZ75</f>
        <v>0</v>
      </c>
      <c r="L75" s="520">
        <f>'O5 Details by Class &amp; Accounts'!P75+'O5 Details by Class &amp; Accounts'!AK75+'O5 Details by Class &amp; Accounts'!BF75+'O5 Details by Class &amp; Accounts'!CA75</f>
        <v>0</v>
      </c>
      <c r="M75" s="520">
        <f>'O5 Details by Class &amp; Accounts'!Q75+'O5 Details by Class &amp; Accounts'!AL75+'O5 Details by Class &amp; Accounts'!BG75+'O5 Details by Class &amp; Accounts'!CB75</f>
        <v>0</v>
      </c>
      <c r="N75" s="520">
        <f>'O5 Details by Class &amp; Accounts'!R75+'O5 Details by Class &amp; Accounts'!AM75+'O5 Details by Class &amp; Accounts'!BH75+'O5 Details by Class &amp; Accounts'!CC75</f>
        <v>0</v>
      </c>
      <c r="O75" s="520">
        <f>'O5 Details by Class &amp; Accounts'!S75+'O5 Details by Class &amp; Accounts'!AN75+'O5 Details by Class &amp; Accounts'!BI75+'O5 Details by Class &amp; Accounts'!CD75</f>
        <v>0</v>
      </c>
      <c r="P75" s="520">
        <f>'O5 Details by Class &amp; Accounts'!T75+'O5 Details by Class &amp; Accounts'!AO75+'O5 Details by Class &amp; Accounts'!BJ75+'O5 Details by Class &amp; Accounts'!CE75</f>
        <v>0</v>
      </c>
      <c r="Q75" s="520">
        <f>'O5 Details by Class &amp; Accounts'!U75+'O5 Details by Class &amp; Accounts'!AP75+'O5 Details by Class &amp; Accounts'!BK75+'O5 Details by Class &amp; Accounts'!CF75</f>
        <v>0</v>
      </c>
      <c r="R75" s="520">
        <f>'O5 Details by Class &amp; Accounts'!V75+'O5 Details by Class &amp; Accounts'!AQ75+'O5 Details by Class &amp; Accounts'!BL75+'O5 Details by Class &amp; Accounts'!CG75</f>
        <v>0</v>
      </c>
      <c r="S75" s="520">
        <f>'O5 Details by Class &amp; Accounts'!W75+'O5 Details by Class &amp; Accounts'!AR75+'O5 Details by Class &amp; Accounts'!BM75+'O5 Details by Class &amp; Accounts'!CH75</f>
        <v>0</v>
      </c>
      <c r="T75" s="520">
        <f>'O5 Details by Class &amp; Accounts'!X75+'O5 Details by Class &amp; Accounts'!AS75+'O5 Details by Class &amp; Accounts'!BN75+'O5 Details by Class &amp; Accounts'!CI75</f>
        <v>0</v>
      </c>
      <c r="U75" s="520">
        <f>'O5 Details by Class &amp; Accounts'!Y75+'O5 Details by Class &amp; Accounts'!AT75+'O5 Details by Class &amp; Accounts'!BO75+'O5 Details by Class &amp; Accounts'!CJ75</f>
        <v>0</v>
      </c>
      <c r="V75" s="520">
        <f>'O5 Details by Class &amp; Accounts'!Z75+'O5 Details by Class &amp; Accounts'!AU75+'O5 Details by Class &amp; Accounts'!BP75+'O5 Details by Class &amp; Accounts'!CK75</f>
        <v>0</v>
      </c>
      <c r="W75" s="520">
        <f>'O5 Details by Class &amp; Accounts'!AA75+'O5 Details by Class &amp; Accounts'!AV75+'O5 Details by Class &amp; Accounts'!BQ75+'O5 Details by Class &amp; Accounts'!CL75</f>
        <v>0</v>
      </c>
      <c r="X75" s="959">
        <f>'O5 Details by Class &amp; Accounts'!AB75+'O5 Details by Class &amp; Accounts'!AW75+'O5 Details by Class &amp; Accounts'!BR75+'O5 Details by Class &amp; Accounts'!CM75</f>
        <v>0</v>
      </c>
      <c r="Y75" s="1630" t="str">
        <f t="shared" si="0"/>
        <v>1975</v>
      </c>
      <c r="Z75" s="1625" t="s">
        <v>5</v>
      </c>
    </row>
    <row r="76" spans="1:26" ht="12.95" customHeight="1" x14ac:dyDescent="0.2">
      <c r="A76" s="1836" t="s">
        <v>131</v>
      </c>
      <c r="B76" s="1837" t="s">
        <v>1041</v>
      </c>
      <c r="C76" s="945" t="str">
        <f>IF(ISBLANK('E4 TB Allocation Details'!D77), "",('E4 TB Allocation Details'!D77))</f>
        <v>gp</v>
      </c>
      <c r="D76" s="946">
        <f t="shared" si="2"/>
        <v>2608456.9999999995</v>
      </c>
      <c r="E76" s="520">
        <f>'O5 Details by Class &amp; Accounts'!I76+'O5 Details by Class &amp; Accounts'!AD76+'O5 Details by Class &amp; Accounts'!AY76+'O5 Details by Class &amp; Accounts'!BT76</f>
        <v>1613745.1336066769</v>
      </c>
      <c r="F76" s="520">
        <f>'O5 Details by Class &amp; Accounts'!J76+'O5 Details by Class &amp; Accounts'!AE76+'O5 Details by Class &amp; Accounts'!AZ76+'O5 Details by Class &amp; Accounts'!BU76</f>
        <v>371223.08904269792</v>
      </c>
      <c r="G76" s="520">
        <f>'O5 Details by Class &amp; Accounts'!K76+'O5 Details by Class &amp; Accounts'!AF76+'O5 Details by Class &amp; Accounts'!BA76+'O5 Details by Class &amp; Accounts'!BV76</f>
        <v>577279.96382886381</v>
      </c>
      <c r="H76" s="520">
        <f>'O5 Details by Class &amp; Accounts'!L76+'O5 Details by Class &amp; Accounts'!AG76+'O5 Details by Class &amp; Accounts'!BB76+'O5 Details by Class &amp; Accounts'!BW76</f>
        <v>0</v>
      </c>
      <c r="I76" s="520">
        <f>'O5 Details by Class &amp; Accounts'!M76+'O5 Details by Class &amp; Accounts'!AH76+'O5 Details by Class &amp; Accounts'!BC76+'O5 Details by Class &amp; Accounts'!BX76</f>
        <v>0</v>
      </c>
      <c r="J76" s="520">
        <f>'O5 Details by Class &amp; Accounts'!N76+'O5 Details by Class &amp; Accounts'!AI76+'O5 Details by Class &amp; Accounts'!BD76+'O5 Details by Class &amp; Accounts'!BY76</f>
        <v>0</v>
      </c>
      <c r="K76" s="520">
        <f>'O5 Details by Class &amp; Accounts'!O76+'O5 Details by Class &amp; Accounts'!AJ76+'O5 Details by Class &amp; Accounts'!BE76+'O5 Details by Class &amp; Accounts'!BZ76</f>
        <v>37813.94704328716</v>
      </c>
      <c r="L76" s="520">
        <f>'O5 Details by Class &amp; Accounts'!P76+'O5 Details by Class &amp; Accounts'!AK76+'O5 Details by Class &amp; Accounts'!BF76+'O5 Details by Class &amp; Accounts'!CA76</f>
        <v>4563.5457294308399</v>
      </c>
      <c r="M76" s="520">
        <f>'O5 Details by Class &amp; Accounts'!Q76+'O5 Details by Class &amp; Accounts'!AL76+'O5 Details by Class &amp; Accounts'!BG76+'O5 Details by Class &amp; Accounts'!CB76</f>
        <v>3831.3207490430259</v>
      </c>
      <c r="N76" s="520">
        <f>'O5 Details by Class &amp; Accounts'!R76+'O5 Details by Class &amp; Accounts'!AM76+'O5 Details by Class &amp; Accounts'!BH76+'O5 Details by Class &amp; Accounts'!CC76</f>
        <v>0</v>
      </c>
      <c r="O76" s="520">
        <f>'O5 Details by Class &amp; Accounts'!S76+'O5 Details by Class &amp; Accounts'!AN76+'O5 Details by Class &amp; Accounts'!BI76+'O5 Details by Class &amp; Accounts'!CD76</f>
        <v>0</v>
      </c>
      <c r="P76" s="520">
        <f>'O5 Details by Class &amp; Accounts'!T76+'O5 Details by Class &amp; Accounts'!AO76+'O5 Details by Class &amp; Accounts'!BJ76+'O5 Details by Class &amp; Accounts'!CE76</f>
        <v>0</v>
      </c>
      <c r="Q76" s="520">
        <f>'O5 Details by Class &amp; Accounts'!U76+'O5 Details by Class &amp; Accounts'!AP76+'O5 Details by Class &amp; Accounts'!BK76+'O5 Details by Class &amp; Accounts'!CF76</f>
        <v>0</v>
      </c>
      <c r="R76" s="520">
        <f>'O5 Details by Class &amp; Accounts'!V76+'O5 Details by Class &amp; Accounts'!AQ76+'O5 Details by Class &amp; Accounts'!BL76+'O5 Details by Class &amp; Accounts'!CG76</f>
        <v>0</v>
      </c>
      <c r="S76" s="520">
        <f>'O5 Details by Class &amp; Accounts'!W76+'O5 Details by Class &amp; Accounts'!AR76+'O5 Details by Class &amp; Accounts'!BM76+'O5 Details by Class &amp; Accounts'!CH76</f>
        <v>0</v>
      </c>
      <c r="T76" s="520">
        <f>'O5 Details by Class &amp; Accounts'!X76+'O5 Details by Class &amp; Accounts'!AS76+'O5 Details by Class &amp; Accounts'!BN76+'O5 Details by Class &amp; Accounts'!CI76</f>
        <v>0</v>
      </c>
      <c r="U76" s="520">
        <f>'O5 Details by Class &amp; Accounts'!Y76+'O5 Details by Class &amp; Accounts'!AT76+'O5 Details by Class &amp; Accounts'!BO76+'O5 Details by Class &amp; Accounts'!CJ76</f>
        <v>0</v>
      </c>
      <c r="V76" s="520">
        <f>'O5 Details by Class &amp; Accounts'!Z76+'O5 Details by Class &amp; Accounts'!AU76+'O5 Details by Class &amp; Accounts'!BP76+'O5 Details by Class &amp; Accounts'!CK76</f>
        <v>0</v>
      </c>
      <c r="W76" s="520">
        <f>'O5 Details by Class &amp; Accounts'!AA76+'O5 Details by Class &amp; Accounts'!AV76+'O5 Details by Class &amp; Accounts'!BQ76+'O5 Details by Class &amp; Accounts'!CL76</f>
        <v>0</v>
      </c>
      <c r="X76" s="959">
        <f>'O5 Details by Class &amp; Accounts'!AB76+'O5 Details by Class &amp; Accounts'!AW76+'O5 Details by Class &amp; Accounts'!BR76+'O5 Details by Class &amp; Accounts'!CM76</f>
        <v>0</v>
      </c>
      <c r="Y76" s="1630" t="str">
        <f t="shared" si="0"/>
        <v>1980</v>
      </c>
      <c r="Z76" s="1625" t="s">
        <v>5</v>
      </c>
    </row>
    <row r="77" spans="1:26" ht="12.95" customHeight="1" x14ac:dyDescent="0.2">
      <c r="A77" s="1836" t="s">
        <v>132</v>
      </c>
      <c r="B77" s="1837" t="s">
        <v>1043</v>
      </c>
      <c r="C77" s="945" t="str">
        <f>IF(ISBLANK('E4 TB Allocation Details'!D78), "",('E4 TB Allocation Details'!D78))</f>
        <v>gp</v>
      </c>
      <c r="D77" s="946">
        <f t="shared" si="2"/>
        <v>47668</v>
      </c>
      <c r="E77" s="520">
        <f>'O5 Details by Class &amp; Accounts'!I77+'O5 Details by Class &amp; Accounts'!AD77+'O5 Details by Class &amp; Accounts'!AY77+'O5 Details by Class &amp; Accounts'!BT77</f>
        <v>29490.232359116166</v>
      </c>
      <c r="F77" s="520">
        <f>'O5 Details by Class &amp; Accounts'!J77+'O5 Details by Class &amp; Accounts'!AE77+'O5 Details by Class &amp; Accounts'!AZ77+'O5 Details by Class &amp; Accounts'!BU77</f>
        <v>6783.8811253117556</v>
      </c>
      <c r="G77" s="520">
        <f>'O5 Details by Class &amp; Accounts'!K77+'O5 Details by Class &amp; Accounts'!AF77+'O5 Details by Class &amp; Accounts'!BA77+'O5 Details by Class &amp; Accounts'!BV77</f>
        <v>10549.447936383189</v>
      </c>
      <c r="H77" s="520">
        <f>'O5 Details by Class &amp; Accounts'!L77+'O5 Details by Class &amp; Accounts'!AG77+'O5 Details by Class &amp; Accounts'!BB77+'O5 Details by Class &amp; Accounts'!BW77</f>
        <v>0</v>
      </c>
      <c r="I77" s="520">
        <f>'O5 Details by Class &amp; Accounts'!M77+'O5 Details by Class &amp; Accounts'!AH77+'O5 Details by Class &amp; Accounts'!BC77+'O5 Details by Class &amp; Accounts'!BX77</f>
        <v>0</v>
      </c>
      <c r="J77" s="520">
        <f>'O5 Details by Class &amp; Accounts'!N77+'O5 Details by Class &amp; Accounts'!AI77+'O5 Details by Class &amp; Accounts'!BD77+'O5 Details by Class &amp; Accounts'!BY77</f>
        <v>0</v>
      </c>
      <c r="K77" s="520">
        <f>'O5 Details by Class &amp; Accounts'!O77+'O5 Details by Class &amp; Accounts'!AJ77+'O5 Details by Class &amp; Accounts'!BE77+'O5 Details by Class &amp; Accounts'!BZ77</f>
        <v>691.02738809166192</v>
      </c>
      <c r="L77" s="520">
        <f>'O5 Details by Class &amp; Accounts'!P77+'O5 Details by Class &amp; Accounts'!AK77+'O5 Details by Class &amp; Accounts'!BF77+'O5 Details by Class &amp; Accounts'!CA77</f>
        <v>83.39608352006924</v>
      </c>
      <c r="M77" s="520">
        <f>'O5 Details by Class &amp; Accounts'!Q77+'O5 Details by Class &amp; Accounts'!AL77+'O5 Details by Class &amp; Accounts'!BG77+'O5 Details by Class &amp; Accounts'!CB77</f>
        <v>70.015107577154978</v>
      </c>
      <c r="N77" s="520">
        <f>'O5 Details by Class &amp; Accounts'!R77+'O5 Details by Class &amp; Accounts'!AM77+'O5 Details by Class &amp; Accounts'!BH77+'O5 Details by Class &amp; Accounts'!CC77</f>
        <v>0</v>
      </c>
      <c r="O77" s="520">
        <f>'O5 Details by Class &amp; Accounts'!S77+'O5 Details by Class &amp; Accounts'!AN77+'O5 Details by Class &amp; Accounts'!BI77+'O5 Details by Class &amp; Accounts'!CD77</f>
        <v>0</v>
      </c>
      <c r="P77" s="520">
        <f>'O5 Details by Class &amp; Accounts'!T77+'O5 Details by Class &amp; Accounts'!AO77+'O5 Details by Class &amp; Accounts'!BJ77+'O5 Details by Class &amp; Accounts'!CE77</f>
        <v>0</v>
      </c>
      <c r="Q77" s="520">
        <f>'O5 Details by Class &amp; Accounts'!U77+'O5 Details by Class &amp; Accounts'!AP77+'O5 Details by Class &amp; Accounts'!BK77+'O5 Details by Class &amp; Accounts'!CF77</f>
        <v>0</v>
      </c>
      <c r="R77" s="520">
        <f>'O5 Details by Class &amp; Accounts'!V77+'O5 Details by Class &amp; Accounts'!AQ77+'O5 Details by Class &amp; Accounts'!BL77+'O5 Details by Class &amp; Accounts'!CG77</f>
        <v>0</v>
      </c>
      <c r="S77" s="520">
        <f>'O5 Details by Class &amp; Accounts'!W77+'O5 Details by Class &amp; Accounts'!AR77+'O5 Details by Class &amp; Accounts'!BM77+'O5 Details by Class &amp; Accounts'!CH77</f>
        <v>0</v>
      </c>
      <c r="T77" s="520">
        <f>'O5 Details by Class &amp; Accounts'!X77+'O5 Details by Class &amp; Accounts'!AS77+'O5 Details by Class &amp; Accounts'!BN77+'O5 Details by Class &amp; Accounts'!CI77</f>
        <v>0</v>
      </c>
      <c r="U77" s="520">
        <f>'O5 Details by Class &amp; Accounts'!Y77+'O5 Details by Class &amp; Accounts'!AT77+'O5 Details by Class &amp; Accounts'!BO77+'O5 Details by Class &amp; Accounts'!CJ77</f>
        <v>0</v>
      </c>
      <c r="V77" s="520">
        <f>'O5 Details by Class &amp; Accounts'!Z77+'O5 Details by Class &amp; Accounts'!AU77+'O5 Details by Class &amp; Accounts'!BP77+'O5 Details by Class &amp; Accounts'!CK77</f>
        <v>0</v>
      </c>
      <c r="W77" s="520">
        <f>'O5 Details by Class &amp; Accounts'!AA77+'O5 Details by Class &amp; Accounts'!AV77+'O5 Details by Class &amp; Accounts'!BQ77+'O5 Details by Class &amp; Accounts'!CL77</f>
        <v>0</v>
      </c>
      <c r="X77" s="959">
        <f>'O5 Details by Class &amp; Accounts'!AB77+'O5 Details by Class &amp; Accounts'!AW77+'O5 Details by Class &amp; Accounts'!BR77+'O5 Details by Class &amp; Accounts'!CM77</f>
        <v>0</v>
      </c>
      <c r="Y77" s="1630" t="str">
        <f t="shared" si="0"/>
        <v>1990</v>
      </c>
      <c r="Z77" s="1625" t="s">
        <v>5</v>
      </c>
    </row>
    <row r="78" spans="1:26" ht="12.95" customHeight="1" x14ac:dyDescent="0.2">
      <c r="A78" s="1494" t="s">
        <v>135</v>
      </c>
      <c r="B78" s="930" t="s">
        <v>1044</v>
      </c>
      <c r="C78" s="945" t="str">
        <f>IF(ISBLANK('E4 TB Allocation Details'!D79), "",('E4 TB Allocation Details'!D79))</f>
        <v>co</v>
      </c>
      <c r="D78" s="946">
        <f t="shared" si="2"/>
        <v>-7302139.4649999999</v>
      </c>
      <c r="E78" s="520">
        <f>'O5 Details by Class &amp; Accounts'!I78+'O5 Details by Class &amp; Accounts'!AD78+'O5 Details by Class &amp; Accounts'!AY78+'O5 Details by Class &amp; Accounts'!BT78</f>
        <v>-4284869.3462527515</v>
      </c>
      <c r="F78" s="520">
        <f>'O5 Details by Class &amp; Accounts'!J78+'O5 Details by Class &amp; Accounts'!AE78+'O5 Details by Class &amp; Accounts'!AZ78+'O5 Details by Class &amp; Accounts'!BU78</f>
        <v>-1103714.3732811597</v>
      </c>
      <c r="G78" s="520">
        <f>'O5 Details by Class &amp; Accounts'!K78+'O5 Details by Class &amp; Accounts'!AF78+'O5 Details by Class &amp; Accounts'!BA78+'O5 Details by Class &amp; Accounts'!BV78</f>
        <v>-1729916.6004105997</v>
      </c>
      <c r="H78" s="520">
        <f>'O5 Details by Class &amp; Accounts'!L78+'O5 Details by Class &amp; Accounts'!AG78+'O5 Details by Class &amp; Accounts'!BB78+'O5 Details by Class &amp; Accounts'!BW78</f>
        <v>0</v>
      </c>
      <c r="I78" s="520">
        <f>'O5 Details by Class &amp; Accounts'!M78+'O5 Details by Class &amp; Accounts'!AH78+'O5 Details by Class &amp; Accounts'!BC78+'O5 Details by Class &amp; Accounts'!BX78</f>
        <v>0</v>
      </c>
      <c r="J78" s="520">
        <f>'O5 Details by Class &amp; Accounts'!N78+'O5 Details by Class &amp; Accounts'!AI78+'O5 Details by Class &amp; Accounts'!BD78+'O5 Details by Class &amp; Accounts'!BY78</f>
        <v>0</v>
      </c>
      <c r="K78" s="520">
        <f>'O5 Details by Class &amp; Accounts'!O78+'O5 Details by Class &amp; Accounts'!AJ78+'O5 Details by Class &amp; Accounts'!BE78+'O5 Details by Class &amp; Accounts'!BZ78</f>
        <v>-152569.78769235458</v>
      </c>
      <c r="L78" s="520">
        <f>'O5 Details by Class &amp; Accounts'!P78+'O5 Details by Class &amp; Accounts'!AK78+'O5 Details by Class &amp; Accounts'!BF78+'O5 Details by Class &amp; Accounts'!CA78</f>
        <v>-16912.189091984903</v>
      </c>
      <c r="M78" s="520">
        <f>'O5 Details by Class &amp; Accounts'!Q78+'O5 Details by Class &amp; Accounts'!AL78+'O5 Details by Class &amp; Accounts'!BG78+'O5 Details by Class &amp; Accounts'!CB78</f>
        <v>-14157.168271149067</v>
      </c>
      <c r="N78" s="520">
        <f>'O5 Details by Class &amp; Accounts'!R78+'O5 Details by Class &amp; Accounts'!AM78+'O5 Details by Class &amp; Accounts'!BH78+'O5 Details by Class &amp; Accounts'!CC78</f>
        <v>0</v>
      </c>
      <c r="O78" s="520">
        <f>'O5 Details by Class &amp; Accounts'!S78+'O5 Details by Class &amp; Accounts'!AN78+'O5 Details by Class &amp; Accounts'!BI78+'O5 Details by Class &amp; Accounts'!CD78</f>
        <v>0</v>
      </c>
      <c r="P78" s="520">
        <f>'O5 Details by Class &amp; Accounts'!T78+'O5 Details by Class &amp; Accounts'!AO78+'O5 Details by Class &amp; Accounts'!BJ78+'O5 Details by Class &amp; Accounts'!CE78</f>
        <v>0</v>
      </c>
      <c r="Q78" s="520">
        <f>'O5 Details by Class &amp; Accounts'!U78+'O5 Details by Class &amp; Accounts'!AP78+'O5 Details by Class &amp; Accounts'!BK78+'O5 Details by Class &amp; Accounts'!CF78</f>
        <v>0</v>
      </c>
      <c r="R78" s="520">
        <f>'O5 Details by Class &amp; Accounts'!V78+'O5 Details by Class &amp; Accounts'!AQ78+'O5 Details by Class &amp; Accounts'!BL78+'O5 Details by Class &amp; Accounts'!CG78</f>
        <v>0</v>
      </c>
      <c r="S78" s="520">
        <f>'O5 Details by Class &amp; Accounts'!W78+'O5 Details by Class &amp; Accounts'!AR78+'O5 Details by Class &amp; Accounts'!BM78+'O5 Details by Class &amp; Accounts'!CH78</f>
        <v>0</v>
      </c>
      <c r="T78" s="520">
        <f>'O5 Details by Class &amp; Accounts'!X78+'O5 Details by Class &amp; Accounts'!AS78+'O5 Details by Class &amp; Accounts'!BN78+'O5 Details by Class &amp; Accounts'!CI78</f>
        <v>0</v>
      </c>
      <c r="U78" s="520">
        <f>'O5 Details by Class &amp; Accounts'!Y78+'O5 Details by Class &amp; Accounts'!AT78+'O5 Details by Class &amp; Accounts'!BO78+'O5 Details by Class &amp; Accounts'!CJ78</f>
        <v>0</v>
      </c>
      <c r="V78" s="520">
        <f>'O5 Details by Class &amp; Accounts'!Z78+'O5 Details by Class &amp; Accounts'!AU78+'O5 Details by Class &amp; Accounts'!BP78+'O5 Details by Class &amp; Accounts'!CK78</f>
        <v>0</v>
      </c>
      <c r="W78" s="520">
        <f>'O5 Details by Class &amp; Accounts'!AA78+'O5 Details by Class &amp; Accounts'!AV78+'O5 Details by Class &amp; Accounts'!BQ78+'O5 Details by Class &amp; Accounts'!CL78</f>
        <v>0</v>
      </c>
      <c r="X78" s="959">
        <f>'O5 Details by Class &amp; Accounts'!AB78+'O5 Details by Class &amp; Accounts'!AW78+'O5 Details by Class &amp; Accounts'!BR78+'O5 Details by Class &amp; Accounts'!CM78</f>
        <v>0</v>
      </c>
      <c r="Y78" s="1630" t="str">
        <f t="shared" si="0"/>
        <v>1995</v>
      </c>
      <c r="Z78" s="1625" t="s">
        <v>1598</v>
      </c>
    </row>
    <row r="79" spans="1:26" ht="12.95" customHeight="1" x14ac:dyDescent="0.2">
      <c r="A79" s="1836" t="s">
        <v>133</v>
      </c>
      <c r="B79" s="1837" t="s">
        <v>1045</v>
      </c>
      <c r="C79" s="945" t="str">
        <f>IF(ISBLANK('E4 TB Allocation Details'!D80), "",('E4 TB Allocation Details'!D80))</f>
        <v>gp</v>
      </c>
      <c r="D79" s="946">
        <f t="shared" si="2"/>
        <v>0</v>
      </c>
      <c r="E79" s="520">
        <f>'O5 Details by Class &amp; Accounts'!I79+'O5 Details by Class &amp; Accounts'!AD79+'O5 Details by Class &amp; Accounts'!AY79+'O5 Details by Class &amp; Accounts'!BT79</f>
        <v>0</v>
      </c>
      <c r="F79" s="520">
        <f>'O5 Details by Class &amp; Accounts'!J79+'O5 Details by Class &amp; Accounts'!AE79+'O5 Details by Class &amp; Accounts'!AZ79+'O5 Details by Class &amp; Accounts'!BU79</f>
        <v>0</v>
      </c>
      <c r="G79" s="520">
        <f>'O5 Details by Class &amp; Accounts'!K79+'O5 Details by Class &amp; Accounts'!AF79+'O5 Details by Class &amp; Accounts'!BA79+'O5 Details by Class &amp; Accounts'!BV79</f>
        <v>0</v>
      </c>
      <c r="H79" s="520">
        <f>'O5 Details by Class &amp; Accounts'!L79+'O5 Details by Class &amp; Accounts'!AG79+'O5 Details by Class &amp; Accounts'!BB79+'O5 Details by Class &amp; Accounts'!BW79</f>
        <v>0</v>
      </c>
      <c r="I79" s="520">
        <f>'O5 Details by Class &amp; Accounts'!M79+'O5 Details by Class &amp; Accounts'!AH79+'O5 Details by Class &amp; Accounts'!BC79+'O5 Details by Class &amp; Accounts'!BX79</f>
        <v>0</v>
      </c>
      <c r="J79" s="520">
        <f>'O5 Details by Class &amp; Accounts'!N79+'O5 Details by Class &amp; Accounts'!AI79+'O5 Details by Class &amp; Accounts'!BD79+'O5 Details by Class &amp; Accounts'!BY79</f>
        <v>0</v>
      </c>
      <c r="K79" s="520">
        <f>'O5 Details by Class &amp; Accounts'!O79+'O5 Details by Class &amp; Accounts'!AJ79+'O5 Details by Class &amp; Accounts'!BE79+'O5 Details by Class &amp; Accounts'!BZ79</f>
        <v>0</v>
      </c>
      <c r="L79" s="520">
        <f>'O5 Details by Class &amp; Accounts'!P79+'O5 Details by Class &amp; Accounts'!AK79+'O5 Details by Class &amp; Accounts'!BF79+'O5 Details by Class &amp; Accounts'!CA79</f>
        <v>0</v>
      </c>
      <c r="M79" s="520">
        <f>'O5 Details by Class &amp; Accounts'!Q79+'O5 Details by Class &amp; Accounts'!AL79+'O5 Details by Class &amp; Accounts'!BG79+'O5 Details by Class &amp; Accounts'!CB79</f>
        <v>0</v>
      </c>
      <c r="N79" s="520">
        <f>'O5 Details by Class &amp; Accounts'!R79+'O5 Details by Class &amp; Accounts'!AM79+'O5 Details by Class &amp; Accounts'!BH79+'O5 Details by Class &amp; Accounts'!CC79</f>
        <v>0</v>
      </c>
      <c r="O79" s="520">
        <f>'O5 Details by Class &amp; Accounts'!S79+'O5 Details by Class &amp; Accounts'!AN79+'O5 Details by Class &amp; Accounts'!BI79+'O5 Details by Class &amp; Accounts'!CD79</f>
        <v>0</v>
      </c>
      <c r="P79" s="520">
        <f>'O5 Details by Class &amp; Accounts'!T79+'O5 Details by Class &amp; Accounts'!AO79+'O5 Details by Class &amp; Accounts'!BJ79+'O5 Details by Class &amp; Accounts'!CE79</f>
        <v>0</v>
      </c>
      <c r="Q79" s="520">
        <f>'O5 Details by Class &amp; Accounts'!U79+'O5 Details by Class &amp; Accounts'!AP79+'O5 Details by Class &amp; Accounts'!BK79+'O5 Details by Class &amp; Accounts'!CF79</f>
        <v>0</v>
      </c>
      <c r="R79" s="520">
        <f>'O5 Details by Class &amp; Accounts'!V79+'O5 Details by Class &amp; Accounts'!AQ79+'O5 Details by Class &amp; Accounts'!BL79+'O5 Details by Class &amp; Accounts'!CG79</f>
        <v>0</v>
      </c>
      <c r="S79" s="520">
        <f>'O5 Details by Class &amp; Accounts'!W79+'O5 Details by Class &amp; Accounts'!AR79+'O5 Details by Class &amp; Accounts'!BM79+'O5 Details by Class &amp; Accounts'!CH79</f>
        <v>0</v>
      </c>
      <c r="T79" s="520">
        <f>'O5 Details by Class &amp; Accounts'!X79+'O5 Details by Class &amp; Accounts'!AS79+'O5 Details by Class &amp; Accounts'!BN79+'O5 Details by Class &amp; Accounts'!CI79</f>
        <v>0</v>
      </c>
      <c r="U79" s="520">
        <f>'O5 Details by Class &amp; Accounts'!Y79+'O5 Details by Class &amp; Accounts'!AT79+'O5 Details by Class &amp; Accounts'!BO79+'O5 Details by Class &amp; Accounts'!CJ79</f>
        <v>0</v>
      </c>
      <c r="V79" s="520">
        <f>'O5 Details by Class &amp; Accounts'!Z79+'O5 Details by Class &amp; Accounts'!AU79+'O5 Details by Class &amp; Accounts'!BP79+'O5 Details by Class &amp; Accounts'!CK79</f>
        <v>0</v>
      </c>
      <c r="W79" s="520">
        <f>'O5 Details by Class &amp; Accounts'!AA79+'O5 Details by Class &amp; Accounts'!AV79+'O5 Details by Class &amp; Accounts'!BQ79+'O5 Details by Class &amp; Accounts'!CL79</f>
        <v>0</v>
      </c>
      <c r="X79" s="959">
        <f>'O5 Details by Class &amp; Accounts'!AB79+'O5 Details by Class &amp; Accounts'!AW79+'O5 Details by Class &amp; Accounts'!BR79+'O5 Details by Class &amp; Accounts'!CM79</f>
        <v>0</v>
      </c>
      <c r="Y79" s="1630" t="str">
        <f t="shared" si="0"/>
        <v>2005</v>
      </c>
      <c r="Z79" s="1625" t="s">
        <v>5</v>
      </c>
    </row>
    <row r="80" spans="1:26" ht="12.95" customHeight="1" x14ac:dyDescent="0.2">
      <c r="A80" s="1836" t="s">
        <v>134</v>
      </c>
      <c r="B80" s="1837" t="s">
        <v>1046</v>
      </c>
      <c r="C80" s="945" t="str">
        <f>IF(ISBLANK('E4 TB Allocation Details'!D81), "",('E4 TB Allocation Details'!D81))</f>
        <v>gp</v>
      </c>
      <c r="D80" s="946">
        <f t="shared" si="2"/>
        <v>0</v>
      </c>
      <c r="E80" s="520">
        <f>'O5 Details by Class &amp; Accounts'!I80+'O5 Details by Class &amp; Accounts'!AD80+'O5 Details by Class &amp; Accounts'!AY80+'O5 Details by Class &amp; Accounts'!BT80</f>
        <v>0</v>
      </c>
      <c r="F80" s="520">
        <f>'O5 Details by Class &amp; Accounts'!J80+'O5 Details by Class &amp; Accounts'!AE80+'O5 Details by Class &amp; Accounts'!AZ80+'O5 Details by Class &amp; Accounts'!BU80</f>
        <v>0</v>
      </c>
      <c r="G80" s="520">
        <f>'O5 Details by Class &amp; Accounts'!K80+'O5 Details by Class &amp; Accounts'!AF80+'O5 Details by Class &amp; Accounts'!BA80+'O5 Details by Class &amp; Accounts'!BV80</f>
        <v>0</v>
      </c>
      <c r="H80" s="520">
        <f>'O5 Details by Class &amp; Accounts'!L80+'O5 Details by Class &amp; Accounts'!AG80+'O5 Details by Class &amp; Accounts'!BB80+'O5 Details by Class &amp; Accounts'!BW80</f>
        <v>0</v>
      </c>
      <c r="I80" s="520">
        <f>'O5 Details by Class &amp; Accounts'!M80+'O5 Details by Class &amp; Accounts'!AH80+'O5 Details by Class &amp; Accounts'!BC80+'O5 Details by Class &amp; Accounts'!BX80</f>
        <v>0</v>
      </c>
      <c r="J80" s="520">
        <f>'O5 Details by Class &amp; Accounts'!N80+'O5 Details by Class &amp; Accounts'!AI80+'O5 Details by Class &amp; Accounts'!BD80+'O5 Details by Class &amp; Accounts'!BY80</f>
        <v>0</v>
      </c>
      <c r="K80" s="520">
        <f>'O5 Details by Class &amp; Accounts'!O80+'O5 Details by Class &amp; Accounts'!AJ80+'O5 Details by Class &amp; Accounts'!BE80+'O5 Details by Class &amp; Accounts'!BZ80</f>
        <v>0</v>
      </c>
      <c r="L80" s="520">
        <f>'O5 Details by Class &amp; Accounts'!P80+'O5 Details by Class &amp; Accounts'!AK80+'O5 Details by Class &amp; Accounts'!BF80+'O5 Details by Class &amp; Accounts'!CA80</f>
        <v>0</v>
      </c>
      <c r="M80" s="520">
        <f>'O5 Details by Class &amp; Accounts'!Q80+'O5 Details by Class &amp; Accounts'!AL80+'O5 Details by Class &amp; Accounts'!BG80+'O5 Details by Class &amp; Accounts'!CB80</f>
        <v>0</v>
      </c>
      <c r="N80" s="520">
        <f>'O5 Details by Class &amp; Accounts'!R80+'O5 Details by Class &amp; Accounts'!AM80+'O5 Details by Class &amp; Accounts'!BH80+'O5 Details by Class &amp; Accounts'!CC80</f>
        <v>0</v>
      </c>
      <c r="O80" s="520">
        <f>'O5 Details by Class &amp; Accounts'!S80+'O5 Details by Class &amp; Accounts'!AN80+'O5 Details by Class &amp; Accounts'!BI80+'O5 Details by Class &amp; Accounts'!CD80</f>
        <v>0</v>
      </c>
      <c r="P80" s="520">
        <f>'O5 Details by Class &amp; Accounts'!T80+'O5 Details by Class &amp; Accounts'!AO80+'O5 Details by Class &amp; Accounts'!BJ80+'O5 Details by Class &amp; Accounts'!CE80</f>
        <v>0</v>
      </c>
      <c r="Q80" s="520">
        <f>'O5 Details by Class &amp; Accounts'!U80+'O5 Details by Class &amp; Accounts'!AP80+'O5 Details by Class &amp; Accounts'!BK80+'O5 Details by Class &amp; Accounts'!CF80</f>
        <v>0</v>
      </c>
      <c r="R80" s="520">
        <f>'O5 Details by Class &amp; Accounts'!V80+'O5 Details by Class &amp; Accounts'!AQ80+'O5 Details by Class &amp; Accounts'!BL80+'O5 Details by Class &amp; Accounts'!CG80</f>
        <v>0</v>
      </c>
      <c r="S80" s="520">
        <f>'O5 Details by Class &amp; Accounts'!W80+'O5 Details by Class &amp; Accounts'!AR80+'O5 Details by Class &amp; Accounts'!BM80+'O5 Details by Class &amp; Accounts'!CH80</f>
        <v>0</v>
      </c>
      <c r="T80" s="520">
        <f>'O5 Details by Class &amp; Accounts'!X80+'O5 Details by Class &amp; Accounts'!AS80+'O5 Details by Class &amp; Accounts'!BN80+'O5 Details by Class &amp; Accounts'!CI80</f>
        <v>0</v>
      </c>
      <c r="U80" s="520">
        <f>'O5 Details by Class &amp; Accounts'!Y80+'O5 Details by Class &amp; Accounts'!AT80+'O5 Details by Class &amp; Accounts'!BO80+'O5 Details by Class &amp; Accounts'!CJ80</f>
        <v>0</v>
      </c>
      <c r="V80" s="520">
        <f>'O5 Details by Class &amp; Accounts'!Z80+'O5 Details by Class &amp; Accounts'!AU80+'O5 Details by Class &amp; Accounts'!BP80+'O5 Details by Class &amp; Accounts'!CK80</f>
        <v>0</v>
      </c>
      <c r="W80" s="520">
        <f>'O5 Details by Class &amp; Accounts'!AA80+'O5 Details by Class &amp; Accounts'!AV80+'O5 Details by Class &amp; Accounts'!BQ80+'O5 Details by Class &amp; Accounts'!CL80</f>
        <v>0</v>
      </c>
      <c r="X80" s="959">
        <f>'O5 Details by Class &amp; Accounts'!AB80+'O5 Details by Class &amp; Accounts'!AW80+'O5 Details by Class &amp; Accounts'!BR80+'O5 Details by Class &amp; Accounts'!CM80</f>
        <v>0</v>
      </c>
      <c r="Y80" s="1630" t="str">
        <f t="shared" si="0"/>
        <v>2010</v>
      </c>
      <c r="Z80" s="1625" t="s">
        <v>5</v>
      </c>
    </row>
    <row r="81" spans="1:26" ht="25.5" x14ac:dyDescent="0.2">
      <c r="A81" s="1494" t="s">
        <v>136</v>
      </c>
      <c r="B81" s="930" t="s">
        <v>1582</v>
      </c>
      <c r="C81" s="945" t="str">
        <f>IF(ISBLANK('E4 TB Allocation Details'!D82), "",('E4 TB Allocation Details'!D82))</f>
        <v>accum dep</v>
      </c>
      <c r="D81" s="946">
        <f t="shared" si="2"/>
        <v>633492.20500000007</v>
      </c>
      <c r="E81" s="520">
        <f>'O5 Details by Class &amp; Accounts'!I81+'O5 Details by Class &amp; Accounts'!AD81+'O5 Details by Class &amp; Accounts'!AY81+'O5 Details by Class &amp; Accounts'!BT81</f>
        <v>370193.2243158964</v>
      </c>
      <c r="F81" s="520">
        <f>'O5 Details by Class &amp; Accounts'!J81+'O5 Details by Class &amp; Accounts'!AE81+'O5 Details by Class &amp; Accounts'!AZ81+'O5 Details by Class &amp; Accounts'!BU81</f>
        <v>96286.18108799227</v>
      </c>
      <c r="G81" s="520">
        <f>'O5 Details by Class &amp; Accounts'!K81+'O5 Details by Class &amp; Accounts'!AF81+'O5 Details by Class &amp; Accounts'!BA81+'O5 Details by Class &amp; Accounts'!BV81</f>
        <v>150895.81065948235</v>
      </c>
      <c r="H81" s="520">
        <f>'O5 Details by Class &amp; Accounts'!L81+'O5 Details by Class &amp; Accounts'!AG81+'O5 Details by Class &amp; Accounts'!BB81+'O5 Details by Class &amp; Accounts'!BW81</f>
        <v>0</v>
      </c>
      <c r="I81" s="520">
        <f>'O5 Details by Class &amp; Accounts'!M81+'O5 Details by Class &amp; Accounts'!AH81+'O5 Details by Class &amp; Accounts'!BC81+'O5 Details by Class &amp; Accounts'!BX81</f>
        <v>0</v>
      </c>
      <c r="J81" s="520">
        <f>'O5 Details by Class &amp; Accounts'!N81+'O5 Details by Class &amp; Accounts'!AI81+'O5 Details by Class &amp; Accounts'!BD81+'O5 Details by Class &amp; Accounts'!BY81</f>
        <v>0</v>
      </c>
      <c r="K81" s="520">
        <f>'O5 Details by Class &amp; Accounts'!O81+'O5 Details by Class &amp; Accounts'!AJ81+'O5 Details by Class &amp; Accounts'!BE81+'O5 Details by Class &amp; Accounts'!BZ81</f>
        <v>13536.356649555666</v>
      </c>
      <c r="L81" s="520">
        <f>'O5 Details by Class &amp; Accounts'!P81+'O5 Details by Class &amp; Accounts'!AK81+'O5 Details by Class &amp; Accounts'!BF81+'O5 Details by Class &amp; Accounts'!CA81</f>
        <v>1398.8632127646092</v>
      </c>
      <c r="M81" s="520">
        <f>'O5 Details by Class &amp; Accounts'!Q81+'O5 Details by Class &amp; Accounts'!AL81+'O5 Details by Class &amp; Accounts'!BG81+'O5 Details by Class &amp; Accounts'!CB81</f>
        <v>1181.7690743087567</v>
      </c>
      <c r="N81" s="520">
        <f>'O5 Details by Class &amp; Accounts'!R81+'O5 Details by Class &amp; Accounts'!AM81+'O5 Details by Class &amp; Accounts'!BH81+'O5 Details by Class &amp; Accounts'!CC81</f>
        <v>0</v>
      </c>
      <c r="O81" s="520">
        <f>'O5 Details by Class &amp; Accounts'!S81+'O5 Details by Class &amp; Accounts'!AN81+'O5 Details by Class &amp; Accounts'!BI81+'O5 Details by Class &amp; Accounts'!CD81</f>
        <v>0</v>
      </c>
      <c r="P81" s="520">
        <f>'O5 Details by Class &amp; Accounts'!T81+'O5 Details by Class &amp; Accounts'!AO81+'O5 Details by Class &amp; Accounts'!BJ81+'O5 Details by Class &amp; Accounts'!CE81</f>
        <v>0</v>
      </c>
      <c r="Q81" s="520">
        <f>'O5 Details by Class &amp; Accounts'!U81+'O5 Details by Class &amp; Accounts'!AP81+'O5 Details by Class &amp; Accounts'!BK81+'O5 Details by Class &amp; Accounts'!CF81</f>
        <v>0</v>
      </c>
      <c r="R81" s="520">
        <f>'O5 Details by Class &amp; Accounts'!V81+'O5 Details by Class &amp; Accounts'!AQ81+'O5 Details by Class &amp; Accounts'!BL81+'O5 Details by Class &amp; Accounts'!CG81</f>
        <v>0</v>
      </c>
      <c r="S81" s="520">
        <f>'O5 Details by Class &amp; Accounts'!W81+'O5 Details by Class &amp; Accounts'!AR81+'O5 Details by Class &amp; Accounts'!BM81+'O5 Details by Class &amp; Accounts'!CH81</f>
        <v>0</v>
      </c>
      <c r="T81" s="520">
        <f>'O5 Details by Class &amp; Accounts'!X81+'O5 Details by Class &amp; Accounts'!AS81+'O5 Details by Class &amp; Accounts'!BN81+'O5 Details by Class &amp; Accounts'!CI81</f>
        <v>0</v>
      </c>
      <c r="U81" s="520">
        <f>'O5 Details by Class &amp; Accounts'!Y81+'O5 Details by Class &amp; Accounts'!AT81+'O5 Details by Class &amp; Accounts'!BO81+'O5 Details by Class &amp; Accounts'!CJ81</f>
        <v>0</v>
      </c>
      <c r="V81" s="520">
        <f>'O5 Details by Class &amp; Accounts'!Z81+'O5 Details by Class &amp; Accounts'!AU81+'O5 Details by Class &amp; Accounts'!BP81+'O5 Details by Class &amp; Accounts'!CK81</f>
        <v>0</v>
      </c>
      <c r="W81" s="520">
        <f>'O5 Details by Class &amp; Accounts'!AA81+'O5 Details by Class &amp; Accounts'!AV81+'O5 Details by Class &amp; Accounts'!BQ81+'O5 Details by Class &amp; Accounts'!CL81</f>
        <v>0</v>
      </c>
      <c r="X81" s="959">
        <f>'O5 Details by Class &amp; Accounts'!AB81+'O5 Details by Class &amp; Accounts'!AW81+'O5 Details by Class &amp; Accounts'!BR81+'O5 Details by Class &amp; Accounts'!CM81</f>
        <v>0</v>
      </c>
      <c r="Y81" s="1630" t="str">
        <f t="shared" si="0"/>
        <v>2105</v>
      </c>
      <c r="Z81" s="1625" t="s">
        <v>1598</v>
      </c>
    </row>
    <row r="82" spans="1:26" ht="12.75" x14ac:dyDescent="0.2">
      <c r="A82" s="1836" t="s">
        <v>137</v>
      </c>
      <c r="B82" s="1837" t="s">
        <v>97</v>
      </c>
      <c r="C82" s="945" t="str">
        <f>IF(ISBLANK('E4 TB Allocation Details'!D83), "",('E4 TB Allocation Details'!D83))</f>
        <v>accum dep</v>
      </c>
      <c r="D82" s="946">
        <f t="shared" si="2"/>
        <v>-126651692.49999999</v>
      </c>
      <c r="E82" s="520">
        <f>'O5 Details by Class &amp; Accounts'!I82+'O5 Details by Class &amp; Accounts'!AD82+'O5 Details by Class &amp; Accounts'!AY82+'O5 Details by Class &amp; Accounts'!BT82</f>
        <v>-77740723.598177686</v>
      </c>
      <c r="F82" s="520">
        <f>'O5 Details by Class &amp; Accounts'!J82+'O5 Details by Class &amp; Accounts'!AE82+'O5 Details by Class &amp; Accounts'!AZ82+'O5 Details by Class &amp; Accounts'!BU82</f>
        <v>-18398570.585371975</v>
      </c>
      <c r="G82" s="520">
        <f>'O5 Details by Class &amp; Accounts'!K82+'O5 Details by Class &amp; Accounts'!AF82+'O5 Details by Class &amp; Accounts'!BA82+'O5 Details by Class &amp; Accounts'!BV82</f>
        <v>-28133784.413366847</v>
      </c>
      <c r="H82" s="520">
        <f>'O5 Details by Class &amp; Accounts'!L82+'O5 Details by Class &amp; Accounts'!AG82+'O5 Details by Class &amp; Accounts'!BB82+'O5 Details by Class &amp; Accounts'!BW82</f>
        <v>0</v>
      </c>
      <c r="I82" s="520">
        <f>'O5 Details by Class &amp; Accounts'!M82+'O5 Details by Class &amp; Accounts'!AH82+'O5 Details by Class &amp; Accounts'!BC82+'O5 Details by Class &amp; Accounts'!BX82</f>
        <v>0</v>
      </c>
      <c r="J82" s="520">
        <f>'O5 Details by Class &amp; Accounts'!N82+'O5 Details by Class &amp; Accounts'!AI82+'O5 Details by Class &amp; Accounts'!BD82+'O5 Details by Class &amp; Accounts'!BY82</f>
        <v>0</v>
      </c>
      <c r="K82" s="520">
        <f>'O5 Details by Class &amp; Accounts'!O82+'O5 Details by Class &amp; Accounts'!AJ82+'O5 Details by Class &amp; Accounts'!BE82+'O5 Details by Class &amp; Accounts'!BZ82</f>
        <v>-1961936.9395336804</v>
      </c>
      <c r="L82" s="520">
        <f>'O5 Details by Class &amp; Accounts'!P82+'O5 Details by Class &amp; Accounts'!AK82+'O5 Details by Class &amp; Accounts'!BF82+'O5 Details by Class &amp; Accounts'!CA82</f>
        <v>-226657.59929823386</v>
      </c>
      <c r="M82" s="520">
        <f>'O5 Details by Class &amp; Accounts'!Q82+'O5 Details by Class &amp; Accounts'!AL82+'O5 Details by Class &amp; Accounts'!BG82+'O5 Details by Class &amp; Accounts'!CB82</f>
        <v>-190019.36425157625</v>
      </c>
      <c r="N82" s="520">
        <f>'O5 Details by Class &amp; Accounts'!R82+'O5 Details by Class &amp; Accounts'!AM82+'O5 Details by Class &amp; Accounts'!BH82+'O5 Details by Class &amp; Accounts'!CC82</f>
        <v>0</v>
      </c>
      <c r="O82" s="520">
        <f>'O5 Details by Class &amp; Accounts'!S82+'O5 Details by Class &amp; Accounts'!AN82+'O5 Details by Class &amp; Accounts'!BI82+'O5 Details by Class &amp; Accounts'!CD82</f>
        <v>0</v>
      </c>
      <c r="P82" s="520">
        <f>'O5 Details by Class &amp; Accounts'!T82+'O5 Details by Class &amp; Accounts'!AO82+'O5 Details by Class &amp; Accounts'!BJ82+'O5 Details by Class &amp; Accounts'!CE82</f>
        <v>0</v>
      </c>
      <c r="Q82" s="520">
        <f>'O5 Details by Class &amp; Accounts'!U82+'O5 Details by Class &amp; Accounts'!AP82+'O5 Details by Class &amp; Accounts'!BK82+'O5 Details by Class &amp; Accounts'!CF82</f>
        <v>0</v>
      </c>
      <c r="R82" s="520">
        <f>'O5 Details by Class &amp; Accounts'!V82+'O5 Details by Class &amp; Accounts'!AQ82+'O5 Details by Class &amp; Accounts'!BL82+'O5 Details by Class &amp; Accounts'!CG82</f>
        <v>0</v>
      </c>
      <c r="S82" s="520">
        <f>'O5 Details by Class &amp; Accounts'!W82+'O5 Details by Class &amp; Accounts'!AR82+'O5 Details by Class &amp; Accounts'!BM82+'O5 Details by Class &amp; Accounts'!CH82</f>
        <v>0</v>
      </c>
      <c r="T82" s="520">
        <f>'O5 Details by Class &amp; Accounts'!X82+'O5 Details by Class &amp; Accounts'!AS82+'O5 Details by Class &amp; Accounts'!BN82+'O5 Details by Class &amp; Accounts'!CI82</f>
        <v>0</v>
      </c>
      <c r="U82" s="520">
        <f>'O5 Details by Class &amp; Accounts'!Y82+'O5 Details by Class &amp; Accounts'!AT82+'O5 Details by Class &amp; Accounts'!BO82+'O5 Details by Class &amp; Accounts'!CJ82</f>
        <v>0</v>
      </c>
      <c r="V82" s="520">
        <f>'O5 Details by Class &amp; Accounts'!Z82+'O5 Details by Class &amp; Accounts'!AU82+'O5 Details by Class &amp; Accounts'!BP82+'O5 Details by Class &amp; Accounts'!CK82</f>
        <v>0</v>
      </c>
      <c r="W82" s="520">
        <f>'O5 Details by Class &amp; Accounts'!AA82+'O5 Details by Class &amp; Accounts'!AV82+'O5 Details by Class &amp; Accounts'!BQ82+'O5 Details by Class &amp; Accounts'!CL82</f>
        <v>0</v>
      </c>
      <c r="X82" s="959">
        <f>'O5 Details by Class &amp; Accounts'!AB82+'O5 Details by Class &amp; Accounts'!AW82+'O5 Details by Class &amp; Accounts'!BR82+'O5 Details by Class &amp; Accounts'!CM82</f>
        <v>0</v>
      </c>
      <c r="Y82" s="1630" t="str">
        <f t="shared" si="0"/>
        <v>2120</v>
      </c>
      <c r="Z82" s="1625" t="s">
        <v>1598</v>
      </c>
    </row>
    <row r="83" spans="1:26" ht="15.95" customHeight="1" x14ac:dyDescent="0.2">
      <c r="A83" s="1496" t="s">
        <v>138</v>
      </c>
      <c r="B83" s="931" t="s">
        <v>943</v>
      </c>
      <c r="C83" s="945" t="str">
        <f>IF(ISBLANK('E4 TB Allocation Details'!D84), "",('E4 TB Allocation Details'!D84))</f>
        <v>NI</v>
      </c>
      <c r="D83" s="946">
        <f>SUM(E83:X83)</f>
        <v>-3602209.9999999991</v>
      </c>
      <c r="E83" s="520">
        <f>'O5 Details by Class &amp; Accounts'!I83+'O5 Details by Class &amp; Accounts'!AD83+'O5 Details by Class &amp; Accounts'!AY83+'O5 Details by Class &amp; Accounts'!BT83</f>
        <v>-2237488.6022001933</v>
      </c>
      <c r="F83" s="520">
        <f>'O5 Details by Class &amp; Accounts'!J83+'O5 Details by Class &amp; Accounts'!AE83+'O5 Details by Class &amp; Accounts'!AZ83+'O5 Details by Class &amp; Accounts'!BU83</f>
        <v>-510172.51567069808</v>
      </c>
      <c r="G83" s="520">
        <f>'O5 Details by Class &amp; Accounts'!K83+'O5 Details by Class &amp; Accounts'!AF83+'O5 Details by Class &amp; Accounts'!BA83+'O5 Details by Class &amp; Accounts'!BV83</f>
        <v>-792831.0109625418</v>
      </c>
      <c r="H83" s="520">
        <f>'O5 Details by Class &amp; Accounts'!L83+'O5 Details by Class &amp; Accounts'!AG83+'O5 Details by Class &amp; Accounts'!BB83+'O5 Details by Class &amp; Accounts'!BW83</f>
        <v>0</v>
      </c>
      <c r="I83" s="520">
        <f>'O5 Details by Class &amp; Accounts'!M83+'O5 Details by Class &amp; Accounts'!AH83+'O5 Details by Class &amp; Accounts'!BC83+'O5 Details by Class &amp; Accounts'!BX83</f>
        <v>0</v>
      </c>
      <c r="J83" s="520">
        <f>'O5 Details by Class &amp; Accounts'!N83+'O5 Details by Class &amp; Accounts'!AI83+'O5 Details by Class &amp; Accounts'!BD83+'O5 Details by Class &amp; Accounts'!BY83</f>
        <v>0</v>
      </c>
      <c r="K83" s="520">
        <f>'O5 Details by Class &amp; Accounts'!O83+'O5 Details by Class &amp; Accounts'!AJ83+'O5 Details by Class &amp; Accounts'!BE83+'O5 Details by Class &amp; Accounts'!BZ83</f>
        <v>-50422.900861389651</v>
      </c>
      <c r="L83" s="520">
        <f>'O5 Details by Class &amp; Accounts'!P83+'O5 Details by Class &amp; Accounts'!AK83+'O5 Details by Class &amp; Accounts'!BF83+'O5 Details by Class &amp; Accounts'!CA83</f>
        <v>-6138.949971910778</v>
      </c>
      <c r="M83" s="520">
        <f>'O5 Details by Class &amp; Accounts'!Q83+'O5 Details by Class &amp; Accounts'!AL83+'O5 Details by Class &amp; Accounts'!BG83+'O5 Details by Class &amp; Accounts'!CB83</f>
        <v>-5156.0203332659121</v>
      </c>
      <c r="N83" s="520">
        <f>'O5 Details by Class &amp; Accounts'!R83+'O5 Details by Class &amp; Accounts'!AM83+'O5 Details by Class &amp; Accounts'!BH83+'O5 Details by Class &amp; Accounts'!CC83</f>
        <v>0</v>
      </c>
      <c r="O83" s="520">
        <f>'O5 Details by Class &amp; Accounts'!S83+'O5 Details by Class &amp; Accounts'!AN83+'O5 Details by Class &amp; Accounts'!BI83+'O5 Details by Class &amp; Accounts'!CD83</f>
        <v>0</v>
      </c>
      <c r="P83" s="520">
        <f>'O5 Details by Class &amp; Accounts'!T83+'O5 Details by Class &amp; Accounts'!AO83+'O5 Details by Class &amp; Accounts'!BJ83+'O5 Details by Class &amp; Accounts'!CE83</f>
        <v>0</v>
      </c>
      <c r="Q83" s="520">
        <f>'O5 Details by Class &amp; Accounts'!U83+'O5 Details by Class &amp; Accounts'!AP83+'O5 Details by Class &amp; Accounts'!BK83+'O5 Details by Class &amp; Accounts'!CF83</f>
        <v>0</v>
      </c>
      <c r="R83" s="520">
        <f>'O5 Details by Class &amp; Accounts'!V83+'O5 Details by Class &amp; Accounts'!AQ83+'O5 Details by Class &amp; Accounts'!BL83+'O5 Details by Class &amp; Accounts'!CG83</f>
        <v>0</v>
      </c>
      <c r="S83" s="520">
        <f>'O5 Details by Class &amp; Accounts'!W83+'O5 Details by Class &amp; Accounts'!AR83+'O5 Details by Class &amp; Accounts'!BM83+'O5 Details by Class &amp; Accounts'!CH83</f>
        <v>0</v>
      </c>
      <c r="T83" s="520">
        <f>'O5 Details by Class &amp; Accounts'!X83+'O5 Details by Class &amp; Accounts'!AS83+'O5 Details by Class &amp; Accounts'!BN83+'O5 Details by Class &amp; Accounts'!CI83</f>
        <v>0</v>
      </c>
      <c r="U83" s="520">
        <f>'O5 Details by Class &amp; Accounts'!Y83+'O5 Details by Class &amp; Accounts'!AT83+'O5 Details by Class &amp; Accounts'!BO83+'O5 Details by Class &amp; Accounts'!CJ83</f>
        <v>0</v>
      </c>
      <c r="V83" s="520">
        <f>'O5 Details by Class &amp; Accounts'!Z83+'O5 Details by Class &amp; Accounts'!AU83+'O5 Details by Class &amp; Accounts'!BP83+'O5 Details by Class &amp; Accounts'!CK83</f>
        <v>0</v>
      </c>
      <c r="W83" s="520">
        <f>'O5 Details by Class &amp; Accounts'!AA83+'O5 Details by Class &amp; Accounts'!AV83+'O5 Details by Class &amp; Accounts'!BQ83+'O5 Details by Class &amp; Accounts'!CL83</f>
        <v>0</v>
      </c>
      <c r="X83" s="959">
        <f>'O5 Details by Class &amp; Accounts'!AB83+'O5 Details by Class &amp; Accounts'!AW83+'O5 Details by Class &amp; Accounts'!BR83+'O5 Details by Class &amp; Accounts'!CM83</f>
        <v>0</v>
      </c>
      <c r="Y83" s="1630" t="str">
        <f t="shared" si="0"/>
        <v>3046</v>
      </c>
      <c r="Z83" s="1625" t="s">
        <v>1186</v>
      </c>
    </row>
    <row r="84" spans="1:26" ht="15.95" customHeight="1" x14ac:dyDescent="0.2">
      <c r="A84" s="1497"/>
      <c r="B84" s="1896" t="s">
        <v>1616</v>
      </c>
      <c r="C84" s="54"/>
      <c r="D84" s="946"/>
      <c r="E84" s="520"/>
      <c r="F84" s="520"/>
      <c r="G84" s="520"/>
      <c r="H84" s="520"/>
      <c r="I84" s="520"/>
      <c r="J84" s="520"/>
      <c r="K84" s="520"/>
      <c r="L84" s="520"/>
      <c r="M84" s="520"/>
      <c r="N84" s="520"/>
      <c r="O84" s="520"/>
      <c r="P84" s="520"/>
      <c r="Q84" s="520"/>
      <c r="R84" s="520"/>
      <c r="S84" s="520"/>
      <c r="T84" s="520"/>
      <c r="U84" s="520"/>
      <c r="V84" s="520"/>
      <c r="W84" s="520"/>
      <c r="X84" s="959"/>
      <c r="Y84" s="1630"/>
    </row>
    <row r="85" spans="1:26" ht="15.95" customHeight="1" x14ac:dyDescent="0.2">
      <c r="A85" s="1497" t="s">
        <v>139</v>
      </c>
      <c r="B85" s="932" t="s">
        <v>1596</v>
      </c>
      <c r="C85" s="945" t="str">
        <f>IF(ISBLANK('E4 TB Allocation Details'!D86), "",('E4 TB Allocation Details'!D86))</f>
        <v>CREV</v>
      </c>
      <c r="D85" s="946">
        <f>SUM(E85:X85)</f>
        <v>-26431555.725120299</v>
      </c>
      <c r="E85" s="520">
        <f>'O5 Details by Class &amp; Accounts'!I85+'O5 Details by Class &amp; Accounts'!AD85+'O5 Details by Class &amp; Accounts'!AY85+'O5 Details by Class &amp; Accounts'!BT85</f>
        <v>-15865897.341453416</v>
      </c>
      <c r="F85" s="520">
        <f>'O5 Details by Class &amp; Accounts'!J85+'O5 Details by Class &amp; Accounts'!AE85+'O5 Details by Class &amp; Accounts'!AZ85+'O5 Details by Class &amp; Accounts'!BU85</f>
        <v>-4285261.7549902946</v>
      </c>
      <c r="G85" s="520">
        <f>'O5 Details by Class &amp; Accounts'!K85+'O5 Details by Class &amp; Accounts'!AF85+'O5 Details by Class &amp; Accounts'!BA85+'O5 Details by Class &amp; Accounts'!BV85</f>
        <v>-5377679.4658597149</v>
      </c>
      <c r="H85" s="520">
        <f>'O5 Details by Class &amp; Accounts'!L85+'O5 Details by Class &amp; Accounts'!AG85+'O5 Details by Class &amp; Accounts'!BB85+'O5 Details by Class &amp; Accounts'!BW85</f>
        <v>0</v>
      </c>
      <c r="I85" s="520">
        <f>'O5 Details by Class &amp; Accounts'!M85+'O5 Details by Class &amp; Accounts'!AH85+'O5 Details by Class &amp; Accounts'!BC85+'O5 Details by Class &amp; Accounts'!BX85</f>
        <v>0</v>
      </c>
      <c r="J85" s="520">
        <f>'O5 Details by Class &amp; Accounts'!N85+'O5 Details by Class &amp; Accounts'!AI85+'O5 Details by Class &amp; Accounts'!BD85+'O5 Details by Class &amp; Accounts'!BY85</f>
        <v>0</v>
      </c>
      <c r="K85" s="520">
        <f>'O5 Details by Class &amp; Accounts'!O85+'O5 Details by Class &amp; Accounts'!AJ85+'O5 Details by Class &amp; Accounts'!BE85+'O5 Details by Class &amp; Accounts'!BZ85</f>
        <v>-824647.83900659869</v>
      </c>
      <c r="L85" s="520">
        <f>'O5 Details by Class &amp; Accounts'!P85+'O5 Details by Class &amp; Accounts'!AK85+'O5 Details by Class &amp; Accounts'!BF85+'O5 Details by Class &amp; Accounts'!CA85</f>
        <v>-35069.749567743638</v>
      </c>
      <c r="M85" s="520">
        <f>'O5 Details by Class &amp; Accounts'!Q85+'O5 Details by Class &amp; Accounts'!AL85+'O5 Details by Class &amp; Accounts'!BG85+'O5 Details by Class &amp; Accounts'!CB85</f>
        <v>-42999.57424252975</v>
      </c>
      <c r="N85" s="520">
        <f>'O5 Details by Class &amp; Accounts'!R85+'O5 Details by Class &amp; Accounts'!AM85+'O5 Details by Class &amp; Accounts'!BH85+'O5 Details by Class &amp; Accounts'!CC85</f>
        <v>0</v>
      </c>
      <c r="O85" s="520">
        <f>'O5 Details by Class &amp; Accounts'!S85+'O5 Details by Class &amp; Accounts'!AN85+'O5 Details by Class &amp; Accounts'!BI85+'O5 Details by Class &amp; Accounts'!CD85</f>
        <v>0</v>
      </c>
      <c r="P85" s="520">
        <f>'O5 Details by Class &amp; Accounts'!T85+'O5 Details by Class &amp; Accounts'!AO85+'O5 Details by Class &amp; Accounts'!BJ85+'O5 Details by Class &amp; Accounts'!CE85</f>
        <v>0</v>
      </c>
      <c r="Q85" s="520">
        <f>'O5 Details by Class &amp; Accounts'!U85+'O5 Details by Class &amp; Accounts'!AP85+'O5 Details by Class &amp; Accounts'!BK85+'O5 Details by Class &amp; Accounts'!CF85</f>
        <v>0</v>
      </c>
      <c r="R85" s="520">
        <f>'O5 Details by Class &amp; Accounts'!V85+'O5 Details by Class &amp; Accounts'!AQ85+'O5 Details by Class &amp; Accounts'!BL85+'O5 Details by Class &amp; Accounts'!CG85</f>
        <v>0</v>
      </c>
      <c r="S85" s="520">
        <f>'O5 Details by Class &amp; Accounts'!W85+'O5 Details by Class &amp; Accounts'!AR85+'O5 Details by Class &amp; Accounts'!BM85+'O5 Details by Class &amp; Accounts'!CH85</f>
        <v>0</v>
      </c>
      <c r="T85" s="520">
        <f>'O5 Details by Class &amp; Accounts'!X85+'O5 Details by Class &amp; Accounts'!AS85+'O5 Details by Class &amp; Accounts'!BN85+'O5 Details by Class &amp; Accounts'!CI85</f>
        <v>0</v>
      </c>
      <c r="U85" s="520">
        <f>'O5 Details by Class &amp; Accounts'!Y85+'O5 Details by Class &amp; Accounts'!AT85+'O5 Details by Class &amp; Accounts'!BO85+'O5 Details by Class &amp; Accounts'!CJ85</f>
        <v>0</v>
      </c>
      <c r="V85" s="520">
        <f>'O5 Details by Class &amp; Accounts'!Z85+'O5 Details by Class &amp; Accounts'!AU85+'O5 Details by Class &amp; Accounts'!BP85+'O5 Details by Class &amp; Accounts'!CK85</f>
        <v>0</v>
      </c>
      <c r="W85" s="520">
        <f>'O5 Details by Class &amp; Accounts'!AA85+'O5 Details by Class &amp; Accounts'!AV85+'O5 Details by Class &amp; Accounts'!BQ85+'O5 Details by Class &amp; Accounts'!CL85</f>
        <v>0</v>
      </c>
      <c r="X85" s="959">
        <f>'O5 Details by Class &amp; Accounts'!AB85+'O5 Details by Class &amp; Accounts'!AW85+'O5 Details by Class &amp; Accounts'!BR85+'O5 Details by Class &amp; Accounts'!CM85</f>
        <v>0</v>
      </c>
      <c r="Y85" s="1630" t="str">
        <f>A85</f>
        <v>4080</v>
      </c>
      <c r="Z85" s="1625" t="s">
        <v>1081</v>
      </c>
    </row>
    <row r="86" spans="1:26" ht="15.95" customHeight="1" x14ac:dyDescent="0.2">
      <c r="A86" s="1497" t="s">
        <v>140</v>
      </c>
      <c r="B86" s="932" t="s">
        <v>1597</v>
      </c>
      <c r="C86" s="945" t="str">
        <f>IF(ISBLANK('E4 TB Allocation Details'!D87), "",('E4 TB Allocation Details'!D87))</f>
        <v>mi</v>
      </c>
      <c r="D86" s="946">
        <f t="shared" ref="D86:D122" si="3">SUM(E86:X86)</f>
        <v>-40268.999999999993</v>
      </c>
      <c r="E86" s="520">
        <f>'O5 Details by Class &amp; Accounts'!I86+'O5 Details by Class &amp; Accounts'!AD86+'O5 Details by Class &amp; Accounts'!AY86+'O5 Details by Class &amp; Accounts'!BT86</f>
        <v>-27452.442460316899</v>
      </c>
      <c r="F86" s="520">
        <f>'O5 Details by Class &amp; Accounts'!J86+'O5 Details by Class &amp; Accounts'!AE86+'O5 Details by Class &amp; Accounts'!AZ86+'O5 Details by Class &amp; Accounts'!BU86</f>
        <v>-5239.4317118953459</v>
      </c>
      <c r="G86" s="520">
        <f>'O5 Details by Class &amp; Accounts'!K86+'O5 Details by Class &amp; Accounts'!AF86+'O5 Details by Class &amp; Accounts'!BA86+'O5 Details by Class &amp; Accounts'!BV86</f>
        <v>-6754.325188712306</v>
      </c>
      <c r="H86" s="520">
        <f>'O5 Details by Class &amp; Accounts'!L86+'O5 Details by Class &amp; Accounts'!AG86+'O5 Details by Class &amp; Accounts'!BB86+'O5 Details by Class &amp; Accounts'!BW86</f>
        <v>0</v>
      </c>
      <c r="I86" s="520">
        <f>'O5 Details by Class &amp; Accounts'!M86+'O5 Details by Class &amp; Accounts'!AH86+'O5 Details by Class &amp; Accounts'!BC86+'O5 Details by Class &amp; Accounts'!BX86</f>
        <v>0</v>
      </c>
      <c r="J86" s="520">
        <f>'O5 Details by Class &amp; Accounts'!N86+'O5 Details by Class &amp; Accounts'!AI86+'O5 Details by Class &amp; Accounts'!BD86+'O5 Details by Class &amp; Accounts'!BY86</f>
        <v>0</v>
      </c>
      <c r="K86" s="520">
        <f>'O5 Details by Class &amp; Accounts'!O86+'O5 Details by Class &amp; Accounts'!AJ86+'O5 Details by Class &amp; Accounts'!BE86+'O5 Details by Class &amp; Accounts'!BZ86</f>
        <v>-669.0924690577134</v>
      </c>
      <c r="L86" s="520">
        <f>'O5 Details by Class &amp; Accounts'!P86+'O5 Details by Class &amp; Accounts'!AK86+'O5 Details by Class &amp; Accounts'!BF86+'O5 Details by Class &amp; Accounts'!CA86</f>
        <v>-80.076295612846636</v>
      </c>
      <c r="M86" s="520">
        <f>'O5 Details by Class &amp; Accounts'!Q86+'O5 Details by Class &amp; Accounts'!AL86+'O5 Details by Class &amp; Accounts'!BG86+'O5 Details by Class &amp; Accounts'!CB86</f>
        <v>-73.631874404884314</v>
      </c>
      <c r="N86" s="520">
        <f>'O5 Details by Class &amp; Accounts'!R86+'O5 Details by Class &amp; Accounts'!AM86+'O5 Details by Class &amp; Accounts'!BH86+'O5 Details by Class &amp; Accounts'!CC86</f>
        <v>0</v>
      </c>
      <c r="O86" s="520">
        <f>'O5 Details by Class &amp; Accounts'!S86+'O5 Details by Class &amp; Accounts'!AN86+'O5 Details by Class &amp; Accounts'!BI86+'O5 Details by Class &amp; Accounts'!CD86</f>
        <v>0</v>
      </c>
      <c r="P86" s="520">
        <f>'O5 Details by Class &amp; Accounts'!T86+'O5 Details by Class &amp; Accounts'!AO86+'O5 Details by Class &amp; Accounts'!BJ86+'O5 Details by Class &amp; Accounts'!CE86</f>
        <v>0</v>
      </c>
      <c r="Q86" s="520">
        <f>'O5 Details by Class &amp; Accounts'!U86+'O5 Details by Class &amp; Accounts'!AP86+'O5 Details by Class &amp; Accounts'!BK86+'O5 Details by Class &amp; Accounts'!CF86</f>
        <v>0</v>
      </c>
      <c r="R86" s="520">
        <f>'O5 Details by Class &amp; Accounts'!V86+'O5 Details by Class &amp; Accounts'!AQ86+'O5 Details by Class &amp; Accounts'!BL86+'O5 Details by Class &amp; Accounts'!CG86</f>
        <v>0</v>
      </c>
      <c r="S86" s="520">
        <f>'O5 Details by Class &amp; Accounts'!W86+'O5 Details by Class &amp; Accounts'!AR86+'O5 Details by Class &amp; Accounts'!BM86+'O5 Details by Class &amp; Accounts'!CH86</f>
        <v>0</v>
      </c>
      <c r="T86" s="520">
        <f>'O5 Details by Class &amp; Accounts'!X86+'O5 Details by Class &amp; Accounts'!AS86+'O5 Details by Class &amp; Accounts'!BN86+'O5 Details by Class &amp; Accounts'!CI86</f>
        <v>0</v>
      </c>
      <c r="U86" s="520">
        <f>'O5 Details by Class &amp; Accounts'!Y86+'O5 Details by Class &amp; Accounts'!AT86+'O5 Details by Class &amp; Accounts'!BO86+'O5 Details by Class &amp; Accounts'!CJ86</f>
        <v>0</v>
      </c>
      <c r="V86" s="520">
        <f>'O5 Details by Class &amp; Accounts'!Z86+'O5 Details by Class &amp; Accounts'!AU86+'O5 Details by Class &amp; Accounts'!BP86+'O5 Details by Class &amp; Accounts'!CK86</f>
        <v>0</v>
      </c>
      <c r="W86" s="520">
        <f>'O5 Details by Class &amp; Accounts'!AA86+'O5 Details by Class &amp; Accounts'!AV86+'O5 Details by Class &amp; Accounts'!BQ86+'O5 Details by Class &amp; Accounts'!CL86</f>
        <v>0</v>
      </c>
      <c r="X86" s="959">
        <f>'O5 Details by Class &amp; Accounts'!AB86+'O5 Details by Class &amp; Accounts'!AW86+'O5 Details by Class &amp; Accounts'!BR86+'O5 Details by Class &amp; Accounts'!CM86</f>
        <v>0</v>
      </c>
      <c r="Y86" s="1630" t="str">
        <f t="shared" ref="Y86:Y155" si="4">A86</f>
        <v>4082</v>
      </c>
      <c r="Z86" s="1625" t="s">
        <v>1274</v>
      </c>
    </row>
    <row r="87" spans="1:26" ht="15.95" customHeight="1" x14ac:dyDescent="0.2">
      <c r="A87" s="1497" t="s">
        <v>141</v>
      </c>
      <c r="B87" s="932" t="s">
        <v>517</v>
      </c>
      <c r="C87" s="945" t="str">
        <f>IF(ISBLANK('E4 TB Allocation Details'!D88), "",('E4 TB Allocation Details'!D88))</f>
        <v>mi</v>
      </c>
      <c r="D87" s="946">
        <f t="shared" si="3"/>
        <v>-325</v>
      </c>
      <c r="E87" s="520">
        <f>'O5 Details by Class &amp; Accounts'!I87+'O5 Details by Class &amp; Accounts'!AD87+'O5 Details by Class &amp; Accounts'!AY87+'O5 Details by Class &amp; Accounts'!BT87</f>
        <v>-221.56109661533665</v>
      </c>
      <c r="F87" s="520">
        <f>'O5 Details by Class &amp; Accounts'!J87+'O5 Details by Class &amp; Accounts'!AE87+'O5 Details by Class &amp; Accounts'!AZ87+'O5 Details by Class &amp; Accounts'!BU87</f>
        <v>-42.286009246963857</v>
      </c>
      <c r="G87" s="520">
        <f>'O5 Details by Class &amp; Accounts'!K87+'O5 Details by Class &amp; Accounts'!AF87+'O5 Details by Class &amp; Accounts'!BA87+'O5 Details by Class &amp; Accounts'!BV87</f>
        <v>-54.512296961223264</v>
      </c>
      <c r="H87" s="520">
        <f>'O5 Details by Class &amp; Accounts'!L87+'O5 Details by Class &amp; Accounts'!AG87+'O5 Details by Class &amp; Accounts'!BB87+'O5 Details by Class &amp; Accounts'!BW87</f>
        <v>0</v>
      </c>
      <c r="I87" s="520">
        <f>'O5 Details by Class &amp; Accounts'!M87+'O5 Details by Class &amp; Accounts'!AH87+'O5 Details by Class &amp; Accounts'!BC87+'O5 Details by Class &amp; Accounts'!BX87</f>
        <v>0</v>
      </c>
      <c r="J87" s="520">
        <f>'O5 Details by Class &amp; Accounts'!N87+'O5 Details by Class &amp; Accounts'!AI87+'O5 Details by Class &amp; Accounts'!BD87+'O5 Details by Class &amp; Accounts'!BY87</f>
        <v>0</v>
      </c>
      <c r="K87" s="520">
        <f>'O5 Details by Class &amp; Accounts'!O87+'O5 Details by Class &amp; Accounts'!AJ87+'O5 Details by Class &amp; Accounts'!BE87+'O5 Details by Class &amp; Accounts'!BZ87</f>
        <v>-5.4000609015311252</v>
      </c>
      <c r="L87" s="520">
        <f>'O5 Details by Class &amp; Accounts'!P87+'O5 Details by Class &amp; Accounts'!AK87+'O5 Details by Class &amp; Accounts'!BF87+'O5 Details by Class &amp; Accounts'!CA87</f>
        <v>-0.6462737111469159</v>
      </c>
      <c r="M87" s="520">
        <f>'O5 Details by Class &amp; Accounts'!Q87+'O5 Details by Class &amp; Accounts'!AL87+'O5 Details by Class &amp; Accounts'!BG87+'O5 Details by Class &amp; Accounts'!CB87</f>
        <v>-0.59426256379814257</v>
      </c>
      <c r="N87" s="520">
        <f>'O5 Details by Class &amp; Accounts'!R87+'O5 Details by Class &amp; Accounts'!AM87+'O5 Details by Class &amp; Accounts'!BH87+'O5 Details by Class &amp; Accounts'!CC87</f>
        <v>0</v>
      </c>
      <c r="O87" s="520">
        <f>'O5 Details by Class &amp; Accounts'!S87+'O5 Details by Class &amp; Accounts'!AN87+'O5 Details by Class &amp; Accounts'!BI87+'O5 Details by Class &amp; Accounts'!CD87</f>
        <v>0</v>
      </c>
      <c r="P87" s="520">
        <f>'O5 Details by Class &amp; Accounts'!T87+'O5 Details by Class &amp; Accounts'!AO87+'O5 Details by Class &amp; Accounts'!BJ87+'O5 Details by Class &amp; Accounts'!CE87</f>
        <v>0</v>
      </c>
      <c r="Q87" s="520">
        <f>'O5 Details by Class &amp; Accounts'!U87+'O5 Details by Class &amp; Accounts'!AP87+'O5 Details by Class &amp; Accounts'!BK87+'O5 Details by Class &amp; Accounts'!CF87</f>
        <v>0</v>
      </c>
      <c r="R87" s="520">
        <f>'O5 Details by Class &amp; Accounts'!V87+'O5 Details by Class &amp; Accounts'!AQ87+'O5 Details by Class &amp; Accounts'!BL87+'O5 Details by Class &amp; Accounts'!CG87</f>
        <v>0</v>
      </c>
      <c r="S87" s="520">
        <f>'O5 Details by Class &amp; Accounts'!W87+'O5 Details by Class &amp; Accounts'!AR87+'O5 Details by Class &amp; Accounts'!BM87+'O5 Details by Class &amp; Accounts'!CH87</f>
        <v>0</v>
      </c>
      <c r="T87" s="520">
        <f>'O5 Details by Class &amp; Accounts'!X87+'O5 Details by Class &amp; Accounts'!AS87+'O5 Details by Class &amp; Accounts'!BN87+'O5 Details by Class &amp; Accounts'!CI87</f>
        <v>0</v>
      </c>
      <c r="U87" s="520">
        <f>'O5 Details by Class &amp; Accounts'!Y87+'O5 Details by Class &amp; Accounts'!AT87+'O5 Details by Class &amp; Accounts'!BO87+'O5 Details by Class &amp; Accounts'!CJ87</f>
        <v>0</v>
      </c>
      <c r="V87" s="520">
        <f>'O5 Details by Class &amp; Accounts'!Z87+'O5 Details by Class &amp; Accounts'!AU87+'O5 Details by Class &amp; Accounts'!BP87+'O5 Details by Class &amp; Accounts'!CK87</f>
        <v>0</v>
      </c>
      <c r="W87" s="520">
        <f>'O5 Details by Class &amp; Accounts'!AA87+'O5 Details by Class &amp; Accounts'!AV87+'O5 Details by Class &amp; Accounts'!BQ87+'O5 Details by Class &amp; Accounts'!CL87</f>
        <v>0</v>
      </c>
      <c r="X87" s="959">
        <f>'O5 Details by Class &amp; Accounts'!AB87+'O5 Details by Class &amp; Accounts'!AW87+'O5 Details by Class &amp; Accounts'!BR87+'O5 Details by Class &amp; Accounts'!CM87</f>
        <v>0</v>
      </c>
      <c r="Y87" s="1630" t="str">
        <f t="shared" si="4"/>
        <v>4084</v>
      </c>
      <c r="Z87" s="1625" t="s">
        <v>1274</v>
      </c>
    </row>
    <row r="88" spans="1:26" ht="15.95" customHeight="1" x14ac:dyDescent="0.2">
      <c r="A88" s="994">
        <v>4086</v>
      </c>
      <c r="B88" s="995" t="s">
        <v>403</v>
      </c>
      <c r="C88" s="945" t="s">
        <v>926</v>
      </c>
      <c r="D88" s="946">
        <f>SUM(E88:X88)</f>
        <v>-140473</v>
      </c>
      <c r="E88" s="520">
        <f>'O5 Details by Class &amp; Accounts'!I88+'O5 Details by Class &amp; Accounts'!AD88+'O5 Details by Class &amp; Accounts'!AY88+'O5 Details by Class &amp; Accounts'!BT88</f>
        <v>-103682.45238095238</v>
      </c>
      <c r="F88" s="520">
        <f>'O5 Details by Class &amp; Accounts'!J88+'O5 Details by Class &amp; Accounts'!AE88+'O5 Details by Class &amp; Accounts'!AZ88+'O5 Details by Class &amp; Accounts'!BU88</f>
        <v>-10084.279244120366</v>
      </c>
      <c r="G88" s="520">
        <f>'O5 Details by Class &amp; Accounts'!K88+'O5 Details by Class &amp; Accounts'!AF88+'O5 Details by Class &amp; Accounts'!BA88+'O5 Details by Class &amp; Accounts'!BV88</f>
        <v>-1202.2269008250316</v>
      </c>
      <c r="H88" s="520">
        <f>'O5 Details by Class &amp; Accounts'!L88+'O5 Details by Class &amp; Accounts'!AG88+'O5 Details by Class &amp; Accounts'!BB88+'O5 Details by Class &amp; Accounts'!BW88</f>
        <v>0</v>
      </c>
      <c r="I88" s="520">
        <f>'O5 Details by Class &amp; Accounts'!M88+'O5 Details by Class &amp; Accounts'!AH88+'O5 Details by Class &amp; Accounts'!BC88+'O5 Details by Class &amp; Accounts'!BX88</f>
        <v>0</v>
      </c>
      <c r="J88" s="520">
        <f>'O5 Details by Class &amp; Accounts'!N88+'O5 Details by Class &amp; Accounts'!AI88+'O5 Details by Class &amp; Accounts'!BD88+'O5 Details by Class &amp; Accounts'!BY88</f>
        <v>0</v>
      </c>
      <c r="K88" s="520">
        <f>'O5 Details by Class &amp; Accounts'!O88+'O5 Details by Class &amp; Accounts'!AJ88+'O5 Details by Class &amp; Accounts'!BE88+'O5 Details by Class &amp; Accounts'!BZ88</f>
        <v>-23943.550956831332</v>
      </c>
      <c r="L88" s="520">
        <f>'O5 Details by Class &amp; Accounts'!P88+'O5 Details by Class &amp; Accounts'!AK88+'O5 Details by Class &amp; Accounts'!BF88+'O5 Details by Class &amp; Accounts'!CA88</f>
        <v>-865.60336859402275</v>
      </c>
      <c r="M88" s="520">
        <f>'O5 Details by Class &amp; Accounts'!Q88+'O5 Details by Class &amp; Accounts'!AL88+'O5 Details by Class &amp; Accounts'!BG88+'O5 Details by Class &amp; Accounts'!CB88</f>
        <v>-694.88714867686826</v>
      </c>
      <c r="N88" s="520">
        <f>'O5 Details by Class &amp; Accounts'!R88+'O5 Details by Class &amp; Accounts'!AM88+'O5 Details by Class &amp; Accounts'!BH88+'O5 Details by Class &amp; Accounts'!CC88</f>
        <v>0</v>
      </c>
      <c r="O88" s="520">
        <f>'O5 Details by Class &amp; Accounts'!S88+'O5 Details by Class &amp; Accounts'!AN88+'O5 Details by Class &amp; Accounts'!BI88+'O5 Details by Class &amp; Accounts'!CD88</f>
        <v>0</v>
      </c>
      <c r="P88" s="520">
        <f>'O5 Details by Class &amp; Accounts'!T88+'O5 Details by Class &amp; Accounts'!AO88+'O5 Details by Class &amp; Accounts'!BJ88+'O5 Details by Class &amp; Accounts'!CE88</f>
        <v>0</v>
      </c>
      <c r="Q88" s="520">
        <f>'O5 Details by Class &amp; Accounts'!U88+'O5 Details by Class &amp; Accounts'!AP88+'O5 Details by Class &amp; Accounts'!BK88+'O5 Details by Class &amp; Accounts'!CF88</f>
        <v>0</v>
      </c>
      <c r="R88" s="520">
        <f>'O5 Details by Class &amp; Accounts'!V88+'O5 Details by Class &amp; Accounts'!AQ88+'O5 Details by Class &amp; Accounts'!BL88+'O5 Details by Class &amp; Accounts'!CG88</f>
        <v>0</v>
      </c>
      <c r="S88" s="520">
        <f>'O5 Details by Class &amp; Accounts'!W88+'O5 Details by Class &amp; Accounts'!AR88+'O5 Details by Class &amp; Accounts'!BM88+'O5 Details by Class &amp; Accounts'!CH88</f>
        <v>0</v>
      </c>
      <c r="T88" s="520">
        <f>'O5 Details by Class &amp; Accounts'!X88+'O5 Details by Class &amp; Accounts'!AS88+'O5 Details by Class &amp; Accounts'!BN88+'O5 Details by Class &amp; Accounts'!CI88</f>
        <v>0</v>
      </c>
      <c r="U88" s="520">
        <f>'O5 Details by Class &amp; Accounts'!Y88+'O5 Details by Class &amp; Accounts'!AT88+'O5 Details by Class &amp; Accounts'!BO88+'O5 Details by Class &amp; Accounts'!CJ88</f>
        <v>0</v>
      </c>
      <c r="V88" s="520">
        <f>'O5 Details by Class &amp; Accounts'!Z88+'O5 Details by Class &amp; Accounts'!AU88+'O5 Details by Class &amp; Accounts'!BP88+'O5 Details by Class &amp; Accounts'!CK88</f>
        <v>0</v>
      </c>
      <c r="W88" s="520">
        <f>'O5 Details by Class &amp; Accounts'!AA88+'O5 Details by Class &amp; Accounts'!AV88+'O5 Details by Class &amp; Accounts'!BQ88+'O5 Details by Class &amp; Accounts'!CL88</f>
        <v>0</v>
      </c>
      <c r="X88" s="959">
        <f>'O5 Details by Class &amp; Accounts'!AB88+'O5 Details by Class &amp; Accounts'!AW88+'O5 Details by Class &amp; Accounts'!BR88+'O5 Details by Class &amp; Accounts'!CM88</f>
        <v>0</v>
      </c>
      <c r="Y88" s="1630">
        <f>A88</f>
        <v>4086</v>
      </c>
      <c r="Z88" s="1625" t="s">
        <v>1081</v>
      </c>
    </row>
    <row r="89" spans="1:26" ht="15.95" customHeight="1" x14ac:dyDescent="0.2">
      <c r="A89" s="1497" t="s">
        <v>142</v>
      </c>
      <c r="B89" s="932" t="s">
        <v>522</v>
      </c>
      <c r="C89" s="945" t="str">
        <f>IF(ISBLANK('E4 TB Allocation Details'!D90), "",('E4 TB Allocation Details'!D90))</f>
        <v>mi</v>
      </c>
      <c r="D89" s="946">
        <f t="shared" si="3"/>
        <v>0</v>
      </c>
      <c r="E89" s="520">
        <f>'O5 Details by Class &amp; Accounts'!I89+'O5 Details by Class &amp; Accounts'!AD89+'O5 Details by Class &amp; Accounts'!AY89+'O5 Details by Class &amp; Accounts'!BT89</f>
        <v>0</v>
      </c>
      <c r="F89" s="520">
        <f>'O5 Details by Class &amp; Accounts'!J89+'O5 Details by Class &amp; Accounts'!AE89+'O5 Details by Class &amp; Accounts'!AZ89+'O5 Details by Class &amp; Accounts'!BU89</f>
        <v>0</v>
      </c>
      <c r="G89" s="520">
        <f>'O5 Details by Class &amp; Accounts'!K89+'O5 Details by Class &amp; Accounts'!AF89+'O5 Details by Class &amp; Accounts'!BA89+'O5 Details by Class &amp; Accounts'!BV89</f>
        <v>0</v>
      </c>
      <c r="H89" s="520">
        <f>'O5 Details by Class &amp; Accounts'!L89+'O5 Details by Class &amp; Accounts'!AG89+'O5 Details by Class &amp; Accounts'!BB89+'O5 Details by Class &amp; Accounts'!BW89</f>
        <v>0</v>
      </c>
      <c r="I89" s="520">
        <f>'O5 Details by Class &amp; Accounts'!M89+'O5 Details by Class &amp; Accounts'!AH89+'O5 Details by Class &amp; Accounts'!BC89+'O5 Details by Class &amp; Accounts'!BX89</f>
        <v>0</v>
      </c>
      <c r="J89" s="520">
        <f>'O5 Details by Class &amp; Accounts'!N89+'O5 Details by Class &amp; Accounts'!AI89+'O5 Details by Class &amp; Accounts'!BD89+'O5 Details by Class &amp; Accounts'!BY89</f>
        <v>0</v>
      </c>
      <c r="K89" s="520">
        <f>'O5 Details by Class &amp; Accounts'!O89+'O5 Details by Class &amp; Accounts'!AJ89+'O5 Details by Class &amp; Accounts'!BE89+'O5 Details by Class &amp; Accounts'!BZ89</f>
        <v>0</v>
      </c>
      <c r="L89" s="520">
        <f>'O5 Details by Class &amp; Accounts'!P89+'O5 Details by Class &amp; Accounts'!AK89+'O5 Details by Class &amp; Accounts'!BF89+'O5 Details by Class &amp; Accounts'!CA89</f>
        <v>0</v>
      </c>
      <c r="M89" s="520">
        <f>'O5 Details by Class &amp; Accounts'!Q89+'O5 Details by Class &amp; Accounts'!AL89+'O5 Details by Class &amp; Accounts'!BG89+'O5 Details by Class &amp; Accounts'!CB89</f>
        <v>0</v>
      </c>
      <c r="N89" s="520">
        <f>'O5 Details by Class &amp; Accounts'!R89+'O5 Details by Class &amp; Accounts'!AM89+'O5 Details by Class &amp; Accounts'!BH89+'O5 Details by Class &amp; Accounts'!CC89</f>
        <v>0</v>
      </c>
      <c r="O89" s="520">
        <f>'O5 Details by Class &amp; Accounts'!S89+'O5 Details by Class &amp; Accounts'!AN89+'O5 Details by Class &amp; Accounts'!BI89+'O5 Details by Class &amp; Accounts'!CD89</f>
        <v>0</v>
      </c>
      <c r="P89" s="520">
        <f>'O5 Details by Class &amp; Accounts'!T89+'O5 Details by Class &amp; Accounts'!AO89+'O5 Details by Class &amp; Accounts'!BJ89+'O5 Details by Class &amp; Accounts'!CE89</f>
        <v>0</v>
      </c>
      <c r="Q89" s="520">
        <f>'O5 Details by Class &amp; Accounts'!U89+'O5 Details by Class &amp; Accounts'!AP89+'O5 Details by Class &amp; Accounts'!BK89+'O5 Details by Class &amp; Accounts'!CF89</f>
        <v>0</v>
      </c>
      <c r="R89" s="520">
        <f>'O5 Details by Class &amp; Accounts'!V89+'O5 Details by Class &amp; Accounts'!AQ89+'O5 Details by Class &amp; Accounts'!BL89+'O5 Details by Class &amp; Accounts'!CG89</f>
        <v>0</v>
      </c>
      <c r="S89" s="520">
        <f>'O5 Details by Class &amp; Accounts'!W89+'O5 Details by Class &amp; Accounts'!AR89+'O5 Details by Class &amp; Accounts'!BM89+'O5 Details by Class &amp; Accounts'!CH89</f>
        <v>0</v>
      </c>
      <c r="T89" s="520">
        <f>'O5 Details by Class &amp; Accounts'!X89+'O5 Details by Class &amp; Accounts'!AS89+'O5 Details by Class &amp; Accounts'!BN89+'O5 Details by Class &amp; Accounts'!CI89</f>
        <v>0</v>
      </c>
      <c r="U89" s="520">
        <f>'O5 Details by Class &amp; Accounts'!Y89+'O5 Details by Class &amp; Accounts'!AT89+'O5 Details by Class &amp; Accounts'!BO89+'O5 Details by Class &amp; Accounts'!CJ89</f>
        <v>0</v>
      </c>
      <c r="V89" s="520">
        <f>'O5 Details by Class &amp; Accounts'!Z89+'O5 Details by Class &amp; Accounts'!AU89+'O5 Details by Class &amp; Accounts'!BP89+'O5 Details by Class &amp; Accounts'!CK89</f>
        <v>0</v>
      </c>
      <c r="W89" s="520">
        <f>'O5 Details by Class &amp; Accounts'!AA89+'O5 Details by Class &amp; Accounts'!AV89+'O5 Details by Class &amp; Accounts'!BQ89+'O5 Details by Class &amp; Accounts'!CL89</f>
        <v>0</v>
      </c>
      <c r="X89" s="959">
        <f>'O5 Details by Class &amp; Accounts'!AB89+'O5 Details by Class &amp; Accounts'!AW89+'O5 Details by Class &amp; Accounts'!BR89+'O5 Details by Class &amp; Accounts'!CM89</f>
        <v>0</v>
      </c>
      <c r="Y89" s="1630" t="str">
        <f t="shared" si="4"/>
        <v>4090</v>
      </c>
      <c r="Z89" s="1625" t="s">
        <v>1274</v>
      </c>
    </row>
    <row r="90" spans="1:26" ht="15.95" customHeight="1" x14ac:dyDescent="0.2">
      <c r="A90" s="1497" t="s">
        <v>144</v>
      </c>
      <c r="B90" s="932" t="s">
        <v>525</v>
      </c>
      <c r="C90" s="945" t="str">
        <f>IF(ISBLANK('E4 TB Allocation Details'!D91), "",('E4 TB Allocation Details'!D91))</f>
        <v>mi</v>
      </c>
      <c r="D90" s="946">
        <f t="shared" si="3"/>
        <v>0</v>
      </c>
      <c r="E90" s="520">
        <f>'O5 Details by Class &amp; Accounts'!I90+'O5 Details by Class &amp; Accounts'!AD90+'O5 Details by Class &amp; Accounts'!AY90+'O5 Details by Class &amp; Accounts'!BT90</f>
        <v>0</v>
      </c>
      <c r="F90" s="520">
        <f>'O5 Details by Class &amp; Accounts'!J90+'O5 Details by Class &amp; Accounts'!AE90+'O5 Details by Class &amp; Accounts'!AZ90+'O5 Details by Class &amp; Accounts'!BU90</f>
        <v>0</v>
      </c>
      <c r="G90" s="520">
        <f>'O5 Details by Class &amp; Accounts'!K90+'O5 Details by Class &amp; Accounts'!AF90+'O5 Details by Class &amp; Accounts'!BA90+'O5 Details by Class &amp; Accounts'!BV90</f>
        <v>0</v>
      </c>
      <c r="H90" s="520">
        <f>'O5 Details by Class &amp; Accounts'!L90+'O5 Details by Class &amp; Accounts'!AG90+'O5 Details by Class &amp; Accounts'!BB90+'O5 Details by Class &amp; Accounts'!BW90</f>
        <v>0</v>
      </c>
      <c r="I90" s="520">
        <f>'O5 Details by Class &amp; Accounts'!M90+'O5 Details by Class &amp; Accounts'!AH90+'O5 Details by Class &amp; Accounts'!BC90+'O5 Details by Class &amp; Accounts'!BX90</f>
        <v>0</v>
      </c>
      <c r="J90" s="520">
        <f>'O5 Details by Class &amp; Accounts'!N90+'O5 Details by Class &amp; Accounts'!AI90+'O5 Details by Class &amp; Accounts'!BD90+'O5 Details by Class &amp; Accounts'!BY90</f>
        <v>0</v>
      </c>
      <c r="K90" s="520">
        <f>'O5 Details by Class &amp; Accounts'!O90+'O5 Details by Class &amp; Accounts'!AJ90+'O5 Details by Class &amp; Accounts'!BE90+'O5 Details by Class &amp; Accounts'!BZ90</f>
        <v>0</v>
      </c>
      <c r="L90" s="520">
        <f>'O5 Details by Class &amp; Accounts'!P90+'O5 Details by Class &amp; Accounts'!AK90+'O5 Details by Class &amp; Accounts'!BF90+'O5 Details by Class &amp; Accounts'!CA90</f>
        <v>0</v>
      </c>
      <c r="M90" s="520">
        <f>'O5 Details by Class &amp; Accounts'!Q90+'O5 Details by Class &amp; Accounts'!AL90+'O5 Details by Class &amp; Accounts'!BG90+'O5 Details by Class &amp; Accounts'!CB90</f>
        <v>0</v>
      </c>
      <c r="N90" s="520">
        <f>'O5 Details by Class &amp; Accounts'!R90+'O5 Details by Class &amp; Accounts'!AM90+'O5 Details by Class &amp; Accounts'!BH90+'O5 Details by Class &amp; Accounts'!CC90</f>
        <v>0</v>
      </c>
      <c r="O90" s="520">
        <f>'O5 Details by Class &amp; Accounts'!S90+'O5 Details by Class &amp; Accounts'!AN90+'O5 Details by Class &amp; Accounts'!BI90+'O5 Details by Class &amp; Accounts'!CD90</f>
        <v>0</v>
      </c>
      <c r="P90" s="520">
        <f>'O5 Details by Class &amp; Accounts'!T90+'O5 Details by Class &amp; Accounts'!AO90+'O5 Details by Class &amp; Accounts'!BJ90+'O5 Details by Class &amp; Accounts'!CE90</f>
        <v>0</v>
      </c>
      <c r="Q90" s="520">
        <f>'O5 Details by Class &amp; Accounts'!U90+'O5 Details by Class &amp; Accounts'!AP90+'O5 Details by Class &amp; Accounts'!BK90+'O5 Details by Class &amp; Accounts'!CF90</f>
        <v>0</v>
      </c>
      <c r="R90" s="520">
        <f>'O5 Details by Class &amp; Accounts'!V90+'O5 Details by Class &amp; Accounts'!AQ90+'O5 Details by Class &amp; Accounts'!BL90+'O5 Details by Class &amp; Accounts'!CG90</f>
        <v>0</v>
      </c>
      <c r="S90" s="520">
        <f>'O5 Details by Class &amp; Accounts'!W90+'O5 Details by Class &amp; Accounts'!AR90+'O5 Details by Class &amp; Accounts'!BM90+'O5 Details by Class &amp; Accounts'!CH90</f>
        <v>0</v>
      </c>
      <c r="T90" s="520">
        <f>'O5 Details by Class &amp; Accounts'!X90+'O5 Details by Class &amp; Accounts'!AS90+'O5 Details by Class &amp; Accounts'!BN90+'O5 Details by Class &amp; Accounts'!CI90</f>
        <v>0</v>
      </c>
      <c r="U90" s="520">
        <f>'O5 Details by Class &amp; Accounts'!Y90+'O5 Details by Class &amp; Accounts'!AT90+'O5 Details by Class &amp; Accounts'!BO90+'O5 Details by Class &amp; Accounts'!CJ90</f>
        <v>0</v>
      </c>
      <c r="V90" s="520">
        <f>'O5 Details by Class &amp; Accounts'!Z90+'O5 Details by Class &amp; Accounts'!AU90+'O5 Details by Class &amp; Accounts'!BP90+'O5 Details by Class &amp; Accounts'!CK90</f>
        <v>0</v>
      </c>
      <c r="W90" s="520">
        <f>'O5 Details by Class &amp; Accounts'!AA90+'O5 Details by Class &amp; Accounts'!AV90+'O5 Details by Class &amp; Accounts'!BQ90+'O5 Details by Class &amp; Accounts'!CL90</f>
        <v>0</v>
      </c>
      <c r="X90" s="959">
        <f>'O5 Details by Class &amp; Accounts'!AB90+'O5 Details by Class &amp; Accounts'!AW90+'O5 Details by Class &amp; Accounts'!BR90+'O5 Details by Class &amp; Accounts'!CM90</f>
        <v>0</v>
      </c>
      <c r="Y90" s="1630" t="str">
        <f t="shared" si="4"/>
        <v>4205</v>
      </c>
      <c r="Z90" s="1625" t="s">
        <v>1186</v>
      </c>
    </row>
    <row r="91" spans="1:26" ht="15.95" customHeight="1" x14ac:dyDescent="0.2">
      <c r="A91" s="1497" t="s">
        <v>145</v>
      </c>
      <c r="B91" s="932" t="s">
        <v>526</v>
      </c>
      <c r="C91" s="945" t="str">
        <f>IF(ISBLANK('E4 TB Allocation Details'!D92), "",('E4 TB Allocation Details'!D92))</f>
        <v>mi</v>
      </c>
      <c r="D91" s="946">
        <f t="shared" si="3"/>
        <v>-1180493</v>
      </c>
      <c r="E91" s="520">
        <f>'O5 Details by Class &amp; Accounts'!I91+'O5 Details by Class &amp; Accounts'!AD91+'O5 Details by Class &amp; Accounts'!AY91+'O5 Details by Class &amp; Accounts'!BT91</f>
        <v>-697675.12424714211</v>
      </c>
      <c r="F91" s="520">
        <f>'O5 Details by Class &amp; Accounts'!J91+'O5 Details by Class &amp; Accounts'!AE91+'O5 Details by Class &amp; Accounts'!AZ91+'O5 Details by Class &amp; Accounts'!BU91</f>
        <v>-175009.2350677856</v>
      </c>
      <c r="G91" s="520">
        <f>'O5 Details by Class &amp; Accounts'!K91+'O5 Details by Class &amp; Accounts'!AF91+'O5 Details by Class &amp; Accounts'!BA91+'O5 Details by Class &amp; Accounts'!BV91</f>
        <v>-282446.89870206977</v>
      </c>
      <c r="H91" s="520">
        <f>'O5 Details by Class &amp; Accounts'!L91+'O5 Details by Class &amp; Accounts'!AG91+'O5 Details by Class &amp; Accounts'!BB91+'O5 Details by Class &amp; Accounts'!BW91</f>
        <v>0</v>
      </c>
      <c r="I91" s="520">
        <f>'O5 Details by Class &amp; Accounts'!M91+'O5 Details by Class &amp; Accounts'!AH91+'O5 Details by Class &amp; Accounts'!BC91+'O5 Details by Class &amp; Accounts'!BX91</f>
        <v>0</v>
      </c>
      <c r="J91" s="520">
        <f>'O5 Details by Class &amp; Accounts'!N91+'O5 Details by Class &amp; Accounts'!AI91+'O5 Details by Class &amp; Accounts'!BD91+'O5 Details by Class &amp; Accounts'!BY91</f>
        <v>0</v>
      </c>
      <c r="K91" s="520">
        <f>'O5 Details by Class &amp; Accounts'!O91+'O5 Details by Class &amp; Accounts'!AJ91+'O5 Details by Class &amp; Accounts'!BE91+'O5 Details by Class &amp; Accounts'!BZ91</f>
        <v>-19940.970260432314</v>
      </c>
      <c r="L91" s="520">
        <f>'O5 Details by Class &amp; Accounts'!P91+'O5 Details by Class &amp; Accounts'!AK91+'O5 Details by Class &amp; Accounts'!BF91+'O5 Details by Class &amp; Accounts'!CA91</f>
        <v>-2967.5761094808345</v>
      </c>
      <c r="M91" s="520">
        <f>'O5 Details by Class &amp; Accounts'!Q91+'O5 Details by Class &amp; Accounts'!AL91+'O5 Details by Class &amp; Accounts'!BG91+'O5 Details by Class &amp; Accounts'!CB91</f>
        <v>-2453.1956130895292</v>
      </c>
      <c r="N91" s="520">
        <f>'O5 Details by Class &amp; Accounts'!R91+'O5 Details by Class &amp; Accounts'!AM91+'O5 Details by Class &amp; Accounts'!BH91+'O5 Details by Class &amp; Accounts'!CC91</f>
        <v>0</v>
      </c>
      <c r="O91" s="520">
        <f>'O5 Details by Class &amp; Accounts'!S91+'O5 Details by Class &amp; Accounts'!AN91+'O5 Details by Class &amp; Accounts'!BI91+'O5 Details by Class &amp; Accounts'!CD91</f>
        <v>0</v>
      </c>
      <c r="P91" s="520">
        <f>'O5 Details by Class &amp; Accounts'!T91+'O5 Details by Class &amp; Accounts'!AO91+'O5 Details by Class &amp; Accounts'!BJ91+'O5 Details by Class &amp; Accounts'!CE91</f>
        <v>0</v>
      </c>
      <c r="Q91" s="520">
        <f>'O5 Details by Class &amp; Accounts'!U91+'O5 Details by Class &amp; Accounts'!AP91+'O5 Details by Class &amp; Accounts'!BK91+'O5 Details by Class &amp; Accounts'!CF91</f>
        <v>0</v>
      </c>
      <c r="R91" s="520">
        <f>'O5 Details by Class &amp; Accounts'!V91+'O5 Details by Class &amp; Accounts'!AQ91+'O5 Details by Class &amp; Accounts'!BL91+'O5 Details by Class &amp; Accounts'!CG91</f>
        <v>0</v>
      </c>
      <c r="S91" s="520">
        <f>'O5 Details by Class &amp; Accounts'!W91+'O5 Details by Class &amp; Accounts'!AR91+'O5 Details by Class &amp; Accounts'!BM91+'O5 Details by Class &amp; Accounts'!CH91</f>
        <v>0</v>
      </c>
      <c r="T91" s="520">
        <f>'O5 Details by Class &amp; Accounts'!X91+'O5 Details by Class &amp; Accounts'!AS91+'O5 Details by Class &amp; Accounts'!BN91+'O5 Details by Class &amp; Accounts'!CI91</f>
        <v>0</v>
      </c>
      <c r="U91" s="520">
        <f>'O5 Details by Class &amp; Accounts'!Y91+'O5 Details by Class &amp; Accounts'!AT91+'O5 Details by Class &amp; Accounts'!BO91+'O5 Details by Class &amp; Accounts'!CJ91</f>
        <v>0</v>
      </c>
      <c r="V91" s="520">
        <f>'O5 Details by Class &amp; Accounts'!Z91+'O5 Details by Class &amp; Accounts'!AU91+'O5 Details by Class &amp; Accounts'!BP91+'O5 Details by Class &amp; Accounts'!CK91</f>
        <v>0</v>
      </c>
      <c r="W91" s="520">
        <f>'O5 Details by Class &amp; Accounts'!AA91+'O5 Details by Class &amp; Accounts'!AV91+'O5 Details by Class &amp; Accounts'!BQ91+'O5 Details by Class &amp; Accounts'!CL91</f>
        <v>0</v>
      </c>
      <c r="X91" s="959">
        <f>'O5 Details by Class &amp; Accounts'!AB91+'O5 Details by Class &amp; Accounts'!AW91+'O5 Details by Class &amp; Accounts'!BR91+'O5 Details by Class &amp; Accounts'!CM91</f>
        <v>0</v>
      </c>
      <c r="Y91" s="1630" t="str">
        <f t="shared" si="4"/>
        <v>4210</v>
      </c>
      <c r="Z91" s="1625" t="s">
        <v>1186</v>
      </c>
    </row>
    <row r="92" spans="1:26" ht="15.95" customHeight="1" x14ac:dyDescent="0.2">
      <c r="A92" s="1497" t="s">
        <v>146</v>
      </c>
      <c r="B92" s="932" t="s">
        <v>527</v>
      </c>
      <c r="C92" s="945" t="str">
        <f>IF(ISBLANK('E4 TB Allocation Details'!D93), "",('E4 TB Allocation Details'!D93))</f>
        <v>mi</v>
      </c>
      <c r="D92" s="946">
        <f t="shared" si="3"/>
        <v>0</v>
      </c>
      <c r="E92" s="520">
        <f>'O5 Details by Class &amp; Accounts'!I92+'O5 Details by Class &amp; Accounts'!AD92+'O5 Details by Class &amp; Accounts'!AY92+'O5 Details by Class &amp; Accounts'!BT92</f>
        <v>0</v>
      </c>
      <c r="F92" s="520">
        <f>'O5 Details by Class &amp; Accounts'!J92+'O5 Details by Class &amp; Accounts'!AE92+'O5 Details by Class &amp; Accounts'!AZ92+'O5 Details by Class &amp; Accounts'!BU92</f>
        <v>0</v>
      </c>
      <c r="G92" s="520">
        <f>'O5 Details by Class &amp; Accounts'!K92+'O5 Details by Class &amp; Accounts'!AF92+'O5 Details by Class &amp; Accounts'!BA92+'O5 Details by Class &amp; Accounts'!BV92</f>
        <v>0</v>
      </c>
      <c r="H92" s="520">
        <f>'O5 Details by Class &amp; Accounts'!L92+'O5 Details by Class &amp; Accounts'!AG92+'O5 Details by Class &amp; Accounts'!BB92+'O5 Details by Class &amp; Accounts'!BW92</f>
        <v>0</v>
      </c>
      <c r="I92" s="520">
        <f>'O5 Details by Class &amp; Accounts'!M92+'O5 Details by Class &amp; Accounts'!AH92+'O5 Details by Class &amp; Accounts'!BC92+'O5 Details by Class &amp; Accounts'!BX92</f>
        <v>0</v>
      </c>
      <c r="J92" s="520">
        <f>'O5 Details by Class &amp; Accounts'!N92+'O5 Details by Class &amp; Accounts'!AI92+'O5 Details by Class &amp; Accounts'!BD92+'O5 Details by Class &amp; Accounts'!BY92</f>
        <v>0</v>
      </c>
      <c r="K92" s="520">
        <f>'O5 Details by Class &amp; Accounts'!O92+'O5 Details by Class &amp; Accounts'!AJ92+'O5 Details by Class &amp; Accounts'!BE92+'O5 Details by Class &amp; Accounts'!BZ92</f>
        <v>0</v>
      </c>
      <c r="L92" s="520">
        <f>'O5 Details by Class &amp; Accounts'!P92+'O5 Details by Class &amp; Accounts'!AK92+'O5 Details by Class &amp; Accounts'!BF92+'O5 Details by Class &amp; Accounts'!CA92</f>
        <v>0</v>
      </c>
      <c r="M92" s="520">
        <f>'O5 Details by Class &amp; Accounts'!Q92+'O5 Details by Class &amp; Accounts'!AL92+'O5 Details by Class &amp; Accounts'!BG92+'O5 Details by Class &amp; Accounts'!CB92</f>
        <v>0</v>
      </c>
      <c r="N92" s="520">
        <f>'O5 Details by Class &amp; Accounts'!R92+'O5 Details by Class &amp; Accounts'!AM92+'O5 Details by Class &amp; Accounts'!BH92+'O5 Details by Class &amp; Accounts'!CC92</f>
        <v>0</v>
      </c>
      <c r="O92" s="520">
        <f>'O5 Details by Class &amp; Accounts'!S92+'O5 Details by Class &amp; Accounts'!AN92+'O5 Details by Class &amp; Accounts'!BI92+'O5 Details by Class &amp; Accounts'!CD92</f>
        <v>0</v>
      </c>
      <c r="P92" s="520">
        <f>'O5 Details by Class &amp; Accounts'!T92+'O5 Details by Class &amp; Accounts'!AO92+'O5 Details by Class &amp; Accounts'!BJ92+'O5 Details by Class &amp; Accounts'!CE92</f>
        <v>0</v>
      </c>
      <c r="Q92" s="520">
        <f>'O5 Details by Class &amp; Accounts'!U92+'O5 Details by Class &amp; Accounts'!AP92+'O5 Details by Class &amp; Accounts'!BK92+'O5 Details by Class &amp; Accounts'!CF92</f>
        <v>0</v>
      </c>
      <c r="R92" s="520">
        <f>'O5 Details by Class &amp; Accounts'!V92+'O5 Details by Class &amp; Accounts'!AQ92+'O5 Details by Class &amp; Accounts'!BL92+'O5 Details by Class &amp; Accounts'!CG92</f>
        <v>0</v>
      </c>
      <c r="S92" s="520">
        <f>'O5 Details by Class &amp; Accounts'!W92+'O5 Details by Class &amp; Accounts'!AR92+'O5 Details by Class &amp; Accounts'!BM92+'O5 Details by Class &amp; Accounts'!CH92</f>
        <v>0</v>
      </c>
      <c r="T92" s="520">
        <f>'O5 Details by Class &amp; Accounts'!X92+'O5 Details by Class &amp; Accounts'!AS92+'O5 Details by Class &amp; Accounts'!BN92+'O5 Details by Class &amp; Accounts'!CI92</f>
        <v>0</v>
      </c>
      <c r="U92" s="520">
        <f>'O5 Details by Class &amp; Accounts'!Y92+'O5 Details by Class &amp; Accounts'!AT92+'O5 Details by Class &amp; Accounts'!BO92+'O5 Details by Class &amp; Accounts'!CJ92</f>
        <v>0</v>
      </c>
      <c r="V92" s="520">
        <f>'O5 Details by Class &amp; Accounts'!Z92+'O5 Details by Class &amp; Accounts'!AU92+'O5 Details by Class &amp; Accounts'!BP92+'O5 Details by Class &amp; Accounts'!CK92</f>
        <v>0</v>
      </c>
      <c r="W92" s="520">
        <f>'O5 Details by Class &amp; Accounts'!AA92+'O5 Details by Class &amp; Accounts'!AV92+'O5 Details by Class &amp; Accounts'!BQ92+'O5 Details by Class &amp; Accounts'!CL92</f>
        <v>0</v>
      </c>
      <c r="X92" s="959">
        <f>'O5 Details by Class &amp; Accounts'!AB92+'O5 Details by Class &amp; Accounts'!AW92+'O5 Details by Class &amp; Accounts'!BR92+'O5 Details by Class &amp; Accounts'!CM92</f>
        <v>0</v>
      </c>
      <c r="Y92" s="1630" t="str">
        <f t="shared" si="4"/>
        <v>4215</v>
      </c>
      <c r="Z92" s="1625" t="s">
        <v>1186</v>
      </c>
    </row>
    <row r="93" spans="1:26" ht="15.95" customHeight="1" x14ac:dyDescent="0.2">
      <c r="A93" s="1497" t="s">
        <v>147</v>
      </c>
      <c r="B93" s="932" t="s">
        <v>528</v>
      </c>
      <c r="C93" s="945" t="str">
        <f>IF(ISBLANK('E4 TB Allocation Details'!D94), "",('E4 TB Allocation Details'!D94))</f>
        <v>mi</v>
      </c>
      <c r="D93" s="946">
        <f t="shared" si="3"/>
        <v>0</v>
      </c>
      <c r="E93" s="520">
        <f>'O5 Details by Class &amp; Accounts'!I93+'O5 Details by Class &amp; Accounts'!AD93+'O5 Details by Class &amp; Accounts'!AY93+'O5 Details by Class &amp; Accounts'!BT93</f>
        <v>0</v>
      </c>
      <c r="F93" s="520">
        <f>'O5 Details by Class &amp; Accounts'!J93+'O5 Details by Class &amp; Accounts'!AE93+'O5 Details by Class &amp; Accounts'!AZ93+'O5 Details by Class &amp; Accounts'!BU93</f>
        <v>0</v>
      </c>
      <c r="G93" s="520">
        <f>'O5 Details by Class &amp; Accounts'!K93+'O5 Details by Class &amp; Accounts'!AF93+'O5 Details by Class &amp; Accounts'!BA93+'O5 Details by Class &amp; Accounts'!BV93</f>
        <v>0</v>
      </c>
      <c r="H93" s="520">
        <f>'O5 Details by Class &amp; Accounts'!L93+'O5 Details by Class &amp; Accounts'!AG93+'O5 Details by Class &amp; Accounts'!BB93+'O5 Details by Class &amp; Accounts'!BW93</f>
        <v>0</v>
      </c>
      <c r="I93" s="520">
        <f>'O5 Details by Class &amp; Accounts'!M93+'O5 Details by Class &amp; Accounts'!AH93+'O5 Details by Class &amp; Accounts'!BC93+'O5 Details by Class &amp; Accounts'!BX93</f>
        <v>0</v>
      </c>
      <c r="J93" s="520">
        <f>'O5 Details by Class &amp; Accounts'!N93+'O5 Details by Class &amp; Accounts'!AI93+'O5 Details by Class &amp; Accounts'!BD93+'O5 Details by Class &amp; Accounts'!BY93</f>
        <v>0</v>
      </c>
      <c r="K93" s="520">
        <f>'O5 Details by Class &amp; Accounts'!O93+'O5 Details by Class &amp; Accounts'!AJ93+'O5 Details by Class &amp; Accounts'!BE93+'O5 Details by Class &amp; Accounts'!BZ93</f>
        <v>0</v>
      </c>
      <c r="L93" s="520">
        <f>'O5 Details by Class &amp; Accounts'!P93+'O5 Details by Class &amp; Accounts'!AK93+'O5 Details by Class &amp; Accounts'!BF93+'O5 Details by Class &amp; Accounts'!CA93</f>
        <v>0</v>
      </c>
      <c r="M93" s="520">
        <f>'O5 Details by Class &amp; Accounts'!Q93+'O5 Details by Class &amp; Accounts'!AL93+'O5 Details by Class &amp; Accounts'!BG93+'O5 Details by Class &amp; Accounts'!CB93</f>
        <v>0</v>
      </c>
      <c r="N93" s="520">
        <f>'O5 Details by Class &amp; Accounts'!R93+'O5 Details by Class &amp; Accounts'!AM93+'O5 Details by Class &amp; Accounts'!BH93+'O5 Details by Class &amp; Accounts'!CC93</f>
        <v>0</v>
      </c>
      <c r="O93" s="520">
        <f>'O5 Details by Class &amp; Accounts'!S93+'O5 Details by Class &amp; Accounts'!AN93+'O5 Details by Class &amp; Accounts'!BI93+'O5 Details by Class &amp; Accounts'!CD93</f>
        <v>0</v>
      </c>
      <c r="P93" s="520">
        <f>'O5 Details by Class &amp; Accounts'!T93+'O5 Details by Class &amp; Accounts'!AO93+'O5 Details by Class &amp; Accounts'!BJ93+'O5 Details by Class &amp; Accounts'!CE93</f>
        <v>0</v>
      </c>
      <c r="Q93" s="520">
        <f>'O5 Details by Class &amp; Accounts'!U93+'O5 Details by Class &amp; Accounts'!AP93+'O5 Details by Class &amp; Accounts'!BK93+'O5 Details by Class &amp; Accounts'!CF93</f>
        <v>0</v>
      </c>
      <c r="R93" s="520">
        <f>'O5 Details by Class &amp; Accounts'!V93+'O5 Details by Class &amp; Accounts'!AQ93+'O5 Details by Class &amp; Accounts'!BL93+'O5 Details by Class &amp; Accounts'!CG93</f>
        <v>0</v>
      </c>
      <c r="S93" s="520">
        <f>'O5 Details by Class &amp; Accounts'!W93+'O5 Details by Class &amp; Accounts'!AR93+'O5 Details by Class &amp; Accounts'!BM93+'O5 Details by Class &amp; Accounts'!CH93</f>
        <v>0</v>
      </c>
      <c r="T93" s="520">
        <f>'O5 Details by Class &amp; Accounts'!X93+'O5 Details by Class &amp; Accounts'!AS93+'O5 Details by Class &amp; Accounts'!BN93+'O5 Details by Class &amp; Accounts'!CI93</f>
        <v>0</v>
      </c>
      <c r="U93" s="520">
        <f>'O5 Details by Class &amp; Accounts'!Y93+'O5 Details by Class &amp; Accounts'!AT93+'O5 Details by Class &amp; Accounts'!BO93+'O5 Details by Class &amp; Accounts'!CJ93</f>
        <v>0</v>
      </c>
      <c r="V93" s="520">
        <f>'O5 Details by Class &amp; Accounts'!Z93+'O5 Details by Class &amp; Accounts'!AU93+'O5 Details by Class &amp; Accounts'!BP93+'O5 Details by Class &amp; Accounts'!CK93</f>
        <v>0</v>
      </c>
      <c r="W93" s="520">
        <f>'O5 Details by Class &amp; Accounts'!AA93+'O5 Details by Class &amp; Accounts'!AV93+'O5 Details by Class &amp; Accounts'!BQ93+'O5 Details by Class &amp; Accounts'!CL93</f>
        <v>0</v>
      </c>
      <c r="X93" s="959">
        <f>'O5 Details by Class &amp; Accounts'!AB93+'O5 Details by Class &amp; Accounts'!AW93+'O5 Details by Class &amp; Accounts'!BR93+'O5 Details by Class &amp; Accounts'!CM93</f>
        <v>0</v>
      </c>
      <c r="Y93" s="1630" t="str">
        <f t="shared" si="4"/>
        <v>4220</v>
      </c>
      <c r="Z93" s="1625" t="s">
        <v>1186</v>
      </c>
    </row>
    <row r="94" spans="1:26" ht="15.95" customHeight="1" x14ac:dyDescent="0.2">
      <c r="A94" s="1497" t="s">
        <v>169</v>
      </c>
      <c r="B94" s="932" t="s">
        <v>529</v>
      </c>
      <c r="C94" s="945" t="str">
        <f>IF(ISBLANK('E4 TB Allocation Details'!D95), "",('E4 TB Allocation Details'!D95))</f>
        <v>mi</v>
      </c>
      <c r="D94" s="946">
        <f t="shared" si="3"/>
        <v>-156800</v>
      </c>
      <c r="E94" s="520">
        <f>'O5 Details by Class &amp; Accounts'!I94+'O5 Details by Class &amp; Accounts'!AD94+'O5 Details by Class &amp; Accounts'!AY94+'O5 Details by Class &amp; Accounts'!BT94</f>
        <v>-110682.16816441552</v>
      </c>
      <c r="F94" s="520">
        <f>'O5 Details by Class &amp; Accounts'!J94+'O5 Details by Class &amp; Accounts'!AE94+'O5 Details by Class &amp; Accounts'!AZ94+'O5 Details by Class &amp; Accounts'!BU94</f>
        <v>-22436.54958783949</v>
      </c>
      <c r="G94" s="520">
        <f>'O5 Details by Class &amp; Accounts'!K94+'O5 Details by Class &amp; Accounts'!AF94+'O5 Details by Class &amp; Accounts'!BA94+'O5 Details by Class &amp; Accounts'!BV94</f>
        <v>-23505.555994673479</v>
      </c>
      <c r="H94" s="520">
        <f>'O5 Details by Class &amp; Accounts'!L94+'O5 Details by Class &amp; Accounts'!AG94+'O5 Details by Class &amp; Accounts'!BB94+'O5 Details by Class &amp; Accounts'!BW94</f>
        <v>0</v>
      </c>
      <c r="I94" s="520">
        <f>'O5 Details by Class &amp; Accounts'!M94+'O5 Details by Class &amp; Accounts'!AH94+'O5 Details by Class &amp; Accounts'!BC94+'O5 Details by Class &amp; Accounts'!BX94</f>
        <v>0</v>
      </c>
      <c r="J94" s="520">
        <f>'O5 Details by Class &amp; Accounts'!N94+'O5 Details by Class &amp; Accounts'!AI94+'O5 Details by Class &amp; Accounts'!BD94+'O5 Details by Class &amp; Accounts'!BY94</f>
        <v>0</v>
      </c>
      <c r="K94" s="520">
        <f>'O5 Details by Class &amp; Accounts'!O94+'O5 Details by Class &amp; Accounts'!AJ94+'O5 Details by Class &amp; Accounts'!BE94+'O5 Details by Class &amp; Accounts'!BZ94</f>
        <v>-25.008823915987456</v>
      </c>
      <c r="L94" s="520">
        <f>'O5 Details by Class &amp; Accounts'!P94+'O5 Details by Class &amp; Accounts'!AK94+'O5 Details by Class &amp; Accounts'!BF94+'O5 Details by Class &amp; Accounts'!CA94</f>
        <v>-99.833936373160881</v>
      </c>
      <c r="M94" s="520">
        <f>'O5 Details by Class &amp; Accounts'!Q94+'O5 Details by Class &amp; Accounts'!AL94+'O5 Details by Class &amp; Accounts'!BG94+'O5 Details by Class &amp; Accounts'!CB94</f>
        <v>-50.883492782367398</v>
      </c>
      <c r="N94" s="520">
        <f>'O5 Details by Class &amp; Accounts'!R94+'O5 Details by Class &amp; Accounts'!AM94+'O5 Details by Class &amp; Accounts'!BH94+'O5 Details by Class &amp; Accounts'!CC94</f>
        <v>0</v>
      </c>
      <c r="O94" s="520">
        <f>'O5 Details by Class &amp; Accounts'!S94+'O5 Details by Class &amp; Accounts'!AN94+'O5 Details by Class &amp; Accounts'!BI94+'O5 Details by Class &amp; Accounts'!CD94</f>
        <v>0</v>
      </c>
      <c r="P94" s="520">
        <f>'O5 Details by Class &amp; Accounts'!T94+'O5 Details by Class &amp; Accounts'!AO94+'O5 Details by Class &amp; Accounts'!BJ94+'O5 Details by Class &amp; Accounts'!CE94</f>
        <v>0</v>
      </c>
      <c r="Q94" s="520">
        <f>'O5 Details by Class &amp; Accounts'!U94+'O5 Details by Class &amp; Accounts'!AP94+'O5 Details by Class &amp; Accounts'!BK94+'O5 Details by Class &amp; Accounts'!CF94</f>
        <v>0</v>
      </c>
      <c r="R94" s="520">
        <f>'O5 Details by Class &amp; Accounts'!V94+'O5 Details by Class &amp; Accounts'!AQ94+'O5 Details by Class &amp; Accounts'!BL94+'O5 Details by Class &amp; Accounts'!CG94</f>
        <v>0</v>
      </c>
      <c r="S94" s="520">
        <f>'O5 Details by Class &amp; Accounts'!W94+'O5 Details by Class &amp; Accounts'!AR94+'O5 Details by Class &amp; Accounts'!BM94+'O5 Details by Class &amp; Accounts'!CH94</f>
        <v>0</v>
      </c>
      <c r="T94" s="520">
        <f>'O5 Details by Class &amp; Accounts'!X94+'O5 Details by Class &amp; Accounts'!AS94+'O5 Details by Class &amp; Accounts'!BN94+'O5 Details by Class &amp; Accounts'!CI94</f>
        <v>0</v>
      </c>
      <c r="U94" s="520">
        <f>'O5 Details by Class &amp; Accounts'!Y94+'O5 Details by Class &amp; Accounts'!AT94+'O5 Details by Class &amp; Accounts'!BO94+'O5 Details by Class &amp; Accounts'!CJ94</f>
        <v>0</v>
      </c>
      <c r="V94" s="520">
        <f>'O5 Details by Class &amp; Accounts'!Z94+'O5 Details by Class &amp; Accounts'!AU94+'O5 Details by Class &amp; Accounts'!BP94+'O5 Details by Class &amp; Accounts'!CK94</f>
        <v>0</v>
      </c>
      <c r="W94" s="520">
        <f>'O5 Details by Class &amp; Accounts'!AA94+'O5 Details by Class &amp; Accounts'!AV94+'O5 Details by Class &amp; Accounts'!BQ94+'O5 Details by Class &amp; Accounts'!CL94</f>
        <v>0</v>
      </c>
      <c r="X94" s="959">
        <f>'O5 Details by Class &amp; Accounts'!AB94+'O5 Details by Class &amp; Accounts'!AW94+'O5 Details by Class &amp; Accounts'!BR94+'O5 Details by Class &amp; Accounts'!CM94</f>
        <v>0</v>
      </c>
      <c r="Y94" s="1630" t="str">
        <f t="shared" si="4"/>
        <v>4225</v>
      </c>
      <c r="Z94" s="1625" t="s">
        <v>1346</v>
      </c>
    </row>
    <row r="95" spans="1:26" ht="15.95" customHeight="1" x14ac:dyDescent="0.2">
      <c r="A95" s="1497" t="s">
        <v>143</v>
      </c>
      <c r="B95" s="932" t="s">
        <v>531</v>
      </c>
      <c r="C95" s="945" t="str">
        <f>IF(ISBLANK('E4 TB Allocation Details'!D96), "",('E4 TB Allocation Details'!D96))</f>
        <v>mi</v>
      </c>
      <c r="D95" s="946">
        <f t="shared" si="3"/>
        <v>0</v>
      </c>
      <c r="E95" s="520">
        <f>'O5 Details by Class &amp; Accounts'!I95+'O5 Details by Class &amp; Accounts'!AD95+'O5 Details by Class &amp; Accounts'!AY95+'O5 Details by Class &amp; Accounts'!BT95</f>
        <v>0</v>
      </c>
      <c r="F95" s="520">
        <f>'O5 Details by Class &amp; Accounts'!J95+'O5 Details by Class &amp; Accounts'!AE95+'O5 Details by Class &amp; Accounts'!AZ95+'O5 Details by Class &amp; Accounts'!BU95</f>
        <v>0</v>
      </c>
      <c r="G95" s="520">
        <f>'O5 Details by Class &amp; Accounts'!K95+'O5 Details by Class &amp; Accounts'!AF95+'O5 Details by Class &amp; Accounts'!BA95+'O5 Details by Class &amp; Accounts'!BV95</f>
        <v>0</v>
      </c>
      <c r="H95" s="520">
        <f>'O5 Details by Class &amp; Accounts'!L95+'O5 Details by Class &amp; Accounts'!AG95+'O5 Details by Class &amp; Accounts'!BB95+'O5 Details by Class &amp; Accounts'!BW95</f>
        <v>0</v>
      </c>
      <c r="I95" s="520">
        <f>'O5 Details by Class &amp; Accounts'!M95+'O5 Details by Class &amp; Accounts'!AH95+'O5 Details by Class &amp; Accounts'!BC95+'O5 Details by Class &amp; Accounts'!BX95</f>
        <v>0</v>
      </c>
      <c r="J95" s="520">
        <f>'O5 Details by Class &amp; Accounts'!N95+'O5 Details by Class &amp; Accounts'!AI95+'O5 Details by Class &amp; Accounts'!BD95+'O5 Details by Class &amp; Accounts'!BY95</f>
        <v>0</v>
      </c>
      <c r="K95" s="520">
        <f>'O5 Details by Class &amp; Accounts'!O95+'O5 Details by Class &amp; Accounts'!AJ95+'O5 Details by Class &amp; Accounts'!BE95+'O5 Details by Class &amp; Accounts'!BZ95</f>
        <v>0</v>
      </c>
      <c r="L95" s="520">
        <f>'O5 Details by Class &amp; Accounts'!P95+'O5 Details by Class &amp; Accounts'!AK95+'O5 Details by Class &amp; Accounts'!BF95+'O5 Details by Class &amp; Accounts'!CA95</f>
        <v>0</v>
      </c>
      <c r="M95" s="520">
        <f>'O5 Details by Class &amp; Accounts'!Q95+'O5 Details by Class &amp; Accounts'!AL95+'O5 Details by Class &amp; Accounts'!BG95+'O5 Details by Class &amp; Accounts'!CB95</f>
        <v>0</v>
      </c>
      <c r="N95" s="520">
        <f>'O5 Details by Class &amp; Accounts'!R95+'O5 Details by Class &amp; Accounts'!AM95+'O5 Details by Class &amp; Accounts'!BH95+'O5 Details by Class &amp; Accounts'!CC95</f>
        <v>0</v>
      </c>
      <c r="O95" s="520">
        <f>'O5 Details by Class &amp; Accounts'!S95+'O5 Details by Class &amp; Accounts'!AN95+'O5 Details by Class &amp; Accounts'!BI95+'O5 Details by Class &amp; Accounts'!CD95</f>
        <v>0</v>
      </c>
      <c r="P95" s="520">
        <f>'O5 Details by Class &amp; Accounts'!T95+'O5 Details by Class &amp; Accounts'!AO95+'O5 Details by Class &amp; Accounts'!BJ95+'O5 Details by Class &amp; Accounts'!CE95</f>
        <v>0</v>
      </c>
      <c r="Q95" s="520">
        <f>'O5 Details by Class &amp; Accounts'!U95+'O5 Details by Class &amp; Accounts'!AP95+'O5 Details by Class &amp; Accounts'!BK95+'O5 Details by Class &amp; Accounts'!CF95</f>
        <v>0</v>
      </c>
      <c r="R95" s="520">
        <f>'O5 Details by Class &amp; Accounts'!V95+'O5 Details by Class &amp; Accounts'!AQ95+'O5 Details by Class &amp; Accounts'!BL95+'O5 Details by Class &amp; Accounts'!CG95</f>
        <v>0</v>
      </c>
      <c r="S95" s="520">
        <f>'O5 Details by Class &amp; Accounts'!W95+'O5 Details by Class &amp; Accounts'!AR95+'O5 Details by Class &amp; Accounts'!BM95+'O5 Details by Class &amp; Accounts'!CH95</f>
        <v>0</v>
      </c>
      <c r="T95" s="520">
        <f>'O5 Details by Class &amp; Accounts'!X95+'O5 Details by Class &amp; Accounts'!AS95+'O5 Details by Class &amp; Accounts'!BN95+'O5 Details by Class &amp; Accounts'!CI95</f>
        <v>0</v>
      </c>
      <c r="U95" s="520">
        <f>'O5 Details by Class &amp; Accounts'!Y95+'O5 Details by Class &amp; Accounts'!AT95+'O5 Details by Class &amp; Accounts'!BO95+'O5 Details by Class &amp; Accounts'!CJ95</f>
        <v>0</v>
      </c>
      <c r="V95" s="520">
        <f>'O5 Details by Class &amp; Accounts'!Z95+'O5 Details by Class &amp; Accounts'!AU95+'O5 Details by Class &amp; Accounts'!BP95+'O5 Details by Class &amp; Accounts'!CK95</f>
        <v>0</v>
      </c>
      <c r="W95" s="520">
        <f>'O5 Details by Class &amp; Accounts'!AA95+'O5 Details by Class &amp; Accounts'!AV95+'O5 Details by Class &amp; Accounts'!BQ95+'O5 Details by Class &amp; Accounts'!CL95</f>
        <v>0</v>
      </c>
      <c r="X95" s="959">
        <f>'O5 Details by Class &amp; Accounts'!AB95+'O5 Details by Class &amp; Accounts'!AW95+'O5 Details by Class &amp; Accounts'!BR95+'O5 Details by Class &amp; Accounts'!CM95</f>
        <v>0</v>
      </c>
      <c r="Y95" s="1630" t="str">
        <f t="shared" si="4"/>
        <v>4235</v>
      </c>
      <c r="Z95" s="1625" t="s">
        <v>1274</v>
      </c>
    </row>
    <row r="96" spans="1:26" ht="15.95" customHeight="1" x14ac:dyDescent="0.2">
      <c r="A96" s="994" t="s">
        <v>1300</v>
      </c>
      <c r="B96" s="995" t="s">
        <v>1302</v>
      </c>
      <c r="C96" s="945" t="str">
        <f>IF(ISBLANK('E4 TB Allocation Details'!D99), "",('E4 TB Allocation Details'!D99))</f>
        <v>mi</v>
      </c>
      <c r="D96" s="946">
        <f>SUM(E96:X96)</f>
        <v>0</v>
      </c>
      <c r="E96" s="520">
        <f>'O5 Details by Class &amp; Accounts'!I96+'O5 Details by Class &amp; Accounts'!AD96+'O5 Details by Class &amp; Accounts'!AY96+'O5 Details by Class &amp; Accounts'!BT96</f>
        <v>0</v>
      </c>
      <c r="F96" s="520">
        <f>'O5 Details by Class &amp; Accounts'!J96+'O5 Details by Class &amp; Accounts'!AE96+'O5 Details by Class &amp; Accounts'!AZ96+'O5 Details by Class &amp; Accounts'!BU96</f>
        <v>0</v>
      </c>
      <c r="G96" s="520">
        <f>'O5 Details by Class &amp; Accounts'!K96+'O5 Details by Class &amp; Accounts'!AF96+'O5 Details by Class &amp; Accounts'!BA96+'O5 Details by Class &amp; Accounts'!BV96</f>
        <v>0</v>
      </c>
      <c r="H96" s="520">
        <f>'O5 Details by Class &amp; Accounts'!L96+'O5 Details by Class &amp; Accounts'!AG96+'O5 Details by Class &amp; Accounts'!BB96+'O5 Details by Class &amp; Accounts'!BW96</f>
        <v>0</v>
      </c>
      <c r="I96" s="520">
        <f>'O5 Details by Class &amp; Accounts'!M96+'O5 Details by Class &amp; Accounts'!AH96+'O5 Details by Class &amp; Accounts'!BC96+'O5 Details by Class &amp; Accounts'!BX96</f>
        <v>0</v>
      </c>
      <c r="J96" s="520">
        <f>'O5 Details by Class &amp; Accounts'!N96+'O5 Details by Class &amp; Accounts'!AI96+'O5 Details by Class &amp; Accounts'!BD96+'O5 Details by Class &amp; Accounts'!BY96</f>
        <v>0</v>
      </c>
      <c r="K96" s="520">
        <f>'O5 Details by Class &amp; Accounts'!O96+'O5 Details by Class &amp; Accounts'!AJ96+'O5 Details by Class &amp; Accounts'!BE96+'O5 Details by Class &amp; Accounts'!BZ96</f>
        <v>0</v>
      </c>
      <c r="L96" s="520">
        <f>'O5 Details by Class &amp; Accounts'!P96+'O5 Details by Class &amp; Accounts'!AK96+'O5 Details by Class &amp; Accounts'!BF96+'O5 Details by Class &amp; Accounts'!CA96</f>
        <v>0</v>
      </c>
      <c r="M96" s="520">
        <f>'O5 Details by Class &amp; Accounts'!Q96+'O5 Details by Class &amp; Accounts'!AL96+'O5 Details by Class &amp; Accounts'!BG96+'O5 Details by Class &amp; Accounts'!CB96</f>
        <v>0</v>
      </c>
      <c r="N96" s="520">
        <f>'O5 Details by Class &amp; Accounts'!R96+'O5 Details by Class &amp; Accounts'!AM96+'O5 Details by Class &amp; Accounts'!BH96+'O5 Details by Class &amp; Accounts'!CC96</f>
        <v>0</v>
      </c>
      <c r="O96" s="520">
        <f>'O5 Details by Class &amp; Accounts'!S96+'O5 Details by Class &amp; Accounts'!AN96+'O5 Details by Class &amp; Accounts'!BI96+'O5 Details by Class &amp; Accounts'!CD96</f>
        <v>0</v>
      </c>
      <c r="P96" s="520">
        <f>'O5 Details by Class &amp; Accounts'!T96+'O5 Details by Class &amp; Accounts'!AO96+'O5 Details by Class &amp; Accounts'!BJ96+'O5 Details by Class &amp; Accounts'!CE96</f>
        <v>0</v>
      </c>
      <c r="Q96" s="520">
        <f>'O5 Details by Class &amp; Accounts'!U96+'O5 Details by Class &amp; Accounts'!AP96+'O5 Details by Class &amp; Accounts'!BK96+'O5 Details by Class &amp; Accounts'!CF96</f>
        <v>0</v>
      </c>
      <c r="R96" s="520">
        <f>'O5 Details by Class &amp; Accounts'!V96+'O5 Details by Class &amp; Accounts'!AQ96+'O5 Details by Class &amp; Accounts'!BL96+'O5 Details by Class &amp; Accounts'!CG96</f>
        <v>0</v>
      </c>
      <c r="S96" s="520">
        <f>'O5 Details by Class &amp; Accounts'!W96+'O5 Details by Class &amp; Accounts'!AR96+'O5 Details by Class &amp; Accounts'!BM96+'O5 Details by Class &amp; Accounts'!CH96</f>
        <v>0</v>
      </c>
      <c r="T96" s="520">
        <f>'O5 Details by Class &amp; Accounts'!X96+'O5 Details by Class &amp; Accounts'!AS96+'O5 Details by Class &amp; Accounts'!BN96+'O5 Details by Class &amp; Accounts'!CI96</f>
        <v>0</v>
      </c>
      <c r="U96" s="520">
        <f>'O5 Details by Class &amp; Accounts'!Y96+'O5 Details by Class &amp; Accounts'!AT96+'O5 Details by Class &amp; Accounts'!BO96+'O5 Details by Class &amp; Accounts'!CJ96</f>
        <v>0</v>
      </c>
      <c r="V96" s="520">
        <f>'O5 Details by Class &amp; Accounts'!Z96+'O5 Details by Class &amp; Accounts'!AU96+'O5 Details by Class &amp; Accounts'!BP96+'O5 Details by Class &amp; Accounts'!CK96</f>
        <v>0</v>
      </c>
      <c r="W96" s="520">
        <f>'O5 Details by Class &amp; Accounts'!AA96+'O5 Details by Class &amp; Accounts'!AV96+'O5 Details by Class &amp; Accounts'!BQ96+'O5 Details by Class &amp; Accounts'!CL96</f>
        <v>0</v>
      </c>
      <c r="X96" s="959">
        <f>'O5 Details by Class &amp; Accounts'!AB96+'O5 Details by Class &amp; Accounts'!AW96+'O5 Details by Class &amp; Accounts'!BR96+'O5 Details by Class &amp; Accounts'!CM96</f>
        <v>0</v>
      </c>
      <c r="Y96" s="1630"/>
    </row>
    <row r="97" spans="1:26" ht="15.95" customHeight="1" x14ac:dyDescent="0.2">
      <c r="A97" s="994" t="s">
        <v>430</v>
      </c>
      <c r="B97" s="995" t="s">
        <v>1301</v>
      </c>
      <c r="C97" s="945" t="str">
        <f>IF(ISBLANK('E4 TB Allocation Details'!D101), "",('E4 TB Allocation Details'!D101))</f>
        <v>mi</v>
      </c>
      <c r="D97" s="946">
        <f>SUM(E97:X97)</f>
        <v>-178954.69744837924</v>
      </c>
      <c r="E97" s="520">
        <f>'O5 Details by Class &amp; Accounts'!I97+'O5 Details by Class &amp; Accounts'!AD97+'O5 Details by Class &amp; Accounts'!AY97+'O5 Details by Class &amp; Accounts'!BT97</f>
        <v>-121998.1508034729</v>
      </c>
      <c r="F97" s="520">
        <f>'O5 Details by Class &amp; Accounts'!J97+'O5 Details by Class &amp; Accounts'!AE97+'O5 Details by Class &amp; Accounts'!AZ97+'O5 Details by Class &amp; Accounts'!BU97</f>
        <v>-23283.93843412241</v>
      </c>
      <c r="G97" s="520">
        <f>'O5 Details by Class &amp; Accounts'!K97+'O5 Details by Class &amp; Accounts'!AF97+'O5 Details by Class &amp; Accounts'!BA97+'O5 Details by Class &amp; Accounts'!BV97</f>
        <v>-30016.09726126742</v>
      </c>
      <c r="H97" s="520">
        <f>'O5 Details by Class &amp; Accounts'!L97+'O5 Details by Class &amp; Accounts'!AG97+'O5 Details by Class &amp; Accounts'!BB97+'O5 Details by Class &amp; Accounts'!BW97</f>
        <v>0</v>
      </c>
      <c r="I97" s="520">
        <f>'O5 Details by Class &amp; Accounts'!M97+'O5 Details by Class &amp; Accounts'!AH97+'O5 Details by Class &amp; Accounts'!BC97+'O5 Details by Class &amp; Accounts'!BX97</f>
        <v>0</v>
      </c>
      <c r="J97" s="520">
        <f>'O5 Details by Class &amp; Accounts'!N97+'O5 Details by Class &amp; Accounts'!AI97+'O5 Details by Class &amp; Accounts'!BD97+'O5 Details by Class &amp; Accounts'!BY97</f>
        <v>0</v>
      </c>
      <c r="K97" s="520">
        <f>'O5 Details by Class &amp; Accounts'!O97+'O5 Details by Class &amp; Accounts'!AJ97+'O5 Details by Class &amp; Accounts'!BE97+'O5 Details by Class &amp; Accounts'!BZ97</f>
        <v>-2973.4346610348448</v>
      </c>
      <c r="L97" s="520">
        <f>'O5 Details by Class &amp; Accounts'!P97+'O5 Details by Class &amp; Accounts'!AK97+'O5 Details by Class &amp; Accounts'!BF97+'O5 Details by Class &amp; Accounts'!CA97</f>
        <v>-355.85758906811566</v>
      </c>
      <c r="M97" s="520">
        <f>'O5 Details by Class &amp; Accounts'!Q97+'O5 Details by Class &amp; Accounts'!AL97+'O5 Details by Class &amp; Accounts'!BG97+'O5 Details by Class &amp; Accounts'!CB97</f>
        <v>-327.21869941352236</v>
      </c>
      <c r="N97" s="520">
        <f>'O5 Details by Class &amp; Accounts'!R97+'O5 Details by Class &amp; Accounts'!AM97+'O5 Details by Class &amp; Accounts'!BH97+'O5 Details by Class &amp; Accounts'!CC97</f>
        <v>0</v>
      </c>
      <c r="O97" s="520">
        <f>'O5 Details by Class &amp; Accounts'!S97+'O5 Details by Class &amp; Accounts'!AN97+'O5 Details by Class &amp; Accounts'!BI97+'O5 Details by Class &amp; Accounts'!CD97</f>
        <v>0</v>
      </c>
      <c r="P97" s="520">
        <f>'O5 Details by Class &amp; Accounts'!T97+'O5 Details by Class &amp; Accounts'!AO97+'O5 Details by Class &amp; Accounts'!BJ97+'O5 Details by Class &amp; Accounts'!CE97</f>
        <v>0</v>
      </c>
      <c r="Q97" s="520">
        <f>'O5 Details by Class &amp; Accounts'!U97+'O5 Details by Class &amp; Accounts'!AP97+'O5 Details by Class &amp; Accounts'!BK97+'O5 Details by Class &amp; Accounts'!CF97</f>
        <v>0</v>
      </c>
      <c r="R97" s="520">
        <f>'O5 Details by Class &amp; Accounts'!V97+'O5 Details by Class &amp; Accounts'!AQ97+'O5 Details by Class &amp; Accounts'!BL97+'O5 Details by Class &amp; Accounts'!CG97</f>
        <v>0</v>
      </c>
      <c r="S97" s="520">
        <f>'O5 Details by Class &amp; Accounts'!W97+'O5 Details by Class &amp; Accounts'!AR97+'O5 Details by Class &amp; Accounts'!BM97+'O5 Details by Class &amp; Accounts'!CH97</f>
        <v>0</v>
      </c>
      <c r="T97" s="520">
        <f>'O5 Details by Class &amp; Accounts'!X97+'O5 Details by Class &amp; Accounts'!AS97+'O5 Details by Class &amp; Accounts'!BN97+'O5 Details by Class &amp; Accounts'!CI97</f>
        <v>0</v>
      </c>
      <c r="U97" s="520">
        <f>'O5 Details by Class &amp; Accounts'!Y97+'O5 Details by Class &amp; Accounts'!AT97+'O5 Details by Class &amp; Accounts'!BO97+'O5 Details by Class &amp; Accounts'!CJ97</f>
        <v>0</v>
      </c>
      <c r="V97" s="520">
        <f>'O5 Details by Class &amp; Accounts'!Z97+'O5 Details by Class &amp; Accounts'!AU97+'O5 Details by Class &amp; Accounts'!BP97+'O5 Details by Class &amp; Accounts'!CK97</f>
        <v>0</v>
      </c>
      <c r="W97" s="520">
        <f>'O5 Details by Class &amp; Accounts'!AA97+'O5 Details by Class &amp; Accounts'!AV97+'O5 Details by Class &amp; Accounts'!BQ97+'O5 Details by Class &amp; Accounts'!CL97</f>
        <v>0</v>
      </c>
      <c r="X97" s="959">
        <f>'O5 Details by Class &amp; Accounts'!AB97+'O5 Details by Class &amp; Accounts'!AW97+'O5 Details by Class &amp; Accounts'!BR97+'O5 Details by Class &amp; Accounts'!CM97</f>
        <v>0</v>
      </c>
      <c r="Y97" s="1630"/>
    </row>
    <row r="98" spans="1:26" ht="15.95" customHeight="1" x14ac:dyDescent="0.2">
      <c r="A98" s="1496" t="s">
        <v>148</v>
      </c>
      <c r="B98" s="931" t="s">
        <v>532</v>
      </c>
      <c r="C98" s="945" t="str">
        <f>IF(ISBLANK('E4 TB Allocation Details'!D99), "",('E4 TB Allocation Details'!D99))</f>
        <v>mi</v>
      </c>
      <c r="D98" s="946">
        <f t="shared" si="3"/>
        <v>0</v>
      </c>
      <c r="E98" s="520">
        <f>'O5 Details by Class &amp; Accounts'!I98+'O5 Details by Class &amp; Accounts'!AD98+'O5 Details by Class &amp; Accounts'!AY98+'O5 Details by Class &amp; Accounts'!BT98</f>
        <v>0</v>
      </c>
      <c r="F98" s="520">
        <f>'O5 Details by Class &amp; Accounts'!J98+'O5 Details by Class &amp; Accounts'!AE98+'O5 Details by Class &amp; Accounts'!AZ98+'O5 Details by Class &amp; Accounts'!BU98</f>
        <v>0</v>
      </c>
      <c r="G98" s="520">
        <f>'O5 Details by Class &amp; Accounts'!K98+'O5 Details by Class &amp; Accounts'!AF98+'O5 Details by Class &amp; Accounts'!BA98+'O5 Details by Class &amp; Accounts'!BV98</f>
        <v>0</v>
      </c>
      <c r="H98" s="520">
        <f>'O5 Details by Class &amp; Accounts'!L98+'O5 Details by Class &amp; Accounts'!AG98+'O5 Details by Class &amp; Accounts'!BB98+'O5 Details by Class &amp; Accounts'!BW98</f>
        <v>0</v>
      </c>
      <c r="I98" s="520">
        <f>'O5 Details by Class &amp; Accounts'!M98+'O5 Details by Class &amp; Accounts'!AH98+'O5 Details by Class &amp; Accounts'!BC98+'O5 Details by Class &amp; Accounts'!BX98</f>
        <v>0</v>
      </c>
      <c r="J98" s="520">
        <f>'O5 Details by Class &amp; Accounts'!N98+'O5 Details by Class &amp; Accounts'!AI98+'O5 Details by Class &amp; Accounts'!BD98+'O5 Details by Class &amp; Accounts'!BY98</f>
        <v>0</v>
      </c>
      <c r="K98" s="520">
        <f>'O5 Details by Class &amp; Accounts'!O98+'O5 Details by Class &amp; Accounts'!AJ98+'O5 Details by Class &amp; Accounts'!BE98+'O5 Details by Class &amp; Accounts'!BZ98</f>
        <v>0</v>
      </c>
      <c r="L98" s="520">
        <f>'O5 Details by Class &amp; Accounts'!P98+'O5 Details by Class &amp; Accounts'!AK98+'O5 Details by Class &amp; Accounts'!BF98+'O5 Details by Class &amp; Accounts'!CA98</f>
        <v>0</v>
      </c>
      <c r="M98" s="520">
        <f>'O5 Details by Class &amp; Accounts'!Q98+'O5 Details by Class &amp; Accounts'!AL98+'O5 Details by Class &amp; Accounts'!BG98+'O5 Details by Class &amp; Accounts'!CB98</f>
        <v>0</v>
      </c>
      <c r="N98" s="520">
        <f>'O5 Details by Class &amp; Accounts'!R98+'O5 Details by Class &amp; Accounts'!AM98+'O5 Details by Class &amp; Accounts'!BH98+'O5 Details by Class &amp; Accounts'!CC98</f>
        <v>0</v>
      </c>
      <c r="O98" s="520">
        <f>'O5 Details by Class &amp; Accounts'!S98+'O5 Details by Class &amp; Accounts'!AN98+'O5 Details by Class &amp; Accounts'!BI98+'O5 Details by Class &amp; Accounts'!CD98</f>
        <v>0</v>
      </c>
      <c r="P98" s="520">
        <f>'O5 Details by Class &amp; Accounts'!T98+'O5 Details by Class &amp; Accounts'!AO98+'O5 Details by Class &amp; Accounts'!BJ98+'O5 Details by Class &amp; Accounts'!CE98</f>
        <v>0</v>
      </c>
      <c r="Q98" s="520">
        <f>'O5 Details by Class &amp; Accounts'!U98+'O5 Details by Class &amp; Accounts'!AP98+'O5 Details by Class &amp; Accounts'!BK98+'O5 Details by Class &amp; Accounts'!CF98</f>
        <v>0</v>
      </c>
      <c r="R98" s="520">
        <f>'O5 Details by Class &amp; Accounts'!V98+'O5 Details by Class &amp; Accounts'!AQ98+'O5 Details by Class &amp; Accounts'!BL98+'O5 Details by Class &amp; Accounts'!CG98</f>
        <v>0</v>
      </c>
      <c r="S98" s="520">
        <f>'O5 Details by Class &amp; Accounts'!W98+'O5 Details by Class &amp; Accounts'!AR98+'O5 Details by Class &amp; Accounts'!BM98+'O5 Details by Class &amp; Accounts'!CH98</f>
        <v>0</v>
      </c>
      <c r="T98" s="520">
        <f>'O5 Details by Class &amp; Accounts'!X98+'O5 Details by Class &amp; Accounts'!AS98+'O5 Details by Class &amp; Accounts'!BN98+'O5 Details by Class &amp; Accounts'!CI98</f>
        <v>0</v>
      </c>
      <c r="U98" s="520">
        <f>'O5 Details by Class &amp; Accounts'!Y98+'O5 Details by Class &amp; Accounts'!AT98+'O5 Details by Class &amp; Accounts'!BO98+'O5 Details by Class &amp; Accounts'!CJ98</f>
        <v>0</v>
      </c>
      <c r="V98" s="520">
        <f>'O5 Details by Class &amp; Accounts'!Z98+'O5 Details by Class &amp; Accounts'!AU98+'O5 Details by Class &amp; Accounts'!BP98+'O5 Details by Class &amp; Accounts'!CK98</f>
        <v>0</v>
      </c>
      <c r="W98" s="520">
        <f>'O5 Details by Class &amp; Accounts'!AA98+'O5 Details by Class &amp; Accounts'!AV98+'O5 Details by Class &amp; Accounts'!BQ98+'O5 Details by Class &amp; Accounts'!CL98</f>
        <v>0</v>
      </c>
      <c r="X98" s="959">
        <f>'O5 Details by Class &amp; Accounts'!AB98+'O5 Details by Class &amp; Accounts'!AW98+'O5 Details by Class &amp; Accounts'!BR98+'O5 Details by Class &amp; Accounts'!CM98</f>
        <v>0</v>
      </c>
      <c r="Y98" s="1630" t="str">
        <f t="shared" si="4"/>
        <v>4240</v>
      </c>
      <c r="Z98" s="1625" t="s">
        <v>1186</v>
      </c>
    </row>
    <row r="99" spans="1:26" ht="15.95" customHeight="1" x14ac:dyDescent="0.2">
      <c r="A99" s="1497" t="s">
        <v>149</v>
      </c>
      <c r="B99" s="932" t="s">
        <v>533</v>
      </c>
      <c r="C99" s="945" t="str">
        <f>IF(ISBLANK('E4 TB Allocation Details'!D100), "",('E4 TB Allocation Details'!D100))</f>
        <v>mi</v>
      </c>
      <c r="D99" s="946">
        <f t="shared" si="3"/>
        <v>-172468</v>
      </c>
      <c r="E99" s="520">
        <f>'O5 Details by Class &amp; Accounts'!I99+'O5 Details by Class &amp; Accounts'!AD99+'O5 Details by Class &amp; Accounts'!AY99+'O5 Details by Class &amp; Accounts'!BT99</f>
        <v>-117575.99757247348</v>
      </c>
      <c r="F99" s="520">
        <f>'O5 Details by Class &amp; Accounts'!J99+'O5 Details by Class &amp; Accounts'!AE99+'O5 Details by Class &amp; Accounts'!AZ99+'O5 Details by Class &amp; Accounts'!BU99</f>
        <v>-22439.949054785731</v>
      </c>
      <c r="G99" s="520">
        <f>'O5 Details by Class &amp; Accounts'!K99+'O5 Details by Class &amp; Accounts'!AF99+'O5 Details by Class &amp; Accounts'!BA99+'O5 Details by Class &amp; Accounts'!BV99</f>
        <v>-28928.082560948471</v>
      </c>
      <c r="H99" s="520">
        <f>'O5 Details by Class &amp; Accounts'!L99+'O5 Details by Class &amp; Accounts'!AG99+'O5 Details by Class &amp; Accounts'!BB99+'O5 Details by Class &amp; Accounts'!BW99</f>
        <v>0</v>
      </c>
      <c r="I99" s="520">
        <f>'O5 Details by Class &amp; Accounts'!M99+'O5 Details by Class &amp; Accounts'!AH99+'O5 Details by Class &amp; Accounts'!BC99+'O5 Details by Class &amp; Accounts'!BX99</f>
        <v>0</v>
      </c>
      <c r="J99" s="520">
        <f>'O5 Details by Class &amp; Accounts'!N99+'O5 Details by Class &amp; Accounts'!AI99+'O5 Details by Class &amp; Accounts'!BD99+'O5 Details by Class &amp; Accounts'!BY99</f>
        <v>0</v>
      </c>
      <c r="K99" s="520">
        <f>'O5 Details by Class &amp; Accounts'!O99+'O5 Details by Class &amp; Accounts'!AJ99+'O5 Details by Class &amp; Accounts'!BE99+'O5 Details by Class &amp; Accounts'!BZ99</f>
        <v>-2865.6544725085232</v>
      </c>
      <c r="L99" s="520">
        <f>'O5 Details by Class &amp; Accounts'!P99+'O5 Details by Class &amp; Accounts'!AK99+'O5 Details by Class &amp; Accounts'!BF99+'O5 Details by Class &amp; Accounts'!CA99</f>
        <v>-342.95856742795786</v>
      </c>
      <c r="M99" s="520">
        <f>'O5 Details by Class &amp; Accounts'!Q99+'O5 Details by Class &amp; Accounts'!AL99+'O5 Details by Class &amp; Accounts'!BG99+'O5 Details by Class &amp; Accounts'!CB99</f>
        <v>-315.3577718558094</v>
      </c>
      <c r="N99" s="520">
        <f>'O5 Details by Class &amp; Accounts'!R99+'O5 Details by Class &amp; Accounts'!AM99+'O5 Details by Class &amp; Accounts'!BH99+'O5 Details by Class &amp; Accounts'!CC99</f>
        <v>0</v>
      </c>
      <c r="O99" s="520">
        <f>'O5 Details by Class &amp; Accounts'!S99+'O5 Details by Class &amp; Accounts'!AN99+'O5 Details by Class &amp; Accounts'!BI99+'O5 Details by Class &amp; Accounts'!CD99</f>
        <v>0</v>
      </c>
      <c r="P99" s="520">
        <f>'O5 Details by Class &amp; Accounts'!T99+'O5 Details by Class &amp; Accounts'!AO99+'O5 Details by Class &amp; Accounts'!BJ99+'O5 Details by Class &amp; Accounts'!CE99</f>
        <v>0</v>
      </c>
      <c r="Q99" s="520">
        <f>'O5 Details by Class &amp; Accounts'!U99+'O5 Details by Class &amp; Accounts'!AP99+'O5 Details by Class &amp; Accounts'!BK99+'O5 Details by Class &amp; Accounts'!CF99</f>
        <v>0</v>
      </c>
      <c r="R99" s="520">
        <f>'O5 Details by Class &amp; Accounts'!V99+'O5 Details by Class &amp; Accounts'!AQ99+'O5 Details by Class &amp; Accounts'!BL99+'O5 Details by Class &amp; Accounts'!CG99</f>
        <v>0</v>
      </c>
      <c r="S99" s="520">
        <f>'O5 Details by Class &amp; Accounts'!W99+'O5 Details by Class &amp; Accounts'!AR99+'O5 Details by Class &amp; Accounts'!BM99+'O5 Details by Class &amp; Accounts'!CH99</f>
        <v>0</v>
      </c>
      <c r="T99" s="520">
        <f>'O5 Details by Class &amp; Accounts'!X99+'O5 Details by Class &amp; Accounts'!AS99+'O5 Details by Class &amp; Accounts'!BN99+'O5 Details by Class &amp; Accounts'!CI99</f>
        <v>0</v>
      </c>
      <c r="U99" s="520">
        <f>'O5 Details by Class &amp; Accounts'!Y99+'O5 Details by Class &amp; Accounts'!AT99+'O5 Details by Class &amp; Accounts'!BO99+'O5 Details by Class &amp; Accounts'!CJ99</f>
        <v>0</v>
      </c>
      <c r="V99" s="520">
        <f>'O5 Details by Class &amp; Accounts'!Z99+'O5 Details by Class &amp; Accounts'!AU99+'O5 Details by Class &amp; Accounts'!BP99+'O5 Details by Class &amp; Accounts'!CK99</f>
        <v>0</v>
      </c>
      <c r="W99" s="520">
        <f>'O5 Details by Class &amp; Accounts'!AA99+'O5 Details by Class &amp; Accounts'!AV99+'O5 Details by Class &amp; Accounts'!BQ99+'O5 Details by Class &amp; Accounts'!CL99</f>
        <v>0</v>
      </c>
      <c r="X99" s="959">
        <f>'O5 Details by Class &amp; Accounts'!AB99+'O5 Details by Class &amp; Accounts'!AW99+'O5 Details by Class &amp; Accounts'!BR99+'O5 Details by Class &amp; Accounts'!CM99</f>
        <v>0</v>
      </c>
      <c r="Y99" s="1630" t="str">
        <f t="shared" si="4"/>
        <v>4245</v>
      </c>
      <c r="Z99" s="1625" t="s">
        <v>1186</v>
      </c>
    </row>
    <row r="100" spans="1:26" ht="15.95" customHeight="1" x14ac:dyDescent="0.2">
      <c r="A100" s="1496" t="s">
        <v>150</v>
      </c>
      <c r="B100" s="931" t="s">
        <v>1395</v>
      </c>
      <c r="C100" s="945" t="str">
        <f>IF(ISBLANK('E4 TB Allocation Details'!D101), "",('E4 TB Allocation Details'!D101))</f>
        <v>mi</v>
      </c>
      <c r="D100" s="946">
        <f t="shared" si="3"/>
        <v>0</v>
      </c>
      <c r="E100" s="520">
        <f>'O5 Details by Class &amp; Accounts'!I100+'O5 Details by Class &amp; Accounts'!AD100+'O5 Details by Class &amp; Accounts'!AY100+'O5 Details by Class &amp; Accounts'!BT100</f>
        <v>0</v>
      </c>
      <c r="F100" s="520">
        <f>'O5 Details by Class &amp; Accounts'!J100+'O5 Details by Class &amp; Accounts'!AE100+'O5 Details by Class &amp; Accounts'!AZ100+'O5 Details by Class &amp; Accounts'!BU100</f>
        <v>0</v>
      </c>
      <c r="G100" s="520">
        <f>'O5 Details by Class &amp; Accounts'!K100+'O5 Details by Class &amp; Accounts'!AF100+'O5 Details by Class &amp; Accounts'!BA100+'O5 Details by Class &amp; Accounts'!BV100</f>
        <v>0</v>
      </c>
      <c r="H100" s="520">
        <f>'O5 Details by Class &amp; Accounts'!L100+'O5 Details by Class &amp; Accounts'!AG100+'O5 Details by Class &amp; Accounts'!BB100+'O5 Details by Class &amp; Accounts'!BW100</f>
        <v>0</v>
      </c>
      <c r="I100" s="520">
        <f>'O5 Details by Class &amp; Accounts'!M100+'O5 Details by Class &amp; Accounts'!AH100+'O5 Details by Class &amp; Accounts'!BC100+'O5 Details by Class &amp; Accounts'!BX100</f>
        <v>0</v>
      </c>
      <c r="J100" s="520">
        <f>'O5 Details by Class &amp; Accounts'!N100+'O5 Details by Class &amp; Accounts'!AI100+'O5 Details by Class &amp; Accounts'!BD100+'O5 Details by Class &amp; Accounts'!BY100</f>
        <v>0</v>
      </c>
      <c r="K100" s="520">
        <f>'O5 Details by Class &amp; Accounts'!O100+'O5 Details by Class &amp; Accounts'!AJ100+'O5 Details by Class &amp; Accounts'!BE100+'O5 Details by Class &amp; Accounts'!BZ100</f>
        <v>0</v>
      </c>
      <c r="L100" s="520">
        <f>'O5 Details by Class &amp; Accounts'!P100+'O5 Details by Class &amp; Accounts'!AK100+'O5 Details by Class &amp; Accounts'!BF100+'O5 Details by Class &amp; Accounts'!CA100</f>
        <v>0</v>
      </c>
      <c r="M100" s="520">
        <f>'O5 Details by Class &amp; Accounts'!Q100+'O5 Details by Class &amp; Accounts'!AL100+'O5 Details by Class &amp; Accounts'!BG100+'O5 Details by Class &amp; Accounts'!CB100</f>
        <v>0</v>
      </c>
      <c r="N100" s="520">
        <f>'O5 Details by Class &amp; Accounts'!R100+'O5 Details by Class &amp; Accounts'!AM100+'O5 Details by Class &amp; Accounts'!BH100+'O5 Details by Class &amp; Accounts'!CC100</f>
        <v>0</v>
      </c>
      <c r="O100" s="520">
        <f>'O5 Details by Class &amp; Accounts'!S100+'O5 Details by Class &amp; Accounts'!AN100+'O5 Details by Class &amp; Accounts'!BI100+'O5 Details by Class &amp; Accounts'!CD100</f>
        <v>0</v>
      </c>
      <c r="P100" s="520">
        <f>'O5 Details by Class &amp; Accounts'!T100+'O5 Details by Class &amp; Accounts'!AO100+'O5 Details by Class &amp; Accounts'!BJ100+'O5 Details by Class &amp; Accounts'!CE100</f>
        <v>0</v>
      </c>
      <c r="Q100" s="520">
        <f>'O5 Details by Class &amp; Accounts'!U100+'O5 Details by Class &amp; Accounts'!AP100+'O5 Details by Class &amp; Accounts'!BK100+'O5 Details by Class &amp; Accounts'!CF100</f>
        <v>0</v>
      </c>
      <c r="R100" s="520">
        <f>'O5 Details by Class &amp; Accounts'!V100+'O5 Details by Class &amp; Accounts'!AQ100+'O5 Details by Class &amp; Accounts'!BL100+'O5 Details by Class &amp; Accounts'!CG100</f>
        <v>0</v>
      </c>
      <c r="S100" s="520">
        <f>'O5 Details by Class &amp; Accounts'!W100+'O5 Details by Class &amp; Accounts'!AR100+'O5 Details by Class &amp; Accounts'!BM100+'O5 Details by Class &amp; Accounts'!CH100</f>
        <v>0</v>
      </c>
      <c r="T100" s="520">
        <f>'O5 Details by Class &amp; Accounts'!X100+'O5 Details by Class &amp; Accounts'!AS100+'O5 Details by Class &amp; Accounts'!BN100+'O5 Details by Class &amp; Accounts'!CI100</f>
        <v>0</v>
      </c>
      <c r="U100" s="520">
        <f>'O5 Details by Class &amp; Accounts'!Y100+'O5 Details by Class &amp; Accounts'!AT100+'O5 Details by Class &amp; Accounts'!BO100+'O5 Details by Class &amp; Accounts'!CJ100</f>
        <v>0</v>
      </c>
      <c r="V100" s="520">
        <f>'O5 Details by Class &amp; Accounts'!Z100+'O5 Details by Class &amp; Accounts'!AU100+'O5 Details by Class &amp; Accounts'!BP100+'O5 Details by Class &amp; Accounts'!CK100</f>
        <v>0</v>
      </c>
      <c r="W100" s="520">
        <f>'O5 Details by Class &amp; Accounts'!AA100+'O5 Details by Class &amp; Accounts'!AV100+'O5 Details by Class &amp; Accounts'!BQ100+'O5 Details by Class &amp; Accounts'!CL100</f>
        <v>0</v>
      </c>
      <c r="X100" s="959">
        <f>'O5 Details by Class &amp; Accounts'!AB100+'O5 Details by Class &amp; Accounts'!AW100+'O5 Details by Class &amp; Accounts'!BR100+'O5 Details by Class &amp; Accounts'!CM100</f>
        <v>0</v>
      </c>
      <c r="Y100" s="1630" t="str">
        <f t="shared" si="4"/>
        <v>4305</v>
      </c>
      <c r="Z100" s="1625" t="s">
        <v>1186</v>
      </c>
    </row>
    <row r="101" spans="1:26" ht="15.95" customHeight="1" x14ac:dyDescent="0.2">
      <c r="A101" s="1496" t="s">
        <v>151</v>
      </c>
      <c r="B101" s="931" t="s">
        <v>1396</v>
      </c>
      <c r="C101" s="945" t="str">
        <f>IF(ISBLANK('E4 TB Allocation Details'!D102), "",('E4 TB Allocation Details'!D102))</f>
        <v>mi</v>
      </c>
      <c r="D101" s="946">
        <f t="shared" si="3"/>
        <v>564689.99999999977</v>
      </c>
      <c r="E101" s="520">
        <f>'O5 Details by Class &amp; Accounts'!I101+'O5 Details by Class &amp; Accounts'!AD101+'O5 Details by Class &amp; Accounts'!AY101+'O5 Details by Class &amp; Accounts'!BT101</f>
        <v>384964.10968527524</v>
      </c>
      <c r="F101" s="520">
        <f>'O5 Details by Class &amp; Accounts'!J101+'O5 Details by Class &amp; Accounts'!AE101+'O5 Details by Class &amp; Accounts'!AZ101+'O5 Details by Class &amp; Accounts'!BU101</f>
        <v>73472.266343593903</v>
      </c>
      <c r="G101" s="520">
        <f>'O5 Details by Class &amp; Accounts'!K101+'O5 Details by Class &amp; Accounts'!AF101+'O5 Details by Class &amp; Accounts'!BA101+'O5 Details by Class &amp; Accounts'!BV101</f>
        <v>94715.535295486654</v>
      </c>
      <c r="H101" s="520">
        <f>'O5 Details by Class &amp; Accounts'!L101+'O5 Details by Class &amp; Accounts'!AG101+'O5 Details by Class &amp; Accounts'!BB101+'O5 Details by Class &amp; Accounts'!BW101</f>
        <v>0</v>
      </c>
      <c r="I101" s="520">
        <f>'O5 Details by Class &amp; Accounts'!M101+'O5 Details by Class &amp; Accounts'!AH101+'O5 Details by Class &amp; Accounts'!BC101+'O5 Details by Class &amp; Accounts'!BX101</f>
        <v>0</v>
      </c>
      <c r="J101" s="520">
        <f>'O5 Details by Class &amp; Accounts'!N101+'O5 Details by Class &amp; Accounts'!AI101+'O5 Details by Class &amp; Accounts'!BD101+'O5 Details by Class &amp; Accounts'!BY101</f>
        <v>0</v>
      </c>
      <c r="K101" s="520">
        <f>'O5 Details by Class &amp; Accounts'!O101+'O5 Details by Class &amp; Accounts'!AJ101+'O5 Details by Class &amp; Accounts'!BE101+'O5 Details by Class &amp; Accounts'!BZ101</f>
        <v>9382.6473553403412</v>
      </c>
      <c r="L101" s="520">
        <f>'O5 Details by Class &amp; Accounts'!P101+'O5 Details by Class &amp; Accounts'!AK101+'O5 Details by Class &amp; Accounts'!BF101+'O5 Details by Class &amp; Accounts'!CA101</f>
        <v>1122.9055444540061</v>
      </c>
      <c r="M101" s="520">
        <f>'O5 Details by Class &amp; Accounts'!Q101+'O5 Details by Class &amp; Accounts'!AL101+'O5 Details by Class &amp; Accounts'!BG101+'O5 Details by Class &amp; Accounts'!CB101</f>
        <v>1032.5357758497635</v>
      </c>
      <c r="N101" s="520">
        <f>'O5 Details by Class &amp; Accounts'!R101+'O5 Details by Class &amp; Accounts'!AM101+'O5 Details by Class &amp; Accounts'!BH101+'O5 Details by Class &amp; Accounts'!CC101</f>
        <v>0</v>
      </c>
      <c r="O101" s="520">
        <f>'O5 Details by Class &amp; Accounts'!S101+'O5 Details by Class &amp; Accounts'!AN101+'O5 Details by Class &amp; Accounts'!BI101+'O5 Details by Class &amp; Accounts'!CD101</f>
        <v>0</v>
      </c>
      <c r="P101" s="520">
        <f>'O5 Details by Class &amp; Accounts'!T101+'O5 Details by Class &amp; Accounts'!AO101+'O5 Details by Class &amp; Accounts'!BJ101+'O5 Details by Class &amp; Accounts'!CE101</f>
        <v>0</v>
      </c>
      <c r="Q101" s="520">
        <f>'O5 Details by Class &amp; Accounts'!U101+'O5 Details by Class &amp; Accounts'!AP101+'O5 Details by Class &amp; Accounts'!BK101+'O5 Details by Class &amp; Accounts'!CF101</f>
        <v>0</v>
      </c>
      <c r="R101" s="520">
        <f>'O5 Details by Class &amp; Accounts'!V101+'O5 Details by Class &amp; Accounts'!AQ101+'O5 Details by Class &amp; Accounts'!BL101+'O5 Details by Class &amp; Accounts'!CG101</f>
        <v>0</v>
      </c>
      <c r="S101" s="520">
        <f>'O5 Details by Class &amp; Accounts'!W101+'O5 Details by Class &amp; Accounts'!AR101+'O5 Details by Class &amp; Accounts'!BM101+'O5 Details by Class &amp; Accounts'!CH101</f>
        <v>0</v>
      </c>
      <c r="T101" s="520">
        <f>'O5 Details by Class &amp; Accounts'!X101+'O5 Details by Class &amp; Accounts'!AS101+'O5 Details by Class &amp; Accounts'!BN101+'O5 Details by Class &amp; Accounts'!CI101</f>
        <v>0</v>
      </c>
      <c r="U101" s="520">
        <f>'O5 Details by Class &amp; Accounts'!Y101+'O5 Details by Class &amp; Accounts'!AT101+'O5 Details by Class &amp; Accounts'!BO101+'O5 Details by Class &amp; Accounts'!CJ101</f>
        <v>0</v>
      </c>
      <c r="V101" s="520">
        <f>'O5 Details by Class &amp; Accounts'!Z101+'O5 Details by Class &amp; Accounts'!AU101+'O5 Details by Class &amp; Accounts'!BP101+'O5 Details by Class &amp; Accounts'!CK101</f>
        <v>0</v>
      </c>
      <c r="W101" s="520">
        <f>'O5 Details by Class &amp; Accounts'!AA101+'O5 Details by Class &amp; Accounts'!AV101+'O5 Details by Class &amp; Accounts'!BQ101+'O5 Details by Class &amp; Accounts'!CL101</f>
        <v>0</v>
      </c>
      <c r="X101" s="959">
        <f>'O5 Details by Class &amp; Accounts'!AB101+'O5 Details by Class &amp; Accounts'!AW101+'O5 Details by Class &amp; Accounts'!BR101+'O5 Details by Class &amp; Accounts'!CM101</f>
        <v>0</v>
      </c>
      <c r="Y101" s="1630" t="str">
        <f t="shared" si="4"/>
        <v>4310</v>
      </c>
      <c r="Z101" s="1625" t="s">
        <v>1186</v>
      </c>
    </row>
    <row r="102" spans="1:26" ht="15.95" customHeight="1" x14ac:dyDescent="0.2">
      <c r="A102" s="1497" t="s">
        <v>152</v>
      </c>
      <c r="B102" s="932" t="s">
        <v>1397</v>
      </c>
      <c r="C102" s="945" t="str">
        <f>IF(ISBLANK('E4 TB Allocation Details'!D103), "",('E4 TB Allocation Details'!D103))</f>
        <v>mi</v>
      </c>
      <c r="D102" s="946">
        <f t="shared" si="3"/>
        <v>0</v>
      </c>
      <c r="E102" s="520">
        <f>'O5 Details by Class &amp; Accounts'!I102+'O5 Details by Class &amp; Accounts'!AD102+'O5 Details by Class &amp; Accounts'!AY102+'O5 Details by Class &amp; Accounts'!BT102</f>
        <v>0</v>
      </c>
      <c r="F102" s="520">
        <f>'O5 Details by Class &amp; Accounts'!J102+'O5 Details by Class &amp; Accounts'!AE102+'O5 Details by Class &amp; Accounts'!AZ102+'O5 Details by Class &amp; Accounts'!BU102</f>
        <v>0</v>
      </c>
      <c r="G102" s="520">
        <f>'O5 Details by Class &amp; Accounts'!K102+'O5 Details by Class &amp; Accounts'!AF102+'O5 Details by Class &amp; Accounts'!BA102+'O5 Details by Class &amp; Accounts'!BV102</f>
        <v>0</v>
      </c>
      <c r="H102" s="520">
        <f>'O5 Details by Class &amp; Accounts'!L102+'O5 Details by Class &amp; Accounts'!AG102+'O5 Details by Class &amp; Accounts'!BB102+'O5 Details by Class &amp; Accounts'!BW102</f>
        <v>0</v>
      </c>
      <c r="I102" s="520">
        <f>'O5 Details by Class &amp; Accounts'!M102+'O5 Details by Class &amp; Accounts'!AH102+'O5 Details by Class &amp; Accounts'!BC102+'O5 Details by Class &amp; Accounts'!BX102</f>
        <v>0</v>
      </c>
      <c r="J102" s="520">
        <f>'O5 Details by Class &amp; Accounts'!N102+'O5 Details by Class &amp; Accounts'!AI102+'O5 Details by Class &amp; Accounts'!BD102+'O5 Details by Class &amp; Accounts'!BY102</f>
        <v>0</v>
      </c>
      <c r="K102" s="520">
        <f>'O5 Details by Class &amp; Accounts'!O102+'O5 Details by Class &amp; Accounts'!AJ102+'O5 Details by Class &amp; Accounts'!BE102+'O5 Details by Class &amp; Accounts'!BZ102</f>
        <v>0</v>
      </c>
      <c r="L102" s="520">
        <f>'O5 Details by Class &amp; Accounts'!P102+'O5 Details by Class &amp; Accounts'!AK102+'O5 Details by Class &amp; Accounts'!BF102+'O5 Details by Class &amp; Accounts'!CA102</f>
        <v>0</v>
      </c>
      <c r="M102" s="520">
        <f>'O5 Details by Class &amp; Accounts'!Q102+'O5 Details by Class &amp; Accounts'!AL102+'O5 Details by Class &amp; Accounts'!BG102+'O5 Details by Class &amp; Accounts'!CB102</f>
        <v>0</v>
      </c>
      <c r="N102" s="520">
        <f>'O5 Details by Class &amp; Accounts'!R102+'O5 Details by Class &amp; Accounts'!AM102+'O5 Details by Class &amp; Accounts'!BH102+'O5 Details by Class &amp; Accounts'!CC102</f>
        <v>0</v>
      </c>
      <c r="O102" s="520">
        <f>'O5 Details by Class &amp; Accounts'!S102+'O5 Details by Class &amp; Accounts'!AN102+'O5 Details by Class &amp; Accounts'!BI102+'O5 Details by Class &amp; Accounts'!CD102</f>
        <v>0</v>
      </c>
      <c r="P102" s="520">
        <f>'O5 Details by Class &amp; Accounts'!T102+'O5 Details by Class &amp; Accounts'!AO102+'O5 Details by Class &amp; Accounts'!BJ102+'O5 Details by Class &amp; Accounts'!CE102</f>
        <v>0</v>
      </c>
      <c r="Q102" s="520">
        <f>'O5 Details by Class &amp; Accounts'!U102+'O5 Details by Class &amp; Accounts'!AP102+'O5 Details by Class &amp; Accounts'!BK102+'O5 Details by Class &amp; Accounts'!CF102</f>
        <v>0</v>
      </c>
      <c r="R102" s="520">
        <f>'O5 Details by Class &amp; Accounts'!V102+'O5 Details by Class &amp; Accounts'!AQ102+'O5 Details by Class &amp; Accounts'!BL102+'O5 Details by Class &amp; Accounts'!CG102</f>
        <v>0</v>
      </c>
      <c r="S102" s="520">
        <f>'O5 Details by Class &amp; Accounts'!W102+'O5 Details by Class &amp; Accounts'!AR102+'O5 Details by Class &amp; Accounts'!BM102+'O5 Details by Class &amp; Accounts'!CH102</f>
        <v>0</v>
      </c>
      <c r="T102" s="520">
        <f>'O5 Details by Class &amp; Accounts'!X102+'O5 Details by Class &amp; Accounts'!AS102+'O5 Details by Class &amp; Accounts'!BN102+'O5 Details by Class &amp; Accounts'!CI102</f>
        <v>0</v>
      </c>
      <c r="U102" s="520">
        <f>'O5 Details by Class &amp; Accounts'!Y102+'O5 Details by Class &amp; Accounts'!AT102+'O5 Details by Class &amp; Accounts'!BO102+'O5 Details by Class &amp; Accounts'!CJ102</f>
        <v>0</v>
      </c>
      <c r="V102" s="520">
        <f>'O5 Details by Class &amp; Accounts'!Z102+'O5 Details by Class &amp; Accounts'!AU102+'O5 Details by Class &amp; Accounts'!BP102+'O5 Details by Class &amp; Accounts'!CK102</f>
        <v>0</v>
      </c>
      <c r="W102" s="520">
        <f>'O5 Details by Class &amp; Accounts'!AA102+'O5 Details by Class &amp; Accounts'!AV102+'O5 Details by Class &amp; Accounts'!BQ102+'O5 Details by Class &amp; Accounts'!CL102</f>
        <v>0</v>
      </c>
      <c r="X102" s="959">
        <f>'O5 Details by Class &amp; Accounts'!AB102+'O5 Details by Class &amp; Accounts'!AW102+'O5 Details by Class &amp; Accounts'!BR102+'O5 Details by Class &amp; Accounts'!CM102</f>
        <v>0</v>
      </c>
      <c r="Y102" s="1630" t="str">
        <f t="shared" si="4"/>
        <v>4315</v>
      </c>
      <c r="Z102" s="1625" t="s">
        <v>1186</v>
      </c>
    </row>
    <row r="103" spans="1:26" ht="15.95" customHeight="1" x14ac:dyDescent="0.2">
      <c r="A103" s="1497" t="s">
        <v>153</v>
      </c>
      <c r="B103" s="932" t="s">
        <v>1401</v>
      </c>
      <c r="C103" s="945" t="str">
        <f>IF(ISBLANK('E4 TB Allocation Details'!D104), "",('E4 TB Allocation Details'!D104))</f>
        <v>mi</v>
      </c>
      <c r="D103" s="946">
        <f t="shared" si="3"/>
        <v>0</v>
      </c>
      <c r="E103" s="520">
        <f>'O5 Details by Class &amp; Accounts'!I103+'O5 Details by Class &amp; Accounts'!AD103+'O5 Details by Class &amp; Accounts'!AY103+'O5 Details by Class &amp; Accounts'!BT103</f>
        <v>0</v>
      </c>
      <c r="F103" s="520">
        <f>'O5 Details by Class &amp; Accounts'!J103+'O5 Details by Class &amp; Accounts'!AE103+'O5 Details by Class &amp; Accounts'!AZ103+'O5 Details by Class &amp; Accounts'!BU103</f>
        <v>0</v>
      </c>
      <c r="G103" s="520">
        <f>'O5 Details by Class &amp; Accounts'!K103+'O5 Details by Class &amp; Accounts'!AF103+'O5 Details by Class &amp; Accounts'!BA103+'O5 Details by Class &amp; Accounts'!BV103</f>
        <v>0</v>
      </c>
      <c r="H103" s="520">
        <f>'O5 Details by Class &amp; Accounts'!L103+'O5 Details by Class &amp; Accounts'!AG103+'O5 Details by Class &amp; Accounts'!BB103+'O5 Details by Class &amp; Accounts'!BW103</f>
        <v>0</v>
      </c>
      <c r="I103" s="520">
        <f>'O5 Details by Class &amp; Accounts'!M103+'O5 Details by Class &amp; Accounts'!AH103+'O5 Details by Class &amp; Accounts'!BC103+'O5 Details by Class &amp; Accounts'!BX103</f>
        <v>0</v>
      </c>
      <c r="J103" s="520">
        <f>'O5 Details by Class &amp; Accounts'!N103+'O5 Details by Class &amp; Accounts'!AI103+'O5 Details by Class &amp; Accounts'!BD103+'O5 Details by Class &amp; Accounts'!BY103</f>
        <v>0</v>
      </c>
      <c r="K103" s="520">
        <f>'O5 Details by Class &amp; Accounts'!O103+'O5 Details by Class &amp; Accounts'!AJ103+'O5 Details by Class &amp; Accounts'!BE103+'O5 Details by Class &amp; Accounts'!BZ103</f>
        <v>0</v>
      </c>
      <c r="L103" s="520">
        <f>'O5 Details by Class &amp; Accounts'!P103+'O5 Details by Class &amp; Accounts'!AK103+'O5 Details by Class &amp; Accounts'!BF103+'O5 Details by Class &amp; Accounts'!CA103</f>
        <v>0</v>
      </c>
      <c r="M103" s="520">
        <f>'O5 Details by Class &amp; Accounts'!Q103+'O5 Details by Class &amp; Accounts'!AL103+'O5 Details by Class &amp; Accounts'!BG103+'O5 Details by Class &amp; Accounts'!CB103</f>
        <v>0</v>
      </c>
      <c r="N103" s="520">
        <f>'O5 Details by Class &amp; Accounts'!R103+'O5 Details by Class &amp; Accounts'!AM103+'O5 Details by Class &amp; Accounts'!BH103+'O5 Details by Class &amp; Accounts'!CC103</f>
        <v>0</v>
      </c>
      <c r="O103" s="520">
        <f>'O5 Details by Class &amp; Accounts'!S103+'O5 Details by Class &amp; Accounts'!AN103+'O5 Details by Class &amp; Accounts'!BI103+'O5 Details by Class &amp; Accounts'!CD103</f>
        <v>0</v>
      </c>
      <c r="P103" s="520">
        <f>'O5 Details by Class &amp; Accounts'!T103+'O5 Details by Class &amp; Accounts'!AO103+'O5 Details by Class &amp; Accounts'!BJ103+'O5 Details by Class &amp; Accounts'!CE103</f>
        <v>0</v>
      </c>
      <c r="Q103" s="520">
        <f>'O5 Details by Class &amp; Accounts'!U103+'O5 Details by Class &amp; Accounts'!AP103+'O5 Details by Class &amp; Accounts'!BK103+'O5 Details by Class &amp; Accounts'!CF103</f>
        <v>0</v>
      </c>
      <c r="R103" s="520">
        <f>'O5 Details by Class &amp; Accounts'!V103+'O5 Details by Class &amp; Accounts'!AQ103+'O5 Details by Class &amp; Accounts'!BL103+'O5 Details by Class &amp; Accounts'!CG103</f>
        <v>0</v>
      </c>
      <c r="S103" s="520">
        <f>'O5 Details by Class &amp; Accounts'!W103+'O5 Details by Class &amp; Accounts'!AR103+'O5 Details by Class &amp; Accounts'!BM103+'O5 Details by Class &amp; Accounts'!CH103</f>
        <v>0</v>
      </c>
      <c r="T103" s="520">
        <f>'O5 Details by Class &amp; Accounts'!X103+'O5 Details by Class &amp; Accounts'!AS103+'O5 Details by Class &amp; Accounts'!BN103+'O5 Details by Class &amp; Accounts'!CI103</f>
        <v>0</v>
      </c>
      <c r="U103" s="520">
        <f>'O5 Details by Class &amp; Accounts'!Y103+'O5 Details by Class &amp; Accounts'!AT103+'O5 Details by Class &amp; Accounts'!BO103+'O5 Details by Class &amp; Accounts'!CJ103</f>
        <v>0</v>
      </c>
      <c r="V103" s="520">
        <f>'O5 Details by Class &amp; Accounts'!Z103+'O5 Details by Class &amp; Accounts'!AU103+'O5 Details by Class &amp; Accounts'!BP103+'O5 Details by Class &amp; Accounts'!CK103</f>
        <v>0</v>
      </c>
      <c r="W103" s="520">
        <f>'O5 Details by Class &amp; Accounts'!AA103+'O5 Details by Class &amp; Accounts'!AV103+'O5 Details by Class &amp; Accounts'!BQ103+'O5 Details by Class &amp; Accounts'!CL103</f>
        <v>0</v>
      </c>
      <c r="X103" s="959">
        <f>'O5 Details by Class &amp; Accounts'!AB103+'O5 Details by Class &amp; Accounts'!AW103+'O5 Details by Class &amp; Accounts'!BR103+'O5 Details by Class &amp; Accounts'!CM103</f>
        <v>0</v>
      </c>
      <c r="Y103" s="1630" t="str">
        <f t="shared" si="4"/>
        <v>4320</v>
      </c>
      <c r="Z103" s="1625" t="s">
        <v>1186</v>
      </c>
    </row>
    <row r="104" spans="1:26" ht="15.95" customHeight="1" x14ac:dyDescent="0.2">
      <c r="A104" s="1497" t="s">
        <v>154</v>
      </c>
      <c r="B104" s="932" t="s">
        <v>1387</v>
      </c>
      <c r="C104" s="945" t="str">
        <f>IF(ISBLANK('E4 TB Allocation Details'!D105), "",('E4 TB Allocation Details'!D105))</f>
        <v>mi</v>
      </c>
      <c r="D104" s="946">
        <f t="shared" si="3"/>
        <v>0</v>
      </c>
      <c r="E104" s="520">
        <f>'O5 Details by Class &amp; Accounts'!I104+'O5 Details by Class &amp; Accounts'!AD104+'O5 Details by Class &amp; Accounts'!AY104+'O5 Details by Class &amp; Accounts'!BT104</f>
        <v>0</v>
      </c>
      <c r="F104" s="520">
        <f>'O5 Details by Class &amp; Accounts'!J104+'O5 Details by Class &amp; Accounts'!AE104+'O5 Details by Class &amp; Accounts'!AZ104+'O5 Details by Class &amp; Accounts'!BU104</f>
        <v>0</v>
      </c>
      <c r="G104" s="520">
        <f>'O5 Details by Class &amp; Accounts'!K104+'O5 Details by Class &amp; Accounts'!AF104+'O5 Details by Class &amp; Accounts'!BA104+'O5 Details by Class &amp; Accounts'!BV104</f>
        <v>0</v>
      </c>
      <c r="H104" s="520">
        <f>'O5 Details by Class &amp; Accounts'!L104+'O5 Details by Class &amp; Accounts'!AG104+'O5 Details by Class &amp; Accounts'!BB104+'O5 Details by Class &amp; Accounts'!BW104</f>
        <v>0</v>
      </c>
      <c r="I104" s="520">
        <f>'O5 Details by Class &amp; Accounts'!M104+'O5 Details by Class &amp; Accounts'!AH104+'O5 Details by Class &amp; Accounts'!BC104+'O5 Details by Class &amp; Accounts'!BX104</f>
        <v>0</v>
      </c>
      <c r="J104" s="520">
        <f>'O5 Details by Class &amp; Accounts'!N104+'O5 Details by Class &amp; Accounts'!AI104+'O5 Details by Class &amp; Accounts'!BD104+'O5 Details by Class &amp; Accounts'!BY104</f>
        <v>0</v>
      </c>
      <c r="K104" s="520">
        <f>'O5 Details by Class &amp; Accounts'!O104+'O5 Details by Class &amp; Accounts'!AJ104+'O5 Details by Class &amp; Accounts'!BE104+'O5 Details by Class &amp; Accounts'!BZ104</f>
        <v>0</v>
      </c>
      <c r="L104" s="520">
        <f>'O5 Details by Class &amp; Accounts'!P104+'O5 Details by Class &amp; Accounts'!AK104+'O5 Details by Class &amp; Accounts'!BF104+'O5 Details by Class &amp; Accounts'!CA104</f>
        <v>0</v>
      </c>
      <c r="M104" s="520">
        <f>'O5 Details by Class &amp; Accounts'!Q104+'O5 Details by Class &amp; Accounts'!AL104+'O5 Details by Class &amp; Accounts'!BG104+'O5 Details by Class &amp; Accounts'!CB104</f>
        <v>0</v>
      </c>
      <c r="N104" s="520">
        <f>'O5 Details by Class &amp; Accounts'!R104+'O5 Details by Class &amp; Accounts'!AM104+'O5 Details by Class &amp; Accounts'!BH104+'O5 Details by Class &amp; Accounts'!CC104</f>
        <v>0</v>
      </c>
      <c r="O104" s="520">
        <f>'O5 Details by Class &amp; Accounts'!S104+'O5 Details by Class &amp; Accounts'!AN104+'O5 Details by Class &amp; Accounts'!BI104+'O5 Details by Class &amp; Accounts'!CD104</f>
        <v>0</v>
      </c>
      <c r="P104" s="520">
        <f>'O5 Details by Class &amp; Accounts'!T104+'O5 Details by Class &amp; Accounts'!AO104+'O5 Details by Class &amp; Accounts'!BJ104+'O5 Details by Class &amp; Accounts'!CE104</f>
        <v>0</v>
      </c>
      <c r="Q104" s="520">
        <f>'O5 Details by Class &amp; Accounts'!U104+'O5 Details by Class &amp; Accounts'!AP104+'O5 Details by Class &amp; Accounts'!BK104+'O5 Details by Class &amp; Accounts'!CF104</f>
        <v>0</v>
      </c>
      <c r="R104" s="520">
        <f>'O5 Details by Class &amp; Accounts'!V104+'O5 Details by Class &amp; Accounts'!AQ104+'O5 Details by Class &amp; Accounts'!BL104+'O5 Details by Class &amp; Accounts'!CG104</f>
        <v>0</v>
      </c>
      <c r="S104" s="520">
        <f>'O5 Details by Class &amp; Accounts'!W104+'O5 Details by Class &amp; Accounts'!AR104+'O5 Details by Class &amp; Accounts'!BM104+'O5 Details by Class &amp; Accounts'!CH104</f>
        <v>0</v>
      </c>
      <c r="T104" s="520">
        <f>'O5 Details by Class &amp; Accounts'!X104+'O5 Details by Class &amp; Accounts'!AS104+'O5 Details by Class &amp; Accounts'!BN104+'O5 Details by Class &amp; Accounts'!CI104</f>
        <v>0</v>
      </c>
      <c r="U104" s="520">
        <f>'O5 Details by Class &amp; Accounts'!Y104+'O5 Details by Class &amp; Accounts'!AT104+'O5 Details by Class &amp; Accounts'!BO104+'O5 Details by Class &amp; Accounts'!CJ104</f>
        <v>0</v>
      </c>
      <c r="V104" s="520">
        <f>'O5 Details by Class &amp; Accounts'!Z104+'O5 Details by Class &amp; Accounts'!AU104+'O5 Details by Class &amp; Accounts'!BP104+'O5 Details by Class &amp; Accounts'!CK104</f>
        <v>0</v>
      </c>
      <c r="W104" s="520">
        <f>'O5 Details by Class &amp; Accounts'!AA104+'O5 Details by Class &amp; Accounts'!AV104+'O5 Details by Class &amp; Accounts'!BQ104+'O5 Details by Class &amp; Accounts'!CL104</f>
        <v>0</v>
      </c>
      <c r="X104" s="959">
        <f>'O5 Details by Class &amp; Accounts'!AB104+'O5 Details by Class &amp; Accounts'!AW104+'O5 Details by Class &amp; Accounts'!BR104+'O5 Details by Class &amp; Accounts'!CM104</f>
        <v>0</v>
      </c>
      <c r="Y104" s="1630" t="str">
        <f t="shared" si="4"/>
        <v>4325</v>
      </c>
      <c r="Z104" s="1625" t="s">
        <v>1186</v>
      </c>
    </row>
    <row r="105" spans="1:26" ht="15.95" customHeight="1" x14ac:dyDescent="0.2">
      <c r="A105" s="1497" t="s">
        <v>155</v>
      </c>
      <c r="B105" s="932" t="s">
        <v>1388</v>
      </c>
      <c r="C105" s="945" t="str">
        <f>IF(ISBLANK('E4 TB Allocation Details'!D106), "",('E4 TB Allocation Details'!D106))</f>
        <v>mi</v>
      </c>
      <c r="D105" s="946">
        <f t="shared" si="3"/>
        <v>0</v>
      </c>
      <c r="E105" s="520">
        <f>'O5 Details by Class &amp; Accounts'!I105+'O5 Details by Class &amp; Accounts'!AD105+'O5 Details by Class &amp; Accounts'!AY105+'O5 Details by Class &amp; Accounts'!BT105</f>
        <v>0</v>
      </c>
      <c r="F105" s="520">
        <f>'O5 Details by Class &amp; Accounts'!J105+'O5 Details by Class &amp; Accounts'!AE105+'O5 Details by Class &amp; Accounts'!AZ105+'O5 Details by Class &amp; Accounts'!BU105</f>
        <v>0</v>
      </c>
      <c r="G105" s="520">
        <f>'O5 Details by Class &amp; Accounts'!K105+'O5 Details by Class &amp; Accounts'!AF105+'O5 Details by Class &amp; Accounts'!BA105+'O5 Details by Class &amp; Accounts'!BV105</f>
        <v>0</v>
      </c>
      <c r="H105" s="520">
        <f>'O5 Details by Class &amp; Accounts'!L105+'O5 Details by Class &amp; Accounts'!AG105+'O5 Details by Class &amp; Accounts'!BB105+'O5 Details by Class &amp; Accounts'!BW105</f>
        <v>0</v>
      </c>
      <c r="I105" s="520">
        <f>'O5 Details by Class &amp; Accounts'!M105+'O5 Details by Class &amp; Accounts'!AH105+'O5 Details by Class &amp; Accounts'!BC105+'O5 Details by Class &amp; Accounts'!BX105</f>
        <v>0</v>
      </c>
      <c r="J105" s="520">
        <f>'O5 Details by Class &amp; Accounts'!N105+'O5 Details by Class &amp; Accounts'!AI105+'O5 Details by Class &amp; Accounts'!BD105+'O5 Details by Class &amp; Accounts'!BY105</f>
        <v>0</v>
      </c>
      <c r="K105" s="520">
        <f>'O5 Details by Class &amp; Accounts'!O105+'O5 Details by Class &amp; Accounts'!AJ105+'O5 Details by Class &amp; Accounts'!BE105+'O5 Details by Class &amp; Accounts'!BZ105</f>
        <v>0</v>
      </c>
      <c r="L105" s="520">
        <f>'O5 Details by Class &amp; Accounts'!P105+'O5 Details by Class &amp; Accounts'!AK105+'O5 Details by Class &amp; Accounts'!BF105+'O5 Details by Class &amp; Accounts'!CA105</f>
        <v>0</v>
      </c>
      <c r="M105" s="520">
        <f>'O5 Details by Class &amp; Accounts'!Q105+'O5 Details by Class &amp; Accounts'!AL105+'O5 Details by Class &amp; Accounts'!BG105+'O5 Details by Class &amp; Accounts'!CB105</f>
        <v>0</v>
      </c>
      <c r="N105" s="520">
        <f>'O5 Details by Class &amp; Accounts'!R105+'O5 Details by Class &amp; Accounts'!AM105+'O5 Details by Class &amp; Accounts'!BH105+'O5 Details by Class &amp; Accounts'!CC105</f>
        <v>0</v>
      </c>
      <c r="O105" s="520">
        <f>'O5 Details by Class &amp; Accounts'!S105+'O5 Details by Class &amp; Accounts'!AN105+'O5 Details by Class &amp; Accounts'!BI105+'O5 Details by Class &amp; Accounts'!CD105</f>
        <v>0</v>
      </c>
      <c r="P105" s="520">
        <f>'O5 Details by Class &amp; Accounts'!T105+'O5 Details by Class &amp; Accounts'!AO105+'O5 Details by Class &amp; Accounts'!BJ105+'O5 Details by Class &amp; Accounts'!CE105</f>
        <v>0</v>
      </c>
      <c r="Q105" s="520">
        <f>'O5 Details by Class &amp; Accounts'!U105+'O5 Details by Class &amp; Accounts'!AP105+'O5 Details by Class &amp; Accounts'!BK105+'O5 Details by Class &amp; Accounts'!CF105</f>
        <v>0</v>
      </c>
      <c r="R105" s="520">
        <f>'O5 Details by Class &amp; Accounts'!V105+'O5 Details by Class &amp; Accounts'!AQ105+'O5 Details by Class &amp; Accounts'!BL105+'O5 Details by Class &amp; Accounts'!CG105</f>
        <v>0</v>
      </c>
      <c r="S105" s="520">
        <f>'O5 Details by Class &amp; Accounts'!W105+'O5 Details by Class &amp; Accounts'!AR105+'O5 Details by Class &amp; Accounts'!BM105+'O5 Details by Class &amp; Accounts'!CH105</f>
        <v>0</v>
      </c>
      <c r="T105" s="520">
        <f>'O5 Details by Class &amp; Accounts'!X105+'O5 Details by Class &amp; Accounts'!AS105+'O5 Details by Class &amp; Accounts'!BN105+'O5 Details by Class &amp; Accounts'!CI105</f>
        <v>0</v>
      </c>
      <c r="U105" s="520">
        <f>'O5 Details by Class &amp; Accounts'!Y105+'O5 Details by Class &amp; Accounts'!AT105+'O5 Details by Class &amp; Accounts'!BO105+'O5 Details by Class &amp; Accounts'!CJ105</f>
        <v>0</v>
      </c>
      <c r="V105" s="520">
        <f>'O5 Details by Class &amp; Accounts'!Z105+'O5 Details by Class &amp; Accounts'!AU105+'O5 Details by Class &amp; Accounts'!BP105+'O5 Details by Class &amp; Accounts'!CK105</f>
        <v>0</v>
      </c>
      <c r="W105" s="520">
        <f>'O5 Details by Class &amp; Accounts'!AA105+'O5 Details by Class &amp; Accounts'!AV105+'O5 Details by Class &amp; Accounts'!BQ105+'O5 Details by Class &amp; Accounts'!CL105</f>
        <v>0</v>
      </c>
      <c r="X105" s="959">
        <f>'O5 Details by Class &amp; Accounts'!AB105+'O5 Details by Class &amp; Accounts'!AW105+'O5 Details by Class &amp; Accounts'!BR105+'O5 Details by Class &amp; Accounts'!CM105</f>
        <v>0</v>
      </c>
      <c r="Y105" s="1630" t="str">
        <f t="shared" si="4"/>
        <v>4330</v>
      </c>
      <c r="Z105" s="1625" t="s">
        <v>1186</v>
      </c>
    </row>
    <row r="106" spans="1:26" ht="15.95" customHeight="1" x14ac:dyDescent="0.2">
      <c r="A106" s="1497" t="s">
        <v>156</v>
      </c>
      <c r="B106" s="932" t="s">
        <v>1391</v>
      </c>
      <c r="C106" s="945" t="str">
        <f>IF(ISBLANK('E4 TB Allocation Details'!D107), "",('E4 TB Allocation Details'!D107))</f>
        <v>mi</v>
      </c>
      <c r="D106" s="946">
        <f t="shared" si="3"/>
        <v>0</v>
      </c>
      <c r="E106" s="520">
        <f>'O5 Details by Class &amp; Accounts'!I106+'O5 Details by Class &amp; Accounts'!AD106+'O5 Details by Class &amp; Accounts'!AY106+'O5 Details by Class &amp; Accounts'!BT106</f>
        <v>0</v>
      </c>
      <c r="F106" s="520">
        <f>'O5 Details by Class &amp; Accounts'!J106+'O5 Details by Class &amp; Accounts'!AE106+'O5 Details by Class &amp; Accounts'!AZ106+'O5 Details by Class &amp; Accounts'!BU106</f>
        <v>0</v>
      </c>
      <c r="G106" s="520">
        <f>'O5 Details by Class &amp; Accounts'!K106+'O5 Details by Class &amp; Accounts'!AF106+'O5 Details by Class &amp; Accounts'!BA106+'O5 Details by Class &amp; Accounts'!BV106</f>
        <v>0</v>
      </c>
      <c r="H106" s="520">
        <f>'O5 Details by Class &amp; Accounts'!L106+'O5 Details by Class &amp; Accounts'!AG106+'O5 Details by Class &amp; Accounts'!BB106+'O5 Details by Class &amp; Accounts'!BW106</f>
        <v>0</v>
      </c>
      <c r="I106" s="520">
        <f>'O5 Details by Class &amp; Accounts'!M106+'O5 Details by Class &amp; Accounts'!AH106+'O5 Details by Class &amp; Accounts'!BC106+'O5 Details by Class &amp; Accounts'!BX106</f>
        <v>0</v>
      </c>
      <c r="J106" s="520">
        <f>'O5 Details by Class &amp; Accounts'!N106+'O5 Details by Class &amp; Accounts'!AI106+'O5 Details by Class &amp; Accounts'!BD106+'O5 Details by Class &amp; Accounts'!BY106</f>
        <v>0</v>
      </c>
      <c r="K106" s="520">
        <f>'O5 Details by Class &amp; Accounts'!O106+'O5 Details by Class &amp; Accounts'!AJ106+'O5 Details by Class &amp; Accounts'!BE106+'O5 Details by Class &amp; Accounts'!BZ106</f>
        <v>0</v>
      </c>
      <c r="L106" s="520">
        <f>'O5 Details by Class &amp; Accounts'!P106+'O5 Details by Class &amp; Accounts'!AK106+'O5 Details by Class &amp; Accounts'!BF106+'O5 Details by Class &amp; Accounts'!CA106</f>
        <v>0</v>
      </c>
      <c r="M106" s="520">
        <f>'O5 Details by Class &amp; Accounts'!Q106+'O5 Details by Class &amp; Accounts'!AL106+'O5 Details by Class &amp; Accounts'!BG106+'O5 Details by Class &amp; Accounts'!CB106</f>
        <v>0</v>
      </c>
      <c r="N106" s="520">
        <f>'O5 Details by Class &amp; Accounts'!R106+'O5 Details by Class &amp; Accounts'!AM106+'O5 Details by Class &amp; Accounts'!BH106+'O5 Details by Class &amp; Accounts'!CC106</f>
        <v>0</v>
      </c>
      <c r="O106" s="520">
        <f>'O5 Details by Class &amp; Accounts'!S106+'O5 Details by Class &amp; Accounts'!AN106+'O5 Details by Class &amp; Accounts'!BI106+'O5 Details by Class &amp; Accounts'!CD106</f>
        <v>0</v>
      </c>
      <c r="P106" s="520">
        <f>'O5 Details by Class &amp; Accounts'!T106+'O5 Details by Class &amp; Accounts'!AO106+'O5 Details by Class &amp; Accounts'!BJ106+'O5 Details by Class &amp; Accounts'!CE106</f>
        <v>0</v>
      </c>
      <c r="Q106" s="520">
        <f>'O5 Details by Class &amp; Accounts'!U106+'O5 Details by Class &amp; Accounts'!AP106+'O5 Details by Class &amp; Accounts'!BK106+'O5 Details by Class &amp; Accounts'!CF106</f>
        <v>0</v>
      </c>
      <c r="R106" s="520">
        <f>'O5 Details by Class &amp; Accounts'!V106+'O5 Details by Class &amp; Accounts'!AQ106+'O5 Details by Class &amp; Accounts'!BL106+'O5 Details by Class &amp; Accounts'!CG106</f>
        <v>0</v>
      </c>
      <c r="S106" s="520">
        <f>'O5 Details by Class &amp; Accounts'!W106+'O5 Details by Class &amp; Accounts'!AR106+'O5 Details by Class &amp; Accounts'!BM106+'O5 Details by Class &amp; Accounts'!CH106</f>
        <v>0</v>
      </c>
      <c r="T106" s="520">
        <f>'O5 Details by Class &amp; Accounts'!X106+'O5 Details by Class &amp; Accounts'!AS106+'O5 Details by Class &amp; Accounts'!BN106+'O5 Details by Class &amp; Accounts'!CI106</f>
        <v>0</v>
      </c>
      <c r="U106" s="520">
        <f>'O5 Details by Class &amp; Accounts'!Y106+'O5 Details by Class &amp; Accounts'!AT106+'O5 Details by Class &amp; Accounts'!BO106+'O5 Details by Class &amp; Accounts'!CJ106</f>
        <v>0</v>
      </c>
      <c r="V106" s="520">
        <f>'O5 Details by Class &amp; Accounts'!Z106+'O5 Details by Class &amp; Accounts'!AU106+'O5 Details by Class &amp; Accounts'!BP106+'O5 Details by Class &amp; Accounts'!CK106</f>
        <v>0</v>
      </c>
      <c r="W106" s="520">
        <f>'O5 Details by Class &amp; Accounts'!AA106+'O5 Details by Class &amp; Accounts'!AV106+'O5 Details by Class &amp; Accounts'!BQ106+'O5 Details by Class &amp; Accounts'!CL106</f>
        <v>0</v>
      </c>
      <c r="X106" s="959">
        <f>'O5 Details by Class &amp; Accounts'!AB106+'O5 Details by Class &amp; Accounts'!AW106+'O5 Details by Class &amp; Accounts'!BR106+'O5 Details by Class &amp; Accounts'!CM106</f>
        <v>0</v>
      </c>
      <c r="Y106" s="1630" t="str">
        <f t="shared" si="4"/>
        <v>4335</v>
      </c>
      <c r="Z106" s="1625" t="s">
        <v>1186</v>
      </c>
    </row>
    <row r="107" spans="1:26" ht="12.75" x14ac:dyDescent="0.2">
      <c r="A107" s="1497" t="s">
        <v>157</v>
      </c>
      <c r="B107" s="932" t="s">
        <v>1392</v>
      </c>
      <c r="C107" s="945" t="str">
        <f>IF(ISBLANK('E4 TB Allocation Details'!D108), "",('E4 TB Allocation Details'!D108))</f>
        <v>mi</v>
      </c>
      <c r="D107" s="946">
        <f t="shared" si="3"/>
        <v>0</v>
      </c>
      <c r="E107" s="520">
        <f>'O5 Details by Class &amp; Accounts'!I107+'O5 Details by Class &amp; Accounts'!AD107+'O5 Details by Class &amp; Accounts'!AY107+'O5 Details by Class &amp; Accounts'!BT107</f>
        <v>0</v>
      </c>
      <c r="F107" s="520">
        <f>'O5 Details by Class &amp; Accounts'!J107+'O5 Details by Class &amp; Accounts'!AE107+'O5 Details by Class &amp; Accounts'!AZ107+'O5 Details by Class &amp; Accounts'!BU107</f>
        <v>0</v>
      </c>
      <c r="G107" s="520">
        <f>'O5 Details by Class &amp; Accounts'!K107+'O5 Details by Class &amp; Accounts'!AF107+'O5 Details by Class &amp; Accounts'!BA107+'O5 Details by Class &amp; Accounts'!BV107</f>
        <v>0</v>
      </c>
      <c r="H107" s="520">
        <f>'O5 Details by Class &amp; Accounts'!L107+'O5 Details by Class &amp; Accounts'!AG107+'O5 Details by Class &amp; Accounts'!BB107+'O5 Details by Class &amp; Accounts'!BW107</f>
        <v>0</v>
      </c>
      <c r="I107" s="520">
        <f>'O5 Details by Class &amp; Accounts'!M107+'O5 Details by Class &amp; Accounts'!AH107+'O5 Details by Class &amp; Accounts'!BC107+'O5 Details by Class &amp; Accounts'!BX107</f>
        <v>0</v>
      </c>
      <c r="J107" s="520">
        <f>'O5 Details by Class &amp; Accounts'!N107+'O5 Details by Class &amp; Accounts'!AI107+'O5 Details by Class &amp; Accounts'!BD107+'O5 Details by Class &amp; Accounts'!BY107</f>
        <v>0</v>
      </c>
      <c r="K107" s="520">
        <f>'O5 Details by Class &amp; Accounts'!O107+'O5 Details by Class &amp; Accounts'!AJ107+'O5 Details by Class &amp; Accounts'!BE107+'O5 Details by Class &amp; Accounts'!BZ107</f>
        <v>0</v>
      </c>
      <c r="L107" s="520">
        <f>'O5 Details by Class &amp; Accounts'!P107+'O5 Details by Class &amp; Accounts'!AK107+'O5 Details by Class &amp; Accounts'!BF107+'O5 Details by Class &amp; Accounts'!CA107</f>
        <v>0</v>
      </c>
      <c r="M107" s="520">
        <f>'O5 Details by Class &amp; Accounts'!Q107+'O5 Details by Class &amp; Accounts'!AL107+'O5 Details by Class &amp; Accounts'!BG107+'O5 Details by Class &amp; Accounts'!CB107</f>
        <v>0</v>
      </c>
      <c r="N107" s="520">
        <f>'O5 Details by Class &amp; Accounts'!R107+'O5 Details by Class &amp; Accounts'!AM107+'O5 Details by Class &amp; Accounts'!BH107+'O5 Details by Class &amp; Accounts'!CC107</f>
        <v>0</v>
      </c>
      <c r="O107" s="520">
        <f>'O5 Details by Class &amp; Accounts'!S107+'O5 Details by Class &amp; Accounts'!AN107+'O5 Details by Class &amp; Accounts'!BI107+'O5 Details by Class &amp; Accounts'!CD107</f>
        <v>0</v>
      </c>
      <c r="P107" s="520">
        <f>'O5 Details by Class &amp; Accounts'!T107+'O5 Details by Class &amp; Accounts'!AO107+'O5 Details by Class &amp; Accounts'!BJ107+'O5 Details by Class &amp; Accounts'!CE107</f>
        <v>0</v>
      </c>
      <c r="Q107" s="520">
        <f>'O5 Details by Class &amp; Accounts'!U107+'O5 Details by Class &amp; Accounts'!AP107+'O5 Details by Class &amp; Accounts'!BK107+'O5 Details by Class &amp; Accounts'!CF107</f>
        <v>0</v>
      </c>
      <c r="R107" s="520">
        <f>'O5 Details by Class &amp; Accounts'!V107+'O5 Details by Class &amp; Accounts'!AQ107+'O5 Details by Class &amp; Accounts'!BL107+'O5 Details by Class &amp; Accounts'!CG107</f>
        <v>0</v>
      </c>
      <c r="S107" s="520">
        <f>'O5 Details by Class &amp; Accounts'!W107+'O5 Details by Class &amp; Accounts'!AR107+'O5 Details by Class &amp; Accounts'!BM107+'O5 Details by Class &amp; Accounts'!CH107</f>
        <v>0</v>
      </c>
      <c r="T107" s="520">
        <f>'O5 Details by Class &amp; Accounts'!X107+'O5 Details by Class &amp; Accounts'!AS107+'O5 Details by Class &amp; Accounts'!BN107+'O5 Details by Class &amp; Accounts'!CI107</f>
        <v>0</v>
      </c>
      <c r="U107" s="520">
        <f>'O5 Details by Class &amp; Accounts'!Y107+'O5 Details by Class &amp; Accounts'!AT107+'O5 Details by Class &amp; Accounts'!BO107+'O5 Details by Class &amp; Accounts'!CJ107</f>
        <v>0</v>
      </c>
      <c r="V107" s="520">
        <f>'O5 Details by Class &amp; Accounts'!Z107+'O5 Details by Class &amp; Accounts'!AU107+'O5 Details by Class &amp; Accounts'!BP107+'O5 Details by Class &amp; Accounts'!CK107</f>
        <v>0</v>
      </c>
      <c r="W107" s="520">
        <f>'O5 Details by Class &amp; Accounts'!AA107+'O5 Details by Class &amp; Accounts'!AV107+'O5 Details by Class &amp; Accounts'!BQ107+'O5 Details by Class &amp; Accounts'!CL107</f>
        <v>0</v>
      </c>
      <c r="X107" s="959">
        <f>'O5 Details by Class &amp; Accounts'!AB107+'O5 Details by Class &amp; Accounts'!AW107+'O5 Details by Class &amp; Accounts'!BR107+'O5 Details by Class &amp; Accounts'!CM107</f>
        <v>0</v>
      </c>
      <c r="Y107" s="1630" t="str">
        <f t="shared" si="4"/>
        <v>4340</v>
      </c>
      <c r="Z107" s="1625" t="s">
        <v>1186</v>
      </c>
    </row>
    <row r="108" spans="1:26" ht="15.95" customHeight="1" x14ac:dyDescent="0.2">
      <c r="A108" s="1497" t="s">
        <v>158</v>
      </c>
      <c r="B108" s="932" t="s">
        <v>1393</v>
      </c>
      <c r="C108" s="945" t="str">
        <f>IF(ISBLANK('E4 TB Allocation Details'!D109), "",('E4 TB Allocation Details'!D109))</f>
        <v>mi</v>
      </c>
      <c r="D108" s="946">
        <f t="shared" si="3"/>
        <v>0</v>
      </c>
      <c r="E108" s="520">
        <f>'O5 Details by Class &amp; Accounts'!I108+'O5 Details by Class &amp; Accounts'!AD108+'O5 Details by Class &amp; Accounts'!AY108+'O5 Details by Class &amp; Accounts'!BT108</f>
        <v>0</v>
      </c>
      <c r="F108" s="520">
        <f>'O5 Details by Class &amp; Accounts'!J108+'O5 Details by Class &amp; Accounts'!AE108+'O5 Details by Class &amp; Accounts'!AZ108+'O5 Details by Class &amp; Accounts'!BU108</f>
        <v>0</v>
      </c>
      <c r="G108" s="520">
        <f>'O5 Details by Class &amp; Accounts'!K108+'O5 Details by Class &amp; Accounts'!AF108+'O5 Details by Class &amp; Accounts'!BA108+'O5 Details by Class &amp; Accounts'!BV108</f>
        <v>0</v>
      </c>
      <c r="H108" s="520">
        <f>'O5 Details by Class &amp; Accounts'!L108+'O5 Details by Class &amp; Accounts'!AG108+'O5 Details by Class &amp; Accounts'!BB108+'O5 Details by Class &amp; Accounts'!BW108</f>
        <v>0</v>
      </c>
      <c r="I108" s="520">
        <f>'O5 Details by Class &amp; Accounts'!M108+'O5 Details by Class &amp; Accounts'!AH108+'O5 Details by Class &amp; Accounts'!BC108+'O5 Details by Class &amp; Accounts'!BX108</f>
        <v>0</v>
      </c>
      <c r="J108" s="520">
        <f>'O5 Details by Class &amp; Accounts'!N108+'O5 Details by Class &amp; Accounts'!AI108+'O5 Details by Class &amp; Accounts'!BD108+'O5 Details by Class &amp; Accounts'!BY108</f>
        <v>0</v>
      </c>
      <c r="K108" s="520">
        <f>'O5 Details by Class &amp; Accounts'!O108+'O5 Details by Class &amp; Accounts'!AJ108+'O5 Details by Class &amp; Accounts'!BE108+'O5 Details by Class &amp; Accounts'!BZ108</f>
        <v>0</v>
      </c>
      <c r="L108" s="520">
        <f>'O5 Details by Class &amp; Accounts'!P108+'O5 Details by Class &amp; Accounts'!AK108+'O5 Details by Class &amp; Accounts'!BF108+'O5 Details by Class &amp; Accounts'!CA108</f>
        <v>0</v>
      </c>
      <c r="M108" s="520">
        <f>'O5 Details by Class &amp; Accounts'!Q108+'O5 Details by Class &amp; Accounts'!AL108+'O5 Details by Class &amp; Accounts'!BG108+'O5 Details by Class &amp; Accounts'!CB108</f>
        <v>0</v>
      </c>
      <c r="N108" s="520">
        <f>'O5 Details by Class &amp; Accounts'!R108+'O5 Details by Class &amp; Accounts'!AM108+'O5 Details by Class &amp; Accounts'!BH108+'O5 Details by Class &amp; Accounts'!CC108</f>
        <v>0</v>
      </c>
      <c r="O108" s="520">
        <f>'O5 Details by Class &amp; Accounts'!S108+'O5 Details by Class &amp; Accounts'!AN108+'O5 Details by Class &amp; Accounts'!BI108+'O5 Details by Class &amp; Accounts'!CD108</f>
        <v>0</v>
      </c>
      <c r="P108" s="520">
        <f>'O5 Details by Class &amp; Accounts'!T108+'O5 Details by Class &amp; Accounts'!AO108+'O5 Details by Class &amp; Accounts'!BJ108+'O5 Details by Class &amp; Accounts'!CE108</f>
        <v>0</v>
      </c>
      <c r="Q108" s="520">
        <f>'O5 Details by Class &amp; Accounts'!U108+'O5 Details by Class &amp; Accounts'!AP108+'O5 Details by Class &amp; Accounts'!BK108+'O5 Details by Class &amp; Accounts'!CF108</f>
        <v>0</v>
      </c>
      <c r="R108" s="520">
        <f>'O5 Details by Class &amp; Accounts'!V108+'O5 Details by Class &amp; Accounts'!AQ108+'O5 Details by Class &amp; Accounts'!BL108+'O5 Details by Class &amp; Accounts'!CG108</f>
        <v>0</v>
      </c>
      <c r="S108" s="520">
        <f>'O5 Details by Class &amp; Accounts'!W108+'O5 Details by Class &amp; Accounts'!AR108+'O5 Details by Class &amp; Accounts'!BM108+'O5 Details by Class &amp; Accounts'!CH108</f>
        <v>0</v>
      </c>
      <c r="T108" s="520">
        <f>'O5 Details by Class &amp; Accounts'!X108+'O5 Details by Class &amp; Accounts'!AS108+'O5 Details by Class &amp; Accounts'!BN108+'O5 Details by Class &amp; Accounts'!CI108</f>
        <v>0</v>
      </c>
      <c r="U108" s="520">
        <f>'O5 Details by Class &amp; Accounts'!Y108+'O5 Details by Class &amp; Accounts'!AT108+'O5 Details by Class &amp; Accounts'!BO108+'O5 Details by Class &amp; Accounts'!CJ108</f>
        <v>0</v>
      </c>
      <c r="V108" s="520">
        <f>'O5 Details by Class &amp; Accounts'!Z108+'O5 Details by Class &amp; Accounts'!AU108+'O5 Details by Class &amp; Accounts'!BP108+'O5 Details by Class &amp; Accounts'!CK108</f>
        <v>0</v>
      </c>
      <c r="W108" s="520">
        <f>'O5 Details by Class &amp; Accounts'!AA108+'O5 Details by Class &amp; Accounts'!AV108+'O5 Details by Class &amp; Accounts'!BQ108+'O5 Details by Class &amp; Accounts'!CL108</f>
        <v>0</v>
      </c>
      <c r="X108" s="959">
        <f>'O5 Details by Class &amp; Accounts'!AB108+'O5 Details by Class &amp; Accounts'!AW108+'O5 Details by Class &amp; Accounts'!BR108+'O5 Details by Class &amp; Accounts'!CM108</f>
        <v>0</v>
      </c>
      <c r="Y108" s="1630" t="str">
        <f t="shared" si="4"/>
        <v>4345</v>
      </c>
      <c r="Z108" s="1625" t="s">
        <v>1186</v>
      </c>
    </row>
    <row r="109" spans="1:26" ht="15.95" customHeight="1" x14ac:dyDescent="0.2">
      <c r="A109" s="1497" t="s">
        <v>159</v>
      </c>
      <c r="B109" s="932" t="s">
        <v>1394</v>
      </c>
      <c r="C109" s="945" t="str">
        <f>IF(ISBLANK('E4 TB Allocation Details'!D110), "",('E4 TB Allocation Details'!D110))</f>
        <v>mi</v>
      </c>
      <c r="D109" s="946">
        <f t="shared" si="3"/>
        <v>0</v>
      </c>
      <c r="E109" s="520">
        <f>'O5 Details by Class &amp; Accounts'!I109+'O5 Details by Class &amp; Accounts'!AD109+'O5 Details by Class &amp; Accounts'!AY109+'O5 Details by Class &amp; Accounts'!BT109</f>
        <v>0</v>
      </c>
      <c r="F109" s="520">
        <f>'O5 Details by Class &amp; Accounts'!J109+'O5 Details by Class &amp; Accounts'!AE109+'O5 Details by Class &amp; Accounts'!AZ109+'O5 Details by Class &amp; Accounts'!BU109</f>
        <v>0</v>
      </c>
      <c r="G109" s="520">
        <f>'O5 Details by Class &amp; Accounts'!K109+'O5 Details by Class &amp; Accounts'!AF109+'O5 Details by Class &amp; Accounts'!BA109+'O5 Details by Class &amp; Accounts'!BV109</f>
        <v>0</v>
      </c>
      <c r="H109" s="520">
        <f>'O5 Details by Class &amp; Accounts'!L109+'O5 Details by Class &amp; Accounts'!AG109+'O5 Details by Class &amp; Accounts'!BB109+'O5 Details by Class &amp; Accounts'!BW109</f>
        <v>0</v>
      </c>
      <c r="I109" s="520">
        <f>'O5 Details by Class &amp; Accounts'!M109+'O5 Details by Class &amp; Accounts'!AH109+'O5 Details by Class &amp; Accounts'!BC109+'O5 Details by Class &amp; Accounts'!BX109</f>
        <v>0</v>
      </c>
      <c r="J109" s="520">
        <f>'O5 Details by Class &amp; Accounts'!N109+'O5 Details by Class &amp; Accounts'!AI109+'O5 Details by Class &amp; Accounts'!BD109+'O5 Details by Class &amp; Accounts'!BY109</f>
        <v>0</v>
      </c>
      <c r="K109" s="520">
        <f>'O5 Details by Class &amp; Accounts'!O109+'O5 Details by Class &amp; Accounts'!AJ109+'O5 Details by Class &amp; Accounts'!BE109+'O5 Details by Class &amp; Accounts'!BZ109</f>
        <v>0</v>
      </c>
      <c r="L109" s="520">
        <f>'O5 Details by Class &amp; Accounts'!P109+'O5 Details by Class &amp; Accounts'!AK109+'O5 Details by Class &amp; Accounts'!BF109+'O5 Details by Class &amp; Accounts'!CA109</f>
        <v>0</v>
      </c>
      <c r="M109" s="520">
        <f>'O5 Details by Class &amp; Accounts'!Q109+'O5 Details by Class &amp; Accounts'!AL109+'O5 Details by Class &amp; Accounts'!BG109+'O5 Details by Class &amp; Accounts'!CB109</f>
        <v>0</v>
      </c>
      <c r="N109" s="520">
        <f>'O5 Details by Class &amp; Accounts'!R109+'O5 Details by Class &amp; Accounts'!AM109+'O5 Details by Class &amp; Accounts'!BH109+'O5 Details by Class &amp; Accounts'!CC109</f>
        <v>0</v>
      </c>
      <c r="O109" s="520">
        <f>'O5 Details by Class &amp; Accounts'!S109+'O5 Details by Class &amp; Accounts'!AN109+'O5 Details by Class &amp; Accounts'!BI109+'O5 Details by Class &amp; Accounts'!CD109</f>
        <v>0</v>
      </c>
      <c r="P109" s="520">
        <f>'O5 Details by Class &amp; Accounts'!T109+'O5 Details by Class &amp; Accounts'!AO109+'O5 Details by Class &amp; Accounts'!BJ109+'O5 Details by Class &amp; Accounts'!CE109</f>
        <v>0</v>
      </c>
      <c r="Q109" s="520">
        <f>'O5 Details by Class &amp; Accounts'!U109+'O5 Details by Class &amp; Accounts'!AP109+'O5 Details by Class &amp; Accounts'!BK109+'O5 Details by Class &amp; Accounts'!CF109</f>
        <v>0</v>
      </c>
      <c r="R109" s="520">
        <f>'O5 Details by Class &amp; Accounts'!V109+'O5 Details by Class &amp; Accounts'!AQ109+'O5 Details by Class &amp; Accounts'!BL109+'O5 Details by Class &amp; Accounts'!CG109</f>
        <v>0</v>
      </c>
      <c r="S109" s="520">
        <f>'O5 Details by Class &amp; Accounts'!W109+'O5 Details by Class &amp; Accounts'!AR109+'O5 Details by Class &amp; Accounts'!BM109+'O5 Details by Class &amp; Accounts'!CH109</f>
        <v>0</v>
      </c>
      <c r="T109" s="520">
        <f>'O5 Details by Class &amp; Accounts'!X109+'O5 Details by Class &amp; Accounts'!AS109+'O5 Details by Class &amp; Accounts'!BN109+'O5 Details by Class &amp; Accounts'!CI109</f>
        <v>0</v>
      </c>
      <c r="U109" s="520">
        <f>'O5 Details by Class &amp; Accounts'!Y109+'O5 Details by Class &amp; Accounts'!AT109+'O5 Details by Class &amp; Accounts'!BO109+'O5 Details by Class &amp; Accounts'!CJ109</f>
        <v>0</v>
      </c>
      <c r="V109" s="520">
        <f>'O5 Details by Class &amp; Accounts'!Z109+'O5 Details by Class &amp; Accounts'!AU109+'O5 Details by Class &amp; Accounts'!BP109+'O5 Details by Class &amp; Accounts'!CK109</f>
        <v>0</v>
      </c>
      <c r="W109" s="520">
        <f>'O5 Details by Class &amp; Accounts'!AA109+'O5 Details by Class &amp; Accounts'!AV109+'O5 Details by Class &amp; Accounts'!BQ109+'O5 Details by Class &amp; Accounts'!CL109</f>
        <v>0</v>
      </c>
      <c r="X109" s="959">
        <f>'O5 Details by Class &amp; Accounts'!AB109+'O5 Details by Class &amp; Accounts'!AW109+'O5 Details by Class &amp; Accounts'!BR109+'O5 Details by Class &amp; Accounts'!CM109</f>
        <v>0</v>
      </c>
      <c r="Y109" s="1630" t="str">
        <f t="shared" si="4"/>
        <v>4350</v>
      </c>
      <c r="Z109" s="1625" t="s">
        <v>1186</v>
      </c>
    </row>
    <row r="110" spans="1:26" ht="15.95" customHeight="1" x14ac:dyDescent="0.2">
      <c r="A110" s="1497" t="s">
        <v>160</v>
      </c>
      <c r="B110" s="932" t="s">
        <v>980</v>
      </c>
      <c r="C110" s="945" t="str">
        <f>IF(ISBLANK('E4 TB Allocation Details'!D111), "",('E4 TB Allocation Details'!D111))</f>
        <v>mi</v>
      </c>
      <c r="D110" s="946">
        <f t="shared" si="3"/>
        <v>0</v>
      </c>
      <c r="E110" s="520">
        <f>'O5 Details by Class &amp; Accounts'!I110+'O5 Details by Class &amp; Accounts'!AD110+'O5 Details by Class &amp; Accounts'!AY110+'O5 Details by Class &amp; Accounts'!BT110</f>
        <v>0</v>
      </c>
      <c r="F110" s="520">
        <f>'O5 Details by Class &amp; Accounts'!J110+'O5 Details by Class &amp; Accounts'!AE110+'O5 Details by Class &amp; Accounts'!AZ110+'O5 Details by Class &amp; Accounts'!BU110</f>
        <v>0</v>
      </c>
      <c r="G110" s="520">
        <f>'O5 Details by Class &amp; Accounts'!K110+'O5 Details by Class &amp; Accounts'!AF110+'O5 Details by Class &amp; Accounts'!BA110+'O5 Details by Class &amp; Accounts'!BV110</f>
        <v>0</v>
      </c>
      <c r="H110" s="520">
        <f>'O5 Details by Class &amp; Accounts'!L110+'O5 Details by Class &amp; Accounts'!AG110+'O5 Details by Class &amp; Accounts'!BB110+'O5 Details by Class &amp; Accounts'!BW110</f>
        <v>0</v>
      </c>
      <c r="I110" s="520">
        <f>'O5 Details by Class &amp; Accounts'!M110+'O5 Details by Class &amp; Accounts'!AH110+'O5 Details by Class &amp; Accounts'!BC110+'O5 Details by Class &amp; Accounts'!BX110</f>
        <v>0</v>
      </c>
      <c r="J110" s="520">
        <f>'O5 Details by Class &amp; Accounts'!N110+'O5 Details by Class &amp; Accounts'!AI110+'O5 Details by Class &amp; Accounts'!BD110+'O5 Details by Class &amp; Accounts'!BY110</f>
        <v>0</v>
      </c>
      <c r="K110" s="520">
        <f>'O5 Details by Class &amp; Accounts'!O110+'O5 Details by Class &amp; Accounts'!AJ110+'O5 Details by Class &amp; Accounts'!BE110+'O5 Details by Class &amp; Accounts'!BZ110</f>
        <v>0</v>
      </c>
      <c r="L110" s="520">
        <f>'O5 Details by Class &amp; Accounts'!P110+'O5 Details by Class &amp; Accounts'!AK110+'O5 Details by Class &amp; Accounts'!BF110+'O5 Details by Class &amp; Accounts'!CA110</f>
        <v>0</v>
      </c>
      <c r="M110" s="520">
        <f>'O5 Details by Class &amp; Accounts'!Q110+'O5 Details by Class &amp; Accounts'!AL110+'O5 Details by Class &amp; Accounts'!BG110+'O5 Details by Class &amp; Accounts'!CB110</f>
        <v>0</v>
      </c>
      <c r="N110" s="520">
        <f>'O5 Details by Class &amp; Accounts'!R110+'O5 Details by Class &amp; Accounts'!AM110+'O5 Details by Class &amp; Accounts'!BH110+'O5 Details by Class &amp; Accounts'!CC110</f>
        <v>0</v>
      </c>
      <c r="O110" s="520">
        <f>'O5 Details by Class &amp; Accounts'!S110+'O5 Details by Class &amp; Accounts'!AN110+'O5 Details by Class &amp; Accounts'!BI110+'O5 Details by Class &amp; Accounts'!CD110</f>
        <v>0</v>
      </c>
      <c r="P110" s="520">
        <f>'O5 Details by Class &amp; Accounts'!T110+'O5 Details by Class &amp; Accounts'!AO110+'O5 Details by Class &amp; Accounts'!BJ110+'O5 Details by Class &amp; Accounts'!CE110</f>
        <v>0</v>
      </c>
      <c r="Q110" s="520">
        <f>'O5 Details by Class &amp; Accounts'!U110+'O5 Details by Class &amp; Accounts'!AP110+'O5 Details by Class &amp; Accounts'!BK110+'O5 Details by Class &amp; Accounts'!CF110</f>
        <v>0</v>
      </c>
      <c r="R110" s="520">
        <f>'O5 Details by Class &amp; Accounts'!V110+'O5 Details by Class &amp; Accounts'!AQ110+'O5 Details by Class &amp; Accounts'!BL110+'O5 Details by Class &amp; Accounts'!CG110</f>
        <v>0</v>
      </c>
      <c r="S110" s="520">
        <f>'O5 Details by Class &amp; Accounts'!W110+'O5 Details by Class &amp; Accounts'!AR110+'O5 Details by Class &amp; Accounts'!BM110+'O5 Details by Class &amp; Accounts'!CH110</f>
        <v>0</v>
      </c>
      <c r="T110" s="520">
        <f>'O5 Details by Class &amp; Accounts'!X110+'O5 Details by Class &amp; Accounts'!AS110+'O5 Details by Class &amp; Accounts'!BN110+'O5 Details by Class &amp; Accounts'!CI110</f>
        <v>0</v>
      </c>
      <c r="U110" s="520">
        <f>'O5 Details by Class &amp; Accounts'!Y110+'O5 Details by Class &amp; Accounts'!AT110+'O5 Details by Class &amp; Accounts'!BO110+'O5 Details by Class &amp; Accounts'!CJ110</f>
        <v>0</v>
      </c>
      <c r="V110" s="520">
        <f>'O5 Details by Class &amp; Accounts'!Z110+'O5 Details by Class &amp; Accounts'!AU110+'O5 Details by Class &amp; Accounts'!BP110+'O5 Details by Class &amp; Accounts'!CK110</f>
        <v>0</v>
      </c>
      <c r="W110" s="520">
        <f>'O5 Details by Class &amp; Accounts'!AA110+'O5 Details by Class &amp; Accounts'!AV110+'O5 Details by Class &amp; Accounts'!BQ110+'O5 Details by Class &amp; Accounts'!CL110</f>
        <v>0</v>
      </c>
      <c r="X110" s="959">
        <f>'O5 Details by Class &amp; Accounts'!AB110+'O5 Details by Class &amp; Accounts'!AW110+'O5 Details by Class &amp; Accounts'!BR110+'O5 Details by Class &amp; Accounts'!CM110</f>
        <v>0</v>
      </c>
      <c r="Y110" s="1630" t="str">
        <f t="shared" si="4"/>
        <v>4355</v>
      </c>
      <c r="Z110" s="1625" t="s">
        <v>1186</v>
      </c>
    </row>
    <row r="111" spans="1:26" ht="15.95" customHeight="1" x14ac:dyDescent="0.2">
      <c r="A111" s="1497" t="s">
        <v>161</v>
      </c>
      <c r="B111" s="932" t="s">
        <v>961</v>
      </c>
      <c r="C111" s="945" t="str">
        <f>IF(ISBLANK('E4 TB Allocation Details'!D112), "",('E4 TB Allocation Details'!D112))</f>
        <v>mi</v>
      </c>
      <c r="D111" s="946">
        <f t="shared" si="3"/>
        <v>0</v>
      </c>
      <c r="E111" s="520">
        <f>'O5 Details by Class &amp; Accounts'!I111+'O5 Details by Class &amp; Accounts'!AD111+'O5 Details by Class &amp; Accounts'!AY111+'O5 Details by Class &amp; Accounts'!BT111</f>
        <v>0</v>
      </c>
      <c r="F111" s="520">
        <f>'O5 Details by Class &amp; Accounts'!J111+'O5 Details by Class &amp; Accounts'!AE111+'O5 Details by Class &amp; Accounts'!AZ111+'O5 Details by Class &amp; Accounts'!BU111</f>
        <v>0</v>
      </c>
      <c r="G111" s="520">
        <f>'O5 Details by Class &amp; Accounts'!K111+'O5 Details by Class &amp; Accounts'!AF111+'O5 Details by Class &amp; Accounts'!BA111+'O5 Details by Class &amp; Accounts'!BV111</f>
        <v>0</v>
      </c>
      <c r="H111" s="520">
        <f>'O5 Details by Class &amp; Accounts'!L111+'O5 Details by Class &amp; Accounts'!AG111+'O5 Details by Class &amp; Accounts'!BB111+'O5 Details by Class &amp; Accounts'!BW111</f>
        <v>0</v>
      </c>
      <c r="I111" s="520">
        <f>'O5 Details by Class &amp; Accounts'!M111+'O5 Details by Class &amp; Accounts'!AH111+'O5 Details by Class &amp; Accounts'!BC111+'O5 Details by Class &amp; Accounts'!BX111</f>
        <v>0</v>
      </c>
      <c r="J111" s="520">
        <f>'O5 Details by Class &amp; Accounts'!N111+'O5 Details by Class &amp; Accounts'!AI111+'O5 Details by Class &amp; Accounts'!BD111+'O5 Details by Class &amp; Accounts'!BY111</f>
        <v>0</v>
      </c>
      <c r="K111" s="520">
        <f>'O5 Details by Class &amp; Accounts'!O111+'O5 Details by Class &amp; Accounts'!AJ111+'O5 Details by Class &amp; Accounts'!BE111+'O5 Details by Class &amp; Accounts'!BZ111</f>
        <v>0</v>
      </c>
      <c r="L111" s="520">
        <f>'O5 Details by Class &amp; Accounts'!P111+'O5 Details by Class &amp; Accounts'!AK111+'O5 Details by Class &amp; Accounts'!BF111+'O5 Details by Class &amp; Accounts'!CA111</f>
        <v>0</v>
      </c>
      <c r="M111" s="520">
        <f>'O5 Details by Class &amp; Accounts'!Q111+'O5 Details by Class &amp; Accounts'!AL111+'O5 Details by Class &amp; Accounts'!BG111+'O5 Details by Class &amp; Accounts'!CB111</f>
        <v>0</v>
      </c>
      <c r="N111" s="520">
        <f>'O5 Details by Class &amp; Accounts'!R111+'O5 Details by Class &amp; Accounts'!AM111+'O5 Details by Class &amp; Accounts'!BH111+'O5 Details by Class &amp; Accounts'!CC111</f>
        <v>0</v>
      </c>
      <c r="O111" s="520">
        <f>'O5 Details by Class &amp; Accounts'!S111+'O5 Details by Class &amp; Accounts'!AN111+'O5 Details by Class &amp; Accounts'!BI111+'O5 Details by Class &amp; Accounts'!CD111</f>
        <v>0</v>
      </c>
      <c r="P111" s="520">
        <f>'O5 Details by Class &amp; Accounts'!T111+'O5 Details by Class &amp; Accounts'!AO111+'O5 Details by Class &amp; Accounts'!BJ111+'O5 Details by Class &amp; Accounts'!CE111</f>
        <v>0</v>
      </c>
      <c r="Q111" s="520">
        <f>'O5 Details by Class &amp; Accounts'!U111+'O5 Details by Class &amp; Accounts'!AP111+'O5 Details by Class &amp; Accounts'!BK111+'O5 Details by Class &amp; Accounts'!CF111</f>
        <v>0</v>
      </c>
      <c r="R111" s="520">
        <f>'O5 Details by Class &amp; Accounts'!V111+'O5 Details by Class &amp; Accounts'!AQ111+'O5 Details by Class &amp; Accounts'!BL111+'O5 Details by Class &amp; Accounts'!CG111</f>
        <v>0</v>
      </c>
      <c r="S111" s="520">
        <f>'O5 Details by Class &amp; Accounts'!W111+'O5 Details by Class &amp; Accounts'!AR111+'O5 Details by Class &amp; Accounts'!BM111+'O5 Details by Class &amp; Accounts'!CH111</f>
        <v>0</v>
      </c>
      <c r="T111" s="520">
        <f>'O5 Details by Class &amp; Accounts'!X111+'O5 Details by Class &amp; Accounts'!AS111+'O5 Details by Class &amp; Accounts'!BN111+'O5 Details by Class &amp; Accounts'!CI111</f>
        <v>0</v>
      </c>
      <c r="U111" s="520">
        <f>'O5 Details by Class &amp; Accounts'!Y111+'O5 Details by Class &amp; Accounts'!AT111+'O5 Details by Class &amp; Accounts'!BO111+'O5 Details by Class &amp; Accounts'!CJ111</f>
        <v>0</v>
      </c>
      <c r="V111" s="520">
        <f>'O5 Details by Class &amp; Accounts'!Z111+'O5 Details by Class &amp; Accounts'!AU111+'O5 Details by Class &amp; Accounts'!BP111+'O5 Details by Class &amp; Accounts'!CK111</f>
        <v>0</v>
      </c>
      <c r="W111" s="520">
        <f>'O5 Details by Class &amp; Accounts'!AA111+'O5 Details by Class &amp; Accounts'!AV111+'O5 Details by Class &amp; Accounts'!BQ111+'O5 Details by Class &amp; Accounts'!CL111</f>
        <v>0</v>
      </c>
      <c r="X111" s="959">
        <f>'O5 Details by Class &amp; Accounts'!AB111+'O5 Details by Class &amp; Accounts'!AW111+'O5 Details by Class &amp; Accounts'!BR111+'O5 Details by Class &amp; Accounts'!CM111</f>
        <v>0</v>
      </c>
      <c r="Y111" s="1630" t="str">
        <f t="shared" si="4"/>
        <v>4360</v>
      </c>
      <c r="Z111" s="1625" t="s">
        <v>1186</v>
      </c>
    </row>
    <row r="112" spans="1:26" ht="15.95" customHeight="1" x14ac:dyDescent="0.2">
      <c r="A112" s="1497" t="s">
        <v>162</v>
      </c>
      <c r="B112" s="932" t="s">
        <v>962</v>
      </c>
      <c r="C112" s="945" t="str">
        <f>IF(ISBLANK('E4 TB Allocation Details'!D113), "",('E4 TB Allocation Details'!D113))</f>
        <v>mi</v>
      </c>
      <c r="D112" s="946">
        <f t="shared" si="3"/>
        <v>0</v>
      </c>
      <c r="E112" s="520">
        <f>'O5 Details by Class &amp; Accounts'!I112+'O5 Details by Class &amp; Accounts'!AD112+'O5 Details by Class &amp; Accounts'!AY112+'O5 Details by Class &amp; Accounts'!BT112</f>
        <v>0</v>
      </c>
      <c r="F112" s="520">
        <f>'O5 Details by Class &amp; Accounts'!J112+'O5 Details by Class &amp; Accounts'!AE112+'O5 Details by Class &amp; Accounts'!AZ112+'O5 Details by Class &amp; Accounts'!BU112</f>
        <v>0</v>
      </c>
      <c r="G112" s="520">
        <f>'O5 Details by Class &amp; Accounts'!K112+'O5 Details by Class &amp; Accounts'!AF112+'O5 Details by Class &amp; Accounts'!BA112+'O5 Details by Class &amp; Accounts'!BV112</f>
        <v>0</v>
      </c>
      <c r="H112" s="520">
        <f>'O5 Details by Class &amp; Accounts'!L112+'O5 Details by Class &amp; Accounts'!AG112+'O5 Details by Class &amp; Accounts'!BB112+'O5 Details by Class &amp; Accounts'!BW112</f>
        <v>0</v>
      </c>
      <c r="I112" s="520">
        <f>'O5 Details by Class &amp; Accounts'!M112+'O5 Details by Class &amp; Accounts'!AH112+'O5 Details by Class &amp; Accounts'!BC112+'O5 Details by Class &amp; Accounts'!BX112</f>
        <v>0</v>
      </c>
      <c r="J112" s="520">
        <f>'O5 Details by Class &amp; Accounts'!N112+'O5 Details by Class &amp; Accounts'!AI112+'O5 Details by Class &amp; Accounts'!BD112+'O5 Details by Class &amp; Accounts'!BY112</f>
        <v>0</v>
      </c>
      <c r="K112" s="520">
        <f>'O5 Details by Class &amp; Accounts'!O112+'O5 Details by Class &amp; Accounts'!AJ112+'O5 Details by Class &amp; Accounts'!BE112+'O5 Details by Class &amp; Accounts'!BZ112</f>
        <v>0</v>
      </c>
      <c r="L112" s="520">
        <f>'O5 Details by Class &amp; Accounts'!P112+'O5 Details by Class &amp; Accounts'!AK112+'O5 Details by Class &amp; Accounts'!BF112+'O5 Details by Class &amp; Accounts'!CA112</f>
        <v>0</v>
      </c>
      <c r="M112" s="520">
        <f>'O5 Details by Class &amp; Accounts'!Q112+'O5 Details by Class &amp; Accounts'!AL112+'O5 Details by Class &amp; Accounts'!BG112+'O5 Details by Class &amp; Accounts'!CB112</f>
        <v>0</v>
      </c>
      <c r="N112" s="520">
        <f>'O5 Details by Class &amp; Accounts'!R112+'O5 Details by Class &amp; Accounts'!AM112+'O5 Details by Class &amp; Accounts'!BH112+'O5 Details by Class &amp; Accounts'!CC112</f>
        <v>0</v>
      </c>
      <c r="O112" s="520">
        <f>'O5 Details by Class &amp; Accounts'!S112+'O5 Details by Class &amp; Accounts'!AN112+'O5 Details by Class &amp; Accounts'!BI112+'O5 Details by Class &amp; Accounts'!CD112</f>
        <v>0</v>
      </c>
      <c r="P112" s="520">
        <f>'O5 Details by Class &amp; Accounts'!T112+'O5 Details by Class &amp; Accounts'!AO112+'O5 Details by Class &amp; Accounts'!BJ112+'O5 Details by Class &amp; Accounts'!CE112</f>
        <v>0</v>
      </c>
      <c r="Q112" s="520">
        <f>'O5 Details by Class &amp; Accounts'!U112+'O5 Details by Class &amp; Accounts'!AP112+'O5 Details by Class &amp; Accounts'!BK112+'O5 Details by Class &amp; Accounts'!CF112</f>
        <v>0</v>
      </c>
      <c r="R112" s="520">
        <f>'O5 Details by Class &amp; Accounts'!V112+'O5 Details by Class &amp; Accounts'!AQ112+'O5 Details by Class &amp; Accounts'!BL112+'O5 Details by Class &amp; Accounts'!CG112</f>
        <v>0</v>
      </c>
      <c r="S112" s="520">
        <f>'O5 Details by Class &amp; Accounts'!W112+'O5 Details by Class &amp; Accounts'!AR112+'O5 Details by Class &amp; Accounts'!BM112+'O5 Details by Class &amp; Accounts'!CH112</f>
        <v>0</v>
      </c>
      <c r="T112" s="520">
        <f>'O5 Details by Class &amp; Accounts'!X112+'O5 Details by Class &amp; Accounts'!AS112+'O5 Details by Class &amp; Accounts'!BN112+'O5 Details by Class &amp; Accounts'!CI112</f>
        <v>0</v>
      </c>
      <c r="U112" s="520">
        <f>'O5 Details by Class &amp; Accounts'!Y112+'O5 Details by Class &amp; Accounts'!AT112+'O5 Details by Class &amp; Accounts'!BO112+'O5 Details by Class &amp; Accounts'!CJ112</f>
        <v>0</v>
      </c>
      <c r="V112" s="520">
        <f>'O5 Details by Class &amp; Accounts'!Z112+'O5 Details by Class &amp; Accounts'!AU112+'O5 Details by Class &amp; Accounts'!BP112+'O5 Details by Class &amp; Accounts'!CK112</f>
        <v>0</v>
      </c>
      <c r="W112" s="520">
        <f>'O5 Details by Class &amp; Accounts'!AA112+'O5 Details by Class &amp; Accounts'!AV112+'O5 Details by Class &amp; Accounts'!BQ112+'O5 Details by Class &amp; Accounts'!CL112</f>
        <v>0</v>
      </c>
      <c r="X112" s="959">
        <f>'O5 Details by Class &amp; Accounts'!AB112+'O5 Details by Class &amp; Accounts'!AW112+'O5 Details by Class &amp; Accounts'!BR112+'O5 Details by Class &amp; Accounts'!CM112</f>
        <v>0</v>
      </c>
      <c r="Y112" s="1630" t="str">
        <f t="shared" si="4"/>
        <v>4365</v>
      </c>
      <c r="Z112" s="1625" t="s">
        <v>1186</v>
      </c>
    </row>
    <row r="113" spans="1:26" ht="15.95" customHeight="1" x14ac:dyDescent="0.2">
      <c r="A113" s="1497" t="s">
        <v>163</v>
      </c>
      <c r="B113" s="932" t="s">
        <v>1402</v>
      </c>
      <c r="C113" s="945" t="str">
        <f>IF(ISBLANK('E4 TB Allocation Details'!D114), "",('E4 TB Allocation Details'!D114))</f>
        <v>mi</v>
      </c>
      <c r="D113" s="946">
        <f t="shared" si="3"/>
        <v>0</v>
      </c>
      <c r="E113" s="520">
        <f>'O5 Details by Class &amp; Accounts'!I113+'O5 Details by Class &amp; Accounts'!AD113+'O5 Details by Class &amp; Accounts'!AY113+'O5 Details by Class &amp; Accounts'!BT113</f>
        <v>0</v>
      </c>
      <c r="F113" s="520">
        <f>'O5 Details by Class &amp; Accounts'!J113+'O5 Details by Class &amp; Accounts'!AE113+'O5 Details by Class &amp; Accounts'!AZ113+'O5 Details by Class &amp; Accounts'!BU113</f>
        <v>0</v>
      </c>
      <c r="G113" s="520">
        <f>'O5 Details by Class &amp; Accounts'!K113+'O5 Details by Class &amp; Accounts'!AF113+'O5 Details by Class &amp; Accounts'!BA113+'O5 Details by Class &amp; Accounts'!BV113</f>
        <v>0</v>
      </c>
      <c r="H113" s="520">
        <f>'O5 Details by Class &amp; Accounts'!L113+'O5 Details by Class &amp; Accounts'!AG113+'O5 Details by Class &amp; Accounts'!BB113+'O5 Details by Class &amp; Accounts'!BW113</f>
        <v>0</v>
      </c>
      <c r="I113" s="520">
        <f>'O5 Details by Class &amp; Accounts'!M113+'O5 Details by Class &amp; Accounts'!AH113+'O5 Details by Class &amp; Accounts'!BC113+'O5 Details by Class &amp; Accounts'!BX113</f>
        <v>0</v>
      </c>
      <c r="J113" s="520">
        <f>'O5 Details by Class &amp; Accounts'!N113+'O5 Details by Class &amp; Accounts'!AI113+'O5 Details by Class &amp; Accounts'!BD113+'O5 Details by Class &amp; Accounts'!BY113</f>
        <v>0</v>
      </c>
      <c r="K113" s="520">
        <f>'O5 Details by Class &amp; Accounts'!O113+'O5 Details by Class &amp; Accounts'!AJ113+'O5 Details by Class &amp; Accounts'!BE113+'O5 Details by Class &amp; Accounts'!BZ113</f>
        <v>0</v>
      </c>
      <c r="L113" s="520">
        <f>'O5 Details by Class &amp; Accounts'!P113+'O5 Details by Class &amp; Accounts'!AK113+'O5 Details by Class &amp; Accounts'!BF113+'O5 Details by Class &amp; Accounts'!CA113</f>
        <v>0</v>
      </c>
      <c r="M113" s="520">
        <f>'O5 Details by Class &amp; Accounts'!Q113+'O5 Details by Class &amp; Accounts'!AL113+'O5 Details by Class &amp; Accounts'!BG113+'O5 Details by Class &amp; Accounts'!CB113</f>
        <v>0</v>
      </c>
      <c r="N113" s="520">
        <f>'O5 Details by Class &amp; Accounts'!R113+'O5 Details by Class &amp; Accounts'!AM113+'O5 Details by Class &amp; Accounts'!BH113+'O5 Details by Class &amp; Accounts'!CC113</f>
        <v>0</v>
      </c>
      <c r="O113" s="520">
        <f>'O5 Details by Class &amp; Accounts'!S113+'O5 Details by Class &amp; Accounts'!AN113+'O5 Details by Class &amp; Accounts'!BI113+'O5 Details by Class &amp; Accounts'!CD113</f>
        <v>0</v>
      </c>
      <c r="P113" s="520">
        <f>'O5 Details by Class &amp; Accounts'!T113+'O5 Details by Class &amp; Accounts'!AO113+'O5 Details by Class &amp; Accounts'!BJ113+'O5 Details by Class &amp; Accounts'!CE113</f>
        <v>0</v>
      </c>
      <c r="Q113" s="520">
        <f>'O5 Details by Class &amp; Accounts'!U113+'O5 Details by Class &amp; Accounts'!AP113+'O5 Details by Class &amp; Accounts'!BK113+'O5 Details by Class &amp; Accounts'!CF113</f>
        <v>0</v>
      </c>
      <c r="R113" s="520">
        <f>'O5 Details by Class &amp; Accounts'!V113+'O5 Details by Class &amp; Accounts'!AQ113+'O5 Details by Class &amp; Accounts'!BL113+'O5 Details by Class &amp; Accounts'!CG113</f>
        <v>0</v>
      </c>
      <c r="S113" s="520">
        <f>'O5 Details by Class &amp; Accounts'!W113+'O5 Details by Class &amp; Accounts'!AR113+'O5 Details by Class &amp; Accounts'!BM113+'O5 Details by Class &amp; Accounts'!CH113</f>
        <v>0</v>
      </c>
      <c r="T113" s="520">
        <f>'O5 Details by Class &amp; Accounts'!X113+'O5 Details by Class &amp; Accounts'!AS113+'O5 Details by Class &amp; Accounts'!BN113+'O5 Details by Class &amp; Accounts'!CI113</f>
        <v>0</v>
      </c>
      <c r="U113" s="520">
        <f>'O5 Details by Class &amp; Accounts'!Y113+'O5 Details by Class &amp; Accounts'!AT113+'O5 Details by Class &amp; Accounts'!BO113+'O5 Details by Class &amp; Accounts'!CJ113</f>
        <v>0</v>
      </c>
      <c r="V113" s="520">
        <f>'O5 Details by Class &amp; Accounts'!Z113+'O5 Details by Class &amp; Accounts'!AU113+'O5 Details by Class &amp; Accounts'!BP113+'O5 Details by Class &amp; Accounts'!CK113</f>
        <v>0</v>
      </c>
      <c r="W113" s="520">
        <f>'O5 Details by Class &amp; Accounts'!AA113+'O5 Details by Class &amp; Accounts'!AV113+'O5 Details by Class &amp; Accounts'!BQ113+'O5 Details by Class &amp; Accounts'!CL113</f>
        <v>0</v>
      </c>
      <c r="X113" s="959">
        <f>'O5 Details by Class &amp; Accounts'!AB113+'O5 Details by Class &amp; Accounts'!AW113+'O5 Details by Class &amp; Accounts'!BR113+'O5 Details by Class &amp; Accounts'!CM113</f>
        <v>0</v>
      </c>
      <c r="Y113" s="1630" t="str">
        <f t="shared" si="4"/>
        <v>4370</v>
      </c>
      <c r="Z113" s="1625" t="s">
        <v>1186</v>
      </c>
    </row>
    <row r="114" spans="1:26" ht="15.95" customHeight="1" x14ac:dyDescent="0.2">
      <c r="A114" s="1497">
        <v>4375</v>
      </c>
      <c r="B114" s="932" t="s">
        <v>1403</v>
      </c>
      <c r="C114" s="945" t="str">
        <f>IF(ISBLANK('E4 TB Allocation Details'!D115), "",('E4 TB Allocation Details'!D115))</f>
        <v>mi</v>
      </c>
      <c r="D114" s="946">
        <f>SUM(E114:X114)</f>
        <v>-2495805</v>
      </c>
      <c r="E114" s="520">
        <f>'O5 Details by Class &amp; Accounts'!I114+'O5 Details by Class &amp; Accounts'!AD114+'O5 Details by Class &amp; Accounts'!AY114+'O5 Details by Class &amp; Accounts'!BT114</f>
        <v>-1705103.9175461656</v>
      </c>
      <c r="F114" s="520">
        <f>'O5 Details by Class &amp; Accounts'!J114+'O5 Details by Class &amp; Accounts'!AE114+'O5 Details by Class &amp; Accounts'!AZ114+'O5 Details by Class &amp; Accounts'!BU114</f>
        <v>-324033.35808575246</v>
      </c>
      <c r="G114" s="520">
        <f>'O5 Details by Class &amp; Accounts'!K114+'O5 Details by Class &amp; Accounts'!AF114+'O5 Details by Class &amp; Accounts'!BA114+'O5 Details by Class &amp; Accounts'!BV114</f>
        <v>-415487.95515709993</v>
      </c>
      <c r="H114" s="520">
        <f>'O5 Details by Class &amp; Accounts'!L114+'O5 Details by Class &amp; Accounts'!AG114+'O5 Details by Class &amp; Accounts'!BB114+'O5 Details by Class &amp; Accounts'!BW114</f>
        <v>0</v>
      </c>
      <c r="I114" s="520">
        <f>'O5 Details by Class &amp; Accounts'!M114+'O5 Details by Class &amp; Accounts'!AH114+'O5 Details by Class &amp; Accounts'!BC114+'O5 Details by Class &amp; Accounts'!BX114</f>
        <v>0</v>
      </c>
      <c r="J114" s="520">
        <f>'O5 Details by Class &amp; Accounts'!N114+'O5 Details by Class &amp; Accounts'!AI114+'O5 Details by Class &amp; Accounts'!BD114+'O5 Details by Class &amp; Accounts'!BY114</f>
        <v>0</v>
      </c>
      <c r="K114" s="520">
        <f>'O5 Details by Class &amp; Accounts'!O114+'O5 Details by Class &amp; Accounts'!AJ114+'O5 Details by Class &amp; Accounts'!BE114+'O5 Details by Class &amp; Accounts'!BZ114</f>
        <v>-41614.431008191983</v>
      </c>
      <c r="L114" s="520">
        <f>'O5 Details by Class &amp; Accounts'!P114+'O5 Details by Class &amp; Accounts'!AK114+'O5 Details by Class &amp; Accounts'!BF114+'O5 Details by Class &amp; Accounts'!CA114</f>
        <v>-4978.9465822470302</v>
      </c>
      <c r="M114" s="520">
        <f>'O5 Details by Class &amp; Accounts'!Q114+'O5 Details by Class &amp; Accounts'!AL114+'O5 Details by Class &amp; Accounts'!BG114+'O5 Details by Class &amp; Accounts'!CB114</f>
        <v>-4586.3916205431669</v>
      </c>
      <c r="N114" s="520">
        <f>'O5 Details by Class &amp; Accounts'!R114+'O5 Details by Class &amp; Accounts'!AM114+'O5 Details by Class &amp; Accounts'!BH114+'O5 Details by Class &amp; Accounts'!CC114</f>
        <v>0</v>
      </c>
      <c r="O114" s="520">
        <f>'O5 Details by Class &amp; Accounts'!S114+'O5 Details by Class &amp; Accounts'!AN114+'O5 Details by Class &amp; Accounts'!BI114+'O5 Details by Class &amp; Accounts'!CD114</f>
        <v>0</v>
      </c>
      <c r="P114" s="520">
        <f>'O5 Details by Class &amp; Accounts'!T114+'O5 Details by Class &amp; Accounts'!AO114+'O5 Details by Class &amp; Accounts'!BJ114+'O5 Details by Class &amp; Accounts'!CE114</f>
        <v>0</v>
      </c>
      <c r="Q114" s="520">
        <f>'O5 Details by Class &amp; Accounts'!U114+'O5 Details by Class &amp; Accounts'!AP114+'O5 Details by Class &amp; Accounts'!BK114+'O5 Details by Class &amp; Accounts'!CF114</f>
        <v>0</v>
      </c>
      <c r="R114" s="520">
        <f>'O5 Details by Class &amp; Accounts'!V114+'O5 Details by Class &amp; Accounts'!AQ114+'O5 Details by Class &amp; Accounts'!BL114+'O5 Details by Class &amp; Accounts'!CG114</f>
        <v>0</v>
      </c>
      <c r="S114" s="520">
        <f>'O5 Details by Class &amp; Accounts'!W114+'O5 Details by Class &amp; Accounts'!AR114+'O5 Details by Class &amp; Accounts'!BM114+'O5 Details by Class &amp; Accounts'!CH114</f>
        <v>0</v>
      </c>
      <c r="T114" s="520">
        <f>'O5 Details by Class &amp; Accounts'!X114+'O5 Details by Class &amp; Accounts'!AS114+'O5 Details by Class &amp; Accounts'!BN114+'O5 Details by Class &amp; Accounts'!CI114</f>
        <v>0</v>
      </c>
      <c r="U114" s="520">
        <f>'O5 Details by Class &amp; Accounts'!Y114+'O5 Details by Class &amp; Accounts'!AT114+'O5 Details by Class &amp; Accounts'!BO114+'O5 Details by Class &amp; Accounts'!CJ114</f>
        <v>0</v>
      </c>
      <c r="V114" s="520">
        <f>'O5 Details by Class &amp; Accounts'!Z114+'O5 Details by Class &amp; Accounts'!AU114+'O5 Details by Class &amp; Accounts'!BP114+'O5 Details by Class &amp; Accounts'!CK114</f>
        <v>0</v>
      </c>
      <c r="W114" s="520">
        <f>'O5 Details by Class &amp; Accounts'!AA114+'O5 Details by Class &amp; Accounts'!AV114+'O5 Details by Class &amp; Accounts'!BQ114+'O5 Details by Class &amp; Accounts'!CL114</f>
        <v>0</v>
      </c>
      <c r="X114" s="520">
        <f>'O5 Details by Class &amp; Accounts'!AB114+'O5 Details by Class &amp; Accounts'!AW114+'O5 Details by Class &amp; Accounts'!BR114+'O5 Details by Class &amp; Accounts'!CM114</f>
        <v>0</v>
      </c>
      <c r="Y114" s="1630"/>
    </row>
    <row r="115" spans="1:26" ht="15.95" customHeight="1" x14ac:dyDescent="0.2">
      <c r="A115" s="1497">
        <v>4380</v>
      </c>
      <c r="B115" s="932" t="s">
        <v>1375</v>
      </c>
      <c r="C115" s="945" t="str">
        <f>IF(ISBLANK('E4 TB Allocation Details'!D116), "",('E4 TB Allocation Details'!D116))</f>
        <v>mi</v>
      </c>
      <c r="D115" s="946">
        <f>SUM(E115:X115)</f>
        <v>2495804.9999999995</v>
      </c>
      <c r="E115" s="520">
        <f>'O5 Details by Class &amp; Accounts'!I115+'O5 Details by Class &amp; Accounts'!AD115+'O5 Details by Class &amp; Accounts'!AY115+'O5 Details by Class &amp; Accounts'!BT115</f>
        <v>1701456.2853478163</v>
      </c>
      <c r="F115" s="520">
        <f>'O5 Details by Class &amp; Accounts'!J115+'O5 Details by Class &amp; Accounts'!AE115+'O5 Details by Class &amp; Accounts'!AZ115+'O5 Details by Class &amp; Accounts'!BU115</f>
        <v>324731.17941113422</v>
      </c>
      <c r="G115" s="520">
        <f>'O5 Details by Class &amp; Accounts'!K115+'O5 Details by Class &amp; Accounts'!AF115+'O5 Details by Class &amp; Accounts'!BA115+'O5 Details by Class &amp; Accounts'!BV115</f>
        <v>418621.73328401789</v>
      </c>
      <c r="H115" s="520">
        <f>'O5 Details by Class &amp; Accounts'!L115+'O5 Details by Class &amp; Accounts'!AG115+'O5 Details by Class &amp; Accounts'!BB115+'O5 Details by Class &amp; Accounts'!BW115</f>
        <v>0</v>
      </c>
      <c r="I115" s="520">
        <f>'O5 Details by Class &amp; Accounts'!M115+'O5 Details by Class &amp; Accounts'!AH115+'O5 Details by Class &amp; Accounts'!BC115+'O5 Details by Class &amp; Accounts'!BX115</f>
        <v>0</v>
      </c>
      <c r="J115" s="520">
        <f>'O5 Details by Class &amp; Accounts'!N115+'O5 Details by Class &amp; Accounts'!AI115+'O5 Details by Class &amp; Accounts'!BD115+'O5 Details by Class &amp; Accounts'!BY115</f>
        <v>0</v>
      </c>
      <c r="K115" s="520">
        <f>'O5 Details by Class &amp; Accounts'!O115+'O5 Details by Class &amp; Accounts'!AJ115+'O5 Details by Class &amp; Accounts'!BE115+'O5 Details by Class &amp; Accounts'!BZ115</f>
        <v>41469.227687218117</v>
      </c>
      <c r="L115" s="520">
        <f>'O5 Details by Class &amp; Accounts'!P115+'O5 Details by Class &amp; Accounts'!AK115+'O5 Details by Class &amp; Accounts'!BF115+'O5 Details by Class &amp; Accounts'!CA115</f>
        <v>4962.9943373816259</v>
      </c>
      <c r="M115" s="520">
        <f>'O5 Details by Class &amp; Accounts'!Q115+'O5 Details by Class &amp; Accounts'!AL115+'O5 Details by Class &amp; Accounts'!BG115+'O5 Details by Class &amp; Accounts'!CB115</f>
        <v>4563.5799324314557</v>
      </c>
      <c r="N115" s="520">
        <f>'O5 Details by Class &amp; Accounts'!R115+'O5 Details by Class &amp; Accounts'!AM115+'O5 Details by Class &amp; Accounts'!BH115+'O5 Details by Class &amp; Accounts'!CC115</f>
        <v>0</v>
      </c>
      <c r="O115" s="520">
        <f>'O5 Details by Class &amp; Accounts'!S115+'O5 Details by Class &amp; Accounts'!AN115+'O5 Details by Class &amp; Accounts'!BI115+'O5 Details by Class &amp; Accounts'!CD115</f>
        <v>0</v>
      </c>
      <c r="P115" s="520">
        <f>'O5 Details by Class &amp; Accounts'!T115+'O5 Details by Class &amp; Accounts'!AO115+'O5 Details by Class &amp; Accounts'!BJ115+'O5 Details by Class &amp; Accounts'!CE115</f>
        <v>0</v>
      </c>
      <c r="Q115" s="520">
        <f>'O5 Details by Class &amp; Accounts'!U115+'O5 Details by Class &amp; Accounts'!AP115+'O5 Details by Class &amp; Accounts'!BK115+'O5 Details by Class &amp; Accounts'!CF115</f>
        <v>0</v>
      </c>
      <c r="R115" s="520">
        <f>'O5 Details by Class &amp; Accounts'!V115+'O5 Details by Class &amp; Accounts'!AQ115+'O5 Details by Class &amp; Accounts'!BL115+'O5 Details by Class &amp; Accounts'!CG115</f>
        <v>0</v>
      </c>
      <c r="S115" s="520">
        <f>'O5 Details by Class &amp; Accounts'!W115+'O5 Details by Class &amp; Accounts'!AR115+'O5 Details by Class &amp; Accounts'!BM115+'O5 Details by Class &amp; Accounts'!CH115</f>
        <v>0</v>
      </c>
      <c r="T115" s="520">
        <f>'O5 Details by Class &amp; Accounts'!X115+'O5 Details by Class &amp; Accounts'!AS115+'O5 Details by Class &amp; Accounts'!BN115+'O5 Details by Class &amp; Accounts'!CI115</f>
        <v>0</v>
      </c>
      <c r="U115" s="520">
        <f>'O5 Details by Class &amp; Accounts'!Y115+'O5 Details by Class &amp; Accounts'!AT115+'O5 Details by Class &amp; Accounts'!BO115+'O5 Details by Class &amp; Accounts'!CJ115</f>
        <v>0</v>
      </c>
      <c r="V115" s="520">
        <f>'O5 Details by Class &amp; Accounts'!Z115+'O5 Details by Class &amp; Accounts'!AU115+'O5 Details by Class &amp; Accounts'!BP115+'O5 Details by Class &amp; Accounts'!CK115</f>
        <v>0</v>
      </c>
      <c r="W115" s="520">
        <f>'O5 Details by Class &amp; Accounts'!AA115+'O5 Details by Class &amp; Accounts'!AV115+'O5 Details by Class &amp; Accounts'!BQ115+'O5 Details by Class &amp; Accounts'!CL115</f>
        <v>0</v>
      </c>
      <c r="X115" s="520">
        <f>'O5 Details by Class &amp; Accounts'!AB115+'O5 Details by Class &amp; Accounts'!AW115+'O5 Details by Class &amp; Accounts'!BR115+'O5 Details by Class &amp; Accounts'!CM115</f>
        <v>0</v>
      </c>
      <c r="Y115" s="1630"/>
    </row>
    <row r="116" spans="1:26" ht="15.95" customHeight="1" x14ac:dyDescent="0.2">
      <c r="A116" s="1497" t="s">
        <v>164</v>
      </c>
      <c r="B116" s="932" t="s">
        <v>1377</v>
      </c>
      <c r="C116" s="945" t="str">
        <f>IF(ISBLANK('E4 TB Allocation Details'!D117), "",('E4 TB Allocation Details'!D117))</f>
        <v>mi</v>
      </c>
      <c r="D116" s="946">
        <f t="shared" si="3"/>
        <v>-154694.30255162073</v>
      </c>
      <c r="E116" s="520">
        <f>'O5 Details by Class &amp; Accounts'!I116+'O5 Details by Class &amp; Accounts'!AD116+'O5 Details by Class &amp; Accounts'!AY116+'O5 Details by Class &amp; Accounts'!BT116</f>
        <v>-105459.1978876362</v>
      </c>
      <c r="F116" s="520">
        <f>'O5 Details by Class &amp; Accounts'!J116+'O5 Details by Class &amp; Accounts'!AE116+'O5 Details by Class &amp; Accounts'!AZ116+'O5 Details by Class &amp; Accounts'!BU116</f>
        <v>-20127.399102001415</v>
      </c>
      <c r="G116" s="520">
        <f>'O5 Details by Class &amp; Accounts'!K116+'O5 Details by Class &amp; Accounts'!AF116+'O5 Details by Class &amp; Accounts'!BA116+'O5 Details by Class &amp; Accounts'!BV116</f>
        <v>-25946.897719702363</v>
      </c>
      <c r="H116" s="520">
        <f>'O5 Details by Class &amp; Accounts'!L116+'O5 Details by Class &amp; Accounts'!AG116+'O5 Details by Class &amp; Accounts'!BB116+'O5 Details by Class &amp; Accounts'!BW116</f>
        <v>0</v>
      </c>
      <c r="I116" s="520">
        <f>'O5 Details by Class &amp; Accounts'!M116+'O5 Details by Class &amp; Accounts'!AH116+'O5 Details by Class &amp; Accounts'!BC116+'O5 Details by Class &amp; Accounts'!BX116</f>
        <v>0</v>
      </c>
      <c r="J116" s="520">
        <f>'O5 Details by Class &amp; Accounts'!N116+'O5 Details by Class &amp; Accounts'!AI116+'O5 Details by Class &amp; Accounts'!BD116+'O5 Details by Class &amp; Accounts'!BY116</f>
        <v>0</v>
      </c>
      <c r="K116" s="520">
        <f>'O5 Details by Class &amp; Accounts'!O116+'O5 Details by Class &amp; Accounts'!AJ116+'O5 Details by Class &amp; Accounts'!BE116+'O5 Details by Class &amp; Accounts'!BZ116</f>
        <v>-2570.3343227650271</v>
      </c>
      <c r="L116" s="520">
        <f>'O5 Details by Class &amp; Accounts'!P116+'O5 Details by Class &amp; Accounts'!AK116+'O5 Details by Class &amp; Accounts'!BF116+'O5 Details by Class &amp; Accounts'!CA116</f>
        <v>-307.61495693329158</v>
      </c>
      <c r="M116" s="520">
        <f>'O5 Details by Class &amp; Accounts'!Q116+'O5 Details by Class &amp; Accounts'!AL116+'O5 Details by Class &amp; Accounts'!BG116+'O5 Details by Class &amp; Accounts'!CB116</f>
        <v>-282.85856258243598</v>
      </c>
      <c r="N116" s="520">
        <f>'O5 Details by Class &amp; Accounts'!R116+'O5 Details by Class &amp; Accounts'!AM116+'O5 Details by Class &amp; Accounts'!BH116+'O5 Details by Class &amp; Accounts'!CC116</f>
        <v>0</v>
      </c>
      <c r="O116" s="520">
        <f>'O5 Details by Class &amp; Accounts'!S116+'O5 Details by Class &amp; Accounts'!AN116+'O5 Details by Class &amp; Accounts'!BI116+'O5 Details by Class &amp; Accounts'!CD116</f>
        <v>0</v>
      </c>
      <c r="P116" s="520">
        <f>'O5 Details by Class &amp; Accounts'!T116+'O5 Details by Class &amp; Accounts'!AO116+'O5 Details by Class &amp; Accounts'!BJ116+'O5 Details by Class &amp; Accounts'!CE116</f>
        <v>0</v>
      </c>
      <c r="Q116" s="520">
        <f>'O5 Details by Class &amp; Accounts'!U116+'O5 Details by Class &amp; Accounts'!AP116+'O5 Details by Class &amp; Accounts'!BK116+'O5 Details by Class &amp; Accounts'!CF116</f>
        <v>0</v>
      </c>
      <c r="R116" s="520">
        <f>'O5 Details by Class &amp; Accounts'!V116+'O5 Details by Class &amp; Accounts'!AQ116+'O5 Details by Class &amp; Accounts'!BL116+'O5 Details by Class &amp; Accounts'!CG116</f>
        <v>0</v>
      </c>
      <c r="S116" s="520">
        <f>'O5 Details by Class &amp; Accounts'!W116+'O5 Details by Class &amp; Accounts'!AR116+'O5 Details by Class &amp; Accounts'!BM116+'O5 Details by Class &amp; Accounts'!CH116</f>
        <v>0</v>
      </c>
      <c r="T116" s="520">
        <f>'O5 Details by Class &amp; Accounts'!X116+'O5 Details by Class &amp; Accounts'!AS116+'O5 Details by Class &amp; Accounts'!BN116+'O5 Details by Class &amp; Accounts'!CI116</f>
        <v>0</v>
      </c>
      <c r="U116" s="520">
        <f>'O5 Details by Class &amp; Accounts'!Y116+'O5 Details by Class &amp; Accounts'!AT116+'O5 Details by Class &amp; Accounts'!BO116+'O5 Details by Class &amp; Accounts'!CJ116</f>
        <v>0</v>
      </c>
      <c r="V116" s="520">
        <f>'O5 Details by Class &amp; Accounts'!Z116+'O5 Details by Class &amp; Accounts'!AU116+'O5 Details by Class &amp; Accounts'!BP116+'O5 Details by Class &amp; Accounts'!CK116</f>
        <v>0</v>
      </c>
      <c r="W116" s="520">
        <f>'O5 Details by Class &amp; Accounts'!AA116+'O5 Details by Class &amp; Accounts'!AV116+'O5 Details by Class &amp; Accounts'!BQ116+'O5 Details by Class &amp; Accounts'!CL116</f>
        <v>0</v>
      </c>
      <c r="X116" s="959">
        <f>'O5 Details by Class &amp; Accounts'!AB116+'O5 Details by Class &amp; Accounts'!AW116+'O5 Details by Class &amp; Accounts'!BR116+'O5 Details by Class &amp; Accounts'!CM116</f>
        <v>0</v>
      </c>
      <c r="Y116" s="1630" t="str">
        <f t="shared" si="4"/>
        <v>4390</v>
      </c>
      <c r="Z116" s="1625" t="s">
        <v>1186</v>
      </c>
    </row>
    <row r="117" spans="1:26" ht="15.95" customHeight="1" x14ac:dyDescent="0.2">
      <c r="A117" s="1497" t="s">
        <v>165</v>
      </c>
      <c r="B117" s="932" t="s">
        <v>1435</v>
      </c>
      <c r="C117" s="945" t="str">
        <f>IF(ISBLANK('E4 TB Allocation Details'!D118), "",('E4 TB Allocation Details'!D118))</f>
        <v>mi</v>
      </c>
      <c r="D117" s="946">
        <f t="shared" si="3"/>
        <v>0</v>
      </c>
      <c r="E117" s="520">
        <f>'O5 Details by Class &amp; Accounts'!I117+'O5 Details by Class &amp; Accounts'!AD117+'O5 Details by Class &amp; Accounts'!AY117+'O5 Details by Class &amp; Accounts'!BT117</f>
        <v>0</v>
      </c>
      <c r="F117" s="520">
        <f>'O5 Details by Class &amp; Accounts'!J117+'O5 Details by Class &amp; Accounts'!AE117+'O5 Details by Class &amp; Accounts'!AZ117+'O5 Details by Class &amp; Accounts'!BU117</f>
        <v>0</v>
      </c>
      <c r="G117" s="520">
        <f>'O5 Details by Class &amp; Accounts'!K117+'O5 Details by Class &amp; Accounts'!AF117+'O5 Details by Class &amp; Accounts'!BA117+'O5 Details by Class &amp; Accounts'!BV117</f>
        <v>0</v>
      </c>
      <c r="H117" s="520">
        <f>'O5 Details by Class &amp; Accounts'!L117+'O5 Details by Class &amp; Accounts'!AG117+'O5 Details by Class &amp; Accounts'!BB117+'O5 Details by Class &amp; Accounts'!BW117</f>
        <v>0</v>
      </c>
      <c r="I117" s="520">
        <f>'O5 Details by Class &amp; Accounts'!M117+'O5 Details by Class &amp; Accounts'!AH117+'O5 Details by Class &amp; Accounts'!BC117+'O5 Details by Class &amp; Accounts'!BX117</f>
        <v>0</v>
      </c>
      <c r="J117" s="520">
        <f>'O5 Details by Class &amp; Accounts'!N117+'O5 Details by Class &amp; Accounts'!AI117+'O5 Details by Class &amp; Accounts'!BD117+'O5 Details by Class &amp; Accounts'!BY117</f>
        <v>0</v>
      </c>
      <c r="K117" s="520">
        <f>'O5 Details by Class &amp; Accounts'!O117+'O5 Details by Class &amp; Accounts'!AJ117+'O5 Details by Class &amp; Accounts'!BE117+'O5 Details by Class &amp; Accounts'!BZ117</f>
        <v>0</v>
      </c>
      <c r="L117" s="520">
        <f>'O5 Details by Class &amp; Accounts'!P117+'O5 Details by Class &amp; Accounts'!AK117+'O5 Details by Class &amp; Accounts'!BF117+'O5 Details by Class &amp; Accounts'!CA117</f>
        <v>0</v>
      </c>
      <c r="M117" s="520">
        <f>'O5 Details by Class &amp; Accounts'!Q117+'O5 Details by Class &amp; Accounts'!AL117+'O5 Details by Class &amp; Accounts'!BG117+'O5 Details by Class &amp; Accounts'!CB117</f>
        <v>0</v>
      </c>
      <c r="N117" s="520">
        <f>'O5 Details by Class &amp; Accounts'!R117+'O5 Details by Class &amp; Accounts'!AM117+'O5 Details by Class &amp; Accounts'!BH117+'O5 Details by Class &amp; Accounts'!CC117</f>
        <v>0</v>
      </c>
      <c r="O117" s="520">
        <f>'O5 Details by Class &amp; Accounts'!S117+'O5 Details by Class &amp; Accounts'!AN117+'O5 Details by Class &amp; Accounts'!BI117+'O5 Details by Class &amp; Accounts'!CD117</f>
        <v>0</v>
      </c>
      <c r="P117" s="520">
        <f>'O5 Details by Class &amp; Accounts'!T117+'O5 Details by Class &amp; Accounts'!AO117+'O5 Details by Class &amp; Accounts'!BJ117+'O5 Details by Class &amp; Accounts'!CE117</f>
        <v>0</v>
      </c>
      <c r="Q117" s="520">
        <f>'O5 Details by Class &amp; Accounts'!U117+'O5 Details by Class &amp; Accounts'!AP117+'O5 Details by Class &amp; Accounts'!BK117+'O5 Details by Class &amp; Accounts'!CF117</f>
        <v>0</v>
      </c>
      <c r="R117" s="520">
        <f>'O5 Details by Class &amp; Accounts'!V117+'O5 Details by Class &amp; Accounts'!AQ117+'O5 Details by Class &amp; Accounts'!BL117+'O5 Details by Class &amp; Accounts'!CG117</f>
        <v>0</v>
      </c>
      <c r="S117" s="520">
        <f>'O5 Details by Class &amp; Accounts'!W117+'O5 Details by Class &amp; Accounts'!AR117+'O5 Details by Class &amp; Accounts'!BM117+'O5 Details by Class &amp; Accounts'!CH117</f>
        <v>0</v>
      </c>
      <c r="T117" s="520">
        <f>'O5 Details by Class &amp; Accounts'!X117+'O5 Details by Class &amp; Accounts'!AS117+'O5 Details by Class &amp; Accounts'!BN117+'O5 Details by Class &amp; Accounts'!CI117</f>
        <v>0</v>
      </c>
      <c r="U117" s="520">
        <f>'O5 Details by Class &amp; Accounts'!Y117+'O5 Details by Class &amp; Accounts'!AT117+'O5 Details by Class &amp; Accounts'!BO117+'O5 Details by Class &amp; Accounts'!CJ117</f>
        <v>0</v>
      </c>
      <c r="V117" s="520">
        <f>'O5 Details by Class &amp; Accounts'!Z117+'O5 Details by Class &amp; Accounts'!AU117+'O5 Details by Class &amp; Accounts'!BP117+'O5 Details by Class &amp; Accounts'!CK117</f>
        <v>0</v>
      </c>
      <c r="W117" s="520">
        <f>'O5 Details by Class &amp; Accounts'!AA117+'O5 Details by Class &amp; Accounts'!AV117+'O5 Details by Class &amp; Accounts'!BQ117+'O5 Details by Class &amp; Accounts'!CL117</f>
        <v>0</v>
      </c>
      <c r="X117" s="959">
        <f>'O5 Details by Class &amp; Accounts'!AB117+'O5 Details by Class &amp; Accounts'!AW117+'O5 Details by Class &amp; Accounts'!BR117+'O5 Details by Class &amp; Accounts'!CM117</f>
        <v>0</v>
      </c>
      <c r="Y117" s="1630" t="str">
        <f t="shared" si="4"/>
        <v>4395</v>
      </c>
      <c r="Z117" s="1625" t="s">
        <v>1186</v>
      </c>
    </row>
    <row r="118" spans="1:26" ht="12.75" x14ac:dyDescent="0.2">
      <c r="A118" s="1497" t="s">
        <v>166</v>
      </c>
      <c r="B118" s="932" t="s">
        <v>982</v>
      </c>
      <c r="C118" s="945" t="str">
        <f>IF(ISBLANK('E4 TB Allocation Details'!D119), "",('E4 TB Allocation Details'!D119))</f>
        <v>mi</v>
      </c>
      <c r="D118" s="946">
        <f t="shared" si="3"/>
        <v>0</v>
      </c>
      <c r="E118" s="520">
        <f>'O5 Details by Class &amp; Accounts'!I118+'O5 Details by Class &amp; Accounts'!AD118+'O5 Details by Class &amp; Accounts'!AY118+'O5 Details by Class &amp; Accounts'!BT118</f>
        <v>0</v>
      </c>
      <c r="F118" s="520">
        <f>'O5 Details by Class &amp; Accounts'!J118+'O5 Details by Class &amp; Accounts'!AE118+'O5 Details by Class &amp; Accounts'!AZ118+'O5 Details by Class &amp; Accounts'!BU118</f>
        <v>0</v>
      </c>
      <c r="G118" s="520">
        <f>'O5 Details by Class &amp; Accounts'!K118+'O5 Details by Class &amp; Accounts'!AF118+'O5 Details by Class &amp; Accounts'!BA118+'O5 Details by Class &amp; Accounts'!BV118</f>
        <v>0</v>
      </c>
      <c r="H118" s="520">
        <f>'O5 Details by Class &amp; Accounts'!L118+'O5 Details by Class &amp; Accounts'!AG118+'O5 Details by Class &amp; Accounts'!BB118+'O5 Details by Class &amp; Accounts'!BW118</f>
        <v>0</v>
      </c>
      <c r="I118" s="520">
        <f>'O5 Details by Class &amp; Accounts'!M118+'O5 Details by Class &amp; Accounts'!AH118+'O5 Details by Class &amp; Accounts'!BC118+'O5 Details by Class &amp; Accounts'!BX118</f>
        <v>0</v>
      </c>
      <c r="J118" s="520">
        <f>'O5 Details by Class &amp; Accounts'!N118+'O5 Details by Class &amp; Accounts'!AI118+'O5 Details by Class &amp; Accounts'!BD118+'O5 Details by Class &amp; Accounts'!BY118</f>
        <v>0</v>
      </c>
      <c r="K118" s="520">
        <f>'O5 Details by Class &amp; Accounts'!O118+'O5 Details by Class &amp; Accounts'!AJ118+'O5 Details by Class &amp; Accounts'!BE118+'O5 Details by Class &amp; Accounts'!BZ118</f>
        <v>0</v>
      </c>
      <c r="L118" s="520">
        <f>'O5 Details by Class &amp; Accounts'!P118+'O5 Details by Class &amp; Accounts'!AK118+'O5 Details by Class &amp; Accounts'!BF118+'O5 Details by Class &amp; Accounts'!CA118</f>
        <v>0</v>
      </c>
      <c r="M118" s="520">
        <f>'O5 Details by Class &amp; Accounts'!Q118+'O5 Details by Class &amp; Accounts'!AL118+'O5 Details by Class &amp; Accounts'!BG118+'O5 Details by Class &amp; Accounts'!CB118</f>
        <v>0</v>
      </c>
      <c r="N118" s="520">
        <f>'O5 Details by Class &amp; Accounts'!R118+'O5 Details by Class &amp; Accounts'!AM118+'O5 Details by Class &amp; Accounts'!BH118+'O5 Details by Class &amp; Accounts'!CC118</f>
        <v>0</v>
      </c>
      <c r="O118" s="520">
        <f>'O5 Details by Class &amp; Accounts'!S118+'O5 Details by Class &amp; Accounts'!AN118+'O5 Details by Class &amp; Accounts'!BI118+'O5 Details by Class &amp; Accounts'!CD118</f>
        <v>0</v>
      </c>
      <c r="P118" s="520">
        <f>'O5 Details by Class &amp; Accounts'!T118+'O5 Details by Class &amp; Accounts'!AO118+'O5 Details by Class &amp; Accounts'!BJ118+'O5 Details by Class &amp; Accounts'!CE118</f>
        <v>0</v>
      </c>
      <c r="Q118" s="520">
        <f>'O5 Details by Class &amp; Accounts'!U118+'O5 Details by Class &amp; Accounts'!AP118+'O5 Details by Class &amp; Accounts'!BK118+'O5 Details by Class &amp; Accounts'!CF118</f>
        <v>0</v>
      </c>
      <c r="R118" s="520">
        <f>'O5 Details by Class &amp; Accounts'!V118+'O5 Details by Class &amp; Accounts'!AQ118+'O5 Details by Class &amp; Accounts'!BL118+'O5 Details by Class &amp; Accounts'!CG118</f>
        <v>0</v>
      </c>
      <c r="S118" s="520">
        <f>'O5 Details by Class &amp; Accounts'!W118+'O5 Details by Class &amp; Accounts'!AR118+'O5 Details by Class &amp; Accounts'!BM118+'O5 Details by Class &amp; Accounts'!CH118</f>
        <v>0</v>
      </c>
      <c r="T118" s="520">
        <f>'O5 Details by Class &amp; Accounts'!X118+'O5 Details by Class &amp; Accounts'!AS118+'O5 Details by Class &amp; Accounts'!BN118+'O5 Details by Class &amp; Accounts'!CI118</f>
        <v>0</v>
      </c>
      <c r="U118" s="520">
        <f>'O5 Details by Class &amp; Accounts'!Y118+'O5 Details by Class &amp; Accounts'!AT118+'O5 Details by Class &amp; Accounts'!BO118+'O5 Details by Class &amp; Accounts'!CJ118</f>
        <v>0</v>
      </c>
      <c r="V118" s="520">
        <f>'O5 Details by Class &amp; Accounts'!Z118+'O5 Details by Class &amp; Accounts'!AU118+'O5 Details by Class &amp; Accounts'!BP118+'O5 Details by Class &amp; Accounts'!CK118</f>
        <v>0</v>
      </c>
      <c r="W118" s="520">
        <f>'O5 Details by Class &amp; Accounts'!AA118+'O5 Details by Class &amp; Accounts'!AV118+'O5 Details by Class &amp; Accounts'!BQ118+'O5 Details by Class &amp; Accounts'!CL118</f>
        <v>0</v>
      </c>
      <c r="X118" s="959">
        <f>'O5 Details by Class &amp; Accounts'!AB118+'O5 Details by Class &amp; Accounts'!AW118+'O5 Details by Class &amp; Accounts'!BR118+'O5 Details by Class &amp; Accounts'!CM118</f>
        <v>0</v>
      </c>
      <c r="Y118" s="1630" t="str">
        <f t="shared" si="4"/>
        <v>4398</v>
      </c>
      <c r="Z118" s="1625" t="s">
        <v>1186</v>
      </c>
    </row>
    <row r="119" spans="1:26" ht="15.95" customHeight="1" x14ac:dyDescent="0.2">
      <c r="A119" s="1497" t="s">
        <v>167</v>
      </c>
      <c r="B119" s="932" t="s">
        <v>983</v>
      </c>
      <c r="C119" s="945" t="str">
        <f>IF(ISBLANK('E4 TB Allocation Details'!D120), "",('E4 TB Allocation Details'!D120))</f>
        <v>mi</v>
      </c>
      <c r="D119" s="946">
        <f t="shared" si="3"/>
        <v>-59999.999999999993</v>
      </c>
      <c r="E119" s="520">
        <f>'O5 Details by Class &amp; Accounts'!I119+'O5 Details by Class &amp; Accounts'!AD119+'O5 Details by Class &amp; Accounts'!AY119+'O5 Details by Class &amp; Accounts'!BT119</f>
        <v>-40903.587067446766</v>
      </c>
      <c r="F119" s="520">
        <f>'O5 Details by Class &amp; Accounts'!J119+'O5 Details by Class &amp; Accounts'!AE119+'O5 Details by Class &amp; Accounts'!AZ119+'O5 Details by Class &amp; Accounts'!BU119</f>
        <v>-7806.6478609779424</v>
      </c>
      <c r="G119" s="520">
        <f>'O5 Details by Class &amp; Accounts'!K119+'O5 Details by Class &amp; Accounts'!AF119+'O5 Details by Class &amp; Accounts'!BA119+'O5 Details by Class &amp; Accounts'!BV119</f>
        <v>-10063.808669764294</v>
      </c>
      <c r="H119" s="520">
        <f>'O5 Details by Class &amp; Accounts'!L119+'O5 Details by Class &amp; Accounts'!AG119+'O5 Details by Class &amp; Accounts'!BB119+'O5 Details by Class &amp; Accounts'!BW119</f>
        <v>0</v>
      </c>
      <c r="I119" s="520">
        <f>'O5 Details by Class &amp; Accounts'!M119+'O5 Details by Class &amp; Accounts'!AH119+'O5 Details by Class &amp; Accounts'!BC119+'O5 Details by Class &amp; Accounts'!BX119</f>
        <v>0</v>
      </c>
      <c r="J119" s="520">
        <f>'O5 Details by Class &amp; Accounts'!N119+'O5 Details by Class &amp; Accounts'!AI119+'O5 Details by Class &amp; Accounts'!BD119+'O5 Details by Class &amp; Accounts'!BY119</f>
        <v>0</v>
      </c>
      <c r="K119" s="520">
        <f>'O5 Details by Class &amp; Accounts'!O119+'O5 Details by Class &amp; Accounts'!AJ119+'O5 Details by Class &amp; Accounts'!BE119+'O5 Details by Class &amp; Accounts'!BZ119</f>
        <v>-996.9343202826692</v>
      </c>
      <c r="L119" s="520">
        <f>'O5 Details by Class &amp; Accounts'!P119+'O5 Details by Class &amp; Accounts'!AK119+'O5 Details by Class &amp; Accounts'!BF119+'O5 Details by Class &amp; Accounts'!CA119</f>
        <v>-119.31206975019987</v>
      </c>
      <c r="M119" s="520">
        <f>'O5 Details by Class &amp; Accounts'!Q119+'O5 Details by Class &amp; Accounts'!AL119+'O5 Details by Class &amp; Accounts'!BG119+'O5 Details by Class &amp; Accounts'!CB119</f>
        <v>-109.71001177811863</v>
      </c>
      <c r="N119" s="520">
        <f>'O5 Details by Class &amp; Accounts'!R119+'O5 Details by Class &amp; Accounts'!AM119+'O5 Details by Class &amp; Accounts'!BH119+'O5 Details by Class &amp; Accounts'!CC119</f>
        <v>0</v>
      </c>
      <c r="O119" s="520">
        <f>'O5 Details by Class &amp; Accounts'!S119+'O5 Details by Class &amp; Accounts'!AN119+'O5 Details by Class &amp; Accounts'!BI119+'O5 Details by Class &amp; Accounts'!CD119</f>
        <v>0</v>
      </c>
      <c r="P119" s="520">
        <f>'O5 Details by Class &amp; Accounts'!T119+'O5 Details by Class &amp; Accounts'!AO119+'O5 Details by Class &amp; Accounts'!BJ119+'O5 Details by Class &amp; Accounts'!CE119</f>
        <v>0</v>
      </c>
      <c r="Q119" s="520">
        <f>'O5 Details by Class &amp; Accounts'!U119+'O5 Details by Class &amp; Accounts'!AP119+'O5 Details by Class &amp; Accounts'!BK119+'O5 Details by Class &amp; Accounts'!CF119</f>
        <v>0</v>
      </c>
      <c r="R119" s="520">
        <f>'O5 Details by Class &amp; Accounts'!V119+'O5 Details by Class &amp; Accounts'!AQ119+'O5 Details by Class &amp; Accounts'!BL119+'O5 Details by Class &amp; Accounts'!CG119</f>
        <v>0</v>
      </c>
      <c r="S119" s="520">
        <f>'O5 Details by Class &amp; Accounts'!W119+'O5 Details by Class &amp; Accounts'!AR119+'O5 Details by Class &amp; Accounts'!BM119+'O5 Details by Class &amp; Accounts'!CH119</f>
        <v>0</v>
      </c>
      <c r="T119" s="520">
        <f>'O5 Details by Class &amp; Accounts'!X119+'O5 Details by Class &amp; Accounts'!AS119+'O5 Details by Class &amp; Accounts'!BN119+'O5 Details by Class &amp; Accounts'!CI119</f>
        <v>0</v>
      </c>
      <c r="U119" s="520">
        <f>'O5 Details by Class &amp; Accounts'!Y119+'O5 Details by Class &amp; Accounts'!AT119+'O5 Details by Class &amp; Accounts'!BO119+'O5 Details by Class &amp; Accounts'!CJ119</f>
        <v>0</v>
      </c>
      <c r="V119" s="520">
        <f>'O5 Details by Class &amp; Accounts'!Z119+'O5 Details by Class &amp; Accounts'!AU119+'O5 Details by Class &amp; Accounts'!BP119+'O5 Details by Class &amp; Accounts'!CK119</f>
        <v>0</v>
      </c>
      <c r="W119" s="520">
        <f>'O5 Details by Class &amp; Accounts'!AA119+'O5 Details by Class &amp; Accounts'!AV119+'O5 Details by Class &amp; Accounts'!BQ119+'O5 Details by Class &amp; Accounts'!CL119</f>
        <v>0</v>
      </c>
      <c r="X119" s="959">
        <f>'O5 Details by Class &amp; Accounts'!AB119+'O5 Details by Class &amp; Accounts'!AW119+'O5 Details by Class &amp; Accounts'!BR119+'O5 Details by Class &amp; Accounts'!CM119</f>
        <v>0</v>
      </c>
      <c r="Y119" s="1630" t="str">
        <f t="shared" si="4"/>
        <v>4405</v>
      </c>
      <c r="Z119" s="1625" t="s">
        <v>1186</v>
      </c>
    </row>
    <row r="120" spans="1:26" ht="15.95" customHeight="1" x14ac:dyDescent="0.2">
      <c r="A120" s="1497" t="s">
        <v>168</v>
      </c>
      <c r="B120" s="932" t="s">
        <v>984</v>
      </c>
      <c r="C120" s="945" t="str">
        <f>IF(ISBLANK('E4 TB Allocation Details'!D121), "",('E4 TB Allocation Details'!D121))</f>
        <v>mi</v>
      </c>
      <c r="D120" s="946">
        <f t="shared" si="3"/>
        <v>0</v>
      </c>
      <c r="E120" s="520">
        <f>'O5 Details by Class &amp; Accounts'!I120+'O5 Details by Class &amp; Accounts'!AD120+'O5 Details by Class &amp; Accounts'!AY120+'O5 Details by Class &amp; Accounts'!BT120</f>
        <v>0</v>
      </c>
      <c r="F120" s="520">
        <f>'O5 Details by Class &amp; Accounts'!J120+'O5 Details by Class &amp; Accounts'!AE120+'O5 Details by Class &amp; Accounts'!AZ120+'O5 Details by Class &amp; Accounts'!BU120</f>
        <v>0</v>
      </c>
      <c r="G120" s="520">
        <f>'O5 Details by Class &amp; Accounts'!K120+'O5 Details by Class &amp; Accounts'!AF120+'O5 Details by Class &amp; Accounts'!BA120+'O5 Details by Class &amp; Accounts'!BV120</f>
        <v>0</v>
      </c>
      <c r="H120" s="520">
        <f>'O5 Details by Class &amp; Accounts'!L120+'O5 Details by Class &amp; Accounts'!AG120+'O5 Details by Class &amp; Accounts'!BB120+'O5 Details by Class &amp; Accounts'!BW120</f>
        <v>0</v>
      </c>
      <c r="I120" s="520">
        <f>'O5 Details by Class &amp; Accounts'!M120+'O5 Details by Class &amp; Accounts'!AH120+'O5 Details by Class &amp; Accounts'!BC120+'O5 Details by Class &amp; Accounts'!BX120</f>
        <v>0</v>
      </c>
      <c r="J120" s="520">
        <f>'O5 Details by Class &amp; Accounts'!N120+'O5 Details by Class &amp; Accounts'!AI120+'O5 Details by Class &amp; Accounts'!BD120+'O5 Details by Class &amp; Accounts'!BY120</f>
        <v>0</v>
      </c>
      <c r="K120" s="520">
        <f>'O5 Details by Class &amp; Accounts'!O120+'O5 Details by Class &amp; Accounts'!AJ120+'O5 Details by Class &amp; Accounts'!BE120+'O5 Details by Class &amp; Accounts'!BZ120</f>
        <v>0</v>
      </c>
      <c r="L120" s="520">
        <f>'O5 Details by Class &amp; Accounts'!P120+'O5 Details by Class &amp; Accounts'!AK120+'O5 Details by Class &amp; Accounts'!BF120+'O5 Details by Class &amp; Accounts'!CA120</f>
        <v>0</v>
      </c>
      <c r="M120" s="520">
        <f>'O5 Details by Class &amp; Accounts'!Q120+'O5 Details by Class &amp; Accounts'!AL120+'O5 Details by Class &amp; Accounts'!BG120+'O5 Details by Class &amp; Accounts'!CB120</f>
        <v>0</v>
      </c>
      <c r="N120" s="520">
        <f>'O5 Details by Class &amp; Accounts'!R120+'O5 Details by Class &amp; Accounts'!AM120+'O5 Details by Class &amp; Accounts'!BH120+'O5 Details by Class &amp; Accounts'!CC120</f>
        <v>0</v>
      </c>
      <c r="O120" s="520">
        <f>'O5 Details by Class &amp; Accounts'!S120+'O5 Details by Class &amp; Accounts'!AN120+'O5 Details by Class &amp; Accounts'!BI120+'O5 Details by Class &amp; Accounts'!CD120</f>
        <v>0</v>
      </c>
      <c r="P120" s="520">
        <f>'O5 Details by Class &amp; Accounts'!T120+'O5 Details by Class &amp; Accounts'!AO120+'O5 Details by Class &amp; Accounts'!BJ120+'O5 Details by Class &amp; Accounts'!CE120</f>
        <v>0</v>
      </c>
      <c r="Q120" s="520">
        <f>'O5 Details by Class &amp; Accounts'!U120+'O5 Details by Class &amp; Accounts'!AP120+'O5 Details by Class &amp; Accounts'!BK120+'O5 Details by Class &amp; Accounts'!CF120</f>
        <v>0</v>
      </c>
      <c r="R120" s="520">
        <f>'O5 Details by Class &amp; Accounts'!V120+'O5 Details by Class &amp; Accounts'!AQ120+'O5 Details by Class &amp; Accounts'!BL120+'O5 Details by Class &amp; Accounts'!CG120</f>
        <v>0</v>
      </c>
      <c r="S120" s="520">
        <f>'O5 Details by Class &amp; Accounts'!W120+'O5 Details by Class &amp; Accounts'!AR120+'O5 Details by Class &amp; Accounts'!BM120+'O5 Details by Class &amp; Accounts'!CH120</f>
        <v>0</v>
      </c>
      <c r="T120" s="520">
        <f>'O5 Details by Class &amp; Accounts'!X120+'O5 Details by Class &amp; Accounts'!AS120+'O5 Details by Class &amp; Accounts'!BN120+'O5 Details by Class &amp; Accounts'!CI120</f>
        <v>0</v>
      </c>
      <c r="U120" s="520">
        <f>'O5 Details by Class &amp; Accounts'!Y120+'O5 Details by Class &amp; Accounts'!AT120+'O5 Details by Class &amp; Accounts'!BO120+'O5 Details by Class &amp; Accounts'!CJ120</f>
        <v>0</v>
      </c>
      <c r="V120" s="520">
        <f>'O5 Details by Class &amp; Accounts'!Z120+'O5 Details by Class &amp; Accounts'!AU120+'O5 Details by Class &amp; Accounts'!BP120+'O5 Details by Class &amp; Accounts'!CK120</f>
        <v>0</v>
      </c>
      <c r="W120" s="520">
        <f>'O5 Details by Class &amp; Accounts'!AA120+'O5 Details by Class &amp; Accounts'!AV120+'O5 Details by Class &amp; Accounts'!BQ120+'O5 Details by Class &amp; Accounts'!CL120</f>
        <v>0</v>
      </c>
      <c r="X120" s="959">
        <f>'O5 Details by Class &amp; Accounts'!AB120+'O5 Details by Class &amp; Accounts'!AW120+'O5 Details by Class &amp; Accounts'!BR120+'O5 Details by Class &amp; Accounts'!CM120</f>
        <v>0</v>
      </c>
      <c r="Y120" s="1630" t="str">
        <f t="shared" si="4"/>
        <v>4415</v>
      </c>
      <c r="Z120" s="1625" t="s">
        <v>1186</v>
      </c>
    </row>
    <row r="121" spans="1:26" ht="15.95" customHeight="1" x14ac:dyDescent="0.2">
      <c r="A121" s="1498" t="s">
        <v>170</v>
      </c>
      <c r="B121" s="934" t="s">
        <v>1360</v>
      </c>
      <c r="C121" s="945" t="str">
        <f>IF(ISBLANK('E4 TB Allocation Details'!D122), "",('E4 TB Allocation Details'!D122))</f>
        <v>cop</v>
      </c>
      <c r="D121" s="946">
        <f t="shared" si="3"/>
        <v>111137437</v>
      </c>
      <c r="E121" s="520">
        <f>'O5 Details by Class &amp; Accounts'!I121+'O5 Details by Class &amp; Accounts'!AD121+'O5 Details by Class &amp; Accounts'!AY121+'O5 Details by Class &amp; Accounts'!BT121</f>
        <v>47644583.272059463</v>
      </c>
      <c r="F121" s="520">
        <f>'O5 Details by Class &amp; Accounts'!J121+'O5 Details by Class &amp; Accounts'!AE121+'O5 Details by Class &amp; Accounts'!AZ121+'O5 Details by Class &amp; Accounts'!BU121</f>
        <v>17681133.382388256</v>
      </c>
      <c r="G121" s="520">
        <f>'O5 Details by Class &amp; Accounts'!K121+'O5 Details by Class &amp; Accounts'!AF121+'O5 Details by Class &amp; Accounts'!BA121+'O5 Details by Class &amp; Accounts'!BV121</f>
        <v>44654921.365170933</v>
      </c>
      <c r="H121" s="520">
        <f>'O5 Details by Class &amp; Accounts'!L121+'O5 Details by Class &amp; Accounts'!AG121+'O5 Details by Class &amp; Accounts'!BB121+'O5 Details by Class &amp; Accounts'!BW121</f>
        <v>0</v>
      </c>
      <c r="I121" s="520">
        <f>'O5 Details by Class &amp; Accounts'!M121+'O5 Details by Class &amp; Accounts'!AH121+'O5 Details by Class &amp; Accounts'!BC121+'O5 Details by Class &amp; Accounts'!BX121</f>
        <v>0</v>
      </c>
      <c r="J121" s="520">
        <f>'O5 Details by Class &amp; Accounts'!N121+'O5 Details by Class &amp; Accounts'!AI121+'O5 Details by Class &amp; Accounts'!BD121+'O5 Details by Class &amp; Accounts'!BY121</f>
        <v>0</v>
      </c>
      <c r="K121" s="520">
        <f>'O5 Details by Class &amp; Accounts'!O121+'O5 Details by Class &amp; Accounts'!AJ121+'O5 Details by Class &amp; Accounts'!BE121+'O5 Details by Class &amp; Accounts'!BZ121</f>
        <v>965496.54062476824</v>
      </c>
      <c r="L121" s="520">
        <f>'O5 Details by Class &amp; Accounts'!P121+'O5 Details by Class &amp; Accounts'!AK121+'O5 Details by Class &amp; Accounts'!BF121+'O5 Details by Class &amp; Accounts'!CA121</f>
        <v>47455.744500550987</v>
      </c>
      <c r="M121" s="520">
        <f>'O5 Details by Class &amp; Accounts'!Q121+'O5 Details by Class &amp; Accounts'!AL121+'O5 Details by Class &amp; Accounts'!BG121+'O5 Details by Class &amp; Accounts'!CB121</f>
        <v>143846.6952560241</v>
      </c>
      <c r="N121" s="520">
        <f>'O5 Details by Class &amp; Accounts'!R121+'O5 Details by Class &amp; Accounts'!AM121+'O5 Details by Class &amp; Accounts'!BH121+'O5 Details by Class &amp; Accounts'!CC121</f>
        <v>0</v>
      </c>
      <c r="O121" s="520">
        <f>'O5 Details by Class &amp; Accounts'!S121+'O5 Details by Class &amp; Accounts'!AN121+'O5 Details by Class &amp; Accounts'!BI121+'O5 Details by Class &amp; Accounts'!CD121</f>
        <v>0</v>
      </c>
      <c r="P121" s="520">
        <f>'O5 Details by Class &amp; Accounts'!T121+'O5 Details by Class &amp; Accounts'!AO121+'O5 Details by Class &amp; Accounts'!BJ121+'O5 Details by Class &amp; Accounts'!CE121</f>
        <v>0</v>
      </c>
      <c r="Q121" s="520">
        <f>'O5 Details by Class &amp; Accounts'!U121+'O5 Details by Class &amp; Accounts'!AP121+'O5 Details by Class &amp; Accounts'!BK121+'O5 Details by Class &amp; Accounts'!CF121</f>
        <v>0</v>
      </c>
      <c r="R121" s="520">
        <f>'O5 Details by Class &amp; Accounts'!V121+'O5 Details by Class &amp; Accounts'!AQ121+'O5 Details by Class &amp; Accounts'!BL121+'O5 Details by Class &amp; Accounts'!CG121</f>
        <v>0</v>
      </c>
      <c r="S121" s="520">
        <f>'O5 Details by Class &amp; Accounts'!W121+'O5 Details by Class &amp; Accounts'!AR121+'O5 Details by Class &amp; Accounts'!BM121+'O5 Details by Class &amp; Accounts'!CH121</f>
        <v>0</v>
      </c>
      <c r="T121" s="520">
        <f>'O5 Details by Class &amp; Accounts'!X121+'O5 Details by Class &amp; Accounts'!AS121+'O5 Details by Class &amp; Accounts'!BN121+'O5 Details by Class &amp; Accounts'!CI121</f>
        <v>0</v>
      </c>
      <c r="U121" s="520">
        <f>'O5 Details by Class &amp; Accounts'!Y121+'O5 Details by Class &amp; Accounts'!AT121+'O5 Details by Class &amp; Accounts'!BO121+'O5 Details by Class &amp; Accounts'!CJ121</f>
        <v>0</v>
      </c>
      <c r="V121" s="520">
        <f>'O5 Details by Class &amp; Accounts'!Z121+'O5 Details by Class &amp; Accounts'!AU121+'O5 Details by Class &amp; Accounts'!BP121+'O5 Details by Class &amp; Accounts'!CK121</f>
        <v>0</v>
      </c>
      <c r="W121" s="520">
        <f>'O5 Details by Class &amp; Accounts'!AA121+'O5 Details by Class &amp; Accounts'!AV121+'O5 Details by Class &amp; Accounts'!BQ121+'O5 Details by Class &amp; Accounts'!CL121</f>
        <v>0</v>
      </c>
      <c r="X121" s="959">
        <f>'O5 Details by Class &amp; Accounts'!AB121+'O5 Details by Class &amp; Accounts'!AW121+'O5 Details by Class &amp; Accounts'!BR121+'O5 Details by Class &amp; Accounts'!CM121</f>
        <v>0</v>
      </c>
      <c r="Y121" s="1630" t="str">
        <f t="shared" si="4"/>
        <v>4705</v>
      </c>
      <c r="Z121" s="1625" t="s">
        <v>1266</v>
      </c>
    </row>
    <row r="122" spans="1:26" ht="15.95" customHeight="1" x14ac:dyDescent="0.2">
      <c r="A122" s="1498" t="s">
        <v>171</v>
      </c>
      <c r="B122" s="934" t="s">
        <v>1361</v>
      </c>
      <c r="C122" s="945" t="str">
        <f>IF(ISBLANK('E4 TB Allocation Details'!D123), "",('E4 TB Allocation Details'!D123))</f>
        <v>cop</v>
      </c>
      <c r="D122" s="946">
        <f t="shared" si="3"/>
        <v>3503480.3354162909</v>
      </c>
      <c r="E122" s="520">
        <f>'O5 Details by Class &amp; Accounts'!I122+'O5 Details by Class &amp; Accounts'!AD122+'O5 Details by Class &amp; Accounts'!AY122+'O5 Details by Class &amp; Accounts'!BT122</f>
        <v>1501940.8858849632</v>
      </c>
      <c r="F122" s="520">
        <f>'O5 Details by Class &amp; Accounts'!J122+'O5 Details by Class &amp; Accounts'!AE122+'O5 Details by Class &amp; Accounts'!AZ122+'O5 Details by Class &amp; Accounts'!BU122</f>
        <v>557377.46690226241</v>
      </c>
      <c r="G122" s="520">
        <f>'O5 Details by Class &amp; Accounts'!K122+'O5 Details by Class &amp; Accounts'!AF122+'O5 Details by Class &amp; Accounts'!BA122+'O5 Details by Class &amp; Accounts'!BV122</f>
        <v>1407695.220490258</v>
      </c>
      <c r="H122" s="520">
        <f>'O5 Details by Class &amp; Accounts'!L122+'O5 Details by Class &amp; Accounts'!AG122+'O5 Details by Class &amp; Accounts'!BB122+'O5 Details by Class &amp; Accounts'!BW122</f>
        <v>0</v>
      </c>
      <c r="I122" s="520">
        <f>'O5 Details by Class &amp; Accounts'!M122+'O5 Details by Class &amp; Accounts'!AH122+'O5 Details by Class &amp; Accounts'!BC122+'O5 Details by Class &amp; Accounts'!BX122</f>
        <v>0</v>
      </c>
      <c r="J122" s="520">
        <f>'O5 Details by Class &amp; Accounts'!N122+'O5 Details by Class &amp; Accounts'!AI122+'O5 Details by Class &amp; Accounts'!BD122+'O5 Details by Class &amp; Accounts'!BY122</f>
        <v>0</v>
      </c>
      <c r="K122" s="520">
        <f>'O5 Details by Class &amp; Accounts'!O122+'O5 Details by Class &amp; Accounts'!AJ122+'O5 Details by Class &amp; Accounts'!BE122+'O5 Details by Class &amp; Accounts'!BZ122</f>
        <v>30436.171962390421</v>
      </c>
      <c r="L122" s="520">
        <f>'O5 Details by Class &amp; Accounts'!P122+'O5 Details by Class &amp; Accounts'!AK122+'O5 Details by Class &amp; Accounts'!BF122+'O5 Details by Class &amp; Accounts'!CA122</f>
        <v>1495.9879600266486</v>
      </c>
      <c r="M122" s="520">
        <f>'O5 Details by Class &amp; Accounts'!Q122+'O5 Details by Class &amp; Accounts'!AL122+'O5 Details by Class &amp; Accounts'!BG122+'O5 Details by Class &amp; Accounts'!CB122</f>
        <v>4534.602216389967</v>
      </c>
      <c r="N122" s="520">
        <f>'O5 Details by Class &amp; Accounts'!R122+'O5 Details by Class &amp; Accounts'!AM122+'O5 Details by Class &amp; Accounts'!BH122+'O5 Details by Class &amp; Accounts'!CC122</f>
        <v>0</v>
      </c>
      <c r="O122" s="520">
        <f>'O5 Details by Class &amp; Accounts'!S122+'O5 Details by Class &amp; Accounts'!AN122+'O5 Details by Class &amp; Accounts'!BI122+'O5 Details by Class &amp; Accounts'!CD122</f>
        <v>0</v>
      </c>
      <c r="P122" s="520">
        <f>'O5 Details by Class &amp; Accounts'!T122+'O5 Details by Class &amp; Accounts'!AO122+'O5 Details by Class &amp; Accounts'!BJ122+'O5 Details by Class &amp; Accounts'!CE122</f>
        <v>0</v>
      </c>
      <c r="Q122" s="520">
        <f>'O5 Details by Class &amp; Accounts'!U122+'O5 Details by Class &amp; Accounts'!AP122+'O5 Details by Class &amp; Accounts'!BK122+'O5 Details by Class &amp; Accounts'!CF122</f>
        <v>0</v>
      </c>
      <c r="R122" s="520">
        <f>'O5 Details by Class &amp; Accounts'!V122+'O5 Details by Class &amp; Accounts'!AQ122+'O5 Details by Class &amp; Accounts'!BL122+'O5 Details by Class &amp; Accounts'!CG122</f>
        <v>0</v>
      </c>
      <c r="S122" s="520">
        <f>'O5 Details by Class &amp; Accounts'!W122+'O5 Details by Class &amp; Accounts'!AR122+'O5 Details by Class &amp; Accounts'!BM122+'O5 Details by Class &amp; Accounts'!CH122</f>
        <v>0</v>
      </c>
      <c r="T122" s="520">
        <f>'O5 Details by Class &amp; Accounts'!X122+'O5 Details by Class &amp; Accounts'!AS122+'O5 Details by Class &amp; Accounts'!BN122+'O5 Details by Class &amp; Accounts'!CI122</f>
        <v>0</v>
      </c>
      <c r="U122" s="520">
        <f>'O5 Details by Class &amp; Accounts'!Y122+'O5 Details by Class &amp; Accounts'!AT122+'O5 Details by Class &amp; Accounts'!BO122+'O5 Details by Class &amp; Accounts'!CJ122</f>
        <v>0</v>
      </c>
      <c r="V122" s="520">
        <f>'O5 Details by Class &amp; Accounts'!Z122+'O5 Details by Class &amp; Accounts'!AU122+'O5 Details by Class &amp; Accounts'!BP122+'O5 Details by Class &amp; Accounts'!CK122</f>
        <v>0</v>
      </c>
      <c r="W122" s="520">
        <f>'O5 Details by Class &amp; Accounts'!AA122+'O5 Details by Class &amp; Accounts'!AV122+'O5 Details by Class &amp; Accounts'!BQ122+'O5 Details by Class &amp; Accounts'!CL122</f>
        <v>0</v>
      </c>
      <c r="X122" s="959">
        <f>'O5 Details by Class &amp; Accounts'!AB122+'O5 Details by Class &amp; Accounts'!AW122+'O5 Details by Class &amp; Accounts'!BR122+'O5 Details by Class &amp; Accounts'!CM122</f>
        <v>0</v>
      </c>
      <c r="Y122" s="1630" t="str">
        <f t="shared" si="4"/>
        <v>4708</v>
      </c>
      <c r="Z122" s="1625" t="s">
        <v>1266</v>
      </c>
    </row>
    <row r="123" spans="1:26" ht="15.95" customHeight="1" x14ac:dyDescent="0.2">
      <c r="A123" s="1498" t="s">
        <v>172</v>
      </c>
      <c r="B123" s="934" t="s">
        <v>1384</v>
      </c>
      <c r="C123" s="945" t="str">
        <f>IF(ISBLANK('E4 TB Allocation Details'!D124), "",('E4 TB Allocation Details'!D124))</f>
        <v>cop</v>
      </c>
      <c r="D123" s="946">
        <f t="shared" ref="D123:D164" si="5">SUM(E123:X123)</f>
        <v>-25636136.311797477</v>
      </c>
      <c r="E123" s="520">
        <f>'O5 Details by Class &amp; Accounts'!I123+'O5 Details by Class &amp; Accounts'!AD123+'O5 Details by Class &amp; Accounts'!AY123+'O5 Details by Class &amp; Accounts'!BT123</f>
        <v>-10990203.339683838</v>
      </c>
      <c r="F123" s="520">
        <f>'O5 Details by Class &amp; Accounts'!J123+'O5 Details by Class &amp; Accounts'!AE123+'O5 Details by Class &amp; Accounts'!AZ123+'O5 Details by Class &amp; Accounts'!BU123</f>
        <v>-4078517.1745320894</v>
      </c>
      <c r="G123" s="520">
        <f>'O5 Details by Class &amp; Accounts'!K123+'O5 Details by Class &amp; Accounts'!AF123+'O5 Details by Class &amp; Accounts'!BA123+'O5 Details by Class &amp; Accounts'!BV123</f>
        <v>-10300576.313543379</v>
      </c>
      <c r="H123" s="520">
        <f>'O5 Details by Class &amp; Accounts'!L123+'O5 Details by Class &amp; Accounts'!AG123+'O5 Details by Class &amp; Accounts'!BB123+'O5 Details by Class &amp; Accounts'!BW123</f>
        <v>0</v>
      </c>
      <c r="I123" s="520">
        <f>'O5 Details by Class &amp; Accounts'!M123+'O5 Details by Class &amp; Accounts'!AH123+'O5 Details by Class &amp; Accounts'!BC123+'O5 Details by Class &amp; Accounts'!BX123</f>
        <v>0</v>
      </c>
      <c r="J123" s="520">
        <f>'O5 Details by Class &amp; Accounts'!N123+'O5 Details by Class &amp; Accounts'!AI123+'O5 Details by Class &amp; Accounts'!BD123+'O5 Details by Class &amp; Accounts'!BY123</f>
        <v>0</v>
      </c>
      <c r="K123" s="520">
        <f>'O5 Details by Class &amp; Accounts'!O123+'O5 Details by Class &amp; Accounts'!AJ123+'O5 Details by Class &amp; Accounts'!BE123+'O5 Details by Class &amp; Accounts'!BZ123</f>
        <v>-222711.64057909191</v>
      </c>
      <c r="L123" s="520">
        <f>'O5 Details by Class &amp; Accounts'!P123+'O5 Details by Class &amp; Accounts'!AK123+'O5 Details by Class &amp; Accounts'!BF123+'O5 Details by Class &amp; Accounts'!CA123</f>
        <v>-10946.643791992059</v>
      </c>
      <c r="M123" s="520">
        <f>'O5 Details by Class &amp; Accounts'!Q123+'O5 Details by Class &amp; Accounts'!AL123+'O5 Details by Class &amp; Accounts'!BG123+'O5 Details by Class &amp; Accounts'!CB123</f>
        <v>-33181.199667084511</v>
      </c>
      <c r="N123" s="520">
        <f>'O5 Details by Class &amp; Accounts'!R123+'O5 Details by Class &amp; Accounts'!AM123+'O5 Details by Class &amp; Accounts'!BH123+'O5 Details by Class &amp; Accounts'!CC123</f>
        <v>0</v>
      </c>
      <c r="O123" s="520">
        <f>'O5 Details by Class &amp; Accounts'!S123+'O5 Details by Class &amp; Accounts'!AN123+'O5 Details by Class &amp; Accounts'!BI123+'O5 Details by Class &amp; Accounts'!CD123</f>
        <v>0</v>
      </c>
      <c r="P123" s="520">
        <f>'O5 Details by Class &amp; Accounts'!T123+'O5 Details by Class &amp; Accounts'!AO123+'O5 Details by Class &amp; Accounts'!BJ123+'O5 Details by Class &amp; Accounts'!CE123</f>
        <v>0</v>
      </c>
      <c r="Q123" s="520">
        <f>'O5 Details by Class &amp; Accounts'!U123+'O5 Details by Class &amp; Accounts'!AP123+'O5 Details by Class &amp; Accounts'!BK123+'O5 Details by Class &amp; Accounts'!CF123</f>
        <v>0</v>
      </c>
      <c r="R123" s="520">
        <f>'O5 Details by Class &amp; Accounts'!V123+'O5 Details by Class &amp; Accounts'!AQ123+'O5 Details by Class &amp; Accounts'!BL123+'O5 Details by Class &amp; Accounts'!CG123</f>
        <v>0</v>
      </c>
      <c r="S123" s="520">
        <f>'O5 Details by Class &amp; Accounts'!W123+'O5 Details by Class &amp; Accounts'!AR123+'O5 Details by Class &amp; Accounts'!BM123+'O5 Details by Class &amp; Accounts'!CH123</f>
        <v>0</v>
      </c>
      <c r="T123" s="520">
        <f>'O5 Details by Class &amp; Accounts'!X123+'O5 Details by Class &amp; Accounts'!AS123+'O5 Details by Class &amp; Accounts'!BN123+'O5 Details by Class &amp; Accounts'!CI123</f>
        <v>0</v>
      </c>
      <c r="U123" s="520">
        <f>'O5 Details by Class &amp; Accounts'!Y123+'O5 Details by Class &amp; Accounts'!AT123+'O5 Details by Class &amp; Accounts'!BO123+'O5 Details by Class &amp; Accounts'!CJ123</f>
        <v>0</v>
      </c>
      <c r="V123" s="520">
        <f>'O5 Details by Class &amp; Accounts'!Z123+'O5 Details by Class &amp; Accounts'!AU123+'O5 Details by Class &amp; Accounts'!BP123+'O5 Details by Class &amp; Accounts'!CK123</f>
        <v>0</v>
      </c>
      <c r="W123" s="520">
        <f>'O5 Details by Class &amp; Accounts'!AA123+'O5 Details by Class &amp; Accounts'!AV123+'O5 Details by Class &amp; Accounts'!BQ123+'O5 Details by Class &amp; Accounts'!CL123</f>
        <v>0</v>
      </c>
      <c r="X123" s="959">
        <f>'O5 Details by Class &amp; Accounts'!AB123+'O5 Details by Class &amp; Accounts'!AW123+'O5 Details by Class &amp; Accounts'!BR123+'O5 Details by Class &amp; Accounts'!CM123</f>
        <v>0</v>
      </c>
      <c r="Y123" s="1630" t="str">
        <f t="shared" si="4"/>
        <v>4710</v>
      </c>
      <c r="Z123" s="1625" t="s">
        <v>1266</v>
      </c>
    </row>
    <row r="124" spans="1:26" ht="15.95" customHeight="1" x14ac:dyDescent="0.2">
      <c r="A124" s="1498" t="s">
        <v>173</v>
      </c>
      <c r="B124" s="934" t="s">
        <v>1385</v>
      </c>
      <c r="C124" s="945" t="str">
        <f>IF(ISBLANK('E4 TB Allocation Details'!D125), "",('E4 TB Allocation Details'!D125))</f>
        <v>cop</v>
      </c>
      <c r="D124" s="946">
        <f t="shared" si="5"/>
        <v>0</v>
      </c>
      <c r="E124" s="520">
        <f>'O5 Details by Class &amp; Accounts'!I124+'O5 Details by Class &amp; Accounts'!AD124+'O5 Details by Class &amp; Accounts'!AY124+'O5 Details by Class &amp; Accounts'!BT124</f>
        <v>0</v>
      </c>
      <c r="F124" s="520">
        <f>'O5 Details by Class &amp; Accounts'!J124+'O5 Details by Class &amp; Accounts'!AE124+'O5 Details by Class &amp; Accounts'!AZ124+'O5 Details by Class &amp; Accounts'!BU124</f>
        <v>0</v>
      </c>
      <c r="G124" s="520">
        <f>'O5 Details by Class &amp; Accounts'!K124+'O5 Details by Class &amp; Accounts'!AF124+'O5 Details by Class &amp; Accounts'!BA124+'O5 Details by Class &amp; Accounts'!BV124</f>
        <v>0</v>
      </c>
      <c r="H124" s="520">
        <f>'O5 Details by Class &amp; Accounts'!L124+'O5 Details by Class &amp; Accounts'!AG124+'O5 Details by Class &amp; Accounts'!BB124+'O5 Details by Class &amp; Accounts'!BW124</f>
        <v>0</v>
      </c>
      <c r="I124" s="520">
        <f>'O5 Details by Class &amp; Accounts'!M124+'O5 Details by Class &amp; Accounts'!AH124+'O5 Details by Class &amp; Accounts'!BC124+'O5 Details by Class &amp; Accounts'!BX124</f>
        <v>0</v>
      </c>
      <c r="J124" s="520">
        <f>'O5 Details by Class &amp; Accounts'!N124+'O5 Details by Class &amp; Accounts'!AI124+'O5 Details by Class &amp; Accounts'!BD124+'O5 Details by Class &amp; Accounts'!BY124</f>
        <v>0</v>
      </c>
      <c r="K124" s="520">
        <f>'O5 Details by Class &amp; Accounts'!O124+'O5 Details by Class &amp; Accounts'!AJ124+'O5 Details by Class &amp; Accounts'!BE124+'O5 Details by Class &amp; Accounts'!BZ124</f>
        <v>0</v>
      </c>
      <c r="L124" s="520">
        <f>'O5 Details by Class &amp; Accounts'!P124+'O5 Details by Class &amp; Accounts'!AK124+'O5 Details by Class &amp; Accounts'!BF124+'O5 Details by Class &amp; Accounts'!CA124</f>
        <v>0</v>
      </c>
      <c r="M124" s="520">
        <f>'O5 Details by Class &amp; Accounts'!Q124+'O5 Details by Class &amp; Accounts'!AL124+'O5 Details by Class &amp; Accounts'!BG124+'O5 Details by Class &amp; Accounts'!CB124</f>
        <v>0</v>
      </c>
      <c r="N124" s="520">
        <f>'O5 Details by Class &amp; Accounts'!R124+'O5 Details by Class &amp; Accounts'!AM124+'O5 Details by Class &amp; Accounts'!BH124+'O5 Details by Class &amp; Accounts'!CC124</f>
        <v>0</v>
      </c>
      <c r="O124" s="520">
        <f>'O5 Details by Class &amp; Accounts'!S124+'O5 Details by Class &amp; Accounts'!AN124+'O5 Details by Class &amp; Accounts'!BI124+'O5 Details by Class &amp; Accounts'!CD124</f>
        <v>0</v>
      </c>
      <c r="P124" s="520">
        <f>'O5 Details by Class &amp; Accounts'!T124+'O5 Details by Class &amp; Accounts'!AO124+'O5 Details by Class &amp; Accounts'!BJ124+'O5 Details by Class &amp; Accounts'!CE124</f>
        <v>0</v>
      </c>
      <c r="Q124" s="520">
        <f>'O5 Details by Class &amp; Accounts'!U124+'O5 Details by Class &amp; Accounts'!AP124+'O5 Details by Class &amp; Accounts'!BK124+'O5 Details by Class &amp; Accounts'!CF124</f>
        <v>0</v>
      </c>
      <c r="R124" s="520">
        <f>'O5 Details by Class &amp; Accounts'!V124+'O5 Details by Class &amp; Accounts'!AQ124+'O5 Details by Class &amp; Accounts'!BL124+'O5 Details by Class &amp; Accounts'!CG124</f>
        <v>0</v>
      </c>
      <c r="S124" s="520">
        <f>'O5 Details by Class &amp; Accounts'!W124+'O5 Details by Class &amp; Accounts'!AR124+'O5 Details by Class &amp; Accounts'!BM124+'O5 Details by Class &amp; Accounts'!CH124</f>
        <v>0</v>
      </c>
      <c r="T124" s="520">
        <f>'O5 Details by Class &amp; Accounts'!X124+'O5 Details by Class &amp; Accounts'!AS124+'O5 Details by Class &amp; Accounts'!BN124+'O5 Details by Class &amp; Accounts'!CI124</f>
        <v>0</v>
      </c>
      <c r="U124" s="520">
        <f>'O5 Details by Class &amp; Accounts'!Y124+'O5 Details by Class &amp; Accounts'!AT124+'O5 Details by Class &amp; Accounts'!BO124+'O5 Details by Class &amp; Accounts'!CJ124</f>
        <v>0</v>
      </c>
      <c r="V124" s="520">
        <f>'O5 Details by Class &amp; Accounts'!Z124+'O5 Details by Class &amp; Accounts'!AU124+'O5 Details by Class &amp; Accounts'!BP124+'O5 Details by Class &amp; Accounts'!CK124</f>
        <v>0</v>
      </c>
      <c r="W124" s="520">
        <f>'O5 Details by Class &amp; Accounts'!AA124+'O5 Details by Class &amp; Accounts'!AV124+'O5 Details by Class &amp; Accounts'!BQ124+'O5 Details by Class &amp; Accounts'!CL124</f>
        <v>0</v>
      </c>
      <c r="X124" s="959">
        <f>'O5 Details by Class &amp; Accounts'!AB124+'O5 Details by Class &amp; Accounts'!AW124+'O5 Details by Class &amp; Accounts'!BR124+'O5 Details by Class &amp; Accounts'!CM124</f>
        <v>0</v>
      </c>
      <c r="Y124" s="1630" t="str">
        <f t="shared" si="4"/>
        <v>4712</v>
      </c>
      <c r="Z124" s="1625" t="s">
        <v>1266</v>
      </c>
    </row>
    <row r="125" spans="1:26" ht="15.95" customHeight="1" x14ac:dyDescent="0.2">
      <c r="A125" s="1498" t="s">
        <v>176</v>
      </c>
      <c r="B125" s="934" t="s">
        <v>1386</v>
      </c>
      <c r="C125" s="945" t="str">
        <f>IF(ISBLANK('E4 TB Allocation Details'!D126), "",('E4 TB Allocation Details'!D126))</f>
        <v>cop</v>
      </c>
      <c r="D125" s="946">
        <f t="shared" si="5"/>
        <v>6101746.4645256763</v>
      </c>
      <c r="E125" s="520">
        <f>'O5 Details by Class &amp; Accounts'!I125+'O5 Details by Class &amp; Accounts'!AD125+'O5 Details by Class &amp; Accounts'!AY125+'O5 Details by Class &amp; Accounts'!BT125</f>
        <v>2615816.734500437</v>
      </c>
      <c r="F125" s="520">
        <f>'O5 Details by Class &amp; Accounts'!J125+'O5 Details by Class &amp; Accounts'!AE125+'O5 Details by Class &amp; Accounts'!AZ125+'O5 Details by Class &amp; Accounts'!BU125</f>
        <v>970742.13709638151</v>
      </c>
      <c r="G125" s="520">
        <f>'O5 Details by Class &amp; Accounts'!K125+'O5 Details by Class &amp; Accounts'!AF125+'O5 Details by Class &amp; Accounts'!BA125+'O5 Details by Class &amp; Accounts'!BV125</f>
        <v>2451676.1940767434</v>
      </c>
      <c r="H125" s="520">
        <f>'O5 Details by Class &amp; Accounts'!L125+'O5 Details by Class &amp; Accounts'!AG125+'O5 Details by Class &amp; Accounts'!BB125+'O5 Details by Class &amp; Accounts'!BW125</f>
        <v>0</v>
      </c>
      <c r="I125" s="520">
        <f>'O5 Details by Class &amp; Accounts'!M125+'O5 Details by Class &amp; Accounts'!AH125+'O5 Details by Class &amp; Accounts'!BC125+'O5 Details by Class &amp; Accounts'!BX125</f>
        <v>0</v>
      </c>
      <c r="J125" s="520">
        <f>'O5 Details by Class &amp; Accounts'!N125+'O5 Details by Class &amp; Accounts'!AI125+'O5 Details by Class &amp; Accounts'!BD125+'O5 Details by Class &amp; Accounts'!BY125</f>
        <v>0</v>
      </c>
      <c r="K125" s="520">
        <f>'O5 Details by Class &amp; Accounts'!O125+'O5 Details by Class &amp; Accounts'!AJ125+'O5 Details by Class &amp; Accounts'!BE125+'O5 Details by Class &amp; Accounts'!BZ125</f>
        <v>53008.376495752294</v>
      </c>
      <c r="L125" s="520">
        <f>'O5 Details by Class &amp; Accounts'!P125+'O5 Details by Class &amp; Accounts'!AK125+'O5 Details by Class &amp; Accounts'!BF125+'O5 Details by Class &amp; Accounts'!CA125</f>
        <v>2605.4489742072315</v>
      </c>
      <c r="M125" s="520">
        <f>'O5 Details by Class &amp; Accounts'!Q125+'O5 Details by Class &amp; Accounts'!AL125+'O5 Details by Class &amp; Accounts'!BG125+'O5 Details by Class &amp; Accounts'!CB125</f>
        <v>7897.5733821551748</v>
      </c>
      <c r="N125" s="520">
        <f>'O5 Details by Class &amp; Accounts'!R125+'O5 Details by Class &amp; Accounts'!AM125+'O5 Details by Class &amp; Accounts'!BH125+'O5 Details by Class &amp; Accounts'!CC125</f>
        <v>0</v>
      </c>
      <c r="O125" s="520">
        <f>'O5 Details by Class &amp; Accounts'!S125+'O5 Details by Class &amp; Accounts'!AN125+'O5 Details by Class &amp; Accounts'!BI125+'O5 Details by Class &amp; Accounts'!CD125</f>
        <v>0</v>
      </c>
      <c r="P125" s="520">
        <f>'O5 Details by Class &amp; Accounts'!T125+'O5 Details by Class &amp; Accounts'!AO125+'O5 Details by Class &amp; Accounts'!BJ125+'O5 Details by Class &amp; Accounts'!CE125</f>
        <v>0</v>
      </c>
      <c r="Q125" s="520">
        <f>'O5 Details by Class &amp; Accounts'!U125+'O5 Details by Class &amp; Accounts'!AP125+'O5 Details by Class &amp; Accounts'!BK125+'O5 Details by Class &amp; Accounts'!CF125</f>
        <v>0</v>
      </c>
      <c r="R125" s="520">
        <f>'O5 Details by Class &amp; Accounts'!V125+'O5 Details by Class &amp; Accounts'!AQ125+'O5 Details by Class &amp; Accounts'!BL125+'O5 Details by Class &amp; Accounts'!CG125</f>
        <v>0</v>
      </c>
      <c r="S125" s="520">
        <f>'O5 Details by Class &amp; Accounts'!W125+'O5 Details by Class &amp; Accounts'!AR125+'O5 Details by Class &amp; Accounts'!BM125+'O5 Details by Class &amp; Accounts'!CH125</f>
        <v>0</v>
      </c>
      <c r="T125" s="520">
        <f>'O5 Details by Class &amp; Accounts'!X125+'O5 Details by Class &amp; Accounts'!AS125+'O5 Details by Class &amp; Accounts'!BN125+'O5 Details by Class &amp; Accounts'!CI125</f>
        <v>0</v>
      </c>
      <c r="U125" s="520">
        <f>'O5 Details by Class &amp; Accounts'!Y125+'O5 Details by Class &amp; Accounts'!AT125+'O5 Details by Class &amp; Accounts'!BO125+'O5 Details by Class &amp; Accounts'!CJ125</f>
        <v>0</v>
      </c>
      <c r="V125" s="520">
        <f>'O5 Details by Class &amp; Accounts'!Z125+'O5 Details by Class &amp; Accounts'!AU125+'O5 Details by Class &amp; Accounts'!BP125+'O5 Details by Class &amp; Accounts'!CK125</f>
        <v>0</v>
      </c>
      <c r="W125" s="520">
        <f>'O5 Details by Class &amp; Accounts'!AA125+'O5 Details by Class &amp; Accounts'!AV125+'O5 Details by Class &amp; Accounts'!BQ125+'O5 Details by Class &amp; Accounts'!CL125</f>
        <v>0</v>
      </c>
      <c r="X125" s="959">
        <f>'O5 Details by Class &amp; Accounts'!AB125+'O5 Details by Class &amp; Accounts'!AW125+'O5 Details by Class &amp; Accounts'!BR125+'O5 Details by Class &amp; Accounts'!CM125</f>
        <v>0</v>
      </c>
      <c r="Y125" s="1630" t="str">
        <f t="shared" si="4"/>
        <v>4714</v>
      </c>
      <c r="Z125" s="1625" t="s">
        <v>773</v>
      </c>
    </row>
    <row r="126" spans="1:26" ht="15.95" customHeight="1" x14ac:dyDescent="0.2">
      <c r="A126" s="1498" t="s">
        <v>174</v>
      </c>
      <c r="B126" s="934" t="s">
        <v>571</v>
      </c>
      <c r="C126" s="945" t="str">
        <f>IF(ISBLANK('E4 TB Allocation Details'!D127), "",('E4 TB Allocation Details'!D127))</f>
        <v>cop</v>
      </c>
      <c r="D126" s="946">
        <f t="shared" si="5"/>
        <v>0</v>
      </c>
      <c r="E126" s="520">
        <f>'O5 Details by Class &amp; Accounts'!I126+'O5 Details by Class &amp; Accounts'!AD126+'O5 Details by Class &amp; Accounts'!AY126+'O5 Details by Class &amp; Accounts'!BT126</f>
        <v>0</v>
      </c>
      <c r="F126" s="520">
        <f>'O5 Details by Class &amp; Accounts'!J126+'O5 Details by Class &amp; Accounts'!AE126+'O5 Details by Class &amp; Accounts'!AZ126+'O5 Details by Class &amp; Accounts'!BU126</f>
        <v>0</v>
      </c>
      <c r="G126" s="520">
        <f>'O5 Details by Class &amp; Accounts'!K126+'O5 Details by Class &amp; Accounts'!AF126+'O5 Details by Class &amp; Accounts'!BA126+'O5 Details by Class &amp; Accounts'!BV126</f>
        <v>0</v>
      </c>
      <c r="H126" s="520">
        <f>'O5 Details by Class &amp; Accounts'!L126+'O5 Details by Class &amp; Accounts'!AG126+'O5 Details by Class &amp; Accounts'!BB126+'O5 Details by Class &amp; Accounts'!BW126</f>
        <v>0</v>
      </c>
      <c r="I126" s="520">
        <f>'O5 Details by Class &amp; Accounts'!M126+'O5 Details by Class &amp; Accounts'!AH126+'O5 Details by Class &amp; Accounts'!BC126+'O5 Details by Class &amp; Accounts'!BX126</f>
        <v>0</v>
      </c>
      <c r="J126" s="520">
        <f>'O5 Details by Class &amp; Accounts'!N126+'O5 Details by Class &amp; Accounts'!AI126+'O5 Details by Class &amp; Accounts'!BD126+'O5 Details by Class &amp; Accounts'!BY126</f>
        <v>0</v>
      </c>
      <c r="K126" s="520">
        <f>'O5 Details by Class &amp; Accounts'!O126+'O5 Details by Class &amp; Accounts'!AJ126+'O5 Details by Class &amp; Accounts'!BE126+'O5 Details by Class &amp; Accounts'!BZ126</f>
        <v>0</v>
      </c>
      <c r="L126" s="520">
        <f>'O5 Details by Class &amp; Accounts'!P126+'O5 Details by Class &amp; Accounts'!AK126+'O5 Details by Class &amp; Accounts'!BF126+'O5 Details by Class &amp; Accounts'!CA126</f>
        <v>0</v>
      </c>
      <c r="M126" s="520">
        <f>'O5 Details by Class &amp; Accounts'!Q126+'O5 Details by Class &amp; Accounts'!AL126+'O5 Details by Class &amp; Accounts'!BG126+'O5 Details by Class &amp; Accounts'!CB126</f>
        <v>0</v>
      </c>
      <c r="N126" s="520">
        <f>'O5 Details by Class &amp; Accounts'!R126+'O5 Details by Class &amp; Accounts'!AM126+'O5 Details by Class &amp; Accounts'!BH126+'O5 Details by Class &amp; Accounts'!CC126</f>
        <v>0</v>
      </c>
      <c r="O126" s="520">
        <f>'O5 Details by Class &amp; Accounts'!S126+'O5 Details by Class &amp; Accounts'!AN126+'O5 Details by Class &amp; Accounts'!BI126+'O5 Details by Class &amp; Accounts'!CD126</f>
        <v>0</v>
      </c>
      <c r="P126" s="520">
        <f>'O5 Details by Class &amp; Accounts'!T126+'O5 Details by Class &amp; Accounts'!AO126+'O5 Details by Class &amp; Accounts'!BJ126+'O5 Details by Class &amp; Accounts'!CE126</f>
        <v>0</v>
      </c>
      <c r="Q126" s="520">
        <f>'O5 Details by Class &amp; Accounts'!U126+'O5 Details by Class &amp; Accounts'!AP126+'O5 Details by Class &amp; Accounts'!BK126+'O5 Details by Class &amp; Accounts'!CF126</f>
        <v>0</v>
      </c>
      <c r="R126" s="520">
        <f>'O5 Details by Class &amp; Accounts'!V126+'O5 Details by Class &amp; Accounts'!AQ126+'O5 Details by Class &amp; Accounts'!BL126+'O5 Details by Class &amp; Accounts'!CG126</f>
        <v>0</v>
      </c>
      <c r="S126" s="520">
        <f>'O5 Details by Class &amp; Accounts'!W126+'O5 Details by Class &amp; Accounts'!AR126+'O5 Details by Class &amp; Accounts'!BM126+'O5 Details by Class &amp; Accounts'!CH126</f>
        <v>0</v>
      </c>
      <c r="T126" s="520">
        <f>'O5 Details by Class &amp; Accounts'!X126+'O5 Details by Class &amp; Accounts'!AS126+'O5 Details by Class &amp; Accounts'!BN126+'O5 Details by Class &amp; Accounts'!CI126</f>
        <v>0</v>
      </c>
      <c r="U126" s="520">
        <f>'O5 Details by Class &amp; Accounts'!Y126+'O5 Details by Class &amp; Accounts'!AT126+'O5 Details by Class &amp; Accounts'!BO126+'O5 Details by Class &amp; Accounts'!CJ126</f>
        <v>0</v>
      </c>
      <c r="V126" s="520">
        <f>'O5 Details by Class &amp; Accounts'!Z126+'O5 Details by Class &amp; Accounts'!AU126+'O5 Details by Class &amp; Accounts'!BP126+'O5 Details by Class &amp; Accounts'!CK126</f>
        <v>0</v>
      </c>
      <c r="W126" s="520">
        <f>'O5 Details by Class &amp; Accounts'!AA126+'O5 Details by Class &amp; Accounts'!AV126+'O5 Details by Class &amp; Accounts'!BQ126+'O5 Details by Class &amp; Accounts'!CL126</f>
        <v>0</v>
      </c>
      <c r="X126" s="959">
        <f>'O5 Details by Class &amp; Accounts'!AB126+'O5 Details by Class &amp; Accounts'!AW126+'O5 Details by Class &amp; Accounts'!BR126+'O5 Details by Class &amp; Accounts'!CM126</f>
        <v>0</v>
      </c>
      <c r="Y126" s="1630" t="str">
        <f t="shared" si="4"/>
        <v>4715</v>
      </c>
      <c r="Z126" s="1625" t="s">
        <v>1266</v>
      </c>
    </row>
    <row r="127" spans="1:26" ht="15.95" customHeight="1" x14ac:dyDescent="0.2">
      <c r="A127" s="1498" t="s">
        <v>177</v>
      </c>
      <c r="B127" s="934" t="s">
        <v>572</v>
      </c>
      <c r="C127" s="945" t="str">
        <f>IF(ISBLANK('E4 TB Allocation Details'!D128), "",('E4 TB Allocation Details'!D128))</f>
        <v>cop</v>
      </c>
      <c r="D127" s="946">
        <f t="shared" si="5"/>
        <v>4792474.893505903</v>
      </c>
      <c r="E127" s="520">
        <f>'O5 Details by Class &amp; Accounts'!I127+'O5 Details by Class &amp; Accounts'!AD127+'O5 Details by Class &amp; Accounts'!AY127+'O5 Details by Class &amp; Accounts'!BT127</f>
        <v>2054532.4357524666</v>
      </c>
      <c r="F127" s="520">
        <f>'O5 Details by Class &amp; Accounts'!J127+'O5 Details by Class &amp; Accounts'!AE127+'O5 Details by Class &amp; Accounts'!AZ127+'O5 Details by Class &amp; Accounts'!BU127</f>
        <v>762446.84159690328</v>
      </c>
      <c r="G127" s="520">
        <f>'O5 Details by Class &amp; Accounts'!K127+'O5 Details by Class &amp; Accounts'!AF127+'O5 Details by Class &amp; Accounts'!BA127+'O5 Details by Class &amp; Accounts'!BV127</f>
        <v>1925612.0645832603</v>
      </c>
      <c r="H127" s="520">
        <f>'O5 Details by Class &amp; Accounts'!L127+'O5 Details by Class &amp; Accounts'!AG127+'O5 Details by Class &amp; Accounts'!BB127+'O5 Details by Class &amp; Accounts'!BW127</f>
        <v>0</v>
      </c>
      <c r="I127" s="520">
        <f>'O5 Details by Class &amp; Accounts'!M127+'O5 Details by Class &amp; Accounts'!AH127+'O5 Details by Class &amp; Accounts'!BC127+'O5 Details by Class &amp; Accounts'!BX127</f>
        <v>0</v>
      </c>
      <c r="J127" s="520">
        <f>'O5 Details by Class &amp; Accounts'!N127+'O5 Details by Class &amp; Accounts'!AI127+'O5 Details by Class &amp; Accounts'!BD127+'O5 Details by Class &amp; Accounts'!BY127</f>
        <v>0</v>
      </c>
      <c r="K127" s="520">
        <f>'O5 Details by Class &amp; Accounts'!O127+'O5 Details by Class &amp; Accounts'!AJ127+'O5 Details by Class &amp; Accounts'!BE127+'O5 Details by Class &amp; Accounts'!BZ127</f>
        <v>41634.196861234115</v>
      </c>
      <c r="L127" s="520">
        <f>'O5 Details by Class &amp; Accounts'!P127+'O5 Details by Class &amp; Accounts'!AK127+'O5 Details by Class &amp; Accounts'!BF127+'O5 Details by Class &amp; Accounts'!CA127</f>
        <v>2046.3893194830598</v>
      </c>
      <c r="M127" s="520">
        <f>'O5 Details by Class &amp; Accounts'!Q127+'O5 Details by Class &amp; Accounts'!AL127+'O5 Details by Class &amp; Accounts'!BG127+'O5 Details by Class &amp; Accounts'!CB127</f>
        <v>6202.9653925552584</v>
      </c>
      <c r="N127" s="520">
        <f>'O5 Details by Class &amp; Accounts'!R127+'O5 Details by Class &amp; Accounts'!AM127+'O5 Details by Class &amp; Accounts'!BH127+'O5 Details by Class &amp; Accounts'!CC127</f>
        <v>0</v>
      </c>
      <c r="O127" s="520">
        <f>'O5 Details by Class &amp; Accounts'!S127+'O5 Details by Class &amp; Accounts'!AN127+'O5 Details by Class &amp; Accounts'!BI127+'O5 Details by Class &amp; Accounts'!CD127</f>
        <v>0</v>
      </c>
      <c r="P127" s="520">
        <f>'O5 Details by Class &amp; Accounts'!T127+'O5 Details by Class &amp; Accounts'!AO127+'O5 Details by Class &amp; Accounts'!BJ127+'O5 Details by Class &amp; Accounts'!CE127</f>
        <v>0</v>
      </c>
      <c r="Q127" s="520">
        <f>'O5 Details by Class &amp; Accounts'!U127+'O5 Details by Class &amp; Accounts'!AP127+'O5 Details by Class &amp; Accounts'!BK127+'O5 Details by Class &amp; Accounts'!CF127</f>
        <v>0</v>
      </c>
      <c r="R127" s="520">
        <f>'O5 Details by Class &amp; Accounts'!V127+'O5 Details by Class &amp; Accounts'!AQ127+'O5 Details by Class &amp; Accounts'!BL127+'O5 Details by Class &amp; Accounts'!CG127</f>
        <v>0</v>
      </c>
      <c r="S127" s="520">
        <f>'O5 Details by Class &amp; Accounts'!W127+'O5 Details by Class &amp; Accounts'!AR127+'O5 Details by Class &amp; Accounts'!BM127+'O5 Details by Class &amp; Accounts'!CH127</f>
        <v>0</v>
      </c>
      <c r="T127" s="520">
        <f>'O5 Details by Class &amp; Accounts'!X127+'O5 Details by Class &amp; Accounts'!AS127+'O5 Details by Class &amp; Accounts'!BN127+'O5 Details by Class &amp; Accounts'!CI127</f>
        <v>0</v>
      </c>
      <c r="U127" s="520">
        <f>'O5 Details by Class &amp; Accounts'!Y127+'O5 Details by Class &amp; Accounts'!AT127+'O5 Details by Class &amp; Accounts'!BO127+'O5 Details by Class &amp; Accounts'!CJ127</f>
        <v>0</v>
      </c>
      <c r="V127" s="520">
        <f>'O5 Details by Class &amp; Accounts'!Z127+'O5 Details by Class &amp; Accounts'!AU127+'O5 Details by Class &amp; Accounts'!BP127+'O5 Details by Class &amp; Accounts'!CK127</f>
        <v>0</v>
      </c>
      <c r="W127" s="520">
        <f>'O5 Details by Class &amp; Accounts'!AA127+'O5 Details by Class &amp; Accounts'!AV127+'O5 Details by Class &amp; Accounts'!BQ127+'O5 Details by Class &amp; Accounts'!CL127</f>
        <v>0</v>
      </c>
      <c r="X127" s="959">
        <f>'O5 Details by Class &amp; Accounts'!AB127+'O5 Details by Class &amp; Accounts'!AW127+'O5 Details by Class &amp; Accounts'!BR127+'O5 Details by Class &amp; Accounts'!CM127</f>
        <v>0</v>
      </c>
      <c r="Y127" s="1630" t="str">
        <f t="shared" si="4"/>
        <v>4716</v>
      </c>
      <c r="Z127" s="1625" t="s">
        <v>773</v>
      </c>
    </row>
    <row r="128" spans="1:26" ht="15.95" customHeight="1" x14ac:dyDescent="0.2">
      <c r="A128" s="1498" t="s">
        <v>175</v>
      </c>
      <c r="B128" s="934" t="s">
        <v>575</v>
      </c>
      <c r="C128" s="945" t="str">
        <f>IF(ISBLANK('E4 TB Allocation Details'!D129), "",('E4 TB Allocation Details'!D129))</f>
        <v>cop</v>
      </c>
      <c r="D128" s="946">
        <f t="shared" si="5"/>
        <v>0</v>
      </c>
      <c r="E128" s="520">
        <f>'O5 Details by Class &amp; Accounts'!I128+'O5 Details by Class &amp; Accounts'!AD128+'O5 Details by Class &amp; Accounts'!AY128+'O5 Details by Class &amp; Accounts'!BT128</f>
        <v>0</v>
      </c>
      <c r="F128" s="520">
        <f>'O5 Details by Class &amp; Accounts'!J128+'O5 Details by Class &amp; Accounts'!AE128+'O5 Details by Class &amp; Accounts'!AZ128+'O5 Details by Class &amp; Accounts'!BU128</f>
        <v>0</v>
      </c>
      <c r="G128" s="520">
        <f>'O5 Details by Class &amp; Accounts'!K128+'O5 Details by Class &amp; Accounts'!AF128+'O5 Details by Class &amp; Accounts'!BA128+'O5 Details by Class &amp; Accounts'!BV128</f>
        <v>0</v>
      </c>
      <c r="H128" s="520">
        <f>'O5 Details by Class &amp; Accounts'!L128+'O5 Details by Class &amp; Accounts'!AG128+'O5 Details by Class &amp; Accounts'!BB128+'O5 Details by Class &amp; Accounts'!BW128</f>
        <v>0</v>
      </c>
      <c r="I128" s="520">
        <f>'O5 Details by Class &amp; Accounts'!M128+'O5 Details by Class &amp; Accounts'!AH128+'O5 Details by Class &amp; Accounts'!BC128+'O5 Details by Class &amp; Accounts'!BX128</f>
        <v>0</v>
      </c>
      <c r="J128" s="520">
        <f>'O5 Details by Class &amp; Accounts'!N128+'O5 Details by Class &amp; Accounts'!AI128+'O5 Details by Class &amp; Accounts'!BD128+'O5 Details by Class &amp; Accounts'!BY128</f>
        <v>0</v>
      </c>
      <c r="K128" s="520">
        <f>'O5 Details by Class &amp; Accounts'!O128+'O5 Details by Class &amp; Accounts'!AJ128+'O5 Details by Class &amp; Accounts'!BE128+'O5 Details by Class &amp; Accounts'!BZ128</f>
        <v>0</v>
      </c>
      <c r="L128" s="520">
        <f>'O5 Details by Class &amp; Accounts'!P128+'O5 Details by Class &amp; Accounts'!AK128+'O5 Details by Class &amp; Accounts'!BF128+'O5 Details by Class &amp; Accounts'!CA128</f>
        <v>0</v>
      </c>
      <c r="M128" s="520">
        <f>'O5 Details by Class &amp; Accounts'!Q128+'O5 Details by Class &amp; Accounts'!AL128+'O5 Details by Class &amp; Accounts'!BG128+'O5 Details by Class &amp; Accounts'!CB128</f>
        <v>0</v>
      </c>
      <c r="N128" s="520">
        <f>'O5 Details by Class &amp; Accounts'!R128+'O5 Details by Class &amp; Accounts'!AM128+'O5 Details by Class &amp; Accounts'!BH128+'O5 Details by Class &amp; Accounts'!CC128</f>
        <v>0</v>
      </c>
      <c r="O128" s="520">
        <f>'O5 Details by Class &amp; Accounts'!S128+'O5 Details by Class &amp; Accounts'!AN128+'O5 Details by Class &amp; Accounts'!BI128+'O5 Details by Class &amp; Accounts'!CD128</f>
        <v>0</v>
      </c>
      <c r="P128" s="520">
        <f>'O5 Details by Class &amp; Accounts'!T128+'O5 Details by Class &amp; Accounts'!AO128+'O5 Details by Class &amp; Accounts'!BJ128+'O5 Details by Class &amp; Accounts'!CE128</f>
        <v>0</v>
      </c>
      <c r="Q128" s="520">
        <f>'O5 Details by Class &amp; Accounts'!U128+'O5 Details by Class &amp; Accounts'!AP128+'O5 Details by Class &amp; Accounts'!BK128+'O5 Details by Class &amp; Accounts'!CF128</f>
        <v>0</v>
      </c>
      <c r="R128" s="520">
        <f>'O5 Details by Class &amp; Accounts'!V128+'O5 Details by Class &amp; Accounts'!AQ128+'O5 Details by Class &amp; Accounts'!BL128+'O5 Details by Class &amp; Accounts'!CG128</f>
        <v>0</v>
      </c>
      <c r="S128" s="520">
        <f>'O5 Details by Class &amp; Accounts'!W128+'O5 Details by Class &amp; Accounts'!AR128+'O5 Details by Class &amp; Accounts'!BM128+'O5 Details by Class &amp; Accounts'!CH128</f>
        <v>0</v>
      </c>
      <c r="T128" s="520">
        <f>'O5 Details by Class &amp; Accounts'!X128+'O5 Details by Class &amp; Accounts'!AS128+'O5 Details by Class &amp; Accounts'!BN128+'O5 Details by Class &amp; Accounts'!CI128</f>
        <v>0</v>
      </c>
      <c r="U128" s="520">
        <f>'O5 Details by Class &amp; Accounts'!Y128+'O5 Details by Class &amp; Accounts'!AT128+'O5 Details by Class &amp; Accounts'!BO128+'O5 Details by Class &amp; Accounts'!CJ128</f>
        <v>0</v>
      </c>
      <c r="V128" s="520">
        <f>'O5 Details by Class &amp; Accounts'!Z128+'O5 Details by Class &amp; Accounts'!AU128+'O5 Details by Class &amp; Accounts'!BP128+'O5 Details by Class &amp; Accounts'!CK128</f>
        <v>0</v>
      </c>
      <c r="W128" s="520">
        <f>'O5 Details by Class &amp; Accounts'!AA128+'O5 Details by Class &amp; Accounts'!AV128+'O5 Details by Class &amp; Accounts'!BQ128+'O5 Details by Class &amp; Accounts'!CL128</f>
        <v>0</v>
      </c>
      <c r="X128" s="959">
        <f>'O5 Details by Class &amp; Accounts'!AB128+'O5 Details by Class &amp; Accounts'!AW128+'O5 Details by Class &amp; Accounts'!BR128+'O5 Details by Class &amp; Accounts'!CM128</f>
        <v>0</v>
      </c>
      <c r="Y128" s="1630" t="str">
        <f t="shared" si="4"/>
        <v>4730</v>
      </c>
      <c r="Z128" s="1625" t="s">
        <v>1266</v>
      </c>
    </row>
    <row r="129" spans="1:26" ht="15.95" customHeight="1" x14ac:dyDescent="0.2">
      <c r="A129" s="1498">
        <v>4750</v>
      </c>
      <c r="B129" s="934" t="s">
        <v>448</v>
      </c>
      <c r="C129" s="945" t="s">
        <v>931</v>
      </c>
      <c r="D129" s="946">
        <f>SUM(E129:X129)</f>
        <v>383278.95184139011</v>
      </c>
      <c r="E129" s="520">
        <f>'O5 Details by Class &amp; Accounts'!I129+'O5 Details by Class &amp; Accounts'!AD129+'O5 Details by Class &amp; Accounts'!AY129+'O5 Details by Class &amp; Accounts'!BT129</f>
        <v>164311.56260545022</v>
      </c>
      <c r="F129" s="520">
        <f>'O5 Details by Class &amp; Accounts'!J129+'O5 Details by Class &amp; Accounts'!AE129+'O5 Details by Class &amp; Accounts'!AZ129+'O5 Details by Class &amp; Accounts'!BU129</f>
        <v>60976.809013236314</v>
      </c>
      <c r="G129" s="520">
        <f>'O5 Details by Class &amp; Accounts'!K129+'O5 Details by Class &amp; Accounts'!AF129+'O5 Details by Class &amp; Accounts'!BA129+'O5 Details by Class &amp; Accounts'!BV129</f>
        <v>154001.13514766775</v>
      </c>
      <c r="H129" s="520">
        <f>'O5 Details by Class &amp; Accounts'!L129+'O5 Details by Class &amp; Accounts'!AG129+'O5 Details by Class &amp; Accounts'!BB129+'O5 Details by Class &amp; Accounts'!BW129</f>
        <v>0</v>
      </c>
      <c r="I129" s="520">
        <f>'O5 Details by Class &amp; Accounts'!M129+'O5 Details by Class &amp; Accounts'!AH129+'O5 Details by Class &amp; Accounts'!BC129+'O5 Details by Class &amp; Accounts'!BX129</f>
        <v>0</v>
      </c>
      <c r="J129" s="520">
        <f>'O5 Details by Class &amp; Accounts'!N129+'O5 Details by Class &amp; Accounts'!AI129+'O5 Details by Class &amp; Accounts'!BD129+'O5 Details by Class &amp; Accounts'!BY129</f>
        <v>0</v>
      </c>
      <c r="K129" s="520">
        <f>'O5 Details by Class &amp; Accounts'!O129+'O5 Details by Class &amp; Accounts'!AJ129+'O5 Details by Class &amp; Accounts'!BE129+'O5 Details by Class &amp; Accounts'!BZ129</f>
        <v>3329.7016026845149</v>
      </c>
      <c r="L129" s="520">
        <f>'O5 Details by Class &amp; Accounts'!P129+'O5 Details by Class &amp; Accounts'!AK129+'O5 Details by Class &amp; Accounts'!BF129+'O5 Details by Class &amp; Accounts'!CA129</f>
        <v>163.66031556966709</v>
      </c>
      <c r="M129" s="520">
        <f>'O5 Details by Class &amp; Accounts'!Q129+'O5 Details by Class &amp; Accounts'!AL129+'O5 Details by Class &amp; Accounts'!BG129+'O5 Details by Class &amp; Accounts'!CB129</f>
        <v>496.08315678160534</v>
      </c>
      <c r="N129" s="520">
        <f>'O5 Details by Class &amp; Accounts'!R129+'O5 Details by Class &amp; Accounts'!AM129+'O5 Details by Class &amp; Accounts'!BH129+'O5 Details by Class &amp; Accounts'!CC129</f>
        <v>0</v>
      </c>
      <c r="O129" s="520">
        <f>'O5 Details by Class &amp; Accounts'!S129+'O5 Details by Class &amp; Accounts'!AN129+'O5 Details by Class &amp; Accounts'!BI129+'O5 Details by Class &amp; Accounts'!CD129</f>
        <v>0</v>
      </c>
      <c r="P129" s="520">
        <f>'O5 Details by Class &amp; Accounts'!T129+'O5 Details by Class &amp; Accounts'!AO129+'O5 Details by Class &amp; Accounts'!BJ129+'O5 Details by Class &amp; Accounts'!CE129</f>
        <v>0</v>
      </c>
      <c r="Q129" s="520">
        <f>'O5 Details by Class &amp; Accounts'!U129+'O5 Details by Class &amp; Accounts'!AP129+'O5 Details by Class &amp; Accounts'!BK129+'O5 Details by Class &amp; Accounts'!CF129</f>
        <v>0</v>
      </c>
      <c r="R129" s="520">
        <f>'O5 Details by Class &amp; Accounts'!V129+'O5 Details by Class &amp; Accounts'!AQ129+'O5 Details by Class &amp; Accounts'!BL129+'O5 Details by Class &amp; Accounts'!CG129</f>
        <v>0</v>
      </c>
      <c r="S129" s="520">
        <f>'O5 Details by Class &amp; Accounts'!W129+'O5 Details by Class &amp; Accounts'!AR129+'O5 Details by Class &amp; Accounts'!BM129+'O5 Details by Class &amp; Accounts'!CH129</f>
        <v>0</v>
      </c>
      <c r="T129" s="520">
        <f>'O5 Details by Class &amp; Accounts'!X129+'O5 Details by Class &amp; Accounts'!AS129+'O5 Details by Class &amp; Accounts'!BN129+'O5 Details by Class &amp; Accounts'!CI129</f>
        <v>0</v>
      </c>
      <c r="U129" s="520">
        <f>'O5 Details by Class &amp; Accounts'!Y129+'O5 Details by Class &amp; Accounts'!AT129+'O5 Details by Class &amp; Accounts'!BO129+'O5 Details by Class &amp; Accounts'!CJ129</f>
        <v>0</v>
      </c>
      <c r="V129" s="520">
        <f>'O5 Details by Class &amp; Accounts'!Z129+'O5 Details by Class &amp; Accounts'!AU129+'O5 Details by Class &amp; Accounts'!BP129+'O5 Details by Class &amp; Accounts'!CK129</f>
        <v>0</v>
      </c>
      <c r="W129" s="520">
        <f>'O5 Details by Class &amp; Accounts'!AA129+'O5 Details by Class &amp; Accounts'!AV129+'O5 Details by Class &amp; Accounts'!BQ129+'O5 Details by Class &amp; Accounts'!CL129</f>
        <v>0</v>
      </c>
      <c r="X129" s="959">
        <f>'O5 Details by Class &amp; Accounts'!AB129+'O5 Details by Class &amp; Accounts'!AW129+'O5 Details by Class &amp; Accounts'!BR129+'O5 Details by Class &amp; Accounts'!CM129</f>
        <v>0</v>
      </c>
      <c r="Y129" s="1630">
        <f>A129</f>
        <v>4750</v>
      </c>
      <c r="Z129" s="1625" t="s">
        <v>1266</v>
      </c>
    </row>
    <row r="130" spans="1:26" ht="12.75" x14ac:dyDescent="0.2">
      <c r="A130" s="1498">
        <v>4751</v>
      </c>
      <c r="B130" s="1910" t="s">
        <v>1641</v>
      </c>
      <c r="C130" s="945" t="s">
        <v>931</v>
      </c>
      <c r="D130" s="946">
        <f>SUM(E130:X130)</f>
        <v>323633.31582258368</v>
      </c>
      <c r="E130" s="520">
        <f>'O5 Details by Class &amp; Accounts'!I130+'O5 Details by Class &amp; Accounts'!AD130+'O5 Details by Class &amp; Accounts'!AY130+'O5 Details by Class &amp; Accounts'!BT130</f>
        <v>294946.46965202643</v>
      </c>
      <c r="F130" s="520">
        <f>'O5 Details by Class &amp; Accounts'!J130+'O5 Details by Class &amp; Accounts'!AE130+'O5 Details by Class &amp; Accounts'!AZ130+'O5 Details by Class &amp; Accounts'!BU130</f>
        <v>28686.846170557244</v>
      </c>
      <c r="G130" s="520">
        <f>'O5 Details by Class &amp; Accounts'!K130+'O5 Details by Class &amp; Accounts'!AF130+'O5 Details by Class &amp; Accounts'!BA130+'O5 Details by Class &amp; Accounts'!BV130</f>
        <v>0</v>
      </c>
      <c r="H130" s="520">
        <f>'O5 Details by Class &amp; Accounts'!L130+'O5 Details by Class &amp; Accounts'!AG130+'O5 Details by Class &amp; Accounts'!BB130+'O5 Details by Class &amp; Accounts'!BW130</f>
        <v>0</v>
      </c>
      <c r="I130" s="520">
        <f>'O5 Details by Class &amp; Accounts'!M130+'O5 Details by Class &amp; Accounts'!AH130+'O5 Details by Class &amp; Accounts'!BC130+'O5 Details by Class &amp; Accounts'!BX130</f>
        <v>0</v>
      </c>
      <c r="J130" s="520">
        <f>'O5 Details by Class &amp; Accounts'!N130+'O5 Details by Class &amp; Accounts'!AI130+'O5 Details by Class &amp; Accounts'!BD130+'O5 Details by Class &amp; Accounts'!BY130</f>
        <v>0</v>
      </c>
      <c r="K130" s="520">
        <f>'O5 Details by Class &amp; Accounts'!O130+'O5 Details by Class &amp; Accounts'!AJ130+'O5 Details by Class &amp; Accounts'!BE130+'O5 Details by Class &amp; Accounts'!BZ130</f>
        <v>0</v>
      </c>
      <c r="L130" s="520">
        <f>'O5 Details by Class &amp; Accounts'!P130+'O5 Details by Class &amp; Accounts'!AK130+'O5 Details by Class &amp; Accounts'!BF130+'O5 Details by Class &amp; Accounts'!CA130</f>
        <v>0</v>
      </c>
      <c r="M130" s="520">
        <f>'O5 Details by Class &amp; Accounts'!Q130+'O5 Details by Class &amp; Accounts'!AL130+'O5 Details by Class &amp; Accounts'!BG130+'O5 Details by Class &amp; Accounts'!CB130</f>
        <v>0</v>
      </c>
      <c r="N130" s="520">
        <f>'O5 Details by Class &amp; Accounts'!R130+'O5 Details by Class &amp; Accounts'!AM130+'O5 Details by Class &amp; Accounts'!BH130+'O5 Details by Class &amp; Accounts'!CC130</f>
        <v>0</v>
      </c>
      <c r="O130" s="520">
        <f>'O5 Details by Class &amp; Accounts'!S130+'O5 Details by Class &amp; Accounts'!AN130+'O5 Details by Class &amp; Accounts'!BI130+'O5 Details by Class &amp; Accounts'!CD130</f>
        <v>0</v>
      </c>
      <c r="P130" s="520">
        <f>'O5 Details by Class &amp; Accounts'!T130+'O5 Details by Class &amp; Accounts'!AO130+'O5 Details by Class &amp; Accounts'!BJ130+'O5 Details by Class &amp; Accounts'!CE130</f>
        <v>0</v>
      </c>
      <c r="Q130" s="520">
        <f>'O5 Details by Class &amp; Accounts'!U130+'O5 Details by Class &amp; Accounts'!AP130+'O5 Details by Class &amp; Accounts'!BK130+'O5 Details by Class &amp; Accounts'!CF130</f>
        <v>0</v>
      </c>
      <c r="R130" s="520">
        <f>'O5 Details by Class &amp; Accounts'!V130+'O5 Details by Class &amp; Accounts'!AQ130+'O5 Details by Class &amp; Accounts'!BL130+'O5 Details by Class &amp; Accounts'!CG130</f>
        <v>0</v>
      </c>
      <c r="S130" s="520">
        <f>'O5 Details by Class &amp; Accounts'!W130+'O5 Details by Class &amp; Accounts'!AR130+'O5 Details by Class &amp; Accounts'!BM130+'O5 Details by Class &amp; Accounts'!CH130</f>
        <v>0</v>
      </c>
      <c r="T130" s="520">
        <f>'O5 Details by Class &amp; Accounts'!X130+'O5 Details by Class &amp; Accounts'!AS130+'O5 Details by Class &amp; Accounts'!BN130+'O5 Details by Class &amp; Accounts'!CI130</f>
        <v>0</v>
      </c>
      <c r="U130" s="520">
        <f>'O5 Details by Class &amp; Accounts'!Y130+'O5 Details by Class &amp; Accounts'!AT130+'O5 Details by Class &amp; Accounts'!BO130+'O5 Details by Class &amp; Accounts'!CJ130</f>
        <v>0</v>
      </c>
      <c r="V130" s="520">
        <f>'O5 Details by Class &amp; Accounts'!Z130+'O5 Details by Class &amp; Accounts'!AU130+'O5 Details by Class &amp; Accounts'!BP130+'O5 Details by Class &amp; Accounts'!CK130</f>
        <v>0</v>
      </c>
      <c r="W130" s="520">
        <f>'O5 Details by Class &amp; Accounts'!AA130+'O5 Details by Class &amp; Accounts'!AV130+'O5 Details by Class &amp; Accounts'!BQ130+'O5 Details by Class &amp; Accounts'!CL130</f>
        <v>0</v>
      </c>
      <c r="X130" s="959">
        <f>'O5 Details by Class &amp; Accounts'!AB130+'O5 Details by Class &amp; Accounts'!AW130+'O5 Details by Class &amp; Accounts'!BR130+'O5 Details by Class &amp; Accounts'!CM130</f>
        <v>0</v>
      </c>
      <c r="Y130" s="1630">
        <f>A130</f>
        <v>4751</v>
      </c>
      <c r="Z130" s="1625" t="s">
        <v>1266</v>
      </c>
    </row>
    <row r="131" spans="1:26" ht="15.95" customHeight="1" x14ac:dyDescent="0.2">
      <c r="A131" s="1494" t="s">
        <v>178</v>
      </c>
      <c r="B131" s="930" t="s">
        <v>985</v>
      </c>
      <c r="C131" s="945" t="str">
        <f>IF(ISBLANK('E4 TB Allocation Details'!D132), "",('E4 TB Allocation Details'!D132))</f>
        <v>di</v>
      </c>
      <c r="D131" s="946">
        <f t="shared" si="5"/>
        <v>1704944</v>
      </c>
      <c r="E131" s="520">
        <f>'O5 Details by Class &amp; Accounts'!I131+'O5 Details by Class &amp; Accounts'!AD131+'O5 Details by Class &amp; Accounts'!AY131+'O5 Details by Class &amp; Accounts'!BT131</f>
        <v>1035609.8758368967</v>
      </c>
      <c r="F131" s="520">
        <f>'O5 Details by Class &amp; Accounts'!J131+'O5 Details by Class &amp; Accounts'!AE131+'O5 Details by Class &amp; Accounts'!AZ131+'O5 Details by Class &amp; Accounts'!BU131</f>
        <v>243091.81969500991</v>
      </c>
      <c r="G131" s="520">
        <f>'O5 Details by Class &amp; Accounts'!K131+'O5 Details by Class &amp; Accounts'!AF131+'O5 Details by Class &amp; Accounts'!BA131+'O5 Details by Class &amp; Accounts'!BV131</f>
        <v>393382.26500828285</v>
      </c>
      <c r="H131" s="520">
        <f>'O5 Details by Class &amp; Accounts'!L131+'O5 Details by Class &amp; Accounts'!AG131+'O5 Details by Class &amp; Accounts'!BB131+'O5 Details by Class &amp; Accounts'!BW131</f>
        <v>0</v>
      </c>
      <c r="I131" s="520">
        <f>'O5 Details by Class &amp; Accounts'!M131+'O5 Details by Class &amp; Accounts'!AH131+'O5 Details by Class &amp; Accounts'!BC131+'O5 Details by Class &amp; Accounts'!BX131</f>
        <v>0</v>
      </c>
      <c r="J131" s="520">
        <f>'O5 Details by Class &amp; Accounts'!N131+'O5 Details by Class &amp; Accounts'!AI131+'O5 Details by Class &amp; Accounts'!BD131+'O5 Details by Class &amp; Accounts'!BY131</f>
        <v>0</v>
      </c>
      <c r="K131" s="520">
        <f>'O5 Details by Class &amp; Accounts'!O131+'O5 Details by Class &amp; Accounts'!AJ131+'O5 Details by Class &amp; Accounts'!BE131+'O5 Details by Class &amp; Accounts'!BZ131</f>
        <v>27035.556581805438</v>
      </c>
      <c r="L131" s="520">
        <f>'O5 Details by Class &amp; Accounts'!P131+'O5 Details by Class &amp; Accounts'!AK131+'O5 Details by Class &amp; Accounts'!BF131+'O5 Details by Class &amp; Accounts'!CA131</f>
        <v>3171.7451731509809</v>
      </c>
      <c r="M131" s="520">
        <f>'O5 Details by Class &amp; Accounts'!Q131+'O5 Details by Class &amp; Accounts'!AL131+'O5 Details by Class &amp; Accounts'!BG131+'O5 Details by Class &amp; Accounts'!CB131</f>
        <v>2652.7377048541939</v>
      </c>
      <c r="N131" s="520">
        <f>'O5 Details by Class &amp; Accounts'!R131+'O5 Details by Class &amp; Accounts'!AM131+'O5 Details by Class &amp; Accounts'!BH131+'O5 Details by Class &amp; Accounts'!CC131</f>
        <v>0</v>
      </c>
      <c r="O131" s="520">
        <f>'O5 Details by Class &amp; Accounts'!S131+'O5 Details by Class &amp; Accounts'!AN131+'O5 Details by Class &amp; Accounts'!BI131+'O5 Details by Class &amp; Accounts'!CD131</f>
        <v>0</v>
      </c>
      <c r="P131" s="520">
        <f>'O5 Details by Class &amp; Accounts'!T131+'O5 Details by Class &amp; Accounts'!AO131+'O5 Details by Class &amp; Accounts'!BJ131+'O5 Details by Class &amp; Accounts'!CE131</f>
        <v>0</v>
      </c>
      <c r="Q131" s="520">
        <f>'O5 Details by Class &amp; Accounts'!U131+'O5 Details by Class &amp; Accounts'!AP131+'O5 Details by Class &amp; Accounts'!BK131+'O5 Details by Class &amp; Accounts'!CF131</f>
        <v>0</v>
      </c>
      <c r="R131" s="520">
        <f>'O5 Details by Class &amp; Accounts'!V131+'O5 Details by Class &amp; Accounts'!AQ131+'O5 Details by Class &amp; Accounts'!BL131+'O5 Details by Class &amp; Accounts'!CG131</f>
        <v>0</v>
      </c>
      <c r="S131" s="520">
        <f>'O5 Details by Class &amp; Accounts'!W131+'O5 Details by Class &amp; Accounts'!AR131+'O5 Details by Class &amp; Accounts'!BM131+'O5 Details by Class &amp; Accounts'!CH131</f>
        <v>0</v>
      </c>
      <c r="T131" s="520">
        <f>'O5 Details by Class &amp; Accounts'!X131+'O5 Details by Class &amp; Accounts'!AS131+'O5 Details by Class &amp; Accounts'!BN131+'O5 Details by Class &amp; Accounts'!CI131</f>
        <v>0</v>
      </c>
      <c r="U131" s="520">
        <f>'O5 Details by Class &amp; Accounts'!Y131+'O5 Details by Class &amp; Accounts'!AT131+'O5 Details by Class &amp; Accounts'!BO131+'O5 Details by Class &amp; Accounts'!CJ131</f>
        <v>0</v>
      </c>
      <c r="V131" s="520">
        <f>'O5 Details by Class &amp; Accounts'!Z131+'O5 Details by Class &amp; Accounts'!AU131+'O5 Details by Class &amp; Accounts'!BP131+'O5 Details by Class &amp; Accounts'!CK131</f>
        <v>0</v>
      </c>
      <c r="W131" s="520">
        <f>'O5 Details by Class &amp; Accounts'!AA131+'O5 Details by Class &amp; Accounts'!AV131+'O5 Details by Class &amp; Accounts'!BQ131+'O5 Details by Class &amp; Accounts'!CL131</f>
        <v>0</v>
      </c>
      <c r="X131" s="959">
        <f>'O5 Details by Class &amp; Accounts'!AB131+'O5 Details by Class &amp; Accounts'!AW131+'O5 Details by Class &amp; Accounts'!BR131+'O5 Details by Class &amp; Accounts'!CM131</f>
        <v>0</v>
      </c>
      <c r="Y131" s="1630" t="str">
        <f t="shared" si="4"/>
        <v>5005</v>
      </c>
      <c r="Z131" s="1625" t="s">
        <v>108</v>
      </c>
    </row>
    <row r="132" spans="1:26" ht="15.95" customHeight="1" x14ac:dyDescent="0.2">
      <c r="A132" s="1494" t="s">
        <v>179</v>
      </c>
      <c r="B132" s="930" t="s">
        <v>576</v>
      </c>
      <c r="C132" s="945" t="str">
        <f>IF(ISBLANK('E4 TB Allocation Details'!D133), "",('E4 TB Allocation Details'!D133))</f>
        <v>di</v>
      </c>
      <c r="D132" s="946">
        <f t="shared" si="5"/>
        <v>774805.00000000012</v>
      </c>
      <c r="E132" s="520">
        <f>'O5 Details by Class &amp; Accounts'!I132+'O5 Details by Class &amp; Accounts'!AD132+'O5 Details by Class &amp; Accounts'!AY132+'O5 Details by Class &amp; Accounts'!BT132</f>
        <v>470628.7771608961</v>
      </c>
      <c r="F132" s="520">
        <f>'O5 Details by Class &amp; Accounts'!J132+'O5 Details by Class &amp; Accounts'!AE132+'O5 Details by Class &amp; Accounts'!AZ132+'O5 Details by Class &amp; Accounts'!BU132</f>
        <v>110472.10779872662</v>
      </c>
      <c r="G132" s="520">
        <f>'O5 Details by Class &amp; Accounts'!K132+'O5 Details by Class &amp; Accounts'!AF132+'O5 Details by Class &amp; Accounts'!BA132+'O5 Details by Class &amp; Accounts'!BV132</f>
        <v>178771.00118229253</v>
      </c>
      <c r="H132" s="520">
        <f>'O5 Details by Class &amp; Accounts'!L132+'O5 Details by Class &amp; Accounts'!AG132+'O5 Details by Class &amp; Accounts'!BB132+'O5 Details by Class &amp; Accounts'!BW132</f>
        <v>0</v>
      </c>
      <c r="I132" s="520">
        <f>'O5 Details by Class &amp; Accounts'!M132+'O5 Details by Class &amp; Accounts'!AH132+'O5 Details by Class &amp; Accounts'!BC132+'O5 Details by Class &amp; Accounts'!BX132</f>
        <v>0</v>
      </c>
      <c r="J132" s="520">
        <f>'O5 Details by Class &amp; Accounts'!N132+'O5 Details by Class &amp; Accounts'!AI132+'O5 Details by Class &amp; Accounts'!BD132+'O5 Details by Class &amp; Accounts'!BY132</f>
        <v>0</v>
      </c>
      <c r="K132" s="520">
        <f>'O5 Details by Class &amp; Accounts'!O132+'O5 Details by Class &amp; Accounts'!AJ132+'O5 Details by Class &amp; Accounts'!BE132+'O5 Details by Class &amp; Accounts'!BZ132</f>
        <v>12286.200847280477</v>
      </c>
      <c r="L132" s="520">
        <f>'O5 Details by Class &amp; Accounts'!P132+'O5 Details by Class &amp; Accounts'!AK132+'O5 Details by Class &amp; Accounts'!BF132+'O5 Details by Class &amp; Accounts'!CA132</f>
        <v>1441.386942259245</v>
      </c>
      <c r="M132" s="520">
        <f>'O5 Details by Class &amp; Accounts'!Q132+'O5 Details by Class &amp; Accounts'!AL132+'O5 Details by Class &amp; Accounts'!BG132+'O5 Details by Class &amp; Accounts'!CB132</f>
        <v>1205.5260685450983</v>
      </c>
      <c r="N132" s="520">
        <f>'O5 Details by Class &amp; Accounts'!R132+'O5 Details by Class &amp; Accounts'!AM132+'O5 Details by Class &amp; Accounts'!BH132+'O5 Details by Class &amp; Accounts'!CC132</f>
        <v>0</v>
      </c>
      <c r="O132" s="520">
        <f>'O5 Details by Class &amp; Accounts'!S132+'O5 Details by Class &amp; Accounts'!AN132+'O5 Details by Class &amp; Accounts'!BI132+'O5 Details by Class &amp; Accounts'!CD132</f>
        <v>0</v>
      </c>
      <c r="P132" s="520">
        <f>'O5 Details by Class &amp; Accounts'!T132+'O5 Details by Class &amp; Accounts'!AO132+'O5 Details by Class &amp; Accounts'!BJ132+'O5 Details by Class &amp; Accounts'!CE132</f>
        <v>0</v>
      </c>
      <c r="Q132" s="520">
        <f>'O5 Details by Class &amp; Accounts'!U132+'O5 Details by Class &amp; Accounts'!AP132+'O5 Details by Class &amp; Accounts'!BK132+'O5 Details by Class &amp; Accounts'!CF132</f>
        <v>0</v>
      </c>
      <c r="R132" s="520">
        <f>'O5 Details by Class &amp; Accounts'!V132+'O5 Details by Class &amp; Accounts'!AQ132+'O5 Details by Class &amp; Accounts'!BL132+'O5 Details by Class &amp; Accounts'!CG132</f>
        <v>0</v>
      </c>
      <c r="S132" s="520">
        <f>'O5 Details by Class &amp; Accounts'!W132+'O5 Details by Class &amp; Accounts'!AR132+'O5 Details by Class &amp; Accounts'!BM132+'O5 Details by Class &amp; Accounts'!CH132</f>
        <v>0</v>
      </c>
      <c r="T132" s="520">
        <f>'O5 Details by Class &amp; Accounts'!X132+'O5 Details by Class &amp; Accounts'!AS132+'O5 Details by Class &amp; Accounts'!BN132+'O5 Details by Class &amp; Accounts'!CI132</f>
        <v>0</v>
      </c>
      <c r="U132" s="520">
        <f>'O5 Details by Class &amp; Accounts'!Y132+'O5 Details by Class &amp; Accounts'!AT132+'O5 Details by Class &amp; Accounts'!BO132+'O5 Details by Class &amp; Accounts'!CJ132</f>
        <v>0</v>
      </c>
      <c r="V132" s="520">
        <f>'O5 Details by Class &amp; Accounts'!Z132+'O5 Details by Class &amp; Accounts'!AU132+'O5 Details by Class &amp; Accounts'!BP132+'O5 Details by Class &amp; Accounts'!CK132</f>
        <v>0</v>
      </c>
      <c r="W132" s="520">
        <f>'O5 Details by Class &amp; Accounts'!AA132+'O5 Details by Class &amp; Accounts'!AV132+'O5 Details by Class &amp; Accounts'!BQ132+'O5 Details by Class &amp; Accounts'!CL132</f>
        <v>0</v>
      </c>
      <c r="X132" s="959">
        <f>'O5 Details by Class &amp; Accounts'!AB132+'O5 Details by Class &amp; Accounts'!AW132+'O5 Details by Class &amp; Accounts'!BR132+'O5 Details by Class &amp; Accounts'!CM132</f>
        <v>0</v>
      </c>
      <c r="Y132" s="1630" t="str">
        <f t="shared" si="4"/>
        <v>5010</v>
      </c>
      <c r="Z132" s="1625" t="s">
        <v>108</v>
      </c>
    </row>
    <row r="133" spans="1:26" ht="15.95" customHeight="1" x14ac:dyDescent="0.2">
      <c r="A133" s="1494" t="s">
        <v>182</v>
      </c>
      <c r="B133" s="930" t="s">
        <v>976</v>
      </c>
      <c r="C133" s="945" t="str">
        <f>IF(ISBLANK('E4 TB Allocation Details'!D134), "",('E4 TB Allocation Details'!D134))</f>
        <v>di</v>
      </c>
      <c r="D133" s="946">
        <f t="shared" si="5"/>
        <v>462306.99999999994</v>
      </c>
      <c r="E133" s="520">
        <f>'O5 Details by Class &amp; Accounts'!I133+'O5 Details by Class &amp; Accounts'!AD133+'O5 Details by Class &amp; Accounts'!AY133+'O5 Details by Class &amp; Accounts'!BT133</f>
        <v>241705.8116362601</v>
      </c>
      <c r="F133" s="520">
        <f>'O5 Details by Class &amp; Accounts'!J133+'O5 Details by Class &amp; Accounts'!AE133+'O5 Details by Class &amp; Accounts'!AZ133+'O5 Details by Class &amp; Accounts'!BU133</f>
        <v>69272.334809920067</v>
      </c>
      <c r="G133" s="520">
        <f>'O5 Details by Class &amp; Accounts'!K133+'O5 Details by Class &amp; Accounts'!AF133+'O5 Details by Class &amp; Accounts'!BA133+'O5 Details by Class &amp; Accounts'!BV133</f>
        <v>145656.59438430463</v>
      </c>
      <c r="H133" s="520">
        <f>'O5 Details by Class &amp; Accounts'!L133+'O5 Details by Class &amp; Accounts'!AG133+'O5 Details by Class &amp; Accounts'!BB133+'O5 Details by Class &amp; Accounts'!BW133</f>
        <v>0</v>
      </c>
      <c r="I133" s="520">
        <f>'O5 Details by Class &amp; Accounts'!M133+'O5 Details by Class &amp; Accounts'!AH133+'O5 Details by Class &amp; Accounts'!BC133+'O5 Details by Class &amp; Accounts'!BX133</f>
        <v>0</v>
      </c>
      <c r="J133" s="520">
        <f>'O5 Details by Class &amp; Accounts'!N133+'O5 Details by Class &amp; Accounts'!AI133+'O5 Details by Class &amp; Accounts'!BD133+'O5 Details by Class &amp; Accounts'!BY133</f>
        <v>0</v>
      </c>
      <c r="K133" s="520">
        <f>'O5 Details by Class &amp; Accounts'!O133+'O5 Details by Class &amp; Accounts'!AJ133+'O5 Details by Class &amp; Accounts'!BE133+'O5 Details by Class &amp; Accounts'!BZ133</f>
        <v>5050.5604540380527</v>
      </c>
      <c r="L133" s="520">
        <f>'O5 Details by Class &amp; Accounts'!P133+'O5 Details by Class &amp; Accounts'!AK133+'O5 Details by Class &amp; Accounts'!BF133+'O5 Details by Class &amp; Accounts'!CA133</f>
        <v>248.24336122045594</v>
      </c>
      <c r="M133" s="520">
        <f>'O5 Details by Class &amp; Accounts'!Q133+'O5 Details by Class &amp; Accounts'!AL133+'O5 Details by Class &amp; Accounts'!BG133+'O5 Details by Class &amp; Accounts'!CB133</f>
        <v>373.45535425668686</v>
      </c>
      <c r="N133" s="520">
        <f>'O5 Details by Class &amp; Accounts'!R133+'O5 Details by Class &amp; Accounts'!AM133+'O5 Details by Class &amp; Accounts'!BH133+'O5 Details by Class &amp; Accounts'!CC133</f>
        <v>0</v>
      </c>
      <c r="O133" s="520">
        <f>'O5 Details by Class &amp; Accounts'!S133+'O5 Details by Class &amp; Accounts'!AN133+'O5 Details by Class &amp; Accounts'!BI133+'O5 Details by Class &amp; Accounts'!CD133</f>
        <v>0</v>
      </c>
      <c r="P133" s="520">
        <f>'O5 Details by Class &amp; Accounts'!T133+'O5 Details by Class &amp; Accounts'!AO133+'O5 Details by Class &amp; Accounts'!BJ133+'O5 Details by Class &amp; Accounts'!CE133</f>
        <v>0</v>
      </c>
      <c r="Q133" s="520">
        <f>'O5 Details by Class &amp; Accounts'!U133+'O5 Details by Class &amp; Accounts'!AP133+'O5 Details by Class &amp; Accounts'!BK133+'O5 Details by Class &amp; Accounts'!CF133</f>
        <v>0</v>
      </c>
      <c r="R133" s="520">
        <f>'O5 Details by Class &amp; Accounts'!V133+'O5 Details by Class &amp; Accounts'!AQ133+'O5 Details by Class &amp; Accounts'!BL133+'O5 Details by Class &amp; Accounts'!CG133</f>
        <v>0</v>
      </c>
      <c r="S133" s="520">
        <f>'O5 Details by Class &amp; Accounts'!W133+'O5 Details by Class &amp; Accounts'!AR133+'O5 Details by Class &amp; Accounts'!BM133+'O5 Details by Class &amp; Accounts'!CH133</f>
        <v>0</v>
      </c>
      <c r="T133" s="520">
        <f>'O5 Details by Class &amp; Accounts'!X133+'O5 Details by Class &amp; Accounts'!AS133+'O5 Details by Class &amp; Accounts'!BN133+'O5 Details by Class &amp; Accounts'!CI133</f>
        <v>0</v>
      </c>
      <c r="U133" s="520">
        <f>'O5 Details by Class &amp; Accounts'!Y133+'O5 Details by Class &amp; Accounts'!AT133+'O5 Details by Class &amp; Accounts'!BO133+'O5 Details by Class &amp; Accounts'!CJ133</f>
        <v>0</v>
      </c>
      <c r="V133" s="520">
        <f>'O5 Details by Class &amp; Accounts'!Z133+'O5 Details by Class &amp; Accounts'!AU133+'O5 Details by Class &amp; Accounts'!BP133+'O5 Details by Class &amp; Accounts'!CK133</f>
        <v>0</v>
      </c>
      <c r="W133" s="520">
        <f>'O5 Details by Class &amp; Accounts'!AA133+'O5 Details by Class &amp; Accounts'!AV133+'O5 Details by Class &amp; Accounts'!BQ133+'O5 Details by Class &amp; Accounts'!CL133</f>
        <v>0</v>
      </c>
      <c r="X133" s="959">
        <f>'O5 Details by Class &amp; Accounts'!AB133+'O5 Details by Class &amp; Accounts'!AW133+'O5 Details by Class &amp; Accounts'!BR133+'O5 Details by Class &amp; Accounts'!CM133</f>
        <v>0</v>
      </c>
      <c r="Y133" s="1630" t="str">
        <f t="shared" si="4"/>
        <v>5012</v>
      </c>
      <c r="Z133" s="1625">
        <v>1808</v>
      </c>
    </row>
    <row r="134" spans="1:26" ht="15.95" customHeight="1" x14ac:dyDescent="0.2">
      <c r="A134" s="1494" t="s">
        <v>184</v>
      </c>
      <c r="B134" s="930" t="s">
        <v>977</v>
      </c>
      <c r="C134" s="945" t="str">
        <f>IF(ISBLANK('E4 TB Allocation Details'!D135), "",('E4 TB Allocation Details'!D135))</f>
        <v>di</v>
      </c>
      <c r="D134" s="946">
        <f t="shared" si="5"/>
        <v>0</v>
      </c>
      <c r="E134" s="520">
        <f>'O5 Details by Class &amp; Accounts'!I134+'O5 Details by Class &amp; Accounts'!AD134+'O5 Details by Class &amp; Accounts'!AY134+'O5 Details by Class &amp; Accounts'!BT134</f>
        <v>0</v>
      </c>
      <c r="F134" s="520">
        <f>'O5 Details by Class &amp; Accounts'!J134+'O5 Details by Class &amp; Accounts'!AE134+'O5 Details by Class &amp; Accounts'!AZ134+'O5 Details by Class &amp; Accounts'!BU134</f>
        <v>0</v>
      </c>
      <c r="G134" s="520">
        <f>'O5 Details by Class &amp; Accounts'!K134+'O5 Details by Class &amp; Accounts'!AF134+'O5 Details by Class &amp; Accounts'!BA134+'O5 Details by Class &amp; Accounts'!BV134</f>
        <v>0</v>
      </c>
      <c r="H134" s="520">
        <f>'O5 Details by Class &amp; Accounts'!L134+'O5 Details by Class &amp; Accounts'!AG134+'O5 Details by Class &amp; Accounts'!BB134+'O5 Details by Class &amp; Accounts'!BW134</f>
        <v>0</v>
      </c>
      <c r="I134" s="520">
        <f>'O5 Details by Class &amp; Accounts'!M134+'O5 Details by Class &amp; Accounts'!AH134+'O5 Details by Class &amp; Accounts'!BC134+'O5 Details by Class &amp; Accounts'!BX134</f>
        <v>0</v>
      </c>
      <c r="J134" s="520">
        <f>'O5 Details by Class &amp; Accounts'!N134+'O5 Details by Class &amp; Accounts'!AI134+'O5 Details by Class &amp; Accounts'!BD134+'O5 Details by Class &amp; Accounts'!BY134</f>
        <v>0</v>
      </c>
      <c r="K134" s="520">
        <f>'O5 Details by Class &amp; Accounts'!O134+'O5 Details by Class &amp; Accounts'!AJ134+'O5 Details by Class &amp; Accounts'!BE134+'O5 Details by Class &amp; Accounts'!BZ134</f>
        <v>0</v>
      </c>
      <c r="L134" s="520">
        <f>'O5 Details by Class &amp; Accounts'!P134+'O5 Details by Class &amp; Accounts'!AK134+'O5 Details by Class &amp; Accounts'!BF134+'O5 Details by Class &amp; Accounts'!CA134</f>
        <v>0</v>
      </c>
      <c r="M134" s="520">
        <f>'O5 Details by Class &amp; Accounts'!Q134+'O5 Details by Class &amp; Accounts'!AL134+'O5 Details by Class &amp; Accounts'!BG134+'O5 Details by Class &amp; Accounts'!CB134</f>
        <v>0</v>
      </c>
      <c r="N134" s="520">
        <f>'O5 Details by Class &amp; Accounts'!R134+'O5 Details by Class &amp; Accounts'!AM134+'O5 Details by Class &amp; Accounts'!BH134+'O5 Details by Class &amp; Accounts'!CC134</f>
        <v>0</v>
      </c>
      <c r="O134" s="520">
        <f>'O5 Details by Class &amp; Accounts'!S134+'O5 Details by Class &amp; Accounts'!AN134+'O5 Details by Class &amp; Accounts'!BI134+'O5 Details by Class &amp; Accounts'!CD134</f>
        <v>0</v>
      </c>
      <c r="P134" s="520">
        <f>'O5 Details by Class &amp; Accounts'!T134+'O5 Details by Class &amp; Accounts'!AO134+'O5 Details by Class &amp; Accounts'!BJ134+'O5 Details by Class &amp; Accounts'!CE134</f>
        <v>0</v>
      </c>
      <c r="Q134" s="520">
        <f>'O5 Details by Class &amp; Accounts'!U134+'O5 Details by Class &amp; Accounts'!AP134+'O5 Details by Class &amp; Accounts'!BK134+'O5 Details by Class &amp; Accounts'!CF134</f>
        <v>0</v>
      </c>
      <c r="R134" s="520">
        <f>'O5 Details by Class &amp; Accounts'!V134+'O5 Details by Class &amp; Accounts'!AQ134+'O5 Details by Class &amp; Accounts'!BL134+'O5 Details by Class &amp; Accounts'!CG134</f>
        <v>0</v>
      </c>
      <c r="S134" s="520">
        <f>'O5 Details by Class &amp; Accounts'!W134+'O5 Details by Class &amp; Accounts'!AR134+'O5 Details by Class &amp; Accounts'!BM134+'O5 Details by Class &amp; Accounts'!CH134</f>
        <v>0</v>
      </c>
      <c r="T134" s="520">
        <f>'O5 Details by Class &amp; Accounts'!X134+'O5 Details by Class &amp; Accounts'!AS134+'O5 Details by Class &amp; Accounts'!BN134+'O5 Details by Class &amp; Accounts'!CI134</f>
        <v>0</v>
      </c>
      <c r="U134" s="520">
        <f>'O5 Details by Class &amp; Accounts'!Y134+'O5 Details by Class &amp; Accounts'!AT134+'O5 Details by Class &amp; Accounts'!BO134+'O5 Details by Class &amp; Accounts'!CJ134</f>
        <v>0</v>
      </c>
      <c r="V134" s="520">
        <f>'O5 Details by Class &amp; Accounts'!Z134+'O5 Details by Class &amp; Accounts'!AU134+'O5 Details by Class &amp; Accounts'!BP134+'O5 Details by Class &amp; Accounts'!CK134</f>
        <v>0</v>
      </c>
      <c r="W134" s="520">
        <f>'O5 Details by Class &amp; Accounts'!AA134+'O5 Details by Class &amp; Accounts'!AV134+'O5 Details by Class &amp; Accounts'!BQ134+'O5 Details by Class &amp; Accounts'!CL134</f>
        <v>0</v>
      </c>
      <c r="X134" s="959">
        <f>'O5 Details by Class &amp; Accounts'!AB134+'O5 Details by Class &amp; Accounts'!AW134+'O5 Details by Class &amp; Accounts'!BR134+'O5 Details by Class &amp; Accounts'!CM134</f>
        <v>0</v>
      </c>
      <c r="Y134" s="1630" t="str">
        <f t="shared" si="4"/>
        <v>5014</v>
      </c>
      <c r="Z134" s="1625">
        <v>1815</v>
      </c>
    </row>
    <row r="135" spans="1:26" ht="15.95" customHeight="1" x14ac:dyDescent="0.2">
      <c r="A135" s="1494" t="s">
        <v>185</v>
      </c>
      <c r="B135" s="930" t="s">
        <v>978</v>
      </c>
      <c r="C135" s="945" t="str">
        <f>IF(ISBLANK('E4 TB Allocation Details'!D136), "",('E4 TB Allocation Details'!D136))</f>
        <v>di</v>
      </c>
      <c r="D135" s="946">
        <f t="shared" si="5"/>
        <v>0</v>
      </c>
      <c r="E135" s="520">
        <f>'O5 Details by Class &amp; Accounts'!I135+'O5 Details by Class &amp; Accounts'!AD135+'O5 Details by Class &amp; Accounts'!AY135+'O5 Details by Class &amp; Accounts'!BT135</f>
        <v>0</v>
      </c>
      <c r="F135" s="520">
        <f>'O5 Details by Class &amp; Accounts'!J135+'O5 Details by Class &amp; Accounts'!AE135+'O5 Details by Class &amp; Accounts'!AZ135+'O5 Details by Class &amp; Accounts'!BU135</f>
        <v>0</v>
      </c>
      <c r="G135" s="520">
        <f>'O5 Details by Class &amp; Accounts'!K135+'O5 Details by Class &amp; Accounts'!AF135+'O5 Details by Class &amp; Accounts'!BA135+'O5 Details by Class &amp; Accounts'!BV135</f>
        <v>0</v>
      </c>
      <c r="H135" s="520">
        <f>'O5 Details by Class &amp; Accounts'!L135+'O5 Details by Class &amp; Accounts'!AG135+'O5 Details by Class &amp; Accounts'!BB135+'O5 Details by Class &amp; Accounts'!BW135</f>
        <v>0</v>
      </c>
      <c r="I135" s="520">
        <f>'O5 Details by Class &amp; Accounts'!M135+'O5 Details by Class &amp; Accounts'!AH135+'O5 Details by Class &amp; Accounts'!BC135+'O5 Details by Class &amp; Accounts'!BX135</f>
        <v>0</v>
      </c>
      <c r="J135" s="520">
        <f>'O5 Details by Class &amp; Accounts'!N135+'O5 Details by Class &amp; Accounts'!AI135+'O5 Details by Class &amp; Accounts'!BD135+'O5 Details by Class &amp; Accounts'!BY135</f>
        <v>0</v>
      </c>
      <c r="K135" s="520">
        <f>'O5 Details by Class &amp; Accounts'!O135+'O5 Details by Class &amp; Accounts'!AJ135+'O5 Details by Class &amp; Accounts'!BE135+'O5 Details by Class &amp; Accounts'!BZ135</f>
        <v>0</v>
      </c>
      <c r="L135" s="520">
        <f>'O5 Details by Class &amp; Accounts'!P135+'O5 Details by Class &amp; Accounts'!AK135+'O5 Details by Class &amp; Accounts'!BF135+'O5 Details by Class &amp; Accounts'!CA135</f>
        <v>0</v>
      </c>
      <c r="M135" s="520">
        <f>'O5 Details by Class &amp; Accounts'!Q135+'O5 Details by Class &amp; Accounts'!AL135+'O5 Details by Class &amp; Accounts'!BG135+'O5 Details by Class &amp; Accounts'!CB135</f>
        <v>0</v>
      </c>
      <c r="N135" s="520">
        <f>'O5 Details by Class &amp; Accounts'!R135+'O5 Details by Class &amp; Accounts'!AM135+'O5 Details by Class &amp; Accounts'!BH135+'O5 Details by Class &amp; Accounts'!CC135</f>
        <v>0</v>
      </c>
      <c r="O135" s="520">
        <f>'O5 Details by Class &amp; Accounts'!S135+'O5 Details by Class &amp; Accounts'!AN135+'O5 Details by Class &amp; Accounts'!BI135+'O5 Details by Class &amp; Accounts'!CD135</f>
        <v>0</v>
      </c>
      <c r="P135" s="520">
        <f>'O5 Details by Class &amp; Accounts'!T135+'O5 Details by Class &amp; Accounts'!AO135+'O5 Details by Class &amp; Accounts'!BJ135+'O5 Details by Class &amp; Accounts'!CE135</f>
        <v>0</v>
      </c>
      <c r="Q135" s="520">
        <f>'O5 Details by Class &amp; Accounts'!U135+'O5 Details by Class &amp; Accounts'!AP135+'O5 Details by Class &amp; Accounts'!BK135+'O5 Details by Class &amp; Accounts'!CF135</f>
        <v>0</v>
      </c>
      <c r="R135" s="520">
        <f>'O5 Details by Class &amp; Accounts'!V135+'O5 Details by Class &amp; Accounts'!AQ135+'O5 Details by Class &amp; Accounts'!BL135+'O5 Details by Class &amp; Accounts'!CG135</f>
        <v>0</v>
      </c>
      <c r="S135" s="520">
        <f>'O5 Details by Class &amp; Accounts'!W135+'O5 Details by Class &amp; Accounts'!AR135+'O5 Details by Class &amp; Accounts'!BM135+'O5 Details by Class &amp; Accounts'!CH135</f>
        <v>0</v>
      </c>
      <c r="T135" s="520">
        <f>'O5 Details by Class &amp; Accounts'!X135+'O5 Details by Class &amp; Accounts'!AS135+'O5 Details by Class &amp; Accounts'!BN135+'O5 Details by Class &amp; Accounts'!CI135</f>
        <v>0</v>
      </c>
      <c r="U135" s="520">
        <f>'O5 Details by Class &amp; Accounts'!Y135+'O5 Details by Class &amp; Accounts'!AT135+'O5 Details by Class &amp; Accounts'!BO135+'O5 Details by Class &amp; Accounts'!CJ135</f>
        <v>0</v>
      </c>
      <c r="V135" s="520">
        <f>'O5 Details by Class &amp; Accounts'!Z135+'O5 Details by Class &amp; Accounts'!AU135+'O5 Details by Class &amp; Accounts'!BP135+'O5 Details by Class &amp; Accounts'!CK135</f>
        <v>0</v>
      </c>
      <c r="W135" s="520">
        <f>'O5 Details by Class &amp; Accounts'!AA135+'O5 Details by Class &amp; Accounts'!AV135+'O5 Details by Class &amp; Accounts'!BQ135+'O5 Details by Class &amp; Accounts'!CL135</f>
        <v>0</v>
      </c>
      <c r="X135" s="959">
        <f>'O5 Details by Class &amp; Accounts'!AB135+'O5 Details by Class &amp; Accounts'!AW135+'O5 Details by Class &amp; Accounts'!BR135+'O5 Details by Class &amp; Accounts'!CM135</f>
        <v>0</v>
      </c>
      <c r="Y135" s="1630" t="str">
        <f t="shared" si="4"/>
        <v>5015</v>
      </c>
      <c r="Z135" s="1625">
        <v>1815</v>
      </c>
    </row>
    <row r="136" spans="1:26" ht="15.95" customHeight="1" x14ac:dyDescent="0.2">
      <c r="A136" s="1494" t="s">
        <v>187</v>
      </c>
      <c r="B136" s="930" t="s">
        <v>979</v>
      </c>
      <c r="C136" s="945" t="str">
        <f>IF(ISBLANK('E4 TB Allocation Details'!D137), "",('E4 TB Allocation Details'!D137))</f>
        <v>di</v>
      </c>
      <c r="D136" s="946">
        <f t="shared" si="5"/>
        <v>435828.00000000006</v>
      </c>
      <c r="E136" s="520">
        <f>'O5 Details by Class &amp; Accounts'!I136+'O5 Details by Class &amp; Accounts'!AD136+'O5 Details by Class &amp; Accounts'!AY136+'O5 Details by Class &amp; Accounts'!BT136</f>
        <v>192389.04767468627</v>
      </c>
      <c r="F136" s="520">
        <f>'O5 Details by Class &amp; Accounts'!J136+'O5 Details by Class &amp; Accounts'!AE136+'O5 Details by Class &amp; Accounts'!AZ136+'O5 Details by Class &amp; Accounts'!BU136</f>
        <v>78951.422789102173</v>
      </c>
      <c r="G136" s="520">
        <f>'O5 Details by Class &amp; Accounts'!K136+'O5 Details by Class &amp; Accounts'!AF136+'O5 Details by Class &amp; Accounts'!BA136+'O5 Details by Class &amp; Accounts'!BV136</f>
        <v>160508.94203762186</v>
      </c>
      <c r="H136" s="520">
        <f>'O5 Details by Class &amp; Accounts'!L136+'O5 Details by Class &amp; Accounts'!AG136+'O5 Details by Class &amp; Accounts'!BB136+'O5 Details by Class &amp; Accounts'!BW136</f>
        <v>0</v>
      </c>
      <c r="I136" s="520">
        <f>'O5 Details by Class &amp; Accounts'!M136+'O5 Details by Class &amp; Accounts'!AH136+'O5 Details by Class &amp; Accounts'!BC136+'O5 Details by Class &amp; Accounts'!BX136</f>
        <v>0</v>
      </c>
      <c r="J136" s="520">
        <f>'O5 Details by Class &amp; Accounts'!N136+'O5 Details by Class &amp; Accounts'!AI136+'O5 Details by Class &amp; Accounts'!BD136+'O5 Details by Class &amp; Accounts'!BY136</f>
        <v>0</v>
      </c>
      <c r="K136" s="520">
        <f>'O5 Details by Class &amp; Accounts'!O136+'O5 Details by Class &amp; Accounts'!AJ136+'O5 Details by Class &amp; Accounts'!BE136+'O5 Details by Class &amp; Accounts'!BZ136</f>
        <v>3938.7334531794568</v>
      </c>
      <c r="L136" s="520">
        <f>'O5 Details by Class &amp; Accounts'!P136+'O5 Details by Class &amp; Accounts'!AK136+'O5 Details by Class &amp; Accounts'!BF136+'O5 Details by Class &amp; Accounts'!CA136</f>
        <v>0</v>
      </c>
      <c r="M136" s="520">
        <f>'O5 Details by Class &amp; Accounts'!Q136+'O5 Details by Class &amp; Accounts'!AL136+'O5 Details by Class &amp; Accounts'!BG136+'O5 Details by Class &amp; Accounts'!CB136</f>
        <v>39.854045410280065</v>
      </c>
      <c r="N136" s="520">
        <f>'O5 Details by Class &amp; Accounts'!R136+'O5 Details by Class &amp; Accounts'!AM136+'O5 Details by Class &amp; Accounts'!BH136+'O5 Details by Class &amp; Accounts'!CC136</f>
        <v>0</v>
      </c>
      <c r="O136" s="520">
        <f>'O5 Details by Class &amp; Accounts'!S136+'O5 Details by Class &amp; Accounts'!AN136+'O5 Details by Class &amp; Accounts'!BI136+'O5 Details by Class &amp; Accounts'!CD136</f>
        <v>0</v>
      </c>
      <c r="P136" s="520">
        <f>'O5 Details by Class &amp; Accounts'!T136+'O5 Details by Class &amp; Accounts'!AO136+'O5 Details by Class &amp; Accounts'!BJ136+'O5 Details by Class &amp; Accounts'!CE136</f>
        <v>0</v>
      </c>
      <c r="Q136" s="520">
        <f>'O5 Details by Class &amp; Accounts'!U136+'O5 Details by Class &amp; Accounts'!AP136+'O5 Details by Class &amp; Accounts'!BK136+'O5 Details by Class &amp; Accounts'!CF136</f>
        <v>0</v>
      </c>
      <c r="R136" s="520">
        <f>'O5 Details by Class &amp; Accounts'!V136+'O5 Details by Class &amp; Accounts'!AQ136+'O5 Details by Class &amp; Accounts'!BL136+'O5 Details by Class &amp; Accounts'!CG136</f>
        <v>0</v>
      </c>
      <c r="S136" s="520">
        <f>'O5 Details by Class &amp; Accounts'!W136+'O5 Details by Class &amp; Accounts'!AR136+'O5 Details by Class &amp; Accounts'!BM136+'O5 Details by Class &amp; Accounts'!CH136</f>
        <v>0</v>
      </c>
      <c r="T136" s="520">
        <f>'O5 Details by Class &amp; Accounts'!X136+'O5 Details by Class &amp; Accounts'!AS136+'O5 Details by Class &amp; Accounts'!BN136+'O5 Details by Class &amp; Accounts'!CI136</f>
        <v>0</v>
      </c>
      <c r="U136" s="520">
        <f>'O5 Details by Class &amp; Accounts'!Y136+'O5 Details by Class &amp; Accounts'!AT136+'O5 Details by Class &amp; Accounts'!BO136+'O5 Details by Class &amp; Accounts'!CJ136</f>
        <v>0</v>
      </c>
      <c r="V136" s="520">
        <f>'O5 Details by Class &amp; Accounts'!Z136+'O5 Details by Class &amp; Accounts'!AU136+'O5 Details by Class &amp; Accounts'!BP136+'O5 Details by Class &amp; Accounts'!CK136</f>
        <v>0</v>
      </c>
      <c r="W136" s="520">
        <f>'O5 Details by Class &amp; Accounts'!AA136+'O5 Details by Class &amp; Accounts'!AV136+'O5 Details by Class &amp; Accounts'!BQ136+'O5 Details by Class &amp; Accounts'!CL136</f>
        <v>0</v>
      </c>
      <c r="X136" s="959">
        <f>'O5 Details by Class &amp; Accounts'!AB136+'O5 Details by Class &amp; Accounts'!AW136+'O5 Details by Class &amp; Accounts'!BR136+'O5 Details by Class &amp; Accounts'!CM136</f>
        <v>0</v>
      </c>
      <c r="Y136" s="1630" t="str">
        <f t="shared" si="4"/>
        <v>5016</v>
      </c>
      <c r="Z136" s="1625">
        <v>1820</v>
      </c>
    </row>
    <row r="137" spans="1:26" ht="12.75" x14ac:dyDescent="0.2">
      <c r="A137" s="1494" t="s">
        <v>188</v>
      </c>
      <c r="B137" s="930" t="s">
        <v>552</v>
      </c>
      <c r="C137" s="945" t="str">
        <f>IF(ISBLANK('E4 TB Allocation Details'!D138), "",('E4 TB Allocation Details'!D138))</f>
        <v>di</v>
      </c>
      <c r="D137" s="946">
        <f t="shared" si="5"/>
        <v>249040</v>
      </c>
      <c r="E137" s="520">
        <f>'O5 Details by Class &amp; Accounts'!I137+'O5 Details by Class &amp; Accounts'!AD137+'O5 Details by Class &amp; Accounts'!AY137+'O5 Details by Class &amp; Accounts'!BT137</f>
        <v>109934.58068986818</v>
      </c>
      <c r="F137" s="520">
        <f>'O5 Details by Class &amp; Accounts'!J137+'O5 Details by Class &amp; Accounts'!AE137+'O5 Details by Class &amp; Accounts'!AZ137+'O5 Details by Class &amp; Accounts'!BU137</f>
        <v>45114.270609960826</v>
      </c>
      <c r="G137" s="520">
        <f>'O5 Details by Class &amp; Accounts'!K137+'O5 Details by Class &amp; Accounts'!AF137+'O5 Details by Class &amp; Accounts'!BA137+'O5 Details by Class &amp; Accounts'!BV137</f>
        <v>91717.711861214397</v>
      </c>
      <c r="H137" s="520">
        <f>'O5 Details by Class &amp; Accounts'!L137+'O5 Details by Class &amp; Accounts'!AG137+'O5 Details by Class &amp; Accounts'!BB137+'O5 Details by Class &amp; Accounts'!BW137</f>
        <v>0</v>
      </c>
      <c r="I137" s="520">
        <f>'O5 Details by Class &amp; Accounts'!M137+'O5 Details by Class &amp; Accounts'!AH137+'O5 Details by Class &amp; Accounts'!BC137+'O5 Details by Class &amp; Accounts'!BX137</f>
        <v>0</v>
      </c>
      <c r="J137" s="520">
        <f>'O5 Details by Class &amp; Accounts'!N137+'O5 Details by Class &amp; Accounts'!AI137+'O5 Details by Class &amp; Accounts'!BD137+'O5 Details by Class &amp; Accounts'!BY137</f>
        <v>0</v>
      </c>
      <c r="K137" s="520">
        <f>'O5 Details by Class &amp; Accounts'!O137+'O5 Details by Class &amp; Accounts'!AJ137+'O5 Details by Class &amp; Accounts'!BE137+'O5 Details by Class &amp; Accounts'!BZ137</f>
        <v>2250.6635167538843</v>
      </c>
      <c r="L137" s="520">
        <f>'O5 Details by Class &amp; Accounts'!P137+'O5 Details by Class &amp; Accounts'!AK137+'O5 Details by Class &amp; Accounts'!BF137+'O5 Details by Class &amp; Accounts'!CA137</f>
        <v>0</v>
      </c>
      <c r="M137" s="520">
        <f>'O5 Details by Class &amp; Accounts'!Q137+'O5 Details by Class &amp; Accounts'!AL137+'O5 Details by Class &amp; Accounts'!BG137+'O5 Details by Class &amp; Accounts'!CB137</f>
        <v>22.773322202740868</v>
      </c>
      <c r="N137" s="520">
        <f>'O5 Details by Class &amp; Accounts'!R137+'O5 Details by Class &amp; Accounts'!AM137+'O5 Details by Class &amp; Accounts'!BH137+'O5 Details by Class &amp; Accounts'!CC137</f>
        <v>0</v>
      </c>
      <c r="O137" s="520">
        <f>'O5 Details by Class &amp; Accounts'!S137+'O5 Details by Class &amp; Accounts'!AN137+'O5 Details by Class &amp; Accounts'!BI137+'O5 Details by Class &amp; Accounts'!CD137</f>
        <v>0</v>
      </c>
      <c r="P137" s="520">
        <f>'O5 Details by Class &amp; Accounts'!T137+'O5 Details by Class &amp; Accounts'!AO137+'O5 Details by Class &amp; Accounts'!BJ137+'O5 Details by Class &amp; Accounts'!CE137</f>
        <v>0</v>
      </c>
      <c r="Q137" s="520">
        <f>'O5 Details by Class &amp; Accounts'!U137+'O5 Details by Class &amp; Accounts'!AP137+'O5 Details by Class &amp; Accounts'!BK137+'O5 Details by Class &amp; Accounts'!CF137</f>
        <v>0</v>
      </c>
      <c r="R137" s="520">
        <f>'O5 Details by Class &amp; Accounts'!V137+'O5 Details by Class &amp; Accounts'!AQ137+'O5 Details by Class &amp; Accounts'!BL137+'O5 Details by Class &amp; Accounts'!CG137</f>
        <v>0</v>
      </c>
      <c r="S137" s="520">
        <f>'O5 Details by Class &amp; Accounts'!W137+'O5 Details by Class &amp; Accounts'!AR137+'O5 Details by Class &amp; Accounts'!BM137+'O5 Details by Class &amp; Accounts'!CH137</f>
        <v>0</v>
      </c>
      <c r="T137" s="520">
        <f>'O5 Details by Class &amp; Accounts'!X137+'O5 Details by Class &amp; Accounts'!AS137+'O5 Details by Class &amp; Accounts'!BN137+'O5 Details by Class &amp; Accounts'!CI137</f>
        <v>0</v>
      </c>
      <c r="U137" s="520">
        <f>'O5 Details by Class &amp; Accounts'!Y137+'O5 Details by Class &amp; Accounts'!AT137+'O5 Details by Class &amp; Accounts'!BO137+'O5 Details by Class &amp; Accounts'!CJ137</f>
        <v>0</v>
      </c>
      <c r="V137" s="520">
        <f>'O5 Details by Class &amp; Accounts'!Z137+'O5 Details by Class &amp; Accounts'!AU137+'O5 Details by Class &amp; Accounts'!BP137+'O5 Details by Class &amp; Accounts'!CK137</f>
        <v>0</v>
      </c>
      <c r="W137" s="520">
        <f>'O5 Details by Class &amp; Accounts'!AA137+'O5 Details by Class &amp; Accounts'!AV137+'O5 Details by Class &amp; Accounts'!BQ137+'O5 Details by Class &amp; Accounts'!CL137</f>
        <v>0</v>
      </c>
      <c r="X137" s="959">
        <f>'O5 Details by Class &amp; Accounts'!AB137+'O5 Details by Class &amp; Accounts'!AW137+'O5 Details by Class &amp; Accounts'!BR137+'O5 Details by Class &amp; Accounts'!CM137</f>
        <v>0</v>
      </c>
      <c r="Y137" s="1630" t="str">
        <f t="shared" si="4"/>
        <v>5017</v>
      </c>
      <c r="Z137" s="1625">
        <v>1820</v>
      </c>
    </row>
    <row r="138" spans="1:26" ht="12.75" x14ac:dyDescent="0.2">
      <c r="A138" s="1494" t="s">
        <v>190</v>
      </c>
      <c r="B138" s="930" t="s">
        <v>553</v>
      </c>
      <c r="C138" s="945" t="str">
        <f>IF(ISBLANK('E4 TB Allocation Details'!D139), "",('E4 TB Allocation Details'!D139))</f>
        <v>di</v>
      </c>
      <c r="D138" s="946">
        <f t="shared" si="5"/>
        <v>210397.00000000006</v>
      </c>
      <c r="E138" s="520">
        <f>'O5 Details by Class &amp; Accounts'!I138+'O5 Details by Class &amp; Accounts'!AD138+'O5 Details by Class &amp; Accounts'!AY138+'O5 Details by Class &amp; Accounts'!BT138</f>
        <v>124422.99730240561</v>
      </c>
      <c r="F138" s="520">
        <f>'O5 Details by Class &amp; Accounts'!J138+'O5 Details by Class &amp; Accounts'!AE138+'O5 Details by Class &amp; Accounts'!AZ138+'O5 Details by Class &amp; Accounts'!BU138</f>
        <v>31158.431354303677</v>
      </c>
      <c r="G138" s="520">
        <f>'O5 Details by Class &amp; Accounts'!K138+'O5 Details by Class &amp; Accounts'!AF138+'O5 Details by Class &amp; Accounts'!BA138+'O5 Details by Class &amp; Accounts'!BV138</f>
        <v>50500.972264384181</v>
      </c>
      <c r="H138" s="520">
        <f>'O5 Details by Class &amp; Accounts'!L138+'O5 Details by Class &amp; Accounts'!AG138+'O5 Details by Class &amp; Accounts'!BB138+'O5 Details by Class &amp; Accounts'!BW138</f>
        <v>0</v>
      </c>
      <c r="I138" s="520">
        <f>'O5 Details by Class &amp; Accounts'!M138+'O5 Details by Class &amp; Accounts'!AH138+'O5 Details by Class &amp; Accounts'!BC138+'O5 Details by Class &amp; Accounts'!BX138</f>
        <v>0</v>
      </c>
      <c r="J138" s="520">
        <f>'O5 Details by Class &amp; Accounts'!N138+'O5 Details by Class &amp; Accounts'!AI138+'O5 Details by Class &amp; Accounts'!BD138+'O5 Details by Class &amp; Accounts'!BY138</f>
        <v>0</v>
      </c>
      <c r="K138" s="520">
        <f>'O5 Details by Class &amp; Accounts'!O138+'O5 Details by Class &amp; Accounts'!AJ138+'O5 Details by Class &amp; Accounts'!BE138+'O5 Details by Class &amp; Accounts'!BZ138</f>
        <v>3345.3671526396624</v>
      </c>
      <c r="L138" s="520">
        <f>'O5 Details by Class &amp; Accounts'!P138+'O5 Details by Class &amp; Accounts'!AK138+'O5 Details by Class &amp; Accounts'!BF138+'O5 Details by Class &amp; Accounts'!CA138</f>
        <v>530.63888791630643</v>
      </c>
      <c r="M138" s="520">
        <f>'O5 Details by Class &amp; Accounts'!Q138+'O5 Details by Class &amp; Accounts'!AL138+'O5 Details by Class &amp; Accounts'!BG138+'O5 Details by Class &amp; Accounts'!CB138</f>
        <v>438.59303835060172</v>
      </c>
      <c r="N138" s="520">
        <f>'O5 Details by Class &amp; Accounts'!R138+'O5 Details by Class &amp; Accounts'!AM138+'O5 Details by Class &amp; Accounts'!BH138+'O5 Details by Class &amp; Accounts'!CC138</f>
        <v>0</v>
      </c>
      <c r="O138" s="520">
        <f>'O5 Details by Class &amp; Accounts'!S138+'O5 Details by Class &amp; Accounts'!AN138+'O5 Details by Class &amp; Accounts'!BI138+'O5 Details by Class &amp; Accounts'!CD138</f>
        <v>0</v>
      </c>
      <c r="P138" s="520">
        <f>'O5 Details by Class &amp; Accounts'!T138+'O5 Details by Class &amp; Accounts'!AO138+'O5 Details by Class &amp; Accounts'!BJ138+'O5 Details by Class &amp; Accounts'!CE138</f>
        <v>0</v>
      </c>
      <c r="Q138" s="520">
        <f>'O5 Details by Class &amp; Accounts'!U138+'O5 Details by Class &amp; Accounts'!AP138+'O5 Details by Class &amp; Accounts'!BK138+'O5 Details by Class &amp; Accounts'!CF138</f>
        <v>0</v>
      </c>
      <c r="R138" s="520">
        <f>'O5 Details by Class &amp; Accounts'!V138+'O5 Details by Class &amp; Accounts'!AQ138+'O5 Details by Class &amp; Accounts'!BL138+'O5 Details by Class &amp; Accounts'!CG138</f>
        <v>0</v>
      </c>
      <c r="S138" s="520">
        <f>'O5 Details by Class &amp; Accounts'!W138+'O5 Details by Class &amp; Accounts'!AR138+'O5 Details by Class &amp; Accounts'!BM138+'O5 Details by Class &amp; Accounts'!CH138</f>
        <v>0</v>
      </c>
      <c r="T138" s="520">
        <f>'O5 Details by Class &amp; Accounts'!X138+'O5 Details by Class &amp; Accounts'!AS138+'O5 Details by Class &amp; Accounts'!BN138+'O5 Details by Class &amp; Accounts'!CI138</f>
        <v>0</v>
      </c>
      <c r="U138" s="520">
        <f>'O5 Details by Class &amp; Accounts'!Y138+'O5 Details by Class &amp; Accounts'!AT138+'O5 Details by Class &amp; Accounts'!BO138+'O5 Details by Class &amp; Accounts'!CJ138</f>
        <v>0</v>
      </c>
      <c r="V138" s="520">
        <f>'O5 Details by Class &amp; Accounts'!Z138+'O5 Details by Class &amp; Accounts'!AU138+'O5 Details by Class &amp; Accounts'!BP138+'O5 Details by Class &amp; Accounts'!CK138</f>
        <v>0</v>
      </c>
      <c r="W138" s="520">
        <f>'O5 Details by Class &amp; Accounts'!AA138+'O5 Details by Class &amp; Accounts'!AV138+'O5 Details by Class &amp; Accounts'!BQ138+'O5 Details by Class &amp; Accounts'!CL138</f>
        <v>0</v>
      </c>
      <c r="X138" s="959">
        <f>'O5 Details by Class &amp; Accounts'!AB138+'O5 Details by Class &amp; Accounts'!AW138+'O5 Details by Class &amp; Accounts'!BR138+'O5 Details by Class &amp; Accounts'!CM138</f>
        <v>0</v>
      </c>
      <c r="Y138" s="1630" t="str">
        <f t="shared" si="4"/>
        <v>5020</v>
      </c>
      <c r="Z138" s="1625" t="s">
        <v>504</v>
      </c>
    </row>
    <row r="139" spans="1:26" ht="25.5" x14ac:dyDescent="0.2">
      <c r="A139" s="1494" t="s">
        <v>191</v>
      </c>
      <c r="B139" s="930" t="s">
        <v>1583</v>
      </c>
      <c r="C139" s="945" t="str">
        <f>IF(ISBLANK('E4 TB Allocation Details'!D140), "",('E4 TB Allocation Details'!D140))</f>
        <v>di</v>
      </c>
      <c r="D139" s="946">
        <f t="shared" si="5"/>
        <v>408048</v>
      </c>
      <c r="E139" s="520">
        <f>'O5 Details by Class &amp; Accounts'!I139+'O5 Details by Class &amp; Accounts'!AD139+'O5 Details by Class &amp; Accounts'!AY139+'O5 Details by Class &amp; Accounts'!BT139</f>
        <v>241308.36087611516</v>
      </c>
      <c r="F139" s="520">
        <f>'O5 Details by Class &amp; Accounts'!J139+'O5 Details by Class &amp; Accounts'!AE139+'O5 Details by Class &amp; Accounts'!AZ139+'O5 Details by Class &amp; Accounts'!BU139</f>
        <v>60429.262761640632</v>
      </c>
      <c r="G139" s="520">
        <f>'O5 Details by Class &amp; Accounts'!K139+'O5 Details by Class &amp; Accounts'!AF139+'O5 Details by Class &amp; Accounts'!BA139+'O5 Details by Class &amp; Accounts'!BV139</f>
        <v>97942.559687340763</v>
      </c>
      <c r="H139" s="520">
        <f>'O5 Details by Class &amp; Accounts'!L139+'O5 Details by Class &amp; Accounts'!AG139+'O5 Details by Class &amp; Accounts'!BB139+'O5 Details by Class &amp; Accounts'!BW139</f>
        <v>0</v>
      </c>
      <c r="I139" s="520">
        <f>'O5 Details by Class &amp; Accounts'!M139+'O5 Details by Class &amp; Accounts'!AH139+'O5 Details by Class &amp; Accounts'!BC139+'O5 Details by Class &amp; Accounts'!BX139</f>
        <v>0</v>
      </c>
      <c r="J139" s="520">
        <f>'O5 Details by Class &amp; Accounts'!N139+'O5 Details by Class &amp; Accounts'!AI139+'O5 Details by Class &amp; Accounts'!BD139+'O5 Details by Class &amp; Accounts'!BY139</f>
        <v>0</v>
      </c>
      <c r="K139" s="520">
        <f>'O5 Details by Class &amp; Accounts'!O139+'O5 Details by Class &amp; Accounts'!AJ139+'O5 Details by Class &amp; Accounts'!BE139+'O5 Details by Class &amp; Accounts'!BZ139</f>
        <v>6488.0695822673752</v>
      </c>
      <c r="L139" s="520">
        <f>'O5 Details by Class &amp; Accounts'!P139+'O5 Details by Class &amp; Accounts'!AK139+'O5 Details by Class &amp; Accounts'!BF139+'O5 Details by Class &amp; Accounts'!CA139</f>
        <v>1029.1312943457986</v>
      </c>
      <c r="M139" s="520">
        <f>'O5 Details by Class &amp; Accounts'!Q139+'O5 Details by Class &amp; Accounts'!AL139+'O5 Details by Class &amp; Accounts'!BG139+'O5 Details by Class &amp; Accounts'!CB139</f>
        <v>850.61579829030984</v>
      </c>
      <c r="N139" s="520">
        <f>'O5 Details by Class &amp; Accounts'!R139+'O5 Details by Class &amp; Accounts'!AM139+'O5 Details by Class &amp; Accounts'!BH139+'O5 Details by Class &amp; Accounts'!CC139</f>
        <v>0</v>
      </c>
      <c r="O139" s="520">
        <f>'O5 Details by Class &amp; Accounts'!S139+'O5 Details by Class &amp; Accounts'!AN139+'O5 Details by Class &amp; Accounts'!BI139+'O5 Details by Class &amp; Accounts'!CD139</f>
        <v>0</v>
      </c>
      <c r="P139" s="520">
        <f>'O5 Details by Class &amp; Accounts'!T139+'O5 Details by Class &amp; Accounts'!AO139+'O5 Details by Class &amp; Accounts'!BJ139+'O5 Details by Class &amp; Accounts'!CE139</f>
        <v>0</v>
      </c>
      <c r="Q139" s="520">
        <f>'O5 Details by Class &amp; Accounts'!U139+'O5 Details by Class &amp; Accounts'!AP139+'O5 Details by Class &amp; Accounts'!BK139+'O5 Details by Class &amp; Accounts'!CF139</f>
        <v>0</v>
      </c>
      <c r="R139" s="520">
        <f>'O5 Details by Class &amp; Accounts'!V139+'O5 Details by Class &amp; Accounts'!AQ139+'O5 Details by Class &amp; Accounts'!BL139+'O5 Details by Class &amp; Accounts'!CG139</f>
        <v>0</v>
      </c>
      <c r="S139" s="520">
        <f>'O5 Details by Class &amp; Accounts'!W139+'O5 Details by Class &amp; Accounts'!AR139+'O5 Details by Class &amp; Accounts'!BM139+'O5 Details by Class &amp; Accounts'!CH139</f>
        <v>0</v>
      </c>
      <c r="T139" s="520">
        <f>'O5 Details by Class &amp; Accounts'!X139+'O5 Details by Class &amp; Accounts'!AS139+'O5 Details by Class &amp; Accounts'!BN139+'O5 Details by Class &amp; Accounts'!CI139</f>
        <v>0</v>
      </c>
      <c r="U139" s="520">
        <f>'O5 Details by Class &amp; Accounts'!Y139+'O5 Details by Class &amp; Accounts'!AT139+'O5 Details by Class &amp; Accounts'!BO139+'O5 Details by Class &amp; Accounts'!CJ139</f>
        <v>0</v>
      </c>
      <c r="V139" s="520">
        <f>'O5 Details by Class &amp; Accounts'!Z139+'O5 Details by Class &amp; Accounts'!AU139+'O5 Details by Class &amp; Accounts'!BP139+'O5 Details by Class &amp; Accounts'!CK139</f>
        <v>0</v>
      </c>
      <c r="W139" s="520">
        <f>'O5 Details by Class &amp; Accounts'!AA139+'O5 Details by Class &amp; Accounts'!AV139+'O5 Details by Class &amp; Accounts'!BQ139+'O5 Details by Class &amp; Accounts'!CL139</f>
        <v>0</v>
      </c>
      <c r="X139" s="959">
        <f>'O5 Details by Class &amp; Accounts'!AB139+'O5 Details by Class &amp; Accounts'!AW139+'O5 Details by Class &amp; Accounts'!BR139+'O5 Details by Class &amp; Accounts'!CM139</f>
        <v>0</v>
      </c>
      <c r="Y139" s="1630" t="str">
        <f t="shared" si="4"/>
        <v>5025</v>
      </c>
      <c r="Z139" s="1625" t="s">
        <v>504</v>
      </c>
    </row>
    <row r="140" spans="1:26" ht="15.95" customHeight="1" x14ac:dyDescent="0.2">
      <c r="A140" s="1494" t="s">
        <v>192</v>
      </c>
      <c r="B140" s="930" t="s">
        <v>560</v>
      </c>
      <c r="C140" s="945" t="str">
        <f>IF(ISBLANK('E4 TB Allocation Details'!D141), "",('E4 TB Allocation Details'!D141))</f>
        <v>di</v>
      </c>
      <c r="D140" s="946">
        <f t="shared" si="5"/>
        <v>55392.000000000007</v>
      </c>
      <c r="E140" s="520">
        <f>'O5 Details by Class &amp; Accounts'!I140+'O5 Details by Class &amp; Accounts'!AD140+'O5 Details by Class &amp; Accounts'!AY140+'O5 Details by Class &amp; Accounts'!BT140</f>
        <v>24651.645123294384</v>
      </c>
      <c r="F140" s="520">
        <f>'O5 Details by Class &amp; Accounts'!J140+'O5 Details by Class &amp; Accounts'!AE140+'O5 Details by Class &amp; Accounts'!AZ140+'O5 Details by Class &amp; Accounts'!BU140</f>
        <v>10116.389056965052</v>
      </c>
      <c r="G140" s="520">
        <f>'O5 Details by Class &amp; Accounts'!K140+'O5 Details by Class &amp; Accounts'!AF140+'O5 Details by Class &amp; Accounts'!BA140+'O5 Details by Class &amp; Accounts'!BV140</f>
        <v>20157.882956258498</v>
      </c>
      <c r="H140" s="520">
        <f>'O5 Details by Class &amp; Accounts'!L140+'O5 Details by Class &amp; Accounts'!AG140+'O5 Details by Class &amp; Accounts'!BB140+'O5 Details by Class &amp; Accounts'!BW140</f>
        <v>0</v>
      </c>
      <c r="I140" s="520">
        <f>'O5 Details by Class &amp; Accounts'!M140+'O5 Details by Class &amp; Accounts'!AH140+'O5 Details by Class &amp; Accounts'!BC140+'O5 Details by Class &amp; Accounts'!BX140</f>
        <v>0</v>
      </c>
      <c r="J140" s="520">
        <f>'O5 Details by Class &amp; Accounts'!N140+'O5 Details by Class &amp; Accounts'!AI140+'O5 Details by Class &amp; Accounts'!BD140+'O5 Details by Class &amp; Accounts'!BY140</f>
        <v>0</v>
      </c>
      <c r="K140" s="520">
        <f>'O5 Details by Class &amp; Accounts'!O140+'O5 Details by Class &amp; Accounts'!AJ140+'O5 Details by Class &amp; Accounts'!BE140+'O5 Details by Class &amp; Accounts'!BZ140</f>
        <v>460.9761913712789</v>
      </c>
      <c r="L140" s="520">
        <f>'O5 Details by Class &amp; Accounts'!P140+'O5 Details by Class &amp; Accounts'!AK140+'O5 Details by Class &amp; Accounts'!BF140+'O5 Details by Class &amp; Accounts'!CA140</f>
        <v>0</v>
      </c>
      <c r="M140" s="520">
        <f>'O5 Details by Class &amp; Accounts'!Q140+'O5 Details by Class &amp; Accounts'!AL140+'O5 Details by Class &amp; Accounts'!BG140+'O5 Details by Class &amp; Accounts'!CB140</f>
        <v>5.1066721107905995</v>
      </c>
      <c r="N140" s="520">
        <f>'O5 Details by Class &amp; Accounts'!R140+'O5 Details by Class &amp; Accounts'!AM140+'O5 Details by Class &amp; Accounts'!BH140+'O5 Details by Class &amp; Accounts'!CC140</f>
        <v>0</v>
      </c>
      <c r="O140" s="520">
        <f>'O5 Details by Class &amp; Accounts'!S140+'O5 Details by Class &amp; Accounts'!AN140+'O5 Details by Class &amp; Accounts'!BI140+'O5 Details by Class &amp; Accounts'!CD140</f>
        <v>0</v>
      </c>
      <c r="P140" s="520">
        <f>'O5 Details by Class &amp; Accounts'!T140+'O5 Details by Class &amp; Accounts'!AO140+'O5 Details by Class &amp; Accounts'!BJ140+'O5 Details by Class &amp; Accounts'!CE140</f>
        <v>0</v>
      </c>
      <c r="Q140" s="520">
        <f>'O5 Details by Class &amp; Accounts'!U140+'O5 Details by Class &amp; Accounts'!AP140+'O5 Details by Class &amp; Accounts'!BK140+'O5 Details by Class &amp; Accounts'!CF140</f>
        <v>0</v>
      </c>
      <c r="R140" s="520">
        <f>'O5 Details by Class &amp; Accounts'!V140+'O5 Details by Class &amp; Accounts'!AQ140+'O5 Details by Class &amp; Accounts'!BL140+'O5 Details by Class &amp; Accounts'!CG140</f>
        <v>0</v>
      </c>
      <c r="S140" s="520">
        <f>'O5 Details by Class &amp; Accounts'!W140+'O5 Details by Class &amp; Accounts'!AR140+'O5 Details by Class &amp; Accounts'!BM140+'O5 Details by Class &amp; Accounts'!CH140</f>
        <v>0</v>
      </c>
      <c r="T140" s="520">
        <f>'O5 Details by Class &amp; Accounts'!X140+'O5 Details by Class &amp; Accounts'!AS140+'O5 Details by Class &amp; Accounts'!BN140+'O5 Details by Class &amp; Accounts'!CI140</f>
        <v>0</v>
      </c>
      <c r="U140" s="520">
        <f>'O5 Details by Class &amp; Accounts'!Y140+'O5 Details by Class &amp; Accounts'!AT140+'O5 Details by Class &amp; Accounts'!BO140+'O5 Details by Class &amp; Accounts'!CJ140</f>
        <v>0</v>
      </c>
      <c r="V140" s="520">
        <f>'O5 Details by Class &amp; Accounts'!Z140+'O5 Details by Class &amp; Accounts'!AU140+'O5 Details by Class &amp; Accounts'!BP140+'O5 Details by Class &amp; Accounts'!CK140</f>
        <v>0</v>
      </c>
      <c r="W140" s="520">
        <f>'O5 Details by Class &amp; Accounts'!AA140+'O5 Details by Class &amp; Accounts'!AV140+'O5 Details by Class &amp; Accounts'!BQ140+'O5 Details by Class &amp; Accounts'!CL140</f>
        <v>0</v>
      </c>
      <c r="X140" s="959">
        <f>'O5 Details by Class &amp; Accounts'!AB140+'O5 Details by Class &amp; Accounts'!AW140+'O5 Details by Class &amp; Accounts'!BR140+'O5 Details by Class &amp; Accounts'!CM140</f>
        <v>0</v>
      </c>
      <c r="Y140" s="1630" t="str">
        <f t="shared" si="4"/>
        <v>5030</v>
      </c>
      <c r="Z140" s="1625" t="s">
        <v>504</v>
      </c>
    </row>
    <row r="141" spans="1:26" ht="15.95" customHeight="1" x14ac:dyDescent="0.2">
      <c r="A141" s="1494" t="s">
        <v>195</v>
      </c>
      <c r="B141" s="930" t="s">
        <v>1405</v>
      </c>
      <c r="C141" s="945" t="str">
        <f>IF(ISBLANK('E4 TB Allocation Details'!D142), "",('E4 TB Allocation Details'!D142))</f>
        <v>di</v>
      </c>
      <c r="D141" s="946">
        <f t="shared" si="5"/>
        <v>150315.99999999997</v>
      </c>
      <c r="E141" s="520">
        <f>'O5 Details by Class &amp; Accounts'!I141+'O5 Details by Class &amp; Accounts'!AD141+'O5 Details by Class &amp; Accounts'!AY141+'O5 Details by Class &amp; Accounts'!BT141</f>
        <v>90174.940751680158</v>
      </c>
      <c r="F141" s="520">
        <f>'O5 Details by Class &amp; Accounts'!J141+'O5 Details by Class &amp; Accounts'!AE141+'O5 Details by Class &amp; Accounts'!AZ141+'O5 Details by Class &amp; Accounts'!BU141</f>
        <v>24656.830979701877</v>
      </c>
      <c r="G141" s="520">
        <f>'O5 Details by Class &amp; Accounts'!K141+'O5 Details by Class &amp; Accounts'!AF141+'O5 Details by Class &amp; Accounts'!BA141+'O5 Details by Class &amp; Accounts'!BV141</f>
        <v>33034.017108443797</v>
      </c>
      <c r="H141" s="520">
        <f>'O5 Details by Class &amp; Accounts'!L141+'O5 Details by Class &amp; Accounts'!AG141+'O5 Details by Class &amp; Accounts'!BB141+'O5 Details by Class &amp; Accounts'!BW141</f>
        <v>0</v>
      </c>
      <c r="I141" s="520">
        <f>'O5 Details by Class &amp; Accounts'!M141+'O5 Details by Class &amp; Accounts'!AH141+'O5 Details by Class &amp; Accounts'!BC141+'O5 Details by Class &amp; Accounts'!BX141</f>
        <v>0</v>
      </c>
      <c r="J141" s="520">
        <f>'O5 Details by Class &amp; Accounts'!N141+'O5 Details by Class &amp; Accounts'!AI141+'O5 Details by Class &amp; Accounts'!BD141+'O5 Details by Class &amp; Accounts'!BY141</f>
        <v>0</v>
      </c>
      <c r="K141" s="520">
        <f>'O5 Details by Class &amp; Accounts'!O141+'O5 Details by Class &amp; Accounts'!AJ141+'O5 Details by Class &amp; Accounts'!BE141+'O5 Details by Class &amp; Accounts'!BZ141</f>
        <v>1846.1292889067643</v>
      </c>
      <c r="L141" s="520">
        <f>'O5 Details by Class &amp; Accounts'!P141+'O5 Details by Class &amp; Accounts'!AK141+'O5 Details by Class &amp; Accounts'!BF141+'O5 Details by Class &amp; Accounts'!CA141</f>
        <v>329.25388416881191</v>
      </c>
      <c r="M141" s="520">
        <f>'O5 Details by Class &amp; Accounts'!Q141+'O5 Details by Class &amp; Accounts'!AL141+'O5 Details by Class &amp; Accounts'!BG141+'O5 Details by Class &amp; Accounts'!CB141</f>
        <v>274.82798709855865</v>
      </c>
      <c r="N141" s="520">
        <f>'O5 Details by Class &amp; Accounts'!R141+'O5 Details by Class &amp; Accounts'!AM141+'O5 Details by Class &amp; Accounts'!BH141+'O5 Details by Class &amp; Accounts'!CC141</f>
        <v>0</v>
      </c>
      <c r="O141" s="520">
        <f>'O5 Details by Class &amp; Accounts'!S141+'O5 Details by Class &amp; Accounts'!AN141+'O5 Details by Class &amp; Accounts'!BI141+'O5 Details by Class &amp; Accounts'!CD141</f>
        <v>0</v>
      </c>
      <c r="P141" s="520">
        <f>'O5 Details by Class &amp; Accounts'!T141+'O5 Details by Class &amp; Accounts'!AO141+'O5 Details by Class &amp; Accounts'!BJ141+'O5 Details by Class &amp; Accounts'!CE141</f>
        <v>0</v>
      </c>
      <c r="Q141" s="520">
        <f>'O5 Details by Class &amp; Accounts'!U141+'O5 Details by Class &amp; Accounts'!AP141+'O5 Details by Class &amp; Accounts'!BK141+'O5 Details by Class &amp; Accounts'!CF141</f>
        <v>0</v>
      </c>
      <c r="R141" s="520">
        <f>'O5 Details by Class &amp; Accounts'!V141+'O5 Details by Class &amp; Accounts'!AQ141+'O5 Details by Class &amp; Accounts'!BL141+'O5 Details by Class &amp; Accounts'!CG141</f>
        <v>0</v>
      </c>
      <c r="S141" s="520">
        <f>'O5 Details by Class &amp; Accounts'!W141+'O5 Details by Class &amp; Accounts'!AR141+'O5 Details by Class &amp; Accounts'!BM141+'O5 Details by Class &amp; Accounts'!CH141</f>
        <v>0</v>
      </c>
      <c r="T141" s="520">
        <f>'O5 Details by Class &amp; Accounts'!X141+'O5 Details by Class &amp; Accounts'!AS141+'O5 Details by Class &amp; Accounts'!BN141+'O5 Details by Class &amp; Accounts'!CI141</f>
        <v>0</v>
      </c>
      <c r="U141" s="520">
        <f>'O5 Details by Class &amp; Accounts'!Y141+'O5 Details by Class &amp; Accounts'!AT141+'O5 Details by Class &amp; Accounts'!BO141+'O5 Details by Class &amp; Accounts'!CJ141</f>
        <v>0</v>
      </c>
      <c r="V141" s="520">
        <f>'O5 Details by Class &amp; Accounts'!Z141+'O5 Details by Class &amp; Accounts'!AU141+'O5 Details by Class &amp; Accounts'!BP141+'O5 Details by Class &amp; Accounts'!CK141</f>
        <v>0</v>
      </c>
      <c r="W141" s="520">
        <f>'O5 Details by Class &amp; Accounts'!AA141+'O5 Details by Class &amp; Accounts'!AV141+'O5 Details by Class &amp; Accounts'!BQ141+'O5 Details by Class &amp; Accounts'!CL141</f>
        <v>0</v>
      </c>
      <c r="X141" s="959">
        <f>'O5 Details by Class &amp; Accounts'!AB141+'O5 Details by Class &amp; Accounts'!AW141+'O5 Details by Class &amp; Accounts'!BR141+'O5 Details by Class &amp; Accounts'!CM141</f>
        <v>0</v>
      </c>
      <c r="Y141" s="1630" t="str">
        <f t="shared" si="4"/>
        <v>5035</v>
      </c>
      <c r="Z141" s="1625">
        <v>1850</v>
      </c>
    </row>
    <row r="142" spans="1:26" ht="12.75" x14ac:dyDescent="0.2">
      <c r="A142" s="1494" t="s">
        <v>198</v>
      </c>
      <c r="B142" s="930" t="s">
        <v>4</v>
      </c>
      <c r="C142" s="945" t="str">
        <f>IF(ISBLANK('E4 TB Allocation Details'!D143), "",('E4 TB Allocation Details'!D143))</f>
        <v>di</v>
      </c>
      <c r="D142" s="946">
        <f t="shared" si="5"/>
        <v>16242.000000000002</v>
      </c>
      <c r="E142" s="520">
        <f>'O5 Details by Class &amp; Accounts'!I142+'O5 Details by Class &amp; Accounts'!AD142+'O5 Details by Class &amp; Accounts'!AY142+'O5 Details by Class &amp; Accounts'!BT142</f>
        <v>9526.4117472942908</v>
      </c>
      <c r="F142" s="520">
        <f>'O5 Details by Class &amp; Accounts'!J142+'O5 Details by Class &amp; Accounts'!AE142+'O5 Details by Class &amp; Accounts'!AZ142+'O5 Details by Class &amp; Accounts'!BU142</f>
        <v>2438.8727644854225</v>
      </c>
      <c r="G142" s="520">
        <f>'O5 Details by Class &amp; Accounts'!K142+'O5 Details by Class &amp; Accounts'!AF142+'O5 Details by Class &amp; Accounts'!BA142+'O5 Details by Class &amp; Accounts'!BV142</f>
        <v>3735.5256460989417</v>
      </c>
      <c r="H142" s="520">
        <f>'O5 Details by Class &amp; Accounts'!L142+'O5 Details by Class &amp; Accounts'!AG142+'O5 Details by Class &amp; Accounts'!BB142+'O5 Details by Class &amp; Accounts'!BW142</f>
        <v>0</v>
      </c>
      <c r="I142" s="520">
        <f>'O5 Details by Class &amp; Accounts'!M142+'O5 Details by Class &amp; Accounts'!AH142+'O5 Details by Class &amp; Accounts'!BC142+'O5 Details by Class &amp; Accounts'!BX142</f>
        <v>0</v>
      </c>
      <c r="J142" s="520">
        <f>'O5 Details by Class &amp; Accounts'!N142+'O5 Details by Class &amp; Accounts'!AI142+'O5 Details by Class &amp; Accounts'!BD142+'O5 Details by Class &amp; Accounts'!BY142</f>
        <v>0</v>
      </c>
      <c r="K142" s="520">
        <f>'O5 Details by Class &amp; Accounts'!O142+'O5 Details by Class &amp; Accounts'!AJ142+'O5 Details by Class &amp; Accounts'!BE142+'O5 Details by Class &amp; Accounts'!BZ142</f>
        <v>469.50460737243645</v>
      </c>
      <c r="L142" s="520">
        <f>'O5 Details by Class &amp; Accounts'!P142+'O5 Details by Class &amp; Accounts'!AK142+'O5 Details by Class &amp; Accounts'!BF142+'O5 Details by Class &amp; Accounts'!CA142</f>
        <v>39.208765577918122</v>
      </c>
      <c r="M142" s="520">
        <f>'O5 Details by Class &amp; Accounts'!Q142+'O5 Details by Class &amp; Accounts'!AL142+'O5 Details by Class &amp; Accounts'!BG142+'O5 Details by Class &amp; Accounts'!CB142</f>
        <v>32.476469170992146</v>
      </c>
      <c r="N142" s="520">
        <f>'O5 Details by Class &amp; Accounts'!R142+'O5 Details by Class &amp; Accounts'!AM142+'O5 Details by Class &amp; Accounts'!BH142+'O5 Details by Class &amp; Accounts'!CC142</f>
        <v>0</v>
      </c>
      <c r="O142" s="520">
        <f>'O5 Details by Class &amp; Accounts'!S142+'O5 Details by Class &amp; Accounts'!AN142+'O5 Details by Class &amp; Accounts'!BI142+'O5 Details by Class &amp; Accounts'!CD142</f>
        <v>0</v>
      </c>
      <c r="P142" s="520">
        <f>'O5 Details by Class &amp; Accounts'!T142+'O5 Details by Class &amp; Accounts'!AO142+'O5 Details by Class &amp; Accounts'!BJ142+'O5 Details by Class &amp; Accounts'!CE142</f>
        <v>0</v>
      </c>
      <c r="Q142" s="520">
        <f>'O5 Details by Class &amp; Accounts'!U142+'O5 Details by Class &amp; Accounts'!AP142+'O5 Details by Class &amp; Accounts'!BK142+'O5 Details by Class &amp; Accounts'!CF142</f>
        <v>0</v>
      </c>
      <c r="R142" s="520">
        <f>'O5 Details by Class &amp; Accounts'!V142+'O5 Details by Class &amp; Accounts'!AQ142+'O5 Details by Class &amp; Accounts'!BL142+'O5 Details by Class &amp; Accounts'!CG142</f>
        <v>0</v>
      </c>
      <c r="S142" s="520">
        <f>'O5 Details by Class &amp; Accounts'!W142+'O5 Details by Class &amp; Accounts'!AR142+'O5 Details by Class &amp; Accounts'!BM142+'O5 Details by Class &amp; Accounts'!CH142</f>
        <v>0</v>
      </c>
      <c r="T142" s="520">
        <f>'O5 Details by Class &amp; Accounts'!X142+'O5 Details by Class &amp; Accounts'!AS142+'O5 Details by Class &amp; Accounts'!BN142+'O5 Details by Class &amp; Accounts'!CI142</f>
        <v>0</v>
      </c>
      <c r="U142" s="520">
        <f>'O5 Details by Class &amp; Accounts'!Y142+'O5 Details by Class &amp; Accounts'!AT142+'O5 Details by Class &amp; Accounts'!BO142+'O5 Details by Class &amp; Accounts'!CJ142</f>
        <v>0</v>
      </c>
      <c r="V142" s="520">
        <f>'O5 Details by Class &amp; Accounts'!Z142+'O5 Details by Class &amp; Accounts'!AU142+'O5 Details by Class &amp; Accounts'!BP142+'O5 Details by Class &amp; Accounts'!CK142</f>
        <v>0</v>
      </c>
      <c r="W142" s="520">
        <f>'O5 Details by Class &amp; Accounts'!AA142+'O5 Details by Class &amp; Accounts'!AV142+'O5 Details by Class &amp; Accounts'!BQ142+'O5 Details by Class &amp; Accounts'!CL142</f>
        <v>0</v>
      </c>
      <c r="X142" s="959">
        <f>'O5 Details by Class &amp; Accounts'!AB142+'O5 Details by Class &amp; Accounts'!AW142+'O5 Details by Class &amp; Accounts'!BR142+'O5 Details by Class &amp; Accounts'!CM142</f>
        <v>0</v>
      </c>
      <c r="Y142" s="1630" t="str">
        <f t="shared" si="4"/>
        <v>5040</v>
      </c>
      <c r="Z142" s="1625" t="s">
        <v>505</v>
      </c>
    </row>
    <row r="143" spans="1:26" ht="25.5" x14ac:dyDescent="0.2">
      <c r="A143" s="1494" t="s">
        <v>199</v>
      </c>
      <c r="B143" s="930" t="s">
        <v>1584</v>
      </c>
      <c r="C143" s="945" t="str">
        <f>IF(ISBLANK('E4 TB Allocation Details'!D144), "",('E4 TB Allocation Details'!D144))</f>
        <v>di</v>
      </c>
      <c r="D143" s="946">
        <f t="shared" si="5"/>
        <v>5908</v>
      </c>
      <c r="E143" s="520">
        <f>'O5 Details by Class &amp; Accounts'!I143+'O5 Details by Class &amp; Accounts'!AD143+'O5 Details by Class &amp; Accounts'!AY143+'O5 Details by Class &amp; Accounts'!BT143</f>
        <v>3465.2161435177113</v>
      </c>
      <c r="F143" s="520">
        <f>'O5 Details by Class &amp; Accounts'!J143+'O5 Details by Class &amp; Accounts'!AE143+'O5 Details by Class &amp; Accounts'!AZ143+'O5 Details by Class &amp; Accounts'!BU143</f>
        <v>887.13583872551874</v>
      </c>
      <c r="G143" s="520">
        <f>'O5 Details by Class &amp; Accounts'!K143+'O5 Details by Class &amp; Accounts'!AF143+'O5 Details by Class &amp; Accounts'!BA143+'O5 Details by Class &amp; Accounts'!BV143</f>
        <v>1358.79112899597</v>
      </c>
      <c r="H143" s="520">
        <f>'O5 Details by Class &amp; Accounts'!L143+'O5 Details by Class &amp; Accounts'!AG143+'O5 Details by Class &amp; Accounts'!BB143+'O5 Details by Class &amp; Accounts'!BW143</f>
        <v>0</v>
      </c>
      <c r="I143" s="520">
        <f>'O5 Details by Class &amp; Accounts'!M143+'O5 Details by Class &amp; Accounts'!AH143+'O5 Details by Class &amp; Accounts'!BC143+'O5 Details by Class &amp; Accounts'!BX143</f>
        <v>0</v>
      </c>
      <c r="J143" s="520">
        <f>'O5 Details by Class &amp; Accounts'!N143+'O5 Details by Class &amp; Accounts'!AI143+'O5 Details by Class &amp; Accounts'!BD143+'O5 Details by Class &amp; Accounts'!BY143</f>
        <v>0</v>
      </c>
      <c r="K143" s="520">
        <f>'O5 Details by Class &amp; Accounts'!O143+'O5 Details by Class &amp; Accounts'!AJ143+'O5 Details by Class &amp; Accounts'!BE143+'O5 Details by Class &amp; Accounts'!BZ143</f>
        <v>170.78150599411123</v>
      </c>
      <c r="L143" s="520">
        <f>'O5 Details by Class &amp; Accounts'!P143+'O5 Details by Class &amp; Accounts'!AK143+'O5 Details by Class &amp; Accounts'!BF143+'O5 Details by Class &amp; Accounts'!CA143</f>
        <v>14.262122092989795</v>
      </c>
      <c r="M143" s="520">
        <f>'O5 Details by Class &amp; Accounts'!Q143+'O5 Details by Class &amp; Accounts'!AL143+'O5 Details by Class &amp; Accounts'!BG143+'O5 Details by Class &amp; Accounts'!CB143</f>
        <v>11.813260673699148</v>
      </c>
      <c r="N143" s="520">
        <f>'O5 Details by Class &amp; Accounts'!R143+'O5 Details by Class &amp; Accounts'!AM143+'O5 Details by Class &amp; Accounts'!BH143+'O5 Details by Class &amp; Accounts'!CC143</f>
        <v>0</v>
      </c>
      <c r="O143" s="520">
        <f>'O5 Details by Class &amp; Accounts'!S143+'O5 Details by Class &amp; Accounts'!AN143+'O5 Details by Class &amp; Accounts'!BI143+'O5 Details by Class &amp; Accounts'!CD143</f>
        <v>0</v>
      </c>
      <c r="P143" s="520">
        <f>'O5 Details by Class &amp; Accounts'!T143+'O5 Details by Class &amp; Accounts'!AO143+'O5 Details by Class &amp; Accounts'!BJ143+'O5 Details by Class &amp; Accounts'!CE143</f>
        <v>0</v>
      </c>
      <c r="Q143" s="520">
        <f>'O5 Details by Class &amp; Accounts'!U143+'O5 Details by Class &amp; Accounts'!AP143+'O5 Details by Class &amp; Accounts'!BK143+'O5 Details by Class &amp; Accounts'!CF143</f>
        <v>0</v>
      </c>
      <c r="R143" s="520">
        <f>'O5 Details by Class &amp; Accounts'!V143+'O5 Details by Class &amp; Accounts'!AQ143+'O5 Details by Class &amp; Accounts'!BL143+'O5 Details by Class &amp; Accounts'!CG143</f>
        <v>0</v>
      </c>
      <c r="S143" s="520">
        <f>'O5 Details by Class &amp; Accounts'!W143+'O5 Details by Class &amp; Accounts'!AR143+'O5 Details by Class &amp; Accounts'!BM143+'O5 Details by Class &amp; Accounts'!CH143</f>
        <v>0</v>
      </c>
      <c r="T143" s="520">
        <f>'O5 Details by Class &amp; Accounts'!X143+'O5 Details by Class &amp; Accounts'!AS143+'O5 Details by Class &amp; Accounts'!BN143+'O5 Details by Class &amp; Accounts'!CI143</f>
        <v>0</v>
      </c>
      <c r="U143" s="520">
        <f>'O5 Details by Class &amp; Accounts'!Y143+'O5 Details by Class &amp; Accounts'!AT143+'O5 Details by Class &amp; Accounts'!BO143+'O5 Details by Class &amp; Accounts'!CJ143</f>
        <v>0</v>
      </c>
      <c r="V143" s="520">
        <f>'O5 Details by Class &amp; Accounts'!Z143+'O5 Details by Class &amp; Accounts'!AU143+'O5 Details by Class &amp; Accounts'!BP143+'O5 Details by Class &amp; Accounts'!CK143</f>
        <v>0</v>
      </c>
      <c r="W143" s="520">
        <f>'O5 Details by Class &amp; Accounts'!AA143+'O5 Details by Class &amp; Accounts'!AV143+'O5 Details by Class &amp; Accounts'!BQ143+'O5 Details by Class &amp; Accounts'!CL143</f>
        <v>0</v>
      </c>
      <c r="X143" s="959">
        <f>'O5 Details by Class &amp; Accounts'!AB143+'O5 Details by Class &amp; Accounts'!AW143+'O5 Details by Class &amp; Accounts'!BR143+'O5 Details by Class &amp; Accounts'!CM143</f>
        <v>0</v>
      </c>
      <c r="Y143" s="1630" t="str">
        <f t="shared" si="4"/>
        <v>5045</v>
      </c>
      <c r="Z143" s="1625" t="s">
        <v>505</v>
      </c>
    </row>
    <row r="144" spans="1:26" ht="15.95" customHeight="1" x14ac:dyDescent="0.2">
      <c r="A144" s="1494" t="s">
        <v>200</v>
      </c>
      <c r="B144" s="930" t="s">
        <v>537</v>
      </c>
      <c r="C144" s="945" t="str">
        <f>IF(ISBLANK('E4 TB Allocation Details'!D145), "",('E4 TB Allocation Details'!D145))</f>
        <v>di</v>
      </c>
      <c r="D144" s="946">
        <f t="shared" si="5"/>
        <v>464</v>
      </c>
      <c r="E144" s="520">
        <f>'O5 Details by Class &amp; Accounts'!I144+'O5 Details by Class &amp; Accounts'!AD144+'O5 Details by Class &amp; Accounts'!AY144+'O5 Details by Class &amp; Accounts'!BT144</f>
        <v>212.2799680796987</v>
      </c>
      <c r="F144" s="520">
        <f>'O5 Details by Class &amp; Accounts'!J144+'O5 Details by Class &amp; Accounts'!AE144+'O5 Details by Class &amp; Accounts'!AZ144+'O5 Details by Class &amp; Accounts'!BU144</f>
        <v>87.11413519680616</v>
      </c>
      <c r="G144" s="520">
        <f>'O5 Details by Class &amp; Accounts'!K144+'O5 Details by Class &amp; Accounts'!AF144+'O5 Details by Class &amp; Accounts'!BA144+'O5 Details by Class &amp; Accounts'!BV144</f>
        <v>161.84717662825449</v>
      </c>
      <c r="H144" s="520">
        <f>'O5 Details by Class &amp; Accounts'!L144+'O5 Details by Class &amp; Accounts'!AG144+'O5 Details by Class &amp; Accounts'!BB144+'O5 Details by Class &amp; Accounts'!BW144</f>
        <v>0</v>
      </c>
      <c r="I144" s="520">
        <f>'O5 Details by Class &amp; Accounts'!M144+'O5 Details by Class &amp; Accounts'!AH144+'O5 Details by Class &amp; Accounts'!BC144+'O5 Details by Class &amp; Accounts'!BX144</f>
        <v>0</v>
      </c>
      <c r="J144" s="520">
        <f>'O5 Details by Class &amp; Accounts'!N144+'O5 Details by Class &amp; Accounts'!AI144+'O5 Details by Class &amp; Accounts'!BD144+'O5 Details by Class &amp; Accounts'!BY144</f>
        <v>0</v>
      </c>
      <c r="K144" s="520">
        <f>'O5 Details by Class &amp; Accounts'!O144+'O5 Details by Class &amp; Accounts'!AJ144+'O5 Details by Class &amp; Accounts'!BE144+'O5 Details by Class &amp; Accounts'!BZ144</f>
        <v>2.7147455780329373</v>
      </c>
      <c r="L144" s="520">
        <f>'O5 Details by Class &amp; Accounts'!P144+'O5 Details by Class &amp; Accounts'!AK144+'O5 Details by Class &amp; Accounts'!BF144+'O5 Details by Class &amp; Accounts'!CA144</f>
        <v>0</v>
      </c>
      <c r="M144" s="520">
        <f>'O5 Details by Class &amp; Accounts'!Q144+'O5 Details by Class &amp; Accounts'!AL144+'O5 Details by Class &amp; Accounts'!BG144+'O5 Details by Class &amp; Accounts'!CB144</f>
        <v>4.3974517207687559E-2</v>
      </c>
      <c r="N144" s="520">
        <f>'O5 Details by Class &amp; Accounts'!R144+'O5 Details by Class &amp; Accounts'!AM144+'O5 Details by Class &amp; Accounts'!BH144+'O5 Details by Class &amp; Accounts'!CC144</f>
        <v>0</v>
      </c>
      <c r="O144" s="520">
        <f>'O5 Details by Class &amp; Accounts'!S144+'O5 Details by Class &amp; Accounts'!AN144+'O5 Details by Class &amp; Accounts'!BI144+'O5 Details by Class &amp; Accounts'!CD144</f>
        <v>0</v>
      </c>
      <c r="P144" s="520">
        <f>'O5 Details by Class &amp; Accounts'!T144+'O5 Details by Class &amp; Accounts'!AO144+'O5 Details by Class &amp; Accounts'!BJ144+'O5 Details by Class &amp; Accounts'!CE144</f>
        <v>0</v>
      </c>
      <c r="Q144" s="520">
        <f>'O5 Details by Class &amp; Accounts'!U144+'O5 Details by Class &amp; Accounts'!AP144+'O5 Details by Class &amp; Accounts'!BK144+'O5 Details by Class &amp; Accounts'!CF144</f>
        <v>0</v>
      </c>
      <c r="R144" s="520">
        <f>'O5 Details by Class &amp; Accounts'!V144+'O5 Details by Class &amp; Accounts'!AQ144+'O5 Details by Class &amp; Accounts'!BL144+'O5 Details by Class &amp; Accounts'!CG144</f>
        <v>0</v>
      </c>
      <c r="S144" s="520">
        <f>'O5 Details by Class &amp; Accounts'!W144+'O5 Details by Class &amp; Accounts'!AR144+'O5 Details by Class &amp; Accounts'!BM144+'O5 Details by Class &amp; Accounts'!CH144</f>
        <v>0</v>
      </c>
      <c r="T144" s="520">
        <f>'O5 Details by Class &amp; Accounts'!X144+'O5 Details by Class &amp; Accounts'!AS144+'O5 Details by Class &amp; Accounts'!BN144+'O5 Details by Class &amp; Accounts'!CI144</f>
        <v>0</v>
      </c>
      <c r="U144" s="520">
        <f>'O5 Details by Class &amp; Accounts'!Y144+'O5 Details by Class &amp; Accounts'!AT144+'O5 Details by Class &amp; Accounts'!BO144+'O5 Details by Class &amp; Accounts'!CJ144</f>
        <v>0</v>
      </c>
      <c r="V144" s="520">
        <f>'O5 Details by Class &amp; Accounts'!Z144+'O5 Details by Class &amp; Accounts'!AU144+'O5 Details by Class &amp; Accounts'!BP144+'O5 Details by Class &amp; Accounts'!CK144</f>
        <v>0</v>
      </c>
      <c r="W144" s="520">
        <f>'O5 Details by Class &amp; Accounts'!AA144+'O5 Details by Class &amp; Accounts'!AV144+'O5 Details by Class &amp; Accounts'!BQ144+'O5 Details by Class &amp; Accounts'!CL144</f>
        <v>0</v>
      </c>
      <c r="X144" s="959">
        <f>'O5 Details by Class &amp; Accounts'!AB144+'O5 Details by Class &amp; Accounts'!AW144+'O5 Details by Class &amp; Accounts'!BR144+'O5 Details by Class &amp; Accounts'!CM144</f>
        <v>0</v>
      </c>
      <c r="Y144" s="1630" t="str">
        <f t="shared" si="4"/>
        <v>5050</v>
      </c>
      <c r="Z144" s="1625" t="s">
        <v>505</v>
      </c>
    </row>
    <row r="145" spans="1:26" ht="15.95" customHeight="1" x14ac:dyDescent="0.2">
      <c r="A145" s="1494" t="s">
        <v>196</v>
      </c>
      <c r="B145" s="930" t="s">
        <v>1413</v>
      </c>
      <c r="C145" s="945" t="str">
        <f>IF(ISBLANK('E4 TB Allocation Details'!D146), "",('E4 TB Allocation Details'!D146))</f>
        <v>di</v>
      </c>
      <c r="D145" s="946">
        <f t="shared" si="5"/>
        <v>132331.99999999997</v>
      </c>
      <c r="E145" s="520">
        <f>'O5 Details by Class &amp; Accounts'!I145+'O5 Details by Class &amp; Accounts'!AD145+'O5 Details by Class &amp; Accounts'!AY145+'O5 Details by Class &amp; Accounts'!BT145</f>
        <v>79386.294603045171</v>
      </c>
      <c r="F145" s="520">
        <f>'O5 Details by Class &amp; Accounts'!J145+'O5 Details by Class &amp; Accounts'!AE145+'O5 Details by Class &amp; Accounts'!AZ145+'O5 Details by Class &amp; Accounts'!BU145</f>
        <v>21706.855938196259</v>
      </c>
      <c r="G145" s="520">
        <f>'O5 Details by Class &amp; Accounts'!K145+'O5 Details by Class &amp; Accounts'!AF145+'O5 Details by Class &amp; Accounts'!BA145+'O5 Details by Class &amp; Accounts'!BV145</f>
        <v>29081.784720153442</v>
      </c>
      <c r="H145" s="520">
        <f>'O5 Details by Class &amp; Accounts'!L145+'O5 Details by Class &amp; Accounts'!AG145+'O5 Details by Class &amp; Accounts'!BB145+'O5 Details by Class &amp; Accounts'!BW145</f>
        <v>0</v>
      </c>
      <c r="I145" s="520">
        <f>'O5 Details by Class &amp; Accounts'!M145+'O5 Details by Class &amp; Accounts'!AH145+'O5 Details by Class &amp; Accounts'!BC145+'O5 Details by Class &amp; Accounts'!BX145</f>
        <v>0</v>
      </c>
      <c r="J145" s="520">
        <f>'O5 Details by Class &amp; Accounts'!N145+'O5 Details by Class &amp; Accounts'!AI145+'O5 Details by Class &amp; Accounts'!BD145+'O5 Details by Class &amp; Accounts'!BY145</f>
        <v>0</v>
      </c>
      <c r="K145" s="520">
        <f>'O5 Details by Class &amp; Accounts'!O145+'O5 Details by Class &amp; Accounts'!AJ145+'O5 Details by Class &amp; Accounts'!BE145+'O5 Details by Class &amp; Accounts'!BZ145</f>
        <v>1625.2560010884397</v>
      </c>
      <c r="L145" s="520">
        <f>'O5 Details by Class &amp; Accounts'!P145+'O5 Details by Class &amp; Accounts'!AK145+'O5 Details by Class &amp; Accounts'!BF145+'O5 Details by Class &amp; Accounts'!CA145</f>
        <v>289.86152505273702</v>
      </c>
      <c r="M145" s="520">
        <f>'O5 Details by Class &amp; Accounts'!Q145+'O5 Details by Class &amp; Accounts'!AL145+'O5 Details by Class &amp; Accounts'!BG145+'O5 Details by Class &amp; Accounts'!CB145</f>
        <v>241.94721246391916</v>
      </c>
      <c r="N145" s="520">
        <f>'O5 Details by Class &amp; Accounts'!R145+'O5 Details by Class &amp; Accounts'!AM145+'O5 Details by Class &amp; Accounts'!BH145+'O5 Details by Class &amp; Accounts'!CC145</f>
        <v>0</v>
      </c>
      <c r="O145" s="520">
        <f>'O5 Details by Class &amp; Accounts'!S145+'O5 Details by Class &amp; Accounts'!AN145+'O5 Details by Class &amp; Accounts'!BI145+'O5 Details by Class &amp; Accounts'!CD145</f>
        <v>0</v>
      </c>
      <c r="P145" s="520">
        <f>'O5 Details by Class &amp; Accounts'!T145+'O5 Details by Class &amp; Accounts'!AO145+'O5 Details by Class &amp; Accounts'!BJ145+'O5 Details by Class &amp; Accounts'!CE145</f>
        <v>0</v>
      </c>
      <c r="Q145" s="520">
        <f>'O5 Details by Class &amp; Accounts'!U145+'O5 Details by Class &amp; Accounts'!AP145+'O5 Details by Class &amp; Accounts'!BK145+'O5 Details by Class &amp; Accounts'!CF145</f>
        <v>0</v>
      </c>
      <c r="R145" s="520">
        <f>'O5 Details by Class &amp; Accounts'!V145+'O5 Details by Class &amp; Accounts'!AQ145+'O5 Details by Class &amp; Accounts'!BL145+'O5 Details by Class &amp; Accounts'!CG145</f>
        <v>0</v>
      </c>
      <c r="S145" s="520">
        <f>'O5 Details by Class &amp; Accounts'!W145+'O5 Details by Class &amp; Accounts'!AR145+'O5 Details by Class &amp; Accounts'!BM145+'O5 Details by Class &amp; Accounts'!CH145</f>
        <v>0</v>
      </c>
      <c r="T145" s="520">
        <f>'O5 Details by Class &amp; Accounts'!X145+'O5 Details by Class &amp; Accounts'!AS145+'O5 Details by Class &amp; Accounts'!BN145+'O5 Details by Class &amp; Accounts'!CI145</f>
        <v>0</v>
      </c>
      <c r="U145" s="520">
        <f>'O5 Details by Class &amp; Accounts'!Y145+'O5 Details by Class &amp; Accounts'!AT145+'O5 Details by Class &amp; Accounts'!BO145+'O5 Details by Class &amp; Accounts'!CJ145</f>
        <v>0</v>
      </c>
      <c r="V145" s="520">
        <f>'O5 Details by Class &amp; Accounts'!Z145+'O5 Details by Class &amp; Accounts'!AU145+'O5 Details by Class &amp; Accounts'!BP145+'O5 Details by Class &amp; Accounts'!CK145</f>
        <v>0</v>
      </c>
      <c r="W145" s="520">
        <f>'O5 Details by Class &amp; Accounts'!AA145+'O5 Details by Class &amp; Accounts'!AV145+'O5 Details by Class &amp; Accounts'!BQ145+'O5 Details by Class &amp; Accounts'!CL145</f>
        <v>0</v>
      </c>
      <c r="X145" s="959">
        <f>'O5 Details by Class &amp; Accounts'!AB145+'O5 Details by Class &amp; Accounts'!AW145+'O5 Details by Class &amp; Accounts'!BR145+'O5 Details by Class &amp; Accounts'!CM145</f>
        <v>0</v>
      </c>
      <c r="Y145" s="1630" t="str">
        <f t="shared" si="4"/>
        <v>5055</v>
      </c>
      <c r="Z145" s="1625">
        <v>1850</v>
      </c>
    </row>
    <row r="146" spans="1:26" ht="15.95" customHeight="1" x14ac:dyDescent="0.2">
      <c r="A146" s="1494" t="s">
        <v>202</v>
      </c>
      <c r="B146" s="930" t="s">
        <v>1578</v>
      </c>
      <c r="C146" s="945" t="str">
        <f>IF(ISBLANK('E4 TB Allocation Details'!D147), "",('E4 TB Allocation Details'!D147))</f>
        <v>cu</v>
      </c>
      <c r="D146" s="946">
        <f t="shared" si="5"/>
        <v>790446</v>
      </c>
      <c r="E146" s="520">
        <f>'O5 Details by Class &amp; Accounts'!I146+'O5 Details by Class &amp; Accounts'!AD146+'O5 Details by Class &amp; Accounts'!AY146+'O5 Details by Class &amp; Accounts'!BT146</f>
        <v>609500.33326626325</v>
      </c>
      <c r="F146" s="520">
        <f>'O5 Details by Class &amp; Accounts'!J146+'O5 Details by Class &amp; Accounts'!AE146+'O5 Details by Class &amp; Accounts'!AZ146+'O5 Details by Class &amp; Accounts'!BU146</f>
        <v>146859.25676624692</v>
      </c>
      <c r="G146" s="520">
        <f>'O5 Details by Class &amp; Accounts'!K146+'O5 Details by Class &amp; Accounts'!AF146+'O5 Details by Class &amp; Accounts'!BA146+'O5 Details by Class &amp; Accounts'!BV146</f>
        <v>34086.409967489781</v>
      </c>
      <c r="H146" s="520">
        <f>'O5 Details by Class &amp; Accounts'!L146+'O5 Details by Class &amp; Accounts'!AG146+'O5 Details by Class &amp; Accounts'!BB146+'O5 Details by Class &amp; Accounts'!BW146</f>
        <v>0</v>
      </c>
      <c r="I146" s="520">
        <f>'O5 Details by Class &amp; Accounts'!M146+'O5 Details by Class &amp; Accounts'!AH146+'O5 Details by Class &amp; Accounts'!BC146+'O5 Details by Class &amp; Accounts'!BX146</f>
        <v>0</v>
      </c>
      <c r="J146" s="520">
        <f>'O5 Details by Class &amp; Accounts'!N146+'O5 Details by Class &amp; Accounts'!AI146+'O5 Details by Class &amp; Accounts'!BD146+'O5 Details by Class &amp; Accounts'!BY146</f>
        <v>0</v>
      </c>
      <c r="K146" s="520">
        <f>'O5 Details by Class &amp; Accounts'!O146+'O5 Details by Class &amp; Accounts'!AJ146+'O5 Details by Class &amp; Accounts'!BE146+'O5 Details by Class &amp; Accounts'!BZ146</f>
        <v>0</v>
      </c>
      <c r="L146" s="520">
        <f>'O5 Details by Class &amp; Accounts'!P146+'O5 Details by Class &amp; Accounts'!AK146+'O5 Details by Class &amp; Accounts'!BF146+'O5 Details by Class &amp; Accounts'!CA146</f>
        <v>0</v>
      </c>
      <c r="M146" s="520">
        <f>'O5 Details by Class &amp; Accounts'!Q146+'O5 Details by Class &amp; Accounts'!AL146+'O5 Details by Class &amp; Accounts'!BG146+'O5 Details by Class &amp; Accounts'!CB146</f>
        <v>0</v>
      </c>
      <c r="N146" s="520">
        <f>'O5 Details by Class &amp; Accounts'!R146+'O5 Details by Class &amp; Accounts'!AM146+'O5 Details by Class &amp; Accounts'!BH146+'O5 Details by Class &amp; Accounts'!CC146</f>
        <v>0</v>
      </c>
      <c r="O146" s="520">
        <f>'O5 Details by Class &amp; Accounts'!S146+'O5 Details by Class &amp; Accounts'!AN146+'O5 Details by Class &amp; Accounts'!BI146+'O5 Details by Class &amp; Accounts'!CD146</f>
        <v>0</v>
      </c>
      <c r="P146" s="520">
        <f>'O5 Details by Class &amp; Accounts'!T146+'O5 Details by Class &amp; Accounts'!AO146+'O5 Details by Class &amp; Accounts'!BJ146+'O5 Details by Class &amp; Accounts'!CE146</f>
        <v>0</v>
      </c>
      <c r="Q146" s="520">
        <f>'O5 Details by Class &amp; Accounts'!U146+'O5 Details by Class &amp; Accounts'!AP146+'O5 Details by Class &amp; Accounts'!BK146+'O5 Details by Class &amp; Accounts'!CF146</f>
        <v>0</v>
      </c>
      <c r="R146" s="520">
        <f>'O5 Details by Class &amp; Accounts'!V146+'O5 Details by Class &amp; Accounts'!AQ146+'O5 Details by Class &amp; Accounts'!BL146+'O5 Details by Class &amp; Accounts'!CG146</f>
        <v>0</v>
      </c>
      <c r="S146" s="520">
        <f>'O5 Details by Class &amp; Accounts'!W146+'O5 Details by Class &amp; Accounts'!AR146+'O5 Details by Class &amp; Accounts'!BM146+'O5 Details by Class &amp; Accounts'!CH146</f>
        <v>0</v>
      </c>
      <c r="T146" s="520">
        <f>'O5 Details by Class &amp; Accounts'!X146+'O5 Details by Class &amp; Accounts'!AS146+'O5 Details by Class &amp; Accounts'!BN146+'O5 Details by Class &amp; Accounts'!CI146</f>
        <v>0</v>
      </c>
      <c r="U146" s="520">
        <f>'O5 Details by Class &amp; Accounts'!Y146+'O5 Details by Class &amp; Accounts'!AT146+'O5 Details by Class &amp; Accounts'!BO146+'O5 Details by Class &amp; Accounts'!CJ146</f>
        <v>0</v>
      </c>
      <c r="V146" s="520">
        <f>'O5 Details by Class &amp; Accounts'!Z146+'O5 Details by Class &amp; Accounts'!AU146+'O5 Details by Class &amp; Accounts'!BP146+'O5 Details by Class &amp; Accounts'!CK146</f>
        <v>0</v>
      </c>
      <c r="W146" s="520">
        <f>'O5 Details by Class &amp; Accounts'!AA146+'O5 Details by Class &amp; Accounts'!AV146+'O5 Details by Class &amp; Accounts'!BQ146+'O5 Details by Class &amp; Accounts'!CL146</f>
        <v>0</v>
      </c>
      <c r="X146" s="959">
        <f>'O5 Details by Class &amp; Accounts'!AB146+'O5 Details by Class &amp; Accounts'!AW146+'O5 Details by Class &amp; Accounts'!BR146+'O5 Details by Class &amp; Accounts'!CM146</f>
        <v>0</v>
      </c>
      <c r="Y146" s="1630" t="str">
        <f t="shared" si="4"/>
        <v>5065</v>
      </c>
      <c r="Z146" s="1625" t="s">
        <v>774</v>
      </c>
    </row>
    <row r="147" spans="1:26" ht="15.95" customHeight="1" x14ac:dyDescent="0.2">
      <c r="A147" s="1494" t="s">
        <v>203</v>
      </c>
      <c r="B147" s="930" t="s">
        <v>1579</v>
      </c>
      <c r="C147" s="945" t="str">
        <f>IF(ISBLANK('E4 TB Allocation Details'!D148), "",('E4 TB Allocation Details'!D148))</f>
        <v>cu</v>
      </c>
      <c r="D147" s="946">
        <f t="shared" si="5"/>
        <v>420025.00000000006</v>
      </c>
      <c r="E147" s="520">
        <f>'O5 Details by Class &amp; Accounts'!I147+'O5 Details by Class &amp; Accounts'!AD147+'O5 Details by Class &amp; Accounts'!AY147+'O5 Details by Class &amp; Accounts'!BT147</f>
        <v>310018.45238095243</v>
      </c>
      <c r="F147" s="520">
        <f>'O5 Details by Class &amp; Accounts'!J147+'O5 Details by Class &amp; Accounts'!AE147+'O5 Details by Class &amp; Accounts'!AZ147+'O5 Details by Class &amp; Accounts'!BU147</f>
        <v>30152.765225428779</v>
      </c>
      <c r="G147" s="520">
        <f>'O5 Details by Class &amp; Accounts'!K147+'O5 Details by Class &amp; Accounts'!AF147+'O5 Details by Class &amp; Accounts'!BA147+'O5 Details by Class &amp; Accounts'!BV147</f>
        <v>3594.7502653110128</v>
      </c>
      <c r="H147" s="520">
        <f>'O5 Details by Class &amp; Accounts'!L147+'O5 Details by Class &amp; Accounts'!AG147+'O5 Details by Class &amp; Accounts'!BB147+'O5 Details by Class &amp; Accounts'!BW147</f>
        <v>0</v>
      </c>
      <c r="I147" s="520">
        <f>'O5 Details by Class &amp; Accounts'!M147+'O5 Details by Class &amp; Accounts'!AH147+'O5 Details by Class &amp; Accounts'!BC147+'O5 Details by Class &amp; Accounts'!BX147</f>
        <v>0</v>
      </c>
      <c r="J147" s="520">
        <f>'O5 Details by Class &amp; Accounts'!N147+'O5 Details by Class &amp; Accounts'!AI147+'O5 Details by Class &amp; Accounts'!BD147+'O5 Details by Class &amp; Accounts'!BY147</f>
        <v>0</v>
      </c>
      <c r="K147" s="520">
        <f>'O5 Details by Class &amp; Accounts'!O147+'O5 Details by Class &amp; Accounts'!AJ147+'O5 Details by Class &amp; Accounts'!BE147+'O5 Details by Class &amp; Accounts'!BZ147</f>
        <v>71593.046283934134</v>
      </c>
      <c r="L147" s="520">
        <f>'O5 Details by Class &amp; Accounts'!P147+'O5 Details by Class &amp; Accounts'!AK147+'O5 Details by Class &amp; Accounts'!BF147+'O5 Details by Class &amp; Accounts'!CA147</f>
        <v>2588.2201910239291</v>
      </c>
      <c r="M147" s="520">
        <f>'O5 Details by Class &amp; Accounts'!Q147+'O5 Details by Class &amp; Accounts'!AL147+'O5 Details by Class &amp; Accounts'!BG147+'O5 Details by Class &amp; Accounts'!CB147</f>
        <v>2077.7656533497657</v>
      </c>
      <c r="N147" s="520">
        <f>'O5 Details by Class &amp; Accounts'!R147+'O5 Details by Class &amp; Accounts'!AM147+'O5 Details by Class &amp; Accounts'!BH147+'O5 Details by Class &amp; Accounts'!CC147</f>
        <v>0</v>
      </c>
      <c r="O147" s="520">
        <f>'O5 Details by Class &amp; Accounts'!S147+'O5 Details by Class &amp; Accounts'!AN147+'O5 Details by Class &amp; Accounts'!BI147+'O5 Details by Class &amp; Accounts'!CD147</f>
        <v>0</v>
      </c>
      <c r="P147" s="520">
        <f>'O5 Details by Class &amp; Accounts'!T147+'O5 Details by Class &amp; Accounts'!AO147+'O5 Details by Class &amp; Accounts'!BJ147+'O5 Details by Class &amp; Accounts'!CE147</f>
        <v>0</v>
      </c>
      <c r="Q147" s="520">
        <f>'O5 Details by Class &amp; Accounts'!U147+'O5 Details by Class &amp; Accounts'!AP147+'O5 Details by Class &amp; Accounts'!BK147+'O5 Details by Class &amp; Accounts'!CF147</f>
        <v>0</v>
      </c>
      <c r="R147" s="520">
        <f>'O5 Details by Class &amp; Accounts'!V147+'O5 Details by Class &amp; Accounts'!AQ147+'O5 Details by Class &amp; Accounts'!BL147+'O5 Details by Class &amp; Accounts'!CG147</f>
        <v>0</v>
      </c>
      <c r="S147" s="520">
        <f>'O5 Details by Class &amp; Accounts'!W147+'O5 Details by Class &amp; Accounts'!AR147+'O5 Details by Class &amp; Accounts'!BM147+'O5 Details by Class &amp; Accounts'!CH147</f>
        <v>0</v>
      </c>
      <c r="T147" s="520">
        <f>'O5 Details by Class &amp; Accounts'!X147+'O5 Details by Class &amp; Accounts'!AS147+'O5 Details by Class &amp; Accounts'!BN147+'O5 Details by Class &amp; Accounts'!CI147</f>
        <v>0</v>
      </c>
      <c r="U147" s="520">
        <f>'O5 Details by Class &amp; Accounts'!Y147+'O5 Details by Class &amp; Accounts'!AT147+'O5 Details by Class &amp; Accounts'!BO147+'O5 Details by Class &amp; Accounts'!CJ147</f>
        <v>0</v>
      </c>
      <c r="V147" s="520">
        <f>'O5 Details by Class &amp; Accounts'!Z147+'O5 Details by Class &amp; Accounts'!AU147+'O5 Details by Class &amp; Accounts'!BP147+'O5 Details by Class &amp; Accounts'!CK147</f>
        <v>0</v>
      </c>
      <c r="W147" s="520">
        <f>'O5 Details by Class &amp; Accounts'!AA147+'O5 Details by Class &amp; Accounts'!AV147+'O5 Details by Class &amp; Accounts'!BQ147+'O5 Details by Class &amp; Accounts'!CL147</f>
        <v>0</v>
      </c>
      <c r="X147" s="959">
        <f>'O5 Details by Class &amp; Accounts'!AB147+'O5 Details by Class &amp; Accounts'!AW147+'O5 Details by Class &amp; Accounts'!BR147+'O5 Details by Class &amp; Accounts'!CM147</f>
        <v>0</v>
      </c>
      <c r="Y147" s="1630" t="str">
        <f t="shared" si="4"/>
        <v>5070</v>
      </c>
      <c r="Z147" s="1625" t="s">
        <v>704</v>
      </c>
    </row>
    <row r="148" spans="1:26" ht="15.95" customHeight="1" x14ac:dyDescent="0.2">
      <c r="A148" s="1494" t="s">
        <v>204</v>
      </c>
      <c r="B148" s="930" t="s">
        <v>1580</v>
      </c>
      <c r="C148" s="945" t="str">
        <f>IF(ISBLANK('E4 TB Allocation Details'!D149), "",('E4 TB Allocation Details'!D149))</f>
        <v>cu</v>
      </c>
      <c r="D148" s="946">
        <f t="shared" si="5"/>
        <v>90475.000000000015</v>
      </c>
      <c r="E148" s="520">
        <f>'O5 Details by Class &amp; Accounts'!I148+'O5 Details by Class &amp; Accounts'!AD148+'O5 Details by Class &amp; Accounts'!AY148+'O5 Details by Class &amp; Accounts'!BT148</f>
        <v>66779.166666666672</v>
      </c>
      <c r="F148" s="520">
        <f>'O5 Details by Class &amp; Accounts'!J148+'O5 Details by Class &amp; Accounts'!AE148+'O5 Details by Class &amp; Accounts'!AZ148+'O5 Details by Class &amp; Accounts'!BU148</f>
        <v>6495.0215672178292</v>
      </c>
      <c r="G148" s="520">
        <f>'O5 Details by Class &amp; Accounts'!K148+'O5 Details by Class &amp; Accounts'!AF148+'O5 Details by Class &amp; Accounts'!BA148+'O5 Details by Class &amp; Accounts'!BV148</f>
        <v>774.32302899592617</v>
      </c>
      <c r="H148" s="520">
        <f>'O5 Details by Class &amp; Accounts'!L148+'O5 Details by Class &amp; Accounts'!AG148+'O5 Details by Class &amp; Accounts'!BB148+'O5 Details by Class &amp; Accounts'!BW148</f>
        <v>0</v>
      </c>
      <c r="I148" s="520">
        <f>'O5 Details by Class &amp; Accounts'!M148+'O5 Details by Class &amp; Accounts'!AH148+'O5 Details by Class &amp; Accounts'!BC148+'O5 Details by Class &amp; Accounts'!BX148</f>
        <v>0</v>
      </c>
      <c r="J148" s="520">
        <f>'O5 Details by Class &amp; Accounts'!N148+'O5 Details by Class &amp; Accounts'!AI148+'O5 Details by Class &amp; Accounts'!BD148+'O5 Details by Class &amp; Accounts'!BY148</f>
        <v>0</v>
      </c>
      <c r="K148" s="520">
        <f>'O5 Details by Class &amp; Accounts'!O148+'O5 Details by Class &amp; Accounts'!AJ148+'O5 Details by Class &amp; Accounts'!BE148+'O5 Details by Class &amp; Accounts'!BZ148</f>
        <v>15421.417445482866</v>
      </c>
      <c r="L148" s="520">
        <f>'O5 Details by Class &amp; Accounts'!P148+'O5 Details by Class &amp; Accounts'!AK148+'O5 Details by Class &amp; Accounts'!BF148+'O5 Details by Class &amp; Accounts'!CA148</f>
        <v>557.51258087706685</v>
      </c>
      <c r="M148" s="520">
        <f>'O5 Details by Class &amp; Accounts'!Q148+'O5 Details by Class &amp; Accounts'!AL148+'O5 Details by Class &amp; Accounts'!BG148+'O5 Details by Class &amp; Accounts'!CB148</f>
        <v>447.55871075964535</v>
      </c>
      <c r="N148" s="520">
        <f>'O5 Details by Class &amp; Accounts'!R148+'O5 Details by Class &amp; Accounts'!AM148+'O5 Details by Class &amp; Accounts'!BH148+'O5 Details by Class &amp; Accounts'!CC148</f>
        <v>0</v>
      </c>
      <c r="O148" s="520">
        <f>'O5 Details by Class &amp; Accounts'!S148+'O5 Details by Class &amp; Accounts'!AN148+'O5 Details by Class &amp; Accounts'!BI148+'O5 Details by Class &amp; Accounts'!CD148</f>
        <v>0</v>
      </c>
      <c r="P148" s="520">
        <f>'O5 Details by Class &amp; Accounts'!T148+'O5 Details by Class &amp; Accounts'!AO148+'O5 Details by Class &amp; Accounts'!BJ148+'O5 Details by Class &amp; Accounts'!CE148</f>
        <v>0</v>
      </c>
      <c r="Q148" s="520">
        <f>'O5 Details by Class &amp; Accounts'!U148+'O5 Details by Class &amp; Accounts'!AP148+'O5 Details by Class &amp; Accounts'!BK148+'O5 Details by Class &amp; Accounts'!CF148</f>
        <v>0</v>
      </c>
      <c r="R148" s="520">
        <f>'O5 Details by Class &amp; Accounts'!V148+'O5 Details by Class &amp; Accounts'!AQ148+'O5 Details by Class &amp; Accounts'!BL148+'O5 Details by Class &amp; Accounts'!CG148</f>
        <v>0</v>
      </c>
      <c r="S148" s="520">
        <f>'O5 Details by Class &amp; Accounts'!W148+'O5 Details by Class &amp; Accounts'!AR148+'O5 Details by Class &amp; Accounts'!BM148+'O5 Details by Class &amp; Accounts'!CH148</f>
        <v>0</v>
      </c>
      <c r="T148" s="520">
        <f>'O5 Details by Class &amp; Accounts'!X148+'O5 Details by Class &amp; Accounts'!AS148+'O5 Details by Class &amp; Accounts'!BN148+'O5 Details by Class &amp; Accounts'!CI148</f>
        <v>0</v>
      </c>
      <c r="U148" s="520">
        <f>'O5 Details by Class &amp; Accounts'!Y148+'O5 Details by Class &amp; Accounts'!AT148+'O5 Details by Class &amp; Accounts'!BO148+'O5 Details by Class &amp; Accounts'!CJ148</f>
        <v>0</v>
      </c>
      <c r="V148" s="520">
        <f>'O5 Details by Class &amp; Accounts'!Z148+'O5 Details by Class &amp; Accounts'!AU148+'O5 Details by Class &amp; Accounts'!BP148+'O5 Details by Class &amp; Accounts'!CK148</f>
        <v>0</v>
      </c>
      <c r="W148" s="520">
        <f>'O5 Details by Class &amp; Accounts'!AA148+'O5 Details by Class &amp; Accounts'!AV148+'O5 Details by Class &amp; Accounts'!BQ148+'O5 Details by Class &amp; Accounts'!CL148</f>
        <v>0</v>
      </c>
      <c r="X148" s="959">
        <f>'O5 Details by Class &amp; Accounts'!AB148+'O5 Details by Class &amp; Accounts'!AW148+'O5 Details by Class &amp; Accounts'!BR148+'O5 Details by Class &amp; Accounts'!CM148</f>
        <v>0</v>
      </c>
      <c r="Y148" s="1630" t="str">
        <f t="shared" si="4"/>
        <v>5075</v>
      </c>
      <c r="Z148" s="1625" t="s">
        <v>704</v>
      </c>
    </row>
    <row r="149" spans="1:26" ht="15.95" customHeight="1" x14ac:dyDescent="0.2">
      <c r="A149" s="1494" t="s">
        <v>180</v>
      </c>
      <c r="B149" s="930" t="s">
        <v>1561</v>
      </c>
      <c r="C149" s="945" t="str">
        <f>IF(ISBLANK('E4 TB Allocation Details'!D150), "",('E4 TB Allocation Details'!D150))</f>
        <v>di</v>
      </c>
      <c r="D149" s="946">
        <f t="shared" si="5"/>
        <v>1012927.0000000001</v>
      </c>
      <c r="E149" s="520">
        <f>'O5 Details by Class &amp; Accounts'!I149+'O5 Details by Class &amp; Accounts'!AD149+'O5 Details by Class &amp; Accounts'!AY149+'O5 Details by Class &amp; Accounts'!BT149</f>
        <v>615267.83560154494</v>
      </c>
      <c r="F149" s="520">
        <f>'O5 Details by Class &amp; Accounts'!J149+'O5 Details by Class &amp; Accounts'!AE149+'O5 Details by Class &amp; Accounts'!AZ149+'O5 Details by Class &amp; Accounts'!BU149</f>
        <v>144423.66884085769</v>
      </c>
      <c r="G149" s="520">
        <f>'O5 Details by Class &amp; Accounts'!K149+'O5 Details by Class &amp; Accounts'!AF149+'O5 Details by Class &amp; Accounts'!BA149+'O5 Details by Class &amp; Accounts'!BV149</f>
        <v>233712.96508744269</v>
      </c>
      <c r="H149" s="520">
        <f>'O5 Details by Class &amp; Accounts'!L149+'O5 Details by Class &amp; Accounts'!AG149+'O5 Details by Class &amp; Accounts'!BB149+'O5 Details by Class &amp; Accounts'!BW149</f>
        <v>0</v>
      </c>
      <c r="I149" s="520">
        <f>'O5 Details by Class &amp; Accounts'!M149+'O5 Details by Class &amp; Accounts'!AH149+'O5 Details by Class &amp; Accounts'!BC149+'O5 Details by Class &amp; Accounts'!BX149</f>
        <v>0</v>
      </c>
      <c r="J149" s="520">
        <f>'O5 Details by Class &amp; Accounts'!N149+'O5 Details by Class &amp; Accounts'!AI149+'O5 Details by Class &amp; Accounts'!BD149+'O5 Details by Class &amp; Accounts'!BY149</f>
        <v>0</v>
      </c>
      <c r="K149" s="520">
        <f>'O5 Details by Class &amp; Accounts'!O149+'O5 Details by Class &amp; Accounts'!AJ149+'O5 Details by Class &amp; Accounts'!BE149+'O5 Details by Class &amp; Accounts'!BZ149</f>
        <v>16062.137654807688</v>
      </c>
      <c r="L149" s="520">
        <f>'O5 Details by Class &amp; Accounts'!P149+'O5 Details by Class &amp; Accounts'!AK149+'O5 Details by Class &amp; Accounts'!BF149+'O5 Details by Class &amp; Accounts'!CA149</f>
        <v>1884.370585194765</v>
      </c>
      <c r="M149" s="520">
        <f>'O5 Details by Class &amp; Accounts'!Q149+'O5 Details by Class &amp; Accounts'!AL149+'O5 Details by Class &amp; Accounts'!BG149+'O5 Details by Class &amp; Accounts'!CB149</f>
        <v>1576.0222301523356</v>
      </c>
      <c r="N149" s="520">
        <f>'O5 Details by Class &amp; Accounts'!R149+'O5 Details by Class &amp; Accounts'!AM149+'O5 Details by Class &amp; Accounts'!BH149+'O5 Details by Class &amp; Accounts'!CC149</f>
        <v>0</v>
      </c>
      <c r="O149" s="520">
        <f>'O5 Details by Class &amp; Accounts'!S149+'O5 Details by Class &amp; Accounts'!AN149+'O5 Details by Class &amp; Accounts'!BI149+'O5 Details by Class &amp; Accounts'!CD149</f>
        <v>0</v>
      </c>
      <c r="P149" s="520">
        <f>'O5 Details by Class &amp; Accounts'!T149+'O5 Details by Class &amp; Accounts'!AO149+'O5 Details by Class &amp; Accounts'!BJ149+'O5 Details by Class &amp; Accounts'!CE149</f>
        <v>0</v>
      </c>
      <c r="Q149" s="520">
        <f>'O5 Details by Class &amp; Accounts'!U149+'O5 Details by Class &amp; Accounts'!AP149+'O5 Details by Class &amp; Accounts'!BK149+'O5 Details by Class &amp; Accounts'!CF149</f>
        <v>0</v>
      </c>
      <c r="R149" s="520">
        <f>'O5 Details by Class &amp; Accounts'!V149+'O5 Details by Class &amp; Accounts'!AQ149+'O5 Details by Class &amp; Accounts'!BL149+'O5 Details by Class &amp; Accounts'!CG149</f>
        <v>0</v>
      </c>
      <c r="S149" s="520">
        <f>'O5 Details by Class &amp; Accounts'!W149+'O5 Details by Class &amp; Accounts'!AR149+'O5 Details by Class &amp; Accounts'!BM149+'O5 Details by Class &amp; Accounts'!CH149</f>
        <v>0</v>
      </c>
      <c r="T149" s="520">
        <f>'O5 Details by Class &amp; Accounts'!X149+'O5 Details by Class &amp; Accounts'!AS149+'O5 Details by Class &amp; Accounts'!BN149+'O5 Details by Class &amp; Accounts'!CI149</f>
        <v>0</v>
      </c>
      <c r="U149" s="520">
        <f>'O5 Details by Class &amp; Accounts'!Y149+'O5 Details by Class &amp; Accounts'!AT149+'O5 Details by Class &amp; Accounts'!BO149+'O5 Details by Class &amp; Accounts'!CJ149</f>
        <v>0</v>
      </c>
      <c r="V149" s="520">
        <f>'O5 Details by Class &amp; Accounts'!Z149+'O5 Details by Class &amp; Accounts'!AU149+'O5 Details by Class &amp; Accounts'!BP149+'O5 Details by Class &amp; Accounts'!CK149</f>
        <v>0</v>
      </c>
      <c r="W149" s="520">
        <f>'O5 Details by Class &amp; Accounts'!AA149+'O5 Details by Class &amp; Accounts'!AV149+'O5 Details by Class &amp; Accounts'!BQ149+'O5 Details by Class &amp; Accounts'!CL149</f>
        <v>0</v>
      </c>
      <c r="X149" s="959">
        <f>'O5 Details by Class &amp; Accounts'!AB149+'O5 Details by Class &amp; Accounts'!AW149+'O5 Details by Class &amp; Accounts'!BR149+'O5 Details by Class &amp; Accounts'!CM149</f>
        <v>0</v>
      </c>
      <c r="Y149" s="1630" t="str">
        <f t="shared" si="4"/>
        <v>5085</v>
      </c>
      <c r="Z149" s="1625" t="s">
        <v>108</v>
      </c>
    </row>
    <row r="150" spans="1:26" ht="15.95" customHeight="1" x14ac:dyDescent="0.2">
      <c r="A150" s="1494" t="s">
        <v>201</v>
      </c>
      <c r="B150" s="930" t="s">
        <v>1562</v>
      </c>
      <c r="C150" s="945" t="str">
        <f>IF(ISBLANK('E4 TB Allocation Details'!D151), "",('E4 TB Allocation Details'!D151))</f>
        <v>di</v>
      </c>
      <c r="D150" s="946">
        <f t="shared" si="5"/>
        <v>0</v>
      </c>
      <c r="E150" s="520">
        <f>'O5 Details by Class &amp; Accounts'!I150+'O5 Details by Class &amp; Accounts'!AD150+'O5 Details by Class &amp; Accounts'!AY150+'O5 Details by Class &amp; Accounts'!BT150</f>
        <v>0</v>
      </c>
      <c r="F150" s="520">
        <f>'O5 Details by Class &amp; Accounts'!J150+'O5 Details by Class &amp; Accounts'!AE150+'O5 Details by Class &amp; Accounts'!AZ150+'O5 Details by Class &amp; Accounts'!BU150</f>
        <v>0</v>
      </c>
      <c r="G150" s="520">
        <f>'O5 Details by Class &amp; Accounts'!K150+'O5 Details by Class &amp; Accounts'!AF150+'O5 Details by Class &amp; Accounts'!BA150+'O5 Details by Class &amp; Accounts'!BV150</f>
        <v>0</v>
      </c>
      <c r="H150" s="520">
        <f>'O5 Details by Class &amp; Accounts'!L150+'O5 Details by Class &amp; Accounts'!AG150+'O5 Details by Class &amp; Accounts'!BB150+'O5 Details by Class &amp; Accounts'!BW150</f>
        <v>0</v>
      </c>
      <c r="I150" s="520">
        <f>'O5 Details by Class &amp; Accounts'!M150+'O5 Details by Class &amp; Accounts'!AH150+'O5 Details by Class &amp; Accounts'!BC150+'O5 Details by Class &amp; Accounts'!BX150</f>
        <v>0</v>
      </c>
      <c r="J150" s="520">
        <f>'O5 Details by Class &amp; Accounts'!N150+'O5 Details by Class &amp; Accounts'!AI150+'O5 Details by Class &amp; Accounts'!BD150+'O5 Details by Class &amp; Accounts'!BY150</f>
        <v>0</v>
      </c>
      <c r="K150" s="520">
        <f>'O5 Details by Class &amp; Accounts'!O150+'O5 Details by Class &amp; Accounts'!AJ150+'O5 Details by Class &amp; Accounts'!BE150+'O5 Details by Class &amp; Accounts'!BZ150</f>
        <v>0</v>
      </c>
      <c r="L150" s="520">
        <f>'O5 Details by Class &amp; Accounts'!P150+'O5 Details by Class &amp; Accounts'!AK150+'O5 Details by Class &amp; Accounts'!BF150+'O5 Details by Class &amp; Accounts'!CA150</f>
        <v>0</v>
      </c>
      <c r="M150" s="520">
        <f>'O5 Details by Class &amp; Accounts'!Q150+'O5 Details by Class &amp; Accounts'!AL150+'O5 Details by Class &amp; Accounts'!BG150+'O5 Details by Class &amp; Accounts'!CB150</f>
        <v>0</v>
      </c>
      <c r="N150" s="520">
        <f>'O5 Details by Class &amp; Accounts'!R150+'O5 Details by Class &amp; Accounts'!AM150+'O5 Details by Class &amp; Accounts'!BH150+'O5 Details by Class &amp; Accounts'!CC150</f>
        <v>0</v>
      </c>
      <c r="O150" s="520">
        <f>'O5 Details by Class &amp; Accounts'!S150+'O5 Details by Class &amp; Accounts'!AN150+'O5 Details by Class &amp; Accounts'!BI150+'O5 Details by Class &amp; Accounts'!CD150</f>
        <v>0</v>
      </c>
      <c r="P150" s="520">
        <f>'O5 Details by Class &amp; Accounts'!T150+'O5 Details by Class &amp; Accounts'!AO150+'O5 Details by Class &amp; Accounts'!BJ150+'O5 Details by Class &amp; Accounts'!CE150</f>
        <v>0</v>
      </c>
      <c r="Q150" s="520">
        <f>'O5 Details by Class &amp; Accounts'!U150+'O5 Details by Class &amp; Accounts'!AP150+'O5 Details by Class &amp; Accounts'!BK150+'O5 Details by Class &amp; Accounts'!CF150</f>
        <v>0</v>
      </c>
      <c r="R150" s="520">
        <f>'O5 Details by Class &amp; Accounts'!V150+'O5 Details by Class &amp; Accounts'!AQ150+'O5 Details by Class &amp; Accounts'!BL150+'O5 Details by Class &amp; Accounts'!CG150</f>
        <v>0</v>
      </c>
      <c r="S150" s="520">
        <f>'O5 Details by Class &amp; Accounts'!W150+'O5 Details by Class &amp; Accounts'!AR150+'O5 Details by Class &amp; Accounts'!BM150+'O5 Details by Class &amp; Accounts'!CH150</f>
        <v>0</v>
      </c>
      <c r="T150" s="520">
        <f>'O5 Details by Class &amp; Accounts'!X150+'O5 Details by Class &amp; Accounts'!AS150+'O5 Details by Class &amp; Accounts'!BN150+'O5 Details by Class &amp; Accounts'!CI150</f>
        <v>0</v>
      </c>
      <c r="U150" s="520">
        <f>'O5 Details by Class &amp; Accounts'!Y150+'O5 Details by Class &amp; Accounts'!AT150+'O5 Details by Class &amp; Accounts'!BO150+'O5 Details by Class &amp; Accounts'!CJ150</f>
        <v>0</v>
      </c>
      <c r="V150" s="520">
        <f>'O5 Details by Class &amp; Accounts'!Z150+'O5 Details by Class &amp; Accounts'!AU150+'O5 Details by Class &amp; Accounts'!BP150+'O5 Details by Class &amp; Accounts'!CK150</f>
        <v>0</v>
      </c>
      <c r="W150" s="520">
        <f>'O5 Details by Class &amp; Accounts'!AA150+'O5 Details by Class &amp; Accounts'!AV150+'O5 Details by Class &amp; Accounts'!BQ150+'O5 Details by Class &amp; Accounts'!CL150</f>
        <v>0</v>
      </c>
      <c r="X150" s="959">
        <f>'O5 Details by Class &amp; Accounts'!AB150+'O5 Details by Class &amp; Accounts'!AW150+'O5 Details by Class &amp; Accounts'!BR150+'O5 Details by Class &amp; Accounts'!CM150</f>
        <v>0</v>
      </c>
      <c r="Y150" s="1630" t="str">
        <f t="shared" si="4"/>
        <v>5090</v>
      </c>
      <c r="Z150" s="1625" t="s">
        <v>505</v>
      </c>
    </row>
    <row r="151" spans="1:26" ht="15.95" customHeight="1" x14ac:dyDescent="0.2">
      <c r="A151" s="1494" t="s">
        <v>193</v>
      </c>
      <c r="B151" s="930" t="s">
        <v>1563</v>
      </c>
      <c r="C151" s="945" t="str">
        <f>IF(ISBLANK('E4 TB Allocation Details'!D152), "",('E4 TB Allocation Details'!D152))</f>
        <v>di</v>
      </c>
      <c r="D151" s="946">
        <f t="shared" si="5"/>
        <v>166694</v>
      </c>
      <c r="E151" s="520">
        <f>'O5 Details by Class &amp; Accounts'!I151+'O5 Details by Class &amp; Accounts'!AD151+'O5 Details by Class &amp; Accounts'!AY151+'O5 Details by Class &amp; Accounts'!BT151</f>
        <v>98578.245470834663</v>
      </c>
      <c r="F151" s="520">
        <f>'O5 Details by Class &amp; Accounts'!J151+'O5 Details by Class &amp; Accounts'!AE151+'O5 Details by Class &amp; Accounts'!AZ151+'O5 Details by Class &amp; Accounts'!BU151</f>
        <v>24686.300451880474</v>
      </c>
      <c r="G151" s="520">
        <f>'O5 Details by Class &amp; Accounts'!K151+'O5 Details by Class &amp; Accounts'!AF151+'O5 Details by Class &amp; Accounts'!BA151+'O5 Details by Class &amp; Accounts'!BV151</f>
        <v>40011.069885213459</v>
      </c>
      <c r="H151" s="520">
        <f>'O5 Details by Class &amp; Accounts'!L151+'O5 Details by Class &amp; Accounts'!AG151+'O5 Details by Class &amp; Accounts'!BB151+'O5 Details by Class &amp; Accounts'!BW151</f>
        <v>0</v>
      </c>
      <c r="I151" s="520">
        <f>'O5 Details by Class &amp; Accounts'!M151+'O5 Details by Class &amp; Accounts'!AH151+'O5 Details by Class &amp; Accounts'!BC151+'O5 Details by Class &amp; Accounts'!BX151</f>
        <v>0</v>
      </c>
      <c r="J151" s="520">
        <f>'O5 Details by Class &amp; Accounts'!N151+'O5 Details by Class &amp; Accounts'!AI151+'O5 Details by Class &amp; Accounts'!BD151+'O5 Details by Class &amp; Accounts'!BY151</f>
        <v>0</v>
      </c>
      <c r="K151" s="520">
        <f>'O5 Details by Class &amp; Accounts'!O151+'O5 Details by Class &amp; Accounts'!AJ151+'O5 Details by Class &amp; Accounts'!BE151+'O5 Details by Class &amp; Accounts'!BZ151</f>
        <v>2650.4780588226822</v>
      </c>
      <c r="L151" s="520">
        <f>'O5 Details by Class &amp; Accounts'!P151+'O5 Details by Class &amp; Accounts'!AK151+'O5 Details by Class &amp; Accounts'!BF151+'O5 Details by Class &amp; Accounts'!CA151</f>
        <v>420.41625490059636</v>
      </c>
      <c r="M151" s="520">
        <f>'O5 Details by Class &amp; Accounts'!Q151+'O5 Details by Class &amp; Accounts'!AL151+'O5 Details by Class &amp; Accounts'!BG151+'O5 Details by Class &amp; Accounts'!CB151</f>
        <v>347.48987834814756</v>
      </c>
      <c r="N151" s="520">
        <f>'O5 Details by Class &amp; Accounts'!R151+'O5 Details by Class &amp; Accounts'!AM151+'O5 Details by Class &amp; Accounts'!BH151+'O5 Details by Class &amp; Accounts'!CC151</f>
        <v>0</v>
      </c>
      <c r="O151" s="520">
        <f>'O5 Details by Class &amp; Accounts'!S151+'O5 Details by Class &amp; Accounts'!AN151+'O5 Details by Class &amp; Accounts'!BI151+'O5 Details by Class &amp; Accounts'!CD151</f>
        <v>0</v>
      </c>
      <c r="P151" s="520">
        <f>'O5 Details by Class &amp; Accounts'!T151+'O5 Details by Class &amp; Accounts'!AO151+'O5 Details by Class &amp; Accounts'!BJ151+'O5 Details by Class &amp; Accounts'!CE151</f>
        <v>0</v>
      </c>
      <c r="Q151" s="520">
        <f>'O5 Details by Class &amp; Accounts'!U151+'O5 Details by Class &amp; Accounts'!AP151+'O5 Details by Class &amp; Accounts'!BK151+'O5 Details by Class &amp; Accounts'!CF151</f>
        <v>0</v>
      </c>
      <c r="R151" s="520">
        <f>'O5 Details by Class &amp; Accounts'!V151+'O5 Details by Class &amp; Accounts'!AQ151+'O5 Details by Class &amp; Accounts'!BL151+'O5 Details by Class &amp; Accounts'!CG151</f>
        <v>0</v>
      </c>
      <c r="S151" s="520">
        <f>'O5 Details by Class &amp; Accounts'!W151+'O5 Details by Class &amp; Accounts'!AR151+'O5 Details by Class &amp; Accounts'!BM151+'O5 Details by Class &amp; Accounts'!CH151</f>
        <v>0</v>
      </c>
      <c r="T151" s="520">
        <f>'O5 Details by Class &amp; Accounts'!X151+'O5 Details by Class &amp; Accounts'!AS151+'O5 Details by Class &amp; Accounts'!BN151+'O5 Details by Class &amp; Accounts'!CI151</f>
        <v>0</v>
      </c>
      <c r="U151" s="520">
        <f>'O5 Details by Class &amp; Accounts'!Y151+'O5 Details by Class &amp; Accounts'!AT151+'O5 Details by Class &amp; Accounts'!BO151+'O5 Details by Class &amp; Accounts'!CJ151</f>
        <v>0</v>
      </c>
      <c r="V151" s="520">
        <f>'O5 Details by Class &amp; Accounts'!Z151+'O5 Details by Class &amp; Accounts'!AU151+'O5 Details by Class &amp; Accounts'!BP151+'O5 Details by Class &amp; Accounts'!CK151</f>
        <v>0</v>
      </c>
      <c r="W151" s="520">
        <f>'O5 Details by Class &amp; Accounts'!AA151+'O5 Details by Class &amp; Accounts'!AV151+'O5 Details by Class &amp; Accounts'!BQ151+'O5 Details by Class &amp; Accounts'!CL151</f>
        <v>0</v>
      </c>
      <c r="X151" s="959">
        <f>'O5 Details by Class &amp; Accounts'!AB151+'O5 Details by Class &amp; Accounts'!AW151+'O5 Details by Class &amp; Accounts'!BR151+'O5 Details by Class &amp; Accounts'!CM151</f>
        <v>0</v>
      </c>
      <c r="Y151" s="1630" t="str">
        <f t="shared" si="4"/>
        <v>5095</v>
      </c>
      <c r="Z151" s="1625" t="s">
        <v>504</v>
      </c>
    </row>
    <row r="152" spans="1:26" ht="15.95" customHeight="1" x14ac:dyDescent="0.2">
      <c r="A152" s="1836" t="s">
        <v>246</v>
      </c>
      <c r="B152" s="1837" t="s">
        <v>1406</v>
      </c>
      <c r="C152" s="945" t="str">
        <f>IF(ISBLANK('E4 TB Allocation Details'!D153), "",('E4 TB Allocation Details'!D153))</f>
        <v>di</v>
      </c>
      <c r="D152" s="946">
        <f t="shared" si="5"/>
        <v>0</v>
      </c>
      <c r="E152" s="520">
        <f>'O5 Details by Class &amp; Accounts'!I152+'O5 Details by Class &amp; Accounts'!AD152+'O5 Details by Class &amp; Accounts'!AY152+'O5 Details by Class &amp; Accounts'!BT152</f>
        <v>0</v>
      </c>
      <c r="F152" s="520">
        <f>'O5 Details by Class &amp; Accounts'!J152+'O5 Details by Class &amp; Accounts'!AE152+'O5 Details by Class &amp; Accounts'!AZ152+'O5 Details by Class &amp; Accounts'!BU152</f>
        <v>0</v>
      </c>
      <c r="G152" s="520">
        <f>'O5 Details by Class &amp; Accounts'!K152+'O5 Details by Class &amp; Accounts'!AF152+'O5 Details by Class &amp; Accounts'!BA152+'O5 Details by Class &amp; Accounts'!BV152</f>
        <v>0</v>
      </c>
      <c r="H152" s="520">
        <f>'O5 Details by Class &amp; Accounts'!L152+'O5 Details by Class &amp; Accounts'!AG152+'O5 Details by Class &amp; Accounts'!BB152+'O5 Details by Class &amp; Accounts'!BW152</f>
        <v>0</v>
      </c>
      <c r="I152" s="520">
        <f>'O5 Details by Class &amp; Accounts'!M152+'O5 Details by Class &amp; Accounts'!AH152+'O5 Details by Class &amp; Accounts'!BC152+'O5 Details by Class &amp; Accounts'!BX152</f>
        <v>0</v>
      </c>
      <c r="J152" s="520">
        <f>'O5 Details by Class &amp; Accounts'!N152+'O5 Details by Class &amp; Accounts'!AI152+'O5 Details by Class &amp; Accounts'!BD152+'O5 Details by Class &amp; Accounts'!BY152</f>
        <v>0</v>
      </c>
      <c r="K152" s="520">
        <f>'O5 Details by Class &amp; Accounts'!O152+'O5 Details by Class &amp; Accounts'!AJ152+'O5 Details by Class &amp; Accounts'!BE152+'O5 Details by Class &amp; Accounts'!BZ152</f>
        <v>0</v>
      </c>
      <c r="L152" s="520">
        <f>'O5 Details by Class &amp; Accounts'!P152+'O5 Details by Class &amp; Accounts'!AK152+'O5 Details by Class &amp; Accounts'!BF152+'O5 Details by Class &amp; Accounts'!CA152</f>
        <v>0</v>
      </c>
      <c r="M152" s="520">
        <f>'O5 Details by Class &amp; Accounts'!Q152+'O5 Details by Class &amp; Accounts'!AL152+'O5 Details by Class &amp; Accounts'!BG152+'O5 Details by Class &amp; Accounts'!CB152</f>
        <v>0</v>
      </c>
      <c r="N152" s="520">
        <f>'O5 Details by Class &amp; Accounts'!R152+'O5 Details by Class &amp; Accounts'!AM152+'O5 Details by Class &amp; Accounts'!BH152+'O5 Details by Class &amp; Accounts'!CC152</f>
        <v>0</v>
      </c>
      <c r="O152" s="520">
        <f>'O5 Details by Class &amp; Accounts'!S152+'O5 Details by Class &amp; Accounts'!AN152+'O5 Details by Class &amp; Accounts'!BI152+'O5 Details by Class &amp; Accounts'!CD152</f>
        <v>0</v>
      </c>
      <c r="P152" s="520">
        <f>'O5 Details by Class &amp; Accounts'!T152+'O5 Details by Class &amp; Accounts'!AO152+'O5 Details by Class &amp; Accounts'!BJ152+'O5 Details by Class &amp; Accounts'!CE152</f>
        <v>0</v>
      </c>
      <c r="Q152" s="520">
        <f>'O5 Details by Class &amp; Accounts'!U152+'O5 Details by Class &amp; Accounts'!AP152+'O5 Details by Class &amp; Accounts'!BK152+'O5 Details by Class &amp; Accounts'!CF152</f>
        <v>0</v>
      </c>
      <c r="R152" s="520">
        <f>'O5 Details by Class &amp; Accounts'!V152+'O5 Details by Class &amp; Accounts'!AQ152+'O5 Details by Class &amp; Accounts'!BL152+'O5 Details by Class &amp; Accounts'!CG152</f>
        <v>0</v>
      </c>
      <c r="S152" s="520">
        <f>'O5 Details by Class &amp; Accounts'!W152+'O5 Details by Class &amp; Accounts'!AR152+'O5 Details by Class &amp; Accounts'!BM152+'O5 Details by Class &amp; Accounts'!CH152</f>
        <v>0</v>
      </c>
      <c r="T152" s="520">
        <f>'O5 Details by Class &amp; Accounts'!X152+'O5 Details by Class &amp; Accounts'!AS152+'O5 Details by Class &amp; Accounts'!BN152+'O5 Details by Class &amp; Accounts'!CI152</f>
        <v>0</v>
      </c>
      <c r="U152" s="520">
        <f>'O5 Details by Class &amp; Accounts'!Y152+'O5 Details by Class &amp; Accounts'!AT152+'O5 Details by Class &amp; Accounts'!BO152+'O5 Details by Class &amp; Accounts'!CJ152</f>
        <v>0</v>
      </c>
      <c r="V152" s="520">
        <f>'O5 Details by Class &amp; Accounts'!Z152+'O5 Details by Class &amp; Accounts'!AU152+'O5 Details by Class &amp; Accounts'!BP152+'O5 Details by Class &amp; Accounts'!CK152</f>
        <v>0</v>
      </c>
      <c r="W152" s="520">
        <f>'O5 Details by Class &amp; Accounts'!AA152+'O5 Details by Class &amp; Accounts'!AV152+'O5 Details by Class &amp; Accounts'!BQ152+'O5 Details by Class &amp; Accounts'!CL152</f>
        <v>0</v>
      </c>
      <c r="X152" s="959">
        <f>'O5 Details by Class &amp; Accounts'!AB152+'O5 Details by Class &amp; Accounts'!AW152+'O5 Details by Class &amp; Accounts'!BR152+'O5 Details by Class &amp; Accounts'!CM152</f>
        <v>0</v>
      </c>
      <c r="Y152" s="1630" t="str">
        <f t="shared" si="4"/>
        <v>5096</v>
      </c>
      <c r="Z152" s="1625" t="s">
        <v>1082</v>
      </c>
    </row>
    <row r="153" spans="1:26" ht="15.95" customHeight="1" x14ac:dyDescent="0.2">
      <c r="A153" s="1494" t="s">
        <v>181</v>
      </c>
      <c r="B153" s="930" t="s">
        <v>1337</v>
      </c>
      <c r="C153" s="945" t="str">
        <f>IF(ISBLANK('E4 TB Allocation Details'!D154), "",('E4 TB Allocation Details'!D154))</f>
        <v>di</v>
      </c>
      <c r="D153" s="946">
        <f t="shared" si="5"/>
        <v>0</v>
      </c>
      <c r="E153" s="520">
        <f>'O5 Details by Class &amp; Accounts'!I153+'O5 Details by Class &amp; Accounts'!AD153+'O5 Details by Class &amp; Accounts'!AY153+'O5 Details by Class &amp; Accounts'!BT153</f>
        <v>0</v>
      </c>
      <c r="F153" s="520">
        <f>'O5 Details by Class &amp; Accounts'!J153+'O5 Details by Class &amp; Accounts'!AE153+'O5 Details by Class &amp; Accounts'!AZ153+'O5 Details by Class &amp; Accounts'!BU153</f>
        <v>0</v>
      </c>
      <c r="G153" s="520">
        <f>'O5 Details by Class &amp; Accounts'!K153+'O5 Details by Class &amp; Accounts'!AF153+'O5 Details by Class &amp; Accounts'!BA153+'O5 Details by Class &amp; Accounts'!BV153</f>
        <v>0</v>
      </c>
      <c r="H153" s="520">
        <f>'O5 Details by Class &amp; Accounts'!L153+'O5 Details by Class &amp; Accounts'!AG153+'O5 Details by Class &amp; Accounts'!BB153+'O5 Details by Class &amp; Accounts'!BW153</f>
        <v>0</v>
      </c>
      <c r="I153" s="520">
        <f>'O5 Details by Class &amp; Accounts'!M153+'O5 Details by Class &amp; Accounts'!AH153+'O5 Details by Class &amp; Accounts'!BC153+'O5 Details by Class &amp; Accounts'!BX153</f>
        <v>0</v>
      </c>
      <c r="J153" s="520">
        <f>'O5 Details by Class &amp; Accounts'!N153+'O5 Details by Class &amp; Accounts'!AI153+'O5 Details by Class &amp; Accounts'!BD153+'O5 Details by Class &amp; Accounts'!BY153</f>
        <v>0</v>
      </c>
      <c r="K153" s="520">
        <f>'O5 Details by Class &amp; Accounts'!O153+'O5 Details by Class &amp; Accounts'!AJ153+'O5 Details by Class &amp; Accounts'!BE153+'O5 Details by Class &amp; Accounts'!BZ153</f>
        <v>0</v>
      </c>
      <c r="L153" s="520">
        <f>'O5 Details by Class &amp; Accounts'!P153+'O5 Details by Class &amp; Accounts'!AK153+'O5 Details by Class &amp; Accounts'!BF153+'O5 Details by Class &amp; Accounts'!CA153</f>
        <v>0</v>
      </c>
      <c r="M153" s="520">
        <f>'O5 Details by Class &amp; Accounts'!Q153+'O5 Details by Class &amp; Accounts'!AL153+'O5 Details by Class &amp; Accounts'!BG153+'O5 Details by Class &amp; Accounts'!CB153</f>
        <v>0</v>
      </c>
      <c r="N153" s="520">
        <f>'O5 Details by Class &amp; Accounts'!R153+'O5 Details by Class &amp; Accounts'!AM153+'O5 Details by Class &amp; Accounts'!BH153+'O5 Details by Class &amp; Accounts'!CC153</f>
        <v>0</v>
      </c>
      <c r="O153" s="520">
        <f>'O5 Details by Class &amp; Accounts'!S153+'O5 Details by Class &amp; Accounts'!AN153+'O5 Details by Class &amp; Accounts'!BI153+'O5 Details by Class &amp; Accounts'!CD153</f>
        <v>0</v>
      </c>
      <c r="P153" s="520">
        <f>'O5 Details by Class &amp; Accounts'!T153+'O5 Details by Class &amp; Accounts'!AO153+'O5 Details by Class &amp; Accounts'!BJ153+'O5 Details by Class &amp; Accounts'!CE153</f>
        <v>0</v>
      </c>
      <c r="Q153" s="520">
        <f>'O5 Details by Class &amp; Accounts'!U153+'O5 Details by Class &amp; Accounts'!AP153+'O5 Details by Class &amp; Accounts'!BK153+'O5 Details by Class &amp; Accounts'!CF153</f>
        <v>0</v>
      </c>
      <c r="R153" s="520">
        <f>'O5 Details by Class &amp; Accounts'!V153+'O5 Details by Class &amp; Accounts'!AQ153+'O5 Details by Class &amp; Accounts'!BL153+'O5 Details by Class &amp; Accounts'!CG153</f>
        <v>0</v>
      </c>
      <c r="S153" s="520">
        <f>'O5 Details by Class &amp; Accounts'!W153+'O5 Details by Class &amp; Accounts'!AR153+'O5 Details by Class &amp; Accounts'!BM153+'O5 Details by Class &amp; Accounts'!CH153</f>
        <v>0</v>
      </c>
      <c r="T153" s="520">
        <f>'O5 Details by Class &amp; Accounts'!X153+'O5 Details by Class &amp; Accounts'!AS153+'O5 Details by Class &amp; Accounts'!BN153+'O5 Details by Class &amp; Accounts'!CI153</f>
        <v>0</v>
      </c>
      <c r="U153" s="520">
        <f>'O5 Details by Class &amp; Accounts'!Y153+'O5 Details by Class &amp; Accounts'!AT153+'O5 Details by Class &amp; Accounts'!BO153+'O5 Details by Class &amp; Accounts'!CJ153</f>
        <v>0</v>
      </c>
      <c r="V153" s="520">
        <f>'O5 Details by Class &amp; Accounts'!Z153+'O5 Details by Class &amp; Accounts'!AU153+'O5 Details by Class &amp; Accounts'!BP153+'O5 Details by Class &amp; Accounts'!CK153</f>
        <v>0</v>
      </c>
      <c r="W153" s="520">
        <f>'O5 Details by Class &amp; Accounts'!AA153+'O5 Details by Class &amp; Accounts'!AV153+'O5 Details by Class &amp; Accounts'!BQ153+'O5 Details by Class &amp; Accounts'!CL153</f>
        <v>0</v>
      </c>
      <c r="X153" s="959">
        <f>'O5 Details by Class &amp; Accounts'!AB153+'O5 Details by Class &amp; Accounts'!AW153+'O5 Details by Class &amp; Accounts'!BR153+'O5 Details by Class &amp; Accounts'!CM153</f>
        <v>0</v>
      </c>
      <c r="Y153" s="1630" t="str">
        <f t="shared" si="4"/>
        <v>5105</v>
      </c>
      <c r="Z153" s="1625" t="s">
        <v>108</v>
      </c>
    </row>
    <row r="154" spans="1:26" ht="15.95" customHeight="1" x14ac:dyDescent="0.2">
      <c r="A154" s="1494" t="s">
        <v>183</v>
      </c>
      <c r="B154" s="930" t="s">
        <v>1407</v>
      </c>
      <c r="C154" s="945" t="str">
        <f>IF(ISBLANK('E4 TB Allocation Details'!D155), "",('E4 TB Allocation Details'!D155))</f>
        <v>di</v>
      </c>
      <c r="D154" s="946">
        <f t="shared" si="5"/>
        <v>147451.99999999997</v>
      </c>
      <c r="E154" s="520">
        <f>'O5 Details by Class &amp; Accounts'!I154+'O5 Details by Class &amp; Accounts'!AD154+'O5 Details by Class &amp; Accounts'!AY154+'O5 Details by Class &amp; Accounts'!BT154</f>
        <v>77091.641133250901</v>
      </c>
      <c r="F154" s="520">
        <f>'O5 Details by Class &amp; Accounts'!J154+'O5 Details by Class &amp; Accounts'!AE154+'O5 Details by Class &amp; Accounts'!AZ154+'O5 Details by Class &amp; Accounts'!BU154</f>
        <v>22094.2886704989</v>
      </c>
      <c r="G154" s="520">
        <f>'O5 Details by Class &amp; Accounts'!K154+'O5 Details by Class &amp; Accounts'!AF154+'O5 Details by Class &amp; Accounts'!BA154+'O5 Details by Class &amp; Accounts'!BV154</f>
        <v>46456.913166260703</v>
      </c>
      <c r="H154" s="520">
        <f>'O5 Details by Class &amp; Accounts'!L154+'O5 Details by Class &amp; Accounts'!AG154+'O5 Details by Class &amp; Accounts'!BB154+'O5 Details by Class &amp; Accounts'!BW154</f>
        <v>0</v>
      </c>
      <c r="I154" s="520">
        <f>'O5 Details by Class &amp; Accounts'!M154+'O5 Details by Class &amp; Accounts'!AH154+'O5 Details by Class &amp; Accounts'!BC154+'O5 Details by Class &amp; Accounts'!BX154</f>
        <v>0</v>
      </c>
      <c r="J154" s="520">
        <f>'O5 Details by Class &amp; Accounts'!N154+'O5 Details by Class &amp; Accounts'!AI154+'O5 Details by Class &amp; Accounts'!BD154+'O5 Details by Class &amp; Accounts'!BY154</f>
        <v>0</v>
      </c>
      <c r="K154" s="520">
        <f>'O5 Details by Class &amp; Accounts'!O154+'O5 Details by Class &amp; Accounts'!AJ154+'O5 Details by Class &amp; Accounts'!BE154+'O5 Details by Class &amp; Accounts'!BZ154</f>
        <v>1610.8673242430225</v>
      </c>
      <c r="L154" s="520">
        <f>'O5 Details by Class &amp; Accounts'!P154+'O5 Details by Class &amp; Accounts'!AK154+'O5 Details by Class &amp; Accounts'!BF154+'O5 Details by Class &amp; Accounts'!CA154</f>
        <v>79.176781010624268</v>
      </c>
      <c r="M154" s="520">
        <f>'O5 Details by Class &amp; Accounts'!Q154+'O5 Details by Class &amp; Accounts'!AL154+'O5 Details by Class &amp; Accounts'!BG154+'O5 Details by Class &amp; Accounts'!CB154</f>
        <v>119.11292473585083</v>
      </c>
      <c r="N154" s="520">
        <f>'O5 Details by Class &amp; Accounts'!R154+'O5 Details by Class &amp; Accounts'!AM154+'O5 Details by Class &amp; Accounts'!BH154+'O5 Details by Class &amp; Accounts'!CC154</f>
        <v>0</v>
      </c>
      <c r="O154" s="520">
        <f>'O5 Details by Class &amp; Accounts'!S154+'O5 Details by Class &amp; Accounts'!AN154+'O5 Details by Class &amp; Accounts'!BI154+'O5 Details by Class &amp; Accounts'!CD154</f>
        <v>0</v>
      </c>
      <c r="P154" s="520">
        <f>'O5 Details by Class &amp; Accounts'!T154+'O5 Details by Class &amp; Accounts'!AO154+'O5 Details by Class &amp; Accounts'!BJ154+'O5 Details by Class &amp; Accounts'!CE154</f>
        <v>0</v>
      </c>
      <c r="Q154" s="520">
        <f>'O5 Details by Class &amp; Accounts'!U154+'O5 Details by Class &amp; Accounts'!AP154+'O5 Details by Class &amp; Accounts'!BK154+'O5 Details by Class &amp; Accounts'!CF154</f>
        <v>0</v>
      </c>
      <c r="R154" s="520">
        <f>'O5 Details by Class &amp; Accounts'!V154+'O5 Details by Class &amp; Accounts'!AQ154+'O5 Details by Class &amp; Accounts'!BL154+'O5 Details by Class &amp; Accounts'!CG154</f>
        <v>0</v>
      </c>
      <c r="S154" s="520">
        <f>'O5 Details by Class &amp; Accounts'!W154+'O5 Details by Class &amp; Accounts'!AR154+'O5 Details by Class &amp; Accounts'!BM154+'O5 Details by Class &amp; Accounts'!CH154</f>
        <v>0</v>
      </c>
      <c r="T154" s="520">
        <f>'O5 Details by Class &amp; Accounts'!X154+'O5 Details by Class &amp; Accounts'!AS154+'O5 Details by Class &amp; Accounts'!BN154+'O5 Details by Class &amp; Accounts'!CI154</f>
        <v>0</v>
      </c>
      <c r="U154" s="520">
        <f>'O5 Details by Class &amp; Accounts'!Y154+'O5 Details by Class &amp; Accounts'!AT154+'O5 Details by Class &amp; Accounts'!BO154+'O5 Details by Class &amp; Accounts'!CJ154</f>
        <v>0</v>
      </c>
      <c r="V154" s="520">
        <f>'O5 Details by Class &amp; Accounts'!Z154+'O5 Details by Class &amp; Accounts'!AU154+'O5 Details by Class &amp; Accounts'!BP154+'O5 Details by Class &amp; Accounts'!CK154</f>
        <v>0</v>
      </c>
      <c r="W154" s="520">
        <f>'O5 Details by Class &amp; Accounts'!AA154+'O5 Details by Class &amp; Accounts'!AV154+'O5 Details by Class &amp; Accounts'!BQ154+'O5 Details by Class &amp; Accounts'!CL154</f>
        <v>0</v>
      </c>
      <c r="X154" s="959">
        <f>'O5 Details by Class &amp; Accounts'!AB154+'O5 Details by Class &amp; Accounts'!AW154+'O5 Details by Class &amp; Accounts'!BR154+'O5 Details by Class &amp; Accounts'!CM154</f>
        <v>0</v>
      </c>
      <c r="Y154" s="1630" t="str">
        <f t="shared" si="4"/>
        <v>5110</v>
      </c>
      <c r="Z154" s="1625">
        <v>1808</v>
      </c>
    </row>
    <row r="155" spans="1:26" ht="15.95" customHeight="1" x14ac:dyDescent="0.2">
      <c r="A155" s="1494" t="s">
        <v>186</v>
      </c>
      <c r="B155" s="930" t="s">
        <v>1371</v>
      </c>
      <c r="C155" s="945" t="str">
        <f>IF(ISBLANK('E4 TB Allocation Details'!D156), "",('E4 TB Allocation Details'!D156))</f>
        <v>di</v>
      </c>
      <c r="D155" s="946">
        <f t="shared" si="5"/>
        <v>0</v>
      </c>
      <c r="E155" s="520">
        <f>'O5 Details by Class &amp; Accounts'!I155+'O5 Details by Class &amp; Accounts'!AD155+'O5 Details by Class &amp; Accounts'!AY155+'O5 Details by Class &amp; Accounts'!BT155</f>
        <v>0</v>
      </c>
      <c r="F155" s="520">
        <f>'O5 Details by Class &amp; Accounts'!J155+'O5 Details by Class &amp; Accounts'!AE155+'O5 Details by Class &amp; Accounts'!AZ155+'O5 Details by Class &amp; Accounts'!BU155</f>
        <v>0</v>
      </c>
      <c r="G155" s="520">
        <f>'O5 Details by Class &amp; Accounts'!K155+'O5 Details by Class &amp; Accounts'!AF155+'O5 Details by Class &amp; Accounts'!BA155+'O5 Details by Class &amp; Accounts'!BV155</f>
        <v>0</v>
      </c>
      <c r="H155" s="520">
        <f>'O5 Details by Class &amp; Accounts'!L155+'O5 Details by Class &amp; Accounts'!AG155+'O5 Details by Class &amp; Accounts'!BB155+'O5 Details by Class &amp; Accounts'!BW155</f>
        <v>0</v>
      </c>
      <c r="I155" s="520">
        <f>'O5 Details by Class &amp; Accounts'!M155+'O5 Details by Class &amp; Accounts'!AH155+'O5 Details by Class &amp; Accounts'!BC155+'O5 Details by Class &amp; Accounts'!BX155</f>
        <v>0</v>
      </c>
      <c r="J155" s="520">
        <f>'O5 Details by Class &amp; Accounts'!N155+'O5 Details by Class &amp; Accounts'!AI155+'O5 Details by Class &amp; Accounts'!BD155+'O5 Details by Class &amp; Accounts'!BY155</f>
        <v>0</v>
      </c>
      <c r="K155" s="520">
        <f>'O5 Details by Class &amp; Accounts'!O155+'O5 Details by Class &amp; Accounts'!AJ155+'O5 Details by Class &amp; Accounts'!BE155+'O5 Details by Class &amp; Accounts'!BZ155</f>
        <v>0</v>
      </c>
      <c r="L155" s="520">
        <f>'O5 Details by Class &amp; Accounts'!P155+'O5 Details by Class &amp; Accounts'!AK155+'O5 Details by Class &amp; Accounts'!BF155+'O5 Details by Class &amp; Accounts'!CA155</f>
        <v>0</v>
      </c>
      <c r="M155" s="520">
        <f>'O5 Details by Class &amp; Accounts'!Q155+'O5 Details by Class &amp; Accounts'!AL155+'O5 Details by Class &amp; Accounts'!BG155+'O5 Details by Class &amp; Accounts'!CB155</f>
        <v>0</v>
      </c>
      <c r="N155" s="520">
        <f>'O5 Details by Class &amp; Accounts'!R155+'O5 Details by Class &amp; Accounts'!AM155+'O5 Details by Class &amp; Accounts'!BH155+'O5 Details by Class &amp; Accounts'!CC155</f>
        <v>0</v>
      </c>
      <c r="O155" s="520">
        <f>'O5 Details by Class &amp; Accounts'!S155+'O5 Details by Class &amp; Accounts'!AN155+'O5 Details by Class &amp; Accounts'!BI155+'O5 Details by Class &amp; Accounts'!CD155</f>
        <v>0</v>
      </c>
      <c r="P155" s="520">
        <f>'O5 Details by Class &amp; Accounts'!T155+'O5 Details by Class &amp; Accounts'!AO155+'O5 Details by Class &amp; Accounts'!BJ155+'O5 Details by Class &amp; Accounts'!CE155</f>
        <v>0</v>
      </c>
      <c r="Q155" s="520">
        <f>'O5 Details by Class &amp; Accounts'!U155+'O5 Details by Class &amp; Accounts'!AP155+'O5 Details by Class &amp; Accounts'!BK155+'O5 Details by Class &amp; Accounts'!CF155</f>
        <v>0</v>
      </c>
      <c r="R155" s="520">
        <f>'O5 Details by Class &amp; Accounts'!V155+'O5 Details by Class &amp; Accounts'!AQ155+'O5 Details by Class &amp; Accounts'!BL155+'O5 Details by Class &amp; Accounts'!CG155</f>
        <v>0</v>
      </c>
      <c r="S155" s="520">
        <f>'O5 Details by Class &amp; Accounts'!W155+'O5 Details by Class &amp; Accounts'!AR155+'O5 Details by Class &amp; Accounts'!BM155+'O5 Details by Class &amp; Accounts'!CH155</f>
        <v>0</v>
      </c>
      <c r="T155" s="520">
        <f>'O5 Details by Class &amp; Accounts'!X155+'O5 Details by Class &amp; Accounts'!AS155+'O5 Details by Class &amp; Accounts'!BN155+'O5 Details by Class &amp; Accounts'!CI155</f>
        <v>0</v>
      </c>
      <c r="U155" s="520">
        <f>'O5 Details by Class &amp; Accounts'!Y155+'O5 Details by Class &amp; Accounts'!AT155+'O5 Details by Class &amp; Accounts'!BO155+'O5 Details by Class &amp; Accounts'!CJ155</f>
        <v>0</v>
      </c>
      <c r="V155" s="520">
        <f>'O5 Details by Class &amp; Accounts'!Z155+'O5 Details by Class &amp; Accounts'!AU155+'O5 Details by Class &amp; Accounts'!BP155+'O5 Details by Class &amp; Accounts'!CK155</f>
        <v>0</v>
      </c>
      <c r="W155" s="520">
        <f>'O5 Details by Class &amp; Accounts'!AA155+'O5 Details by Class &amp; Accounts'!AV155+'O5 Details by Class &amp; Accounts'!BQ155+'O5 Details by Class &amp; Accounts'!CL155</f>
        <v>0</v>
      </c>
      <c r="X155" s="959">
        <f>'O5 Details by Class &amp; Accounts'!AB155+'O5 Details by Class &amp; Accounts'!AW155+'O5 Details by Class &amp; Accounts'!BR155+'O5 Details by Class &amp; Accounts'!CM155</f>
        <v>0</v>
      </c>
      <c r="Y155" s="1630" t="str">
        <f t="shared" si="4"/>
        <v>5112</v>
      </c>
      <c r="Z155" s="1625">
        <v>1815</v>
      </c>
    </row>
    <row r="156" spans="1:26" ht="15.95" customHeight="1" x14ac:dyDescent="0.2">
      <c r="A156" s="1494" t="s">
        <v>189</v>
      </c>
      <c r="B156" s="930" t="s">
        <v>7</v>
      </c>
      <c r="C156" s="945" t="str">
        <f>IF(ISBLANK('E4 TB Allocation Details'!D157), "",('E4 TB Allocation Details'!D157))</f>
        <v>di</v>
      </c>
      <c r="D156" s="946">
        <f t="shared" si="5"/>
        <v>133233.00000000003</v>
      </c>
      <c r="E156" s="520">
        <f>'O5 Details by Class &amp; Accounts'!I156+'O5 Details by Class &amp; Accounts'!AD156+'O5 Details by Class &amp; Accounts'!AY156+'O5 Details by Class &amp; Accounts'!BT156</f>
        <v>58813.499795427269</v>
      </c>
      <c r="F156" s="520">
        <f>'O5 Details by Class &amp; Accounts'!J156+'O5 Details by Class &amp; Accounts'!AE156+'O5 Details by Class &amp; Accounts'!AZ156+'O5 Details by Class &amp; Accounts'!BU156</f>
        <v>24135.518857118979</v>
      </c>
      <c r="G156" s="520">
        <f>'O5 Details by Class &amp; Accounts'!K156+'O5 Details by Class &amp; Accounts'!AF156+'O5 Details by Class &amp; Accounts'!BA156+'O5 Details by Class &amp; Accounts'!BV156</f>
        <v>49067.723676538619</v>
      </c>
      <c r="H156" s="520">
        <f>'O5 Details by Class &amp; Accounts'!L156+'O5 Details by Class &amp; Accounts'!AG156+'O5 Details by Class &amp; Accounts'!BB156+'O5 Details by Class &amp; Accounts'!BW156</f>
        <v>0</v>
      </c>
      <c r="I156" s="520">
        <f>'O5 Details by Class &amp; Accounts'!M156+'O5 Details by Class &amp; Accounts'!AH156+'O5 Details by Class &amp; Accounts'!BC156+'O5 Details by Class &amp; Accounts'!BX156</f>
        <v>0</v>
      </c>
      <c r="J156" s="520">
        <f>'O5 Details by Class &amp; Accounts'!N156+'O5 Details by Class &amp; Accounts'!AI156+'O5 Details by Class &amp; Accounts'!BD156+'O5 Details by Class &amp; Accounts'!BY156</f>
        <v>0</v>
      </c>
      <c r="K156" s="520">
        <f>'O5 Details by Class &amp; Accounts'!O156+'O5 Details by Class &amp; Accounts'!AJ156+'O5 Details by Class &amp; Accounts'!BE156+'O5 Details by Class &amp; Accounts'!BZ156</f>
        <v>1204.0742544477605</v>
      </c>
      <c r="L156" s="520">
        <f>'O5 Details by Class &amp; Accounts'!P156+'O5 Details by Class &amp; Accounts'!AK156+'O5 Details by Class &amp; Accounts'!BF156+'O5 Details by Class &amp; Accounts'!CA156</f>
        <v>0</v>
      </c>
      <c r="M156" s="520">
        <f>'O5 Details by Class &amp; Accounts'!Q156+'O5 Details by Class &amp; Accounts'!AL156+'O5 Details by Class &amp; Accounts'!BG156+'O5 Details by Class &amp; Accounts'!CB156</f>
        <v>12.183416467385857</v>
      </c>
      <c r="N156" s="520">
        <f>'O5 Details by Class &amp; Accounts'!R156+'O5 Details by Class &amp; Accounts'!AM156+'O5 Details by Class &amp; Accounts'!BH156+'O5 Details by Class &amp; Accounts'!CC156</f>
        <v>0</v>
      </c>
      <c r="O156" s="520">
        <f>'O5 Details by Class &amp; Accounts'!S156+'O5 Details by Class &amp; Accounts'!AN156+'O5 Details by Class &amp; Accounts'!BI156+'O5 Details by Class &amp; Accounts'!CD156</f>
        <v>0</v>
      </c>
      <c r="P156" s="520">
        <f>'O5 Details by Class &amp; Accounts'!T156+'O5 Details by Class &amp; Accounts'!AO156+'O5 Details by Class &amp; Accounts'!BJ156+'O5 Details by Class &amp; Accounts'!CE156</f>
        <v>0</v>
      </c>
      <c r="Q156" s="520">
        <f>'O5 Details by Class &amp; Accounts'!U156+'O5 Details by Class &amp; Accounts'!AP156+'O5 Details by Class &amp; Accounts'!BK156+'O5 Details by Class &amp; Accounts'!CF156</f>
        <v>0</v>
      </c>
      <c r="R156" s="520">
        <f>'O5 Details by Class &amp; Accounts'!V156+'O5 Details by Class &amp; Accounts'!AQ156+'O5 Details by Class &amp; Accounts'!BL156+'O5 Details by Class &amp; Accounts'!CG156</f>
        <v>0</v>
      </c>
      <c r="S156" s="520">
        <f>'O5 Details by Class &amp; Accounts'!W156+'O5 Details by Class &amp; Accounts'!AR156+'O5 Details by Class &amp; Accounts'!BM156+'O5 Details by Class &amp; Accounts'!CH156</f>
        <v>0</v>
      </c>
      <c r="T156" s="520">
        <f>'O5 Details by Class &amp; Accounts'!X156+'O5 Details by Class &amp; Accounts'!AS156+'O5 Details by Class &amp; Accounts'!BN156+'O5 Details by Class &amp; Accounts'!CI156</f>
        <v>0</v>
      </c>
      <c r="U156" s="520">
        <f>'O5 Details by Class &amp; Accounts'!Y156+'O5 Details by Class &amp; Accounts'!AT156+'O5 Details by Class &amp; Accounts'!BO156+'O5 Details by Class &amp; Accounts'!CJ156</f>
        <v>0</v>
      </c>
      <c r="V156" s="520">
        <f>'O5 Details by Class &amp; Accounts'!Z156+'O5 Details by Class &amp; Accounts'!AU156+'O5 Details by Class &amp; Accounts'!BP156+'O5 Details by Class &amp; Accounts'!CK156</f>
        <v>0</v>
      </c>
      <c r="W156" s="520">
        <f>'O5 Details by Class &amp; Accounts'!AA156+'O5 Details by Class &amp; Accounts'!AV156+'O5 Details by Class &amp; Accounts'!BQ156+'O5 Details by Class &amp; Accounts'!CL156</f>
        <v>0</v>
      </c>
      <c r="X156" s="959">
        <f>'O5 Details by Class &amp; Accounts'!AB156+'O5 Details by Class &amp; Accounts'!AW156+'O5 Details by Class &amp; Accounts'!BR156+'O5 Details by Class &amp; Accounts'!CM156</f>
        <v>0</v>
      </c>
      <c r="Y156" s="1630" t="str">
        <f t="shared" ref="Y156:Y213" si="6">A156</f>
        <v>5114</v>
      </c>
      <c r="Z156" s="1625">
        <v>1820</v>
      </c>
    </row>
    <row r="157" spans="1:26" ht="15.95" customHeight="1" x14ac:dyDescent="0.2">
      <c r="A157" s="1494" t="s">
        <v>205</v>
      </c>
      <c r="B157" s="930" t="s">
        <v>8</v>
      </c>
      <c r="C157" s="945" t="str">
        <f>IF(ISBLANK('E4 TB Allocation Details'!D158), "",('E4 TB Allocation Details'!D158))</f>
        <v>di</v>
      </c>
      <c r="D157" s="946">
        <f t="shared" si="5"/>
        <v>152598.00000000003</v>
      </c>
      <c r="E157" s="520">
        <f>'O5 Details by Class &amp; Accounts'!I157+'O5 Details by Class &amp; Accounts'!AD157+'O5 Details by Class &amp; Accounts'!AY157+'O5 Details by Class &amp; Accounts'!BT157</f>
        <v>90321.032297848258</v>
      </c>
      <c r="F157" s="520">
        <f>'O5 Details by Class &amp; Accounts'!J157+'O5 Details by Class &amp; Accounts'!AE157+'O5 Details by Class &amp; Accounts'!AZ157+'O5 Details by Class &amp; Accounts'!BU157</f>
        <v>22565.188100307209</v>
      </c>
      <c r="G157" s="520">
        <f>'O5 Details by Class &amp; Accounts'!K157+'O5 Details by Class &amp; Accounts'!AF157+'O5 Details by Class &amp; Accounts'!BA157+'O5 Details by Class &amp; Accounts'!BV157</f>
        <v>36790.876895822126</v>
      </c>
      <c r="H157" s="520">
        <f>'O5 Details by Class &amp; Accounts'!L157+'O5 Details by Class &amp; Accounts'!AG157+'O5 Details by Class &amp; Accounts'!BB157+'O5 Details by Class &amp; Accounts'!BW157</f>
        <v>0</v>
      </c>
      <c r="I157" s="520">
        <f>'O5 Details by Class &amp; Accounts'!M157+'O5 Details by Class &amp; Accounts'!AH157+'O5 Details by Class &amp; Accounts'!BC157+'O5 Details by Class &amp; Accounts'!BX157</f>
        <v>0</v>
      </c>
      <c r="J157" s="520">
        <f>'O5 Details by Class &amp; Accounts'!N157+'O5 Details by Class &amp; Accounts'!AI157+'O5 Details by Class &amp; Accounts'!BD157+'O5 Details by Class &amp; Accounts'!BY157</f>
        <v>0</v>
      </c>
      <c r="K157" s="520">
        <f>'O5 Details by Class &amp; Accounts'!O157+'O5 Details by Class &amp; Accounts'!AJ157+'O5 Details by Class &amp; Accounts'!BE157+'O5 Details by Class &amp; Accounts'!BZ157</f>
        <v>2214.7913551047295</v>
      </c>
      <c r="L157" s="520">
        <f>'O5 Details by Class &amp; Accounts'!P157+'O5 Details by Class &amp; Accounts'!AK157+'O5 Details by Class &amp; Accounts'!BF157+'O5 Details by Class &amp; Accounts'!CA157</f>
        <v>386.62240724664593</v>
      </c>
      <c r="M157" s="520">
        <f>'O5 Details by Class &amp; Accounts'!Q157+'O5 Details by Class &amp; Accounts'!AL157+'O5 Details by Class &amp; Accounts'!BG157+'O5 Details by Class &amp; Accounts'!CB157</f>
        <v>319.48894367103674</v>
      </c>
      <c r="N157" s="520">
        <f>'O5 Details by Class &amp; Accounts'!R157+'O5 Details by Class &amp; Accounts'!AM157+'O5 Details by Class &amp; Accounts'!BH157+'O5 Details by Class &amp; Accounts'!CC157</f>
        <v>0</v>
      </c>
      <c r="O157" s="520">
        <f>'O5 Details by Class &amp; Accounts'!S157+'O5 Details by Class &amp; Accounts'!AN157+'O5 Details by Class &amp; Accounts'!BI157+'O5 Details by Class &amp; Accounts'!CD157</f>
        <v>0</v>
      </c>
      <c r="P157" s="520">
        <f>'O5 Details by Class &amp; Accounts'!T157+'O5 Details by Class &amp; Accounts'!AO157+'O5 Details by Class &amp; Accounts'!BJ157+'O5 Details by Class &amp; Accounts'!CE157</f>
        <v>0</v>
      </c>
      <c r="Q157" s="520">
        <f>'O5 Details by Class &amp; Accounts'!U157+'O5 Details by Class &amp; Accounts'!AP157+'O5 Details by Class &amp; Accounts'!BK157+'O5 Details by Class &amp; Accounts'!CF157</f>
        <v>0</v>
      </c>
      <c r="R157" s="520">
        <f>'O5 Details by Class &amp; Accounts'!V157+'O5 Details by Class &amp; Accounts'!AQ157+'O5 Details by Class &amp; Accounts'!BL157+'O5 Details by Class &amp; Accounts'!CG157</f>
        <v>0</v>
      </c>
      <c r="S157" s="520">
        <f>'O5 Details by Class &amp; Accounts'!W157+'O5 Details by Class &amp; Accounts'!AR157+'O5 Details by Class &amp; Accounts'!BM157+'O5 Details by Class &amp; Accounts'!CH157</f>
        <v>0</v>
      </c>
      <c r="T157" s="520">
        <f>'O5 Details by Class &amp; Accounts'!X157+'O5 Details by Class &amp; Accounts'!AS157+'O5 Details by Class &amp; Accounts'!BN157+'O5 Details by Class &amp; Accounts'!CI157</f>
        <v>0</v>
      </c>
      <c r="U157" s="520">
        <f>'O5 Details by Class &amp; Accounts'!Y157+'O5 Details by Class &amp; Accounts'!AT157+'O5 Details by Class &amp; Accounts'!BO157+'O5 Details by Class &amp; Accounts'!CJ157</f>
        <v>0</v>
      </c>
      <c r="V157" s="520">
        <f>'O5 Details by Class &amp; Accounts'!Z157+'O5 Details by Class &amp; Accounts'!AU157+'O5 Details by Class &amp; Accounts'!BP157+'O5 Details by Class &amp; Accounts'!CK157</f>
        <v>0</v>
      </c>
      <c r="W157" s="520">
        <f>'O5 Details by Class &amp; Accounts'!AA157+'O5 Details by Class &amp; Accounts'!AV157+'O5 Details by Class &amp; Accounts'!BQ157+'O5 Details by Class &amp; Accounts'!CL157</f>
        <v>0</v>
      </c>
      <c r="X157" s="959">
        <f>'O5 Details by Class &amp; Accounts'!AB157+'O5 Details by Class &amp; Accounts'!AW157+'O5 Details by Class &amp; Accounts'!BR157+'O5 Details by Class &amp; Accounts'!CM157</f>
        <v>0</v>
      </c>
      <c r="Y157" s="1630" t="str">
        <f t="shared" si="6"/>
        <v>5120</v>
      </c>
      <c r="Z157" s="1625">
        <v>1830</v>
      </c>
    </row>
    <row r="158" spans="1:26" ht="15.95" customHeight="1" x14ac:dyDescent="0.2">
      <c r="A158" s="1494" t="s">
        <v>206</v>
      </c>
      <c r="B158" s="930" t="s">
        <v>1373</v>
      </c>
      <c r="C158" s="945" t="str">
        <f>IF(ISBLANK('E4 TB Allocation Details'!D159), "",('E4 TB Allocation Details'!D159))</f>
        <v>di</v>
      </c>
      <c r="D158" s="946">
        <f t="shared" si="5"/>
        <v>292953.00000000006</v>
      </c>
      <c r="E158" s="520">
        <f>'O5 Details by Class &amp; Accounts'!I158+'O5 Details by Class &amp; Accounts'!AD158+'O5 Details by Class &amp; Accounts'!AY158+'O5 Details by Class &amp; Accounts'!BT158</f>
        <v>173136.15639700787</v>
      </c>
      <c r="F158" s="520">
        <f>'O5 Details by Class &amp; Accounts'!J158+'O5 Details by Class &amp; Accounts'!AE158+'O5 Details by Class &amp; Accounts'!AZ158+'O5 Details by Class &amp; Accounts'!BU158</f>
        <v>43430.567094267404</v>
      </c>
      <c r="G158" s="520">
        <f>'O5 Details by Class &amp; Accounts'!K158+'O5 Details by Class &amp; Accounts'!AF158+'O5 Details by Class &amp; Accounts'!BA158+'O5 Details by Class &amp; Accounts'!BV158</f>
        <v>70092.466719808945</v>
      </c>
      <c r="H158" s="520">
        <f>'O5 Details by Class &amp; Accounts'!L158+'O5 Details by Class &amp; Accounts'!AG158+'O5 Details by Class &amp; Accounts'!BB158+'O5 Details by Class &amp; Accounts'!BW158</f>
        <v>0</v>
      </c>
      <c r="I158" s="520">
        <f>'O5 Details by Class &amp; Accounts'!M158+'O5 Details by Class &amp; Accounts'!AH158+'O5 Details by Class &amp; Accounts'!BC158+'O5 Details by Class &amp; Accounts'!BX158</f>
        <v>0</v>
      </c>
      <c r="J158" s="520">
        <f>'O5 Details by Class &amp; Accounts'!N158+'O5 Details by Class &amp; Accounts'!AI158+'O5 Details by Class &amp; Accounts'!BD158+'O5 Details by Class &amp; Accounts'!BY158</f>
        <v>0</v>
      </c>
      <c r="K158" s="520">
        <f>'O5 Details by Class &amp; Accounts'!O158+'O5 Details by Class &amp; Accounts'!AJ158+'O5 Details by Class &amp; Accounts'!BE158+'O5 Details by Class &amp; Accounts'!BZ158</f>
        <v>4948.5825504297163</v>
      </c>
      <c r="L158" s="520">
        <f>'O5 Details by Class &amp; Accounts'!P158+'O5 Details by Class &amp; Accounts'!AK158+'O5 Details by Class &amp; Accounts'!BF158+'O5 Details by Class &amp; Accounts'!CA158</f>
        <v>736.43835584009298</v>
      </c>
      <c r="M158" s="520">
        <f>'O5 Details by Class &amp; Accounts'!Q158+'O5 Details by Class &amp; Accounts'!AL158+'O5 Details by Class &amp; Accounts'!BG158+'O5 Details by Class &amp; Accounts'!CB158</f>
        <v>608.78888264599345</v>
      </c>
      <c r="N158" s="520">
        <f>'O5 Details by Class &amp; Accounts'!R158+'O5 Details by Class &amp; Accounts'!AM158+'O5 Details by Class &amp; Accounts'!BH158+'O5 Details by Class &amp; Accounts'!CC158</f>
        <v>0</v>
      </c>
      <c r="O158" s="520">
        <f>'O5 Details by Class &amp; Accounts'!S158+'O5 Details by Class &amp; Accounts'!AN158+'O5 Details by Class &amp; Accounts'!BI158+'O5 Details by Class &amp; Accounts'!CD158</f>
        <v>0</v>
      </c>
      <c r="P158" s="520">
        <f>'O5 Details by Class &amp; Accounts'!T158+'O5 Details by Class &amp; Accounts'!AO158+'O5 Details by Class &amp; Accounts'!BJ158+'O5 Details by Class &amp; Accounts'!CE158</f>
        <v>0</v>
      </c>
      <c r="Q158" s="520">
        <f>'O5 Details by Class &amp; Accounts'!U158+'O5 Details by Class &amp; Accounts'!AP158+'O5 Details by Class &amp; Accounts'!BK158+'O5 Details by Class &amp; Accounts'!CF158</f>
        <v>0</v>
      </c>
      <c r="R158" s="520">
        <f>'O5 Details by Class &amp; Accounts'!V158+'O5 Details by Class &amp; Accounts'!AQ158+'O5 Details by Class &amp; Accounts'!BL158+'O5 Details by Class &amp; Accounts'!CG158</f>
        <v>0</v>
      </c>
      <c r="S158" s="520">
        <f>'O5 Details by Class &amp; Accounts'!W158+'O5 Details by Class &amp; Accounts'!AR158+'O5 Details by Class &amp; Accounts'!BM158+'O5 Details by Class &amp; Accounts'!CH158</f>
        <v>0</v>
      </c>
      <c r="T158" s="520">
        <f>'O5 Details by Class &amp; Accounts'!X158+'O5 Details by Class &amp; Accounts'!AS158+'O5 Details by Class &amp; Accounts'!BN158+'O5 Details by Class &amp; Accounts'!CI158</f>
        <v>0</v>
      </c>
      <c r="U158" s="520">
        <f>'O5 Details by Class &amp; Accounts'!Y158+'O5 Details by Class &amp; Accounts'!AT158+'O5 Details by Class &amp; Accounts'!BO158+'O5 Details by Class &amp; Accounts'!CJ158</f>
        <v>0</v>
      </c>
      <c r="V158" s="520">
        <f>'O5 Details by Class &amp; Accounts'!Z158+'O5 Details by Class &amp; Accounts'!AU158+'O5 Details by Class &amp; Accounts'!BP158+'O5 Details by Class &amp; Accounts'!CK158</f>
        <v>0</v>
      </c>
      <c r="W158" s="520">
        <f>'O5 Details by Class &amp; Accounts'!AA158+'O5 Details by Class &amp; Accounts'!AV158+'O5 Details by Class &amp; Accounts'!BQ158+'O5 Details by Class &amp; Accounts'!CL158</f>
        <v>0</v>
      </c>
      <c r="X158" s="959">
        <f>'O5 Details by Class &amp; Accounts'!AB158+'O5 Details by Class &amp; Accounts'!AW158+'O5 Details by Class &amp; Accounts'!BR158+'O5 Details by Class &amp; Accounts'!CM158</f>
        <v>0</v>
      </c>
      <c r="Y158" s="1630" t="str">
        <f t="shared" si="6"/>
        <v>5125</v>
      </c>
      <c r="Z158" s="1625">
        <v>1835</v>
      </c>
    </row>
    <row r="159" spans="1:26" ht="15.95" customHeight="1" x14ac:dyDescent="0.2">
      <c r="A159" s="1494" t="s">
        <v>207</v>
      </c>
      <c r="B159" s="930" t="s">
        <v>9</v>
      </c>
      <c r="C159" s="945" t="str">
        <f>IF(ISBLANK('E4 TB Allocation Details'!D160), "",('E4 TB Allocation Details'!D160))</f>
        <v>di</v>
      </c>
      <c r="D159" s="946">
        <f t="shared" si="5"/>
        <v>305603</v>
      </c>
      <c r="E159" s="520">
        <f>'O5 Details by Class &amp; Accounts'!I159+'O5 Details by Class &amp; Accounts'!AD159+'O5 Details by Class &amp; Accounts'!AY159+'O5 Details by Class &amp; Accounts'!BT159</f>
        <v>305603</v>
      </c>
      <c r="F159" s="520">
        <f>'O5 Details by Class &amp; Accounts'!J159+'O5 Details by Class &amp; Accounts'!AE159+'O5 Details by Class &amp; Accounts'!AZ159+'O5 Details by Class &amp; Accounts'!BU159</f>
        <v>0</v>
      </c>
      <c r="G159" s="520">
        <f>'O5 Details by Class &amp; Accounts'!K159+'O5 Details by Class &amp; Accounts'!AF159+'O5 Details by Class &amp; Accounts'!BA159+'O5 Details by Class &amp; Accounts'!BV159</f>
        <v>0</v>
      </c>
      <c r="H159" s="520">
        <f>'O5 Details by Class &amp; Accounts'!L159+'O5 Details by Class &amp; Accounts'!AG159+'O5 Details by Class &amp; Accounts'!BB159+'O5 Details by Class &amp; Accounts'!BW159</f>
        <v>0</v>
      </c>
      <c r="I159" s="520">
        <f>'O5 Details by Class &amp; Accounts'!M159+'O5 Details by Class &amp; Accounts'!AH159+'O5 Details by Class &amp; Accounts'!BC159+'O5 Details by Class &amp; Accounts'!BX159</f>
        <v>0</v>
      </c>
      <c r="J159" s="520">
        <f>'O5 Details by Class &amp; Accounts'!N159+'O5 Details by Class &amp; Accounts'!AI159+'O5 Details by Class &amp; Accounts'!BD159+'O5 Details by Class &amp; Accounts'!BY159</f>
        <v>0</v>
      </c>
      <c r="K159" s="520">
        <f>'O5 Details by Class &amp; Accounts'!O159+'O5 Details by Class &amp; Accounts'!AJ159+'O5 Details by Class &amp; Accounts'!BE159+'O5 Details by Class &amp; Accounts'!BZ159</f>
        <v>0</v>
      </c>
      <c r="L159" s="520">
        <f>'O5 Details by Class &amp; Accounts'!P159+'O5 Details by Class &amp; Accounts'!AK159+'O5 Details by Class &amp; Accounts'!BF159+'O5 Details by Class &amp; Accounts'!CA159</f>
        <v>0</v>
      </c>
      <c r="M159" s="520">
        <f>'O5 Details by Class &amp; Accounts'!Q159+'O5 Details by Class &amp; Accounts'!AL159+'O5 Details by Class &amp; Accounts'!BG159+'O5 Details by Class &amp; Accounts'!CB159</f>
        <v>0</v>
      </c>
      <c r="N159" s="520">
        <f>'O5 Details by Class &amp; Accounts'!R159+'O5 Details by Class &amp; Accounts'!AM159+'O5 Details by Class &amp; Accounts'!BH159+'O5 Details by Class &amp; Accounts'!CC159</f>
        <v>0</v>
      </c>
      <c r="O159" s="520">
        <f>'O5 Details by Class &amp; Accounts'!S159+'O5 Details by Class &amp; Accounts'!AN159+'O5 Details by Class &amp; Accounts'!BI159+'O5 Details by Class &amp; Accounts'!CD159</f>
        <v>0</v>
      </c>
      <c r="P159" s="520">
        <f>'O5 Details by Class &amp; Accounts'!T159+'O5 Details by Class &amp; Accounts'!AO159+'O5 Details by Class &amp; Accounts'!BJ159+'O5 Details by Class &amp; Accounts'!CE159</f>
        <v>0</v>
      </c>
      <c r="Q159" s="520">
        <f>'O5 Details by Class &amp; Accounts'!U159+'O5 Details by Class &amp; Accounts'!AP159+'O5 Details by Class &amp; Accounts'!BK159+'O5 Details by Class &amp; Accounts'!CF159</f>
        <v>0</v>
      </c>
      <c r="R159" s="520">
        <f>'O5 Details by Class &amp; Accounts'!V159+'O5 Details by Class &amp; Accounts'!AQ159+'O5 Details by Class &amp; Accounts'!BL159+'O5 Details by Class &amp; Accounts'!CG159</f>
        <v>0</v>
      </c>
      <c r="S159" s="520">
        <f>'O5 Details by Class &amp; Accounts'!W159+'O5 Details by Class &amp; Accounts'!AR159+'O5 Details by Class &amp; Accounts'!BM159+'O5 Details by Class &amp; Accounts'!CH159</f>
        <v>0</v>
      </c>
      <c r="T159" s="520">
        <f>'O5 Details by Class &amp; Accounts'!X159+'O5 Details by Class &amp; Accounts'!AS159+'O5 Details by Class &amp; Accounts'!BN159+'O5 Details by Class &amp; Accounts'!CI159</f>
        <v>0</v>
      </c>
      <c r="U159" s="520">
        <f>'O5 Details by Class &amp; Accounts'!Y159+'O5 Details by Class &amp; Accounts'!AT159+'O5 Details by Class &amp; Accounts'!BO159+'O5 Details by Class &amp; Accounts'!CJ159</f>
        <v>0</v>
      </c>
      <c r="V159" s="520">
        <f>'O5 Details by Class &amp; Accounts'!Z159+'O5 Details by Class &amp; Accounts'!AU159+'O5 Details by Class &amp; Accounts'!BP159+'O5 Details by Class &amp; Accounts'!CK159</f>
        <v>0</v>
      </c>
      <c r="W159" s="520">
        <f>'O5 Details by Class &amp; Accounts'!AA159+'O5 Details by Class &amp; Accounts'!AV159+'O5 Details by Class &amp; Accounts'!BQ159+'O5 Details by Class &amp; Accounts'!CL159</f>
        <v>0</v>
      </c>
      <c r="X159" s="959">
        <f>'O5 Details by Class &amp; Accounts'!AB159+'O5 Details by Class &amp; Accounts'!AW159+'O5 Details by Class &amp; Accounts'!BR159+'O5 Details by Class &amp; Accounts'!CM159</f>
        <v>0</v>
      </c>
      <c r="Y159" s="1630" t="str">
        <f t="shared" si="6"/>
        <v>5130</v>
      </c>
      <c r="Z159" s="1625">
        <v>1855</v>
      </c>
    </row>
    <row r="160" spans="1:26" ht="15.95" customHeight="1" x14ac:dyDescent="0.2">
      <c r="A160" s="1494" t="s">
        <v>194</v>
      </c>
      <c r="B160" s="930" t="s">
        <v>10</v>
      </c>
      <c r="C160" s="945" t="str">
        <f>IF(ISBLANK('E4 TB Allocation Details'!D161), "",('E4 TB Allocation Details'!D161))</f>
        <v>di</v>
      </c>
      <c r="D160" s="946">
        <f t="shared" si="5"/>
        <v>538067</v>
      </c>
      <c r="E160" s="520">
        <f>'O5 Details by Class &amp; Accounts'!I160+'O5 Details by Class &amp; Accounts'!AD160+'O5 Details by Class &amp; Accounts'!AY160+'O5 Details by Class &amp; Accounts'!BT160</f>
        <v>318198.0203591946</v>
      </c>
      <c r="F160" s="520">
        <f>'O5 Details by Class &amp; Accounts'!J160+'O5 Details by Class &amp; Accounts'!AE160+'O5 Details by Class &amp; Accounts'!AZ160+'O5 Details by Class &amp; Accounts'!BU160</f>
        <v>79684.233537151726</v>
      </c>
      <c r="G160" s="520">
        <f>'O5 Details by Class &amp; Accounts'!K160+'O5 Details by Class &amp; Accounts'!AF160+'O5 Details by Class &amp; Accounts'!BA160+'O5 Details by Class &amp; Accounts'!BV160</f>
        <v>129150.63733503995</v>
      </c>
      <c r="H160" s="520">
        <f>'O5 Details by Class &amp; Accounts'!L160+'O5 Details by Class &amp; Accounts'!AG160+'O5 Details by Class &amp; Accounts'!BB160+'O5 Details by Class &amp; Accounts'!BW160</f>
        <v>0</v>
      </c>
      <c r="I160" s="520">
        <f>'O5 Details by Class &amp; Accounts'!M160+'O5 Details by Class &amp; Accounts'!AH160+'O5 Details by Class &amp; Accounts'!BC160+'O5 Details by Class &amp; Accounts'!BX160</f>
        <v>0</v>
      </c>
      <c r="J160" s="520">
        <f>'O5 Details by Class &amp; Accounts'!N160+'O5 Details by Class &amp; Accounts'!AI160+'O5 Details by Class &amp; Accounts'!BD160+'O5 Details by Class &amp; Accounts'!BY160</f>
        <v>0</v>
      </c>
      <c r="K160" s="520">
        <f>'O5 Details by Class &amp; Accounts'!O160+'O5 Details by Class &amp; Accounts'!AJ160+'O5 Details by Class &amp; Accounts'!BE160+'O5 Details by Class &amp; Accounts'!BZ160</f>
        <v>8555.4055795442182</v>
      </c>
      <c r="L160" s="520">
        <f>'O5 Details by Class &amp; Accounts'!P160+'O5 Details by Class &amp; Accounts'!AK160+'O5 Details by Class &amp; Accounts'!BF160+'O5 Details by Class &amp; Accounts'!CA160</f>
        <v>1357.0501219335979</v>
      </c>
      <c r="M160" s="520">
        <f>'O5 Details by Class &amp; Accounts'!Q160+'O5 Details by Class &amp; Accounts'!AL160+'O5 Details by Class &amp; Accounts'!BG160+'O5 Details by Class &amp; Accounts'!CB160</f>
        <v>1121.653067135906</v>
      </c>
      <c r="N160" s="520">
        <f>'O5 Details by Class &amp; Accounts'!R160+'O5 Details by Class &amp; Accounts'!AM160+'O5 Details by Class &amp; Accounts'!BH160+'O5 Details by Class &amp; Accounts'!CC160</f>
        <v>0</v>
      </c>
      <c r="O160" s="520">
        <f>'O5 Details by Class &amp; Accounts'!S160+'O5 Details by Class &amp; Accounts'!AN160+'O5 Details by Class &amp; Accounts'!BI160+'O5 Details by Class &amp; Accounts'!CD160</f>
        <v>0</v>
      </c>
      <c r="P160" s="520">
        <f>'O5 Details by Class &amp; Accounts'!T160+'O5 Details by Class &amp; Accounts'!AO160+'O5 Details by Class &amp; Accounts'!BJ160+'O5 Details by Class &amp; Accounts'!CE160</f>
        <v>0</v>
      </c>
      <c r="Q160" s="520">
        <f>'O5 Details by Class &amp; Accounts'!U160+'O5 Details by Class &amp; Accounts'!AP160+'O5 Details by Class &amp; Accounts'!BK160+'O5 Details by Class &amp; Accounts'!CF160</f>
        <v>0</v>
      </c>
      <c r="R160" s="520">
        <f>'O5 Details by Class &amp; Accounts'!V160+'O5 Details by Class &amp; Accounts'!AQ160+'O5 Details by Class &amp; Accounts'!BL160+'O5 Details by Class &amp; Accounts'!CG160</f>
        <v>0</v>
      </c>
      <c r="S160" s="520">
        <f>'O5 Details by Class &amp; Accounts'!W160+'O5 Details by Class &amp; Accounts'!AR160+'O5 Details by Class &amp; Accounts'!BM160+'O5 Details by Class &amp; Accounts'!CH160</f>
        <v>0</v>
      </c>
      <c r="T160" s="520">
        <f>'O5 Details by Class &amp; Accounts'!X160+'O5 Details by Class &amp; Accounts'!AS160+'O5 Details by Class &amp; Accounts'!BN160+'O5 Details by Class &amp; Accounts'!CI160</f>
        <v>0</v>
      </c>
      <c r="U160" s="520">
        <f>'O5 Details by Class &amp; Accounts'!Y160+'O5 Details by Class &amp; Accounts'!AT160+'O5 Details by Class &amp; Accounts'!BO160+'O5 Details by Class &amp; Accounts'!CJ160</f>
        <v>0</v>
      </c>
      <c r="V160" s="520">
        <f>'O5 Details by Class &amp; Accounts'!Z160+'O5 Details by Class &amp; Accounts'!AU160+'O5 Details by Class &amp; Accounts'!BP160+'O5 Details by Class &amp; Accounts'!CK160</f>
        <v>0</v>
      </c>
      <c r="W160" s="520">
        <f>'O5 Details by Class &amp; Accounts'!AA160+'O5 Details by Class &amp; Accounts'!AV160+'O5 Details by Class &amp; Accounts'!BQ160+'O5 Details by Class &amp; Accounts'!CL160</f>
        <v>0</v>
      </c>
      <c r="X160" s="959">
        <f>'O5 Details by Class &amp; Accounts'!AB160+'O5 Details by Class &amp; Accounts'!AW160+'O5 Details by Class &amp; Accounts'!BR160+'O5 Details by Class &amp; Accounts'!CM160</f>
        <v>0</v>
      </c>
      <c r="Y160" s="1630" t="str">
        <f t="shared" si="6"/>
        <v>5135</v>
      </c>
      <c r="Z160" s="1625" t="s">
        <v>504</v>
      </c>
    </row>
    <row r="161" spans="1:26" ht="15.95" customHeight="1" x14ac:dyDescent="0.2">
      <c r="A161" s="1494" t="s">
        <v>209</v>
      </c>
      <c r="B161" s="930" t="s">
        <v>11</v>
      </c>
      <c r="C161" s="945" t="str">
        <f>IF(ISBLANK('E4 TB Allocation Details'!D162), "",('E4 TB Allocation Details'!D162))</f>
        <v>di</v>
      </c>
      <c r="D161" s="946">
        <f t="shared" si="5"/>
        <v>115134</v>
      </c>
      <c r="E161" s="520">
        <f>'O5 Details by Class &amp; Accounts'!I161+'O5 Details by Class &amp; Accounts'!AD161+'O5 Details by Class &amp; Accounts'!AY161+'O5 Details by Class &amp; Accounts'!BT161</f>
        <v>67738.701556489323</v>
      </c>
      <c r="F161" s="520">
        <f>'O5 Details by Class &amp; Accounts'!J161+'O5 Details by Class &amp; Accounts'!AE161+'O5 Details by Class &amp; Accounts'!AZ161+'O5 Details by Class &amp; Accounts'!BU161</f>
        <v>17199.134875371292</v>
      </c>
      <c r="G161" s="520">
        <f>'O5 Details by Class &amp; Accounts'!K161+'O5 Details by Class &amp; Accounts'!AF161+'O5 Details by Class &amp; Accounts'!BA161+'O5 Details by Class &amp; Accounts'!BV161</f>
        <v>26913.391179468243</v>
      </c>
      <c r="H161" s="520">
        <f>'O5 Details by Class &amp; Accounts'!L161+'O5 Details by Class &amp; Accounts'!AG161+'O5 Details by Class &amp; Accounts'!BB161+'O5 Details by Class &amp; Accounts'!BW161</f>
        <v>0</v>
      </c>
      <c r="I161" s="520">
        <f>'O5 Details by Class &amp; Accounts'!M161+'O5 Details by Class &amp; Accounts'!AH161+'O5 Details by Class &amp; Accounts'!BC161+'O5 Details by Class &amp; Accounts'!BX161</f>
        <v>0</v>
      </c>
      <c r="J161" s="520">
        <f>'O5 Details by Class &amp; Accounts'!N161+'O5 Details by Class &amp; Accounts'!AI161+'O5 Details by Class &amp; Accounts'!BD161+'O5 Details by Class &amp; Accounts'!BY161</f>
        <v>0</v>
      </c>
      <c r="K161" s="520">
        <f>'O5 Details by Class &amp; Accounts'!O161+'O5 Details by Class &amp; Accounts'!AJ161+'O5 Details by Class &amp; Accounts'!BE161+'O5 Details by Class &amp; Accounts'!BZ161</f>
        <v>2766.277924641282</v>
      </c>
      <c r="L161" s="520">
        <f>'O5 Details by Class &amp; Accounts'!P161+'O5 Details by Class &amp; Accounts'!AK161+'O5 Details by Class &amp; Accounts'!BF161+'O5 Details by Class &amp; Accounts'!CA161</f>
        <v>282.60523135358483</v>
      </c>
      <c r="M161" s="520">
        <f>'O5 Details by Class &amp; Accounts'!Q161+'O5 Details by Class &amp; Accounts'!AL161+'O5 Details by Class &amp; Accounts'!BG161+'O5 Details by Class &amp; Accounts'!CB161</f>
        <v>233.88923267627644</v>
      </c>
      <c r="N161" s="520">
        <f>'O5 Details by Class &amp; Accounts'!R161+'O5 Details by Class &amp; Accounts'!AM161+'O5 Details by Class &amp; Accounts'!BH161+'O5 Details by Class &amp; Accounts'!CC161</f>
        <v>0</v>
      </c>
      <c r="O161" s="520">
        <f>'O5 Details by Class &amp; Accounts'!S161+'O5 Details by Class &amp; Accounts'!AN161+'O5 Details by Class &amp; Accounts'!BI161+'O5 Details by Class &amp; Accounts'!CD161</f>
        <v>0</v>
      </c>
      <c r="P161" s="520">
        <f>'O5 Details by Class &amp; Accounts'!T161+'O5 Details by Class &amp; Accounts'!AO161+'O5 Details by Class &amp; Accounts'!BJ161+'O5 Details by Class &amp; Accounts'!CE161</f>
        <v>0</v>
      </c>
      <c r="Q161" s="520">
        <f>'O5 Details by Class &amp; Accounts'!U161+'O5 Details by Class &amp; Accounts'!AP161+'O5 Details by Class &amp; Accounts'!BK161+'O5 Details by Class &amp; Accounts'!CF161</f>
        <v>0</v>
      </c>
      <c r="R161" s="520">
        <f>'O5 Details by Class &amp; Accounts'!V161+'O5 Details by Class &amp; Accounts'!AQ161+'O5 Details by Class &amp; Accounts'!BL161+'O5 Details by Class &amp; Accounts'!CG161</f>
        <v>0</v>
      </c>
      <c r="S161" s="520">
        <f>'O5 Details by Class &amp; Accounts'!W161+'O5 Details by Class &amp; Accounts'!AR161+'O5 Details by Class &amp; Accounts'!BM161+'O5 Details by Class &amp; Accounts'!CH161</f>
        <v>0</v>
      </c>
      <c r="T161" s="520">
        <f>'O5 Details by Class &amp; Accounts'!X161+'O5 Details by Class &amp; Accounts'!AS161+'O5 Details by Class &amp; Accounts'!BN161+'O5 Details by Class &amp; Accounts'!CI161</f>
        <v>0</v>
      </c>
      <c r="U161" s="520">
        <f>'O5 Details by Class &amp; Accounts'!Y161+'O5 Details by Class &amp; Accounts'!AT161+'O5 Details by Class &amp; Accounts'!BO161+'O5 Details by Class &amp; Accounts'!CJ161</f>
        <v>0</v>
      </c>
      <c r="V161" s="520">
        <f>'O5 Details by Class &amp; Accounts'!Z161+'O5 Details by Class &amp; Accounts'!AU161+'O5 Details by Class &amp; Accounts'!BP161+'O5 Details by Class &amp; Accounts'!CK161</f>
        <v>0</v>
      </c>
      <c r="W161" s="520">
        <f>'O5 Details by Class &amp; Accounts'!AA161+'O5 Details by Class &amp; Accounts'!AV161+'O5 Details by Class &amp; Accounts'!BQ161+'O5 Details by Class &amp; Accounts'!CL161</f>
        <v>0</v>
      </c>
      <c r="X161" s="959">
        <f>'O5 Details by Class &amp; Accounts'!AB161+'O5 Details by Class &amp; Accounts'!AW161+'O5 Details by Class &amp; Accounts'!BR161+'O5 Details by Class &amp; Accounts'!CM161</f>
        <v>0</v>
      </c>
      <c r="Y161" s="1630" t="str">
        <f t="shared" si="6"/>
        <v>5145</v>
      </c>
      <c r="Z161" s="1625">
        <v>1840</v>
      </c>
    </row>
    <row r="162" spans="1:26" ht="15.95" customHeight="1" x14ac:dyDescent="0.2">
      <c r="A162" s="1494" t="s">
        <v>210</v>
      </c>
      <c r="B162" s="930" t="s">
        <v>12</v>
      </c>
      <c r="C162" s="945" t="str">
        <f>IF(ISBLANK('E4 TB Allocation Details'!D163), "",('E4 TB Allocation Details'!D163))</f>
        <v>di</v>
      </c>
      <c r="D162" s="946">
        <f t="shared" si="5"/>
        <v>55578.000000000007</v>
      </c>
      <c r="E162" s="520">
        <f>'O5 Details by Class &amp; Accounts'!I162+'O5 Details by Class &amp; Accounts'!AD162+'O5 Details by Class &amp; Accounts'!AY162+'O5 Details by Class &amp; Accounts'!BT162</f>
        <v>32453.053051555376</v>
      </c>
      <c r="F162" s="520">
        <f>'O5 Details by Class &amp; Accounts'!J162+'O5 Details by Class &amp; Accounts'!AE162+'O5 Details by Class &amp; Accounts'!AZ162+'O5 Details by Class &amp; Accounts'!BU162</f>
        <v>8407.3614933684676</v>
      </c>
      <c r="G162" s="520">
        <f>'O5 Details by Class &amp; Accounts'!K162+'O5 Details by Class &amp; Accounts'!AF162+'O5 Details by Class &amp; Accounts'!BA162+'O5 Details by Class &amp; Accounts'!BV162</f>
        <v>12481.85186143894</v>
      </c>
      <c r="H162" s="520">
        <f>'O5 Details by Class &amp; Accounts'!L162+'O5 Details by Class &amp; Accounts'!AG162+'O5 Details by Class &amp; Accounts'!BB162+'O5 Details by Class &amp; Accounts'!BW162</f>
        <v>0</v>
      </c>
      <c r="I162" s="520">
        <f>'O5 Details by Class &amp; Accounts'!M162+'O5 Details by Class &amp; Accounts'!AH162+'O5 Details by Class &amp; Accounts'!BC162+'O5 Details by Class &amp; Accounts'!BX162</f>
        <v>0</v>
      </c>
      <c r="J162" s="520">
        <f>'O5 Details by Class &amp; Accounts'!N162+'O5 Details by Class &amp; Accounts'!AI162+'O5 Details by Class &amp; Accounts'!BD162+'O5 Details by Class &amp; Accounts'!BY162</f>
        <v>0</v>
      </c>
      <c r="K162" s="520">
        <f>'O5 Details by Class &amp; Accounts'!O162+'O5 Details by Class &amp; Accounts'!AJ162+'O5 Details by Class &amp; Accounts'!BE162+'O5 Details by Class &amp; Accounts'!BZ162</f>
        <v>1996.2210753676536</v>
      </c>
      <c r="L162" s="520">
        <f>'O5 Details by Class &amp; Accounts'!P162+'O5 Details by Class &amp; Accounts'!AK162+'O5 Details by Class &amp; Accounts'!BF162+'O5 Details by Class &amp; Accounts'!CA162</f>
        <v>130.93046288680611</v>
      </c>
      <c r="M162" s="520">
        <f>'O5 Details by Class &amp; Accounts'!Q162+'O5 Details by Class &amp; Accounts'!AL162+'O5 Details by Class &amp; Accounts'!BG162+'O5 Details by Class &amp; Accounts'!CB162</f>
        <v>108.58205538276557</v>
      </c>
      <c r="N162" s="520">
        <f>'O5 Details by Class &amp; Accounts'!R162+'O5 Details by Class &amp; Accounts'!AM162+'O5 Details by Class &amp; Accounts'!BH162+'O5 Details by Class &amp; Accounts'!CC162</f>
        <v>0</v>
      </c>
      <c r="O162" s="520">
        <f>'O5 Details by Class &amp; Accounts'!S162+'O5 Details by Class &amp; Accounts'!AN162+'O5 Details by Class &amp; Accounts'!BI162+'O5 Details by Class &amp; Accounts'!CD162</f>
        <v>0</v>
      </c>
      <c r="P162" s="520">
        <f>'O5 Details by Class &amp; Accounts'!T162+'O5 Details by Class &amp; Accounts'!AO162+'O5 Details by Class &amp; Accounts'!BJ162+'O5 Details by Class &amp; Accounts'!CE162</f>
        <v>0</v>
      </c>
      <c r="Q162" s="520">
        <f>'O5 Details by Class &amp; Accounts'!U162+'O5 Details by Class &amp; Accounts'!AP162+'O5 Details by Class &amp; Accounts'!BK162+'O5 Details by Class &amp; Accounts'!CF162</f>
        <v>0</v>
      </c>
      <c r="R162" s="520">
        <f>'O5 Details by Class &amp; Accounts'!V162+'O5 Details by Class &amp; Accounts'!AQ162+'O5 Details by Class &amp; Accounts'!BL162+'O5 Details by Class &amp; Accounts'!CG162</f>
        <v>0</v>
      </c>
      <c r="S162" s="520">
        <f>'O5 Details by Class &amp; Accounts'!W162+'O5 Details by Class &amp; Accounts'!AR162+'O5 Details by Class &amp; Accounts'!BM162+'O5 Details by Class &amp; Accounts'!CH162</f>
        <v>0</v>
      </c>
      <c r="T162" s="520">
        <f>'O5 Details by Class &amp; Accounts'!X162+'O5 Details by Class &amp; Accounts'!AS162+'O5 Details by Class &amp; Accounts'!BN162+'O5 Details by Class &amp; Accounts'!CI162</f>
        <v>0</v>
      </c>
      <c r="U162" s="520">
        <f>'O5 Details by Class &amp; Accounts'!Y162+'O5 Details by Class &amp; Accounts'!AT162+'O5 Details by Class &amp; Accounts'!BO162+'O5 Details by Class &amp; Accounts'!CJ162</f>
        <v>0</v>
      </c>
      <c r="V162" s="520">
        <f>'O5 Details by Class &amp; Accounts'!Z162+'O5 Details by Class &amp; Accounts'!AU162+'O5 Details by Class &amp; Accounts'!BP162+'O5 Details by Class &amp; Accounts'!CK162</f>
        <v>0</v>
      </c>
      <c r="W162" s="520">
        <f>'O5 Details by Class &amp; Accounts'!AA162+'O5 Details by Class &amp; Accounts'!AV162+'O5 Details by Class &amp; Accounts'!BQ162+'O5 Details by Class &amp; Accounts'!CL162</f>
        <v>0</v>
      </c>
      <c r="X162" s="959">
        <f>'O5 Details by Class &amp; Accounts'!AB162+'O5 Details by Class &amp; Accounts'!AW162+'O5 Details by Class &amp; Accounts'!BR162+'O5 Details by Class &amp; Accounts'!CM162</f>
        <v>0</v>
      </c>
      <c r="Y162" s="1630" t="str">
        <f t="shared" si="6"/>
        <v>5150</v>
      </c>
      <c r="Z162" s="1625">
        <v>1845</v>
      </c>
    </row>
    <row r="163" spans="1:26" ht="15.95" customHeight="1" x14ac:dyDescent="0.2">
      <c r="A163" s="1494" t="s">
        <v>208</v>
      </c>
      <c r="B163" s="930" t="s">
        <v>13</v>
      </c>
      <c r="C163" s="945" t="str">
        <f>IF(ISBLANK('E4 TB Allocation Details'!D164), "",('E4 TB Allocation Details'!D164))</f>
        <v>di</v>
      </c>
      <c r="D163" s="946">
        <f t="shared" si="5"/>
        <v>147777</v>
      </c>
      <c r="E163" s="520">
        <f>'O5 Details by Class &amp; Accounts'!I163+'O5 Details by Class &amp; Accounts'!AD163+'O5 Details by Class &amp; Accounts'!AY163+'O5 Details by Class &amp; Accounts'!BT163</f>
        <v>147777</v>
      </c>
      <c r="F163" s="520">
        <f>'O5 Details by Class &amp; Accounts'!J163+'O5 Details by Class &amp; Accounts'!AE163+'O5 Details by Class &amp; Accounts'!AZ163+'O5 Details by Class &amp; Accounts'!BU163</f>
        <v>0</v>
      </c>
      <c r="G163" s="520">
        <f>'O5 Details by Class &amp; Accounts'!K163+'O5 Details by Class &amp; Accounts'!AF163+'O5 Details by Class &amp; Accounts'!BA163+'O5 Details by Class &amp; Accounts'!BV163</f>
        <v>0</v>
      </c>
      <c r="H163" s="520">
        <f>'O5 Details by Class &amp; Accounts'!L163+'O5 Details by Class &amp; Accounts'!AG163+'O5 Details by Class &amp; Accounts'!BB163+'O5 Details by Class &amp; Accounts'!BW163</f>
        <v>0</v>
      </c>
      <c r="I163" s="520">
        <f>'O5 Details by Class &amp; Accounts'!M163+'O5 Details by Class &amp; Accounts'!AH163+'O5 Details by Class &amp; Accounts'!BC163+'O5 Details by Class &amp; Accounts'!BX163</f>
        <v>0</v>
      </c>
      <c r="J163" s="520">
        <f>'O5 Details by Class &amp; Accounts'!N163+'O5 Details by Class &amp; Accounts'!AI163+'O5 Details by Class &amp; Accounts'!BD163+'O5 Details by Class &amp; Accounts'!BY163</f>
        <v>0</v>
      </c>
      <c r="K163" s="520">
        <f>'O5 Details by Class &amp; Accounts'!O163+'O5 Details by Class &amp; Accounts'!AJ163+'O5 Details by Class &amp; Accounts'!BE163+'O5 Details by Class &amp; Accounts'!BZ163</f>
        <v>0</v>
      </c>
      <c r="L163" s="520">
        <f>'O5 Details by Class &amp; Accounts'!P163+'O5 Details by Class &amp; Accounts'!AK163+'O5 Details by Class &amp; Accounts'!BF163+'O5 Details by Class &amp; Accounts'!CA163</f>
        <v>0</v>
      </c>
      <c r="M163" s="520">
        <f>'O5 Details by Class &amp; Accounts'!Q163+'O5 Details by Class &amp; Accounts'!AL163+'O5 Details by Class &amp; Accounts'!BG163+'O5 Details by Class &amp; Accounts'!CB163</f>
        <v>0</v>
      </c>
      <c r="N163" s="520">
        <f>'O5 Details by Class &amp; Accounts'!R163+'O5 Details by Class &amp; Accounts'!AM163+'O5 Details by Class &amp; Accounts'!BH163+'O5 Details by Class &amp; Accounts'!CC163</f>
        <v>0</v>
      </c>
      <c r="O163" s="520">
        <f>'O5 Details by Class &amp; Accounts'!S163+'O5 Details by Class &amp; Accounts'!AN163+'O5 Details by Class &amp; Accounts'!BI163+'O5 Details by Class &amp; Accounts'!CD163</f>
        <v>0</v>
      </c>
      <c r="P163" s="520">
        <f>'O5 Details by Class &amp; Accounts'!T163+'O5 Details by Class &amp; Accounts'!AO163+'O5 Details by Class &amp; Accounts'!BJ163+'O5 Details by Class &amp; Accounts'!CE163</f>
        <v>0</v>
      </c>
      <c r="Q163" s="520">
        <f>'O5 Details by Class &amp; Accounts'!U163+'O5 Details by Class &amp; Accounts'!AP163+'O5 Details by Class &amp; Accounts'!BK163+'O5 Details by Class &amp; Accounts'!CF163</f>
        <v>0</v>
      </c>
      <c r="R163" s="520">
        <f>'O5 Details by Class &amp; Accounts'!V163+'O5 Details by Class &amp; Accounts'!AQ163+'O5 Details by Class &amp; Accounts'!BL163+'O5 Details by Class &amp; Accounts'!CG163</f>
        <v>0</v>
      </c>
      <c r="S163" s="520">
        <f>'O5 Details by Class &amp; Accounts'!W163+'O5 Details by Class &amp; Accounts'!AR163+'O5 Details by Class &amp; Accounts'!BM163+'O5 Details by Class &amp; Accounts'!CH163</f>
        <v>0</v>
      </c>
      <c r="T163" s="520">
        <f>'O5 Details by Class &amp; Accounts'!X163+'O5 Details by Class &amp; Accounts'!AS163+'O5 Details by Class &amp; Accounts'!BN163+'O5 Details by Class &amp; Accounts'!CI163</f>
        <v>0</v>
      </c>
      <c r="U163" s="520">
        <f>'O5 Details by Class &amp; Accounts'!Y163+'O5 Details by Class &amp; Accounts'!AT163+'O5 Details by Class &amp; Accounts'!BO163+'O5 Details by Class &amp; Accounts'!CJ163</f>
        <v>0</v>
      </c>
      <c r="V163" s="520">
        <f>'O5 Details by Class &amp; Accounts'!Z163+'O5 Details by Class &amp; Accounts'!AU163+'O5 Details by Class &amp; Accounts'!BP163+'O5 Details by Class &amp; Accounts'!CK163</f>
        <v>0</v>
      </c>
      <c r="W163" s="520">
        <f>'O5 Details by Class &amp; Accounts'!AA163+'O5 Details by Class &amp; Accounts'!AV163+'O5 Details by Class &amp; Accounts'!BQ163+'O5 Details by Class &amp; Accounts'!CL163</f>
        <v>0</v>
      </c>
      <c r="X163" s="959">
        <f>'O5 Details by Class &amp; Accounts'!AB163+'O5 Details by Class &amp; Accounts'!AW163+'O5 Details by Class &amp; Accounts'!BR163+'O5 Details by Class &amp; Accounts'!CM163</f>
        <v>0</v>
      </c>
      <c r="Y163" s="1630" t="str">
        <f t="shared" si="6"/>
        <v>5155</v>
      </c>
      <c r="Z163" s="1625">
        <v>1855</v>
      </c>
    </row>
    <row r="164" spans="1:26" ht="15.95" customHeight="1" x14ac:dyDescent="0.2">
      <c r="A164" s="1494" t="s">
        <v>197</v>
      </c>
      <c r="B164" s="930" t="s">
        <v>14</v>
      </c>
      <c r="C164" s="945" t="str">
        <f>IF(ISBLANK('E4 TB Allocation Details'!D165), "",('E4 TB Allocation Details'!D165))</f>
        <v>di</v>
      </c>
      <c r="D164" s="946">
        <f t="shared" si="5"/>
        <v>156750</v>
      </c>
      <c r="E164" s="520">
        <f>'O5 Details by Class &amp; Accounts'!I164+'O5 Details by Class &amp; Accounts'!AD164+'O5 Details by Class &amp; Accounts'!AY164+'O5 Details by Class &amp; Accounts'!BT164</f>
        <v>94034.713289509207</v>
      </c>
      <c r="F164" s="520">
        <f>'O5 Details by Class &amp; Accounts'!J164+'O5 Details by Class &amp; Accounts'!AE164+'O5 Details by Class &amp; Accounts'!AZ164+'O5 Details by Class &amp; Accounts'!BU164</f>
        <v>25712.221294261883</v>
      </c>
      <c r="G164" s="520">
        <f>'O5 Details by Class &amp; Accounts'!K164+'O5 Details by Class &amp; Accounts'!AF164+'O5 Details by Class &amp; Accounts'!BA164+'O5 Details by Class &amp; Accounts'!BV164</f>
        <v>34447.977472448474</v>
      </c>
      <c r="H164" s="520">
        <f>'O5 Details by Class &amp; Accounts'!L164+'O5 Details by Class &amp; Accounts'!AG164+'O5 Details by Class &amp; Accounts'!BB164+'O5 Details by Class &amp; Accounts'!BW164</f>
        <v>0</v>
      </c>
      <c r="I164" s="520">
        <f>'O5 Details by Class &amp; Accounts'!M164+'O5 Details by Class &amp; Accounts'!AH164+'O5 Details by Class &amp; Accounts'!BC164+'O5 Details by Class &amp; Accounts'!BX164</f>
        <v>0</v>
      </c>
      <c r="J164" s="520">
        <f>'O5 Details by Class &amp; Accounts'!N164+'O5 Details by Class &amp; Accounts'!AI164+'O5 Details by Class &amp; Accounts'!BD164+'O5 Details by Class &amp; Accounts'!BY164</f>
        <v>0</v>
      </c>
      <c r="K164" s="520">
        <f>'O5 Details by Class &amp; Accounts'!O164+'O5 Details by Class &amp; Accounts'!AJ164+'O5 Details by Class &amp; Accounts'!BE164+'O5 Details by Class &amp; Accounts'!BZ164</f>
        <v>1925.1494587145435</v>
      </c>
      <c r="L164" s="520">
        <f>'O5 Details by Class &amp; Accounts'!P164+'O5 Details by Class &amp; Accounts'!AK164+'O5 Details by Class &amp; Accounts'!BF164+'O5 Details by Class &amp; Accounts'!CA164</f>
        <v>343.34699129474757</v>
      </c>
      <c r="M164" s="520">
        <f>'O5 Details by Class &amp; Accounts'!Q164+'O5 Details by Class &amp; Accounts'!AL164+'O5 Details by Class &amp; Accounts'!BG164+'O5 Details by Class &amp; Accounts'!CB164</f>
        <v>286.59149377111601</v>
      </c>
      <c r="N164" s="520">
        <f>'O5 Details by Class &amp; Accounts'!R164+'O5 Details by Class &amp; Accounts'!AM164+'O5 Details by Class &amp; Accounts'!BH164+'O5 Details by Class &amp; Accounts'!CC164</f>
        <v>0</v>
      </c>
      <c r="O164" s="520">
        <f>'O5 Details by Class &amp; Accounts'!S164+'O5 Details by Class &amp; Accounts'!AN164+'O5 Details by Class &amp; Accounts'!BI164+'O5 Details by Class &amp; Accounts'!CD164</f>
        <v>0</v>
      </c>
      <c r="P164" s="520">
        <f>'O5 Details by Class &amp; Accounts'!T164+'O5 Details by Class &amp; Accounts'!AO164+'O5 Details by Class &amp; Accounts'!BJ164+'O5 Details by Class &amp; Accounts'!CE164</f>
        <v>0</v>
      </c>
      <c r="Q164" s="520">
        <f>'O5 Details by Class &amp; Accounts'!U164+'O5 Details by Class &amp; Accounts'!AP164+'O5 Details by Class &amp; Accounts'!BK164+'O5 Details by Class &amp; Accounts'!CF164</f>
        <v>0</v>
      </c>
      <c r="R164" s="520">
        <f>'O5 Details by Class &amp; Accounts'!V164+'O5 Details by Class &amp; Accounts'!AQ164+'O5 Details by Class &amp; Accounts'!BL164+'O5 Details by Class &amp; Accounts'!CG164</f>
        <v>0</v>
      </c>
      <c r="S164" s="520">
        <f>'O5 Details by Class &amp; Accounts'!W164+'O5 Details by Class &amp; Accounts'!AR164+'O5 Details by Class &amp; Accounts'!BM164+'O5 Details by Class &amp; Accounts'!CH164</f>
        <v>0</v>
      </c>
      <c r="T164" s="520">
        <f>'O5 Details by Class &amp; Accounts'!X164+'O5 Details by Class &amp; Accounts'!AS164+'O5 Details by Class &amp; Accounts'!BN164+'O5 Details by Class &amp; Accounts'!CI164</f>
        <v>0</v>
      </c>
      <c r="U164" s="520">
        <f>'O5 Details by Class &amp; Accounts'!Y164+'O5 Details by Class &amp; Accounts'!AT164+'O5 Details by Class &amp; Accounts'!BO164+'O5 Details by Class &amp; Accounts'!CJ164</f>
        <v>0</v>
      </c>
      <c r="V164" s="520">
        <f>'O5 Details by Class &amp; Accounts'!Z164+'O5 Details by Class &amp; Accounts'!AU164+'O5 Details by Class &amp; Accounts'!BP164+'O5 Details by Class &amp; Accounts'!CK164</f>
        <v>0</v>
      </c>
      <c r="W164" s="520">
        <f>'O5 Details by Class &amp; Accounts'!AA164+'O5 Details by Class &amp; Accounts'!AV164+'O5 Details by Class &amp; Accounts'!BQ164+'O5 Details by Class &amp; Accounts'!CL164</f>
        <v>0</v>
      </c>
      <c r="X164" s="959">
        <f>'O5 Details by Class &amp; Accounts'!AB164+'O5 Details by Class &amp; Accounts'!AW164+'O5 Details by Class &amp; Accounts'!BR164+'O5 Details by Class &amp; Accounts'!CM164</f>
        <v>0</v>
      </c>
      <c r="Y164" s="1630" t="str">
        <f t="shared" si="6"/>
        <v>5160</v>
      </c>
      <c r="Z164" s="1625">
        <v>1850</v>
      </c>
    </row>
    <row r="165" spans="1:26" ht="15.95" customHeight="1" x14ac:dyDescent="0.2">
      <c r="A165" s="1499" t="s">
        <v>211</v>
      </c>
      <c r="B165" s="935" t="s">
        <v>1522</v>
      </c>
      <c r="C165" s="945" t="str">
        <f>IF(ISBLANK('E4 TB Allocation Details'!D166), "",('E4 TB Allocation Details'!D166))</f>
        <v>cu</v>
      </c>
      <c r="D165" s="946">
        <f t="shared" ref="D165:D207" si="7">SUM(E165:X165)</f>
        <v>9304</v>
      </c>
      <c r="E165" s="520">
        <f>'O5 Details by Class &amp; Accounts'!I165+'O5 Details by Class &amp; Accounts'!AD165+'O5 Details by Class &amp; Accounts'!AY165+'O5 Details by Class &amp; Accounts'!BT165</f>
        <v>7174.1663576124283</v>
      </c>
      <c r="F165" s="520">
        <f>'O5 Details by Class &amp; Accounts'!J165+'O5 Details by Class &amp; Accounts'!AE165+'O5 Details by Class &amp; Accounts'!AZ165+'O5 Details by Class &amp; Accounts'!BU165</f>
        <v>1728.6171667048241</v>
      </c>
      <c r="G165" s="520">
        <f>'O5 Details by Class &amp; Accounts'!K165+'O5 Details by Class &amp; Accounts'!AF165+'O5 Details by Class &amp; Accounts'!BA165+'O5 Details by Class &amp; Accounts'!BV165</f>
        <v>401.21647568274733</v>
      </c>
      <c r="H165" s="520">
        <f>'O5 Details by Class &amp; Accounts'!L165+'O5 Details by Class &amp; Accounts'!AG165+'O5 Details by Class &amp; Accounts'!BB165+'O5 Details by Class &amp; Accounts'!BW165</f>
        <v>0</v>
      </c>
      <c r="I165" s="520">
        <f>'O5 Details by Class &amp; Accounts'!M165+'O5 Details by Class &amp; Accounts'!AH165+'O5 Details by Class &amp; Accounts'!BC165+'O5 Details by Class &amp; Accounts'!BX165</f>
        <v>0</v>
      </c>
      <c r="J165" s="520">
        <f>'O5 Details by Class &amp; Accounts'!N165+'O5 Details by Class &amp; Accounts'!AI165+'O5 Details by Class &amp; Accounts'!BD165+'O5 Details by Class &amp; Accounts'!BY165</f>
        <v>0</v>
      </c>
      <c r="K165" s="520">
        <f>'O5 Details by Class &amp; Accounts'!O165+'O5 Details by Class &amp; Accounts'!AJ165+'O5 Details by Class &amp; Accounts'!BE165+'O5 Details by Class &amp; Accounts'!BZ165</f>
        <v>0</v>
      </c>
      <c r="L165" s="520">
        <f>'O5 Details by Class &amp; Accounts'!P165+'O5 Details by Class &amp; Accounts'!AK165+'O5 Details by Class &amp; Accounts'!BF165+'O5 Details by Class &amp; Accounts'!CA165</f>
        <v>0</v>
      </c>
      <c r="M165" s="520">
        <f>'O5 Details by Class &amp; Accounts'!Q165+'O5 Details by Class &amp; Accounts'!AL165+'O5 Details by Class &amp; Accounts'!BG165+'O5 Details by Class &amp; Accounts'!CB165</f>
        <v>0</v>
      </c>
      <c r="N165" s="520">
        <f>'O5 Details by Class &amp; Accounts'!R165+'O5 Details by Class &amp; Accounts'!AM165+'O5 Details by Class &amp; Accounts'!BH165+'O5 Details by Class &amp; Accounts'!CC165</f>
        <v>0</v>
      </c>
      <c r="O165" s="520">
        <f>'O5 Details by Class &amp; Accounts'!S165+'O5 Details by Class &amp; Accounts'!AN165+'O5 Details by Class &amp; Accounts'!BI165+'O5 Details by Class &amp; Accounts'!CD165</f>
        <v>0</v>
      </c>
      <c r="P165" s="520">
        <f>'O5 Details by Class &amp; Accounts'!T165+'O5 Details by Class &amp; Accounts'!AO165+'O5 Details by Class &amp; Accounts'!BJ165+'O5 Details by Class &amp; Accounts'!CE165</f>
        <v>0</v>
      </c>
      <c r="Q165" s="520">
        <f>'O5 Details by Class &amp; Accounts'!U165+'O5 Details by Class &amp; Accounts'!AP165+'O5 Details by Class &amp; Accounts'!BK165+'O5 Details by Class &amp; Accounts'!CF165</f>
        <v>0</v>
      </c>
      <c r="R165" s="520">
        <f>'O5 Details by Class &amp; Accounts'!V165+'O5 Details by Class &amp; Accounts'!AQ165+'O5 Details by Class &amp; Accounts'!BL165+'O5 Details by Class &amp; Accounts'!CG165</f>
        <v>0</v>
      </c>
      <c r="S165" s="520">
        <f>'O5 Details by Class &amp; Accounts'!W165+'O5 Details by Class &amp; Accounts'!AR165+'O5 Details by Class &amp; Accounts'!BM165+'O5 Details by Class &amp; Accounts'!CH165</f>
        <v>0</v>
      </c>
      <c r="T165" s="520">
        <f>'O5 Details by Class &amp; Accounts'!X165+'O5 Details by Class &amp; Accounts'!AS165+'O5 Details by Class &amp; Accounts'!BN165+'O5 Details by Class &amp; Accounts'!CI165</f>
        <v>0</v>
      </c>
      <c r="U165" s="520">
        <f>'O5 Details by Class &amp; Accounts'!Y165+'O5 Details by Class &amp; Accounts'!AT165+'O5 Details by Class &amp; Accounts'!BO165+'O5 Details by Class &amp; Accounts'!CJ165</f>
        <v>0</v>
      </c>
      <c r="V165" s="520">
        <f>'O5 Details by Class &amp; Accounts'!Z165+'O5 Details by Class &amp; Accounts'!AU165+'O5 Details by Class &amp; Accounts'!BP165+'O5 Details by Class &amp; Accounts'!CK165</f>
        <v>0</v>
      </c>
      <c r="W165" s="520">
        <f>'O5 Details by Class &amp; Accounts'!AA165+'O5 Details by Class &amp; Accounts'!AV165+'O5 Details by Class &amp; Accounts'!BQ165+'O5 Details by Class &amp; Accounts'!CL165</f>
        <v>0</v>
      </c>
      <c r="X165" s="959">
        <f>'O5 Details by Class &amp; Accounts'!AB165+'O5 Details by Class &amp; Accounts'!AW165+'O5 Details by Class &amp; Accounts'!BR165+'O5 Details by Class &amp; Accounts'!CM165</f>
        <v>0</v>
      </c>
      <c r="Y165" s="1630" t="str">
        <f t="shared" si="6"/>
        <v>5175</v>
      </c>
      <c r="Z165" s="1625">
        <v>1860</v>
      </c>
    </row>
    <row r="166" spans="1:26" ht="15.95" customHeight="1" x14ac:dyDescent="0.2">
      <c r="A166" s="1499" t="s">
        <v>212</v>
      </c>
      <c r="B166" s="935" t="s">
        <v>1532</v>
      </c>
      <c r="C166" s="945" t="str">
        <f>IF(ISBLANK('E4 TB Allocation Details'!D167), "",('E4 TB Allocation Details'!D167))</f>
        <v>cu</v>
      </c>
      <c r="D166" s="946">
        <f t="shared" si="7"/>
        <v>256394</v>
      </c>
      <c r="E166" s="520">
        <f>'O5 Details by Class &amp; Accounts'!I166+'O5 Details by Class &amp; Accounts'!AD166+'O5 Details by Class &amp; Accounts'!AY166+'O5 Details by Class &amp; Accounts'!BT166</f>
        <v>229667.53929246558</v>
      </c>
      <c r="F166" s="520">
        <f>'O5 Details by Class &amp; Accounts'!J166+'O5 Details by Class &amp; Accounts'!AE166+'O5 Details by Class &amp; Accounts'!AZ166+'O5 Details by Class &amp; Accounts'!BU166</f>
        <v>22337.739379712915</v>
      </c>
      <c r="G166" s="520">
        <f>'O5 Details by Class &amp; Accounts'!K166+'O5 Details by Class &amp; Accounts'!AF166+'O5 Details by Class &amp; Accounts'!BA166+'O5 Details by Class &amp; Accounts'!BV166</f>
        <v>2663.0590581441243</v>
      </c>
      <c r="H166" s="520">
        <f>'O5 Details by Class &amp; Accounts'!L166+'O5 Details by Class &amp; Accounts'!AG166+'O5 Details by Class &amp; Accounts'!BB166+'O5 Details by Class &amp; Accounts'!BW166</f>
        <v>0</v>
      </c>
      <c r="I166" s="520">
        <f>'O5 Details by Class &amp; Accounts'!M166+'O5 Details by Class &amp; Accounts'!AH166+'O5 Details by Class &amp; Accounts'!BC166+'O5 Details by Class &amp; Accounts'!BX166</f>
        <v>0</v>
      </c>
      <c r="J166" s="520">
        <f>'O5 Details by Class &amp; Accounts'!N166+'O5 Details by Class &amp; Accounts'!AI166+'O5 Details by Class &amp; Accounts'!BD166+'O5 Details by Class &amp; Accounts'!BY166</f>
        <v>0</v>
      </c>
      <c r="K166" s="520">
        <f>'O5 Details by Class &amp; Accounts'!O166+'O5 Details by Class &amp; Accounts'!AJ166+'O5 Details by Class &amp; Accounts'!BE166+'O5 Details by Class &amp; Accounts'!BZ166</f>
        <v>10.652236232576497</v>
      </c>
      <c r="L166" s="520">
        <f>'O5 Details by Class &amp; Accounts'!P166+'O5 Details by Class &amp; Accounts'!AK166+'O5 Details by Class &amp; Accounts'!BF166+'O5 Details by Class &amp; Accounts'!CA166</f>
        <v>830.87442614096676</v>
      </c>
      <c r="M166" s="520">
        <f>'O5 Details by Class &amp; Accounts'!Q166+'O5 Details by Class &amp; Accounts'!AL166+'O5 Details by Class &amp; Accounts'!BG166+'O5 Details by Class &amp; Accounts'!CB166</f>
        <v>884.13560730384927</v>
      </c>
      <c r="N166" s="520">
        <f>'O5 Details by Class &amp; Accounts'!R166+'O5 Details by Class &amp; Accounts'!AM166+'O5 Details by Class &amp; Accounts'!BH166+'O5 Details by Class &amp; Accounts'!CC166</f>
        <v>0</v>
      </c>
      <c r="O166" s="520">
        <f>'O5 Details by Class &amp; Accounts'!S166+'O5 Details by Class &amp; Accounts'!AN166+'O5 Details by Class &amp; Accounts'!BI166+'O5 Details by Class &amp; Accounts'!CD166</f>
        <v>0</v>
      </c>
      <c r="P166" s="520">
        <f>'O5 Details by Class &amp; Accounts'!T166+'O5 Details by Class &amp; Accounts'!AO166+'O5 Details by Class &amp; Accounts'!BJ166+'O5 Details by Class &amp; Accounts'!CE166</f>
        <v>0</v>
      </c>
      <c r="Q166" s="520">
        <f>'O5 Details by Class &amp; Accounts'!U166+'O5 Details by Class &amp; Accounts'!AP166+'O5 Details by Class &amp; Accounts'!BK166+'O5 Details by Class &amp; Accounts'!CF166</f>
        <v>0</v>
      </c>
      <c r="R166" s="520">
        <f>'O5 Details by Class &amp; Accounts'!V166+'O5 Details by Class &amp; Accounts'!AQ166+'O5 Details by Class &amp; Accounts'!BL166+'O5 Details by Class &amp; Accounts'!CG166</f>
        <v>0</v>
      </c>
      <c r="S166" s="520">
        <f>'O5 Details by Class &amp; Accounts'!W166+'O5 Details by Class &amp; Accounts'!AR166+'O5 Details by Class &amp; Accounts'!BM166+'O5 Details by Class &amp; Accounts'!CH166</f>
        <v>0</v>
      </c>
      <c r="T166" s="520">
        <f>'O5 Details by Class &amp; Accounts'!X166+'O5 Details by Class &amp; Accounts'!AS166+'O5 Details by Class &amp; Accounts'!BN166+'O5 Details by Class &amp; Accounts'!CI166</f>
        <v>0</v>
      </c>
      <c r="U166" s="520">
        <f>'O5 Details by Class &amp; Accounts'!Y166+'O5 Details by Class &amp; Accounts'!AT166+'O5 Details by Class &amp; Accounts'!BO166+'O5 Details by Class &amp; Accounts'!CJ166</f>
        <v>0</v>
      </c>
      <c r="V166" s="520">
        <f>'O5 Details by Class &amp; Accounts'!Z166+'O5 Details by Class &amp; Accounts'!AU166+'O5 Details by Class &amp; Accounts'!BP166+'O5 Details by Class &amp; Accounts'!CK166</f>
        <v>0</v>
      </c>
      <c r="W166" s="520">
        <f>'O5 Details by Class &amp; Accounts'!AA166+'O5 Details by Class &amp; Accounts'!AV166+'O5 Details by Class &amp; Accounts'!BQ166+'O5 Details by Class &amp; Accounts'!CL166</f>
        <v>0</v>
      </c>
      <c r="X166" s="959">
        <f>'O5 Details by Class &amp; Accounts'!AB166+'O5 Details by Class &amp; Accounts'!AW166+'O5 Details by Class &amp; Accounts'!BR166+'O5 Details by Class &amp; Accounts'!CM166</f>
        <v>0</v>
      </c>
      <c r="Y166" s="1630" t="str">
        <f t="shared" si="6"/>
        <v>5305</v>
      </c>
      <c r="Z166" s="1625" t="s">
        <v>1274</v>
      </c>
    </row>
    <row r="167" spans="1:26" ht="15.95" customHeight="1" x14ac:dyDescent="0.2">
      <c r="A167" s="1499" t="s">
        <v>216</v>
      </c>
      <c r="B167" s="935" t="s">
        <v>286</v>
      </c>
      <c r="C167" s="945" t="str">
        <f>IF(ISBLANK('E4 TB Allocation Details'!D168), "",('E4 TB Allocation Details'!D168))</f>
        <v>cu</v>
      </c>
      <c r="D167" s="946">
        <f t="shared" si="7"/>
        <v>22499.999999999996</v>
      </c>
      <c r="E167" s="520">
        <f>'O5 Details by Class &amp; Accounts'!I167+'O5 Details by Class &amp; Accounts'!AD167+'O5 Details by Class &amp; Accounts'!AY167+'O5 Details by Class &amp; Accounts'!BT167</f>
        <v>20170.945945945943</v>
      </c>
      <c r="F167" s="520">
        <f>'O5 Details by Class &amp; Accounts'!J167+'O5 Details by Class &amp; Accounts'!AE167+'O5 Details by Class &amp; Accounts'!AZ167+'O5 Details by Class &amp; Accounts'!BU167</f>
        <v>1961.8503118503118</v>
      </c>
      <c r="G167" s="520">
        <f>'O5 Details by Class &amp; Accounts'!K167+'O5 Details by Class &amp; Accounts'!AF167+'O5 Details by Class &amp; Accounts'!BA167+'O5 Details by Class &amp; Accounts'!BV167</f>
        <v>367.20374220374225</v>
      </c>
      <c r="H167" s="520">
        <f>'O5 Details by Class &amp; Accounts'!L167+'O5 Details by Class &amp; Accounts'!AG167+'O5 Details by Class &amp; Accounts'!BB167+'O5 Details by Class &amp; Accounts'!BW167</f>
        <v>0</v>
      </c>
      <c r="I167" s="520">
        <f>'O5 Details by Class &amp; Accounts'!M167+'O5 Details by Class &amp; Accounts'!AH167+'O5 Details by Class &amp; Accounts'!BC167+'O5 Details by Class &amp; Accounts'!BX167</f>
        <v>0</v>
      </c>
      <c r="J167" s="520">
        <f>'O5 Details by Class &amp; Accounts'!N167+'O5 Details by Class &amp; Accounts'!AI167+'O5 Details by Class &amp; Accounts'!BD167+'O5 Details by Class &amp; Accounts'!BY167</f>
        <v>0</v>
      </c>
      <c r="K167" s="520">
        <f>'O5 Details by Class &amp; Accounts'!O167+'O5 Details by Class &amp; Accounts'!AJ167+'O5 Details by Class &amp; Accounts'!BE167+'O5 Details by Class &amp; Accounts'!BZ167</f>
        <v>0</v>
      </c>
      <c r="L167" s="520">
        <f>'O5 Details by Class &amp; Accounts'!P167+'O5 Details by Class &amp; Accounts'!AK167+'O5 Details by Class &amp; Accounts'!BF167+'O5 Details by Class &amp; Accounts'!CA167</f>
        <v>0</v>
      </c>
      <c r="M167" s="520">
        <f>'O5 Details by Class &amp; Accounts'!Q167+'O5 Details by Class &amp; Accounts'!AL167+'O5 Details by Class &amp; Accounts'!BG167+'O5 Details by Class &amp; Accounts'!CB167</f>
        <v>0</v>
      </c>
      <c r="N167" s="520">
        <f>'O5 Details by Class &amp; Accounts'!R167+'O5 Details by Class &amp; Accounts'!AM167+'O5 Details by Class &amp; Accounts'!BH167+'O5 Details by Class &amp; Accounts'!CC167</f>
        <v>0</v>
      </c>
      <c r="O167" s="520">
        <f>'O5 Details by Class &amp; Accounts'!S167+'O5 Details by Class &amp; Accounts'!AN167+'O5 Details by Class &amp; Accounts'!BI167+'O5 Details by Class &amp; Accounts'!CD167</f>
        <v>0</v>
      </c>
      <c r="P167" s="520">
        <f>'O5 Details by Class &amp; Accounts'!T167+'O5 Details by Class &amp; Accounts'!AO167+'O5 Details by Class &amp; Accounts'!BJ167+'O5 Details by Class &amp; Accounts'!CE167</f>
        <v>0</v>
      </c>
      <c r="Q167" s="520">
        <f>'O5 Details by Class &amp; Accounts'!U167+'O5 Details by Class &amp; Accounts'!AP167+'O5 Details by Class &amp; Accounts'!BK167+'O5 Details by Class &amp; Accounts'!CF167</f>
        <v>0</v>
      </c>
      <c r="R167" s="520">
        <f>'O5 Details by Class &amp; Accounts'!V167+'O5 Details by Class &amp; Accounts'!AQ167+'O5 Details by Class &amp; Accounts'!BL167+'O5 Details by Class &amp; Accounts'!CG167</f>
        <v>0</v>
      </c>
      <c r="S167" s="520">
        <f>'O5 Details by Class &amp; Accounts'!W167+'O5 Details by Class &amp; Accounts'!AR167+'O5 Details by Class &amp; Accounts'!BM167+'O5 Details by Class &amp; Accounts'!CH167</f>
        <v>0</v>
      </c>
      <c r="T167" s="520">
        <f>'O5 Details by Class &amp; Accounts'!X167+'O5 Details by Class &amp; Accounts'!AS167+'O5 Details by Class &amp; Accounts'!BN167+'O5 Details by Class &amp; Accounts'!CI167</f>
        <v>0</v>
      </c>
      <c r="U167" s="520">
        <f>'O5 Details by Class &amp; Accounts'!Y167+'O5 Details by Class &amp; Accounts'!AT167+'O5 Details by Class &amp; Accounts'!BO167+'O5 Details by Class &amp; Accounts'!CJ167</f>
        <v>0</v>
      </c>
      <c r="V167" s="520">
        <f>'O5 Details by Class &amp; Accounts'!Z167+'O5 Details by Class &amp; Accounts'!AU167+'O5 Details by Class &amp; Accounts'!BP167+'O5 Details by Class &amp; Accounts'!CK167</f>
        <v>0</v>
      </c>
      <c r="W167" s="520">
        <f>'O5 Details by Class &amp; Accounts'!AA167+'O5 Details by Class &amp; Accounts'!AV167+'O5 Details by Class &amp; Accounts'!BQ167+'O5 Details by Class &amp; Accounts'!CL167</f>
        <v>0</v>
      </c>
      <c r="X167" s="959">
        <f>'O5 Details by Class &amp; Accounts'!AB167+'O5 Details by Class &amp; Accounts'!AW167+'O5 Details by Class &amp; Accounts'!BR167+'O5 Details by Class &amp; Accounts'!CM167</f>
        <v>0</v>
      </c>
      <c r="Y167" s="1630" t="str">
        <f t="shared" si="6"/>
        <v>5310</v>
      </c>
      <c r="Z167" s="1625" t="s">
        <v>775</v>
      </c>
    </row>
    <row r="168" spans="1:26" ht="15.95" customHeight="1" x14ac:dyDescent="0.2">
      <c r="A168" s="1499" t="s">
        <v>213</v>
      </c>
      <c r="B168" s="935" t="s">
        <v>1136</v>
      </c>
      <c r="C168" s="945" t="str">
        <f>IF(ISBLANK('E4 TB Allocation Details'!D169), "",('E4 TB Allocation Details'!D169))</f>
        <v>cu</v>
      </c>
      <c r="D168" s="946">
        <f t="shared" si="7"/>
        <v>1790904.9999999995</v>
      </c>
      <c r="E168" s="520">
        <f>'O5 Details by Class &amp; Accounts'!I168+'O5 Details by Class &amp; Accounts'!AD168+'O5 Details by Class &amp; Accounts'!AY168+'O5 Details by Class &amp; Accounts'!BT168</f>
        <v>1604221.4110180933</v>
      </c>
      <c r="F168" s="520">
        <f>'O5 Details by Class &amp; Accounts'!J168+'O5 Details by Class &amp; Accounts'!AE168+'O5 Details by Class &amp; Accounts'!AZ168+'O5 Details by Class &amp; Accounts'!BU168</f>
        <v>156028.49186730094</v>
      </c>
      <c r="G168" s="520">
        <f>'O5 Details by Class &amp; Accounts'!K168+'O5 Details by Class &amp; Accounts'!AF168+'O5 Details by Class &amp; Accounts'!BA168+'O5 Details by Class &amp; Accounts'!BV168</f>
        <v>18601.393880221858</v>
      </c>
      <c r="H168" s="520">
        <f>'O5 Details by Class &amp; Accounts'!L168+'O5 Details by Class &amp; Accounts'!AG168+'O5 Details by Class &amp; Accounts'!BB168+'O5 Details by Class &amp; Accounts'!BW168</f>
        <v>0</v>
      </c>
      <c r="I168" s="520">
        <f>'O5 Details by Class &amp; Accounts'!M168+'O5 Details by Class &amp; Accounts'!AH168+'O5 Details by Class &amp; Accounts'!BC168+'O5 Details by Class &amp; Accounts'!BX168</f>
        <v>0</v>
      </c>
      <c r="J168" s="520">
        <f>'O5 Details by Class &amp; Accounts'!N168+'O5 Details by Class &amp; Accounts'!AI168+'O5 Details by Class &amp; Accounts'!BD168+'O5 Details by Class &amp; Accounts'!BY168</f>
        <v>0</v>
      </c>
      <c r="K168" s="520">
        <f>'O5 Details by Class &amp; Accounts'!O168+'O5 Details by Class &amp; Accounts'!AJ168+'O5 Details by Class &amp; Accounts'!BE168+'O5 Details by Class &amp; Accounts'!BZ168</f>
        <v>74.405575520887425</v>
      </c>
      <c r="L168" s="520">
        <f>'O5 Details by Class &amp; Accounts'!P168+'O5 Details by Class &amp; Accounts'!AK168+'O5 Details by Class &amp; Accounts'!BF168+'O5 Details by Class &amp; Accounts'!CA168</f>
        <v>5803.6348906292196</v>
      </c>
      <c r="M168" s="520">
        <f>'O5 Details by Class &amp; Accounts'!Q168+'O5 Details by Class &amp; Accounts'!AL168+'O5 Details by Class &amp; Accounts'!BG168+'O5 Details by Class &amp; Accounts'!CB168</f>
        <v>6175.6627682336566</v>
      </c>
      <c r="N168" s="520">
        <f>'O5 Details by Class &amp; Accounts'!R168+'O5 Details by Class &amp; Accounts'!AM168+'O5 Details by Class &amp; Accounts'!BH168+'O5 Details by Class &amp; Accounts'!CC168</f>
        <v>0</v>
      </c>
      <c r="O168" s="520">
        <f>'O5 Details by Class &amp; Accounts'!S168+'O5 Details by Class &amp; Accounts'!AN168+'O5 Details by Class &amp; Accounts'!BI168+'O5 Details by Class &amp; Accounts'!CD168</f>
        <v>0</v>
      </c>
      <c r="P168" s="520">
        <f>'O5 Details by Class &amp; Accounts'!T168+'O5 Details by Class &amp; Accounts'!AO168+'O5 Details by Class &amp; Accounts'!BJ168+'O5 Details by Class &amp; Accounts'!CE168</f>
        <v>0</v>
      </c>
      <c r="Q168" s="520">
        <f>'O5 Details by Class &amp; Accounts'!U168+'O5 Details by Class &amp; Accounts'!AP168+'O5 Details by Class &amp; Accounts'!BK168+'O5 Details by Class &amp; Accounts'!CF168</f>
        <v>0</v>
      </c>
      <c r="R168" s="520">
        <f>'O5 Details by Class &amp; Accounts'!V168+'O5 Details by Class &amp; Accounts'!AQ168+'O5 Details by Class &amp; Accounts'!BL168+'O5 Details by Class &amp; Accounts'!CG168</f>
        <v>0</v>
      </c>
      <c r="S168" s="520">
        <f>'O5 Details by Class &amp; Accounts'!W168+'O5 Details by Class &amp; Accounts'!AR168+'O5 Details by Class &amp; Accounts'!BM168+'O5 Details by Class &amp; Accounts'!CH168</f>
        <v>0</v>
      </c>
      <c r="T168" s="520">
        <f>'O5 Details by Class &amp; Accounts'!X168+'O5 Details by Class &amp; Accounts'!AS168+'O5 Details by Class &amp; Accounts'!BN168+'O5 Details by Class &amp; Accounts'!CI168</f>
        <v>0</v>
      </c>
      <c r="U168" s="520">
        <f>'O5 Details by Class &amp; Accounts'!Y168+'O5 Details by Class &amp; Accounts'!AT168+'O5 Details by Class &amp; Accounts'!BO168+'O5 Details by Class &amp; Accounts'!CJ168</f>
        <v>0</v>
      </c>
      <c r="V168" s="520">
        <f>'O5 Details by Class &amp; Accounts'!Z168+'O5 Details by Class &amp; Accounts'!AU168+'O5 Details by Class &amp; Accounts'!BP168+'O5 Details by Class &amp; Accounts'!CK168</f>
        <v>0</v>
      </c>
      <c r="W168" s="520">
        <f>'O5 Details by Class &amp; Accounts'!AA168+'O5 Details by Class &amp; Accounts'!AV168+'O5 Details by Class &amp; Accounts'!BQ168+'O5 Details by Class &amp; Accounts'!CL168</f>
        <v>0</v>
      </c>
      <c r="X168" s="959">
        <f>'O5 Details by Class &amp; Accounts'!AB168+'O5 Details by Class &amp; Accounts'!AW168+'O5 Details by Class &amp; Accounts'!BR168+'O5 Details by Class &amp; Accounts'!CM168</f>
        <v>0</v>
      </c>
      <c r="Y168" s="1630" t="str">
        <f t="shared" si="6"/>
        <v>5315</v>
      </c>
      <c r="Z168" s="1625" t="s">
        <v>1274</v>
      </c>
    </row>
    <row r="169" spans="1:26" ht="15.95" customHeight="1" x14ac:dyDescent="0.2">
      <c r="A169" s="1499">
        <v>5320</v>
      </c>
      <c r="B169" s="935" t="s">
        <v>1137</v>
      </c>
      <c r="C169" s="945" t="str">
        <f>IF(ISBLANK('E4 TB Allocation Details'!D170), "",('E4 TB Allocation Details'!D170))</f>
        <v>cu</v>
      </c>
      <c r="D169" s="946">
        <f t="shared" si="7"/>
        <v>217990.99999999997</v>
      </c>
      <c r="E169" s="520">
        <f>'O5 Details by Class &amp; Accounts'!I169+'O5 Details by Class &amp; Accounts'!AD169+'O5 Details by Class &amp; Accounts'!AY169+'O5 Details by Class &amp; Accounts'!BT169</f>
        <v>195267.66054550363</v>
      </c>
      <c r="F169" s="520">
        <f>'O5 Details by Class &amp; Accounts'!J169+'O5 Details by Class &amp; Accounts'!AE169+'O5 Details by Class &amp; Accounts'!AZ169+'O5 Details by Class &amp; Accounts'!BU169</f>
        <v>18991.966056627683</v>
      </c>
      <c r="G169" s="520">
        <f>'O5 Details by Class &amp; Accounts'!K169+'O5 Details by Class &amp; Accounts'!AF169+'O5 Details by Class &amp; Accounts'!BA169+'O5 Details by Class &amp; Accounts'!BV169</f>
        <v>2264.1828870562331</v>
      </c>
      <c r="H169" s="520">
        <f>'O5 Details by Class &amp; Accounts'!L169+'O5 Details by Class &amp; Accounts'!AG169+'O5 Details by Class &amp; Accounts'!BB169+'O5 Details by Class &amp; Accounts'!BW169</f>
        <v>0</v>
      </c>
      <c r="I169" s="520">
        <f>'O5 Details by Class &amp; Accounts'!M169+'O5 Details by Class &amp; Accounts'!AH169+'O5 Details by Class &amp; Accounts'!BC169+'O5 Details by Class &amp; Accounts'!BX169</f>
        <v>0</v>
      </c>
      <c r="J169" s="520">
        <f>'O5 Details by Class &amp; Accounts'!N169+'O5 Details by Class &amp; Accounts'!AI169+'O5 Details by Class &amp; Accounts'!BD169+'O5 Details by Class &amp; Accounts'!BY169</f>
        <v>0</v>
      </c>
      <c r="K169" s="520">
        <f>'O5 Details by Class &amp; Accounts'!O169+'O5 Details by Class &amp; Accounts'!AJ169+'O5 Details by Class &amp; Accounts'!BE169+'O5 Details by Class &amp; Accounts'!BZ169</f>
        <v>9.0567315482249313</v>
      </c>
      <c r="L169" s="520">
        <f>'O5 Details by Class &amp; Accounts'!P169+'O5 Details by Class &amp; Accounts'!AK169+'O5 Details by Class &amp; Accounts'!BF169+'O5 Details by Class &amp; Accounts'!CA169</f>
        <v>706.42506076154473</v>
      </c>
      <c r="M169" s="520">
        <f>'O5 Details by Class &amp; Accounts'!Q169+'O5 Details by Class &amp; Accounts'!AL169+'O5 Details by Class &amp; Accounts'!BG169+'O5 Details by Class &amp; Accounts'!CB169</f>
        <v>751.70871850266929</v>
      </c>
      <c r="N169" s="520">
        <f>'O5 Details by Class &amp; Accounts'!R169+'O5 Details by Class &amp; Accounts'!AM169+'O5 Details by Class &amp; Accounts'!BH169+'O5 Details by Class &amp; Accounts'!CC169</f>
        <v>0</v>
      </c>
      <c r="O169" s="520">
        <f>'O5 Details by Class &amp; Accounts'!S169+'O5 Details by Class &amp; Accounts'!AN169+'O5 Details by Class &amp; Accounts'!BI169+'O5 Details by Class &amp; Accounts'!CD169</f>
        <v>0</v>
      </c>
      <c r="P169" s="520">
        <f>'O5 Details by Class &amp; Accounts'!T169+'O5 Details by Class &amp; Accounts'!AO169+'O5 Details by Class &amp; Accounts'!BJ169+'O5 Details by Class &amp; Accounts'!CE169</f>
        <v>0</v>
      </c>
      <c r="Q169" s="520">
        <f>'O5 Details by Class &amp; Accounts'!U169+'O5 Details by Class &amp; Accounts'!AP169+'O5 Details by Class &amp; Accounts'!BK169+'O5 Details by Class &amp; Accounts'!CF169</f>
        <v>0</v>
      </c>
      <c r="R169" s="520">
        <f>'O5 Details by Class &amp; Accounts'!V169+'O5 Details by Class &amp; Accounts'!AQ169+'O5 Details by Class &amp; Accounts'!BL169+'O5 Details by Class &amp; Accounts'!CG169</f>
        <v>0</v>
      </c>
      <c r="S169" s="520">
        <f>'O5 Details by Class &amp; Accounts'!W169+'O5 Details by Class &amp; Accounts'!AR169+'O5 Details by Class &amp; Accounts'!BM169+'O5 Details by Class &amp; Accounts'!CH169</f>
        <v>0</v>
      </c>
      <c r="T169" s="520">
        <f>'O5 Details by Class &amp; Accounts'!X169+'O5 Details by Class &amp; Accounts'!AS169+'O5 Details by Class &amp; Accounts'!BN169+'O5 Details by Class &amp; Accounts'!CI169</f>
        <v>0</v>
      </c>
      <c r="U169" s="520">
        <f>'O5 Details by Class &amp; Accounts'!Y169+'O5 Details by Class &amp; Accounts'!AT169+'O5 Details by Class &amp; Accounts'!BO169+'O5 Details by Class &amp; Accounts'!CJ169</f>
        <v>0</v>
      </c>
      <c r="V169" s="520">
        <f>'O5 Details by Class &amp; Accounts'!Z169+'O5 Details by Class &amp; Accounts'!AU169+'O5 Details by Class &amp; Accounts'!BP169+'O5 Details by Class &amp; Accounts'!CK169</f>
        <v>0</v>
      </c>
      <c r="W169" s="520">
        <f>'O5 Details by Class &amp; Accounts'!AA169+'O5 Details by Class &amp; Accounts'!AV169+'O5 Details by Class &amp; Accounts'!BQ169+'O5 Details by Class &amp; Accounts'!CL169</f>
        <v>0</v>
      </c>
      <c r="X169" s="959">
        <f>'O5 Details by Class &amp; Accounts'!AB169+'O5 Details by Class &amp; Accounts'!AW169+'O5 Details by Class &amp; Accounts'!BR169+'O5 Details by Class &amp; Accounts'!CM169</f>
        <v>0</v>
      </c>
      <c r="Y169" s="1631">
        <f t="shared" si="6"/>
        <v>5320</v>
      </c>
      <c r="Z169" s="1625" t="s">
        <v>1274</v>
      </c>
    </row>
    <row r="170" spans="1:26" ht="15.95" customHeight="1" x14ac:dyDescent="0.2">
      <c r="A170" s="1499">
        <v>5325</v>
      </c>
      <c r="B170" s="935" t="s">
        <v>1138</v>
      </c>
      <c r="C170" s="945" t="str">
        <f>IF(ISBLANK('E4 TB Allocation Details'!D171), "",('E4 TB Allocation Details'!D171))</f>
        <v>cu</v>
      </c>
      <c r="D170" s="946">
        <f t="shared" si="7"/>
        <v>0</v>
      </c>
      <c r="E170" s="520">
        <f>'O5 Details by Class &amp; Accounts'!I170+'O5 Details by Class &amp; Accounts'!AD170+'O5 Details by Class &amp; Accounts'!AY170+'O5 Details by Class &amp; Accounts'!BT170</f>
        <v>0</v>
      </c>
      <c r="F170" s="520">
        <f>'O5 Details by Class &amp; Accounts'!J170+'O5 Details by Class &amp; Accounts'!AE170+'O5 Details by Class &amp; Accounts'!AZ170+'O5 Details by Class &amp; Accounts'!BU170</f>
        <v>0</v>
      </c>
      <c r="G170" s="520">
        <f>'O5 Details by Class &amp; Accounts'!K170+'O5 Details by Class &amp; Accounts'!AF170+'O5 Details by Class &amp; Accounts'!BA170+'O5 Details by Class &amp; Accounts'!BV170</f>
        <v>0</v>
      </c>
      <c r="H170" s="520">
        <f>'O5 Details by Class &amp; Accounts'!L170+'O5 Details by Class &amp; Accounts'!AG170+'O5 Details by Class &amp; Accounts'!BB170+'O5 Details by Class &amp; Accounts'!BW170</f>
        <v>0</v>
      </c>
      <c r="I170" s="520">
        <f>'O5 Details by Class &amp; Accounts'!M170+'O5 Details by Class &amp; Accounts'!AH170+'O5 Details by Class &amp; Accounts'!BC170+'O5 Details by Class &amp; Accounts'!BX170</f>
        <v>0</v>
      </c>
      <c r="J170" s="520">
        <f>'O5 Details by Class &amp; Accounts'!N170+'O5 Details by Class &amp; Accounts'!AI170+'O5 Details by Class &amp; Accounts'!BD170+'O5 Details by Class &amp; Accounts'!BY170</f>
        <v>0</v>
      </c>
      <c r="K170" s="520">
        <f>'O5 Details by Class &amp; Accounts'!O170+'O5 Details by Class &amp; Accounts'!AJ170+'O5 Details by Class &amp; Accounts'!BE170+'O5 Details by Class &amp; Accounts'!BZ170</f>
        <v>0</v>
      </c>
      <c r="L170" s="520">
        <f>'O5 Details by Class &amp; Accounts'!P170+'O5 Details by Class &amp; Accounts'!AK170+'O5 Details by Class &amp; Accounts'!BF170+'O5 Details by Class &amp; Accounts'!CA170</f>
        <v>0</v>
      </c>
      <c r="M170" s="520">
        <f>'O5 Details by Class &amp; Accounts'!Q170+'O5 Details by Class &amp; Accounts'!AL170+'O5 Details by Class &amp; Accounts'!BG170+'O5 Details by Class &amp; Accounts'!CB170</f>
        <v>0</v>
      </c>
      <c r="N170" s="520">
        <f>'O5 Details by Class &amp; Accounts'!R170+'O5 Details by Class &amp; Accounts'!AM170+'O5 Details by Class &amp; Accounts'!BH170+'O5 Details by Class &amp; Accounts'!CC170</f>
        <v>0</v>
      </c>
      <c r="O170" s="520">
        <f>'O5 Details by Class &amp; Accounts'!S170+'O5 Details by Class &amp; Accounts'!AN170+'O5 Details by Class &amp; Accounts'!BI170+'O5 Details by Class &amp; Accounts'!CD170</f>
        <v>0</v>
      </c>
      <c r="P170" s="520">
        <f>'O5 Details by Class &amp; Accounts'!T170+'O5 Details by Class &amp; Accounts'!AO170+'O5 Details by Class &amp; Accounts'!BJ170+'O5 Details by Class &amp; Accounts'!CE170</f>
        <v>0</v>
      </c>
      <c r="Q170" s="520">
        <f>'O5 Details by Class &amp; Accounts'!U170+'O5 Details by Class &amp; Accounts'!AP170+'O5 Details by Class &amp; Accounts'!BK170+'O5 Details by Class &amp; Accounts'!CF170</f>
        <v>0</v>
      </c>
      <c r="R170" s="520">
        <f>'O5 Details by Class &amp; Accounts'!V170+'O5 Details by Class &amp; Accounts'!AQ170+'O5 Details by Class &amp; Accounts'!BL170+'O5 Details by Class &amp; Accounts'!CG170</f>
        <v>0</v>
      </c>
      <c r="S170" s="520">
        <f>'O5 Details by Class &amp; Accounts'!W170+'O5 Details by Class &amp; Accounts'!AR170+'O5 Details by Class &amp; Accounts'!BM170+'O5 Details by Class &amp; Accounts'!CH170</f>
        <v>0</v>
      </c>
      <c r="T170" s="520">
        <f>'O5 Details by Class &amp; Accounts'!X170+'O5 Details by Class &amp; Accounts'!AS170+'O5 Details by Class &amp; Accounts'!BN170+'O5 Details by Class &amp; Accounts'!CI170</f>
        <v>0</v>
      </c>
      <c r="U170" s="520">
        <f>'O5 Details by Class &amp; Accounts'!Y170+'O5 Details by Class &amp; Accounts'!AT170+'O5 Details by Class &amp; Accounts'!BO170+'O5 Details by Class &amp; Accounts'!CJ170</f>
        <v>0</v>
      </c>
      <c r="V170" s="520">
        <f>'O5 Details by Class &amp; Accounts'!Z170+'O5 Details by Class &amp; Accounts'!AU170+'O5 Details by Class &amp; Accounts'!BP170+'O5 Details by Class &amp; Accounts'!CK170</f>
        <v>0</v>
      </c>
      <c r="W170" s="520">
        <f>'O5 Details by Class &amp; Accounts'!AA170+'O5 Details by Class &amp; Accounts'!AV170+'O5 Details by Class &amp; Accounts'!BQ170+'O5 Details by Class &amp; Accounts'!CL170</f>
        <v>0</v>
      </c>
      <c r="X170" s="959">
        <f>'O5 Details by Class &amp; Accounts'!AB170+'O5 Details by Class &amp; Accounts'!AW170+'O5 Details by Class &amp; Accounts'!BR170+'O5 Details by Class &amp; Accounts'!CM170</f>
        <v>0</v>
      </c>
      <c r="Y170" s="1631">
        <f t="shared" si="6"/>
        <v>5325</v>
      </c>
      <c r="Z170" s="1625" t="s">
        <v>1274</v>
      </c>
    </row>
    <row r="171" spans="1:26" ht="15.95" customHeight="1" x14ac:dyDescent="0.2">
      <c r="A171" s="1499" t="s">
        <v>214</v>
      </c>
      <c r="B171" s="935" t="s">
        <v>1139</v>
      </c>
      <c r="C171" s="945" t="str">
        <f>IF(ISBLANK('E4 TB Allocation Details'!D172), "",('E4 TB Allocation Details'!D172))</f>
        <v>cu</v>
      </c>
      <c r="D171" s="946">
        <f t="shared" si="7"/>
        <v>0</v>
      </c>
      <c r="E171" s="520">
        <f>'O5 Details by Class &amp; Accounts'!I171+'O5 Details by Class &amp; Accounts'!AD171+'O5 Details by Class &amp; Accounts'!AY171+'O5 Details by Class &amp; Accounts'!BT171</f>
        <v>0</v>
      </c>
      <c r="F171" s="520">
        <f>'O5 Details by Class &amp; Accounts'!J171+'O5 Details by Class &amp; Accounts'!AE171+'O5 Details by Class &amp; Accounts'!AZ171+'O5 Details by Class &amp; Accounts'!BU171</f>
        <v>0</v>
      </c>
      <c r="G171" s="520">
        <f>'O5 Details by Class &amp; Accounts'!K171+'O5 Details by Class &amp; Accounts'!AF171+'O5 Details by Class &amp; Accounts'!BA171+'O5 Details by Class &amp; Accounts'!BV171</f>
        <v>0</v>
      </c>
      <c r="H171" s="520">
        <f>'O5 Details by Class &amp; Accounts'!L171+'O5 Details by Class &amp; Accounts'!AG171+'O5 Details by Class &amp; Accounts'!BB171+'O5 Details by Class &amp; Accounts'!BW171</f>
        <v>0</v>
      </c>
      <c r="I171" s="520">
        <f>'O5 Details by Class &amp; Accounts'!M171+'O5 Details by Class &amp; Accounts'!AH171+'O5 Details by Class &amp; Accounts'!BC171+'O5 Details by Class &amp; Accounts'!BX171</f>
        <v>0</v>
      </c>
      <c r="J171" s="520">
        <f>'O5 Details by Class &amp; Accounts'!N171+'O5 Details by Class &amp; Accounts'!AI171+'O5 Details by Class &amp; Accounts'!BD171+'O5 Details by Class &amp; Accounts'!BY171</f>
        <v>0</v>
      </c>
      <c r="K171" s="520">
        <f>'O5 Details by Class &amp; Accounts'!O171+'O5 Details by Class &amp; Accounts'!AJ171+'O5 Details by Class &amp; Accounts'!BE171+'O5 Details by Class &amp; Accounts'!BZ171</f>
        <v>0</v>
      </c>
      <c r="L171" s="520">
        <f>'O5 Details by Class &amp; Accounts'!P171+'O5 Details by Class &amp; Accounts'!AK171+'O5 Details by Class &amp; Accounts'!BF171+'O5 Details by Class &amp; Accounts'!CA171</f>
        <v>0</v>
      </c>
      <c r="M171" s="520">
        <f>'O5 Details by Class &amp; Accounts'!Q171+'O5 Details by Class &amp; Accounts'!AL171+'O5 Details by Class &amp; Accounts'!BG171+'O5 Details by Class &amp; Accounts'!CB171</f>
        <v>0</v>
      </c>
      <c r="N171" s="520">
        <f>'O5 Details by Class &amp; Accounts'!R171+'O5 Details by Class &amp; Accounts'!AM171+'O5 Details by Class &amp; Accounts'!BH171+'O5 Details by Class &amp; Accounts'!CC171</f>
        <v>0</v>
      </c>
      <c r="O171" s="520">
        <f>'O5 Details by Class &amp; Accounts'!S171+'O5 Details by Class &amp; Accounts'!AN171+'O5 Details by Class &amp; Accounts'!BI171+'O5 Details by Class &amp; Accounts'!CD171</f>
        <v>0</v>
      </c>
      <c r="P171" s="520">
        <f>'O5 Details by Class &amp; Accounts'!T171+'O5 Details by Class &amp; Accounts'!AO171+'O5 Details by Class &amp; Accounts'!BJ171+'O5 Details by Class &amp; Accounts'!CE171</f>
        <v>0</v>
      </c>
      <c r="Q171" s="520">
        <f>'O5 Details by Class &amp; Accounts'!U171+'O5 Details by Class &amp; Accounts'!AP171+'O5 Details by Class &amp; Accounts'!BK171+'O5 Details by Class &amp; Accounts'!CF171</f>
        <v>0</v>
      </c>
      <c r="R171" s="520">
        <f>'O5 Details by Class &amp; Accounts'!V171+'O5 Details by Class &amp; Accounts'!AQ171+'O5 Details by Class &amp; Accounts'!BL171+'O5 Details by Class &amp; Accounts'!CG171</f>
        <v>0</v>
      </c>
      <c r="S171" s="520">
        <f>'O5 Details by Class &amp; Accounts'!W171+'O5 Details by Class &amp; Accounts'!AR171+'O5 Details by Class &amp; Accounts'!BM171+'O5 Details by Class &amp; Accounts'!CH171</f>
        <v>0</v>
      </c>
      <c r="T171" s="520">
        <f>'O5 Details by Class &amp; Accounts'!X171+'O5 Details by Class &amp; Accounts'!AS171+'O5 Details by Class &amp; Accounts'!BN171+'O5 Details by Class &amp; Accounts'!CI171</f>
        <v>0</v>
      </c>
      <c r="U171" s="520">
        <f>'O5 Details by Class &amp; Accounts'!Y171+'O5 Details by Class &amp; Accounts'!AT171+'O5 Details by Class &amp; Accounts'!BO171+'O5 Details by Class &amp; Accounts'!CJ171</f>
        <v>0</v>
      </c>
      <c r="V171" s="520">
        <f>'O5 Details by Class &amp; Accounts'!Z171+'O5 Details by Class &amp; Accounts'!AU171+'O5 Details by Class &amp; Accounts'!BP171+'O5 Details by Class &amp; Accounts'!CK171</f>
        <v>0</v>
      </c>
      <c r="W171" s="520">
        <f>'O5 Details by Class &amp; Accounts'!AA171+'O5 Details by Class &amp; Accounts'!AV171+'O5 Details by Class &amp; Accounts'!BQ171+'O5 Details by Class &amp; Accounts'!CL171</f>
        <v>0</v>
      </c>
      <c r="X171" s="959">
        <f>'O5 Details by Class &amp; Accounts'!AB171+'O5 Details by Class &amp; Accounts'!AW171+'O5 Details by Class &amp; Accounts'!BR171+'O5 Details by Class &amp; Accounts'!CM171</f>
        <v>0</v>
      </c>
      <c r="Y171" s="1630" t="str">
        <f t="shared" si="6"/>
        <v>5330</v>
      </c>
      <c r="Z171" s="1625" t="s">
        <v>1274</v>
      </c>
    </row>
    <row r="172" spans="1:26" ht="15.95" customHeight="1" x14ac:dyDescent="0.2">
      <c r="A172" s="1499" t="s">
        <v>217</v>
      </c>
      <c r="B172" s="935" t="s">
        <v>1140</v>
      </c>
      <c r="C172" s="945" t="str">
        <f>IF(ISBLANK('E4 TB Allocation Details'!D173), "",('E4 TB Allocation Details'!D173))</f>
        <v>cu</v>
      </c>
      <c r="D172" s="946">
        <f t="shared" si="7"/>
        <v>250000.00000000003</v>
      </c>
      <c r="E172" s="520">
        <f>'O5 Details by Class &amp; Accounts'!I172+'O5 Details by Class &amp; Accounts'!AD172+'O5 Details by Class &amp; Accounts'!AY172+'O5 Details by Class &amp; Accounts'!BT172</f>
        <v>217206.34308764001</v>
      </c>
      <c r="F172" s="520">
        <f>'O5 Details by Class &amp; Accounts'!J172+'O5 Details by Class &amp; Accounts'!AE172+'O5 Details by Class &amp; Accounts'!AZ172+'O5 Details by Class &amp; Accounts'!BU172</f>
        <v>24294.346365275196</v>
      </c>
      <c r="G172" s="520">
        <f>'O5 Details by Class &amp; Accounts'!K172+'O5 Details by Class &amp; Accounts'!AF172+'O5 Details by Class &amp; Accounts'!BA172+'O5 Details by Class &amp; Accounts'!BV172</f>
        <v>8381.5584419683273</v>
      </c>
      <c r="H172" s="520">
        <f>'O5 Details by Class &amp; Accounts'!L172+'O5 Details by Class &amp; Accounts'!AG172+'O5 Details by Class &amp; Accounts'!BB172+'O5 Details by Class &amp; Accounts'!BW172</f>
        <v>0</v>
      </c>
      <c r="I172" s="520">
        <f>'O5 Details by Class &amp; Accounts'!M172+'O5 Details by Class &amp; Accounts'!AH172+'O5 Details by Class &amp; Accounts'!BC172+'O5 Details by Class &amp; Accounts'!BX172</f>
        <v>0</v>
      </c>
      <c r="J172" s="520">
        <f>'O5 Details by Class &amp; Accounts'!N172+'O5 Details by Class &amp; Accounts'!AI172+'O5 Details by Class &amp; Accounts'!BD172+'O5 Details by Class &amp; Accounts'!BY172</f>
        <v>0</v>
      </c>
      <c r="K172" s="520">
        <f>'O5 Details by Class &amp; Accounts'!O172+'O5 Details by Class &amp; Accounts'!AJ172+'O5 Details by Class &amp; Accounts'!BE172+'O5 Details by Class &amp; Accounts'!BZ172</f>
        <v>0</v>
      </c>
      <c r="L172" s="520">
        <f>'O5 Details by Class &amp; Accounts'!P172+'O5 Details by Class &amp; Accounts'!AK172+'O5 Details by Class &amp; Accounts'!BF172+'O5 Details by Class &amp; Accounts'!CA172</f>
        <v>0.9385155153967214</v>
      </c>
      <c r="M172" s="520">
        <f>'O5 Details by Class &amp; Accounts'!Q172+'O5 Details by Class &amp; Accounts'!AL172+'O5 Details by Class &amp; Accounts'!BG172+'O5 Details by Class &amp; Accounts'!CB172</f>
        <v>116.81358960110261</v>
      </c>
      <c r="N172" s="520">
        <f>'O5 Details by Class &amp; Accounts'!R172+'O5 Details by Class &amp; Accounts'!AM172+'O5 Details by Class &amp; Accounts'!BH172+'O5 Details by Class &amp; Accounts'!CC172</f>
        <v>0</v>
      </c>
      <c r="O172" s="520">
        <f>'O5 Details by Class &amp; Accounts'!S172+'O5 Details by Class &amp; Accounts'!AN172+'O5 Details by Class &amp; Accounts'!BI172+'O5 Details by Class &amp; Accounts'!CD172</f>
        <v>0</v>
      </c>
      <c r="P172" s="520">
        <f>'O5 Details by Class &amp; Accounts'!T172+'O5 Details by Class &amp; Accounts'!AO172+'O5 Details by Class &amp; Accounts'!BJ172+'O5 Details by Class &amp; Accounts'!CE172</f>
        <v>0</v>
      </c>
      <c r="Q172" s="520">
        <f>'O5 Details by Class &amp; Accounts'!U172+'O5 Details by Class &amp; Accounts'!AP172+'O5 Details by Class &amp; Accounts'!BK172+'O5 Details by Class &amp; Accounts'!CF172</f>
        <v>0</v>
      </c>
      <c r="R172" s="520">
        <f>'O5 Details by Class &amp; Accounts'!V172+'O5 Details by Class &amp; Accounts'!AQ172+'O5 Details by Class &amp; Accounts'!BL172+'O5 Details by Class &amp; Accounts'!CG172</f>
        <v>0</v>
      </c>
      <c r="S172" s="520">
        <f>'O5 Details by Class &amp; Accounts'!W172+'O5 Details by Class &amp; Accounts'!AR172+'O5 Details by Class &amp; Accounts'!BM172+'O5 Details by Class &amp; Accounts'!CH172</f>
        <v>0</v>
      </c>
      <c r="T172" s="520">
        <f>'O5 Details by Class &amp; Accounts'!X172+'O5 Details by Class &amp; Accounts'!AS172+'O5 Details by Class &amp; Accounts'!BN172+'O5 Details by Class &amp; Accounts'!CI172</f>
        <v>0</v>
      </c>
      <c r="U172" s="520">
        <f>'O5 Details by Class &amp; Accounts'!Y172+'O5 Details by Class &amp; Accounts'!AT172+'O5 Details by Class &amp; Accounts'!BO172+'O5 Details by Class &amp; Accounts'!CJ172</f>
        <v>0</v>
      </c>
      <c r="V172" s="520">
        <f>'O5 Details by Class &amp; Accounts'!Z172+'O5 Details by Class &amp; Accounts'!AU172+'O5 Details by Class &amp; Accounts'!BP172+'O5 Details by Class &amp; Accounts'!CK172</f>
        <v>0</v>
      </c>
      <c r="W172" s="520">
        <f>'O5 Details by Class &amp; Accounts'!AA172+'O5 Details by Class &amp; Accounts'!AV172+'O5 Details by Class &amp; Accounts'!BQ172+'O5 Details by Class &amp; Accounts'!CL172</f>
        <v>0</v>
      </c>
      <c r="X172" s="959">
        <f>'O5 Details by Class &amp; Accounts'!AB172+'O5 Details by Class &amp; Accounts'!AW172+'O5 Details by Class &amp; Accounts'!BR172+'O5 Details by Class &amp; Accounts'!CM172</f>
        <v>0</v>
      </c>
      <c r="Y172" s="1630" t="str">
        <f t="shared" si="6"/>
        <v>5335</v>
      </c>
      <c r="Z172" s="1625" t="s">
        <v>1343</v>
      </c>
    </row>
    <row r="173" spans="1:26" ht="15.95" customHeight="1" x14ac:dyDescent="0.2">
      <c r="A173" s="1499" t="s">
        <v>215</v>
      </c>
      <c r="B173" s="935" t="s">
        <v>1141</v>
      </c>
      <c r="C173" s="945" t="str">
        <f>IF(ISBLANK('E4 TB Allocation Details'!D174), "",('E4 TB Allocation Details'!D174))</f>
        <v>cu</v>
      </c>
      <c r="D173" s="946">
        <f t="shared" si="7"/>
        <v>77151</v>
      </c>
      <c r="E173" s="520">
        <f>'O5 Details by Class &amp; Accounts'!I173+'O5 Details by Class &amp; Accounts'!AD173+'O5 Details by Class &amp; Accounts'!AY173+'O5 Details by Class &amp; Accounts'!BT173</f>
        <v>69108.794761004596</v>
      </c>
      <c r="F173" s="520">
        <f>'O5 Details by Class &amp; Accounts'!J173+'O5 Details by Class &amp; Accounts'!AE173+'O5 Details by Class &amp; Accounts'!AZ173+'O5 Details by Class &amp; Accounts'!BU173</f>
        <v>6721.6039801408424</v>
      </c>
      <c r="G173" s="520">
        <f>'O5 Details by Class &amp; Accounts'!K173+'O5 Details by Class &amp; Accounts'!AF173+'O5 Details by Class &amp; Accounts'!BA173+'O5 Details by Class &amp; Accounts'!BV173</f>
        <v>801.33571532437315</v>
      </c>
      <c r="H173" s="520">
        <f>'O5 Details by Class &amp; Accounts'!L173+'O5 Details by Class &amp; Accounts'!AG173+'O5 Details by Class &amp; Accounts'!BB173+'O5 Details by Class &amp; Accounts'!BW173</f>
        <v>0</v>
      </c>
      <c r="I173" s="520">
        <f>'O5 Details by Class &amp; Accounts'!M173+'O5 Details by Class &amp; Accounts'!AH173+'O5 Details by Class &amp; Accounts'!BC173+'O5 Details by Class &amp; Accounts'!BX173</f>
        <v>0</v>
      </c>
      <c r="J173" s="520">
        <f>'O5 Details by Class &amp; Accounts'!N173+'O5 Details by Class &amp; Accounts'!AI173+'O5 Details by Class &amp; Accounts'!BD173+'O5 Details by Class &amp; Accounts'!BY173</f>
        <v>0</v>
      </c>
      <c r="K173" s="520">
        <f>'O5 Details by Class &amp; Accounts'!O173+'O5 Details by Class &amp; Accounts'!AJ173+'O5 Details by Class &amp; Accounts'!BE173+'O5 Details by Class &amp; Accounts'!BZ173</f>
        <v>3.2053428612974924</v>
      </c>
      <c r="L173" s="520">
        <f>'O5 Details by Class &amp; Accounts'!P173+'O5 Details by Class &amp; Accounts'!AK173+'O5 Details by Class &amp; Accounts'!BF173+'O5 Details by Class &amp; Accounts'!CA173</f>
        <v>250.01674318120442</v>
      </c>
      <c r="M173" s="520">
        <f>'O5 Details by Class &amp; Accounts'!Q173+'O5 Details by Class &amp; Accounts'!AL173+'O5 Details by Class &amp; Accounts'!BG173+'O5 Details by Class &amp; Accounts'!CB173</f>
        <v>266.04345748769185</v>
      </c>
      <c r="N173" s="520">
        <f>'O5 Details by Class &amp; Accounts'!R173+'O5 Details by Class &amp; Accounts'!AM173+'O5 Details by Class &amp; Accounts'!BH173+'O5 Details by Class &amp; Accounts'!CC173</f>
        <v>0</v>
      </c>
      <c r="O173" s="520">
        <f>'O5 Details by Class &amp; Accounts'!S173+'O5 Details by Class &amp; Accounts'!AN173+'O5 Details by Class &amp; Accounts'!BI173+'O5 Details by Class &amp; Accounts'!CD173</f>
        <v>0</v>
      </c>
      <c r="P173" s="520">
        <f>'O5 Details by Class &amp; Accounts'!T173+'O5 Details by Class &amp; Accounts'!AO173+'O5 Details by Class &amp; Accounts'!BJ173+'O5 Details by Class &amp; Accounts'!CE173</f>
        <v>0</v>
      </c>
      <c r="Q173" s="520">
        <f>'O5 Details by Class &amp; Accounts'!U173+'O5 Details by Class &amp; Accounts'!AP173+'O5 Details by Class &amp; Accounts'!BK173+'O5 Details by Class &amp; Accounts'!CF173</f>
        <v>0</v>
      </c>
      <c r="R173" s="520">
        <f>'O5 Details by Class &amp; Accounts'!V173+'O5 Details by Class &amp; Accounts'!AQ173+'O5 Details by Class &amp; Accounts'!BL173+'O5 Details by Class &amp; Accounts'!CG173</f>
        <v>0</v>
      </c>
      <c r="S173" s="520">
        <f>'O5 Details by Class &amp; Accounts'!W173+'O5 Details by Class &amp; Accounts'!AR173+'O5 Details by Class &amp; Accounts'!BM173+'O5 Details by Class &amp; Accounts'!CH173</f>
        <v>0</v>
      </c>
      <c r="T173" s="520">
        <f>'O5 Details by Class &amp; Accounts'!X173+'O5 Details by Class &amp; Accounts'!AS173+'O5 Details by Class &amp; Accounts'!BN173+'O5 Details by Class &amp; Accounts'!CI173</f>
        <v>0</v>
      </c>
      <c r="U173" s="520">
        <f>'O5 Details by Class &amp; Accounts'!Y173+'O5 Details by Class &amp; Accounts'!AT173+'O5 Details by Class &amp; Accounts'!BO173+'O5 Details by Class &amp; Accounts'!CJ173</f>
        <v>0</v>
      </c>
      <c r="V173" s="520">
        <f>'O5 Details by Class &amp; Accounts'!Z173+'O5 Details by Class &amp; Accounts'!AU173+'O5 Details by Class &amp; Accounts'!BP173+'O5 Details by Class &amp; Accounts'!CK173</f>
        <v>0</v>
      </c>
      <c r="W173" s="520">
        <f>'O5 Details by Class &amp; Accounts'!AA173+'O5 Details by Class &amp; Accounts'!AV173+'O5 Details by Class &amp; Accounts'!BQ173+'O5 Details by Class &amp; Accounts'!CL173</f>
        <v>0</v>
      </c>
      <c r="X173" s="959">
        <f>'O5 Details by Class &amp; Accounts'!AB173+'O5 Details by Class &amp; Accounts'!AW173+'O5 Details by Class &amp; Accounts'!BR173+'O5 Details by Class &amp; Accounts'!CM173</f>
        <v>0</v>
      </c>
      <c r="Y173" s="1630" t="str">
        <f t="shared" si="6"/>
        <v>5340</v>
      </c>
      <c r="Z173" s="1625" t="s">
        <v>1274</v>
      </c>
    </row>
    <row r="174" spans="1:26" ht="15.95" customHeight="1" x14ac:dyDescent="0.2">
      <c r="A174" s="1836" t="s">
        <v>218</v>
      </c>
      <c r="B174" s="1837" t="s">
        <v>1532</v>
      </c>
      <c r="C174" s="945" t="str">
        <f>IF(ISBLANK('E4 TB Allocation Details'!D175), "",('E4 TB Allocation Details'!D175))</f>
        <v>ad</v>
      </c>
      <c r="D174" s="946">
        <f t="shared" si="7"/>
        <v>0</v>
      </c>
      <c r="E174" s="520">
        <f>'O5 Details by Class &amp; Accounts'!I174+'O5 Details by Class &amp; Accounts'!AD174+'O5 Details by Class &amp; Accounts'!AY174+'O5 Details by Class &amp; Accounts'!BT174</f>
        <v>0</v>
      </c>
      <c r="F174" s="520">
        <f>'O5 Details by Class &amp; Accounts'!J174+'O5 Details by Class &amp; Accounts'!AE174+'O5 Details by Class &amp; Accounts'!AZ174+'O5 Details by Class &amp; Accounts'!BU174</f>
        <v>0</v>
      </c>
      <c r="G174" s="520">
        <f>'O5 Details by Class &amp; Accounts'!K174+'O5 Details by Class &amp; Accounts'!AF174+'O5 Details by Class &amp; Accounts'!BA174+'O5 Details by Class &amp; Accounts'!BV174</f>
        <v>0</v>
      </c>
      <c r="H174" s="520">
        <f>'O5 Details by Class &amp; Accounts'!L174+'O5 Details by Class &amp; Accounts'!AG174+'O5 Details by Class &amp; Accounts'!BB174+'O5 Details by Class &amp; Accounts'!BW174</f>
        <v>0</v>
      </c>
      <c r="I174" s="520">
        <f>'O5 Details by Class &amp; Accounts'!M174+'O5 Details by Class &amp; Accounts'!AH174+'O5 Details by Class &amp; Accounts'!BC174+'O5 Details by Class &amp; Accounts'!BX174</f>
        <v>0</v>
      </c>
      <c r="J174" s="520">
        <f>'O5 Details by Class &amp; Accounts'!N174+'O5 Details by Class &amp; Accounts'!AI174+'O5 Details by Class &amp; Accounts'!BD174+'O5 Details by Class &amp; Accounts'!BY174</f>
        <v>0</v>
      </c>
      <c r="K174" s="520">
        <f>'O5 Details by Class &amp; Accounts'!O174+'O5 Details by Class &amp; Accounts'!AJ174+'O5 Details by Class &amp; Accounts'!BE174+'O5 Details by Class &amp; Accounts'!BZ174</f>
        <v>0</v>
      </c>
      <c r="L174" s="520">
        <f>'O5 Details by Class &amp; Accounts'!P174+'O5 Details by Class &amp; Accounts'!AK174+'O5 Details by Class &amp; Accounts'!BF174+'O5 Details by Class &amp; Accounts'!CA174</f>
        <v>0</v>
      </c>
      <c r="M174" s="520">
        <f>'O5 Details by Class &amp; Accounts'!Q174+'O5 Details by Class &amp; Accounts'!AL174+'O5 Details by Class &amp; Accounts'!BG174+'O5 Details by Class &amp; Accounts'!CB174</f>
        <v>0</v>
      </c>
      <c r="N174" s="520">
        <f>'O5 Details by Class &amp; Accounts'!R174+'O5 Details by Class &amp; Accounts'!AM174+'O5 Details by Class &amp; Accounts'!BH174+'O5 Details by Class &amp; Accounts'!CC174</f>
        <v>0</v>
      </c>
      <c r="O174" s="520">
        <f>'O5 Details by Class &amp; Accounts'!S174+'O5 Details by Class &amp; Accounts'!AN174+'O5 Details by Class &amp; Accounts'!BI174+'O5 Details by Class &amp; Accounts'!CD174</f>
        <v>0</v>
      </c>
      <c r="P174" s="520">
        <f>'O5 Details by Class &amp; Accounts'!T174+'O5 Details by Class &amp; Accounts'!AO174+'O5 Details by Class &amp; Accounts'!BJ174+'O5 Details by Class &amp; Accounts'!CE174</f>
        <v>0</v>
      </c>
      <c r="Q174" s="520">
        <f>'O5 Details by Class &amp; Accounts'!U174+'O5 Details by Class &amp; Accounts'!AP174+'O5 Details by Class &amp; Accounts'!BK174+'O5 Details by Class &amp; Accounts'!CF174</f>
        <v>0</v>
      </c>
      <c r="R174" s="520">
        <f>'O5 Details by Class &amp; Accounts'!V174+'O5 Details by Class &amp; Accounts'!AQ174+'O5 Details by Class &amp; Accounts'!BL174+'O5 Details by Class &amp; Accounts'!CG174</f>
        <v>0</v>
      </c>
      <c r="S174" s="520">
        <f>'O5 Details by Class &amp; Accounts'!W174+'O5 Details by Class &amp; Accounts'!AR174+'O5 Details by Class &amp; Accounts'!BM174+'O5 Details by Class &amp; Accounts'!CH174</f>
        <v>0</v>
      </c>
      <c r="T174" s="520">
        <f>'O5 Details by Class &amp; Accounts'!X174+'O5 Details by Class &amp; Accounts'!AS174+'O5 Details by Class &amp; Accounts'!BN174+'O5 Details by Class &amp; Accounts'!CI174</f>
        <v>0</v>
      </c>
      <c r="U174" s="520">
        <f>'O5 Details by Class &amp; Accounts'!Y174+'O5 Details by Class &amp; Accounts'!AT174+'O5 Details by Class &amp; Accounts'!BO174+'O5 Details by Class &amp; Accounts'!CJ174</f>
        <v>0</v>
      </c>
      <c r="V174" s="520">
        <f>'O5 Details by Class &amp; Accounts'!Z174+'O5 Details by Class &amp; Accounts'!AU174+'O5 Details by Class &amp; Accounts'!BP174+'O5 Details by Class &amp; Accounts'!CK174</f>
        <v>0</v>
      </c>
      <c r="W174" s="520">
        <f>'O5 Details by Class &amp; Accounts'!AA174+'O5 Details by Class &amp; Accounts'!AV174+'O5 Details by Class &amp; Accounts'!BQ174+'O5 Details by Class &amp; Accounts'!CL174</f>
        <v>0</v>
      </c>
      <c r="X174" s="959">
        <f>'O5 Details by Class &amp; Accounts'!AB174+'O5 Details by Class &amp; Accounts'!AW174+'O5 Details by Class &amp; Accounts'!BR174+'O5 Details by Class &amp; Accounts'!CM174</f>
        <v>0</v>
      </c>
      <c r="Y174" s="1630" t="str">
        <f t="shared" si="6"/>
        <v>5405</v>
      </c>
      <c r="Z174" s="1625" t="s">
        <v>1082</v>
      </c>
    </row>
    <row r="175" spans="1:26" ht="15.95" customHeight="1" x14ac:dyDescent="0.2">
      <c r="A175" s="1836" t="s">
        <v>219</v>
      </c>
      <c r="B175" s="1837" t="s">
        <v>1142</v>
      </c>
      <c r="C175" s="945" t="str">
        <f>IF(ISBLANK('E4 TB Allocation Details'!D176), "",('E4 TB Allocation Details'!D176))</f>
        <v>ad</v>
      </c>
      <c r="D175" s="946">
        <f t="shared" si="7"/>
        <v>0</v>
      </c>
      <c r="E175" s="520">
        <f>'O5 Details by Class &amp; Accounts'!I175+'O5 Details by Class &amp; Accounts'!AD175+'O5 Details by Class &amp; Accounts'!AY175+'O5 Details by Class &amp; Accounts'!BT175</f>
        <v>0</v>
      </c>
      <c r="F175" s="520">
        <f>'O5 Details by Class &amp; Accounts'!J175+'O5 Details by Class &amp; Accounts'!AE175+'O5 Details by Class &amp; Accounts'!AZ175+'O5 Details by Class &amp; Accounts'!BU175</f>
        <v>0</v>
      </c>
      <c r="G175" s="520">
        <f>'O5 Details by Class &amp; Accounts'!K175+'O5 Details by Class &amp; Accounts'!AF175+'O5 Details by Class &amp; Accounts'!BA175+'O5 Details by Class &amp; Accounts'!BV175</f>
        <v>0</v>
      </c>
      <c r="H175" s="520">
        <f>'O5 Details by Class &amp; Accounts'!L175+'O5 Details by Class &amp; Accounts'!AG175+'O5 Details by Class &amp; Accounts'!BB175+'O5 Details by Class &amp; Accounts'!BW175</f>
        <v>0</v>
      </c>
      <c r="I175" s="520">
        <f>'O5 Details by Class &amp; Accounts'!M175+'O5 Details by Class &amp; Accounts'!AH175+'O5 Details by Class &amp; Accounts'!BC175+'O5 Details by Class &amp; Accounts'!BX175</f>
        <v>0</v>
      </c>
      <c r="J175" s="520">
        <f>'O5 Details by Class &amp; Accounts'!N175+'O5 Details by Class &amp; Accounts'!AI175+'O5 Details by Class &amp; Accounts'!BD175+'O5 Details by Class &amp; Accounts'!BY175</f>
        <v>0</v>
      </c>
      <c r="K175" s="520">
        <f>'O5 Details by Class &amp; Accounts'!O175+'O5 Details by Class &amp; Accounts'!AJ175+'O5 Details by Class &amp; Accounts'!BE175+'O5 Details by Class &amp; Accounts'!BZ175</f>
        <v>0</v>
      </c>
      <c r="L175" s="520">
        <f>'O5 Details by Class &amp; Accounts'!P175+'O5 Details by Class &amp; Accounts'!AK175+'O5 Details by Class &amp; Accounts'!BF175+'O5 Details by Class &amp; Accounts'!CA175</f>
        <v>0</v>
      </c>
      <c r="M175" s="520">
        <f>'O5 Details by Class &amp; Accounts'!Q175+'O5 Details by Class &amp; Accounts'!AL175+'O5 Details by Class &amp; Accounts'!BG175+'O5 Details by Class &amp; Accounts'!CB175</f>
        <v>0</v>
      </c>
      <c r="N175" s="520">
        <f>'O5 Details by Class &amp; Accounts'!R175+'O5 Details by Class &amp; Accounts'!AM175+'O5 Details by Class &amp; Accounts'!BH175+'O5 Details by Class &amp; Accounts'!CC175</f>
        <v>0</v>
      </c>
      <c r="O175" s="520">
        <f>'O5 Details by Class &amp; Accounts'!S175+'O5 Details by Class &amp; Accounts'!AN175+'O5 Details by Class &amp; Accounts'!BI175+'O5 Details by Class &amp; Accounts'!CD175</f>
        <v>0</v>
      </c>
      <c r="P175" s="520">
        <f>'O5 Details by Class &amp; Accounts'!T175+'O5 Details by Class &amp; Accounts'!AO175+'O5 Details by Class &amp; Accounts'!BJ175+'O5 Details by Class &amp; Accounts'!CE175</f>
        <v>0</v>
      </c>
      <c r="Q175" s="520">
        <f>'O5 Details by Class &amp; Accounts'!U175+'O5 Details by Class &amp; Accounts'!AP175+'O5 Details by Class &amp; Accounts'!BK175+'O5 Details by Class &amp; Accounts'!CF175</f>
        <v>0</v>
      </c>
      <c r="R175" s="520">
        <f>'O5 Details by Class &amp; Accounts'!V175+'O5 Details by Class &amp; Accounts'!AQ175+'O5 Details by Class &amp; Accounts'!BL175+'O5 Details by Class &amp; Accounts'!CG175</f>
        <v>0</v>
      </c>
      <c r="S175" s="520">
        <f>'O5 Details by Class &amp; Accounts'!W175+'O5 Details by Class &amp; Accounts'!AR175+'O5 Details by Class &amp; Accounts'!BM175+'O5 Details by Class &amp; Accounts'!CH175</f>
        <v>0</v>
      </c>
      <c r="T175" s="520">
        <f>'O5 Details by Class &amp; Accounts'!X175+'O5 Details by Class &amp; Accounts'!AS175+'O5 Details by Class &amp; Accounts'!BN175+'O5 Details by Class &amp; Accounts'!CI175</f>
        <v>0</v>
      </c>
      <c r="U175" s="520">
        <f>'O5 Details by Class &amp; Accounts'!Y175+'O5 Details by Class &amp; Accounts'!AT175+'O5 Details by Class &amp; Accounts'!BO175+'O5 Details by Class &amp; Accounts'!CJ175</f>
        <v>0</v>
      </c>
      <c r="V175" s="520">
        <f>'O5 Details by Class &amp; Accounts'!Z175+'O5 Details by Class &amp; Accounts'!AU175+'O5 Details by Class &amp; Accounts'!BP175+'O5 Details by Class &amp; Accounts'!CK175</f>
        <v>0</v>
      </c>
      <c r="W175" s="520">
        <f>'O5 Details by Class &amp; Accounts'!AA175+'O5 Details by Class &amp; Accounts'!AV175+'O5 Details by Class &amp; Accounts'!BQ175+'O5 Details by Class &amp; Accounts'!CL175</f>
        <v>0</v>
      </c>
      <c r="X175" s="959">
        <f>'O5 Details by Class &amp; Accounts'!AB175+'O5 Details by Class &amp; Accounts'!AW175+'O5 Details by Class &amp; Accounts'!BR175+'O5 Details by Class &amp; Accounts'!CM175</f>
        <v>0</v>
      </c>
      <c r="Y175" s="1630" t="str">
        <f t="shared" si="6"/>
        <v>5410</v>
      </c>
      <c r="Z175" s="1625" t="s">
        <v>1082</v>
      </c>
    </row>
    <row r="176" spans="1:26" ht="15.95" customHeight="1" x14ac:dyDescent="0.2">
      <c r="A176" s="1836" t="s">
        <v>247</v>
      </c>
      <c r="B176" s="1837" t="s">
        <v>36</v>
      </c>
      <c r="C176" s="945" t="str">
        <f>IF(ISBLANK('E4 TB Allocation Details'!D177), "",('E4 TB Allocation Details'!D177))</f>
        <v>ad</v>
      </c>
      <c r="D176" s="946">
        <f t="shared" si="7"/>
        <v>0</v>
      </c>
      <c r="E176" s="520">
        <f>'O5 Details by Class &amp; Accounts'!I176+'O5 Details by Class &amp; Accounts'!AD176+'O5 Details by Class &amp; Accounts'!AY176+'O5 Details by Class &amp; Accounts'!BT176</f>
        <v>0</v>
      </c>
      <c r="F176" s="520">
        <f>'O5 Details by Class &amp; Accounts'!J176+'O5 Details by Class &amp; Accounts'!AE176+'O5 Details by Class &amp; Accounts'!AZ176+'O5 Details by Class &amp; Accounts'!BU176</f>
        <v>0</v>
      </c>
      <c r="G176" s="520">
        <f>'O5 Details by Class &amp; Accounts'!K176+'O5 Details by Class &amp; Accounts'!AF176+'O5 Details by Class &amp; Accounts'!BA176+'O5 Details by Class &amp; Accounts'!BV176</f>
        <v>0</v>
      </c>
      <c r="H176" s="520">
        <f>'O5 Details by Class &amp; Accounts'!L176+'O5 Details by Class &amp; Accounts'!AG176+'O5 Details by Class &amp; Accounts'!BB176+'O5 Details by Class &amp; Accounts'!BW176</f>
        <v>0</v>
      </c>
      <c r="I176" s="520">
        <f>'O5 Details by Class &amp; Accounts'!M176+'O5 Details by Class &amp; Accounts'!AH176+'O5 Details by Class &amp; Accounts'!BC176+'O5 Details by Class &amp; Accounts'!BX176</f>
        <v>0</v>
      </c>
      <c r="J176" s="520">
        <f>'O5 Details by Class &amp; Accounts'!N176+'O5 Details by Class &amp; Accounts'!AI176+'O5 Details by Class &amp; Accounts'!BD176+'O5 Details by Class &amp; Accounts'!BY176</f>
        <v>0</v>
      </c>
      <c r="K176" s="520">
        <f>'O5 Details by Class &amp; Accounts'!O176+'O5 Details by Class &amp; Accounts'!AJ176+'O5 Details by Class &amp; Accounts'!BE176+'O5 Details by Class &amp; Accounts'!BZ176</f>
        <v>0</v>
      </c>
      <c r="L176" s="520">
        <f>'O5 Details by Class &amp; Accounts'!P176+'O5 Details by Class &amp; Accounts'!AK176+'O5 Details by Class &amp; Accounts'!BF176+'O5 Details by Class &amp; Accounts'!CA176</f>
        <v>0</v>
      </c>
      <c r="M176" s="520">
        <f>'O5 Details by Class &amp; Accounts'!Q176+'O5 Details by Class &amp; Accounts'!AL176+'O5 Details by Class &amp; Accounts'!BG176+'O5 Details by Class &amp; Accounts'!CB176</f>
        <v>0</v>
      </c>
      <c r="N176" s="520">
        <f>'O5 Details by Class &amp; Accounts'!R176+'O5 Details by Class &amp; Accounts'!AM176+'O5 Details by Class &amp; Accounts'!BH176+'O5 Details by Class &amp; Accounts'!CC176</f>
        <v>0</v>
      </c>
      <c r="O176" s="520">
        <f>'O5 Details by Class &amp; Accounts'!S176+'O5 Details by Class &amp; Accounts'!AN176+'O5 Details by Class &amp; Accounts'!BI176+'O5 Details by Class &amp; Accounts'!CD176</f>
        <v>0</v>
      </c>
      <c r="P176" s="520">
        <f>'O5 Details by Class &amp; Accounts'!T176+'O5 Details by Class &amp; Accounts'!AO176+'O5 Details by Class &amp; Accounts'!BJ176+'O5 Details by Class &amp; Accounts'!CE176</f>
        <v>0</v>
      </c>
      <c r="Q176" s="520">
        <f>'O5 Details by Class &amp; Accounts'!U176+'O5 Details by Class &amp; Accounts'!AP176+'O5 Details by Class &amp; Accounts'!BK176+'O5 Details by Class &amp; Accounts'!CF176</f>
        <v>0</v>
      </c>
      <c r="R176" s="520">
        <f>'O5 Details by Class &amp; Accounts'!V176+'O5 Details by Class &amp; Accounts'!AQ176+'O5 Details by Class &amp; Accounts'!BL176+'O5 Details by Class &amp; Accounts'!CG176</f>
        <v>0</v>
      </c>
      <c r="S176" s="520">
        <f>'O5 Details by Class &amp; Accounts'!W176+'O5 Details by Class &amp; Accounts'!AR176+'O5 Details by Class &amp; Accounts'!BM176+'O5 Details by Class &amp; Accounts'!CH176</f>
        <v>0</v>
      </c>
      <c r="T176" s="520">
        <f>'O5 Details by Class &amp; Accounts'!X176+'O5 Details by Class &amp; Accounts'!AS176+'O5 Details by Class &amp; Accounts'!BN176+'O5 Details by Class &amp; Accounts'!CI176</f>
        <v>0</v>
      </c>
      <c r="U176" s="520">
        <f>'O5 Details by Class &amp; Accounts'!Y176+'O5 Details by Class &amp; Accounts'!AT176+'O5 Details by Class &amp; Accounts'!BO176+'O5 Details by Class &amp; Accounts'!CJ176</f>
        <v>0</v>
      </c>
      <c r="V176" s="520">
        <f>'O5 Details by Class &amp; Accounts'!Z176+'O5 Details by Class &amp; Accounts'!AU176+'O5 Details by Class &amp; Accounts'!BP176+'O5 Details by Class &amp; Accounts'!CK176</f>
        <v>0</v>
      </c>
      <c r="W176" s="520">
        <f>'O5 Details by Class &amp; Accounts'!AA176+'O5 Details by Class &amp; Accounts'!AV176+'O5 Details by Class &amp; Accounts'!BQ176+'O5 Details by Class &amp; Accounts'!CL176</f>
        <v>0</v>
      </c>
      <c r="X176" s="959">
        <f>'O5 Details by Class &amp; Accounts'!AB176+'O5 Details by Class &amp; Accounts'!AW176+'O5 Details by Class &amp; Accounts'!BR176+'O5 Details by Class &amp; Accounts'!CM176</f>
        <v>0</v>
      </c>
      <c r="Y176" s="1630" t="str">
        <f t="shared" si="6"/>
        <v>5415</v>
      </c>
      <c r="Z176" s="1625" t="s">
        <v>1271</v>
      </c>
    </row>
    <row r="177" spans="1:26" ht="15.95" customHeight="1" x14ac:dyDescent="0.2">
      <c r="A177" s="1836" t="s">
        <v>248</v>
      </c>
      <c r="B177" s="1837" t="s">
        <v>37</v>
      </c>
      <c r="C177" s="945" t="str">
        <f>IF(ISBLANK('E4 TB Allocation Details'!D178), "",('E4 TB Allocation Details'!D178))</f>
        <v>ad</v>
      </c>
      <c r="D177" s="946">
        <f t="shared" si="7"/>
        <v>0</v>
      </c>
      <c r="E177" s="520">
        <f>'O5 Details by Class &amp; Accounts'!I177+'O5 Details by Class &amp; Accounts'!AD177+'O5 Details by Class &amp; Accounts'!AY177+'O5 Details by Class &amp; Accounts'!BT177</f>
        <v>0</v>
      </c>
      <c r="F177" s="520">
        <f>'O5 Details by Class &amp; Accounts'!J177+'O5 Details by Class &amp; Accounts'!AE177+'O5 Details by Class &amp; Accounts'!AZ177+'O5 Details by Class &amp; Accounts'!BU177</f>
        <v>0</v>
      </c>
      <c r="G177" s="520">
        <f>'O5 Details by Class &amp; Accounts'!K177+'O5 Details by Class &amp; Accounts'!AF177+'O5 Details by Class &amp; Accounts'!BA177+'O5 Details by Class &amp; Accounts'!BV177</f>
        <v>0</v>
      </c>
      <c r="H177" s="520">
        <f>'O5 Details by Class &amp; Accounts'!L177+'O5 Details by Class &amp; Accounts'!AG177+'O5 Details by Class &amp; Accounts'!BB177+'O5 Details by Class &amp; Accounts'!BW177</f>
        <v>0</v>
      </c>
      <c r="I177" s="520">
        <f>'O5 Details by Class &amp; Accounts'!M177+'O5 Details by Class &amp; Accounts'!AH177+'O5 Details by Class &amp; Accounts'!BC177+'O5 Details by Class &amp; Accounts'!BX177</f>
        <v>0</v>
      </c>
      <c r="J177" s="520">
        <f>'O5 Details by Class &amp; Accounts'!N177+'O5 Details by Class &amp; Accounts'!AI177+'O5 Details by Class &amp; Accounts'!BD177+'O5 Details by Class &amp; Accounts'!BY177</f>
        <v>0</v>
      </c>
      <c r="K177" s="520">
        <f>'O5 Details by Class &amp; Accounts'!O177+'O5 Details by Class &amp; Accounts'!AJ177+'O5 Details by Class &amp; Accounts'!BE177+'O5 Details by Class &amp; Accounts'!BZ177</f>
        <v>0</v>
      </c>
      <c r="L177" s="520">
        <f>'O5 Details by Class &amp; Accounts'!P177+'O5 Details by Class &amp; Accounts'!AK177+'O5 Details by Class &amp; Accounts'!BF177+'O5 Details by Class &amp; Accounts'!CA177</f>
        <v>0</v>
      </c>
      <c r="M177" s="520">
        <f>'O5 Details by Class &amp; Accounts'!Q177+'O5 Details by Class &amp; Accounts'!AL177+'O5 Details by Class &amp; Accounts'!BG177+'O5 Details by Class &amp; Accounts'!CB177</f>
        <v>0</v>
      </c>
      <c r="N177" s="520">
        <f>'O5 Details by Class &amp; Accounts'!R177+'O5 Details by Class &amp; Accounts'!AM177+'O5 Details by Class &amp; Accounts'!BH177+'O5 Details by Class &amp; Accounts'!CC177</f>
        <v>0</v>
      </c>
      <c r="O177" s="520">
        <f>'O5 Details by Class &amp; Accounts'!S177+'O5 Details by Class &amp; Accounts'!AN177+'O5 Details by Class &amp; Accounts'!BI177+'O5 Details by Class &amp; Accounts'!CD177</f>
        <v>0</v>
      </c>
      <c r="P177" s="520">
        <f>'O5 Details by Class &amp; Accounts'!T177+'O5 Details by Class &amp; Accounts'!AO177+'O5 Details by Class &amp; Accounts'!BJ177+'O5 Details by Class &amp; Accounts'!CE177</f>
        <v>0</v>
      </c>
      <c r="Q177" s="520">
        <f>'O5 Details by Class &amp; Accounts'!U177+'O5 Details by Class &amp; Accounts'!AP177+'O5 Details by Class &amp; Accounts'!BK177+'O5 Details by Class &amp; Accounts'!CF177</f>
        <v>0</v>
      </c>
      <c r="R177" s="520">
        <f>'O5 Details by Class &amp; Accounts'!V177+'O5 Details by Class &amp; Accounts'!AQ177+'O5 Details by Class &amp; Accounts'!BL177+'O5 Details by Class &amp; Accounts'!CG177</f>
        <v>0</v>
      </c>
      <c r="S177" s="520">
        <f>'O5 Details by Class &amp; Accounts'!W177+'O5 Details by Class &amp; Accounts'!AR177+'O5 Details by Class &amp; Accounts'!BM177+'O5 Details by Class &amp; Accounts'!CH177</f>
        <v>0</v>
      </c>
      <c r="T177" s="520">
        <f>'O5 Details by Class &amp; Accounts'!X177+'O5 Details by Class &amp; Accounts'!AS177+'O5 Details by Class &amp; Accounts'!BN177+'O5 Details by Class &amp; Accounts'!CI177</f>
        <v>0</v>
      </c>
      <c r="U177" s="520">
        <f>'O5 Details by Class &amp; Accounts'!Y177+'O5 Details by Class &amp; Accounts'!AT177+'O5 Details by Class &amp; Accounts'!BO177+'O5 Details by Class &amp; Accounts'!CJ177</f>
        <v>0</v>
      </c>
      <c r="V177" s="520">
        <f>'O5 Details by Class &amp; Accounts'!Z177+'O5 Details by Class &amp; Accounts'!AU177+'O5 Details by Class &amp; Accounts'!BP177+'O5 Details by Class &amp; Accounts'!CK177</f>
        <v>0</v>
      </c>
      <c r="W177" s="520">
        <f>'O5 Details by Class &amp; Accounts'!AA177+'O5 Details by Class &amp; Accounts'!AV177+'O5 Details by Class &amp; Accounts'!BQ177+'O5 Details by Class &amp; Accounts'!CL177</f>
        <v>0</v>
      </c>
      <c r="X177" s="959">
        <f>'O5 Details by Class &amp; Accounts'!AB177+'O5 Details by Class &amp; Accounts'!AW177+'O5 Details by Class &amp; Accounts'!BR177+'O5 Details by Class &amp; Accounts'!CM177</f>
        <v>0</v>
      </c>
      <c r="Y177" s="1630" t="str">
        <f t="shared" si="6"/>
        <v>5420</v>
      </c>
      <c r="Z177" s="1625" t="s">
        <v>5</v>
      </c>
    </row>
    <row r="178" spans="1:26" ht="12.75" x14ac:dyDescent="0.2">
      <c r="A178" s="1836" t="s">
        <v>220</v>
      </c>
      <c r="B178" s="1837" t="s">
        <v>38</v>
      </c>
      <c r="C178" s="945" t="str">
        <f>IF(ISBLANK('E4 TB Allocation Details'!D179), "",('E4 TB Allocation Details'!D179))</f>
        <v>ad</v>
      </c>
      <c r="D178" s="946">
        <f t="shared" si="7"/>
        <v>0</v>
      </c>
      <c r="E178" s="520">
        <f>'O5 Details by Class &amp; Accounts'!I178+'O5 Details by Class &amp; Accounts'!AD178+'O5 Details by Class &amp; Accounts'!AY178+'O5 Details by Class &amp; Accounts'!BT178</f>
        <v>0</v>
      </c>
      <c r="F178" s="520">
        <f>'O5 Details by Class &amp; Accounts'!J178+'O5 Details by Class &amp; Accounts'!AE178+'O5 Details by Class &amp; Accounts'!AZ178+'O5 Details by Class &amp; Accounts'!BU178</f>
        <v>0</v>
      </c>
      <c r="G178" s="520">
        <f>'O5 Details by Class &amp; Accounts'!K178+'O5 Details by Class &amp; Accounts'!AF178+'O5 Details by Class &amp; Accounts'!BA178+'O5 Details by Class &amp; Accounts'!BV178</f>
        <v>0</v>
      </c>
      <c r="H178" s="520">
        <f>'O5 Details by Class &amp; Accounts'!L178+'O5 Details by Class &amp; Accounts'!AG178+'O5 Details by Class &amp; Accounts'!BB178+'O5 Details by Class &amp; Accounts'!BW178</f>
        <v>0</v>
      </c>
      <c r="I178" s="520">
        <f>'O5 Details by Class &amp; Accounts'!M178+'O5 Details by Class &amp; Accounts'!AH178+'O5 Details by Class &amp; Accounts'!BC178+'O5 Details by Class &amp; Accounts'!BX178</f>
        <v>0</v>
      </c>
      <c r="J178" s="520">
        <f>'O5 Details by Class &amp; Accounts'!N178+'O5 Details by Class &amp; Accounts'!AI178+'O5 Details by Class &amp; Accounts'!BD178+'O5 Details by Class &amp; Accounts'!BY178</f>
        <v>0</v>
      </c>
      <c r="K178" s="520">
        <f>'O5 Details by Class &amp; Accounts'!O178+'O5 Details by Class &amp; Accounts'!AJ178+'O5 Details by Class &amp; Accounts'!BE178+'O5 Details by Class &amp; Accounts'!BZ178</f>
        <v>0</v>
      </c>
      <c r="L178" s="520">
        <f>'O5 Details by Class &amp; Accounts'!P178+'O5 Details by Class &amp; Accounts'!AK178+'O5 Details by Class &amp; Accounts'!BF178+'O5 Details by Class &amp; Accounts'!CA178</f>
        <v>0</v>
      </c>
      <c r="M178" s="520">
        <f>'O5 Details by Class &amp; Accounts'!Q178+'O5 Details by Class &amp; Accounts'!AL178+'O5 Details by Class &amp; Accounts'!BG178+'O5 Details by Class &amp; Accounts'!CB178</f>
        <v>0</v>
      </c>
      <c r="N178" s="520">
        <f>'O5 Details by Class &amp; Accounts'!R178+'O5 Details by Class &amp; Accounts'!AM178+'O5 Details by Class &amp; Accounts'!BH178+'O5 Details by Class &amp; Accounts'!CC178</f>
        <v>0</v>
      </c>
      <c r="O178" s="520">
        <f>'O5 Details by Class &amp; Accounts'!S178+'O5 Details by Class &amp; Accounts'!AN178+'O5 Details by Class &amp; Accounts'!BI178+'O5 Details by Class &amp; Accounts'!CD178</f>
        <v>0</v>
      </c>
      <c r="P178" s="520">
        <f>'O5 Details by Class &amp; Accounts'!T178+'O5 Details by Class &amp; Accounts'!AO178+'O5 Details by Class &amp; Accounts'!BJ178+'O5 Details by Class &amp; Accounts'!CE178</f>
        <v>0</v>
      </c>
      <c r="Q178" s="520">
        <f>'O5 Details by Class &amp; Accounts'!U178+'O5 Details by Class &amp; Accounts'!AP178+'O5 Details by Class &amp; Accounts'!BK178+'O5 Details by Class &amp; Accounts'!CF178</f>
        <v>0</v>
      </c>
      <c r="R178" s="520">
        <f>'O5 Details by Class &amp; Accounts'!V178+'O5 Details by Class &amp; Accounts'!AQ178+'O5 Details by Class &amp; Accounts'!BL178+'O5 Details by Class &amp; Accounts'!CG178</f>
        <v>0</v>
      </c>
      <c r="S178" s="520">
        <f>'O5 Details by Class &amp; Accounts'!W178+'O5 Details by Class &amp; Accounts'!AR178+'O5 Details by Class &amp; Accounts'!BM178+'O5 Details by Class &amp; Accounts'!CH178</f>
        <v>0</v>
      </c>
      <c r="T178" s="520">
        <f>'O5 Details by Class &amp; Accounts'!X178+'O5 Details by Class &amp; Accounts'!AS178+'O5 Details by Class &amp; Accounts'!BN178+'O5 Details by Class &amp; Accounts'!CI178</f>
        <v>0</v>
      </c>
      <c r="U178" s="520">
        <f>'O5 Details by Class &amp; Accounts'!Y178+'O5 Details by Class &amp; Accounts'!AT178+'O5 Details by Class &amp; Accounts'!BO178+'O5 Details by Class &amp; Accounts'!CJ178</f>
        <v>0</v>
      </c>
      <c r="V178" s="520">
        <f>'O5 Details by Class &amp; Accounts'!Z178+'O5 Details by Class &amp; Accounts'!AU178+'O5 Details by Class &amp; Accounts'!BP178+'O5 Details by Class &amp; Accounts'!CK178</f>
        <v>0</v>
      </c>
      <c r="W178" s="520">
        <f>'O5 Details by Class &amp; Accounts'!AA178+'O5 Details by Class &amp; Accounts'!AV178+'O5 Details by Class &amp; Accounts'!BQ178+'O5 Details by Class &amp; Accounts'!CL178</f>
        <v>0</v>
      </c>
      <c r="X178" s="959">
        <f>'O5 Details by Class &amp; Accounts'!AB178+'O5 Details by Class &amp; Accounts'!AW178+'O5 Details by Class &amp; Accounts'!BR178+'O5 Details by Class &amp; Accounts'!CM178</f>
        <v>0</v>
      </c>
      <c r="Y178" s="1630" t="str">
        <f t="shared" si="6"/>
        <v>5425</v>
      </c>
      <c r="Z178" s="1625" t="s">
        <v>1082</v>
      </c>
    </row>
    <row r="179" spans="1:26" ht="15.95" customHeight="1" x14ac:dyDescent="0.2">
      <c r="A179" s="1836" t="s">
        <v>221</v>
      </c>
      <c r="B179" s="1837" t="s">
        <v>1532</v>
      </c>
      <c r="C179" s="945" t="str">
        <f>IF(ISBLANK('E4 TB Allocation Details'!D180), "",('E4 TB Allocation Details'!D180))</f>
        <v>ad</v>
      </c>
      <c r="D179" s="946">
        <f t="shared" si="7"/>
        <v>0</v>
      </c>
      <c r="E179" s="520">
        <f>'O5 Details by Class &amp; Accounts'!I179+'O5 Details by Class &amp; Accounts'!AD179+'O5 Details by Class &amp; Accounts'!AY179+'O5 Details by Class &amp; Accounts'!BT179</f>
        <v>0</v>
      </c>
      <c r="F179" s="520">
        <f>'O5 Details by Class &amp; Accounts'!J179+'O5 Details by Class &amp; Accounts'!AE179+'O5 Details by Class &amp; Accounts'!AZ179+'O5 Details by Class &amp; Accounts'!BU179</f>
        <v>0</v>
      </c>
      <c r="G179" s="520">
        <f>'O5 Details by Class &amp; Accounts'!K179+'O5 Details by Class &amp; Accounts'!AF179+'O5 Details by Class &amp; Accounts'!BA179+'O5 Details by Class &amp; Accounts'!BV179</f>
        <v>0</v>
      </c>
      <c r="H179" s="520">
        <f>'O5 Details by Class &amp; Accounts'!L179+'O5 Details by Class &amp; Accounts'!AG179+'O5 Details by Class &amp; Accounts'!BB179+'O5 Details by Class &amp; Accounts'!BW179</f>
        <v>0</v>
      </c>
      <c r="I179" s="520">
        <f>'O5 Details by Class &amp; Accounts'!M179+'O5 Details by Class &amp; Accounts'!AH179+'O5 Details by Class &amp; Accounts'!BC179+'O5 Details by Class &amp; Accounts'!BX179</f>
        <v>0</v>
      </c>
      <c r="J179" s="520">
        <f>'O5 Details by Class &amp; Accounts'!N179+'O5 Details by Class &amp; Accounts'!AI179+'O5 Details by Class &amp; Accounts'!BD179+'O5 Details by Class &amp; Accounts'!BY179</f>
        <v>0</v>
      </c>
      <c r="K179" s="520">
        <f>'O5 Details by Class &amp; Accounts'!O179+'O5 Details by Class &amp; Accounts'!AJ179+'O5 Details by Class &amp; Accounts'!BE179+'O5 Details by Class &amp; Accounts'!BZ179</f>
        <v>0</v>
      </c>
      <c r="L179" s="520">
        <f>'O5 Details by Class &amp; Accounts'!P179+'O5 Details by Class &amp; Accounts'!AK179+'O5 Details by Class &amp; Accounts'!BF179+'O5 Details by Class &amp; Accounts'!CA179</f>
        <v>0</v>
      </c>
      <c r="M179" s="520">
        <f>'O5 Details by Class &amp; Accounts'!Q179+'O5 Details by Class &amp; Accounts'!AL179+'O5 Details by Class &amp; Accounts'!BG179+'O5 Details by Class &amp; Accounts'!CB179</f>
        <v>0</v>
      </c>
      <c r="N179" s="520">
        <f>'O5 Details by Class &amp; Accounts'!R179+'O5 Details by Class &amp; Accounts'!AM179+'O5 Details by Class &amp; Accounts'!BH179+'O5 Details by Class &amp; Accounts'!CC179</f>
        <v>0</v>
      </c>
      <c r="O179" s="520">
        <f>'O5 Details by Class &amp; Accounts'!S179+'O5 Details by Class &amp; Accounts'!AN179+'O5 Details by Class &amp; Accounts'!BI179+'O5 Details by Class &amp; Accounts'!CD179</f>
        <v>0</v>
      </c>
      <c r="P179" s="520">
        <f>'O5 Details by Class &amp; Accounts'!T179+'O5 Details by Class &amp; Accounts'!AO179+'O5 Details by Class &amp; Accounts'!BJ179+'O5 Details by Class &amp; Accounts'!CE179</f>
        <v>0</v>
      </c>
      <c r="Q179" s="520">
        <f>'O5 Details by Class &amp; Accounts'!U179+'O5 Details by Class &amp; Accounts'!AP179+'O5 Details by Class &amp; Accounts'!BK179+'O5 Details by Class &amp; Accounts'!CF179</f>
        <v>0</v>
      </c>
      <c r="R179" s="520">
        <f>'O5 Details by Class &amp; Accounts'!V179+'O5 Details by Class &amp; Accounts'!AQ179+'O5 Details by Class &amp; Accounts'!BL179+'O5 Details by Class &amp; Accounts'!CG179</f>
        <v>0</v>
      </c>
      <c r="S179" s="520">
        <f>'O5 Details by Class &amp; Accounts'!W179+'O5 Details by Class &amp; Accounts'!AR179+'O5 Details by Class &amp; Accounts'!BM179+'O5 Details by Class &amp; Accounts'!CH179</f>
        <v>0</v>
      </c>
      <c r="T179" s="520">
        <f>'O5 Details by Class &amp; Accounts'!X179+'O5 Details by Class &amp; Accounts'!AS179+'O5 Details by Class &amp; Accounts'!BN179+'O5 Details by Class &amp; Accounts'!CI179</f>
        <v>0</v>
      </c>
      <c r="U179" s="520">
        <f>'O5 Details by Class &amp; Accounts'!Y179+'O5 Details by Class &amp; Accounts'!AT179+'O5 Details by Class &amp; Accounts'!BO179+'O5 Details by Class &amp; Accounts'!CJ179</f>
        <v>0</v>
      </c>
      <c r="V179" s="520">
        <f>'O5 Details by Class &amp; Accounts'!Z179+'O5 Details by Class &amp; Accounts'!AU179+'O5 Details by Class &amp; Accounts'!BP179+'O5 Details by Class &amp; Accounts'!CK179</f>
        <v>0</v>
      </c>
      <c r="W179" s="520">
        <f>'O5 Details by Class &amp; Accounts'!AA179+'O5 Details by Class &amp; Accounts'!AV179+'O5 Details by Class &amp; Accounts'!BQ179+'O5 Details by Class &amp; Accounts'!CL179</f>
        <v>0</v>
      </c>
      <c r="X179" s="959">
        <f>'O5 Details by Class &amp; Accounts'!AB179+'O5 Details by Class &amp; Accounts'!AW179+'O5 Details by Class &amp; Accounts'!BR179+'O5 Details by Class &amp; Accounts'!CM179</f>
        <v>0</v>
      </c>
      <c r="Y179" s="1630" t="str">
        <f t="shared" si="6"/>
        <v>5505</v>
      </c>
      <c r="Z179" s="1625" t="s">
        <v>1082</v>
      </c>
    </row>
    <row r="180" spans="1:26" ht="15.95" customHeight="1" x14ac:dyDescent="0.2">
      <c r="A180" s="1836" t="s">
        <v>222</v>
      </c>
      <c r="B180" s="1837" t="s">
        <v>1585</v>
      </c>
      <c r="C180" s="945" t="str">
        <f>IF(ISBLANK('E4 TB Allocation Details'!D181), "",('E4 TB Allocation Details'!D181))</f>
        <v>ad</v>
      </c>
      <c r="D180" s="946">
        <f t="shared" si="7"/>
        <v>0</v>
      </c>
      <c r="E180" s="520">
        <f>'O5 Details by Class &amp; Accounts'!I180+'O5 Details by Class &amp; Accounts'!AD180+'O5 Details by Class &amp; Accounts'!AY180+'O5 Details by Class &amp; Accounts'!BT180</f>
        <v>0</v>
      </c>
      <c r="F180" s="520">
        <f>'O5 Details by Class &amp; Accounts'!J180+'O5 Details by Class &amp; Accounts'!AE180+'O5 Details by Class &amp; Accounts'!AZ180+'O5 Details by Class &amp; Accounts'!BU180</f>
        <v>0</v>
      </c>
      <c r="G180" s="520">
        <f>'O5 Details by Class &amp; Accounts'!K180+'O5 Details by Class &amp; Accounts'!AF180+'O5 Details by Class &amp; Accounts'!BA180+'O5 Details by Class &amp; Accounts'!BV180</f>
        <v>0</v>
      </c>
      <c r="H180" s="520">
        <f>'O5 Details by Class &amp; Accounts'!L180+'O5 Details by Class &amp; Accounts'!AG180+'O5 Details by Class &amp; Accounts'!BB180+'O5 Details by Class &amp; Accounts'!BW180</f>
        <v>0</v>
      </c>
      <c r="I180" s="520">
        <f>'O5 Details by Class &amp; Accounts'!M180+'O5 Details by Class &amp; Accounts'!AH180+'O5 Details by Class &amp; Accounts'!BC180+'O5 Details by Class &amp; Accounts'!BX180</f>
        <v>0</v>
      </c>
      <c r="J180" s="520">
        <f>'O5 Details by Class &amp; Accounts'!N180+'O5 Details by Class &amp; Accounts'!AI180+'O5 Details by Class &amp; Accounts'!BD180+'O5 Details by Class &amp; Accounts'!BY180</f>
        <v>0</v>
      </c>
      <c r="K180" s="520">
        <f>'O5 Details by Class &amp; Accounts'!O180+'O5 Details by Class &amp; Accounts'!AJ180+'O5 Details by Class &amp; Accounts'!BE180+'O5 Details by Class &amp; Accounts'!BZ180</f>
        <v>0</v>
      </c>
      <c r="L180" s="520">
        <f>'O5 Details by Class &amp; Accounts'!P180+'O5 Details by Class &amp; Accounts'!AK180+'O5 Details by Class &amp; Accounts'!BF180+'O5 Details by Class &amp; Accounts'!CA180</f>
        <v>0</v>
      </c>
      <c r="M180" s="520">
        <f>'O5 Details by Class &amp; Accounts'!Q180+'O5 Details by Class &amp; Accounts'!AL180+'O5 Details by Class &amp; Accounts'!BG180+'O5 Details by Class &amp; Accounts'!CB180</f>
        <v>0</v>
      </c>
      <c r="N180" s="520">
        <f>'O5 Details by Class &amp; Accounts'!R180+'O5 Details by Class &amp; Accounts'!AM180+'O5 Details by Class &amp; Accounts'!BH180+'O5 Details by Class &amp; Accounts'!CC180</f>
        <v>0</v>
      </c>
      <c r="O180" s="520">
        <f>'O5 Details by Class &amp; Accounts'!S180+'O5 Details by Class &amp; Accounts'!AN180+'O5 Details by Class &amp; Accounts'!BI180+'O5 Details by Class &amp; Accounts'!CD180</f>
        <v>0</v>
      </c>
      <c r="P180" s="520">
        <f>'O5 Details by Class &amp; Accounts'!T180+'O5 Details by Class &amp; Accounts'!AO180+'O5 Details by Class &amp; Accounts'!BJ180+'O5 Details by Class &amp; Accounts'!CE180</f>
        <v>0</v>
      </c>
      <c r="Q180" s="520">
        <f>'O5 Details by Class &amp; Accounts'!U180+'O5 Details by Class &amp; Accounts'!AP180+'O5 Details by Class &amp; Accounts'!BK180+'O5 Details by Class &amp; Accounts'!CF180</f>
        <v>0</v>
      </c>
      <c r="R180" s="520">
        <f>'O5 Details by Class &amp; Accounts'!V180+'O5 Details by Class &amp; Accounts'!AQ180+'O5 Details by Class &amp; Accounts'!BL180+'O5 Details by Class &amp; Accounts'!CG180</f>
        <v>0</v>
      </c>
      <c r="S180" s="520">
        <f>'O5 Details by Class &amp; Accounts'!W180+'O5 Details by Class &amp; Accounts'!AR180+'O5 Details by Class &amp; Accounts'!BM180+'O5 Details by Class &amp; Accounts'!CH180</f>
        <v>0</v>
      </c>
      <c r="T180" s="520">
        <f>'O5 Details by Class &amp; Accounts'!X180+'O5 Details by Class &amp; Accounts'!AS180+'O5 Details by Class &amp; Accounts'!BN180+'O5 Details by Class &amp; Accounts'!CI180</f>
        <v>0</v>
      </c>
      <c r="U180" s="520">
        <f>'O5 Details by Class &amp; Accounts'!Y180+'O5 Details by Class &amp; Accounts'!AT180+'O5 Details by Class &amp; Accounts'!BO180+'O5 Details by Class &amp; Accounts'!CJ180</f>
        <v>0</v>
      </c>
      <c r="V180" s="520">
        <f>'O5 Details by Class &amp; Accounts'!Z180+'O5 Details by Class &amp; Accounts'!AU180+'O5 Details by Class &amp; Accounts'!BP180+'O5 Details by Class &amp; Accounts'!CK180</f>
        <v>0</v>
      </c>
      <c r="W180" s="520">
        <f>'O5 Details by Class &amp; Accounts'!AA180+'O5 Details by Class &amp; Accounts'!AV180+'O5 Details by Class &amp; Accounts'!BQ180+'O5 Details by Class &amp; Accounts'!CL180</f>
        <v>0</v>
      </c>
      <c r="X180" s="959">
        <f>'O5 Details by Class &amp; Accounts'!AB180+'O5 Details by Class &amp; Accounts'!AW180+'O5 Details by Class &amp; Accounts'!BR180+'O5 Details by Class &amp; Accounts'!CM180</f>
        <v>0</v>
      </c>
      <c r="Y180" s="1630" t="str">
        <f t="shared" si="6"/>
        <v>5510</v>
      </c>
      <c r="Z180" s="1625" t="s">
        <v>1082</v>
      </c>
    </row>
    <row r="181" spans="1:26" ht="15.95" customHeight="1" x14ac:dyDescent="0.2">
      <c r="A181" s="1836" t="s">
        <v>223</v>
      </c>
      <c r="B181" s="1837" t="s">
        <v>1586</v>
      </c>
      <c r="C181" s="945" t="str">
        <f>IF(ISBLANK('E4 TB Allocation Details'!D182), "",('E4 TB Allocation Details'!D182))</f>
        <v>ad</v>
      </c>
      <c r="D181" s="946">
        <f t="shared" si="7"/>
        <v>0</v>
      </c>
      <c r="E181" s="520">
        <f>'O5 Details by Class &amp; Accounts'!I181+'O5 Details by Class &amp; Accounts'!AD181+'O5 Details by Class &amp; Accounts'!AY181+'O5 Details by Class &amp; Accounts'!BT181</f>
        <v>0</v>
      </c>
      <c r="F181" s="520">
        <f>'O5 Details by Class &amp; Accounts'!J181+'O5 Details by Class &amp; Accounts'!AE181+'O5 Details by Class &amp; Accounts'!AZ181+'O5 Details by Class &amp; Accounts'!BU181</f>
        <v>0</v>
      </c>
      <c r="G181" s="520">
        <f>'O5 Details by Class &amp; Accounts'!K181+'O5 Details by Class &amp; Accounts'!AF181+'O5 Details by Class &amp; Accounts'!BA181+'O5 Details by Class &amp; Accounts'!BV181</f>
        <v>0</v>
      </c>
      <c r="H181" s="520">
        <f>'O5 Details by Class &amp; Accounts'!L181+'O5 Details by Class &amp; Accounts'!AG181+'O5 Details by Class &amp; Accounts'!BB181+'O5 Details by Class &amp; Accounts'!BW181</f>
        <v>0</v>
      </c>
      <c r="I181" s="520">
        <f>'O5 Details by Class &amp; Accounts'!M181+'O5 Details by Class &amp; Accounts'!AH181+'O5 Details by Class &amp; Accounts'!BC181+'O5 Details by Class &amp; Accounts'!BX181</f>
        <v>0</v>
      </c>
      <c r="J181" s="520">
        <f>'O5 Details by Class &amp; Accounts'!N181+'O5 Details by Class &amp; Accounts'!AI181+'O5 Details by Class &amp; Accounts'!BD181+'O5 Details by Class &amp; Accounts'!BY181</f>
        <v>0</v>
      </c>
      <c r="K181" s="520">
        <f>'O5 Details by Class &amp; Accounts'!O181+'O5 Details by Class &amp; Accounts'!AJ181+'O5 Details by Class &amp; Accounts'!BE181+'O5 Details by Class &amp; Accounts'!BZ181</f>
        <v>0</v>
      </c>
      <c r="L181" s="520">
        <f>'O5 Details by Class &amp; Accounts'!P181+'O5 Details by Class &amp; Accounts'!AK181+'O5 Details by Class &amp; Accounts'!BF181+'O5 Details by Class &amp; Accounts'!CA181</f>
        <v>0</v>
      </c>
      <c r="M181" s="520">
        <f>'O5 Details by Class &amp; Accounts'!Q181+'O5 Details by Class &amp; Accounts'!AL181+'O5 Details by Class &amp; Accounts'!BG181+'O5 Details by Class &amp; Accounts'!CB181</f>
        <v>0</v>
      </c>
      <c r="N181" s="520">
        <f>'O5 Details by Class &amp; Accounts'!R181+'O5 Details by Class &amp; Accounts'!AM181+'O5 Details by Class &amp; Accounts'!BH181+'O5 Details by Class &amp; Accounts'!CC181</f>
        <v>0</v>
      </c>
      <c r="O181" s="520">
        <f>'O5 Details by Class &amp; Accounts'!S181+'O5 Details by Class &amp; Accounts'!AN181+'O5 Details by Class &amp; Accounts'!BI181+'O5 Details by Class &amp; Accounts'!CD181</f>
        <v>0</v>
      </c>
      <c r="P181" s="520">
        <f>'O5 Details by Class &amp; Accounts'!T181+'O5 Details by Class &amp; Accounts'!AO181+'O5 Details by Class &amp; Accounts'!BJ181+'O5 Details by Class &amp; Accounts'!CE181</f>
        <v>0</v>
      </c>
      <c r="Q181" s="520">
        <f>'O5 Details by Class &amp; Accounts'!U181+'O5 Details by Class &amp; Accounts'!AP181+'O5 Details by Class &amp; Accounts'!BK181+'O5 Details by Class &amp; Accounts'!CF181</f>
        <v>0</v>
      </c>
      <c r="R181" s="520">
        <f>'O5 Details by Class &amp; Accounts'!V181+'O5 Details by Class &amp; Accounts'!AQ181+'O5 Details by Class &amp; Accounts'!BL181+'O5 Details by Class &amp; Accounts'!CG181</f>
        <v>0</v>
      </c>
      <c r="S181" s="520">
        <f>'O5 Details by Class &amp; Accounts'!W181+'O5 Details by Class &amp; Accounts'!AR181+'O5 Details by Class &amp; Accounts'!BM181+'O5 Details by Class &amp; Accounts'!CH181</f>
        <v>0</v>
      </c>
      <c r="T181" s="520">
        <f>'O5 Details by Class &amp; Accounts'!X181+'O5 Details by Class &amp; Accounts'!AS181+'O5 Details by Class &amp; Accounts'!BN181+'O5 Details by Class &amp; Accounts'!CI181</f>
        <v>0</v>
      </c>
      <c r="U181" s="520">
        <f>'O5 Details by Class &amp; Accounts'!Y181+'O5 Details by Class &amp; Accounts'!AT181+'O5 Details by Class &amp; Accounts'!BO181+'O5 Details by Class &amp; Accounts'!CJ181</f>
        <v>0</v>
      </c>
      <c r="V181" s="520">
        <f>'O5 Details by Class &amp; Accounts'!Z181+'O5 Details by Class &amp; Accounts'!AU181+'O5 Details by Class &amp; Accounts'!BP181+'O5 Details by Class &amp; Accounts'!CK181</f>
        <v>0</v>
      </c>
      <c r="W181" s="520">
        <f>'O5 Details by Class &amp; Accounts'!AA181+'O5 Details by Class &amp; Accounts'!AV181+'O5 Details by Class &amp; Accounts'!BQ181+'O5 Details by Class &amp; Accounts'!CL181</f>
        <v>0</v>
      </c>
      <c r="X181" s="959">
        <f>'O5 Details by Class &amp; Accounts'!AB181+'O5 Details by Class &amp; Accounts'!AW181+'O5 Details by Class &amp; Accounts'!BR181+'O5 Details by Class &amp; Accounts'!CM181</f>
        <v>0</v>
      </c>
      <c r="Y181" s="1630" t="str">
        <f t="shared" si="6"/>
        <v>5515</v>
      </c>
      <c r="Z181" s="1625" t="s">
        <v>1082</v>
      </c>
    </row>
    <row r="182" spans="1:26" ht="15.95" customHeight="1" x14ac:dyDescent="0.2">
      <c r="A182" s="1836" t="s">
        <v>224</v>
      </c>
      <c r="B182" s="1837" t="s">
        <v>1587</v>
      </c>
      <c r="C182" s="945" t="str">
        <f>IF(ISBLANK('E4 TB Allocation Details'!D183), "",('E4 TB Allocation Details'!D183))</f>
        <v>ad</v>
      </c>
      <c r="D182" s="946">
        <f t="shared" si="7"/>
        <v>0</v>
      </c>
      <c r="E182" s="520">
        <f>'O5 Details by Class &amp; Accounts'!I182+'O5 Details by Class &amp; Accounts'!AD182+'O5 Details by Class &amp; Accounts'!AY182+'O5 Details by Class &amp; Accounts'!BT182</f>
        <v>0</v>
      </c>
      <c r="F182" s="520">
        <f>'O5 Details by Class &amp; Accounts'!J182+'O5 Details by Class &amp; Accounts'!AE182+'O5 Details by Class &amp; Accounts'!AZ182+'O5 Details by Class &amp; Accounts'!BU182</f>
        <v>0</v>
      </c>
      <c r="G182" s="520">
        <f>'O5 Details by Class &amp; Accounts'!K182+'O5 Details by Class &amp; Accounts'!AF182+'O5 Details by Class &amp; Accounts'!BA182+'O5 Details by Class &amp; Accounts'!BV182</f>
        <v>0</v>
      </c>
      <c r="H182" s="520">
        <f>'O5 Details by Class &amp; Accounts'!L182+'O5 Details by Class &amp; Accounts'!AG182+'O5 Details by Class &amp; Accounts'!BB182+'O5 Details by Class &amp; Accounts'!BW182</f>
        <v>0</v>
      </c>
      <c r="I182" s="520">
        <f>'O5 Details by Class &amp; Accounts'!M182+'O5 Details by Class &amp; Accounts'!AH182+'O5 Details by Class &amp; Accounts'!BC182+'O5 Details by Class &amp; Accounts'!BX182</f>
        <v>0</v>
      </c>
      <c r="J182" s="520">
        <f>'O5 Details by Class &amp; Accounts'!N182+'O5 Details by Class &amp; Accounts'!AI182+'O5 Details by Class &amp; Accounts'!BD182+'O5 Details by Class &amp; Accounts'!BY182</f>
        <v>0</v>
      </c>
      <c r="K182" s="520">
        <f>'O5 Details by Class &amp; Accounts'!O182+'O5 Details by Class &amp; Accounts'!AJ182+'O5 Details by Class &amp; Accounts'!BE182+'O5 Details by Class &amp; Accounts'!BZ182</f>
        <v>0</v>
      </c>
      <c r="L182" s="520">
        <f>'O5 Details by Class &amp; Accounts'!P182+'O5 Details by Class &amp; Accounts'!AK182+'O5 Details by Class &amp; Accounts'!BF182+'O5 Details by Class &amp; Accounts'!CA182</f>
        <v>0</v>
      </c>
      <c r="M182" s="520">
        <f>'O5 Details by Class &amp; Accounts'!Q182+'O5 Details by Class &amp; Accounts'!AL182+'O5 Details by Class &amp; Accounts'!BG182+'O5 Details by Class &amp; Accounts'!CB182</f>
        <v>0</v>
      </c>
      <c r="N182" s="520">
        <f>'O5 Details by Class &amp; Accounts'!R182+'O5 Details by Class &amp; Accounts'!AM182+'O5 Details by Class &amp; Accounts'!BH182+'O5 Details by Class &amp; Accounts'!CC182</f>
        <v>0</v>
      </c>
      <c r="O182" s="520">
        <f>'O5 Details by Class &amp; Accounts'!S182+'O5 Details by Class &amp; Accounts'!AN182+'O5 Details by Class &amp; Accounts'!BI182+'O5 Details by Class &amp; Accounts'!CD182</f>
        <v>0</v>
      </c>
      <c r="P182" s="520">
        <f>'O5 Details by Class &amp; Accounts'!T182+'O5 Details by Class &amp; Accounts'!AO182+'O5 Details by Class &amp; Accounts'!BJ182+'O5 Details by Class &amp; Accounts'!CE182</f>
        <v>0</v>
      </c>
      <c r="Q182" s="520">
        <f>'O5 Details by Class &amp; Accounts'!U182+'O5 Details by Class &amp; Accounts'!AP182+'O5 Details by Class &amp; Accounts'!BK182+'O5 Details by Class &amp; Accounts'!CF182</f>
        <v>0</v>
      </c>
      <c r="R182" s="520">
        <f>'O5 Details by Class &amp; Accounts'!V182+'O5 Details by Class &amp; Accounts'!AQ182+'O5 Details by Class &amp; Accounts'!BL182+'O5 Details by Class &amp; Accounts'!CG182</f>
        <v>0</v>
      </c>
      <c r="S182" s="520">
        <f>'O5 Details by Class &amp; Accounts'!W182+'O5 Details by Class &amp; Accounts'!AR182+'O5 Details by Class &amp; Accounts'!BM182+'O5 Details by Class &amp; Accounts'!CH182</f>
        <v>0</v>
      </c>
      <c r="T182" s="520">
        <f>'O5 Details by Class &amp; Accounts'!X182+'O5 Details by Class &amp; Accounts'!AS182+'O5 Details by Class &amp; Accounts'!BN182+'O5 Details by Class &amp; Accounts'!CI182</f>
        <v>0</v>
      </c>
      <c r="U182" s="520">
        <f>'O5 Details by Class &amp; Accounts'!Y182+'O5 Details by Class &amp; Accounts'!AT182+'O5 Details by Class &amp; Accounts'!BO182+'O5 Details by Class &amp; Accounts'!CJ182</f>
        <v>0</v>
      </c>
      <c r="V182" s="520">
        <f>'O5 Details by Class &amp; Accounts'!Z182+'O5 Details by Class &amp; Accounts'!AU182+'O5 Details by Class &amp; Accounts'!BP182+'O5 Details by Class &amp; Accounts'!CK182</f>
        <v>0</v>
      </c>
      <c r="W182" s="520">
        <f>'O5 Details by Class &amp; Accounts'!AA182+'O5 Details by Class &amp; Accounts'!AV182+'O5 Details by Class &amp; Accounts'!BQ182+'O5 Details by Class &amp; Accounts'!CL182</f>
        <v>0</v>
      </c>
      <c r="X182" s="959">
        <f>'O5 Details by Class &amp; Accounts'!AB182+'O5 Details by Class &amp; Accounts'!AW182+'O5 Details by Class &amp; Accounts'!BR182+'O5 Details by Class &amp; Accounts'!CM182</f>
        <v>0</v>
      </c>
      <c r="Y182" s="1630" t="str">
        <f t="shared" si="6"/>
        <v>5520</v>
      </c>
      <c r="Z182" s="1625" t="s">
        <v>1082</v>
      </c>
    </row>
    <row r="183" spans="1:26" ht="15.95" customHeight="1" x14ac:dyDescent="0.2">
      <c r="A183" s="1836" t="s">
        <v>225</v>
      </c>
      <c r="B183" s="1837" t="s">
        <v>1588</v>
      </c>
      <c r="C183" s="945" t="str">
        <f>IF(ISBLANK('E4 TB Allocation Details'!D184), "",('E4 TB Allocation Details'!D184))</f>
        <v>ad</v>
      </c>
      <c r="D183" s="946">
        <f t="shared" si="7"/>
        <v>1187605.9999999998</v>
      </c>
      <c r="E183" s="520">
        <f>'O5 Details by Class &amp; Accounts'!I183+'O5 Details by Class &amp; Accounts'!AD183+'O5 Details by Class &amp; Accounts'!AY183+'O5 Details by Class &amp; Accounts'!BT183</f>
        <v>811358.11615944817</v>
      </c>
      <c r="F183" s="520">
        <f>'O5 Details by Class &amp; Accounts'!J183+'O5 Details by Class &amp; Accounts'!AE183+'O5 Details by Class &amp; Accounts'!AZ183+'O5 Details by Class &amp; Accounts'!BU183</f>
        <v>154188.31209280697</v>
      </c>
      <c r="G183" s="520">
        <f>'O5 Details by Class &amp; Accounts'!K183+'O5 Details by Class &amp; Accounts'!AF183+'O5 Details by Class &amp; Accounts'!BA183+'O5 Details by Class &amp; Accounts'!BV183</f>
        <v>197706.14630241657</v>
      </c>
      <c r="H183" s="520">
        <f>'O5 Details by Class &amp; Accounts'!L183+'O5 Details by Class &amp; Accounts'!AG183+'O5 Details by Class &amp; Accounts'!BB183+'O5 Details by Class &amp; Accounts'!BW183</f>
        <v>0</v>
      </c>
      <c r="I183" s="520">
        <f>'O5 Details by Class &amp; Accounts'!M183+'O5 Details by Class &amp; Accounts'!AH183+'O5 Details by Class &amp; Accounts'!BC183+'O5 Details by Class &amp; Accounts'!BX183</f>
        <v>0</v>
      </c>
      <c r="J183" s="520">
        <f>'O5 Details by Class &amp; Accounts'!N183+'O5 Details by Class &amp; Accounts'!AI183+'O5 Details by Class &amp; Accounts'!BD183+'O5 Details by Class &amp; Accounts'!BY183</f>
        <v>0</v>
      </c>
      <c r="K183" s="520">
        <f>'O5 Details by Class &amp; Accounts'!O183+'O5 Details by Class &amp; Accounts'!AJ183+'O5 Details by Class &amp; Accounts'!BE183+'O5 Details by Class &amp; Accounts'!BZ183</f>
        <v>19801.846679494131</v>
      </c>
      <c r="L183" s="520">
        <f>'O5 Details by Class &amp; Accounts'!P183+'O5 Details by Class &amp; Accounts'!AK183+'O5 Details by Class &amp; Accounts'!BF183+'O5 Details by Class &amp; Accounts'!CA183</f>
        <v>2369.1862283936712</v>
      </c>
      <c r="M183" s="520">
        <f>'O5 Details by Class &amp; Accounts'!Q183+'O5 Details by Class &amp; Accounts'!AL183+'O5 Details by Class &amp; Accounts'!BG183+'O5 Details by Class &amp; Accounts'!CB183</f>
        <v>2182.3925374405403</v>
      </c>
      <c r="N183" s="520">
        <f>'O5 Details by Class &amp; Accounts'!R183+'O5 Details by Class &amp; Accounts'!AM183+'O5 Details by Class &amp; Accounts'!BH183+'O5 Details by Class &amp; Accounts'!CC183</f>
        <v>0</v>
      </c>
      <c r="O183" s="520">
        <f>'O5 Details by Class &amp; Accounts'!S183+'O5 Details by Class &amp; Accounts'!AN183+'O5 Details by Class &amp; Accounts'!BI183+'O5 Details by Class &amp; Accounts'!CD183</f>
        <v>0</v>
      </c>
      <c r="P183" s="520">
        <f>'O5 Details by Class &amp; Accounts'!T183+'O5 Details by Class &amp; Accounts'!AO183+'O5 Details by Class &amp; Accounts'!BJ183+'O5 Details by Class &amp; Accounts'!CE183</f>
        <v>0</v>
      </c>
      <c r="Q183" s="520">
        <f>'O5 Details by Class &amp; Accounts'!U183+'O5 Details by Class &amp; Accounts'!AP183+'O5 Details by Class &amp; Accounts'!BK183+'O5 Details by Class &amp; Accounts'!CF183</f>
        <v>0</v>
      </c>
      <c r="R183" s="520">
        <f>'O5 Details by Class &amp; Accounts'!V183+'O5 Details by Class &amp; Accounts'!AQ183+'O5 Details by Class &amp; Accounts'!BL183+'O5 Details by Class &amp; Accounts'!CG183</f>
        <v>0</v>
      </c>
      <c r="S183" s="520">
        <f>'O5 Details by Class &amp; Accounts'!W183+'O5 Details by Class &amp; Accounts'!AR183+'O5 Details by Class &amp; Accounts'!BM183+'O5 Details by Class &amp; Accounts'!CH183</f>
        <v>0</v>
      </c>
      <c r="T183" s="520">
        <f>'O5 Details by Class &amp; Accounts'!X183+'O5 Details by Class &amp; Accounts'!AS183+'O5 Details by Class &amp; Accounts'!BN183+'O5 Details by Class &amp; Accounts'!CI183</f>
        <v>0</v>
      </c>
      <c r="U183" s="520">
        <f>'O5 Details by Class &amp; Accounts'!Y183+'O5 Details by Class &amp; Accounts'!AT183+'O5 Details by Class &amp; Accounts'!BO183+'O5 Details by Class &amp; Accounts'!CJ183</f>
        <v>0</v>
      </c>
      <c r="V183" s="520">
        <f>'O5 Details by Class &amp; Accounts'!Z183+'O5 Details by Class &amp; Accounts'!AU183+'O5 Details by Class &amp; Accounts'!BP183+'O5 Details by Class &amp; Accounts'!CK183</f>
        <v>0</v>
      </c>
      <c r="W183" s="520">
        <f>'O5 Details by Class &amp; Accounts'!AA183+'O5 Details by Class &amp; Accounts'!AV183+'O5 Details by Class &amp; Accounts'!BQ183+'O5 Details by Class &amp; Accounts'!CL183</f>
        <v>0</v>
      </c>
      <c r="X183" s="959">
        <f>'O5 Details by Class &amp; Accounts'!AB183+'O5 Details by Class &amp; Accounts'!AW183+'O5 Details by Class &amp; Accounts'!BR183+'O5 Details by Class &amp; Accounts'!CM183</f>
        <v>0</v>
      </c>
      <c r="Y183" s="1630" t="str">
        <f t="shared" si="6"/>
        <v>5605</v>
      </c>
      <c r="Z183" s="1625" t="s">
        <v>1082</v>
      </c>
    </row>
    <row r="184" spans="1:26" ht="15.95" customHeight="1" x14ac:dyDescent="0.2">
      <c r="A184" s="1836" t="s">
        <v>226</v>
      </c>
      <c r="B184" s="1837" t="s">
        <v>1589</v>
      </c>
      <c r="C184" s="945" t="str">
        <f>IF(ISBLANK('E4 TB Allocation Details'!D185), "",('E4 TB Allocation Details'!D185))</f>
        <v>ad</v>
      </c>
      <c r="D184" s="946">
        <f t="shared" si="7"/>
        <v>750679</v>
      </c>
      <c r="E184" s="520">
        <f>'O5 Details by Class &amp; Accounts'!I184+'O5 Details by Class &amp; Accounts'!AD184+'O5 Details by Class &amp; Accounts'!AY184+'O5 Details by Class &amp; Accounts'!BT184</f>
        <v>512854.85192939272</v>
      </c>
      <c r="F184" s="520">
        <f>'O5 Details by Class &amp; Accounts'!J184+'O5 Details by Class &amp; Accounts'!AE184+'O5 Details by Class &amp; Accounts'!AZ184+'O5 Details by Class &amp; Accounts'!BU184</f>
        <v>97461.555375702257</v>
      </c>
      <c r="G184" s="520">
        <f>'O5 Details by Class &amp; Accounts'!K184+'O5 Details by Class &amp; Accounts'!AF184+'O5 Details by Class &amp; Accounts'!BA184+'O5 Details by Class &amp; Accounts'!BV184</f>
        <v>124968.93094187111</v>
      </c>
      <c r="H184" s="520">
        <f>'O5 Details by Class &amp; Accounts'!L184+'O5 Details by Class &amp; Accounts'!AG184+'O5 Details by Class &amp; Accounts'!BB184+'O5 Details by Class &amp; Accounts'!BW184</f>
        <v>0</v>
      </c>
      <c r="I184" s="520">
        <f>'O5 Details by Class &amp; Accounts'!M184+'O5 Details by Class &amp; Accounts'!AH184+'O5 Details by Class &amp; Accounts'!BC184+'O5 Details by Class &amp; Accounts'!BX184</f>
        <v>0</v>
      </c>
      <c r="J184" s="520">
        <f>'O5 Details by Class &amp; Accounts'!N184+'O5 Details by Class &amp; Accounts'!AI184+'O5 Details by Class &amp; Accounts'!BD184+'O5 Details by Class &amp; Accounts'!BY184</f>
        <v>0</v>
      </c>
      <c r="K184" s="520">
        <f>'O5 Details by Class &amp; Accounts'!O184+'O5 Details by Class &amp; Accounts'!AJ184+'O5 Details by Class &amp; Accounts'!BE184+'O5 Details by Class &amp; Accounts'!BZ184</f>
        <v>12516.634694937524</v>
      </c>
      <c r="L184" s="520">
        <f>'O5 Details by Class &amp; Accounts'!P184+'O5 Details by Class &amp; Accounts'!AK184+'O5 Details by Class &amp; Accounts'!BF184+'O5 Details by Class &amp; Accounts'!CA184</f>
        <v>1497.5491440295291</v>
      </c>
      <c r="M184" s="520">
        <f>'O5 Details by Class &amp; Accounts'!Q184+'O5 Details by Class &amp; Accounts'!AL184+'O5 Details by Class &amp; Accounts'!BG184+'O5 Details by Class &amp; Accounts'!CB184</f>
        <v>1379.4779140668936</v>
      </c>
      <c r="N184" s="520">
        <f>'O5 Details by Class &amp; Accounts'!R184+'O5 Details by Class &amp; Accounts'!AM184+'O5 Details by Class &amp; Accounts'!BH184+'O5 Details by Class &amp; Accounts'!CC184</f>
        <v>0</v>
      </c>
      <c r="O184" s="520">
        <f>'O5 Details by Class &amp; Accounts'!S184+'O5 Details by Class &amp; Accounts'!AN184+'O5 Details by Class &amp; Accounts'!BI184+'O5 Details by Class &amp; Accounts'!CD184</f>
        <v>0</v>
      </c>
      <c r="P184" s="520">
        <f>'O5 Details by Class &amp; Accounts'!T184+'O5 Details by Class &amp; Accounts'!AO184+'O5 Details by Class &amp; Accounts'!BJ184+'O5 Details by Class &amp; Accounts'!CE184</f>
        <v>0</v>
      </c>
      <c r="Q184" s="520">
        <f>'O5 Details by Class &amp; Accounts'!U184+'O5 Details by Class &amp; Accounts'!AP184+'O5 Details by Class &amp; Accounts'!BK184+'O5 Details by Class &amp; Accounts'!CF184</f>
        <v>0</v>
      </c>
      <c r="R184" s="520">
        <f>'O5 Details by Class &amp; Accounts'!V184+'O5 Details by Class &amp; Accounts'!AQ184+'O5 Details by Class &amp; Accounts'!BL184+'O5 Details by Class &amp; Accounts'!CG184</f>
        <v>0</v>
      </c>
      <c r="S184" s="520">
        <f>'O5 Details by Class &amp; Accounts'!W184+'O5 Details by Class &amp; Accounts'!AR184+'O5 Details by Class &amp; Accounts'!BM184+'O5 Details by Class &amp; Accounts'!CH184</f>
        <v>0</v>
      </c>
      <c r="T184" s="520">
        <f>'O5 Details by Class &amp; Accounts'!X184+'O5 Details by Class &amp; Accounts'!AS184+'O5 Details by Class &amp; Accounts'!BN184+'O5 Details by Class &amp; Accounts'!CI184</f>
        <v>0</v>
      </c>
      <c r="U184" s="520">
        <f>'O5 Details by Class &amp; Accounts'!Y184+'O5 Details by Class &amp; Accounts'!AT184+'O5 Details by Class &amp; Accounts'!BO184+'O5 Details by Class &amp; Accounts'!CJ184</f>
        <v>0</v>
      </c>
      <c r="V184" s="520">
        <f>'O5 Details by Class &amp; Accounts'!Z184+'O5 Details by Class &amp; Accounts'!AU184+'O5 Details by Class &amp; Accounts'!BP184+'O5 Details by Class &amp; Accounts'!CK184</f>
        <v>0</v>
      </c>
      <c r="W184" s="520">
        <f>'O5 Details by Class &amp; Accounts'!AA184+'O5 Details by Class &amp; Accounts'!AV184+'O5 Details by Class &amp; Accounts'!BQ184+'O5 Details by Class &amp; Accounts'!CL184</f>
        <v>0</v>
      </c>
      <c r="X184" s="959">
        <f>'O5 Details by Class &amp; Accounts'!AB184+'O5 Details by Class &amp; Accounts'!AW184+'O5 Details by Class &amp; Accounts'!BR184+'O5 Details by Class &amp; Accounts'!CM184</f>
        <v>0</v>
      </c>
      <c r="Y184" s="1630" t="str">
        <f t="shared" si="6"/>
        <v>5610</v>
      </c>
      <c r="Z184" s="1625" t="s">
        <v>1082</v>
      </c>
    </row>
    <row r="185" spans="1:26" ht="15.95" customHeight="1" x14ac:dyDescent="0.2">
      <c r="A185" s="1836" t="s">
        <v>227</v>
      </c>
      <c r="B185" s="1837" t="s">
        <v>1590</v>
      </c>
      <c r="C185" s="945" t="str">
        <f>IF(ISBLANK('E4 TB Allocation Details'!D186), "",('E4 TB Allocation Details'!D186))</f>
        <v>ad</v>
      </c>
      <c r="D185" s="946">
        <f t="shared" si="7"/>
        <v>703916</v>
      </c>
      <c r="E185" s="520">
        <f>'O5 Details by Class &amp; Accounts'!I185+'O5 Details by Class &amp; Accounts'!AD185+'O5 Details by Class &amp; Accounts'!AY185+'O5 Details by Class &amp; Accounts'!BT185</f>
        <v>480906.93352382362</v>
      </c>
      <c r="F185" s="520">
        <f>'O5 Details by Class &amp; Accounts'!J185+'O5 Details by Class &amp; Accounts'!AE185+'O5 Details by Class &amp; Accounts'!AZ185+'O5 Details by Class &amp; Accounts'!BU185</f>
        <v>91390.258970668991</v>
      </c>
      <c r="G185" s="520">
        <f>'O5 Details by Class &amp; Accounts'!K185+'O5 Details by Class &amp; Accounts'!AF185+'O5 Details by Class &amp; Accounts'!BA185+'O5 Details by Class &amp; Accounts'!BV185</f>
        <v>117184.0826676624</v>
      </c>
      <c r="H185" s="520">
        <f>'O5 Details by Class &amp; Accounts'!L185+'O5 Details by Class &amp; Accounts'!AG185+'O5 Details by Class &amp; Accounts'!BB185+'O5 Details by Class &amp; Accounts'!BW185</f>
        <v>0</v>
      </c>
      <c r="I185" s="520">
        <f>'O5 Details by Class &amp; Accounts'!M185+'O5 Details by Class &amp; Accounts'!AH185+'O5 Details by Class &amp; Accounts'!BC185+'O5 Details by Class &amp; Accounts'!BX185</f>
        <v>0</v>
      </c>
      <c r="J185" s="520">
        <f>'O5 Details by Class &amp; Accounts'!N185+'O5 Details by Class &amp; Accounts'!AI185+'O5 Details by Class &amp; Accounts'!BD185+'O5 Details by Class &amp; Accounts'!BY185</f>
        <v>0</v>
      </c>
      <c r="K185" s="520">
        <f>'O5 Details by Class &amp; Accounts'!O185+'O5 Details by Class &amp; Accounts'!AJ185+'O5 Details by Class &amp; Accounts'!BE185+'O5 Details by Class &amp; Accounts'!BZ185</f>
        <v>11736.92007891741</v>
      </c>
      <c r="L185" s="520">
        <f>'O5 Details by Class &amp; Accounts'!P185+'O5 Details by Class &amp; Accounts'!AK185+'O5 Details by Class &amp; Accounts'!BF185+'O5 Details by Class &amp; Accounts'!CA185</f>
        <v>1404.2604139301752</v>
      </c>
      <c r="M185" s="520">
        <f>'O5 Details by Class &amp; Accounts'!Q185+'O5 Details by Class &amp; Accounts'!AL185+'O5 Details by Class &amp; Accounts'!BG185+'O5 Details by Class &amp; Accounts'!CB185</f>
        <v>1293.5443449974111</v>
      </c>
      <c r="N185" s="520">
        <f>'O5 Details by Class &amp; Accounts'!R185+'O5 Details by Class &amp; Accounts'!AM185+'O5 Details by Class &amp; Accounts'!BH185+'O5 Details by Class &amp; Accounts'!CC185</f>
        <v>0</v>
      </c>
      <c r="O185" s="520">
        <f>'O5 Details by Class &amp; Accounts'!S185+'O5 Details by Class &amp; Accounts'!AN185+'O5 Details by Class &amp; Accounts'!BI185+'O5 Details by Class &amp; Accounts'!CD185</f>
        <v>0</v>
      </c>
      <c r="P185" s="520">
        <f>'O5 Details by Class &amp; Accounts'!T185+'O5 Details by Class &amp; Accounts'!AO185+'O5 Details by Class &amp; Accounts'!BJ185+'O5 Details by Class &amp; Accounts'!CE185</f>
        <v>0</v>
      </c>
      <c r="Q185" s="520">
        <f>'O5 Details by Class &amp; Accounts'!U185+'O5 Details by Class &amp; Accounts'!AP185+'O5 Details by Class &amp; Accounts'!BK185+'O5 Details by Class &amp; Accounts'!CF185</f>
        <v>0</v>
      </c>
      <c r="R185" s="520">
        <f>'O5 Details by Class &amp; Accounts'!V185+'O5 Details by Class &amp; Accounts'!AQ185+'O5 Details by Class &amp; Accounts'!BL185+'O5 Details by Class &amp; Accounts'!CG185</f>
        <v>0</v>
      </c>
      <c r="S185" s="520">
        <f>'O5 Details by Class &amp; Accounts'!W185+'O5 Details by Class &amp; Accounts'!AR185+'O5 Details by Class &amp; Accounts'!BM185+'O5 Details by Class &amp; Accounts'!CH185</f>
        <v>0</v>
      </c>
      <c r="T185" s="520">
        <f>'O5 Details by Class &amp; Accounts'!X185+'O5 Details by Class &amp; Accounts'!AS185+'O5 Details by Class &amp; Accounts'!BN185+'O5 Details by Class &amp; Accounts'!CI185</f>
        <v>0</v>
      </c>
      <c r="U185" s="520">
        <f>'O5 Details by Class &amp; Accounts'!Y185+'O5 Details by Class &amp; Accounts'!AT185+'O5 Details by Class &amp; Accounts'!BO185+'O5 Details by Class &amp; Accounts'!CJ185</f>
        <v>0</v>
      </c>
      <c r="V185" s="520">
        <f>'O5 Details by Class &amp; Accounts'!Z185+'O5 Details by Class &amp; Accounts'!AU185+'O5 Details by Class &amp; Accounts'!BP185+'O5 Details by Class &amp; Accounts'!CK185</f>
        <v>0</v>
      </c>
      <c r="W185" s="520">
        <f>'O5 Details by Class &amp; Accounts'!AA185+'O5 Details by Class &amp; Accounts'!AV185+'O5 Details by Class &amp; Accounts'!BQ185+'O5 Details by Class &amp; Accounts'!CL185</f>
        <v>0</v>
      </c>
      <c r="X185" s="959">
        <f>'O5 Details by Class &amp; Accounts'!AB185+'O5 Details by Class &amp; Accounts'!AW185+'O5 Details by Class &amp; Accounts'!BR185+'O5 Details by Class &amp; Accounts'!CM185</f>
        <v>0</v>
      </c>
      <c r="Y185" s="1630" t="str">
        <f t="shared" si="6"/>
        <v>5615</v>
      </c>
      <c r="Z185" s="1625" t="s">
        <v>1082</v>
      </c>
    </row>
    <row r="186" spans="1:26" ht="15.95" customHeight="1" x14ac:dyDescent="0.2">
      <c r="A186" s="1836" t="s">
        <v>228</v>
      </c>
      <c r="B186" s="1837" t="s">
        <v>296</v>
      </c>
      <c r="C186" s="945" t="str">
        <f>IF(ISBLANK('E4 TB Allocation Details'!D187), "",('E4 TB Allocation Details'!D187))</f>
        <v>ad</v>
      </c>
      <c r="D186" s="946">
        <f t="shared" si="7"/>
        <v>75940</v>
      </c>
      <c r="E186" s="520">
        <f>'O5 Details by Class &amp; Accounts'!I186+'O5 Details by Class &amp; Accounts'!AD186+'O5 Details by Class &amp; Accounts'!AY186+'O5 Details by Class &amp; Accounts'!BT186</f>
        <v>51881.293409723839</v>
      </c>
      <c r="F186" s="520">
        <f>'O5 Details by Class &amp; Accounts'!J186+'O5 Details by Class &amp; Accounts'!AE186+'O5 Details by Class &amp; Accounts'!AZ186+'O5 Details by Class &amp; Accounts'!BU186</f>
        <v>9859.3813270796563</v>
      </c>
      <c r="G186" s="520">
        <f>'O5 Details by Class &amp; Accounts'!K186+'O5 Details by Class &amp; Accounts'!AF186+'O5 Details by Class &amp; Accounts'!BA186+'O5 Details by Class &amp; Accounts'!BV186</f>
        <v>12642.075528589041</v>
      </c>
      <c r="H186" s="520">
        <f>'O5 Details by Class &amp; Accounts'!L186+'O5 Details by Class &amp; Accounts'!AG186+'O5 Details by Class &amp; Accounts'!BB186+'O5 Details by Class &amp; Accounts'!BW186</f>
        <v>0</v>
      </c>
      <c r="I186" s="520">
        <f>'O5 Details by Class &amp; Accounts'!M186+'O5 Details by Class &amp; Accounts'!AH186+'O5 Details by Class &amp; Accounts'!BC186+'O5 Details by Class &amp; Accounts'!BX186</f>
        <v>0</v>
      </c>
      <c r="J186" s="520">
        <f>'O5 Details by Class &amp; Accounts'!N186+'O5 Details by Class &amp; Accounts'!AI186+'O5 Details by Class &amp; Accounts'!BD186+'O5 Details by Class &amp; Accounts'!BY186</f>
        <v>0</v>
      </c>
      <c r="K186" s="520">
        <f>'O5 Details by Class &amp; Accounts'!O186+'O5 Details by Class &amp; Accounts'!AJ186+'O5 Details by Class &amp; Accounts'!BE186+'O5 Details by Class &amp; Accounts'!BZ186</f>
        <v>1266.2046477036863</v>
      </c>
      <c r="L186" s="520">
        <f>'O5 Details by Class &amp; Accounts'!P186+'O5 Details by Class &amp; Accounts'!AK186+'O5 Details by Class &amp; Accounts'!BF186+'O5 Details by Class &amp; Accounts'!CA186</f>
        <v>151.4946894712686</v>
      </c>
      <c r="M186" s="520">
        <f>'O5 Details by Class &amp; Accounts'!Q186+'O5 Details by Class &amp; Accounts'!AL186+'O5 Details by Class &amp; Accounts'!BG186+'O5 Details by Class &amp; Accounts'!CB186</f>
        <v>139.55039743251098</v>
      </c>
      <c r="N186" s="520">
        <f>'O5 Details by Class &amp; Accounts'!R186+'O5 Details by Class &amp; Accounts'!AM186+'O5 Details by Class &amp; Accounts'!BH186+'O5 Details by Class &amp; Accounts'!CC186</f>
        <v>0</v>
      </c>
      <c r="O186" s="520">
        <f>'O5 Details by Class &amp; Accounts'!S186+'O5 Details by Class &amp; Accounts'!AN186+'O5 Details by Class &amp; Accounts'!BI186+'O5 Details by Class &amp; Accounts'!CD186</f>
        <v>0</v>
      </c>
      <c r="P186" s="520">
        <f>'O5 Details by Class &amp; Accounts'!T186+'O5 Details by Class &amp; Accounts'!AO186+'O5 Details by Class &amp; Accounts'!BJ186+'O5 Details by Class &amp; Accounts'!CE186</f>
        <v>0</v>
      </c>
      <c r="Q186" s="520">
        <f>'O5 Details by Class &amp; Accounts'!U186+'O5 Details by Class &amp; Accounts'!AP186+'O5 Details by Class &amp; Accounts'!BK186+'O5 Details by Class &amp; Accounts'!CF186</f>
        <v>0</v>
      </c>
      <c r="R186" s="520">
        <f>'O5 Details by Class &amp; Accounts'!V186+'O5 Details by Class &amp; Accounts'!AQ186+'O5 Details by Class &amp; Accounts'!BL186+'O5 Details by Class &amp; Accounts'!CG186</f>
        <v>0</v>
      </c>
      <c r="S186" s="520">
        <f>'O5 Details by Class &amp; Accounts'!W186+'O5 Details by Class &amp; Accounts'!AR186+'O5 Details by Class &amp; Accounts'!BM186+'O5 Details by Class &amp; Accounts'!CH186</f>
        <v>0</v>
      </c>
      <c r="T186" s="520">
        <f>'O5 Details by Class &amp; Accounts'!X186+'O5 Details by Class &amp; Accounts'!AS186+'O5 Details by Class &amp; Accounts'!BN186+'O5 Details by Class &amp; Accounts'!CI186</f>
        <v>0</v>
      </c>
      <c r="U186" s="520">
        <f>'O5 Details by Class &amp; Accounts'!Y186+'O5 Details by Class &amp; Accounts'!AT186+'O5 Details by Class &amp; Accounts'!BO186+'O5 Details by Class &amp; Accounts'!CJ186</f>
        <v>0</v>
      </c>
      <c r="V186" s="520">
        <f>'O5 Details by Class &amp; Accounts'!Z186+'O5 Details by Class &amp; Accounts'!AU186+'O5 Details by Class &amp; Accounts'!BP186+'O5 Details by Class &amp; Accounts'!CK186</f>
        <v>0</v>
      </c>
      <c r="W186" s="520">
        <f>'O5 Details by Class &amp; Accounts'!AA186+'O5 Details by Class &amp; Accounts'!AV186+'O5 Details by Class &amp; Accounts'!BQ186+'O5 Details by Class &amp; Accounts'!CL186</f>
        <v>0</v>
      </c>
      <c r="X186" s="959">
        <f>'O5 Details by Class &amp; Accounts'!AB186+'O5 Details by Class &amp; Accounts'!AW186+'O5 Details by Class &amp; Accounts'!BR186+'O5 Details by Class &amp; Accounts'!CM186</f>
        <v>0</v>
      </c>
      <c r="Y186" s="1630" t="str">
        <f t="shared" si="6"/>
        <v>5620</v>
      </c>
      <c r="Z186" s="1625" t="s">
        <v>1082</v>
      </c>
    </row>
    <row r="187" spans="1:26" ht="15.95" customHeight="1" x14ac:dyDescent="0.2">
      <c r="A187" s="1836" t="s">
        <v>229</v>
      </c>
      <c r="B187" s="1837" t="s">
        <v>1135</v>
      </c>
      <c r="C187" s="945" t="str">
        <f>IF(ISBLANK('E4 TB Allocation Details'!D188), "",('E4 TB Allocation Details'!D188))</f>
        <v>ad</v>
      </c>
      <c r="D187" s="946">
        <f t="shared" si="7"/>
        <v>0</v>
      </c>
      <c r="E187" s="520">
        <f>'O5 Details by Class &amp; Accounts'!I187+'O5 Details by Class &amp; Accounts'!AD187+'O5 Details by Class &amp; Accounts'!AY187+'O5 Details by Class &amp; Accounts'!BT187</f>
        <v>0</v>
      </c>
      <c r="F187" s="520">
        <f>'O5 Details by Class &amp; Accounts'!J187+'O5 Details by Class &amp; Accounts'!AE187+'O5 Details by Class &amp; Accounts'!AZ187+'O5 Details by Class &amp; Accounts'!BU187</f>
        <v>0</v>
      </c>
      <c r="G187" s="520">
        <f>'O5 Details by Class &amp; Accounts'!K187+'O5 Details by Class &amp; Accounts'!AF187+'O5 Details by Class &amp; Accounts'!BA187+'O5 Details by Class &amp; Accounts'!BV187</f>
        <v>0</v>
      </c>
      <c r="H187" s="520">
        <f>'O5 Details by Class &amp; Accounts'!L187+'O5 Details by Class &amp; Accounts'!AG187+'O5 Details by Class &amp; Accounts'!BB187+'O5 Details by Class &amp; Accounts'!BW187</f>
        <v>0</v>
      </c>
      <c r="I187" s="520">
        <f>'O5 Details by Class &amp; Accounts'!M187+'O5 Details by Class &amp; Accounts'!AH187+'O5 Details by Class &amp; Accounts'!BC187+'O5 Details by Class &amp; Accounts'!BX187</f>
        <v>0</v>
      </c>
      <c r="J187" s="520">
        <f>'O5 Details by Class &amp; Accounts'!N187+'O5 Details by Class &amp; Accounts'!AI187+'O5 Details by Class &amp; Accounts'!BD187+'O5 Details by Class &amp; Accounts'!BY187</f>
        <v>0</v>
      </c>
      <c r="K187" s="520">
        <f>'O5 Details by Class &amp; Accounts'!O187+'O5 Details by Class &amp; Accounts'!AJ187+'O5 Details by Class &amp; Accounts'!BE187+'O5 Details by Class &amp; Accounts'!BZ187</f>
        <v>0</v>
      </c>
      <c r="L187" s="520">
        <f>'O5 Details by Class &amp; Accounts'!P187+'O5 Details by Class &amp; Accounts'!AK187+'O5 Details by Class &amp; Accounts'!BF187+'O5 Details by Class &amp; Accounts'!CA187</f>
        <v>0</v>
      </c>
      <c r="M187" s="520">
        <f>'O5 Details by Class &amp; Accounts'!Q187+'O5 Details by Class &amp; Accounts'!AL187+'O5 Details by Class &amp; Accounts'!BG187+'O5 Details by Class &amp; Accounts'!CB187</f>
        <v>0</v>
      </c>
      <c r="N187" s="520">
        <f>'O5 Details by Class &amp; Accounts'!R187+'O5 Details by Class &amp; Accounts'!AM187+'O5 Details by Class &amp; Accounts'!BH187+'O5 Details by Class &amp; Accounts'!CC187</f>
        <v>0</v>
      </c>
      <c r="O187" s="520">
        <f>'O5 Details by Class &amp; Accounts'!S187+'O5 Details by Class &amp; Accounts'!AN187+'O5 Details by Class &amp; Accounts'!BI187+'O5 Details by Class &amp; Accounts'!CD187</f>
        <v>0</v>
      </c>
      <c r="P187" s="520">
        <f>'O5 Details by Class &amp; Accounts'!T187+'O5 Details by Class &amp; Accounts'!AO187+'O5 Details by Class &amp; Accounts'!BJ187+'O5 Details by Class &amp; Accounts'!CE187</f>
        <v>0</v>
      </c>
      <c r="Q187" s="520">
        <f>'O5 Details by Class &amp; Accounts'!U187+'O5 Details by Class &amp; Accounts'!AP187+'O5 Details by Class &amp; Accounts'!BK187+'O5 Details by Class &amp; Accounts'!CF187</f>
        <v>0</v>
      </c>
      <c r="R187" s="520">
        <f>'O5 Details by Class &amp; Accounts'!V187+'O5 Details by Class &amp; Accounts'!AQ187+'O5 Details by Class &amp; Accounts'!BL187+'O5 Details by Class &amp; Accounts'!CG187</f>
        <v>0</v>
      </c>
      <c r="S187" s="520">
        <f>'O5 Details by Class &amp; Accounts'!W187+'O5 Details by Class &amp; Accounts'!AR187+'O5 Details by Class &amp; Accounts'!BM187+'O5 Details by Class &amp; Accounts'!CH187</f>
        <v>0</v>
      </c>
      <c r="T187" s="520">
        <f>'O5 Details by Class &amp; Accounts'!X187+'O5 Details by Class &amp; Accounts'!AS187+'O5 Details by Class &amp; Accounts'!BN187+'O5 Details by Class &amp; Accounts'!CI187</f>
        <v>0</v>
      </c>
      <c r="U187" s="520">
        <f>'O5 Details by Class &amp; Accounts'!Y187+'O5 Details by Class &amp; Accounts'!AT187+'O5 Details by Class &amp; Accounts'!BO187+'O5 Details by Class &amp; Accounts'!CJ187</f>
        <v>0</v>
      </c>
      <c r="V187" s="520">
        <f>'O5 Details by Class &amp; Accounts'!Z187+'O5 Details by Class &amp; Accounts'!AU187+'O5 Details by Class &amp; Accounts'!BP187+'O5 Details by Class &amp; Accounts'!CK187</f>
        <v>0</v>
      </c>
      <c r="W187" s="520">
        <f>'O5 Details by Class &amp; Accounts'!AA187+'O5 Details by Class &amp; Accounts'!AV187+'O5 Details by Class &amp; Accounts'!BQ187+'O5 Details by Class &amp; Accounts'!CL187</f>
        <v>0</v>
      </c>
      <c r="X187" s="959">
        <f>'O5 Details by Class &amp; Accounts'!AB187+'O5 Details by Class &amp; Accounts'!AW187+'O5 Details by Class &amp; Accounts'!BR187+'O5 Details by Class &amp; Accounts'!CM187</f>
        <v>0</v>
      </c>
      <c r="Y187" s="1630" t="str">
        <f t="shared" si="6"/>
        <v>5625</v>
      </c>
      <c r="Z187" s="1625" t="s">
        <v>1082</v>
      </c>
    </row>
    <row r="188" spans="1:26" ht="15.95" customHeight="1" x14ac:dyDescent="0.2">
      <c r="A188" s="1836" t="s">
        <v>230</v>
      </c>
      <c r="B188" s="1837" t="s">
        <v>297</v>
      </c>
      <c r="C188" s="945" t="str">
        <f>IF(ISBLANK('E4 TB Allocation Details'!D189), "",('E4 TB Allocation Details'!D189))</f>
        <v>ad</v>
      </c>
      <c r="D188" s="946">
        <f t="shared" si="7"/>
        <v>47000</v>
      </c>
      <c r="E188" s="520">
        <f>'O5 Details by Class &amp; Accounts'!I188+'O5 Details by Class &amp; Accounts'!AD188+'O5 Details by Class &amp; Accounts'!AY188+'O5 Details by Class &amp; Accounts'!BT188</f>
        <v>32109.833951238092</v>
      </c>
      <c r="F188" s="520">
        <f>'O5 Details by Class &amp; Accounts'!J188+'O5 Details by Class &amp; Accounts'!AE188+'O5 Details by Class &amp; Accounts'!AZ188+'O5 Details by Class &amp; Accounts'!BU188</f>
        <v>6102.0663994303904</v>
      </c>
      <c r="G188" s="520">
        <f>'O5 Details by Class &amp; Accounts'!K188+'O5 Details by Class &amp; Accounts'!AF188+'O5 Details by Class &amp; Accounts'!BA188+'O5 Details by Class &amp; Accounts'!BV188</f>
        <v>7824.3027369460742</v>
      </c>
      <c r="H188" s="520">
        <f>'O5 Details by Class &amp; Accounts'!L188+'O5 Details by Class &amp; Accounts'!AG188+'O5 Details by Class &amp; Accounts'!BB188+'O5 Details by Class &amp; Accounts'!BW188</f>
        <v>0</v>
      </c>
      <c r="I188" s="520">
        <f>'O5 Details by Class &amp; Accounts'!M188+'O5 Details by Class &amp; Accounts'!AH188+'O5 Details by Class &amp; Accounts'!BC188+'O5 Details by Class &amp; Accounts'!BX188</f>
        <v>0</v>
      </c>
      <c r="J188" s="520">
        <f>'O5 Details by Class &amp; Accounts'!N188+'O5 Details by Class &amp; Accounts'!AI188+'O5 Details by Class &amp; Accounts'!BD188+'O5 Details by Class &amp; Accounts'!BY188</f>
        <v>0</v>
      </c>
      <c r="K188" s="520">
        <f>'O5 Details by Class &amp; Accounts'!O188+'O5 Details by Class &amp; Accounts'!AJ188+'O5 Details by Class &amp; Accounts'!BE188+'O5 Details by Class &amp; Accounts'!BZ188</f>
        <v>783.66629499701423</v>
      </c>
      <c r="L188" s="520">
        <f>'O5 Details by Class &amp; Accounts'!P188+'O5 Details by Class &amp; Accounts'!AK188+'O5 Details by Class &amp; Accounts'!BF188+'O5 Details by Class &amp; Accounts'!CA188</f>
        <v>93.761527589539426</v>
      </c>
      <c r="M188" s="520">
        <f>'O5 Details by Class &amp; Accounts'!Q188+'O5 Details by Class &amp; Accounts'!AL188+'O5 Details by Class &amp; Accounts'!BG188+'O5 Details by Class &amp; Accounts'!CB188</f>
        <v>86.36908979889408</v>
      </c>
      <c r="N188" s="520">
        <f>'O5 Details by Class &amp; Accounts'!R188+'O5 Details by Class &amp; Accounts'!AM188+'O5 Details by Class &amp; Accounts'!BH188+'O5 Details by Class &amp; Accounts'!CC188</f>
        <v>0</v>
      </c>
      <c r="O188" s="520">
        <f>'O5 Details by Class &amp; Accounts'!S188+'O5 Details by Class &amp; Accounts'!AN188+'O5 Details by Class &amp; Accounts'!BI188+'O5 Details by Class &amp; Accounts'!CD188</f>
        <v>0</v>
      </c>
      <c r="P188" s="520">
        <f>'O5 Details by Class &amp; Accounts'!T188+'O5 Details by Class &amp; Accounts'!AO188+'O5 Details by Class &amp; Accounts'!BJ188+'O5 Details by Class &amp; Accounts'!CE188</f>
        <v>0</v>
      </c>
      <c r="Q188" s="520">
        <f>'O5 Details by Class &amp; Accounts'!U188+'O5 Details by Class &amp; Accounts'!AP188+'O5 Details by Class &amp; Accounts'!BK188+'O5 Details by Class &amp; Accounts'!CF188</f>
        <v>0</v>
      </c>
      <c r="R188" s="520">
        <f>'O5 Details by Class &amp; Accounts'!V188+'O5 Details by Class &amp; Accounts'!AQ188+'O5 Details by Class &amp; Accounts'!BL188+'O5 Details by Class &amp; Accounts'!CG188</f>
        <v>0</v>
      </c>
      <c r="S188" s="520">
        <f>'O5 Details by Class &amp; Accounts'!W188+'O5 Details by Class &amp; Accounts'!AR188+'O5 Details by Class &amp; Accounts'!BM188+'O5 Details by Class &amp; Accounts'!CH188</f>
        <v>0</v>
      </c>
      <c r="T188" s="520">
        <f>'O5 Details by Class &amp; Accounts'!X188+'O5 Details by Class &amp; Accounts'!AS188+'O5 Details by Class &amp; Accounts'!BN188+'O5 Details by Class &amp; Accounts'!CI188</f>
        <v>0</v>
      </c>
      <c r="U188" s="520">
        <f>'O5 Details by Class &amp; Accounts'!Y188+'O5 Details by Class &amp; Accounts'!AT188+'O5 Details by Class &amp; Accounts'!BO188+'O5 Details by Class &amp; Accounts'!CJ188</f>
        <v>0</v>
      </c>
      <c r="V188" s="520">
        <f>'O5 Details by Class &amp; Accounts'!Z188+'O5 Details by Class &amp; Accounts'!AU188+'O5 Details by Class &amp; Accounts'!BP188+'O5 Details by Class &amp; Accounts'!CK188</f>
        <v>0</v>
      </c>
      <c r="W188" s="520">
        <f>'O5 Details by Class &amp; Accounts'!AA188+'O5 Details by Class &amp; Accounts'!AV188+'O5 Details by Class &amp; Accounts'!BQ188+'O5 Details by Class &amp; Accounts'!CL188</f>
        <v>0</v>
      </c>
      <c r="X188" s="959">
        <f>'O5 Details by Class &amp; Accounts'!AB188+'O5 Details by Class &amp; Accounts'!AW188+'O5 Details by Class &amp; Accounts'!BR188+'O5 Details by Class &amp; Accounts'!CM188</f>
        <v>0</v>
      </c>
      <c r="Y188" s="1630" t="str">
        <f t="shared" si="6"/>
        <v>5630</v>
      </c>
      <c r="Z188" s="1625" t="s">
        <v>1082</v>
      </c>
    </row>
    <row r="189" spans="1:26" ht="15.95" customHeight="1" x14ac:dyDescent="0.2">
      <c r="A189" s="1836" t="s">
        <v>249</v>
      </c>
      <c r="B189" s="1837" t="s">
        <v>298</v>
      </c>
      <c r="C189" s="945" t="str">
        <f>IF(ISBLANK('E4 TB Allocation Details'!D190), "",('E4 TB Allocation Details'!D190))</f>
        <v>ad</v>
      </c>
      <c r="D189" s="946">
        <f t="shared" si="7"/>
        <v>141473</v>
      </c>
      <c r="E189" s="520">
        <f>'O5 Details by Class &amp; Accounts'!I189+'O5 Details by Class &amp; Accounts'!AD189+'O5 Details by Class &amp; Accounts'!AY189+'O5 Details by Class &amp; Accounts'!BT189</f>
        <v>87523.530304213331</v>
      </c>
      <c r="F189" s="520">
        <f>'O5 Details by Class &amp; Accounts'!J189+'O5 Details by Class &amp; Accounts'!AE189+'O5 Details by Class &amp; Accounts'!AZ189+'O5 Details by Class &amp; Accounts'!BU189</f>
        <v>20133.758799220232</v>
      </c>
      <c r="G189" s="520">
        <f>'O5 Details by Class &amp; Accounts'!K189+'O5 Details by Class &amp; Accounts'!AF189+'O5 Details by Class &amp; Accounts'!BA189+'O5 Details by Class &amp; Accounts'!BV189</f>
        <v>31309.516822688991</v>
      </c>
      <c r="H189" s="520">
        <f>'O5 Details by Class &amp; Accounts'!L189+'O5 Details by Class &amp; Accounts'!AG189+'O5 Details by Class &amp; Accounts'!BB189+'O5 Details by Class &amp; Accounts'!BW189</f>
        <v>0</v>
      </c>
      <c r="I189" s="520">
        <f>'O5 Details by Class &amp; Accounts'!M189+'O5 Details by Class &amp; Accounts'!AH189+'O5 Details by Class &amp; Accounts'!BC189+'O5 Details by Class &amp; Accounts'!BX189</f>
        <v>0</v>
      </c>
      <c r="J189" s="520">
        <f>'O5 Details by Class &amp; Accounts'!N189+'O5 Details by Class &amp; Accounts'!AI189+'O5 Details by Class &amp; Accounts'!BD189+'O5 Details by Class &amp; Accounts'!BY189</f>
        <v>0</v>
      </c>
      <c r="K189" s="520">
        <f>'O5 Details by Class &amp; Accounts'!O189+'O5 Details by Class &amp; Accounts'!AJ189+'O5 Details by Class &amp; Accounts'!BE189+'O5 Details by Class &amp; Accounts'!BZ189</f>
        <v>2050.8877585695159</v>
      </c>
      <c r="L189" s="520">
        <f>'O5 Details by Class &amp; Accounts'!P189+'O5 Details by Class &amp; Accounts'!AK189+'O5 Details by Class &amp; Accounts'!BF189+'O5 Details by Class &amp; Accounts'!CA189</f>
        <v>247.50973659131401</v>
      </c>
      <c r="M189" s="520">
        <f>'O5 Details by Class &amp; Accounts'!Q189+'O5 Details by Class &amp; Accounts'!AL189+'O5 Details by Class &amp; Accounts'!BG189+'O5 Details by Class &amp; Accounts'!CB189</f>
        <v>207.7965787165991</v>
      </c>
      <c r="N189" s="520">
        <f>'O5 Details by Class &amp; Accounts'!R189+'O5 Details by Class &amp; Accounts'!AM189+'O5 Details by Class &amp; Accounts'!BH189+'O5 Details by Class &amp; Accounts'!CC189</f>
        <v>0</v>
      </c>
      <c r="O189" s="520">
        <f>'O5 Details by Class &amp; Accounts'!S189+'O5 Details by Class &amp; Accounts'!AN189+'O5 Details by Class &amp; Accounts'!BI189+'O5 Details by Class &amp; Accounts'!CD189</f>
        <v>0</v>
      </c>
      <c r="P189" s="520">
        <f>'O5 Details by Class &amp; Accounts'!T189+'O5 Details by Class &amp; Accounts'!AO189+'O5 Details by Class &amp; Accounts'!BJ189+'O5 Details by Class &amp; Accounts'!CE189</f>
        <v>0</v>
      </c>
      <c r="Q189" s="520">
        <f>'O5 Details by Class &amp; Accounts'!U189+'O5 Details by Class &amp; Accounts'!AP189+'O5 Details by Class &amp; Accounts'!BK189+'O5 Details by Class &amp; Accounts'!CF189</f>
        <v>0</v>
      </c>
      <c r="R189" s="520">
        <f>'O5 Details by Class &amp; Accounts'!V189+'O5 Details by Class &amp; Accounts'!AQ189+'O5 Details by Class &amp; Accounts'!BL189+'O5 Details by Class &amp; Accounts'!CG189</f>
        <v>0</v>
      </c>
      <c r="S189" s="520">
        <f>'O5 Details by Class &amp; Accounts'!W189+'O5 Details by Class &amp; Accounts'!AR189+'O5 Details by Class &amp; Accounts'!BM189+'O5 Details by Class &amp; Accounts'!CH189</f>
        <v>0</v>
      </c>
      <c r="T189" s="520">
        <f>'O5 Details by Class &amp; Accounts'!X189+'O5 Details by Class &amp; Accounts'!AS189+'O5 Details by Class &amp; Accounts'!BN189+'O5 Details by Class &amp; Accounts'!CI189</f>
        <v>0</v>
      </c>
      <c r="U189" s="520">
        <f>'O5 Details by Class &amp; Accounts'!Y189+'O5 Details by Class &amp; Accounts'!AT189+'O5 Details by Class &amp; Accounts'!BO189+'O5 Details by Class &amp; Accounts'!CJ189</f>
        <v>0</v>
      </c>
      <c r="V189" s="520">
        <f>'O5 Details by Class &amp; Accounts'!Z189+'O5 Details by Class &amp; Accounts'!AU189+'O5 Details by Class &amp; Accounts'!BP189+'O5 Details by Class &amp; Accounts'!CK189</f>
        <v>0</v>
      </c>
      <c r="W189" s="520">
        <f>'O5 Details by Class &amp; Accounts'!AA189+'O5 Details by Class &amp; Accounts'!AV189+'O5 Details by Class &amp; Accounts'!BQ189+'O5 Details by Class &amp; Accounts'!CL189</f>
        <v>0</v>
      </c>
      <c r="X189" s="959">
        <f>'O5 Details by Class &amp; Accounts'!AB189+'O5 Details by Class &amp; Accounts'!AW189+'O5 Details by Class &amp; Accounts'!BR189+'O5 Details by Class &amp; Accounts'!CM189</f>
        <v>0</v>
      </c>
      <c r="Y189" s="1630" t="str">
        <f t="shared" si="6"/>
        <v>5635</v>
      </c>
      <c r="Z189" s="1625" t="s">
        <v>5</v>
      </c>
    </row>
    <row r="190" spans="1:26" ht="15.95" customHeight="1" x14ac:dyDescent="0.2">
      <c r="A190" s="1836" t="s">
        <v>231</v>
      </c>
      <c r="B190" s="1837" t="s">
        <v>299</v>
      </c>
      <c r="C190" s="945" t="str">
        <f>IF(ISBLANK('E4 TB Allocation Details'!D191), "",('E4 TB Allocation Details'!D191))</f>
        <v>ad</v>
      </c>
      <c r="D190" s="946">
        <f t="shared" si="7"/>
        <v>0</v>
      </c>
      <c r="E190" s="520">
        <f>'O5 Details by Class &amp; Accounts'!I190+'O5 Details by Class &amp; Accounts'!AD190+'O5 Details by Class &amp; Accounts'!AY190+'O5 Details by Class &amp; Accounts'!BT190</f>
        <v>0</v>
      </c>
      <c r="F190" s="520">
        <f>'O5 Details by Class &amp; Accounts'!J190+'O5 Details by Class &amp; Accounts'!AE190+'O5 Details by Class &amp; Accounts'!AZ190+'O5 Details by Class &amp; Accounts'!BU190</f>
        <v>0</v>
      </c>
      <c r="G190" s="520">
        <f>'O5 Details by Class &amp; Accounts'!K190+'O5 Details by Class &amp; Accounts'!AF190+'O5 Details by Class &amp; Accounts'!BA190+'O5 Details by Class &amp; Accounts'!BV190</f>
        <v>0</v>
      </c>
      <c r="H190" s="520">
        <f>'O5 Details by Class &amp; Accounts'!L190+'O5 Details by Class &amp; Accounts'!AG190+'O5 Details by Class &amp; Accounts'!BB190+'O5 Details by Class &amp; Accounts'!BW190</f>
        <v>0</v>
      </c>
      <c r="I190" s="520">
        <f>'O5 Details by Class &amp; Accounts'!M190+'O5 Details by Class &amp; Accounts'!AH190+'O5 Details by Class &amp; Accounts'!BC190+'O5 Details by Class &amp; Accounts'!BX190</f>
        <v>0</v>
      </c>
      <c r="J190" s="520">
        <f>'O5 Details by Class &amp; Accounts'!N190+'O5 Details by Class &amp; Accounts'!AI190+'O5 Details by Class &amp; Accounts'!BD190+'O5 Details by Class &amp; Accounts'!BY190</f>
        <v>0</v>
      </c>
      <c r="K190" s="520">
        <f>'O5 Details by Class &amp; Accounts'!O190+'O5 Details by Class &amp; Accounts'!AJ190+'O5 Details by Class &amp; Accounts'!BE190+'O5 Details by Class &amp; Accounts'!BZ190</f>
        <v>0</v>
      </c>
      <c r="L190" s="520">
        <f>'O5 Details by Class &amp; Accounts'!P190+'O5 Details by Class &amp; Accounts'!AK190+'O5 Details by Class &amp; Accounts'!BF190+'O5 Details by Class &amp; Accounts'!CA190</f>
        <v>0</v>
      </c>
      <c r="M190" s="520">
        <f>'O5 Details by Class &amp; Accounts'!Q190+'O5 Details by Class &amp; Accounts'!AL190+'O5 Details by Class &amp; Accounts'!BG190+'O5 Details by Class &amp; Accounts'!CB190</f>
        <v>0</v>
      </c>
      <c r="N190" s="520">
        <f>'O5 Details by Class &amp; Accounts'!R190+'O5 Details by Class &amp; Accounts'!AM190+'O5 Details by Class &amp; Accounts'!BH190+'O5 Details by Class &amp; Accounts'!CC190</f>
        <v>0</v>
      </c>
      <c r="O190" s="520">
        <f>'O5 Details by Class &amp; Accounts'!S190+'O5 Details by Class &amp; Accounts'!AN190+'O5 Details by Class &amp; Accounts'!BI190+'O5 Details by Class &amp; Accounts'!CD190</f>
        <v>0</v>
      </c>
      <c r="P190" s="520">
        <f>'O5 Details by Class &amp; Accounts'!T190+'O5 Details by Class &amp; Accounts'!AO190+'O5 Details by Class &amp; Accounts'!BJ190+'O5 Details by Class &amp; Accounts'!CE190</f>
        <v>0</v>
      </c>
      <c r="Q190" s="520">
        <f>'O5 Details by Class &amp; Accounts'!U190+'O5 Details by Class &amp; Accounts'!AP190+'O5 Details by Class &amp; Accounts'!BK190+'O5 Details by Class &amp; Accounts'!CF190</f>
        <v>0</v>
      </c>
      <c r="R190" s="520">
        <f>'O5 Details by Class &amp; Accounts'!V190+'O5 Details by Class &amp; Accounts'!AQ190+'O5 Details by Class &amp; Accounts'!BL190+'O5 Details by Class &amp; Accounts'!CG190</f>
        <v>0</v>
      </c>
      <c r="S190" s="520">
        <f>'O5 Details by Class &amp; Accounts'!W190+'O5 Details by Class &amp; Accounts'!AR190+'O5 Details by Class &amp; Accounts'!BM190+'O5 Details by Class &amp; Accounts'!CH190</f>
        <v>0</v>
      </c>
      <c r="T190" s="520">
        <f>'O5 Details by Class &amp; Accounts'!X190+'O5 Details by Class &amp; Accounts'!AS190+'O5 Details by Class &amp; Accounts'!BN190+'O5 Details by Class &amp; Accounts'!CI190</f>
        <v>0</v>
      </c>
      <c r="U190" s="520">
        <f>'O5 Details by Class &amp; Accounts'!Y190+'O5 Details by Class &amp; Accounts'!AT190+'O5 Details by Class &amp; Accounts'!BO190+'O5 Details by Class &amp; Accounts'!CJ190</f>
        <v>0</v>
      </c>
      <c r="V190" s="520">
        <f>'O5 Details by Class &amp; Accounts'!Z190+'O5 Details by Class &amp; Accounts'!AU190+'O5 Details by Class &amp; Accounts'!BP190+'O5 Details by Class &amp; Accounts'!CK190</f>
        <v>0</v>
      </c>
      <c r="W190" s="520">
        <f>'O5 Details by Class &amp; Accounts'!AA190+'O5 Details by Class &amp; Accounts'!AV190+'O5 Details by Class &amp; Accounts'!BQ190+'O5 Details by Class &amp; Accounts'!CL190</f>
        <v>0</v>
      </c>
      <c r="X190" s="959">
        <f>'O5 Details by Class &amp; Accounts'!AB190+'O5 Details by Class &amp; Accounts'!AW190+'O5 Details by Class &amp; Accounts'!BR190+'O5 Details by Class &amp; Accounts'!CM190</f>
        <v>0</v>
      </c>
      <c r="Y190" s="1630" t="str">
        <f t="shared" si="6"/>
        <v>5640</v>
      </c>
      <c r="Z190" s="1625" t="s">
        <v>1082</v>
      </c>
    </row>
    <row r="191" spans="1:26" ht="15.95" customHeight="1" x14ac:dyDescent="0.2">
      <c r="A191" s="1836" t="s">
        <v>232</v>
      </c>
      <c r="B191" s="1837" t="s">
        <v>300</v>
      </c>
      <c r="C191" s="945" t="str">
        <f>IF(ISBLANK('E4 TB Allocation Details'!D192), "",('E4 TB Allocation Details'!D192))</f>
        <v>ad</v>
      </c>
      <c r="D191" s="946">
        <f t="shared" si="7"/>
        <v>357799.99999999994</v>
      </c>
      <c r="E191" s="520">
        <f>'O5 Details by Class &amp; Accounts'!I191+'O5 Details by Class &amp; Accounts'!AD191+'O5 Details by Class &amp; Accounts'!AY191+'O5 Details by Class &amp; Accounts'!BT191</f>
        <v>244444.65080325506</v>
      </c>
      <c r="F191" s="520">
        <f>'O5 Details by Class &amp; Accounts'!J191+'O5 Details by Class &amp; Accounts'!AE191+'O5 Details by Class &amp; Accounts'!AZ191+'O5 Details by Class &amp; Accounts'!BU191</f>
        <v>46453.603355663698</v>
      </c>
      <c r="G191" s="520">
        <f>'O5 Details by Class &amp; Accounts'!K191+'O5 Details by Class &amp; Accounts'!AF191+'O5 Details by Class &amp; Accounts'!BA191+'O5 Details by Class &amp; Accounts'!BV191</f>
        <v>59564.585516580963</v>
      </c>
      <c r="H191" s="520">
        <f>'O5 Details by Class &amp; Accounts'!L191+'O5 Details by Class &amp; Accounts'!AG191+'O5 Details by Class &amp; Accounts'!BB191+'O5 Details by Class &amp; Accounts'!BW191</f>
        <v>0</v>
      </c>
      <c r="I191" s="520">
        <f>'O5 Details by Class &amp; Accounts'!M191+'O5 Details by Class &amp; Accounts'!AH191+'O5 Details by Class &amp; Accounts'!BC191+'O5 Details by Class &amp; Accounts'!BX191</f>
        <v>0</v>
      </c>
      <c r="J191" s="520">
        <f>'O5 Details by Class &amp; Accounts'!N191+'O5 Details by Class &amp; Accounts'!AI191+'O5 Details by Class &amp; Accounts'!BD191+'O5 Details by Class &amp; Accounts'!BY191</f>
        <v>0</v>
      </c>
      <c r="K191" s="520">
        <f>'O5 Details by Class &amp; Accounts'!O191+'O5 Details by Class &amp; Accounts'!AJ191+'O5 Details by Class &amp; Accounts'!BE191+'O5 Details by Class &amp; Accounts'!BZ191</f>
        <v>5965.8680925517383</v>
      </c>
      <c r="L191" s="520">
        <f>'O5 Details by Class &amp; Accounts'!P191+'O5 Details by Class &amp; Accounts'!AK191+'O5 Details by Class &amp; Accounts'!BF191+'O5 Details by Class &amp; Accounts'!CA191</f>
        <v>713.78456535185546</v>
      </c>
      <c r="M191" s="520">
        <f>'O5 Details by Class &amp; Accounts'!Q191+'O5 Details by Class &amp; Accounts'!AL191+'O5 Details by Class &amp; Accounts'!BG191+'O5 Details by Class &amp; Accounts'!CB191</f>
        <v>657.50766659668727</v>
      </c>
      <c r="N191" s="520">
        <f>'O5 Details by Class &amp; Accounts'!R191+'O5 Details by Class &amp; Accounts'!AM191+'O5 Details by Class &amp; Accounts'!BH191+'O5 Details by Class &amp; Accounts'!CC191</f>
        <v>0</v>
      </c>
      <c r="O191" s="520">
        <f>'O5 Details by Class &amp; Accounts'!S191+'O5 Details by Class &amp; Accounts'!AN191+'O5 Details by Class &amp; Accounts'!BI191+'O5 Details by Class &amp; Accounts'!CD191</f>
        <v>0</v>
      </c>
      <c r="P191" s="520">
        <f>'O5 Details by Class &amp; Accounts'!T191+'O5 Details by Class &amp; Accounts'!AO191+'O5 Details by Class &amp; Accounts'!BJ191+'O5 Details by Class &amp; Accounts'!CE191</f>
        <v>0</v>
      </c>
      <c r="Q191" s="520">
        <f>'O5 Details by Class &amp; Accounts'!U191+'O5 Details by Class &amp; Accounts'!AP191+'O5 Details by Class &amp; Accounts'!BK191+'O5 Details by Class &amp; Accounts'!CF191</f>
        <v>0</v>
      </c>
      <c r="R191" s="520">
        <f>'O5 Details by Class &amp; Accounts'!V191+'O5 Details by Class &amp; Accounts'!AQ191+'O5 Details by Class &amp; Accounts'!BL191+'O5 Details by Class &amp; Accounts'!CG191</f>
        <v>0</v>
      </c>
      <c r="S191" s="520">
        <f>'O5 Details by Class &amp; Accounts'!W191+'O5 Details by Class &amp; Accounts'!AR191+'O5 Details by Class &amp; Accounts'!BM191+'O5 Details by Class &amp; Accounts'!CH191</f>
        <v>0</v>
      </c>
      <c r="T191" s="520">
        <f>'O5 Details by Class &amp; Accounts'!X191+'O5 Details by Class &amp; Accounts'!AS191+'O5 Details by Class &amp; Accounts'!BN191+'O5 Details by Class &amp; Accounts'!CI191</f>
        <v>0</v>
      </c>
      <c r="U191" s="520">
        <f>'O5 Details by Class &amp; Accounts'!Y191+'O5 Details by Class &amp; Accounts'!AT191+'O5 Details by Class &amp; Accounts'!BO191+'O5 Details by Class &amp; Accounts'!CJ191</f>
        <v>0</v>
      </c>
      <c r="V191" s="520">
        <f>'O5 Details by Class &amp; Accounts'!Z191+'O5 Details by Class &amp; Accounts'!AU191+'O5 Details by Class &amp; Accounts'!BP191+'O5 Details by Class &amp; Accounts'!CK191</f>
        <v>0</v>
      </c>
      <c r="W191" s="520">
        <f>'O5 Details by Class &amp; Accounts'!AA191+'O5 Details by Class &amp; Accounts'!AV191+'O5 Details by Class &amp; Accounts'!BQ191+'O5 Details by Class &amp; Accounts'!CL191</f>
        <v>0</v>
      </c>
      <c r="X191" s="959">
        <f>'O5 Details by Class &amp; Accounts'!AB191+'O5 Details by Class &amp; Accounts'!AW191+'O5 Details by Class &amp; Accounts'!BR191+'O5 Details by Class &amp; Accounts'!CM191</f>
        <v>0</v>
      </c>
      <c r="Y191" s="1630" t="str">
        <f t="shared" si="6"/>
        <v>5645</v>
      </c>
      <c r="Z191" s="1625" t="s">
        <v>1082</v>
      </c>
    </row>
    <row r="192" spans="1:26" ht="15.95" customHeight="1" x14ac:dyDescent="0.2">
      <c r="A192" s="1836" t="s">
        <v>233</v>
      </c>
      <c r="B192" s="1837" t="s">
        <v>301</v>
      </c>
      <c r="C192" s="945" t="str">
        <f>IF(ISBLANK('E4 TB Allocation Details'!D193), "",('E4 TB Allocation Details'!D193))</f>
        <v>ad</v>
      </c>
      <c r="D192" s="946">
        <f t="shared" si="7"/>
        <v>0</v>
      </c>
      <c r="E192" s="520">
        <f>'O5 Details by Class &amp; Accounts'!I192+'O5 Details by Class &amp; Accounts'!AD192+'O5 Details by Class &amp; Accounts'!AY192+'O5 Details by Class &amp; Accounts'!BT192</f>
        <v>0</v>
      </c>
      <c r="F192" s="520">
        <f>'O5 Details by Class &amp; Accounts'!J192+'O5 Details by Class &amp; Accounts'!AE192+'O5 Details by Class &amp; Accounts'!AZ192+'O5 Details by Class &amp; Accounts'!BU192</f>
        <v>0</v>
      </c>
      <c r="G192" s="520">
        <f>'O5 Details by Class &amp; Accounts'!K192+'O5 Details by Class &amp; Accounts'!AF192+'O5 Details by Class &amp; Accounts'!BA192+'O5 Details by Class &amp; Accounts'!BV192</f>
        <v>0</v>
      </c>
      <c r="H192" s="520">
        <f>'O5 Details by Class &amp; Accounts'!L192+'O5 Details by Class &amp; Accounts'!AG192+'O5 Details by Class &amp; Accounts'!BB192+'O5 Details by Class &amp; Accounts'!BW192</f>
        <v>0</v>
      </c>
      <c r="I192" s="520">
        <f>'O5 Details by Class &amp; Accounts'!M192+'O5 Details by Class &amp; Accounts'!AH192+'O5 Details by Class &amp; Accounts'!BC192+'O5 Details by Class &amp; Accounts'!BX192</f>
        <v>0</v>
      </c>
      <c r="J192" s="520">
        <f>'O5 Details by Class &amp; Accounts'!N192+'O5 Details by Class &amp; Accounts'!AI192+'O5 Details by Class &amp; Accounts'!BD192+'O5 Details by Class &amp; Accounts'!BY192</f>
        <v>0</v>
      </c>
      <c r="K192" s="520">
        <f>'O5 Details by Class &amp; Accounts'!O192+'O5 Details by Class &amp; Accounts'!AJ192+'O5 Details by Class &amp; Accounts'!BE192+'O5 Details by Class &amp; Accounts'!BZ192</f>
        <v>0</v>
      </c>
      <c r="L192" s="520">
        <f>'O5 Details by Class &amp; Accounts'!P192+'O5 Details by Class &amp; Accounts'!AK192+'O5 Details by Class &amp; Accounts'!BF192+'O5 Details by Class &amp; Accounts'!CA192</f>
        <v>0</v>
      </c>
      <c r="M192" s="520">
        <f>'O5 Details by Class &amp; Accounts'!Q192+'O5 Details by Class &amp; Accounts'!AL192+'O5 Details by Class &amp; Accounts'!BG192+'O5 Details by Class &amp; Accounts'!CB192</f>
        <v>0</v>
      </c>
      <c r="N192" s="520">
        <f>'O5 Details by Class &amp; Accounts'!R192+'O5 Details by Class &amp; Accounts'!AM192+'O5 Details by Class &amp; Accounts'!BH192+'O5 Details by Class &amp; Accounts'!CC192</f>
        <v>0</v>
      </c>
      <c r="O192" s="520">
        <f>'O5 Details by Class &amp; Accounts'!S192+'O5 Details by Class &amp; Accounts'!AN192+'O5 Details by Class &amp; Accounts'!BI192+'O5 Details by Class &amp; Accounts'!CD192</f>
        <v>0</v>
      </c>
      <c r="P192" s="520">
        <f>'O5 Details by Class &amp; Accounts'!T192+'O5 Details by Class &amp; Accounts'!AO192+'O5 Details by Class &amp; Accounts'!BJ192+'O5 Details by Class &amp; Accounts'!CE192</f>
        <v>0</v>
      </c>
      <c r="Q192" s="520">
        <f>'O5 Details by Class &amp; Accounts'!U192+'O5 Details by Class &amp; Accounts'!AP192+'O5 Details by Class &amp; Accounts'!BK192+'O5 Details by Class &amp; Accounts'!CF192</f>
        <v>0</v>
      </c>
      <c r="R192" s="520">
        <f>'O5 Details by Class &amp; Accounts'!V192+'O5 Details by Class &amp; Accounts'!AQ192+'O5 Details by Class &amp; Accounts'!BL192+'O5 Details by Class &amp; Accounts'!CG192</f>
        <v>0</v>
      </c>
      <c r="S192" s="520">
        <f>'O5 Details by Class &amp; Accounts'!W192+'O5 Details by Class &amp; Accounts'!AR192+'O5 Details by Class &amp; Accounts'!BM192+'O5 Details by Class &amp; Accounts'!CH192</f>
        <v>0</v>
      </c>
      <c r="T192" s="520">
        <f>'O5 Details by Class &amp; Accounts'!X192+'O5 Details by Class &amp; Accounts'!AS192+'O5 Details by Class &amp; Accounts'!BN192+'O5 Details by Class &amp; Accounts'!CI192</f>
        <v>0</v>
      </c>
      <c r="U192" s="520">
        <f>'O5 Details by Class &amp; Accounts'!Y192+'O5 Details by Class &amp; Accounts'!AT192+'O5 Details by Class &amp; Accounts'!BO192+'O5 Details by Class &amp; Accounts'!CJ192</f>
        <v>0</v>
      </c>
      <c r="V192" s="520">
        <f>'O5 Details by Class &amp; Accounts'!Z192+'O5 Details by Class &amp; Accounts'!AU192+'O5 Details by Class &amp; Accounts'!BP192+'O5 Details by Class &amp; Accounts'!CK192</f>
        <v>0</v>
      </c>
      <c r="W192" s="520">
        <f>'O5 Details by Class &amp; Accounts'!AA192+'O5 Details by Class &amp; Accounts'!AV192+'O5 Details by Class &amp; Accounts'!BQ192+'O5 Details by Class &amp; Accounts'!CL192</f>
        <v>0</v>
      </c>
      <c r="X192" s="959">
        <f>'O5 Details by Class &amp; Accounts'!AB192+'O5 Details by Class &amp; Accounts'!AW192+'O5 Details by Class &amp; Accounts'!BR192+'O5 Details by Class &amp; Accounts'!CM192</f>
        <v>0</v>
      </c>
      <c r="Y192" s="1630" t="str">
        <f t="shared" si="6"/>
        <v>5650</v>
      </c>
      <c r="Z192" s="1625" t="s">
        <v>1082</v>
      </c>
    </row>
    <row r="193" spans="1:26" ht="15.95" customHeight="1" x14ac:dyDescent="0.2">
      <c r="A193" s="1836" t="s">
        <v>234</v>
      </c>
      <c r="B193" s="1837" t="s">
        <v>302</v>
      </c>
      <c r="C193" s="945" t="str">
        <f>IF(ISBLANK('E4 TB Allocation Details'!D194), "",('E4 TB Allocation Details'!D194))</f>
        <v>ad</v>
      </c>
      <c r="D193" s="946">
        <f t="shared" si="7"/>
        <v>697576</v>
      </c>
      <c r="E193" s="520">
        <f>'O5 Details by Class &amp; Accounts'!I193+'O5 Details by Class &amp; Accounts'!AD193+'O5 Details by Class &amp; Accounts'!AY193+'O5 Details by Class &amp; Accounts'!BT193</f>
        <v>476575.52188018855</v>
      </c>
      <c r="F193" s="520">
        <f>'O5 Details by Class &amp; Accounts'!J193+'O5 Details by Class &amp; Accounts'!AE193+'O5 Details by Class &amp; Accounts'!AZ193+'O5 Details by Class &amp; Accounts'!BU193</f>
        <v>90567.129162745827</v>
      </c>
      <c r="G193" s="520">
        <f>'O5 Details by Class &amp; Accounts'!K193+'O5 Details by Class &amp; Accounts'!AF193+'O5 Details by Class &amp; Accounts'!BA193+'O5 Details by Class &amp; Accounts'!BV193</f>
        <v>116128.63417080627</v>
      </c>
      <c r="H193" s="520">
        <f>'O5 Details by Class &amp; Accounts'!L193+'O5 Details by Class &amp; Accounts'!AG193+'O5 Details by Class &amp; Accounts'!BB193+'O5 Details by Class &amp; Accounts'!BW193</f>
        <v>0</v>
      </c>
      <c r="I193" s="520">
        <f>'O5 Details by Class &amp; Accounts'!M193+'O5 Details by Class &amp; Accounts'!AH193+'O5 Details by Class &amp; Accounts'!BC193+'O5 Details by Class &amp; Accounts'!BX193</f>
        <v>0</v>
      </c>
      <c r="J193" s="520">
        <f>'O5 Details by Class &amp; Accounts'!N193+'O5 Details by Class &amp; Accounts'!AI193+'O5 Details by Class &amp; Accounts'!BD193+'O5 Details by Class &amp; Accounts'!BY193</f>
        <v>0</v>
      </c>
      <c r="K193" s="520">
        <f>'O5 Details by Class &amp; Accounts'!O193+'O5 Details by Class &amp; Accounts'!AJ193+'O5 Details by Class &amp; Accounts'!BE193+'O5 Details by Class &amp; Accounts'!BZ193</f>
        <v>11631.2084978476</v>
      </c>
      <c r="L193" s="520">
        <f>'O5 Details by Class &amp; Accounts'!P193+'O5 Details by Class &amp; Accounts'!AK193+'O5 Details by Class &amp; Accounts'!BF193+'O5 Details by Class &amp; Accounts'!CA193</f>
        <v>1391.612582336182</v>
      </c>
      <c r="M193" s="520">
        <f>'O5 Details by Class &amp; Accounts'!Q193+'O5 Details by Class &amp; Accounts'!AL193+'O5 Details by Class &amp; Accounts'!BG193+'O5 Details by Class &amp; Accounts'!CB193</f>
        <v>1281.8937060756029</v>
      </c>
      <c r="N193" s="520">
        <f>'O5 Details by Class &amp; Accounts'!R193+'O5 Details by Class &amp; Accounts'!AM193+'O5 Details by Class &amp; Accounts'!BH193+'O5 Details by Class &amp; Accounts'!CC193</f>
        <v>0</v>
      </c>
      <c r="O193" s="520">
        <f>'O5 Details by Class &amp; Accounts'!S193+'O5 Details by Class &amp; Accounts'!AN193+'O5 Details by Class &amp; Accounts'!BI193+'O5 Details by Class &amp; Accounts'!CD193</f>
        <v>0</v>
      </c>
      <c r="P193" s="520">
        <f>'O5 Details by Class &amp; Accounts'!T193+'O5 Details by Class &amp; Accounts'!AO193+'O5 Details by Class &amp; Accounts'!BJ193+'O5 Details by Class &amp; Accounts'!CE193</f>
        <v>0</v>
      </c>
      <c r="Q193" s="520">
        <f>'O5 Details by Class &amp; Accounts'!U193+'O5 Details by Class &amp; Accounts'!AP193+'O5 Details by Class &amp; Accounts'!BK193+'O5 Details by Class &amp; Accounts'!CF193</f>
        <v>0</v>
      </c>
      <c r="R193" s="520">
        <f>'O5 Details by Class &amp; Accounts'!V193+'O5 Details by Class &amp; Accounts'!AQ193+'O5 Details by Class &amp; Accounts'!BL193+'O5 Details by Class &amp; Accounts'!CG193</f>
        <v>0</v>
      </c>
      <c r="S193" s="520">
        <f>'O5 Details by Class &amp; Accounts'!W193+'O5 Details by Class &amp; Accounts'!AR193+'O5 Details by Class &amp; Accounts'!BM193+'O5 Details by Class &amp; Accounts'!CH193</f>
        <v>0</v>
      </c>
      <c r="T193" s="520">
        <f>'O5 Details by Class &amp; Accounts'!X193+'O5 Details by Class &amp; Accounts'!AS193+'O5 Details by Class &amp; Accounts'!BN193+'O5 Details by Class &amp; Accounts'!CI193</f>
        <v>0</v>
      </c>
      <c r="U193" s="520">
        <f>'O5 Details by Class &amp; Accounts'!Y193+'O5 Details by Class &amp; Accounts'!AT193+'O5 Details by Class &amp; Accounts'!BO193+'O5 Details by Class &amp; Accounts'!CJ193</f>
        <v>0</v>
      </c>
      <c r="V193" s="520">
        <f>'O5 Details by Class &amp; Accounts'!Z193+'O5 Details by Class &amp; Accounts'!AU193+'O5 Details by Class &amp; Accounts'!BP193+'O5 Details by Class &amp; Accounts'!CK193</f>
        <v>0</v>
      </c>
      <c r="W193" s="520">
        <f>'O5 Details by Class &amp; Accounts'!AA193+'O5 Details by Class &amp; Accounts'!AV193+'O5 Details by Class &amp; Accounts'!BQ193+'O5 Details by Class &amp; Accounts'!CL193</f>
        <v>0</v>
      </c>
      <c r="X193" s="959">
        <f>'O5 Details by Class &amp; Accounts'!AB193+'O5 Details by Class &amp; Accounts'!AW193+'O5 Details by Class &amp; Accounts'!BR193+'O5 Details by Class &amp; Accounts'!CM193</f>
        <v>0</v>
      </c>
      <c r="Y193" s="1630" t="str">
        <f t="shared" si="6"/>
        <v>5655</v>
      </c>
      <c r="Z193" s="1625" t="s">
        <v>1082</v>
      </c>
    </row>
    <row r="194" spans="1:26" ht="15.95" customHeight="1" x14ac:dyDescent="0.2">
      <c r="A194" s="1836" t="s">
        <v>235</v>
      </c>
      <c r="B194" s="1837" t="s">
        <v>303</v>
      </c>
      <c r="C194" s="945" t="str">
        <f>IF(ISBLANK('E4 TB Allocation Details'!D195), "",('E4 TB Allocation Details'!D195))</f>
        <v>ad</v>
      </c>
      <c r="D194" s="946">
        <f t="shared" si="7"/>
        <v>650268</v>
      </c>
      <c r="E194" s="520">
        <f>'O5 Details by Class &amp; Accounts'!I194+'O5 Details by Class &amp; Accounts'!AD194+'O5 Details by Class &amp; Accounts'!AY194+'O5 Details by Class &amp; Accounts'!BT194</f>
        <v>444255.26603837637</v>
      </c>
      <c r="F194" s="520">
        <f>'O5 Details by Class &amp; Accounts'!J194+'O5 Details by Class &amp; Accounts'!AE194+'O5 Details by Class &amp; Accounts'!AZ194+'O5 Details by Class &amp; Accounts'!BU194</f>
        <v>84425.074753719178</v>
      </c>
      <c r="G194" s="520">
        <f>'O5 Details by Class &amp; Accounts'!K194+'O5 Details by Class &amp; Accounts'!AF194+'O5 Details by Class &amp; Accounts'!BA194+'O5 Details by Class &amp; Accounts'!BV194</f>
        <v>108253.05727975426</v>
      </c>
      <c r="H194" s="520">
        <f>'O5 Details by Class &amp; Accounts'!L194+'O5 Details by Class &amp; Accounts'!AG194+'O5 Details by Class &amp; Accounts'!BB194+'O5 Details by Class &amp; Accounts'!BW194</f>
        <v>0</v>
      </c>
      <c r="I194" s="520">
        <f>'O5 Details by Class &amp; Accounts'!M194+'O5 Details by Class &amp; Accounts'!AH194+'O5 Details by Class &amp; Accounts'!BC194+'O5 Details by Class &amp; Accounts'!BX194</f>
        <v>0</v>
      </c>
      <c r="J194" s="520">
        <f>'O5 Details by Class &amp; Accounts'!N194+'O5 Details by Class &amp; Accounts'!AI194+'O5 Details by Class &amp; Accounts'!BD194+'O5 Details by Class &amp; Accounts'!BY194</f>
        <v>0</v>
      </c>
      <c r="K194" s="520">
        <f>'O5 Details by Class &amp; Accounts'!O194+'O5 Details by Class &amp; Accounts'!AJ194+'O5 Details by Class &amp; Accounts'!BE194+'O5 Details by Class &amp; Accounts'!BZ194</f>
        <v>10842.406687555711</v>
      </c>
      <c r="L194" s="520">
        <f>'O5 Details by Class &amp; Accounts'!P194+'O5 Details by Class &amp; Accounts'!AK194+'O5 Details by Class &amp; Accounts'!BF194+'O5 Details by Class &amp; Accounts'!CA194</f>
        <v>1297.2366175020131</v>
      </c>
      <c r="M194" s="520">
        <f>'O5 Details by Class &amp; Accounts'!Q194+'O5 Details by Class &amp; Accounts'!AL194+'O5 Details by Class &amp; Accounts'!BG194+'O5 Details by Class &amp; Accounts'!CB194</f>
        <v>1194.9586230924947</v>
      </c>
      <c r="N194" s="520">
        <f>'O5 Details by Class &amp; Accounts'!R194+'O5 Details by Class &amp; Accounts'!AM194+'O5 Details by Class &amp; Accounts'!BH194+'O5 Details by Class &amp; Accounts'!CC194</f>
        <v>0</v>
      </c>
      <c r="O194" s="520">
        <f>'O5 Details by Class &amp; Accounts'!S194+'O5 Details by Class &amp; Accounts'!AN194+'O5 Details by Class &amp; Accounts'!BI194+'O5 Details by Class &amp; Accounts'!CD194</f>
        <v>0</v>
      </c>
      <c r="P194" s="520">
        <f>'O5 Details by Class &amp; Accounts'!T194+'O5 Details by Class &amp; Accounts'!AO194+'O5 Details by Class &amp; Accounts'!BJ194+'O5 Details by Class &amp; Accounts'!CE194</f>
        <v>0</v>
      </c>
      <c r="Q194" s="520">
        <f>'O5 Details by Class &amp; Accounts'!U194+'O5 Details by Class &amp; Accounts'!AP194+'O5 Details by Class &amp; Accounts'!BK194+'O5 Details by Class &amp; Accounts'!CF194</f>
        <v>0</v>
      </c>
      <c r="R194" s="520">
        <f>'O5 Details by Class &amp; Accounts'!V194+'O5 Details by Class &amp; Accounts'!AQ194+'O5 Details by Class &amp; Accounts'!BL194+'O5 Details by Class &amp; Accounts'!CG194</f>
        <v>0</v>
      </c>
      <c r="S194" s="520">
        <f>'O5 Details by Class &amp; Accounts'!W194+'O5 Details by Class &amp; Accounts'!AR194+'O5 Details by Class &amp; Accounts'!BM194+'O5 Details by Class &amp; Accounts'!CH194</f>
        <v>0</v>
      </c>
      <c r="T194" s="520">
        <f>'O5 Details by Class &amp; Accounts'!X194+'O5 Details by Class &amp; Accounts'!AS194+'O5 Details by Class &amp; Accounts'!BN194+'O5 Details by Class &amp; Accounts'!CI194</f>
        <v>0</v>
      </c>
      <c r="U194" s="520">
        <f>'O5 Details by Class &amp; Accounts'!Y194+'O5 Details by Class &amp; Accounts'!AT194+'O5 Details by Class &amp; Accounts'!BO194+'O5 Details by Class &amp; Accounts'!CJ194</f>
        <v>0</v>
      </c>
      <c r="V194" s="520">
        <f>'O5 Details by Class &amp; Accounts'!Z194+'O5 Details by Class &amp; Accounts'!AU194+'O5 Details by Class &amp; Accounts'!BP194+'O5 Details by Class &amp; Accounts'!CK194</f>
        <v>0</v>
      </c>
      <c r="W194" s="520">
        <f>'O5 Details by Class &amp; Accounts'!AA194+'O5 Details by Class &amp; Accounts'!AV194+'O5 Details by Class &amp; Accounts'!BQ194+'O5 Details by Class &amp; Accounts'!CL194</f>
        <v>0</v>
      </c>
      <c r="X194" s="959">
        <f>'O5 Details by Class &amp; Accounts'!AB194+'O5 Details by Class &amp; Accounts'!AW194+'O5 Details by Class &amp; Accounts'!BR194+'O5 Details by Class &amp; Accounts'!CM194</f>
        <v>0</v>
      </c>
      <c r="Y194" s="1630" t="str">
        <f t="shared" si="6"/>
        <v>5660</v>
      </c>
      <c r="Z194" s="1625" t="s">
        <v>1082</v>
      </c>
    </row>
    <row r="195" spans="1:26" ht="15.95" customHeight="1" x14ac:dyDescent="0.2">
      <c r="A195" s="1836" t="s">
        <v>236</v>
      </c>
      <c r="B195" s="1837" t="s">
        <v>304</v>
      </c>
      <c r="C195" s="945" t="str">
        <f>IF(ISBLANK('E4 TB Allocation Details'!D196), "",('E4 TB Allocation Details'!D196))</f>
        <v>ad</v>
      </c>
      <c r="D195" s="946">
        <f t="shared" si="7"/>
        <v>408364.00000000006</v>
      </c>
      <c r="E195" s="520">
        <f>'O5 Details by Class &amp; Accounts'!I195+'O5 Details by Class &amp; Accounts'!AD195+'O5 Details by Class &amp; Accounts'!AY195+'O5 Details by Class &amp; Accounts'!BT195</f>
        <v>278989.36663113598</v>
      </c>
      <c r="F195" s="520">
        <f>'O5 Details by Class &amp; Accounts'!J195+'O5 Details by Class &amp; Accounts'!AE195+'O5 Details by Class &amp; Accounts'!AZ195+'O5 Details by Class &amp; Accounts'!BU195</f>
        <v>53018.388151850893</v>
      </c>
      <c r="G195" s="520">
        <f>'O5 Details by Class &amp; Accounts'!K195+'O5 Details by Class &amp; Accounts'!AF195+'O5 Details by Class &amp; Accounts'!BA195+'O5 Details by Class &amp; Accounts'!BV195</f>
        <v>67982.203465324405</v>
      </c>
      <c r="H195" s="520">
        <f>'O5 Details by Class &amp; Accounts'!L195+'O5 Details by Class &amp; Accounts'!AG195+'O5 Details by Class &amp; Accounts'!BB195+'O5 Details by Class &amp; Accounts'!BW195</f>
        <v>0</v>
      </c>
      <c r="I195" s="520">
        <f>'O5 Details by Class &amp; Accounts'!M195+'O5 Details by Class &amp; Accounts'!AH195+'O5 Details by Class &amp; Accounts'!BC195+'O5 Details by Class &amp; Accounts'!BX195</f>
        <v>0</v>
      </c>
      <c r="J195" s="520">
        <f>'O5 Details by Class &amp; Accounts'!N195+'O5 Details by Class &amp; Accounts'!AI195+'O5 Details by Class &amp; Accounts'!BD195+'O5 Details by Class &amp; Accounts'!BY195</f>
        <v>0</v>
      </c>
      <c r="K195" s="520">
        <f>'O5 Details by Class &amp; Accounts'!O195+'O5 Details by Class &amp; Accounts'!AJ195+'O5 Details by Class &amp; Accounts'!BE195+'O5 Details by Class &amp; Accounts'!BZ195</f>
        <v>6808.9596359608668</v>
      </c>
      <c r="L195" s="520">
        <f>'O5 Details by Class &amp; Accounts'!P195+'O5 Details by Class &amp; Accounts'!AK195+'O5 Details by Class &amp; Accounts'!BF195+'O5 Details by Class &amp; Accounts'!CA195</f>
        <v>814.65600962924839</v>
      </c>
      <c r="M195" s="520">
        <f>'O5 Details by Class &amp; Accounts'!Q195+'O5 Details by Class &amp; Accounts'!AL195+'O5 Details by Class &amp; Accounts'!BG195+'O5 Details by Class &amp; Accounts'!CB195</f>
        <v>750.42610609862936</v>
      </c>
      <c r="N195" s="520">
        <f>'O5 Details by Class &amp; Accounts'!R195+'O5 Details by Class &amp; Accounts'!AM195+'O5 Details by Class &amp; Accounts'!BH195+'O5 Details by Class &amp; Accounts'!CC195</f>
        <v>0</v>
      </c>
      <c r="O195" s="520">
        <f>'O5 Details by Class &amp; Accounts'!S195+'O5 Details by Class &amp; Accounts'!AN195+'O5 Details by Class &amp; Accounts'!BI195+'O5 Details by Class &amp; Accounts'!CD195</f>
        <v>0</v>
      </c>
      <c r="P195" s="520">
        <f>'O5 Details by Class &amp; Accounts'!T195+'O5 Details by Class &amp; Accounts'!AO195+'O5 Details by Class &amp; Accounts'!BJ195+'O5 Details by Class &amp; Accounts'!CE195</f>
        <v>0</v>
      </c>
      <c r="Q195" s="520">
        <f>'O5 Details by Class &amp; Accounts'!U195+'O5 Details by Class &amp; Accounts'!AP195+'O5 Details by Class &amp; Accounts'!BK195+'O5 Details by Class &amp; Accounts'!CF195</f>
        <v>0</v>
      </c>
      <c r="R195" s="520">
        <f>'O5 Details by Class &amp; Accounts'!V195+'O5 Details by Class &amp; Accounts'!AQ195+'O5 Details by Class &amp; Accounts'!BL195+'O5 Details by Class &amp; Accounts'!CG195</f>
        <v>0</v>
      </c>
      <c r="S195" s="520">
        <f>'O5 Details by Class &amp; Accounts'!W195+'O5 Details by Class &amp; Accounts'!AR195+'O5 Details by Class &amp; Accounts'!BM195+'O5 Details by Class &amp; Accounts'!CH195</f>
        <v>0</v>
      </c>
      <c r="T195" s="520">
        <f>'O5 Details by Class &amp; Accounts'!X195+'O5 Details by Class &amp; Accounts'!AS195+'O5 Details by Class &amp; Accounts'!BN195+'O5 Details by Class &amp; Accounts'!CI195</f>
        <v>0</v>
      </c>
      <c r="U195" s="520">
        <f>'O5 Details by Class &amp; Accounts'!Y195+'O5 Details by Class &amp; Accounts'!AT195+'O5 Details by Class &amp; Accounts'!BO195+'O5 Details by Class &amp; Accounts'!CJ195</f>
        <v>0</v>
      </c>
      <c r="V195" s="520">
        <f>'O5 Details by Class &amp; Accounts'!Z195+'O5 Details by Class &amp; Accounts'!AU195+'O5 Details by Class &amp; Accounts'!BP195+'O5 Details by Class &amp; Accounts'!CK195</f>
        <v>0</v>
      </c>
      <c r="W195" s="520">
        <f>'O5 Details by Class &amp; Accounts'!AA195+'O5 Details by Class &amp; Accounts'!AV195+'O5 Details by Class &amp; Accounts'!BQ195+'O5 Details by Class &amp; Accounts'!CL195</f>
        <v>0</v>
      </c>
      <c r="X195" s="959">
        <f>'O5 Details by Class &amp; Accounts'!AB195+'O5 Details by Class &amp; Accounts'!AW195+'O5 Details by Class &amp; Accounts'!BR195+'O5 Details by Class &amp; Accounts'!CM195</f>
        <v>0</v>
      </c>
      <c r="Y195" s="1630" t="str">
        <f t="shared" si="6"/>
        <v>5665</v>
      </c>
      <c r="Z195" s="1625" t="s">
        <v>1082</v>
      </c>
    </row>
    <row r="196" spans="1:26" ht="15.95" customHeight="1" x14ac:dyDescent="0.2">
      <c r="A196" s="1836" t="s">
        <v>237</v>
      </c>
      <c r="B196" s="1837" t="s">
        <v>305</v>
      </c>
      <c r="C196" s="945" t="str">
        <f>IF(ISBLANK('E4 TB Allocation Details'!D197), "",('E4 TB Allocation Details'!D197))</f>
        <v>ad</v>
      </c>
      <c r="D196" s="946">
        <f t="shared" si="7"/>
        <v>0</v>
      </c>
      <c r="E196" s="520">
        <f>'O5 Details by Class &amp; Accounts'!I196+'O5 Details by Class &amp; Accounts'!AD196+'O5 Details by Class &amp; Accounts'!AY196+'O5 Details by Class &amp; Accounts'!BT196</f>
        <v>0</v>
      </c>
      <c r="F196" s="520">
        <f>'O5 Details by Class &amp; Accounts'!J196+'O5 Details by Class &amp; Accounts'!AE196+'O5 Details by Class &amp; Accounts'!AZ196+'O5 Details by Class &amp; Accounts'!BU196</f>
        <v>0</v>
      </c>
      <c r="G196" s="520">
        <f>'O5 Details by Class &amp; Accounts'!K196+'O5 Details by Class &amp; Accounts'!AF196+'O5 Details by Class &amp; Accounts'!BA196+'O5 Details by Class &amp; Accounts'!BV196</f>
        <v>0</v>
      </c>
      <c r="H196" s="520">
        <f>'O5 Details by Class &amp; Accounts'!L196+'O5 Details by Class &amp; Accounts'!AG196+'O5 Details by Class &amp; Accounts'!BB196+'O5 Details by Class &amp; Accounts'!BW196</f>
        <v>0</v>
      </c>
      <c r="I196" s="520">
        <f>'O5 Details by Class &amp; Accounts'!M196+'O5 Details by Class &amp; Accounts'!AH196+'O5 Details by Class &amp; Accounts'!BC196+'O5 Details by Class &amp; Accounts'!BX196</f>
        <v>0</v>
      </c>
      <c r="J196" s="520">
        <f>'O5 Details by Class &amp; Accounts'!N196+'O5 Details by Class &amp; Accounts'!AI196+'O5 Details by Class &amp; Accounts'!BD196+'O5 Details by Class &amp; Accounts'!BY196</f>
        <v>0</v>
      </c>
      <c r="K196" s="520">
        <f>'O5 Details by Class &amp; Accounts'!O196+'O5 Details by Class &amp; Accounts'!AJ196+'O5 Details by Class &amp; Accounts'!BE196+'O5 Details by Class &amp; Accounts'!BZ196</f>
        <v>0</v>
      </c>
      <c r="L196" s="520">
        <f>'O5 Details by Class &amp; Accounts'!P196+'O5 Details by Class &amp; Accounts'!AK196+'O5 Details by Class &amp; Accounts'!BF196+'O5 Details by Class &amp; Accounts'!CA196</f>
        <v>0</v>
      </c>
      <c r="M196" s="520">
        <f>'O5 Details by Class &amp; Accounts'!Q196+'O5 Details by Class &amp; Accounts'!AL196+'O5 Details by Class &amp; Accounts'!BG196+'O5 Details by Class &amp; Accounts'!CB196</f>
        <v>0</v>
      </c>
      <c r="N196" s="520">
        <f>'O5 Details by Class &amp; Accounts'!R196+'O5 Details by Class &amp; Accounts'!AM196+'O5 Details by Class &amp; Accounts'!BH196+'O5 Details by Class &amp; Accounts'!CC196</f>
        <v>0</v>
      </c>
      <c r="O196" s="520">
        <f>'O5 Details by Class &amp; Accounts'!S196+'O5 Details by Class &amp; Accounts'!AN196+'O5 Details by Class &amp; Accounts'!BI196+'O5 Details by Class &amp; Accounts'!CD196</f>
        <v>0</v>
      </c>
      <c r="P196" s="520">
        <f>'O5 Details by Class &amp; Accounts'!T196+'O5 Details by Class &amp; Accounts'!AO196+'O5 Details by Class &amp; Accounts'!BJ196+'O5 Details by Class &amp; Accounts'!CE196</f>
        <v>0</v>
      </c>
      <c r="Q196" s="520">
        <f>'O5 Details by Class &amp; Accounts'!U196+'O5 Details by Class &amp; Accounts'!AP196+'O5 Details by Class &amp; Accounts'!BK196+'O5 Details by Class &amp; Accounts'!CF196</f>
        <v>0</v>
      </c>
      <c r="R196" s="520">
        <f>'O5 Details by Class &amp; Accounts'!V196+'O5 Details by Class &amp; Accounts'!AQ196+'O5 Details by Class &amp; Accounts'!BL196+'O5 Details by Class &amp; Accounts'!CG196</f>
        <v>0</v>
      </c>
      <c r="S196" s="520">
        <f>'O5 Details by Class &amp; Accounts'!W196+'O5 Details by Class &amp; Accounts'!AR196+'O5 Details by Class &amp; Accounts'!BM196+'O5 Details by Class &amp; Accounts'!CH196</f>
        <v>0</v>
      </c>
      <c r="T196" s="520">
        <f>'O5 Details by Class &amp; Accounts'!X196+'O5 Details by Class &amp; Accounts'!AS196+'O5 Details by Class &amp; Accounts'!BN196+'O5 Details by Class &amp; Accounts'!CI196</f>
        <v>0</v>
      </c>
      <c r="U196" s="520">
        <f>'O5 Details by Class &amp; Accounts'!Y196+'O5 Details by Class &amp; Accounts'!AT196+'O5 Details by Class &amp; Accounts'!BO196+'O5 Details by Class &amp; Accounts'!CJ196</f>
        <v>0</v>
      </c>
      <c r="V196" s="520">
        <f>'O5 Details by Class &amp; Accounts'!Z196+'O5 Details by Class &amp; Accounts'!AU196+'O5 Details by Class &amp; Accounts'!BP196+'O5 Details by Class &amp; Accounts'!CK196</f>
        <v>0</v>
      </c>
      <c r="W196" s="520">
        <f>'O5 Details by Class &amp; Accounts'!AA196+'O5 Details by Class &amp; Accounts'!AV196+'O5 Details by Class &amp; Accounts'!BQ196+'O5 Details by Class &amp; Accounts'!CL196</f>
        <v>0</v>
      </c>
      <c r="X196" s="959">
        <f>'O5 Details by Class &amp; Accounts'!AB196+'O5 Details by Class &amp; Accounts'!AW196+'O5 Details by Class &amp; Accounts'!BR196+'O5 Details by Class &amp; Accounts'!CM196</f>
        <v>0</v>
      </c>
      <c r="Y196" s="1630" t="str">
        <f t="shared" si="6"/>
        <v>5670</v>
      </c>
      <c r="Z196" s="1625" t="s">
        <v>1082</v>
      </c>
    </row>
    <row r="197" spans="1:26" ht="15.95" customHeight="1" x14ac:dyDescent="0.2">
      <c r="A197" s="1836" t="s">
        <v>238</v>
      </c>
      <c r="B197" s="1837" t="s">
        <v>306</v>
      </c>
      <c r="C197" s="945" t="str">
        <f>IF(ISBLANK('E4 TB Allocation Details'!D198), "",('E4 TB Allocation Details'!D198))</f>
        <v>ad</v>
      </c>
      <c r="D197" s="946">
        <f t="shared" si="7"/>
        <v>577620</v>
      </c>
      <c r="E197" s="520">
        <f>'O5 Details by Class &amp; Accounts'!I197+'O5 Details by Class &amp; Accounts'!AD197+'O5 Details by Class &amp; Accounts'!AY197+'O5 Details by Class &amp; Accounts'!BT197</f>
        <v>394623.02738115203</v>
      </c>
      <c r="F197" s="520">
        <f>'O5 Details by Class &amp; Accounts'!J197+'O5 Details by Class &amp; Accounts'!AE197+'O5 Details by Class &amp; Accounts'!AZ197+'O5 Details by Class &amp; Accounts'!BU197</f>
        <v>74993.097736999625</v>
      </c>
      <c r="G197" s="520">
        <f>'O5 Details by Class &amp; Accounts'!K197+'O5 Details by Class &amp; Accounts'!AF197+'O5 Details by Class &amp; Accounts'!BA197+'O5 Details by Class &amp; Accounts'!BV197</f>
        <v>96159.015891804069</v>
      </c>
      <c r="H197" s="520">
        <f>'O5 Details by Class &amp; Accounts'!L197+'O5 Details by Class &amp; Accounts'!AG197+'O5 Details by Class &amp; Accounts'!BB197+'O5 Details by Class &amp; Accounts'!BW197</f>
        <v>0</v>
      </c>
      <c r="I197" s="520">
        <f>'O5 Details by Class &amp; Accounts'!M197+'O5 Details by Class &amp; Accounts'!AH197+'O5 Details by Class &amp; Accounts'!BC197+'O5 Details by Class &amp; Accounts'!BX197</f>
        <v>0</v>
      </c>
      <c r="J197" s="520">
        <f>'O5 Details by Class &amp; Accounts'!N197+'O5 Details by Class &amp; Accounts'!AI197+'O5 Details by Class &amp; Accounts'!BD197+'O5 Details by Class &amp; Accounts'!BY197</f>
        <v>0</v>
      </c>
      <c r="K197" s="520">
        <f>'O5 Details by Class &amp; Accounts'!O197+'O5 Details by Class &amp; Accounts'!AJ197+'O5 Details by Class &amp; Accounts'!BE197+'O5 Details by Class &amp; Accounts'!BZ197</f>
        <v>9631.0920280037317</v>
      </c>
      <c r="L197" s="520">
        <f>'O5 Details by Class &amp; Accounts'!P197+'O5 Details by Class &amp; Accounts'!AK197+'O5 Details by Class &amp; Accounts'!BF197+'O5 Details by Class &amp; Accounts'!CA197</f>
        <v>1152.3092248142502</v>
      </c>
      <c r="M197" s="520">
        <f>'O5 Details by Class &amp; Accounts'!Q197+'O5 Details by Class &amp; Accounts'!AL197+'O5 Details by Class &amp; Accounts'!BG197+'O5 Details by Class &amp; Accounts'!CB197</f>
        <v>1061.4577372263234</v>
      </c>
      <c r="N197" s="520">
        <f>'O5 Details by Class &amp; Accounts'!R197+'O5 Details by Class &amp; Accounts'!AM197+'O5 Details by Class &amp; Accounts'!BH197+'O5 Details by Class &amp; Accounts'!CC197</f>
        <v>0</v>
      </c>
      <c r="O197" s="520">
        <f>'O5 Details by Class &amp; Accounts'!S197+'O5 Details by Class &amp; Accounts'!AN197+'O5 Details by Class &amp; Accounts'!BI197+'O5 Details by Class &amp; Accounts'!CD197</f>
        <v>0</v>
      </c>
      <c r="P197" s="520">
        <f>'O5 Details by Class &amp; Accounts'!T197+'O5 Details by Class &amp; Accounts'!AO197+'O5 Details by Class &amp; Accounts'!BJ197+'O5 Details by Class &amp; Accounts'!CE197</f>
        <v>0</v>
      </c>
      <c r="Q197" s="520">
        <f>'O5 Details by Class &amp; Accounts'!U197+'O5 Details by Class &amp; Accounts'!AP197+'O5 Details by Class &amp; Accounts'!BK197+'O5 Details by Class &amp; Accounts'!CF197</f>
        <v>0</v>
      </c>
      <c r="R197" s="520">
        <f>'O5 Details by Class &amp; Accounts'!V197+'O5 Details by Class &amp; Accounts'!AQ197+'O5 Details by Class &amp; Accounts'!BL197+'O5 Details by Class &amp; Accounts'!CG197</f>
        <v>0</v>
      </c>
      <c r="S197" s="520">
        <f>'O5 Details by Class &amp; Accounts'!W197+'O5 Details by Class &amp; Accounts'!AR197+'O5 Details by Class &amp; Accounts'!BM197+'O5 Details by Class &amp; Accounts'!CH197</f>
        <v>0</v>
      </c>
      <c r="T197" s="520">
        <f>'O5 Details by Class &amp; Accounts'!X197+'O5 Details by Class &amp; Accounts'!AS197+'O5 Details by Class &amp; Accounts'!BN197+'O5 Details by Class &amp; Accounts'!CI197</f>
        <v>0</v>
      </c>
      <c r="U197" s="520">
        <f>'O5 Details by Class &amp; Accounts'!Y197+'O5 Details by Class &amp; Accounts'!AT197+'O5 Details by Class &amp; Accounts'!BO197+'O5 Details by Class &amp; Accounts'!CJ197</f>
        <v>0</v>
      </c>
      <c r="V197" s="520">
        <f>'O5 Details by Class &amp; Accounts'!Z197+'O5 Details by Class &amp; Accounts'!AU197+'O5 Details by Class &amp; Accounts'!BP197+'O5 Details by Class &amp; Accounts'!CK197</f>
        <v>0</v>
      </c>
      <c r="W197" s="520">
        <f>'O5 Details by Class &amp; Accounts'!AA197+'O5 Details by Class &amp; Accounts'!AV197+'O5 Details by Class &amp; Accounts'!BQ197+'O5 Details by Class &amp; Accounts'!CL197</f>
        <v>0</v>
      </c>
      <c r="X197" s="959">
        <f>'O5 Details by Class &amp; Accounts'!AB197+'O5 Details by Class &amp; Accounts'!AW197+'O5 Details by Class &amp; Accounts'!BR197+'O5 Details by Class &amp; Accounts'!CM197</f>
        <v>0</v>
      </c>
      <c r="Y197" s="1630" t="str">
        <f t="shared" si="6"/>
        <v>5675</v>
      </c>
      <c r="Z197" s="1625" t="s">
        <v>1082</v>
      </c>
    </row>
    <row r="198" spans="1:26" ht="15.95" customHeight="1" x14ac:dyDescent="0.2">
      <c r="A198" s="1836" t="s">
        <v>239</v>
      </c>
      <c r="B198" s="1837" t="s">
        <v>1378</v>
      </c>
      <c r="C198" s="945" t="str">
        <f>IF(ISBLANK('E4 TB Allocation Details'!D199), "",('E4 TB Allocation Details'!D199))</f>
        <v>ad</v>
      </c>
      <c r="D198" s="946">
        <f t="shared" si="7"/>
        <v>0</v>
      </c>
      <c r="E198" s="520">
        <f>'O5 Details by Class &amp; Accounts'!I198+'O5 Details by Class &amp; Accounts'!AD198+'O5 Details by Class &amp; Accounts'!AY198+'O5 Details by Class &amp; Accounts'!BT198</f>
        <v>0</v>
      </c>
      <c r="F198" s="520">
        <f>'O5 Details by Class &amp; Accounts'!J198+'O5 Details by Class &amp; Accounts'!AE198+'O5 Details by Class &amp; Accounts'!AZ198+'O5 Details by Class &amp; Accounts'!BU198</f>
        <v>0</v>
      </c>
      <c r="G198" s="520">
        <f>'O5 Details by Class &amp; Accounts'!K198+'O5 Details by Class &amp; Accounts'!AF198+'O5 Details by Class &amp; Accounts'!BA198+'O5 Details by Class &amp; Accounts'!BV198</f>
        <v>0</v>
      </c>
      <c r="H198" s="520">
        <f>'O5 Details by Class &amp; Accounts'!L198+'O5 Details by Class &amp; Accounts'!AG198+'O5 Details by Class &amp; Accounts'!BB198+'O5 Details by Class &amp; Accounts'!BW198</f>
        <v>0</v>
      </c>
      <c r="I198" s="520">
        <f>'O5 Details by Class &amp; Accounts'!M198+'O5 Details by Class &amp; Accounts'!AH198+'O5 Details by Class &amp; Accounts'!BC198+'O5 Details by Class &amp; Accounts'!BX198</f>
        <v>0</v>
      </c>
      <c r="J198" s="520">
        <f>'O5 Details by Class &amp; Accounts'!N198+'O5 Details by Class &amp; Accounts'!AI198+'O5 Details by Class &amp; Accounts'!BD198+'O5 Details by Class &amp; Accounts'!BY198</f>
        <v>0</v>
      </c>
      <c r="K198" s="520">
        <f>'O5 Details by Class &amp; Accounts'!O198+'O5 Details by Class &amp; Accounts'!AJ198+'O5 Details by Class &amp; Accounts'!BE198+'O5 Details by Class &amp; Accounts'!BZ198</f>
        <v>0</v>
      </c>
      <c r="L198" s="520">
        <f>'O5 Details by Class &amp; Accounts'!P198+'O5 Details by Class &amp; Accounts'!AK198+'O5 Details by Class &amp; Accounts'!BF198+'O5 Details by Class &amp; Accounts'!CA198</f>
        <v>0</v>
      </c>
      <c r="M198" s="520">
        <f>'O5 Details by Class &amp; Accounts'!Q198+'O5 Details by Class &amp; Accounts'!AL198+'O5 Details by Class &amp; Accounts'!BG198+'O5 Details by Class &amp; Accounts'!CB198</f>
        <v>0</v>
      </c>
      <c r="N198" s="520">
        <f>'O5 Details by Class &amp; Accounts'!R198+'O5 Details by Class &amp; Accounts'!AM198+'O5 Details by Class &amp; Accounts'!BH198+'O5 Details by Class &amp; Accounts'!CC198</f>
        <v>0</v>
      </c>
      <c r="O198" s="520">
        <f>'O5 Details by Class &amp; Accounts'!S198+'O5 Details by Class &amp; Accounts'!AN198+'O5 Details by Class &amp; Accounts'!BI198+'O5 Details by Class &amp; Accounts'!CD198</f>
        <v>0</v>
      </c>
      <c r="P198" s="520">
        <f>'O5 Details by Class &amp; Accounts'!T198+'O5 Details by Class &amp; Accounts'!AO198+'O5 Details by Class &amp; Accounts'!BJ198+'O5 Details by Class &amp; Accounts'!CE198</f>
        <v>0</v>
      </c>
      <c r="Q198" s="520">
        <f>'O5 Details by Class &amp; Accounts'!U198+'O5 Details by Class &amp; Accounts'!AP198+'O5 Details by Class &amp; Accounts'!BK198+'O5 Details by Class &amp; Accounts'!CF198</f>
        <v>0</v>
      </c>
      <c r="R198" s="520">
        <f>'O5 Details by Class &amp; Accounts'!V198+'O5 Details by Class &amp; Accounts'!AQ198+'O5 Details by Class &amp; Accounts'!BL198+'O5 Details by Class &amp; Accounts'!CG198</f>
        <v>0</v>
      </c>
      <c r="S198" s="520">
        <f>'O5 Details by Class &amp; Accounts'!W198+'O5 Details by Class &amp; Accounts'!AR198+'O5 Details by Class &amp; Accounts'!BM198+'O5 Details by Class &amp; Accounts'!CH198</f>
        <v>0</v>
      </c>
      <c r="T198" s="520">
        <f>'O5 Details by Class &amp; Accounts'!X198+'O5 Details by Class &amp; Accounts'!AS198+'O5 Details by Class &amp; Accounts'!BN198+'O5 Details by Class &amp; Accounts'!CI198</f>
        <v>0</v>
      </c>
      <c r="U198" s="520">
        <f>'O5 Details by Class &amp; Accounts'!Y198+'O5 Details by Class &amp; Accounts'!AT198+'O5 Details by Class &amp; Accounts'!BO198+'O5 Details by Class &amp; Accounts'!CJ198</f>
        <v>0</v>
      </c>
      <c r="V198" s="520">
        <f>'O5 Details by Class &amp; Accounts'!Z198+'O5 Details by Class &amp; Accounts'!AU198+'O5 Details by Class &amp; Accounts'!BP198+'O5 Details by Class &amp; Accounts'!CK198</f>
        <v>0</v>
      </c>
      <c r="W198" s="520">
        <f>'O5 Details by Class &amp; Accounts'!AA198+'O5 Details by Class &amp; Accounts'!AV198+'O5 Details by Class &amp; Accounts'!BQ198+'O5 Details by Class &amp; Accounts'!CL198</f>
        <v>0</v>
      </c>
      <c r="X198" s="959">
        <f>'O5 Details by Class &amp; Accounts'!AB198+'O5 Details by Class &amp; Accounts'!AW198+'O5 Details by Class &amp; Accounts'!BR198+'O5 Details by Class &amp; Accounts'!CM198</f>
        <v>0</v>
      </c>
      <c r="Y198" s="1630" t="str">
        <f t="shared" si="6"/>
        <v>5680</v>
      </c>
      <c r="Z198" s="1625" t="s">
        <v>1082</v>
      </c>
    </row>
    <row r="199" spans="1:26" ht="15.95" customHeight="1" x14ac:dyDescent="0.2">
      <c r="A199" s="1500" t="s">
        <v>250</v>
      </c>
      <c r="B199" s="936" t="s">
        <v>1379</v>
      </c>
      <c r="C199" s="945" t="str">
        <f>IF(ISBLANK('E4 TB Allocation Details'!D200), "",('E4 TB Allocation Details'!D200))</f>
        <v>cop</v>
      </c>
      <c r="D199" s="946">
        <f t="shared" si="7"/>
        <v>0</v>
      </c>
      <c r="E199" s="520">
        <f>'O5 Details by Class &amp; Accounts'!I199+'O5 Details by Class &amp; Accounts'!AD199+'O5 Details by Class &amp; Accounts'!AY199+'O5 Details by Class &amp; Accounts'!BT199</f>
        <v>0</v>
      </c>
      <c r="F199" s="520">
        <f>'O5 Details by Class &amp; Accounts'!J199+'O5 Details by Class &amp; Accounts'!AE199+'O5 Details by Class &amp; Accounts'!AZ199+'O5 Details by Class &amp; Accounts'!BU199</f>
        <v>0</v>
      </c>
      <c r="G199" s="520">
        <f>'O5 Details by Class &amp; Accounts'!K199+'O5 Details by Class &amp; Accounts'!AF199+'O5 Details by Class &amp; Accounts'!BA199+'O5 Details by Class &amp; Accounts'!BV199</f>
        <v>0</v>
      </c>
      <c r="H199" s="520">
        <f>'O5 Details by Class &amp; Accounts'!L199+'O5 Details by Class &amp; Accounts'!AG199+'O5 Details by Class &amp; Accounts'!BB199+'O5 Details by Class &amp; Accounts'!BW199</f>
        <v>0</v>
      </c>
      <c r="I199" s="520">
        <f>'O5 Details by Class &amp; Accounts'!M199+'O5 Details by Class &amp; Accounts'!AH199+'O5 Details by Class &amp; Accounts'!BC199+'O5 Details by Class &amp; Accounts'!BX199</f>
        <v>0</v>
      </c>
      <c r="J199" s="520">
        <f>'O5 Details by Class &amp; Accounts'!N199+'O5 Details by Class &amp; Accounts'!AI199+'O5 Details by Class &amp; Accounts'!BD199+'O5 Details by Class &amp; Accounts'!BY199</f>
        <v>0</v>
      </c>
      <c r="K199" s="520">
        <f>'O5 Details by Class &amp; Accounts'!O199+'O5 Details by Class &amp; Accounts'!AJ199+'O5 Details by Class &amp; Accounts'!BE199+'O5 Details by Class &amp; Accounts'!BZ199</f>
        <v>0</v>
      </c>
      <c r="L199" s="520">
        <f>'O5 Details by Class &amp; Accounts'!P199+'O5 Details by Class &amp; Accounts'!AK199+'O5 Details by Class &amp; Accounts'!BF199+'O5 Details by Class &amp; Accounts'!CA199</f>
        <v>0</v>
      </c>
      <c r="M199" s="520">
        <f>'O5 Details by Class &amp; Accounts'!Q199+'O5 Details by Class &amp; Accounts'!AL199+'O5 Details by Class &amp; Accounts'!BG199+'O5 Details by Class &amp; Accounts'!CB199</f>
        <v>0</v>
      </c>
      <c r="N199" s="520">
        <f>'O5 Details by Class &amp; Accounts'!R199+'O5 Details by Class &amp; Accounts'!AM199+'O5 Details by Class &amp; Accounts'!BH199+'O5 Details by Class &amp; Accounts'!CC199</f>
        <v>0</v>
      </c>
      <c r="O199" s="520">
        <f>'O5 Details by Class &amp; Accounts'!S199+'O5 Details by Class &amp; Accounts'!AN199+'O5 Details by Class &amp; Accounts'!BI199+'O5 Details by Class &amp; Accounts'!CD199</f>
        <v>0</v>
      </c>
      <c r="P199" s="520">
        <f>'O5 Details by Class &amp; Accounts'!T199+'O5 Details by Class &amp; Accounts'!AO199+'O5 Details by Class &amp; Accounts'!BJ199+'O5 Details by Class &amp; Accounts'!CE199</f>
        <v>0</v>
      </c>
      <c r="Q199" s="520">
        <f>'O5 Details by Class &amp; Accounts'!U199+'O5 Details by Class &amp; Accounts'!AP199+'O5 Details by Class &amp; Accounts'!BK199+'O5 Details by Class &amp; Accounts'!CF199</f>
        <v>0</v>
      </c>
      <c r="R199" s="520">
        <f>'O5 Details by Class &amp; Accounts'!V199+'O5 Details by Class &amp; Accounts'!AQ199+'O5 Details by Class &amp; Accounts'!BL199+'O5 Details by Class &amp; Accounts'!CG199</f>
        <v>0</v>
      </c>
      <c r="S199" s="520">
        <f>'O5 Details by Class &amp; Accounts'!W199+'O5 Details by Class &amp; Accounts'!AR199+'O5 Details by Class &amp; Accounts'!BM199+'O5 Details by Class &amp; Accounts'!CH199</f>
        <v>0</v>
      </c>
      <c r="T199" s="520">
        <f>'O5 Details by Class &amp; Accounts'!X199+'O5 Details by Class &amp; Accounts'!AS199+'O5 Details by Class &amp; Accounts'!BN199+'O5 Details by Class &amp; Accounts'!CI199</f>
        <v>0</v>
      </c>
      <c r="U199" s="520">
        <f>'O5 Details by Class &amp; Accounts'!Y199+'O5 Details by Class &amp; Accounts'!AT199+'O5 Details by Class &amp; Accounts'!BO199+'O5 Details by Class &amp; Accounts'!CJ199</f>
        <v>0</v>
      </c>
      <c r="V199" s="520">
        <f>'O5 Details by Class &amp; Accounts'!Z199+'O5 Details by Class &amp; Accounts'!AU199+'O5 Details by Class &amp; Accounts'!BP199+'O5 Details by Class &amp; Accounts'!CK199</f>
        <v>0</v>
      </c>
      <c r="W199" s="520">
        <f>'O5 Details by Class &amp; Accounts'!AA199+'O5 Details by Class &amp; Accounts'!AV199+'O5 Details by Class &amp; Accounts'!BQ199+'O5 Details by Class &amp; Accounts'!CL199</f>
        <v>0</v>
      </c>
      <c r="X199" s="959">
        <f>'O5 Details by Class &amp; Accounts'!AB199+'O5 Details by Class &amp; Accounts'!AW199+'O5 Details by Class &amp; Accounts'!BR199+'O5 Details by Class &amp; Accounts'!CM199</f>
        <v>0</v>
      </c>
      <c r="Y199" s="1630" t="str">
        <f t="shared" si="6"/>
        <v>5685</v>
      </c>
      <c r="Z199" s="1625" t="s">
        <v>1186</v>
      </c>
    </row>
    <row r="200" spans="1:26" ht="15.95" customHeight="1" x14ac:dyDescent="0.2">
      <c r="A200" s="1498" t="s">
        <v>251</v>
      </c>
      <c r="B200" s="934" t="s">
        <v>981</v>
      </c>
      <c r="C200" s="945" t="str">
        <f>IF(ISBLANK('E4 TB Allocation Details'!D201), "",('E4 TB Allocation Details'!D201))</f>
        <v>dep</v>
      </c>
      <c r="D200" s="946">
        <f t="shared" si="7"/>
        <v>4375881.9999999991</v>
      </c>
      <c r="E200" s="520">
        <f>'O5 Details by Class &amp; Accounts'!I200+'O5 Details by Class &amp; Accounts'!AD200+'O5 Details by Class &amp; Accounts'!AY200+'O5 Details by Class &amp; Accounts'!BT200</f>
        <v>2754111.0872775801</v>
      </c>
      <c r="F200" s="520">
        <f>'O5 Details by Class &amp; Accounts'!J200+'O5 Details by Class &amp; Accounts'!AE200+'O5 Details by Class &amp; Accounts'!AZ200+'O5 Details by Class &amp; Accounts'!BU200</f>
        <v>642264.33975676564</v>
      </c>
      <c r="G200" s="520">
        <f>'O5 Details by Class &amp; Accounts'!K200+'O5 Details by Class &amp; Accounts'!AF200+'O5 Details by Class &amp; Accounts'!BA200+'O5 Details by Class &amp; Accounts'!BV200</f>
        <v>909476.42620017857</v>
      </c>
      <c r="H200" s="520">
        <f>'O5 Details by Class &amp; Accounts'!L200+'O5 Details by Class &amp; Accounts'!AG200+'O5 Details by Class &amp; Accounts'!BB200+'O5 Details by Class &amp; Accounts'!BW200</f>
        <v>0</v>
      </c>
      <c r="I200" s="520">
        <f>'O5 Details by Class &amp; Accounts'!M200+'O5 Details by Class &amp; Accounts'!AH200+'O5 Details by Class &amp; Accounts'!BC200+'O5 Details by Class &amp; Accounts'!BX200</f>
        <v>0</v>
      </c>
      <c r="J200" s="520">
        <f>'O5 Details by Class &amp; Accounts'!N200+'O5 Details by Class &amp; Accounts'!AI200+'O5 Details by Class &amp; Accounts'!BD200+'O5 Details by Class &amp; Accounts'!BY200</f>
        <v>0</v>
      </c>
      <c r="K200" s="520">
        <f>'O5 Details by Class &amp; Accounts'!O200+'O5 Details by Class &amp; Accounts'!AJ200+'O5 Details by Class &amp; Accounts'!BE200+'O5 Details by Class &amp; Accounts'!BZ200</f>
        <v>57518.407112513014</v>
      </c>
      <c r="L200" s="520">
        <f>'O5 Details by Class &amp; Accounts'!P200+'O5 Details by Class &amp; Accounts'!AK200+'O5 Details by Class &amp; Accounts'!BF200+'O5 Details by Class &amp; Accounts'!CA200</f>
        <v>6790.8735548638588</v>
      </c>
      <c r="M200" s="520">
        <f>'O5 Details by Class &amp; Accounts'!Q200+'O5 Details by Class &amp; Accounts'!AL200+'O5 Details by Class &amp; Accounts'!BG200+'O5 Details by Class &amp; Accounts'!CB200</f>
        <v>5720.8660980987643</v>
      </c>
      <c r="N200" s="520">
        <f>'O5 Details by Class &amp; Accounts'!R200+'O5 Details by Class &amp; Accounts'!AM200+'O5 Details by Class &amp; Accounts'!BH200+'O5 Details by Class &amp; Accounts'!CC200</f>
        <v>0</v>
      </c>
      <c r="O200" s="520">
        <f>'O5 Details by Class &amp; Accounts'!S200+'O5 Details by Class &amp; Accounts'!AN200+'O5 Details by Class &amp; Accounts'!BI200+'O5 Details by Class &amp; Accounts'!CD200</f>
        <v>0</v>
      </c>
      <c r="P200" s="520">
        <f>'O5 Details by Class &amp; Accounts'!T200+'O5 Details by Class &amp; Accounts'!AO200+'O5 Details by Class &amp; Accounts'!BJ200+'O5 Details by Class &amp; Accounts'!CE200</f>
        <v>0</v>
      </c>
      <c r="Q200" s="520">
        <f>'O5 Details by Class &amp; Accounts'!U200+'O5 Details by Class &amp; Accounts'!AP200+'O5 Details by Class &amp; Accounts'!BK200+'O5 Details by Class &amp; Accounts'!CF200</f>
        <v>0</v>
      </c>
      <c r="R200" s="520">
        <f>'O5 Details by Class &amp; Accounts'!V200+'O5 Details by Class &amp; Accounts'!AQ200+'O5 Details by Class &amp; Accounts'!BL200+'O5 Details by Class &amp; Accounts'!CG200</f>
        <v>0</v>
      </c>
      <c r="S200" s="520">
        <f>'O5 Details by Class &amp; Accounts'!W200+'O5 Details by Class &amp; Accounts'!AR200+'O5 Details by Class &amp; Accounts'!BM200+'O5 Details by Class &amp; Accounts'!CH200</f>
        <v>0</v>
      </c>
      <c r="T200" s="520">
        <f>'O5 Details by Class &amp; Accounts'!X200+'O5 Details by Class &amp; Accounts'!AS200+'O5 Details by Class &amp; Accounts'!BN200+'O5 Details by Class &amp; Accounts'!CI200</f>
        <v>0</v>
      </c>
      <c r="U200" s="520">
        <f>'O5 Details by Class &amp; Accounts'!Y200+'O5 Details by Class &amp; Accounts'!AT200+'O5 Details by Class &amp; Accounts'!BO200+'O5 Details by Class &amp; Accounts'!CJ200</f>
        <v>0</v>
      </c>
      <c r="V200" s="520">
        <f>'O5 Details by Class &amp; Accounts'!Z200+'O5 Details by Class &amp; Accounts'!AU200+'O5 Details by Class &amp; Accounts'!BP200+'O5 Details by Class &amp; Accounts'!CK200</f>
        <v>0</v>
      </c>
      <c r="W200" s="520">
        <f>'O5 Details by Class &amp; Accounts'!AA200+'O5 Details by Class &amp; Accounts'!AV200+'O5 Details by Class &amp; Accounts'!BQ200+'O5 Details by Class &amp; Accounts'!CL200</f>
        <v>0</v>
      </c>
      <c r="X200" s="959">
        <f>'O5 Details by Class &amp; Accounts'!AB200+'O5 Details by Class &amp; Accounts'!AW200+'O5 Details by Class &amp; Accounts'!BR200+'O5 Details by Class &amp; Accounts'!CM200</f>
        <v>0</v>
      </c>
      <c r="Y200" s="1630" t="str">
        <f t="shared" si="6"/>
        <v>5705</v>
      </c>
      <c r="Z200" s="1625" t="s">
        <v>1598</v>
      </c>
    </row>
    <row r="201" spans="1:26" ht="15.95" customHeight="1" x14ac:dyDescent="0.2">
      <c r="A201" s="1498" t="s">
        <v>252</v>
      </c>
      <c r="B201" s="934" t="s">
        <v>1380</v>
      </c>
      <c r="C201" s="945" t="str">
        <f>IF(ISBLANK('E4 TB Allocation Details'!D202), "",('E4 TB Allocation Details'!D202))</f>
        <v>dep</v>
      </c>
      <c r="D201" s="946">
        <f t="shared" si="7"/>
        <v>0</v>
      </c>
      <c r="E201" s="520">
        <f>'O5 Details by Class &amp; Accounts'!I201+'O5 Details by Class &amp; Accounts'!AD201+'O5 Details by Class &amp; Accounts'!AY201+'O5 Details by Class &amp; Accounts'!BT201</f>
        <v>0</v>
      </c>
      <c r="F201" s="520">
        <f>'O5 Details by Class &amp; Accounts'!J201+'O5 Details by Class &amp; Accounts'!AE201+'O5 Details by Class &amp; Accounts'!AZ201+'O5 Details by Class &amp; Accounts'!BU201</f>
        <v>0</v>
      </c>
      <c r="G201" s="520">
        <f>'O5 Details by Class &amp; Accounts'!K201+'O5 Details by Class &amp; Accounts'!AF201+'O5 Details by Class &amp; Accounts'!BA201+'O5 Details by Class &amp; Accounts'!BV201</f>
        <v>0</v>
      </c>
      <c r="H201" s="520">
        <f>'O5 Details by Class &amp; Accounts'!L201+'O5 Details by Class &amp; Accounts'!AG201+'O5 Details by Class &amp; Accounts'!BB201+'O5 Details by Class &amp; Accounts'!BW201</f>
        <v>0</v>
      </c>
      <c r="I201" s="520">
        <f>'O5 Details by Class &amp; Accounts'!M201+'O5 Details by Class &amp; Accounts'!AH201+'O5 Details by Class &amp; Accounts'!BC201+'O5 Details by Class &amp; Accounts'!BX201</f>
        <v>0</v>
      </c>
      <c r="J201" s="520">
        <f>'O5 Details by Class &amp; Accounts'!N201+'O5 Details by Class &amp; Accounts'!AI201+'O5 Details by Class &amp; Accounts'!BD201+'O5 Details by Class &amp; Accounts'!BY201</f>
        <v>0</v>
      </c>
      <c r="K201" s="520">
        <f>'O5 Details by Class &amp; Accounts'!O201+'O5 Details by Class &amp; Accounts'!AJ201+'O5 Details by Class &amp; Accounts'!BE201+'O5 Details by Class &amp; Accounts'!BZ201</f>
        <v>0</v>
      </c>
      <c r="L201" s="520">
        <f>'O5 Details by Class &amp; Accounts'!P201+'O5 Details by Class &amp; Accounts'!AK201+'O5 Details by Class &amp; Accounts'!BF201+'O5 Details by Class &amp; Accounts'!CA201</f>
        <v>0</v>
      </c>
      <c r="M201" s="520">
        <f>'O5 Details by Class &amp; Accounts'!Q201+'O5 Details by Class &amp; Accounts'!AL201+'O5 Details by Class &amp; Accounts'!BG201+'O5 Details by Class &amp; Accounts'!CB201</f>
        <v>0</v>
      </c>
      <c r="N201" s="520">
        <f>'O5 Details by Class &amp; Accounts'!R201+'O5 Details by Class &amp; Accounts'!AM201+'O5 Details by Class &amp; Accounts'!BH201+'O5 Details by Class &amp; Accounts'!CC201</f>
        <v>0</v>
      </c>
      <c r="O201" s="520">
        <f>'O5 Details by Class &amp; Accounts'!S201+'O5 Details by Class &amp; Accounts'!AN201+'O5 Details by Class &amp; Accounts'!BI201+'O5 Details by Class &amp; Accounts'!CD201</f>
        <v>0</v>
      </c>
      <c r="P201" s="520">
        <f>'O5 Details by Class &amp; Accounts'!T201+'O5 Details by Class &amp; Accounts'!AO201+'O5 Details by Class &amp; Accounts'!BJ201+'O5 Details by Class &amp; Accounts'!CE201</f>
        <v>0</v>
      </c>
      <c r="Q201" s="520">
        <f>'O5 Details by Class &amp; Accounts'!U201+'O5 Details by Class &amp; Accounts'!AP201+'O5 Details by Class &amp; Accounts'!BK201+'O5 Details by Class &amp; Accounts'!CF201</f>
        <v>0</v>
      </c>
      <c r="R201" s="520">
        <f>'O5 Details by Class &amp; Accounts'!V201+'O5 Details by Class &amp; Accounts'!AQ201+'O5 Details by Class &amp; Accounts'!BL201+'O5 Details by Class &amp; Accounts'!CG201</f>
        <v>0</v>
      </c>
      <c r="S201" s="520">
        <f>'O5 Details by Class &amp; Accounts'!W201+'O5 Details by Class &amp; Accounts'!AR201+'O5 Details by Class &amp; Accounts'!BM201+'O5 Details by Class &amp; Accounts'!CH201</f>
        <v>0</v>
      </c>
      <c r="T201" s="520">
        <f>'O5 Details by Class &amp; Accounts'!X201+'O5 Details by Class &amp; Accounts'!AS201+'O5 Details by Class &amp; Accounts'!BN201+'O5 Details by Class &amp; Accounts'!CI201</f>
        <v>0</v>
      </c>
      <c r="U201" s="520">
        <f>'O5 Details by Class &amp; Accounts'!Y201+'O5 Details by Class &amp; Accounts'!AT201+'O5 Details by Class &amp; Accounts'!BO201+'O5 Details by Class &amp; Accounts'!CJ201</f>
        <v>0</v>
      </c>
      <c r="V201" s="520">
        <f>'O5 Details by Class &amp; Accounts'!Z201+'O5 Details by Class &amp; Accounts'!AU201+'O5 Details by Class &amp; Accounts'!BP201+'O5 Details by Class &amp; Accounts'!CK201</f>
        <v>0</v>
      </c>
      <c r="W201" s="520">
        <f>'O5 Details by Class &amp; Accounts'!AA201+'O5 Details by Class &amp; Accounts'!AV201+'O5 Details by Class &amp; Accounts'!BQ201+'O5 Details by Class &amp; Accounts'!CL201</f>
        <v>0</v>
      </c>
      <c r="X201" s="959">
        <f>'O5 Details by Class &amp; Accounts'!AB201+'O5 Details by Class &amp; Accounts'!AW201+'O5 Details by Class &amp; Accounts'!BR201+'O5 Details by Class &amp; Accounts'!CM201</f>
        <v>0</v>
      </c>
      <c r="Y201" s="1630" t="str">
        <f t="shared" si="6"/>
        <v>5710</v>
      </c>
      <c r="Z201" s="1625" t="s">
        <v>1598</v>
      </c>
    </row>
    <row r="202" spans="1:26" ht="15.95" customHeight="1" x14ac:dyDescent="0.2">
      <c r="A202" s="1498" t="s">
        <v>253</v>
      </c>
      <c r="B202" s="934" t="s">
        <v>1381</v>
      </c>
      <c r="C202" s="945" t="str">
        <f>IF(ISBLANK('E4 TB Allocation Details'!D203), "",('E4 TB Allocation Details'!D203))</f>
        <v>dep</v>
      </c>
      <c r="D202" s="946">
        <f t="shared" si="7"/>
        <v>0</v>
      </c>
      <c r="E202" s="520">
        <f>'O5 Details by Class &amp; Accounts'!I202+'O5 Details by Class &amp; Accounts'!AD202+'O5 Details by Class &amp; Accounts'!AY202+'O5 Details by Class &amp; Accounts'!BT202</f>
        <v>0</v>
      </c>
      <c r="F202" s="520">
        <f>'O5 Details by Class &amp; Accounts'!J202+'O5 Details by Class &amp; Accounts'!AE202+'O5 Details by Class &amp; Accounts'!AZ202+'O5 Details by Class &amp; Accounts'!BU202</f>
        <v>0</v>
      </c>
      <c r="G202" s="520">
        <f>'O5 Details by Class &amp; Accounts'!K202+'O5 Details by Class &amp; Accounts'!AF202+'O5 Details by Class &amp; Accounts'!BA202+'O5 Details by Class &amp; Accounts'!BV202</f>
        <v>0</v>
      </c>
      <c r="H202" s="520">
        <f>'O5 Details by Class &amp; Accounts'!L202+'O5 Details by Class &amp; Accounts'!AG202+'O5 Details by Class &amp; Accounts'!BB202+'O5 Details by Class &amp; Accounts'!BW202</f>
        <v>0</v>
      </c>
      <c r="I202" s="520">
        <f>'O5 Details by Class &amp; Accounts'!M202+'O5 Details by Class &amp; Accounts'!AH202+'O5 Details by Class &amp; Accounts'!BC202+'O5 Details by Class &amp; Accounts'!BX202</f>
        <v>0</v>
      </c>
      <c r="J202" s="520">
        <f>'O5 Details by Class &amp; Accounts'!N202+'O5 Details by Class &amp; Accounts'!AI202+'O5 Details by Class &amp; Accounts'!BD202+'O5 Details by Class &amp; Accounts'!BY202</f>
        <v>0</v>
      </c>
      <c r="K202" s="520">
        <f>'O5 Details by Class &amp; Accounts'!O202+'O5 Details by Class &amp; Accounts'!AJ202+'O5 Details by Class &amp; Accounts'!BE202+'O5 Details by Class &amp; Accounts'!BZ202</f>
        <v>0</v>
      </c>
      <c r="L202" s="520">
        <f>'O5 Details by Class &amp; Accounts'!P202+'O5 Details by Class &amp; Accounts'!AK202+'O5 Details by Class &amp; Accounts'!BF202+'O5 Details by Class &amp; Accounts'!CA202</f>
        <v>0</v>
      </c>
      <c r="M202" s="520">
        <f>'O5 Details by Class &amp; Accounts'!Q202+'O5 Details by Class &amp; Accounts'!AL202+'O5 Details by Class &amp; Accounts'!BG202+'O5 Details by Class &amp; Accounts'!CB202</f>
        <v>0</v>
      </c>
      <c r="N202" s="520">
        <f>'O5 Details by Class &amp; Accounts'!R202+'O5 Details by Class &amp; Accounts'!AM202+'O5 Details by Class &amp; Accounts'!BH202+'O5 Details by Class &amp; Accounts'!CC202</f>
        <v>0</v>
      </c>
      <c r="O202" s="520">
        <f>'O5 Details by Class &amp; Accounts'!S202+'O5 Details by Class &amp; Accounts'!AN202+'O5 Details by Class &amp; Accounts'!BI202+'O5 Details by Class &amp; Accounts'!CD202</f>
        <v>0</v>
      </c>
      <c r="P202" s="520">
        <f>'O5 Details by Class &amp; Accounts'!T202+'O5 Details by Class &amp; Accounts'!AO202+'O5 Details by Class &amp; Accounts'!BJ202+'O5 Details by Class &amp; Accounts'!CE202</f>
        <v>0</v>
      </c>
      <c r="Q202" s="520">
        <f>'O5 Details by Class &amp; Accounts'!U202+'O5 Details by Class &amp; Accounts'!AP202+'O5 Details by Class &amp; Accounts'!BK202+'O5 Details by Class &amp; Accounts'!CF202</f>
        <v>0</v>
      </c>
      <c r="R202" s="520">
        <f>'O5 Details by Class &amp; Accounts'!V202+'O5 Details by Class &amp; Accounts'!AQ202+'O5 Details by Class &amp; Accounts'!BL202+'O5 Details by Class &amp; Accounts'!CG202</f>
        <v>0</v>
      </c>
      <c r="S202" s="520">
        <f>'O5 Details by Class &amp; Accounts'!W202+'O5 Details by Class &amp; Accounts'!AR202+'O5 Details by Class &amp; Accounts'!BM202+'O5 Details by Class &amp; Accounts'!CH202</f>
        <v>0</v>
      </c>
      <c r="T202" s="520">
        <f>'O5 Details by Class &amp; Accounts'!X202+'O5 Details by Class &amp; Accounts'!AS202+'O5 Details by Class &amp; Accounts'!BN202+'O5 Details by Class &amp; Accounts'!CI202</f>
        <v>0</v>
      </c>
      <c r="U202" s="520">
        <f>'O5 Details by Class &amp; Accounts'!Y202+'O5 Details by Class &amp; Accounts'!AT202+'O5 Details by Class &amp; Accounts'!BO202+'O5 Details by Class &amp; Accounts'!CJ202</f>
        <v>0</v>
      </c>
      <c r="V202" s="520">
        <f>'O5 Details by Class &amp; Accounts'!Z202+'O5 Details by Class &amp; Accounts'!AU202+'O5 Details by Class &amp; Accounts'!BP202+'O5 Details by Class &amp; Accounts'!CK202</f>
        <v>0</v>
      </c>
      <c r="W202" s="520">
        <f>'O5 Details by Class &amp; Accounts'!AA202+'O5 Details by Class &amp; Accounts'!AV202+'O5 Details by Class &amp; Accounts'!BQ202+'O5 Details by Class &amp; Accounts'!CL202</f>
        <v>0</v>
      </c>
      <c r="X202" s="959">
        <f>'O5 Details by Class &amp; Accounts'!AB202+'O5 Details by Class &amp; Accounts'!AW202+'O5 Details by Class &amp; Accounts'!BR202+'O5 Details by Class &amp; Accounts'!CM202</f>
        <v>0</v>
      </c>
      <c r="Y202" s="1630" t="str">
        <f t="shared" si="6"/>
        <v>5715</v>
      </c>
      <c r="Z202" s="1625" t="s">
        <v>1598</v>
      </c>
    </row>
    <row r="203" spans="1:26" ht="15.95" customHeight="1" x14ac:dyDescent="0.2">
      <c r="A203" s="1498" t="s">
        <v>254</v>
      </c>
      <c r="B203" s="934" t="s">
        <v>1382</v>
      </c>
      <c r="C203" s="945" t="str">
        <f>IF(ISBLANK('E4 TB Allocation Details'!D204), "",('E4 TB Allocation Details'!D204))</f>
        <v>dep</v>
      </c>
      <c r="D203" s="946">
        <f t="shared" si="7"/>
        <v>0</v>
      </c>
      <c r="E203" s="520">
        <f>'O5 Details by Class &amp; Accounts'!I203+'O5 Details by Class &amp; Accounts'!AD203+'O5 Details by Class &amp; Accounts'!AY203+'O5 Details by Class &amp; Accounts'!BT203</f>
        <v>0</v>
      </c>
      <c r="F203" s="520">
        <f>'O5 Details by Class &amp; Accounts'!J203+'O5 Details by Class &amp; Accounts'!AE203+'O5 Details by Class &amp; Accounts'!AZ203+'O5 Details by Class &amp; Accounts'!BU203</f>
        <v>0</v>
      </c>
      <c r="G203" s="520">
        <f>'O5 Details by Class &amp; Accounts'!K203+'O5 Details by Class &amp; Accounts'!AF203+'O5 Details by Class &amp; Accounts'!BA203+'O5 Details by Class &amp; Accounts'!BV203</f>
        <v>0</v>
      </c>
      <c r="H203" s="520">
        <f>'O5 Details by Class &amp; Accounts'!L203+'O5 Details by Class &amp; Accounts'!AG203+'O5 Details by Class &amp; Accounts'!BB203+'O5 Details by Class &amp; Accounts'!BW203</f>
        <v>0</v>
      </c>
      <c r="I203" s="520">
        <f>'O5 Details by Class &amp; Accounts'!M203+'O5 Details by Class &amp; Accounts'!AH203+'O5 Details by Class &amp; Accounts'!BC203+'O5 Details by Class &amp; Accounts'!BX203</f>
        <v>0</v>
      </c>
      <c r="J203" s="520">
        <f>'O5 Details by Class &amp; Accounts'!N203+'O5 Details by Class &amp; Accounts'!AI203+'O5 Details by Class &amp; Accounts'!BD203+'O5 Details by Class &amp; Accounts'!BY203</f>
        <v>0</v>
      </c>
      <c r="K203" s="520">
        <f>'O5 Details by Class &amp; Accounts'!O203+'O5 Details by Class &amp; Accounts'!AJ203+'O5 Details by Class &amp; Accounts'!BE203+'O5 Details by Class &amp; Accounts'!BZ203</f>
        <v>0</v>
      </c>
      <c r="L203" s="520">
        <f>'O5 Details by Class &amp; Accounts'!P203+'O5 Details by Class &amp; Accounts'!AK203+'O5 Details by Class &amp; Accounts'!BF203+'O5 Details by Class &amp; Accounts'!CA203</f>
        <v>0</v>
      </c>
      <c r="M203" s="520">
        <f>'O5 Details by Class &amp; Accounts'!Q203+'O5 Details by Class &amp; Accounts'!AL203+'O5 Details by Class &amp; Accounts'!BG203+'O5 Details by Class &amp; Accounts'!CB203</f>
        <v>0</v>
      </c>
      <c r="N203" s="520">
        <f>'O5 Details by Class &amp; Accounts'!R203+'O5 Details by Class &amp; Accounts'!AM203+'O5 Details by Class &amp; Accounts'!BH203+'O5 Details by Class &amp; Accounts'!CC203</f>
        <v>0</v>
      </c>
      <c r="O203" s="520">
        <f>'O5 Details by Class &amp; Accounts'!S203+'O5 Details by Class &amp; Accounts'!AN203+'O5 Details by Class &amp; Accounts'!BI203+'O5 Details by Class &amp; Accounts'!CD203</f>
        <v>0</v>
      </c>
      <c r="P203" s="520">
        <f>'O5 Details by Class &amp; Accounts'!T203+'O5 Details by Class &amp; Accounts'!AO203+'O5 Details by Class &amp; Accounts'!BJ203+'O5 Details by Class &amp; Accounts'!CE203</f>
        <v>0</v>
      </c>
      <c r="Q203" s="520">
        <f>'O5 Details by Class &amp; Accounts'!U203+'O5 Details by Class &amp; Accounts'!AP203+'O5 Details by Class &amp; Accounts'!BK203+'O5 Details by Class &amp; Accounts'!CF203</f>
        <v>0</v>
      </c>
      <c r="R203" s="520">
        <f>'O5 Details by Class &amp; Accounts'!V203+'O5 Details by Class &amp; Accounts'!AQ203+'O5 Details by Class &amp; Accounts'!BL203+'O5 Details by Class &amp; Accounts'!CG203</f>
        <v>0</v>
      </c>
      <c r="S203" s="520">
        <f>'O5 Details by Class &amp; Accounts'!W203+'O5 Details by Class &amp; Accounts'!AR203+'O5 Details by Class &amp; Accounts'!BM203+'O5 Details by Class &amp; Accounts'!CH203</f>
        <v>0</v>
      </c>
      <c r="T203" s="520">
        <f>'O5 Details by Class &amp; Accounts'!X203+'O5 Details by Class &amp; Accounts'!AS203+'O5 Details by Class &amp; Accounts'!BN203+'O5 Details by Class &amp; Accounts'!CI203</f>
        <v>0</v>
      </c>
      <c r="U203" s="520">
        <f>'O5 Details by Class &amp; Accounts'!Y203+'O5 Details by Class &amp; Accounts'!AT203+'O5 Details by Class &amp; Accounts'!BO203+'O5 Details by Class &amp; Accounts'!CJ203</f>
        <v>0</v>
      </c>
      <c r="V203" s="520">
        <f>'O5 Details by Class &amp; Accounts'!Z203+'O5 Details by Class &amp; Accounts'!AU203+'O5 Details by Class &amp; Accounts'!BP203+'O5 Details by Class &amp; Accounts'!CK203</f>
        <v>0</v>
      </c>
      <c r="W203" s="520">
        <f>'O5 Details by Class &amp; Accounts'!AA203+'O5 Details by Class &amp; Accounts'!AV203+'O5 Details by Class &amp; Accounts'!BQ203+'O5 Details by Class &amp; Accounts'!CL203</f>
        <v>0</v>
      </c>
      <c r="X203" s="959">
        <f>'O5 Details by Class &amp; Accounts'!AB203+'O5 Details by Class &amp; Accounts'!AW203+'O5 Details by Class &amp; Accounts'!BR203+'O5 Details by Class &amp; Accounts'!CM203</f>
        <v>0</v>
      </c>
      <c r="Y203" s="1630" t="str">
        <f t="shared" si="6"/>
        <v>5720</v>
      </c>
      <c r="Z203" s="1625" t="s">
        <v>1598</v>
      </c>
    </row>
    <row r="204" spans="1:26" ht="15.95" customHeight="1" x14ac:dyDescent="0.2">
      <c r="A204" s="1498" t="s">
        <v>240</v>
      </c>
      <c r="B204" s="934" t="s">
        <v>35</v>
      </c>
      <c r="C204" s="945" t="str">
        <f>IF(ISBLANK('E4 TB Allocation Details'!D205), "",('E4 TB Allocation Details'!D205))</f>
        <v>dep</v>
      </c>
      <c r="D204" s="946">
        <f t="shared" si="7"/>
        <v>0</v>
      </c>
      <c r="E204" s="520">
        <f>'O5 Details by Class &amp; Accounts'!I204+'O5 Details by Class &amp; Accounts'!AD204+'O5 Details by Class &amp; Accounts'!AY204+'O5 Details by Class &amp; Accounts'!BT204</f>
        <v>0</v>
      </c>
      <c r="F204" s="520">
        <f>'O5 Details by Class &amp; Accounts'!J204+'O5 Details by Class &amp; Accounts'!AE204+'O5 Details by Class &amp; Accounts'!AZ204+'O5 Details by Class &amp; Accounts'!BU204</f>
        <v>0</v>
      </c>
      <c r="G204" s="520">
        <f>'O5 Details by Class &amp; Accounts'!K204+'O5 Details by Class &amp; Accounts'!AF204+'O5 Details by Class &amp; Accounts'!BA204+'O5 Details by Class &amp; Accounts'!BV204</f>
        <v>0</v>
      </c>
      <c r="H204" s="520">
        <f>'O5 Details by Class &amp; Accounts'!L204+'O5 Details by Class &amp; Accounts'!AG204+'O5 Details by Class &amp; Accounts'!BB204+'O5 Details by Class &amp; Accounts'!BW204</f>
        <v>0</v>
      </c>
      <c r="I204" s="520">
        <f>'O5 Details by Class &amp; Accounts'!M204+'O5 Details by Class &amp; Accounts'!AH204+'O5 Details by Class &amp; Accounts'!BC204+'O5 Details by Class &amp; Accounts'!BX204</f>
        <v>0</v>
      </c>
      <c r="J204" s="520">
        <f>'O5 Details by Class &amp; Accounts'!N204+'O5 Details by Class &amp; Accounts'!AI204+'O5 Details by Class &amp; Accounts'!BD204+'O5 Details by Class &amp; Accounts'!BY204</f>
        <v>0</v>
      </c>
      <c r="K204" s="520">
        <f>'O5 Details by Class &amp; Accounts'!O204+'O5 Details by Class &amp; Accounts'!AJ204+'O5 Details by Class &amp; Accounts'!BE204+'O5 Details by Class &amp; Accounts'!BZ204</f>
        <v>0</v>
      </c>
      <c r="L204" s="520">
        <f>'O5 Details by Class &amp; Accounts'!P204+'O5 Details by Class &amp; Accounts'!AK204+'O5 Details by Class &amp; Accounts'!BF204+'O5 Details by Class &amp; Accounts'!CA204</f>
        <v>0</v>
      </c>
      <c r="M204" s="520">
        <f>'O5 Details by Class &amp; Accounts'!Q204+'O5 Details by Class &amp; Accounts'!AL204+'O5 Details by Class &amp; Accounts'!BG204+'O5 Details by Class &amp; Accounts'!CB204</f>
        <v>0</v>
      </c>
      <c r="N204" s="520">
        <f>'O5 Details by Class &amp; Accounts'!R204+'O5 Details by Class &amp; Accounts'!AM204+'O5 Details by Class &amp; Accounts'!BH204+'O5 Details by Class &amp; Accounts'!CC204</f>
        <v>0</v>
      </c>
      <c r="O204" s="520">
        <f>'O5 Details by Class &amp; Accounts'!S204+'O5 Details by Class &amp; Accounts'!AN204+'O5 Details by Class &amp; Accounts'!BI204+'O5 Details by Class &amp; Accounts'!CD204</f>
        <v>0</v>
      </c>
      <c r="P204" s="520">
        <f>'O5 Details by Class &amp; Accounts'!T204+'O5 Details by Class &amp; Accounts'!AO204+'O5 Details by Class &amp; Accounts'!BJ204+'O5 Details by Class &amp; Accounts'!CE204</f>
        <v>0</v>
      </c>
      <c r="Q204" s="520">
        <f>'O5 Details by Class &amp; Accounts'!U204+'O5 Details by Class &amp; Accounts'!AP204+'O5 Details by Class &amp; Accounts'!BK204+'O5 Details by Class &amp; Accounts'!CF204</f>
        <v>0</v>
      </c>
      <c r="R204" s="520">
        <f>'O5 Details by Class &amp; Accounts'!V204+'O5 Details by Class &amp; Accounts'!AQ204+'O5 Details by Class &amp; Accounts'!BL204+'O5 Details by Class &amp; Accounts'!CG204</f>
        <v>0</v>
      </c>
      <c r="S204" s="520">
        <f>'O5 Details by Class &amp; Accounts'!W204+'O5 Details by Class &amp; Accounts'!AR204+'O5 Details by Class &amp; Accounts'!BM204+'O5 Details by Class &amp; Accounts'!CH204</f>
        <v>0</v>
      </c>
      <c r="T204" s="520">
        <f>'O5 Details by Class &amp; Accounts'!X204+'O5 Details by Class &amp; Accounts'!AS204+'O5 Details by Class &amp; Accounts'!BN204+'O5 Details by Class &amp; Accounts'!CI204</f>
        <v>0</v>
      </c>
      <c r="U204" s="520">
        <f>'O5 Details by Class &amp; Accounts'!Y204+'O5 Details by Class &amp; Accounts'!AT204+'O5 Details by Class &amp; Accounts'!BO204+'O5 Details by Class &amp; Accounts'!CJ204</f>
        <v>0</v>
      </c>
      <c r="V204" s="520">
        <f>'O5 Details by Class &amp; Accounts'!Z204+'O5 Details by Class &amp; Accounts'!AU204+'O5 Details by Class &amp; Accounts'!BP204+'O5 Details by Class &amp; Accounts'!CK204</f>
        <v>0</v>
      </c>
      <c r="W204" s="520">
        <f>'O5 Details by Class &amp; Accounts'!AA204+'O5 Details by Class &amp; Accounts'!AV204+'O5 Details by Class &amp; Accounts'!BQ204+'O5 Details by Class &amp; Accounts'!CL204</f>
        <v>0</v>
      </c>
      <c r="X204" s="959">
        <f>'O5 Details by Class &amp; Accounts'!AB204+'O5 Details by Class &amp; Accounts'!AW204+'O5 Details by Class &amp; Accounts'!BR204+'O5 Details by Class &amp; Accounts'!CM204</f>
        <v>0</v>
      </c>
      <c r="Y204" s="1630" t="str">
        <f t="shared" si="6"/>
        <v>5730</v>
      </c>
      <c r="Z204" s="1625" t="s">
        <v>1082</v>
      </c>
    </row>
    <row r="205" spans="1:26" ht="15.95" customHeight="1" x14ac:dyDescent="0.2">
      <c r="A205" s="1498" t="s">
        <v>241</v>
      </c>
      <c r="B205" s="934" t="s">
        <v>39</v>
      </c>
      <c r="C205" s="945" t="str">
        <f>IF(ISBLANK('E4 TB Allocation Details'!D206), "",('E4 TB Allocation Details'!D206))</f>
        <v>dep</v>
      </c>
      <c r="D205" s="946">
        <f t="shared" si="7"/>
        <v>0</v>
      </c>
      <c r="E205" s="520">
        <f>'O5 Details by Class &amp; Accounts'!I205+'O5 Details by Class &amp; Accounts'!AD205+'O5 Details by Class &amp; Accounts'!AY205+'O5 Details by Class &amp; Accounts'!BT205</f>
        <v>0</v>
      </c>
      <c r="F205" s="520">
        <f>'O5 Details by Class &amp; Accounts'!J205+'O5 Details by Class &amp; Accounts'!AE205+'O5 Details by Class &amp; Accounts'!AZ205+'O5 Details by Class &amp; Accounts'!BU205</f>
        <v>0</v>
      </c>
      <c r="G205" s="520">
        <f>'O5 Details by Class &amp; Accounts'!K205+'O5 Details by Class &amp; Accounts'!AF205+'O5 Details by Class &amp; Accounts'!BA205+'O5 Details by Class &amp; Accounts'!BV205</f>
        <v>0</v>
      </c>
      <c r="H205" s="520">
        <f>'O5 Details by Class &amp; Accounts'!L205+'O5 Details by Class &amp; Accounts'!AG205+'O5 Details by Class &amp; Accounts'!BB205+'O5 Details by Class &amp; Accounts'!BW205</f>
        <v>0</v>
      </c>
      <c r="I205" s="520">
        <f>'O5 Details by Class &amp; Accounts'!M205+'O5 Details by Class &amp; Accounts'!AH205+'O5 Details by Class &amp; Accounts'!BC205+'O5 Details by Class &amp; Accounts'!BX205</f>
        <v>0</v>
      </c>
      <c r="J205" s="520">
        <f>'O5 Details by Class &amp; Accounts'!N205+'O5 Details by Class &amp; Accounts'!AI205+'O5 Details by Class &amp; Accounts'!BD205+'O5 Details by Class &amp; Accounts'!BY205</f>
        <v>0</v>
      </c>
      <c r="K205" s="520">
        <f>'O5 Details by Class &amp; Accounts'!O205+'O5 Details by Class &amp; Accounts'!AJ205+'O5 Details by Class &amp; Accounts'!BE205+'O5 Details by Class &amp; Accounts'!BZ205</f>
        <v>0</v>
      </c>
      <c r="L205" s="520">
        <f>'O5 Details by Class &amp; Accounts'!P205+'O5 Details by Class &amp; Accounts'!AK205+'O5 Details by Class &amp; Accounts'!BF205+'O5 Details by Class &amp; Accounts'!CA205</f>
        <v>0</v>
      </c>
      <c r="M205" s="520">
        <f>'O5 Details by Class &amp; Accounts'!Q205+'O5 Details by Class &amp; Accounts'!AL205+'O5 Details by Class &amp; Accounts'!BG205+'O5 Details by Class &amp; Accounts'!CB205</f>
        <v>0</v>
      </c>
      <c r="N205" s="520">
        <f>'O5 Details by Class &amp; Accounts'!R205+'O5 Details by Class &amp; Accounts'!AM205+'O5 Details by Class &amp; Accounts'!BH205+'O5 Details by Class &amp; Accounts'!CC205</f>
        <v>0</v>
      </c>
      <c r="O205" s="520">
        <f>'O5 Details by Class &amp; Accounts'!S205+'O5 Details by Class &amp; Accounts'!AN205+'O5 Details by Class &amp; Accounts'!BI205+'O5 Details by Class &amp; Accounts'!CD205</f>
        <v>0</v>
      </c>
      <c r="P205" s="520">
        <f>'O5 Details by Class &amp; Accounts'!T205+'O5 Details by Class &amp; Accounts'!AO205+'O5 Details by Class &amp; Accounts'!BJ205+'O5 Details by Class &amp; Accounts'!CE205</f>
        <v>0</v>
      </c>
      <c r="Q205" s="520">
        <f>'O5 Details by Class &amp; Accounts'!U205+'O5 Details by Class &amp; Accounts'!AP205+'O5 Details by Class &amp; Accounts'!BK205+'O5 Details by Class &amp; Accounts'!CF205</f>
        <v>0</v>
      </c>
      <c r="R205" s="520">
        <f>'O5 Details by Class &amp; Accounts'!V205+'O5 Details by Class &amp; Accounts'!AQ205+'O5 Details by Class &amp; Accounts'!BL205+'O5 Details by Class &amp; Accounts'!CG205</f>
        <v>0</v>
      </c>
      <c r="S205" s="520">
        <f>'O5 Details by Class &amp; Accounts'!W205+'O5 Details by Class &amp; Accounts'!AR205+'O5 Details by Class &amp; Accounts'!BM205+'O5 Details by Class &amp; Accounts'!CH205</f>
        <v>0</v>
      </c>
      <c r="T205" s="520">
        <f>'O5 Details by Class &amp; Accounts'!X205+'O5 Details by Class &amp; Accounts'!AS205+'O5 Details by Class &amp; Accounts'!BN205+'O5 Details by Class &amp; Accounts'!CI205</f>
        <v>0</v>
      </c>
      <c r="U205" s="520">
        <f>'O5 Details by Class &amp; Accounts'!Y205+'O5 Details by Class &amp; Accounts'!AT205+'O5 Details by Class &amp; Accounts'!BO205+'O5 Details by Class &amp; Accounts'!CJ205</f>
        <v>0</v>
      </c>
      <c r="V205" s="520">
        <f>'O5 Details by Class &amp; Accounts'!Z205+'O5 Details by Class &amp; Accounts'!AU205+'O5 Details by Class &amp; Accounts'!BP205+'O5 Details by Class &amp; Accounts'!CK205</f>
        <v>0</v>
      </c>
      <c r="W205" s="520">
        <f>'O5 Details by Class &amp; Accounts'!AA205+'O5 Details by Class &amp; Accounts'!AV205+'O5 Details by Class &amp; Accounts'!BQ205+'O5 Details by Class &amp; Accounts'!CL205</f>
        <v>0</v>
      </c>
      <c r="X205" s="959">
        <f>'O5 Details by Class &amp; Accounts'!AB205+'O5 Details by Class &amp; Accounts'!AW205+'O5 Details by Class &amp; Accounts'!BR205+'O5 Details by Class &amp; Accounts'!CM205</f>
        <v>0</v>
      </c>
      <c r="Y205" s="1630" t="str">
        <f t="shared" si="6"/>
        <v>5735</v>
      </c>
      <c r="Z205" s="1625" t="s">
        <v>1082</v>
      </c>
    </row>
    <row r="206" spans="1:26" ht="15.95" customHeight="1" x14ac:dyDescent="0.2">
      <c r="A206" s="1498" t="s">
        <v>242</v>
      </c>
      <c r="B206" s="934" t="s">
        <v>40</v>
      </c>
      <c r="C206" s="945" t="str">
        <f>IF(ISBLANK('E4 TB Allocation Details'!D207), "",('E4 TB Allocation Details'!D207))</f>
        <v>dep</v>
      </c>
      <c r="D206" s="946">
        <f t="shared" si="7"/>
        <v>0</v>
      </c>
      <c r="E206" s="520">
        <f>'O5 Details by Class &amp; Accounts'!I206+'O5 Details by Class &amp; Accounts'!AD206+'O5 Details by Class &amp; Accounts'!AY206+'O5 Details by Class &amp; Accounts'!BT206</f>
        <v>0</v>
      </c>
      <c r="F206" s="520">
        <f>'O5 Details by Class &amp; Accounts'!J206+'O5 Details by Class &amp; Accounts'!AE206+'O5 Details by Class &amp; Accounts'!AZ206+'O5 Details by Class &amp; Accounts'!BU206</f>
        <v>0</v>
      </c>
      <c r="G206" s="520">
        <f>'O5 Details by Class &amp; Accounts'!K206+'O5 Details by Class &amp; Accounts'!AF206+'O5 Details by Class &amp; Accounts'!BA206+'O5 Details by Class &amp; Accounts'!BV206</f>
        <v>0</v>
      </c>
      <c r="H206" s="520">
        <f>'O5 Details by Class &amp; Accounts'!L206+'O5 Details by Class &amp; Accounts'!AG206+'O5 Details by Class &amp; Accounts'!BB206+'O5 Details by Class &amp; Accounts'!BW206</f>
        <v>0</v>
      </c>
      <c r="I206" s="520">
        <f>'O5 Details by Class &amp; Accounts'!M206+'O5 Details by Class &amp; Accounts'!AH206+'O5 Details by Class &amp; Accounts'!BC206+'O5 Details by Class &amp; Accounts'!BX206</f>
        <v>0</v>
      </c>
      <c r="J206" s="520">
        <f>'O5 Details by Class &amp; Accounts'!N206+'O5 Details by Class &amp; Accounts'!AI206+'O5 Details by Class &amp; Accounts'!BD206+'O5 Details by Class &amp; Accounts'!BY206</f>
        <v>0</v>
      </c>
      <c r="K206" s="520">
        <f>'O5 Details by Class &amp; Accounts'!O206+'O5 Details by Class &amp; Accounts'!AJ206+'O5 Details by Class &amp; Accounts'!BE206+'O5 Details by Class &amp; Accounts'!BZ206</f>
        <v>0</v>
      </c>
      <c r="L206" s="520">
        <f>'O5 Details by Class &amp; Accounts'!P206+'O5 Details by Class &amp; Accounts'!AK206+'O5 Details by Class &amp; Accounts'!BF206+'O5 Details by Class &amp; Accounts'!CA206</f>
        <v>0</v>
      </c>
      <c r="M206" s="520">
        <f>'O5 Details by Class &amp; Accounts'!Q206+'O5 Details by Class &amp; Accounts'!AL206+'O5 Details by Class &amp; Accounts'!BG206+'O5 Details by Class &amp; Accounts'!CB206</f>
        <v>0</v>
      </c>
      <c r="N206" s="520">
        <f>'O5 Details by Class &amp; Accounts'!R206+'O5 Details by Class &amp; Accounts'!AM206+'O5 Details by Class &amp; Accounts'!BH206+'O5 Details by Class &amp; Accounts'!CC206</f>
        <v>0</v>
      </c>
      <c r="O206" s="520">
        <f>'O5 Details by Class &amp; Accounts'!S206+'O5 Details by Class &amp; Accounts'!AN206+'O5 Details by Class &amp; Accounts'!BI206+'O5 Details by Class &amp; Accounts'!CD206</f>
        <v>0</v>
      </c>
      <c r="P206" s="520">
        <f>'O5 Details by Class &amp; Accounts'!T206+'O5 Details by Class &amp; Accounts'!AO206+'O5 Details by Class &amp; Accounts'!BJ206+'O5 Details by Class &amp; Accounts'!CE206</f>
        <v>0</v>
      </c>
      <c r="Q206" s="520">
        <f>'O5 Details by Class &amp; Accounts'!U206+'O5 Details by Class &amp; Accounts'!AP206+'O5 Details by Class &amp; Accounts'!BK206+'O5 Details by Class &amp; Accounts'!CF206</f>
        <v>0</v>
      </c>
      <c r="R206" s="520">
        <f>'O5 Details by Class &amp; Accounts'!V206+'O5 Details by Class &amp; Accounts'!AQ206+'O5 Details by Class &amp; Accounts'!BL206+'O5 Details by Class &amp; Accounts'!CG206</f>
        <v>0</v>
      </c>
      <c r="S206" s="520">
        <f>'O5 Details by Class &amp; Accounts'!W206+'O5 Details by Class &amp; Accounts'!AR206+'O5 Details by Class &amp; Accounts'!BM206+'O5 Details by Class &amp; Accounts'!CH206</f>
        <v>0</v>
      </c>
      <c r="T206" s="520">
        <f>'O5 Details by Class &amp; Accounts'!X206+'O5 Details by Class &amp; Accounts'!AS206+'O5 Details by Class &amp; Accounts'!BN206+'O5 Details by Class &amp; Accounts'!CI206</f>
        <v>0</v>
      </c>
      <c r="U206" s="520">
        <f>'O5 Details by Class &amp; Accounts'!Y206+'O5 Details by Class &amp; Accounts'!AT206+'O5 Details by Class &amp; Accounts'!BO206+'O5 Details by Class &amp; Accounts'!CJ206</f>
        <v>0</v>
      </c>
      <c r="V206" s="520">
        <f>'O5 Details by Class &amp; Accounts'!Z206+'O5 Details by Class &amp; Accounts'!AU206+'O5 Details by Class &amp; Accounts'!BP206+'O5 Details by Class &amp; Accounts'!CK206</f>
        <v>0</v>
      </c>
      <c r="W206" s="520">
        <f>'O5 Details by Class &amp; Accounts'!AA206+'O5 Details by Class &amp; Accounts'!AV206+'O5 Details by Class &amp; Accounts'!BQ206+'O5 Details by Class &amp; Accounts'!CL206</f>
        <v>0</v>
      </c>
      <c r="X206" s="959">
        <f>'O5 Details by Class &amp; Accounts'!AB206+'O5 Details by Class &amp; Accounts'!AW206+'O5 Details by Class &amp; Accounts'!BR206+'O5 Details by Class &amp; Accounts'!CM206</f>
        <v>0</v>
      </c>
      <c r="Y206" s="1630" t="str">
        <f t="shared" si="6"/>
        <v>5740</v>
      </c>
      <c r="Z206" s="1625" t="s">
        <v>1082</v>
      </c>
    </row>
    <row r="207" spans="1:26" ht="15.95" customHeight="1" x14ac:dyDescent="0.2">
      <c r="A207" s="1836" t="s">
        <v>255</v>
      </c>
      <c r="B207" s="1837" t="s">
        <v>41</v>
      </c>
      <c r="C207" s="945" t="str">
        <f>IF(ISBLANK('E4 TB Allocation Details'!D208), "",('E4 TB Allocation Details'!D208))</f>
        <v>INT</v>
      </c>
      <c r="D207" s="946">
        <f t="shared" si="7"/>
        <v>1998549.9999999995</v>
      </c>
      <c r="E207" s="520">
        <f>'O5 Details by Class &amp; Accounts'!I207+'O5 Details by Class &amp; Accounts'!AD207+'O5 Details by Class &amp; Accounts'!AY207+'O5 Details by Class &amp; Accounts'!BT207</f>
        <v>1241385.9397223361</v>
      </c>
      <c r="F207" s="520">
        <f>'O5 Details by Class &amp; Accounts'!J207+'O5 Details by Class &amp; Accounts'!AE207+'O5 Details by Class &amp; Accounts'!AZ207+'O5 Details by Class &amp; Accounts'!BU207</f>
        <v>283049.92801465589</v>
      </c>
      <c r="G207" s="520">
        <f>'O5 Details by Class &amp; Accounts'!K207+'O5 Details by Class &amp; Accounts'!AF207+'O5 Details by Class &amp; Accounts'!BA207+'O5 Details by Class &amp; Accounts'!BV207</f>
        <v>439872.30532345083</v>
      </c>
      <c r="H207" s="520">
        <f>'O5 Details by Class &amp; Accounts'!L207+'O5 Details by Class &amp; Accounts'!AG207+'O5 Details by Class &amp; Accounts'!BB207+'O5 Details by Class &amp; Accounts'!BW207</f>
        <v>0</v>
      </c>
      <c r="I207" s="520">
        <f>'O5 Details by Class &amp; Accounts'!M207+'O5 Details by Class &amp; Accounts'!AH207+'O5 Details by Class &amp; Accounts'!BC207+'O5 Details by Class &amp; Accounts'!BX207</f>
        <v>0</v>
      </c>
      <c r="J207" s="520">
        <f>'O5 Details by Class &amp; Accounts'!N207+'O5 Details by Class &amp; Accounts'!AI207+'O5 Details by Class &amp; Accounts'!BD207+'O5 Details by Class &amp; Accounts'!BY207</f>
        <v>0</v>
      </c>
      <c r="K207" s="520">
        <f>'O5 Details by Class &amp; Accounts'!O207+'O5 Details by Class &amp; Accounts'!AJ207+'O5 Details by Class &amp; Accounts'!BE207+'O5 Details by Class &amp; Accounts'!BZ207</f>
        <v>27975.239787944149</v>
      </c>
      <c r="L207" s="520">
        <f>'O5 Details by Class &amp; Accounts'!P207+'O5 Details by Class &amp; Accounts'!AK207+'O5 Details by Class &amp; Accounts'!BF207+'O5 Details by Class &amp; Accounts'!CA207</f>
        <v>3405.9642459385445</v>
      </c>
      <c r="M207" s="520">
        <f>'O5 Details by Class &amp; Accounts'!Q207+'O5 Details by Class &amp; Accounts'!AL207+'O5 Details by Class &amp; Accounts'!BG207+'O5 Details by Class &amp; Accounts'!CB207</f>
        <v>2860.6229056741799</v>
      </c>
      <c r="N207" s="520">
        <f>'O5 Details by Class &amp; Accounts'!R207+'O5 Details by Class &amp; Accounts'!AM207+'O5 Details by Class &amp; Accounts'!BH207+'O5 Details by Class &amp; Accounts'!CC207</f>
        <v>0</v>
      </c>
      <c r="O207" s="520">
        <f>'O5 Details by Class &amp; Accounts'!S207+'O5 Details by Class &amp; Accounts'!AN207+'O5 Details by Class &amp; Accounts'!BI207+'O5 Details by Class &amp; Accounts'!CD207</f>
        <v>0</v>
      </c>
      <c r="P207" s="520">
        <f>'O5 Details by Class &amp; Accounts'!T207+'O5 Details by Class &amp; Accounts'!AO207+'O5 Details by Class &amp; Accounts'!BJ207+'O5 Details by Class &amp; Accounts'!CE207</f>
        <v>0</v>
      </c>
      <c r="Q207" s="520">
        <f>'O5 Details by Class &amp; Accounts'!U207+'O5 Details by Class &amp; Accounts'!AP207+'O5 Details by Class &amp; Accounts'!BK207+'O5 Details by Class &amp; Accounts'!CF207</f>
        <v>0</v>
      </c>
      <c r="R207" s="520">
        <f>'O5 Details by Class &amp; Accounts'!V207+'O5 Details by Class &amp; Accounts'!AQ207+'O5 Details by Class &amp; Accounts'!BL207+'O5 Details by Class &amp; Accounts'!CG207</f>
        <v>0</v>
      </c>
      <c r="S207" s="520">
        <f>'O5 Details by Class &amp; Accounts'!W207+'O5 Details by Class &amp; Accounts'!AR207+'O5 Details by Class &amp; Accounts'!BM207+'O5 Details by Class &amp; Accounts'!CH207</f>
        <v>0</v>
      </c>
      <c r="T207" s="520">
        <f>'O5 Details by Class &amp; Accounts'!X207+'O5 Details by Class &amp; Accounts'!AS207+'O5 Details by Class &amp; Accounts'!BN207+'O5 Details by Class &amp; Accounts'!CI207</f>
        <v>0</v>
      </c>
      <c r="U207" s="520">
        <f>'O5 Details by Class &amp; Accounts'!Y207+'O5 Details by Class &amp; Accounts'!AT207+'O5 Details by Class &amp; Accounts'!BO207+'O5 Details by Class &amp; Accounts'!CJ207</f>
        <v>0</v>
      </c>
      <c r="V207" s="520">
        <f>'O5 Details by Class &amp; Accounts'!Z207+'O5 Details by Class &amp; Accounts'!AU207+'O5 Details by Class &amp; Accounts'!BP207+'O5 Details by Class &amp; Accounts'!CK207</f>
        <v>0</v>
      </c>
      <c r="W207" s="520">
        <f>'O5 Details by Class &amp; Accounts'!AA207+'O5 Details by Class &amp; Accounts'!AV207+'O5 Details by Class &amp; Accounts'!BQ207+'O5 Details by Class &amp; Accounts'!CL207</f>
        <v>0</v>
      </c>
      <c r="X207" s="959">
        <f>'O5 Details by Class &amp; Accounts'!AB207+'O5 Details by Class &amp; Accounts'!AW207+'O5 Details by Class &amp; Accounts'!BR207+'O5 Details by Class &amp; Accounts'!CM207</f>
        <v>0</v>
      </c>
      <c r="Y207" s="1630" t="str">
        <f t="shared" si="6"/>
        <v>6005</v>
      </c>
      <c r="Z207" s="1625" t="s">
        <v>1186</v>
      </c>
    </row>
    <row r="208" spans="1:26" ht="15.95" customHeight="1" x14ac:dyDescent="0.2">
      <c r="A208" s="1497" t="s">
        <v>256</v>
      </c>
      <c r="B208" s="932" t="s">
        <v>544</v>
      </c>
      <c r="C208" s="945" t="str">
        <f>IF(ISBLANK('E4 TB Allocation Details'!D209), "",('E4 TB Allocation Details'!D209))</f>
        <v>ad</v>
      </c>
      <c r="D208" s="946">
        <f t="shared" ref="D208:D213" si="8">SUM(E208:X208)</f>
        <v>268802.99999999994</v>
      </c>
      <c r="E208" s="520">
        <f>'O5 Details by Class &amp; Accounts'!I208+'O5 Details by Class &amp; Accounts'!AD208+'O5 Details by Class &amp; Accounts'!AY208+'O5 Details by Class &amp; Accounts'!BT208</f>
        <v>166965.18213463918</v>
      </c>
      <c r="F208" s="520">
        <f>'O5 Details by Class &amp; Accounts'!J208+'O5 Details by Class &amp; Accounts'!AE208+'O5 Details by Class &amp; Accounts'!AZ208+'O5 Details by Class &amp; Accounts'!BU208</f>
        <v>38069.935603374222</v>
      </c>
      <c r="G208" s="520">
        <f>'O5 Details by Class &amp; Accounts'!K208+'O5 Details by Class &amp; Accounts'!AF208+'O5 Details by Class &amp; Accounts'!BA208+'O5 Details by Class &amp; Accounts'!BV208</f>
        <v>59162.390376953066</v>
      </c>
      <c r="H208" s="520">
        <f>'O5 Details by Class &amp; Accounts'!L208+'O5 Details by Class &amp; Accounts'!AG208+'O5 Details by Class &amp; Accounts'!BB208+'O5 Details by Class &amp; Accounts'!BW208</f>
        <v>0</v>
      </c>
      <c r="I208" s="520">
        <f>'O5 Details by Class &amp; Accounts'!M208+'O5 Details by Class &amp; Accounts'!AH208+'O5 Details by Class &amp; Accounts'!BC208+'O5 Details by Class &amp; Accounts'!BX208</f>
        <v>0</v>
      </c>
      <c r="J208" s="520">
        <f>'O5 Details by Class &amp; Accounts'!N208+'O5 Details by Class &amp; Accounts'!AI208+'O5 Details by Class &amp; Accounts'!BD208+'O5 Details by Class &amp; Accounts'!BY208</f>
        <v>0</v>
      </c>
      <c r="K208" s="520">
        <f>'O5 Details by Class &amp; Accounts'!O208+'O5 Details by Class &amp; Accounts'!AJ208+'O5 Details by Class &amp; Accounts'!BE208+'O5 Details by Class &amp; Accounts'!BZ208</f>
        <v>3762.6421058861429</v>
      </c>
      <c r="L208" s="520">
        <f>'O5 Details by Class &amp; Accounts'!P208+'O5 Details by Class &amp; Accounts'!AK208+'O5 Details by Class &amp; Accounts'!BF208+'O5 Details by Class &amp; Accounts'!CA208</f>
        <v>458.09882524881471</v>
      </c>
      <c r="M208" s="520">
        <f>'O5 Details by Class &amp; Accounts'!Q208+'O5 Details by Class &amp; Accounts'!AL208+'O5 Details by Class &amp; Accounts'!BG208+'O5 Details by Class &amp; Accounts'!CB208</f>
        <v>384.75095389854476</v>
      </c>
      <c r="N208" s="520">
        <f>'O5 Details by Class &amp; Accounts'!R208+'O5 Details by Class &amp; Accounts'!AM208+'O5 Details by Class &amp; Accounts'!BH208+'O5 Details by Class &amp; Accounts'!CC208</f>
        <v>0</v>
      </c>
      <c r="O208" s="520">
        <f>'O5 Details by Class &amp; Accounts'!S208+'O5 Details by Class &amp; Accounts'!AN208+'O5 Details by Class &amp; Accounts'!BI208+'O5 Details by Class &amp; Accounts'!CD208</f>
        <v>0</v>
      </c>
      <c r="P208" s="520">
        <f>'O5 Details by Class &amp; Accounts'!T208+'O5 Details by Class &amp; Accounts'!AO208+'O5 Details by Class &amp; Accounts'!BJ208+'O5 Details by Class &amp; Accounts'!CE208</f>
        <v>0</v>
      </c>
      <c r="Q208" s="520">
        <f>'O5 Details by Class &amp; Accounts'!U208+'O5 Details by Class &amp; Accounts'!AP208+'O5 Details by Class &amp; Accounts'!BK208+'O5 Details by Class &amp; Accounts'!CF208</f>
        <v>0</v>
      </c>
      <c r="R208" s="520">
        <f>'O5 Details by Class &amp; Accounts'!V208+'O5 Details by Class &amp; Accounts'!AQ208+'O5 Details by Class &amp; Accounts'!BL208+'O5 Details by Class &amp; Accounts'!CG208</f>
        <v>0</v>
      </c>
      <c r="S208" s="520">
        <f>'O5 Details by Class &amp; Accounts'!W208+'O5 Details by Class &amp; Accounts'!AR208+'O5 Details by Class &amp; Accounts'!BM208+'O5 Details by Class &amp; Accounts'!CH208</f>
        <v>0</v>
      </c>
      <c r="T208" s="520">
        <f>'O5 Details by Class &amp; Accounts'!X208+'O5 Details by Class &amp; Accounts'!AS208+'O5 Details by Class &amp; Accounts'!BN208+'O5 Details by Class &amp; Accounts'!CI208</f>
        <v>0</v>
      </c>
      <c r="U208" s="520">
        <f>'O5 Details by Class &amp; Accounts'!Y208+'O5 Details by Class &amp; Accounts'!AT208+'O5 Details by Class &amp; Accounts'!BO208+'O5 Details by Class &amp; Accounts'!CJ208</f>
        <v>0</v>
      </c>
      <c r="V208" s="520">
        <f>'O5 Details by Class &amp; Accounts'!Z208+'O5 Details by Class &amp; Accounts'!AU208+'O5 Details by Class &amp; Accounts'!BP208+'O5 Details by Class &amp; Accounts'!CK208</f>
        <v>0</v>
      </c>
      <c r="W208" s="520">
        <f>'O5 Details by Class &amp; Accounts'!AA208+'O5 Details by Class &amp; Accounts'!AV208+'O5 Details by Class &amp; Accounts'!BQ208+'O5 Details by Class &amp; Accounts'!CL208</f>
        <v>0</v>
      </c>
      <c r="X208" s="959">
        <f>'O5 Details by Class &amp; Accounts'!AB208+'O5 Details by Class &amp; Accounts'!AW208+'O5 Details by Class &amp; Accounts'!BR208+'O5 Details by Class &amp; Accounts'!CM208</f>
        <v>0</v>
      </c>
      <c r="Y208" s="1630" t="str">
        <f t="shared" si="6"/>
        <v>6105</v>
      </c>
      <c r="Z208" s="1625" t="s">
        <v>1186</v>
      </c>
    </row>
    <row r="209" spans="1:26" ht="11.25" customHeight="1" x14ac:dyDescent="0.2">
      <c r="A209" s="1496" t="s">
        <v>257</v>
      </c>
      <c r="B209" s="931" t="s">
        <v>545</v>
      </c>
      <c r="C209" s="945" t="str">
        <f>IF(ISBLANK('E4 TB Allocation Details'!D210), "",('E4 TB Allocation Details'!D210))</f>
        <v>Input</v>
      </c>
      <c r="D209" s="946">
        <f t="shared" si="8"/>
        <v>316940</v>
      </c>
      <c r="E209" s="520">
        <f>'O5 Details by Class &amp; Accounts'!I209+'O5 Details by Class &amp; Accounts'!AD209+'O5 Details by Class &amp; Accounts'!AY209+'O5 Details by Class &amp; Accounts'!BT209</f>
        <v>196865.15710670096</v>
      </c>
      <c r="F209" s="520">
        <f>'O5 Details by Class &amp; Accounts'!J209+'O5 Details by Class &amp; Accounts'!AE209+'O5 Details by Class &amp; Accounts'!AZ209+'O5 Details by Class &amp; Accounts'!BU209</f>
        <v>44887.465504973632</v>
      </c>
      <c r="G209" s="520">
        <f>'O5 Details by Class &amp; Accounts'!K209+'O5 Details by Class &amp; Accounts'!AF209+'O5 Details by Class &amp; Accounts'!BA209+'O5 Details by Class &amp; Accounts'!BV209</f>
        <v>69757.138149765829</v>
      </c>
      <c r="H209" s="520">
        <f>'O5 Details by Class &amp; Accounts'!L209+'O5 Details by Class &amp; Accounts'!AG209+'O5 Details by Class &amp; Accounts'!BB209+'O5 Details by Class &amp; Accounts'!BW209</f>
        <v>0</v>
      </c>
      <c r="I209" s="520">
        <f>'O5 Details by Class &amp; Accounts'!M209+'O5 Details by Class &amp; Accounts'!AH209+'O5 Details by Class &amp; Accounts'!BC209+'O5 Details by Class &amp; Accounts'!BX209</f>
        <v>0</v>
      </c>
      <c r="J209" s="520">
        <f>'O5 Details by Class &amp; Accounts'!N209+'O5 Details by Class &amp; Accounts'!AI209+'O5 Details by Class &amp; Accounts'!BD209+'O5 Details by Class &amp; Accounts'!BY209</f>
        <v>0</v>
      </c>
      <c r="K209" s="520">
        <f>'O5 Details by Class &amp; Accounts'!O209+'O5 Details by Class &amp; Accounts'!AJ209+'O5 Details by Class &amp; Accounts'!BE209+'O5 Details by Class &amp; Accounts'!BZ209</f>
        <v>4436.4526773866146</v>
      </c>
      <c r="L209" s="520">
        <f>'O5 Details by Class &amp; Accounts'!P209+'O5 Details by Class &amp; Accounts'!AK209+'O5 Details by Class &amp; Accounts'!BF209+'O5 Details by Class &amp; Accounts'!CA209</f>
        <v>540.13475174889913</v>
      </c>
      <c r="M209" s="520">
        <f>'O5 Details by Class &amp; Accounts'!Q209+'O5 Details by Class &amp; Accounts'!AL209+'O5 Details by Class &amp; Accounts'!BG209+'O5 Details by Class &amp; Accounts'!CB209</f>
        <v>453.65180942401969</v>
      </c>
      <c r="N209" s="520">
        <f>'O5 Details by Class &amp; Accounts'!R209+'O5 Details by Class &amp; Accounts'!AM209+'O5 Details by Class &amp; Accounts'!BH209+'O5 Details by Class &amp; Accounts'!CC209</f>
        <v>0</v>
      </c>
      <c r="O209" s="520">
        <f>'O5 Details by Class &amp; Accounts'!S209+'O5 Details by Class &amp; Accounts'!AN209+'O5 Details by Class &amp; Accounts'!BI209+'O5 Details by Class &amp; Accounts'!CD209</f>
        <v>0</v>
      </c>
      <c r="P209" s="520">
        <f>'O5 Details by Class &amp; Accounts'!T209+'O5 Details by Class &amp; Accounts'!AO209+'O5 Details by Class &amp; Accounts'!BJ209+'O5 Details by Class &amp; Accounts'!CE209</f>
        <v>0</v>
      </c>
      <c r="Q209" s="520">
        <f>'O5 Details by Class &amp; Accounts'!U209+'O5 Details by Class &amp; Accounts'!AP209+'O5 Details by Class &amp; Accounts'!BK209+'O5 Details by Class &amp; Accounts'!CF209</f>
        <v>0</v>
      </c>
      <c r="R209" s="520">
        <f>'O5 Details by Class &amp; Accounts'!V209+'O5 Details by Class &amp; Accounts'!AQ209+'O5 Details by Class &amp; Accounts'!BL209+'O5 Details by Class &amp; Accounts'!CG209</f>
        <v>0</v>
      </c>
      <c r="S209" s="520">
        <f>'O5 Details by Class &amp; Accounts'!W209+'O5 Details by Class &amp; Accounts'!AR209+'O5 Details by Class &amp; Accounts'!BM209+'O5 Details by Class &amp; Accounts'!CH209</f>
        <v>0</v>
      </c>
      <c r="T209" s="520">
        <f>'O5 Details by Class &amp; Accounts'!X209+'O5 Details by Class &amp; Accounts'!AS209+'O5 Details by Class &amp; Accounts'!BN209+'O5 Details by Class &amp; Accounts'!CI209</f>
        <v>0</v>
      </c>
      <c r="U209" s="520">
        <f>'O5 Details by Class &amp; Accounts'!Y209+'O5 Details by Class &amp; Accounts'!AT209+'O5 Details by Class &amp; Accounts'!BO209+'O5 Details by Class &amp; Accounts'!CJ209</f>
        <v>0</v>
      </c>
      <c r="V209" s="520">
        <f>'O5 Details by Class &amp; Accounts'!Z209+'O5 Details by Class &amp; Accounts'!AU209+'O5 Details by Class &amp; Accounts'!BP209+'O5 Details by Class &amp; Accounts'!CK209</f>
        <v>0</v>
      </c>
      <c r="W209" s="520">
        <f>'O5 Details by Class &amp; Accounts'!AA209+'O5 Details by Class &amp; Accounts'!AV209+'O5 Details by Class &amp; Accounts'!BQ209+'O5 Details by Class &amp; Accounts'!CL209</f>
        <v>0</v>
      </c>
      <c r="X209" s="959">
        <f>'O5 Details by Class &amp; Accounts'!AB209+'O5 Details by Class &amp; Accounts'!AW209+'O5 Details by Class &amp; Accounts'!BR209+'O5 Details by Class &amp; Accounts'!CM209</f>
        <v>0</v>
      </c>
      <c r="Y209" s="1630" t="str">
        <f t="shared" si="6"/>
        <v>6110</v>
      </c>
      <c r="Z209" s="1625" t="s">
        <v>1186</v>
      </c>
    </row>
    <row r="210" spans="1:26" ht="15.95" customHeight="1" x14ac:dyDescent="0.2">
      <c r="A210" s="1916" t="s">
        <v>1639</v>
      </c>
      <c r="B210" s="1896" t="s">
        <v>1643</v>
      </c>
      <c r="C210" s="945" t="str">
        <f>IF(ISBLANK('E4 TB Allocation Details'!D211), "",('E4 TB Allocation Details'!D211))</f>
        <v>ad</v>
      </c>
      <c r="D210" s="946">
        <f t="shared" si="8"/>
        <v>34735.000000000007</v>
      </c>
      <c r="E210" s="520">
        <f>'O5 Details by Class &amp; Accounts'!I210+'O5 Details by Class &amp; Accounts'!AD210+'O5 Details by Class &amp; Accounts'!AY210+'O5 Details by Class &amp; Accounts'!BT210</f>
        <v>23730.533665877767</v>
      </c>
      <c r="F210" s="520">
        <f>'O5 Details by Class &amp; Accounts'!J210+'O5 Details by Class &amp; Accounts'!AE210+'O5 Details by Class &amp; Accounts'!AZ210+'O5 Details by Class &amp; Accounts'!BU210</f>
        <v>4509.6867315790341</v>
      </c>
      <c r="G210" s="520">
        <f>'O5 Details by Class &amp; Accounts'!K210+'O5 Details by Class &amp; Accounts'!AF210+'O5 Details by Class &amp; Accounts'!BA210+'O5 Details by Class &amp; Accounts'!BV210</f>
        <v>5782.4926716557848</v>
      </c>
      <c r="H210" s="520">
        <f>'O5 Details by Class &amp; Accounts'!L210+'O5 Details by Class &amp; Accounts'!AG210+'O5 Details by Class &amp; Accounts'!BB210+'O5 Details by Class &amp; Accounts'!BW210</f>
        <v>0</v>
      </c>
      <c r="I210" s="520">
        <f>'O5 Details by Class &amp; Accounts'!M210+'O5 Details by Class &amp; Accounts'!AH210+'O5 Details by Class &amp; Accounts'!BC210+'O5 Details by Class &amp; Accounts'!BX210</f>
        <v>0</v>
      </c>
      <c r="J210" s="520">
        <f>'O5 Details by Class &amp; Accounts'!N210+'O5 Details by Class &amp; Accounts'!AI210+'O5 Details by Class &amp; Accounts'!BD210+'O5 Details by Class &amp; Accounts'!BY210</f>
        <v>0</v>
      </c>
      <c r="K210" s="520">
        <f>'O5 Details by Class &amp; Accounts'!O210+'O5 Details by Class &amp; Accounts'!AJ210+'O5 Details by Class &amp; Accounts'!BE210+'O5 Details by Class &amp; Accounts'!BZ210</f>
        <v>579.16273950470827</v>
      </c>
      <c r="L210" s="520">
        <f>'O5 Details by Class &amp; Accounts'!P210+'O5 Details by Class &amp; Accounts'!AK210+'O5 Details by Class &amp; Accounts'!BF210+'O5 Details by Class &amp; Accounts'!CA210</f>
        <v>69.293758740907478</v>
      </c>
      <c r="M210" s="520">
        <f>'O5 Details by Class &amp; Accounts'!Q210+'O5 Details by Class &amp; Accounts'!AL210+'O5 Details by Class &amp; Accounts'!BG210+'O5 Details by Class &amp; Accounts'!CB210</f>
        <v>63.830432641799696</v>
      </c>
      <c r="N210" s="520">
        <f>'O5 Details by Class &amp; Accounts'!R210+'O5 Details by Class &amp; Accounts'!AM210+'O5 Details by Class &amp; Accounts'!BH210+'O5 Details by Class &amp; Accounts'!CC210</f>
        <v>0</v>
      </c>
      <c r="O210" s="520">
        <f>'O5 Details by Class &amp; Accounts'!S210+'O5 Details by Class &amp; Accounts'!AN210+'O5 Details by Class &amp; Accounts'!BI210+'O5 Details by Class &amp; Accounts'!CD210</f>
        <v>0</v>
      </c>
      <c r="P210" s="520">
        <f>'O5 Details by Class &amp; Accounts'!T210+'O5 Details by Class &amp; Accounts'!AO210+'O5 Details by Class &amp; Accounts'!BJ210+'O5 Details by Class &amp; Accounts'!CE210</f>
        <v>0</v>
      </c>
      <c r="Q210" s="520">
        <f>'O5 Details by Class &amp; Accounts'!U210+'O5 Details by Class &amp; Accounts'!AP210+'O5 Details by Class &amp; Accounts'!BK210+'O5 Details by Class &amp; Accounts'!CF210</f>
        <v>0</v>
      </c>
      <c r="R210" s="520">
        <f>'O5 Details by Class &amp; Accounts'!V210+'O5 Details by Class &amp; Accounts'!AQ210+'O5 Details by Class &amp; Accounts'!BL210+'O5 Details by Class &amp; Accounts'!CG210</f>
        <v>0</v>
      </c>
      <c r="S210" s="520">
        <f>'O5 Details by Class &amp; Accounts'!W210+'O5 Details by Class &amp; Accounts'!AR210+'O5 Details by Class &amp; Accounts'!BM210+'O5 Details by Class &amp; Accounts'!CH210</f>
        <v>0</v>
      </c>
      <c r="T210" s="520">
        <f>'O5 Details by Class &amp; Accounts'!X210+'O5 Details by Class &amp; Accounts'!AS210+'O5 Details by Class &amp; Accounts'!BN210+'O5 Details by Class &amp; Accounts'!CI210</f>
        <v>0</v>
      </c>
      <c r="U210" s="520">
        <f>'O5 Details by Class &amp; Accounts'!Y210+'O5 Details by Class &amp; Accounts'!AT210+'O5 Details by Class &amp; Accounts'!BO210+'O5 Details by Class &amp; Accounts'!CJ210</f>
        <v>0</v>
      </c>
      <c r="V210" s="520">
        <f>'O5 Details by Class &amp; Accounts'!Z210+'O5 Details by Class &amp; Accounts'!AU210+'O5 Details by Class &amp; Accounts'!BP210+'O5 Details by Class &amp; Accounts'!CK210</f>
        <v>0</v>
      </c>
      <c r="W210" s="520">
        <f>'O5 Details by Class &amp; Accounts'!AA210+'O5 Details by Class &amp; Accounts'!AV210+'O5 Details by Class &amp; Accounts'!BQ210+'O5 Details by Class &amp; Accounts'!CL210</f>
        <v>0</v>
      </c>
      <c r="X210" s="959">
        <f>'O5 Details by Class &amp; Accounts'!AB210+'O5 Details by Class &amp; Accounts'!AW210+'O5 Details by Class &amp; Accounts'!BR210+'O5 Details by Class &amp; Accounts'!CM210</f>
        <v>0</v>
      </c>
      <c r="Y210" s="1630" t="str">
        <f t="shared" si="6"/>
        <v>6205-1</v>
      </c>
      <c r="Z210" s="1625" t="s">
        <v>1082</v>
      </c>
    </row>
    <row r="211" spans="1:26" ht="15.95" customHeight="1" x14ac:dyDescent="0.2">
      <c r="A211" s="1497" t="s">
        <v>243</v>
      </c>
      <c r="B211" s="932" t="s">
        <v>993</v>
      </c>
      <c r="C211" s="945" t="str">
        <f>IF(ISBLANK('E4 TB Allocation Details'!D212), "",('E4 TB Allocation Details'!D212))</f>
        <v>ad</v>
      </c>
      <c r="D211" s="946">
        <f t="shared" si="8"/>
        <v>0</v>
      </c>
      <c r="E211" s="520">
        <f>'O5 Details by Class &amp; Accounts'!I211+'O5 Details by Class &amp; Accounts'!AD211+'O5 Details by Class &amp; Accounts'!AY211+'O5 Details by Class &amp; Accounts'!BT211</f>
        <v>0</v>
      </c>
      <c r="F211" s="520">
        <f>'O5 Details by Class &amp; Accounts'!J211+'O5 Details by Class &amp; Accounts'!AE211+'O5 Details by Class &amp; Accounts'!AZ211+'O5 Details by Class &amp; Accounts'!BU211</f>
        <v>0</v>
      </c>
      <c r="G211" s="520">
        <f>'O5 Details by Class &amp; Accounts'!K211+'O5 Details by Class &amp; Accounts'!AF211+'O5 Details by Class &amp; Accounts'!BA211+'O5 Details by Class &amp; Accounts'!BV211</f>
        <v>0</v>
      </c>
      <c r="H211" s="520">
        <f>'O5 Details by Class &amp; Accounts'!L211+'O5 Details by Class &amp; Accounts'!AG211+'O5 Details by Class &amp; Accounts'!BB211+'O5 Details by Class &amp; Accounts'!BW211</f>
        <v>0</v>
      </c>
      <c r="I211" s="520">
        <f>'O5 Details by Class &amp; Accounts'!M211+'O5 Details by Class &amp; Accounts'!AH211+'O5 Details by Class &amp; Accounts'!BC211+'O5 Details by Class &amp; Accounts'!BX211</f>
        <v>0</v>
      </c>
      <c r="J211" s="520">
        <f>'O5 Details by Class &amp; Accounts'!N211+'O5 Details by Class &amp; Accounts'!AI211+'O5 Details by Class &amp; Accounts'!BD211+'O5 Details by Class &amp; Accounts'!BY211</f>
        <v>0</v>
      </c>
      <c r="K211" s="520">
        <f>'O5 Details by Class &amp; Accounts'!O211+'O5 Details by Class &amp; Accounts'!AJ211+'O5 Details by Class &amp; Accounts'!BE211+'O5 Details by Class &amp; Accounts'!BZ211</f>
        <v>0</v>
      </c>
      <c r="L211" s="520">
        <f>'O5 Details by Class &amp; Accounts'!P211+'O5 Details by Class &amp; Accounts'!AK211+'O5 Details by Class &amp; Accounts'!BF211+'O5 Details by Class &amp; Accounts'!CA211</f>
        <v>0</v>
      </c>
      <c r="M211" s="520">
        <f>'O5 Details by Class &amp; Accounts'!Q211+'O5 Details by Class &amp; Accounts'!AL211+'O5 Details by Class &amp; Accounts'!BG211+'O5 Details by Class &amp; Accounts'!CB211</f>
        <v>0</v>
      </c>
      <c r="N211" s="520">
        <f>'O5 Details by Class &amp; Accounts'!R211+'O5 Details by Class &amp; Accounts'!AM211+'O5 Details by Class &amp; Accounts'!BH211+'O5 Details by Class &amp; Accounts'!CC211</f>
        <v>0</v>
      </c>
      <c r="O211" s="520">
        <f>'O5 Details by Class &amp; Accounts'!S211+'O5 Details by Class &amp; Accounts'!AN211+'O5 Details by Class &amp; Accounts'!BI211+'O5 Details by Class &amp; Accounts'!CD211</f>
        <v>0</v>
      </c>
      <c r="P211" s="520">
        <f>'O5 Details by Class &amp; Accounts'!T211+'O5 Details by Class &amp; Accounts'!AO211+'O5 Details by Class &amp; Accounts'!BJ211+'O5 Details by Class &amp; Accounts'!CE211</f>
        <v>0</v>
      </c>
      <c r="Q211" s="520">
        <f>'O5 Details by Class &amp; Accounts'!U211+'O5 Details by Class &amp; Accounts'!AP211+'O5 Details by Class &amp; Accounts'!BK211+'O5 Details by Class &amp; Accounts'!CF211</f>
        <v>0</v>
      </c>
      <c r="R211" s="520">
        <f>'O5 Details by Class &amp; Accounts'!V211+'O5 Details by Class &amp; Accounts'!AQ211+'O5 Details by Class &amp; Accounts'!BL211+'O5 Details by Class &amp; Accounts'!CG211</f>
        <v>0</v>
      </c>
      <c r="S211" s="520">
        <f>'O5 Details by Class &amp; Accounts'!W211+'O5 Details by Class &amp; Accounts'!AR211+'O5 Details by Class &amp; Accounts'!BM211+'O5 Details by Class &amp; Accounts'!CH211</f>
        <v>0</v>
      </c>
      <c r="T211" s="520">
        <f>'O5 Details by Class &amp; Accounts'!X211+'O5 Details by Class &amp; Accounts'!AS211+'O5 Details by Class &amp; Accounts'!BN211+'O5 Details by Class &amp; Accounts'!CI211</f>
        <v>0</v>
      </c>
      <c r="U211" s="520">
        <f>'O5 Details by Class &amp; Accounts'!Y211+'O5 Details by Class &amp; Accounts'!AT211+'O5 Details by Class &amp; Accounts'!BO211+'O5 Details by Class &amp; Accounts'!CJ211</f>
        <v>0</v>
      </c>
      <c r="V211" s="520">
        <f>'O5 Details by Class &amp; Accounts'!Z211+'O5 Details by Class &amp; Accounts'!AU211+'O5 Details by Class &amp; Accounts'!BP211+'O5 Details by Class &amp; Accounts'!CK211</f>
        <v>0</v>
      </c>
      <c r="W211" s="520">
        <f>'O5 Details by Class &amp; Accounts'!AA211+'O5 Details by Class &amp; Accounts'!AV211+'O5 Details by Class &amp; Accounts'!BQ211+'O5 Details by Class &amp; Accounts'!CL211</f>
        <v>0</v>
      </c>
      <c r="X211" s="959">
        <f>'O5 Details by Class &amp; Accounts'!AB211+'O5 Details by Class &amp; Accounts'!AW211+'O5 Details by Class &amp; Accounts'!BR211+'O5 Details by Class &amp; Accounts'!CM211</f>
        <v>0</v>
      </c>
      <c r="Y211" s="1630" t="str">
        <f t="shared" si="6"/>
        <v>6210</v>
      </c>
      <c r="Z211" s="1625" t="s">
        <v>1082</v>
      </c>
    </row>
    <row r="212" spans="1:26" ht="15.95" customHeight="1" x14ac:dyDescent="0.2">
      <c r="A212" s="1501" t="s">
        <v>244</v>
      </c>
      <c r="B212" s="937" t="s">
        <v>994</v>
      </c>
      <c r="C212" s="945" t="str">
        <f>IF(ISBLANK('E4 TB Allocation Details'!D213), "",('E4 TB Allocation Details'!D213))</f>
        <v>ad</v>
      </c>
      <c r="D212" s="946">
        <f t="shared" si="8"/>
        <v>0</v>
      </c>
      <c r="E212" s="520">
        <f>'O5 Details by Class &amp; Accounts'!I212+'O5 Details by Class &amp; Accounts'!AD212+'O5 Details by Class &amp; Accounts'!AY212+'O5 Details by Class &amp; Accounts'!BT212</f>
        <v>0</v>
      </c>
      <c r="F212" s="520">
        <f>'O5 Details by Class &amp; Accounts'!J212+'O5 Details by Class &amp; Accounts'!AE212+'O5 Details by Class &amp; Accounts'!AZ212+'O5 Details by Class &amp; Accounts'!BU212</f>
        <v>0</v>
      </c>
      <c r="G212" s="520">
        <f>'O5 Details by Class &amp; Accounts'!K212+'O5 Details by Class &amp; Accounts'!AF212+'O5 Details by Class &amp; Accounts'!BA212+'O5 Details by Class &amp; Accounts'!BV212</f>
        <v>0</v>
      </c>
      <c r="H212" s="520">
        <f>'O5 Details by Class &amp; Accounts'!L212+'O5 Details by Class &amp; Accounts'!AG212+'O5 Details by Class &amp; Accounts'!BB212+'O5 Details by Class &amp; Accounts'!BW212</f>
        <v>0</v>
      </c>
      <c r="I212" s="520">
        <f>'O5 Details by Class &amp; Accounts'!M212+'O5 Details by Class &amp; Accounts'!AH212+'O5 Details by Class &amp; Accounts'!BC212+'O5 Details by Class &amp; Accounts'!BX212</f>
        <v>0</v>
      </c>
      <c r="J212" s="520">
        <f>'O5 Details by Class &amp; Accounts'!N212+'O5 Details by Class &amp; Accounts'!AI212+'O5 Details by Class &amp; Accounts'!BD212+'O5 Details by Class &amp; Accounts'!BY212</f>
        <v>0</v>
      </c>
      <c r="K212" s="520">
        <f>'O5 Details by Class &amp; Accounts'!O212+'O5 Details by Class &amp; Accounts'!AJ212+'O5 Details by Class &amp; Accounts'!BE212+'O5 Details by Class &amp; Accounts'!BZ212</f>
        <v>0</v>
      </c>
      <c r="L212" s="520">
        <f>'O5 Details by Class &amp; Accounts'!P212+'O5 Details by Class &amp; Accounts'!AK212+'O5 Details by Class &amp; Accounts'!BF212+'O5 Details by Class &amp; Accounts'!CA212</f>
        <v>0</v>
      </c>
      <c r="M212" s="520">
        <f>'O5 Details by Class &amp; Accounts'!Q212+'O5 Details by Class &amp; Accounts'!AL212+'O5 Details by Class &amp; Accounts'!BG212+'O5 Details by Class &amp; Accounts'!CB212</f>
        <v>0</v>
      </c>
      <c r="N212" s="520">
        <f>'O5 Details by Class &amp; Accounts'!R212+'O5 Details by Class &amp; Accounts'!AM212+'O5 Details by Class &amp; Accounts'!BH212+'O5 Details by Class &amp; Accounts'!CC212</f>
        <v>0</v>
      </c>
      <c r="O212" s="520">
        <f>'O5 Details by Class &amp; Accounts'!S212+'O5 Details by Class &amp; Accounts'!AN212+'O5 Details by Class &amp; Accounts'!BI212+'O5 Details by Class &amp; Accounts'!CD212</f>
        <v>0</v>
      </c>
      <c r="P212" s="520">
        <f>'O5 Details by Class &amp; Accounts'!T212+'O5 Details by Class &amp; Accounts'!AO212+'O5 Details by Class &amp; Accounts'!BJ212+'O5 Details by Class &amp; Accounts'!CE212</f>
        <v>0</v>
      </c>
      <c r="Q212" s="520">
        <f>'O5 Details by Class &amp; Accounts'!U212+'O5 Details by Class &amp; Accounts'!AP212+'O5 Details by Class &amp; Accounts'!BK212+'O5 Details by Class &amp; Accounts'!CF212</f>
        <v>0</v>
      </c>
      <c r="R212" s="520">
        <f>'O5 Details by Class &amp; Accounts'!V212+'O5 Details by Class &amp; Accounts'!AQ212+'O5 Details by Class &amp; Accounts'!BL212+'O5 Details by Class &amp; Accounts'!CG212</f>
        <v>0</v>
      </c>
      <c r="S212" s="520">
        <f>'O5 Details by Class &amp; Accounts'!W212+'O5 Details by Class &amp; Accounts'!AR212+'O5 Details by Class &amp; Accounts'!BM212+'O5 Details by Class &amp; Accounts'!CH212</f>
        <v>0</v>
      </c>
      <c r="T212" s="520">
        <f>'O5 Details by Class &amp; Accounts'!X212+'O5 Details by Class &amp; Accounts'!AS212+'O5 Details by Class &amp; Accounts'!BN212+'O5 Details by Class &amp; Accounts'!CI212</f>
        <v>0</v>
      </c>
      <c r="U212" s="520">
        <f>'O5 Details by Class &amp; Accounts'!Y212+'O5 Details by Class &amp; Accounts'!AT212+'O5 Details by Class &amp; Accounts'!BO212+'O5 Details by Class &amp; Accounts'!CJ212</f>
        <v>0</v>
      </c>
      <c r="V212" s="520">
        <f>'O5 Details by Class &amp; Accounts'!Z212+'O5 Details by Class &amp; Accounts'!AU212+'O5 Details by Class &amp; Accounts'!BP212+'O5 Details by Class &amp; Accounts'!CK212</f>
        <v>0</v>
      </c>
      <c r="W212" s="520">
        <f>'O5 Details by Class &amp; Accounts'!AA212+'O5 Details by Class &amp; Accounts'!AV212+'O5 Details by Class &amp; Accounts'!BQ212+'O5 Details by Class &amp; Accounts'!CL212</f>
        <v>0</v>
      </c>
      <c r="X212" s="959">
        <f>'O5 Details by Class &amp; Accounts'!AB212+'O5 Details by Class &amp; Accounts'!AW212+'O5 Details by Class &amp; Accounts'!BR212+'O5 Details by Class &amp; Accounts'!CM212</f>
        <v>0</v>
      </c>
      <c r="Y212" s="1630" t="str">
        <f t="shared" si="6"/>
        <v>6215</v>
      </c>
      <c r="Z212" s="1625" t="s">
        <v>1082</v>
      </c>
    </row>
    <row r="213" spans="1:26" s="511" customFormat="1" ht="15.95" customHeight="1" thickBot="1" x14ac:dyDescent="0.25">
      <c r="A213" s="1502" t="s">
        <v>245</v>
      </c>
      <c r="B213" s="938" t="s">
        <v>995</v>
      </c>
      <c r="C213" s="960" t="str">
        <f>IF(ISBLANK('E4 TB Allocation Details'!D214), "",('E4 TB Allocation Details'!D214))</f>
        <v>ad</v>
      </c>
      <c r="D213" s="961">
        <f t="shared" si="8"/>
        <v>0</v>
      </c>
      <c r="E213" s="962">
        <f>'O5 Details by Class &amp; Accounts'!I213+'O5 Details by Class &amp; Accounts'!AD213+'O5 Details by Class &amp; Accounts'!AY213+'O5 Details by Class &amp; Accounts'!BT213</f>
        <v>0</v>
      </c>
      <c r="F213" s="962">
        <f>'O5 Details by Class &amp; Accounts'!J213+'O5 Details by Class &amp; Accounts'!AE213+'O5 Details by Class &amp; Accounts'!AZ213+'O5 Details by Class &amp; Accounts'!BU213</f>
        <v>0</v>
      </c>
      <c r="G213" s="962">
        <f>'O5 Details by Class &amp; Accounts'!K213+'O5 Details by Class &amp; Accounts'!AF213+'O5 Details by Class &amp; Accounts'!BA213+'O5 Details by Class &amp; Accounts'!BV213</f>
        <v>0</v>
      </c>
      <c r="H213" s="962">
        <f>'O5 Details by Class &amp; Accounts'!L213+'O5 Details by Class &amp; Accounts'!AG213+'O5 Details by Class &amp; Accounts'!BB213+'O5 Details by Class &amp; Accounts'!BW213</f>
        <v>0</v>
      </c>
      <c r="I213" s="962">
        <f>'O5 Details by Class &amp; Accounts'!M213+'O5 Details by Class &amp; Accounts'!AH213+'O5 Details by Class &amp; Accounts'!BC213+'O5 Details by Class &amp; Accounts'!BX213</f>
        <v>0</v>
      </c>
      <c r="J213" s="962">
        <f>'O5 Details by Class &amp; Accounts'!N213+'O5 Details by Class &amp; Accounts'!AI213+'O5 Details by Class &amp; Accounts'!BD213+'O5 Details by Class &amp; Accounts'!BY213</f>
        <v>0</v>
      </c>
      <c r="K213" s="962">
        <f>'O5 Details by Class &amp; Accounts'!O213+'O5 Details by Class &amp; Accounts'!AJ213+'O5 Details by Class &amp; Accounts'!BE213+'O5 Details by Class &amp; Accounts'!BZ213</f>
        <v>0</v>
      </c>
      <c r="L213" s="962">
        <f>'O5 Details by Class &amp; Accounts'!P213+'O5 Details by Class &amp; Accounts'!AK213+'O5 Details by Class &amp; Accounts'!BF213+'O5 Details by Class &amp; Accounts'!CA213</f>
        <v>0</v>
      </c>
      <c r="M213" s="962">
        <f>'O5 Details by Class &amp; Accounts'!Q213+'O5 Details by Class &amp; Accounts'!AL213+'O5 Details by Class &amp; Accounts'!BG213+'O5 Details by Class &amp; Accounts'!CB213</f>
        <v>0</v>
      </c>
      <c r="N213" s="962">
        <f>'O5 Details by Class &amp; Accounts'!R213+'O5 Details by Class &amp; Accounts'!AM213+'O5 Details by Class &amp; Accounts'!BH213+'O5 Details by Class &amp; Accounts'!CC213</f>
        <v>0</v>
      </c>
      <c r="O213" s="962">
        <f>'O5 Details by Class &amp; Accounts'!S213+'O5 Details by Class &amp; Accounts'!AN213+'O5 Details by Class &amp; Accounts'!BI213+'O5 Details by Class &amp; Accounts'!CD213</f>
        <v>0</v>
      </c>
      <c r="P213" s="962">
        <f>'O5 Details by Class &amp; Accounts'!T213+'O5 Details by Class &amp; Accounts'!AO213+'O5 Details by Class &amp; Accounts'!BJ213+'O5 Details by Class &amp; Accounts'!CE213</f>
        <v>0</v>
      </c>
      <c r="Q213" s="962">
        <f>'O5 Details by Class &amp; Accounts'!U213+'O5 Details by Class &amp; Accounts'!AP213+'O5 Details by Class &amp; Accounts'!BK213+'O5 Details by Class &amp; Accounts'!CF213</f>
        <v>0</v>
      </c>
      <c r="R213" s="962">
        <f>'O5 Details by Class &amp; Accounts'!V213+'O5 Details by Class &amp; Accounts'!AQ213+'O5 Details by Class &amp; Accounts'!BL213+'O5 Details by Class &amp; Accounts'!CG213</f>
        <v>0</v>
      </c>
      <c r="S213" s="962">
        <f>'O5 Details by Class &amp; Accounts'!W213+'O5 Details by Class &amp; Accounts'!AR213+'O5 Details by Class &amp; Accounts'!BM213+'O5 Details by Class &amp; Accounts'!CH213</f>
        <v>0</v>
      </c>
      <c r="T213" s="962">
        <f>'O5 Details by Class &amp; Accounts'!X213+'O5 Details by Class &amp; Accounts'!AS213+'O5 Details by Class &amp; Accounts'!BN213+'O5 Details by Class &amp; Accounts'!CI213</f>
        <v>0</v>
      </c>
      <c r="U213" s="962">
        <f>'O5 Details by Class &amp; Accounts'!Y213+'O5 Details by Class &amp; Accounts'!AT213+'O5 Details by Class &amp; Accounts'!BO213+'O5 Details by Class &amp; Accounts'!CJ213</f>
        <v>0</v>
      </c>
      <c r="V213" s="962">
        <f>'O5 Details by Class &amp; Accounts'!Z213+'O5 Details by Class &amp; Accounts'!AU213+'O5 Details by Class &amp; Accounts'!BP213+'O5 Details by Class &amp; Accounts'!CK213</f>
        <v>0</v>
      </c>
      <c r="W213" s="962">
        <f>'O5 Details by Class &amp; Accounts'!AA213+'O5 Details by Class &amp; Accounts'!AV213+'O5 Details by Class &amp; Accounts'!BQ213+'O5 Details by Class &amp; Accounts'!CL213</f>
        <v>0</v>
      </c>
      <c r="X213" s="963">
        <f>'O5 Details by Class &amp; Accounts'!AB213+'O5 Details by Class &amp; Accounts'!AW213+'O5 Details by Class &amp; Accounts'!BR213+'O5 Details by Class &amp; Accounts'!CM213</f>
        <v>0</v>
      </c>
      <c r="Y213" s="1630" t="str">
        <f t="shared" si="6"/>
        <v>6225</v>
      </c>
      <c r="Z213" s="1625" t="s">
        <v>1082</v>
      </c>
    </row>
    <row r="214" spans="1:26" ht="15.95" customHeight="1" x14ac:dyDescent="0.2">
      <c r="C214" s="524"/>
      <c r="D214" s="520"/>
      <c r="E214" s="520"/>
      <c r="F214" s="520"/>
      <c r="G214" s="520"/>
      <c r="H214" s="520"/>
      <c r="I214" s="520"/>
      <c r="J214" s="520"/>
      <c r="K214" s="520"/>
      <c r="L214" s="520"/>
      <c r="M214" s="520"/>
      <c r="N214" s="520"/>
      <c r="O214" s="520"/>
      <c r="P214" s="520"/>
      <c r="Q214" s="520"/>
      <c r="R214" s="520"/>
      <c r="S214" s="520"/>
      <c r="T214" s="520"/>
      <c r="U214" s="520"/>
      <c r="V214" s="520"/>
      <c r="W214" s="520"/>
      <c r="X214" s="520"/>
    </row>
    <row r="215" spans="1:26" s="948" customFormat="1" ht="15.95" customHeight="1" thickBot="1" x14ac:dyDescent="0.25">
      <c r="A215" s="949"/>
      <c r="B215" s="950"/>
      <c r="C215" s="947"/>
      <c r="D215" s="974">
        <f t="shared" ref="D215:X215" si="9">SUM(D19:D213)</f>
        <v>190230365.46419409</v>
      </c>
      <c r="E215" s="974">
        <f t="shared" si="9"/>
        <v>100583316.94132556</v>
      </c>
      <c r="F215" s="974">
        <f t="shared" si="9"/>
        <v>27964621.649897367</v>
      </c>
      <c r="G215" s="974">
        <f t="shared" si="9"/>
        <v>59518702.74951788</v>
      </c>
      <c r="H215" s="974">
        <f t="shared" si="9"/>
        <v>0</v>
      </c>
      <c r="I215" s="974">
        <f t="shared" si="9"/>
        <v>0</v>
      </c>
      <c r="J215" s="974">
        <f t="shared" si="9"/>
        <v>0</v>
      </c>
      <c r="K215" s="974">
        <f t="shared" si="9"/>
        <v>1696029.7639484263</v>
      </c>
      <c r="L215" s="974">
        <f t="shared" si="9"/>
        <v>208986.97469811304</v>
      </c>
      <c r="M215" s="974">
        <f t="shared" si="9"/>
        <v>258707.38480665206</v>
      </c>
      <c r="N215" s="974">
        <f t="shared" si="9"/>
        <v>0</v>
      </c>
      <c r="O215" s="974">
        <f t="shared" si="9"/>
        <v>0</v>
      </c>
      <c r="P215" s="974">
        <f t="shared" si="9"/>
        <v>0</v>
      </c>
      <c r="Q215" s="974">
        <f t="shared" si="9"/>
        <v>0</v>
      </c>
      <c r="R215" s="974">
        <f t="shared" si="9"/>
        <v>0</v>
      </c>
      <c r="S215" s="974">
        <f t="shared" si="9"/>
        <v>0</v>
      </c>
      <c r="T215" s="974">
        <f t="shared" si="9"/>
        <v>0</v>
      </c>
      <c r="U215" s="974">
        <f t="shared" si="9"/>
        <v>0</v>
      </c>
      <c r="V215" s="974">
        <f t="shared" si="9"/>
        <v>0</v>
      </c>
      <c r="W215" s="974">
        <f t="shared" si="9"/>
        <v>0</v>
      </c>
      <c r="X215" s="974">
        <f t="shared" si="9"/>
        <v>0</v>
      </c>
      <c r="Y215" s="1632"/>
      <c r="Z215" s="1633"/>
    </row>
    <row r="216" spans="1:26" ht="15.95" customHeight="1" thickTop="1" x14ac:dyDescent="0.2">
      <c r="A216" s="549"/>
      <c r="B216" s="81"/>
      <c r="C216" s="524"/>
      <c r="D216" s="519"/>
      <c r="E216" s="975">
        <f>E215+F215+G215+H215+I215+J215+K215+L215+M215+N215+O215+P215+Q215+R215+S215+T215+U215+V215+W215+X215</f>
        <v>190230365.46419403</v>
      </c>
      <c r="F216" s="519"/>
      <c r="G216" s="519"/>
      <c r="H216" s="519"/>
      <c r="I216" s="519"/>
      <c r="J216" s="519"/>
      <c r="K216" s="519"/>
      <c r="L216" s="519"/>
      <c r="M216" s="519"/>
      <c r="N216" s="519"/>
      <c r="O216" s="519"/>
      <c r="P216" s="519"/>
      <c r="Q216" s="519"/>
      <c r="R216" s="519"/>
      <c r="S216" s="519"/>
      <c r="T216" s="519"/>
      <c r="U216" s="519"/>
      <c r="V216" s="519"/>
      <c r="W216" s="519"/>
      <c r="X216" s="519"/>
    </row>
    <row r="217" spans="1:26" ht="15.95" customHeight="1" x14ac:dyDescent="0.2">
      <c r="A217" s="549"/>
      <c r="B217" s="81"/>
      <c r="C217" s="524"/>
      <c r="D217" s="520"/>
      <c r="E217" s="520"/>
      <c r="F217" s="520"/>
      <c r="G217" s="520"/>
      <c r="H217" s="520"/>
      <c r="I217" s="520"/>
      <c r="J217" s="520"/>
      <c r="K217" s="520"/>
      <c r="L217" s="520"/>
      <c r="M217" s="520"/>
      <c r="N217" s="520"/>
      <c r="O217" s="520"/>
      <c r="P217" s="520"/>
      <c r="Q217" s="520"/>
      <c r="R217" s="520"/>
      <c r="S217" s="520"/>
      <c r="T217" s="520"/>
      <c r="U217" s="520"/>
      <c r="V217" s="520"/>
      <c r="W217" s="520"/>
      <c r="X217" s="520"/>
    </row>
    <row r="218" spans="1:26" s="39" customFormat="1" ht="15.95" customHeight="1" x14ac:dyDescent="0.2">
      <c r="A218" s="639"/>
      <c r="B218" s="940"/>
      <c r="C218" s="951"/>
      <c r="D218" s="952"/>
      <c r="E218" s="952"/>
      <c r="F218" s="952"/>
      <c r="G218" s="952"/>
      <c r="H218" s="952"/>
      <c r="I218" s="952"/>
      <c r="J218" s="952"/>
      <c r="K218" s="952"/>
      <c r="L218" s="952"/>
      <c r="M218" s="952"/>
      <c r="N218" s="952"/>
      <c r="O218" s="952"/>
      <c r="P218" s="952"/>
      <c r="Q218" s="952"/>
      <c r="R218" s="952"/>
      <c r="S218" s="952"/>
      <c r="T218" s="952"/>
      <c r="U218" s="952"/>
      <c r="V218" s="952"/>
      <c r="W218" s="952"/>
      <c r="X218" s="952"/>
      <c r="Y218" s="1634"/>
      <c r="Z218" s="1635"/>
    </row>
    <row r="219" spans="1:26" ht="15.95" customHeight="1" x14ac:dyDescent="0.2">
      <c r="A219" s="639"/>
      <c r="B219" s="940"/>
      <c r="C219" s="2569"/>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row>
    <row r="220" spans="1:26" ht="15.95" customHeight="1" x14ac:dyDescent="0.2">
      <c r="A220" s="1503"/>
      <c r="B220" s="940"/>
      <c r="C220" s="2569"/>
      <c r="D220" s="1506"/>
      <c r="E220" s="1506"/>
      <c r="F220" s="953"/>
      <c r="G220" s="953"/>
      <c r="H220" s="953"/>
      <c r="I220" s="953"/>
      <c r="J220" s="953"/>
      <c r="K220" s="953"/>
      <c r="L220" s="953"/>
      <c r="M220" s="953"/>
      <c r="N220" s="953"/>
      <c r="O220" s="953"/>
      <c r="P220" s="953"/>
      <c r="Q220" s="953"/>
      <c r="R220" s="953"/>
      <c r="S220" s="953"/>
      <c r="T220" s="953"/>
      <c r="U220" s="953"/>
      <c r="V220" s="953"/>
      <c r="W220" s="953"/>
      <c r="X220" s="953"/>
    </row>
    <row r="221" spans="1:26" ht="17.25" customHeight="1" x14ac:dyDescent="0.2">
      <c r="A221" s="1503"/>
      <c r="C221" s="2569"/>
      <c r="D221" s="1506"/>
      <c r="E221" s="1507"/>
      <c r="F221" s="953"/>
      <c r="G221" s="953"/>
      <c r="H221" s="953"/>
      <c r="I221" s="953"/>
      <c r="J221" s="953"/>
      <c r="K221" s="953"/>
      <c r="L221" s="953"/>
      <c r="M221" s="953"/>
      <c r="N221" s="953"/>
      <c r="O221" s="953"/>
      <c r="P221" s="953"/>
      <c r="Q221" s="953"/>
      <c r="R221" s="953"/>
      <c r="S221" s="953"/>
      <c r="T221" s="953"/>
      <c r="U221" s="953"/>
      <c r="V221" s="953"/>
      <c r="W221" s="953"/>
      <c r="X221" s="953"/>
    </row>
    <row r="222" spans="1:26" s="1513" customFormat="1" ht="25.5" x14ac:dyDescent="0.2">
      <c r="A222" s="1512"/>
      <c r="C222" s="1515" t="s">
        <v>269</v>
      </c>
      <c r="D222" s="1516" t="str">
        <f t="shared" ref="D222:X222" si="10">D18</f>
        <v>Total</v>
      </c>
      <c r="E222" s="1516" t="str">
        <f t="shared" si="10"/>
        <v>Residential</v>
      </c>
      <c r="F222" s="1516" t="str">
        <f t="shared" si="10"/>
        <v>GS &lt;50</v>
      </c>
      <c r="G222" s="1516" t="str">
        <f t="shared" si="10"/>
        <v>GS&gt;50-Regular</v>
      </c>
      <c r="H222" s="1516" t="str">
        <f t="shared" si="10"/>
        <v>GS&gt; 50-TOU</v>
      </c>
      <c r="I222" s="1516" t="str">
        <f t="shared" si="10"/>
        <v>GS &gt;50-Intermediate</v>
      </c>
      <c r="J222" s="1516" t="str">
        <f t="shared" si="10"/>
        <v>Large Use &gt;5MW</v>
      </c>
      <c r="K222" s="1516" t="str">
        <f t="shared" si="10"/>
        <v>Street Light</v>
      </c>
      <c r="L222" s="1516" t="str">
        <f t="shared" si="10"/>
        <v>Sentinel</v>
      </c>
      <c r="M222" s="1516" t="str">
        <f t="shared" si="10"/>
        <v>Unmetered Scattered Load</v>
      </c>
      <c r="N222" s="1516" t="str">
        <f t="shared" si="10"/>
        <v>Embedded Distributor</v>
      </c>
      <c r="O222" s="1516" t="str">
        <f t="shared" si="10"/>
        <v>Back-up/Standby Power</v>
      </c>
      <c r="P222" s="1516" t="str">
        <f t="shared" si="10"/>
        <v>Rate Class 1</v>
      </c>
      <c r="Q222" s="1516" t="str">
        <f t="shared" si="10"/>
        <v>Rate class 2</v>
      </c>
      <c r="R222" s="1516" t="str">
        <f t="shared" si="10"/>
        <v>Rate class 3</v>
      </c>
      <c r="S222" s="1516" t="str">
        <f t="shared" si="10"/>
        <v>Rate class 4</v>
      </c>
      <c r="T222" s="1516" t="str">
        <f t="shared" si="10"/>
        <v>Rate class 5</v>
      </c>
      <c r="U222" s="1516" t="str">
        <f t="shared" si="10"/>
        <v>Rate class 6</v>
      </c>
      <c r="V222" s="1516" t="str">
        <f t="shared" si="10"/>
        <v>Rate class 7</v>
      </c>
      <c r="W222" s="1516" t="str">
        <f t="shared" si="10"/>
        <v>Rate class 8</v>
      </c>
      <c r="X222" s="1516" t="str">
        <f t="shared" si="10"/>
        <v>Rate class 9</v>
      </c>
      <c r="Y222" s="1636"/>
      <c r="Z222" s="1636"/>
    </row>
    <row r="223" spans="1:26" ht="15.95" customHeight="1" x14ac:dyDescent="0.2">
      <c r="A223" s="1503"/>
      <c r="C223" s="197">
        <v>1808</v>
      </c>
      <c r="D223" s="1511">
        <f t="shared" ref="D223:M232" si="11">SUMIF($Z$19:$Z$213, $C223, D$19:D$213)</f>
        <v>609758.99999999988</v>
      </c>
      <c r="E223" s="1511">
        <f t="shared" si="11"/>
        <v>318797.45276951103</v>
      </c>
      <c r="F223" s="1511">
        <f t="shared" si="11"/>
        <v>91366.623480418959</v>
      </c>
      <c r="G223" s="1511">
        <f t="shared" si="11"/>
        <v>192113.50755056532</v>
      </c>
      <c r="H223" s="1511">
        <f t="shared" si="11"/>
        <v>0</v>
      </c>
      <c r="I223" s="1511">
        <f t="shared" si="11"/>
        <v>0</v>
      </c>
      <c r="J223" s="1511">
        <f t="shared" si="11"/>
        <v>0</v>
      </c>
      <c r="K223" s="1511">
        <f t="shared" si="11"/>
        <v>6661.427778281075</v>
      </c>
      <c r="L223" s="1511">
        <f t="shared" si="11"/>
        <v>327.42014223108021</v>
      </c>
      <c r="M223" s="1511">
        <f t="shared" si="11"/>
        <v>492.56827899253767</v>
      </c>
      <c r="N223" s="1511">
        <f t="shared" ref="N223:X232" si="12">SUMIF($Z$19:$Z$213, $C223, N$19:N$213)</f>
        <v>0</v>
      </c>
      <c r="O223" s="1511">
        <f t="shared" si="12"/>
        <v>0</v>
      </c>
      <c r="P223" s="1511">
        <f t="shared" si="12"/>
        <v>0</v>
      </c>
      <c r="Q223" s="1511">
        <f t="shared" si="12"/>
        <v>0</v>
      </c>
      <c r="R223" s="1511">
        <f t="shared" si="12"/>
        <v>0</v>
      </c>
      <c r="S223" s="1511">
        <f t="shared" si="12"/>
        <v>0</v>
      </c>
      <c r="T223" s="1511">
        <f t="shared" si="12"/>
        <v>0</v>
      </c>
      <c r="U223" s="1511">
        <f t="shared" si="12"/>
        <v>0</v>
      </c>
      <c r="V223" s="1511">
        <f t="shared" si="12"/>
        <v>0</v>
      </c>
      <c r="W223" s="1511">
        <f t="shared" si="12"/>
        <v>0</v>
      </c>
      <c r="X223" s="1511">
        <f t="shared" si="12"/>
        <v>0</v>
      </c>
    </row>
    <row r="224" spans="1:26" ht="15.95" customHeight="1" x14ac:dyDescent="0.2">
      <c r="A224" s="1503"/>
      <c r="C224" s="197">
        <v>1815</v>
      </c>
      <c r="D224" s="1511">
        <f t="shared" si="11"/>
        <v>0</v>
      </c>
      <c r="E224" s="1511">
        <f t="shared" si="11"/>
        <v>0</v>
      </c>
      <c r="F224" s="1511">
        <f t="shared" si="11"/>
        <v>0</v>
      </c>
      <c r="G224" s="1511">
        <f t="shared" si="11"/>
        <v>0</v>
      </c>
      <c r="H224" s="1511">
        <f t="shared" si="11"/>
        <v>0</v>
      </c>
      <c r="I224" s="1511">
        <f t="shared" si="11"/>
        <v>0</v>
      </c>
      <c r="J224" s="1511">
        <f t="shared" si="11"/>
        <v>0</v>
      </c>
      <c r="K224" s="1511">
        <f t="shared" si="11"/>
        <v>0</v>
      </c>
      <c r="L224" s="1511">
        <f t="shared" si="11"/>
        <v>0</v>
      </c>
      <c r="M224" s="1511">
        <f t="shared" si="11"/>
        <v>0</v>
      </c>
      <c r="N224" s="1511">
        <f t="shared" si="12"/>
        <v>0</v>
      </c>
      <c r="O224" s="1511">
        <f t="shared" si="12"/>
        <v>0</v>
      </c>
      <c r="P224" s="1511">
        <f t="shared" si="12"/>
        <v>0</v>
      </c>
      <c r="Q224" s="1511">
        <f t="shared" si="12"/>
        <v>0</v>
      </c>
      <c r="R224" s="1511">
        <f t="shared" si="12"/>
        <v>0</v>
      </c>
      <c r="S224" s="1511">
        <f t="shared" si="12"/>
        <v>0</v>
      </c>
      <c r="T224" s="1511">
        <f t="shared" si="12"/>
        <v>0</v>
      </c>
      <c r="U224" s="1511">
        <f t="shared" si="12"/>
        <v>0</v>
      </c>
      <c r="V224" s="1511">
        <f t="shared" si="12"/>
        <v>0</v>
      </c>
      <c r="W224" s="1511">
        <f t="shared" si="12"/>
        <v>0</v>
      </c>
      <c r="X224" s="1511">
        <f t="shared" si="12"/>
        <v>0</v>
      </c>
    </row>
    <row r="225" spans="1:24" ht="15.95" customHeight="1" x14ac:dyDescent="0.2">
      <c r="A225" s="1503"/>
      <c r="C225" s="197">
        <v>1820</v>
      </c>
      <c r="D225" s="1511">
        <f t="shared" si="11"/>
        <v>818101</v>
      </c>
      <c r="E225" s="1511">
        <f t="shared" si="11"/>
        <v>361137.12815998169</v>
      </c>
      <c r="F225" s="1511">
        <f t="shared" si="11"/>
        <v>148201.21225618199</v>
      </c>
      <c r="G225" s="1511">
        <f t="shared" si="11"/>
        <v>301294.37757537491</v>
      </c>
      <c r="H225" s="1511">
        <f t="shared" si="11"/>
        <v>0</v>
      </c>
      <c r="I225" s="1511">
        <f t="shared" si="11"/>
        <v>0</v>
      </c>
      <c r="J225" s="1511">
        <f t="shared" si="11"/>
        <v>0</v>
      </c>
      <c r="K225" s="1511">
        <f t="shared" si="11"/>
        <v>7393.4712243811018</v>
      </c>
      <c r="L225" s="1511">
        <f t="shared" si="11"/>
        <v>0</v>
      </c>
      <c r="M225" s="1511">
        <f t="shared" si="11"/>
        <v>74.810784080406791</v>
      </c>
      <c r="N225" s="1511">
        <f t="shared" si="12"/>
        <v>0</v>
      </c>
      <c r="O225" s="1511">
        <f t="shared" si="12"/>
        <v>0</v>
      </c>
      <c r="P225" s="1511">
        <f t="shared" si="12"/>
        <v>0</v>
      </c>
      <c r="Q225" s="1511">
        <f t="shared" si="12"/>
        <v>0</v>
      </c>
      <c r="R225" s="1511">
        <f t="shared" si="12"/>
        <v>0</v>
      </c>
      <c r="S225" s="1511">
        <f t="shared" si="12"/>
        <v>0</v>
      </c>
      <c r="T225" s="1511">
        <f t="shared" si="12"/>
        <v>0</v>
      </c>
      <c r="U225" s="1511">
        <f t="shared" si="12"/>
        <v>0</v>
      </c>
      <c r="V225" s="1511">
        <f t="shared" si="12"/>
        <v>0</v>
      </c>
      <c r="W225" s="1511">
        <f t="shared" si="12"/>
        <v>0</v>
      </c>
      <c r="X225" s="1511">
        <f t="shared" si="12"/>
        <v>0</v>
      </c>
    </row>
    <row r="226" spans="1:24" ht="15.95" customHeight="1" x14ac:dyDescent="0.2">
      <c r="A226" s="1503"/>
      <c r="C226" s="197">
        <v>1830</v>
      </c>
      <c r="D226" s="1511">
        <f t="shared" si="11"/>
        <v>152598.00000000003</v>
      </c>
      <c r="E226" s="1511">
        <f t="shared" si="11"/>
        <v>90321.032297848258</v>
      </c>
      <c r="F226" s="1511">
        <f t="shared" si="11"/>
        <v>22565.188100307209</v>
      </c>
      <c r="G226" s="1511">
        <f t="shared" si="11"/>
        <v>36790.876895822126</v>
      </c>
      <c r="H226" s="1511">
        <f t="shared" si="11"/>
        <v>0</v>
      </c>
      <c r="I226" s="1511">
        <f t="shared" si="11"/>
        <v>0</v>
      </c>
      <c r="J226" s="1511">
        <f t="shared" si="11"/>
        <v>0</v>
      </c>
      <c r="K226" s="1511">
        <f t="shared" si="11"/>
        <v>2214.7913551047295</v>
      </c>
      <c r="L226" s="1511">
        <f t="shared" si="11"/>
        <v>386.62240724664593</v>
      </c>
      <c r="M226" s="1511">
        <f t="shared" si="11"/>
        <v>319.48894367103674</v>
      </c>
      <c r="N226" s="1511">
        <f t="shared" si="12"/>
        <v>0</v>
      </c>
      <c r="O226" s="1511">
        <f t="shared" si="12"/>
        <v>0</v>
      </c>
      <c r="P226" s="1511">
        <f t="shared" si="12"/>
        <v>0</v>
      </c>
      <c r="Q226" s="1511">
        <f t="shared" si="12"/>
        <v>0</v>
      </c>
      <c r="R226" s="1511">
        <f t="shared" si="12"/>
        <v>0</v>
      </c>
      <c r="S226" s="1511">
        <f t="shared" si="12"/>
        <v>0</v>
      </c>
      <c r="T226" s="1511">
        <f t="shared" si="12"/>
        <v>0</v>
      </c>
      <c r="U226" s="1511">
        <f t="shared" si="12"/>
        <v>0</v>
      </c>
      <c r="V226" s="1511">
        <f t="shared" si="12"/>
        <v>0</v>
      </c>
      <c r="W226" s="1511">
        <f t="shared" si="12"/>
        <v>0</v>
      </c>
      <c r="X226" s="1511">
        <f t="shared" si="12"/>
        <v>0</v>
      </c>
    </row>
    <row r="227" spans="1:24" ht="15.95" customHeight="1" x14ac:dyDescent="0.2">
      <c r="A227" s="1503"/>
      <c r="C227" s="197">
        <v>1835</v>
      </c>
      <c r="D227" s="1511">
        <f t="shared" si="11"/>
        <v>292953.00000000006</v>
      </c>
      <c r="E227" s="1511">
        <f t="shared" si="11"/>
        <v>173136.15639700787</v>
      </c>
      <c r="F227" s="1511">
        <f t="shared" si="11"/>
        <v>43430.567094267404</v>
      </c>
      <c r="G227" s="1511">
        <f t="shared" si="11"/>
        <v>70092.466719808945</v>
      </c>
      <c r="H227" s="1511">
        <f t="shared" si="11"/>
        <v>0</v>
      </c>
      <c r="I227" s="1511">
        <f t="shared" si="11"/>
        <v>0</v>
      </c>
      <c r="J227" s="1511">
        <f t="shared" si="11"/>
        <v>0</v>
      </c>
      <c r="K227" s="1511">
        <f t="shared" si="11"/>
        <v>4948.5825504297163</v>
      </c>
      <c r="L227" s="1511">
        <f t="shared" si="11"/>
        <v>736.43835584009298</v>
      </c>
      <c r="M227" s="1511">
        <f t="shared" si="11"/>
        <v>608.78888264599345</v>
      </c>
      <c r="N227" s="1511">
        <f t="shared" si="12"/>
        <v>0</v>
      </c>
      <c r="O227" s="1511">
        <f t="shared" si="12"/>
        <v>0</v>
      </c>
      <c r="P227" s="1511">
        <f t="shared" si="12"/>
        <v>0</v>
      </c>
      <c r="Q227" s="1511">
        <f t="shared" si="12"/>
        <v>0</v>
      </c>
      <c r="R227" s="1511">
        <f t="shared" si="12"/>
        <v>0</v>
      </c>
      <c r="S227" s="1511">
        <f t="shared" si="12"/>
        <v>0</v>
      </c>
      <c r="T227" s="1511">
        <f t="shared" si="12"/>
        <v>0</v>
      </c>
      <c r="U227" s="1511">
        <f t="shared" si="12"/>
        <v>0</v>
      </c>
      <c r="V227" s="1511">
        <f t="shared" si="12"/>
        <v>0</v>
      </c>
      <c r="W227" s="1511">
        <f t="shared" si="12"/>
        <v>0</v>
      </c>
      <c r="X227" s="1511">
        <f t="shared" si="12"/>
        <v>0</v>
      </c>
    </row>
    <row r="228" spans="1:24" ht="15.95" customHeight="1" x14ac:dyDescent="0.2">
      <c r="A228" s="1503"/>
      <c r="C228" s="197">
        <v>1840</v>
      </c>
      <c r="D228" s="1511">
        <f t="shared" si="11"/>
        <v>115134</v>
      </c>
      <c r="E228" s="1511">
        <f t="shared" si="11"/>
        <v>67738.701556489323</v>
      </c>
      <c r="F228" s="1511">
        <f t="shared" si="11"/>
        <v>17199.134875371292</v>
      </c>
      <c r="G228" s="1511">
        <f t="shared" si="11"/>
        <v>26913.391179468243</v>
      </c>
      <c r="H228" s="1511">
        <f t="shared" si="11"/>
        <v>0</v>
      </c>
      <c r="I228" s="1511">
        <f t="shared" si="11"/>
        <v>0</v>
      </c>
      <c r="J228" s="1511">
        <f t="shared" si="11"/>
        <v>0</v>
      </c>
      <c r="K228" s="1511">
        <f t="shared" si="11"/>
        <v>2766.277924641282</v>
      </c>
      <c r="L228" s="1511">
        <f t="shared" si="11"/>
        <v>282.60523135358483</v>
      </c>
      <c r="M228" s="1511">
        <f t="shared" si="11"/>
        <v>233.88923267627644</v>
      </c>
      <c r="N228" s="1511">
        <f t="shared" si="12"/>
        <v>0</v>
      </c>
      <c r="O228" s="1511">
        <f t="shared" si="12"/>
        <v>0</v>
      </c>
      <c r="P228" s="1511">
        <f t="shared" si="12"/>
        <v>0</v>
      </c>
      <c r="Q228" s="1511">
        <f t="shared" si="12"/>
        <v>0</v>
      </c>
      <c r="R228" s="1511">
        <f t="shared" si="12"/>
        <v>0</v>
      </c>
      <c r="S228" s="1511">
        <f t="shared" si="12"/>
        <v>0</v>
      </c>
      <c r="T228" s="1511">
        <f t="shared" si="12"/>
        <v>0</v>
      </c>
      <c r="U228" s="1511">
        <f t="shared" si="12"/>
        <v>0</v>
      </c>
      <c r="V228" s="1511">
        <f t="shared" si="12"/>
        <v>0</v>
      </c>
      <c r="W228" s="1511">
        <f t="shared" si="12"/>
        <v>0</v>
      </c>
      <c r="X228" s="1511">
        <f t="shared" si="12"/>
        <v>0</v>
      </c>
    </row>
    <row r="229" spans="1:24" ht="15.95" customHeight="1" x14ac:dyDescent="0.2">
      <c r="A229" s="1503"/>
      <c r="C229" s="197">
        <v>1845</v>
      </c>
      <c r="D229" s="1511">
        <f t="shared" si="11"/>
        <v>55578.000000000007</v>
      </c>
      <c r="E229" s="1511">
        <f t="shared" si="11"/>
        <v>32453.053051555376</v>
      </c>
      <c r="F229" s="1511">
        <f t="shared" si="11"/>
        <v>8407.3614933684676</v>
      </c>
      <c r="G229" s="1511">
        <f t="shared" si="11"/>
        <v>12481.85186143894</v>
      </c>
      <c r="H229" s="1511">
        <f t="shared" si="11"/>
        <v>0</v>
      </c>
      <c r="I229" s="1511">
        <f t="shared" si="11"/>
        <v>0</v>
      </c>
      <c r="J229" s="1511">
        <f t="shared" si="11"/>
        <v>0</v>
      </c>
      <c r="K229" s="1511">
        <f t="shared" si="11"/>
        <v>1996.2210753676536</v>
      </c>
      <c r="L229" s="1511">
        <f t="shared" si="11"/>
        <v>130.93046288680611</v>
      </c>
      <c r="M229" s="1511">
        <f t="shared" si="11"/>
        <v>108.58205538276557</v>
      </c>
      <c r="N229" s="1511">
        <f t="shared" si="12"/>
        <v>0</v>
      </c>
      <c r="O229" s="1511">
        <f t="shared" si="12"/>
        <v>0</v>
      </c>
      <c r="P229" s="1511">
        <f t="shared" si="12"/>
        <v>0</v>
      </c>
      <c r="Q229" s="1511">
        <f t="shared" si="12"/>
        <v>0</v>
      </c>
      <c r="R229" s="1511">
        <f t="shared" si="12"/>
        <v>0</v>
      </c>
      <c r="S229" s="1511">
        <f t="shared" si="12"/>
        <v>0</v>
      </c>
      <c r="T229" s="1511">
        <f t="shared" si="12"/>
        <v>0</v>
      </c>
      <c r="U229" s="1511">
        <f t="shared" si="12"/>
        <v>0</v>
      </c>
      <c r="V229" s="1511">
        <f t="shared" si="12"/>
        <v>0</v>
      </c>
      <c r="W229" s="1511">
        <f t="shared" si="12"/>
        <v>0</v>
      </c>
      <c r="X229" s="1511">
        <f t="shared" si="12"/>
        <v>0</v>
      </c>
    </row>
    <row r="230" spans="1:24" ht="15.95" customHeight="1" x14ac:dyDescent="0.2">
      <c r="A230" s="1503"/>
      <c r="C230" s="197">
        <v>1850</v>
      </c>
      <c r="D230" s="1511">
        <f t="shared" si="11"/>
        <v>439397.99999999994</v>
      </c>
      <c r="E230" s="1511">
        <f t="shared" si="11"/>
        <v>263595.94864423457</v>
      </c>
      <c r="F230" s="1511">
        <f t="shared" si="11"/>
        <v>72075.908212160022</v>
      </c>
      <c r="G230" s="1511">
        <f t="shared" si="11"/>
        <v>96563.77930104571</v>
      </c>
      <c r="H230" s="1511">
        <f t="shared" si="11"/>
        <v>0</v>
      </c>
      <c r="I230" s="1511">
        <f t="shared" si="11"/>
        <v>0</v>
      </c>
      <c r="J230" s="1511">
        <f t="shared" si="11"/>
        <v>0</v>
      </c>
      <c r="K230" s="1511">
        <f t="shared" si="11"/>
        <v>5396.5347487097479</v>
      </c>
      <c r="L230" s="1511">
        <f t="shared" si="11"/>
        <v>962.4624005162965</v>
      </c>
      <c r="M230" s="1511">
        <f t="shared" si="11"/>
        <v>803.36669333359384</v>
      </c>
      <c r="N230" s="1511">
        <f t="shared" si="12"/>
        <v>0</v>
      </c>
      <c r="O230" s="1511">
        <f t="shared" si="12"/>
        <v>0</v>
      </c>
      <c r="P230" s="1511">
        <f t="shared" si="12"/>
        <v>0</v>
      </c>
      <c r="Q230" s="1511">
        <f t="shared" si="12"/>
        <v>0</v>
      </c>
      <c r="R230" s="1511">
        <f t="shared" si="12"/>
        <v>0</v>
      </c>
      <c r="S230" s="1511">
        <f t="shared" si="12"/>
        <v>0</v>
      </c>
      <c r="T230" s="1511">
        <f t="shared" si="12"/>
        <v>0</v>
      </c>
      <c r="U230" s="1511">
        <f t="shared" si="12"/>
        <v>0</v>
      </c>
      <c r="V230" s="1511">
        <f t="shared" si="12"/>
        <v>0</v>
      </c>
      <c r="W230" s="1511">
        <f t="shared" si="12"/>
        <v>0</v>
      </c>
      <c r="X230" s="1511">
        <f t="shared" si="12"/>
        <v>0</v>
      </c>
    </row>
    <row r="231" spans="1:24" ht="15.95" customHeight="1" x14ac:dyDescent="0.2">
      <c r="A231" s="1503"/>
      <c r="C231" s="197">
        <v>1855</v>
      </c>
      <c r="D231" s="1511">
        <f t="shared" si="11"/>
        <v>453380</v>
      </c>
      <c r="E231" s="1511">
        <f t="shared" si="11"/>
        <v>453380</v>
      </c>
      <c r="F231" s="1511">
        <f t="shared" si="11"/>
        <v>0</v>
      </c>
      <c r="G231" s="1511">
        <f t="shared" si="11"/>
        <v>0</v>
      </c>
      <c r="H231" s="1511">
        <f t="shared" si="11"/>
        <v>0</v>
      </c>
      <c r="I231" s="1511">
        <f t="shared" si="11"/>
        <v>0</v>
      </c>
      <c r="J231" s="1511">
        <f t="shared" si="11"/>
        <v>0</v>
      </c>
      <c r="K231" s="1511">
        <f t="shared" si="11"/>
        <v>0</v>
      </c>
      <c r="L231" s="1511">
        <f t="shared" si="11"/>
        <v>0</v>
      </c>
      <c r="M231" s="1511">
        <f t="shared" si="11"/>
        <v>0</v>
      </c>
      <c r="N231" s="1511">
        <f t="shared" si="12"/>
        <v>0</v>
      </c>
      <c r="O231" s="1511">
        <f t="shared" si="12"/>
        <v>0</v>
      </c>
      <c r="P231" s="1511">
        <f t="shared" si="12"/>
        <v>0</v>
      </c>
      <c r="Q231" s="1511">
        <f t="shared" si="12"/>
        <v>0</v>
      </c>
      <c r="R231" s="1511">
        <f t="shared" si="12"/>
        <v>0</v>
      </c>
      <c r="S231" s="1511">
        <f t="shared" si="12"/>
        <v>0</v>
      </c>
      <c r="T231" s="1511">
        <f t="shared" si="12"/>
        <v>0</v>
      </c>
      <c r="U231" s="1511">
        <f t="shared" si="12"/>
        <v>0</v>
      </c>
      <c r="V231" s="1511">
        <f t="shared" si="12"/>
        <v>0</v>
      </c>
      <c r="W231" s="1511">
        <f t="shared" si="12"/>
        <v>0</v>
      </c>
      <c r="X231" s="1511">
        <f t="shared" si="12"/>
        <v>0</v>
      </c>
    </row>
    <row r="232" spans="1:24" ht="15.95" customHeight="1" x14ac:dyDescent="0.2">
      <c r="A232" s="1503"/>
      <c r="C232" s="197">
        <v>1860</v>
      </c>
      <c r="D232" s="1511">
        <f t="shared" si="11"/>
        <v>9304</v>
      </c>
      <c r="E232" s="1511">
        <f t="shared" si="11"/>
        <v>7174.1663576124283</v>
      </c>
      <c r="F232" s="1511">
        <f t="shared" si="11"/>
        <v>1728.6171667048241</v>
      </c>
      <c r="G232" s="1511">
        <f t="shared" si="11"/>
        <v>401.21647568274733</v>
      </c>
      <c r="H232" s="1511">
        <f t="shared" si="11"/>
        <v>0</v>
      </c>
      <c r="I232" s="1511">
        <f t="shared" si="11"/>
        <v>0</v>
      </c>
      <c r="J232" s="1511">
        <f t="shared" si="11"/>
        <v>0</v>
      </c>
      <c r="K232" s="1511">
        <f t="shared" si="11"/>
        <v>0</v>
      </c>
      <c r="L232" s="1511">
        <f t="shared" si="11"/>
        <v>0</v>
      </c>
      <c r="M232" s="1511">
        <f t="shared" si="11"/>
        <v>0</v>
      </c>
      <c r="N232" s="1511">
        <f t="shared" si="12"/>
        <v>0</v>
      </c>
      <c r="O232" s="1511">
        <f t="shared" si="12"/>
        <v>0</v>
      </c>
      <c r="P232" s="1511">
        <f t="shared" si="12"/>
        <v>0</v>
      </c>
      <c r="Q232" s="1511">
        <f t="shared" si="12"/>
        <v>0</v>
      </c>
      <c r="R232" s="1511">
        <f t="shared" si="12"/>
        <v>0</v>
      </c>
      <c r="S232" s="1511">
        <f t="shared" si="12"/>
        <v>0</v>
      </c>
      <c r="T232" s="1511">
        <f t="shared" si="12"/>
        <v>0</v>
      </c>
      <c r="U232" s="1511">
        <f t="shared" si="12"/>
        <v>0</v>
      </c>
      <c r="V232" s="1511">
        <f t="shared" si="12"/>
        <v>0</v>
      </c>
      <c r="W232" s="1511">
        <f t="shared" si="12"/>
        <v>0</v>
      </c>
      <c r="X232" s="1511">
        <f t="shared" si="12"/>
        <v>0</v>
      </c>
    </row>
    <row r="233" spans="1:24" ht="15.95" customHeight="1" x14ac:dyDescent="0.2">
      <c r="A233" s="1503"/>
      <c r="C233" s="197" t="s">
        <v>108</v>
      </c>
      <c r="D233" s="1511">
        <f t="shared" ref="D233:M242" si="13">SUMIF($Z$19:$Z$213, $C233, D$19:D$213)</f>
        <v>3492676</v>
      </c>
      <c r="E233" s="1511">
        <f t="shared" si="13"/>
        <v>2121506.4885993376</v>
      </c>
      <c r="F233" s="1511">
        <f t="shared" si="13"/>
        <v>497987.59633459419</v>
      </c>
      <c r="G233" s="1511">
        <f t="shared" si="13"/>
        <v>805866.23127801809</v>
      </c>
      <c r="H233" s="1511">
        <f t="shared" si="13"/>
        <v>0</v>
      </c>
      <c r="I233" s="1511">
        <f t="shared" si="13"/>
        <v>0</v>
      </c>
      <c r="J233" s="1511">
        <f t="shared" si="13"/>
        <v>0</v>
      </c>
      <c r="K233" s="1511">
        <f t="shared" si="13"/>
        <v>55383.895083893607</v>
      </c>
      <c r="L233" s="1511">
        <f t="shared" si="13"/>
        <v>6497.5027006049913</v>
      </c>
      <c r="M233" s="1511">
        <f t="shared" si="13"/>
        <v>5434.2860035516278</v>
      </c>
      <c r="N233" s="1511">
        <f t="shared" ref="N233:X242" si="14">SUMIF($Z$19:$Z$213, $C233, N$19:N$213)</f>
        <v>0</v>
      </c>
      <c r="O233" s="1511">
        <f t="shared" si="14"/>
        <v>0</v>
      </c>
      <c r="P233" s="1511">
        <f t="shared" si="14"/>
        <v>0</v>
      </c>
      <c r="Q233" s="1511">
        <f t="shared" si="14"/>
        <v>0</v>
      </c>
      <c r="R233" s="1511">
        <f t="shared" si="14"/>
        <v>0</v>
      </c>
      <c r="S233" s="1511">
        <f t="shared" si="14"/>
        <v>0</v>
      </c>
      <c r="T233" s="1511">
        <f t="shared" si="14"/>
        <v>0</v>
      </c>
      <c r="U233" s="1511">
        <f t="shared" si="14"/>
        <v>0</v>
      </c>
      <c r="V233" s="1511">
        <f t="shared" si="14"/>
        <v>0</v>
      </c>
      <c r="W233" s="1511">
        <f t="shared" si="14"/>
        <v>0</v>
      </c>
      <c r="X233" s="1511">
        <f t="shared" si="14"/>
        <v>0</v>
      </c>
    </row>
    <row r="234" spans="1:24" ht="15.95" customHeight="1" x14ac:dyDescent="0.2">
      <c r="A234" s="1503"/>
      <c r="C234" s="1520" t="s">
        <v>504</v>
      </c>
      <c r="D234" s="1511">
        <f t="shared" si="13"/>
        <v>1378598</v>
      </c>
      <c r="E234" s="1511">
        <f t="shared" si="13"/>
        <v>807159.2691318444</v>
      </c>
      <c r="F234" s="1511">
        <f t="shared" si="13"/>
        <v>206074.61716194154</v>
      </c>
      <c r="G234" s="1511">
        <f t="shared" si="13"/>
        <v>337763.12212823686</v>
      </c>
      <c r="H234" s="1511">
        <f t="shared" si="13"/>
        <v>0</v>
      </c>
      <c r="I234" s="1511">
        <f t="shared" si="13"/>
        <v>0</v>
      </c>
      <c r="J234" s="1511">
        <f t="shared" si="13"/>
        <v>0</v>
      </c>
      <c r="K234" s="1511">
        <f t="shared" si="13"/>
        <v>21500.296564645218</v>
      </c>
      <c r="L234" s="1511">
        <f t="shared" si="13"/>
        <v>3337.2365590962991</v>
      </c>
      <c r="M234" s="1511">
        <f t="shared" si="13"/>
        <v>2763.4584542357561</v>
      </c>
      <c r="N234" s="1511">
        <f t="shared" si="14"/>
        <v>0</v>
      </c>
      <c r="O234" s="1511">
        <f t="shared" si="14"/>
        <v>0</v>
      </c>
      <c r="P234" s="1511">
        <f t="shared" si="14"/>
        <v>0</v>
      </c>
      <c r="Q234" s="1511">
        <f t="shared" si="14"/>
        <v>0</v>
      </c>
      <c r="R234" s="1511">
        <f t="shared" si="14"/>
        <v>0</v>
      </c>
      <c r="S234" s="1511">
        <f t="shared" si="14"/>
        <v>0</v>
      </c>
      <c r="T234" s="1511">
        <f t="shared" si="14"/>
        <v>0</v>
      </c>
      <c r="U234" s="1511">
        <f t="shared" si="14"/>
        <v>0</v>
      </c>
      <c r="V234" s="1511">
        <f t="shared" si="14"/>
        <v>0</v>
      </c>
      <c r="W234" s="1511">
        <f t="shared" si="14"/>
        <v>0</v>
      </c>
      <c r="X234" s="1511">
        <f t="shared" si="14"/>
        <v>0</v>
      </c>
    </row>
    <row r="235" spans="1:24" ht="15.95" customHeight="1" x14ac:dyDescent="0.2">
      <c r="A235" s="1503"/>
      <c r="C235" s="1505" t="s">
        <v>505</v>
      </c>
      <c r="D235" s="1511">
        <f t="shared" si="13"/>
        <v>22614</v>
      </c>
      <c r="E235" s="1511">
        <f t="shared" si="13"/>
        <v>13203.9078588917</v>
      </c>
      <c r="F235" s="1511">
        <f t="shared" si="13"/>
        <v>3413.1227384077474</v>
      </c>
      <c r="G235" s="1511">
        <f t="shared" si="13"/>
        <v>5256.1639517231661</v>
      </c>
      <c r="H235" s="1511">
        <f t="shared" si="13"/>
        <v>0</v>
      </c>
      <c r="I235" s="1511">
        <f t="shared" si="13"/>
        <v>0</v>
      </c>
      <c r="J235" s="1511">
        <f t="shared" si="13"/>
        <v>0</v>
      </c>
      <c r="K235" s="1511">
        <f t="shared" si="13"/>
        <v>643.00085894458061</v>
      </c>
      <c r="L235" s="1511">
        <f t="shared" si="13"/>
        <v>53.470887670907914</v>
      </c>
      <c r="M235" s="1511">
        <f t="shared" si="13"/>
        <v>44.333704361898981</v>
      </c>
      <c r="N235" s="1511">
        <f t="shared" si="14"/>
        <v>0</v>
      </c>
      <c r="O235" s="1511">
        <f t="shared" si="14"/>
        <v>0</v>
      </c>
      <c r="P235" s="1511">
        <f t="shared" si="14"/>
        <v>0</v>
      </c>
      <c r="Q235" s="1511">
        <f t="shared" si="14"/>
        <v>0</v>
      </c>
      <c r="R235" s="1511">
        <f t="shared" si="14"/>
        <v>0</v>
      </c>
      <c r="S235" s="1511">
        <f t="shared" si="14"/>
        <v>0</v>
      </c>
      <c r="T235" s="1511">
        <f t="shared" si="14"/>
        <v>0</v>
      </c>
      <c r="U235" s="1511">
        <f t="shared" si="14"/>
        <v>0</v>
      </c>
      <c r="V235" s="1511">
        <f t="shared" si="14"/>
        <v>0</v>
      </c>
      <c r="W235" s="1511">
        <f t="shared" si="14"/>
        <v>0</v>
      </c>
      <c r="X235" s="1511">
        <f t="shared" si="14"/>
        <v>0</v>
      </c>
    </row>
    <row r="236" spans="1:24" ht="15.95" customHeight="1" x14ac:dyDescent="0.2">
      <c r="A236" s="1503"/>
      <c r="C236" s="197" t="s">
        <v>1417</v>
      </c>
      <c r="D236" s="1511">
        <f t="shared" si="13"/>
        <v>0</v>
      </c>
      <c r="E236" s="1511">
        <f t="shared" si="13"/>
        <v>0</v>
      </c>
      <c r="F236" s="1511">
        <f t="shared" si="13"/>
        <v>0</v>
      </c>
      <c r="G236" s="1511">
        <f t="shared" si="13"/>
        <v>0</v>
      </c>
      <c r="H236" s="1511">
        <f t="shared" si="13"/>
        <v>0</v>
      </c>
      <c r="I236" s="1511">
        <f t="shared" si="13"/>
        <v>0</v>
      </c>
      <c r="J236" s="1511">
        <f t="shared" si="13"/>
        <v>0</v>
      </c>
      <c r="K236" s="1511">
        <f t="shared" si="13"/>
        <v>0</v>
      </c>
      <c r="L236" s="1511">
        <f t="shared" si="13"/>
        <v>0</v>
      </c>
      <c r="M236" s="1511">
        <f t="shared" si="13"/>
        <v>0</v>
      </c>
      <c r="N236" s="1511">
        <f t="shared" si="14"/>
        <v>0</v>
      </c>
      <c r="O236" s="1511">
        <f t="shared" si="14"/>
        <v>0</v>
      </c>
      <c r="P236" s="1511">
        <f t="shared" si="14"/>
        <v>0</v>
      </c>
      <c r="Q236" s="1511">
        <f t="shared" si="14"/>
        <v>0</v>
      </c>
      <c r="R236" s="1511">
        <f t="shared" si="14"/>
        <v>0</v>
      </c>
      <c r="S236" s="1511">
        <f t="shared" si="14"/>
        <v>0</v>
      </c>
      <c r="T236" s="1511">
        <f t="shared" si="14"/>
        <v>0</v>
      </c>
      <c r="U236" s="1511">
        <f t="shared" si="14"/>
        <v>0</v>
      </c>
      <c r="V236" s="1511">
        <f t="shared" si="14"/>
        <v>0</v>
      </c>
      <c r="W236" s="1511">
        <f t="shared" si="14"/>
        <v>0</v>
      </c>
      <c r="X236" s="1511">
        <f t="shared" si="14"/>
        <v>0</v>
      </c>
    </row>
    <row r="237" spans="1:24" ht="15.95" customHeight="1" x14ac:dyDescent="0.2">
      <c r="A237" s="1503"/>
      <c r="C237" s="197" t="s">
        <v>1343</v>
      </c>
      <c r="D237" s="1511">
        <f t="shared" si="13"/>
        <v>250000.00000000003</v>
      </c>
      <c r="E237" s="1511">
        <f t="shared" si="13"/>
        <v>217206.34308764001</v>
      </c>
      <c r="F237" s="1511">
        <f t="shared" si="13"/>
        <v>24294.346365275196</v>
      </c>
      <c r="G237" s="1511">
        <f t="shared" si="13"/>
        <v>8381.5584419683273</v>
      </c>
      <c r="H237" s="1511">
        <f t="shared" si="13"/>
        <v>0</v>
      </c>
      <c r="I237" s="1511">
        <f t="shared" si="13"/>
        <v>0</v>
      </c>
      <c r="J237" s="1511">
        <f t="shared" si="13"/>
        <v>0</v>
      </c>
      <c r="K237" s="1511">
        <f t="shared" si="13"/>
        <v>0</v>
      </c>
      <c r="L237" s="1511">
        <f t="shared" si="13"/>
        <v>0.9385155153967214</v>
      </c>
      <c r="M237" s="1511">
        <f t="shared" si="13"/>
        <v>116.81358960110261</v>
      </c>
      <c r="N237" s="1511">
        <f t="shared" si="14"/>
        <v>0</v>
      </c>
      <c r="O237" s="1511">
        <f t="shared" si="14"/>
        <v>0</v>
      </c>
      <c r="P237" s="1511">
        <f t="shared" si="14"/>
        <v>0</v>
      </c>
      <c r="Q237" s="1511">
        <f t="shared" si="14"/>
        <v>0</v>
      </c>
      <c r="R237" s="1511">
        <f t="shared" si="14"/>
        <v>0</v>
      </c>
      <c r="S237" s="1511">
        <f t="shared" si="14"/>
        <v>0</v>
      </c>
      <c r="T237" s="1511">
        <f t="shared" si="14"/>
        <v>0</v>
      </c>
      <c r="U237" s="1511">
        <f t="shared" si="14"/>
        <v>0</v>
      </c>
      <c r="V237" s="1511">
        <f t="shared" si="14"/>
        <v>0</v>
      </c>
      <c r="W237" s="1511">
        <f t="shared" si="14"/>
        <v>0</v>
      </c>
      <c r="X237" s="1511">
        <f t="shared" si="14"/>
        <v>0</v>
      </c>
    </row>
    <row r="238" spans="1:24" ht="15.95" customHeight="1" x14ac:dyDescent="0.2">
      <c r="A238" s="1503"/>
      <c r="C238" s="197" t="s">
        <v>268</v>
      </c>
      <c r="D238" s="1511">
        <f t="shared" si="13"/>
        <v>-128944457.75999999</v>
      </c>
      <c r="E238" s="1511">
        <f t="shared" si="13"/>
        <v>-78901288.632836968</v>
      </c>
      <c r="F238" s="1511">
        <f t="shared" si="13"/>
        <v>-18763734.43780838</v>
      </c>
      <c r="G238" s="1511">
        <f t="shared" si="13"/>
        <v>-28803328.776917785</v>
      </c>
      <c r="H238" s="1511">
        <f t="shared" si="13"/>
        <v>0</v>
      </c>
      <c r="I238" s="1511">
        <f t="shared" si="13"/>
        <v>0</v>
      </c>
      <c r="J238" s="1511">
        <f t="shared" si="13"/>
        <v>0</v>
      </c>
      <c r="K238" s="1511">
        <f t="shared" si="13"/>
        <v>-2043451.9634639665</v>
      </c>
      <c r="L238" s="1511">
        <f t="shared" si="13"/>
        <v>-235380.05162259031</v>
      </c>
      <c r="M238" s="1511">
        <f t="shared" si="13"/>
        <v>-197273.89735031777</v>
      </c>
      <c r="N238" s="1511">
        <f t="shared" si="14"/>
        <v>0</v>
      </c>
      <c r="O238" s="1511">
        <f t="shared" si="14"/>
        <v>0</v>
      </c>
      <c r="P238" s="1511">
        <f t="shared" si="14"/>
        <v>0</v>
      </c>
      <c r="Q238" s="1511">
        <f t="shared" si="14"/>
        <v>0</v>
      </c>
      <c r="R238" s="1511">
        <f t="shared" si="14"/>
        <v>0</v>
      </c>
      <c r="S238" s="1511">
        <f t="shared" si="14"/>
        <v>0</v>
      </c>
      <c r="T238" s="1511">
        <f t="shared" si="14"/>
        <v>0</v>
      </c>
      <c r="U238" s="1511">
        <f t="shared" si="14"/>
        <v>0</v>
      </c>
      <c r="V238" s="1511">
        <f t="shared" si="14"/>
        <v>0</v>
      </c>
      <c r="W238" s="1511">
        <f t="shared" si="14"/>
        <v>0</v>
      </c>
      <c r="X238" s="1511">
        <f t="shared" si="14"/>
        <v>0</v>
      </c>
    </row>
    <row r="239" spans="1:24" ht="15.95" customHeight="1" x14ac:dyDescent="0.2">
      <c r="A239" s="1503"/>
      <c r="C239" s="197" t="s">
        <v>704</v>
      </c>
      <c r="D239" s="1511">
        <f t="shared" si="13"/>
        <v>510500.00000000006</v>
      </c>
      <c r="E239" s="1511">
        <f t="shared" si="13"/>
        <v>376797.61904761911</v>
      </c>
      <c r="F239" s="1511">
        <f t="shared" si="13"/>
        <v>36647.786792646606</v>
      </c>
      <c r="G239" s="1511">
        <f t="shared" si="13"/>
        <v>4369.0732943069388</v>
      </c>
      <c r="H239" s="1511">
        <f t="shared" si="13"/>
        <v>0</v>
      </c>
      <c r="I239" s="1511">
        <f t="shared" si="13"/>
        <v>0</v>
      </c>
      <c r="J239" s="1511">
        <f t="shared" si="13"/>
        <v>0</v>
      </c>
      <c r="K239" s="1511">
        <f t="shared" si="13"/>
        <v>87014.463729416995</v>
      </c>
      <c r="L239" s="1511">
        <f t="shared" si="13"/>
        <v>3145.7327719009959</v>
      </c>
      <c r="M239" s="1511">
        <f t="shared" si="13"/>
        <v>2525.3243641094109</v>
      </c>
      <c r="N239" s="1511">
        <f t="shared" si="14"/>
        <v>0</v>
      </c>
      <c r="O239" s="1511">
        <f t="shared" si="14"/>
        <v>0</v>
      </c>
      <c r="P239" s="1511">
        <f t="shared" si="14"/>
        <v>0</v>
      </c>
      <c r="Q239" s="1511">
        <f t="shared" si="14"/>
        <v>0</v>
      </c>
      <c r="R239" s="1511">
        <f t="shared" si="14"/>
        <v>0</v>
      </c>
      <c r="S239" s="1511">
        <f t="shared" si="14"/>
        <v>0</v>
      </c>
      <c r="T239" s="1511">
        <f t="shared" si="14"/>
        <v>0</v>
      </c>
      <c r="U239" s="1511">
        <f t="shared" si="14"/>
        <v>0</v>
      </c>
      <c r="V239" s="1511">
        <f t="shared" si="14"/>
        <v>0</v>
      </c>
      <c r="W239" s="1511">
        <f t="shared" si="14"/>
        <v>0</v>
      </c>
      <c r="X239" s="1511">
        <f t="shared" si="14"/>
        <v>0</v>
      </c>
    </row>
    <row r="240" spans="1:24" ht="15.95" customHeight="1" x14ac:dyDescent="0.2">
      <c r="A240" s="1503"/>
      <c r="C240" s="197" t="s">
        <v>1271</v>
      </c>
      <c r="D240" s="1511">
        <f t="shared" si="13"/>
        <v>0</v>
      </c>
      <c r="E240" s="1511">
        <f t="shared" si="13"/>
        <v>0</v>
      </c>
      <c r="F240" s="1511">
        <f t="shared" si="13"/>
        <v>0</v>
      </c>
      <c r="G240" s="1511">
        <f t="shared" si="13"/>
        <v>0</v>
      </c>
      <c r="H240" s="1511">
        <f t="shared" si="13"/>
        <v>0</v>
      </c>
      <c r="I240" s="1511">
        <f t="shared" si="13"/>
        <v>0</v>
      </c>
      <c r="J240" s="1511">
        <f t="shared" si="13"/>
        <v>0</v>
      </c>
      <c r="K240" s="1511">
        <f t="shared" si="13"/>
        <v>0</v>
      </c>
      <c r="L240" s="1511">
        <f t="shared" si="13"/>
        <v>0</v>
      </c>
      <c r="M240" s="1511">
        <f t="shared" si="13"/>
        <v>0</v>
      </c>
      <c r="N240" s="1511">
        <f t="shared" si="14"/>
        <v>0</v>
      </c>
      <c r="O240" s="1511">
        <f t="shared" si="14"/>
        <v>0</v>
      </c>
      <c r="P240" s="1511">
        <f t="shared" si="14"/>
        <v>0</v>
      </c>
      <c r="Q240" s="1511">
        <f t="shared" si="14"/>
        <v>0</v>
      </c>
      <c r="R240" s="1511">
        <f t="shared" si="14"/>
        <v>0</v>
      </c>
      <c r="S240" s="1511">
        <f t="shared" si="14"/>
        <v>0</v>
      </c>
      <c r="T240" s="1511">
        <f t="shared" si="14"/>
        <v>0</v>
      </c>
      <c r="U240" s="1511">
        <f t="shared" si="14"/>
        <v>0</v>
      </c>
      <c r="V240" s="1511">
        <f t="shared" si="14"/>
        <v>0</v>
      </c>
      <c r="W240" s="1511">
        <f t="shared" si="14"/>
        <v>0</v>
      </c>
      <c r="X240" s="1511">
        <f t="shared" si="14"/>
        <v>0</v>
      </c>
    </row>
    <row r="241" spans="1:24" ht="15.95" customHeight="1" x14ac:dyDescent="0.2">
      <c r="A241" s="1503"/>
      <c r="C241" s="197" t="s">
        <v>773</v>
      </c>
      <c r="D241" s="1511">
        <f t="shared" si="13"/>
        <v>10894221.358031578</v>
      </c>
      <c r="E241" s="1511">
        <f t="shared" si="13"/>
        <v>4670349.1702529034</v>
      </c>
      <c r="F241" s="1511">
        <f t="shared" si="13"/>
        <v>1733188.9786932848</v>
      </c>
      <c r="G241" s="1511">
        <f t="shared" si="13"/>
        <v>4377288.2586600035</v>
      </c>
      <c r="H241" s="1511">
        <f t="shared" si="13"/>
        <v>0</v>
      </c>
      <c r="I241" s="1511">
        <f t="shared" si="13"/>
        <v>0</v>
      </c>
      <c r="J241" s="1511">
        <f t="shared" si="13"/>
        <v>0</v>
      </c>
      <c r="K241" s="1511">
        <f t="shared" si="13"/>
        <v>94642.57335698641</v>
      </c>
      <c r="L241" s="1511">
        <f t="shared" si="13"/>
        <v>4651.8382936902908</v>
      </c>
      <c r="M241" s="1511">
        <f t="shared" si="13"/>
        <v>14100.538774710432</v>
      </c>
      <c r="N241" s="1511">
        <f t="shared" si="14"/>
        <v>0</v>
      </c>
      <c r="O241" s="1511">
        <f t="shared" si="14"/>
        <v>0</v>
      </c>
      <c r="P241" s="1511">
        <f t="shared" si="14"/>
        <v>0</v>
      </c>
      <c r="Q241" s="1511">
        <f t="shared" si="14"/>
        <v>0</v>
      </c>
      <c r="R241" s="1511">
        <f t="shared" si="14"/>
        <v>0</v>
      </c>
      <c r="S241" s="1511">
        <f t="shared" si="14"/>
        <v>0</v>
      </c>
      <c r="T241" s="1511">
        <f t="shared" si="14"/>
        <v>0</v>
      </c>
      <c r="U241" s="1511">
        <f t="shared" si="14"/>
        <v>0</v>
      </c>
      <c r="V241" s="1511">
        <f t="shared" si="14"/>
        <v>0</v>
      </c>
      <c r="W241" s="1511">
        <f t="shared" si="14"/>
        <v>0</v>
      </c>
      <c r="X241" s="1511">
        <f t="shared" si="14"/>
        <v>0</v>
      </c>
    </row>
    <row r="242" spans="1:24" ht="15.95" customHeight="1" x14ac:dyDescent="0.2">
      <c r="A242" s="1503"/>
      <c r="C242" s="197" t="s">
        <v>1266</v>
      </c>
      <c r="D242" s="1511">
        <f t="shared" si="13"/>
        <v>89711693.291282788</v>
      </c>
      <c r="E242" s="1511">
        <f t="shared" si="13"/>
        <v>38615578.850518063</v>
      </c>
      <c r="F242" s="1511">
        <f t="shared" si="13"/>
        <v>14249657.329942225</v>
      </c>
      <c r="G242" s="1511">
        <f t="shared" si="13"/>
        <v>35916041.407265477</v>
      </c>
      <c r="H242" s="1511">
        <f t="shared" si="13"/>
        <v>0</v>
      </c>
      <c r="I242" s="1511">
        <f t="shared" si="13"/>
        <v>0</v>
      </c>
      <c r="J242" s="1511">
        <f t="shared" si="13"/>
        <v>0</v>
      </c>
      <c r="K242" s="1511">
        <f t="shared" si="13"/>
        <v>776550.77361075138</v>
      </c>
      <c r="L242" s="1511">
        <f t="shared" si="13"/>
        <v>38168.748984155245</v>
      </c>
      <c r="M242" s="1511">
        <f t="shared" si="13"/>
        <v>115696.18096211116</v>
      </c>
      <c r="N242" s="1511">
        <f t="shared" si="14"/>
        <v>0</v>
      </c>
      <c r="O242" s="1511">
        <f t="shared" si="14"/>
        <v>0</v>
      </c>
      <c r="P242" s="1511">
        <f t="shared" si="14"/>
        <v>0</v>
      </c>
      <c r="Q242" s="1511">
        <f t="shared" si="14"/>
        <v>0</v>
      </c>
      <c r="R242" s="1511">
        <f t="shared" si="14"/>
        <v>0</v>
      </c>
      <c r="S242" s="1511">
        <f t="shared" si="14"/>
        <v>0</v>
      </c>
      <c r="T242" s="1511">
        <f t="shared" si="14"/>
        <v>0</v>
      </c>
      <c r="U242" s="1511">
        <f t="shared" si="14"/>
        <v>0</v>
      </c>
      <c r="V242" s="1511">
        <f t="shared" si="14"/>
        <v>0</v>
      </c>
      <c r="W242" s="1511">
        <f t="shared" si="14"/>
        <v>0</v>
      </c>
      <c r="X242" s="1511">
        <f t="shared" si="14"/>
        <v>0</v>
      </c>
    </row>
    <row r="243" spans="1:24" ht="15.95" customHeight="1" x14ac:dyDescent="0.2">
      <c r="A243" s="1503"/>
      <c r="C243" s="197" t="s">
        <v>1081</v>
      </c>
      <c r="D243" s="1511">
        <f t="shared" ref="D243:M256" si="15">SUMIF($Z$19:$Z$213, $C243, D$19:D$213)</f>
        <v>-26572028.725120299</v>
      </c>
      <c r="E243" s="1511">
        <f t="shared" si="15"/>
        <v>-15969579.793834368</v>
      </c>
      <c r="F243" s="1511">
        <f t="shared" si="15"/>
        <v>-4295346.0342344148</v>
      </c>
      <c r="G243" s="1511">
        <f t="shared" si="15"/>
        <v>-5378881.6927605402</v>
      </c>
      <c r="H243" s="1511">
        <f t="shared" si="15"/>
        <v>0</v>
      </c>
      <c r="I243" s="1511">
        <f t="shared" si="15"/>
        <v>0</v>
      </c>
      <c r="J243" s="1511">
        <f t="shared" si="15"/>
        <v>0</v>
      </c>
      <c r="K243" s="1511">
        <f t="shared" si="15"/>
        <v>-848591.38996343</v>
      </c>
      <c r="L243" s="1511">
        <f t="shared" si="15"/>
        <v>-35935.352936337658</v>
      </c>
      <c r="M243" s="1511">
        <f t="shared" si="15"/>
        <v>-43694.46139120662</v>
      </c>
      <c r="N243" s="1511">
        <f t="shared" ref="N243:X256" si="16">SUMIF($Z$19:$Z$213, $C243, N$19:N$213)</f>
        <v>0</v>
      </c>
      <c r="O243" s="1511">
        <f t="shared" si="16"/>
        <v>0</v>
      </c>
      <c r="P243" s="1511">
        <f t="shared" si="16"/>
        <v>0</v>
      </c>
      <c r="Q243" s="1511">
        <f t="shared" si="16"/>
        <v>0</v>
      </c>
      <c r="R243" s="1511">
        <f t="shared" si="16"/>
        <v>0</v>
      </c>
      <c r="S243" s="1511">
        <f t="shared" si="16"/>
        <v>0</v>
      </c>
      <c r="T243" s="1511">
        <f t="shared" si="16"/>
        <v>0</v>
      </c>
      <c r="U243" s="1511">
        <f t="shared" si="16"/>
        <v>0</v>
      </c>
      <c r="V243" s="1511">
        <f t="shared" si="16"/>
        <v>0</v>
      </c>
      <c r="W243" s="1511">
        <f t="shared" si="16"/>
        <v>0</v>
      </c>
      <c r="X243" s="1511">
        <f t="shared" si="16"/>
        <v>0</v>
      </c>
    </row>
    <row r="244" spans="1:24" ht="15.95" customHeight="1" x14ac:dyDescent="0.2">
      <c r="A244" s="1503"/>
      <c r="C244" s="197" t="s">
        <v>1275</v>
      </c>
      <c r="D244" s="1511">
        <f t="shared" si="15"/>
        <v>16848067</v>
      </c>
      <c r="E244" s="1511">
        <f t="shared" si="15"/>
        <v>16848067</v>
      </c>
      <c r="F244" s="1511">
        <f t="shared" si="15"/>
        <v>0</v>
      </c>
      <c r="G244" s="1511">
        <f t="shared" si="15"/>
        <v>0</v>
      </c>
      <c r="H244" s="1511">
        <f t="shared" si="15"/>
        <v>0</v>
      </c>
      <c r="I244" s="1511">
        <f t="shared" si="15"/>
        <v>0</v>
      </c>
      <c r="J244" s="1511">
        <f t="shared" si="15"/>
        <v>0</v>
      </c>
      <c r="K244" s="1511">
        <f t="shared" si="15"/>
        <v>0</v>
      </c>
      <c r="L244" s="1511">
        <f t="shared" si="15"/>
        <v>0</v>
      </c>
      <c r="M244" s="1511">
        <f t="shared" si="15"/>
        <v>0</v>
      </c>
      <c r="N244" s="1511">
        <f t="shared" si="16"/>
        <v>0</v>
      </c>
      <c r="O244" s="1511">
        <f t="shared" si="16"/>
        <v>0</v>
      </c>
      <c r="P244" s="1511">
        <f t="shared" si="16"/>
        <v>0</v>
      </c>
      <c r="Q244" s="1511">
        <f t="shared" si="16"/>
        <v>0</v>
      </c>
      <c r="R244" s="1511">
        <f t="shared" si="16"/>
        <v>0</v>
      </c>
      <c r="S244" s="1511">
        <f t="shared" si="16"/>
        <v>0</v>
      </c>
      <c r="T244" s="1511">
        <f t="shared" si="16"/>
        <v>0</v>
      </c>
      <c r="U244" s="1511">
        <f t="shared" si="16"/>
        <v>0</v>
      </c>
      <c r="V244" s="1511">
        <f t="shared" si="16"/>
        <v>0</v>
      </c>
      <c r="W244" s="1511">
        <f t="shared" si="16"/>
        <v>0</v>
      </c>
      <c r="X244" s="1511">
        <f t="shared" si="16"/>
        <v>0</v>
      </c>
    </row>
    <row r="245" spans="1:24" ht="15.95" customHeight="1" x14ac:dyDescent="0.2">
      <c r="A245" s="1503"/>
      <c r="C245" s="197" t="s">
        <v>774</v>
      </c>
      <c r="D245" s="1511">
        <f t="shared" si="15"/>
        <v>10052110</v>
      </c>
      <c r="E245" s="1511">
        <f t="shared" si="15"/>
        <v>7751022.0749161076</v>
      </c>
      <c r="F245" s="1511">
        <f t="shared" si="15"/>
        <v>1867610.6951424363</v>
      </c>
      <c r="G245" s="1511">
        <f t="shared" si="15"/>
        <v>433477.22994145541</v>
      </c>
      <c r="H245" s="1511">
        <f t="shared" si="15"/>
        <v>0</v>
      </c>
      <c r="I245" s="1511">
        <f t="shared" si="15"/>
        <v>0</v>
      </c>
      <c r="J245" s="1511">
        <f t="shared" si="15"/>
        <v>0</v>
      </c>
      <c r="K245" s="1511">
        <f t="shared" si="15"/>
        <v>0</v>
      </c>
      <c r="L245" s="1511">
        <f t="shared" si="15"/>
        <v>0</v>
      </c>
      <c r="M245" s="1511">
        <f t="shared" si="15"/>
        <v>0</v>
      </c>
      <c r="N245" s="1511">
        <f t="shared" si="16"/>
        <v>0</v>
      </c>
      <c r="O245" s="1511">
        <f t="shared" si="16"/>
        <v>0</v>
      </c>
      <c r="P245" s="1511">
        <f t="shared" si="16"/>
        <v>0</v>
      </c>
      <c r="Q245" s="1511">
        <f t="shared" si="16"/>
        <v>0</v>
      </c>
      <c r="R245" s="1511">
        <f t="shared" si="16"/>
        <v>0</v>
      </c>
      <c r="S245" s="1511">
        <f t="shared" si="16"/>
        <v>0</v>
      </c>
      <c r="T245" s="1511">
        <f t="shared" si="16"/>
        <v>0</v>
      </c>
      <c r="U245" s="1511">
        <f t="shared" si="16"/>
        <v>0</v>
      </c>
      <c r="V245" s="1511">
        <f t="shared" si="16"/>
        <v>0</v>
      </c>
      <c r="W245" s="1511">
        <f t="shared" si="16"/>
        <v>0</v>
      </c>
      <c r="X245" s="1511">
        <f t="shared" si="16"/>
        <v>0</v>
      </c>
    </row>
    <row r="246" spans="1:24" ht="15.95" customHeight="1" x14ac:dyDescent="0.2">
      <c r="A246" s="1503"/>
      <c r="C246" s="197" t="s">
        <v>775</v>
      </c>
      <c r="D246" s="1511">
        <f t="shared" si="15"/>
        <v>22499.999999999996</v>
      </c>
      <c r="E246" s="1511">
        <f t="shared" si="15"/>
        <v>20170.945945945943</v>
      </c>
      <c r="F246" s="1511">
        <f t="shared" si="15"/>
        <v>1961.8503118503118</v>
      </c>
      <c r="G246" s="1511">
        <f t="shared" si="15"/>
        <v>367.20374220374225</v>
      </c>
      <c r="H246" s="1511">
        <f t="shared" si="15"/>
        <v>0</v>
      </c>
      <c r="I246" s="1511">
        <f t="shared" si="15"/>
        <v>0</v>
      </c>
      <c r="J246" s="1511">
        <f t="shared" si="15"/>
        <v>0</v>
      </c>
      <c r="K246" s="1511">
        <f t="shared" si="15"/>
        <v>0</v>
      </c>
      <c r="L246" s="1511">
        <f t="shared" si="15"/>
        <v>0</v>
      </c>
      <c r="M246" s="1511">
        <f t="shared" si="15"/>
        <v>0</v>
      </c>
      <c r="N246" s="1511">
        <f t="shared" si="16"/>
        <v>0</v>
      </c>
      <c r="O246" s="1511">
        <f t="shared" si="16"/>
        <v>0</v>
      </c>
      <c r="P246" s="1511">
        <f t="shared" si="16"/>
        <v>0</v>
      </c>
      <c r="Q246" s="1511">
        <f t="shared" si="16"/>
        <v>0</v>
      </c>
      <c r="R246" s="1511">
        <f t="shared" si="16"/>
        <v>0</v>
      </c>
      <c r="S246" s="1511">
        <f t="shared" si="16"/>
        <v>0</v>
      </c>
      <c r="T246" s="1511">
        <f t="shared" si="16"/>
        <v>0</v>
      </c>
      <c r="U246" s="1511">
        <f t="shared" si="16"/>
        <v>0</v>
      </c>
      <c r="V246" s="1511">
        <f t="shared" si="16"/>
        <v>0</v>
      </c>
      <c r="W246" s="1511">
        <f t="shared" si="16"/>
        <v>0</v>
      </c>
      <c r="X246" s="1511">
        <f t="shared" si="16"/>
        <v>0</v>
      </c>
    </row>
    <row r="247" spans="1:24" ht="15.95" customHeight="1" x14ac:dyDescent="0.2">
      <c r="A247" s="1503"/>
      <c r="C247" s="197" t="s">
        <v>1274</v>
      </c>
      <c r="D247" s="1511">
        <f t="shared" si="15"/>
        <v>2301846.9999999995</v>
      </c>
      <c r="E247" s="1511">
        <f t="shared" si="15"/>
        <v>2070591.402060135</v>
      </c>
      <c r="F247" s="1511">
        <f t="shared" si="15"/>
        <v>198798.08356264009</v>
      </c>
      <c r="G247" s="1511">
        <f t="shared" si="15"/>
        <v>17521.13405507306</v>
      </c>
      <c r="H247" s="1511">
        <f t="shared" si="15"/>
        <v>0</v>
      </c>
      <c r="I247" s="1511">
        <f t="shared" si="15"/>
        <v>0</v>
      </c>
      <c r="J247" s="1511">
        <f t="shared" si="15"/>
        <v>0</v>
      </c>
      <c r="K247" s="1511">
        <f t="shared" si="15"/>
        <v>-577.17264379625828</v>
      </c>
      <c r="L247" s="1511">
        <f t="shared" si="15"/>
        <v>7510.2285513889419</v>
      </c>
      <c r="M247" s="1511">
        <f t="shared" si="15"/>
        <v>8003.3244145591843</v>
      </c>
      <c r="N247" s="1511">
        <f t="shared" si="16"/>
        <v>0</v>
      </c>
      <c r="O247" s="1511">
        <f t="shared" si="16"/>
        <v>0</v>
      </c>
      <c r="P247" s="1511">
        <f t="shared" si="16"/>
        <v>0</v>
      </c>
      <c r="Q247" s="1511">
        <f t="shared" si="16"/>
        <v>0</v>
      </c>
      <c r="R247" s="1511">
        <f t="shared" si="16"/>
        <v>0</v>
      </c>
      <c r="S247" s="1511">
        <f t="shared" si="16"/>
        <v>0</v>
      </c>
      <c r="T247" s="1511">
        <f t="shared" si="16"/>
        <v>0</v>
      </c>
      <c r="U247" s="1511">
        <f t="shared" si="16"/>
        <v>0</v>
      </c>
      <c r="V247" s="1511">
        <f t="shared" si="16"/>
        <v>0</v>
      </c>
      <c r="W247" s="1511">
        <f t="shared" si="16"/>
        <v>0</v>
      </c>
      <c r="X247" s="1511">
        <f t="shared" si="16"/>
        <v>0</v>
      </c>
    </row>
    <row r="248" spans="1:24" ht="15.95" customHeight="1" x14ac:dyDescent="0.2">
      <c r="A248" s="1503"/>
      <c r="C248" s="197" t="s">
        <v>698</v>
      </c>
      <c r="D248" s="1511">
        <f t="shared" si="15"/>
        <v>3868670</v>
      </c>
      <c r="E248" s="1511">
        <f t="shared" si="15"/>
        <v>2022638.6844734133</v>
      </c>
      <c r="F248" s="1511">
        <f t="shared" si="15"/>
        <v>579683.63773227204</v>
      </c>
      <c r="G248" s="1511">
        <f t="shared" si="15"/>
        <v>1218881.1698648902</v>
      </c>
      <c r="H248" s="1511">
        <f t="shared" si="15"/>
        <v>0</v>
      </c>
      <c r="I248" s="1511">
        <f t="shared" si="15"/>
        <v>0</v>
      </c>
      <c r="J248" s="1511">
        <f t="shared" si="15"/>
        <v>0</v>
      </c>
      <c r="K248" s="1511">
        <f t="shared" si="15"/>
        <v>42264.018740195141</v>
      </c>
      <c r="L248" s="1511">
        <f t="shared" si="15"/>
        <v>2077.3461017305412</v>
      </c>
      <c r="M248" s="1511">
        <f t="shared" si="15"/>
        <v>3125.1430874986036</v>
      </c>
      <c r="N248" s="1511">
        <f t="shared" si="16"/>
        <v>0</v>
      </c>
      <c r="O248" s="1511">
        <f t="shared" si="16"/>
        <v>0</v>
      </c>
      <c r="P248" s="1511">
        <f t="shared" si="16"/>
        <v>0</v>
      </c>
      <c r="Q248" s="1511">
        <f t="shared" si="16"/>
        <v>0</v>
      </c>
      <c r="R248" s="1511">
        <f t="shared" si="16"/>
        <v>0</v>
      </c>
      <c r="S248" s="1511">
        <f t="shared" si="16"/>
        <v>0</v>
      </c>
      <c r="T248" s="1511">
        <f t="shared" si="16"/>
        <v>0</v>
      </c>
      <c r="U248" s="1511">
        <f t="shared" si="16"/>
        <v>0</v>
      </c>
      <c r="V248" s="1511">
        <f t="shared" si="16"/>
        <v>0</v>
      </c>
      <c r="W248" s="1511">
        <f t="shared" si="16"/>
        <v>0</v>
      </c>
      <c r="X248" s="1511">
        <f t="shared" si="16"/>
        <v>0</v>
      </c>
    </row>
    <row r="249" spans="1:24" ht="15.95" customHeight="1" x14ac:dyDescent="0.2">
      <c r="A249" s="1503"/>
      <c r="C249" s="197" t="s">
        <v>1346</v>
      </c>
      <c r="D249" s="1511">
        <f t="shared" si="15"/>
        <v>-156800</v>
      </c>
      <c r="E249" s="1511">
        <f t="shared" si="15"/>
        <v>-110682.16816441552</v>
      </c>
      <c r="F249" s="1511">
        <f t="shared" si="15"/>
        <v>-22436.54958783949</v>
      </c>
      <c r="G249" s="1511">
        <f t="shared" si="15"/>
        <v>-23505.555994673479</v>
      </c>
      <c r="H249" s="1511">
        <f t="shared" si="15"/>
        <v>0</v>
      </c>
      <c r="I249" s="1511">
        <f t="shared" si="15"/>
        <v>0</v>
      </c>
      <c r="J249" s="1511">
        <f t="shared" si="15"/>
        <v>0</v>
      </c>
      <c r="K249" s="1511">
        <f t="shared" si="15"/>
        <v>-25.008823915987456</v>
      </c>
      <c r="L249" s="1511">
        <f t="shared" si="15"/>
        <v>-99.833936373160881</v>
      </c>
      <c r="M249" s="1511">
        <f t="shared" si="15"/>
        <v>-50.883492782367398</v>
      </c>
      <c r="N249" s="1511">
        <f t="shared" si="16"/>
        <v>0</v>
      </c>
      <c r="O249" s="1511">
        <f t="shared" si="16"/>
        <v>0</v>
      </c>
      <c r="P249" s="1511">
        <f t="shared" si="16"/>
        <v>0</v>
      </c>
      <c r="Q249" s="1511">
        <f t="shared" si="16"/>
        <v>0</v>
      </c>
      <c r="R249" s="1511">
        <f t="shared" si="16"/>
        <v>0</v>
      </c>
      <c r="S249" s="1511">
        <f t="shared" si="16"/>
        <v>0</v>
      </c>
      <c r="T249" s="1511">
        <f t="shared" si="16"/>
        <v>0</v>
      </c>
      <c r="U249" s="1511">
        <f t="shared" si="16"/>
        <v>0</v>
      </c>
      <c r="V249" s="1511">
        <f t="shared" si="16"/>
        <v>0</v>
      </c>
      <c r="W249" s="1511">
        <f t="shared" si="16"/>
        <v>0</v>
      </c>
      <c r="X249" s="1511">
        <f t="shared" si="16"/>
        <v>0</v>
      </c>
    </row>
    <row r="250" spans="1:24" ht="15.95" customHeight="1" x14ac:dyDescent="0.2">
      <c r="A250" s="1503"/>
      <c r="C250" s="197" t="s">
        <v>1059</v>
      </c>
      <c r="D250" s="1511">
        <f t="shared" si="15"/>
        <v>31202231.499999993</v>
      </c>
      <c r="E250" s="1511">
        <f t="shared" si="15"/>
        <v>18718295.968710639</v>
      </c>
      <c r="F250" s="1511">
        <f t="shared" si="15"/>
        <v>5118205.3027291158</v>
      </c>
      <c r="G250" s="1511">
        <f t="shared" si="15"/>
        <v>6857121.3256913703</v>
      </c>
      <c r="H250" s="1511">
        <f t="shared" si="15"/>
        <v>0</v>
      </c>
      <c r="I250" s="1511">
        <f t="shared" si="15"/>
        <v>0</v>
      </c>
      <c r="J250" s="1511">
        <f t="shared" si="15"/>
        <v>0</v>
      </c>
      <c r="K250" s="1511">
        <f t="shared" si="15"/>
        <v>383215.04997072334</v>
      </c>
      <c r="L250" s="1511">
        <f t="shared" si="15"/>
        <v>68345.724447892819</v>
      </c>
      <c r="M250" s="1511">
        <f t="shared" si="15"/>
        <v>57048.128450253083</v>
      </c>
      <c r="N250" s="1511">
        <f t="shared" si="16"/>
        <v>0</v>
      </c>
      <c r="O250" s="1511">
        <f t="shared" si="16"/>
        <v>0</v>
      </c>
      <c r="P250" s="1511">
        <f t="shared" si="16"/>
        <v>0</v>
      </c>
      <c r="Q250" s="1511">
        <f t="shared" si="16"/>
        <v>0</v>
      </c>
      <c r="R250" s="1511">
        <f t="shared" si="16"/>
        <v>0</v>
      </c>
      <c r="S250" s="1511">
        <f t="shared" si="16"/>
        <v>0</v>
      </c>
      <c r="T250" s="1511">
        <f t="shared" si="16"/>
        <v>0</v>
      </c>
      <c r="U250" s="1511">
        <f t="shared" si="16"/>
        <v>0</v>
      </c>
      <c r="V250" s="1511">
        <f t="shared" si="16"/>
        <v>0</v>
      </c>
      <c r="W250" s="1511">
        <f t="shared" si="16"/>
        <v>0</v>
      </c>
      <c r="X250" s="1511">
        <f t="shared" si="16"/>
        <v>0</v>
      </c>
    </row>
    <row r="251" spans="1:24" ht="15.95" customHeight="1" x14ac:dyDescent="0.2">
      <c r="A251" s="1503"/>
      <c r="C251" s="197" t="s">
        <v>1186</v>
      </c>
      <c r="D251" s="1511">
        <f t="shared" si="15"/>
        <v>-2020882.3025516202</v>
      </c>
      <c r="E251" s="1511">
        <f t="shared" si="15"/>
        <v>-1208922.12032594</v>
      </c>
      <c r="F251" s="1511">
        <f t="shared" si="15"/>
        <v>-296076.15128965105</v>
      </c>
      <c r="G251" s="1511">
        <f t="shared" si="15"/>
        <v>-476709.32946937036</v>
      </c>
      <c r="H251" s="1511">
        <f t="shared" si="15"/>
        <v>0</v>
      </c>
      <c r="I251" s="1511">
        <f t="shared" si="15"/>
        <v>0</v>
      </c>
      <c r="J251" s="1511">
        <f t="shared" si="15"/>
        <v>0</v>
      </c>
      <c r="K251" s="1511">
        <f t="shared" si="15"/>
        <v>-31239.81231082094</v>
      </c>
      <c r="L251" s="1511">
        <f t="shared" si="15"/>
        <v>-4349.3083081127952</v>
      </c>
      <c r="M251" s="1511">
        <f t="shared" si="15"/>
        <v>-3585.5808477252967</v>
      </c>
      <c r="N251" s="1511">
        <f t="shared" si="16"/>
        <v>0</v>
      </c>
      <c r="O251" s="1511">
        <f t="shared" si="16"/>
        <v>0</v>
      </c>
      <c r="P251" s="1511">
        <f t="shared" si="16"/>
        <v>0</v>
      </c>
      <c r="Q251" s="1511">
        <f t="shared" si="16"/>
        <v>0</v>
      </c>
      <c r="R251" s="1511">
        <f t="shared" si="16"/>
        <v>0</v>
      </c>
      <c r="S251" s="1511">
        <f t="shared" si="16"/>
        <v>0</v>
      </c>
      <c r="T251" s="1511">
        <f t="shared" si="16"/>
        <v>0</v>
      </c>
      <c r="U251" s="1511">
        <f t="shared" si="16"/>
        <v>0</v>
      </c>
      <c r="V251" s="1511">
        <f t="shared" si="16"/>
        <v>0</v>
      </c>
      <c r="W251" s="1511">
        <f t="shared" si="16"/>
        <v>0</v>
      </c>
      <c r="X251" s="1511">
        <f t="shared" si="16"/>
        <v>0</v>
      </c>
    </row>
    <row r="252" spans="1:24" ht="15.95" customHeight="1" x14ac:dyDescent="0.2">
      <c r="A252" s="1503"/>
      <c r="C252" s="197" t="s">
        <v>5</v>
      </c>
      <c r="D252" s="1511">
        <f t="shared" si="15"/>
        <v>31976421.799999997</v>
      </c>
      <c r="E252" s="1511">
        <f t="shared" si="15"/>
        <v>19782497.878977668</v>
      </c>
      <c r="F252" s="1511">
        <f t="shared" si="15"/>
        <v>4550730.9789382257</v>
      </c>
      <c r="G252" s="1511">
        <f t="shared" si="15"/>
        <v>7076730.6572738187</v>
      </c>
      <c r="H252" s="1511">
        <f t="shared" si="15"/>
        <v>0</v>
      </c>
      <c r="I252" s="1511">
        <f t="shared" si="15"/>
        <v>0</v>
      </c>
      <c r="J252" s="1511">
        <f t="shared" si="15"/>
        <v>0</v>
      </c>
      <c r="K252" s="1511">
        <f t="shared" si="15"/>
        <v>463551.71681151463</v>
      </c>
      <c r="L252" s="1511">
        <f t="shared" si="15"/>
        <v>55943.365425563541</v>
      </c>
      <c r="M252" s="1511">
        <f t="shared" si="15"/>
        <v>46967.202573203904</v>
      </c>
      <c r="N252" s="1511">
        <f t="shared" si="16"/>
        <v>0</v>
      </c>
      <c r="O252" s="1511">
        <f t="shared" si="16"/>
        <v>0</v>
      </c>
      <c r="P252" s="1511">
        <f t="shared" si="16"/>
        <v>0</v>
      </c>
      <c r="Q252" s="1511">
        <f t="shared" si="16"/>
        <v>0</v>
      </c>
      <c r="R252" s="1511">
        <f t="shared" si="16"/>
        <v>0</v>
      </c>
      <c r="S252" s="1511">
        <f t="shared" si="16"/>
        <v>0</v>
      </c>
      <c r="T252" s="1511">
        <f t="shared" si="16"/>
        <v>0</v>
      </c>
      <c r="U252" s="1511">
        <f t="shared" si="16"/>
        <v>0</v>
      </c>
      <c r="V252" s="1511">
        <f t="shared" si="16"/>
        <v>0</v>
      </c>
      <c r="W252" s="1511">
        <f t="shared" si="16"/>
        <v>0</v>
      </c>
      <c r="X252" s="1511">
        <f t="shared" si="16"/>
        <v>0</v>
      </c>
    </row>
    <row r="253" spans="1:24" ht="15.95" customHeight="1" x14ac:dyDescent="0.2">
      <c r="A253" s="1503"/>
      <c r="C253" s="197" t="s">
        <v>1082</v>
      </c>
      <c r="D253" s="1511">
        <f t="shared" si="15"/>
        <v>5491504</v>
      </c>
      <c r="E253" s="1511">
        <f t="shared" si="15"/>
        <v>3751729.3953736117</v>
      </c>
      <c r="F253" s="1511">
        <f t="shared" si="15"/>
        <v>712968.55405824655</v>
      </c>
      <c r="G253" s="1511">
        <f t="shared" si="15"/>
        <v>914195.52717341098</v>
      </c>
      <c r="H253" s="1511">
        <f t="shared" si="15"/>
        <v>0</v>
      </c>
      <c r="I253" s="1511">
        <f t="shared" si="15"/>
        <v>0</v>
      </c>
      <c r="J253" s="1511">
        <f t="shared" si="15"/>
        <v>0</v>
      </c>
      <c r="K253" s="1511">
        <f t="shared" si="15"/>
        <v>91563.970077474136</v>
      </c>
      <c r="L253" s="1511">
        <f t="shared" si="15"/>
        <v>10955.144761788641</v>
      </c>
      <c r="M253" s="1511">
        <f t="shared" si="15"/>
        <v>10091.408555467788</v>
      </c>
      <c r="N253" s="1511">
        <f t="shared" si="16"/>
        <v>0</v>
      </c>
      <c r="O253" s="1511">
        <f t="shared" si="16"/>
        <v>0</v>
      </c>
      <c r="P253" s="1511">
        <f t="shared" si="16"/>
        <v>0</v>
      </c>
      <c r="Q253" s="1511">
        <f t="shared" si="16"/>
        <v>0</v>
      </c>
      <c r="R253" s="1511">
        <f t="shared" si="16"/>
        <v>0</v>
      </c>
      <c r="S253" s="1511">
        <f t="shared" si="16"/>
        <v>0</v>
      </c>
      <c r="T253" s="1511">
        <f t="shared" si="16"/>
        <v>0</v>
      </c>
      <c r="U253" s="1511">
        <f t="shared" si="16"/>
        <v>0</v>
      </c>
      <c r="V253" s="1511">
        <f t="shared" si="16"/>
        <v>0</v>
      </c>
      <c r="W253" s="1511">
        <f t="shared" si="16"/>
        <v>0</v>
      </c>
      <c r="X253" s="1511">
        <f t="shared" si="16"/>
        <v>0</v>
      </c>
    </row>
    <row r="254" spans="1:24" ht="15.95" customHeight="1" x14ac:dyDescent="0.2">
      <c r="A254" s="1503"/>
      <c r="C254" s="197" t="s">
        <v>699</v>
      </c>
      <c r="D254" s="1511">
        <f t="shared" si="15"/>
        <v>116437925.375</v>
      </c>
      <c r="E254" s="1511">
        <f t="shared" si="15"/>
        <v>65443534.528665051</v>
      </c>
      <c r="F254" s="1511">
        <f t="shared" si="15"/>
        <v>17969798.200155154</v>
      </c>
      <c r="G254" s="1511">
        <f t="shared" si="15"/>
        <v>31249949.533087887</v>
      </c>
      <c r="H254" s="1511">
        <f t="shared" si="15"/>
        <v>0</v>
      </c>
      <c r="I254" s="1511">
        <f t="shared" si="15"/>
        <v>0</v>
      </c>
      <c r="J254" s="1511">
        <f t="shared" si="15"/>
        <v>0</v>
      </c>
      <c r="K254" s="1511">
        <f t="shared" si="15"/>
        <v>1339809.3179306979</v>
      </c>
      <c r="L254" s="1511">
        <f t="shared" si="15"/>
        <v>236943.35102971629</v>
      </c>
      <c r="M254" s="1511">
        <f t="shared" si="15"/>
        <v>197890.44413148129</v>
      </c>
      <c r="N254" s="1511">
        <f t="shared" si="16"/>
        <v>0</v>
      </c>
      <c r="O254" s="1511">
        <f t="shared" si="16"/>
        <v>0</v>
      </c>
      <c r="P254" s="1511">
        <f t="shared" si="16"/>
        <v>0</v>
      </c>
      <c r="Q254" s="1511">
        <f t="shared" si="16"/>
        <v>0</v>
      </c>
      <c r="R254" s="1511">
        <f t="shared" si="16"/>
        <v>0</v>
      </c>
      <c r="S254" s="1511">
        <f t="shared" si="16"/>
        <v>0</v>
      </c>
      <c r="T254" s="1511">
        <f t="shared" si="16"/>
        <v>0</v>
      </c>
      <c r="U254" s="1511">
        <f t="shared" si="16"/>
        <v>0</v>
      </c>
      <c r="V254" s="1511">
        <f t="shared" si="16"/>
        <v>0</v>
      </c>
      <c r="W254" s="1511">
        <f t="shared" si="16"/>
        <v>0</v>
      </c>
      <c r="X254" s="1511">
        <f t="shared" si="16"/>
        <v>0</v>
      </c>
    </row>
    <row r="255" spans="1:24" ht="15.95" customHeight="1" x14ac:dyDescent="0.2">
      <c r="A255" s="1503"/>
      <c r="B255" s="940"/>
      <c r="C255" s="197" t="s">
        <v>700</v>
      </c>
      <c r="D255" s="1511">
        <f t="shared" si="15"/>
        <v>20695704.625</v>
      </c>
      <c r="E255" s="1511">
        <f t="shared" si="15"/>
        <v>11901352.272635993</v>
      </c>
      <c r="F255" s="1511">
        <f t="shared" si="15"/>
        <v>3208805.2465892909</v>
      </c>
      <c r="G255" s="1511">
        <f t="shared" si="15"/>
        <v>4268149.3603855576</v>
      </c>
      <c r="H255" s="1511">
        <f t="shared" si="15"/>
        <v>0</v>
      </c>
      <c r="I255" s="1511">
        <f t="shared" si="15"/>
        <v>0</v>
      </c>
      <c r="J255" s="1511">
        <f t="shared" si="15"/>
        <v>0</v>
      </c>
      <c r="K255" s="1511">
        <f t="shared" si="15"/>
        <v>1235517.3657442061</v>
      </c>
      <c r="L255" s="1511">
        <f t="shared" si="15"/>
        <v>44666.223304671032</v>
      </c>
      <c r="M255" s="1511">
        <f t="shared" si="15"/>
        <v>37214.15634028145</v>
      </c>
      <c r="N255" s="1511">
        <f t="shared" si="16"/>
        <v>0</v>
      </c>
      <c r="O255" s="1511">
        <f t="shared" si="16"/>
        <v>0</v>
      </c>
      <c r="P255" s="1511">
        <f t="shared" si="16"/>
        <v>0</v>
      </c>
      <c r="Q255" s="1511">
        <f t="shared" si="16"/>
        <v>0</v>
      </c>
      <c r="R255" s="1511">
        <f t="shared" si="16"/>
        <v>0</v>
      </c>
      <c r="S255" s="1511">
        <f t="shared" si="16"/>
        <v>0</v>
      </c>
      <c r="T255" s="1511">
        <f t="shared" si="16"/>
        <v>0</v>
      </c>
      <c r="U255" s="1511">
        <f t="shared" si="16"/>
        <v>0</v>
      </c>
      <c r="V255" s="1511">
        <f t="shared" si="16"/>
        <v>0</v>
      </c>
      <c r="W255" s="1511">
        <f t="shared" si="16"/>
        <v>0</v>
      </c>
      <c r="X255" s="1511">
        <f t="shared" si="16"/>
        <v>0</v>
      </c>
    </row>
    <row r="256" spans="1:24" ht="15.95" customHeight="1" x14ac:dyDescent="0.2">
      <c r="A256" s="1503"/>
      <c r="B256" s="940"/>
      <c r="C256" s="197" t="s">
        <v>697</v>
      </c>
      <c r="D256" s="1511">
        <f t="shared" si="15"/>
        <v>0</v>
      </c>
      <c r="E256" s="1511">
        <f t="shared" si="15"/>
        <v>0</v>
      </c>
      <c r="F256" s="1511">
        <f t="shared" si="15"/>
        <v>0</v>
      </c>
      <c r="G256" s="1511">
        <f t="shared" si="15"/>
        <v>0</v>
      </c>
      <c r="H256" s="1511">
        <f t="shared" si="15"/>
        <v>0</v>
      </c>
      <c r="I256" s="1511">
        <f t="shared" si="15"/>
        <v>0</v>
      </c>
      <c r="J256" s="1511">
        <f t="shared" si="15"/>
        <v>0</v>
      </c>
      <c r="K256" s="1511">
        <f t="shared" si="15"/>
        <v>0</v>
      </c>
      <c r="L256" s="1511">
        <f t="shared" si="15"/>
        <v>0</v>
      </c>
      <c r="M256" s="1511">
        <f t="shared" si="15"/>
        <v>0</v>
      </c>
      <c r="N256" s="1511">
        <f t="shared" si="16"/>
        <v>0</v>
      </c>
      <c r="O256" s="1511">
        <f t="shared" si="16"/>
        <v>0</v>
      </c>
      <c r="P256" s="1511">
        <f t="shared" si="16"/>
        <v>0</v>
      </c>
      <c r="Q256" s="1511">
        <f t="shared" si="16"/>
        <v>0</v>
      </c>
      <c r="R256" s="1511">
        <f t="shared" si="16"/>
        <v>0</v>
      </c>
      <c r="S256" s="1511">
        <f t="shared" si="16"/>
        <v>0</v>
      </c>
      <c r="T256" s="1511">
        <f t="shared" si="16"/>
        <v>0</v>
      </c>
      <c r="U256" s="1511">
        <f t="shared" si="16"/>
        <v>0</v>
      </c>
      <c r="V256" s="1511">
        <f t="shared" si="16"/>
        <v>0</v>
      </c>
      <c r="W256" s="1511">
        <f t="shared" si="16"/>
        <v>0</v>
      </c>
      <c r="X256" s="1511">
        <f t="shared" si="16"/>
        <v>0</v>
      </c>
    </row>
    <row r="257" spans="1:24" ht="15.95" customHeight="1" x14ac:dyDescent="0.2">
      <c r="A257" s="1503"/>
      <c r="B257" s="940"/>
      <c r="C257" s="1508"/>
      <c r="D257" s="1511"/>
      <c r="E257" s="1511"/>
      <c r="F257" s="1511"/>
      <c r="G257" s="1511"/>
      <c r="H257" s="1511"/>
      <c r="I257" s="1511"/>
      <c r="J257" s="1511"/>
      <c r="K257" s="1511"/>
      <c r="L257" s="1511"/>
      <c r="M257" s="1511"/>
      <c r="N257" s="1511"/>
      <c r="O257" s="1511"/>
      <c r="P257" s="1511"/>
      <c r="Q257" s="1511"/>
      <c r="R257" s="1511"/>
      <c r="S257" s="1511"/>
      <c r="T257" s="1511"/>
      <c r="U257" s="1511"/>
      <c r="V257" s="1511"/>
      <c r="W257" s="1511"/>
      <c r="X257" s="1511"/>
    </row>
    <row r="258" spans="1:24" ht="15.95" customHeight="1" thickBot="1" x14ac:dyDescent="0.25">
      <c r="A258" s="1503"/>
      <c r="B258" s="940"/>
      <c r="C258" s="1517" t="s">
        <v>763</v>
      </c>
      <c r="D258" s="1519">
        <f>SUM(D223:D256)</f>
        <v>190409320.16164243</v>
      </c>
      <c r="E258" s="1519">
        <f t="shared" ref="E258:X258" si="17">SUM(E223:E256)</f>
        <v>100708962.72432742</v>
      </c>
      <c r="F258" s="1519">
        <f t="shared" si="17"/>
        <v>27987207.767006103</v>
      </c>
      <c r="G258" s="1519">
        <f t="shared" si="17"/>
        <v>59545585.068652242</v>
      </c>
      <c r="H258" s="1519">
        <f t="shared" si="17"/>
        <v>0</v>
      </c>
      <c r="I258" s="1519">
        <f t="shared" si="17"/>
        <v>0</v>
      </c>
      <c r="J258" s="1519">
        <f t="shared" si="17"/>
        <v>0</v>
      </c>
      <c r="K258" s="1519">
        <f t="shared" si="17"/>
        <v>1699148.4019304353</v>
      </c>
      <c r="L258" s="1519">
        <f t="shared" si="17"/>
        <v>209358.78453204656</v>
      </c>
      <c r="M258" s="1519">
        <f t="shared" si="17"/>
        <v>259057.41519417724</v>
      </c>
      <c r="N258" s="1519">
        <f t="shared" si="17"/>
        <v>0</v>
      </c>
      <c r="O258" s="1519">
        <f t="shared" si="17"/>
        <v>0</v>
      </c>
      <c r="P258" s="1519">
        <f t="shared" si="17"/>
        <v>0</v>
      </c>
      <c r="Q258" s="1519">
        <f t="shared" si="17"/>
        <v>0</v>
      </c>
      <c r="R258" s="1519">
        <f t="shared" si="17"/>
        <v>0</v>
      </c>
      <c r="S258" s="1519">
        <f t="shared" si="17"/>
        <v>0</v>
      </c>
      <c r="T258" s="1519">
        <f t="shared" si="17"/>
        <v>0</v>
      </c>
      <c r="U258" s="1519">
        <f t="shared" si="17"/>
        <v>0</v>
      </c>
      <c r="V258" s="1519">
        <f t="shared" si="17"/>
        <v>0</v>
      </c>
      <c r="W258" s="1519">
        <f t="shared" si="17"/>
        <v>0</v>
      </c>
      <c r="X258" s="1519">
        <f t="shared" si="17"/>
        <v>0</v>
      </c>
    </row>
    <row r="259" spans="1:24" ht="15.95" customHeight="1" thickTop="1" x14ac:dyDescent="0.2">
      <c r="A259" s="639"/>
      <c r="C259" s="1508"/>
      <c r="D259" s="1509"/>
      <c r="E259" s="1509"/>
      <c r="F259" s="1509"/>
      <c r="G259" s="1509"/>
      <c r="H259" s="1509"/>
      <c r="I259" s="1509"/>
      <c r="J259" s="1509"/>
      <c r="K259" s="1509"/>
      <c r="L259" s="1509"/>
      <c r="M259" s="1509"/>
      <c r="N259" s="1509"/>
      <c r="O259" s="1509"/>
      <c r="P259" s="1509"/>
      <c r="Q259" s="1509"/>
      <c r="R259" s="1509"/>
      <c r="S259" s="1509"/>
      <c r="T259" s="1509"/>
      <c r="U259" s="1509"/>
      <c r="V259" s="1509"/>
      <c r="W259" s="1509"/>
      <c r="X259" s="1509"/>
    </row>
    <row r="260" spans="1:24" ht="15.95" customHeight="1" x14ac:dyDescent="0.2">
      <c r="A260" s="639"/>
      <c r="C260" s="1508"/>
      <c r="D260" s="1509"/>
      <c r="E260" s="1509"/>
      <c r="F260" s="1509"/>
      <c r="G260" s="1509"/>
      <c r="H260" s="1509"/>
      <c r="I260" s="1509"/>
      <c r="J260" s="1509"/>
      <c r="K260" s="1509"/>
      <c r="L260" s="1509"/>
      <c r="M260" s="1509"/>
      <c r="N260" s="1509"/>
      <c r="O260" s="1509"/>
      <c r="P260" s="1509"/>
      <c r="Q260" s="1509"/>
      <c r="R260" s="1509"/>
      <c r="S260" s="1509"/>
      <c r="T260" s="1509"/>
      <c r="U260" s="1509"/>
      <c r="V260" s="1509"/>
      <c r="W260" s="1509"/>
      <c r="X260" s="1509"/>
    </row>
    <row r="261" spans="1:24" ht="15.95" customHeight="1" x14ac:dyDescent="0.2">
      <c r="A261" s="639"/>
      <c r="C261" s="1508"/>
      <c r="D261" s="1509"/>
      <c r="E261" s="1509"/>
      <c r="F261" s="1509"/>
      <c r="G261" s="1509"/>
      <c r="H261" s="1509"/>
      <c r="I261" s="1509"/>
      <c r="J261" s="1509"/>
      <c r="K261" s="1509"/>
      <c r="L261" s="1509"/>
      <c r="M261" s="1509"/>
      <c r="N261" s="1509"/>
      <c r="O261" s="1509"/>
      <c r="P261" s="1509"/>
      <c r="Q261" s="1509"/>
      <c r="R261" s="1509"/>
      <c r="S261" s="1509"/>
      <c r="T261" s="1509"/>
      <c r="U261" s="1509"/>
      <c r="V261" s="1509"/>
      <c r="W261" s="1509"/>
      <c r="X261" s="1509"/>
    </row>
    <row r="262" spans="1:24" ht="15.95" customHeight="1" x14ac:dyDescent="0.2">
      <c r="A262" s="639"/>
      <c r="C262" s="1508"/>
      <c r="D262" s="1509"/>
      <c r="E262" s="1509"/>
      <c r="F262" s="1509"/>
      <c r="G262" s="1509"/>
      <c r="H262" s="1509"/>
      <c r="I262" s="1509"/>
      <c r="J262" s="1509"/>
      <c r="K262" s="1509"/>
      <c r="L262" s="1509"/>
      <c r="M262" s="1509"/>
      <c r="N262" s="1509"/>
      <c r="O262" s="1509"/>
      <c r="P262" s="1509"/>
      <c r="Q262" s="1509"/>
      <c r="R262" s="1509"/>
      <c r="S262" s="1509"/>
      <c r="T262" s="1509"/>
      <c r="U262" s="1509"/>
      <c r="V262" s="1509"/>
      <c r="W262" s="1509"/>
      <c r="X262" s="1509"/>
    </row>
    <row r="263" spans="1:24" ht="15.95" customHeight="1" x14ac:dyDescent="0.2">
      <c r="A263" s="639"/>
      <c r="C263" s="1508"/>
      <c r="D263" s="1509"/>
      <c r="E263" s="1509"/>
      <c r="F263" s="1509"/>
      <c r="G263" s="1509"/>
      <c r="H263" s="1509"/>
      <c r="I263" s="1509"/>
      <c r="J263" s="1509"/>
      <c r="K263" s="1509"/>
      <c r="L263" s="1509"/>
      <c r="M263" s="1509"/>
      <c r="N263" s="1509"/>
      <c r="O263" s="1509"/>
      <c r="P263" s="1509"/>
      <c r="Q263" s="1509"/>
      <c r="R263" s="1509"/>
      <c r="S263" s="1509"/>
      <c r="T263" s="1509"/>
      <c r="U263" s="1509"/>
      <c r="V263" s="1509"/>
      <c r="W263" s="1509"/>
      <c r="X263" s="1509"/>
    </row>
    <row r="264" spans="1:24" ht="15.95" customHeight="1" x14ac:dyDescent="0.2">
      <c r="A264" s="639"/>
      <c r="C264" s="1508"/>
      <c r="D264" s="1509"/>
      <c r="E264" s="1509"/>
      <c r="F264" s="1509"/>
      <c r="G264" s="1509"/>
      <c r="H264" s="1509"/>
      <c r="I264" s="1509"/>
      <c r="J264" s="1509"/>
      <c r="K264" s="1509"/>
      <c r="L264" s="1509"/>
      <c r="M264" s="1509"/>
      <c r="N264" s="1509"/>
      <c r="O264" s="1509"/>
      <c r="P264" s="1509"/>
      <c r="Q264" s="1509"/>
      <c r="R264" s="1509"/>
      <c r="S264" s="1509"/>
      <c r="T264" s="1509"/>
      <c r="U264" s="1509"/>
      <c r="V264" s="1509"/>
      <c r="W264" s="1509"/>
      <c r="X264" s="1509"/>
    </row>
    <row r="265" spans="1:24" ht="15.95" customHeight="1" x14ac:dyDescent="0.2">
      <c r="A265" s="639"/>
      <c r="C265" s="1508"/>
      <c r="D265" s="1509"/>
      <c r="E265" s="1509"/>
      <c r="F265" s="1509"/>
      <c r="G265" s="1509"/>
      <c r="H265" s="1509"/>
      <c r="I265" s="1509"/>
      <c r="J265" s="1509"/>
      <c r="K265" s="1509"/>
      <c r="L265" s="1509"/>
      <c r="M265" s="1509"/>
      <c r="N265" s="1509"/>
      <c r="O265" s="1509"/>
      <c r="P265" s="1509"/>
      <c r="Q265" s="1509"/>
      <c r="R265" s="1509"/>
      <c r="S265" s="1509"/>
      <c r="T265" s="1509"/>
      <c r="U265" s="1509"/>
      <c r="V265" s="1509"/>
      <c r="W265" s="1509"/>
      <c r="X265" s="1509"/>
    </row>
    <row r="266" spans="1:24" ht="15.95" customHeight="1" x14ac:dyDescent="0.2">
      <c r="A266" s="639"/>
      <c r="C266" s="1508"/>
      <c r="D266" s="1509"/>
      <c r="E266" s="1509"/>
      <c r="F266" s="1509"/>
      <c r="G266" s="1509"/>
      <c r="H266" s="1509"/>
      <c r="I266" s="1509"/>
      <c r="J266" s="1509"/>
      <c r="K266" s="1509"/>
      <c r="L266" s="1509"/>
      <c r="M266" s="1509"/>
      <c r="N266" s="1509"/>
      <c r="O266" s="1509"/>
      <c r="P266" s="1509"/>
      <c r="Q266" s="1509"/>
      <c r="R266" s="1509"/>
      <c r="S266" s="1509"/>
      <c r="T266" s="1509"/>
      <c r="U266" s="1509"/>
      <c r="V266" s="1509"/>
      <c r="W266" s="1509"/>
      <c r="X266" s="1509"/>
    </row>
    <row r="267" spans="1:24" ht="15.95" customHeight="1" x14ac:dyDescent="0.2">
      <c r="A267" s="639"/>
      <c r="C267" s="1508"/>
      <c r="D267" s="1509"/>
      <c r="E267" s="1509"/>
      <c r="F267" s="1509"/>
      <c r="G267" s="1509"/>
      <c r="H267" s="1509"/>
      <c r="I267" s="1509"/>
      <c r="J267" s="1509"/>
      <c r="K267" s="1509"/>
      <c r="L267" s="1509"/>
      <c r="M267" s="1509"/>
      <c r="N267" s="1509"/>
      <c r="O267" s="1509"/>
      <c r="P267" s="1509"/>
      <c r="Q267" s="1509"/>
      <c r="R267" s="1509"/>
      <c r="S267" s="1509"/>
      <c r="T267" s="1509"/>
      <c r="U267" s="1509"/>
      <c r="V267" s="1509"/>
      <c r="W267" s="1509"/>
      <c r="X267" s="1509"/>
    </row>
    <row r="268" spans="1:24" ht="15.95" customHeight="1" x14ac:dyDescent="0.2">
      <c r="A268" s="639"/>
      <c r="C268" s="1508"/>
      <c r="D268" s="1509"/>
      <c r="E268" s="1509"/>
      <c r="F268" s="1509"/>
      <c r="G268" s="1509"/>
      <c r="H268" s="1509"/>
      <c r="I268" s="1509"/>
      <c r="J268" s="1509"/>
      <c r="K268" s="1509"/>
      <c r="L268" s="1509"/>
      <c r="M268" s="1509"/>
      <c r="N268" s="1509"/>
      <c r="O268" s="1509"/>
      <c r="P268" s="1509"/>
      <c r="Q268" s="1509"/>
      <c r="R268" s="1509"/>
      <c r="S268" s="1509"/>
      <c r="T268" s="1509"/>
      <c r="U268" s="1509"/>
      <c r="V268" s="1509"/>
      <c r="W268" s="1509"/>
      <c r="X268" s="1509"/>
    </row>
    <row r="269" spans="1:24" ht="15.95" customHeight="1" x14ac:dyDescent="0.2">
      <c r="A269" s="639"/>
      <c r="C269" s="1508"/>
      <c r="D269" s="1509"/>
      <c r="E269" s="1509"/>
      <c r="F269" s="1509"/>
      <c r="G269" s="1509"/>
      <c r="H269" s="1509"/>
      <c r="I269" s="1509"/>
      <c r="J269" s="1509"/>
      <c r="K269" s="1509"/>
      <c r="L269" s="1509"/>
      <c r="M269" s="1509"/>
      <c r="N269" s="1509"/>
      <c r="O269" s="1509"/>
      <c r="P269" s="1509"/>
      <c r="Q269" s="1509"/>
      <c r="R269" s="1509"/>
      <c r="S269" s="1509"/>
      <c r="T269" s="1509"/>
      <c r="U269" s="1509"/>
      <c r="V269" s="1509"/>
      <c r="W269" s="1509"/>
      <c r="X269" s="1509"/>
    </row>
    <row r="270" spans="1:24" ht="15.95" customHeight="1" x14ac:dyDescent="0.2">
      <c r="A270" s="639"/>
      <c r="C270" s="1508"/>
      <c r="D270" s="1509"/>
      <c r="E270" s="1509"/>
      <c r="F270" s="1509"/>
      <c r="G270" s="1509"/>
      <c r="H270" s="1509"/>
      <c r="I270" s="1509"/>
      <c r="J270" s="1509"/>
      <c r="K270" s="1509"/>
      <c r="L270" s="1509"/>
      <c r="M270" s="1509"/>
      <c r="N270" s="1509"/>
      <c r="O270" s="1509"/>
      <c r="P270" s="1509"/>
      <c r="Q270" s="1509"/>
      <c r="R270" s="1509"/>
      <c r="S270" s="1509"/>
      <c r="T270" s="1509"/>
      <c r="U270" s="1509"/>
      <c r="V270" s="1509"/>
      <c r="W270" s="1509"/>
      <c r="X270" s="1509"/>
    </row>
    <row r="271" spans="1:24" ht="15.95" customHeight="1" x14ac:dyDescent="0.2">
      <c r="A271" s="639"/>
      <c r="C271" s="1508"/>
      <c r="D271" s="1509"/>
      <c r="E271" s="1509"/>
      <c r="F271" s="1509"/>
      <c r="G271" s="1509"/>
      <c r="H271" s="1509"/>
      <c r="I271" s="1509"/>
      <c r="J271" s="1509"/>
      <c r="K271" s="1509"/>
      <c r="L271" s="1509"/>
      <c r="M271" s="1509"/>
      <c r="N271" s="1509"/>
      <c r="O271" s="1509"/>
      <c r="P271" s="1509"/>
      <c r="Q271" s="1509"/>
      <c r="R271" s="1509"/>
      <c r="S271" s="1509"/>
      <c r="T271" s="1509"/>
      <c r="U271" s="1509"/>
      <c r="V271" s="1509"/>
      <c r="W271" s="1509"/>
      <c r="X271" s="1509"/>
    </row>
    <row r="272" spans="1:24" ht="15.95" customHeight="1" x14ac:dyDescent="0.2">
      <c r="A272" s="639"/>
      <c r="C272" s="1508"/>
      <c r="D272" s="1509"/>
      <c r="E272" s="1509"/>
      <c r="F272" s="1509"/>
      <c r="G272" s="1509"/>
      <c r="H272" s="1509"/>
      <c r="I272" s="1509"/>
      <c r="J272" s="1509"/>
      <c r="K272" s="1509"/>
      <c r="L272" s="1509"/>
      <c r="M272" s="1509"/>
      <c r="N272" s="1509"/>
      <c r="O272" s="1509"/>
      <c r="P272" s="1509"/>
      <c r="Q272" s="1509"/>
      <c r="R272" s="1509"/>
      <c r="S272" s="1509"/>
      <c r="T272" s="1509"/>
      <c r="U272" s="1509"/>
      <c r="V272" s="1509"/>
      <c r="W272" s="1509"/>
      <c r="X272" s="1509"/>
    </row>
    <row r="273" spans="1:24" ht="15.95" customHeight="1" x14ac:dyDescent="0.2">
      <c r="A273" s="639"/>
      <c r="C273" s="1508"/>
      <c r="D273" s="1509"/>
      <c r="E273" s="1509"/>
      <c r="F273" s="1509"/>
      <c r="G273" s="1509"/>
      <c r="H273" s="1509"/>
      <c r="I273" s="1509"/>
      <c r="J273" s="1509"/>
      <c r="K273" s="1509"/>
      <c r="L273" s="1509"/>
      <c r="M273" s="1509"/>
      <c r="N273" s="1509"/>
      <c r="O273" s="1509"/>
      <c r="P273" s="1509"/>
      <c r="Q273" s="1509"/>
      <c r="R273" s="1509"/>
      <c r="S273" s="1509"/>
      <c r="T273" s="1509"/>
      <c r="U273" s="1509"/>
      <c r="V273" s="1509"/>
      <c r="W273" s="1509"/>
      <c r="X273" s="1509"/>
    </row>
    <row r="274" spans="1:24" ht="15.95" customHeight="1" x14ac:dyDescent="0.2">
      <c r="A274" s="639"/>
      <c r="C274" s="1508"/>
      <c r="D274" s="1509"/>
      <c r="E274" s="1509"/>
      <c r="F274" s="1509"/>
      <c r="G274" s="1509"/>
      <c r="H274" s="1509"/>
      <c r="I274" s="1509"/>
      <c r="J274" s="1509"/>
      <c r="K274" s="1509"/>
      <c r="L274" s="1509"/>
      <c r="M274" s="1509"/>
      <c r="N274" s="1509"/>
      <c r="O274" s="1509"/>
      <c r="P274" s="1509"/>
      <c r="Q274" s="1509"/>
      <c r="R274" s="1509"/>
      <c r="S274" s="1509"/>
      <c r="T274" s="1509"/>
      <c r="U274" s="1509"/>
      <c r="V274" s="1509"/>
      <c r="W274" s="1509"/>
      <c r="X274" s="1509"/>
    </row>
    <row r="275" spans="1:24" ht="15.95" customHeight="1" x14ac:dyDescent="0.2">
      <c r="A275" s="639"/>
      <c r="C275" s="1508"/>
      <c r="D275" s="1509"/>
      <c r="E275" s="1509"/>
      <c r="F275" s="1509"/>
      <c r="G275" s="1509"/>
      <c r="H275" s="1509"/>
      <c r="I275" s="1509"/>
      <c r="J275" s="1509"/>
      <c r="K275" s="1509"/>
      <c r="L275" s="1509"/>
      <c r="M275" s="1509"/>
      <c r="N275" s="1509"/>
      <c r="O275" s="1509"/>
      <c r="P275" s="1509"/>
      <c r="Q275" s="1509"/>
      <c r="R275" s="1509"/>
      <c r="S275" s="1509"/>
      <c r="T275" s="1509"/>
      <c r="U275" s="1509"/>
      <c r="V275" s="1509"/>
      <c r="W275" s="1509"/>
      <c r="X275" s="1509"/>
    </row>
    <row r="276" spans="1:24" ht="15.95" customHeight="1" x14ac:dyDescent="0.2">
      <c r="A276" s="639"/>
      <c r="C276" s="1508"/>
      <c r="D276" s="1509"/>
      <c r="E276" s="1509"/>
      <c r="F276" s="1509"/>
      <c r="G276" s="1509"/>
      <c r="H276" s="1509"/>
      <c r="I276" s="1509"/>
      <c r="J276" s="1509"/>
      <c r="K276" s="1509"/>
      <c r="L276" s="1509"/>
      <c r="M276" s="1509"/>
      <c r="N276" s="1509"/>
      <c r="O276" s="1509"/>
      <c r="P276" s="1509"/>
      <c r="Q276" s="1509"/>
      <c r="R276" s="1509"/>
      <c r="S276" s="1509"/>
      <c r="T276" s="1509"/>
      <c r="U276" s="1509"/>
      <c r="V276" s="1509"/>
      <c r="W276" s="1509"/>
      <c r="X276" s="1509"/>
    </row>
    <row r="277" spans="1:24" ht="15.95" customHeight="1" x14ac:dyDescent="0.2">
      <c r="A277" s="639"/>
      <c r="C277" s="1508"/>
      <c r="D277" s="1509"/>
      <c r="E277" s="1509"/>
      <c r="F277" s="1509"/>
      <c r="G277" s="1509"/>
      <c r="H277" s="1509"/>
      <c r="I277" s="1509"/>
      <c r="J277" s="1509"/>
      <c r="K277" s="1509"/>
      <c r="L277" s="1509"/>
      <c r="M277" s="1509"/>
      <c r="N277" s="1509"/>
      <c r="O277" s="1509"/>
      <c r="P277" s="1509"/>
      <c r="Q277" s="1509"/>
      <c r="R277" s="1509"/>
      <c r="S277" s="1509"/>
      <c r="T277" s="1509"/>
      <c r="U277" s="1509"/>
      <c r="V277" s="1509"/>
      <c r="W277" s="1509"/>
      <c r="X277" s="1509"/>
    </row>
    <row r="278" spans="1:24" ht="15.95" customHeight="1" x14ac:dyDescent="0.2">
      <c r="A278" s="639"/>
      <c r="C278" s="1508"/>
      <c r="D278" s="1509"/>
      <c r="E278" s="1509"/>
      <c r="F278" s="1509"/>
      <c r="G278" s="1509"/>
      <c r="H278" s="1509"/>
      <c r="I278" s="1509"/>
      <c r="J278" s="1509"/>
      <c r="K278" s="1509"/>
      <c r="L278" s="1509"/>
      <c r="M278" s="1509"/>
      <c r="N278" s="1509"/>
      <c r="O278" s="1509"/>
      <c r="P278" s="1509"/>
      <c r="Q278" s="1509"/>
      <c r="R278" s="1509"/>
      <c r="S278" s="1509"/>
      <c r="T278" s="1509"/>
      <c r="U278" s="1509"/>
      <c r="V278" s="1509"/>
      <c r="W278" s="1509"/>
      <c r="X278" s="1509"/>
    </row>
    <row r="279" spans="1:24" ht="15.95" customHeight="1" x14ac:dyDescent="0.2">
      <c r="A279" s="639"/>
      <c r="C279" s="1508"/>
      <c r="D279" s="1509"/>
      <c r="E279" s="1509"/>
      <c r="F279" s="1509"/>
      <c r="G279" s="1509"/>
      <c r="H279" s="1509"/>
      <c r="I279" s="1509"/>
      <c r="J279" s="1509"/>
      <c r="K279" s="1509"/>
      <c r="L279" s="1509"/>
      <c r="M279" s="1509"/>
      <c r="N279" s="1509"/>
      <c r="O279" s="1509"/>
      <c r="P279" s="1509"/>
      <c r="Q279" s="1509"/>
      <c r="R279" s="1509"/>
      <c r="S279" s="1509"/>
      <c r="T279" s="1509"/>
      <c r="U279" s="1509"/>
      <c r="V279" s="1509"/>
      <c r="W279" s="1509"/>
      <c r="X279" s="1509"/>
    </row>
    <row r="280" spans="1:24" ht="15.95" customHeight="1" x14ac:dyDescent="0.2">
      <c r="A280" s="639"/>
      <c r="B280" s="940"/>
      <c r="C280" s="1508"/>
      <c r="D280" s="1509"/>
      <c r="E280" s="1509"/>
      <c r="F280" s="1509"/>
      <c r="G280" s="1509"/>
      <c r="H280" s="1509"/>
      <c r="I280" s="1509"/>
      <c r="J280" s="1509"/>
      <c r="K280" s="1509"/>
      <c r="L280" s="1509"/>
      <c r="M280" s="1509"/>
      <c r="N280" s="1509"/>
      <c r="O280" s="1509"/>
      <c r="P280" s="1509"/>
      <c r="Q280" s="1509"/>
      <c r="R280" s="1509"/>
      <c r="S280" s="1509"/>
      <c r="T280" s="1509"/>
      <c r="U280" s="1509"/>
      <c r="V280" s="1509"/>
      <c r="W280" s="1509"/>
      <c r="X280" s="1509"/>
    </row>
    <row r="281" spans="1:24" ht="15.95" customHeight="1" x14ac:dyDescent="0.2">
      <c r="A281" s="639"/>
      <c r="B281" s="940"/>
      <c r="C281" s="1508"/>
      <c r="D281" s="1509"/>
      <c r="E281" s="1509"/>
      <c r="F281" s="1509"/>
      <c r="G281" s="1509"/>
      <c r="H281" s="1509"/>
      <c r="I281" s="1509"/>
      <c r="J281" s="1509"/>
      <c r="K281" s="1509"/>
      <c r="L281" s="1509"/>
      <c r="M281" s="1509"/>
      <c r="N281" s="1509"/>
      <c r="O281" s="1509"/>
      <c r="P281" s="1509"/>
      <c r="Q281" s="1509"/>
      <c r="R281" s="1509"/>
      <c r="S281" s="1509"/>
      <c r="T281" s="1509"/>
      <c r="U281" s="1509"/>
      <c r="V281" s="1509"/>
      <c r="W281" s="1509"/>
      <c r="X281" s="1509"/>
    </row>
    <row r="282" spans="1:24" ht="15.95" customHeight="1" x14ac:dyDescent="0.2">
      <c r="A282" s="639"/>
      <c r="B282" s="940"/>
      <c r="C282" s="1508"/>
      <c r="D282" s="1509"/>
      <c r="E282" s="1509"/>
      <c r="F282" s="1509"/>
      <c r="G282" s="1509"/>
      <c r="H282" s="1509"/>
      <c r="I282" s="1509"/>
      <c r="J282" s="1509"/>
      <c r="K282" s="1509"/>
      <c r="L282" s="1509"/>
      <c r="M282" s="1509"/>
      <c r="N282" s="1509"/>
      <c r="O282" s="1509"/>
      <c r="P282" s="1509"/>
      <c r="Q282" s="1509"/>
      <c r="R282" s="1509"/>
      <c r="S282" s="1509"/>
      <c r="T282" s="1509"/>
      <c r="U282" s="1509"/>
      <c r="V282" s="1509"/>
      <c r="W282" s="1509"/>
      <c r="X282" s="1509"/>
    </row>
    <row r="283" spans="1:24" ht="15.95" customHeight="1" x14ac:dyDescent="0.2">
      <c r="A283" s="639"/>
      <c r="B283" s="940"/>
      <c r="C283" s="1508"/>
      <c r="D283" s="1509"/>
      <c r="E283" s="1509"/>
      <c r="F283" s="1509"/>
      <c r="G283" s="1509"/>
      <c r="H283" s="1509"/>
      <c r="I283" s="1509"/>
      <c r="J283" s="1509"/>
      <c r="K283" s="1509"/>
      <c r="L283" s="1509"/>
      <c r="M283" s="1509"/>
      <c r="N283" s="1509"/>
      <c r="O283" s="1509"/>
      <c r="P283" s="1509"/>
      <c r="Q283" s="1509"/>
      <c r="R283" s="1509"/>
      <c r="S283" s="1509"/>
      <c r="T283" s="1509"/>
      <c r="U283" s="1509"/>
      <c r="V283" s="1509"/>
      <c r="W283" s="1509"/>
      <c r="X283" s="1509"/>
    </row>
    <row r="284" spans="1:24" ht="15.95" customHeight="1" x14ac:dyDescent="0.2">
      <c r="A284" s="639"/>
      <c r="B284" s="940"/>
      <c r="C284" s="1508"/>
      <c r="D284" s="1509"/>
      <c r="E284" s="1509"/>
      <c r="F284" s="1509"/>
      <c r="G284" s="1509"/>
      <c r="H284" s="1509"/>
      <c r="I284" s="1509"/>
      <c r="J284" s="1509"/>
      <c r="K284" s="1509"/>
      <c r="L284" s="1509"/>
      <c r="M284" s="1509"/>
      <c r="N284" s="1509"/>
      <c r="O284" s="1509"/>
      <c r="P284" s="1509"/>
      <c r="Q284" s="1509"/>
      <c r="R284" s="1509"/>
      <c r="S284" s="1509"/>
      <c r="T284" s="1509"/>
      <c r="U284" s="1509"/>
      <c r="V284" s="1509"/>
      <c r="W284" s="1509"/>
      <c r="X284" s="1509"/>
    </row>
    <row r="285" spans="1:24" ht="15.95" customHeight="1" x14ac:dyDescent="0.2">
      <c r="A285" s="639"/>
      <c r="B285" s="940"/>
      <c r="C285" s="1508"/>
      <c r="D285" s="1509"/>
      <c r="E285" s="1509"/>
      <c r="F285" s="1509"/>
      <c r="G285" s="1509"/>
      <c r="H285" s="1509"/>
      <c r="I285" s="1509"/>
      <c r="J285" s="1509"/>
      <c r="K285" s="1509"/>
      <c r="L285" s="1509"/>
      <c r="M285" s="1509"/>
      <c r="N285" s="1509"/>
      <c r="O285" s="1509"/>
      <c r="P285" s="1509"/>
      <c r="Q285" s="1509"/>
      <c r="R285" s="1509"/>
      <c r="S285" s="1509"/>
      <c r="T285" s="1509"/>
      <c r="U285" s="1509"/>
      <c r="V285" s="1509"/>
      <c r="W285" s="1509"/>
      <c r="X285" s="1509"/>
    </row>
    <row r="286" spans="1:24" ht="15.95" customHeight="1" x14ac:dyDescent="0.2">
      <c r="A286" s="639"/>
      <c r="B286" s="940"/>
      <c r="C286" s="1508"/>
      <c r="D286" s="1425"/>
      <c r="E286" s="1424"/>
      <c r="F286" s="955"/>
      <c r="G286" s="955"/>
      <c r="H286" s="955"/>
      <c r="I286" s="955"/>
      <c r="J286" s="955"/>
      <c r="K286" s="955"/>
      <c r="L286" s="955"/>
      <c r="M286" s="955"/>
      <c r="N286" s="955"/>
      <c r="O286" s="955"/>
      <c r="P286" s="955"/>
      <c r="Q286" s="955"/>
      <c r="R286" s="955"/>
      <c r="S286" s="955"/>
      <c r="T286" s="955"/>
      <c r="U286" s="955"/>
      <c r="V286" s="955"/>
      <c r="W286" s="955"/>
      <c r="X286" s="955"/>
    </row>
    <row r="287" spans="1:24" ht="15.95" customHeight="1" x14ac:dyDescent="0.2">
      <c r="A287" s="639"/>
      <c r="B287" s="940"/>
      <c r="C287" s="1508"/>
      <c r="D287" s="1425"/>
      <c r="E287" s="1424"/>
      <c r="F287" s="955"/>
      <c r="G287" s="955"/>
      <c r="H287" s="955"/>
      <c r="I287" s="955"/>
      <c r="J287" s="955"/>
      <c r="K287" s="955"/>
      <c r="L287" s="955"/>
      <c r="M287" s="955"/>
      <c r="N287" s="955"/>
      <c r="O287" s="955"/>
      <c r="P287" s="955"/>
      <c r="Q287" s="955"/>
      <c r="R287" s="955"/>
      <c r="S287" s="955"/>
      <c r="T287" s="955"/>
      <c r="U287" s="955"/>
      <c r="V287" s="955"/>
      <c r="W287" s="955"/>
      <c r="X287" s="955"/>
    </row>
    <row r="288" spans="1:24" ht="15.95" customHeight="1" x14ac:dyDescent="0.2">
      <c r="A288" s="639"/>
      <c r="C288" s="1508"/>
      <c r="D288" s="1425"/>
      <c r="E288" s="1424"/>
      <c r="F288" s="955"/>
      <c r="G288" s="955"/>
      <c r="H288" s="955"/>
      <c r="I288" s="955"/>
      <c r="J288" s="955"/>
      <c r="K288" s="955"/>
      <c r="L288" s="955"/>
      <c r="M288" s="955"/>
      <c r="N288" s="955"/>
      <c r="O288" s="955"/>
      <c r="P288" s="955"/>
      <c r="Q288" s="955"/>
      <c r="R288" s="955"/>
      <c r="S288" s="955"/>
      <c r="T288" s="955"/>
      <c r="U288" s="955"/>
      <c r="V288" s="955"/>
      <c r="W288" s="955"/>
      <c r="X288" s="955"/>
    </row>
    <row r="289" spans="1:24" ht="15.95" customHeight="1" x14ac:dyDescent="0.2">
      <c r="A289" s="639"/>
      <c r="C289" s="1508"/>
      <c r="D289" s="1425"/>
      <c r="E289" s="1424"/>
      <c r="F289" s="955"/>
      <c r="G289" s="955"/>
      <c r="H289" s="955"/>
      <c r="I289" s="955"/>
      <c r="J289" s="955"/>
      <c r="K289" s="955"/>
      <c r="L289" s="955"/>
      <c r="M289" s="955"/>
      <c r="N289" s="955"/>
      <c r="O289" s="955"/>
      <c r="P289" s="955"/>
      <c r="Q289" s="955"/>
      <c r="R289" s="955"/>
      <c r="S289" s="955"/>
      <c r="T289" s="955"/>
      <c r="U289" s="955"/>
      <c r="V289" s="955"/>
      <c r="W289" s="955"/>
      <c r="X289" s="955"/>
    </row>
    <row r="290" spans="1:24" ht="15.95" customHeight="1" x14ac:dyDescent="0.2">
      <c r="A290" s="639"/>
      <c r="C290" s="1508"/>
      <c r="D290" s="1425"/>
      <c r="E290" s="1424"/>
      <c r="F290" s="955"/>
      <c r="G290" s="955"/>
      <c r="H290" s="955"/>
      <c r="I290" s="955"/>
      <c r="J290" s="955"/>
      <c r="K290" s="955"/>
      <c r="L290" s="955"/>
      <c r="M290" s="955"/>
      <c r="N290" s="955"/>
      <c r="O290" s="955"/>
      <c r="P290" s="955"/>
      <c r="Q290" s="955"/>
      <c r="R290" s="955"/>
      <c r="S290" s="955"/>
      <c r="T290" s="955"/>
      <c r="U290" s="955"/>
      <c r="V290" s="955"/>
      <c r="W290" s="955"/>
      <c r="X290" s="955"/>
    </row>
    <row r="291" spans="1:24" ht="15.95" customHeight="1" x14ac:dyDescent="0.2">
      <c r="A291" s="639"/>
      <c r="C291" s="1508"/>
      <c r="D291" s="1425"/>
      <c r="E291" s="1424"/>
      <c r="F291" s="955"/>
      <c r="G291" s="955"/>
      <c r="H291" s="955"/>
      <c r="I291" s="955"/>
      <c r="J291" s="955"/>
      <c r="K291" s="955"/>
      <c r="L291" s="955"/>
      <c r="M291" s="955"/>
      <c r="N291" s="955"/>
      <c r="O291" s="955"/>
      <c r="P291" s="955"/>
      <c r="Q291" s="955"/>
      <c r="R291" s="955"/>
      <c r="S291" s="955"/>
      <c r="T291" s="955"/>
      <c r="U291" s="955"/>
      <c r="V291" s="955"/>
      <c r="W291" s="955"/>
      <c r="X291" s="955"/>
    </row>
    <row r="292" spans="1:24" ht="15.95" customHeight="1" x14ac:dyDescent="0.2">
      <c r="A292" s="639"/>
      <c r="C292" s="1508"/>
      <c r="D292" s="1425"/>
      <c r="E292" s="1424"/>
      <c r="F292" s="955"/>
      <c r="G292" s="955"/>
      <c r="H292" s="955"/>
      <c r="I292" s="955"/>
      <c r="J292" s="955"/>
      <c r="K292" s="955"/>
      <c r="L292" s="955"/>
      <c r="M292" s="955"/>
      <c r="N292" s="955"/>
      <c r="O292" s="955"/>
      <c r="P292" s="955"/>
      <c r="Q292" s="955"/>
      <c r="R292" s="955"/>
      <c r="S292" s="955"/>
      <c r="T292" s="955"/>
      <c r="U292" s="955"/>
      <c r="V292" s="955"/>
      <c r="W292" s="955"/>
      <c r="X292" s="955"/>
    </row>
    <row r="293" spans="1:24" ht="15.95" customHeight="1" x14ac:dyDescent="0.2">
      <c r="A293" s="639"/>
      <c r="C293" s="1508"/>
      <c r="D293" s="1425"/>
      <c r="E293" s="1424"/>
      <c r="F293" s="955"/>
      <c r="G293" s="955"/>
      <c r="H293" s="955"/>
      <c r="I293" s="955"/>
      <c r="J293" s="955"/>
      <c r="K293" s="955"/>
      <c r="L293" s="955"/>
      <c r="M293" s="955"/>
      <c r="N293" s="955"/>
      <c r="O293" s="955"/>
      <c r="P293" s="955"/>
      <c r="Q293" s="955"/>
      <c r="R293" s="955"/>
      <c r="S293" s="955"/>
      <c r="T293" s="955"/>
      <c r="U293" s="955"/>
      <c r="V293" s="955"/>
      <c r="W293" s="955"/>
      <c r="X293" s="955"/>
    </row>
    <row r="294" spans="1:24" ht="15.95" customHeight="1" x14ac:dyDescent="0.2">
      <c r="A294" s="639"/>
      <c r="C294" s="1508"/>
      <c r="D294" s="1425"/>
      <c r="E294" s="1424"/>
      <c r="F294" s="955"/>
      <c r="G294" s="955"/>
      <c r="H294" s="955"/>
      <c r="I294" s="955"/>
      <c r="J294" s="955"/>
      <c r="K294" s="955"/>
      <c r="L294" s="955"/>
      <c r="M294" s="955"/>
      <c r="N294" s="955"/>
      <c r="O294" s="955"/>
      <c r="P294" s="955"/>
      <c r="Q294" s="955"/>
      <c r="R294" s="955"/>
      <c r="S294" s="955"/>
      <c r="T294" s="955"/>
      <c r="U294" s="955"/>
      <c r="V294" s="955"/>
      <c r="W294" s="955"/>
      <c r="X294" s="955"/>
    </row>
    <row r="295" spans="1:24" ht="15.95" customHeight="1" x14ac:dyDescent="0.2">
      <c r="A295" s="639"/>
      <c r="C295" s="1508"/>
      <c r="D295" s="1425"/>
      <c r="E295" s="1424"/>
      <c r="F295" s="955"/>
      <c r="G295" s="955"/>
      <c r="H295" s="955"/>
      <c r="I295" s="955"/>
      <c r="J295" s="955"/>
      <c r="K295" s="955"/>
      <c r="L295" s="955"/>
      <c r="M295" s="955"/>
      <c r="N295" s="955"/>
      <c r="O295" s="955"/>
      <c r="P295" s="955"/>
      <c r="Q295" s="955"/>
      <c r="R295" s="955"/>
      <c r="S295" s="955"/>
      <c r="T295" s="955"/>
      <c r="U295" s="955"/>
      <c r="V295" s="955"/>
      <c r="W295" s="955"/>
      <c r="X295" s="955"/>
    </row>
    <row r="296" spans="1:24" ht="15.95" customHeight="1" x14ac:dyDescent="0.2">
      <c r="A296" s="639"/>
      <c r="C296" s="1508"/>
      <c r="D296" s="1425"/>
      <c r="E296" s="1424"/>
      <c r="F296" s="955"/>
      <c r="G296" s="955"/>
      <c r="H296" s="955"/>
      <c r="I296" s="955"/>
      <c r="J296" s="955"/>
      <c r="K296" s="955"/>
      <c r="L296" s="955"/>
      <c r="M296" s="955"/>
      <c r="N296" s="955"/>
      <c r="O296" s="955"/>
      <c r="P296" s="955"/>
      <c r="Q296" s="955"/>
      <c r="R296" s="955"/>
      <c r="S296" s="955"/>
      <c r="T296" s="955"/>
      <c r="U296" s="955"/>
      <c r="V296" s="955"/>
      <c r="W296" s="955"/>
      <c r="X296" s="955"/>
    </row>
    <row r="297" spans="1:24" ht="15.95" customHeight="1" x14ac:dyDescent="0.2">
      <c r="A297" s="639"/>
      <c r="B297" s="940"/>
      <c r="C297" s="1508"/>
      <c r="D297" s="1425"/>
      <c r="E297" s="1424"/>
      <c r="F297" s="955"/>
      <c r="G297" s="955"/>
      <c r="H297" s="955"/>
      <c r="I297" s="955"/>
      <c r="J297" s="955"/>
      <c r="K297" s="955"/>
      <c r="L297" s="955"/>
      <c r="M297" s="955"/>
      <c r="N297" s="955"/>
      <c r="O297" s="955"/>
      <c r="P297" s="955"/>
      <c r="Q297" s="955"/>
      <c r="R297" s="955"/>
      <c r="S297" s="955"/>
      <c r="T297" s="955"/>
      <c r="U297" s="955"/>
      <c r="V297" s="955"/>
      <c r="W297" s="955"/>
      <c r="X297" s="955"/>
    </row>
    <row r="298" spans="1:24" ht="15.95" customHeight="1" x14ac:dyDescent="0.2">
      <c r="A298" s="639"/>
      <c r="B298" s="940"/>
      <c r="C298" s="1508"/>
      <c r="D298" s="1425"/>
      <c r="E298" s="1424"/>
      <c r="F298" s="955"/>
      <c r="G298" s="955"/>
      <c r="H298" s="955"/>
      <c r="I298" s="955"/>
      <c r="J298" s="955"/>
      <c r="K298" s="955"/>
      <c r="L298" s="955"/>
      <c r="M298" s="955"/>
      <c r="N298" s="955"/>
      <c r="O298" s="955"/>
      <c r="P298" s="955"/>
      <c r="Q298" s="955"/>
      <c r="R298" s="955"/>
      <c r="S298" s="955"/>
      <c r="T298" s="955"/>
      <c r="U298" s="955"/>
      <c r="V298" s="955"/>
      <c r="W298" s="955"/>
      <c r="X298" s="955"/>
    </row>
    <row r="299" spans="1:24" ht="15.95" customHeight="1" x14ac:dyDescent="0.2">
      <c r="A299" s="639"/>
      <c r="B299" s="940"/>
      <c r="C299" s="1508"/>
      <c r="D299" s="1425"/>
      <c r="E299" s="1424"/>
      <c r="F299" s="955"/>
      <c r="G299" s="955"/>
      <c r="H299" s="955"/>
      <c r="I299" s="955"/>
      <c r="J299" s="955"/>
      <c r="K299" s="955"/>
      <c r="L299" s="955"/>
      <c r="M299" s="955"/>
      <c r="N299" s="955"/>
      <c r="O299" s="955"/>
      <c r="P299" s="955"/>
      <c r="Q299" s="955"/>
      <c r="R299" s="955"/>
      <c r="S299" s="955"/>
      <c r="T299" s="955"/>
      <c r="U299" s="955"/>
      <c r="V299" s="955"/>
      <c r="W299" s="955"/>
      <c r="X299" s="955"/>
    </row>
    <row r="300" spans="1:24" ht="15.95" customHeight="1" x14ac:dyDescent="0.2">
      <c r="A300" s="639"/>
      <c r="B300" s="940"/>
      <c r="C300" s="1508"/>
      <c r="D300" s="1425"/>
      <c r="E300" s="1424"/>
      <c r="F300" s="955"/>
      <c r="G300" s="955"/>
      <c r="H300" s="955"/>
      <c r="I300" s="955"/>
      <c r="J300" s="955"/>
      <c r="K300" s="955"/>
      <c r="L300" s="955"/>
      <c r="M300" s="955"/>
      <c r="N300" s="955"/>
      <c r="O300" s="955"/>
      <c r="P300" s="955"/>
      <c r="Q300" s="955"/>
      <c r="R300" s="955"/>
      <c r="S300" s="955"/>
      <c r="T300" s="955"/>
      <c r="U300" s="955"/>
      <c r="V300" s="955"/>
      <c r="W300" s="955"/>
      <c r="X300" s="955"/>
    </row>
    <row r="301" spans="1:24" ht="15.95" customHeight="1" x14ac:dyDescent="0.2">
      <c r="A301" s="639"/>
      <c r="B301" s="940"/>
      <c r="C301" s="1508"/>
      <c r="D301" s="1425"/>
      <c r="E301" s="1424"/>
      <c r="F301" s="955"/>
      <c r="G301" s="955"/>
      <c r="H301" s="955"/>
      <c r="I301" s="955"/>
      <c r="J301" s="955"/>
      <c r="K301" s="955"/>
      <c r="L301" s="955"/>
      <c r="M301" s="955"/>
      <c r="N301" s="955"/>
      <c r="O301" s="955"/>
      <c r="P301" s="955"/>
      <c r="Q301" s="955"/>
      <c r="R301" s="955"/>
      <c r="S301" s="955"/>
      <c r="T301" s="955"/>
      <c r="U301" s="955"/>
      <c r="V301" s="955"/>
      <c r="W301" s="955"/>
      <c r="X301" s="955"/>
    </row>
    <row r="302" spans="1:24" ht="15.95" customHeight="1" x14ac:dyDescent="0.2">
      <c r="A302" s="639"/>
      <c r="B302" s="940"/>
      <c r="C302" s="1508"/>
      <c r="D302" s="1425"/>
      <c r="E302" s="1424"/>
      <c r="F302" s="955"/>
      <c r="G302" s="955"/>
      <c r="H302" s="955"/>
      <c r="I302" s="955"/>
      <c r="J302" s="955"/>
      <c r="K302" s="955"/>
      <c r="L302" s="955"/>
      <c r="M302" s="955"/>
      <c r="N302" s="955"/>
      <c r="O302" s="955"/>
      <c r="P302" s="955"/>
      <c r="Q302" s="955"/>
      <c r="R302" s="955"/>
      <c r="S302" s="955"/>
      <c r="T302" s="955"/>
      <c r="U302" s="955"/>
      <c r="V302" s="955"/>
      <c r="W302" s="955"/>
      <c r="X302" s="955"/>
    </row>
    <row r="303" spans="1:24" ht="15.95" customHeight="1" x14ac:dyDescent="0.2">
      <c r="A303" s="639"/>
      <c r="B303" s="940"/>
      <c r="C303" s="1508"/>
      <c r="D303" s="1425"/>
      <c r="E303" s="1424"/>
      <c r="F303" s="955"/>
      <c r="G303" s="955"/>
      <c r="H303" s="955"/>
      <c r="I303" s="955"/>
      <c r="J303" s="955"/>
      <c r="K303" s="955"/>
      <c r="L303" s="955"/>
      <c r="M303" s="955"/>
      <c r="N303" s="955"/>
      <c r="O303" s="955"/>
      <c r="P303" s="955"/>
      <c r="Q303" s="955"/>
      <c r="R303" s="955"/>
      <c r="S303" s="955"/>
      <c r="T303" s="955"/>
      <c r="U303" s="955"/>
      <c r="V303" s="955"/>
      <c r="W303" s="955"/>
      <c r="X303" s="955"/>
    </row>
    <row r="304" spans="1:24" ht="15.95" customHeight="1" x14ac:dyDescent="0.2">
      <c r="A304" s="639"/>
      <c r="B304" s="940"/>
      <c r="C304" s="1508"/>
      <c r="D304" s="1425"/>
      <c r="E304" s="1424"/>
      <c r="F304" s="955"/>
      <c r="G304" s="955"/>
      <c r="H304" s="955"/>
      <c r="I304" s="955"/>
      <c r="J304" s="955"/>
      <c r="K304" s="955"/>
      <c r="L304" s="955"/>
      <c r="M304" s="955"/>
      <c r="N304" s="955"/>
      <c r="O304" s="955"/>
      <c r="P304" s="955"/>
      <c r="Q304" s="955"/>
      <c r="R304" s="955"/>
      <c r="S304" s="955"/>
      <c r="T304" s="955"/>
      <c r="U304" s="955"/>
      <c r="V304" s="955"/>
      <c r="W304" s="955"/>
      <c r="X304" s="955"/>
    </row>
    <row r="305" spans="1:24" ht="15.95" customHeight="1" x14ac:dyDescent="0.2">
      <c r="A305" s="639"/>
      <c r="B305" s="940"/>
      <c r="C305" s="1508"/>
      <c r="D305" s="1425"/>
      <c r="E305" s="1424"/>
      <c r="F305" s="955"/>
      <c r="G305" s="955"/>
      <c r="H305" s="955"/>
      <c r="I305" s="955"/>
      <c r="J305" s="955"/>
      <c r="K305" s="955"/>
      <c r="L305" s="955"/>
      <c r="M305" s="955"/>
      <c r="N305" s="955"/>
      <c r="O305" s="955"/>
      <c r="P305" s="955"/>
      <c r="Q305" s="955"/>
      <c r="R305" s="955"/>
      <c r="S305" s="955"/>
      <c r="T305" s="955"/>
      <c r="U305" s="955"/>
      <c r="V305" s="955"/>
      <c r="W305" s="955"/>
      <c r="X305" s="955"/>
    </row>
    <row r="306" spans="1:24" ht="15.95" customHeight="1" x14ac:dyDescent="0.2">
      <c r="A306" s="639"/>
      <c r="B306" s="940"/>
      <c r="C306" s="1508"/>
      <c r="D306" s="1425"/>
      <c r="E306" s="1424"/>
      <c r="F306" s="955"/>
      <c r="G306" s="955"/>
      <c r="H306" s="955"/>
      <c r="I306" s="955"/>
      <c r="J306" s="955"/>
      <c r="K306" s="955"/>
      <c r="L306" s="955"/>
      <c r="M306" s="955"/>
      <c r="N306" s="955"/>
      <c r="O306" s="955"/>
      <c r="P306" s="955"/>
      <c r="Q306" s="955"/>
      <c r="R306" s="955"/>
      <c r="S306" s="955"/>
      <c r="T306" s="955"/>
      <c r="U306" s="955"/>
      <c r="V306" s="955"/>
      <c r="W306" s="955"/>
      <c r="X306" s="955"/>
    </row>
    <row r="307" spans="1:24" ht="15.95" customHeight="1" x14ac:dyDescent="0.2">
      <c r="A307" s="639"/>
      <c r="B307" s="940"/>
      <c r="C307" s="1508"/>
      <c r="D307" s="1425"/>
      <c r="E307" s="1424"/>
      <c r="F307" s="955"/>
      <c r="G307" s="955"/>
      <c r="H307" s="955"/>
      <c r="I307" s="955"/>
      <c r="J307" s="955"/>
      <c r="K307" s="955"/>
      <c r="L307" s="955"/>
      <c r="M307" s="955"/>
      <c r="N307" s="955"/>
      <c r="O307" s="955"/>
      <c r="P307" s="955"/>
      <c r="Q307" s="955"/>
      <c r="R307" s="955"/>
      <c r="S307" s="955"/>
      <c r="T307" s="955"/>
      <c r="U307" s="955"/>
      <c r="V307" s="955"/>
      <c r="W307" s="955"/>
      <c r="X307" s="955"/>
    </row>
    <row r="308" spans="1:24" ht="15.95" customHeight="1" x14ac:dyDescent="0.2">
      <c r="A308" s="639"/>
      <c r="B308" s="940"/>
      <c r="C308" s="1508"/>
      <c r="D308" s="1425"/>
      <c r="E308" s="1424"/>
      <c r="F308" s="955"/>
      <c r="G308" s="955"/>
      <c r="H308" s="955"/>
      <c r="I308" s="955"/>
      <c r="J308" s="955"/>
      <c r="K308" s="955"/>
      <c r="L308" s="955"/>
      <c r="M308" s="955"/>
      <c r="N308" s="955"/>
      <c r="O308" s="955"/>
      <c r="P308" s="955"/>
      <c r="Q308" s="955"/>
      <c r="R308" s="955"/>
      <c r="S308" s="955"/>
      <c r="T308" s="955"/>
      <c r="U308" s="955"/>
      <c r="V308" s="955"/>
      <c r="W308" s="955"/>
      <c r="X308" s="955"/>
    </row>
    <row r="309" spans="1:24" ht="15.95" customHeight="1" x14ac:dyDescent="0.2">
      <c r="A309" s="639"/>
      <c r="B309" s="940"/>
      <c r="C309" s="1508"/>
      <c r="D309" s="1425"/>
      <c r="E309" s="1424"/>
      <c r="F309" s="955"/>
      <c r="G309" s="955"/>
      <c r="H309" s="955"/>
      <c r="I309" s="955"/>
      <c r="J309" s="955"/>
      <c r="K309" s="955"/>
      <c r="L309" s="955"/>
      <c r="M309" s="955"/>
      <c r="N309" s="955"/>
      <c r="O309" s="955"/>
      <c r="P309" s="955"/>
      <c r="Q309" s="955"/>
      <c r="R309" s="955"/>
      <c r="S309" s="955"/>
      <c r="T309" s="955"/>
      <c r="U309" s="955"/>
      <c r="V309" s="955"/>
      <c r="W309" s="955"/>
      <c r="X309" s="955"/>
    </row>
    <row r="310" spans="1:24" ht="15.95" customHeight="1" x14ac:dyDescent="0.2">
      <c r="A310" s="639"/>
      <c r="B310" s="940"/>
      <c r="C310" s="1508"/>
      <c r="D310" s="1425"/>
      <c r="E310" s="1424"/>
      <c r="F310" s="955"/>
      <c r="G310" s="955"/>
      <c r="H310" s="955"/>
      <c r="I310" s="955"/>
      <c r="J310" s="955"/>
      <c r="K310" s="955"/>
      <c r="L310" s="955"/>
      <c r="M310" s="955"/>
      <c r="N310" s="955"/>
      <c r="O310" s="955"/>
      <c r="P310" s="955"/>
      <c r="Q310" s="955"/>
      <c r="R310" s="955"/>
      <c r="S310" s="955"/>
      <c r="T310" s="955"/>
      <c r="U310" s="955"/>
      <c r="V310" s="955"/>
      <c r="W310" s="955"/>
      <c r="X310" s="955"/>
    </row>
    <row r="311" spans="1:24" ht="15.95" customHeight="1" x14ac:dyDescent="0.2">
      <c r="A311" s="639"/>
      <c r="B311" s="940"/>
      <c r="C311" s="1508"/>
      <c r="D311" s="1425"/>
      <c r="E311" s="1424"/>
      <c r="F311" s="955"/>
      <c r="G311" s="955"/>
      <c r="H311" s="955"/>
      <c r="I311" s="955"/>
      <c r="J311" s="955"/>
      <c r="K311" s="955"/>
      <c r="L311" s="955"/>
      <c r="M311" s="955"/>
      <c r="N311" s="955"/>
      <c r="O311" s="955"/>
      <c r="P311" s="955"/>
      <c r="Q311" s="955"/>
      <c r="R311" s="955"/>
      <c r="S311" s="955"/>
      <c r="T311" s="955"/>
      <c r="U311" s="955"/>
      <c r="V311" s="955"/>
      <c r="W311" s="955"/>
      <c r="X311" s="955"/>
    </row>
    <row r="312" spans="1:24" ht="15.95" customHeight="1" x14ac:dyDescent="0.2">
      <c r="A312" s="639"/>
      <c r="B312" s="940"/>
      <c r="C312" s="1508"/>
      <c r="D312" s="1425"/>
      <c r="E312" s="1424"/>
      <c r="F312" s="955"/>
      <c r="G312" s="955"/>
      <c r="H312" s="955"/>
      <c r="I312" s="955"/>
      <c r="J312" s="955"/>
      <c r="K312" s="955"/>
      <c r="L312" s="955"/>
      <c r="M312" s="955"/>
      <c r="N312" s="955"/>
      <c r="O312" s="955"/>
      <c r="P312" s="955"/>
      <c r="Q312" s="955"/>
      <c r="R312" s="955"/>
      <c r="S312" s="955"/>
      <c r="T312" s="955"/>
      <c r="U312" s="955"/>
      <c r="V312" s="955"/>
      <c r="W312" s="955"/>
      <c r="X312" s="955"/>
    </row>
    <row r="313" spans="1:24" ht="15.95" customHeight="1" x14ac:dyDescent="0.2">
      <c r="A313" s="639"/>
      <c r="B313" s="940"/>
      <c r="C313" s="1508"/>
      <c r="D313" s="1425"/>
      <c r="E313" s="1424"/>
      <c r="F313" s="955"/>
      <c r="G313" s="955"/>
      <c r="H313" s="955"/>
      <c r="I313" s="955"/>
      <c r="J313" s="955"/>
      <c r="K313" s="955"/>
      <c r="L313" s="955"/>
      <c r="M313" s="955"/>
      <c r="N313" s="955"/>
      <c r="O313" s="955"/>
      <c r="P313" s="955"/>
      <c r="Q313" s="955"/>
      <c r="R313" s="955"/>
      <c r="S313" s="955"/>
      <c r="T313" s="955"/>
      <c r="U313" s="955"/>
      <c r="V313" s="955"/>
      <c r="W313" s="955"/>
      <c r="X313" s="955"/>
    </row>
    <row r="314" spans="1:24" ht="15.95" customHeight="1" x14ac:dyDescent="0.2">
      <c r="A314" s="639"/>
      <c r="B314" s="940"/>
      <c r="C314" s="1508"/>
      <c r="D314" s="1425"/>
      <c r="E314" s="1424"/>
      <c r="F314" s="955"/>
      <c r="G314" s="955"/>
      <c r="H314" s="955"/>
      <c r="I314" s="955"/>
      <c r="J314" s="955"/>
      <c r="K314" s="955"/>
      <c r="L314" s="955"/>
      <c r="M314" s="955"/>
      <c r="N314" s="955"/>
      <c r="O314" s="955"/>
      <c r="P314" s="955"/>
      <c r="Q314" s="955"/>
      <c r="R314" s="955"/>
      <c r="S314" s="955"/>
      <c r="T314" s="955"/>
      <c r="U314" s="955"/>
      <c r="V314" s="955"/>
      <c r="W314" s="955"/>
      <c r="X314" s="955"/>
    </row>
    <row r="315" spans="1:24" ht="15.95" customHeight="1" x14ac:dyDescent="0.2">
      <c r="A315" s="639"/>
      <c r="B315" s="940"/>
      <c r="C315" s="1508"/>
      <c r="D315" s="1425"/>
      <c r="E315" s="1424"/>
      <c r="F315" s="955"/>
      <c r="G315" s="955"/>
      <c r="H315" s="955"/>
      <c r="I315" s="955"/>
      <c r="J315" s="955"/>
      <c r="K315" s="955"/>
      <c r="L315" s="955"/>
      <c r="M315" s="955"/>
      <c r="N315" s="955"/>
      <c r="O315" s="955"/>
      <c r="P315" s="955"/>
      <c r="Q315" s="955"/>
      <c r="R315" s="955"/>
      <c r="S315" s="955"/>
      <c r="T315" s="955"/>
      <c r="U315" s="955"/>
      <c r="V315" s="955"/>
      <c r="W315" s="955"/>
      <c r="X315" s="955"/>
    </row>
    <row r="316" spans="1:24" ht="15.95" customHeight="1" x14ac:dyDescent="0.2">
      <c r="A316" s="639"/>
      <c r="B316" s="940"/>
      <c r="C316" s="1508"/>
      <c r="D316" s="1425"/>
      <c r="E316" s="1424"/>
      <c r="F316" s="955"/>
      <c r="G316" s="955"/>
      <c r="H316" s="955"/>
      <c r="I316" s="955"/>
      <c r="J316" s="955"/>
      <c r="K316" s="955"/>
      <c r="L316" s="955"/>
      <c r="M316" s="955"/>
      <c r="N316" s="955"/>
      <c r="O316" s="955"/>
      <c r="P316" s="955"/>
      <c r="Q316" s="955"/>
      <c r="R316" s="955"/>
      <c r="S316" s="955"/>
      <c r="T316" s="955"/>
      <c r="U316" s="955"/>
      <c r="V316" s="955"/>
      <c r="W316" s="955"/>
      <c r="X316" s="955"/>
    </row>
    <row r="317" spans="1:24" ht="15.95" customHeight="1" x14ac:dyDescent="0.2">
      <c r="A317" s="639"/>
      <c r="B317" s="940"/>
      <c r="C317" s="1508"/>
      <c r="D317" s="1425"/>
      <c r="E317" s="1424"/>
      <c r="F317" s="955"/>
      <c r="G317" s="955"/>
      <c r="H317" s="955"/>
      <c r="I317" s="955"/>
      <c r="J317" s="955"/>
      <c r="K317" s="955"/>
      <c r="L317" s="955"/>
      <c r="M317" s="955"/>
      <c r="N317" s="955"/>
      <c r="O317" s="955"/>
      <c r="P317" s="955"/>
      <c r="Q317" s="955"/>
      <c r="R317" s="955"/>
      <c r="S317" s="955"/>
      <c r="T317" s="955"/>
      <c r="U317" s="955"/>
      <c r="V317" s="955"/>
      <c r="W317" s="955"/>
      <c r="X317" s="955"/>
    </row>
    <row r="318" spans="1:24" ht="15.95" customHeight="1" x14ac:dyDescent="0.2">
      <c r="A318" s="639"/>
      <c r="B318" s="940"/>
      <c r="C318" s="1508"/>
      <c r="D318" s="1425"/>
      <c r="E318" s="1424"/>
      <c r="F318" s="955"/>
      <c r="G318" s="955"/>
      <c r="H318" s="955"/>
      <c r="I318" s="955"/>
      <c r="J318" s="955"/>
      <c r="K318" s="955"/>
      <c r="L318" s="955"/>
      <c r="M318" s="955"/>
      <c r="N318" s="955"/>
      <c r="O318" s="955"/>
      <c r="P318" s="955"/>
      <c r="Q318" s="955"/>
      <c r="R318" s="955"/>
      <c r="S318" s="955"/>
      <c r="T318" s="955"/>
      <c r="U318" s="955"/>
      <c r="V318" s="955"/>
      <c r="W318" s="955"/>
      <c r="X318" s="955"/>
    </row>
    <row r="319" spans="1:24" ht="15.95" customHeight="1" x14ac:dyDescent="0.2">
      <c r="A319" s="639"/>
      <c r="B319" s="940"/>
      <c r="C319" s="1508"/>
      <c r="D319" s="1425"/>
      <c r="E319" s="1424"/>
      <c r="F319" s="955"/>
      <c r="G319" s="955"/>
      <c r="H319" s="955"/>
      <c r="I319" s="955"/>
      <c r="J319" s="955"/>
      <c r="K319" s="955"/>
      <c r="L319" s="955"/>
      <c r="M319" s="955"/>
      <c r="N319" s="955"/>
      <c r="O319" s="955"/>
      <c r="P319" s="955"/>
      <c r="Q319" s="955"/>
      <c r="R319" s="955"/>
      <c r="S319" s="955"/>
      <c r="T319" s="955"/>
      <c r="U319" s="955"/>
      <c r="V319" s="955"/>
      <c r="W319" s="955"/>
      <c r="X319" s="955"/>
    </row>
    <row r="320" spans="1:24" ht="15.95" customHeight="1" x14ac:dyDescent="0.2">
      <c r="A320" s="639"/>
      <c r="B320" s="940"/>
      <c r="C320" s="1508"/>
      <c r="D320" s="1425"/>
      <c r="E320" s="1424"/>
      <c r="F320" s="955"/>
      <c r="G320" s="955"/>
      <c r="H320" s="955"/>
      <c r="I320" s="955"/>
      <c r="J320" s="955"/>
      <c r="K320" s="955"/>
      <c r="L320" s="955"/>
      <c r="M320" s="955"/>
      <c r="N320" s="955"/>
      <c r="O320" s="955"/>
      <c r="P320" s="955"/>
      <c r="Q320" s="955"/>
      <c r="R320" s="955"/>
      <c r="S320" s="955"/>
      <c r="T320" s="955"/>
      <c r="U320" s="955"/>
      <c r="V320" s="955"/>
      <c r="W320" s="955"/>
      <c r="X320" s="955"/>
    </row>
    <row r="321" spans="1:24" ht="15.95" customHeight="1" x14ac:dyDescent="0.2">
      <c r="A321" s="639"/>
      <c r="B321" s="940"/>
      <c r="C321" s="1508"/>
      <c r="D321" s="1425"/>
      <c r="E321" s="1424"/>
      <c r="F321" s="955"/>
      <c r="G321" s="955"/>
      <c r="H321" s="955"/>
      <c r="I321" s="955"/>
      <c r="J321" s="955"/>
      <c r="K321" s="955"/>
      <c r="L321" s="955"/>
      <c r="M321" s="955"/>
      <c r="N321" s="955"/>
      <c r="O321" s="955"/>
      <c r="P321" s="955"/>
      <c r="Q321" s="955"/>
      <c r="R321" s="955"/>
      <c r="S321" s="955"/>
      <c r="T321" s="955"/>
      <c r="U321" s="955"/>
      <c r="V321" s="955"/>
      <c r="W321" s="955"/>
      <c r="X321" s="955"/>
    </row>
    <row r="322" spans="1:24" ht="15.95" customHeight="1" x14ac:dyDescent="0.2">
      <c r="A322" s="639"/>
      <c r="B322" s="940"/>
      <c r="C322" s="1508"/>
      <c r="D322" s="1425"/>
      <c r="E322" s="1424"/>
      <c r="F322" s="955"/>
      <c r="G322" s="955"/>
      <c r="H322" s="955"/>
      <c r="I322" s="955"/>
      <c r="J322" s="955"/>
      <c r="K322" s="955"/>
      <c r="L322" s="955"/>
      <c r="M322" s="955"/>
      <c r="N322" s="955"/>
      <c r="O322" s="955"/>
      <c r="P322" s="955"/>
      <c r="Q322" s="955"/>
      <c r="R322" s="955"/>
      <c r="S322" s="955"/>
      <c r="T322" s="955"/>
      <c r="U322" s="955"/>
      <c r="V322" s="955"/>
      <c r="W322" s="955"/>
      <c r="X322" s="955"/>
    </row>
    <row r="323" spans="1:24" ht="15.95" customHeight="1" x14ac:dyDescent="0.2">
      <c r="A323" s="639"/>
      <c r="B323" s="940"/>
      <c r="C323" s="1508"/>
      <c r="D323" s="1425"/>
      <c r="E323" s="1424"/>
      <c r="F323" s="955"/>
      <c r="G323" s="955"/>
      <c r="H323" s="955"/>
      <c r="I323" s="955"/>
      <c r="J323" s="955"/>
      <c r="K323" s="955"/>
      <c r="L323" s="955"/>
      <c r="M323" s="955"/>
      <c r="N323" s="955"/>
      <c r="O323" s="955"/>
      <c r="P323" s="955"/>
      <c r="Q323" s="955"/>
      <c r="R323" s="955"/>
      <c r="S323" s="955"/>
      <c r="T323" s="955"/>
      <c r="U323" s="955"/>
      <c r="V323" s="955"/>
      <c r="W323" s="955"/>
      <c r="X323" s="955"/>
    </row>
    <row r="324" spans="1:24" ht="15.95" customHeight="1" x14ac:dyDescent="0.2">
      <c r="A324" s="639"/>
      <c r="B324" s="940"/>
      <c r="C324" s="1508"/>
      <c r="D324" s="1425"/>
      <c r="E324" s="1424"/>
      <c r="F324" s="955"/>
      <c r="G324" s="955"/>
      <c r="H324" s="955"/>
      <c r="I324" s="955"/>
      <c r="J324" s="955"/>
      <c r="K324" s="955"/>
      <c r="L324" s="955"/>
      <c r="M324" s="955"/>
      <c r="N324" s="955"/>
      <c r="O324" s="955"/>
      <c r="P324" s="955"/>
      <c r="Q324" s="955"/>
      <c r="R324" s="955"/>
      <c r="S324" s="955"/>
      <c r="T324" s="955"/>
      <c r="U324" s="955"/>
      <c r="V324" s="955"/>
      <c r="W324" s="955"/>
      <c r="X324" s="955"/>
    </row>
    <row r="325" spans="1:24" ht="15.95" customHeight="1" x14ac:dyDescent="0.2">
      <c r="A325" s="639"/>
      <c r="B325" s="940"/>
      <c r="C325" s="1508"/>
      <c r="D325" s="1425"/>
      <c r="E325" s="1424"/>
      <c r="F325" s="955"/>
      <c r="G325" s="955"/>
      <c r="H325" s="955"/>
      <c r="I325" s="955"/>
      <c r="J325" s="955"/>
      <c r="K325" s="955"/>
      <c r="L325" s="955"/>
      <c r="M325" s="955"/>
      <c r="N325" s="955"/>
      <c r="O325" s="955"/>
      <c r="P325" s="955"/>
      <c r="Q325" s="955"/>
      <c r="R325" s="955"/>
      <c r="S325" s="955"/>
      <c r="T325" s="955"/>
      <c r="U325" s="955"/>
      <c r="V325" s="955"/>
      <c r="W325" s="955"/>
      <c r="X325" s="955"/>
    </row>
    <row r="326" spans="1:24" ht="15.95" customHeight="1" x14ac:dyDescent="0.2">
      <c r="A326" s="639"/>
      <c r="B326" s="940"/>
      <c r="C326" s="1508"/>
      <c r="D326" s="1425"/>
      <c r="E326" s="1424"/>
      <c r="F326" s="955"/>
      <c r="G326" s="955"/>
      <c r="H326" s="955"/>
      <c r="I326" s="955"/>
      <c r="J326" s="955"/>
      <c r="K326" s="955"/>
      <c r="L326" s="955"/>
      <c r="M326" s="955"/>
      <c r="N326" s="955"/>
      <c r="O326" s="955"/>
      <c r="P326" s="955"/>
      <c r="Q326" s="955"/>
      <c r="R326" s="955"/>
      <c r="S326" s="955"/>
      <c r="T326" s="955"/>
      <c r="U326" s="955"/>
      <c r="V326" s="955"/>
      <c r="W326" s="955"/>
      <c r="X326" s="955"/>
    </row>
    <row r="327" spans="1:24" ht="15.95" customHeight="1" x14ac:dyDescent="0.2">
      <c r="A327" s="639"/>
      <c r="B327" s="940"/>
      <c r="C327" s="1508"/>
      <c r="D327" s="1425"/>
      <c r="E327" s="1424"/>
      <c r="F327" s="955"/>
      <c r="G327" s="955"/>
      <c r="H327" s="955"/>
      <c r="I327" s="955"/>
      <c r="J327" s="955"/>
      <c r="K327" s="955"/>
      <c r="L327" s="955"/>
      <c r="M327" s="955"/>
      <c r="N327" s="955"/>
      <c r="O327" s="955"/>
      <c r="P327" s="955"/>
      <c r="Q327" s="955"/>
      <c r="R327" s="955"/>
      <c r="S327" s="955"/>
      <c r="T327" s="955"/>
      <c r="U327" s="955"/>
      <c r="V327" s="955"/>
      <c r="W327" s="955"/>
      <c r="X327" s="955"/>
    </row>
    <row r="328" spans="1:24" ht="15.95" customHeight="1" x14ac:dyDescent="0.2">
      <c r="A328" s="639"/>
      <c r="B328" s="940"/>
      <c r="C328" s="1508"/>
      <c r="D328" s="1425"/>
      <c r="E328" s="1424"/>
      <c r="F328" s="955"/>
      <c r="G328" s="955"/>
      <c r="H328" s="955"/>
      <c r="I328" s="955"/>
      <c r="J328" s="955"/>
      <c r="K328" s="955"/>
      <c r="L328" s="955"/>
      <c r="M328" s="955"/>
      <c r="N328" s="955"/>
      <c r="O328" s="955"/>
      <c r="P328" s="955"/>
      <c r="Q328" s="955"/>
      <c r="R328" s="955"/>
      <c r="S328" s="955"/>
      <c r="T328" s="955"/>
      <c r="U328" s="955"/>
      <c r="V328" s="955"/>
      <c r="W328" s="955"/>
      <c r="X328" s="955"/>
    </row>
    <row r="329" spans="1:24" ht="15.95" customHeight="1" x14ac:dyDescent="0.2">
      <c r="A329" s="639"/>
      <c r="B329" s="940"/>
      <c r="C329" s="1508"/>
      <c r="D329" s="1425"/>
      <c r="E329" s="1424"/>
      <c r="F329" s="955"/>
      <c r="G329" s="955"/>
      <c r="H329" s="955"/>
      <c r="I329" s="955"/>
      <c r="J329" s="955"/>
      <c r="K329" s="955"/>
      <c r="L329" s="955"/>
      <c r="M329" s="955"/>
      <c r="N329" s="955"/>
      <c r="O329" s="955"/>
      <c r="P329" s="955"/>
      <c r="Q329" s="955"/>
      <c r="R329" s="955"/>
      <c r="S329" s="955"/>
      <c r="T329" s="955"/>
      <c r="U329" s="955"/>
      <c r="V329" s="955"/>
      <c r="W329" s="955"/>
      <c r="X329" s="955"/>
    </row>
    <row r="330" spans="1:24" ht="15.95" customHeight="1" x14ac:dyDescent="0.2">
      <c r="A330" s="639"/>
      <c r="C330" s="1508"/>
      <c r="D330" s="1425"/>
      <c r="E330" s="1424"/>
      <c r="F330" s="955"/>
      <c r="G330" s="955"/>
      <c r="H330" s="955"/>
      <c r="I330" s="955"/>
      <c r="J330" s="955"/>
      <c r="K330" s="955"/>
      <c r="L330" s="955"/>
      <c r="M330" s="955"/>
      <c r="N330" s="955"/>
      <c r="O330" s="955"/>
      <c r="P330" s="955"/>
      <c r="Q330" s="955"/>
      <c r="R330" s="955"/>
      <c r="S330" s="955"/>
      <c r="T330" s="955"/>
      <c r="U330" s="955"/>
      <c r="V330" s="955"/>
      <c r="W330" s="955"/>
      <c r="X330" s="955"/>
    </row>
    <row r="331" spans="1:24" ht="15.95" customHeight="1" x14ac:dyDescent="0.2">
      <c r="A331" s="639"/>
      <c r="C331" s="1508"/>
      <c r="D331" s="1425"/>
      <c r="E331" s="1424"/>
      <c r="F331" s="955"/>
      <c r="G331" s="955"/>
      <c r="H331" s="955"/>
      <c r="I331" s="955"/>
      <c r="J331" s="955"/>
      <c r="K331" s="955"/>
      <c r="L331" s="955"/>
      <c r="M331" s="955"/>
      <c r="N331" s="955"/>
      <c r="O331" s="955"/>
      <c r="P331" s="955"/>
      <c r="Q331" s="955"/>
      <c r="R331" s="955"/>
      <c r="S331" s="955"/>
      <c r="T331" s="955"/>
      <c r="U331" s="955"/>
      <c r="V331" s="955"/>
      <c r="W331" s="955"/>
      <c r="X331" s="955"/>
    </row>
    <row r="332" spans="1:24" ht="15.95" customHeight="1" x14ac:dyDescent="0.2">
      <c r="A332" s="639"/>
      <c r="C332" s="1508"/>
      <c r="D332" s="1425"/>
      <c r="E332" s="1424"/>
      <c r="F332" s="955"/>
      <c r="G332" s="955"/>
      <c r="H332" s="955"/>
      <c r="I332" s="955"/>
      <c r="J332" s="955"/>
      <c r="K332" s="955"/>
      <c r="L332" s="955"/>
      <c r="M332" s="955"/>
      <c r="N332" s="955"/>
      <c r="O332" s="955"/>
      <c r="P332" s="955"/>
      <c r="Q332" s="955"/>
      <c r="R332" s="955"/>
      <c r="S332" s="955"/>
      <c r="T332" s="955"/>
      <c r="U332" s="955"/>
      <c r="V332" s="955"/>
      <c r="W332" s="955"/>
      <c r="X332" s="955"/>
    </row>
    <row r="333" spans="1:24" ht="15.95" customHeight="1" x14ac:dyDescent="0.2">
      <c r="A333" s="639"/>
      <c r="C333" s="1508"/>
      <c r="D333" s="1425"/>
      <c r="E333" s="1424"/>
      <c r="F333" s="955"/>
      <c r="G333" s="955"/>
      <c r="H333" s="955"/>
      <c r="I333" s="955"/>
      <c r="J333" s="955"/>
      <c r="K333" s="955"/>
      <c r="L333" s="955"/>
      <c r="M333" s="955"/>
      <c r="N333" s="955"/>
      <c r="O333" s="955"/>
      <c r="P333" s="955"/>
      <c r="Q333" s="955"/>
      <c r="R333" s="955"/>
      <c r="S333" s="955"/>
      <c r="T333" s="955"/>
      <c r="U333" s="955"/>
      <c r="V333" s="955"/>
      <c r="W333" s="955"/>
      <c r="X333" s="955"/>
    </row>
    <row r="334" spans="1:24" ht="15.95" customHeight="1" x14ac:dyDescent="0.2">
      <c r="A334" s="639"/>
      <c r="C334" s="1508"/>
      <c r="D334" s="1425"/>
      <c r="E334" s="1424"/>
      <c r="F334" s="955"/>
      <c r="G334" s="955"/>
      <c r="H334" s="955"/>
      <c r="I334" s="955"/>
      <c r="J334" s="955"/>
      <c r="K334" s="955"/>
      <c r="L334" s="955"/>
      <c r="M334" s="955"/>
      <c r="N334" s="955"/>
      <c r="O334" s="955"/>
      <c r="P334" s="955"/>
      <c r="Q334" s="955"/>
      <c r="R334" s="955"/>
      <c r="S334" s="955"/>
      <c r="T334" s="955"/>
      <c r="U334" s="955"/>
      <c r="V334" s="955"/>
      <c r="W334" s="955"/>
      <c r="X334" s="955"/>
    </row>
    <row r="335" spans="1:24" ht="15.95" customHeight="1" x14ac:dyDescent="0.2">
      <c r="A335" s="639"/>
      <c r="B335" s="940"/>
      <c r="C335" s="1508"/>
      <c r="D335" s="1425"/>
      <c r="E335" s="1424"/>
      <c r="F335" s="955"/>
      <c r="G335" s="955"/>
      <c r="H335" s="955"/>
      <c r="I335" s="955"/>
      <c r="J335" s="955"/>
      <c r="K335" s="955"/>
      <c r="L335" s="955"/>
      <c r="M335" s="955"/>
      <c r="N335" s="955"/>
      <c r="O335" s="955"/>
      <c r="P335" s="955"/>
      <c r="Q335" s="955"/>
      <c r="R335" s="955"/>
      <c r="S335" s="955"/>
      <c r="T335" s="955"/>
      <c r="U335" s="955"/>
      <c r="V335" s="955"/>
      <c r="W335" s="955"/>
      <c r="X335" s="955"/>
    </row>
    <row r="336" spans="1:24" ht="15.95" customHeight="1" x14ac:dyDescent="0.2">
      <c r="A336" s="639"/>
      <c r="B336" s="940"/>
      <c r="C336" s="1508"/>
      <c r="D336" s="1425"/>
      <c r="E336" s="1424"/>
      <c r="F336" s="955"/>
      <c r="G336" s="955"/>
      <c r="H336" s="955"/>
      <c r="I336" s="955"/>
      <c r="J336" s="955"/>
      <c r="K336" s="955"/>
      <c r="L336" s="955"/>
      <c r="M336" s="955"/>
      <c r="N336" s="955"/>
      <c r="O336" s="955"/>
      <c r="P336" s="955"/>
      <c r="Q336" s="955"/>
      <c r="R336" s="955"/>
      <c r="S336" s="955"/>
      <c r="T336" s="955"/>
      <c r="U336" s="955"/>
      <c r="V336" s="955"/>
      <c r="W336" s="955"/>
      <c r="X336" s="955"/>
    </row>
    <row r="337" spans="1:24" ht="15.95" customHeight="1" x14ac:dyDescent="0.2">
      <c r="A337" s="639"/>
      <c r="B337" s="940"/>
      <c r="C337" s="1508"/>
      <c r="D337" s="1425"/>
      <c r="E337" s="1424"/>
      <c r="F337" s="955"/>
      <c r="G337" s="955"/>
      <c r="H337" s="955"/>
      <c r="I337" s="955"/>
      <c r="J337" s="955"/>
      <c r="K337" s="955"/>
      <c r="L337" s="955"/>
      <c r="M337" s="955"/>
      <c r="N337" s="955"/>
      <c r="O337" s="955"/>
      <c r="P337" s="955"/>
      <c r="Q337" s="955"/>
      <c r="R337" s="955"/>
      <c r="S337" s="955"/>
      <c r="T337" s="955"/>
      <c r="U337" s="955"/>
      <c r="V337" s="955"/>
      <c r="W337" s="955"/>
      <c r="X337" s="955"/>
    </row>
    <row r="338" spans="1:24" ht="15.95" customHeight="1" x14ac:dyDescent="0.2">
      <c r="A338" s="639"/>
      <c r="B338" s="940"/>
      <c r="C338" s="1508"/>
      <c r="D338" s="1425"/>
      <c r="E338" s="1424"/>
      <c r="F338" s="955"/>
      <c r="G338" s="955"/>
      <c r="H338" s="955"/>
      <c r="I338" s="955"/>
      <c r="J338" s="955"/>
      <c r="K338" s="955"/>
      <c r="L338" s="955"/>
      <c r="M338" s="955"/>
      <c r="N338" s="955"/>
      <c r="O338" s="955"/>
      <c r="P338" s="955"/>
      <c r="Q338" s="955"/>
      <c r="R338" s="955"/>
      <c r="S338" s="955"/>
      <c r="T338" s="955"/>
      <c r="U338" s="955"/>
      <c r="V338" s="955"/>
      <c r="W338" s="955"/>
      <c r="X338" s="955"/>
    </row>
    <row r="339" spans="1:24" ht="15.95" customHeight="1" x14ac:dyDescent="0.2">
      <c r="A339" s="639"/>
      <c r="B339" s="940"/>
      <c r="C339" s="1508"/>
      <c r="D339" s="1425"/>
      <c r="E339" s="1424"/>
      <c r="F339" s="955"/>
      <c r="G339" s="955"/>
      <c r="H339" s="955"/>
      <c r="I339" s="955"/>
      <c r="J339" s="955"/>
      <c r="K339" s="955"/>
      <c r="L339" s="955"/>
      <c r="M339" s="955"/>
      <c r="N339" s="955"/>
      <c r="O339" s="955"/>
      <c r="P339" s="955"/>
      <c r="Q339" s="955"/>
      <c r="R339" s="955"/>
      <c r="S339" s="955"/>
      <c r="T339" s="955"/>
      <c r="U339" s="955"/>
      <c r="V339" s="955"/>
      <c r="W339" s="955"/>
      <c r="X339" s="955"/>
    </row>
    <row r="340" spans="1:24" ht="15.95" customHeight="1" x14ac:dyDescent="0.2">
      <c r="A340" s="639"/>
      <c r="B340" s="940"/>
      <c r="C340" s="1508"/>
      <c r="D340" s="1425"/>
      <c r="E340" s="1424"/>
      <c r="F340" s="955"/>
      <c r="G340" s="955"/>
      <c r="H340" s="955"/>
      <c r="I340" s="955"/>
      <c r="J340" s="955"/>
      <c r="K340" s="955"/>
      <c r="L340" s="955"/>
      <c r="M340" s="955"/>
      <c r="N340" s="955"/>
      <c r="O340" s="955"/>
      <c r="P340" s="955"/>
      <c r="Q340" s="955"/>
      <c r="R340" s="955"/>
      <c r="S340" s="955"/>
      <c r="T340" s="955"/>
      <c r="U340" s="955"/>
      <c r="V340" s="955"/>
      <c r="W340" s="955"/>
      <c r="X340" s="955"/>
    </row>
    <row r="341" spans="1:24" ht="15.95" customHeight="1" x14ac:dyDescent="0.2">
      <c r="A341" s="639"/>
      <c r="B341" s="940"/>
      <c r="C341" s="1508"/>
      <c r="D341" s="1425"/>
      <c r="E341" s="1424"/>
      <c r="F341" s="955"/>
      <c r="G341" s="955"/>
      <c r="H341" s="955"/>
      <c r="I341" s="955"/>
      <c r="J341" s="955"/>
      <c r="K341" s="955"/>
      <c r="L341" s="955"/>
      <c r="M341" s="955"/>
      <c r="N341" s="955"/>
      <c r="O341" s="955"/>
      <c r="P341" s="955"/>
      <c r="Q341" s="955"/>
      <c r="R341" s="955"/>
      <c r="S341" s="955"/>
      <c r="T341" s="955"/>
      <c r="U341" s="955"/>
      <c r="V341" s="955"/>
      <c r="W341" s="955"/>
      <c r="X341" s="955"/>
    </row>
    <row r="342" spans="1:24" ht="15.95" customHeight="1" x14ac:dyDescent="0.2">
      <c r="A342" s="639"/>
      <c r="B342" s="940"/>
      <c r="C342" s="1508"/>
      <c r="D342" s="1425"/>
      <c r="E342" s="1424"/>
      <c r="F342" s="955"/>
      <c r="G342" s="955"/>
      <c r="H342" s="955"/>
      <c r="I342" s="955"/>
      <c r="J342" s="955"/>
      <c r="K342" s="955"/>
      <c r="L342" s="955"/>
      <c r="M342" s="955"/>
      <c r="N342" s="955"/>
      <c r="O342" s="955"/>
      <c r="P342" s="955"/>
      <c r="Q342" s="955"/>
      <c r="R342" s="955"/>
      <c r="S342" s="955"/>
      <c r="T342" s="955"/>
      <c r="U342" s="955"/>
      <c r="V342" s="955"/>
      <c r="W342" s="955"/>
      <c r="X342" s="955"/>
    </row>
    <row r="343" spans="1:24" ht="15.95" customHeight="1" x14ac:dyDescent="0.2">
      <c r="A343" s="639"/>
      <c r="B343" s="940"/>
      <c r="C343" s="1508"/>
      <c r="D343" s="1425"/>
      <c r="E343" s="1424"/>
      <c r="F343" s="955"/>
      <c r="G343" s="955"/>
      <c r="H343" s="955"/>
      <c r="I343" s="955"/>
      <c r="J343" s="955"/>
      <c r="K343" s="955"/>
      <c r="L343" s="955"/>
      <c r="M343" s="955"/>
      <c r="N343" s="955"/>
      <c r="O343" s="955"/>
      <c r="P343" s="955"/>
      <c r="Q343" s="955"/>
      <c r="R343" s="955"/>
      <c r="S343" s="955"/>
      <c r="T343" s="955"/>
      <c r="U343" s="955"/>
      <c r="V343" s="955"/>
      <c r="W343" s="955"/>
      <c r="X343" s="955"/>
    </row>
    <row r="344" spans="1:24" ht="15.95" customHeight="1" x14ac:dyDescent="0.2">
      <c r="A344" s="639"/>
      <c r="B344" s="940"/>
      <c r="C344" s="1508"/>
      <c r="D344" s="1425"/>
      <c r="E344" s="1424"/>
      <c r="F344" s="955"/>
      <c r="G344" s="955"/>
      <c r="H344" s="955"/>
      <c r="I344" s="955"/>
      <c r="J344" s="955"/>
      <c r="K344" s="955"/>
      <c r="L344" s="955"/>
      <c r="M344" s="955"/>
      <c r="N344" s="955"/>
      <c r="O344" s="955"/>
      <c r="P344" s="955"/>
      <c r="Q344" s="955"/>
      <c r="R344" s="955"/>
      <c r="S344" s="955"/>
      <c r="T344" s="955"/>
      <c r="U344" s="955"/>
      <c r="V344" s="955"/>
      <c r="W344" s="955"/>
      <c r="X344" s="955"/>
    </row>
    <row r="345" spans="1:24" ht="15.95" customHeight="1" x14ac:dyDescent="0.2">
      <c r="A345" s="639"/>
      <c r="B345" s="940"/>
      <c r="C345" s="1508"/>
      <c r="D345" s="1425"/>
      <c r="E345" s="1424"/>
      <c r="F345" s="955"/>
      <c r="G345" s="955"/>
      <c r="H345" s="955"/>
      <c r="I345" s="955"/>
      <c r="J345" s="955"/>
      <c r="K345" s="955"/>
      <c r="L345" s="955"/>
      <c r="M345" s="955"/>
      <c r="N345" s="955"/>
      <c r="O345" s="955"/>
      <c r="P345" s="955"/>
      <c r="Q345" s="955"/>
      <c r="R345" s="955"/>
      <c r="S345" s="955"/>
      <c r="T345" s="955"/>
      <c r="U345" s="955"/>
      <c r="V345" s="955"/>
      <c r="W345" s="955"/>
      <c r="X345" s="955"/>
    </row>
    <row r="346" spans="1:24" ht="15.95" customHeight="1" x14ac:dyDescent="0.2">
      <c r="A346" s="639"/>
      <c r="B346" s="940"/>
      <c r="C346" s="1508"/>
      <c r="D346" s="1425"/>
      <c r="E346" s="1424"/>
      <c r="F346" s="955"/>
      <c r="G346" s="955"/>
      <c r="H346" s="955"/>
      <c r="I346" s="955"/>
      <c r="J346" s="955"/>
      <c r="K346" s="955"/>
      <c r="L346" s="955"/>
      <c r="M346" s="955"/>
      <c r="N346" s="955"/>
      <c r="O346" s="955"/>
      <c r="P346" s="955"/>
      <c r="Q346" s="955"/>
      <c r="R346" s="955"/>
      <c r="S346" s="955"/>
      <c r="T346" s="955"/>
      <c r="U346" s="955"/>
      <c r="V346" s="955"/>
      <c r="W346" s="955"/>
      <c r="X346" s="955"/>
    </row>
    <row r="347" spans="1:24" ht="15.95" customHeight="1" x14ac:dyDescent="0.2">
      <c r="A347" s="639"/>
      <c r="B347" s="940"/>
      <c r="C347" s="1508"/>
      <c r="D347" s="1425"/>
      <c r="E347" s="1424"/>
      <c r="F347" s="955"/>
      <c r="G347" s="955"/>
      <c r="H347" s="955"/>
      <c r="I347" s="955"/>
      <c r="J347" s="955"/>
      <c r="K347" s="955"/>
      <c r="L347" s="955"/>
      <c r="M347" s="955"/>
      <c r="N347" s="955"/>
      <c r="O347" s="955"/>
      <c r="P347" s="955"/>
      <c r="Q347" s="955"/>
      <c r="R347" s="955"/>
      <c r="S347" s="955"/>
      <c r="T347" s="955"/>
      <c r="U347" s="955"/>
      <c r="V347" s="955"/>
      <c r="W347" s="955"/>
      <c r="X347" s="955"/>
    </row>
    <row r="348" spans="1:24" ht="15.95" customHeight="1" x14ac:dyDescent="0.2">
      <c r="A348" s="639"/>
      <c r="B348" s="940"/>
      <c r="C348" s="1508"/>
      <c r="D348" s="1425"/>
      <c r="E348" s="1424"/>
      <c r="F348" s="955"/>
      <c r="G348" s="955"/>
      <c r="H348" s="955"/>
      <c r="I348" s="955"/>
      <c r="J348" s="955"/>
      <c r="K348" s="955"/>
      <c r="L348" s="955"/>
      <c r="M348" s="955"/>
      <c r="N348" s="955"/>
      <c r="O348" s="955"/>
      <c r="P348" s="955"/>
      <c r="Q348" s="955"/>
      <c r="R348" s="955"/>
      <c r="S348" s="955"/>
      <c r="T348" s="955"/>
      <c r="U348" s="955"/>
      <c r="V348" s="955"/>
      <c r="W348" s="955"/>
      <c r="X348" s="955"/>
    </row>
    <row r="349" spans="1:24" ht="15.95" customHeight="1" x14ac:dyDescent="0.2">
      <c r="A349" s="639"/>
      <c r="B349" s="940"/>
      <c r="C349" s="1508"/>
      <c r="D349" s="1425"/>
      <c r="E349" s="1424"/>
      <c r="F349" s="955"/>
      <c r="G349" s="955"/>
      <c r="H349" s="955"/>
      <c r="I349" s="955"/>
      <c r="J349" s="955"/>
      <c r="K349" s="955"/>
      <c r="L349" s="955"/>
      <c r="M349" s="955"/>
      <c r="N349" s="955"/>
      <c r="O349" s="955"/>
      <c r="P349" s="955"/>
      <c r="Q349" s="955"/>
      <c r="R349" s="955"/>
      <c r="S349" s="955"/>
      <c r="T349" s="955"/>
      <c r="U349" s="955"/>
      <c r="V349" s="955"/>
      <c r="W349" s="955"/>
      <c r="X349" s="955"/>
    </row>
    <row r="350" spans="1:24" ht="15.95" customHeight="1" x14ac:dyDescent="0.2">
      <c r="A350" s="639"/>
      <c r="B350" s="940"/>
      <c r="C350" s="1508"/>
      <c r="D350" s="1425"/>
      <c r="E350" s="1424"/>
      <c r="F350" s="955"/>
      <c r="G350" s="955"/>
      <c r="H350" s="955"/>
      <c r="I350" s="955"/>
      <c r="J350" s="955"/>
      <c r="K350" s="955"/>
      <c r="L350" s="955"/>
      <c r="M350" s="955"/>
      <c r="N350" s="955"/>
      <c r="O350" s="955"/>
      <c r="P350" s="955"/>
      <c r="Q350" s="955"/>
      <c r="R350" s="955"/>
      <c r="S350" s="955"/>
      <c r="T350" s="955"/>
      <c r="U350" s="955"/>
      <c r="V350" s="955"/>
      <c r="W350" s="955"/>
      <c r="X350" s="955"/>
    </row>
    <row r="351" spans="1:24" ht="15.95" customHeight="1" x14ac:dyDescent="0.2">
      <c r="A351" s="639"/>
      <c r="B351" s="940"/>
      <c r="C351" s="1508"/>
      <c r="D351" s="1425"/>
      <c r="E351" s="1424"/>
      <c r="F351" s="955"/>
      <c r="G351" s="955"/>
      <c r="H351" s="955"/>
      <c r="I351" s="955"/>
      <c r="J351" s="955"/>
      <c r="K351" s="955"/>
      <c r="L351" s="955"/>
      <c r="M351" s="955"/>
      <c r="N351" s="955"/>
      <c r="O351" s="955"/>
      <c r="P351" s="955"/>
      <c r="Q351" s="955"/>
      <c r="R351" s="955"/>
      <c r="S351" s="955"/>
      <c r="T351" s="955"/>
      <c r="U351" s="955"/>
      <c r="V351" s="955"/>
      <c r="W351" s="955"/>
      <c r="X351" s="955"/>
    </row>
    <row r="352" spans="1:24" ht="15.95" customHeight="1" x14ac:dyDescent="0.2">
      <c r="A352" s="639"/>
      <c r="C352" s="1508"/>
      <c r="D352" s="1425"/>
      <c r="E352" s="1424"/>
      <c r="F352" s="955"/>
      <c r="G352" s="955"/>
      <c r="H352" s="955"/>
      <c r="I352" s="955"/>
      <c r="J352" s="955"/>
      <c r="K352" s="955"/>
      <c r="L352" s="955"/>
      <c r="M352" s="955"/>
      <c r="N352" s="955"/>
      <c r="O352" s="955"/>
      <c r="P352" s="955"/>
      <c r="Q352" s="955"/>
      <c r="R352" s="955"/>
      <c r="S352" s="955"/>
      <c r="T352" s="955"/>
      <c r="U352" s="955"/>
      <c r="V352" s="955"/>
      <c r="W352" s="955"/>
      <c r="X352" s="955"/>
    </row>
    <row r="353" spans="1:24" ht="15.95" customHeight="1" x14ac:dyDescent="0.2">
      <c r="A353" s="639"/>
      <c r="C353" s="1508"/>
      <c r="D353" s="1425"/>
      <c r="E353" s="1424"/>
      <c r="F353" s="955"/>
      <c r="G353" s="955"/>
      <c r="H353" s="955"/>
      <c r="I353" s="955"/>
      <c r="J353" s="955"/>
      <c r="K353" s="955"/>
      <c r="L353" s="955"/>
      <c r="M353" s="955"/>
      <c r="N353" s="955"/>
      <c r="O353" s="955"/>
      <c r="P353" s="955"/>
      <c r="Q353" s="955"/>
      <c r="R353" s="955"/>
      <c r="S353" s="955"/>
      <c r="T353" s="955"/>
      <c r="U353" s="955"/>
      <c r="V353" s="955"/>
      <c r="W353" s="955"/>
      <c r="X353" s="955"/>
    </row>
    <row r="354" spans="1:24" ht="15.95" customHeight="1" x14ac:dyDescent="0.2">
      <c r="A354" s="639"/>
      <c r="C354" s="1508"/>
      <c r="D354" s="1425"/>
      <c r="E354" s="1424"/>
      <c r="F354" s="955"/>
      <c r="G354" s="955"/>
      <c r="H354" s="955"/>
      <c r="I354" s="955"/>
      <c r="J354" s="955"/>
      <c r="K354" s="955"/>
      <c r="L354" s="955"/>
      <c r="M354" s="955"/>
      <c r="N354" s="955"/>
      <c r="O354" s="955"/>
      <c r="P354" s="955"/>
      <c r="Q354" s="955"/>
      <c r="R354" s="955"/>
      <c r="S354" s="955"/>
      <c r="T354" s="955"/>
      <c r="U354" s="955"/>
      <c r="V354" s="955"/>
      <c r="W354" s="955"/>
      <c r="X354" s="955"/>
    </row>
    <row r="355" spans="1:24" ht="15.95" customHeight="1" x14ac:dyDescent="0.2">
      <c r="A355" s="639"/>
      <c r="C355" s="1508"/>
      <c r="D355" s="1425"/>
      <c r="E355" s="1424"/>
      <c r="F355" s="955"/>
      <c r="G355" s="955"/>
      <c r="H355" s="955"/>
      <c r="I355" s="955"/>
      <c r="J355" s="955"/>
      <c r="K355" s="955"/>
      <c r="L355" s="955"/>
      <c r="M355" s="955"/>
      <c r="N355" s="955"/>
      <c r="O355" s="955"/>
      <c r="P355" s="955"/>
      <c r="Q355" s="955"/>
      <c r="R355" s="955"/>
      <c r="S355" s="955"/>
      <c r="T355" s="955"/>
      <c r="U355" s="955"/>
      <c r="V355" s="955"/>
      <c r="W355" s="955"/>
      <c r="X355" s="955"/>
    </row>
    <row r="356" spans="1:24" ht="15.95" customHeight="1" x14ac:dyDescent="0.2">
      <c r="A356" s="639"/>
      <c r="B356" s="940"/>
      <c r="C356" s="1508"/>
      <c r="D356" s="1425"/>
      <c r="E356" s="1424"/>
      <c r="F356" s="955"/>
      <c r="G356" s="955"/>
      <c r="H356" s="955"/>
      <c r="I356" s="955"/>
      <c r="J356" s="955"/>
      <c r="K356" s="955"/>
      <c r="L356" s="955"/>
      <c r="M356" s="955"/>
      <c r="N356" s="955"/>
      <c r="O356" s="955"/>
      <c r="P356" s="955"/>
      <c r="Q356" s="955"/>
      <c r="R356" s="955"/>
      <c r="S356" s="955"/>
      <c r="T356" s="955"/>
      <c r="U356" s="955"/>
      <c r="V356" s="955"/>
      <c r="W356" s="955"/>
      <c r="X356" s="955"/>
    </row>
    <row r="357" spans="1:24" ht="15.95" customHeight="1" x14ac:dyDescent="0.2">
      <c r="A357" s="639"/>
      <c r="B357" s="940"/>
      <c r="C357" s="1508"/>
      <c r="D357" s="1425"/>
      <c r="E357" s="1424"/>
      <c r="F357" s="955"/>
      <c r="G357" s="955"/>
      <c r="H357" s="955"/>
      <c r="I357" s="955"/>
      <c r="J357" s="955"/>
      <c r="K357" s="955"/>
      <c r="L357" s="955"/>
      <c r="M357" s="955"/>
      <c r="N357" s="955"/>
      <c r="O357" s="955"/>
      <c r="P357" s="955"/>
      <c r="Q357" s="955"/>
      <c r="R357" s="955"/>
      <c r="S357" s="955"/>
      <c r="T357" s="955"/>
      <c r="U357" s="955"/>
      <c r="V357" s="955"/>
      <c r="W357" s="955"/>
      <c r="X357" s="955"/>
    </row>
    <row r="358" spans="1:24" ht="15.95" customHeight="1" x14ac:dyDescent="0.2">
      <c r="A358" s="639"/>
      <c r="B358" s="940"/>
      <c r="C358" s="1508"/>
      <c r="D358" s="1425"/>
      <c r="E358" s="1424"/>
      <c r="F358" s="955"/>
      <c r="G358" s="955"/>
      <c r="H358" s="955"/>
      <c r="I358" s="955"/>
      <c r="J358" s="955"/>
      <c r="K358" s="955"/>
      <c r="L358" s="955"/>
      <c r="M358" s="955"/>
      <c r="N358" s="955"/>
      <c r="O358" s="955"/>
      <c r="P358" s="955"/>
      <c r="Q358" s="955"/>
      <c r="R358" s="955"/>
      <c r="S358" s="955"/>
      <c r="T358" s="955"/>
      <c r="U358" s="955"/>
      <c r="V358" s="955"/>
      <c r="W358" s="955"/>
      <c r="X358" s="955"/>
    </row>
    <row r="359" spans="1:24" ht="15.95" customHeight="1" x14ac:dyDescent="0.2">
      <c r="A359" s="639"/>
      <c r="B359" s="940"/>
      <c r="C359" s="1508"/>
      <c r="D359" s="1425"/>
      <c r="E359" s="1424"/>
      <c r="F359" s="955"/>
      <c r="G359" s="955"/>
      <c r="H359" s="955"/>
      <c r="I359" s="955"/>
      <c r="J359" s="955"/>
      <c r="K359" s="955"/>
      <c r="L359" s="955"/>
      <c r="M359" s="955"/>
      <c r="N359" s="955"/>
      <c r="O359" s="955"/>
      <c r="P359" s="955"/>
      <c r="Q359" s="955"/>
      <c r="R359" s="955"/>
      <c r="S359" s="955"/>
      <c r="T359" s="955"/>
      <c r="U359" s="955"/>
      <c r="V359" s="955"/>
      <c r="W359" s="955"/>
      <c r="X359" s="955"/>
    </row>
    <row r="360" spans="1:24" ht="15.95" customHeight="1" x14ac:dyDescent="0.2">
      <c r="A360" s="639"/>
      <c r="B360" s="940"/>
      <c r="C360" s="1508"/>
      <c r="D360" s="1425"/>
      <c r="E360" s="1424"/>
      <c r="F360" s="955"/>
      <c r="G360" s="955"/>
      <c r="H360" s="955"/>
      <c r="I360" s="955"/>
      <c r="J360" s="955"/>
      <c r="K360" s="955"/>
      <c r="L360" s="955"/>
      <c r="M360" s="955"/>
      <c r="N360" s="955"/>
      <c r="O360" s="955"/>
      <c r="P360" s="955"/>
      <c r="Q360" s="955"/>
      <c r="R360" s="955"/>
      <c r="S360" s="955"/>
      <c r="T360" s="955"/>
      <c r="U360" s="955"/>
      <c r="V360" s="955"/>
      <c r="W360" s="955"/>
      <c r="X360" s="955"/>
    </row>
    <row r="361" spans="1:24" ht="15.95" customHeight="1" x14ac:dyDescent="0.2">
      <c r="A361" s="639"/>
      <c r="B361" s="940"/>
      <c r="C361" s="1508"/>
      <c r="D361" s="1425"/>
      <c r="E361" s="1424"/>
      <c r="F361" s="955"/>
      <c r="G361" s="955"/>
      <c r="H361" s="955"/>
      <c r="I361" s="955"/>
      <c r="J361" s="955"/>
      <c r="K361" s="955"/>
      <c r="L361" s="955"/>
      <c r="M361" s="955"/>
      <c r="N361" s="955"/>
      <c r="O361" s="955"/>
      <c r="P361" s="955"/>
      <c r="Q361" s="955"/>
      <c r="R361" s="955"/>
      <c r="S361" s="955"/>
      <c r="T361" s="955"/>
      <c r="U361" s="955"/>
      <c r="V361" s="955"/>
      <c r="W361" s="955"/>
      <c r="X361" s="955"/>
    </row>
    <row r="362" spans="1:24" ht="15.95" customHeight="1" x14ac:dyDescent="0.2">
      <c r="A362" s="639"/>
      <c r="B362" s="940"/>
      <c r="C362" s="1508"/>
      <c r="D362" s="1425"/>
      <c r="E362" s="1424"/>
      <c r="F362" s="955"/>
      <c r="G362" s="955"/>
      <c r="H362" s="955"/>
      <c r="I362" s="955"/>
      <c r="J362" s="955"/>
      <c r="K362" s="955"/>
      <c r="L362" s="955"/>
      <c r="M362" s="955"/>
      <c r="N362" s="955"/>
      <c r="O362" s="955"/>
      <c r="P362" s="955"/>
      <c r="Q362" s="955"/>
      <c r="R362" s="955"/>
      <c r="S362" s="955"/>
      <c r="T362" s="955"/>
      <c r="U362" s="955"/>
      <c r="V362" s="955"/>
      <c r="W362" s="955"/>
      <c r="X362" s="955"/>
    </row>
    <row r="363" spans="1:24" ht="15.95" customHeight="1" x14ac:dyDescent="0.2">
      <c r="A363" s="639"/>
      <c r="B363" s="940"/>
      <c r="C363" s="1508"/>
      <c r="D363" s="1425"/>
      <c r="E363" s="1424"/>
      <c r="F363" s="955"/>
      <c r="G363" s="955"/>
      <c r="H363" s="955"/>
      <c r="I363" s="955"/>
      <c r="J363" s="955"/>
      <c r="K363" s="955"/>
      <c r="L363" s="955"/>
      <c r="M363" s="955"/>
      <c r="N363" s="955"/>
      <c r="O363" s="955"/>
      <c r="P363" s="955"/>
      <c r="Q363" s="955"/>
      <c r="R363" s="955"/>
      <c r="S363" s="955"/>
      <c r="T363" s="955"/>
      <c r="U363" s="955"/>
      <c r="V363" s="955"/>
      <c r="W363" s="955"/>
      <c r="X363" s="955"/>
    </row>
    <row r="364" spans="1:24" ht="15.95" customHeight="1" x14ac:dyDescent="0.2">
      <c r="A364" s="639"/>
      <c r="B364" s="940"/>
      <c r="C364" s="1508"/>
      <c r="D364" s="1425"/>
      <c r="E364" s="1424"/>
      <c r="F364" s="955"/>
      <c r="G364" s="955"/>
      <c r="H364" s="955"/>
      <c r="I364" s="955"/>
      <c r="J364" s="955"/>
      <c r="K364" s="955"/>
      <c r="L364" s="955"/>
      <c r="M364" s="955"/>
      <c r="N364" s="955"/>
      <c r="O364" s="955"/>
      <c r="P364" s="955"/>
      <c r="Q364" s="955"/>
      <c r="R364" s="955"/>
      <c r="S364" s="955"/>
      <c r="T364" s="955"/>
      <c r="U364" s="955"/>
      <c r="V364" s="955"/>
      <c r="W364" s="955"/>
      <c r="X364" s="955"/>
    </row>
    <row r="365" spans="1:24" ht="15.95" customHeight="1" x14ac:dyDescent="0.2">
      <c r="A365" s="639"/>
      <c r="B365" s="940"/>
      <c r="C365" s="1508"/>
      <c r="D365" s="1425"/>
      <c r="E365" s="1424"/>
      <c r="F365" s="955"/>
      <c r="G365" s="955"/>
      <c r="H365" s="955"/>
      <c r="I365" s="955"/>
      <c r="J365" s="955"/>
      <c r="K365" s="955"/>
      <c r="L365" s="955"/>
      <c r="M365" s="955"/>
      <c r="N365" s="955"/>
      <c r="O365" s="955"/>
      <c r="P365" s="955"/>
      <c r="Q365" s="955"/>
      <c r="R365" s="955"/>
      <c r="S365" s="955"/>
      <c r="T365" s="955"/>
      <c r="U365" s="955"/>
      <c r="V365" s="955"/>
      <c r="W365" s="955"/>
      <c r="X365" s="955"/>
    </row>
    <row r="366" spans="1:24" ht="15.95" customHeight="1" x14ac:dyDescent="0.2">
      <c r="A366" s="639"/>
      <c r="B366" s="940"/>
      <c r="C366" s="1508"/>
      <c r="D366" s="1425"/>
      <c r="E366" s="1424"/>
      <c r="F366" s="955"/>
      <c r="G366" s="955"/>
      <c r="H366" s="955"/>
      <c r="I366" s="955"/>
      <c r="J366" s="955"/>
      <c r="K366" s="955"/>
      <c r="L366" s="955"/>
      <c r="M366" s="955"/>
      <c r="N366" s="955"/>
      <c r="O366" s="955"/>
      <c r="P366" s="955"/>
      <c r="Q366" s="955"/>
      <c r="R366" s="955"/>
      <c r="S366" s="955"/>
      <c r="T366" s="955"/>
      <c r="U366" s="955"/>
      <c r="V366" s="955"/>
      <c r="W366" s="955"/>
      <c r="X366" s="955"/>
    </row>
    <row r="367" spans="1:24" ht="15.95" customHeight="1" x14ac:dyDescent="0.2">
      <c r="A367" s="639"/>
      <c r="B367" s="940"/>
      <c r="C367" s="1508"/>
      <c r="D367" s="1425"/>
      <c r="E367" s="1424"/>
      <c r="F367" s="955"/>
      <c r="G367" s="955"/>
      <c r="H367" s="955"/>
      <c r="I367" s="955"/>
      <c r="J367" s="955"/>
      <c r="K367" s="955"/>
      <c r="L367" s="955"/>
      <c r="M367" s="955"/>
      <c r="N367" s="955"/>
      <c r="O367" s="955"/>
      <c r="P367" s="955"/>
      <c r="Q367" s="955"/>
      <c r="R367" s="955"/>
      <c r="S367" s="955"/>
      <c r="T367" s="955"/>
      <c r="U367" s="955"/>
      <c r="V367" s="955"/>
      <c r="W367" s="955"/>
      <c r="X367" s="955"/>
    </row>
    <row r="368" spans="1:24" ht="15.95" customHeight="1" x14ac:dyDescent="0.2">
      <c r="A368" s="639"/>
      <c r="B368" s="940"/>
      <c r="C368" s="1508"/>
      <c r="D368" s="1425"/>
      <c r="E368" s="1424"/>
      <c r="F368" s="955"/>
      <c r="G368" s="955"/>
      <c r="H368" s="955"/>
      <c r="I368" s="955"/>
      <c r="J368" s="955"/>
      <c r="K368" s="955"/>
      <c r="L368" s="955"/>
      <c r="M368" s="955"/>
      <c r="N368" s="955"/>
      <c r="O368" s="955"/>
      <c r="P368" s="955"/>
      <c r="Q368" s="955"/>
      <c r="R368" s="955"/>
      <c r="S368" s="955"/>
      <c r="T368" s="955"/>
      <c r="U368" s="955"/>
      <c r="V368" s="955"/>
      <c r="W368" s="955"/>
      <c r="X368" s="955"/>
    </row>
    <row r="369" spans="1:24" ht="15.95" customHeight="1" x14ac:dyDescent="0.2">
      <c r="A369" s="639"/>
      <c r="B369" s="940"/>
      <c r="C369" s="1508"/>
      <c r="D369" s="1425"/>
      <c r="E369" s="1424"/>
      <c r="F369" s="955"/>
      <c r="G369" s="955"/>
      <c r="H369" s="955"/>
      <c r="I369" s="955"/>
      <c r="J369" s="955"/>
      <c r="K369" s="955"/>
      <c r="L369" s="955"/>
      <c r="M369" s="955"/>
      <c r="N369" s="955"/>
      <c r="O369" s="955"/>
      <c r="P369" s="955"/>
      <c r="Q369" s="955"/>
      <c r="R369" s="955"/>
      <c r="S369" s="955"/>
      <c r="T369" s="955"/>
      <c r="U369" s="955"/>
      <c r="V369" s="955"/>
      <c r="W369" s="955"/>
      <c r="X369" s="955"/>
    </row>
    <row r="370" spans="1:24" ht="15.95" customHeight="1" x14ac:dyDescent="0.2">
      <c r="A370" s="639"/>
      <c r="B370" s="940"/>
      <c r="C370" s="1508"/>
      <c r="D370" s="1425"/>
      <c r="E370" s="1424"/>
      <c r="F370" s="955"/>
      <c r="G370" s="955"/>
      <c r="H370" s="955"/>
      <c r="I370" s="955"/>
      <c r="J370" s="955"/>
      <c r="K370" s="955"/>
      <c r="L370" s="955"/>
      <c r="M370" s="955"/>
      <c r="N370" s="955"/>
      <c r="O370" s="955"/>
      <c r="P370" s="955"/>
      <c r="Q370" s="955"/>
      <c r="R370" s="955"/>
      <c r="S370" s="955"/>
      <c r="T370" s="955"/>
      <c r="U370" s="955"/>
      <c r="V370" s="955"/>
      <c r="W370" s="955"/>
      <c r="X370" s="955"/>
    </row>
    <row r="371" spans="1:24" ht="15.95" customHeight="1" x14ac:dyDescent="0.2">
      <c r="A371" s="639"/>
      <c r="B371" s="940"/>
      <c r="C371" s="1508"/>
      <c r="D371" s="1425"/>
      <c r="E371" s="1424"/>
      <c r="F371" s="955"/>
      <c r="G371" s="955"/>
      <c r="H371" s="955"/>
      <c r="I371" s="955"/>
      <c r="J371" s="955"/>
      <c r="K371" s="955"/>
      <c r="L371" s="955"/>
      <c r="M371" s="955"/>
      <c r="N371" s="955"/>
      <c r="O371" s="955"/>
      <c r="P371" s="955"/>
      <c r="Q371" s="955"/>
      <c r="R371" s="955"/>
      <c r="S371" s="955"/>
      <c r="T371" s="955"/>
      <c r="U371" s="955"/>
      <c r="V371" s="955"/>
      <c r="W371" s="955"/>
      <c r="X371" s="955"/>
    </row>
    <row r="372" spans="1:24" ht="15.95" customHeight="1" x14ac:dyDescent="0.2">
      <c r="A372" s="639"/>
      <c r="B372" s="940"/>
      <c r="C372" s="1508"/>
      <c r="D372" s="1425"/>
      <c r="E372" s="1424"/>
      <c r="F372" s="955"/>
      <c r="G372" s="955"/>
      <c r="H372" s="955"/>
      <c r="I372" s="955"/>
      <c r="J372" s="955"/>
      <c r="K372" s="955"/>
      <c r="L372" s="955"/>
      <c r="M372" s="955"/>
      <c r="N372" s="955"/>
      <c r="O372" s="955"/>
      <c r="P372" s="955"/>
      <c r="Q372" s="955"/>
      <c r="R372" s="955"/>
      <c r="S372" s="955"/>
      <c r="T372" s="955"/>
      <c r="U372" s="955"/>
      <c r="V372" s="955"/>
      <c r="W372" s="955"/>
      <c r="X372" s="955"/>
    </row>
    <row r="373" spans="1:24" ht="15.95" customHeight="1" x14ac:dyDescent="0.2">
      <c r="A373" s="639"/>
      <c r="B373" s="940"/>
      <c r="C373" s="1508"/>
      <c r="D373" s="1425"/>
      <c r="E373" s="1424"/>
      <c r="F373" s="955"/>
      <c r="G373" s="955"/>
      <c r="H373" s="955"/>
      <c r="I373" s="955"/>
      <c r="J373" s="955"/>
      <c r="K373" s="955"/>
      <c r="L373" s="955"/>
      <c r="M373" s="955"/>
      <c r="N373" s="955"/>
      <c r="O373" s="955"/>
      <c r="P373" s="955"/>
      <c r="Q373" s="955"/>
      <c r="R373" s="955"/>
      <c r="S373" s="955"/>
      <c r="T373" s="955"/>
      <c r="U373" s="955"/>
      <c r="V373" s="955"/>
      <c r="W373" s="955"/>
      <c r="X373" s="955"/>
    </row>
    <row r="374" spans="1:24" ht="15.95" customHeight="1" x14ac:dyDescent="0.2">
      <c r="A374" s="639"/>
      <c r="B374" s="940"/>
      <c r="C374" s="1508"/>
      <c r="D374" s="1425"/>
      <c r="E374" s="1424"/>
      <c r="F374" s="955"/>
      <c r="G374" s="955"/>
      <c r="H374" s="955"/>
      <c r="I374" s="955"/>
      <c r="J374" s="955"/>
      <c r="K374" s="955"/>
      <c r="L374" s="955"/>
      <c r="M374" s="955"/>
      <c r="N374" s="955"/>
      <c r="O374" s="955"/>
      <c r="P374" s="955"/>
      <c r="Q374" s="955"/>
      <c r="R374" s="955"/>
      <c r="S374" s="955"/>
      <c r="T374" s="955"/>
      <c r="U374" s="955"/>
      <c r="V374" s="955"/>
      <c r="W374" s="955"/>
      <c r="X374" s="955"/>
    </row>
    <row r="375" spans="1:24" ht="15.95" customHeight="1" x14ac:dyDescent="0.2">
      <c r="A375" s="639"/>
      <c r="B375" s="940"/>
      <c r="C375" s="1508"/>
      <c r="D375" s="1425"/>
      <c r="E375" s="1424"/>
      <c r="F375" s="955"/>
      <c r="G375" s="955"/>
      <c r="H375" s="955"/>
      <c r="I375" s="955"/>
      <c r="J375" s="955"/>
      <c r="K375" s="955"/>
      <c r="L375" s="955"/>
      <c r="M375" s="955"/>
      <c r="N375" s="955"/>
      <c r="O375" s="955"/>
      <c r="P375" s="955"/>
      <c r="Q375" s="955"/>
      <c r="R375" s="955"/>
      <c r="S375" s="955"/>
      <c r="T375" s="955"/>
      <c r="U375" s="955"/>
      <c r="V375" s="955"/>
      <c r="W375" s="955"/>
      <c r="X375" s="955"/>
    </row>
    <row r="376" spans="1:24" ht="15.95" customHeight="1" x14ac:dyDescent="0.2">
      <c r="A376" s="639"/>
      <c r="B376" s="940"/>
      <c r="C376" s="1508"/>
      <c r="D376" s="1425"/>
      <c r="E376" s="1424"/>
      <c r="F376" s="955"/>
      <c r="G376" s="955"/>
      <c r="H376" s="955"/>
      <c r="I376" s="955"/>
      <c r="J376" s="955"/>
      <c r="K376" s="955"/>
      <c r="L376" s="955"/>
      <c r="M376" s="955"/>
      <c r="N376" s="955"/>
      <c r="O376" s="955"/>
      <c r="P376" s="955"/>
      <c r="Q376" s="955"/>
      <c r="R376" s="955"/>
      <c r="S376" s="955"/>
      <c r="T376" s="955"/>
      <c r="U376" s="955"/>
      <c r="V376" s="955"/>
      <c r="W376" s="955"/>
      <c r="X376" s="955"/>
    </row>
    <row r="377" spans="1:24" ht="15.95" customHeight="1" x14ac:dyDescent="0.2">
      <c r="A377" s="639"/>
      <c r="B377" s="940"/>
      <c r="C377" s="1508"/>
      <c r="D377" s="1425"/>
      <c r="E377" s="1424"/>
      <c r="F377" s="955"/>
      <c r="G377" s="955"/>
      <c r="H377" s="955"/>
      <c r="I377" s="955"/>
      <c r="J377" s="955"/>
      <c r="K377" s="955"/>
      <c r="L377" s="955"/>
      <c r="M377" s="955"/>
      <c r="N377" s="955"/>
      <c r="O377" s="955"/>
      <c r="P377" s="955"/>
      <c r="Q377" s="955"/>
      <c r="R377" s="955"/>
      <c r="S377" s="955"/>
      <c r="T377" s="955"/>
      <c r="U377" s="955"/>
      <c r="V377" s="955"/>
      <c r="W377" s="955"/>
      <c r="X377" s="955"/>
    </row>
    <row r="378" spans="1:24" ht="15.95" customHeight="1" x14ac:dyDescent="0.2">
      <c r="A378" s="639"/>
      <c r="B378" s="940"/>
      <c r="C378" s="1508"/>
      <c r="D378" s="1425"/>
      <c r="E378" s="1424"/>
      <c r="F378" s="955"/>
      <c r="G378" s="955"/>
      <c r="H378" s="955"/>
      <c r="I378" s="955"/>
      <c r="J378" s="955"/>
      <c r="K378" s="955"/>
      <c r="L378" s="955"/>
      <c r="M378" s="955"/>
      <c r="N378" s="955"/>
      <c r="O378" s="955"/>
      <c r="P378" s="955"/>
      <c r="Q378" s="955"/>
      <c r="R378" s="955"/>
      <c r="S378" s="955"/>
      <c r="T378" s="955"/>
      <c r="U378" s="955"/>
      <c r="V378" s="955"/>
      <c r="W378" s="955"/>
      <c r="X378" s="955"/>
    </row>
    <row r="379" spans="1:24" ht="15.95" customHeight="1" x14ac:dyDescent="0.2">
      <c r="A379" s="639"/>
      <c r="B379" s="940"/>
      <c r="C379" s="1508"/>
      <c r="D379" s="1425"/>
      <c r="E379" s="1424"/>
      <c r="F379" s="955"/>
      <c r="G379" s="955"/>
      <c r="H379" s="955"/>
      <c r="I379" s="955"/>
      <c r="J379" s="955"/>
      <c r="K379" s="955"/>
      <c r="L379" s="955"/>
      <c r="M379" s="955"/>
      <c r="N379" s="955"/>
      <c r="O379" s="955"/>
      <c r="P379" s="955"/>
      <c r="Q379" s="955"/>
      <c r="R379" s="955"/>
      <c r="S379" s="955"/>
      <c r="T379" s="955"/>
      <c r="U379" s="955"/>
      <c r="V379" s="955"/>
      <c r="W379" s="955"/>
      <c r="X379" s="955"/>
    </row>
    <row r="380" spans="1:24" ht="15.95" customHeight="1" x14ac:dyDescent="0.2">
      <c r="A380" s="639"/>
      <c r="B380" s="940"/>
      <c r="C380" s="1508"/>
      <c r="D380" s="1425"/>
      <c r="E380" s="1424"/>
      <c r="F380" s="955"/>
      <c r="G380" s="955"/>
      <c r="H380" s="955"/>
      <c r="I380" s="955"/>
      <c r="J380" s="955"/>
      <c r="K380" s="955"/>
      <c r="L380" s="955"/>
      <c r="M380" s="955"/>
      <c r="N380" s="955"/>
      <c r="O380" s="955"/>
      <c r="P380" s="955"/>
      <c r="Q380" s="955"/>
      <c r="R380" s="955"/>
      <c r="S380" s="955"/>
      <c r="T380" s="955"/>
      <c r="U380" s="955"/>
      <c r="V380" s="955"/>
      <c r="W380" s="955"/>
      <c r="X380" s="955"/>
    </row>
    <row r="381" spans="1:24" ht="15.95" customHeight="1" x14ac:dyDescent="0.2">
      <c r="A381" s="639"/>
      <c r="B381" s="940"/>
      <c r="C381" s="1508"/>
      <c r="D381" s="1425"/>
      <c r="E381" s="1424"/>
      <c r="F381" s="955"/>
      <c r="G381" s="955"/>
      <c r="H381" s="955"/>
      <c r="I381" s="955"/>
      <c r="J381" s="955"/>
      <c r="K381" s="955"/>
      <c r="L381" s="955"/>
      <c r="M381" s="955"/>
      <c r="N381" s="955"/>
      <c r="O381" s="955"/>
      <c r="P381" s="955"/>
      <c r="Q381" s="955"/>
      <c r="R381" s="955"/>
      <c r="S381" s="955"/>
      <c r="T381" s="955"/>
      <c r="U381" s="955"/>
      <c r="V381" s="955"/>
      <c r="W381" s="955"/>
      <c r="X381" s="955"/>
    </row>
    <row r="382" spans="1:24" ht="15.95" customHeight="1" x14ac:dyDescent="0.2">
      <c r="A382" s="639"/>
      <c r="B382" s="940"/>
      <c r="C382" s="1508"/>
      <c r="D382" s="1425"/>
      <c r="E382" s="1424"/>
      <c r="F382" s="955"/>
      <c r="G382" s="955"/>
      <c r="H382" s="955"/>
      <c r="I382" s="955"/>
      <c r="J382" s="955"/>
      <c r="K382" s="955"/>
      <c r="L382" s="955"/>
      <c r="M382" s="955"/>
      <c r="N382" s="955"/>
      <c r="O382" s="955"/>
      <c r="P382" s="955"/>
      <c r="Q382" s="955"/>
      <c r="R382" s="955"/>
      <c r="S382" s="955"/>
      <c r="T382" s="955"/>
      <c r="U382" s="955"/>
      <c r="V382" s="955"/>
      <c r="W382" s="955"/>
      <c r="X382" s="955"/>
    </row>
    <row r="383" spans="1:24" ht="15.95" customHeight="1" x14ac:dyDescent="0.2">
      <c r="A383" s="639"/>
      <c r="B383" s="940"/>
      <c r="C383" s="1508"/>
      <c r="D383" s="1425"/>
      <c r="E383" s="1424"/>
      <c r="F383" s="955"/>
      <c r="G383" s="955"/>
      <c r="H383" s="955"/>
      <c r="I383" s="955"/>
      <c r="J383" s="955"/>
      <c r="K383" s="955"/>
      <c r="L383" s="955"/>
      <c r="M383" s="955"/>
      <c r="N383" s="955"/>
      <c r="O383" s="955"/>
      <c r="P383" s="955"/>
      <c r="Q383" s="955"/>
      <c r="R383" s="955"/>
      <c r="S383" s="955"/>
      <c r="T383" s="955"/>
      <c r="U383" s="955"/>
      <c r="V383" s="955"/>
      <c r="W383" s="955"/>
      <c r="X383" s="955"/>
    </row>
    <row r="384" spans="1:24" ht="15.95" customHeight="1" x14ac:dyDescent="0.2">
      <c r="A384" s="639"/>
      <c r="C384" s="1508"/>
      <c r="D384" s="1425"/>
      <c r="E384" s="1424"/>
      <c r="F384" s="955"/>
      <c r="G384" s="955"/>
      <c r="H384" s="955"/>
      <c r="I384" s="955"/>
      <c r="J384" s="955"/>
      <c r="K384" s="955"/>
      <c r="L384" s="955"/>
      <c r="M384" s="955"/>
      <c r="N384" s="955"/>
      <c r="O384" s="955"/>
      <c r="P384" s="955"/>
      <c r="Q384" s="955"/>
      <c r="R384" s="955"/>
      <c r="S384" s="955"/>
      <c r="T384" s="955"/>
      <c r="U384" s="955"/>
      <c r="V384" s="955"/>
      <c r="W384" s="955"/>
      <c r="X384" s="955"/>
    </row>
    <row r="385" spans="1:24" ht="15.95" customHeight="1" x14ac:dyDescent="0.2">
      <c r="A385" s="639"/>
      <c r="C385" s="1508"/>
      <c r="D385" s="1425"/>
      <c r="E385" s="1424"/>
      <c r="F385" s="955"/>
      <c r="G385" s="955"/>
      <c r="H385" s="955"/>
      <c r="I385" s="955"/>
      <c r="J385" s="955"/>
      <c r="K385" s="955"/>
      <c r="L385" s="955"/>
      <c r="M385" s="955"/>
      <c r="N385" s="955"/>
      <c r="O385" s="955"/>
      <c r="P385" s="955"/>
      <c r="Q385" s="955"/>
      <c r="R385" s="955"/>
      <c r="S385" s="955"/>
      <c r="T385" s="955"/>
      <c r="U385" s="955"/>
      <c r="V385" s="955"/>
      <c r="W385" s="955"/>
      <c r="X385" s="955"/>
    </row>
    <row r="386" spans="1:24" ht="15.95" customHeight="1" x14ac:dyDescent="0.2">
      <c r="A386" s="639"/>
      <c r="C386" s="1508"/>
      <c r="D386" s="1425"/>
      <c r="E386" s="1424"/>
      <c r="F386" s="955"/>
      <c r="G386" s="955"/>
      <c r="H386" s="955"/>
      <c r="I386" s="955"/>
      <c r="J386" s="955"/>
      <c r="K386" s="955"/>
      <c r="L386" s="955"/>
      <c r="M386" s="955"/>
      <c r="N386" s="955"/>
      <c r="O386" s="955"/>
      <c r="P386" s="955"/>
      <c r="Q386" s="955"/>
      <c r="R386" s="955"/>
      <c r="S386" s="955"/>
      <c r="T386" s="955"/>
      <c r="U386" s="955"/>
      <c r="V386" s="955"/>
      <c r="W386" s="955"/>
      <c r="X386" s="955"/>
    </row>
    <row r="387" spans="1:24" ht="15.95" customHeight="1" x14ac:dyDescent="0.2">
      <c r="A387" s="639"/>
      <c r="B387" s="940"/>
      <c r="C387" s="1508"/>
      <c r="D387" s="1425"/>
      <c r="E387" s="1424"/>
      <c r="F387" s="955"/>
      <c r="G387" s="955"/>
      <c r="H387" s="955"/>
      <c r="I387" s="955"/>
      <c r="J387" s="955"/>
      <c r="K387" s="955"/>
      <c r="L387" s="955"/>
      <c r="M387" s="955"/>
      <c r="N387" s="955"/>
      <c r="O387" s="955"/>
      <c r="P387" s="955"/>
      <c r="Q387" s="955"/>
      <c r="R387" s="955"/>
      <c r="S387" s="955"/>
      <c r="T387" s="955"/>
      <c r="U387" s="955"/>
      <c r="V387" s="955"/>
      <c r="W387" s="955"/>
      <c r="X387" s="955"/>
    </row>
    <row r="388" spans="1:24" ht="15.95" customHeight="1" x14ac:dyDescent="0.2">
      <c r="A388" s="639"/>
      <c r="B388" s="940"/>
      <c r="C388" s="1508"/>
      <c r="D388" s="1425"/>
      <c r="E388" s="1424"/>
      <c r="F388" s="955"/>
      <c r="G388" s="955"/>
      <c r="H388" s="955"/>
      <c r="I388" s="955"/>
      <c r="J388" s="955"/>
      <c r="K388" s="955"/>
      <c r="L388" s="955"/>
      <c r="M388" s="955"/>
      <c r="N388" s="955"/>
      <c r="O388" s="955"/>
      <c r="P388" s="955"/>
      <c r="Q388" s="955"/>
      <c r="R388" s="955"/>
      <c r="S388" s="955"/>
      <c r="T388" s="955"/>
      <c r="U388" s="955"/>
      <c r="V388" s="955"/>
      <c r="W388" s="955"/>
      <c r="X388" s="955"/>
    </row>
    <row r="389" spans="1:24" ht="15.95" customHeight="1" x14ac:dyDescent="0.2">
      <c r="A389" s="639"/>
      <c r="B389" s="940"/>
      <c r="C389" s="1508"/>
      <c r="D389" s="1425"/>
      <c r="E389" s="1424"/>
      <c r="F389" s="955"/>
      <c r="G389" s="955"/>
      <c r="H389" s="955"/>
      <c r="I389" s="955"/>
      <c r="J389" s="955"/>
      <c r="K389" s="955"/>
      <c r="L389" s="955"/>
      <c r="M389" s="955"/>
      <c r="N389" s="955"/>
      <c r="O389" s="955"/>
      <c r="P389" s="955"/>
      <c r="Q389" s="955"/>
      <c r="R389" s="955"/>
      <c r="S389" s="955"/>
      <c r="T389" s="955"/>
      <c r="U389" s="955"/>
      <c r="V389" s="955"/>
      <c r="W389" s="955"/>
      <c r="X389" s="955"/>
    </row>
    <row r="390" spans="1:24" ht="15.95" customHeight="1" x14ac:dyDescent="0.2">
      <c r="A390" s="1504"/>
      <c r="B390" s="940"/>
      <c r="C390" s="1508"/>
      <c r="D390" s="1425"/>
      <c r="E390" s="1424"/>
      <c r="F390" s="955"/>
      <c r="G390" s="955"/>
      <c r="H390" s="955"/>
      <c r="I390" s="955"/>
      <c r="J390" s="955"/>
      <c r="K390" s="955"/>
      <c r="L390" s="955"/>
      <c r="M390" s="955"/>
      <c r="N390" s="955"/>
      <c r="O390" s="955"/>
      <c r="P390" s="955"/>
      <c r="Q390" s="955"/>
      <c r="R390" s="955"/>
      <c r="S390" s="955"/>
      <c r="T390" s="955"/>
      <c r="U390" s="955"/>
      <c r="V390" s="955"/>
      <c r="W390" s="955"/>
      <c r="X390" s="955"/>
    </row>
    <row r="391" spans="1:24" ht="15.95" customHeight="1" x14ac:dyDescent="0.2">
      <c r="A391" s="639"/>
      <c r="B391" s="940"/>
      <c r="C391" s="1508"/>
      <c r="D391" s="1425"/>
      <c r="E391" s="1424"/>
      <c r="F391" s="955"/>
      <c r="G391" s="955"/>
      <c r="H391" s="955"/>
      <c r="I391" s="955"/>
      <c r="J391" s="955"/>
      <c r="K391" s="955"/>
      <c r="L391" s="955"/>
      <c r="M391" s="955"/>
      <c r="N391" s="955"/>
      <c r="O391" s="955"/>
      <c r="P391" s="955"/>
      <c r="Q391" s="955"/>
      <c r="R391" s="955"/>
      <c r="S391" s="955"/>
      <c r="T391" s="955"/>
      <c r="U391" s="955"/>
      <c r="V391" s="955"/>
      <c r="W391" s="955"/>
      <c r="X391" s="955"/>
    </row>
    <row r="392" spans="1:24" ht="15.95" customHeight="1" x14ac:dyDescent="0.2">
      <c r="A392" s="639"/>
      <c r="B392" s="940"/>
      <c r="C392" s="1508"/>
      <c r="D392" s="1425"/>
      <c r="E392" s="1424"/>
      <c r="F392" s="955"/>
      <c r="G392" s="955"/>
      <c r="H392" s="955"/>
      <c r="I392" s="955"/>
      <c r="J392" s="955"/>
      <c r="K392" s="955"/>
      <c r="L392" s="955"/>
      <c r="M392" s="955"/>
      <c r="N392" s="955"/>
      <c r="O392" s="955"/>
      <c r="P392" s="955"/>
      <c r="Q392" s="955"/>
      <c r="R392" s="955"/>
      <c r="S392" s="955"/>
      <c r="T392" s="955"/>
      <c r="U392" s="955"/>
      <c r="V392" s="955"/>
      <c r="W392" s="955"/>
      <c r="X392" s="955"/>
    </row>
    <row r="393" spans="1:24" ht="15.95" customHeight="1" x14ac:dyDescent="0.2">
      <c r="A393" s="639"/>
      <c r="B393" s="940"/>
      <c r="C393" s="1508"/>
      <c r="D393" s="1425"/>
      <c r="E393" s="1424"/>
      <c r="F393" s="955"/>
      <c r="G393" s="955"/>
      <c r="H393" s="955"/>
      <c r="I393" s="955"/>
      <c r="J393" s="955"/>
      <c r="K393" s="955"/>
      <c r="L393" s="955"/>
      <c r="M393" s="955"/>
      <c r="N393" s="955"/>
      <c r="O393" s="955"/>
      <c r="P393" s="955"/>
      <c r="Q393" s="955"/>
      <c r="R393" s="955"/>
      <c r="S393" s="955"/>
      <c r="T393" s="955"/>
      <c r="U393" s="955"/>
      <c r="V393" s="955"/>
      <c r="W393" s="955"/>
      <c r="X393" s="955"/>
    </row>
    <row r="394" spans="1:24" ht="15.95" customHeight="1" x14ac:dyDescent="0.2">
      <c r="A394" s="639"/>
      <c r="B394" s="940"/>
      <c r="C394" s="1508"/>
      <c r="D394" s="1425"/>
      <c r="E394" s="1424"/>
      <c r="F394" s="955"/>
      <c r="G394" s="955"/>
      <c r="H394" s="955"/>
      <c r="I394" s="955"/>
      <c r="J394" s="955"/>
      <c r="K394" s="955"/>
      <c r="L394" s="955"/>
      <c r="M394" s="955"/>
      <c r="N394" s="955"/>
      <c r="O394" s="955"/>
      <c r="P394" s="955"/>
      <c r="Q394" s="955"/>
      <c r="R394" s="955"/>
      <c r="S394" s="955"/>
      <c r="T394" s="955"/>
      <c r="U394" s="955"/>
      <c r="V394" s="955"/>
      <c r="W394" s="955"/>
      <c r="X394" s="955"/>
    </row>
    <row r="395" spans="1:24" ht="15.95" customHeight="1" x14ac:dyDescent="0.2">
      <c r="A395" s="639"/>
      <c r="B395" s="940"/>
      <c r="C395" s="1508"/>
      <c r="D395" s="1425"/>
      <c r="E395" s="1424"/>
      <c r="F395" s="955"/>
      <c r="G395" s="955"/>
      <c r="H395" s="955"/>
      <c r="I395" s="955"/>
      <c r="J395" s="955"/>
      <c r="K395" s="955"/>
      <c r="L395" s="955"/>
      <c r="M395" s="955"/>
      <c r="N395" s="955"/>
      <c r="O395" s="955"/>
      <c r="P395" s="955"/>
      <c r="Q395" s="955"/>
      <c r="R395" s="955"/>
      <c r="S395" s="955"/>
      <c r="T395" s="955"/>
      <c r="U395" s="955"/>
      <c r="V395" s="955"/>
      <c r="W395" s="955"/>
      <c r="X395" s="955"/>
    </row>
    <row r="396" spans="1:24" ht="15.95" customHeight="1" x14ac:dyDescent="0.2">
      <c r="A396" s="639"/>
      <c r="B396" s="940"/>
      <c r="C396" s="1508"/>
      <c r="D396" s="1425"/>
      <c r="E396" s="1424"/>
      <c r="F396" s="955"/>
      <c r="G396" s="955"/>
      <c r="H396" s="955"/>
      <c r="I396" s="955"/>
      <c r="J396" s="955"/>
      <c r="K396" s="955"/>
      <c r="L396" s="955"/>
      <c r="M396" s="955"/>
      <c r="N396" s="955"/>
      <c r="O396" s="955"/>
      <c r="P396" s="955"/>
      <c r="Q396" s="955"/>
      <c r="R396" s="955"/>
      <c r="S396" s="955"/>
      <c r="T396" s="955"/>
      <c r="U396" s="955"/>
      <c r="V396" s="955"/>
      <c r="W396" s="955"/>
      <c r="X396" s="955"/>
    </row>
    <row r="397" spans="1:24" ht="15.95" customHeight="1" x14ac:dyDescent="0.2">
      <c r="A397" s="639"/>
      <c r="B397" s="940"/>
      <c r="C397" s="1508"/>
      <c r="D397" s="1425"/>
      <c r="E397" s="1424"/>
      <c r="F397" s="955"/>
      <c r="G397" s="955"/>
      <c r="H397" s="955"/>
      <c r="I397" s="955"/>
      <c r="J397" s="955"/>
      <c r="K397" s="955"/>
      <c r="L397" s="955"/>
      <c r="M397" s="955"/>
      <c r="N397" s="955"/>
      <c r="O397" s="955"/>
      <c r="P397" s="955"/>
      <c r="Q397" s="955"/>
      <c r="R397" s="955"/>
      <c r="S397" s="955"/>
      <c r="T397" s="955"/>
      <c r="U397" s="955"/>
      <c r="V397" s="955"/>
      <c r="W397" s="955"/>
      <c r="X397" s="955"/>
    </row>
    <row r="398" spans="1:24" ht="15.95" customHeight="1" x14ac:dyDescent="0.2">
      <c r="A398" s="639"/>
      <c r="B398" s="940"/>
      <c r="C398" s="1508"/>
      <c r="D398" s="1425"/>
      <c r="E398" s="1424"/>
      <c r="F398" s="955"/>
      <c r="G398" s="955"/>
      <c r="H398" s="955"/>
      <c r="I398" s="955"/>
      <c r="J398" s="955"/>
      <c r="K398" s="955"/>
      <c r="L398" s="955"/>
      <c r="M398" s="955"/>
      <c r="N398" s="955"/>
      <c r="O398" s="955"/>
      <c r="P398" s="955"/>
      <c r="Q398" s="955"/>
      <c r="R398" s="955"/>
      <c r="S398" s="955"/>
      <c r="T398" s="955"/>
      <c r="U398" s="955"/>
      <c r="V398" s="955"/>
      <c r="W398" s="955"/>
      <c r="X398" s="955"/>
    </row>
    <row r="399" spans="1:24" ht="15.95" customHeight="1" x14ac:dyDescent="0.2">
      <c r="A399" s="639"/>
      <c r="B399" s="940"/>
      <c r="C399" s="1508"/>
      <c r="D399" s="1425"/>
      <c r="E399" s="1424"/>
      <c r="F399" s="955"/>
      <c r="G399" s="955"/>
      <c r="H399" s="955"/>
      <c r="I399" s="955"/>
      <c r="J399" s="955"/>
      <c r="K399" s="955"/>
      <c r="L399" s="955"/>
      <c r="M399" s="955"/>
      <c r="N399" s="955"/>
      <c r="O399" s="955"/>
      <c r="P399" s="955"/>
      <c r="Q399" s="955"/>
      <c r="R399" s="955"/>
      <c r="S399" s="955"/>
      <c r="T399" s="955"/>
      <c r="U399" s="955"/>
      <c r="V399" s="955"/>
      <c r="W399" s="955"/>
      <c r="X399" s="955"/>
    </row>
    <row r="400" spans="1:24" ht="15.95" customHeight="1" x14ac:dyDescent="0.2">
      <c r="A400" s="639"/>
      <c r="B400" s="940"/>
      <c r="C400" s="1508"/>
      <c r="D400" s="1425"/>
      <c r="E400" s="1424"/>
      <c r="F400" s="955"/>
      <c r="G400" s="955"/>
      <c r="H400" s="955"/>
      <c r="I400" s="955"/>
      <c r="J400" s="955"/>
      <c r="K400" s="955"/>
      <c r="L400" s="955"/>
      <c r="M400" s="955"/>
      <c r="N400" s="955"/>
      <c r="O400" s="955"/>
      <c r="P400" s="955"/>
      <c r="Q400" s="955"/>
      <c r="R400" s="955"/>
      <c r="S400" s="955"/>
      <c r="T400" s="955"/>
      <c r="U400" s="955"/>
      <c r="V400" s="955"/>
      <c r="W400" s="955"/>
      <c r="X400" s="955"/>
    </row>
    <row r="401" spans="1:24" ht="15.95" customHeight="1" x14ac:dyDescent="0.2">
      <c r="A401" s="639"/>
      <c r="B401" s="940"/>
      <c r="C401" s="86"/>
      <c r="D401" s="954"/>
      <c r="E401" s="955"/>
      <c r="F401" s="955"/>
      <c r="G401" s="955"/>
      <c r="H401" s="955"/>
      <c r="I401" s="955"/>
      <c r="J401" s="955"/>
      <c r="K401" s="955"/>
      <c r="L401" s="955"/>
      <c r="M401" s="955"/>
      <c r="N401" s="955"/>
      <c r="O401" s="955"/>
      <c r="P401" s="955"/>
      <c r="Q401" s="955"/>
      <c r="R401" s="955"/>
      <c r="S401" s="955"/>
      <c r="T401" s="955"/>
      <c r="U401" s="955"/>
      <c r="V401" s="955"/>
      <c r="W401" s="955"/>
      <c r="X401" s="955"/>
    </row>
    <row r="402" spans="1:24" ht="15.95" customHeight="1" x14ac:dyDescent="0.2">
      <c r="A402" s="639"/>
      <c r="B402" s="940"/>
      <c r="C402" s="86"/>
      <c r="D402" s="954"/>
      <c r="E402" s="955"/>
      <c r="F402" s="955"/>
      <c r="G402" s="955"/>
      <c r="H402" s="955"/>
      <c r="I402" s="955"/>
      <c r="J402" s="955"/>
      <c r="K402" s="955"/>
      <c r="L402" s="955"/>
      <c r="M402" s="955"/>
      <c r="N402" s="955"/>
      <c r="O402" s="955"/>
      <c r="P402" s="955"/>
      <c r="Q402" s="955"/>
      <c r="R402" s="955"/>
      <c r="S402" s="955"/>
      <c r="T402" s="955"/>
      <c r="U402" s="955"/>
      <c r="V402" s="955"/>
      <c r="W402" s="955"/>
      <c r="X402" s="955"/>
    </row>
    <row r="403" spans="1:24" ht="15.95" customHeight="1" x14ac:dyDescent="0.2">
      <c r="A403" s="639"/>
      <c r="B403" s="940"/>
      <c r="C403" s="86"/>
      <c r="D403" s="954"/>
      <c r="E403" s="955"/>
      <c r="F403" s="955"/>
      <c r="G403" s="955"/>
      <c r="H403" s="955"/>
      <c r="I403" s="955"/>
      <c r="J403" s="955"/>
      <c r="K403" s="955"/>
      <c r="L403" s="955"/>
      <c r="M403" s="955"/>
      <c r="N403" s="955"/>
      <c r="O403" s="955"/>
      <c r="P403" s="955"/>
      <c r="Q403" s="955"/>
      <c r="R403" s="955"/>
      <c r="S403" s="955"/>
      <c r="T403" s="955"/>
      <c r="U403" s="955"/>
      <c r="V403" s="955"/>
      <c r="W403" s="955"/>
      <c r="X403" s="955"/>
    </row>
    <row r="404" spans="1:24" ht="15.95" customHeight="1" x14ac:dyDescent="0.2">
      <c r="A404" s="639"/>
      <c r="B404" s="940"/>
      <c r="C404" s="86"/>
      <c r="D404" s="954"/>
      <c r="E404" s="955"/>
      <c r="F404" s="955"/>
      <c r="G404" s="955"/>
      <c r="H404" s="955"/>
      <c r="I404" s="955"/>
      <c r="J404" s="955"/>
      <c r="K404" s="955"/>
      <c r="L404" s="955"/>
      <c r="M404" s="955"/>
      <c r="N404" s="955"/>
      <c r="O404" s="955"/>
      <c r="P404" s="955"/>
      <c r="Q404" s="955"/>
      <c r="R404" s="955"/>
      <c r="S404" s="955"/>
      <c r="T404" s="955"/>
      <c r="U404" s="955"/>
      <c r="V404" s="955"/>
      <c r="W404" s="955"/>
      <c r="X404" s="955"/>
    </row>
    <row r="405" spans="1:24" ht="15.95" customHeight="1" x14ac:dyDescent="0.2">
      <c r="A405" s="549"/>
      <c r="B405" s="81"/>
      <c r="C405" s="86"/>
      <c r="D405" s="954"/>
      <c r="E405" s="955"/>
      <c r="F405" s="955"/>
      <c r="G405" s="955"/>
      <c r="H405" s="955"/>
      <c r="I405" s="955"/>
      <c r="J405" s="955"/>
      <c r="K405" s="955"/>
      <c r="L405" s="955"/>
      <c r="M405" s="955"/>
      <c r="N405" s="955"/>
      <c r="O405" s="955"/>
      <c r="P405" s="955"/>
      <c r="Q405" s="955"/>
      <c r="R405" s="955"/>
      <c r="S405" s="955"/>
      <c r="T405" s="955"/>
      <c r="U405" s="955"/>
      <c r="V405" s="955"/>
      <c r="W405" s="955"/>
      <c r="X405" s="955"/>
    </row>
    <row r="406" spans="1:24" ht="15.95" customHeight="1" x14ac:dyDescent="0.2">
      <c r="A406" s="549"/>
      <c r="B406" s="81"/>
      <c r="C406" s="86"/>
      <c r="D406" s="954"/>
      <c r="E406" s="955"/>
      <c r="F406" s="955"/>
      <c r="G406" s="955"/>
      <c r="H406" s="955"/>
      <c r="I406" s="955"/>
      <c r="J406" s="955"/>
      <c r="K406" s="955"/>
      <c r="L406" s="955"/>
      <c r="M406" s="955"/>
      <c r="N406" s="955"/>
      <c r="O406" s="955"/>
      <c r="P406" s="955"/>
      <c r="Q406" s="955"/>
      <c r="R406" s="955"/>
      <c r="S406" s="955"/>
      <c r="T406" s="955"/>
      <c r="U406" s="955"/>
      <c r="V406" s="955"/>
      <c r="W406" s="955"/>
      <c r="X406" s="955"/>
    </row>
    <row r="407" spans="1:24" ht="15.95" customHeight="1" x14ac:dyDescent="0.2">
      <c r="A407" s="549"/>
      <c r="B407" s="81"/>
      <c r="C407" s="86"/>
      <c r="D407" s="954"/>
      <c r="E407" s="955"/>
      <c r="F407" s="955"/>
      <c r="G407" s="955"/>
      <c r="H407" s="955"/>
      <c r="I407" s="955"/>
      <c r="J407" s="955"/>
      <c r="K407" s="955"/>
      <c r="L407" s="955"/>
      <c r="M407" s="955"/>
      <c r="N407" s="955"/>
      <c r="O407" s="955"/>
      <c r="P407" s="955"/>
      <c r="Q407" s="955"/>
      <c r="R407" s="955"/>
      <c r="S407" s="955"/>
      <c r="T407" s="955"/>
      <c r="U407" s="955"/>
      <c r="V407" s="955"/>
      <c r="W407" s="955"/>
      <c r="X407" s="955"/>
    </row>
    <row r="408" spans="1:24" ht="15.95" customHeight="1" x14ac:dyDescent="0.2">
      <c r="A408" s="549"/>
      <c r="B408" s="81"/>
      <c r="C408" s="86"/>
      <c r="D408" s="954"/>
      <c r="E408" s="955"/>
      <c r="F408" s="955"/>
      <c r="G408" s="955"/>
      <c r="H408" s="955"/>
      <c r="I408" s="955"/>
      <c r="J408" s="955"/>
      <c r="K408" s="955"/>
      <c r="L408" s="955"/>
      <c r="M408" s="955"/>
      <c r="N408" s="955"/>
      <c r="O408" s="955"/>
      <c r="P408" s="955"/>
      <c r="Q408" s="955"/>
      <c r="R408" s="955"/>
      <c r="S408" s="955"/>
      <c r="T408" s="955"/>
      <c r="U408" s="955"/>
      <c r="V408" s="955"/>
      <c r="W408" s="955"/>
      <c r="X408" s="955"/>
    </row>
    <row r="409" spans="1:24" ht="15.95" customHeight="1" x14ac:dyDescent="0.2">
      <c r="A409" s="549"/>
      <c r="B409" s="81"/>
      <c r="C409" s="86"/>
      <c r="D409" s="954"/>
      <c r="E409" s="955"/>
      <c r="F409" s="955"/>
      <c r="G409" s="955"/>
      <c r="H409" s="955"/>
      <c r="I409" s="955"/>
      <c r="J409" s="955"/>
      <c r="K409" s="955"/>
      <c r="L409" s="955"/>
      <c r="M409" s="955"/>
      <c r="N409" s="955"/>
      <c r="O409" s="955"/>
      <c r="P409" s="955"/>
      <c r="Q409" s="955"/>
      <c r="R409" s="955"/>
      <c r="S409" s="955"/>
      <c r="T409" s="955"/>
      <c r="U409" s="955"/>
      <c r="V409" s="955"/>
      <c r="W409" s="955"/>
      <c r="X409" s="955"/>
    </row>
    <row r="410" spans="1:24" ht="15.95" customHeight="1" x14ac:dyDescent="0.2">
      <c r="A410" s="549"/>
      <c r="B410" s="81"/>
      <c r="C410" s="86"/>
      <c r="D410" s="954"/>
      <c r="E410" s="955"/>
      <c r="F410" s="955"/>
      <c r="G410" s="955"/>
      <c r="H410" s="955"/>
      <c r="I410" s="955"/>
      <c r="J410" s="955"/>
      <c r="K410" s="955"/>
      <c r="L410" s="955"/>
      <c r="M410" s="955"/>
      <c r="N410" s="955"/>
      <c r="O410" s="955"/>
      <c r="P410" s="955"/>
      <c r="Q410" s="955"/>
      <c r="R410" s="955"/>
      <c r="S410" s="955"/>
      <c r="T410" s="955"/>
      <c r="U410" s="955"/>
      <c r="V410" s="955"/>
      <c r="W410" s="955"/>
      <c r="X410" s="955"/>
    </row>
    <row r="411" spans="1:24" ht="15.95" customHeight="1" x14ac:dyDescent="0.2">
      <c r="A411" s="549"/>
      <c r="B411" s="81"/>
      <c r="C411" s="86"/>
      <c r="D411" s="954"/>
      <c r="E411" s="955"/>
      <c r="F411" s="955"/>
      <c r="G411" s="955"/>
      <c r="H411" s="955"/>
      <c r="I411" s="955"/>
      <c r="J411" s="955"/>
      <c r="K411" s="955"/>
      <c r="L411" s="955"/>
      <c r="M411" s="955"/>
      <c r="N411" s="955"/>
      <c r="O411" s="955"/>
      <c r="P411" s="955"/>
      <c r="Q411" s="955"/>
      <c r="R411" s="955"/>
      <c r="S411" s="955"/>
      <c r="T411" s="955"/>
      <c r="U411" s="955"/>
      <c r="V411" s="955"/>
      <c r="W411" s="955"/>
      <c r="X411" s="955"/>
    </row>
    <row r="412" spans="1:24" ht="15.95" customHeight="1" x14ac:dyDescent="0.2">
      <c r="A412" s="549"/>
      <c r="B412" s="81"/>
      <c r="C412" s="86"/>
      <c r="D412" s="954"/>
      <c r="E412" s="955"/>
      <c r="F412" s="955"/>
      <c r="G412" s="955"/>
      <c r="H412" s="955"/>
      <c r="I412" s="955"/>
      <c r="J412" s="955"/>
      <c r="K412" s="955"/>
      <c r="L412" s="955"/>
      <c r="M412" s="955"/>
      <c r="N412" s="955"/>
      <c r="O412" s="955"/>
      <c r="P412" s="955"/>
      <c r="Q412" s="955"/>
      <c r="R412" s="955"/>
      <c r="S412" s="955"/>
      <c r="T412" s="955"/>
      <c r="U412" s="955"/>
      <c r="V412" s="955"/>
      <c r="W412" s="955"/>
      <c r="X412" s="955"/>
    </row>
    <row r="413" spans="1:24" ht="15.95" customHeight="1" x14ac:dyDescent="0.2">
      <c r="A413" s="549"/>
      <c r="B413" s="81"/>
      <c r="C413" s="86"/>
      <c r="D413" s="954"/>
      <c r="E413" s="955"/>
      <c r="F413" s="955"/>
      <c r="G413" s="955"/>
      <c r="H413" s="955"/>
      <c r="I413" s="955"/>
      <c r="J413" s="955"/>
      <c r="K413" s="955"/>
      <c r="L413" s="955"/>
      <c r="M413" s="955"/>
      <c r="N413" s="955"/>
      <c r="O413" s="955"/>
      <c r="P413" s="955"/>
      <c r="Q413" s="955"/>
      <c r="R413" s="955"/>
      <c r="S413" s="955"/>
      <c r="T413" s="955"/>
      <c r="U413" s="955"/>
      <c r="V413" s="955"/>
      <c r="W413" s="955"/>
      <c r="X413" s="955"/>
    </row>
    <row r="414" spans="1:24" ht="15.95" customHeight="1" x14ac:dyDescent="0.2">
      <c r="A414" s="549"/>
      <c r="B414" s="81"/>
      <c r="C414" s="86"/>
      <c r="D414" s="954"/>
      <c r="E414" s="955"/>
      <c r="F414" s="955"/>
      <c r="G414" s="955"/>
      <c r="H414" s="955"/>
      <c r="I414" s="955"/>
      <c r="J414" s="955"/>
      <c r="K414" s="955"/>
      <c r="L414" s="955"/>
      <c r="M414" s="955"/>
      <c r="N414" s="955"/>
      <c r="O414" s="955"/>
      <c r="P414" s="955"/>
      <c r="Q414" s="955"/>
      <c r="R414" s="955"/>
      <c r="S414" s="955"/>
      <c r="T414" s="955"/>
      <c r="U414" s="955"/>
      <c r="V414" s="955"/>
      <c r="W414" s="955"/>
      <c r="X414" s="955"/>
    </row>
    <row r="415" spans="1:24" ht="15.95" customHeight="1" x14ac:dyDescent="0.2">
      <c r="A415" s="549"/>
      <c r="B415" s="81"/>
      <c r="C415" s="86"/>
      <c r="D415" s="954"/>
      <c r="E415" s="955"/>
      <c r="F415" s="955"/>
      <c r="G415" s="955"/>
      <c r="H415" s="955"/>
      <c r="I415" s="955"/>
      <c r="J415" s="955"/>
      <c r="K415" s="955"/>
      <c r="L415" s="955"/>
      <c r="M415" s="955"/>
      <c r="N415" s="955"/>
      <c r="O415" s="955"/>
      <c r="P415" s="955"/>
      <c r="Q415" s="955"/>
      <c r="R415" s="955"/>
      <c r="S415" s="955"/>
      <c r="T415" s="955"/>
      <c r="U415" s="955"/>
      <c r="V415" s="955"/>
      <c r="W415" s="955"/>
      <c r="X415" s="955"/>
    </row>
    <row r="416" spans="1:24" ht="15.95" customHeight="1" x14ac:dyDescent="0.2">
      <c r="A416" s="549"/>
      <c r="B416" s="81"/>
      <c r="C416" s="86"/>
      <c r="D416" s="954"/>
      <c r="E416" s="955"/>
      <c r="F416" s="955"/>
      <c r="G416" s="955"/>
      <c r="H416" s="955"/>
      <c r="I416" s="955"/>
      <c r="J416" s="955"/>
      <c r="K416" s="955"/>
      <c r="L416" s="955"/>
      <c r="M416" s="955"/>
      <c r="N416" s="955"/>
      <c r="O416" s="955"/>
      <c r="P416" s="955"/>
      <c r="Q416" s="955"/>
      <c r="R416" s="955"/>
      <c r="S416" s="955"/>
      <c r="T416" s="955"/>
      <c r="U416" s="955"/>
      <c r="V416" s="955"/>
      <c r="W416" s="955"/>
      <c r="X416" s="955"/>
    </row>
    <row r="417" spans="1:24" ht="15.95" customHeight="1" x14ac:dyDescent="0.2">
      <c r="A417" s="549"/>
      <c r="B417" s="81"/>
      <c r="C417" s="86"/>
      <c r="D417" s="954"/>
      <c r="E417" s="955"/>
      <c r="F417" s="955"/>
      <c r="G417" s="955"/>
      <c r="H417" s="955"/>
      <c r="I417" s="955"/>
      <c r="J417" s="955"/>
      <c r="K417" s="955"/>
      <c r="L417" s="955"/>
      <c r="M417" s="955"/>
      <c r="N417" s="955"/>
      <c r="O417" s="955"/>
      <c r="P417" s="955"/>
      <c r="Q417" s="955"/>
      <c r="R417" s="955"/>
      <c r="S417" s="955"/>
      <c r="T417" s="955"/>
      <c r="U417" s="955"/>
      <c r="V417" s="955"/>
      <c r="W417" s="955"/>
      <c r="X417" s="955"/>
    </row>
    <row r="418" spans="1:24" ht="15.95" customHeight="1" x14ac:dyDescent="0.2">
      <c r="A418" s="549"/>
      <c r="B418" s="81"/>
      <c r="C418" s="86"/>
      <c r="D418" s="954"/>
      <c r="E418" s="955"/>
      <c r="F418" s="955"/>
      <c r="G418" s="955"/>
      <c r="H418" s="955"/>
      <c r="I418" s="955"/>
      <c r="J418" s="955"/>
      <c r="K418" s="955"/>
      <c r="L418" s="955"/>
      <c r="M418" s="955"/>
      <c r="N418" s="955"/>
      <c r="O418" s="955"/>
      <c r="P418" s="955"/>
      <c r="Q418" s="955"/>
      <c r="R418" s="955"/>
      <c r="S418" s="955"/>
      <c r="T418" s="955"/>
      <c r="U418" s="955"/>
      <c r="V418" s="955"/>
      <c r="W418" s="955"/>
      <c r="X418" s="955"/>
    </row>
    <row r="419" spans="1:24" ht="15.95" customHeight="1" x14ac:dyDescent="0.2">
      <c r="A419" s="549"/>
      <c r="B419" s="81"/>
      <c r="C419" s="86"/>
      <c r="D419" s="954"/>
      <c r="E419" s="955"/>
      <c r="F419" s="955"/>
      <c r="G419" s="955"/>
      <c r="H419" s="955"/>
      <c r="I419" s="955"/>
      <c r="J419" s="955"/>
      <c r="K419" s="955"/>
      <c r="L419" s="955"/>
      <c r="M419" s="955"/>
      <c r="N419" s="955"/>
      <c r="O419" s="955"/>
      <c r="P419" s="955"/>
      <c r="Q419" s="955"/>
      <c r="R419" s="955"/>
      <c r="S419" s="955"/>
      <c r="T419" s="955"/>
      <c r="U419" s="955"/>
      <c r="V419" s="955"/>
      <c r="W419" s="955"/>
      <c r="X419" s="955"/>
    </row>
    <row r="420" spans="1:24" ht="15.95" customHeight="1" x14ac:dyDescent="0.2">
      <c r="A420" s="549"/>
      <c r="B420" s="81"/>
      <c r="C420" s="86"/>
      <c r="D420" s="954"/>
      <c r="E420" s="955"/>
      <c r="F420" s="955"/>
      <c r="G420" s="955"/>
      <c r="H420" s="955"/>
      <c r="I420" s="955"/>
      <c r="J420" s="955"/>
      <c r="K420" s="955"/>
      <c r="L420" s="955"/>
      <c r="M420" s="955"/>
      <c r="N420" s="955"/>
      <c r="O420" s="955"/>
      <c r="P420" s="955"/>
      <c r="Q420" s="955"/>
      <c r="R420" s="955"/>
      <c r="S420" s="955"/>
      <c r="T420" s="955"/>
      <c r="U420" s="955"/>
      <c r="V420" s="955"/>
      <c r="W420" s="955"/>
      <c r="X420" s="955"/>
    </row>
    <row r="421" spans="1:24" ht="15.95" customHeight="1" x14ac:dyDescent="0.2">
      <c r="A421" s="549"/>
      <c r="B421" s="81"/>
      <c r="C421" s="86"/>
      <c r="D421" s="954"/>
      <c r="E421" s="955"/>
      <c r="F421" s="955"/>
      <c r="G421" s="955"/>
      <c r="H421" s="955"/>
      <c r="I421" s="955"/>
      <c r="J421" s="955"/>
      <c r="K421" s="955"/>
      <c r="L421" s="955"/>
      <c r="M421" s="955"/>
      <c r="N421" s="955"/>
      <c r="O421" s="955"/>
      <c r="P421" s="955"/>
      <c r="Q421" s="955"/>
      <c r="R421" s="955"/>
      <c r="S421" s="955"/>
      <c r="T421" s="955"/>
      <c r="U421" s="955"/>
      <c r="V421" s="955"/>
      <c r="W421" s="955"/>
      <c r="X421" s="955"/>
    </row>
    <row r="422" spans="1:24" ht="15.95" customHeight="1" x14ac:dyDescent="0.2">
      <c r="A422" s="549"/>
      <c r="B422" s="81"/>
      <c r="C422" s="86"/>
      <c r="D422" s="954"/>
      <c r="E422" s="955"/>
      <c r="F422" s="955"/>
      <c r="G422" s="955"/>
      <c r="H422" s="955"/>
      <c r="I422" s="955"/>
      <c r="J422" s="955"/>
      <c r="K422" s="955"/>
      <c r="L422" s="955"/>
      <c r="M422" s="955"/>
      <c r="N422" s="955"/>
      <c r="O422" s="955"/>
      <c r="P422" s="955"/>
      <c r="Q422" s="955"/>
      <c r="R422" s="955"/>
      <c r="S422" s="955"/>
      <c r="T422" s="955"/>
      <c r="U422" s="955"/>
      <c r="V422" s="955"/>
      <c r="W422" s="955"/>
      <c r="X422" s="955"/>
    </row>
    <row r="423" spans="1:24" ht="15.95" customHeight="1" x14ac:dyDescent="0.2">
      <c r="A423" s="549"/>
      <c r="B423" s="81"/>
      <c r="C423" s="86"/>
      <c r="D423" s="954"/>
      <c r="E423" s="955"/>
      <c r="F423" s="955"/>
      <c r="G423" s="955"/>
      <c r="H423" s="955"/>
      <c r="I423" s="955"/>
      <c r="J423" s="955"/>
      <c r="K423" s="955"/>
      <c r="L423" s="955"/>
      <c r="M423" s="955"/>
      <c r="N423" s="955"/>
      <c r="O423" s="955"/>
      <c r="P423" s="955"/>
      <c r="Q423" s="955"/>
      <c r="R423" s="955"/>
      <c r="S423" s="955"/>
      <c r="T423" s="955"/>
      <c r="U423" s="955"/>
      <c r="V423" s="955"/>
      <c r="W423" s="955"/>
      <c r="X423" s="955"/>
    </row>
    <row r="424" spans="1:24" ht="15.95" customHeight="1" x14ac:dyDescent="0.2">
      <c r="A424" s="549"/>
      <c r="B424" s="81"/>
      <c r="C424" s="86"/>
      <c r="D424" s="954"/>
      <c r="E424" s="955"/>
      <c r="F424" s="955"/>
      <c r="G424" s="955"/>
      <c r="H424" s="955"/>
      <c r="I424" s="955"/>
      <c r="J424" s="955"/>
      <c r="K424" s="955"/>
      <c r="L424" s="955"/>
      <c r="M424" s="955"/>
      <c r="N424" s="955"/>
      <c r="O424" s="955"/>
      <c r="P424" s="955"/>
      <c r="Q424" s="955"/>
      <c r="R424" s="955"/>
      <c r="S424" s="955"/>
      <c r="T424" s="955"/>
      <c r="U424" s="955"/>
      <c r="V424" s="955"/>
      <c r="W424" s="955"/>
      <c r="X424" s="955"/>
    </row>
    <row r="425" spans="1:24" ht="15.95" customHeight="1" x14ac:dyDescent="0.2">
      <c r="A425" s="549"/>
      <c r="B425" s="81"/>
      <c r="C425" s="86"/>
      <c r="D425" s="954"/>
      <c r="E425" s="955"/>
      <c r="F425" s="955"/>
      <c r="G425" s="955"/>
      <c r="H425" s="955"/>
      <c r="I425" s="955"/>
      <c r="J425" s="955"/>
      <c r="K425" s="955"/>
      <c r="L425" s="955"/>
      <c r="M425" s="955"/>
      <c r="N425" s="955"/>
      <c r="O425" s="955"/>
      <c r="P425" s="955"/>
      <c r="Q425" s="955"/>
      <c r="R425" s="955"/>
      <c r="S425" s="955"/>
      <c r="T425" s="955"/>
      <c r="U425" s="955"/>
      <c r="V425" s="955"/>
      <c r="W425" s="955"/>
      <c r="X425" s="955"/>
    </row>
    <row r="426" spans="1:24" ht="15.95" customHeight="1" x14ac:dyDescent="0.2">
      <c r="A426" s="549"/>
      <c r="B426" s="81"/>
      <c r="C426" s="86"/>
      <c r="D426" s="954"/>
      <c r="E426" s="955"/>
      <c r="F426" s="955"/>
      <c r="G426" s="955"/>
      <c r="H426" s="955"/>
      <c r="I426" s="955"/>
      <c r="J426" s="955"/>
      <c r="K426" s="955"/>
      <c r="L426" s="955"/>
      <c r="M426" s="955"/>
      <c r="N426" s="955"/>
      <c r="O426" s="955"/>
      <c r="P426" s="955"/>
      <c r="Q426" s="955"/>
      <c r="R426" s="955"/>
      <c r="S426" s="955"/>
      <c r="T426" s="955"/>
      <c r="U426" s="955"/>
      <c r="V426" s="955"/>
      <c r="W426" s="955"/>
      <c r="X426" s="955"/>
    </row>
    <row r="427" spans="1:24" ht="15.95" customHeight="1" x14ac:dyDescent="0.2">
      <c r="A427" s="549"/>
      <c r="B427" s="81"/>
      <c r="C427" s="86"/>
      <c r="D427" s="954"/>
      <c r="E427" s="955"/>
      <c r="F427" s="955"/>
      <c r="G427" s="955"/>
      <c r="H427" s="955"/>
      <c r="I427" s="955"/>
      <c r="J427" s="955"/>
      <c r="K427" s="955"/>
      <c r="L427" s="955"/>
      <c r="M427" s="955"/>
      <c r="N427" s="955"/>
      <c r="O427" s="955"/>
      <c r="P427" s="955"/>
      <c r="Q427" s="955"/>
      <c r="R427" s="955"/>
      <c r="S427" s="955"/>
      <c r="T427" s="955"/>
      <c r="U427" s="955"/>
      <c r="V427" s="955"/>
      <c r="W427" s="955"/>
      <c r="X427" s="955"/>
    </row>
    <row r="428" spans="1:24" ht="15.95" customHeight="1" x14ac:dyDescent="0.2">
      <c r="A428" s="549"/>
      <c r="B428" s="81"/>
      <c r="C428" s="86"/>
      <c r="D428" s="954"/>
      <c r="E428" s="955"/>
      <c r="F428" s="955"/>
      <c r="G428" s="955"/>
      <c r="H428" s="955"/>
      <c r="I428" s="955"/>
      <c r="J428" s="955"/>
      <c r="K428" s="955"/>
      <c r="L428" s="955"/>
      <c r="M428" s="955"/>
      <c r="N428" s="955"/>
      <c r="O428" s="955"/>
      <c r="P428" s="955"/>
      <c r="Q428" s="955"/>
      <c r="R428" s="955"/>
      <c r="S428" s="955"/>
      <c r="T428" s="955"/>
      <c r="U428" s="955"/>
      <c r="V428" s="955"/>
      <c r="W428" s="955"/>
      <c r="X428" s="955"/>
    </row>
    <row r="429" spans="1:24" ht="15.95" customHeight="1" x14ac:dyDescent="0.2">
      <c r="A429" s="549"/>
      <c r="B429" s="81"/>
      <c r="C429" s="86"/>
      <c r="D429" s="954"/>
      <c r="E429" s="955"/>
      <c r="F429" s="955"/>
      <c r="G429" s="955"/>
      <c r="H429" s="955"/>
      <c r="I429" s="955"/>
      <c r="J429" s="955"/>
      <c r="K429" s="955"/>
      <c r="L429" s="955"/>
      <c r="M429" s="955"/>
      <c r="N429" s="955"/>
      <c r="O429" s="955"/>
      <c r="P429" s="955"/>
      <c r="Q429" s="955"/>
      <c r="R429" s="955"/>
      <c r="S429" s="955"/>
      <c r="T429" s="955"/>
      <c r="U429" s="955"/>
      <c r="V429" s="955"/>
      <c r="W429" s="955"/>
      <c r="X429" s="955"/>
    </row>
    <row r="430" spans="1:24" ht="15.95" customHeight="1" x14ac:dyDescent="0.2">
      <c r="A430" s="549"/>
      <c r="B430" s="81"/>
      <c r="C430" s="86"/>
      <c r="D430" s="954"/>
      <c r="E430" s="955"/>
      <c r="F430" s="955"/>
      <c r="G430" s="955"/>
      <c r="H430" s="955"/>
      <c r="I430" s="955"/>
      <c r="J430" s="955"/>
      <c r="K430" s="955"/>
      <c r="L430" s="955"/>
      <c r="M430" s="955"/>
      <c r="N430" s="955"/>
      <c r="O430" s="955"/>
      <c r="P430" s="955"/>
      <c r="Q430" s="955"/>
      <c r="R430" s="955"/>
      <c r="S430" s="955"/>
      <c r="T430" s="955"/>
      <c r="U430" s="955"/>
      <c r="V430" s="955"/>
      <c r="W430" s="955"/>
      <c r="X430" s="955"/>
    </row>
    <row r="431" spans="1:24" ht="15.95" customHeight="1" x14ac:dyDescent="0.2">
      <c r="A431" s="549"/>
      <c r="B431" s="81"/>
      <c r="C431" s="86"/>
      <c r="D431" s="954"/>
      <c r="E431" s="955"/>
      <c r="F431" s="955"/>
      <c r="G431" s="955"/>
      <c r="H431" s="955"/>
      <c r="I431" s="955"/>
      <c r="J431" s="955"/>
      <c r="K431" s="955"/>
      <c r="L431" s="955"/>
      <c r="M431" s="955"/>
      <c r="N431" s="955"/>
      <c r="O431" s="955"/>
      <c r="P431" s="955"/>
      <c r="Q431" s="955"/>
      <c r="R431" s="955"/>
      <c r="S431" s="955"/>
      <c r="T431" s="955"/>
      <c r="U431" s="955"/>
      <c r="V431" s="955"/>
      <c r="W431" s="955"/>
      <c r="X431" s="955"/>
    </row>
    <row r="432" spans="1:24" ht="15.95" customHeight="1" x14ac:dyDescent="0.2">
      <c r="A432" s="549"/>
      <c r="B432" s="81"/>
      <c r="C432" s="86"/>
      <c r="D432" s="954"/>
      <c r="E432" s="955"/>
      <c r="F432" s="955"/>
      <c r="G432" s="955"/>
      <c r="H432" s="955"/>
      <c r="I432" s="955"/>
      <c r="J432" s="955"/>
      <c r="K432" s="955"/>
      <c r="L432" s="955"/>
      <c r="M432" s="955"/>
      <c r="N432" s="955"/>
      <c r="O432" s="955"/>
      <c r="P432" s="955"/>
      <c r="Q432" s="955"/>
      <c r="R432" s="955"/>
      <c r="S432" s="955"/>
      <c r="T432" s="955"/>
      <c r="U432" s="955"/>
      <c r="V432" s="955"/>
      <c r="W432" s="955"/>
      <c r="X432" s="955"/>
    </row>
    <row r="433" spans="1:24" ht="15.95" customHeight="1" x14ac:dyDescent="0.2">
      <c r="A433" s="549"/>
      <c r="B433" s="81"/>
      <c r="C433" s="86"/>
      <c r="D433" s="954"/>
      <c r="E433" s="955"/>
      <c r="F433" s="955"/>
      <c r="G433" s="955"/>
      <c r="H433" s="955"/>
      <c r="I433" s="955"/>
      <c r="J433" s="955"/>
      <c r="K433" s="955"/>
      <c r="L433" s="955"/>
      <c r="M433" s="955"/>
      <c r="N433" s="955"/>
      <c r="O433" s="955"/>
      <c r="P433" s="955"/>
      <c r="Q433" s="955"/>
      <c r="R433" s="955"/>
      <c r="S433" s="955"/>
      <c r="T433" s="955"/>
      <c r="U433" s="955"/>
      <c r="V433" s="955"/>
      <c r="W433" s="955"/>
      <c r="X433" s="955"/>
    </row>
    <row r="434" spans="1:24" ht="15.95" customHeight="1" x14ac:dyDescent="0.2">
      <c r="A434" s="549"/>
      <c r="B434" s="81"/>
      <c r="C434" s="86"/>
      <c r="D434" s="954"/>
      <c r="E434" s="955"/>
      <c r="F434" s="955"/>
      <c r="G434" s="955"/>
      <c r="H434" s="955"/>
      <c r="I434" s="955"/>
      <c r="J434" s="955"/>
      <c r="K434" s="955"/>
      <c r="L434" s="955"/>
      <c r="M434" s="955"/>
      <c r="N434" s="955"/>
      <c r="O434" s="955"/>
      <c r="P434" s="955"/>
      <c r="Q434" s="955"/>
      <c r="R434" s="955"/>
      <c r="S434" s="955"/>
      <c r="T434" s="955"/>
      <c r="U434" s="955"/>
      <c r="V434" s="955"/>
      <c r="W434" s="955"/>
      <c r="X434" s="955"/>
    </row>
    <row r="435" spans="1:24" ht="15.95" customHeight="1" x14ac:dyDescent="0.2">
      <c r="A435" s="549"/>
      <c r="B435" s="81"/>
      <c r="C435" s="86"/>
      <c r="D435" s="954"/>
      <c r="E435" s="955"/>
      <c r="F435" s="955"/>
      <c r="G435" s="955"/>
      <c r="H435" s="955"/>
      <c r="I435" s="955"/>
      <c r="J435" s="955"/>
      <c r="K435" s="955"/>
      <c r="L435" s="955"/>
      <c r="M435" s="955"/>
      <c r="N435" s="955"/>
      <c r="O435" s="955"/>
      <c r="P435" s="955"/>
      <c r="Q435" s="955"/>
      <c r="R435" s="955"/>
      <c r="S435" s="955"/>
      <c r="T435" s="955"/>
      <c r="U435" s="955"/>
      <c r="V435" s="955"/>
      <c r="W435" s="955"/>
      <c r="X435" s="955"/>
    </row>
    <row r="436" spans="1:24" ht="15.95" customHeight="1" x14ac:dyDescent="0.2">
      <c r="A436" s="549"/>
      <c r="B436" s="81"/>
      <c r="C436" s="86"/>
      <c r="D436" s="954"/>
      <c r="E436" s="955"/>
      <c r="F436" s="955"/>
      <c r="G436" s="955"/>
      <c r="H436" s="955"/>
      <c r="I436" s="955"/>
      <c r="J436" s="955"/>
      <c r="K436" s="955"/>
      <c r="L436" s="955"/>
      <c r="M436" s="955"/>
      <c r="N436" s="955"/>
      <c r="O436" s="955"/>
      <c r="P436" s="955"/>
      <c r="Q436" s="955"/>
      <c r="R436" s="955"/>
      <c r="S436" s="955"/>
      <c r="T436" s="955"/>
      <c r="U436" s="955"/>
      <c r="V436" s="955"/>
      <c r="W436" s="955"/>
      <c r="X436" s="955"/>
    </row>
    <row r="437" spans="1:24" ht="15.95" customHeight="1" x14ac:dyDescent="0.2">
      <c r="A437" s="549"/>
      <c r="B437" s="81"/>
      <c r="C437" s="86"/>
      <c r="D437" s="954"/>
      <c r="E437" s="955"/>
      <c r="F437" s="955"/>
      <c r="G437" s="955"/>
      <c r="H437" s="955"/>
      <c r="I437" s="955"/>
      <c r="J437" s="955"/>
      <c r="K437" s="955"/>
      <c r="L437" s="955"/>
      <c r="M437" s="955"/>
      <c r="N437" s="955"/>
      <c r="O437" s="955"/>
      <c r="P437" s="955"/>
      <c r="Q437" s="955"/>
      <c r="R437" s="955"/>
      <c r="S437" s="955"/>
      <c r="T437" s="955"/>
      <c r="U437" s="955"/>
      <c r="V437" s="955"/>
      <c r="W437" s="955"/>
      <c r="X437" s="955"/>
    </row>
    <row r="438" spans="1:24" ht="15.95" customHeight="1" x14ac:dyDescent="0.2">
      <c r="A438" s="549"/>
      <c r="B438" s="81"/>
      <c r="C438" s="86"/>
      <c r="D438" s="954"/>
      <c r="E438" s="955"/>
      <c r="F438" s="955"/>
      <c r="G438" s="955"/>
      <c r="H438" s="955"/>
      <c r="I438" s="955"/>
      <c r="J438" s="955"/>
      <c r="K438" s="955"/>
      <c r="L438" s="955"/>
      <c r="M438" s="955"/>
      <c r="N438" s="955"/>
      <c r="O438" s="955"/>
      <c r="P438" s="955"/>
      <c r="Q438" s="955"/>
      <c r="R438" s="955"/>
      <c r="S438" s="955"/>
      <c r="T438" s="955"/>
      <c r="U438" s="955"/>
      <c r="V438" s="955"/>
      <c r="W438" s="955"/>
      <c r="X438" s="955"/>
    </row>
    <row r="439" spans="1:24" ht="15.95" customHeight="1" x14ac:dyDescent="0.2">
      <c r="A439" s="549"/>
      <c r="B439" s="81"/>
      <c r="C439" s="86"/>
      <c r="D439" s="954"/>
      <c r="E439" s="955"/>
      <c r="F439" s="955"/>
      <c r="G439" s="955"/>
      <c r="H439" s="955"/>
      <c r="I439" s="955"/>
      <c r="J439" s="955"/>
      <c r="K439" s="955"/>
      <c r="L439" s="955"/>
      <c r="M439" s="955"/>
      <c r="N439" s="955"/>
      <c r="O439" s="955"/>
      <c r="P439" s="955"/>
      <c r="Q439" s="955"/>
      <c r="R439" s="955"/>
      <c r="S439" s="955"/>
      <c r="T439" s="955"/>
      <c r="U439" s="955"/>
      <c r="V439" s="955"/>
      <c r="W439" s="955"/>
      <c r="X439" s="955"/>
    </row>
    <row r="440" spans="1:24" ht="15.95" customHeight="1" x14ac:dyDescent="0.2">
      <c r="A440" s="549"/>
      <c r="B440" s="81"/>
      <c r="C440" s="86"/>
      <c r="D440" s="954"/>
      <c r="E440" s="955"/>
      <c r="F440" s="955"/>
      <c r="G440" s="955"/>
      <c r="H440" s="955"/>
      <c r="I440" s="955"/>
      <c r="J440" s="955"/>
      <c r="K440" s="955"/>
      <c r="L440" s="955"/>
      <c r="M440" s="955"/>
      <c r="N440" s="955"/>
      <c r="O440" s="955"/>
      <c r="P440" s="955"/>
      <c r="Q440" s="955"/>
      <c r="R440" s="955"/>
      <c r="S440" s="955"/>
      <c r="T440" s="955"/>
      <c r="U440" s="955"/>
      <c r="V440" s="955"/>
      <c r="W440" s="955"/>
      <c r="X440" s="955"/>
    </row>
    <row r="441" spans="1:24" ht="15.95" customHeight="1" x14ac:dyDescent="0.2">
      <c r="A441" s="549"/>
      <c r="B441" s="81"/>
      <c r="C441" s="86"/>
      <c r="D441" s="954"/>
      <c r="E441" s="955"/>
      <c r="F441" s="955"/>
      <c r="G441" s="955"/>
      <c r="H441" s="955"/>
      <c r="I441" s="955"/>
      <c r="J441" s="955"/>
      <c r="K441" s="955"/>
      <c r="L441" s="955"/>
      <c r="M441" s="955"/>
      <c r="N441" s="955"/>
      <c r="O441" s="955"/>
      <c r="P441" s="955"/>
      <c r="Q441" s="955"/>
      <c r="R441" s="955"/>
      <c r="S441" s="955"/>
      <c r="T441" s="955"/>
      <c r="U441" s="955"/>
      <c r="V441" s="955"/>
      <c r="W441" s="955"/>
      <c r="X441" s="955"/>
    </row>
    <row r="442" spans="1:24" ht="15.95" customHeight="1" x14ac:dyDescent="0.2">
      <c r="A442" s="549"/>
      <c r="B442" s="81"/>
      <c r="C442" s="86"/>
      <c r="D442" s="954"/>
      <c r="E442" s="955"/>
      <c r="F442" s="955"/>
      <c r="G442" s="955"/>
      <c r="H442" s="955"/>
      <c r="I442" s="955"/>
      <c r="J442" s="955"/>
      <c r="K442" s="955"/>
      <c r="L442" s="955"/>
      <c r="M442" s="955"/>
      <c r="N442" s="955"/>
      <c r="O442" s="955"/>
      <c r="P442" s="955"/>
      <c r="Q442" s="955"/>
      <c r="R442" s="955"/>
      <c r="S442" s="955"/>
      <c r="T442" s="955"/>
      <c r="U442" s="955"/>
      <c r="V442" s="955"/>
      <c r="W442" s="955"/>
      <c r="X442" s="955"/>
    </row>
    <row r="443" spans="1:24" ht="15.95" customHeight="1" x14ac:dyDescent="0.2">
      <c r="A443" s="549"/>
      <c r="B443" s="81"/>
      <c r="C443" s="86"/>
      <c r="D443" s="954"/>
      <c r="E443" s="955"/>
      <c r="F443" s="955"/>
      <c r="G443" s="955"/>
      <c r="H443" s="955"/>
      <c r="I443" s="955"/>
      <c r="J443" s="955"/>
      <c r="K443" s="955"/>
      <c r="L443" s="955"/>
      <c r="M443" s="955"/>
      <c r="N443" s="955"/>
      <c r="O443" s="955"/>
      <c r="P443" s="955"/>
      <c r="Q443" s="955"/>
      <c r="R443" s="955"/>
      <c r="S443" s="955"/>
      <c r="T443" s="955"/>
      <c r="U443" s="955"/>
      <c r="V443" s="955"/>
      <c r="W443" s="955"/>
      <c r="X443" s="955"/>
    </row>
    <row r="444" spans="1:24" ht="15.95" customHeight="1" x14ac:dyDescent="0.2">
      <c r="A444" s="549"/>
      <c r="B444" s="81"/>
      <c r="C444" s="86"/>
      <c r="D444" s="954"/>
      <c r="E444" s="955"/>
      <c r="F444" s="955"/>
      <c r="G444" s="955"/>
      <c r="H444" s="955"/>
      <c r="I444" s="955"/>
      <c r="J444" s="955"/>
      <c r="K444" s="955"/>
      <c r="L444" s="955"/>
      <c r="M444" s="955"/>
      <c r="N444" s="955"/>
      <c r="O444" s="955"/>
      <c r="P444" s="955"/>
      <c r="Q444" s="955"/>
      <c r="R444" s="955"/>
      <c r="S444" s="955"/>
      <c r="T444" s="955"/>
      <c r="U444" s="955"/>
      <c r="V444" s="955"/>
      <c r="W444" s="955"/>
      <c r="X444" s="955"/>
    </row>
    <row r="445" spans="1:24" ht="15.95" customHeight="1" x14ac:dyDescent="0.2">
      <c r="A445" s="549"/>
      <c r="B445" s="81"/>
      <c r="C445" s="86"/>
      <c r="D445" s="954"/>
      <c r="E445" s="955"/>
      <c r="F445" s="955"/>
      <c r="G445" s="955"/>
      <c r="H445" s="955"/>
      <c r="I445" s="955"/>
      <c r="J445" s="955"/>
      <c r="K445" s="955"/>
      <c r="L445" s="955"/>
      <c r="M445" s="955"/>
      <c r="N445" s="955"/>
      <c r="O445" s="955"/>
      <c r="P445" s="955"/>
      <c r="Q445" s="955"/>
      <c r="R445" s="955"/>
      <c r="S445" s="955"/>
      <c r="T445" s="955"/>
      <c r="U445" s="955"/>
      <c r="V445" s="955"/>
      <c r="W445" s="955"/>
      <c r="X445" s="955"/>
    </row>
    <row r="446" spans="1:24" ht="15.95" customHeight="1" x14ac:dyDescent="0.2">
      <c r="A446" s="549"/>
      <c r="B446" s="81"/>
      <c r="C446" s="86"/>
      <c r="D446" s="954"/>
      <c r="E446" s="955"/>
      <c r="F446" s="955"/>
      <c r="G446" s="955"/>
      <c r="H446" s="955"/>
      <c r="I446" s="955"/>
      <c r="J446" s="955"/>
      <c r="K446" s="955"/>
      <c r="L446" s="955"/>
      <c r="M446" s="955"/>
      <c r="N446" s="955"/>
      <c r="O446" s="955"/>
      <c r="P446" s="955"/>
      <c r="Q446" s="955"/>
      <c r="R446" s="955"/>
      <c r="S446" s="955"/>
      <c r="T446" s="955"/>
      <c r="U446" s="955"/>
      <c r="V446" s="955"/>
      <c r="W446" s="955"/>
      <c r="X446" s="955"/>
    </row>
    <row r="447" spans="1:24" ht="15.95" customHeight="1" x14ac:dyDescent="0.2">
      <c r="A447" s="549"/>
      <c r="B447" s="81"/>
      <c r="C447" s="86"/>
      <c r="D447" s="954"/>
      <c r="E447" s="955"/>
      <c r="F447" s="955"/>
      <c r="G447" s="955"/>
      <c r="H447" s="955"/>
      <c r="I447" s="955"/>
      <c r="J447" s="955"/>
      <c r="K447" s="955"/>
      <c r="L447" s="955"/>
      <c r="M447" s="955"/>
      <c r="N447" s="955"/>
      <c r="O447" s="955"/>
      <c r="P447" s="955"/>
      <c r="Q447" s="955"/>
      <c r="R447" s="955"/>
      <c r="S447" s="955"/>
      <c r="T447" s="955"/>
      <c r="U447" s="955"/>
      <c r="V447" s="955"/>
      <c r="W447" s="955"/>
      <c r="X447" s="955"/>
    </row>
    <row r="448" spans="1:24" ht="15.95" customHeight="1" x14ac:dyDescent="0.2">
      <c r="A448" s="549"/>
      <c r="B448" s="81"/>
      <c r="C448" s="86"/>
      <c r="D448" s="954"/>
      <c r="E448" s="955"/>
      <c r="F448" s="955"/>
      <c r="G448" s="955"/>
      <c r="H448" s="955"/>
      <c r="I448" s="955"/>
      <c r="J448" s="955"/>
      <c r="K448" s="955"/>
      <c r="L448" s="955"/>
      <c r="M448" s="955"/>
      <c r="N448" s="955"/>
      <c r="O448" s="955"/>
      <c r="P448" s="955"/>
      <c r="Q448" s="955"/>
      <c r="R448" s="955"/>
      <c r="S448" s="955"/>
      <c r="T448" s="955"/>
      <c r="U448" s="955"/>
      <c r="V448" s="955"/>
      <c r="W448" s="955"/>
      <c r="X448" s="955"/>
    </row>
    <row r="449" spans="1:24" ht="15.95" customHeight="1" x14ac:dyDescent="0.2">
      <c r="A449" s="549"/>
      <c r="B449" s="81"/>
      <c r="C449" s="86"/>
      <c r="D449" s="954"/>
      <c r="E449" s="955"/>
      <c r="F449" s="955"/>
      <c r="G449" s="955"/>
      <c r="H449" s="955"/>
      <c r="I449" s="955"/>
      <c r="J449" s="955"/>
      <c r="K449" s="955"/>
      <c r="L449" s="955"/>
      <c r="M449" s="955"/>
      <c r="N449" s="955"/>
      <c r="O449" s="955"/>
      <c r="P449" s="955"/>
      <c r="Q449" s="955"/>
      <c r="R449" s="955"/>
      <c r="S449" s="955"/>
      <c r="T449" s="955"/>
      <c r="U449" s="955"/>
      <c r="V449" s="955"/>
      <c r="W449" s="955"/>
      <c r="X449" s="955"/>
    </row>
    <row r="450" spans="1:24" ht="15.95" customHeight="1" x14ac:dyDescent="0.2">
      <c r="A450" s="549"/>
      <c r="B450" s="81"/>
      <c r="C450" s="86"/>
      <c r="D450" s="954"/>
      <c r="E450" s="955"/>
      <c r="F450" s="955"/>
      <c r="G450" s="955"/>
      <c r="H450" s="955"/>
      <c r="I450" s="955"/>
      <c r="J450" s="955"/>
      <c r="K450" s="955"/>
      <c r="L450" s="955"/>
      <c r="M450" s="955"/>
      <c r="N450" s="955"/>
      <c r="O450" s="955"/>
      <c r="P450" s="955"/>
      <c r="Q450" s="955"/>
      <c r="R450" s="955"/>
      <c r="S450" s="955"/>
      <c r="T450" s="955"/>
      <c r="U450" s="955"/>
      <c r="V450" s="955"/>
      <c r="W450" s="955"/>
      <c r="X450" s="955"/>
    </row>
    <row r="451" spans="1:24" ht="15.95" customHeight="1" x14ac:dyDescent="0.2">
      <c r="A451" s="549"/>
      <c r="B451" s="81"/>
      <c r="C451" s="86"/>
      <c r="D451" s="954"/>
      <c r="E451" s="955"/>
      <c r="F451" s="955"/>
      <c r="G451" s="955"/>
      <c r="H451" s="955"/>
      <c r="I451" s="955"/>
      <c r="J451" s="955"/>
      <c r="K451" s="955"/>
      <c r="L451" s="955"/>
      <c r="M451" s="955"/>
      <c r="N451" s="955"/>
      <c r="O451" s="955"/>
      <c r="P451" s="955"/>
      <c r="Q451" s="955"/>
      <c r="R451" s="955"/>
      <c r="S451" s="955"/>
      <c r="T451" s="955"/>
      <c r="U451" s="955"/>
      <c r="V451" s="955"/>
      <c r="W451" s="955"/>
      <c r="X451" s="955"/>
    </row>
    <row r="452" spans="1:24" ht="15.95" customHeight="1" x14ac:dyDescent="0.2">
      <c r="A452" s="549"/>
      <c r="B452" s="81"/>
      <c r="C452" s="86"/>
      <c r="D452" s="954"/>
      <c r="E452" s="955"/>
      <c r="F452" s="955"/>
      <c r="G452" s="955"/>
      <c r="H452" s="955"/>
      <c r="I452" s="955"/>
      <c r="J452" s="955"/>
      <c r="K452" s="955"/>
      <c r="L452" s="955"/>
      <c r="M452" s="955"/>
      <c r="N452" s="955"/>
      <c r="O452" s="955"/>
      <c r="P452" s="955"/>
      <c r="Q452" s="955"/>
      <c r="R452" s="955"/>
      <c r="S452" s="955"/>
      <c r="T452" s="955"/>
      <c r="U452" s="955"/>
      <c r="V452" s="955"/>
      <c r="W452" s="955"/>
      <c r="X452" s="955"/>
    </row>
    <row r="453" spans="1:24" ht="15.95" customHeight="1" x14ac:dyDescent="0.2">
      <c r="A453" s="549"/>
      <c r="B453" s="81"/>
      <c r="C453" s="86"/>
      <c r="D453" s="954"/>
      <c r="E453" s="955"/>
      <c r="F453" s="955"/>
      <c r="G453" s="955"/>
      <c r="H453" s="955"/>
      <c r="I453" s="955"/>
      <c r="J453" s="955"/>
      <c r="K453" s="955"/>
      <c r="L453" s="955"/>
      <c r="M453" s="955"/>
      <c r="N453" s="955"/>
      <c r="O453" s="955"/>
      <c r="P453" s="955"/>
      <c r="Q453" s="955"/>
      <c r="R453" s="955"/>
      <c r="S453" s="955"/>
      <c r="T453" s="955"/>
      <c r="U453" s="955"/>
      <c r="V453" s="955"/>
      <c r="W453" s="955"/>
      <c r="X453" s="955"/>
    </row>
    <row r="454" spans="1:24" ht="15.95" customHeight="1" x14ac:dyDescent="0.2">
      <c r="A454" s="549"/>
      <c r="B454" s="81"/>
      <c r="C454" s="86"/>
      <c r="D454" s="954"/>
      <c r="E454" s="955"/>
      <c r="F454" s="955"/>
      <c r="G454" s="955"/>
      <c r="H454" s="955"/>
      <c r="I454" s="955"/>
      <c r="J454" s="955"/>
      <c r="K454" s="955"/>
      <c r="L454" s="955"/>
      <c r="M454" s="955"/>
      <c r="N454" s="955"/>
      <c r="O454" s="955"/>
      <c r="P454" s="955"/>
      <c r="Q454" s="955"/>
      <c r="R454" s="955"/>
      <c r="S454" s="955"/>
      <c r="T454" s="955"/>
      <c r="U454" s="955"/>
      <c r="V454" s="955"/>
      <c r="W454" s="955"/>
      <c r="X454" s="955"/>
    </row>
    <row r="455" spans="1:24" ht="15.95" customHeight="1" x14ac:dyDescent="0.2">
      <c r="A455" s="549"/>
      <c r="B455" s="81"/>
      <c r="C455" s="86"/>
      <c r="D455" s="954"/>
      <c r="E455" s="955"/>
      <c r="F455" s="955"/>
      <c r="G455" s="955"/>
      <c r="H455" s="955"/>
      <c r="I455" s="955"/>
      <c r="J455" s="955"/>
      <c r="K455" s="955"/>
      <c r="L455" s="955"/>
      <c r="M455" s="955"/>
      <c r="N455" s="955"/>
      <c r="O455" s="955"/>
      <c r="P455" s="955"/>
      <c r="Q455" s="955"/>
      <c r="R455" s="955"/>
      <c r="S455" s="955"/>
      <c r="T455" s="955"/>
      <c r="U455" s="955"/>
      <c r="V455" s="955"/>
      <c r="W455" s="955"/>
      <c r="X455" s="955"/>
    </row>
    <row r="456" spans="1:24" ht="15.95" customHeight="1" x14ac:dyDescent="0.2">
      <c r="A456" s="549"/>
      <c r="B456" s="81"/>
      <c r="C456" s="86"/>
      <c r="D456" s="954"/>
      <c r="E456" s="955"/>
      <c r="F456" s="955"/>
      <c r="G456" s="955"/>
      <c r="H456" s="955"/>
      <c r="I456" s="955"/>
      <c r="J456" s="955"/>
      <c r="K456" s="955"/>
      <c r="L456" s="955"/>
      <c r="M456" s="955"/>
      <c r="N456" s="955"/>
      <c r="O456" s="955"/>
      <c r="P456" s="955"/>
      <c r="Q456" s="955"/>
      <c r="R456" s="955"/>
      <c r="S456" s="955"/>
      <c r="T456" s="955"/>
      <c r="U456" s="955"/>
      <c r="V456" s="955"/>
      <c r="W456" s="955"/>
      <c r="X456" s="955"/>
    </row>
    <row r="457" spans="1:24" ht="15.95" customHeight="1" x14ac:dyDescent="0.2">
      <c r="A457" s="549"/>
      <c r="B457" s="81"/>
      <c r="C457" s="86"/>
      <c r="D457" s="954"/>
      <c r="E457" s="955"/>
      <c r="F457" s="955"/>
      <c r="G457" s="955"/>
      <c r="H457" s="955"/>
      <c r="I457" s="955"/>
      <c r="J457" s="955"/>
      <c r="K457" s="955"/>
      <c r="L457" s="955"/>
      <c r="M457" s="955"/>
      <c r="N457" s="955"/>
      <c r="O457" s="955"/>
      <c r="P457" s="955"/>
      <c r="Q457" s="955"/>
      <c r="R457" s="955"/>
      <c r="S457" s="955"/>
      <c r="T457" s="955"/>
      <c r="U457" s="955"/>
      <c r="V457" s="955"/>
      <c r="W457" s="955"/>
      <c r="X457" s="955"/>
    </row>
    <row r="458" spans="1:24" ht="15.95" customHeight="1" x14ac:dyDescent="0.2">
      <c r="A458" s="549"/>
      <c r="B458" s="81"/>
      <c r="C458" s="86"/>
      <c r="D458" s="954"/>
      <c r="E458" s="955"/>
      <c r="F458" s="955"/>
      <c r="G458" s="955"/>
      <c r="H458" s="955"/>
      <c r="I458" s="955"/>
      <c r="J458" s="955"/>
      <c r="K458" s="955"/>
      <c r="L458" s="955"/>
      <c r="M458" s="955"/>
      <c r="N458" s="955"/>
      <c r="O458" s="955"/>
      <c r="P458" s="955"/>
      <c r="Q458" s="955"/>
      <c r="R458" s="955"/>
      <c r="S458" s="955"/>
      <c r="T458" s="955"/>
      <c r="U458" s="955"/>
      <c r="V458" s="955"/>
      <c r="W458" s="955"/>
      <c r="X458" s="955"/>
    </row>
    <row r="459" spans="1:24" ht="15.95" customHeight="1" x14ac:dyDescent="0.2">
      <c r="A459" s="549"/>
      <c r="B459" s="81"/>
      <c r="C459" s="86"/>
      <c r="D459" s="954"/>
      <c r="E459" s="955"/>
      <c r="F459" s="955"/>
      <c r="G459" s="955"/>
      <c r="H459" s="955"/>
      <c r="I459" s="955"/>
      <c r="J459" s="955"/>
      <c r="K459" s="955"/>
      <c r="L459" s="955"/>
      <c r="M459" s="955"/>
      <c r="N459" s="955"/>
      <c r="O459" s="955"/>
      <c r="P459" s="955"/>
      <c r="Q459" s="955"/>
      <c r="R459" s="955"/>
      <c r="S459" s="955"/>
      <c r="T459" s="955"/>
      <c r="U459" s="955"/>
      <c r="V459" s="955"/>
      <c r="W459" s="955"/>
      <c r="X459" s="955"/>
    </row>
    <row r="460" spans="1:24" ht="15.95" customHeight="1" x14ac:dyDescent="0.2">
      <c r="A460" s="549"/>
      <c r="B460" s="81"/>
      <c r="C460" s="86"/>
      <c r="D460" s="954"/>
      <c r="E460" s="955"/>
      <c r="F460" s="955"/>
      <c r="G460" s="955"/>
      <c r="H460" s="955"/>
      <c r="I460" s="955"/>
      <c r="J460" s="955"/>
      <c r="K460" s="955"/>
      <c r="L460" s="955"/>
      <c r="M460" s="955"/>
      <c r="N460" s="955"/>
      <c r="O460" s="955"/>
      <c r="P460" s="955"/>
      <c r="Q460" s="955"/>
      <c r="R460" s="955"/>
      <c r="S460" s="955"/>
      <c r="T460" s="955"/>
      <c r="U460" s="955"/>
      <c r="V460" s="955"/>
      <c r="W460" s="955"/>
      <c r="X460" s="955"/>
    </row>
    <row r="461" spans="1:24" ht="15.95" customHeight="1" x14ac:dyDescent="0.2">
      <c r="A461" s="549"/>
      <c r="B461" s="81"/>
      <c r="C461" s="86"/>
      <c r="D461" s="954"/>
      <c r="E461" s="955"/>
      <c r="F461" s="955"/>
      <c r="G461" s="955"/>
      <c r="H461" s="955"/>
      <c r="I461" s="955"/>
      <c r="J461" s="955"/>
      <c r="K461" s="955"/>
      <c r="L461" s="955"/>
      <c r="M461" s="955"/>
      <c r="N461" s="955"/>
      <c r="O461" s="955"/>
      <c r="P461" s="955"/>
      <c r="Q461" s="955"/>
      <c r="R461" s="955"/>
      <c r="S461" s="955"/>
      <c r="T461" s="955"/>
      <c r="U461" s="955"/>
      <c r="V461" s="955"/>
      <c r="W461" s="955"/>
      <c r="X461" s="955"/>
    </row>
    <row r="462" spans="1:24" ht="15.95" customHeight="1" x14ac:dyDescent="0.2">
      <c r="A462" s="549"/>
      <c r="B462" s="81"/>
      <c r="C462" s="86"/>
      <c r="D462" s="954"/>
      <c r="E462" s="955"/>
      <c r="F462" s="955"/>
      <c r="G462" s="955"/>
      <c r="H462" s="955"/>
      <c r="I462" s="955"/>
      <c r="J462" s="955"/>
      <c r="K462" s="955"/>
      <c r="L462" s="955"/>
      <c r="M462" s="955"/>
      <c r="N462" s="955"/>
      <c r="O462" s="955"/>
      <c r="P462" s="955"/>
      <c r="Q462" s="955"/>
      <c r="R462" s="955"/>
      <c r="S462" s="955"/>
      <c r="T462" s="955"/>
      <c r="U462" s="955"/>
      <c r="V462" s="955"/>
      <c r="W462" s="955"/>
      <c r="X462" s="955"/>
    </row>
    <row r="463" spans="1:24" ht="15.95" customHeight="1" x14ac:dyDescent="0.2">
      <c r="A463" s="549"/>
      <c r="B463" s="81"/>
      <c r="C463" s="86"/>
      <c r="D463" s="954"/>
      <c r="E463" s="955"/>
      <c r="F463" s="955"/>
      <c r="G463" s="955"/>
      <c r="H463" s="955"/>
      <c r="I463" s="955"/>
      <c r="J463" s="955"/>
      <c r="K463" s="955"/>
      <c r="L463" s="955"/>
      <c r="M463" s="955"/>
      <c r="N463" s="955"/>
      <c r="O463" s="955"/>
      <c r="P463" s="955"/>
      <c r="Q463" s="955"/>
      <c r="R463" s="955"/>
      <c r="S463" s="955"/>
      <c r="T463" s="955"/>
      <c r="U463" s="955"/>
      <c r="V463" s="955"/>
      <c r="W463" s="955"/>
      <c r="X463" s="955"/>
    </row>
    <row r="464" spans="1:24" ht="15.95" customHeight="1" x14ac:dyDescent="0.2">
      <c r="A464" s="549"/>
      <c r="B464" s="81"/>
      <c r="C464" s="86"/>
      <c r="D464" s="954"/>
      <c r="E464" s="955"/>
      <c r="F464" s="955"/>
      <c r="G464" s="955"/>
      <c r="H464" s="955"/>
      <c r="I464" s="955"/>
      <c r="J464" s="955"/>
      <c r="K464" s="955"/>
      <c r="L464" s="955"/>
      <c r="M464" s="955"/>
      <c r="N464" s="955"/>
      <c r="O464" s="955"/>
      <c r="P464" s="955"/>
      <c r="Q464" s="955"/>
      <c r="R464" s="955"/>
      <c r="S464" s="955"/>
      <c r="T464" s="955"/>
      <c r="U464" s="955"/>
      <c r="V464" s="955"/>
      <c r="W464" s="955"/>
      <c r="X464" s="955"/>
    </row>
    <row r="465" spans="1:24" ht="15.95" customHeight="1" x14ac:dyDescent="0.2">
      <c r="A465" s="549"/>
      <c r="B465" s="81"/>
      <c r="C465" s="86"/>
      <c r="D465" s="954"/>
      <c r="E465" s="955"/>
      <c r="F465" s="955"/>
      <c r="G465" s="955"/>
      <c r="H465" s="955"/>
      <c r="I465" s="955"/>
      <c r="J465" s="955"/>
      <c r="K465" s="955"/>
      <c r="L465" s="955"/>
      <c r="M465" s="955"/>
      <c r="N465" s="955"/>
      <c r="O465" s="955"/>
      <c r="P465" s="955"/>
      <c r="Q465" s="955"/>
      <c r="R465" s="955"/>
      <c r="S465" s="955"/>
      <c r="T465" s="955"/>
      <c r="U465" s="955"/>
      <c r="V465" s="955"/>
      <c r="W465" s="955"/>
      <c r="X465" s="955"/>
    </row>
    <row r="466" spans="1:24" ht="15.95" customHeight="1" x14ac:dyDescent="0.2">
      <c r="A466" s="549"/>
      <c r="B466" s="81"/>
      <c r="C466" s="86"/>
      <c r="D466" s="954"/>
      <c r="E466" s="955"/>
      <c r="F466" s="955"/>
      <c r="G466" s="955"/>
      <c r="H466" s="955"/>
      <c r="I466" s="955"/>
      <c r="J466" s="955"/>
      <c r="K466" s="955"/>
      <c r="L466" s="955"/>
      <c r="M466" s="955"/>
      <c r="N466" s="955"/>
      <c r="O466" s="955"/>
      <c r="P466" s="955"/>
      <c r="Q466" s="955"/>
      <c r="R466" s="955"/>
      <c r="S466" s="955"/>
      <c r="T466" s="955"/>
      <c r="U466" s="955"/>
      <c r="V466" s="955"/>
      <c r="W466" s="955"/>
      <c r="X466" s="955"/>
    </row>
    <row r="467" spans="1:24" ht="15.95" customHeight="1" x14ac:dyDescent="0.2">
      <c r="A467" s="549"/>
      <c r="B467" s="81"/>
      <c r="C467" s="86"/>
      <c r="D467" s="954"/>
      <c r="E467" s="955"/>
      <c r="F467" s="955"/>
      <c r="G467" s="955"/>
      <c r="H467" s="955"/>
      <c r="I467" s="955"/>
      <c r="J467" s="955"/>
      <c r="K467" s="955"/>
      <c r="L467" s="955"/>
      <c r="M467" s="955"/>
      <c r="N467" s="955"/>
      <c r="O467" s="955"/>
      <c r="P467" s="955"/>
      <c r="Q467" s="955"/>
      <c r="R467" s="955"/>
      <c r="S467" s="955"/>
      <c r="T467" s="955"/>
      <c r="U467" s="955"/>
      <c r="V467" s="955"/>
      <c r="W467" s="955"/>
      <c r="X467" s="955"/>
    </row>
    <row r="468" spans="1:24" ht="15.95" customHeight="1" x14ac:dyDescent="0.2">
      <c r="A468" s="549"/>
      <c r="B468" s="81"/>
      <c r="C468" s="86"/>
      <c r="D468" s="954"/>
      <c r="E468" s="955"/>
      <c r="F468" s="955"/>
      <c r="G468" s="955"/>
      <c r="H468" s="955"/>
      <c r="I468" s="955"/>
      <c r="J468" s="955"/>
      <c r="K468" s="955"/>
      <c r="L468" s="955"/>
      <c r="M468" s="955"/>
      <c r="N468" s="955"/>
      <c r="O468" s="955"/>
      <c r="P468" s="955"/>
      <c r="Q468" s="955"/>
      <c r="R468" s="955"/>
      <c r="S468" s="955"/>
      <c r="T468" s="955"/>
      <c r="U468" s="955"/>
      <c r="V468" s="955"/>
      <c r="W468" s="955"/>
      <c r="X468" s="955"/>
    </row>
    <row r="469" spans="1:24" ht="15.95" customHeight="1" x14ac:dyDescent="0.2">
      <c r="A469" s="549"/>
      <c r="B469" s="81"/>
      <c r="C469" s="86"/>
      <c r="D469" s="954"/>
      <c r="E469" s="955"/>
      <c r="F469" s="955"/>
      <c r="G469" s="955"/>
      <c r="H469" s="955"/>
      <c r="I469" s="955"/>
      <c r="J469" s="955"/>
      <c r="K469" s="955"/>
      <c r="L469" s="955"/>
      <c r="M469" s="955"/>
      <c r="N469" s="955"/>
      <c r="O469" s="955"/>
      <c r="P469" s="955"/>
      <c r="Q469" s="955"/>
      <c r="R469" s="955"/>
      <c r="S469" s="955"/>
      <c r="T469" s="955"/>
      <c r="U469" s="955"/>
      <c r="V469" s="955"/>
      <c r="W469" s="955"/>
      <c r="X469" s="955"/>
    </row>
    <row r="470" spans="1:24" ht="15.95" customHeight="1" x14ac:dyDescent="0.2">
      <c r="A470" s="549"/>
      <c r="B470" s="81"/>
      <c r="C470" s="86"/>
      <c r="D470" s="954"/>
      <c r="E470" s="955"/>
      <c r="F470" s="955"/>
      <c r="G470" s="955"/>
      <c r="H470" s="955"/>
      <c r="I470" s="955"/>
      <c r="J470" s="955"/>
      <c r="K470" s="955"/>
      <c r="L470" s="955"/>
      <c r="M470" s="955"/>
      <c r="N470" s="955"/>
      <c r="O470" s="955"/>
      <c r="P470" s="955"/>
      <c r="Q470" s="955"/>
      <c r="R470" s="955"/>
      <c r="S470" s="955"/>
      <c r="T470" s="955"/>
      <c r="U470" s="955"/>
      <c r="V470" s="955"/>
      <c r="W470" s="955"/>
      <c r="X470" s="955"/>
    </row>
    <row r="471" spans="1:24" ht="15.95" customHeight="1" x14ac:dyDescent="0.2">
      <c r="A471" s="549"/>
      <c r="B471" s="81"/>
      <c r="C471" s="86"/>
      <c r="D471" s="954"/>
      <c r="E471" s="955"/>
      <c r="F471" s="955"/>
      <c r="G471" s="955"/>
      <c r="H471" s="955"/>
      <c r="I471" s="955"/>
      <c r="J471" s="955"/>
      <c r="K471" s="955"/>
      <c r="L471" s="955"/>
      <c r="M471" s="955"/>
      <c r="N471" s="955"/>
      <c r="O471" s="955"/>
      <c r="P471" s="955"/>
      <c r="Q471" s="955"/>
      <c r="R471" s="955"/>
      <c r="S471" s="955"/>
      <c r="T471" s="955"/>
      <c r="U471" s="955"/>
      <c r="V471" s="955"/>
      <c r="W471" s="955"/>
      <c r="X471" s="955"/>
    </row>
    <row r="472" spans="1:24" ht="15.95" customHeight="1" x14ac:dyDescent="0.2">
      <c r="A472" s="549"/>
      <c r="B472" s="81"/>
      <c r="C472" s="86"/>
      <c r="D472" s="954"/>
      <c r="E472" s="955"/>
      <c r="F472" s="955"/>
      <c r="G472" s="955"/>
      <c r="H472" s="955"/>
      <c r="I472" s="955"/>
      <c r="J472" s="955"/>
      <c r="K472" s="955"/>
      <c r="L472" s="955"/>
      <c r="M472" s="955"/>
      <c r="N472" s="955"/>
      <c r="O472" s="955"/>
      <c r="P472" s="955"/>
      <c r="Q472" s="955"/>
      <c r="R472" s="955"/>
      <c r="S472" s="955"/>
      <c r="T472" s="955"/>
      <c r="U472" s="955"/>
      <c r="V472" s="955"/>
      <c r="W472" s="955"/>
      <c r="X472" s="955"/>
    </row>
    <row r="473" spans="1:24" ht="15.95" customHeight="1" x14ac:dyDescent="0.2">
      <c r="A473" s="549"/>
      <c r="B473" s="81"/>
      <c r="C473" s="86"/>
      <c r="D473" s="954"/>
      <c r="E473" s="955"/>
      <c r="F473" s="955"/>
      <c r="G473" s="955"/>
      <c r="H473" s="955"/>
      <c r="I473" s="955"/>
      <c r="J473" s="955"/>
      <c r="K473" s="955"/>
      <c r="L473" s="955"/>
      <c r="M473" s="955"/>
      <c r="N473" s="955"/>
      <c r="O473" s="955"/>
      <c r="P473" s="955"/>
      <c r="Q473" s="955"/>
      <c r="R473" s="955"/>
      <c r="S473" s="955"/>
      <c r="T473" s="955"/>
      <c r="U473" s="955"/>
      <c r="V473" s="955"/>
      <c r="W473" s="955"/>
      <c r="X473" s="955"/>
    </row>
    <row r="474" spans="1:24" ht="15.95" customHeight="1" x14ac:dyDescent="0.2">
      <c r="A474" s="549"/>
      <c r="B474" s="81"/>
      <c r="C474" s="86"/>
      <c r="D474" s="954"/>
      <c r="E474" s="955"/>
      <c r="F474" s="955"/>
      <c r="G474" s="955"/>
      <c r="H474" s="955"/>
      <c r="I474" s="955"/>
      <c r="J474" s="955"/>
      <c r="K474" s="955"/>
      <c r="L474" s="955"/>
      <c r="M474" s="955"/>
      <c r="N474" s="955"/>
      <c r="O474" s="955"/>
      <c r="P474" s="955"/>
      <c r="Q474" s="955"/>
      <c r="R474" s="955"/>
      <c r="S474" s="955"/>
      <c r="T474" s="955"/>
      <c r="U474" s="955"/>
      <c r="V474" s="955"/>
      <c r="W474" s="955"/>
      <c r="X474" s="955"/>
    </row>
    <row r="475" spans="1:24" ht="15.95" customHeight="1" x14ac:dyDescent="0.2">
      <c r="A475" s="549"/>
      <c r="B475" s="81"/>
      <c r="C475" s="86"/>
      <c r="D475" s="954"/>
      <c r="E475" s="955"/>
      <c r="F475" s="955"/>
      <c r="G475" s="955"/>
      <c r="H475" s="955"/>
      <c r="I475" s="955"/>
      <c r="J475" s="955"/>
      <c r="K475" s="955"/>
      <c r="L475" s="955"/>
      <c r="M475" s="955"/>
      <c r="N475" s="955"/>
      <c r="O475" s="955"/>
      <c r="P475" s="955"/>
      <c r="Q475" s="955"/>
      <c r="R475" s="955"/>
      <c r="S475" s="955"/>
      <c r="T475" s="955"/>
      <c r="U475" s="955"/>
      <c r="V475" s="955"/>
      <c r="W475" s="955"/>
      <c r="X475" s="955"/>
    </row>
    <row r="476" spans="1:24" ht="15.95" customHeight="1" x14ac:dyDescent="0.2">
      <c r="A476" s="549"/>
      <c r="B476" s="81"/>
      <c r="C476" s="86"/>
      <c r="D476" s="954"/>
      <c r="E476" s="955"/>
      <c r="F476" s="955"/>
      <c r="G476" s="955"/>
      <c r="H476" s="955"/>
      <c r="I476" s="955"/>
      <c r="J476" s="955"/>
      <c r="K476" s="955"/>
      <c r="L476" s="955"/>
      <c r="M476" s="955"/>
      <c r="N476" s="955"/>
      <c r="O476" s="955"/>
      <c r="P476" s="955"/>
      <c r="Q476" s="955"/>
      <c r="R476" s="955"/>
      <c r="S476" s="955"/>
      <c r="T476" s="955"/>
      <c r="U476" s="955"/>
      <c r="V476" s="955"/>
      <c r="W476" s="955"/>
      <c r="X476" s="955"/>
    </row>
    <row r="477" spans="1:24" ht="15.95" customHeight="1" x14ac:dyDescent="0.2">
      <c r="A477" s="549"/>
      <c r="B477" s="81"/>
      <c r="C477" s="86"/>
      <c r="D477" s="954"/>
      <c r="E477" s="955"/>
      <c r="F477" s="955"/>
      <c r="G477" s="955"/>
      <c r="H477" s="955"/>
      <c r="I477" s="955"/>
      <c r="J477" s="955"/>
      <c r="K477" s="955"/>
      <c r="L477" s="955"/>
      <c r="M477" s="955"/>
      <c r="N477" s="955"/>
      <c r="O477" s="955"/>
      <c r="P477" s="955"/>
      <c r="Q477" s="955"/>
      <c r="R477" s="955"/>
      <c r="S477" s="955"/>
      <c r="T477" s="955"/>
      <c r="U477" s="955"/>
      <c r="V477" s="955"/>
      <c r="W477" s="955"/>
      <c r="X477" s="955"/>
    </row>
    <row r="478" spans="1:24" ht="15.95" customHeight="1" x14ac:dyDescent="0.2">
      <c r="A478" s="549"/>
      <c r="B478" s="81"/>
      <c r="C478" s="86"/>
      <c r="D478" s="954"/>
      <c r="E478" s="955"/>
      <c r="F478" s="955"/>
      <c r="G478" s="955"/>
      <c r="H478" s="955"/>
      <c r="I478" s="955"/>
      <c r="J478" s="955"/>
      <c r="K478" s="955"/>
      <c r="L478" s="955"/>
      <c r="M478" s="955"/>
      <c r="N478" s="955"/>
      <c r="O478" s="955"/>
      <c r="P478" s="955"/>
      <c r="Q478" s="955"/>
      <c r="R478" s="955"/>
      <c r="S478" s="955"/>
      <c r="T478" s="955"/>
      <c r="U478" s="955"/>
      <c r="V478" s="955"/>
      <c r="W478" s="955"/>
      <c r="X478" s="955"/>
    </row>
    <row r="479" spans="1:24" ht="15.95" customHeight="1" x14ac:dyDescent="0.2">
      <c r="A479" s="549"/>
      <c r="B479" s="81"/>
      <c r="C479" s="86"/>
      <c r="D479" s="954"/>
      <c r="E479" s="955"/>
      <c r="F479" s="955"/>
      <c r="G479" s="955"/>
      <c r="H479" s="955"/>
      <c r="I479" s="955"/>
      <c r="J479" s="955"/>
      <c r="K479" s="955"/>
      <c r="L479" s="955"/>
      <c r="M479" s="955"/>
      <c r="N479" s="955"/>
      <c r="O479" s="955"/>
      <c r="P479" s="955"/>
      <c r="Q479" s="955"/>
      <c r="R479" s="955"/>
      <c r="S479" s="955"/>
      <c r="T479" s="955"/>
      <c r="U479" s="955"/>
      <c r="V479" s="955"/>
      <c r="W479" s="955"/>
      <c r="X479" s="955"/>
    </row>
    <row r="480" spans="1:24" ht="15.95" customHeight="1" x14ac:dyDescent="0.2">
      <c r="A480" s="549"/>
      <c r="B480" s="81"/>
      <c r="C480" s="86"/>
      <c r="D480" s="954"/>
      <c r="E480" s="955"/>
      <c r="F480" s="955"/>
      <c r="G480" s="955"/>
      <c r="H480" s="955"/>
      <c r="I480" s="955"/>
      <c r="J480" s="955"/>
      <c r="K480" s="955"/>
      <c r="L480" s="955"/>
      <c r="M480" s="955"/>
      <c r="N480" s="955"/>
      <c r="O480" s="955"/>
      <c r="P480" s="955"/>
      <c r="Q480" s="955"/>
      <c r="R480" s="955"/>
      <c r="S480" s="955"/>
      <c r="T480" s="955"/>
      <c r="U480" s="955"/>
      <c r="V480" s="955"/>
      <c r="W480" s="955"/>
      <c r="X480" s="955"/>
    </row>
    <row r="481" spans="1:24" ht="15.95" customHeight="1" x14ac:dyDescent="0.2">
      <c r="A481" s="549"/>
      <c r="B481" s="81"/>
      <c r="C481" s="86"/>
      <c r="D481" s="954"/>
      <c r="E481" s="955"/>
      <c r="F481" s="955"/>
      <c r="G481" s="955"/>
      <c r="H481" s="955"/>
      <c r="I481" s="955"/>
      <c r="J481" s="955"/>
      <c r="K481" s="955"/>
      <c r="L481" s="955"/>
      <c r="M481" s="955"/>
      <c r="N481" s="955"/>
      <c r="O481" s="955"/>
      <c r="P481" s="955"/>
      <c r="Q481" s="955"/>
      <c r="R481" s="955"/>
      <c r="S481" s="955"/>
      <c r="T481" s="955"/>
      <c r="U481" s="955"/>
      <c r="V481" s="955"/>
      <c r="W481" s="955"/>
      <c r="X481" s="955"/>
    </row>
    <row r="482" spans="1:24" ht="15.95" customHeight="1" x14ac:dyDescent="0.2">
      <c r="A482" s="549"/>
      <c r="B482" s="81"/>
      <c r="C482" s="86"/>
      <c r="D482" s="954"/>
      <c r="E482" s="955"/>
      <c r="F482" s="955"/>
      <c r="G482" s="955"/>
      <c r="H482" s="955"/>
      <c r="I482" s="955"/>
      <c r="J482" s="955"/>
      <c r="K482" s="955"/>
      <c r="L482" s="955"/>
      <c r="M482" s="955"/>
      <c r="N482" s="955"/>
      <c r="O482" s="955"/>
      <c r="P482" s="955"/>
      <c r="Q482" s="955"/>
      <c r="R482" s="955"/>
      <c r="S482" s="955"/>
      <c r="T482" s="955"/>
      <c r="U482" s="955"/>
      <c r="V482" s="955"/>
      <c r="W482" s="955"/>
      <c r="X482" s="955"/>
    </row>
    <row r="483" spans="1:24" ht="15.95" customHeight="1" x14ac:dyDescent="0.2">
      <c r="A483" s="549"/>
      <c r="B483" s="81"/>
      <c r="C483" s="86"/>
      <c r="D483" s="954"/>
      <c r="E483" s="955"/>
      <c r="F483" s="955"/>
      <c r="G483" s="955"/>
      <c r="H483" s="955"/>
      <c r="I483" s="955"/>
      <c r="J483" s="955"/>
      <c r="K483" s="955"/>
      <c r="L483" s="955"/>
      <c r="M483" s="955"/>
      <c r="N483" s="955"/>
      <c r="O483" s="955"/>
      <c r="P483" s="955"/>
      <c r="Q483" s="955"/>
      <c r="R483" s="955"/>
      <c r="S483" s="955"/>
      <c r="T483" s="955"/>
      <c r="U483" s="955"/>
      <c r="V483" s="955"/>
      <c r="W483" s="955"/>
      <c r="X483" s="955"/>
    </row>
    <row r="484" spans="1:24" ht="15.95" customHeight="1" x14ac:dyDescent="0.2">
      <c r="A484" s="549"/>
      <c r="B484" s="81"/>
      <c r="C484" s="86"/>
      <c r="D484" s="954"/>
      <c r="E484" s="955"/>
      <c r="F484" s="955"/>
      <c r="G484" s="955"/>
      <c r="H484" s="955"/>
      <c r="I484" s="955"/>
      <c r="J484" s="955"/>
      <c r="K484" s="955"/>
      <c r="L484" s="955"/>
      <c r="M484" s="955"/>
      <c r="N484" s="955"/>
      <c r="O484" s="955"/>
      <c r="P484" s="955"/>
      <c r="Q484" s="955"/>
      <c r="R484" s="955"/>
      <c r="S484" s="955"/>
      <c r="T484" s="955"/>
      <c r="U484" s="955"/>
      <c r="V484" s="955"/>
      <c r="W484" s="955"/>
      <c r="X484" s="955"/>
    </row>
    <row r="485" spans="1:24" ht="15.95" customHeight="1" x14ac:dyDescent="0.2">
      <c r="A485" s="549"/>
      <c r="B485" s="81"/>
      <c r="C485" s="86"/>
      <c r="D485" s="954"/>
      <c r="E485" s="955"/>
      <c r="F485" s="955"/>
      <c r="G485" s="955"/>
      <c r="H485" s="955"/>
      <c r="I485" s="955"/>
      <c r="J485" s="955"/>
      <c r="K485" s="955"/>
      <c r="L485" s="955"/>
      <c r="M485" s="955"/>
      <c r="N485" s="955"/>
      <c r="O485" s="955"/>
      <c r="P485" s="955"/>
      <c r="Q485" s="955"/>
      <c r="R485" s="955"/>
      <c r="S485" s="955"/>
      <c r="T485" s="955"/>
      <c r="U485" s="955"/>
      <c r="V485" s="955"/>
      <c r="W485" s="955"/>
      <c r="X485" s="955"/>
    </row>
    <row r="486" spans="1:24" ht="15.95" customHeight="1" x14ac:dyDescent="0.2">
      <c r="A486" s="549"/>
      <c r="B486" s="81"/>
      <c r="C486" s="86"/>
      <c r="D486" s="954"/>
      <c r="E486" s="955"/>
      <c r="F486" s="955"/>
      <c r="G486" s="955"/>
      <c r="H486" s="955"/>
      <c r="I486" s="955"/>
      <c r="J486" s="955"/>
      <c r="K486" s="955"/>
      <c r="L486" s="955"/>
      <c r="M486" s="955"/>
      <c r="N486" s="955"/>
      <c r="O486" s="955"/>
      <c r="P486" s="955"/>
      <c r="Q486" s="955"/>
      <c r="R486" s="955"/>
      <c r="S486" s="955"/>
      <c r="T486" s="955"/>
      <c r="U486" s="955"/>
      <c r="V486" s="955"/>
      <c r="W486" s="955"/>
      <c r="X486" s="955"/>
    </row>
    <row r="487" spans="1:24" ht="15.95" customHeight="1" x14ac:dyDescent="0.2">
      <c r="A487" s="549"/>
      <c r="B487" s="81"/>
      <c r="C487" s="86"/>
      <c r="D487" s="954"/>
      <c r="E487" s="955"/>
      <c r="F487" s="955"/>
      <c r="G487" s="955"/>
      <c r="H487" s="955"/>
      <c r="I487" s="955"/>
      <c r="J487" s="955"/>
      <c r="K487" s="955"/>
      <c r="L487" s="955"/>
      <c r="M487" s="955"/>
      <c r="N487" s="955"/>
      <c r="O487" s="955"/>
      <c r="P487" s="955"/>
      <c r="Q487" s="955"/>
      <c r="R487" s="955"/>
      <c r="S487" s="955"/>
      <c r="T487" s="955"/>
      <c r="U487" s="955"/>
      <c r="V487" s="955"/>
      <c r="W487" s="955"/>
      <c r="X487" s="955"/>
    </row>
    <row r="488" spans="1:24" ht="15.95" customHeight="1" x14ac:dyDescent="0.2">
      <c r="A488" s="549"/>
      <c r="B488" s="81"/>
      <c r="C488" s="86"/>
      <c r="D488" s="954"/>
      <c r="E488" s="955"/>
      <c r="F488" s="955"/>
      <c r="G488" s="955"/>
      <c r="H488" s="955"/>
      <c r="I488" s="955"/>
      <c r="J488" s="955"/>
      <c r="K488" s="955"/>
      <c r="L488" s="955"/>
      <c r="M488" s="955"/>
      <c r="N488" s="955"/>
      <c r="O488" s="955"/>
      <c r="P488" s="955"/>
      <c r="Q488" s="955"/>
      <c r="R488" s="955"/>
      <c r="S488" s="955"/>
      <c r="T488" s="955"/>
      <c r="U488" s="955"/>
      <c r="V488" s="955"/>
      <c r="W488" s="955"/>
      <c r="X488" s="955"/>
    </row>
    <row r="489" spans="1:24" ht="15.95" customHeight="1" x14ac:dyDescent="0.2">
      <c r="A489" s="549"/>
      <c r="B489" s="81"/>
      <c r="C489" s="86"/>
      <c r="D489" s="954"/>
      <c r="E489" s="955"/>
      <c r="F489" s="955"/>
      <c r="G489" s="955"/>
      <c r="H489" s="955"/>
      <c r="I489" s="955"/>
      <c r="J489" s="955"/>
      <c r="K489" s="955"/>
      <c r="L489" s="955"/>
      <c r="M489" s="955"/>
      <c r="N489" s="955"/>
      <c r="O489" s="955"/>
      <c r="P489" s="955"/>
      <c r="Q489" s="955"/>
      <c r="R489" s="955"/>
      <c r="S489" s="955"/>
      <c r="T489" s="955"/>
      <c r="U489" s="955"/>
      <c r="V489" s="955"/>
      <c r="W489" s="955"/>
      <c r="X489" s="955"/>
    </row>
    <row r="490" spans="1:24" ht="15.95" customHeight="1" x14ac:dyDescent="0.2">
      <c r="A490" s="549"/>
      <c r="B490" s="81"/>
      <c r="C490" s="86"/>
      <c r="D490" s="954"/>
      <c r="E490" s="955"/>
      <c r="F490" s="955"/>
      <c r="G490" s="955"/>
      <c r="H490" s="955"/>
      <c r="I490" s="955"/>
      <c r="J490" s="955"/>
      <c r="K490" s="955"/>
      <c r="L490" s="955"/>
      <c r="M490" s="955"/>
      <c r="N490" s="955"/>
      <c r="O490" s="955"/>
      <c r="P490" s="955"/>
      <c r="Q490" s="955"/>
      <c r="R490" s="955"/>
      <c r="S490" s="955"/>
      <c r="T490" s="955"/>
      <c r="U490" s="955"/>
      <c r="V490" s="955"/>
      <c r="W490" s="955"/>
      <c r="X490" s="955"/>
    </row>
    <row r="491" spans="1:24" ht="15.95" customHeight="1" x14ac:dyDescent="0.2">
      <c r="A491" s="549"/>
      <c r="B491" s="81"/>
      <c r="C491" s="86"/>
      <c r="D491" s="954"/>
      <c r="E491" s="955"/>
      <c r="F491" s="955"/>
      <c r="G491" s="955"/>
      <c r="H491" s="955"/>
      <c r="I491" s="955"/>
      <c r="J491" s="955"/>
      <c r="K491" s="955"/>
      <c r="L491" s="955"/>
      <c r="M491" s="955"/>
      <c r="N491" s="955"/>
      <c r="O491" s="955"/>
      <c r="P491" s="955"/>
      <c r="Q491" s="955"/>
      <c r="R491" s="955"/>
      <c r="S491" s="955"/>
      <c r="T491" s="955"/>
      <c r="U491" s="955"/>
      <c r="V491" s="955"/>
      <c r="W491" s="955"/>
      <c r="X491" s="955"/>
    </row>
    <row r="492" spans="1:24" x14ac:dyDescent="0.2">
      <c r="A492" s="549"/>
      <c r="B492" s="81"/>
      <c r="C492" s="86"/>
      <c r="D492" s="954"/>
      <c r="E492" s="955"/>
      <c r="F492" s="955"/>
      <c r="G492" s="955"/>
      <c r="H492" s="955"/>
      <c r="I492" s="955"/>
      <c r="J492" s="955"/>
      <c r="K492" s="955"/>
      <c r="L492" s="955"/>
      <c r="M492" s="955"/>
      <c r="N492" s="955"/>
      <c r="O492" s="955"/>
      <c r="P492" s="955"/>
      <c r="Q492" s="955"/>
      <c r="R492" s="955"/>
      <c r="S492" s="955"/>
      <c r="T492" s="955"/>
      <c r="U492" s="955"/>
      <c r="V492" s="955"/>
      <c r="W492" s="955"/>
      <c r="X492" s="955"/>
    </row>
    <row r="493" spans="1:24" x14ac:dyDescent="0.2">
      <c r="A493" s="549"/>
      <c r="B493" s="81"/>
      <c r="C493" s="86"/>
      <c r="D493" s="954"/>
      <c r="E493" s="955"/>
      <c r="F493" s="955"/>
      <c r="G493" s="955"/>
      <c r="H493" s="955"/>
      <c r="I493" s="955"/>
      <c r="J493" s="955"/>
      <c r="K493" s="955"/>
      <c r="L493" s="955"/>
      <c r="M493" s="955"/>
      <c r="N493" s="955"/>
      <c r="O493" s="955"/>
      <c r="P493" s="955"/>
      <c r="Q493" s="955"/>
      <c r="R493" s="955"/>
      <c r="S493" s="955"/>
      <c r="T493" s="955"/>
      <c r="U493" s="955"/>
      <c r="V493" s="955"/>
      <c r="W493" s="955"/>
      <c r="X493" s="955"/>
    </row>
    <row r="494" spans="1:24" x14ac:dyDescent="0.2">
      <c r="A494" s="549"/>
      <c r="B494" s="81"/>
      <c r="C494" s="86"/>
      <c r="D494" s="954"/>
      <c r="E494" s="955"/>
      <c r="F494" s="955"/>
      <c r="G494" s="955"/>
      <c r="H494" s="955"/>
      <c r="I494" s="955"/>
      <c r="J494" s="955"/>
      <c r="K494" s="955"/>
      <c r="L494" s="955"/>
      <c r="M494" s="955"/>
      <c r="N494" s="955"/>
      <c r="O494" s="955"/>
      <c r="P494" s="955"/>
      <c r="Q494" s="955"/>
      <c r="R494" s="955"/>
      <c r="S494" s="955"/>
      <c r="T494" s="955"/>
      <c r="U494" s="955"/>
      <c r="V494" s="955"/>
      <c r="W494" s="955"/>
      <c r="X494" s="955"/>
    </row>
    <row r="495" spans="1:24" x14ac:dyDescent="0.2">
      <c r="A495" s="549"/>
      <c r="B495" s="81"/>
      <c r="C495" s="86"/>
      <c r="D495" s="954"/>
      <c r="E495" s="955"/>
      <c r="F495" s="955"/>
      <c r="G495" s="955"/>
      <c r="H495" s="955"/>
      <c r="I495" s="955"/>
      <c r="J495" s="955"/>
      <c r="K495" s="955"/>
      <c r="L495" s="955"/>
      <c r="M495" s="955"/>
      <c r="N495" s="955"/>
      <c r="O495" s="955"/>
      <c r="P495" s="955"/>
      <c r="Q495" s="955"/>
      <c r="R495" s="955"/>
      <c r="S495" s="955"/>
      <c r="T495" s="955"/>
      <c r="U495" s="955"/>
      <c r="V495" s="955"/>
      <c r="W495" s="955"/>
      <c r="X495" s="955"/>
    </row>
    <row r="496" spans="1:24" x14ac:dyDescent="0.2">
      <c r="A496" s="549"/>
      <c r="B496" s="81"/>
      <c r="C496" s="86"/>
      <c r="D496" s="954"/>
      <c r="E496" s="955"/>
      <c r="F496" s="955"/>
      <c r="G496" s="955"/>
      <c r="H496" s="955"/>
      <c r="I496" s="955"/>
      <c r="J496" s="955"/>
      <c r="K496" s="955"/>
      <c r="L496" s="955"/>
      <c r="M496" s="955"/>
      <c r="N496" s="955"/>
      <c r="O496" s="955"/>
      <c r="P496" s="955"/>
      <c r="Q496" s="955"/>
      <c r="R496" s="955"/>
      <c r="S496" s="955"/>
      <c r="T496" s="955"/>
      <c r="U496" s="955"/>
      <c r="V496" s="955"/>
      <c r="W496" s="955"/>
      <c r="X496" s="955"/>
    </row>
    <row r="497" spans="1:24" x14ac:dyDescent="0.2">
      <c r="A497" s="549"/>
      <c r="B497" s="81"/>
      <c r="C497" s="86"/>
      <c r="D497" s="954"/>
      <c r="E497" s="955"/>
      <c r="F497" s="955"/>
      <c r="G497" s="955"/>
      <c r="H497" s="955"/>
      <c r="I497" s="955"/>
      <c r="J497" s="955"/>
      <c r="K497" s="955"/>
      <c r="L497" s="955"/>
      <c r="M497" s="955"/>
      <c r="N497" s="955"/>
      <c r="O497" s="955"/>
      <c r="P497" s="955"/>
      <c r="Q497" s="955"/>
      <c r="R497" s="955"/>
      <c r="S497" s="955"/>
      <c r="T497" s="955"/>
      <c r="U497" s="955"/>
      <c r="V497" s="955"/>
      <c r="W497" s="955"/>
      <c r="X497" s="955"/>
    </row>
    <row r="498" spans="1:24" x14ac:dyDescent="0.2">
      <c r="A498" s="549"/>
      <c r="B498" s="81"/>
      <c r="C498" s="86"/>
      <c r="D498" s="954"/>
      <c r="E498" s="955"/>
      <c r="F498" s="955"/>
      <c r="G498" s="955"/>
      <c r="H498" s="955"/>
      <c r="I498" s="955"/>
      <c r="J498" s="955"/>
      <c r="K498" s="955"/>
      <c r="L498" s="955"/>
      <c r="M498" s="955"/>
      <c r="N498" s="955"/>
      <c r="O498" s="955"/>
      <c r="P498" s="955"/>
      <c r="Q498" s="955"/>
      <c r="R498" s="955"/>
      <c r="S498" s="955"/>
      <c r="T498" s="955"/>
      <c r="U498" s="955"/>
      <c r="V498" s="955"/>
      <c r="W498" s="955"/>
      <c r="X498" s="955"/>
    </row>
    <row r="499" spans="1:24" x14ac:dyDescent="0.2">
      <c r="A499" s="549"/>
      <c r="B499" s="81"/>
      <c r="C499" s="86"/>
      <c r="D499" s="954"/>
      <c r="E499" s="955"/>
      <c r="F499" s="955"/>
      <c r="G499" s="955"/>
      <c r="H499" s="955"/>
      <c r="I499" s="955"/>
      <c r="J499" s="955"/>
      <c r="K499" s="955"/>
      <c r="L499" s="955"/>
      <c r="M499" s="955"/>
      <c r="N499" s="955"/>
      <c r="O499" s="955"/>
      <c r="P499" s="955"/>
      <c r="Q499" s="955"/>
      <c r="R499" s="955"/>
      <c r="S499" s="955"/>
      <c r="T499" s="955"/>
      <c r="U499" s="955"/>
      <c r="V499" s="955"/>
      <c r="W499" s="955"/>
      <c r="X499" s="955"/>
    </row>
    <row r="500" spans="1:24" x14ac:dyDescent="0.2">
      <c r="A500" s="549"/>
      <c r="B500" s="81"/>
      <c r="C500" s="86"/>
      <c r="D500" s="954"/>
      <c r="E500" s="955"/>
      <c r="F500" s="955"/>
      <c r="G500" s="955"/>
      <c r="H500" s="955"/>
      <c r="I500" s="955"/>
      <c r="J500" s="955"/>
      <c r="K500" s="955"/>
      <c r="L500" s="955"/>
      <c r="M500" s="955"/>
      <c r="N500" s="955"/>
      <c r="O500" s="955"/>
      <c r="P500" s="955"/>
      <c r="Q500" s="955"/>
      <c r="R500" s="955"/>
      <c r="S500" s="955"/>
      <c r="T500" s="955"/>
      <c r="U500" s="955"/>
      <c r="V500" s="955"/>
      <c r="W500" s="955"/>
      <c r="X500" s="955"/>
    </row>
    <row r="501" spans="1:24" x14ac:dyDescent="0.2">
      <c r="A501" s="549"/>
      <c r="B501" s="81"/>
      <c r="C501" s="86"/>
      <c r="D501" s="954"/>
      <c r="E501" s="955"/>
      <c r="F501" s="955"/>
      <c r="G501" s="955"/>
      <c r="H501" s="955"/>
      <c r="I501" s="955"/>
      <c r="J501" s="955"/>
      <c r="K501" s="955"/>
      <c r="L501" s="955"/>
      <c r="M501" s="955"/>
      <c r="N501" s="955"/>
      <c r="O501" s="955"/>
      <c r="P501" s="955"/>
      <c r="Q501" s="955"/>
      <c r="R501" s="955"/>
      <c r="S501" s="955"/>
      <c r="T501" s="955"/>
      <c r="U501" s="955"/>
      <c r="V501" s="955"/>
      <c r="W501" s="955"/>
      <c r="X501" s="955"/>
    </row>
    <row r="502" spans="1:24" x14ac:dyDescent="0.2">
      <c r="A502" s="549"/>
      <c r="B502" s="81"/>
      <c r="C502" s="86"/>
      <c r="D502" s="954"/>
      <c r="E502" s="955"/>
      <c r="F502" s="955"/>
      <c r="G502" s="955"/>
      <c r="H502" s="955"/>
      <c r="I502" s="955"/>
      <c r="J502" s="955"/>
      <c r="K502" s="955"/>
      <c r="L502" s="955"/>
      <c r="M502" s="955"/>
      <c r="N502" s="955"/>
      <c r="O502" s="955"/>
      <c r="P502" s="955"/>
      <c r="Q502" s="955"/>
      <c r="R502" s="955"/>
      <c r="S502" s="955"/>
      <c r="T502" s="955"/>
      <c r="U502" s="955"/>
      <c r="V502" s="955"/>
      <c r="W502" s="955"/>
      <c r="X502" s="955"/>
    </row>
    <row r="503" spans="1:24" x14ac:dyDescent="0.2">
      <c r="A503" s="549"/>
      <c r="B503" s="81"/>
      <c r="C503" s="86"/>
      <c r="D503" s="954"/>
      <c r="E503" s="955"/>
      <c r="F503" s="955"/>
      <c r="G503" s="955"/>
      <c r="H503" s="955"/>
      <c r="I503" s="955"/>
      <c r="J503" s="955"/>
      <c r="K503" s="955"/>
      <c r="L503" s="955"/>
      <c r="M503" s="955"/>
      <c r="N503" s="955"/>
      <c r="O503" s="955"/>
      <c r="P503" s="955"/>
      <c r="Q503" s="955"/>
      <c r="R503" s="955"/>
      <c r="S503" s="955"/>
      <c r="T503" s="955"/>
      <c r="U503" s="955"/>
      <c r="V503" s="955"/>
      <c r="W503" s="955"/>
      <c r="X503" s="955"/>
    </row>
    <row r="504" spans="1:24" x14ac:dyDescent="0.2">
      <c r="A504" s="549"/>
      <c r="B504" s="81"/>
      <c r="C504" s="86"/>
      <c r="D504" s="954"/>
      <c r="E504" s="955"/>
      <c r="F504" s="955"/>
      <c r="G504" s="955"/>
      <c r="H504" s="955"/>
      <c r="I504" s="955"/>
      <c r="J504" s="955"/>
      <c r="K504" s="955"/>
      <c r="L504" s="955"/>
      <c r="M504" s="955"/>
      <c r="N504" s="955"/>
      <c r="O504" s="955"/>
      <c r="P504" s="955"/>
      <c r="Q504" s="955"/>
      <c r="R504" s="955"/>
      <c r="S504" s="955"/>
      <c r="T504" s="955"/>
      <c r="U504" s="955"/>
      <c r="V504" s="955"/>
      <c r="W504" s="955"/>
      <c r="X504" s="955"/>
    </row>
    <row r="505" spans="1:24" x14ac:dyDescent="0.2">
      <c r="A505" s="549"/>
      <c r="B505" s="81"/>
      <c r="C505" s="86"/>
      <c r="D505" s="954"/>
      <c r="E505" s="955"/>
      <c r="F505" s="955"/>
      <c r="G505" s="955"/>
      <c r="H505" s="955"/>
      <c r="I505" s="955"/>
      <c r="J505" s="955"/>
      <c r="K505" s="955"/>
      <c r="L505" s="955"/>
      <c r="M505" s="955"/>
      <c r="N505" s="955"/>
      <c r="O505" s="955"/>
      <c r="P505" s="955"/>
      <c r="Q505" s="955"/>
      <c r="R505" s="955"/>
      <c r="S505" s="955"/>
      <c r="T505" s="955"/>
      <c r="U505" s="955"/>
      <c r="V505" s="955"/>
      <c r="W505" s="955"/>
      <c r="X505" s="955"/>
    </row>
    <row r="506" spans="1:24" x14ac:dyDescent="0.2">
      <c r="A506" s="549"/>
      <c r="B506" s="81"/>
      <c r="C506" s="86"/>
      <c r="D506" s="954"/>
      <c r="E506" s="955"/>
      <c r="F506" s="955"/>
      <c r="G506" s="955"/>
      <c r="H506" s="955"/>
      <c r="I506" s="955"/>
      <c r="J506" s="955"/>
      <c r="K506" s="955"/>
      <c r="L506" s="955"/>
      <c r="M506" s="955"/>
      <c r="N506" s="955"/>
      <c r="O506" s="955"/>
      <c r="P506" s="955"/>
      <c r="Q506" s="955"/>
      <c r="R506" s="955"/>
      <c r="S506" s="955"/>
      <c r="T506" s="955"/>
      <c r="U506" s="955"/>
      <c r="V506" s="955"/>
      <c r="W506" s="955"/>
      <c r="X506" s="955"/>
    </row>
    <row r="507" spans="1:24" x14ac:dyDescent="0.2">
      <c r="A507" s="549"/>
      <c r="B507" s="81"/>
      <c r="C507" s="86"/>
      <c r="D507" s="954"/>
      <c r="E507" s="955"/>
      <c r="F507" s="955"/>
      <c r="G507" s="955"/>
      <c r="H507" s="955"/>
      <c r="I507" s="955"/>
      <c r="J507" s="955"/>
      <c r="K507" s="955"/>
      <c r="L507" s="955"/>
      <c r="M507" s="955"/>
      <c r="N507" s="955"/>
      <c r="O507" s="955"/>
      <c r="P507" s="955"/>
      <c r="Q507" s="955"/>
      <c r="R507" s="955"/>
      <c r="S507" s="955"/>
      <c r="T507" s="955"/>
      <c r="U507" s="955"/>
      <c r="V507" s="955"/>
      <c r="W507" s="955"/>
      <c r="X507" s="955"/>
    </row>
    <row r="508" spans="1:24" x14ac:dyDescent="0.2">
      <c r="A508" s="549"/>
      <c r="B508" s="81"/>
      <c r="C508" s="86"/>
      <c r="D508" s="954"/>
      <c r="E508" s="955"/>
      <c r="F508" s="955"/>
      <c r="G508" s="955"/>
      <c r="H508" s="955"/>
      <c r="I508" s="955"/>
      <c r="J508" s="955"/>
      <c r="K508" s="955"/>
      <c r="L508" s="955"/>
      <c r="M508" s="955"/>
      <c r="N508" s="955"/>
      <c r="O508" s="955"/>
      <c r="P508" s="955"/>
      <c r="Q508" s="955"/>
      <c r="R508" s="955"/>
      <c r="S508" s="955"/>
      <c r="T508" s="955"/>
      <c r="U508" s="955"/>
      <c r="V508" s="955"/>
      <c r="W508" s="955"/>
      <c r="X508" s="955"/>
    </row>
    <row r="509" spans="1:24" x14ac:dyDescent="0.2">
      <c r="A509" s="549"/>
      <c r="B509" s="81"/>
      <c r="C509" s="86"/>
      <c r="D509" s="954"/>
      <c r="E509" s="955"/>
      <c r="F509" s="955"/>
      <c r="G509" s="955"/>
      <c r="H509" s="955"/>
      <c r="I509" s="955"/>
      <c r="J509" s="955"/>
      <c r="K509" s="955"/>
      <c r="L509" s="955"/>
      <c r="M509" s="955"/>
      <c r="N509" s="955"/>
      <c r="O509" s="955"/>
      <c r="P509" s="955"/>
      <c r="Q509" s="955"/>
      <c r="R509" s="955"/>
      <c r="S509" s="955"/>
      <c r="T509" s="955"/>
      <c r="U509" s="955"/>
      <c r="V509" s="955"/>
      <c r="W509" s="955"/>
      <c r="X509" s="955"/>
    </row>
    <row r="510" spans="1:24" x14ac:dyDescent="0.2">
      <c r="A510" s="549"/>
      <c r="B510" s="81"/>
      <c r="C510" s="86"/>
      <c r="D510" s="954"/>
      <c r="E510" s="955"/>
      <c r="F510" s="955"/>
      <c r="G510" s="955"/>
      <c r="H510" s="955"/>
      <c r="I510" s="955"/>
      <c r="J510" s="955"/>
      <c r="K510" s="955"/>
      <c r="L510" s="955"/>
      <c r="M510" s="955"/>
      <c r="N510" s="955"/>
      <c r="O510" s="955"/>
      <c r="P510" s="955"/>
      <c r="Q510" s="955"/>
      <c r="R510" s="955"/>
      <c r="S510" s="955"/>
      <c r="T510" s="955"/>
      <c r="U510" s="955"/>
      <c r="V510" s="955"/>
      <c r="W510" s="955"/>
      <c r="X510" s="955"/>
    </row>
    <row r="511" spans="1:24" x14ac:dyDescent="0.2">
      <c r="A511" s="549"/>
      <c r="B511" s="81"/>
      <c r="C511" s="86"/>
      <c r="D511" s="954"/>
      <c r="E511" s="955"/>
      <c r="F511" s="955"/>
      <c r="G511" s="955"/>
      <c r="H511" s="955"/>
      <c r="I511" s="955"/>
      <c r="J511" s="955"/>
      <c r="K511" s="955"/>
      <c r="L511" s="955"/>
      <c r="M511" s="955"/>
      <c r="N511" s="955"/>
      <c r="O511" s="955"/>
      <c r="P511" s="955"/>
      <c r="Q511" s="955"/>
      <c r="R511" s="955"/>
      <c r="S511" s="955"/>
      <c r="T511" s="955"/>
      <c r="U511" s="955"/>
      <c r="V511" s="955"/>
      <c r="W511" s="955"/>
      <c r="X511" s="955"/>
    </row>
    <row r="512" spans="1:24" x14ac:dyDescent="0.2">
      <c r="A512" s="549"/>
      <c r="B512" s="81"/>
      <c r="C512" s="86"/>
      <c r="D512" s="954"/>
      <c r="E512" s="955"/>
      <c r="F512" s="955"/>
      <c r="G512" s="955"/>
      <c r="H512" s="955"/>
      <c r="I512" s="955"/>
      <c r="J512" s="955"/>
      <c r="K512" s="955"/>
      <c r="L512" s="955"/>
      <c r="M512" s="955"/>
      <c r="N512" s="955"/>
      <c r="O512" s="955"/>
      <c r="P512" s="955"/>
      <c r="Q512" s="955"/>
      <c r="R512" s="955"/>
      <c r="S512" s="955"/>
      <c r="T512" s="955"/>
      <c r="U512" s="955"/>
      <c r="V512" s="955"/>
      <c r="W512" s="955"/>
      <c r="X512" s="955"/>
    </row>
    <row r="513" spans="1:24" x14ac:dyDescent="0.2">
      <c r="A513" s="549"/>
      <c r="B513" s="81"/>
      <c r="C513" s="86"/>
      <c r="D513" s="954"/>
      <c r="E513" s="955"/>
      <c r="F513" s="955"/>
      <c r="G513" s="955"/>
      <c r="H513" s="955"/>
      <c r="I513" s="955"/>
      <c r="J513" s="955"/>
      <c r="K513" s="955"/>
      <c r="L513" s="955"/>
      <c r="M513" s="955"/>
      <c r="N513" s="955"/>
      <c r="O513" s="955"/>
      <c r="P513" s="955"/>
      <c r="Q513" s="955"/>
      <c r="R513" s="955"/>
      <c r="S513" s="955"/>
      <c r="T513" s="955"/>
      <c r="U513" s="955"/>
      <c r="V513" s="955"/>
      <c r="W513" s="955"/>
      <c r="X513" s="955"/>
    </row>
    <row r="514" spans="1:24" x14ac:dyDescent="0.2">
      <c r="A514" s="549"/>
      <c r="B514" s="81"/>
      <c r="C514" s="86"/>
      <c r="D514" s="954"/>
      <c r="E514" s="955"/>
      <c r="F514" s="955"/>
      <c r="G514" s="955"/>
      <c r="H514" s="955"/>
      <c r="I514" s="955"/>
      <c r="J514" s="955"/>
      <c r="K514" s="955"/>
      <c r="L514" s="955"/>
      <c r="M514" s="955"/>
      <c r="N514" s="955"/>
      <c r="O514" s="955"/>
      <c r="P514" s="955"/>
      <c r="Q514" s="955"/>
      <c r="R514" s="955"/>
      <c r="S514" s="955"/>
      <c r="T514" s="955"/>
      <c r="U514" s="955"/>
      <c r="V514" s="955"/>
      <c r="W514" s="955"/>
      <c r="X514" s="955"/>
    </row>
    <row r="515" spans="1:24" x14ac:dyDescent="0.2">
      <c r="A515" s="549"/>
      <c r="B515" s="81"/>
      <c r="C515" s="86"/>
      <c r="D515" s="954"/>
      <c r="E515" s="955"/>
      <c r="F515" s="955"/>
      <c r="G515" s="955"/>
      <c r="H515" s="955"/>
      <c r="I515" s="955"/>
      <c r="J515" s="955"/>
      <c r="K515" s="955"/>
      <c r="L515" s="955"/>
      <c r="M515" s="955"/>
      <c r="N515" s="955"/>
      <c r="O515" s="955"/>
      <c r="P515" s="955"/>
      <c r="Q515" s="955"/>
      <c r="R515" s="955"/>
      <c r="S515" s="955"/>
      <c r="T515" s="955"/>
      <c r="U515" s="955"/>
      <c r="V515" s="955"/>
      <c r="W515" s="955"/>
      <c r="X515" s="955"/>
    </row>
    <row r="516" spans="1:24" x14ac:dyDescent="0.2">
      <c r="A516" s="549"/>
      <c r="B516" s="81"/>
      <c r="C516" s="86"/>
      <c r="D516" s="954"/>
      <c r="E516" s="955"/>
      <c r="F516" s="955"/>
      <c r="G516" s="955"/>
      <c r="H516" s="955"/>
      <c r="I516" s="955"/>
      <c r="J516" s="955"/>
      <c r="K516" s="955"/>
      <c r="L516" s="955"/>
      <c r="M516" s="955"/>
      <c r="N516" s="955"/>
      <c r="O516" s="955"/>
      <c r="P516" s="955"/>
      <c r="Q516" s="955"/>
      <c r="R516" s="955"/>
      <c r="S516" s="955"/>
      <c r="T516" s="955"/>
      <c r="U516" s="955"/>
      <c r="V516" s="955"/>
      <c r="W516" s="955"/>
      <c r="X516" s="955"/>
    </row>
    <row r="517" spans="1:24" x14ac:dyDescent="0.2">
      <c r="A517" s="549"/>
      <c r="B517" s="81"/>
      <c r="C517" s="86"/>
      <c r="D517" s="954"/>
      <c r="E517" s="955"/>
      <c r="F517" s="955"/>
      <c r="G517" s="955"/>
      <c r="H517" s="955"/>
      <c r="I517" s="955"/>
      <c r="J517" s="955"/>
      <c r="K517" s="955"/>
      <c r="L517" s="955"/>
      <c r="M517" s="955"/>
      <c r="N517" s="955"/>
      <c r="O517" s="955"/>
      <c r="P517" s="955"/>
      <c r="Q517" s="955"/>
      <c r="R517" s="955"/>
      <c r="S517" s="955"/>
      <c r="T517" s="955"/>
      <c r="U517" s="955"/>
      <c r="V517" s="955"/>
      <c r="W517" s="955"/>
      <c r="X517" s="955"/>
    </row>
    <row r="518" spans="1:24" x14ac:dyDescent="0.2">
      <c r="A518" s="549"/>
      <c r="B518" s="81"/>
      <c r="C518" s="86"/>
      <c r="D518" s="954"/>
      <c r="E518" s="955"/>
      <c r="F518" s="955"/>
      <c r="G518" s="955"/>
      <c r="H518" s="955"/>
      <c r="I518" s="955"/>
      <c r="J518" s="955"/>
      <c r="K518" s="955"/>
      <c r="L518" s="955"/>
      <c r="M518" s="955"/>
      <c r="N518" s="955"/>
      <c r="O518" s="955"/>
      <c r="P518" s="955"/>
      <c r="Q518" s="955"/>
      <c r="R518" s="955"/>
      <c r="S518" s="955"/>
      <c r="T518" s="955"/>
      <c r="U518" s="955"/>
      <c r="V518" s="955"/>
      <c r="W518" s="955"/>
      <c r="X518" s="955"/>
    </row>
    <row r="519" spans="1:24" x14ac:dyDescent="0.2">
      <c r="A519" s="549"/>
      <c r="B519" s="81"/>
      <c r="C519" s="86"/>
      <c r="D519" s="954"/>
      <c r="E519" s="955"/>
      <c r="F519" s="955"/>
      <c r="G519" s="955"/>
      <c r="H519" s="955"/>
      <c r="I519" s="955"/>
      <c r="J519" s="955"/>
      <c r="K519" s="955"/>
      <c r="L519" s="955"/>
      <c r="M519" s="955"/>
      <c r="N519" s="955"/>
      <c r="O519" s="955"/>
      <c r="P519" s="955"/>
      <c r="Q519" s="955"/>
      <c r="R519" s="955"/>
      <c r="S519" s="955"/>
      <c r="T519" s="955"/>
      <c r="U519" s="955"/>
      <c r="V519" s="955"/>
      <c r="W519" s="955"/>
      <c r="X519" s="955"/>
    </row>
    <row r="520" spans="1:24" x14ac:dyDescent="0.2">
      <c r="A520" s="549"/>
      <c r="B520" s="81"/>
      <c r="C520" s="86"/>
      <c r="D520" s="954"/>
      <c r="E520" s="955"/>
      <c r="F520" s="955"/>
      <c r="G520" s="955"/>
      <c r="H520" s="955"/>
      <c r="I520" s="955"/>
      <c r="J520" s="955"/>
      <c r="K520" s="955"/>
      <c r="L520" s="955"/>
      <c r="M520" s="955"/>
      <c r="N520" s="955"/>
      <c r="O520" s="955"/>
      <c r="P520" s="955"/>
      <c r="Q520" s="955"/>
      <c r="R520" s="955"/>
      <c r="S520" s="955"/>
      <c r="T520" s="955"/>
      <c r="U520" s="955"/>
      <c r="V520" s="955"/>
      <c r="W520" s="955"/>
      <c r="X520" s="955"/>
    </row>
    <row r="521" spans="1:24" x14ac:dyDescent="0.2">
      <c r="A521" s="549"/>
      <c r="B521" s="81"/>
      <c r="C521" s="86"/>
      <c r="D521" s="954"/>
      <c r="E521" s="955"/>
      <c r="F521" s="955"/>
      <c r="G521" s="955"/>
      <c r="H521" s="955"/>
      <c r="I521" s="955"/>
      <c r="J521" s="955"/>
      <c r="K521" s="955"/>
      <c r="L521" s="955"/>
      <c r="M521" s="955"/>
      <c r="N521" s="955"/>
      <c r="O521" s="955"/>
      <c r="P521" s="955"/>
      <c r="Q521" s="955"/>
      <c r="R521" s="955"/>
      <c r="S521" s="955"/>
      <c r="T521" s="955"/>
      <c r="U521" s="955"/>
      <c r="V521" s="955"/>
      <c r="W521" s="955"/>
      <c r="X521" s="955"/>
    </row>
    <row r="522" spans="1:24" x14ac:dyDescent="0.2">
      <c r="A522" s="549"/>
      <c r="B522" s="81"/>
      <c r="C522" s="86"/>
      <c r="D522" s="954"/>
      <c r="E522" s="955"/>
      <c r="F522" s="955"/>
      <c r="G522" s="955"/>
      <c r="H522" s="955"/>
      <c r="I522" s="955"/>
      <c r="J522" s="955"/>
      <c r="K522" s="955"/>
      <c r="L522" s="955"/>
      <c r="M522" s="955"/>
      <c r="N522" s="955"/>
      <c r="O522" s="955"/>
      <c r="P522" s="955"/>
      <c r="Q522" s="955"/>
      <c r="R522" s="955"/>
      <c r="S522" s="955"/>
      <c r="T522" s="955"/>
      <c r="U522" s="955"/>
      <c r="V522" s="955"/>
      <c r="W522" s="955"/>
      <c r="X522" s="955"/>
    </row>
    <row r="523" spans="1:24" x14ac:dyDescent="0.2">
      <c r="A523" s="549"/>
      <c r="B523" s="81"/>
      <c r="C523" s="86"/>
      <c r="D523" s="954"/>
      <c r="E523" s="955"/>
      <c r="F523" s="955"/>
      <c r="G523" s="955"/>
      <c r="H523" s="955"/>
      <c r="I523" s="955"/>
      <c r="J523" s="955"/>
      <c r="K523" s="955"/>
      <c r="L523" s="955"/>
      <c r="M523" s="955"/>
      <c r="N523" s="955"/>
      <c r="O523" s="955"/>
      <c r="P523" s="955"/>
      <c r="Q523" s="955"/>
      <c r="R523" s="955"/>
      <c r="S523" s="955"/>
      <c r="T523" s="955"/>
      <c r="U523" s="955"/>
      <c r="V523" s="955"/>
      <c r="W523" s="955"/>
      <c r="X523" s="955"/>
    </row>
    <row r="524" spans="1:24" x14ac:dyDescent="0.2">
      <c r="A524" s="549"/>
      <c r="B524" s="81"/>
      <c r="C524" s="86"/>
      <c r="D524" s="954"/>
      <c r="E524" s="955"/>
      <c r="F524" s="955"/>
      <c r="G524" s="955"/>
      <c r="H524" s="955"/>
      <c r="I524" s="955"/>
      <c r="J524" s="955"/>
      <c r="K524" s="955"/>
      <c r="L524" s="955"/>
      <c r="M524" s="955"/>
      <c r="N524" s="955"/>
      <c r="O524" s="955"/>
      <c r="P524" s="955"/>
      <c r="Q524" s="955"/>
      <c r="R524" s="955"/>
      <c r="S524" s="955"/>
      <c r="T524" s="955"/>
      <c r="U524" s="955"/>
      <c r="V524" s="955"/>
      <c r="W524" s="955"/>
      <c r="X524" s="955"/>
    </row>
    <row r="525" spans="1:24" x14ac:dyDescent="0.2">
      <c r="A525" s="549"/>
      <c r="B525" s="81"/>
      <c r="C525" s="86"/>
      <c r="D525" s="954"/>
      <c r="E525" s="955"/>
      <c r="F525" s="955"/>
      <c r="G525" s="955"/>
      <c r="H525" s="955"/>
      <c r="I525" s="955"/>
      <c r="J525" s="955"/>
      <c r="K525" s="955"/>
      <c r="L525" s="955"/>
      <c r="M525" s="955"/>
      <c r="N525" s="955"/>
      <c r="O525" s="955"/>
      <c r="P525" s="955"/>
      <c r="Q525" s="955"/>
      <c r="R525" s="955"/>
      <c r="S525" s="955"/>
      <c r="T525" s="955"/>
      <c r="U525" s="955"/>
      <c r="V525" s="955"/>
      <c r="W525" s="955"/>
      <c r="X525" s="955"/>
    </row>
    <row r="526" spans="1:24" x14ac:dyDescent="0.2">
      <c r="A526" s="549"/>
      <c r="B526" s="81"/>
      <c r="C526" s="86"/>
      <c r="D526" s="954"/>
      <c r="E526" s="955"/>
      <c r="F526" s="955"/>
      <c r="G526" s="955"/>
      <c r="H526" s="955"/>
      <c r="I526" s="955"/>
      <c r="J526" s="955"/>
      <c r="K526" s="955"/>
      <c r="L526" s="955"/>
      <c r="M526" s="955"/>
      <c r="N526" s="955"/>
      <c r="O526" s="955"/>
      <c r="P526" s="955"/>
      <c r="Q526" s="955"/>
      <c r="R526" s="955"/>
      <c r="S526" s="955"/>
      <c r="T526" s="955"/>
      <c r="U526" s="955"/>
      <c r="V526" s="955"/>
      <c r="W526" s="955"/>
      <c r="X526" s="955"/>
    </row>
    <row r="527" spans="1:24" x14ac:dyDescent="0.2">
      <c r="A527" s="549"/>
      <c r="B527" s="81"/>
      <c r="C527" s="86"/>
      <c r="D527" s="954"/>
      <c r="E527" s="955"/>
      <c r="F527" s="955"/>
      <c r="G527" s="955"/>
      <c r="H527" s="955"/>
      <c r="I527" s="955"/>
      <c r="J527" s="955"/>
      <c r="K527" s="955"/>
      <c r="L527" s="955"/>
      <c r="M527" s="955"/>
      <c r="N527" s="955"/>
      <c r="O527" s="955"/>
      <c r="P527" s="955"/>
      <c r="Q527" s="955"/>
      <c r="R527" s="955"/>
      <c r="S527" s="955"/>
      <c r="T527" s="955"/>
      <c r="U527" s="955"/>
      <c r="V527" s="955"/>
      <c r="W527" s="955"/>
      <c r="X527" s="955"/>
    </row>
    <row r="528" spans="1:24" x14ac:dyDescent="0.2">
      <c r="A528" s="549"/>
      <c r="B528" s="81"/>
      <c r="C528" s="86"/>
      <c r="D528" s="954"/>
      <c r="E528" s="955"/>
      <c r="F528" s="955"/>
      <c r="G528" s="955"/>
      <c r="H528" s="955"/>
      <c r="I528" s="955"/>
      <c r="J528" s="955"/>
      <c r="K528" s="955"/>
      <c r="L528" s="955"/>
      <c r="M528" s="955"/>
      <c r="N528" s="955"/>
      <c r="O528" s="955"/>
      <c r="P528" s="955"/>
      <c r="Q528" s="955"/>
      <c r="R528" s="955"/>
      <c r="S528" s="955"/>
      <c r="T528" s="955"/>
      <c r="U528" s="955"/>
      <c r="V528" s="955"/>
      <c r="W528" s="955"/>
      <c r="X528" s="955"/>
    </row>
    <row r="529" spans="1:24" x14ac:dyDescent="0.2">
      <c r="A529" s="549"/>
      <c r="B529" s="81"/>
      <c r="C529" s="86"/>
      <c r="D529" s="954"/>
      <c r="E529" s="955"/>
      <c r="F529" s="955"/>
      <c r="G529" s="955"/>
      <c r="H529" s="955"/>
      <c r="I529" s="955"/>
      <c r="J529" s="955"/>
      <c r="K529" s="955"/>
      <c r="L529" s="955"/>
      <c r="M529" s="955"/>
      <c r="N529" s="955"/>
      <c r="O529" s="955"/>
      <c r="P529" s="955"/>
      <c r="Q529" s="955"/>
      <c r="R529" s="955"/>
      <c r="S529" s="955"/>
      <c r="T529" s="955"/>
      <c r="U529" s="955"/>
      <c r="V529" s="955"/>
      <c r="W529" s="955"/>
      <c r="X529" s="955"/>
    </row>
    <row r="530" spans="1:24" x14ac:dyDescent="0.2">
      <c r="A530" s="549"/>
      <c r="B530" s="81"/>
      <c r="C530" s="86"/>
      <c r="D530" s="954"/>
      <c r="E530" s="955"/>
      <c r="F530" s="955"/>
      <c r="G530" s="955"/>
      <c r="H530" s="955"/>
      <c r="I530" s="955"/>
      <c r="J530" s="955"/>
      <c r="K530" s="955"/>
      <c r="L530" s="955"/>
      <c r="M530" s="955"/>
      <c r="N530" s="955"/>
      <c r="O530" s="955"/>
      <c r="P530" s="955"/>
      <c r="Q530" s="955"/>
      <c r="R530" s="955"/>
      <c r="S530" s="955"/>
      <c r="T530" s="955"/>
      <c r="U530" s="955"/>
      <c r="V530" s="955"/>
      <c r="W530" s="955"/>
      <c r="X530" s="955"/>
    </row>
    <row r="531" spans="1:24" x14ac:dyDescent="0.2">
      <c r="A531" s="549"/>
      <c r="B531" s="81"/>
      <c r="C531" s="86"/>
      <c r="D531" s="954"/>
      <c r="E531" s="955"/>
      <c r="F531" s="955"/>
      <c r="G531" s="955"/>
      <c r="H531" s="955"/>
      <c r="I531" s="955"/>
      <c r="J531" s="955"/>
      <c r="K531" s="955"/>
      <c r="L531" s="955"/>
      <c r="M531" s="955"/>
      <c r="N531" s="955"/>
      <c r="O531" s="955"/>
      <c r="P531" s="955"/>
      <c r="Q531" s="955"/>
      <c r="R531" s="955"/>
      <c r="S531" s="955"/>
      <c r="T531" s="955"/>
      <c r="U531" s="955"/>
      <c r="V531" s="955"/>
      <c r="W531" s="955"/>
      <c r="X531" s="955"/>
    </row>
    <row r="532" spans="1:24" x14ac:dyDescent="0.2">
      <c r="A532" s="549"/>
      <c r="B532" s="81"/>
      <c r="C532" s="86"/>
      <c r="D532" s="954"/>
      <c r="E532" s="955"/>
      <c r="F532" s="955"/>
      <c r="G532" s="955"/>
      <c r="H532" s="955"/>
      <c r="I532" s="955"/>
      <c r="J532" s="955"/>
      <c r="K532" s="955"/>
      <c r="L532" s="955"/>
      <c r="M532" s="955"/>
      <c r="N532" s="955"/>
      <c r="O532" s="955"/>
      <c r="P532" s="955"/>
      <c r="Q532" s="955"/>
      <c r="R532" s="955"/>
      <c r="S532" s="955"/>
      <c r="T532" s="955"/>
      <c r="U532" s="955"/>
      <c r="V532" s="955"/>
      <c r="W532" s="955"/>
      <c r="X532" s="955"/>
    </row>
    <row r="533" spans="1:24" x14ac:dyDescent="0.2">
      <c r="A533" s="549"/>
      <c r="B533" s="81"/>
      <c r="C533" s="86"/>
      <c r="D533" s="954"/>
      <c r="E533" s="955"/>
      <c r="F533" s="955"/>
      <c r="G533" s="955"/>
      <c r="H533" s="955"/>
      <c r="I533" s="955"/>
      <c r="J533" s="955"/>
      <c r="K533" s="955"/>
      <c r="L533" s="955"/>
      <c r="M533" s="955"/>
      <c r="N533" s="955"/>
      <c r="O533" s="955"/>
      <c r="P533" s="955"/>
      <c r="Q533" s="955"/>
      <c r="R533" s="955"/>
      <c r="S533" s="955"/>
      <c r="T533" s="955"/>
      <c r="U533" s="955"/>
      <c r="V533" s="955"/>
      <c r="W533" s="955"/>
      <c r="X533" s="955"/>
    </row>
    <row r="534" spans="1:24" x14ac:dyDescent="0.2">
      <c r="A534" s="549"/>
      <c r="B534" s="81"/>
      <c r="C534" s="86"/>
      <c r="D534" s="954"/>
      <c r="E534" s="955"/>
      <c r="F534" s="955"/>
      <c r="G534" s="955"/>
      <c r="H534" s="955"/>
      <c r="I534" s="955"/>
      <c r="J534" s="955"/>
      <c r="K534" s="955"/>
      <c r="L534" s="955"/>
      <c r="M534" s="955"/>
      <c r="N534" s="955"/>
      <c r="O534" s="955"/>
      <c r="P534" s="955"/>
      <c r="Q534" s="955"/>
      <c r="R534" s="955"/>
      <c r="S534" s="955"/>
      <c r="T534" s="955"/>
      <c r="U534" s="955"/>
      <c r="V534" s="955"/>
      <c r="W534" s="955"/>
      <c r="X534" s="955"/>
    </row>
    <row r="535" spans="1:24" x14ac:dyDescent="0.2">
      <c r="A535" s="549"/>
      <c r="B535" s="81"/>
      <c r="C535" s="86"/>
      <c r="D535" s="954"/>
      <c r="E535" s="955"/>
      <c r="F535" s="955"/>
      <c r="G535" s="955"/>
      <c r="H535" s="955"/>
      <c r="I535" s="955"/>
      <c r="J535" s="955"/>
      <c r="K535" s="955"/>
      <c r="L535" s="955"/>
      <c r="M535" s="955"/>
      <c r="N535" s="955"/>
      <c r="O535" s="955"/>
      <c r="P535" s="955"/>
      <c r="Q535" s="955"/>
      <c r="R535" s="955"/>
      <c r="S535" s="955"/>
      <c r="T535" s="955"/>
      <c r="U535" s="955"/>
      <c r="V535" s="955"/>
      <c r="W535" s="955"/>
      <c r="X535" s="955"/>
    </row>
    <row r="536" spans="1:24" x14ac:dyDescent="0.2">
      <c r="A536" s="549"/>
      <c r="B536" s="81"/>
      <c r="C536" s="86"/>
      <c r="D536" s="954"/>
      <c r="E536" s="955"/>
      <c r="F536" s="955"/>
      <c r="G536" s="955"/>
      <c r="H536" s="955"/>
      <c r="I536" s="955"/>
      <c r="J536" s="955"/>
      <c r="K536" s="955"/>
      <c r="L536" s="955"/>
      <c r="M536" s="955"/>
      <c r="N536" s="955"/>
      <c r="O536" s="955"/>
      <c r="P536" s="955"/>
      <c r="Q536" s="955"/>
      <c r="R536" s="955"/>
      <c r="S536" s="955"/>
      <c r="T536" s="955"/>
      <c r="U536" s="955"/>
      <c r="V536" s="955"/>
      <c r="W536" s="955"/>
      <c r="X536" s="955"/>
    </row>
    <row r="537" spans="1:24" x14ac:dyDescent="0.2">
      <c r="A537" s="549"/>
      <c r="B537" s="81"/>
      <c r="C537" s="86"/>
      <c r="D537" s="954"/>
      <c r="E537" s="955"/>
      <c r="F537" s="955"/>
      <c r="G537" s="955"/>
      <c r="H537" s="955"/>
      <c r="I537" s="955"/>
      <c r="J537" s="955"/>
      <c r="K537" s="955"/>
      <c r="L537" s="955"/>
      <c r="M537" s="955"/>
      <c r="N537" s="955"/>
      <c r="O537" s="955"/>
      <c r="P537" s="955"/>
      <c r="Q537" s="955"/>
      <c r="R537" s="955"/>
      <c r="S537" s="955"/>
      <c r="T537" s="955"/>
      <c r="U537" s="955"/>
      <c r="V537" s="955"/>
      <c r="W537" s="955"/>
      <c r="X537" s="955"/>
    </row>
    <row r="538" spans="1:24" x14ac:dyDescent="0.2">
      <c r="A538" s="549"/>
      <c r="B538" s="81"/>
      <c r="C538" s="86"/>
      <c r="D538" s="954"/>
      <c r="E538" s="955"/>
      <c r="F538" s="955"/>
      <c r="G538" s="955"/>
      <c r="H538" s="955"/>
      <c r="I538" s="955"/>
      <c r="J538" s="955"/>
      <c r="K538" s="955"/>
      <c r="L538" s="955"/>
      <c r="M538" s="955"/>
      <c r="N538" s="955"/>
      <c r="O538" s="955"/>
      <c r="P538" s="955"/>
      <c r="Q538" s="955"/>
      <c r="R538" s="955"/>
      <c r="S538" s="955"/>
      <c r="T538" s="955"/>
      <c r="U538" s="955"/>
      <c r="V538" s="955"/>
      <c r="W538" s="955"/>
      <c r="X538" s="955"/>
    </row>
    <row r="539" spans="1:24" x14ac:dyDescent="0.2">
      <c r="A539" s="549"/>
      <c r="B539" s="81"/>
      <c r="C539" s="86"/>
      <c r="D539" s="954"/>
      <c r="E539" s="955"/>
      <c r="F539" s="955"/>
      <c r="G539" s="955"/>
      <c r="H539" s="955"/>
      <c r="I539" s="955"/>
      <c r="J539" s="955"/>
      <c r="K539" s="955"/>
      <c r="L539" s="955"/>
      <c r="M539" s="955"/>
      <c r="N539" s="955"/>
      <c r="O539" s="955"/>
      <c r="P539" s="955"/>
      <c r="Q539" s="955"/>
      <c r="R539" s="955"/>
      <c r="S539" s="955"/>
      <c r="T539" s="955"/>
      <c r="U539" s="955"/>
      <c r="V539" s="955"/>
      <c r="W539" s="955"/>
      <c r="X539" s="955"/>
    </row>
    <row r="540" spans="1:24" x14ac:dyDescent="0.2">
      <c r="A540" s="549"/>
      <c r="B540" s="81"/>
      <c r="C540" s="86"/>
      <c r="D540" s="954"/>
      <c r="E540" s="955"/>
      <c r="F540" s="955"/>
      <c r="G540" s="955"/>
      <c r="H540" s="955"/>
      <c r="I540" s="955"/>
      <c r="J540" s="955"/>
      <c r="K540" s="955"/>
      <c r="L540" s="955"/>
      <c r="M540" s="955"/>
      <c r="N540" s="955"/>
      <c r="O540" s="955"/>
      <c r="P540" s="955"/>
      <c r="Q540" s="955"/>
      <c r="R540" s="955"/>
      <c r="S540" s="955"/>
      <c r="T540" s="955"/>
      <c r="U540" s="955"/>
      <c r="V540" s="955"/>
      <c r="W540" s="955"/>
      <c r="X540" s="955"/>
    </row>
    <row r="541" spans="1:24" x14ac:dyDescent="0.2">
      <c r="A541" s="549"/>
      <c r="B541" s="81"/>
      <c r="C541" s="86"/>
      <c r="D541" s="954"/>
      <c r="E541" s="955"/>
      <c r="F541" s="955"/>
      <c r="G541" s="955"/>
      <c r="H541" s="955"/>
      <c r="I541" s="955"/>
      <c r="J541" s="955"/>
      <c r="K541" s="955"/>
      <c r="L541" s="955"/>
      <c r="M541" s="955"/>
      <c r="N541" s="955"/>
      <c r="O541" s="955"/>
      <c r="P541" s="955"/>
      <c r="Q541" s="955"/>
      <c r="R541" s="955"/>
      <c r="S541" s="955"/>
      <c r="T541" s="955"/>
      <c r="U541" s="955"/>
      <c r="V541" s="955"/>
      <c r="W541" s="955"/>
      <c r="X541" s="955"/>
    </row>
    <row r="542" spans="1:24" x14ac:dyDescent="0.2">
      <c r="A542" s="549"/>
      <c r="B542" s="81"/>
      <c r="C542" s="86"/>
      <c r="D542" s="954"/>
      <c r="E542" s="955"/>
      <c r="F542" s="955"/>
      <c r="G542" s="955"/>
      <c r="H542" s="955"/>
      <c r="I542" s="955"/>
      <c r="J542" s="955"/>
      <c r="K542" s="955"/>
      <c r="L542" s="955"/>
      <c r="M542" s="955"/>
      <c r="N542" s="955"/>
      <c r="O542" s="955"/>
      <c r="P542" s="955"/>
      <c r="Q542" s="955"/>
      <c r="R542" s="955"/>
      <c r="S542" s="955"/>
      <c r="T542" s="955"/>
      <c r="U542" s="955"/>
      <c r="V542" s="955"/>
      <c r="W542" s="955"/>
      <c r="X542" s="955"/>
    </row>
    <row r="543" spans="1:24" x14ac:dyDescent="0.2">
      <c r="A543" s="549"/>
      <c r="B543" s="81"/>
      <c r="C543" s="86"/>
      <c r="D543" s="954"/>
      <c r="E543" s="955"/>
      <c r="F543" s="955"/>
      <c r="G543" s="955"/>
      <c r="H543" s="955"/>
      <c r="I543" s="955"/>
      <c r="J543" s="955"/>
      <c r="K543" s="955"/>
      <c r="L543" s="955"/>
      <c r="M543" s="955"/>
      <c r="N543" s="955"/>
      <c r="O543" s="955"/>
      <c r="P543" s="955"/>
      <c r="Q543" s="955"/>
      <c r="R543" s="955"/>
      <c r="S543" s="955"/>
      <c r="T543" s="955"/>
      <c r="U543" s="955"/>
      <c r="V543" s="955"/>
      <c r="W543" s="955"/>
      <c r="X543" s="955"/>
    </row>
    <row r="544" spans="1:24" x14ac:dyDescent="0.2">
      <c r="A544" s="549"/>
      <c r="B544" s="81"/>
      <c r="C544" s="86"/>
      <c r="D544" s="954"/>
      <c r="E544" s="955"/>
      <c r="F544" s="955"/>
      <c r="G544" s="955"/>
      <c r="H544" s="955"/>
      <c r="I544" s="955"/>
      <c r="J544" s="955"/>
      <c r="K544" s="955"/>
      <c r="L544" s="955"/>
      <c r="M544" s="955"/>
      <c r="N544" s="955"/>
      <c r="O544" s="955"/>
      <c r="P544" s="955"/>
      <c r="Q544" s="955"/>
      <c r="R544" s="955"/>
      <c r="S544" s="955"/>
      <c r="T544" s="955"/>
      <c r="U544" s="955"/>
      <c r="V544" s="955"/>
      <c r="W544" s="955"/>
      <c r="X544" s="955"/>
    </row>
    <row r="545" spans="1:24" x14ac:dyDescent="0.2">
      <c r="A545" s="549"/>
      <c r="B545" s="81"/>
      <c r="C545" s="86"/>
      <c r="D545" s="954"/>
      <c r="E545" s="955"/>
      <c r="F545" s="955"/>
      <c r="G545" s="955"/>
      <c r="H545" s="955"/>
      <c r="I545" s="955"/>
      <c r="J545" s="955"/>
      <c r="K545" s="955"/>
      <c r="L545" s="955"/>
      <c r="M545" s="955"/>
      <c r="N545" s="955"/>
      <c r="O545" s="955"/>
      <c r="P545" s="955"/>
      <c r="Q545" s="955"/>
      <c r="R545" s="955"/>
      <c r="S545" s="955"/>
      <c r="T545" s="955"/>
      <c r="U545" s="955"/>
      <c r="V545" s="955"/>
      <c r="W545" s="955"/>
      <c r="X545" s="955"/>
    </row>
    <row r="546" spans="1:24" x14ac:dyDescent="0.2">
      <c r="A546" s="549"/>
      <c r="B546" s="81"/>
      <c r="C546" s="86"/>
      <c r="D546" s="954"/>
      <c r="E546" s="955"/>
      <c r="F546" s="955"/>
      <c r="G546" s="955"/>
      <c r="H546" s="955"/>
      <c r="I546" s="955"/>
      <c r="J546" s="955"/>
      <c r="K546" s="955"/>
      <c r="L546" s="955"/>
      <c r="M546" s="955"/>
      <c r="N546" s="955"/>
      <c r="O546" s="955"/>
      <c r="P546" s="955"/>
      <c r="Q546" s="955"/>
      <c r="R546" s="955"/>
      <c r="S546" s="955"/>
      <c r="T546" s="955"/>
      <c r="U546" s="955"/>
      <c r="V546" s="955"/>
      <c r="W546" s="955"/>
      <c r="X546" s="955"/>
    </row>
    <row r="547" spans="1:24" x14ac:dyDescent="0.2">
      <c r="A547" s="549"/>
      <c r="B547" s="81"/>
      <c r="C547" s="86"/>
      <c r="D547" s="954"/>
      <c r="E547" s="955"/>
      <c r="F547" s="955"/>
      <c r="G547" s="955"/>
      <c r="H547" s="955"/>
      <c r="I547" s="955"/>
      <c r="J547" s="955"/>
      <c r="K547" s="955"/>
      <c r="L547" s="955"/>
      <c r="M547" s="955"/>
      <c r="N547" s="955"/>
      <c r="O547" s="955"/>
      <c r="P547" s="955"/>
      <c r="Q547" s="955"/>
      <c r="R547" s="955"/>
      <c r="S547" s="955"/>
      <c r="T547" s="955"/>
      <c r="U547" s="955"/>
      <c r="V547" s="955"/>
      <c r="W547" s="955"/>
      <c r="X547" s="955"/>
    </row>
    <row r="548" spans="1:24" x14ac:dyDescent="0.2">
      <c r="A548" s="549"/>
      <c r="B548" s="81"/>
      <c r="C548" s="86"/>
      <c r="D548" s="954"/>
      <c r="E548" s="955"/>
      <c r="F548" s="955"/>
      <c r="G548" s="955"/>
      <c r="H548" s="955"/>
      <c r="I548" s="955"/>
      <c r="J548" s="955"/>
      <c r="K548" s="955"/>
      <c r="L548" s="955"/>
      <c r="M548" s="955"/>
      <c r="N548" s="955"/>
      <c r="O548" s="955"/>
      <c r="P548" s="955"/>
      <c r="Q548" s="955"/>
      <c r="R548" s="955"/>
      <c r="S548" s="955"/>
      <c r="T548" s="955"/>
      <c r="U548" s="955"/>
      <c r="V548" s="955"/>
      <c r="W548" s="955"/>
      <c r="X548" s="955"/>
    </row>
    <row r="549" spans="1:24" x14ac:dyDescent="0.2">
      <c r="A549" s="549"/>
      <c r="B549" s="81"/>
      <c r="C549" s="86"/>
      <c r="D549" s="954"/>
      <c r="E549" s="955"/>
      <c r="F549" s="955"/>
      <c r="G549" s="955"/>
      <c r="H549" s="955"/>
      <c r="I549" s="955"/>
      <c r="J549" s="955"/>
      <c r="K549" s="955"/>
      <c r="L549" s="955"/>
      <c r="M549" s="955"/>
      <c r="N549" s="955"/>
      <c r="O549" s="955"/>
      <c r="P549" s="955"/>
      <c r="Q549" s="955"/>
      <c r="R549" s="955"/>
      <c r="S549" s="955"/>
      <c r="T549" s="955"/>
      <c r="U549" s="955"/>
      <c r="V549" s="955"/>
      <c r="W549" s="955"/>
      <c r="X549" s="955"/>
    </row>
    <row r="550" spans="1:24" x14ac:dyDescent="0.2">
      <c r="A550" s="549"/>
      <c r="B550" s="81"/>
      <c r="C550" s="86"/>
      <c r="D550" s="954"/>
      <c r="E550" s="955"/>
      <c r="F550" s="955"/>
      <c r="G550" s="955"/>
      <c r="H550" s="955"/>
      <c r="I550" s="955"/>
      <c r="J550" s="955"/>
      <c r="K550" s="955"/>
      <c r="L550" s="955"/>
      <c r="M550" s="955"/>
      <c r="N550" s="955"/>
      <c r="O550" s="955"/>
      <c r="P550" s="955"/>
      <c r="Q550" s="955"/>
      <c r="R550" s="955"/>
      <c r="S550" s="955"/>
      <c r="T550" s="955"/>
      <c r="U550" s="955"/>
      <c r="V550" s="955"/>
      <c r="W550" s="955"/>
      <c r="X550" s="955"/>
    </row>
    <row r="551" spans="1:24" x14ac:dyDescent="0.2">
      <c r="A551" s="549"/>
      <c r="B551" s="81"/>
      <c r="C551" s="86"/>
      <c r="D551" s="954"/>
      <c r="E551" s="955"/>
      <c r="F551" s="955"/>
      <c r="G551" s="955"/>
      <c r="H551" s="955"/>
      <c r="I551" s="955"/>
      <c r="J551" s="955"/>
      <c r="K551" s="955"/>
      <c r="L551" s="955"/>
      <c r="M551" s="955"/>
      <c r="N551" s="955"/>
      <c r="O551" s="955"/>
      <c r="P551" s="955"/>
      <c r="Q551" s="955"/>
      <c r="R551" s="955"/>
      <c r="S551" s="955"/>
      <c r="T551" s="955"/>
      <c r="U551" s="955"/>
      <c r="V551" s="955"/>
      <c r="W551" s="955"/>
      <c r="X551" s="955"/>
    </row>
    <row r="552" spans="1:24" x14ac:dyDescent="0.2">
      <c r="A552" s="549"/>
      <c r="B552" s="81"/>
      <c r="C552" s="86"/>
      <c r="D552" s="954"/>
      <c r="E552" s="955"/>
      <c r="F552" s="955"/>
      <c r="G552" s="955"/>
      <c r="H552" s="955"/>
      <c r="I552" s="955"/>
      <c r="J552" s="955"/>
      <c r="K552" s="955"/>
      <c r="L552" s="955"/>
      <c r="M552" s="955"/>
      <c r="N552" s="955"/>
      <c r="O552" s="955"/>
      <c r="P552" s="955"/>
      <c r="Q552" s="955"/>
      <c r="R552" s="955"/>
      <c r="S552" s="955"/>
      <c r="T552" s="955"/>
      <c r="U552" s="955"/>
      <c r="V552" s="955"/>
      <c r="W552" s="955"/>
      <c r="X552" s="955"/>
    </row>
    <row r="553" spans="1:24" x14ac:dyDescent="0.2">
      <c r="A553" s="549"/>
      <c r="B553" s="81"/>
      <c r="C553" s="86"/>
      <c r="D553" s="954"/>
      <c r="E553" s="955"/>
      <c r="F553" s="955"/>
      <c r="G553" s="955"/>
      <c r="H553" s="955"/>
      <c r="I553" s="955"/>
      <c r="J553" s="955"/>
      <c r="K553" s="955"/>
      <c r="L553" s="955"/>
      <c r="M553" s="955"/>
      <c r="N553" s="955"/>
      <c r="O553" s="955"/>
      <c r="P553" s="955"/>
      <c r="Q553" s="955"/>
      <c r="R553" s="955"/>
      <c r="S553" s="955"/>
      <c r="T553" s="955"/>
      <c r="U553" s="955"/>
      <c r="V553" s="955"/>
      <c r="W553" s="955"/>
      <c r="X553" s="955"/>
    </row>
    <row r="554" spans="1:24" x14ac:dyDescent="0.2">
      <c r="A554" s="549"/>
      <c r="B554" s="81"/>
      <c r="C554" s="86"/>
      <c r="D554" s="954"/>
      <c r="E554" s="955"/>
      <c r="F554" s="955"/>
      <c r="G554" s="955"/>
      <c r="H554" s="955"/>
      <c r="I554" s="955"/>
      <c r="J554" s="955"/>
      <c r="K554" s="955"/>
      <c r="L554" s="955"/>
      <c r="M554" s="955"/>
      <c r="N554" s="955"/>
      <c r="O554" s="955"/>
      <c r="P554" s="955"/>
      <c r="Q554" s="955"/>
      <c r="R554" s="955"/>
      <c r="S554" s="955"/>
      <c r="T554" s="955"/>
      <c r="U554" s="955"/>
      <c r="V554" s="955"/>
      <c r="W554" s="955"/>
      <c r="X554" s="955"/>
    </row>
    <row r="555" spans="1:24" x14ac:dyDescent="0.2">
      <c r="A555" s="549"/>
      <c r="B555" s="81"/>
      <c r="C555" s="86"/>
      <c r="D555" s="954"/>
      <c r="E555" s="955"/>
      <c r="F555" s="955"/>
      <c r="G555" s="955"/>
      <c r="H555" s="955"/>
      <c r="I555" s="955"/>
      <c r="J555" s="955"/>
      <c r="K555" s="955"/>
      <c r="L555" s="955"/>
      <c r="M555" s="955"/>
      <c r="N555" s="955"/>
      <c r="O555" s="955"/>
      <c r="P555" s="955"/>
      <c r="Q555" s="955"/>
      <c r="R555" s="955"/>
      <c r="S555" s="955"/>
      <c r="T555" s="955"/>
      <c r="U555" s="955"/>
      <c r="V555" s="955"/>
      <c r="W555" s="955"/>
      <c r="X555" s="955"/>
    </row>
    <row r="556" spans="1:24" x14ac:dyDescent="0.2">
      <c r="A556" s="549"/>
      <c r="B556" s="81"/>
      <c r="C556" s="86"/>
      <c r="D556" s="954"/>
      <c r="E556" s="955"/>
      <c r="F556" s="955"/>
      <c r="G556" s="955"/>
      <c r="H556" s="955"/>
      <c r="I556" s="955"/>
      <c r="J556" s="955"/>
      <c r="K556" s="955"/>
      <c r="L556" s="955"/>
      <c r="M556" s="955"/>
      <c r="N556" s="955"/>
      <c r="O556" s="955"/>
      <c r="P556" s="955"/>
      <c r="Q556" s="955"/>
      <c r="R556" s="955"/>
      <c r="S556" s="955"/>
      <c r="T556" s="955"/>
      <c r="U556" s="955"/>
      <c r="V556" s="955"/>
      <c r="W556" s="955"/>
      <c r="X556" s="955"/>
    </row>
    <row r="557" spans="1:24" x14ac:dyDescent="0.2">
      <c r="A557" s="549"/>
      <c r="B557" s="81"/>
      <c r="C557" s="86"/>
      <c r="D557" s="954"/>
      <c r="E557" s="955"/>
      <c r="F557" s="955"/>
      <c r="G557" s="955"/>
      <c r="H557" s="955"/>
      <c r="I557" s="955"/>
      <c r="J557" s="955"/>
      <c r="K557" s="955"/>
      <c r="L557" s="955"/>
      <c r="M557" s="955"/>
      <c r="N557" s="955"/>
      <c r="O557" s="955"/>
      <c r="P557" s="955"/>
      <c r="Q557" s="955"/>
      <c r="R557" s="955"/>
      <c r="S557" s="955"/>
      <c r="T557" s="955"/>
      <c r="U557" s="955"/>
      <c r="V557" s="955"/>
      <c r="W557" s="955"/>
      <c r="X557" s="955"/>
    </row>
    <row r="558" spans="1:24" x14ac:dyDescent="0.2">
      <c r="A558" s="549"/>
      <c r="B558" s="81"/>
      <c r="C558" s="86"/>
      <c r="D558" s="954"/>
      <c r="E558" s="955"/>
      <c r="F558" s="955"/>
      <c r="G558" s="955"/>
      <c r="H558" s="955"/>
      <c r="I558" s="955"/>
      <c r="J558" s="955"/>
      <c r="K558" s="955"/>
      <c r="L558" s="955"/>
      <c r="M558" s="955"/>
      <c r="N558" s="955"/>
      <c r="O558" s="955"/>
      <c r="P558" s="955"/>
      <c r="Q558" s="955"/>
      <c r="R558" s="955"/>
      <c r="S558" s="955"/>
      <c r="T558" s="955"/>
      <c r="U558" s="955"/>
      <c r="V558" s="955"/>
      <c r="W558" s="955"/>
      <c r="X558" s="955"/>
    </row>
    <row r="559" spans="1:24" x14ac:dyDescent="0.2">
      <c r="A559" s="549"/>
      <c r="B559" s="81"/>
      <c r="C559" s="86"/>
      <c r="D559" s="954"/>
      <c r="E559" s="955"/>
      <c r="F559" s="955"/>
      <c r="G559" s="955"/>
      <c r="H559" s="955"/>
      <c r="I559" s="955"/>
      <c r="J559" s="955"/>
      <c r="K559" s="955"/>
      <c r="L559" s="955"/>
      <c r="M559" s="955"/>
      <c r="N559" s="955"/>
      <c r="O559" s="955"/>
      <c r="P559" s="955"/>
      <c r="Q559" s="955"/>
      <c r="R559" s="955"/>
      <c r="S559" s="955"/>
      <c r="T559" s="955"/>
      <c r="U559" s="955"/>
      <c r="V559" s="955"/>
      <c r="W559" s="955"/>
      <c r="X559" s="955"/>
    </row>
    <row r="560" spans="1:24" x14ac:dyDescent="0.2">
      <c r="A560" s="549"/>
      <c r="B560" s="81"/>
      <c r="C560" s="86"/>
      <c r="D560" s="954"/>
      <c r="E560" s="955"/>
      <c r="F560" s="955"/>
      <c r="G560" s="955"/>
      <c r="H560" s="955"/>
      <c r="I560" s="955"/>
      <c r="J560" s="955"/>
      <c r="K560" s="955"/>
      <c r="L560" s="955"/>
      <c r="M560" s="955"/>
      <c r="N560" s="955"/>
      <c r="O560" s="955"/>
      <c r="P560" s="955"/>
      <c r="Q560" s="955"/>
      <c r="R560" s="955"/>
      <c r="S560" s="955"/>
      <c r="T560" s="955"/>
      <c r="U560" s="955"/>
      <c r="V560" s="955"/>
      <c r="W560" s="955"/>
      <c r="X560" s="955"/>
    </row>
    <row r="561" spans="1:24" x14ac:dyDescent="0.2">
      <c r="A561" s="549"/>
      <c r="B561" s="81"/>
      <c r="C561" s="86"/>
      <c r="D561" s="954"/>
      <c r="E561" s="955"/>
      <c r="F561" s="955"/>
      <c r="G561" s="955"/>
      <c r="H561" s="955"/>
      <c r="I561" s="955"/>
      <c r="J561" s="955"/>
      <c r="K561" s="955"/>
      <c r="L561" s="955"/>
      <c r="M561" s="955"/>
      <c r="N561" s="955"/>
      <c r="O561" s="955"/>
      <c r="P561" s="955"/>
      <c r="Q561" s="955"/>
      <c r="R561" s="955"/>
      <c r="S561" s="955"/>
      <c r="T561" s="955"/>
      <c r="U561" s="955"/>
      <c r="V561" s="955"/>
      <c r="W561" s="955"/>
      <c r="X561" s="955"/>
    </row>
    <row r="562" spans="1:24" x14ac:dyDescent="0.2">
      <c r="A562" s="549"/>
      <c r="B562" s="81"/>
      <c r="C562" s="86"/>
      <c r="D562" s="954"/>
      <c r="E562" s="955"/>
      <c r="F562" s="955"/>
      <c r="G562" s="955"/>
      <c r="H562" s="955"/>
      <c r="I562" s="955"/>
      <c r="J562" s="955"/>
      <c r="K562" s="955"/>
      <c r="L562" s="955"/>
      <c r="M562" s="955"/>
      <c r="N562" s="955"/>
      <c r="O562" s="955"/>
      <c r="P562" s="955"/>
      <c r="Q562" s="955"/>
      <c r="R562" s="955"/>
      <c r="S562" s="955"/>
      <c r="T562" s="955"/>
      <c r="U562" s="955"/>
      <c r="V562" s="955"/>
      <c r="W562" s="955"/>
      <c r="X562" s="955"/>
    </row>
    <row r="563" spans="1:24" x14ac:dyDescent="0.2">
      <c r="A563" s="549"/>
      <c r="B563" s="81"/>
      <c r="C563" s="86"/>
      <c r="D563" s="954"/>
      <c r="E563" s="955"/>
      <c r="F563" s="955"/>
      <c r="G563" s="955"/>
      <c r="H563" s="955"/>
      <c r="I563" s="955"/>
      <c r="J563" s="955"/>
      <c r="K563" s="955"/>
      <c r="L563" s="955"/>
      <c r="M563" s="955"/>
      <c r="N563" s="955"/>
      <c r="O563" s="955"/>
      <c r="P563" s="955"/>
      <c r="Q563" s="955"/>
      <c r="R563" s="955"/>
      <c r="S563" s="955"/>
      <c r="T563" s="955"/>
      <c r="U563" s="955"/>
      <c r="V563" s="955"/>
      <c r="W563" s="955"/>
      <c r="X563" s="955"/>
    </row>
    <row r="564" spans="1:24" x14ac:dyDescent="0.2">
      <c r="A564" s="549"/>
      <c r="B564" s="81"/>
      <c r="C564" s="86"/>
      <c r="D564" s="954"/>
      <c r="E564" s="955"/>
      <c r="F564" s="955"/>
      <c r="G564" s="955"/>
      <c r="H564" s="955"/>
      <c r="I564" s="955"/>
      <c r="J564" s="955"/>
      <c r="K564" s="955"/>
      <c r="L564" s="955"/>
      <c r="M564" s="955"/>
      <c r="N564" s="955"/>
      <c r="O564" s="955"/>
      <c r="P564" s="955"/>
      <c r="Q564" s="955"/>
      <c r="R564" s="955"/>
      <c r="S564" s="955"/>
      <c r="T564" s="955"/>
      <c r="U564" s="955"/>
      <c r="V564" s="955"/>
      <c r="W564" s="955"/>
      <c r="X564" s="955"/>
    </row>
    <row r="565" spans="1:24" x14ac:dyDescent="0.2">
      <c r="A565" s="549"/>
      <c r="B565" s="81"/>
      <c r="C565" s="86"/>
      <c r="D565" s="954"/>
      <c r="E565" s="955"/>
      <c r="F565" s="955"/>
      <c r="G565" s="955"/>
      <c r="H565" s="955"/>
      <c r="I565" s="955"/>
      <c r="J565" s="955"/>
      <c r="K565" s="955"/>
      <c r="L565" s="955"/>
      <c r="M565" s="955"/>
      <c r="N565" s="955"/>
      <c r="O565" s="955"/>
      <c r="P565" s="955"/>
      <c r="Q565" s="955"/>
      <c r="R565" s="955"/>
      <c r="S565" s="955"/>
      <c r="T565" s="955"/>
      <c r="U565" s="955"/>
      <c r="V565" s="955"/>
      <c r="W565" s="955"/>
      <c r="X565" s="955"/>
    </row>
    <row r="566" spans="1:24" x14ac:dyDescent="0.2">
      <c r="A566" s="549"/>
      <c r="B566" s="81"/>
      <c r="C566" s="86"/>
      <c r="D566" s="954"/>
      <c r="E566" s="955"/>
      <c r="F566" s="955"/>
      <c r="G566" s="955"/>
      <c r="H566" s="955"/>
      <c r="I566" s="955"/>
      <c r="J566" s="955"/>
      <c r="K566" s="955"/>
      <c r="L566" s="955"/>
      <c r="M566" s="955"/>
      <c r="N566" s="955"/>
      <c r="O566" s="955"/>
      <c r="P566" s="955"/>
      <c r="Q566" s="955"/>
      <c r="R566" s="955"/>
      <c r="S566" s="955"/>
      <c r="T566" s="955"/>
      <c r="U566" s="955"/>
      <c r="V566" s="955"/>
      <c r="W566" s="955"/>
      <c r="X566" s="955"/>
    </row>
    <row r="567" spans="1:24" x14ac:dyDescent="0.2">
      <c r="A567" s="549"/>
      <c r="B567" s="81"/>
      <c r="C567" s="86"/>
      <c r="D567" s="954"/>
      <c r="E567" s="955"/>
      <c r="F567" s="955"/>
      <c r="G567" s="955"/>
      <c r="H567" s="955"/>
      <c r="I567" s="955"/>
      <c r="J567" s="955"/>
      <c r="K567" s="955"/>
      <c r="L567" s="955"/>
      <c r="M567" s="955"/>
      <c r="N567" s="955"/>
      <c r="O567" s="955"/>
      <c r="P567" s="955"/>
      <c r="Q567" s="955"/>
      <c r="R567" s="955"/>
      <c r="S567" s="955"/>
      <c r="T567" s="955"/>
      <c r="U567" s="955"/>
      <c r="V567" s="955"/>
      <c r="W567" s="955"/>
      <c r="X567" s="955"/>
    </row>
    <row r="568" spans="1:24" x14ac:dyDescent="0.2">
      <c r="A568" s="549"/>
      <c r="B568" s="81"/>
      <c r="C568" s="86"/>
      <c r="D568" s="954"/>
      <c r="E568" s="955"/>
      <c r="F568" s="955"/>
      <c r="G568" s="955"/>
      <c r="H568" s="955"/>
      <c r="I568" s="955"/>
      <c r="J568" s="955"/>
      <c r="K568" s="955"/>
      <c r="L568" s="955"/>
      <c r="M568" s="955"/>
      <c r="N568" s="955"/>
      <c r="O568" s="955"/>
      <c r="P568" s="955"/>
      <c r="Q568" s="955"/>
      <c r="R568" s="955"/>
      <c r="S568" s="955"/>
      <c r="T568" s="955"/>
      <c r="U568" s="955"/>
      <c r="V568" s="955"/>
      <c r="W568" s="955"/>
      <c r="X568" s="955"/>
    </row>
    <row r="569" spans="1:24" x14ac:dyDescent="0.2">
      <c r="A569" s="549"/>
      <c r="B569" s="81"/>
      <c r="C569" s="86"/>
      <c r="D569" s="954"/>
      <c r="E569" s="955"/>
      <c r="F569" s="955"/>
      <c r="G569" s="955"/>
      <c r="H569" s="955"/>
      <c r="I569" s="955"/>
      <c r="J569" s="955"/>
      <c r="K569" s="955"/>
      <c r="L569" s="955"/>
      <c r="M569" s="955"/>
      <c r="N569" s="955"/>
      <c r="O569" s="955"/>
      <c r="P569" s="955"/>
      <c r="Q569" s="955"/>
      <c r="R569" s="955"/>
      <c r="S569" s="955"/>
      <c r="T569" s="955"/>
      <c r="U569" s="955"/>
      <c r="V569" s="955"/>
      <c r="W569" s="955"/>
      <c r="X569" s="955"/>
    </row>
    <row r="570" spans="1:24" x14ac:dyDescent="0.2">
      <c r="A570" s="549"/>
      <c r="B570" s="81"/>
      <c r="C570" s="86"/>
      <c r="D570" s="954"/>
      <c r="E570" s="955"/>
      <c r="F570" s="955"/>
      <c r="G570" s="955"/>
      <c r="H570" s="955"/>
      <c r="I570" s="955"/>
      <c r="J570" s="955"/>
      <c r="K570" s="955"/>
      <c r="L570" s="955"/>
      <c r="M570" s="955"/>
      <c r="N570" s="955"/>
      <c r="O570" s="955"/>
      <c r="P570" s="955"/>
      <c r="Q570" s="955"/>
      <c r="R570" s="955"/>
      <c r="S570" s="955"/>
      <c r="T570" s="955"/>
      <c r="U570" s="955"/>
      <c r="V570" s="955"/>
      <c r="W570" s="955"/>
      <c r="X570" s="955"/>
    </row>
    <row r="571" spans="1:24" x14ac:dyDescent="0.2">
      <c r="A571" s="549"/>
      <c r="B571" s="81"/>
      <c r="C571" s="86"/>
      <c r="D571" s="954"/>
      <c r="E571" s="955"/>
      <c r="F571" s="955"/>
      <c r="G571" s="955"/>
      <c r="H571" s="955"/>
      <c r="I571" s="955"/>
      <c r="J571" s="955"/>
      <c r="K571" s="955"/>
      <c r="L571" s="955"/>
      <c r="M571" s="955"/>
      <c r="N571" s="955"/>
      <c r="O571" s="955"/>
      <c r="P571" s="955"/>
      <c r="Q571" s="955"/>
      <c r="R571" s="955"/>
      <c r="S571" s="955"/>
      <c r="T571" s="955"/>
      <c r="U571" s="955"/>
      <c r="V571" s="955"/>
      <c r="W571" s="955"/>
      <c r="X571" s="955"/>
    </row>
    <row r="572" spans="1:24" x14ac:dyDescent="0.2">
      <c r="A572" s="549"/>
      <c r="B572" s="81"/>
      <c r="C572" s="86"/>
      <c r="D572" s="954"/>
      <c r="E572" s="955"/>
      <c r="F572" s="955"/>
      <c r="G572" s="955"/>
      <c r="H572" s="955"/>
      <c r="I572" s="955"/>
      <c r="J572" s="955"/>
      <c r="K572" s="955"/>
      <c r="L572" s="955"/>
      <c r="M572" s="955"/>
      <c r="N572" s="955"/>
      <c r="O572" s="955"/>
      <c r="P572" s="955"/>
      <c r="Q572" s="955"/>
      <c r="R572" s="955"/>
      <c r="S572" s="955"/>
      <c r="T572" s="955"/>
      <c r="U572" s="955"/>
      <c r="V572" s="955"/>
      <c r="W572" s="955"/>
      <c r="X572" s="955"/>
    </row>
    <row r="573" spans="1:24" x14ac:dyDescent="0.2">
      <c r="A573" s="549"/>
      <c r="B573" s="81"/>
      <c r="C573" s="86"/>
      <c r="D573" s="954"/>
      <c r="E573" s="955"/>
      <c r="F573" s="955"/>
      <c r="G573" s="955"/>
      <c r="H573" s="955"/>
      <c r="I573" s="955"/>
      <c r="J573" s="955"/>
      <c r="K573" s="955"/>
      <c r="L573" s="955"/>
      <c r="M573" s="955"/>
      <c r="N573" s="955"/>
      <c r="O573" s="955"/>
      <c r="P573" s="955"/>
      <c r="Q573" s="955"/>
      <c r="R573" s="955"/>
      <c r="S573" s="955"/>
      <c r="T573" s="955"/>
      <c r="U573" s="955"/>
      <c r="V573" s="955"/>
      <c r="W573" s="955"/>
      <c r="X573" s="955"/>
    </row>
    <row r="574" spans="1:24" x14ac:dyDescent="0.2">
      <c r="A574" s="549"/>
      <c r="B574" s="81"/>
      <c r="C574" s="86"/>
      <c r="D574" s="954"/>
      <c r="E574" s="955"/>
      <c r="F574" s="955"/>
      <c r="G574" s="955"/>
      <c r="H574" s="955"/>
      <c r="I574" s="955"/>
      <c r="J574" s="955"/>
      <c r="K574" s="955"/>
      <c r="L574" s="955"/>
      <c r="M574" s="955"/>
      <c r="N574" s="955"/>
      <c r="O574" s="955"/>
      <c r="P574" s="955"/>
      <c r="Q574" s="955"/>
      <c r="R574" s="955"/>
      <c r="S574" s="955"/>
      <c r="T574" s="955"/>
      <c r="U574" s="955"/>
      <c r="V574" s="955"/>
      <c r="W574" s="955"/>
      <c r="X574" s="955"/>
    </row>
    <row r="575" spans="1:24" x14ac:dyDescent="0.2">
      <c r="A575" s="549"/>
      <c r="B575" s="81"/>
      <c r="C575" s="86"/>
      <c r="D575" s="954"/>
      <c r="E575" s="955"/>
      <c r="F575" s="955"/>
      <c r="G575" s="955"/>
      <c r="H575" s="955"/>
      <c r="I575" s="955"/>
      <c r="J575" s="955"/>
      <c r="K575" s="955"/>
      <c r="L575" s="955"/>
      <c r="M575" s="955"/>
      <c r="N575" s="955"/>
      <c r="O575" s="955"/>
      <c r="P575" s="955"/>
      <c r="Q575" s="955"/>
      <c r="R575" s="955"/>
      <c r="S575" s="955"/>
      <c r="T575" s="955"/>
      <c r="U575" s="955"/>
      <c r="V575" s="955"/>
      <c r="W575" s="955"/>
      <c r="X575" s="955"/>
    </row>
    <row r="576" spans="1:24" x14ac:dyDescent="0.2">
      <c r="A576" s="549"/>
      <c r="B576" s="81"/>
      <c r="C576" s="86"/>
      <c r="D576" s="954"/>
      <c r="E576" s="955"/>
      <c r="F576" s="955"/>
      <c r="G576" s="955"/>
      <c r="H576" s="955"/>
      <c r="I576" s="955"/>
      <c r="J576" s="955"/>
      <c r="K576" s="955"/>
      <c r="L576" s="955"/>
      <c r="M576" s="955"/>
      <c r="N576" s="955"/>
      <c r="O576" s="955"/>
      <c r="P576" s="955"/>
      <c r="Q576" s="955"/>
      <c r="R576" s="955"/>
      <c r="S576" s="955"/>
      <c r="T576" s="955"/>
      <c r="U576" s="955"/>
      <c r="V576" s="955"/>
      <c r="W576" s="955"/>
      <c r="X576" s="955"/>
    </row>
    <row r="577" spans="1:24" x14ac:dyDescent="0.2">
      <c r="A577" s="549"/>
      <c r="B577" s="81"/>
      <c r="C577" s="86"/>
      <c r="D577" s="954"/>
      <c r="E577" s="955"/>
      <c r="F577" s="955"/>
      <c r="G577" s="955"/>
      <c r="H577" s="955"/>
      <c r="I577" s="955"/>
      <c r="J577" s="955"/>
      <c r="K577" s="955"/>
      <c r="L577" s="955"/>
      <c r="M577" s="955"/>
      <c r="N577" s="955"/>
      <c r="O577" s="955"/>
      <c r="P577" s="955"/>
      <c r="Q577" s="955"/>
      <c r="R577" s="955"/>
      <c r="S577" s="955"/>
      <c r="T577" s="955"/>
      <c r="U577" s="955"/>
      <c r="V577" s="955"/>
      <c r="W577" s="955"/>
      <c r="X577" s="955"/>
    </row>
    <row r="578" spans="1:24" x14ac:dyDescent="0.2">
      <c r="A578" s="549"/>
      <c r="B578" s="81"/>
      <c r="C578" s="86"/>
      <c r="D578" s="954"/>
      <c r="E578" s="955"/>
      <c r="F578" s="955"/>
      <c r="G578" s="955"/>
      <c r="H578" s="955"/>
      <c r="I578" s="955"/>
      <c r="J578" s="955"/>
      <c r="K578" s="955"/>
      <c r="L578" s="955"/>
      <c r="M578" s="955"/>
      <c r="N578" s="955"/>
      <c r="O578" s="955"/>
      <c r="P578" s="955"/>
      <c r="Q578" s="955"/>
      <c r="R578" s="955"/>
      <c r="S578" s="955"/>
      <c r="T578" s="955"/>
      <c r="U578" s="955"/>
      <c r="V578" s="955"/>
      <c r="W578" s="955"/>
      <c r="X578" s="955"/>
    </row>
    <row r="579" spans="1:24" x14ac:dyDescent="0.2">
      <c r="A579" s="549"/>
      <c r="B579" s="81"/>
      <c r="C579" s="86"/>
      <c r="D579" s="954"/>
      <c r="E579" s="955"/>
      <c r="F579" s="955"/>
      <c r="G579" s="955"/>
      <c r="H579" s="955"/>
      <c r="I579" s="955"/>
      <c r="J579" s="955"/>
      <c r="K579" s="955"/>
      <c r="L579" s="955"/>
      <c r="M579" s="955"/>
      <c r="N579" s="955"/>
      <c r="O579" s="955"/>
      <c r="P579" s="955"/>
      <c r="Q579" s="955"/>
      <c r="R579" s="955"/>
      <c r="S579" s="955"/>
      <c r="T579" s="955"/>
      <c r="U579" s="955"/>
      <c r="V579" s="955"/>
      <c r="W579" s="955"/>
      <c r="X579" s="955"/>
    </row>
    <row r="580" spans="1:24" x14ac:dyDescent="0.2">
      <c r="A580" s="549"/>
      <c r="B580" s="81"/>
      <c r="C580" s="86"/>
      <c r="D580" s="954"/>
      <c r="E580" s="955"/>
      <c r="F580" s="955"/>
      <c r="G580" s="955"/>
      <c r="H580" s="955"/>
      <c r="I580" s="955"/>
      <c r="J580" s="955"/>
      <c r="K580" s="955"/>
      <c r="L580" s="955"/>
      <c r="M580" s="955"/>
      <c r="N580" s="955"/>
      <c r="O580" s="955"/>
      <c r="P580" s="955"/>
      <c r="Q580" s="955"/>
      <c r="R580" s="955"/>
      <c r="S580" s="955"/>
      <c r="T580" s="955"/>
      <c r="U580" s="955"/>
      <c r="V580" s="955"/>
      <c r="W580" s="955"/>
      <c r="X580" s="955"/>
    </row>
    <row r="581" spans="1:24" x14ac:dyDescent="0.2">
      <c r="A581" s="549"/>
      <c r="B581" s="81"/>
      <c r="C581" s="86"/>
      <c r="D581" s="954"/>
      <c r="E581" s="955"/>
      <c r="F581" s="955"/>
      <c r="G581" s="955"/>
      <c r="H581" s="955"/>
      <c r="I581" s="955"/>
      <c r="J581" s="955"/>
      <c r="K581" s="955"/>
      <c r="L581" s="955"/>
      <c r="M581" s="955"/>
      <c r="N581" s="955"/>
      <c r="O581" s="955"/>
      <c r="P581" s="955"/>
      <c r="Q581" s="955"/>
      <c r="R581" s="955"/>
      <c r="S581" s="955"/>
      <c r="T581" s="955"/>
      <c r="U581" s="955"/>
      <c r="V581" s="955"/>
      <c r="W581" s="955"/>
      <c r="X581" s="955"/>
    </row>
    <row r="582" spans="1:24" x14ac:dyDescent="0.2">
      <c r="A582" s="549"/>
      <c r="B582" s="81"/>
      <c r="C582" s="86"/>
      <c r="D582" s="954"/>
      <c r="E582" s="955"/>
      <c r="F582" s="955"/>
      <c r="G582" s="955"/>
      <c r="H582" s="955"/>
      <c r="I582" s="955"/>
      <c r="J582" s="955"/>
      <c r="K582" s="955"/>
      <c r="L582" s="955"/>
      <c r="M582" s="955"/>
      <c r="N582" s="955"/>
      <c r="O582" s="955"/>
      <c r="P582" s="955"/>
      <c r="Q582" s="955"/>
      <c r="R582" s="955"/>
      <c r="S582" s="955"/>
      <c r="T582" s="955"/>
      <c r="U582" s="955"/>
      <c r="V582" s="955"/>
      <c r="W582" s="955"/>
      <c r="X582" s="955"/>
    </row>
    <row r="583" spans="1:24" x14ac:dyDescent="0.2">
      <c r="A583" s="549"/>
      <c r="B583" s="81"/>
      <c r="C583" s="86"/>
      <c r="D583" s="954"/>
      <c r="E583" s="955"/>
      <c r="F583" s="955"/>
      <c r="G583" s="955"/>
      <c r="H583" s="955"/>
      <c r="I583" s="955"/>
      <c r="J583" s="955"/>
      <c r="K583" s="955"/>
      <c r="L583" s="955"/>
      <c r="M583" s="955"/>
      <c r="N583" s="955"/>
      <c r="O583" s="955"/>
      <c r="P583" s="955"/>
      <c r="Q583" s="955"/>
      <c r="R583" s="955"/>
      <c r="S583" s="955"/>
      <c r="T583" s="955"/>
      <c r="U583" s="955"/>
      <c r="V583" s="955"/>
      <c r="W583" s="955"/>
      <c r="X583" s="955"/>
    </row>
    <row r="584" spans="1:24" x14ac:dyDescent="0.2">
      <c r="A584" s="549"/>
      <c r="B584" s="81"/>
      <c r="C584" s="86"/>
      <c r="D584" s="954"/>
      <c r="E584" s="955"/>
      <c r="F584" s="955"/>
      <c r="G584" s="955"/>
      <c r="H584" s="955"/>
      <c r="I584" s="955"/>
      <c r="J584" s="955"/>
      <c r="K584" s="955"/>
      <c r="L584" s="955"/>
      <c r="M584" s="955"/>
      <c r="N584" s="955"/>
      <c r="O584" s="955"/>
      <c r="P584" s="955"/>
      <c r="Q584" s="955"/>
      <c r="R584" s="955"/>
      <c r="S584" s="955"/>
      <c r="T584" s="955"/>
      <c r="U584" s="955"/>
      <c r="V584" s="955"/>
      <c r="W584" s="955"/>
      <c r="X584" s="955"/>
    </row>
    <row r="585" spans="1:24" x14ac:dyDescent="0.2">
      <c r="A585" s="549"/>
      <c r="B585" s="81"/>
      <c r="C585" s="86"/>
      <c r="D585" s="954"/>
      <c r="E585" s="955"/>
      <c r="F585" s="955"/>
      <c r="G585" s="955"/>
      <c r="H585" s="955"/>
      <c r="I585" s="955"/>
      <c r="J585" s="955"/>
      <c r="K585" s="955"/>
      <c r="L585" s="955"/>
      <c r="M585" s="955"/>
      <c r="N585" s="955"/>
      <c r="O585" s="955"/>
      <c r="P585" s="955"/>
      <c r="Q585" s="955"/>
      <c r="R585" s="955"/>
      <c r="S585" s="955"/>
      <c r="T585" s="955"/>
      <c r="U585" s="955"/>
      <c r="V585" s="955"/>
      <c r="W585" s="955"/>
      <c r="X585" s="955"/>
    </row>
    <row r="586" spans="1:24" x14ac:dyDescent="0.2">
      <c r="A586" s="549"/>
      <c r="B586" s="81"/>
      <c r="C586" s="86"/>
      <c r="D586" s="954"/>
      <c r="E586" s="955"/>
      <c r="F586" s="955"/>
      <c r="G586" s="955"/>
      <c r="H586" s="955"/>
      <c r="I586" s="955"/>
      <c r="J586" s="955"/>
      <c r="K586" s="955"/>
      <c r="L586" s="955"/>
      <c r="M586" s="955"/>
      <c r="N586" s="955"/>
      <c r="O586" s="955"/>
      <c r="P586" s="955"/>
      <c r="Q586" s="955"/>
      <c r="R586" s="955"/>
      <c r="S586" s="955"/>
      <c r="T586" s="955"/>
      <c r="U586" s="955"/>
      <c r="V586" s="955"/>
      <c r="W586" s="955"/>
      <c r="X586" s="955"/>
    </row>
    <row r="587" spans="1:24" x14ac:dyDescent="0.2">
      <c r="A587" s="549"/>
      <c r="B587" s="81"/>
      <c r="C587" s="86"/>
      <c r="D587" s="954"/>
      <c r="E587" s="955"/>
      <c r="F587" s="955"/>
      <c r="G587" s="955"/>
      <c r="H587" s="955"/>
      <c r="I587" s="955"/>
      <c r="J587" s="955"/>
      <c r="K587" s="955"/>
      <c r="L587" s="955"/>
      <c r="M587" s="955"/>
      <c r="N587" s="955"/>
      <c r="O587" s="955"/>
      <c r="P587" s="955"/>
      <c r="Q587" s="955"/>
      <c r="R587" s="955"/>
      <c r="S587" s="955"/>
      <c r="T587" s="955"/>
      <c r="U587" s="955"/>
      <c r="V587" s="955"/>
      <c r="W587" s="955"/>
      <c r="X587" s="955"/>
    </row>
    <row r="588" spans="1:24" x14ac:dyDescent="0.2">
      <c r="A588" s="549"/>
      <c r="B588" s="81"/>
      <c r="C588" s="86"/>
      <c r="D588" s="954"/>
      <c r="E588" s="955"/>
      <c r="F588" s="955"/>
      <c r="G588" s="955"/>
      <c r="H588" s="955"/>
      <c r="I588" s="955"/>
      <c r="J588" s="955"/>
      <c r="K588" s="955"/>
      <c r="L588" s="955"/>
      <c r="M588" s="955"/>
      <c r="N588" s="955"/>
      <c r="O588" s="955"/>
      <c r="P588" s="955"/>
      <c r="Q588" s="955"/>
      <c r="R588" s="955"/>
      <c r="S588" s="955"/>
      <c r="T588" s="955"/>
      <c r="U588" s="955"/>
      <c r="V588" s="955"/>
      <c r="W588" s="955"/>
      <c r="X588" s="955"/>
    </row>
    <row r="589" spans="1:24" x14ac:dyDescent="0.2">
      <c r="A589" s="549"/>
      <c r="B589" s="81"/>
      <c r="C589" s="86"/>
      <c r="D589" s="954"/>
      <c r="E589" s="955"/>
      <c r="F589" s="955"/>
      <c r="G589" s="955"/>
      <c r="H589" s="955"/>
      <c r="I589" s="955"/>
      <c r="J589" s="955"/>
      <c r="K589" s="955"/>
      <c r="L589" s="955"/>
      <c r="M589" s="955"/>
      <c r="N589" s="955"/>
      <c r="O589" s="955"/>
      <c r="P589" s="955"/>
      <c r="Q589" s="955"/>
      <c r="R589" s="955"/>
      <c r="S589" s="955"/>
      <c r="T589" s="955"/>
      <c r="U589" s="955"/>
      <c r="V589" s="955"/>
      <c r="W589" s="955"/>
      <c r="X589" s="955"/>
    </row>
    <row r="590" spans="1:24" x14ac:dyDescent="0.2">
      <c r="A590" s="549"/>
      <c r="B590" s="81"/>
      <c r="C590" s="86"/>
      <c r="D590" s="954"/>
      <c r="E590" s="955"/>
      <c r="F590" s="955"/>
      <c r="G590" s="955"/>
      <c r="H590" s="955"/>
      <c r="I590" s="955"/>
      <c r="J590" s="955"/>
      <c r="K590" s="955"/>
      <c r="L590" s="955"/>
      <c r="M590" s="955"/>
      <c r="N590" s="955"/>
      <c r="O590" s="955"/>
      <c r="P590" s="955"/>
      <c r="Q590" s="955"/>
      <c r="R590" s="955"/>
      <c r="S590" s="955"/>
      <c r="T590" s="955"/>
      <c r="U590" s="955"/>
      <c r="V590" s="955"/>
      <c r="W590" s="955"/>
      <c r="X590" s="955"/>
    </row>
    <row r="591" spans="1:24" x14ac:dyDescent="0.2">
      <c r="A591" s="549"/>
      <c r="B591" s="81"/>
      <c r="C591" s="86"/>
      <c r="D591" s="954"/>
      <c r="E591" s="955"/>
      <c r="F591" s="955"/>
      <c r="G591" s="955"/>
      <c r="H591" s="955"/>
      <c r="I591" s="955"/>
      <c r="J591" s="955"/>
      <c r="K591" s="955"/>
      <c r="L591" s="955"/>
      <c r="M591" s="955"/>
      <c r="N591" s="955"/>
      <c r="O591" s="955"/>
      <c r="P591" s="955"/>
      <c r="Q591" s="955"/>
      <c r="R591" s="955"/>
      <c r="S591" s="955"/>
      <c r="T591" s="955"/>
      <c r="U591" s="955"/>
      <c r="V591" s="955"/>
      <c r="W591" s="955"/>
      <c r="X591" s="955"/>
    </row>
    <row r="592" spans="1:24" x14ac:dyDescent="0.2">
      <c r="A592" s="549"/>
      <c r="B592" s="81"/>
      <c r="C592" s="86"/>
      <c r="D592" s="954"/>
      <c r="E592" s="955"/>
      <c r="F592" s="955"/>
      <c r="G592" s="955"/>
      <c r="H592" s="955"/>
      <c r="I592" s="955"/>
      <c r="J592" s="955"/>
      <c r="K592" s="955"/>
      <c r="L592" s="955"/>
      <c r="M592" s="955"/>
      <c r="N592" s="955"/>
      <c r="O592" s="955"/>
      <c r="P592" s="955"/>
      <c r="Q592" s="955"/>
      <c r="R592" s="955"/>
      <c r="S592" s="955"/>
      <c r="T592" s="955"/>
      <c r="U592" s="955"/>
      <c r="V592" s="955"/>
      <c r="W592" s="955"/>
      <c r="X592" s="955"/>
    </row>
    <row r="593" spans="1:24" x14ac:dyDescent="0.2">
      <c r="A593" s="549"/>
      <c r="B593" s="81"/>
      <c r="C593" s="86"/>
      <c r="D593" s="954"/>
      <c r="E593" s="955"/>
      <c r="F593" s="955"/>
      <c r="G593" s="955"/>
      <c r="H593" s="955"/>
      <c r="I593" s="955"/>
      <c r="J593" s="955"/>
      <c r="K593" s="955"/>
      <c r="L593" s="955"/>
      <c r="M593" s="955"/>
      <c r="N593" s="955"/>
      <c r="O593" s="955"/>
      <c r="P593" s="955"/>
      <c r="Q593" s="955"/>
      <c r="R593" s="955"/>
      <c r="S593" s="955"/>
      <c r="T593" s="955"/>
      <c r="U593" s="955"/>
      <c r="V593" s="955"/>
      <c r="W593" s="955"/>
      <c r="X593" s="955"/>
    </row>
    <row r="594" spans="1:24" x14ac:dyDescent="0.2">
      <c r="A594" s="549"/>
      <c r="B594" s="81"/>
      <c r="C594" s="86"/>
      <c r="D594" s="954"/>
      <c r="E594" s="955"/>
      <c r="F594" s="955"/>
      <c r="G594" s="955"/>
      <c r="H594" s="955"/>
      <c r="I594" s="955"/>
      <c r="J594" s="955"/>
      <c r="K594" s="955"/>
      <c r="L594" s="955"/>
      <c r="M594" s="955"/>
      <c r="N594" s="955"/>
      <c r="O594" s="955"/>
      <c r="P594" s="955"/>
      <c r="Q594" s="955"/>
      <c r="R594" s="955"/>
      <c r="S594" s="955"/>
      <c r="T594" s="955"/>
      <c r="U594" s="955"/>
      <c r="V594" s="955"/>
      <c r="W594" s="955"/>
      <c r="X594" s="955"/>
    </row>
    <row r="595" spans="1:24" x14ac:dyDescent="0.2">
      <c r="A595" s="549"/>
      <c r="B595" s="81"/>
      <c r="C595" s="86"/>
      <c r="D595" s="954"/>
      <c r="E595" s="955"/>
      <c r="F595" s="955"/>
      <c r="G595" s="955"/>
      <c r="H595" s="955"/>
      <c r="I595" s="955"/>
      <c r="J595" s="955"/>
      <c r="K595" s="955"/>
      <c r="L595" s="955"/>
      <c r="M595" s="955"/>
      <c r="N595" s="955"/>
      <c r="O595" s="955"/>
      <c r="P595" s="955"/>
      <c r="Q595" s="955"/>
      <c r="R595" s="955"/>
      <c r="S595" s="955"/>
      <c r="T595" s="955"/>
      <c r="U595" s="955"/>
      <c r="V595" s="955"/>
      <c r="W595" s="955"/>
      <c r="X595" s="955"/>
    </row>
    <row r="596" spans="1:24" x14ac:dyDescent="0.2">
      <c r="A596" s="549"/>
      <c r="B596" s="81"/>
      <c r="C596" s="86"/>
      <c r="D596" s="954"/>
      <c r="E596" s="955"/>
      <c r="F596" s="955"/>
      <c r="G596" s="955"/>
      <c r="H596" s="955"/>
      <c r="I596" s="955"/>
      <c r="J596" s="955"/>
      <c r="K596" s="955"/>
      <c r="L596" s="955"/>
      <c r="M596" s="955"/>
      <c r="N596" s="955"/>
      <c r="O596" s="955"/>
      <c r="P596" s="955"/>
      <c r="Q596" s="955"/>
      <c r="R596" s="955"/>
      <c r="S596" s="955"/>
      <c r="T596" s="955"/>
      <c r="U596" s="955"/>
      <c r="V596" s="955"/>
      <c r="W596" s="955"/>
      <c r="X596" s="955"/>
    </row>
    <row r="597" spans="1:24" x14ac:dyDescent="0.2">
      <c r="A597" s="549"/>
      <c r="B597" s="81"/>
      <c r="C597" s="86"/>
      <c r="D597" s="954"/>
      <c r="E597" s="955"/>
      <c r="F597" s="955"/>
      <c r="G597" s="955"/>
      <c r="H597" s="955"/>
      <c r="I597" s="955"/>
      <c r="J597" s="955"/>
      <c r="K597" s="955"/>
      <c r="L597" s="955"/>
      <c r="M597" s="955"/>
      <c r="N597" s="955"/>
      <c r="O597" s="955"/>
      <c r="P597" s="955"/>
      <c r="Q597" s="955"/>
      <c r="R597" s="955"/>
      <c r="S597" s="955"/>
      <c r="T597" s="955"/>
      <c r="U597" s="955"/>
      <c r="V597" s="955"/>
      <c r="W597" s="955"/>
      <c r="X597" s="955"/>
    </row>
    <row r="598" spans="1:24" x14ac:dyDescent="0.2">
      <c r="A598" s="549"/>
      <c r="B598" s="81"/>
      <c r="C598" s="86"/>
      <c r="D598" s="954"/>
      <c r="E598" s="955"/>
      <c r="F598" s="955"/>
      <c r="G598" s="955"/>
      <c r="H598" s="955"/>
      <c r="I598" s="955"/>
      <c r="J598" s="955"/>
      <c r="K598" s="955"/>
      <c r="L598" s="955"/>
      <c r="M598" s="955"/>
      <c r="N598" s="955"/>
      <c r="O598" s="955"/>
      <c r="P598" s="955"/>
      <c r="Q598" s="955"/>
      <c r="R598" s="955"/>
      <c r="S598" s="955"/>
      <c r="T598" s="955"/>
      <c r="U598" s="955"/>
      <c r="V598" s="955"/>
      <c r="W598" s="955"/>
      <c r="X598" s="955"/>
    </row>
    <row r="599" spans="1:24" x14ac:dyDescent="0.2">
      <c r="A599" s="549"/>
      <c r="B599" s="81"/>
      <c r="C599" s="86"/>
      <c r="D599" s="954"/>
      <c r="E599" s="955"/>
      <c r="F599" s="955"/>
      <c r="G599" s="955"/>
      <c r="H599" s="955"/>
      <c r="I599" s="955"/>
      <c r="J599" s="955"/>
      <c r="K599" s="955"/>
      <c r="L599" s="955"/>
      <c r="M599" s="955"/>
      <c r="N599" s="955"/>
      <c r="O599" s="955"/>
      <c r="P599" s="955"/>
      <c r="Q599" s="955"/>
      <c r="R599" s="955"/>
      <c r="S599" s="955"/>
      <c r="T599" s="955"/>
      <c r="U599" s="955"/>
      <c r="V599" s="955"/>
      <c r="W599" s="955"/>
      <c r="X599" s="955"/>
    </row>
    <row r="600" spans="1:24" x14ac:dyDescent="0.2">
      <c r="A600" s="549"/>
      <c r="B600" s="81"/>
      <c r="C600" s="86"/>
      <c r="D600" s="954"/>
      <c r="E600" s="955"/>
      <c r="F600" s="955"/>
      <c r="G600" s="955"/>
      <c r="H600" s="955"/>
      <c r="I600" s="955"/>
      <c r="J600" s="955"/>
      <c r="K600" s="955"/>
      <c r="L600" s="955"/>
      <c r="M600" s="955"/>
      <c r="N600" s="955"/>
      <c r="O600" s="955"/>
      <c r="P600" s="955"/>
      <c r="Q600" s="955"/>
      <c r="R600" s="955"/>
      <c r="S600" s="955"/>
      <c r="T600" s="955"/>
      <c r="U600" s="955"/>
      <c r="V600" s="955"/>
      <c r="W600" s="955"/>
      <c r="X600" s="955"/>
    </row>
    <row r="601" spans="1:24" x14ac:dyDescent="0.2">
      <c r="A601" s="549"/>
      <c r="B601" s="81"/>
      <c r="C601" s="86"/>
      <c r="D601" s="954"/>
      <c r="E601" s="955"/>
      <c r="F601" s="955"/>
      <c r="G601" s="955"/>
      <c r="H601" s="955"/>
      <c r="I601" s="955"/>
      <c r="J601" s="955"/>
      <c r="K601" s="955"/>
      <c r="L601" s="955"/>
      <c r="M601" s="955"/>
      <c r="N601" s="955"/>
      <c r="O601" s="955"/>
      <c r="P601" s="955"/>
      <c r="Q601" s="955"/>
      <c r="R601" s="955"/>
      <c r="S601" s="955"/>
      <c r="T601" s="955"/>
      <c r="U601" s="955"/>
      <c r="V601" s="955"/>
      <c r="W601" s="955"/>
      <c r="X601" s="955"/>
    </row>
    <row r="602" spans="1:24" x14ac:dyDescent="0.2">
      <c r="A602" s="549"/>
      <c r="B602" s="81"/>
      <c r="C602" s="86"/>
      <c r="D602" s="954"/>
      <c r="E602" s="955"/>
      <c r="F602" s="955"/>
      <c r="G602" s="955"/>
      <c r="H602" s="955"/>
      <c r="I602" s="955"/>
      <c r="J602" s="955"/>
      <c r="K602" s="955"/>
      <c r="L602" s="955"/>
      <c r="M602" s="955"/>
      <c r="N602" s="955"/>
      <c r="O602" s="955"/>
      <c r="P602" s="955"/>
      <c r="Q602" s="955"/>
      <c r="R602" s="955"/>
      <c r="S602" s="955"/>
      <c r="T602" s="955"/>
      <c r="U602" s="955"/>
      <c r="V602" s="955"/>
      <c r="W602" s="955"/>
      <c r="X602" s="955"/>
    </row>
    <row r="603" spans="1:24" x14ac:dyDescent="0.2">
      <c r="A603" s="549"/>
      <c r="B603" s="81"/>
      <c r="C603" s="86"/>
      <c r="D603" s="954"/>
      <c r="E603" s="955"/>
      <c r="F603" s="955"/>
      <c r="G603" s="955"/>
      <c r="H603" s="955"/>
      <c r="I603" s="955"/>
      <c r="J603" s="955"/>
      <c r="K603" s="955"/>
      <c r="L603" s="955"/>
      <c r="M603" s="955"/>
      <c r="N603" s="955"/>
      <c r="O603" s="955"/>
      <c r="P603" s="955"/>
      <c r="Q603" s="955"/>
      <c r="R603" s="955"/>
      <c r="S603" s="955"/>
      <c r="T603" s="955"/>
      <c r="U603" s="955"/>
      <c r="V603" s="955"/>
      <c r="W603" s="955"/>
      <c r="X603" s="955"/>
    </row>
    <row r="604" spans="1:24" x14ac:dyDescent="0.2">
      <c r="A604" s="549"/>
      <c r="B604" s="81"/>
      <c r="C604" s="86"/>
      <c r="D604" s="954"/>
      <c r="E604" s="955"/>
      <c r="F604" s="955"/>
      <c r="G604" s="955"/>
      <c r="H604" s="955"/>
      <c r="I604" s="955"/>
      <c r="J604" s="955"/>
      <c r="K604" s="955"/>
      <c r="L604" s="955"/>
      <c r="M604" s="955"/>
      <c r="N604" s="955"/>
      <c r="O604" s="955"/>
      <c r="P604" s="955"/>
      <c r="Q604" s="955"/>
      <c r="R604" s="955"/>
      <c r="S604" s="955"/>
      <c r="T604" s="955"/>
      <c r="U604" s="955"/>
      <c r="V604" s="955"/>
      <c r="W604" s="955"/>
      <c r="X604" s="955"/>
    </row>
    <row r="605" spans="1:24" x14ac:dyDescent="0.2">
      <c r="A605" s="549"/>
      <c r="B605" s="81"/>
      <c r="C605" s="86"/>
      <c r="D605" s="954"/>
      <c r="E605" s="955"/>
      <c r="F605" s="955"/>
      <c r="G605" s="955"/>
      <c r="H605" s="955"/>
      <c r="I605" s="955"/>
      <c r="J605" s="955"/>
      <c r="K605" s="955"/>
      <c r="L605" s="955"/>
      <c r="M605" s="955"/>
      <c r="N605" s="955"/>
      <c r="O605" s="955"/>
      <c r="P605" s="955"/>
      <c r="Q605" s="955"/>
      <c r="R605" s="955"/>
      <c r="S605" s="955"/>
      <c r="T605" s="955"/>
      <c r="U605" s="955"/>
      <c r="V605" s="955"/>
      <c r="W605" s="955"/>
      <c r="X605" s="955"/>
    </row>
    <row r="606" spans="1:24" x14ac:dyDescent="0.2">
      <c r="A606" s="549"/>
      <c r="B606" s="81"/>
      <c r="C606" s="86"/>
      <c r="D606" s="954"/>
      <c r="E606" s="955"/>
      <c r="F606" s="955"/>
      <c r="G606" s="955"/>
      <c r="H606" s="955"/>
      <c r="I606" s="955"/>
      <c r="J606" s="955"/>
      <c r="K606" s="955"/>
      <c r="L606" s="955"/>
      <c r="M606" s="955"/>
      <c r="N606" s="955"/>
      <c r="O606" s="955"/>
      <c r="P606" s="955"/>
      <c r="Q606" s="955"/>
      <c r="R606" s="955"/>
      <c r="S606" s="955"/>
      <c r="T606" s="955"/>
      <c r="U606" s="955"/>
      <c r="V606" s="955"/>
      <c r="W606" s="955"/>
      <c r="X606" s="955"/>
    </row>
    <row r="607" spans="1:24" x14ac:dyDescent="0.2">
      <c r="A607" s="549"/>
      <c r="B607" s="81"/>
      <c r="C607" s="86"/>
      <c r="D607" s="954"/>
      <c r="E607" s="955"/>
      <c r="F607" s="955"/>
      <c r="G607" s="955"/>
      <c r="H607" s="955"/>
      <c r="I607" s="955"/>
      <c r="J607" s="955"/>
      <c r="K607" s="955"/>
      <c r="L607" s="955"/>
      <c r="M607" s="955"/>
      <c r="N607" s="955"/>
      <c r="O607" s="955"/>
      <c r="P607" s="955"/>
      <c r="Q607" s="955"/>
      <c r="R607" s="955"/>
      <c r="S607" s="955"/>
      <c r="T607" s="955"/>
      <c r="U607" s="955"/>
      <c r="V607" s="955"/>
      <c r="W607" s="955"/>
      <c r="X607" s="955"/>
    </row>
    <row r="608" spans="1:24" x14ac:dyDescent="0.2">
      <c r="A608" s="549"/>
      <c r="B608" s="81"/>
      <c r="C608" s="86"/>
      <c r="D608" s="954"/>
      <c r="E608" s="955"/>
      <c r="F608" s="955"/>
      <c r="G608" s="955"/>
      <c r="H608" s="955"/>
      <c r="I608" s="955"/>
      <c r="J608" s="955"/>
      <c r="K608" s="955"/>
      <c r="L608" s="955"/>
      <c r="M608" s="955"/>
      <c r="N608" s="955"/>
      <c r="O608" s="955"/>
      <c r="P608" s="955"/>
      <c r="Q608" s="955"/>
      <c r="R608" s="955"/>
      <c r="S608" s="955"/>
      <c r="T608" s="955"/>
      <c r="U608" s="955"/>
      <c r="V608" s="955"/>
      <c r="W608" s="955"/>
      <c r="X608" s="955"/>
    </row>
    <row r="609" spans="1:24" x14ac:dyDescent="0.2">
      <c r="A609" s="549"/>
      <c r="B609" s="81"/>
      <c r="C609" s="86"/>
      <c r="D609" s="954"/>
      <c r="E609" s="955"/>
      <c r="F609" s="955"/>
      <c r="G609" s="955"/>
      <c r="H609" s="955"/>
      <c r="I609" s="955"/>
      <c r="J609" s="955"/>
      <c r="K609" s="955"/>
      <c r="L609" s="955"/>
      <c r="M609" s="955"/>
      <c r="N609" s="955"/>
      <c r="O609" s="955"/>
      <c r="P609" s="955"/>
      <c r="Q609" s="955"/>
      <c r="R609" s="955"/>
      <c r="S609" s="955"/>
      <c r="T609" s="955"/>
      <c r="U609" s="955"/>
      <c r="V609" s="955"/>
      <c r="W609" s="955"/>
      <c r="X609" s="955"/>
    </row>
    <row r="610" spans="1:24" x14ac:dyDescent="0.2">
      <c r="A610" s="549"/>
      <c r="B610" s="81"/>
      <c r="C610" s="86"/>
      <c r="D610" s="954"/>
      <c r="E610" s="955"/>
      <c r="F610" s="955"/>
      <c r="G610" s="955"/>
      <c r="H610" s="955"/>
      <c r="I610" s="955"/>
      <c r="J610" s="955"/>
      <c r="K610" s="955"/>
      <c r="L610" s="955"/>
      <c r="M610" s="955"/>
      <c r="N610" s="955"/>
      <c r="O610" s="955"/>
      <c r="P610" s="955"/>
      <c r="Q610" s="955"/>
      <c r="R610" s="955"/>
      <c r="S610" s="955"/>
      <c r="T610" s="955"/>
      <c r="U610" s="955"/>
      <c r="V610" s="955"/>
      <c r="W610" s="955"/>
      <c r="X610" s="955"/>
    </row>
    <row r="611" spans="1:24" x14ac:dyDescent="0.2">
      <c r="A611" s="549"/>
      <c r="B611" s="81"/>
      <c r="C611" s="86"/>
      <c r="D611" s="954"/>
      <c r="E611" s="955"/>
      <c r="F611" s="955"/>
      <c r="G611" s="955"/>
      <c r="H611" s="955"/>
      <c r="I611" s="955"/>
      <c r="J611" s="955"/>
      <c r="K611" s="955"/>
      <c r="L611" s="955"/>
      <c r="M611" s="955"/>
      <c r="N611" s="955"/>
      <c r="O611" s="955"/>
      <c r="P611" s="955"/>
      <c r="Q611" s="955"/>
      <c r="R611" s="955"/>
      <c r="S611" s="955"/>
      <c r="T611" s="955"/>
      <c r="U611" s="955"/>
      <c r="V611" s="955"/>
      <c r="W611" s="955"/>
      <c r="X611" s="955"/>
    </row>
    <row r="612" spans="1:24" x14ac:dyDescent="0.2">
      <c r="A612" s="549"/>
      <c r="B612" s="81"/>
      <c r="C612" s="86"/>
      <c r="D612" s="954"/>
      <c r="E612" s="955"/>
      <c r="F612" s="955"/>
      <c r="G612" s="955"/>
      <c r="H612" s="955"/>
      <c r="I612" s="955"/>
      <c r="J612" s="955"/>
      <c r="K612" s="955"/>
      <c r="L612" s="955"/>
      <c r="M612" s="955"/>
      <c r="N612" s="955"/>
      <c r="O612" s="955"/>
      <c r="P612" s="955"/>
      <c r="Q612" s="955"/>
      <c r="R612" s="955"/>
      <c r="S612" s="955"/>
      <c r="T612" s="955"/>
      <c r="U612" s="955"/>
      <c r="V612" s="955"/>
      <c r="W612" s="955"/>
      <c r="X612" s="955"/>
    </row>
    <row r="613" spans="1:24" x14ac:dyDescent="0.2">
      <c r="A613" s="549"/>
      <c r="B613" s="81"/>
      <c r="C613" s="86"/>
      <c r="D613" s="954"/>
      <c r="E613" s="955"/>
      <c r="F613" s="955"/>
      <c r="G613" s="955"/>
      <c r="H613" s="955"/>
      <c r="I613" s="955"/>
      <c r="J613" s="955"/>
      <c r="K613" s="955"/>
      <c r="L613" s="955"/>
      <c r="M613" s="955"/>
      <c r="N613" s="955"/>
      <c r="O613" s="955"/>
      <c r="P613" s="955"/>
      <c r="Q613" s="955"/>
      <c r="R613" s="955"/>
      <c r="S613" s="955"/>
      <c r="T613" s="955"/>
      <c r="U613" s="955"/>
      <c r="V613" s="955"/>
      <c r="W613" s="955"/>
      <c r="X613" s="955"/>
    </row>
    <row r="614" spans="1:24" x14ac:dyDescent="0.2">
      <c r="A614" s="549"/>
      <c r="B614" s="81"/>
      <c r="C614" s="86"/>
      <c r="D614" s="954"/>
      <c r="E614" s="955"/>
      <c r="F614" s="955"/>
      <c r="G614" s="955"/>
      <c r="H614" s="955"/>
      <c r="I614" s="955"/>
      <c r="J614" s="955"/>
      <c r="K614" s="955"/>
      <c r="L614" s="955"/>
      <c r="M614" s="955"/>
      <c r="N614" s="955"/>
      <c r="O614" s="955"/>
      <c r="P614" s="955"/>
      <c r="Q614" s="955"/>
      <c r="R614" s="955"/>
      <c r="S614" s="955"/>
      <c r="T614" s="955"/>
      <c r="U614" s="955"/>
      <c r="V614" s="955"/>
      <c r="W614" s="955"/>
      <c r="X614" s="955"/>
    </row>
    <row r="615" spans="1:24" x14ac:dyDescent="0.2">
      <c r="A615" s="549"/>
      <c r="B615" s="81"/>
      <c r="C615" s="86"/>
      <c r="D615" s="954"/>
      <c r="E615" s="955"/>
      <c r="F615" s="955"/>
      <c r="G615" s="955"/>
      <c r="H615" s="955"/>
      <c r="I615" s="955"/>
      <c r="J615" s="955"/>
      <c r="K615" s="955"/>
      <c r="L615" s="955"/>
      <c r="M615" s="955"/>
      <c r="N615" s="955"/>
      <c r="O615" s="955"/>
      <c r="P615" s="955"/>
      <c r="Q615" s="955"/>
      <c r="R615" s="955"/>
      <c r="S615" s="955"/>
      <c r="T615" s="955"/>
      <c r="U615" s="955"/>
      <c r="V615" s="955"/>
      <c r="W615" s="955"/>
      <c r="X615" s="955"/>
    </row>
    <row r="616" spans="1:24" x14ac:dyDescent="0.2">
      <c r="A616" s="549"/>
      <c r="B616" s="81"/>
      <c r="C616" s="86"/>
      <c r="D616" s="954"/>
      <c r="E616" s="955"/>
      <c r="F616" s="955"/>
      <c r="G616" s="955"/>
      <c r="H616" s="955"/>
      <c r="I616" s="955"/>
      <c r="J616" s="955"/>
      <c r="K616" s="955"/>
      <c r="L616" s="955"/>
      <c r="M616" s="955"/>
      <c r="N616" s="955"/>
      <c r="O616" s="955"/>
      <c r="P616" s="955"/>
      <c r="Q616" s="955"/>
      <c r="R616" s="955"/>
      <c r="S616" s="955"/>
      <c r="T616" s="955"/>
      <c r="U616" s="955"/>
      <c r="V616" s="955"/>
      <c r="W616" s="955"/>
      <c r="X616" s="955"/>
    </row>
    <row r="617" spans="1:24" x14ac:dyDescent="0.2">
      <c r="A617" s="549"/>
      <c r="B617" s="81"/>
      <c r="C617" s="86"/>
      <c r="D617" s="954"/>
      <c r="E617" s="955"/>
      <c r="F617" s="955"/>
      <c r="G617" s="955"/>
      <c r="H617" s="955"/>
      <c r="I617" s="955"/>
      <c r="J617" s="955"/>
      <c r="K617" s="955"/>
      <c r="L617" s="955"/>
      <c r="M617" s="955"/>
      <c r="N617" s="955"/>
      <c r="O617" s="955"/>
      <c r="P617" s="955"/>
      <c r="Q617" s="955"/>
      <c r="R617" s="955"/>
      <c r="S617" s="955"/>
      <c r="T617" s="955"/>
      <c r="U617" s="955"/>
      <c r="V617" s="955"/>
      <c r="W617" s="955"/>
      <c r="X617" s="955"/>
    </row>
    <row r="618" spans="1:24" x14ac:dyDescent="0.2">
      <c r="A618" s="549"/>
      <c r="B618" s="81"/>
      <c r="C618" s="86"/>
      <c r="D618" s="954"/>
      <c r="E618" s="955"/>
      <c r="F618" s="955"/>
      <c r="G618" s="955"/>
      <c r="H618" s="955"/>
      <c r="I618" s="955"/>
      <c r="J618" s="955"/>
      <c r="K618" s="955"/>
      <c r="L618" s="955"/>
      <c r="M618" s="955"/>
      <c r="N618" s="955"/>
      <c r="O618" s="955"/>
      <c r="P618" s="955"/>
      <c r="Q618" s="955"/>
      <c r="R618" s="955"/>
      <c r="S618" s="955"/>
      <c r="T618" s="955"/>
      <c r="U618" s="955"/>
      <c r="V618" s="955"/>
      <c r="W618" s="955"/>
      <c r="X618" s="955"/>
    </row>
    <row r="619" spans="1:24" x14ac:dyDescent="0.2">
      <c r="A619" s="549"/>
      <c r="B619" s="81"/>
      <c r="C619" s="86"/>
      <c r="D619" s="954"/>
      <c r="E619" s="955"/>
      <c r="F619" s="955"/>
      <c r="G619" s="955"/>
      <c r="H619" s="955"/>
      <c r="I619" s="955"/>
      <c r="J619" s="955"/>
      <c r="K619" s="955"/>
      <c r="L619" s="955"/>
      <c r="M619" s="955"/>
      <c r="N619" s="955"/>
      <c r="O619" s="955"/>
      <c r="P619" s="955"/>
      <c r="Q619" s="955"/>
      <c r="R619" s="955"/>
      <c r="S619" s="955"/>
      <c r="T619" s="955"/>
      <c r="U619" s="955"/>
      <c r="V619" s="955"/>
      <c r="W619" s="955"/>
      <c r="X619" s="955"/>
    </row>
    <row r="620" spans="1:24" x14ac:dyDescent="0.2">
      <c r="A620" s="549"/>
      <c r="B620" s="81"/>
      <c r="C620" s="86"/>
      <c r="D620" s="954"/>
      <c r="E620" s="955"/>
      <c r="F620" s="955"/>
      <c r="G620" s="955"/>
      <c r="H620" s="955"/>
      <c r="I620" s="955"/>
      <c r="J620" s="955"/>
      <c r="K620" s="955"/>
      <c r="L620" s="955"/>
      <c r="M620" s="955"/>
      <c r="N620" s="955"/>
      <c r="O620" s="955"/>
      <c r="P620" s="955"/>
      <c r="Q620" s="955"/>
      <c r="R620" s="955"/>
      <c r="S620" s="955"/>
      <c r="T620" s="955"/>
      <c r="U620" s="955"/>
      <c r="V620" s="955"/>
      <c r="W620" s="955"/>
      <c r="X620" s="955"/>
    </row>
    <row r="621" spans="1:24" x14ac:dyDescent="0.2">
      <c r="A621" s="549"/>
      <c r="B621" s="81"/>
      <c r="C621" s="86"/>
      <c r="D621" s="954"/>
      <c r="E621" s="955"/>
      <c r="F621" s="955"/>
      <c r="G621" s="955"/>
      <c r="H621" s="955"/>
      <c r="I621" s="955"/>
      <c r="J621" s="955"/>
      <c r="K621" s="955"/>
      <c r="L621" s="955"/>
      <c r="M621" s="955"/>
      <c r="N621" s="955"/>
      <c r="O621" s="955"/>
      <c r="P621" s="955"/>
      <c r="Q621" s="955"/>
      <c r="R621" s="955"/>
      <c r="S621" s="955"/>
      <c r="T621" s="955"/>
      <c r="U621" s="955"/>
      <c r="V621" s="955"/>
      <c r="W621" s="955"/>
      <c r="X621" s="955"/>
    </row>
    <row r="622" spans="1:24" x14ac:dyDescent="0.2">
      <c r="A622" s="549"/>
      <c r="B622" s="81"/>
      <c r="C622" s="86"/>
      <c r="D622" s="954"/>
      <c r="E622" s="955"/>
      <c r="F622" s="955"/>
      <c r="G622" s="955"/>
      <c r="H622" s="955"/>
      <c r="I622" s="955"/>
      <c r="J622" s="955"/>
      <c r="K622" s="955"/>
      <c r="L622" s="955"/>
      <c r="M622" s="955"/>
      <c r="N622" s="955"/>
      <c r="O622" s="955"/>
      <c r="P622" s="955"/>
      <c r="Q622" s="955"/>
      <c r="R622" s="955"/>
      <c r="S622" s="955"/>
      <c r="T622" s="955"/>
      <c r="U622" s="955"/>
      <c r="V622" s="955"/>
      <c r="W622" s="955"/>
      <c r="X622" s="955"/>
    </row>
    <row r="623" spans="1:24" x14ac:dyDescent="0.2">
      <c r="A623" s="549"/>
      <c r="B623" s="81"/>
      <c r="C623" s="86"/>
      <c r="D623" s="954"/>
      <c r="E623" s="955"/>
      <c r="F623" s="955"/>
      <c r="G623" s="955"/>
      <c r="H623" s="955"/>
      <c r="I623" s="955"/>
      <c r="J623" s="955"/>
      <c r="K623" s="955"/>
      <c r="L623" s="955"/>
      <c r="M623" s="955"/>
      <c r="N623" s="955"/>
      <c r="O623" s="955"/>
      <c r="P623" s="955"/>
      <c r="Q623" s="955"/>
      <c r="R623" s="955"/>
      <c r="S623" s="955"/>
      <c r="T623" s="955"/>
      <c r="U623" s="955"/>
      <c r="V623" s="955"/>
      <c r="W623" s="955"/>
      <c r="X623" s="955"/>
    </row>
    <row r="624" spans="1:24" x14ac:dyDescent="0.2">
      <c r="A624" s="549"/>
      <c r="B624" s="81"/>
      <c r="C624" s="86"/>
      <c r="D624" s="954"/>
      <c r="E624" s="955"/>
      <c r="F624" s="955"/>
      <c r="G624" s="955"/>
      <c r="H624" s="955"/>
      <c r="I624" s="955"/>
      <c r="J624" s="955"/>
      <c r="K624" s="955"/>
      <c r="L624" s="955"/>
      <c r="M624" s="955"/>
      <c r="N624" s="955"/>
      <c r="O624" s="955"/>
      <c r="P624" s="955"/>
      <c r="Q624" s="955"/>
      <c r="R624" s="955"/>
      <c r="S624" s="955"/>
      <c r="T624" s="955"/>
      <c r="U624" s="955"/>
      <c r="V624" s="955"/>
      <c r="W624" s="955"/>
      <c r="X624" s="955"/>
    </row>
    <row r="625" spans="1:24" x14ac:dyDescent="0.2">
      <c r="A625" s="549"/>
      <c r="B625" s="81"/>
      <c r="C625" s="86"/>
      <c r="D625" s="954"/>
      <c r="E625" s="955"/>
      <c r="F625" s="955"/>
      <c r="G625" s="955"/>
      <c r="H625" s="955"/>
      <c r="I625" s="955"/>
      <c r="J625" s="955"/>
      <c r="K625" s="955"/>
      <c r="L625" s="955"/>
      <c r="M625" s="955"/>
      <c r="N625" s="955"/>
      <c r="O625" s="955"/>
      <c r="P625" s="955"/>
      <c r="Q625" s="955"/>
      <c r="R625" s="955"/>
      <c r="S625" s="955"/>
      <c r="T625" s="955"/>
      <c r="U625" s="955"/>
      <c r="V625" s="955"/>
      <c r="W625" s="955"/>
      <c r="X625" s="955"/>
    </row>
    <row r="626" spans="1:24" x14ac:dyDescent="0.2">
      <c r="A626" s="549"/>
      <c r="B626" s="81"/>
      <c r="C626" s="86"/>
      <c r="D626" s="954"/>
      <c r="E626" s="955"/>
      <c r="F626" s="955"/>
      <c r="G626" s="955"/>
      <c r="H626" s="955"/>
      <c r="I626" s="955"/>
      <c r="J626" s="955"/>
      <c r="K626" s="955"/>
      <c r="L626" s="955"/>
      <c r="M626" s="955"/>
      <c r="N626" s="955"/>
      <c r="O626" s="955"/>
      <c r="P626" s="955"/>
      <c r="Q626" s="955"/>
      <c r="R626" s="955"/>
      <c r="S626" s="955"/>
      <c r="T626" s="955"/>
      <c r="U626" s="955"/>
      <c r="V626" s="955"/>
      <c r="W626" s="955"/>
      <c r="X626" s="955"/>
    </row>
    <row r="627" spans="1:24" x14ac:dyDescent="0.2">
      <c r="A627" s="549"/>
      <c r="B627" s="81"/>
      <c r="C627" s="86"/>
      <c r="D627" s="954"/>
      <c r="E627" s="955"/>
      <c r="F627" s="955"/>
      <c r="G627" s="955"/>
      <c r="H627" s="955"/>
      <c r="I627" s="955"/>
      <c r="J627" s="955"/>
      <c r="K627" s="955"/>
      <c r="L627" s="955"/>
      <c r="M627" s="955"/>
      <c r="N627" s="955"/>
      <c r="O627" s="955"/>
      <c r="P627" s="955"/>
      <c r="Q627" s="955"/>
      <c r="R627" s="955"/>
      <c r="S627" s="955"/>
      <c r="T627" s="955"/>
      <c r="U627" s="955"/>
      <c r="V627" s="955"/>
      <c r="W627" s="955"/>
      <c r="X627" s="955"/>
    </row>
    <row r="628" spans="1:24" x14ac:dyDescent="0.2">
      <c r="A628" s="549"/>
      <c r="B628" s="81"/>
      <c r="C628" s="86"/>
      <c r="D628" s="954"/>
      <c r="E628" s="955"/>
      <c r="F628" s="955"/>
      <c r="G628" s="955"/>
      <c r="H628" s="955"/>
      <c r="I628" s="955"/>
      <c r="J628" s="955"/>
      <c r="K628" s="955"/>
      <c r="L628" s="955"/>
      <c r="M628" s="955"/>
      <c r="N628" s="955"/>
      <c r="O628" s="955"/>
      <c r="P628" s="955"/>
      <c r="Q628" s="955"/>
      <c r="R628" s="955"/>
      <c r="S628" s="955"/>
      <c r="T628" s="955"/>
      <c r="U628" s="955"/>
      <c r="V628" s="955"/>
      <c r="W628" s="955"/>
      <c r="X628" s="955"/>
    </row>
    <row r="629" spans="1:24" x14ac:dyDescent="0.2">
      <c r="A629" s="549"/>
      <c r="B629" s="81"/>
      <c r="C629" s="86"/>
      <c r="D629" s="954"/>
      <c r="E629" s="955"/>
      <c r="F629" s="955"/>
      <c r="G629" s="955"/>
      <c r="H629" s="955"/>
      <c r="I629" s="955"/>
      <c r="J629" s="955"/>
      <c r="K629" s="955"/>
      <c r="L629" s="955"/>
      <c r="M629" s="955"/>
      <c r="N629" s="955"/>
      <c r="O629" s="955"/>
      <c r="P629" s="955"/>
      <c r="Q629" s="955"/>
      <c r="R629" s="955"/>
      <c r="S629" s="955"/>
      <c r="T629" s="955"/>
      <c r="U629" s="955"/>
      <c r="V629" s="955"/>
      <c r="W629" s="955"/>
      <c r="X629" s="955"/>
    </row>
    <row r="630" spans="1:24" x14ac:dyDescent="0.2">
      <c r="A630" s="549"/>
      <c r="B630" s="81"/>
      <c r="C630" s="86"/>
      <c r="D630" s="954"/>
      <c r="E630" s="955"/>
      <c r="F630" s="955"/>
      <c r="G630" s="955"/>
      <c r="H630" s="955"/>
      <c r="I630" s="955"/>
      <c r="J630" s="955"/>
      <c r="K630" s="955"/>
      <c r="L630" s="955"/>
      <c r="M630" s="955"/>
      <c r="N630" s="955"/>
      <c r="O630" s="955"/>
      <c r="P630" s="955"/>
      <c r="Q630" s="955"/>
      <c r="R630" s="955"/>
      <c r="S630" s="955"/>
      <c r="T630" s="955"/>
      <c r="U630" s="955"/>
      <c r="V630" s="955"/>
      <c r="W630" s="955"/>
      <c r="X630" s="955"/>
    </row>
    <row r="631" spans="1:24" x14ac:dyDescent="0.2">
      <c r="A631" s="549"/>
      <c r="B631" s="81"/>
      <c r="C631" s="86"/>
      <c r="D631" s="954"/>
      <c r="E631" s="955"/>
      <c r="F631" s="955"/>
      <c r="G631" s="955"/>
      <c r="H631" s="955"/>
      <c r="I631" s="955"/>
      <c r="J631" s="955"/>
      <c r="K631" s="955"/>
      <c r="L631" s="955"/>
      <c r="M631" s="955"/>
      <c r="N631" s="955"/>
      <c r="O631" s="955"/>
      <c r="P631" s="955"/>
      <c r="Q631" s="955"/>
      <c r="R631" s="955"/>
      <c r="S631" s="955"/>
      <c r="T631" s="955"/>
      <c r="U631" s="955"/>
      <c r="V631" s="955"/>
      <c r="W631" s="955"/>
      <c r="X631" s="955"/>
    </row>
    <row r="632" spans="1:24" x14ac:dyDescent="0.2">
      <c r="A632" s="549"/>
      <c r="B632" s="81"/>
      <c r="C632" s="86"/>
      <c r="D632" s="954"/>
      <c r="E632" s="955"/>
      <c r="F632" s="955"/>
      <c r="G632" s="955"/>
      <c r="H632" s="955"/>
      <c r="I632" s="955"/>
      <c r="J632" s="955"/>
      <c r="K632" s="955"/>
      <c r="L632" s="955"/>
      <c r="M632" s="955"/>
      <c r="N632" s="955"/>
      <c r="O632" s="955"/>
      <c r="P632" s="955"/>
      <c r="Q632" s="955"/>
      <c r="R632" s="955"/>
      <c r="S632" s="955"/>
      <c r="T632" s="955"/>
      <c r="U632" s="955"/>
      <c r="V632" s="955"/>
      <c r="W632" s="955"/>
      <c r="X632" s="955"/>
    </row>
    <row r="633" spans="1:24" x14ac:dyDescent="0.2">
      <c r="A633" s="549"/>
      <c r="B633" s="81"/>
      <c r="C633" s="86"/>
      <c r="D633" s="954"/>
      <c r="E633" s="955"/>
      <c r="F633" s="955"/>
      <c r="G633" s="955"/>
      <c r="H633" s="955"/>
      <c r="I633" s="955"/>
      <c r="J633" s="955"/>
      <c r="K633" s="955"/>
      <c r="L633" s="955"/>
      <c r="M633" s="955"/>
      <c r="N633" s="955"/>
      <c r="O633" s="955"/>
      <c r="P633" s="955"/>
      <c r="Q633" s="955"/>
      <c r="R633" s="955"/>
      <c r="S633" s="955"/>
      <c r="T633" s="955"/>
      <c r="U633" s="955"/>
      <c r="V633" s="955"/>
      <c r="W633" s="955"/>
      <c r="X633" s="955"/>
    </row>
    <row r="634" spans="1:24" x14ac:dyDescent="0.2">
      <c r="A634" s="549"/>
      <c r="B634" s="81"/>
      <c r="C634" s="86"/>
      <c r="D634" s="954"/>
      <c r="E634" s="955"/>
      <c r="F634" s="955"/>
      <c r="G634" s="955"/>
      <c r="H634" s="955"/>
      <c r="I634" s="955"/>
      <c r="J634" s="955"/>
      <c r="K634" s="955"/>
      <c r="L634" s="955"/>
      <c r="M634" s="955"/>
      <c r="N634" s="955"/>
      <c r="O634" s="955"/>
      <c r="P634" s="955"/>
      <c r="Q634" s="955"/>
      <c r="R634" s="955"/>
      <c r="S634" s="955"/>
      <c r="T634" s="955"/>
      <c r="U634" s="955"/>
      <c r="V634" s="955"/>
      <c r="W634" s="955"/>
      <c r="X634" s="955"/>
    </row>
    <row r="635" spans="1:24" x14ac:dyDescent="0.2">
      <c r="A635" s="549"/>
      <c r="B635" s="81"/>
      <c r="C635" s="86"/>
      <c r="D635" s="954"/>
      <c r="E635" s="955"/>
      <c r="F635" s="955"/>
      <c r="G635" s="955"/>
      <c r="H635" s="955"/>
      <c r="I635" s="955"/>
      <c r="J635" s="955"/>
      <c r="K635" s="955"/>
      <c r="L635" s="955"/>
      <c r="M635" s="955"/>
      <c r="N635" s="955"/>
      <c r="O635" s="955"/>
      <c r="P635" s="955"/>
      <c r="Q635" s="955"/>
      <c r="R635" s="955"/>
      <c r="S635" s="955"/>
      <c r="T635" s="955"/>
      <c r="U635" s="955"/>
      <c r="V635" s="955"/>
      <c r="W635" s="955"/>
      <c r="X635" s="955"/>
    </row>
    <row r="636" spans="1:24" x14ac:dyDescent="0.2">
      <c r="A636" s="549"/>
      <c r="B636" s="81"/>
      <c r="C636" s="86"/>
      <c r="D636" s="954"/>
      <c r="E636" s="955"/>
      <c r="F636" s="955"/>
      <c r="G636" s="955"/>
      <c r="H636" s="955"/>
      <c r="I636" s="955"/>
      <c r="J636" s="955"/>
      <c r="K636" s="955"/>
      <c r="L636" s="955"/>
      <c r="M636" s="955"/>
      <c r="N636" s="955"/>
      <c r="O636" s="955"/>
      <c r="P636" s="955"/>
      <c r="Q636" s="955"/>
      <c r="R636" s="955"/>
      <c r="S636" s="955"/>
      <c r="T636" s="955"/>
      <c r="U636" s="955"/>
      <c r="V636" s="955"/>
      <c r="W636" s="955"/>
      <c r="X636" s="955"/>
    </row>
    <row r="637" spans="1:24" x14ac:dyDescent="0.2">
      <c r="A637" s="549"/>
      <c r="B637" s="81"/>
      <c r="C637" s="86"/>
      <c r="D637" s="954"/>
      <c r="E637" s="955"/>
      <c r="F637" s="955"/>
      <c r="G637" s="955"/>
      <c r="H637" s="955"/>
      <c r="I637" s="955"/>
      <c r="J637" s="955"/>
      <c r="K637" s="955"/>
      <c r="L637" s="955"/>
      <c r="M637" s="955"/>
      <c r="N637" s="955"/>
      <c r="O637" s="955"/>
      <c r="P637" s="955"/>
      <c r="Q637" s="955"/>
      <c r="R637" s="955"/>
      <c r="S637" s="955"/>
      <c r="T637" s="955"/>
      <c r="U637" s="955"/>
      <c r="V637" s="955"/>
      <c r="W637" s="955"/>
      <c r="X637" s="955"/>
    </row>
    <row r="638" spans="1:24" x14ac:dyDescent="0.2">
      <c r="A638" s="549"/>
      <c r="B638" s="81"/>
      <c r="C638" s="86"/>
      <c r="D638" s="954"/>
      <c r="E638" s="955"/>
      <c r="F638" s="955"/>
      <c r="G638" s="955"/>
      <c r="H638" s="955"/>
      <c r="I638" s="955"/>
      <c r="J638" s="955"/>
      <c r="K638" s="955"/>
      <c r="L638" s="955"/>
      <c r="M638" s="955"/>
      <c r="N638" s="955"/>
      <c r="O638" s="955"/>
      <c r="P638" s="955"/>
      <c r="Q638" s="955"/>
      <c r="R638" s="955"/>
      <c r="S638" s="955"/>
      <c r="T638" s="955"/>
      <c r="U638" s="955"/>
      <c r="V638" s="955"/>
      <c r="W638" s="955"/>
      <c r="X638" s="955"/>
    </row>
    <row r="639" spans="1:24" x14ac:dyDescent="0.2">
      <c r="A639" s="549"/>
      <c r="B639" s="81"/>
      <c r="C639" s="86"/>
      <c r="D639" s="954"/>
      <c r="E639" s="955"/>
      <c r="F639" s="955"/>
      <c r="G639" s="955"/>
      <c r="H639" s="955"/>
      <c r="I639" s="955"/>
      <c r="J639" s="955"/>
      <c r="K639" s="955"/>
      <c r="L639" s="955"/>
      <c r="M639" s="955"/>
      <c r="N639" s="955"/>
      <c r="O639" s="955"/>
      <c r="P639" s="955"/>
      <c r="Q639" s="955"/>
      <c r="R639" s="955"/>
      <c r="S639" s="955"/>
      <c r="T639" s="955"/>
      <c r="U639" s="955"/>
      <c r="V639" s="955"/>
      <c r="W639" s="955"/>
      <c r="X639" s="955"/>
    </row>
    <row r="640" spans="1:24" x14ac:dyDescent="0.2">
      <c r="A640" s="549"/>
      <c r="B640" s="81"/>
      <c r="C640" s="86"/>
      <c r="D640" s="954"/>
      <c r="E640" s="955"/>
      <c r="F640" s="955"/>
      <c r="G640" s="955"/>
      <c r="H640" s="955"/>
      <c r="I640" s="955"/>
      <c r="J640" s="955"/>
      <c r="K640" s="955"/>
      <c r="L640" s="955"/>
      <c r="M640" s="955"/>
      <c r="N640" s="955"/>
      <c r="O640" s="955"/>
      <c r="P640" s="955"/>
      <c r="Q640" s="955"/>
      <c r="R640" s="955"/>
      <c r="S640" s="955"/>
      <c r="T640" s="955"/>
      <c r="U640" s="955"/>
      <c r="V640" s="955"/>
      <c r="W640" s="955"/>
      <c r="X640" s="955"/>
    </row>
    <row r="641" spans="1:24" x14ac:dyDescent="0.2">
      <c r="A641" s="549"/>
      <c r="B641" s="81"/>
      <c r="C641" s="86"/>
      <c r="D641" s="954"/>
      <c r="E641" s="955"/>
      <c r="F641" s="955"/>
      <c r="G641" s="955"/>
      <c r="H641" s="955"/>
      <c r="I641" s="955"/>
      <c r="J641" s="955"/>
      <c r="K641" s="955"/>
      <c r="L641" s="955"/>
      <c r="M641" s="955"/>
      <c r="N641" s="955"/>
      <c r="O641" s="955"/>
      <c r="P641" s="955"/>
      <c r="Q641" s="955"/>
      <c r="R641" s="955"/>
      <c r="S641" s="955"/>
      <c r="T641" s="955"/>
      <c r="U641" s="955"/>
      <c r="V641" s="955"/>
      <c r="W641" s="955"/>
      <c r="X641" s="955"/>
    </row>
    <row r="642" spans="1:24" x14ac:dyDescent="0.2">
      <c r="A642" s="549"/>
      <c r="B642" s="81"/>
      <c r="C642" s="86"/>
      <c r="D642" s="954"/>
      <c r="E642" s="955"/>
      <c r="F642" s="955"/>
      <c r="G642" s="955"/>
      <c r="H642" s="955"/>
      <c r="I642" s="955"/>
      <c r="J642" s="955"/>
      <c r="K642" s="955"/>
      <c r="L642" s="955"/>
      <c r="M642" s="955"/>
      <c r="N642" s="955"/>
      <c r="O642" s="955"/>
      <c r="P642" s="955"/>
      <c r="Q642" s="955"/>
      <c r="R642" s="955"/>
      <c r="S642" s="955"/>
      <c r="T642" s="955"/>
      <c r="U642" s="955"/>
      <c r="V642" s="955"/>
      <c r="W642" s="955"/>
      <c r="X642" s="955"/>
    </row>
    <row r="643" spans="1:24" x14ac:dyDescent="0.2">
      <c r="A643" s="549"/>
      <c r="B643" s="81"/>
      <c r="C643" s="86"/>
      <c r="D643" s="954"/>
      <c r="E643" s="955"/>
      <c r="F643" s="955"/>
      <c r="G643" s="955"/>
      <c r="H643" s="955"/>
      <c r="I643" s="955"/>
      <c r="J643" s="955"/>
      <c r="K643" s="955"/>
      <c r="L643" s="955"/>
      <c r="M643" s="955"/>
      <c r="N643" s="955"/>
      <c r="O643" s="955"/>
      <c r="P643" s="955"/>
      <c r="Q643" s="955"/>
      <c r="R643" s="955"/>
      <c r="S643" s="955"/>
      <c r="T643" s="955"/>
      <c r="U643" s="955"/>
      <c r="V643" s="955"/>
      <c r="W643" s="955"/>
      <c r="X643" s="955"/>
    </row>
    <row r="644" spans="1:24" x14ac:dyDescent="0.2">
      <c r="A644" s="549"/>
      <c r="B644" s="81"/>
      <c r="C644" s="86"/>
      <c r="D644" s="954"/>
      <c r="E644" s="955"/>
      <c r="F644" s="955"/>
      <c r="G644" s="955"/>
      <c r="H644" s="955"/>
      <c r="I644" s="955"/>
      <c r="J644" s="955"/>
      <c r="K644" s="955"/>
      <c r="L644" s="955"/>
      <c r="M644" s="955"/>
      <c r="N644" s="955"/>
      <c r="O644" s="955"/>
      <c r="P644" s="955"/>
      <c r="Q644" s="955"/>
      <c r="R644" s="955"/>
      <c r="S644" s="955"/>
      <c r="T644" s="955"/>
      <c r="U644" s="955"/>
      <c r="V644" s="955"/>
      <c r="W644" s="955"/>
      <c r="X644" s="955"/>
    </row>
    <row r="645" spans="1:24" x14ac:dyDescent="0.2">
      <c r="A645" s="549"/>
      <c r="B645" s="81"/>
      <c r="C645" s="86"/>
      <c r="D645" s="954"/>
      <c r="E645" s="955"/>
      <c r="F645" s="955"/>
      <c r="G645" s="955"/>
      <c r="H645" s="955"/>
      <c r="I645" s="955"/>
      <c r="J645" s="955"/>
      <c r="K645" s="955"/>
      <c r="L645" s="955"/>
      <c r="M645" s="955"/>
      <c r="N645" s="955"/>
      <c r="O645" s="955"/>
      <c r="P645" s="955"/>
      <c r="Q645" s="955"/>
      <c r="R645" s="955"/>
      <c r="S645" s="955"/>
      <c r="T645" s="955"/>
      <c r="U645" s="955"/>
      <c r="V645" s="955"/>
      <c r="W645" s="955"/>
      <c r="X645" s="955"/>
    </row>
    <row r="646" spans="1:24" x14ac:dyDescent="0.2">
      <c r="A646" s="549"/>
      <c r="B646" s="81"/>
      <c r="C646" s="86"/>
      <c r="D646" s="954"/>
      <c r="E646" s="955"/>
      <c r="F646" s="955"/>
      <c r="G646" s="955"/>
      <c r="H646" s="955"/>
      <c r="I646" s="955"/>
      <c r="J646" s="955"/>
      <c r="K646" s="955"/>
      <c r="L646" s="955"/>
      <c r="M646" s="955"/>
      <c r="N646" s="955"/>
      <c r="O646" s="955"/>
      <c r="P646" s="955"/>
      <c r="Q646" s="955"/>
      <c r="R646" s="955"/>
      <c r="S646" s="955"/>
      <c r="T646" s="955"/>
      <c r="U646" s="955"/>
      <c r="V646" s="955"/>
      <c r="W646" s="955"/>
      <c r="X646" s="955"/>
    </row>
    <row r="647" spans="1:24" x14ac:dyDescent="0.2">
      <c r="A647" s="549"/>
      <c r="B647" s="81"/>
      <c r="C647" s="86"/>
      <c r="D647" s="954"/>
      <c r="E647" s="955"/>
      <c r="F647" s="955"/>
      <c r="G647" s="955"/>
      <c r="H647" s="955"/>
      <c r="I647" s="955"/>
      <c r="J647" s="955"/>
      <c r="K647" s="955"/>
      <c r="L647" s="955"/>
      <c r="M647" s="955"/>
      <c r="N647" s="955"/>
      <c r="O647" s="955"/>
      <c r="P647" s="955"/>
      <c r="Q647" s="955"/>
      <c r="R647" s="955"/>
      <c r="S647" s="955"/>
      <c r="T647" s="955"/>
      <c r="U647" s="955"/>
      <c r="V647" s="955"/>
      <c r="W647" s="955"/>
      <c r="X647" s="955"/>
    </row>
    <row r="648" spans="1:24" x14ac:dyDescent="0.2">
      <c r="A648" s="549"/>
      <c r="B648" s="81"/>
      <c r="C648" s="86"/>
      <c r="D648" s="954"/>
      <c r="E648" s="955"/>
      <c r="F648" s="955"/>
      <c r="G648" s="955"/>
      <c r="H648" s="955"/>
      <c r="I648" s="955"/>
      <c r="J648" s="955"/>
      <c r="K648" s="955"/>
      <c r="L648" s="955"/>
      <c r="M648" s="955"/>
      <c r="N648" s="955"/>
      <c r="O648" s="955"/>
      <c r="P648" s="955"/>
      <c r="Q648" s="955"/>
      <c r="R648" s="955"/>
      <c r="S648" s="955"/>
      <c r="T648" s="955"/>
      <c r="U648" s="955"/>
      <c r="V648" s="955"/>
      <c r="W648" s="955"/>
      <c r="X648" s="955"/>
    </row>
    <row r="649" spans="1:24" x14ac:dyDescent="0.2">
      <c r="A649" s="549"/>
      <c r="B649" s="81"/>
      <c r="C649" s="86"/>
      <c r="D649" s="954"/>
      <c r="E649" s="955"/>
      <c r="F649" s="955"/>
      <c r="G649" s="955"/>
      <c r="H649" s="955"/>
      <c r="I649" s="955"/>
      <c r="J649" s="955"/>
      <c r="K649" s="955"/>
      <c r="L649" s="955"/>
      <c r="M649" s="955"/>
      <c r="N649" s="955"/>
      <c r="O649" s="955"/>
      <c r="P649" s="955"/>
      <c r="Q649" s="955"/>
      <c r="R649" s="955"/>
      <c r="S649" s="955"/>
      <c r="T649" s="955"/>
      <c r="U649" s="955"/>
      <c r="V649" s="955"/>
      <c r="W649" s="955"/>
      <c r="X649" s="955"/>
    </row>
    <row r="650" spans="1:24" x14ac:dyDescent="0.2">
      <c r="A650" s="549"/>
      <c r="B650" s="81"/>
      <c r="C650" s="86"/>
      <c r="D650" s="954"/>
      <c r="E650" s="955"/>
      <c r="F650" s="955"/>
      <c r="G650" s="955"/>
      <c r="H650" s="955"/>
      <c r="I650" s="955"/>
      <c r="J650" s="955"/>
      <c r="K650" s="955"/>
      <c r="L650" s="955"/>
      <c r="M650" s="955"/>
      <c r="N650" s="955"/>
      <c r="O650" s="955"/>
      <c r="P650" s="955"/>
      <c r="Q650" s="955"/>
      <c r="R650" s="955"/>
      <c r="S650" s="955"/>
      <c r="T650" s="955"/>
      <c r="U650" s="955"/>
      <c r="V650" s="955"/>
      <c r="W650" s="955"/>
      <c r="X650" s="955"/>
    </row>
    <row r="651" spans="1:24" x14ac:dyDescent="0.2">
      <c r="A651" s="549"/>
      <c r="B651" s="81"/>
      <c r="C651" s="86"/>
      <c r="D651" s="954"/>
      <c r="E651" s="955"/>
      <c r="F651" s="955"/>
      <c r="G651" s="955"/>
      <c r="H651" s="955"/>
      <c r="I651" s="955"/>
      <c r="J651" s="955"/>
      <c r="K651" s="955"/>
      <c r="L651" s="955"/>
      <c r="M651" s="955"/>
      <c r="N651" s="955"/>
      <c r="O651" s="955"/>
      <c r="P651" s="955"/>
      <c r="Q651" s="955"/>
      <c r="R651" s="955"/>
      <c r="S651" s="955"/>
      <c r="T651" s="955"/>
      <c r="U651" s="955"/>
      <c r="V651" s="955"/>
      <c r="W651" s="955"/>
      <c r="X651" s="955"/>
    </row>
    <row r="652" spans="1:24" x14ac:dyDescent="0.2">
      <c r="A652" s="549"/>
      <c r="B652" s="81"/>
      <c r="C652" s="86"/>
      <c r="D652" s="954"/>
      <c r="E652" s="955"/>
      <c r="F652" s="955"/>
      <c r="G652" s="955"/>
      <c r="H652" s="955"/>
      <c r="I652" s="955"/>
      <c r="J652" s="955"/>
      <c r="K652" s="955"/>
      <c r="L652" s="955"/>
      <c r="M652" s="955"/>
      <c r="N652" s="955"/>
      <c r="O652" s="955"/>
      <c r="P652" s="955"/>
      <c r="Q652" s="955"/>
      <c r="R652" s="955"/>
      <c r="S652" s="955"/>
      <c r="T652" s="955"/>
      <c r="U652" s="955"/>
      <c r="V652" s="955"/>
      <c r="W652" s="955"/>
      <c r="X652" s="955"/>
    </row>
    <row r="653" spans="1:24" x14ac:dyDescent="0.2">
      <c r="A653" s="549"/>
      <c r="B653" s="81"/>
      <c r="C653" s="86"/>
      <c r="D653" s="954"/>
      <c r="E653" s="955"/>
      <c r="F653" s="955"/>
      <c r="G653" s="955"/>
      <c r="H653" s="955"/>
      <c r="I653" s="955"/>
      <c r="J653" s="955"/>
      <c r="K653" s="955"/>
      <c r="L653" s="955"/>
      <c r="M653" s="955"/>
      <c r="N653" s="955"/>
      <c r="O653" s="955"/>
      <c r="P653" s="955"/>
      <c r="Q653" s="955"/>
      <c r="R653" s="955"/>
      <c r="S653" s="955"/>
      <c r="T653" s="955"/>
      <c r="U653" s="955"/>
      <c r="V653" s="955"/>
      <c r="W653" s="955"/>
      <c r="X653" s="955"/>
    </row>
    <row r="654" spans="1:24" x14ac:dyDescent="0.2">
      <c r="A654" s="549"/>
      <c r="B654" s="81"/>
      <c r="C654" s="86"/>
      <c r="D654" s="954"/>
      <c r="E654" s="955"/>
      <c r="F654" s="955"/>
      <c r="G654" s="955"/>
      <c r="H654" s="955"/>
      <c r="I654" s="955"/>
      <c r="J654" s="955"/>
      <c r="K654" s="955"/>
      <c r="L654" s="955"/>
      <c r="M654" s="955"/>
      <c r="N654" s="955"/>
      <c r="O654" s="955"/>
      <c r="P654" s="955"/>
      <c r="Q654" s="955"/>
      <c r="R654" s="955"/>
      <c r="S654" s="955"/>
      <c r="T654" s="955"/>
      <c r="U654" s="955"/>
      <c r="V654" s="955"/>
      <c r="W654" s="955"/>
      <c r="X654" s="955"/>
    </row>
    <row r="655" spans="1:24" x14ac:dyDescent="0.2">
      <c r="A655" s="549"/>
      <c r="B655" s="81"/>
      <c r="C655" s="86"/>
      <c r="D655" s="954"/>
      <c r="E655" s="955"/>
      <c r="F655" s="955"/>
      <c r="G655" s="955"/>
      <c r="H655" s="955"/>
      <c r="I655" s="955"/>
      <c r="J655" s="955"/>
      <c r="K655" s="955"/>
      <c r="L655" s="955"/>
      <c r="M655" s="955"/>
      <c r="N655" s="955"/>
      <c r="O655" s="955"/>
      <c r="P655" s="955"/>
      <c r="Q655" s="955"/>
      <c r="R655" s="955"/>
      <c r="S655" s="955"/>
      <c r="T655" s="955"/>
      <c r="U655" s="955"/>
      <c r="V655" s="955"/>
      <c r="W655" s="955"/>
      <c r="X655" s="955"/>
    </row>
    <row r="656" spans="1:24" x14ac:dyDescent="0.2">
      <c r="A656" s="549"/>
      <c r="B656" s="81"/>
      <c r="C656" s="86"/>
      <c r="D656" s="954"/>
      <c r="E656" s="955"/>
      <c r="F656" s="955"/>
      <c r="G656" s="955"/>
      <c r="H656" s="955"/>
      <c r="I656" s="955"/>
      <c r="J656" s="955"/>
      <c r="K656" s="955"/>
      <c r="L656" s="955"/>
      <c r="M656" s="955"/>
      <c r="N656" s="955"/>
      <c r="O656" s="955"/>
      <c r="P656" s="955"/>
      <c r="Q656" s="955"/>
      <c r="R656" s="955"/>
      <c r="S656" s="955"/>
      <c r="T656" s="955"/>
      <c r="U656" s="955"/>
      <c r="V656" s="955"/>
      <c r="W656" s="955"/>
      <c r="X656" s="955"/>
    </row>
    <row r="657" spans="1:24" x14ac:dyDescent="0.2">
      <c r="A657" s="549"/>
      <c r="B657" s="81"/>
      <c r="C657" s="86"/>
      <c r="D657" s="954"/>
      <c r="E657" s="955"/>
      <c r="F657" s="955"/>
      <c r="G657" s="955"/>
      <c r="H657" s="955"/>
      <c r="I657" s="955"/>
      <c r="J657" s="955"/>
      <c r="K657" s="955"/>
      <c r="L657" s="955"/>
      <c r="M657" s="955"/>
      <c r="N657" s="955"/>
      <c r="O657" s="955"/>
      <c r="P657" s="955"/>
      <c r="Q657" s="955"/>
      <c r="R657" s="955"/>
      <c r="S657" s="955"/>
      <c r="T657" s="955"/>
      <c r="U657" s="955"/>
      <c r="V657" s="955"/>
      <c r="W657" s="955"/>
      <c r="X657" s="955"/>
    </row>
    <row r="658" spans="1:24" x14ac:dyDescent="0.2">
      <c r="A658" s="549"/>
      <c r="B658" s="81"/>
      <c r="C658" s="86"/>
      <c r="D658" s="954"/>
      <c r="E658" s="955"/>
      <c r="F658" s="955"/>
      <c r="G658" s="955"/>
      <c r="H658" s="955"/>
      <c r="I658" s="955"/>
      <c r="J658" s="955"/>
      <c r="K658" s="955"/>
      <c r="L658" s="955"/>
      <c r="M658" s="955"/>
      <c r="N658" s="955"/>
      <c r="O658" s="955"/>
      <c r="P658" s="955"/>
      <c r="Q658" s="955"/>
      <c r="R658" s="955"/>
      <c r="S658" s="955"/>
      <c r="T658" s="955"/>
      <c r="U658" s="955"/>
      <c r="V658" s="955"/>
      <c r="W658" s="955"/>
      <c r="X658" s="955"/>
    </row>
    <row r="659" spans="1:24" x14ac:dyDescent="0.2">
      <c r="A659" s="549"/>
      <c r="B659" s="81"/>
      <c r="C659" s="86"/>
      <c r="D659" s="954"/>
      <c r="E659" s="955"/>
      <c r="F659" s="955"/>
      <c r="G659" s="955"/>
      <c r="H659" s="955"/>
      <c r="I659" s="955"/>
      <c r="J659" s="955"/>
      <c r="K659" s="955"/>
      <c r="L659" s="955"/>
      <c r="M659" s="955"/>
      <c r="N659" s="955"/>
      <c r="O659" s="955"/>
      <c r="P659" s="955"/>
      <c r="Q659" s="955"/>
      <c r="R659" s="955"/>
      <c r="S659" s="955"/>
      <c r="T659" s="955"/>
      <c r="U659" s="955"/>
      <c r="V659" s="955"/>
      <c r="W659" s="955"/>
      <c r="X659" s="955"/>
    </row>
    <row r="660" spans="1:24" x14ac:dyDescent="0.2">
      <c r="A660" s="549"/>
      <c r="B660" s="81"/>
      <c r="C660" s="86"/>
      <c r="D660" s="954"/>
      <c r="E660" s="955"/>
      <c r="F660" s="955"/>
      <c r="G660" s="955"/>
      <c r="H660" s="955"/>
      <c r="I660" s="955"/>
      <c r="J660" s="955"/>
      <c r="K660" s="955"/>
      <c r="L660" s="955"/>
      <c r="M660" s="955"/>
      <c r="N660" s="955"/>
      <c r="O660" s="955"/>
      <c r="P660" s="955"/>
      <c r="Q660" s="955"/>
      <c r="R660" s="955"/>
      <c r="S660" s="955"/>
      <c r="T660" s="955"/>
      <c r="U660" s="955"/>
      <c r="V660" s="955"/>
      <c r="W660" s="955"/>
      <c r="X660" s="955"/>
    </row>
    <row r="661" spans="1:24" x14ac:dyDescent="0.2">
      <c r="A661" s="549"/>
      <c r="B661" s="81"/>
      <c r="C661" s="86"/>
      <c r="D661" s="954"/>
      <c r="E661" s="955"/>
      <c r="F661" s="955"/>
      <c r="G661" s="955"/>
      <c r="H661" s="955"/>
      <c r="I661" s="955"/>
      <c r="J661" s="955"/>
      <c r="K661" s="955"/>
      <c r="L661" s="955"/>
      <c r="M661" s="955"/>
      <c r="N661" s="955"/>
      <c r="O661" s="955"/>
      <c r="P661" s="955"/>
      <c r="Q661" s="955"/>
      <c r="R661" s="955"/>
      <c r="S661" s="955"/>
      <c r="T661" s="955"/>
      <c r="U661" s="955"/>
      <c r="V661" s="955"/>
      <c r="W661" s="955"/>
      <c r="X661" s="955"/>
    </row>
    <row r="662" spans="1:24" x14ac:dyDescent="0.2">
      <c r="A662" s="549"/>
      <c r="B662" s="81"/>
      <c r="C662" s="86"/>
      <c r="D662" s="954"/>
      <c r="E662" s="955"/>
      <c r="F662" s="955"/>
      <c r="G662" s="955"/>
      <c r="H662" s="955"/>
      <c r="I662" s="955"/>
      <c r="J662" s="955"/>
      <c r="K662" s="955"/>
      <c r="L662" s="955"/>
      <c r="M662" s="955"/>
      <c r="N662" s="955"/>
      <c r="O662" s="955"/>
      <c r="P662" s="955"/>
      <c r="Q662" s="955"/>
      <c r="R662" s="955"/>
      <c r="S662" s="955"/>
      <c r="T662" s="955"/>
      <c r="U662" s="955"/>
      <c r="V662" s="955"/>
      <c r="W662" s="955"/>
      <c r="X662" s="955"/>
    </row>
    <row r="663" spans="1:24" x14ac:dyDescent="0.2">
      <c r="A663" s="549"/>
      <c r="B663" s="81"/>
      <c r="C663" s="86"/>
      <c r="D663" s="954"/>
      <c r="E663" s="955"/>
      <c r="F663" s="955"/>
      <c r="G663" s="955"/>
      <c r="H663" s="955"/>
      <c r="I663" s="955"/>
      <c r="J663" s="955"/>
      <c r="K663" s="955"/>
      <c r="L663" s="955"/>
      <c r="M663" s="955"/>
      <c r="N663" s="955"/>
      <c r="O663" s="955"/>
      <c r="P663" s="955"/>
      <c r="Q663" s="955"/>
      <c r="R663" s="955"/>
      <c r="S663" s="955"/>
      <c r="T663" s="955"/>
      <c r="U663" s="955"/>
      <c r="V663" s="955"/>
      <c r="W663" s="955"/>
      <c r="X663" s="955"/>
    </row>
    <row r="664" spans="1:24" x14ac:dyDescent="0.2">
      <c r="A664" s="549"/>
      <c r="B664" s="81"/>
      <c r="C664" s="86"/>
      <c r="D664" s="954"/>
      <c r="E664" s="955"/>
      <c r="F664" s="955"/>
      <c r="G664" s="955"/>
      <c r="H664" s="955"/>
      <c r="I664" s="955"/>
      <c r="J664" s="955"/>
      <c r="K664" s="955"/>
      <c r="L664" s="955"/>
      <c r="M664" s="955"/>
      <c r="N664" s="955"/>
      <c r="O664" s="955"/>
      <c r="P664" s="955"/>
      <c r="Q664" s="955"/>
      <c r="R664" s="955"/>
      <c r="S664" s="955"/>
      <c r="T664" s="955"/>
      <c r="U664" s="955"/>
      <c r="V664" s="955"/>
      <c r="W664" s="955"/>
      <c r="X664" s="955"/>
    </row>
    <row r="665" spans="1:24" x14ac:dyDescent="0.2">
      <c r="A665" s="549"/>
      <c r="B665" s="81"/>
      <c r="C665" s="86"/>
      <c r="D665" s="954"/>
      <c r="E665" s="955"/>
      <c r="F665" s="955"/>
      <c r="G665" s="955"/>
      <c r="H665" s="955"/>
      <c r="I665" s="955"/>
      <c r="J665" s="955"/>
      <c r="K665" s="955"/>
      <c r="L665" s="955"/>
      <c r="M665" s="955"/>
      <c r="N665" s="955"/>
      <c r="O665" s="955"/>
      <c r="P665" s="955"/>
      <c r="Q665" s="955"/>
      <c r="R665" s="955"/>
      <c r="S665" s="955"/>
      <c r="T665" s="955"/>
      <c r="U665" s="955"/>
      <c r="V665" s="955"/>
      <c r="W665" s="955"/>
      <c r="X665" s="955"/>
    </row>
    <row r="666" spans="1:24" x14ac:dyDescent="0.2">
      <c r="A666" s="549"/>
      <c r="B666" s="81"/>
      <c r="C666" s="86"/>
      <c r="D666" s="954"/>
      <c r="E666" s="955"/>
      <c r="F666" s="955"/>
      <c r="G666" s="955"/>
      <c r="H666" s="955"/>
      <c r="I666" s="955"/>
      <c r="J666" s="955"/>
      <c r="K666" s="955"/>
      <c r="L666" s="955"/>
      <c r="M666" s="955"/>
      <c r="N666" s="955"/>
      <c r="O666" s="955"/>
      <c r="P666" s="955"/>
      <c r="Q666" s="955"/>
      <c r="R666" s="955"/>
      <c r="S666" s="955"/>
      <c r="T666" s="955"/>
      <c r="U666" s="955"/>
      <c r="V666" s="955"/>
      <c r="W666" s="955"/>
      <c r="X666" s="955"/>
    </row>
    <row r="667" spans="1:24" x14ac:dyDescent="0.2">
      <c r="A667" s="549"/>
      <c r="B667" s="81"/>
      <c r="C667" s="86"/>
      <c r="D667" s="954"/>
      <c r="E667" s="955"/>
      <c r="F667" s="955"/>
      <c r="G667" s="955"/>
      <c r="H667" s="955"/>
      <c r="I667" s="955"/>
      <c r="J667" s="955"/>
      <c r="K667" s="955"/>
      <c r="L667" s="955"/>
      <c r="M667" s="955"/>
      <c r="N667" s="955"/>
      <c r="O667" s="955"/>
      <c r="P667" s="955"/>
      <c r="Q667" s="955"/>
      <c r="R667" s="955"/>
      <c r="S667" s="955"/>
      <c r="T667" s="955"/>
      <c r="U667" s="955"/>
      <c r="V667" s="955"/>
      <c r="W667" s="955"/>
      <c r="X667" s="955"/>
    </row>
    <row r="668" spans="1:24" x14ac:dyDescent="0.2">
      <c r="A668" s="549"/>
      <c r="B668" s="81"/>
      <c r="C668" s="86"/>
      <c r="D668" s="954"/>
      <c r="E668" s="955"/>
      <c r="F668" s="955"/>
      <c r="G668" s="955"/>
      <c r="H668" s="955"/>
      <c r="I668" s="955"/>
      <c r="J668" s="955"/>
      <c r="K668" s="955"/>
      <c r="L668" s="955"/>
      <c r="M668" s="955"/>
      <c r="N668" s="955"/>
      <c r="O668" s="955"/>
      <c r="P668" s="955"/>
      <c r="Q668" s="955"/>
      <c r="R668" s="955"/>
      <c r="S668" s="955"/>
      <c r="T668" s="955"/>
      <c r="U668" s="955"/>
      <c r="V668" s="955"/>
      <c r="W668" s="955"/>
      <c r="X668" s="955"/>
    </row>
    <row r="669" spans="1:24" x14ac:dyDescent="0.2">
      <c r="A669" s="549"/>
      <c r="B669" s="81"/>
      <c r="C669" s="86"/>
      <c r="D669" s="954"/>
      <c r="E669" s="955"/>
      <c r="F669" s="955"/>
      <c r="G669" s="955"/>
      <c r="H669" s="955"/>
      <c r="I669" s="955"/>
      <c r="J669" s="955"/>
      <c r="K669" s="955"/>
      <c r="L669" s="955"/>
      <c r="M669" s="955"/>
      <c r="N669" s="955"/>
      <c r="O669" s="955"/>
      <c r="P669" s="955"/>
      <c r="Q669" s="955"/>
      <c r="R669" s="955"/>
      <c r="S669" s="955"/>
      <c r="T669" s="955"/>
      <c r="U669" s="955"/>
      <c r="V669" s="955"/>
      <c r="W669" s="955"/>
      <c r="X669" s="955"/>
    </row>
    <row r="670" spans="1:24" x14ac:dyDescent="0.2">
      <c r="A670" s="549"/>
      <c r="B670" s="81"/>
      <c r="C670" s="86"/>
      <c r="D670" s="954"/>
      <c r="E670" s="955"/>
      <c r="F670" s="955"/>
      <c r="G670" s="955"/>
      <c r="H670" s="955"/>
      <c r="I670" s="955"/>
      <c r="J670" s="955"/>
      <c r="K670" s="955"/>
      <c r="L670" s="955"/>
      <c r="M670" s="955"/>
      <c r="N670" s="955"/>
      <c r="O670" s="955"/>
      <c r="P670" s="955"/>
      <c r="Q670" s="955"/>
      <c r="R670" s="955"/>
      <c r="S670" s="955"/>
      <c r="T670" s="955"/>
      <c r="U670" s="955"/>
      <c r="V670" s="955"/>
      <c r="W670" s="955"/>
      <c r="X670" s="955"/>
    </row>
    <row r="671" spans="1:24" x14ac:dyDescent="0.2">
      <c r="A671" s="549"/>
      <c r="B671" s="81"/>
      <c r="C671" s="86"/>
      <c r="D671" s="955"/>
      <c r="E671" s="955"/>
      <c r="F671" s="955"/>
      <c r="G671" s="955"/>
      <c r="H671" s="955"/>
      <c r="I671" s="955"/>
      <c r="J671" s="955"/>
      <c r="K671" s="955"/>
      <c r="L671" s="955"/>
      <c r="M671" s="955"/>
      <c r="N671" s="955"/>
      <c r="O671" s="955"/>
      <c r="P671" s="955"/>
      <c r="Q671" s="955"/>
      <c r="R671" s="955"/>
      <c r="S671" s="955"/>
      <c r="T671" s="955"/>
      <c r="U671" s="955"/>
      <c r="V671" s="955"/>
      <c r="W671" s="955"/>
      <c r="X671" s="955"/>
    </row>
    <row r="672" spans="1:24" x14ac:dyDescent="0.2">
      <c r="A672" s="549"/>
      <c r="B672" s="81"/>
      <c r="C672" s="86"/>
      <c r="D672" s="955"/>
      <c r="E672" s="955"/>
      <c r="F672" s="955"/>
      <c r="G672" s="955"/>
      <c r="H672" s="955"/>
      <c r="I672" s="955"/>
      <c r="J672" s="955"/>
      <c r="K672" s="955"/>
      <c r="L672" s="955"/>
      <c r="M672" s="955"/>
      <c r="N672" s="955"/>
      <c r="O672" s="955"/>
      <c r="P672" s="955"/>
      <c r="Q672" s="955"/>
      <c r="R672" s="955"/>
      <c r="S672" s="955"/>
      <c r="T672" s="955"/>
      <c r="U672" s="955"/>
      <c r="V672" s="955"/>
      <c r="W672" s="955"/>
      <c r="X672" s="955"/>
    </row>
    <row r="673" spans="1:26" s="38" customFormat="1" x14ac:dyDescent="0.2">
      <c r="A673" s="956"/>
      <c r="B673" s="940"/>
      <c r="C673" s="957"/>
      <c r="D673" s="956"/>
      <c r="E673" s="956"/>
      <c r="F673" s="956"/>
      <c r="G673" s="956"/>
      <c r="H673" s="956"/>
      <c r="I673" s="956"/>
      <c r="J673" s="956"/>
      <c r="K673" s="956"/>
      <c r="L673" s="956"/>
      <c r="M673" s="956"/>
      <c r="N673" s="956"/>
      <c r="O673" s="956"/>
      <c r="P673" s="956"/>
      <c r="Q673" s="956"/>
      <c r="R673" s="956"/>
      <c r="S673" s="956"/>
      <c r="T673" s="956"/>
      <c r="U673" s="956"/>
      <c r="V673" s="956"/>
      <c r="W673" s="956"/>
      <c r="X673" s="956"/>
      <c r="Y673" s="1637"/>
      <c r="Z673" s="1635"/>
    </row>
    <row r="674" spans="1:26" x14ac:dyDescent="0.2">
      <c r="A674" s="549"/>
      <c r="B674" s="81"/>
      <c r="C674" s="86"/>
      <c r="D674" s="958"/>
      <c r="E674" s="958"/>
      <c r="F674" s="958"/>
      <c r="G674" s="958"/>
      <c r="H674" s="958"/>
      <c r="I674" s="958"/>
      <c r="J674" s="958"/>
      <c r="K674" s="958"/>
      <c r="L674" s="958"/>
      <c r="M674" s="958"/>
      <c r="N674" s="958"/>
      <c r="O674" s="958"/>
      <c r="P674" s="958"/>
      <c r="Q674" s="958"/>
      <c r="R674" s="958"/>
      <c r="S674" s="958"/>
      <c r="T674" s="958"/>
      <c r="U674" s="958"/>
      <c r="V674" s="958"/>
      <c r="W674" s="958"/>
      <c r="X674" s="958"/>
    </row>
    <row r="675" spans="1:26" x14ac:dyDescent="0.2">
      <c r="A675" s="549"/>
      <c r="B675" s="81"/>
      <c r="C675" s="86"/>
      <c r="D675" s="958"/>
      <c r="E675" s="958"/>
      <c r="F675" s="958"/>
      <c r="G675" s="958"/>
      <c r="H675" s="958"/>
      <c r="I675" s="958"/>
      <c r="J675" s="958"/>
      <c r="K675" s="958"/>
      <c r="L675" s="958"/>
      <c r="M675" s="958"/>
      <c r="N675" s="958"/>
      <c r="O675" s="958"/>
      <c r="P675" s="958"/>
      <c r="Q675" s="958"/>
      <c r="R675" s="958"/>
      <c r="S675" s="958"/>
      <c r="T675" s="958"/>
      <c r="U675" s="958"/>
      <c r="V675" s="958"/>
      <c r="W675" s="958"/>
      <c r="X675" s="958"/>
    </row>
    <row r="676" spans="1:26" x14ac:dyDescent="0.2">
      <c r="A676" s="549"/>
      <c r="B676" s="81"/>
      <c r="C676" s="86"/>
      <c r="D676" s="958"/>
      <c r="E676" s="958"/>
      <c r="F676" s="958"/>
      <c r="G676" s="958"/>
      <c r="H676" s="958"/>
      <c r="I676" s="958"/>
      <c r="J676" s="958"/>
      <c r="K676" s="958"/>
      <c r="L676" s="958"/>
      <c r="M676" s="958"/>
      <c r="N676" s="958"/>
      <c r="O676" s="958"/>
      <c r="P676" s="958"/>
      <c r="Q676" s="958"/>
      <c r="R676" s="958"/>
      <c r="S676" s="958"/>
      <c r="T676" s="958"/>
      <c r="U676" s="958"/>
      <c r="V676" s="958"/>
      <c r="W676" s="958"/>
      <c r="X676" s="958"/>
    </row>
    <row r="677" spans="1:26" x14ac:dyDescent="0.2">
      <c r="A677" s="549"/>
      <c r="B677" s="81"/>
      <c r="C677" s="86"/>
      <c r="D677" s="958"/>
      <c r="E677" s="958"/>
      <c r="F677" s="958"/>
      <c r="G677" s="958"/>
      <c r="H677" s="958"/>
      <c r="I677" s="958"/>
      <c r="J677" s="958"/>
      <c r="K677" s="958"/>
      <c r="L677" s="958"/>
      <c r="M677" s="958"/>
      <c r="N677" s="958"/>
      <c r="O677" s="958"/>
      <c r="P677" s="958"/>
      <c r="Q677" s="958"/>
      <c r="R677" s="958"/>
      <c r="S677" s="958"/>
      <c r="T677" s="958"/>
      <c r="U677" s="958"/>
      <c r="V677" s="958"/>
      <c r="W677" s="958"/>
      <c r="X677" s="958"/>
    </row>
    <row r="678" spans="1:26" x14ac:dyDescent="0.2">
      <c r="A678" s="549"/>
      <c r="B678" s="81"/>
      <c r="C678" s="86"/>
      <c r="D678" s="958"/>
      <c r="E678" s="958"/>
      <c r="F678" s="958"/>
      <c r="G678" s="958"/>
      <c r="H678" s="958"/>
      <c r="I678" s="958"/>
      <c r="J678" s="958"/>
      <c r="K678" s="958"/>
      <c r="L678" s="958"/>
      <c r="M678" s="958"/>
      <c r="N678" s="958"/>
      <c r="O678" s="958"/>
      <c r="P678" s="958"/>
      <c r="Q678" s="958"/>
      <c r="R678" s="958"/>
      <c r="S678" s="958"/>
      <c r="T678" s="958"/>
      <c r="U678" s="958"/>
      <c r="V678" s="958"/>
      <c r="W678" s="958"/>
      <c r="X678" s="958"/>
    </row>
    <row r="679" spans="1:26" x14ac:dyDescent="0.2">
      <c r="A679" s="549"/>
      <c r="B679" s="81"/>
      <c r="C679" s="86"/>
      <c r="D679" s="958"/>
      <c r="E679" s="958"/>
      <c r="F679" s="958"/>
      <c r="G679" s="958"/>
      <c r="H679" s="958"/>
      <c r="I679" s="958"/>
      <c r="J679" s="958"/>
      <c r="K679" s="958"/>
      <c r="L679" s="958"/>
      <c r="M679" s="958"/>
      <c r="N679" s="958"/>
      <c r="O679" s="958"/>
      <c r="P679" s="958"/>
      <c r="Q679" s="958"/>
      <c r="R679" s="958"/>
      <c r="S679" s="958"/>
      <c r="T679" s="958"/>
      <c r="U679" s="958"/>
      <c r="V679" s="958"/>
      <c r="W679" s="958"/>
      <c r="X679" s="958"/>
    </row>
    <row r="680" spans="1:26" x14ac:dyDescent="0.2">
      <c r="A680" s="549"/>
      <c r="B680" s="81"/>
      <c r="C680" s="86"/>
      <c r="D680" s="958"/>
      <c r="E680" s="958"/>
      <c r="F680" s="958"/>
      <c r="G680" s="958"/>
      <c r="H680" s="958"/>
      <c r="I680" s="958"/>
      <c r="J680" s="958"/>
      <c r="K680" s="958"/>
      <c r="L680" s="958"/>
      <c r="M680" s="958"/>
      <c r="N680" s="958"/>
      <c r="O680" s="958"/>
      <c r="P680" s="958"/>
      <c r="Q680" s="958"/>
      <c r="R680" s="958"/>
      <c r="S680" s="958"/>
      <c r="T680" s="958"/>
      <c r="U680" s="958"/>
      <c r="V680" s="958"/>
      <c r="W680" s="958"/>
      <c r="X680" s="958"/>
    </row>
    <row r="681" spans="1:26" x14ac:dyDescent="0.2">
      <c r="A681" s="549"/>
      <c r="B681" s="81"/>
      <c r="C681" s="86"/>
      <c r="D681" s="958"/>
      <c r="E681" s="958"/>
      <c r="F681" s="958"/>
      <c r="G681" s="958"/>
      <c r="H681" s="958"/>
      <c r="I681" s="958"/>
      <c r="J681" s="958"/>
      <c r="K681" s="958"/>
      <c r="L681" s="958"/>
      <c r="M681" s="958"/>
      <c r="N681" s="958"/>
      <c r="O681" s="958"/>
      <c r="P681" s="958"/>
      <c r="Q681" s="958"/>
      <c r="R681" s="958"/>
      <c r="S681" s="958"/>
      <c r="T681" s="958"/>
      <c r="U681" s="958"/>
      <c r="V681" s="958"/>
      <c r="W681" s="958"/>
      <c r="X681" s="958"/>
    </row>
    <row r="682" spans="1:26" x14ac:dyDescent="0.2">
      <c r="A682" s="549"/>
      <c r="B682" s="81"/>
      <c r="C682" s="86"/>
      <c r="D682" s="958"/>
      <c r="E682" s="958"/>
      <c r="F682" s="958"/>
      <c r="G682" s="958"/>
      <c r="H682" s="958"/>
      <c r="I682" s="958"/>
      <c r="J682" s="958"/>
      <c r="K682" s="958"/>
      <c r="L682" s="958"/>
      <c r="M682" s="958"/>
      <c r="N682" s="958"/>
      <c r="O682" s="958"/>
      <c r="P682" s="958"/>
      <c r="Q682" s="958"/>
      <c r="R682" s="958"/>
      <c r="S682" s="958"/>
      <c r="T682" s="958"/>
      <c r="U682" s="958"/>
      <c r="V682" s="958"/>
      <c r="W682" s="958"/>
      <c r="X682" s="958"/>
    </row>
    <row r="683" spans="1:26" x14ac:dyDescent="0.2">
      <c r="A683" s="549"/>
      <c r="B683" s="81"/>
      <c r="C683" s="86"/>
      <c r="D683" s="958"/>
      <c r="E683" s="958"/>
      <c r="F683" s="958"/>
      <c r="G683" s="958"/>
      <c r="H683" s="958"/>
      <c r="I683" s="958"/>
      <c r="J683" s="958"/>
      <c r="K683" s="958"/>
      <c r="L683" s="958"/>
      <c r="M683" s="958"/>
      <c r="N683" s="958"/>
      <c r="O683" s="958"/>
      <c r="P683" s="958"/>
      <c r="Q683" s="958"/>
      <c r="R683" s="958"/>
      <c r="S683" s="958"/>
      <c r="T683" s="958"/>
      <c r="U683" s="958"/>
      <c r="V683" s="958"/>
      <c r="W683" s="958"/>
      <c r="X683" s="958"/>
    </row>
    <row r="684" spans="1:26" x14ac:dyDescent="0.2">
      <c r="A684" s="549"/>
      <c r="B684" s="81"/>
      <c r="C684" s="86"/>
      <c r="D684" s="958"/>
      <c r="E684" s="958"/>
      <c r="F684" s="958"/>
      <c r="G684" s="958"/>
      <c r="H684" s="958"/>
      <c r="I684" s="958"/>
      <c r="J684" s="958"/>
      <c r="K684" s="958"/>
      <c r="L684" s="958"/>
      <c r="M684" s="958"/>
      <c r="N684" s="958"/>
      <c r="O684" s="958"/>
      <c r="P684" s="958"/>
      <c r="Q684" s="958"/>
      <c r="R684" s="958"/>
      <c r="S684" s="958"/>
      <c r="T684" s="958"/>
      <c r="U684" s="958"/>
      <c r="V684" s="958"/>
      <c r="W684" s="958"/>
      <c r="X684" s="958"/>
    </row>
    <row r="685" spans="1:26" x14ac:dyDescent="0.2">
      <c r="A685" s="549"/>
      <c r="B685" s="81"/>
      <c r="C685" s="86"/>
      <c r="D685" s="958"/>
      <c r="E685" s="958"/>
      <c r="F685" s="958"/>
      <c r="G685" s="958"/>
      <c r="H685" s="958"/>
      <c r="I685" s="958"/>
      <c r="J685" s="958"/>
      <c r="K685" s="958"/>
      <c r="L685" s="958"/>
      <c r="M685" s="958"/>
      <c r="N685" s="958"/>
      <c r="O685" s="958"/>
      <c r="P685" s="958"/>
      <c r="Q685" s="958"/>
      <c r="R685" s="958"/>
      <c r="S685" s="958"/>
      <c r="T685" s="958"/>
      <c r="U685" s="958"/>
      <c r="V685" s="958"/>
      <c r="W685" s="958"/>
      <c r="X685" s="958"/>
    </row>
    <row r="686" spans="1:26" x14ac:dyDescent="0.2">
      <c r="A686" s="549"/>
      <c r="B686" s="81"/>
      <c r="C686" s="86"/>
      <c r="D686" s="958"/>
      <c r="E686" s="958"/>
      <c r="F686" s="958"/>
      <c r="G686" s="958"/>
      <c r="H686" s="958"/>
      <c r="I686" s="958"/>
      <c r="J686" s="958"/>
      <c r="K686" s="958"/>
      <c r="L686" s="958"/>
      <c r="M686" s="958"/>
      <c r="N686" s="958"/>
      <c r="O686" s="958"/>
      <c r="P686" s="958"/>
      <c r="Q686" s="958"/>
      <c r="R686" s="958"/>
      <c r="S686" s="958"/>
      <c r="T686" s="958"/>
      <c r="U686" s="958"/>
      <c r="V686" s="958"/>
      <c r="W686" s="958"/>
      <c r="X686" s="958"/>
    </row>
    <row r="687" spans="1:26" x14ac:dyDescent="0.2">
      <c r="A687" s="549"/>
      <c r="B687" s="81"/>
      <c r="C687" s="86"/>
      <c r="D687" s="958"/>
      <c r="E687" s="958"/>
      <c r="F687" s="958"/>
      <c r="G687" s="958"/>
      <c r="H687" s="958"/>
      <c r="I687" s="958"/>
      <c r="J687" s="958"/>
      <c r="K687" s="958"/>
      <c r="L687" s="958"/>
      <c r="M687" s="958"/>
      <c r="N687" s="958"/>
      <c r="O687" s="958"/>
      <c r="P687" s="958"/>
      <c r="Q687" s="958"/>
      <c r="R687" s="958"/>
      <c r="S687" s="958"/>
      <c r="T687" s="958"/>
      <c r="U687" s="958"/>
      <c r="V687" s="958"/>
      <c r="W687" s="958"/>
      <c r="X687" s="958"/>
    </row>
    <row r="688" spans="1:26" x14ac:dyDescent="0.2">
      <c r="A688" s="549"/>
      <c r="B688" s="81"/>
      <c r="C688" s="86"/>
      <c r="D688" s="958"/>
      <c r="E688" s="958"/>
      <c r="F688" s="958"/>
      <c r="G688" s="958"/>
      <c r="H688" s="958"/>
      <c r="I688" s="958"/>
      <c r="J688" s="958"/>
      <c r="K688" s="958"/>
      <c r="L688" s="958"/>
      <c r="M688" s="958"/>
      <c r="N688" s="958"/>
      <c r="O688" s="958"/>
      <c r="P688" s="958"/>
      <c r="Q688" s="958"/>
      <c r="R688" s="958"/>
      <c r="S688" s="958"/>
      <c r="T688" s="958"/>
      <c r="U688" s="958"/>
      <c r="V688" s="958"/>
      <c r="W688" s="958"/>
      <c r="X688" s="958"/>
    </row>
    <row r="689" spans="1:24" x14ac:dyDescent="0.2">
      <c r="A689" s="549"/>
      <c r="B689" s="81"/>
      <c r="D689" s="958"/>
      <c r="E689" s="958"/>
      <c r="F689" s="958"/>
      <c r="G689" s="958"/>
      <c r="H689" s="958"/>
      <c r="I689" s="958"/>
      <c r="J689" s="958"/>
      <c r="K689" s="958"/>
      <c r="L689" s="958"/>
      <c r="M689" s="958"/>
      <c r="N689" s="958"/>
      <c r="O689" s="958"/>
      <c r="P689" s="958"/>
      <c r="Q689" s="958"/>
      <c r="R689" s="958"/>
      <c r="S689" s="958"/>
      <c r="T689" s="958"/>
      <c r="U689" s="958"/>
      <c r="V689" s="958"/>
      <c r="W689" s="958"/>
      <c r="X689" s="958"/>
    </row>
    <row r="690" spans="1:24" x14ac:dyDescent="0.2">
      <c r="A690" s="549"/>
      <c r="B690" s="81"/>
      <c r="D690" s="958"/>
      <c r="E690" s="958"/>
      <c r="F690" s="958"/>
      <c r="G690" s="958"/>
      <c r="H690" s="958"/>
      <c r="I690" s="958"/>
      <c r="J690" s="958"/>
      <c r="K690" s="958"/>
      <c r="L690" s="958"/>
      <c r="M690" s="958"/>
      <c r="N690" s="958"/>
      <c r="O690" s="958"/>
      <c r="P690" s="958"/>
      <c r="Q690" s="958"/>
      <c r="R690" s="958"/>
      <c r="S690" s="958"/>
      <c r="T690" s="958"/>
      <c r="U690" s="958"/>
      <c r="V690" s="958"/>
      <c r="W690" s="958"/>
      <c r="X690" s="958"/>
    </row>
    <row r="691" spans="1:24" x14ac:dyDescent="0.2">
      <c r="A691" s="549"/>
      <c r="B691" s="81"/>
      <c r="D691" s="958"/>
      <c r="E691" s="958"/>
      <c r="F691" s="958"/>
      <c r="G691" s="958"/>
      <c r="H691" s="958"/>
      <c r="I691" s="958"/>
      <c r="J691" s="958"/>
      <c r="K691" s="958"/>
      <c r="L691" s="958"/>
      <c r="M691" s="958"/>
      <c r="N691" s="958"/>
      <c r="O691" s="958"/>
      <c r="P691" s="958"/>
      <c r="Q691" s="958"/>
      <c r="R691" s="958"/>
      <c r="S691" s="958"/>
      <c r="T691" s="958"/>
      <c r="U691" s="958"/>
      <c r="V691" s="958"/>
      <c r="W691" s="958"/>
      <c r="X691" s="958"/>
    </row>
    <row r="692" spans="1:24" x14ac:dyDescent="0.2">
      <c r="A692" s="549"/>
      <c r="B692" s="81"/>
      <c r="D692" s="958"/>
      <c r="E692" s="958"/>
      <c r="F692" s="958"/>
      <c r="G692" s="958"/>
      <c r="H692" s="958"/>
      <c r="I692" s="958"/>
      <c r="J692" s="958"/>
      <c r="K692" s="958"/>
      <c r="L692" s="958"/>
      <c r="M692" s="958"/>
      <c r="N692" s="958"/>
      <c r="O692" s="958"/>
      <c r="P692" s="958"/>
      <c r="Q692" s="958"/>
      <c r="R692" s="958"/>
      <c r="S692" s="958"/>
      <c r="T692" s="958"/>
      <c r="U692" s="958"/>
      <c r="V692" s="958"/>
      <c r="W692" s="958"/>
      <c r="X692" s="958"/>
    </row>
    <row r="693" spans="1:24" x14ac:dyDescent="0.2">
      <c r="A693" s="549"/>
      <c r="B693" s="81"/>
      <c r="D693" s="958"/>
      <c r="E693" s="958"/>
      <c r="F693" s="958"/>
      <c r="G693" s="958"/>
      <c r="H693" s="958"/>
      <c r="I693" s="958"/>
      <c r="J693" s="958"/>
      <c r="K693" s="958"/>
      <c r="L693" s="958"/>
      <c r="M693" s="958"/>
      <c r="N693" s="958"/>
      <c r="O693" s="958"/>
      <c r="P693" s="958"/>
      <c r="Q693" s="958"/>
      <c r="R693" s="958"/>
      <c r="S693" s="958"/>
      <c r="T693" s="958"/>
      <c r="U693" s="958"/>
      <c r="V693" s="958"/>
      <c r="W693" s="958"/>
      <c r="X693" s="958"/>
    </row>
    <row r="694" spans="1:24" x14ac:dyDescent="0.2">
      <c r="A694" s="549"/>
      <c r="B694" s="81"/>
      <c r="D694" s="958"/>
      <c r="E694" s="958"/>
      <c r="F694" s="958"/>
      <c r="G694" s="958"/>
      <c r="H694" s="958"/>
      <c r="I694" s="958"/>
      <c r="J694" s="958"/>
      <c r="K694" s="958"/>
      <c r="L694" s="958"/>
      <c r="M694" s="958"/>
      <c r="N694" s="958"/>
      <c r="O694" s="958"/>
      <c r="P694" s="958"/>
      <c r="Q694" s="958"/>
      <c r="R694" s="958"/>
      <c r="S694" s="958"/>
      <c r="T694" s="958"/>
      <c r="U694" s="958"/>
      <c r="V694" s="958"/>
      <c r="W694" s="958"/>
      <c r="X694" s="958"/>
    </row>
    <row r="695" spans="1:24" x14ac:dyDescent="0.2">
      <c r="A695" s="549"/>
      <c r="B695" s="81"/>
      <c r="D695" s="958"/>
      <c r="E695" s="958"/>
      <c r="F695" s="958"/>
      <c r="G695" s="958"/>
      <c r="H695" s="958"/>
      <c r="I695" s="958"/>
      <c r="J695" s="958"/>
      <c r="K695" s="958"/>
      <c r="L695" s="958"/>
      <c r="M695" s="958"/>
      <c r="N695" s="958"/>
      <c r="O695" s="958"/>
      <c r="P695" s="958"/>
      <c r="Q695" s="958"/>
      <c r="R695" s="958"/>
      <c r="S695" s="958"/>
      <c r="T695" s="958"/>
      <c r="U695" s="958"/>
      <c r="V695" s="958"/>
      <c r="W695" s="958"/>
      <c r="X695" s="958"/>
    </row>
    <row r="696" spans="1:24" x14ac:dyDescent="0.2">
      <c r="A696" s="549"/>
      <c r="B696" s="81"/>
      <c r="D696" s="958"/>
      <c r="E696" s="958"/>
      <c r="F696" s="958"/>
      <c r="G696" s="958"/>
      <c r="H696" s="958"/>
      <c r="I696" s="958"/>
      <c r="J696" s="958"/>
      <c r="K696" s="958"/>
      <c r="L696" s="958"/>
      <c r="M696" s="958"/>
      <c r="N696" s="958"/>
      <c r="O696" s="958"/>
      <c r="P696" s="958"/>
      <c r="Q696" s="958"/>
      <c r="R696" s="958"/>
      <c r="S696" s="958"/>
      <c r="T696" s="958"/>
      <c r="U696" s="958"/>
      <c r="V696" s="958"/>
      <c r="W696" s="958"/>
      <c r="X696" s="958"/>
    </row>
    <row r="697" spans="1:24" x14ac:dyDescent="0.2">
      <c r="A697" s="549"/>
      <c r="B697" s="81"/>
      <c r="D697" s="958"/>
      <c r="E697" s="958"/>
      <c r="F697" s="958"/>
      <c r="G697" s="958"/>
      <c r="H697" s="958"/>
      <c r="I697" s="958"/>
      <c r="J697" s="958"/>
      <c r="K697" s="958"/>
      <c r="L697" s="958"/>
      <c r="M697" s="958"/>
      <c r="N697" s="958"/>
      <c r="O697" s="958"/>
      <c r="P697" s="958"/>
      <c r="Q697" s="958"/>
      <c r="R697" s="958"/>
      <c r="S697" s="958"/>
      <c r="T697" s="958"/>
      <c r="U697" s="958"/>
      <c r="V697" s="958"/>
      <c r="W697" s="958"/>
      <c r="X697" s="958"/>
    </row>
    <row r="698" spans="1:24" x14ac:dyDescent="0.2">
      <c r="A698" s="549"/>
      <c r="B698" s="81"/>
      <c r="D698" s="958"/>
      <c r="E698" s="958"/>
      <c r="F698" s="958"/>
      <c r="G698" s="958"/>
      <c r="H698" s="958"/>
      <c r="I698" s="958"/>
      <c r="J698" s="958"/>
      <c r="K698" s="958"/>
      <c r="L698" s="958"/>
      <c r="M698" s="958"/>
      <c r="N698" s="958"/>
      <c r="O698" s="958"/>
      <c r="P698" s="958"/>
      <c r="Q698" s="958"/>
      <c r="R698" s="958"/>
      <c r="S698" s="958"/>
      <c r="T698" s="958"/>
      <c r="U698" s="958"/>
      <c r="V698" s="958"/>
      <c r="W698" s="958"/>
      <c r="X698" s="958"/>
    </row>
    <row r="699" spans="1:24" x14ac:dyDescent="0.2">
      <c r="A699" s="549"/>
      <c r="B699" s="81"/>
      <c r="D699" s="958"/>
      <c r="E699" s="958"/>
      <c r="F699" s="958"/>
      <c r="G699" s="958"/>
      <c r="H699" s="958"/>
      <c r="I699" s="958"/>
      <c r="J699" s="958"/>
      <c r="K699" s="958"/>
      <c r="L699" s="958"/>
      <c r="M699" s="958"/>
      <c r="N699" s="958"/>
      <c r="O699" s="958"/>
      <c r="P699" s="958"/>
      <c r="Q699" s="958"/>
      <c r="R699" s="958"/>
      <c r="S699" s="958"/>
      <c r="T699" s="958"/>
      <c r="U699" s="958"/>
      <c r="V699" s="958"/>
      <c r="W699" s="958"/>
      <c r="X699" s="958"/>
    </row>
    <row r="700" spans="1:24" x14ac:dyDescent="0.2">
      <c r="A700" s="549"/>
      <c r="B700" s="81"/>
      <c r="D700" s="958"/>
      <c r="E700" s="958"/>
      <c r="F700" s="958"/>
      <c r="G700" s="958"/>
      <c r="H700" s="958"/>
      <c r="I700" s="958"/>
      <c r="J700" s="958"/>
      <c r="K700" s="958"/>
      <c r="L700" s="958"/>
      <c r="M700" s="958"/>
      <c r="N700" s="958"/>
      <c r="O700" s="958"/>
      <c r="P700" s="958"/>
      <c r="Q700" s="958"/>
      <c r="R700" s="958"/>
      <c r="S700" s="958"/>
      <c r="T700" s="958"/>
      <c r="U700" s="958"/>
      <c r="V700" s="958"/>
      <c r="W700" s="958"/>
      <c r="X700" s="958"/>
    </row>
    <row r="701" spans="1:24" x14ac:dyDescent="0.2">
      <c r="A701" s="549"/>
      <c r="B701" s="81"/>
      <c r="D701" s="958"/>
      <c r="E701" s="958"/>
      <c r="F701" s="958"/>
      <c r="G701" s="958"/>
      <c r="H701" s="958"/>
      <c r="I701" s="958"/>
      <c r="J701" s="958"/>
      <c r="K701" s="958"/>
      <c r="L701" s="958"/>
      <c r="M701" s="958"/>
      <c r="N701" s="958"/>
      <c r="O701" s="958"/>
      <c r="P701" s="958"/>
      <c r="Q701" s="958"/>
      <c r="R701" s="958"/>
      <c r="S701" s="958"/>
      <c r="T701" s="958"/>
      <c r="U701" s="958"/>
      <c r="V701" s="958"/>
      <c r="W701" s="958"/>
      <c r="X701" s="958"/>
    </row>
    <row r="702" spans="1:24" x14ac:dyDescent="0.2">
      <c r="A702" s="549"/>
      <c r="B702" s="81"/>
      <c r="D702" s="958"/>
      <c r="E702" s="958"/>
      <c r="F702" s="958"/>
      <c r="G702" s="958"/>
      <c r="H702" s="958"/>
      <c r="I702" s="958"/>
      <c r="J702" s="958"/>
      <c r="K702" s="958"/>
      <c r="L702" s="958"/>
      <c r="M702" s="958"/>
      <c r="N702" s="958"/>
      <c r="O702" s="958"/>
      <c r="P702" s="958"/>
      <c r="Q702" s="958"/>
      <c r="R702" s="958"/>
      <c r="S702" s="958"/>
      <c r="T702" s="958"/>
      <c r="U702" s="958"/>
      <c r="V702" s="958"/>
      <c r="W702" s="958"/>
      <c r="X702" s="958"/>
    </row>
    <row r="703" spans="1:24" x14ac:dyDescent="0.2">
      <c r="A703" s="549"/>
      <c r="B703" s="81"/>
      <c r="D703" s="958"/>
      <c r="E703" s="958"/>
      <c r="F703" s="958"/>
      <c r="G703" s="958"/>
      <c r="H703" s="958"/>
      <c r="I703" s="958"/>
      <c r="J703" s="958"/>
      <c r="K703" s="958"/>
      <c r="L703" s="958"/>
      <c r="M703" s="958"/>
      <c r="N703" s="958"/>
      <c r="O703" s="958"/>
      <c r="P703" s="958"/>
      <c r="Q703" s="958"/>
      <c r="R703" s="958"/>
      <c r="S703" s="958"/>
      <c r="T703" s="958"/>
      <c r="U703" s="958"/>
      <c r="V703" s="958"/>
      <c r="W703" s="958"/>
      <c r="X703" s="958"/>
    </row>
    <row r="704" spans="1:24" x14ac:dyDescent="0.2">
      <c r="A704" s="549"/>
      <c r="B704" s="81"/>
      <c r="D704" s="958"/>
      <c r="E704" s="958"/>
      <c r="F704" s="958"/>
      <c r="G704" s="958"/>
      <c r="H704" s="958"/>
      <c r="I704" s="958"/>
      <c r="J704" s="958"/>
      <c r="K704" s="958"/>
      <c r="L704" s="958"/>
      <c r="M704" s="958"/>
      <c r="N704" s="958"/>
      <c r="O704" s="958"/>
      <c r="P704" s="958"/>
      <c r="Q704" s="958"/>
      <c r="R704" s="958"/>
      <c r="S704" s="958"/>
      <c r="T704" s="958"/>
      <c r="U704" s="958"/>
      <c r="V704" s="958"/>
      <c r="W704" s="958"/>
      <c r="X704" s="958"/>
    </row>
    <row r="705" spans="1:24" x14ac:dyDescent="0.2">
      <c r="A705" s="549"/>
      <c r="B705" s="81"/>
      <c r="D705" s="958"/>
      <c r="E705" s="958"/>
      <c r="F705" s="958"/>
      <c r="G705" s="958"/>
      <c r="H705" s="958"/>
      <c r="I705" s="958"/>
      <c r="J705" s="958"/>
      <c r="K705" s="958"/>
      <c r="L705" s="958"/>
      <c r="M705" s="958"/>
      <c r="N705" s="958"/>
      <c r="O705" s="958"/>
      <c r="P705" s="958"/>
      <c r="Q705" s="958"/>
      <c r="R705" s="958"/>
      <c r="S705" s="958"/>
      <c r="T705" s="958"/>
      <c r="U705" s="958"/>
      <c r="V705" s="958"/>
      <c r="W705" s="958"/>
      <c r="X705" s="958"/>
    </row>
    <row r="706" spans="1:24" x14ac:dyDescent="0.2">
      <c r="A706" s="549"/>
      <c r="B706" s="81"/>
      <c r="D706" s="958"/>
      <c r="E706" s="958"/>
      <c r="F706" s="958"/>
      <c r="G706" s="958"/>
      <c r="H706" s="958"/>
      <c r="I706" s="958"/>
      <c r="J706" s="958"/>
      <c r="K706" s="958"/>
      <c r="L706" s="958"/>
      <c r="M706" s="958"/>
      <c r="N706" s="958"/>
      <c r="O706" s="958"/>
      <c r="P706" s="958"/>
      <c r="Q706" s="958"/>
      <c r="R706" s="958"/>
      <c r="S706" s="958"/>
      <c r="T706" s="958"/>
      <c r="U706" s="958"/>
      <c r="V706" s="958"/>
      <c r="W706" s="958"/>
      <c r="X706" s="958"/>
    </row>
    <row r="707" spans="1:24" x14ac:dyDescent="0.2">
      <c r="A707" s="549"/>
      <c r="B707" s="81"/>
      <c r="D707" s="958"/>
      <c r="E707" s="958"/>
      <c r="F707" s="958"/>
      <c r="G707" s="958"/>
      <c r="H707" s="958"/>
      <c r="I707" s="958"/>
      <c r="J707" s="958"/>
      <c r="K707" s="958"/>
      <c r="L707" s="958"/>
      <c r="M707" s="958"/>
      <c r="N707" s="958"/>
      <c r="O707" s="958"/>
      <c r="P707" s="958"/>
      <c r="Q707" s="958"/>
      <c r="R707" s="958"/>
      <c r="S707" s="958"/>
      <c r="T707" s="958"/>
      <c r="U707" s="958"/>
      <c r="V707" s="958"/>
      <c r="W707" s="958"/>
      <c r="X707" s="958"/>
    </row>
    <row r="708" spans="1:24" x14ac:dyDescent="0.2">
      <c r="A708" s="549"/>
      <c r="B708" s="81"/>
      <c r="D708" s="958"/>
      <c r="E708" s="958"/>
      <c r="F708" s="958"/>
      <c r="G708" s="958"/>
      <c r="H708" s="958"/>
      <c r="I708" s="958"/>
      <c r="J708" s="958"/>
      <c r="K708" s="958"/>
      <c r="L708" s="958"/>
      <c r="M708" s="958"/>
      <c r="N708" s="958"/>
      <c r="O708" s="958"/>
      <c r="P708" s="958"/>
      <c r="Q708" s="958"/>
      <c r="R708" s="958"/>
      <c r="S708" s="958"/>
      <c r="T708" s="958"/>
      <c r="U708" s="958"/>
      <c r="V708" s="958"/>
      <c r="W708" s="958"/>
      <c r="X708" s="958"/>
    </row>
    <row r="709" spans="1:24" x14ac:dyDescent="0.2">
      <c r="A709" s="549"/>
      <c r="B709" s="81"/>
      <c r="D709" s="958"/>
      <c r="E709" s="958"/>
      <c r="F709" s="958"/>
      <c r="G709" s="958"/>
      <c r="H709" s="958"/>
      <c r="I709" s="958"/>
      <c r="J709" s="958"/>
      <c r="K709" s="958"/>
      <c r="L709" s="958"/>
      <c r="M709" s="958"/>
      <c r="N709" s="958"/>
      <c r="O709" s="958"/>
      <c r="P709" s="958"/>
      <c r="Q709" s="958"/>
      <c r="R709" s="958"/>
      <c r="S709" s="958"/>
      <c r="T709" s="958"/>
      <c r="U709" s="958"/>
      <c r="V709" s="958"/>
      <c r="W709" s="958"/>
      <c r="X709" s="958"/>
    </row>
    <row r="710" spans="1:24" x14ac:dyDescent="0.2">
      <c r="A710" s="549"/>
      <c r="B710" s="81"/>
      <c r="D710" s="958"/>
      <c r="E710" s="958"/>
      <c r="F710" s="958"/>
      <c r="G710" s="958"/>
      <c r="H710" s="958"/>
      <c r="I710" s="958"/>
      <c r="J710" s="958"/>
      <c r="K710" s="958"/>
      <c r="L710" s="958"/>
      <c r="M710" s="958"/>
      <c r="N710" s="958"/>
      <c r="O710" s="958"/>
      <c r="P710" s="958"/>
      <c r="Q710" s="958"/>
      <c r="R710" s="958"/>
      <c r="S710" s="958"/>
      <c r="T710" s="958"/>
      <c r="U710" s="958"/>
      <c r="V710" s="958"/>
      <c r="W710" s="958"/>
      <c r="X710" s="958"/>
    </row>
    <row r="711" spans="1:24" x14ac:dyDescent="0.2">
      <c r="A711" s="549"/>
      <c r="B711" s="81"/>
      <c r="D711" s="958"/>
      <c r="E711" s="958"/>
      <c r="F711" s="958"/>
      <c r="G711" s="958"/>
      <c r="H711" s="958"/>
      <c r="I711" s="958"/>
      <c r="J711" s="958"/>
      <c r="K711" s="958"/>
      <c r="L711" s="958"/>
      <c r="M711" s="958"/>
      <c r="N711" s="958"/>
      <c r="O711" s="958"/>
      <c r="P711" s="958"/>
      <c r="Q711" s="958"/>
      <c r="R711" s="958"/>
      <c r="S711" s="958"/>
      <c r="T711" s="958"/>
      <c r="U711" s="958"/>
      <c r="V711" s="958"/>
      <c r="W711" s="958"/>
      <c r="X711" s="958"/>
    </row>
    <row r="712" spans="1:24" x14ac:dyDescent="0.2">
      <c r="A712" s="549"/>
      <c r="B712" s="81"/>
      <c r="D712" s="958"/>
      <c r="E712" s="958"/>
      <c r="F712" s="958"/>
      <c r="G712" s="958"/>
      <c r="H712" s="958"/>
      <c r="I712" s="958"/>
      <c r="J712" s="958"/>
      <c r="K712" s="958"/>
      <c r="L712" s="958"/>
      <c r="M712" s="958"/>
      <c r="N712" s="958"/>
      <c r="O712" s="958"/>
      <c r="P712" s="958"/>
      <c r="Q712" s="958"/>
      <c r="R712" s="958"/>
      <c r="S712" s="958"/>
      <c r="T712" s="958"/>
      <c r="U712" s="958"/>
      <c r="V712" s="958"/>
      <c r="W712" s="958"/>
      <c r="X712" s="958"/>
    </row>
    <row r="713" spans="1:24" x14ac:dyDescent="0.2">
      <c r="A713" s="549"/>
      <c r="B713" s="81"/>
      <c r="D713" s="958"/>
      <c r="E713" s="958"/>
      <c r="F713" s="958"/>
      <c r="G713" s="958"/>
      <c r="H713" s="958"/>
      <c r="I713" s="958"/>
      <c r="J713" s="958"/>
      <c r="K713" s="958"/>
      <c r="L713" s="958"/>
      <c r="M713" s="958"/>
      <c r="N713" s="958"/>
      <c r="O713" s="958"/>
      <c r="P713" s="958"/>
      <c r="Q713" s="958"/>
      <c r="R713" s="958"/>
      <c r="S713" s="958"/>
      <c r="T713" s="958"/>
      <c r="U713" s="958"/>
      <c r="V713" s="958"/>
      <c r="W713" s="958"/>
      <c r="X713" s="958"/>
    </row>
    <row r="714" spans="1:24" x14ac:dyDescent="0.2">
      <c r="A714" s="549"/>
      <c r="B714" s="81"/>
      <c r="D714" s="958"/>
      <c r="E714" s="958"/>
      <c r="F714" s="958"/>
      <c r="G714" s="958"/>
      <c r="H714" s="958"/>
      <c r="I714" s="958"/>
      <c r="J714" s="958"/>
      <c r="K714" s="958"/>
      <c r="L714" s="958"/>
      <c r="M714" s="958"/>
      <c r="N714" s="958"/>
      <c r="O714" s="958"/>
      <c r="P714" s="958"/>
      <c r="Q714" s="958"/>
      <c r="R714" s="958"/>
      <c r="S714" s="958"/>
      <c r="T714" s="958"/>
      <c r="U714" s="958"/>
      <c r="V714" s="958"/>
      <c r="W714" s="958"/>
      <c r="X714" s="958"/>
    </row>
    <row r="715" spans="1:24" x14ac:dyDescent="0.2">
      <c r="A715" s="549"/>
      <c r="B715" s="81"/>
      <c r="D715" s="958"/>
      <c r="E715" s="958"/>
      <c r="F715" s="958"/>
      <c r="G715" s="958"/>
      <c r="H715" s="958"/>
      <c r="I715" s="958"/>
      <c r="J715" s="958"/>
      <c r="K715" s="958"/>
      <c r="L715" s="958"/>
      <c r="M715" s="958"/>
      <c r="N715" s="958"/>
      <c r="O715" s="958"/>
      <c r="P715" s="958"/>
      <c r="Q715" s="958"/>
      <c r="R715" s="958"/>
      <c r="S715" s="958"/>
      <c r="T715" s="958"/>
      <c r="U715" s="958"/>
      <c r="V715" s="958"/>
      <c r="W715" s="958"/>
      <c r="X715" s="958"/>
    </row>
    <row r="716" spans="1:24" x14ac:dyDescent="0.2">
      <c r="A716" s="549"/>
      <c r="B716" s="81"/>
      <c r="D716" s="958"/>
      <c r="E716" s="958"/>
      <c r="F716" s="958"/>
      <c r="G716" s="958"/>
      <c r="H716" s="958"/>
      <c r="I716" s="958"/>
      <c r="J716" s="958"/>
      <c r="K716" s="958"/>
      <c r="L716" s="958"/>
      <c r="M716" s="958"/>
      <c r="N716" s="958"/>
      <c r="O716" s="958"/>
      <c r="P716" s="958"/>
      <c r="Q716" s="958"/>
      <c r="R716" s="958"/>
      <c r="S716" s="958"/>
      <c r="T716" s="958"/>
      <c r="U716" s="958"/>
      <c r="V716" s="958"/>
      <c r="W716" s="958"/>
      <c r="X716" s="958"/>
    </row>
    <row r="717" spans="1:24" x14ac:dyDescent="0.2">
      <c r="A717" s="549"/>
      <c r="B717" s="81"/>
      <c r="D717" s="958"/>
      <c r="E717" s="958"/>
      <c r="F717" s="958"/>
      <c r="G717" s="958"/>
      <c r="H717" s="958"/>
      <c r="I717" s="958"/>
      <c r="J717" s="958"/>
      <c r="K717" s="958"/>
      <c r="L717" s="958"/>
      <c r="M717" s="958"/>
      <c r="N717" s="958"/>
      <c r="O717" s="958"/>
      <c r="P717" s="958"/>
      <c r="Q717" s="958"/>
      <c r="R717" s="958"/>
      <c r="S717" s="958"/>
      <c r="T717" s="958"/>
      <c r="U717" s="958"/>
      <c r="V717" s="958"/>
      <c r="W717" s="958"/>
      <c r="X717" s="958"/>
    </row>
    <row r="718" spans="1:24" x14ac:dyDescent="0.2">
      <c r="A718" s="549"/>
      <c r="B718" s="81"/>
      <c r="D718" s="958"/>
      <c r="E718" s="958"/>
      <c r="F718" s="958"/>
      <c r="G718" s="958"/>
      <c r="H718" s="958"/>
      <c r="I718" s="958"/>
      <c r="J718" s="958"/>
      <c r="K718" s="958"/>
      <c r="L718" s="958"/>
      <c r="M718" s="958"/>
      <c r="N718" s="958"/>
      <c r="O718" s="958"/>
      <c r="P718" s="958"/>
      <c r="Q718" s="958"/>
      <c r="R718" s="958"/>
      <c r="S718" s="958"/>
      <c r="T718" s="958"/>
      <c r="U718" s="958"/>
      <c r="V718" s="958"/>
      <c r="W718" s="958"/>
      <c r="X718" s="958"/>
    </row>
    <row r="719" spans="1:24" x14ac:dyDescent="0.2">
      <c r="A719" s="549"/>
      <c r="B719" s="81"/>
      <c r="D719" s="958"/>
      <c r="E719" s="958"/>
      <c r="F719" s="958"/>
      <c r="G719" s="958"/>
      <c r="H719" s="958"/>
      <c r="I719" s="958"/>
      <c r="J719" s="958"/>
      <c r="K719" s="958"/>
      <c r="L719" s="958"/>
      <c r="M719" s="958"/>
      <c r="N719" s="958"/>
      <c r="O719" s="958"/>
      <c r="P719" s="958"/>
      <c r="Q719" s="958"/>
      <c r="R719" s="958"/>
      <c r="S719" s="958"/>
      <c r="T719" s="958"/>
      <c r="U719" s="958"/>
      <c r="V719" s="958"/>
      <c r="W719" s="958"/>
      <c r="X719" s="958"/>
    </row>
    <row r="720" spans="1:24" x14ac:dyDescent="0.2">
      <c r="A720" s="549"/>
      <c r="B720" s="81"/>
      <c r="D720" s="958"/>
      <c r="E720" s="958"/>
      <c r="F720" s="958"/>
      <c r="G720" s="958"/>
      <c r="H720" s="958"/>
      <c r="I720" s="958"/>
      <c r="J720" s="958"/>
      <c r="K720" s="958"/>
      <c r="L720" s="958"/>
      <c r="M720" s="958"/>
      <c r="N720" s="958"/>
      <c r="O720" s="958"/>
      <c r="P720" s="958"/>
      <c r="Q720" s="958"/>
      <c r="R720" s="958"/>
      <c r="S720" s="958"/>
      <c r="T720" s="958"/>
      <c r="U720" s="958"/>
      <c r="V720" s="958"/>
      <c r="W720" s="958"/>
      <c r="X720" s="958"/>
    </row>
    <row r="721" spans="1:24" x14ac:dyDescent="0.2">
      <c r="A721" s="549"/>
      <c r="B721" s="81"/>
      <c r="D721" s="958"/>
      <c r="E721" s="958"/>
      <c r="F721" s="958"/>
      <c r="G721" s="958"/>
      <c r="H721" s="958"/>
      <c r="I721" s="958"/>
      <c r="J721" s="958"/>
      <c r="K721" s="958"/>
      <c r="L721" s="958"/>
      <c r="M721" s="958"/>
      <c r="N721" s="958"/>
      <c r="O721" s="958"/>
      <c r="P721" s="958"/>
      <c r="Q721" s="958"/>
      <c r="R721" s="958"/>
      <c r="S721" s="958"/>
      <c r="T721" s="958"/>
      <c r="U721" s="958"/>
      <c r="V721" s="958"/>
      <c r="W721" s="958"/>
      <c r="X721" s="958"/>
    </row>
    <row r="722" spans="1:24" x14ac:dyDescent="0.2">
      <c r="A722" s="549"/>
      <c r="B722" s="81"/>
      <c r="D722" s="958"/>
      <c r="E722" s="958"/>
      <c r="F722" s="958"/>
      <c r="G722" s="958"/>
      <c r="H722" s="958"/>
      <c r="I722" s="958"/>
      <c r="J722" s="958"/>
      <c r="K722" s="958"/>
      <c r="L722" s="958"/>
      <c r="M722" s="958"/>
      <c r="N722" s="958"/>
      <c r="O722" s="958"/>
      <c r="P722" s="958"/>
      <c r="Q722" s="958"/>
      <c r="R722" s="958"/>
      <c r="S722" s="958"/>
      <c r="T722" s="958"/>
      <c r="U722" s="958"/>
      <c r="V722" s="958"/>
      <c r="W722" s="958"/>
      <c r="X722" s="958"/>
    </row>
    <row r="723" spans="1:24" x14ac:dyDescent="0.2">
      <c r="A723" s="549"/>
      <c r="B723" s="81"/>
      <c r="D723" s="958"/>
      <c r="E723" s="958"/>
      <c r="F723" s="958"/>
      <c r="G723" s="958"/>
      <c r="H723" s="958"/>
      <c r="I723" s="958"/>
      <c r="J723" s="958"/>
      <c r="K723" s="958"/>
      <c r="L723" s="958"/>
      <c r="M723" s="958"/>
      <c r="N723" s="958"/>
      <c r="O723" s="958"/>
      <c r="P723" s="958"/>
      <c r="Q723" s="958"/>
      <c r="R723" s="958"/>
      <c r="S723" s="958"/>
      <c r="T723" s="958"/>
      <c r="U723" s="958"/>
      <c r="V723" s="958"/>
      <c r="W723" s="958"/>
      <c r="X723" s="958"/>
    </row>
    <row r="724" spans="1:24" x14ac:dyDescent="0.2">
      <c r="A724" s="549"/>
      <c r="B724" s="81"/>
      <c r="D724" s="958"/>
      <c r="E724" s="958"/>
      <c r="F724" s="958"/>
      <c r="G724" s="958"/>
      <c r="H724" s="958"/>
      <c r="I724" s="958"/>
      <c r="J724" s="958"/>
      <c r="K724" s="958"/>
      <c r="L724" s="958"/>
      <c r="M724" s="958"/>
      <c r="N724" s="958"/>
      <c r="O724" s="958"/>
      <c r="P724" s="958"/>
      <c r="Q724" s="958"/>
      <c r="R724" s="958"/>
      <c r="S724" s="958"/>
      <c r="T724" s="958"/>
      <c r="U724" s="958"/>
      <c r="V724" s="958"/>
      <c r="W724" s="958"/>
      <c r="X724" s="958"/>
    </row>
    <row r="725" spans="1:24" x14ac:dyDescent="0.2">
      <c r="A725" s="549"/>
      <c r="B725" s="81"/>
      <c r="D725" s="958"/>
      <c r="E725" s="958"/>
      <c r="F725" s="958"/>
      <c r="G725" s="958"/>
      <c r="H725" s="958"/>
      <c r="I725" s="958"/>
      <c r="J725" s="958"/>
      <c r="K725" s="958"/>
      <c r="L725" s="958"/>
      <c r="M725" s="958"/>
      <c r="N725" s="958"/>
      <c r="O725" s="958"/>
      <c r="P725" s="958"/>
      <c r="Q725" s="958"/>
      <c r="R725" s="958"/>
      <c r="S725" s="958"/>
      <c r="T725" s="958"/>
      <c r="U725" s="958"/>
      <c r="V725" s="958"/>
      <c r="W725" s="958"/>
      <c r="X725" s="958"/>
    </row>
    <row r="726" spans="1:24" x14ac:dyDescent="0.2">
      <c r="A726" s="549"/>
      <c r="B726" s="81"/>
      <c r="D726" s="958"/>
      <c r="E726" s="958"/>
      <c r="F726" s="958"/>
      <c r="G726" s="958"/>
      <c r="H726" s="958"/>
      <c r="I726" s="958"/>
      <c r="J726" s="958"/>
      <c r="K726" s="958"/>
      <c r="L726" s="958"/>
      <c r="M726" s="958"/>
      <c r="N726" s="958"/>
      <c r="O726" s="958"/>
      <c r="P726" s="958"/>
      <c r="Q726" s="958"/>
      <c r="R726" s="958"/>
      <c r="S726" s="958"/>
      <c r="T726" s="958"/>
      <c r="U726" s="958"/>
      <c r="V726" s="958"/>
      <c r="W726" s="958"/>
      <c r="X726" s="958"/>
    </row>
    <row r="727" spans="1:24" x14ac:dyDescent="0.2">
      <c r="A727" s="549"/>
      <c r="B727" s="81"/>
      <c r="D727" s="958"/>
      <c r="E727" s="958"/>
      <c r="F727" s="958"/>
      <c r="G727" s="958"/>
      <c r="H727" s="958"/>
      <c r="I727" s="958"/>
      <c r="J727" s="958"/>
      <c r="K727" s="958"/>
      <c r="L727" s="958"/>
      <c r="M727" s="958"/>
      <c r="N727" s="958"/>
      <c r="O727" s="958"/>
      <c r="P727" s="958"/>
      <c r="Q727" s="958"/>
      <c r="R727" s="958"/>
      <c r="S727" s="958"/>
      <c r="T727" s="958"/>
      <c r="U727" s="958"/>
      <c r="V727" s="958"/>
      <c r="W727" s="958"/>
      <c r="X727" s="958"/>
    </row>
    <row r="728" spans="1:24" x14ac:dyDescent="0.2">
      <c r="A728" s="549"/>
      <c r="B728" s="81"/>
      <c r="D728" s="958"/>
      <c r="E728" s="958"/>
      <c r="F728" s="958"/>
      <c r="G728" s="958"/>
      <c r="H728" s="958"/>
      <c r="I728" s="958"/>
      <c r="J728" s="958"/>
      <c r="K728" s="958"/>
      <c r="L728" s="958"/>
      <c r="M728" s="958"/>
      <c r="N728" s="958"/>
      <c r="O728" s="958"/>
      <c r="P728" s="958"/>
      <c r="Q728" s="958"/>
      <c r="R728" s="958"/>
      <c r="S728" s="958"/>
      <c r="T728" s="958"/>
      <c r="U728" s="958"/>
      <c r="V728" s="958"/>
      <c r="W728" s="958"/>
      <c r="X728" s="958"/>
    </row>
    <row r="729" spans="1:24" x14ac:dyDescent="0.2">
      <c r="A729" s="549"/>
      <c r="B729" s="81"/>
      <c r="D729" s="958"/>
      <c r="E729" s="958"/>
      <c r="F729" s="958"/>
      <c r="G729" s="958"/>
      <c r="H729" s="958"/>
      <c r="I729" s="958"/>
      <c r="J729" s="958"/>
      <c r="K729" s="958"/>
      <c r="L729" s="958"/>
      <c r="M729" s="958"/>
      <c r="N729" s="958"/>
      <c r="O729" s="958"/>
      <c r="P729" s="958"/>
      <c r="Q729" s="958"/>
      <c r="R729" s="958"/>
      <c r="S729" s="958"/>
      <c r="T729" s="958"/>
      <c r="U729" s="958"/>
      <c r="V729" s="958"/>
      <c r="W729" s="958"/>
      <c r="X729" s="958"/>
    </row>
    <row r="730" spans="1:24" x14ac:dyDescent="0.2">
      <c r="A730" s="549"/>
      <c r="B730" s="81"/>
      <c r="D730" s="958"/>
      <c r="E730" s="958"/>
      <c r="F730" s="958"/>
      <c r="G730" s="958"/>
      <c r="H730" s="958"/>
      <c r="I730" s="958"/>
      <c r="J730" s="958"/>
      <c r="K730" s="958"/>
      <c r="L730" s="958"/>
      <c r="M730" s="958"/>
      <c r="N730" s="958"/>
      <c r="O730" s="958"/>
      <c r="P730" s="958"/>
      <c r="Q730" s="958"/>
      <c r="R730" s="958"/>
      <c r="S730" s="958"/>
      <c r="T730" s="958"/>
      <c r="U730" s="958"/>
      <c r="V730" s="958"/>
      <c r="W730" s="958"/>
      <c r="X730" s="958"/>
    </row>
    <row r="731" spans="1:24" x14ac:dyDescent="0.2">
      <c r="A731" s="549"/>
      <c r="B731" s="81"/>
      <c r="D731" s="958"/>
      <c r="E731" s="958"/>
      <c r="F731" s="958"/>
      <c r="G731" s="958"/>
      <c r="H731" s="958"/>
      <c r="I731" s="958"/>
      <c r="J731" s="958"/>
      <c r="K731" s="958"/>
      <c r="L731" s="958"/>
      <c r="M731" s="958"/>
      <c r="N731" s="958"/>
      <c r="O731" s="958"/>
      <c r="P731" s="958"/>
      <c r="Q731" s="958"/>
      <c r="R731" s="958"/>
      <c r="S731" s="958"/>
      <c r="T731" s="958"/>
      <c r="U731" s="958"/>
      <c r="V731" s="958"/>
      <c r="W731" s="958"/>
      <c r="X731" s="958"/>
    </row>
    <row r="732" spans="1:24" x14ac:dyDescent="0.2">
      <c r="A732" s="549"/>
      <c r="B732" s="81"/>
      <c r="D732" s="958"/>
      <c r="E732" s="958"/>
      <c r="F732" s="958"/>
      <c r="G732" s="958"/>
      <c r="H732" s="958"/>
      <c r="I732" s="958"/>
      <c r="J732" s="958"/>
      <c r="K732" s="958"/>
      <c r="L732" s="958"/>
      <c r="M732" s="958"/>
      <c r="N732" s="958"/>
      <c r="O732" s="958"/>
      <c r="P732" s="958"/>
      <c r="Q732" s="958"/>
      <c r="R732" s="958"/>
      <c r="S732" s="958"/>
      <c r="T732" s="958"/>
      <c r="U732" s="958"/>
      <c r="V732" s="958"/>
      <c r="W732" s="958"/>
      <c r="X732" s="958"/>
    </row>
    <row r="733" spans="1:24" x14ac:dyDescent="0.2">
      <c r="A733" s="549"/>
      <c r="B733" s="81"/>
      <c r="D733" s="958"/>
      <c r="E733" s="958"/>
      <c r="F733" s="958"/>
      <c r="G733" s="958"/>
      <c r="H733" s="958"/>
      <c r="I733" s="958"/>
      <c r="J733" s="958"/>
      <c r="K733" s="958"/>
      <c r="L733" s="958"/>
      <c r="M733" s="958"/>
      <c r="N733" s="958"/>
      <c r="O733" s="958"/>
      <c r="P733" s="958"/>
      <c r="Q733" s="958"/>
      <c r="R733" s="958"/>
      <c r="S733" s="958"/>
      <c r="T733" s="958"/>
      <c r="U733" s="958"/>
      <c r="V733" s="958"/>
      <c r="W733" s="958"/>
      <c r="X733" s="958"/>
    </row>
    <row r="734" spans="1:24" x14ac:dyDescent="0.2">
      <c r="A734" s="549"/>
      <c r="B734" s="81"/>
      <c r="D734" s="958"/>
      <c r="E734" s="958"/>
      <c r="F734" s="958"/>
      <c r="G734" s="958"/>
      <c r="H734" s="958"/>
      <c r="I734" s="958"/>
      <c r="J734" s="958"/>
      <c r="K734" s="958"/>
      <c r="L734" s="958"/>
      <c r="M734" s="958"/>
      <c r="N734" s="958"/>
      <c r="O734" s="958"/>
      <c r="P734" s="958"/>
      <c r="Q734" s="958"/>
      <c r="R734" s="958"/>
      <c r="S734" s="958"/>
      <c r="T734" s="958"/>
      <c r="U734" s="958"/>
      <c r="V734" s="958"/>
      <c r="W734" s="958"/>
      <c r="X734" s="958"/>
    </row>
    <row r="735" spans="1:24" x14ac:dyDescent="0.2">
      <c r="A735" s="549"/>
      <c r="B735" s="81"/>
      <c r="D735" s="958"/>
      <c r="E735" s="958"/>
      <c r="F735" s="958"/>
      <c r="G735" s="958"/>
      <c r="H735" s="958"/>
      <c r="I735" s="958"/>
      <c r="J735" s="958"/>
      <c r="K735" s="958"/>
      <c r="L735" s="958"/>
      <c r="M735" s="958"/>
      <c r="N735" s="958"/>
      <c r="O735" s="958"/>
      <c r="P735" s="958"/>
      <c r="Q735" s="958"/>
      <c r="R735" s="958"/>
      <c r="S735" s="958"/>
      <c r="T735" s="958"/>
      <c r="U735" s="958"/>
      <c r="V735" s="958"/>
      <c r="W735" s="958"/>
      <c r="X735" s="958"/>
    </row>
    <row r="736" spans="1:24" x14ac:dyDescent="0.2">
      <c r="A736" s="549"/>
      <c r="B736" s="81"/>
      <c r="D736" s="958"/>
      <c r="E736" s="958"/>
      <c r="F736" s="958"/>
      <c r="G736" s="958"/>
      <c r="H736" s="958"/>
      <c r="I736" s="958"/>
      <c r="J736" s="958"/>
      <c r="K736" s="958"/>
      <c r="L736" s="958"/>
      <c r="M736" s="958"/>
      <c r="N736" s="958"/>
      <c r="O736" s="958"/>
      <c r="P736" s="958"/>
      <c r="Q736" s="958"/>
      <c r="R736" s="958"/>
      <c r="S736" s="958"/>
      <c r="T736" s="958"/>
      <c r="U736" s="958"/>
      <c r="V736" s="958"/>
      <c r="W736" s="958"/>
      <c r="X736" s="958"/>
    </row>
    <row r="737" spans="1:24" x14ac:dyDescent="0.2">
      <c r="A737" s="549"/>
      <c r="B737" s="81"/>
      <c r="D737" s="958"/>
      <c r="E737" s="958"/>
      <c r="F737" s="958"/>
      <c r="G737" s="958"/>
      <c r="H737" s="958"/>
      <c r="I737" s="958"/>
      <c r="J737" s="958"/>
      <c r="K737" s="958"/>
      <c r="L737" s="958"/>
      <c r="M737" s="958"/>
      <c r="N737" s="958"/>
      <c r="O737" s="958"/>
      <c r="P737" s="958"/>
      <c r="Q737" s="958"/>
      <c r="R737" s="958"/>
      <c r="S737" s="958"/>
      <c r="T737" s="958"/>
      <c r="U737" s="958"/>
      <c r="V737" s="958"/>
      <c r="W737" s="958"/>
      <c r="X737" s="958"/>
    </row>
    <row r="738" spans="1:24" x14ac:dyDescent="0.2">
      <c r="A738" s="549"/>
      <c r="B738" s="81"/>
      <c r="D738" s="958"/>
      <c r="E738" s="958"/>
      <c r="F738" s="958"/>
      <c r="G738" s="958"/>
      <c r="H738" s="958"/>
      <c r="I738" s="958"/>
      <c r="J738" s="958"/>
      <c r="K738" s="958"/>
      <c r="L738" s="958"/>
      <c r="M738" s="958"/>
      <c r="N738" s="958"/>
      <c r="O738" s="958"/>
      <c r="P738" s="958"/>
      <c r="Q738" s="958"/>
      <c r="R738" s="958"/>
      <c r="S738" s="958"/>
      <c r="T738" s="958"/>
      <c r="U738" s="958"/>
      <c r="V738" s="958"/>
      <c r="W738" s="958"/>
      <c r="X738" s="958"/>
    </row>
    <row r="739" spans="1:24" x14ac:dyDescent="0.2">
      <c r="A739" s="549"/>
      <c r="B739" s="81"/>
      <c r="D739" s="958"/>
      <c r="E739" s="958"/>
      <c r="F739" s="958"/>
      <c r="G739" s="958"/>
      <c r="H739" s="958"/>
      <c r="I739" s="958"/>
      <c r="J739" s="958"/>
      <c r="K739" s="958"/>
      <c r="L739" s="958"/>
      <c r="M739" s="958"/>
      <c r="N739" s="958"/>
      <c r="O739" s="958"/>
      <c r="P739" s="958"/>
      <c r="Q739" s="958"/>
      <c r="R739" s="958"/>
      <c r="S739" s="958"/>
      <c r="T739" s="958"/>
      <c r="U739" s="958"/>
      <c r="V739" s="958"/>
      <c r="W739" s="958"/>
      <c r="X739" s="958"/>
    </row>
    <row r="740" spans="1:24" x14ac:dyDescent="0.2">
      <c r="A740" s="549"/>
      <c r="B740" s="81"/>
      <c r="D740" s="958"/>
      <c r="E740" s="958"/>
      <c r="F740" s="958"/>
      <c r="G740" s="958"/>
      <c r="H740" s="958"/>
      <c r="I740" s="958"/>
      <c r="J740" s="958"/>
      <c r="K740" s="958"/>
      <c r="L740" s="958"/>
      <c r="M740" s="958"/>
      <c r="N740" s="958"/>
      <c r="O740" s="958"/>
      <c r="P740" s="958"/>
      <c r="Q740" s="958"/>
      <c r="R740" s="958"/>
      <c r="S740" s="958"/>
      <c r="T740" s="958"/>
      <c r="U740" s="958"/>
      <c r="V740" s="958"/>
      <c r="W740" s="958"/>
      <c r="X740" s="958"/>
    </row>
    <row r="741" spans="1:24" x14ac:dyDescent="0.2">
      <c r="A741" s="549"/>
      <c r="B741" s="81"/>
      <c r="D741" s="958"/>
      <c r="E741" s="958"/>
      <c r="F741" s="958"/>
      <c r="G741" s="958"/>
      <c r="H741" s="958"/>
      <c r="I741" s="958"/>
      <c r="J741" s="958"/>
      <c r="K741" s="958"/>
      <c r="L741" s="958"/>
      <c r="M741" s="958"/>
      <c r="N741" s="958"/>
      <c r="O741" s="958"/>
      <c r="P741" s="958"/>
      <c r="Q741" s="958"/>
      <c r="R741" s="958"/>
      <c r="S741" s="958"/>
      <c r="T741" s="958"/>
      <c r="U741" s="958"/>
      <c r="V741" s="958"/>
      <c r="W741" s="958"/>
      <c r="X741" s="958"/>
    </row>
    <row r="742" spans="1:24" x14ac:dyDescent="0.2">
      <c r="A742" s="549"/>
      <c r="B742" s="81"/>
      <c r="D742" s="958"/>
      <c r="E742" s="958"/>
      <c r="F742" s="958"/>
      <c r="G742" s="958"/>
      <c r="H742" s="958"/>
      <c r="I742" s="958"/>
      <c r="J742" s="958"/>
      <c r="K742" s="958"/>
      <c r="L742" s="958"/>
      <c r="M742" s="958"/>
      <c r="N742" s="958"/>
      <c r="O742" s="958"/>
      <c r="P742" s="958"/>
      <c r="Q742" s="958"/>
      <c r="R742" s="958"/>
      <c r="S742" s="958"/>
      <c r="T742" s="958"/>
      <c r="U742" s="958"/>
      <c r="V742" s="958"/>
      <c r="W742" s="958"/>
      <c r="X742" s="958"/>
    </row>
    <row r="743" spans="1:24" x14ac:dyDescent="0.2">
      <c r="A743" s="549"/>
      <c r="B743" s="81"/>
      <c r="D743" s="958"/>
      <c r="E743" s="958"/>
      <c r="F743" s="958"/>
      <c r="G743" s="958"/>
      <c r="H743" s="958"/>
      <c r="I743" s="958"/>
      <c r="J743" s="958"/>
      <c r="K743" s="958"/>
      <c r="L743" s="958"/>
      <c r="M743" s="958"/>
      <c r="N743" s="958"/>
      <c r="O743" s="958"/>
      <c r="P743" s="958"/>
      <c r="Q743" s="958"/>
      <c r="R743" s="958"/>
      <c r="S743" s="958"/>
      <c r="T743" s="958"/>
      <c r="U743" s="958"/>
      <c r="V743" s="958"/>
      <c r="W743" s="958"/>
      <c r="X743" s="958"/>
    </row>
    <row r="744" spans="1:24" x14ac:dyDescent="0.2">
      <c r="A744" s="549"/>
      <c r="B744" s="81"/>
      <c r="D744" s="958"/>
      <c r="E744" s="958"/>
      <c r="F744" s="958"/>
      <c r="G744" s="958"/>
      <c r="H744" s="958"/>
      <c r="I744" s="958"/>
      <c r="J744" s="958"/>
      <c r="K744" s="958"/>
      <c r="L744" s="958"/>
      <c r="M744" s="958"/>
      <c r="N744" s="958"/>
      <c r="O744" s="958"/>
      <c r="P744" s="958"/>
      <c r="Q744" s="958"/>
      <c r="R744" s="958"/>
      <c r="S744" s="958"/>
      <c r="T744" s="958"/>
      <c r="U744" s="958"/>
      <c r="V744" s="958"/>
      <c r="W744" s="958"/>
      <c r="X744" s="958"/>
    </row>
    <row r="745" spans="1:24" x14ac:dyDescent="0.2">
      <c r="A745" s="549"/>
      <c r="B745" s="81"/>
      <c r="D745" s="958"/>
      <c r="E745" s="958"/>
      <c r="F745" s="958"/>
      <c r="G745" s="958"/>
      <c r="H745" s="958"/>
      <c r="I745" s="958"/>
      <c r="J745" s="958"/>
      <c r="K745" s="958"/>
      <c r="L745" s="958"/>
      <c r="M745" s="958"/>
      <c r="N745" s="958"/>
      <c r="O745" s="958"/>
      <c r="P745" s="958"/>
      <c r="Q745" s="958"/>
      <c r="R745" s="958"/>
      <c r="S745" s="958"/>
      <c r="T745" s="958"/>
      <c r="U745" s="958"/>
      <c r="V745" s="958"/>
      <c r="W745" s="958"/>
      <c r="X745" s="958"/>
    </row>
    <row r="746" spans="1:24" x14ac:dyDescent="0.2">
      <c r="A746" s="549"/>
      <c r="B746" s="81"/>
      <c r="D746" s="958"/>
      <c r="E746" s="958"/>
      <c r="F746" s="958"/>
      <c r="G746" s="958"/>
      <c r="H746" s="958"/>
      <c r="I746" s="958"/>
      <c r="J746" s="958"/>
      <c r="K746" s="958"/>
      <c r="L746" s="958"/>
      <c r="M746" s="958"/>
      <c r="N746" s="958"/>
      <c r="O746" s="958"/>
      <c r="P746" s="958"/>
      <c r="Q746" s="958"/>
      <c r="R746" s="958"/>
      <c r="S746" s="958"/>
      <c r="T746" s="958"/>
      <c r="U746" s="958"/>
      <c r="V746" s="958"/>
      <c r="W746" s="958"/>
      <c r="X746" s="958"/>
    </row>
    <row r="747" spans="1:24" x14ac:dyDescent="0.2">
      <c r="A747" s="549"/>
      <c r="B747" s="81"/>
      <c r="D747" s="958"/>
      <c r="E747" s="958"/>
      <c r="F747" s="958"/>
      <c r="G747" s="958"/>
      <c r="H747" s="958"/>
      <c r="I747" s="958"/>
      <c r="J747" s="958"/>
      <c r="K747" s="958"/>
      <c r="L747" s="958"/>
      <c r="M747" s="958"/>
      <c r="N747" s="958"/>
      <c r="O747" s="958"/>
      <c r="P747" s="958"/>
      <c r="Q747" s="958"/>
      <c r="R747" s="958"/>
      <c r="S747" s="958"/>
      <c r="T747" s="958"/>
      <c r="U747" s="958"/>
      <c r="V747" s="958"/>
      <c r="W747" s="958"/>
      <c r="X747" s="958"/>
    </row>
    <row r="748" spans="1:24" x14ac:dyDescent="0.2">
      <c r="A748" s="549"/>
      <c r="B748" s="81"/>
      <c r="D748" s="958"/>
      <c r="E748" s="958"/>
      <c r="F748" s="958"/>
      <c r="G748" s="958"/>
      <c r="H748" s="958"/>
      <c r="I748" s="958"/>
      <c r="J748" s="958"/>
      <c r="K748" s="958"/>
      <c r="L748" s="958"/>
      <c r="M748" s="958"/>
      <c r="N748" s="958"/>
      <c r="O748" s="958"/>
      <c r="P748" s="958"/>
      <c r="Q748" s="958"/>
      <c r="R748" s="958"/>
      <c r="S748" s="958"/>
      <c r="T748" s="958"/>
      <c r="U748" s="958"/>
      <c r="V748" s="958"/>
      <c r="W748" s="958"/>
      <c r="X748" s="958"/>
    </row>
    <row r="749" spans="1:24" x14ac:dyDescent="0.2">
      <c r="A749" s="549"/>
      <c r="B749" s="81"/>
      <c r="D749" s="958"/>
      <c r="E749" s="958"/>
      <c r="F749" s="958"/>
      <c r="G749" s="958"/>
      <c r="H749" s="958"/>
      <c r="I749" s="958"/>
      <c r="J749" s="958"/>
      <c r="K749" s="958"/>
      <c r="L749" s="958"/>
      <c r="M749" s="958"/>
      <c r="N749" s="958"/>
      <c r="O749" s="958"/>
      <c r="P749" s="958"/>
      <c r="Q749" s="958"/>
      <c r="R749" s="958"/>
      <c r="S749" s="958"/>
      <c r="T749" s="958"/>
      <c r="U749" s="958"/>
      <c r="V749" s="958"/>
      <c r="W749" s="958"/>
      <c r="X749" s="958"/>
    </row>
    <row r="750" spans="1:24" x14ac:dyDescent="0.2">
      <c r="A750" s="549"/>
      <c r="B750" s="81"/>
      <c r="D750" s="958"/>
      <c r="E750" s="958"/>
      <c r="F750" s="958"/>
      <c r="G750" s="958"/>
      <c r="H750" s="958"/>
      <c r="I750" s="958"/>
      <c r="J750" s="958"/>
      <c r="K750" s="958"/>
      <c r="L750" s="958"/>
      <c r="M750" s="958"/>
      <c r="N750" s="958"/>
      <c r="O750" s="958"/>
      <c r="P750" s="958"/>
      <c r="Q750" s="958"/>
      <c r="R750" s="958"/>
      <c r="S750" s="958"/>
      <c r="T750" s="958"/>
      <c r="U750" s="958"/>
      <c r="V750" s="958"/>
      <c r="W750" s="958"/>
      <c r="X750" s="958"/>
    </row>
    <row r="751" spans="1:24" x14ac:dyDescent="0.2">
      <c r="A751" s="549"/>
      <c r="B751" s="81"/>
      <c r="D751" s="958"/>
      <c r="E751" s="958"/>
      <c r="F751" s="958"/>
      <c r="G751" s="958"/>
      <c r="H751" s="958"/>
      <c r="I751" s="958"/>
      <c r="J751" s="958"/>
      <c r="K751" s="958"/>
      <c r="L751" s="958"/>
      <c r="M751" s="958"/>
      <c r="N751" s="958"/>
      <c r="O751" s="958"/>
      <c r="P751" s="958"/>
      <c r="Q751" s="958"/>
      <c r="R751" s="958"/>
      <c r="S751" s="958"/>
      <c r="T751" s="958"/>
      <c r="U751" s="958"/>
      <c r="V751" s="958"/>
      <c r="W751" s="958"/>
      <c r="X751" s="958"/>
    </row>
    <row r="752" spans="1:24" x14ac:dyDescent="0.2">
      <c r="A752" s="549"/>
      <c r="B752" s="81"/>
      <c r="D752" s="958"/>
      <c r="E752" s="958"/>
      <c r="F752" s="958"/>
      <c r="G752" s="958"/>
      <c r="H752" s="958"/>
      <c r="I752" s="958"/>
      <c r="J752" s="958"/>
      <c r="K752" s="958"/>
      <c r="L752" s="958"/>
      <c r="M752" s="958"/>
      <c r="N752" s="958"/>
      <c r="O752" s="958"/>
      <c r="P752" s="958"/>
      <c r="Q752" s="958"/>
      <c r="R752" s="958"/>
      <c r="S752" s="958"/>
      <c r="T752" s="958"/>
      <c r="U752" s="958"/>
      <c r="V752" s="958"/>
      <c r="W752" s="958"/>
      <c r="X752" s="958"/>
    </row>
    <row r="753" spans="1:24" x14ac:dyDescent="0.2">
      <c r="A753" s="549"/>
      <c r="B753" s="81"/>
      <c r="D753" s="958"/>
      <c r="E753" s="958"/>
      <c r="F753" s="958"/>
      <c r="G753" s="958"/>
      <c r="H753" s="958"/>
      <c r="I753" s="958"/>
      <c r="J753" s="958"/>
      <c r="K753" s="958"/>
      <c r="L753" s="958"/>
      <c r="M753" s="958"/>
      <c r="N753" s="958"/>
      <c r="O753" s="958"/>
      <c r="P753" s="958"/>
      <c r="Q753" s="958"/>
      <c r="R753" s="958"/>
      <c r="S753" s="958"/>
      <c r="T753" s="958"/>
      <c r="U753" s="958"/>
      <c r="V753" s="958"/>
      <c r="W753" s="958"/>
      <c r="X753" s="958"/>
    </row>
    <row r="754" spans="1:24" x14ac:dyDescent="0.2">
      <c r="A754" s="549"/>
      <c r="B754" s="81"/>
      <c r="D754" s="958"/>
      <c r="E754" s="958"/>
      <c r="F754" s="958"/>
      <c r="G754" s="958"/>
      <c r="H754" s="958"/>
      <c r="I754" s="958"/>
      <c r="J754" s="958"/>
      <c r="K754" s="958"/>
      <c r="L754" s="958"/>
      <c r="M754" s="958"/>
      <c r="N754" s="958"/>
      <c r="O754" s="958"/>
      <c r="P754" s="958"/>
      <c r="Q754" s="958"/>
      <c r="R754" s="958"/>
      <c r="S754" s="958"/>
      <c r="T754" s="958"/>
      <c r="U754" s="958"/>
      <c r="V754" s="958"/>
      <c r="W754" s="958"/>
      <c r="X754" s="958"/>
    </row>
    <row r="755" spans="1:24" x14ac:dyDescent="0.2">
      <c r="A755" s="549"/>
      <c r="B755" s="81"/>
      <c r="D755" s="958"/>
      <c r="E755" s="958"/>
      <c r="F755" s="958"/>
      <c r="G755" s="958"/>
      <c r="H755" s="958"/>
      <c r="I755" s="958"/>
      <c r="J755" s="958"/>
      <c r="K755" s="958"/>
      <c r="L755" s="958"/>
      <c r="M755" s="958"/>
      <c r="N755" s="958"/>
      <c r="O755" s="958"/>
      <c r="P755" s="958"/>
      <c r="Q755" s="958"/>
      <c r="R755" s="958"/>
      <c r="S755" s="958"/>
      <c r="T755" s="958"/>
      <c r="U755" s="958"/>
      <c r="V755" s="958"/>
      <c r="W755" s="958"/>
      <c r="X755" s="958"/>
    </row>
    <row r="756" spans="1:24" x14ac:dyDescent="0.2">
      <c r="A756" s="549"/>
      <c r="B756" s="81"/>
      <c r="D756" s="958"/>
      <c r="E756" s="958"/>
      <c r="F756" s="958"/>
      <c r="G756" s="958"/>
      <c r="H756" s="958"/>
      <c r="I756" s="958"/>
      <c r="J756" s="958"/>
      <c r="K756" s="958"/>
      <c r="L756" s="958"/>
      <c r="M756" s="958"/>
      <c r="N756" s="958"/>
      <c r="O756" s="958"/>
      <c r="P756" s="958"/>
      <c r="Q756" s="958"/>
      <c r="R756" s="958"/>
      <c r="S756" s="958"/>
      <c r="T756" s="958"/>
      <c r="U756" s="958"/>
      <c r="V756" s="958"/>
      <c r="W756" s="958"/>
      <c r="X756" s="958"/>
    </row>
    <row r="757" spans="1:24" x14ac:dyDescent="0.2">
      <c r="A757" s="549"/>
      <c r="B757" s="81"/>
      <c r="D757" s="958"/>
      <c r="E757" s="958"/>
      <c r="F757" s="958"/>
      <c r="G757" s="958"/>
      <c r="H757" s="958"/>
      <c r="I757" s="958"/>
      <c r="J757" s="958"/>
      <c r="K757" s="958"/>
      <c r="L757" s="958"/>
      <c r="M757" s="958"/>
      <c r="N757" s="958"/>
      <c r="O757" s="958"/>
      <c r="P757" s="958"/>
      <c r="Q757" s="958"/>
      <c r="R757" s="958"/>
      <c r="S757" s="958"/>
      <c r="T757" s="958"/>
      <c r="U757" s="958"/>
      <c r="V757" s="958"/>
      <c r="W757" s="958"/>
      <c r="X757" s="958"/>
    </row>
    <row r="758" spans="1:24" x14ac:dyDescent="0.2">
      <c r="A758" s="549"/>
      <c r="B758" s="81"/>
      <c r="D758" s="958"/>
      <c r="E758" s="958"/>
      <c r="F758" s="958"/>
      <c r="G758" s="958"/>
      <c r="H758" s="958"/>
      <c r="I758" s="958"/>
      <c r="J758" s="958"/>
      <c r="K758" s="958"/>
      <c r="L758" s="958"/>
      <c r="M758" s="958"/>
      <c r="N758" s="958"/>
      <c r="O758" s="958"/>
      <c r="P758" s="958"/>
      <c r="Q758" s="958"/>
      <c r="R758" s="958"/>
      <c r="S758" s="958"/>
      <c r="T758" s="958"/>
      <c r="U758" s="958"/>
      <c r="V758" s="958"/>
      <c r="W758" s="958"/>
      <c r="X758" s="958"/>
    </row>
    <row r="759" spans="1:24" x14ac:dyDescent="0.2">
      <c r="A759" s="549"/>
      <c r="B759" s="81"/>
      <c r="D759" s="958"/>
      <c r="E759" s="958"/>
      <c r="F759" s="958"/>
      <c r="G759" s="958"/>
      <c r="H759" s="958"/>
      <c r="I759" s="958"/>
      <c r="J759" s="958"/>
      <c r="K759" s="958"/>
      <c r="L759" s="958"/>
      <c r="M759" s="958"/>
      <c r="N759" s="958"/>
      <c r="O759" s="958"/>
      <c r="P759" s="958"/>
      <c r="Q759" s="958"/>
      <c r="R759" s="958"/>
      <c r="S759" s="958"/>
      <c r="T759" s="958"/>
      <c r="U759" s="958"/>
      <c r="V759" s="958"/>
      <c r="W759" s="958"/>
      <c r="X759" s="958"/>
    </row>
    <row r="760" spans="1:24" x14ac:dyDescent="0.2">
      <c r="A760" s="549"/>
      <c r="B760" s="81"/>
      <c r="D760" s="958"/>
      <c r="E760" s="958"/>
      <c r="F760" s="958"/>
      <c r="G760" s="958"/>
      <c r="H760" s="958"/>
      <c r="I760" s="958"/>
      <c r="J760" s="958"/>
      <c r="K760" s="958"/>
      <c r="L760" s="958"/>
      <c r="M760" s="958"/>
      <c r="N760" s="958"/>
      <c r="O760" s="958"/>
      <c r="P760" s="958"/>
      <c r="Q760" s="958"/>
      <c r="R760" s="958"/>
      <c r="S760" s="958"/>
      <c r="T760" s="958"/>
      <c r="U760" s="958"/>
      <c r="V760" s="958"/>
      <c r="W760" s="958"/>
      <c r="X760" s="958"/>
    </row>
    <row r="761" spans="1:24" x14ac:dyDescent="0.2">
      <c r="A761" s="549"/>
      <c r="B761" s="81"/>
      <c r="D761" s="958"/>
      <c r="E761" s="958"/>
      <c r="F761" s="958"/>
      <c r="G761" s="958"/>
      <c r="H761" s="958"/>
      <c r="I761" s="958"/>
      <c r="J761" s="958"/>
      <c r="K761" s="958"/>
      <c r="L761" s="958"/>
      <c r="M761" s="958"/>
      <c r="N761" s="958"/>
      <c r="O761" s="958"/>
      <c r="P761" s="958"/>
      <c r="Q761" s="958"/>
      <c r="R761" s="958"/>
      <c r="S761" s="958"/>
      <c r="T761" s="958"/>
      <c r="U761" s="958"/>
      <c r="V761" s="958"/>
      <c r="W761" s="958"/>
      <c r="X761" s="958"/>
    </row>
    <row r="762" spans="1:24" x14ac:dyDescent="0.2">
      <c r="A762" s="549"/>
      <c r="B762" s="81"/>
      <c r="D762" s="958"/>
      <c r="E762" s="958"/>
      <c r="F762" s="958"/>
      <c r="G762" s="958"/>
      <c r="H762" s="958"/>
      <c r="I762" s="958"/>
      <c r="J762" s="958"/>
      <c r="K762" s="958"/>
      <c r="L762" s="958"/>
      <c r="M762" s="958"/>
      <c r="N762" s="958"/>
      <c r="O762" s="958"/>
      <c r="P762" s="958"/>
      <c r="Q762" s="958"/>
      <c r="R762" s="958"/>
      <c r="S762" s="958"/>
      <c r="T762" s="958"/>
      <c r="U762" s="958"/>
      <c r="V762" s="958"/>
      <c r="W762" s="958"/>
      <c r="X762" s="958"/>
    </row>
    <row r="763" spans="1:24" x14ac:dyDescent="0.2">
      <c r="A763" s="549"/>
      <c r="B763" s="81"/>
      <c r="D763" s="958"/>
      <c r="E763" s="958"/>
      <c r="F763" s="958"/>
      <c r="G763" s="958"/>
      <c r="H763" s="958"/>
      <c r="I763" s="958"/>
      <c r="J763" s="958"/>
      <c r="K763" s="958"/>
      <c r="L763" s="958"/>
      <c r="M763" s="958"/>
      <c r="N763" s="958"/>
      <c r="O763" s="958"/>
      <c r="P763" s="958"/>
      <c r="Q763" s="958"/>
      <c r="R763" s="958"/>
      <c r="S763" s="958"/>
      <c r="T763" s="958"/>
      <c r="U763" s="958"/>
      <c r="V763" s="958"/>
      <c r="W763" s="958"/>
      <c r="X763" s="958"/>
    </row>
    <row r="764" spans="1:24" x14ac:dyDescent="0.2">
      <c r="A764" s="549"/>
      <c r="B764" s="81"/>
      <c r="D764" s="958"/>
      <c r="E764" s="958"/>
      <c r="F764" s="958"/>
      <c r="G764" s="958"/>
      <c r="H764" s="958"/>
      <c r="I764" s="958"/>
      <c r="J764" s="958"/>
      <c r="K764" s="958"/>
      <c r="L764" s="958"/>
      <c r="M764" s="958"/>
      <c r="N764" s="958"/>
      <c r="O764" s="958"/>
      <c r="P764" s="958"/>
      <c r="Q764" s="958"/>
      <c r="R764" s="958"/>
      <c r="S764" s="958"/>
      <c r="T764" s="958"/>
      <c r="U764" s="958"/>
      <c r="V764" s="958"/>
      <c r="W764" s="958"/>
      <c r="X764" s="958"/>
    </row>
    <row r="765" spans="1:24" x14ac:dyDescent="0.2">
      <c r="A765" s="549"/>
      <c r="B765" s="81"/>
      <c r="D765" s="958"/>
      <c r="E765" s="958"/>
      <c r="F765" s="958"/>
      <c r="G765" s="958"/>
      <c r="H765" s="958"/>
      <c r="I765" s="958"/>
      <c r="J765" s="958"/>
      <c r="K765" s="958"/>
      <c r="L765" s="958"/>
      <c r="M765" s="958"/>
      <c r="N765" s="958"/>
      <c r="O765" s="958"/>
      <c r="P765" s="958"/>
      <c r="Q765" s="958"/>
      <c r="R765" s="958"/>
      <c r="S765" s="958"/>
      <c r="T765" s="958"/>
      <c r="U765" s="958"/>
      <c r="V765" s="958"/>
      <c r="W765" s="958"/>
      <c r="X765" s="958"/>
    </row>
    <row r="766" spans="1:24" x14ac:dyDescent="0.2">
      <c r="A766" s="549"/>
      <c r="B766" s="81"/>
      <c r="D766" s="958"/>
      <c r="E766" s="958"/>
      <c r="F766" s="958"/>
      <c r="G766" s="958"/>
      <c r="H766" s="958"/>
      <c r="I766" s="958"/>
      <c r="J766" s="958"/>
      <c r="K766" s="958"/>
      <c r="L766" s="958"/>
      <c r="M766" s="958"/>
      <c r="N766" s="958"/>
      <c r="O766" s="958"/>
      <c r="P766" s="958"/>
      <c r="Q766" s="958"/>
      <c r="R766" s="958"/>
      <c r="S766" s="958"/>
      <c r="T766" s="958"/>
      <c r="U766" s="958"/>
      <c r="V766" s="958"/>
      <c r="W766" s="958"/>
      <c r="X766" s="958"/>
    </row>
    <row r="767" spans="1:24" x14ac:dyDescent="0.2">
      <c r="A767" s="549"/>
      <c r="B767" s="81"/>
      <c r="D767" s="958"/>
      <c r="E767" s="958"/>
      <c r="F767" s="958"/>
      <c r="G767" s="958"/>
      <c r="H767" s="958"/>
      <c r="I767" s="958"/>
      <c r="J767" s="958"/>
      <c r="K767" s="958"/>
      <c r="L767" s="958"/>
      <c r="M767" s="958"/>
      <c r="N767" s="958"/>
      <c r="O767" s="958"/>
      <c r="P767" s="958"/>
      <c r="Q767" s="958"/>
      <c r="R767" s="958"/>
      <c r="S767" s="958"/>
      <c r="T767" s="958"/>
      <c r="U767" s="958"/>
      <c r="V767" s="958"/>
      <c r="W767" s="958"/>
      <c r="X767" s="958"/>
    </row>
    <row r="768" spans="1:24" x14ac:dyDescent="0.2">
      <c r="A768" s="549"/>
      <c r="B768" s="81"/>
      <c r="D768" s="958"/>
      <c r="E768" s="958"/>
      <c r="F768" s="958"/>
      <c r="G768" s="958"/>
      <c r="H768" s="958"/>
      <c r="I768" s="958"/>
      <c r="J768" s="958"/>
      <c r="K768" s="958"/>
      <c r="L768" s="958"/>
      <c r="M768" s="958"/>
      <c r="N768" s="958"/>
      <c r="O768" s="958"/>
      <c r="P768" s="958"/>
      <c r="Q768" s="958"/>
      <c r="R768" s="958"/>
      <c r="S768" s="958"/>
      <c r="T768" s="958"/>
      <c r="U768" s="958"/>
      <c r="V768" s="958"/>
      <c r="W768" s="958"/>
      <c r="X768" s="958"/>
    </row>
    <row r="769" spans="1:24" x14ac:dyDescent="0.2">
      <c r="A769" s="549"/>
      <c r="B769" s="81"/>
      <c r="D769" s="958"/>
      <c r="E769" s="958"/>
      <c r="F769" s="958"/>
      <c r="G769" s="958"/>
      <c r="H769" s="958"/>
      <c r="I769" s="958"/>
      <c r="J769" s="958"/>
      <c r="K769" s="958"/>
      <c r="L769" s="958"/>
      <c r="M769" s="958"/>
      <c r="N769" s="958"/>
      <c r="O769" s="958"/>
      <c r="P769" s="958"/>
      <c r="Q769" s="958"/>
      <c r="R769" s="958"/>
      <c r="S769" s="958"/>
      <c r="T769" s="958"/>
      <c r="U769" s="958"/>
      <c r="V769" s="958"/>
      <c r="W769" s="958"/>
      <c r="X769" s="958"/>
    </row>
    <row r="770" spans="1:24" x14ac:dyDescent="0.2">
      <c r="A770" s="549"/>
      <c r="B770" s="81"/>
      <c r="D770" s="958"/>
      <c r="E770" s="958"/>
      <c r="F770" s="958"/>
      <c r="G770" s="958"/>
      <c r="H770" s="958"/>
      <c r="I770" s="958"/>
      <c r="J770" s="958"/>
      <c r="K770" s="958"/>
      <c r="L770" s="958"/>
      <c r="M770" s="958"/>
      <c r="N770" s="958"/>
      <c r="O770" s="958"/>
      <c r="P770" s="958"/>
      <c r="Q770" s="958"/>
      <c r="R770" s="958"/>
      <c r="S770" s="958"/>
      <c r="T770" s="958"/>
      <c r="U770" s="958"/>
      <c r="V770" s="958"/>
      <c r="W770" s="958"/>
      <c r="X770" s="958"/>
    </row>
    <row r="771" spans="1:24" x14ac:dyDescent="0.2">
      <c r="A771" s="549"/>
      <c r="B771" s="81"/>
      <c r="D771" s="958"/>
      <c r="E771" s="958"/>
      <c r="F771" s="958"/>
      <c r="G771" s="958"/>
      <c r="H771" s="958"/>
      <c r="I771" s="958"/>
      <c r="J771" s="958"/>
      <c r="K771" s="958"/>
      <c r="L771" s="958"/>
      <c r="M771" s="958"/>
      <c r="N771" s="958"/>
      <c r="O771" s="958"/>
      <c r="P771" s="958"/>
      <c r="Q771" s="958"/>
      <c r="R771" s="958"/>
      <c r="S771" s="958"/>
      <c r="T771" s="958"/>
      <c r="U771" s="958"/>
      <c r="V771" s="958"/>
      <c r="W771" s="958"/>
      <c r="X771" s="958"/>
    </row>
    <row r="772" spans="1:24" x14ac:dyDescent="0.2">
      <c r="A772" s="549"/>
      <c r="B772" s="81"/>
      <c r="D772" s="958"/>
      <c r="E772" s="958"/>
      <c r="F772" s="958"/>
      <c r="G772" s="958"/>
      <c r="H772" s="958"/>
      <c r="I772" s="958"/>
      <c r="J772" s="958"/>
      <c r="K772" s="958"/>
      <c r="L772" s="958"/>
      <c r="M772" s="958"/>
      <c r="N772" s="958"/>
      <c r="O772" s="958"/>
      <c r="P772" s="958"/>
      <c r="Q772" s="958"/>
      <c r="R772" s="958"/>
      <c r="S772" s="958"/>
      <c r="T772" s="958"/>
      <c r="U772" s="958"/>
      <c r="V772" s="958"/>
      <c r="W772" s="958"/>
      <c r="X772" s="958"/>
    </row>
    <row r="773" spans="1:24" x14ac:dyDescent="0.2">
      <c r="A773" s="549"/>
      <c r="B773" s="81"/>
      <c r="D773" s="958"/>
      <c r="E773" s="958"/>
      <c r="F773" s="958"/>
      <c r="G773" s="958"/>
      <c r="H773" s="958"/>
      <c r="I773" s="958"/>
      <c r="J773" s="958"/>
      <c r="K773" s="958"/>
      <c r="L773" s="958"/>
      <c r="M773" s="958"/>
      <c r="N773" s="958"/>
      <c r="O773" s="958"/>
      <c r="P773" s="958"/>
      <c r="Q773" s="958"/>
      <c r="R773" s="958"/>
      <c r="S773" s="958"/>
      <c r="T773" s="958"/>
      <c r="U773" s="958"/>
      <c r="V773" s="958"/>
      <c r="W773" s="958"/>
      <c r="X773" s="958"/>
    </row>
    <row r="774" spans="1:24" x14ac:dyDescent="0.2">
      <c r="A774" s="549"/>
      <c r="B774" s="81"/>
      <c r="D774" s="958"/>
      <c r="E774" s="958"/>
      <c r="F774" s="958"/>
      <c r="G774" s="958"/>
      <c r="H774" s="958"/>
      <c r="I774" s="958"/>
      <c r="J774" s="958"/>
      <c r="K774" s="958"/>
      <c r="L774" s="958"/>
      <c r="M774" s="958"/>
      <c r="N774" s="958"/>
      <c r="O774" s="958"/>
      <c r="P774" s="958"/>
      <c r="Q774" s="958"/>
      <c r="R774" s="958"/>
      <c r="S774" s="958"/>
      <c r="T774" s="958"/>
      <c r="U774" s="958"/>
      <c r="V774" s="958"/>
      <c r="W774" s="958"/>
      <c r="X774" s="958"/>
    </row>
    <row r="775" spans="1:24" x14ac:dyDescent="0.2">
      <c r="A775" s="549"/>
      <c r="B775" s="81"/>
      <c r="D775" s="958"/>
      <c r="E775" s="958"/>
      <c r="F775" s="958"/>
      <c r="G775" s="958"/>
      <c r="H775" s="958"/>
      <c r="I775" s="958"/>
      <c r="J775" s="958"/>
      <c r="K775" s="958"/>
      <c r="L775" s="958"/>
      <c r="M775" s="958"/>
      <c r="N775" s="958"/>
      <c r="O775" s="958"/>
      <c r="P775" s="958"/>
      <c r="Q775" s="958"/>
      <c r="R775" s="958"/>
      <c r="S775" s="958"/>
      <c r="T775" s="958"/>
      <c r="U775" s="958"/>
      <c r="V775" s="958"/>
      <c r="W775" s="958"/>
      <c r="X775" s="958"/>
    </row>
    <row r="776" spans="1:24" x14ac:dyDescent="0.2">
      <c r="A776" s="549"/>
      <c r="B776" s="81"/>
      <c r="D776" s="958"/>
      <c r="E776" s="958"/>
      <c r="F776" s="958"/>
      <c r="G776" s="958"/>
      <c r="H776" s="958"/>
      <c r="I776" s="958"/>
      <c r="J776" s="958"/>
      <c r="K776" s="958"/>
      <c r="L776" s="958"/>
      <c r="M776" s="958"/>
      <c r="N776" s="958"/>
      <c r="O776" s="958"/>
      <c r="P776" s="958"/>
      <c r="Q776" s="958"/>
      <c r="R776" s="958"/>
      <c r="S776" s="958"/>
      <c r="T776" s="958"/>
      <c r="U776" s="958"/>
      <c r="V776" s="958"/>
      <c r="W776" s="958"/>
      <c r="X776" s="958"/>
    </row>
    <row r="777" spans="1:24" x14ac:dyDescent="0.2">
      <c r="A777" s="549"/>
      <c r="B777" s="81"/>
      <c r="D777" s="958"/>
      <c r="E777" s="958"/>
      <c r="F777" s="958"/>
      <c r="G777" s="958"/>
      <c r="H777" s="958"/>
      <c r="I777" s="958"/>
      <c r="J777" s="958"/>
      <c r="K777" s="958"/>
      <c r="L777" s="958"/>
      <c r="M777" s="958"/>
      <c r="N777" s="958"/>
      <c r="O777" s="958"/>
      <c r="P777" s="958"/>
      <c r="Q777" s="958"/>
      <c r="R777" s="958"/>
      <c r="S777" s="958"/>
      <c r="T777" s="958"/>
      <c r="U777" s="958"/>
      <c r="V777" s="958"/>
      <c r="W777" s="958"/>
      <c r="X777" s="958"/>
    </row>
    <row r="778" spans="1:24" x14ac:dyDescent="0.2">
      <c r="A778" s="549"/>
      <c r="B778" s="81"/>
      <c r="D778" s="958"/>
      <c r="E778" s="958"/>
      <c r="F778" s="958"/>
      <c r="G778" s="958"/>
      <c r="H778" s="958"/>
      <c r="I778" s="958"/>
      <c r="J778" s="958"/>
      <c r="K778" s="958"/>
      <c r="L778" s="958"/>
      <c r="M778" s="958"/>
      <c r="N778" s="958"/>
      <c r="O778" s="958"/>
      <c r="P778" s="958"/>
      <c r="Q778" s="958"/>
      <c r="R778" s="958"/>
      <c r="S778" s="958"/>
      <c r="T778" s="958"/>
      <c r="U778" s="958"/>
      <c r="V778" s="958"/>
      <c r="W778" s="958"/>
      <c r="X778" s="958"/>
    </row>
    <row r="779" spans="1:24" x14ac:dyDescent="0.2">
      <c r="A779" s="549"/>
      <c r="B779" s="81"/>
      <c r="D779" s="958"/>
      <c r="E779" s="958"/>
      <c r="F779" s="958"/>
      <c r="G779" s="958"/>
      <c r="H779" s="958"/>
      <c r="I779" s="958"/>
      <c r="J779" s="958"/>
      <c r="K779" s="958"/>
      <c r="L779" s="958"/>
      <c r="M779" s="958"/>
      <c r="N779" s="958"/>
      <c r="O779" s="958"/>
      <c r="P779" s="958"/>
      <c r="Q779" s="958"/>
      <c r="R779" s="958"/>
      <c r="S779" s="958"/>
      <c r="T779" s="958"/>
      <c r="U779" s="958"/>
      <c r="V779" s="958"/>
      <c r="W779" s="958"/>
      <c r="X779" s="958"/>
    </row>
    <row r="780" spans="1:24" x14ac:dyDescent="0.2">
      <c r="A780" s="549"/>
      <c r="B780" s="81"/>
      <c r="D780" s="958"/>
      <c r="E780" s="958"/>
      <c r="F780" s="958"/>
      <c r="G780" s="958"/>
      <c r="H780" s="958"/>
      <c r="I780" s="958"/>
      <c r="J780" s="958"/>
      <c r="K780" s="958"/>
      <c r="L780" s="958"/>
      <c r="M780" s="958"/>
      <c r="N780" s="958"/>
      <c r="O780" s="958"/>
      <c r="P780" s="958"/>
      <c r="Q780" s="958"/>
      <c r="R780" s="958"/>
      <c r="S780" s="958"/>
      <c r="T780" s="958"/>
      <c r="U780" s="958"/>
      <c r="V780" s="958"/>
      <c r="W780" s="958"/>
      <c r="X780" s="958"/>
    </row>
    <row r="781" spans="1:24" x14ac:dyDescent="0.2">
      <c r="A781" s="549"/>
      <c r="B781" s="81"/>
      <c r="D781" s="958"/>
      <c r="E781" s="958"/>
      <c r="F781" s="958"/>
      <c r="G781" s="958"/>
      <c r="H781" s="958"/>
      <c r="I781" s="958"/>
      <c r="J781" s="958"/>
      <c r="K781" s="958"/>
      <c r="L781" s="958"/>
      <c r="M781" s="958"/>
      <c r="N781" s="958"/>
      <c r="O781" s="958"/>
      <c r="P781" s="958"/>
      <c r="Q781" s="958"/>
      <c r="R781" s="958"/>
      <c r="S781" s="958"/>
      <c r="T781" s="958"/>
      <c r="U781" s="958"/>
      <c r="V781" s="958"/>
      <c r="W781" s="958"/>
      <c r="X781" s="958"/>
    </row>
    <row r="782" spans="1:24" x14ac:dyDescent="0.2">
      <c r="A782" s="549"/>
      <c r="B782" s="81"/>
      <c r="D782" s="958"/>
      <c r="E782" s="958"/>
      <c r="F782" s="958"/>
      <c r="G782" s="958"/>
      <c r="H782" s="958"/>
      <c r="I782" s="958"/>
      <c r="J782" s="958"/>
      <c r="K782" s="958"/>
      <c r="L782" s="958"/>
      <c r="M782" s="958"/>
      <c r="N782" s="958"/>
      <c r="O782" s="958"/>
      <c r="P782" s="958"/>
      <c r="Q782" s="958"/>
      <c r="R782" s="958"/>
      <c r="S782" s="958"/>
      <c r="T782" s="958"/>
      <c r="U782" s="958"/>
      <c r="V782" s="958"/>
      <c r="W782" s="958"/>
      <c r="X782" s="958"/>
    </row>
    <row r="783" spans="1:24" x14ac:dyDescent="0.2">
      <c r="A783" s="549"/>
      <c r="B783" s="81"/>
      <c r="D783" s="958"/>
      <c r="E783" s="958"/>
      <c r="F783" s="958"/>
      <c r="G783" s="958"/>
      <c r="H783" s="958"/>
      <c r="I783" s="958"/>
      <c r="J783" s="958"/>
      <c r="K783" s="958"/>
      <c r="L783" s="958"/>
      <c r="M783" s="958"/>
      <c r="N783" s="958"/>
      <c r="O783" s="958"/>
      <c r="P783" s="958"/>
      <c r="Q783" s="958"/>
      <c r="R783" s="958"/>
      <c r="S783" s="958"/>
      <c r="T783" s="958"/>
      <c r="U783" s="958"/>
      <c r="V783" s="958"/>
      <c r="W783" s="958"/>
      <c r="X783" s="958"/>
    </row>
    <row r="784" spans="1:24" x14ac:dyDescent="0.2">
      <c r="A784" s="549"/>
      <c r="B784" s="81"/>
      <c r="D784" s="958"/>
      <c r="E784" s="958"/>
      <c r="F784" s="958"/>
      <c r="G784" s="958"/>
      <c r="H784" s="958"/>
      <c r="I784" s="958"/>
      <c r="J784" s="958"/>
      <c r="K784" s="958"/>
      <c r="L784" s="958"/>
      <c r="M784" s="958"/>
      <c r="N784" s="958"/>
      <c r="O784" s="958"/>
      <c r="P784" s="958"/>
      <c r="Q784" s="958"/>
      <c r="R784" s="958"/>
      <c r="S784" s="958"/>
      <c r="T784" s="958"/>
      <c r="U784" s="958"/>
      <c r="V784" s="958"/>
      <c r="W784" s="958"/>
      <c r="X784" s="958"/>
    </row>
    <row r="785" spans="1:24" x14ac:dyDescent="0.2">
      <c r="A785" s="549"/>
      <c r="B785" s="81"/>
      <c r="D785" s="958"/>
      <c r="E785" s="958"/>
      <c r="F785" s="958"/>
      <c r="G785" s="958"/>
      <c r="H785" s="958"/>
      <c r="I785" s="958"/>
      <c r="J785" s="958"/>
      <c r="K785" s="958"/>
      <c r="L785" s="958"/>
      <c r="M785" s="958"/>
      <c r="N785" s="958"/>
      <c r="O785" s="958"/>
      <c r="P785" s="958"/>
      <c r="Q785" s="958"/>
      <c r="R785" s="958"/>
      <c r="S785" s="958"/>
      <c r="T785" s="958"/>
      <c r="U785" s="958"/>
      <c r="V785" s="958"/>
      <c r="W785" s="958"/>
      <c r="X785" s="958"/>
    </row>
    <row r="786" spans="1:24" x14ac:dyDescent="0.2">
      <c r="A786" s="549"/>
      <c r="B786" s="81"/>
      <c r="D786" s="958"/>
      <c r="E786" s="958"/>
      <c r="F786" s="958"/>
      <c r="G786" s="958"/>
      <c r="H786" s="958"/>
      <c r="I786" s="958"/>
      <c r="J786" s="958"/>
      <c r="K786" s="958"/>
      <c r="L786" s="958"/>
      <c r="M786" s="958"/>
      <c r="N786" s="958"/>
      <c r="O786" s="958"/>
      <c r="P786" s="958"/>
      <c r="Q786" s="958"/>
      <c r="R786" s="958"/>
      <c r="S786" s="958"/>
      <c r="T786" s="958"/>
      <c r="U786" s="958"/>
      <c r="V786" s="958"/>
      <c r="W786" s="958"/>
      <c r="X786" s="958"/>
    </row>
    <row r="787" spans="1:24" x14ac:dyDescent="0.2">
      <c r="A787" s="549"/>
      <c r="B787" s="81"/>
      <c r="D787" s="958"/>
      <c r="E787" s="958"/>
      <c r="F787" s="958"/>
      <c r="G787" s="958"/>
      <c r="H787" s="958"/>
      <c r="I787" s="958"/>
      <c r="J787" s="958"/>
      <c r="K787" s="958"/>
      <c r="L787" s="958"/>
      <c r="M787" s="958"/>
      <c r="N787" s="958"/>
      <c r="O787" s="958"/>
      <c r="P787" s="958"/>
      <c r="Q787" s="958"/>
      <c r="R787" s="958"/>
      <c r="S787" s="958"/>
      <c r="T787" s="958"/>
      <c r="U787" s="958"/>
      <c r="V787" s="958"/>
      <c r="W787" s="958"/>
      <c r="X787" s="958"/>
    </row>
    <row r="788" spans="1:24" x14ac:dyDescent="0.2">
      <c r="A788" s="549"/>
      <c r="B788" s="81"/>
      <c r="D788" s="958"/>
      <c r="E788" s="958"/>
      <c r="F788" s="958"/>
      <c r="G788" s="958"/>
      <c r="H788" s="958"/>
      <c r="I788" s="958"/>
      <c r="J788" s="958"/>
      <c r="K788" s="958"/>
      <c r="L788" s="958"/>
      <c r="M788" s="958"/>
      <c r="N788" s="958"/>
      <c r="O788" s="958"/>
      <c r="P788" s="958"/>
      <c r="Q788" s="958"/>
      <c r="R788" s="958"/>
      <c r="S788" s="958"/>
      <c r="T788" s="958"/>
      <c r="U788" s="958"/>
      <c r="V788" s="958"/>
      <c r="W788" s="958"/>
      <c r="X788" s="958"/>
    </row>
    <row r="789" spans="1:24" x14ac:dyDescent="0.2">
      <c r="A789" s="549"/>
      <c r="B789" s="81"/>
      <c r="D789" s="958"/>
      <c r="E789" s="958"/>
      <c r="F789" s="958"/>
      <c r="G789" s="958"/>
      <c r="H789" s="958"/>
      <c r="I789" s="958"/>
      <c r="J789" s="958"/>
      <c r="K789" s="958"/>
      <c r="L789" s="958"/>
      <c r="M789" s="958"/>
      <c r="N789" s="958"/>
      <c r="O789" s="958"/>
      <c r="P789" s="958"/>
      <c r="Q789" s="958"/>
      <c r="R789" s="958"/>
      <c r="S789" s="958"/>
      <c r="T789" s="958"/>
      <c r="U789" s="958"/>
      <c r="V789" s="958"/>
      <c r="W789" s="958"/>
      <c r="X789" s="958"/>
    </row>
    <row r="790" spans="1:24" x14ac:dyDescent="0.2">
      <c r="A790" s="549"/>
      <c r="B790" s="81"/>
      <c r="D790" s="958"/>
      <c r="E790" s="958"/>
      <c r="F790" s="958"/>
      <c r="G790" s="958"/>
      <c r="H790" s="958"/>
      <c r="I790" s="958"/>
      <c r="J790" s="958"/>
      <c r="K790" s="958"/>
      <c r="L790" s="958"/>
      <c r="M790" s="958"/>
      <c r="N790" s="958"/>
      <c r="O790" s="958"/>
      <c r="P790" s="958"/>
      <c r="Q790" s="958"/>
      <c r="R790" s="958"/>
      <c r="S790" s="958"/>
      <c r="T790" s="958"/>
      <c r="U790" s="958"/>
      <c r="V790" s="958"/>
      <c r="W790" s="958"/>
      <c r="X790" s="958"/>
    </row>
    <row r="791" spans="1:24" x14ac:dyDescent="0.2">
      <c r="A791" s="549"/>
      <c r="B791" s="81"/>
      <c r="D791" s="958"/>
      <c r="E791" s="958"/>
      <c r="F791" s="958"/>
      <c r="G791" s="958"/>
      <c r="H791" s="958"/>
      <c r="I791" s="958"/>
      <c r="J791" s="958"/>
      <c r="K791" s="958"/>
      <c r="L791" s="958"/>
      <c r="M791" s="958"/>
      <c r="N791" s="958"/>
      <c r="O791" s="958"/>
      <c r="P791" s="958"/>
      <c r="Q791" s="958"/>
      <c r="R791" s="958"/>
      <c r="S791" s="958"/>
      <c r="T791" s="958"/>
      <c r="U791" s="958"/>
      <c r="V791" s="958"/>
      <c r="W791" s="958"/>
      <c r="X791" s="958"/>
    </row>
    <row r="792" spans="1:24" x14ac:dyDescent="0.2">
      <c r="A792" s="549"/>
      <c r="B792" s="81"/>
      <c r="D792" s="958"/>
      <c r="E792" s="958"/>
      <c r="F792" s="958"/>
      <c r="G792" s="958"/>
      <c r="H792" s="958"/>
      <c r="I792" s="958"/>
      <c r="J792" s="958"/>
      <c r="K792" s="958"/>
      <c r="L792" s="958"/>
      <c r="M792" s="958"/>
      <c r="N792" s="958"/>
      <c r="O792" s="958"/>
      <c r="P792" s="958"/>
      <c r="Q792" s="958"/>
      <c r="R792" s="958"/>
      <c r="S792" s="958"/>
      <c r="T792" s="958"/>
      <c r="U792" s="958"/>
      <c r="V792" s="958"/>
      <c r="W792" s="958"/>
      <c r="X792" s="958"/>
    </row>
    <row r="793" spans="1:24" x14ac:dyDescent="0.2">
      <c r="A793" s="549"/>
      <c r="B793" s="81"/>
      <c r="D793" s="958"/>
      <c r="E793" s="958"/>
      <c r="F793" s="958"/>
      <c r="G793" s="958"/>
      <c r="H793" s="958"/>
      <c r="I793" s="958"/>
      <c r="J793" s="958"/>
      <c r="K793" s="958"/>
      <c r="L793" s="958"/>
      <c r="M793" s="958"/>
      <c r="N793" s="958"/>
      <c r="O793" s="958"/>
      <c r="P793" s="958"/>
      <c r="Q793" s="958"/>
      <c r="R793" s="958"/>
      <c r="S793" s="958"/>
      <c r="T793" s="958"/>
      <c r="U793" s="958"/>
      <c r="V793" s="958"/>
      <c r="W793" s="958"/>
      <c r="X793" s="958"/>
    </row>
    <row r="794" spans="1:24" x14ac:dyDescent="0.2">
      <c r="A794" s="549"/>
      <c r="B794" s="81"/>
      <c r="D794" s="958"/>
      <c r="E794" s="958"/>
      <c r="F794" s="958"/>
      <c r="G794" s="958"/>
      <c r="H794" s="958"/>
      <c r="I794" s="958"/>
      <c r="J794" s="958"/>
      <c r="K794" s="958"/>
      <c r="L794" s="958"/>
      <c r="M794" s="958"/>
      <c r="N794" s="958"/>
      <c r="O794" s="958"/>
      <c r="P794" s="958"/>
      <c r="Q794" s="958"/>
      <c r="R794" s="958"/>
      <c r="S794" s="958"/>
      <c r="T794" s="958"/>
      <c r="U794" s="958"/>
      <c r="V794" s="958"/>
      <c r="W794" s="958"/>
      <c r="X794" s="958"/>
    </row>
    <row r="795" spans="1:24" x14ac:dyDescent="0.2">
      <c r="A795" s="549"/>
      <c r="B795" s="81"/>
      <c r="D795" s="958"/>
      <c r="E795" s="958"/>
      <c r="F795" s="958"/>
      <c r="G795" s="958"/>
      <c r="H795" s="958"/>
      <c r="I795" s="958"/>
      <c r="J795" s="958"/>
      <c r="K795" s="958"/>
      <c r="L795" s="958"/>
      <c r="M795" s="958"/>
      <c r="N795" s="958"/>
      <c r="O795" s="958"/>
      <c r="P795" s="958"/>
      <c r="Q795" s="958"/>
      <c r="R795" s="958"/>
      <c r="S795" s="958"/>
      <c r="T795" s="958"/>
      <c r="U795" s="958"/>
      <c r="V795" s="958"/>
      <c r="W795" s="958"/>
      <c r="X795" s="958"/>
    </row>
    <row r="796" spans="1:24" x14ac:dyDescent="0.2">
      <c r="A796" s="549"/>
      <c r="B796" s="81"/>
      <c r="D796" s="958"/>
      <c r="E796" s="958"/>
      <c r="F796" s="958"/>
      <c r="G796" s="958"/>
      <c r="H796" s="958"/>
      <c r="I796" s="958"/>
      <c r="J796" s="958"/>
      <c r="K796" s="958"/>
      <c r="L796" s="958"/>
      <c r="M796" s="958"/>
      <c r="N796" s="958"/>
      <c r="O796" s="958"/>
      <c r="P796" s="958"/>
      <c r="Q796" s="958"/>
      <c r="R796" s="958"/>
      <c r="S796" s="958"/>
      <c r="T796" s="958"/>
      <c r="U796" s="958"/>
      <c r="V796" s="958"/>
      <c r="W796" s="958"/>
      <c r="X796" s="958"/>
    </row>
    <row r="797" spans="1:24" x14ac:dyDescent="0.2">
      <c r="A797" s="549"/>
      <c r="B797" s="81"/>
      <c r="D797" s="958"/>
      <c r="E797" s="958"/>
      <c r="F797" s="958"/>
      <c r="G797" s="958"/>
      <c r="H797" s="958"/>
      <c r="I797" s="958"/>
      <c r="J797" s="958"/>
      <c r="K797" s="958"/>
      <c r="L797" s="958"/>
      <c r="M797" s="958"/>
      <c r="N797" s="958"/>
      <c r="O797" s="958"/>
      <c r="P797" s="958"/>
      <c r="Q797" s="958"/>
      <c r="R797" s="958"/>
      <c r="S797" s="958"/>
      <c r="T797" s="958"/>
      <c r="U797" s="958"/>
      <c r="V797" s="958"/>
      <c r="W797" s="958"/>
      <c r="X797" s="958"/>
    </row>
    <row r="798" spans="1:24" x14ac:dyDescent="0.2">
      <c r="A798" s="549"/>
      <c r="B798" s="81"/>
      <c r="D798" s="958"/>
      <c r="E798" s="958"/>
      <c r="F798" s="958"/>
      <c r="G798" s="958"/>
      <c r="H798" s="958"/>
      <c r="I798" s="958"/>
      <c r="J798" s="958"/>
      <c r="K798" s="958"/>
      <c r="L798" s="958"/>
      <c r="M798" s="958"/>
      <c r="N798" s="958"/>
      <c r="O798" s="958"/>
      <c r="P798" s="958"/>
      <c r="Q798" s="958"/>
      <c r="R798" s="958"/>
      <c r="S798" s="958"/>
      <c r="T798" s="958"/>
      <c r="U798" s="958"/>
      <c r="V798" s="958"/>
      <c r="W798" s="958"/>
      <c r="X798" s="958"/>
    </row>
    <row r="799" spans="1:24" x14ac:dyDescent="0.2">
      <c r="A799" s="549"/>
      <c r="B799" s="81"/>
      <c r="D799" s="958"/>
      <c r="E799" s="958"/>
      <c r="F799" s="958"/>
      <c r="G799" s="958"/>
      <c r="H799" s="958"/>
      <c r="I799" s="958"/>
      <c r="J799" s="958"/>
      <c r="K799" s="958"/>
      <c r="L799" s="958"/>
      <c r="M799" s="958"/>
      <c r="N799" s="958"/>
      <c r="O799" s="958"/>
      <c r="P799" s="958"/>
      <c r="Q799" s="958"/>
      <c r="R799" s="958"/>
      <c r="S799" s="958"/>
      <c r="T799" s="958"/>
      <c r="U799" s="958"/>
      <c r="V799" s="958"/>
      <c r="W799" s="958"/>
      <c r="X799" s="958"/>
    </row>
    <row r="800" spans="1:24" x14ac:dyDescent="0.2">
      <c r="A800" s="549"/>
      <c r="B800" s="81"/>
      <c r="D800" s="958"/>
      <c r="E800" s="958"/>
      <c r="F800" s="958"/>
      <c r="G800" s="958"/>
      <c r="H800" s="958"/>
      <c r="I800" s="958"/>
      <c r="J800" s="958"/>
      <c r="K800" s="958"/>
      <c r="L800" s="958"/>
      <c r="M800" s="958"/>
      <c r="N800" s="958"/>
      <c r="O800" s="958"/>
      <c r="P800" s="958"/>
      <c r="Q800" s="958"/>
      <c r="R800" s="958"/>
      <c r="S800" s="958"/>
      <c r="T800" s="958"/>
      <c r="U800" s="958"/>
      <c r="V800" s="958"/>
      <c r="W800" s="958"/>
      <c r="X800" s="958"/>
    </row>
    <row r="801" spans="1:24" x14ac:dyDescent="0.2">
      <c r="A801" s="549"/>
      <c r="B801" s="81"/>
      <c r="D801" s="958"/>
      <c r="E801" s="958"/>
      <c r="F801" s="958"/>
      <c r="G801" s="958"/>
      <c r="H801" s="958"/>
      <c r="I801" s="958"/>
      <c r="J801" s="958"/>
      <c r="K801" s="958"/>
      <c r="L801" s="958"/>
      <c r="M801" s="958"/>
      <c r="N801" s="958"/>
      <c r="O801" s="958"/>
      <c r="P801" s="958"/>
      <c r="Q801" s="958"/>
      <c r="R801" s="958"/>
      <c r="S801" s="958"/>
      <c r="T801" s="958"/>
      <c r="U801" s="958"/>
      <c r="V801" s="958"/>
      <c r="W801" s="958"/>
      <c r="X801" s="958"/>
    </row>
    <row r="802" spans="1:24" x14ac:dyDescent="0.2">
      <c r="A802" s="549"/>
      <c r="B802" s="81"/>
      <c r="D802" s="958"/>
      <c r="E802" s="958"/>
      <c r="F802" s="958"/>
      <c r="G802" s="958"/>
      <c r="H802" s="958"/>
      <c r="I802" s="958"/>
      <c r="J802" s="958"/>
      <c r="K802" s="958"/>
      <c r="L802" s="958"/>
      <c r="M802" s="958"/>
      <c r="N802" s="958"/>
      <c r="O802" s="958"/>
      <c r="P802" s="958"/>
      <c r="Q802" s="958"/>
      <c r="R802" s="958"/>
      <c r="S802" s="958"/>
      <c r="T802" s="958"/>
      <c r="U802" s="958"/>
      <c r="V802" s="958"/>
      <c r="W802" s="958"/>
      <c r="X802" s="958"/>
    </row>
    <row r="803" spans="1:24" x14ac:dyDescent="0.2">
      <c r="A803" s="549"/>
      <c r="B803" s="81"/>
      <c r="D803" s="958"/>
      <c r="E803" s="958"/>
      <c r="F803" s="958"/>
      <c r="G803" s="958"/>
      <c r="H803" s="958"/>
      <c r="I803" s="958"/>
      <c r="J803" s="958"/>
      <c r="K803" s="958"/>
      <c r="L803" s="958"/>
      <c r="M803" s="958"/>
      <c r="N803" s="958"/>
      <c r="O803" s="958"/>
      <c r="P803" s="958"/>
      <c r="Q803" s="958"/>
      <c r="R803" s="958"/>
      <c r="S803" s="958"/>
      <c r="T803" s="958"/>
      <c r="U803" s="958"/>
      <c r="V803" s="958"/>
      <c r="W803" s="958"/>
      <c r="X803" s="958"/>
    </row>
    <row r="804" spans="1:24" x14ac:dyDescent="0.2">
      <c r="A804" s="549"/>
      <c r="B804" s="81"/>
      <c r="D804" s="958"/>
      <c r="E804" s="958"/>
      <c r="F804" s="958"/>
      <c r="G804" s="958"/>
      <c r="H804" s="958"/>
      <c r="I804" s="958"/>
      <c r="J804" s="958"/>
      <c r="K804" s="958"/>
      <c r="L804" s="958"/>
      <c r="M804" s="958"/>
      <c r="N804" s="958"/>
      <c r="O804" s="958"/>
      <c r="P804" s="958"/>
      <c r="Q804" s="958"/>
      <c r="R804" s="958"/>
      <c r="S804" s="958"/>
      <c r="T804" s="958"/>
      <c r="U804" s="958"/>
      <c r="V804" s="958"/>
      <c r="W804" s="958"/>
      <c r="X804" s="958"/>
    </row>
    <row r="805" spans="1:24" x14ac:dyDescent="0.2">
      <c r="A805" s="549"/>
      <c r="B805" s="81"/>
      <c r="D805" s="958"/>
      <c r="E805" s="958"/>
      <c r="F805" s="958"/>
      <c r="G805" s="958"/>
      <c r="H805" s="958"/>
      <c r="I805" s="958"/>
      <c r="J805" s="958"/>
      <c r="K805" s="958"/>
      <c r="L805" s="958"/>
      <c r="M805" s="958"/>
      <c r="N805" s="958"/>
      <c r="O805" s="958"/>
      <c r="P805" s="958"/>
      <c r="Q805" s="958"/>
      <c r="R805" s="958"/>
      <c r="S805" s="958"/>
      <c r="T805" s="958"/>
      <c r="U805" s="958"/>
      <c r="V805" s="958"/>
      <c r="W805" s="958"/>
      <c r="X805" s="958"/>
    </row>
    <row r="806" spans="1:24" x14ac:dyDescent="0.2">
      <c r="A806" s="549"/>
      <c r="B806" s="81"/>
      <c r="D806" s="958"/>
      <c r="E806" s="958"/>
      <c r="F806" s="958"/>
      <c r="G806" s="958"/>
      <c r="H806" s="958"/>
      <c r="I806" s="958"/>
      <c r="J806" s="958"/>
      <c r="K806" s="958"/>
      <c r="L806" s="958"/>
      <c r="M806" s="958"/>
      <c r="N806" s="958"/>
      <c r="O806" s="958"/>
      <c r="P806" s="958"/>
      <c r="Q806" s="958"/>
      <c r="R806" s="958"/>
      <c r="S806" s="958"/>
      <c r="T806" s="958"/>
      <c r="U806" s="958"/>
      <c r="V806" s="958"/>
      <c r="W806" s="958"/>
      <c r="X806" s="958"/>
    </row>
    <row r="807" spans="1:24" x14ac:dyDescent="0.2">
      <c r="A807" s="549"/>
      <c r="B807" s="81"/>
      <c r="D807" s="958"/>
      <c r="E807" s="958"/>
      <c r="F807" s="958"/>
      <c r="G807" s="958"/>
      <c r="H807" s="958"/>
      <c r="I807" s="958"/>
      <c r="J807" s="958"/>
      <c r="K807" s="958"/>
      <c r="L807" s="958"/>
      <c r="M807" s="958"/>
      <c r="N807" s="958"/>
      <c r="O807" s="958"/>
      <c r="P807" s="958"/>
      <c r="Q807" s="958"/>
      <c r="R807" s="958"/>
      <c r="S807" s="958"/>
      <c r="T807" s="958"/>
      <c r="U807" s="958"/>
      <c r="V807" s="958"/>
      <c r="W807" s="958"/>
      <c r="X807" s="958"/>
    </row>
    <row r="808" spans="1:24" x14ac:dyDescent="0.2">
      <c r="A808" s="549"/>
      <c r="B808" s="81"/>
      <c r="D808" s="958"/>
      <c r="E808" s="958"/>
      <c r="F808" s="958"/>
      <c r="G808" s="958"/>
      <c r="H808" s="958"/>
      <c r="I808" s="958"/>
      <c r="J808" s="958"/>
      <c r="K808" s="958"/>
      <c r="L808" s="958"/>
      <c r="M808" s="958"/>
      <c r="N808" s="958"/>
      <c r="O808" s="958"/>
      <c r="P808" s="958"/>
      <c r="Q808" s="958"/>
      <c r="R808" s="958"/>
      <c r="S808" s="958"/>
      <c r="T808" s="958"/>
      <c r="U808" s="958"/>
      <c r="V808" s="958"/>
      <c r="W808" s="958"/>
      <c r="X808" s="958"/>
    </row>
    <row r="809" spans="1:24" x14ac:dyDescent="0.2">
      <c r="A809" s="549"/>
      <c r="B809" s="81"/>
      <c r="D809" s="958"/>
      <c r="E809" s="958"/>
      <c r="F809" s="958"/>
      <c r="G809" s="958"/>
      <c r="H809" s="958"/>
      <c r="I809" s="958"/>
      <c r="J809" s="958"/>
      <c r="K809" s="958"/>
      <c r="L809" s="958"/>
      <c r="M809" s="958"/>
      <c r="N809" s="958"/>
      <c r="O809" s="958"/>
      <c r="P809" s="958"/>
      <c r="Q809" s="958"/>
      <c r="R809" s="958"/>
      <c r="S809" s="958"/>
      <c r="T809" s="958"/>
      <c r="U809" s="958"/>
      <c r="V809" s="958"/>
      <c r="W809" s="958"/>
      <c r="X809" s="958"/>
    </row>
    <row r="810" spans="1:24" x14ac:dyDescent="0.2">
      <c r="A810" s="549"/>
      <c r="B810" s="81"/>
      <c r="D810" s="958"/>
      <c r="E810" s="958"/>
      <c r="F810" s="958"/>
      <c r="G810" s="958"/>
      <c r="H810" s="958"/>
      <c r="I810" s="958"/>
      <c r="J810" s="958"/>
      <c r="K810" s="958"/>
      <c r="L810" s="958"/>
      <c r="M810" s="958"/>
      <c r="N810" s="958"/>
      <c r="O810" s="958"/>
      <c r="P810" s="958"/>
      <c r="Q810" s="958"/>
      <c r="R810" s="958"/>
      <c r="S810" s="958"/>
      <c r="T810" s="958"/>
      <c r="U810" s="958"/>
      <c r="V810" s="958"/>
      <c r="W810" s="958"/>
      <c r="X810" s="958"/>
    </row>
    <row r="811" spans="1:24" x14ac:dyDescent="0.2">
      <c r="A811" s="549"/>
      <c r="B811" s="81"/>
      <c r="D811" s="958"/>
      <c r="E811" s="958"/>
      <c r="F811" s="958"/>
      <c r="G811" s="958"/>
      <c r="H811" s="958"/>
      <c r="I811" s="958"/>
      <c r="J811" s="958"/>
      <c r="K811" s="958"/>
      <c r="L811" s="958"/>
      <c r="M811" s="958"/>
      <c r="N811" s="958"/>
      <c r="O811" s="958"/>
      <c r="P811" s="958"/>
      <c r="Q811" s="958"/>
      <c r="R811" s="958"/>
      <c r="S811" s="958"/>
      <c r="T811" s="958"/>
      <c r="U811" s="958"/>
      <c r="V811" s="958"/>
      <c r="W811" s="958"/>
      <c r="X811" s="958"/>
    </row>
    <row r="812" spans="1:24" x14ac:dyDescent="0.2">
      <c r="A812" s="549"/>
      <c r="B812" s="81"/>
      <c r="D812" s="958"/>
      <c r="E812" s="958"/>
      <c r="F812" s="958"/>
      <c r="G812" s="958"/>
      <c r="H812" s="958"/>
      <c r="I812" s="958"/>
      <c r="J812" s="958"/>
      <c r="K812" s="958"/>
      <c r="L812" s="958"/>
      <c r="M812" s="958"/>
      <c r="N812" s="958"/>
      <c r="O812" s="958"/>
      <c r="P812" s="958"/>
      <c r="Q812" s="958"/>
      <c r="R812" s="958"/>
      <c r="S812" s="958"/>
      <c r="T812" s="958"/>
      <c r="U812" s="958"/>
      <c r="V812" s="958"/>
      <c r="W812" s="958"/>
      <c r="X812" s="958"/>
    </row>
    <row r="813" spans="1:24" x14ac:dyDescent="0.2">
      <c r="A813" s="549"/>
      <c r="B813" s="81"/>
      <c r="D813" s="958"/>
      <c r="E813" s="958"/>
      <c r="F813" s="958"/>
      <c r="G813" s="958"/>
      <c r="H813" s="958"/>
      <c r="I813" s="958"/>
      <c r="J813" s="958"/>
      <c r="K813" s="958"/>
      <c r="L813" s="958"/>
      <c r="M813" s="958"/>
      <c r="N813" s="958"/>
      <c r="O813" s="958"/>
      <c r="P813" s="958"/>
      <c r="Q813" s="958"/>
      <c r="R813" s="958"/>
      <c r="S813" s="958"/>
      <c r="T813" s="958"/>
      <c r="U813" s="958"/>
      <c r="V813" s="958"/>
      <c r="W813" s="958"/>
      <c r="X813" s="958"/>
    </row>
    <row r="814" spans="1:24" x14ac:dyDescent="0.2">
      <c r="A814" s="549"/>
      <c r="B814" s="81"/>
      <c r="D814" s="958"/>
      <c r="E814" s="958"/>
      <c r="F814" s="958"/>
      <c r="G814" s="958"/>
      <c r="H814" s="958"/>
      <c r="I814" s="958"/>
      <c r="J814" s="958"/>
      <c r="K814" s="958"/>
      <c r="L814" s="958"/>
      <c r="M814" s="958"/>
      <c r="N814" s="958"/>
      <c r="O814" s="958"/>
      <c r="P814" s="958"/>
      <c r="Q814" s="958"/>
      <c r="R814" s="958"/>
      <c r="S814" s="958"/>
      <c r="T814" s="958"/>
      <c r="U814" s="958"/>
      <c r="V814" s="958"/>
      <c r="W814" s="958"/>
      <c r="X814" s="958"/>
    </row>
    <row r="815" spans="1:24" x14ac:dyDescent="0.2">
      <c r="A815" s="549"/>
      <c r="B815" s="81"/>
      <c r="D815" s="958"/>
      <c r="E815" s="958"/>
      <c r="F815" s="958"/>
      <c r="G815" s="958"/>
      <c r="H815" s="958"/>
      <c r="I815" s="958"/>
      <c r="J815" s="958"/>
      <c r="K815" s="958"/>
      <c r="L815" s="958"/>
      <c r="M815" s="958"/>
      <c r="N815" s="958"/>
      <c r="O815" s="958"/>
      <c r="P815" s="958"/>
      <c r="Q815" s="958"/>
      <c r="R815" s="958"/>
      <c r="S815" s="958"/>
      <c r="T815" s="958"/>
      <c r="U815" s="958"/>
      <c r="V815" s="958"/>
      <c r="W815" s="958"/>
      <c r="X815" s="958"/>
    </row>
    <row r="816" spans="1:24" x14ac:dyDescent="0.2">
      <c r="A816" s="549"/>
      <c r="B816" s="81"/>
      <c r="D816" s="958"/>
      <c r="E816" s="958"/>
      <c r="F816" s="958"/>
      <c r="G816" s="958"/>
      <c r="H816" s="958"/>
      <c r="I816" s="958"/>
      <c r="J816" s="958"/>
      <c r="K816" s="958"/>
      <c r="L816" s="958"/>
      <c r="M816" s="958"/>
      <c r="N816" s="958"/>
      <c r="O816" s="958"/>
      <c r="P816" s="958"/>
      <c r="Q816" s="958"/>
      <c r="R816" s="958"/>
      <c r="S816" s="958"/>
      <c r="T816" s="958"/>
      <c r="U816" s="958"/>
      <c r="V816" s="958"/>
      <c r="W816" s="958"/>
      <c r="X816" s="958"/>
    </row>
    <row r="817" spans="1:24" x14ac:dyDescent="0.2">
      <c r="A817" s="549"/>
      <c r="B817" s="81"/>
      <c r="D817" s="958"/>
      <c r="E817" s="958"/>
      <c r="F817" s="958"/>
      <c r="G817" s="958"/>
      <c r="H817" s="958"/>
      <c r="I817" s="958"/>
      <c r="J817" s="958"/>
      <c r="K817" s="958"/>
      <c r="L817" s="958"/>
      <c r="M817" s="958"/>
      <c r="N817" s="958"/>
      <c r="O817" s="958"/>
      <c r="P817" s="958"/>
      <c r="Q817" s="958"/>
      <c r="R817" s="958"/>
      <c r="S817" s="958"/>
      <c r="T817" s="958"/>
      <c r="U817" s="958"/>
      <c r="V817" s="958"/>
      <c r="W817" s="958"/>
      <c r="X817" s="958"/>
    </row>
    <row r="818" spans="1:24" x14ac:dyDescent="0.2">
      <c r="A818" s="549"/>
      <c r="B818" s="81"/>
      <c r="D818" s="958"/>
      <c r="E818" s="958"/>
      <c r="F818" s="958"/>
      <c r="G818" s="958"/>
      <c r="H818" s="958"/>
      <c r="I818" s="958"/>
      <c r="J818" s="958"/>
      <c r="K818" s="958"/>
      <c r="L818" s="958"/>
      <c r="M818" s="958"/>
      <c r="N818" s="958"/>
      <c r="O818" s="958"/>
      <c r="P818" s="958"/>
      <c r="Q818" s="958"/>
      <c r="R818" s="958"/>
      <c r="S818" s="958"/>
      <c r="T818" s="958"/>
      <c r="U818" s="958"/>
      <c r="V818" s="958"/>
      <c r="W818" s="958"/>
      <c r="X818" s="958"/>
    </row>
    <row r="819" spans="1:24" x14ac:dyDescent="0.2">
      <c r="A819" s="549"/>
      <c r="B819" s="81"/>
      <c r="D819" s="958"/>
      <c r="E819" s="958"/>
      <c r="F819" s="958"/>
      <c r="G819" s="958"/>
      <c r="H819" s="958"/>
      <c r="I819" s="958"/>
      <c r="J819" s="958"/>
      <c r="K819" s="958"/>
      <c r="L819" s="958"/>
      <c r="M819" s="958"/>
      <c r="N819" s="958"/>
      <c r="O819" s="958"/>
      <c r="P819" s="958"/>
      <c r="Q819" s="958"/>
      <c r="R819" s="958"/>
      <c r="S819" s="958"/>
      <c r="T819" s="958"/>
      <c r="U819" s="958"/>
      <c r="V819" s="958"/>
      <c r="W819" s="958"/>
      <c r="X819" s="958"/>
    </row>
    <row r="820" spans="1:24" x14ac:dyDescent="0.2">
      <c r="A820" s="549"/>
      <c r="B820" s="81"/>
      <c r="D820" s="958"/>
      <c r="E820" s="958"/>
      <c r="F820" s="958"/>
      <c r="G820" s="958"/>
      <c r="H820" s="958"/>
      <c r="I820" s="958"/>
      <c r="J820" s="958"/>
      <c r="K820" s="958"/>
      <c r="L820" s="958"/>
      <c r="M820" s="958"/>
      <c r="N820" s="958"/>
      <c r="O820" s="958"/>
      <c r="P820" s="958"/>
      <c r="Q820" s="958"/>
      <c r="R820" s="958"/>
      <c r="S820" s="958"/>
      <c r="T820" s="958"/>
      <c r="U820" s="958"/>
      <c r="V820" s="958"/>
      <c r="W820" s="958"/>
      <c r="X820" s="958"/>
    </row>
    <row r="821" spans="1:24" x14ac:dyDescent="0.2">
      <c r="A821" s="549"/>
      <c r="B821" s="81"/>
      <c r="D821" s="958"/>
      <c r="E821" s="958"/>
      <c r="F821" s="958"/>
      <c r="G821" s="958"/>
      <c r="H821" s="958"/>
      <c r="I821" s="958"/>
      <c r="J821" s="958"/>
      <c r="K821" s="958"/>
      <c r="L821" s="958"/>
      <c r="M821" s="958"/>
      <c r="N821" s="958"/>
      <c r="O821" s="958"/>
      <c r="P821" s="958"/>
      <c r="Q821" s="958"/>
      <c r="R821" s="958"/>
      <c r="S821" s="958"/>
      <c r="T821" s="958"/>
      <c r="U821" s="958"/>
      <c r="V821" s="958"/>
      <c r="W821" s="958"/>
      <c r="X821" s="958"/>
    </row>
    <row r="822" spans="1:24" x14ac:dyDescent="0.2">
      <c r="A822" s="549"/>
      <c r="B822" s="81"/>
      <c r="D822" s="958"/>
      <c r="E822" s="958"/>
      <c r="F822" s="958"/>
      <c r="G822" s="958"/>
      <c r="H822" s="958"/>
      <c r="I822" s="958"/>
      <c r="J822" s="958"/>
      <c r="K822" s="958"/>
      <c r="L822" s="958"/>
      <c r="M822" s="958"/>
      <c r="N822" s="958"/>
      <c r="O822" s="958"/>
      <c r="P822" s="958"/>
      <c r="Q822" s="958"/>
      <c r="R822" s="958"/>
      <c r="S822" s="958"/>
      <c r="T822" s="958"/>
      <c r="U822" s="958"/>
      <c r="V822" s="958"/>
      <c r="W822" s="958"/>
      <c r="X822" s="958"/>
    </row>
    <row r="823" spans="1:24" x14ac:dyDescent="0.2">
      <c r="A823" s="549"/>
      <c r="B823" s="81"/>
      <c r="D823" s="958"/>
      <c r="E823" s="958"/>
      <c r="F823" s="958"/>
      <c r="G823" s="958"/>
      <c r="H823" s="958"/>
      <c r="I823" s="958"/>
      <c r="J823" s="958"/>
      <c r="K823" s="958"/>
      <c r="L823" s="958"/>
      <c r="M823" s="958"/>
      <c r="N823" s="958"/>
      <c r="O823" s="958"/>
      <c r="P823" s="958"/>
      <c r="Q823" s="958"/>
      <c r="R823" s="958"/>
      <c r="S823" s="958"/>
      <c r="T823" s="958"/>
      <c r="U823" s="958"/>
      <c r="V823" s="958"/>
      <c r="W823" s="958"/>
      <c r="X823" s="958"/>
    </row>
    <row r="824" spans="1:24" x14ac:dyDescent="0.2">
      <c r="A824" s="549"/>
      <c r="B824" s="81"/>
      <c r="D824" s="958"/>
      <c r="E824" s="958"/>
      <c r="F824" s="958"/>
      <c r="G824" s="958"/>
      <c r="H824" s="958"/>
      <c r="I824" s="958"/>
      <c r="J824" s="958"/>
      <c r="K824" s="958"/>
      <c r="L824" s="958"/>
      <c r="M824" s="958"/>
      <c r="N824" s="958"/>
      <c r="O824" s="958"/>
      <c r="P824" s="958"/>
      <c r="Q824" s="958"/>
      <c r="R824" s="958"/>
      <c r="S824" s="958"/>
      <c r="T824" s="958"/>
      <c r="U824" s="958"/>
      <c r="V824" s="958"/>
      <c r="W824" s="958"/>
      <c r="X824" s="958"/>
    </row>
    <row r="825" spans="1:24" x14ac:dyDescent="0.2">
      <c r="A825" s="549"/>
      <c r="B825" s="81"/>
      <c r="D825" s="958"/>
      <c r="E825" s="958"/>
      <c r="F825" s="958"/>
      <c r="G825" s="958"/>
      <c r="H825" s="958"/>
      <c r="I825" s="958"/>
      <c r="J825" s="958"/>
      <c r="K825" s="958"/>
      <c r="L825" s="958"/>
      <c r="M825" s="958"/>
      <c r="N825" s="958"/>
      <c r="O825" s="958"/>
      <c r="P825" s="958"/>
      <c r="Q825" s="958"/>
      <c r="R825" s="958"/>
      <c r="S825" s="958"/>
      <c r="T825" s="958"/>
      <c r="U825" s="958"/>
      <c r="V825" s="958"/>
      <c r="W825" s="958"/>
      <c r="X825" s="958"/>
    </row>
    <row r="826" spans="1:24" x14ac:dyDescent="0.2">
      <c r="A826" s="549"/>
      <c r="B826" s="81"/>
      <c r="D826" s="958"/>
      <c r="E826" s="958"/>
      <c r="F826" s="958"/>
      <c r="G826" s="958"/>
      <c r="H826" s="958"/>
      <c r="I826" s="958"/>
      <c r="J826" s="958"/>
      <c r="K826" s="958"/>
      <c r="L826" s="958"/>
      <c r="M826" s="958"/>
      <c r="N826" s="958"/>
      <c r="O826" s="958"/>
      <c r="P826" s="958"/>
      <c r="Q826" s="958"/>
      <c r="R826" s="958"/>
      <c r="S826" s="958"/>
      <c r="T826" s="958"/>
      <c r="U826" s="958"/>
      <c r="V826" s="958"/>
      <c r="W826" s="958"/>
      <c r="X826" s="958"/>
    </row>
    <row r="827" spans="1:24" x14ac:dyDescent="0.2">
      <c r="A827" s="549"/>
      <c r="B827" s="81"/>
      <c r="D827" s="958"/>
      <c r="E827" s="958"/>
      <c r="F827" s="958"/>
      <c r="G827" s="958"/>
      <c r="H827" s="958"/>
      <c r="I827" s="958"/>
      <c r="J827" s="958"/>
      <c r="K827" s="958"/>
      <c r="L827" s="958"/>
      <c r="M827" s="958"/>
      <c r="N827" s="958"/>
      <c r="O827" s="958"/>
      <c r="P827" s="958"/>
      <c r="Q827" s="958"/>
      <c r="R827" s="958"/>
      <c r="S827" s="958"/>
      <c r="T827" s="958"/>
      <c r="U827" s="958"/>
      <c r="V827" s="958"/>
      <c r="W827" s="958"/>
      <c r="X827" s="958"/>
    </row>
    <row r="828" spans="1:24" x14ac:dyDescent="0.2">
      <c r="A828" s="549"/>
      <c r="B828" s="81"/>
      <c r="D828" s="958"/>
      <c r="E828" s="958"/>
      <c r="F828" s="958"/>
      <c r="G828" s="958"/>
      <c r="H828" s="958"/>
      <c r="I828" s="958"/>
      <c r="J828" s="958"/>
      <c r="K828" s="958"/>
      <c r="L828" s="958"/>
      <c r="M828" s="958"/>
      <c r="N828" s="958"/>
      <c r="O828" s="958"/>
      <c r="P828" s="958"/>
      <c r="Q828" s="958"/>
      <c r="R828" s="958"/>
      <c r="S828" s="958"/>
      <c r="T828" s="958"/>
      <c r="U828" s="958"/>
      <c r="V828" s="958"/>
      <c r="W828" s="958"/>
      <c r="X828" s="958"/>
    </row>
    <row r="829" spans="1:24" x14ac:dyDescent="0.2">
      <c r="A829" s="549"/>
      <c r="B829" s="81"/>
      <c r="D829" s="958"/>
      <c r="E829" s="958"/>
      <c r="F829" s="958"/>
      <c r="G829" s="958"/>
      <c r="H829" s="958"/>
      <c r="I829" s="958"/>
      <c r="J829" s="958"/>
      <c r="K829" s="958"/>
      <c r="L829" s="958"/>
      <c r="M829" s="958"/>
      <c r="N829" s="958"/>
      <c r="O829" s="958"/>
      <c r="P829" s="958"/>
      <c r="Q829" s="958"/>
      <c r="R829" s="958"/>
      <c r="S829" s="958"/>
      <c r="T829" s="958"/>
      <c r="U829" s="958"/>
      <c r="V829" s="958"/>
      <c r="W829" s="958"/>
      <c r="X829" s="958"/>
    </row>
    <row r="830" spans="1:24" x14ac:dyDescent="0.2">
      <c r="A830" s="549"/>
      <c r="B830" s="81"/>
      <c r="D830" s="958"/>
      <c r="E830" s="958"/>
      <c r="F830" s="958"/>
      <c r="G830" s="958"/>
      <c r="H830" s="958"/>
      <c r="I830" s="958"/>
      <c r="J830" s="958"/>
      <c r="K830" s="958"/>
      <c r="L830" s="958"/>
      <c r="M830" s="958"/>
      <c r="N830" s="958"/>
      <c r="O830" s="958"/>
      <c r="P830" s="958"/>
      <c r="Q830" s="958"/>
      <c r="R830" s="958"/>
      <c r="S830" s="958"/>
      <c r="T830" s="958"/>
      <c r="U830" s="958"/>
      <c r="V830" s="958"/>
      <c r="W830" s="958"/>
      <c r="X830" s="958"/>
    </row>
    <row r="831" spans="1:24" x14ac:dyDescent="0.2">
      <c r="A831" s="549"/>
      <c r="B831" s="81"/>
      <c r="D831" s="958"/>
      <c r="E831" s="958"/>
      <c r="F831" s="958"/>
      <c r="G831" s="958"/>
      <c r="H831" s="958"/>
      <c r="I831" s="958"/>
      <c r="J831" s="958"/>
      <c r="K831" s="958"/>
      <c r="L831" s="958"/>
      <c r="M831" s="958"/>
      <c r="N831" s="958"/>
      <c r="O831" s="958"/>
      <c r="P831" s="958"/>
      <c r="Q831" s="958"/>
      <c r="R831" s="958"/>
      <c r="S831" s="958"/>
      <c r="T831" s="958"/>
      <c r="U831" s="958"/>
      <c r="V831" s="958"/>
      <c r="W831" s="958"/>
      <c r="X831" s="958"/>
    </row>
    <row r="832" spans="1:24" x14ac:dyDescent="0.2">
      <c r="A832" s="549"/>
      <c r="B832" s="81"/>
      <c r="D832" s="958"/>
      <c r="E832" s="958"/>
      <c r="F832" s="958"/>
      <c r="G832" s="958"/>
      <c r="H832" s="958"/>
      <c r="I832" s="958"/>
      <c r="J832" s="958"/>
      <c r="K832" s="958"/>
      <c r="L832" s="958"/>
      <c r="M832" s="958"/>
      <c r="N832" s="958"/>
      <c r="O832" s="958"/>
      <c r="P832" s="958"/>
      <c r="Q832" s="958"/>
      <c r="R832" s="958"/>
      <c r="S832" s="958"/>
      <c r="T832" s="958"/>
      <c r="U832" s="958"/>
      <c r="V832" s="958"/>
      <c r="W832" s="958"/>
      <c r="X832" s="958"/>
    </row>
    <row r="833" spans="1:24" x14ac:dyDescent="0.2">
      <c r="A833" s="549"/>
      <c r="B833" s="81"/>
      <c r="D833" s="958"/>
      <c r="E833" s="958"/>
      <c r="F833" s="958"/>
      <c r="G833" s="958"/>
      <c r="H833" s="958"/>
      <c r="I833" s="958"/>
      <c r="J833" s="958"/>
      <c r="K833" s="958"/>
      <c r="L833" s="958"/>
      <c r="M833" s="958"/>
      <c r="N833" s="958"/>
      <c r="O833" s="958"/>
      <c r="P833" s="958"/>
      <c r="Q833" s="958"/>
      <c r="R833" s="958"/>
      <c r="S833" s="958"/>
      <c r="T833" s="958"/>
      <c r="U833" s="958"/>
      <c r="V833" s="958"/>
      <c r="W833" s="958"/>
      <c r="X833" s="958"/>
    </row>
    <row r="834" spans="1:24" x14ac:dyDescent="0.2">
      <c r="A834" s="549"/>
      <c r="B834" s="81"/>
      <c r="D834" s="958"/>
      <c r="E834" s="958"/>
      <c r="F834" s="958"/>
      <c r="G834" s="958"/>
      <c r="H834" s="958"/>
      <c r="I834" s="958"/>
      <c r="J834" s="958"/>
      <c r="K834" s="958"/>
      <c r="L834" s="958"/>
      <c r="M834" s="958"/>
      <c r="N834" s="958"/>
      <c r="O834" s="958"/>
      <c r="P834" s="958"/>
      <c r="Q834" s="958"/>
      <c r="R834" s="958"/>
      <c r="S834" s="958"/>
      <c r="T834" s="958"/>
      <c r="U834" s="958"/>
      <c r="V834" s="958"/>
      <c r="W834" s="958"/>
      <c r="X834" s="958"/>
    </row>
    <row r="835" spans="1:24" x14ac:dyDescent="0.2">
      <c r="A835" s="549"/>
      <c r="B835" s="81"/>
      <c r="D835" s="958"/>
      <c r="E835" s="958"/>
      <c r="F835" s="958"/>
      <c r="G835" s="958"/>
      <c r="H835" s="958"/>
      <c r="I835" s="958"/>
      <c r="J835" s="958"/>
      <c r="K835" s="958"/>
      <c r="L835" s="958"/>
      <c r="M835" s="958"/>
      <c r="N835" s="958"/>
      <c r="O835" s="958"/>
      <c r="P835" s="958"/>
      <c r="Q835" s="958"/>
      <c r="R835" s="958"/>
      <c r="S835" s="958"/>
      <c r="T835" s="958"/>
      <c r="U835" s="958"/>
      <c r="V835" s="958"/>
      <c r="W835" s="958"/>
      <c r="X835" s="958"/>
    </row>
    <row r="836" spans="1:24" x14ac:dyDescent="0.2">
      <c r="A836" s="549"/>
      <c r="B836" s="81"/>
      <c r="D836" s="958"/>
      <c r="E836" s="958"/>
      <c r="F836" s="958"/>
      <c r="G836" s="958"/>
      <c r="H836" s="958"/>
      <c r="I836" s="958"/>
      <c r="J836" s="958"/>
      <c r="K836" s="958"/>
      <c r="L836" s="958"/>
      <c r="M836" s="958"/>
      <c r="N836" s="958"/>
      <c r="O836" s="958"/>
      <c r="P836" s="958"/>
      <c r="Q836" s="958"/>
      <c r="R836" s="958"/>
      <c r="S836" s="958"/>
      <c r="T836" s="958"/>
      <c r="U836" s="958"/>
      <c r="V836" s="958"/>
      <c r="W836" s="958"/>
      <c r="X836" s="958"/>
    </row>
    <row r="837" spans="1:24" x14ac:dyDescent="0.2">
      <c r="A837" s="549"/>
      <c r="B837" s="81"/>
      <c r="D837" s="958"/>
      <c r="E837" s="958"/>
      <c r="F837" s="958"/>
      <c r="G837" s="958"/>
      <c r="H837" s="958"/>
      <c r="I837" s="958"/>
      <c r="J837" s="958"/>
      <c r="K837" s="958"/>
      <c r="L837" s="958"/>
      <c r="M837" s="958"/>
      <c r="N837" s="958"/>
      <c r="O837" s="958"/>
      <c r="P837" s="958"/>
      <c r="Q837" s="958"/>
      <c r="R837" s="958"/>
      <c r="S837" s="958"/>
      <c r="T837" s="958"/>
      <c r="U837" s="958"/>
      <c r="V837" s="958"/>
      <c r="W837" s="958"/>
      <c r="X837" s="958"/>
    </row>
    <row r="838" spans="1:24" x14ac:dyDescent="0.2">
      <c r="A838" s="549"/>
      <c r="B838" s="81"/>
      <c r="D838" s="958"/>
      <c r="E838" s="958"/>
      <c r="F838" s="958"/>
      <c r="G838" s="958"/>
      <c r="H838" s="958"/>
      <c r="I838" s="958"/>
      <c r="J838" s="958"/>
      <c r="K838" s="958"/>
      <c r="L838" s="958"/>
      <c r="M838" s="958"/>
      <c r="N838" s="958"/>
      <c r="O838" s="958"/>
      <c r="P838" s="958"/>
      <c r="Q838" s="958"/>
      <c r="R838" s="958"/>
      <c r="S838" s="958"/>
      <c r="T838" s="958"/>
      <c r="U838" s="958"/>
      <c r="V838" s="958"/>
      <c r="W838" s="958"/>
      <c r="X838" s="958"/>
    </row>
    <row r="839" spans="1:24" x14ac:dyDescent="0.2">
      <c r="A839" s="549"/>
      <c r="B839" s="81"/>
      <c r="D839" s="958"/>
      <c r="E839" s="958"/>
      <c r="F839" s="958"/>
      <c r="G839" s="958"/>
      <c r="H839" s="958"/>
      <c r="I839" s="958"/>
      <c r="J839" s="958"/>
      <c r="K839" s="958"/>
      <c r="L839" s="958"/>
      <c r="M839" s="958"/>
      <c r="N839" s="958"/>
      <c r="O839" s="958"/>
      <c r="P839" s="958"/>
      <c r="Q839" s="958"/>
      <c r="R839" s="958"/>
      <c r="S839" s="958"/>
      <c r="T839" s="958"/>
      <c r="U839" s="958"/>
      <c r="V839" s="958"/>
      <c r="W839" s="958"/>
      <c r="X839" s="958"/>
    </row>
    <row r="840" spans="1:24" x14ac:dyDescent="0.2">
      <c r="A840" s="549"/>
      <c r="B840" s="81"/>
      <c r="D840" s="958"/>
      <c r="E840" s="958"/>
      <c r="F840" s="958"/>
      <c r="G840" s="958"/>
      <c r="H840" s="958"/>
      <c r="I840" s="958"/>
      <c r="J840" s="958"/>
      <c r="K840" s="958"/>
      <c r="L840" s="958"/>
      <c r="M840" s="958"/>
      <c r="N840" s="958"/>
      <c r="O840" s="958"/>
      <c r="P840" s="958"/>
      <c r="Q840" s="958"/>
      <c r="R840" s="958"/>
      <c r="S840" s="958"/>
      <c r="T840" s="958"/>
      <c r="U840" s="958"/>
      <c r="V840" s="958"/>
      <c r="W840" s="958"/>
      <c r="X840" s="958"/>
    </row>
    <row r="841" spans="1:24" x14ac:dyDescent="0.2">
      <c r="A841" s="549"/>
      <c r="B841" s="81"/>
      <c r="D841" s="958"/>
      <c r="E841" s="958"/>
      <c r="F841" s="958"/>
      <c r="G841" s="958"/>
      <c r="H841" s="958"/>
      <c r="I841" s="958"/>
      <c r="J841" s="958"/>
      <c r="K841" s="958"/>
      <c r="L841" s="958"/>
      <c r="M841" s="958"/>
      <c r="N841" s="958"/>
      <c r="O841" s="958"/>
      <c r="P841" s="958"/>
      <c r="Q841" s="958"/>
      <c r="R841" s="958"/>
      <c r="S841" s="958"/>
      <c r="T841" s="958"/>
      <c r="U841" s="958"/>
      <c r="V841" s="958"/>
      <c r="W841" s="958"/>
      <c r="X841" s="958"/>
    </row>
    <row r="842" spans="1:24" x14ac:dyDescent="0.2">
      <c r="A842" s="549"/>
      <c r="B842" s="81"/>
      <c r="D842" s="958"/>
      <c r="E842" s="958"/>
      <c r="F842" s="958"/>
      <c r="G842" s="958"/>
      <c r="H842" s="958"/>
      <c r="I842" s="958"/>
      <c r="J842" s="958"/>
      <c r="K842" s="958"/>
      <c r="L842" s="958"/>
      <c r="M842" s="958"/>
      <c r="N842" s="958"/>
      <c r="O842" s="958"/>
      <c r="P842" s="958"/>
      <c r="Q842" s="958"/>
      <c r="R842" s="958"/>
      <c r="S842" s="958"/>
      <c r="T842" s="958"/>
      <c r="U842" s="958"/>
      <c r="V842" s="958"/>
      <c r="W842" s="958"/>
      <c r="X842" s="958"/>
    </row>
    <row r="843" spans="1:24" x14ac:dyDescent="0.2">
      <c r="A843" s="549"/>
      <c r="B843" s="81"/>
      <c r="D843" s="958"/>
      <c r="E843" s="958"/>
      <c r="F843" s="958"/>
      <c r="G843" s="958"/>
      <c r="H843" s="958"/>
      <c r="I843" s="958"/>
      <c r="J843" s="958"/>
      <c r="K843" s="958"/>
      <c r="L843" s="958"/>
      <c r="M843" s="958"/>
      <c r="N843" s="958"/>
      <c r="O843" s="958"/>
      <c r="P843" s="958"/>
      <c r="Q843" s="958"/>
      <c r="R843" s="958"/>
      <c r="S843" s="958"/>
      <c r="T843" s="958"/>
      <c r="U843" s="958"/>
      <c r="V843" s="958"/>
      <c r="W843" s="958"/>
      <c r="X843" s="958"/>
    </row>
    <row r="844" spans="1:24" x14ac:dyDescent="0.2">
      <c r="A844" s="549"/>
      <c r="B844" s="81"/>
      <c r="D844" s="958"/>
      <c r="E844" s="958"/>
      <c r="F844" s="958"/>
      <c r="G844" s="958"/>
      <c r="H844" s="958"/>
      <c r="I844" s="958"/>
      <c r="J844" s="958"/>
      <c r="K844" s="958"/>
      <c r="L844" s="958"/>
      <c r="M844" s="958"/>
      <c r="N844" s="958"/>
      <c r="O844" s="958"/>
      <c r="P844" s="958"/>
      <c r="Q844" s="958"/>
      <c r="R844" s="958"/>
      <c r="S844" s="958"/>
      <c r="T844" s="958"/>
      <c r="U844" s="958"/>
      <c r="V844" s="958"/>
      <c r="W844" s="958"/>
      <c r="X844" s="958"/>
    </row>
    <row r="845" spans="1:24" x14ac:dyDescent="0.2">
      <c r="A845" s="549"/>
      <c r="B845" s="81"/>
      <c r="D845" s="958"/>
      <c r="E845" s="958"/>
      <c r="F845" s="958"/>
      <c r="G845" s="958"/>
      <c r="H845" s="958"/>
      <c r="I845" s="958"/>
      <c r="J845" s="958"/>
      <c r="K845" s="958"/>
      <c r="L845" s="958"/>
      <c r="M845" s="958"/>
      <c r="N845" s="958"/>
      <c r="O845" s="958"/>
      <c r="P845" s="958"/>
      <c r="Q845" s="958"/>
      <c r="R845" s="958"/>
      <c r="S845" s="958"/>
      <c r="T845" s="958"/>
      <c r="U845" s="958"/>
      <c r="V845" s="958"/>
      <c r="W845" s="958"/>
      <c r="X845" s="958"/>
    </row>
    <row r="846" spans="1:24" x14ac:dyDescent="0.2">
      <c r="A846" s="549"/>
      <c r="B846" s="81"/>
      <c r="D846" s="958"/>
      <c r="E846" s="958"/>
      <c r="F846" s="958"/>
      <c r="G846" s="958"/>
      <c r="H846" s="958"/>
      <c r="I846" s="958"/>
      <c r="J846" s="958"/>
      <c r="K846" s="958"/>
      <c r="L846" s="958"/>
      <c r="M846" s="958"/>
      <c r="N846" s="958"/>
      <c r="O846" s="958"/>
      <c r="P846" s="958"/>
      <c r="Q846" s="958"/>
      <c r="R846" s="958"/>
      <c r="S846" s="958"/>
      <c r="T846" s="958"/>
      <c r="U846" s="958"/>
      <c r="V846" s="958"/>
      <c r="W846" s="958"/>
      <c r="X846" s="958"/>
    </row>
    <row r="847" spans="1:24" x14ac:dyDescent="0.2">
      <c r="A847" s="549"/>
      <c r="B847" s="81"/>
      <c r="D847" s="958"/>
      <c r="E847" s="958"/>
      <c r="F847" s="958"/>
      <c r="G847" s="958"/>
      <c r="H847" s="958"/>
      <c r="I847" s="958"/>
      <c r="J847" s="958"/>
      <c r="K847" s="958"/>
      <c r="L847" s="958"/>
      <c r="M847" s="958"/>
      <c r="N847" s="958"/>
      <c r="O847" s="958"/>
      <c r="P847" s="958"/>
      <c r="Q847" s="958"/>
      <c r="R847" s="958"/>
      <c r="S847" s="958"/>
      <c r="T847" s="958"/>
      <c r="U847" s="958"/>
      <c r="V847" s="958"/>
      <c r="W847" s="958"/>
      <c r="X847" s="958"/>
    </row>
    <row r="848" spans="1:24" x14ac:dyDescent="0.2">
      <c r="A848" s="549"/>
      <c r="B848" s="81"/>
      <c r="D848" s="958"/>
      <c r="E848" s="958"/>
      <c r="F848" s="958"/>
      <c r="G848" s="958"/>
      <c r="H848" s="958"/>
      <c r="I848" s="958"/>
      <c r="J848" s="958"/>
      <c r="K848" s="958"/>
      <c r="L848" s="958"/>
      <c r="M848" s="958"/>
      <c r="N848" s="958"/>
      <c r="O848" s="958"/>
      <c r="P848" s="958"/>
      <c r="Q848" s="958"/>
      <c r="R848" s="958"/>
      <c r="S848" s="958"/>
      <c r="T848" s="958"/>
      <c r="U848" s="958"/>
      <c r="V848" s="958"/>
      <c r="W848" s="958"/>
      <c r="X848" s="958"/>
    </row>
    <row r="849" spans="1:24" x14ac:dyDescent="0.2">
      <c r="A849" s="549"/>
      <c r="B849" s="81"/>
      <c r="D849" s="958"/>
      <c r="E849" s="958"/>
      <c r="F849" s="958"/>
      <c r="G849" s="958"/>
      <c r="H849" s="958"/>
      <c r="I849" s="958"/>
      <c r="J849" s="958"/>
      <c r="K849" s="958"/>
      <c r="L849" s="958"/>
      <c r="M849" s="958"/>
      <c r="N849" s="958"/>
      <c r="O849" s="958"/>
      <c r="P849" s="958"/>
      <c r="Q849" s="958"/>
      <c r="R849" s="958"/>
      <c r="S849" s="958"/>
      <c r="T849" s="958"/>
      <c r="U849" s="958"/>
      <c r="V849" s="958"/>
      <c r="W849" s="958"/>
      <c r="X849" s="958"/>
    </row>
    <row r="850" spans="1:24" x14ac:dyDescent="0.2">
      <c r="A850" s="549"/>
      <c r="B850" s="81"/>
      <c r="D850" s="958"/>
      <c r="E850" s="958"/>
      <c r="F850" s="958"/>
      <c r="G850" s="958"/>
      <c r="H850" s="958"/>
      <c r="I850" s="958"/>
      <c r="J850" s="958"/>
      <c r="K850" s="958"/>
      <c r="L850" s="958"/>
      <c r="M850" s="958"/>
      <c r="N850" s="958"/>
      <c r="O850" s="958"/>
      <c r="P850" s="958"/>
      <c r="Q850" s="958"/>
      <c r="R850" s="958"/>
      <c r="S850" s="958"/>
      <c r="T850" s="958"/>
      <c r="U850" s="958"/>
      <c r="V850" s="958"/>
      <c r="W850" s="958"/>
      <c r="X850" s="958"/>
    </row>
    <row r="851" spans="1:24" x14ac:dyDescent="0.2">
      <c r="A851" s="549"/>
      <c r="B851" s="81"/>
      <c r="D851" s="958"/>
      <c r="E851" s="958"/>
      <c r="F851" s="958"/>
      <c r="G851" s="958"/>
      <c r="H851" s="958"/>
      <c r="I851" s="958"/>
      <c r="J851" s="958"/>
      <c r="K851" s="958"/>
      <c r="L851" s="958"/>
      <c r="M851" s="958"/>
      <c r="N851" s="958"/>
      <c r="O851" s="958"/>
      <c r="P851" s="958"/>
      <c r="Q851" s="958"/>
      <c r="R851" s="958"/>
      <c r="S851" s="958"/>
      <c r="T851" s="958"/>
      <c r="U851" s="958"/>
      <c r="V851" s="958"/>
      <c r="W851" s="958"/>
      <c r="X851" s="958"/>
    </row>
    <row r="852" spans="1:24" x14ac:dyDescent="0.2">
      <c r="A852" s="549"/>
      <c r="B852" s="81"/>
      <c r="D852" s="958"/>
      <c r="E852" s="958"/>
      <c r="F852" s="958"/>
      <c r="G852" s="958"/>
      <c r="H852" s="958"/>
      <c r="I852" s="958"/>
      <c r="J852" s="958"/>
      <c r="K852" s="958"/>
      <c r="L852" s="958"/>
      <c r="M852" s="958"/>
      <c r="N852" s="958"/>
      <c r="O852" s="958"/>
      <c r="P852" s="958"/>
      <c r="Q852" s="958"/>
      <c r="R852" s="958"/>
      <c r="S852" s="958"/>
      <c r="T852" s="958"/>
      <c r="U852" s="958"/>
      <c r="V852" s="958"/>
      <c r="W852" s="958"/>
      <c r="X852" s="958"/>
    </row>
    <row r="853" spans="1:24" x14ac:dyDescent="0.2">
      <c r="A853" s="549"/>
      <c r="B853" s="81"/>
      <c r="D853" s="958"/>
      <c r="E853" s="958"/>
      <c r="F853" s="958"/>
      <c r="G853" s="958"/>
      <c r="H853" s="958"/>
      <c r="I853" s="958"/>
      <c r="J853" s="958"/>
      <c r="K853" s="958"/>
      <c r="L853" s="958"/>
      <c r="M853" s="958"/>
      <c r="N853" s="958"/>
      <c r="O853" s="958"/>
      <c r="P853" s="958"/>
      <c r="Q853" s="958"/>
      <c r="R853" s="958"/>
      <c r="S853" s="958"/>
      <c r="T853" s="958"/>
      <c r="U853" s="958"/>
      <c r="V853" s="958"/>
      <c r="W853" s="958"/>
      <c r="X853" s="958"/>
    </row>
    <row r="854" spans="1:24" x14ac:dyDescent="0.2">
      <c r="A854" s="549"/>
      <c r="B854" s="81"/>
      <c r="D854" s="958"/>
      <c r="E854" s="958"/>
      <c r="F854" s="958"/>
      <c r="G854" s="958"/>
      <c r="H854" s="958"/>
      <c r="I854" s="958"/>
      <c r="J854" s="958"/>
      <c r="K854" s="958"/>
      <c r="L854" s="958"/>
      <c r="M854" s="958"/>
      <c r="N854" s="958"/>
      <c r="O854" s="958"/>
      <c r="P854" s="958"/>
      <c r="Q854" s="958"/>
      <c r="R854" s="958"/>
      <c r="S854" s="958"/>
      <c r="T854" s="958"/>
      <c r="U854" s="958"/>
      <c r="V854" s="958"/>
      <c r="W854" s="958"/>
      <c r="X854" s="958"/>
    </row>
    <row r="855" spans="1:24" x14ac:dyDescent="0.2">
      <c r="A855" s="549"/>
      <c r="B855" s="81"/>
      <c r="D855" s="958"/>
      <c r="E855" s="958"/>
      <c r="F855" s="958"/>
      <c r="G855" s="958"/>
      <c r="H855" s="958"/>
      <c r="I855" s="958"/>
      <c r="J855" s="958"/>
      <c r="K855" s="958"/>
      <c r="L855" s="958"/>
      <c r="M855" s="958"/>
      <c r="N855" s="958"/>
      <c r="O855" s="958"/>
      <c r="P855" s="958"/>
      <c r="Q855" s="958"/>
      <c r="R855" s="958"/>
      <c r="S855" s="958"/>
      <c r="T855" s="958"/>
      <c r="U855" s="958"/>
      <c r="V855" s="958"/>
      <c r="W855" s="958"/>
      <c r="X855" s="958"/>
    </row>
    <row r="856" spans="1:24" x14ac:dyDescent="0.2">
      <c r="A856" s="549"/>
      <c r="B856" s="81"/>
      <c r="D856" s="958"/>
      <c r="E856" s="958"/>
      <c r="F856" s="958"/>
      <c r="G856" s="958"/>
      <c r="H856" s="958"/>
      <c r="I856" s="958"/>
      <c r="J856" s="958"/>
      <c r="K856" s="958"/>
      <c r="L856" s="958"/>
      <c r="M856" s="958"/>
      <c r="N856" s="958"/>
      <c r="O856" s="958"/>
      <c r="P856" s="958"/>
      <c r="Q856" s="958"/>
      <c r="R856" s="958"/>
      <c r="S856" s="958"/>
      <c r="T856" s="958"/>
      <c r="U856" s="958"/>
      <c r="V856" s="958"/>
      <c r="W856" s="958"/>
      <c r="X856" s="958"/>
    </row>
    <row r="857" spans="1:24" x14ac:dyDescent="0.2">
      <c r="A857" s="549"/>
      <c r="B857" s="81"/>
      <c r="D857" s="958"/>
      <c r="E857" s="958"/>
      <c r="F857" s="958"/>
      <c r="G857" s="958"/>
      <c r="H857" s="958"/>
      <c r="I857" s="958"/>
      <c r="J857" s="958"/>
      <c r="K857" s="958"/>
      <c r="L857" s="958"/>
      <c r="M857" s="958"/>
      <c r="N857" s="958"/>
      <c r="O857" s="958"/>
      <c r="P857" s="958"/>
      <c r="Q857" s="958"/>
      <c r="R857" s="958"/>
      <c r="S857" s="958"/>
      <c r="T857" s="958"/>
      <c r="U857" s="958"/>
      <c r="V857" s="958"/>
      <c r="W857" s="958"/>
      <c r="X857" s="958"/>
    </row>
    <row r="858" spans="1:24" x14ac:dyDescent="0.2">
      <c r="A858" s="549"/>
      <c r="B858" s="81"/>
      <c r="D858" s="958"/>
      <c r="E858" s="958"/>
      <c r="F858" s="958"/>
      <c r="G858" s="958"/>
      <c r="H858" s="958"/>
      <c r="I858" s="958"/>
      <c r="J858" s="958"/>
      <c r="K858" s="958"/>
      <c r="L858" s="958"/>
      <c r="M858" s="958"/>
      <c r="N858" s="958"/>
      <c r="O858" s="958"/>
      <c r="P858" s="958"/>
      <c r="Q858" s="958"/>
      <c r="R858" s="958"/>
      <c r="S858" s="958"/>
      <c r="T858" s="958"/>
      <c r="U858" s="958"/>
      <c r="V858" s="958"/>
      <c r="W858" s="958"/>
      <c r="X858" s="958"/>
    </row>
    <row r="859" spans="1:24" x14ac:dyDescent="0.2">
      <c r="A859" s="549"/>
      <c r="B859" s="81"/>
      <c r="D859" s="958"/>
      <c r="E859" s="958"/>
      <c r="F859" s="958"/>
      <c r="G859" s="958"/>
      <c r="H859" s="958"/>
      <c r="I859" s="958"/>
      <c r="J859" s="958"/>
      <c r="K859" s="958"/>
      <c r="L859" s="958"/>
      <c r="M859" s="958"/>
      <c r="N859" s="958"/>
      <c r="O859" s="958"/>
      <c r="P859" s="958"/>
      <c r="Q859" s="958"/>
      <c r="R859" s="958"/>
      <c r="S859" s="958"/>
      <c r="T859" s="958"/>
      <c r="U859" s="958"/>
      <c r="V859" s="958"/>
      <c r="W859" s="958"/>
      <c r="X859" s="958"/>
    </row>
    <row r="860" spans="1:24" x14ac:dyDescent="0.2">
      <c r="A860" s="549"/>
      <c r="B860" s="81"/>
      <c r="D860" s="958"/>
      <c r="E860" s="958"/>
      <c r="F860" s="958"/>
      <c r="G860" s="958"/>
      <c r="H860" s="958"/>
      <c r="I860" s="958"/>
      <c r="J860" s="958"/>
      <c r="K860" s="958"/>
      <c r="L860" s="958"/>
      <c r="M860" s="958"/>
      <c r="N860" s="958"/>
      <c r="O860" s="958"/>
      <c r="P860" s="958"/>
      <c r="Q860" s="958"/>
      <c r="R860" s="958"/>
      <c r="S860" s="958"/>
      <c r="T860" s="958"/>
      <c r="U860" s="958"/>
      <c r="V860" s="958"/>
      <c r="W860" s="958"/>
      <c r="X860" s="958"/>
    </row>
    <row r="861" spans="1:24" x14ac:dyDescent="0.2">
      <c r="A861" s="549"/>
      <c r="B861" s="81"/>
      <c r="D861" s="958"/>
      <c r="E861" s="958"/>
      <c r="F861" s="958"/>
      <c r="G861" s="958"/>
      <c r="H861" s="958"/>
      <c r="I861" s="958"/>
      <c r="J861" s="958"/>
      <c r="K861" s="958"/>
      <c r="L861" s="958"/>
      <c r="M861" s="958"/>
      <c r="N861" s="958"/>
      <c r="O861" s="958"/>
      <c r="P861" s="958"/>
      <c r="Q861" s="958"/>
      <c r="R861" s="958"/>
      <c r="S861" s="958"/>
      <c r="T861" s="958"/>
      <c r="U861" s="958"/>
      <c r="V861" s="958"/>
      <c r="W861" s="958"/>
      <c r="X861" s="958"/>
    </row>
    <row r="862" spans="1:24" x14ac:dyDescent="0.2">
      <c r="A862" s="549"/>
      <c r="B862" s="81"/>
      <c r="D862" s="958"/>
      <c r="E862" s="958"/>
      <c r="F862" s="958"/>
      <c r="G862" s="958"/>
      <c r="H862" s="958"/>
      <c r="I862" s="958"/>
      <c r="J862" s="958"/>
      <c r="K862" s="958"/>
      <c r="L862" s="958"/>
      <c r="M862" s="958"/>
      <c r="N862" s="958"/>
      <c r="O862" s="958"/>
      <c r="P862" s="958"/>
      <c r="Q862" s="958"/>
      <c r="R862" s="958"/>
      <c r="S862" s="958"/>
      <c r="T862" s="958"/>
      <c r="U862" s="958"/>
      <c r="V862" s="958"/>
      <c r="W862" s="958"/>
      <c r="X862" s="958"/>
    </row>
    <row r="863" spans="1:24" x14ac:dyDescent="0.2">
      <c r="A863" s="549"/>
      <c r="B863" s="81"/>
      <c r="D863" s="958"/>
      <c r="E863" s="958"/>
      <c r="F863" s="958"/>
      <c r="G863" s="958"/>
      <c r="H863" s="958"/>
      <c r="I863" s="958"/>
      <c r="J863" s="958"/>
      <c r="K863" s="958"/>
      <c r="L863" s="958"/>
      <c r="M863" s="958"/>
      <c r="N863" s="958"/>
      <c r="O863" s="958"/>
      <c r="P863" s="958"/>
      <c r="Q863" s="958"/>
      <c r="R863" s="958"/>
      <c r="S863" s="958"/>
      <c r="T863" s="958"/>
      <c r="U863" s="958"/>
      <c r="V863" s="958"/>
      <c r="W863" s="958"/>
      <c r="X863" s="958"/>
    </row>
    <row r="864" spans="1:24" x14ac:dyDescent="0.2">
      <c r="A864" s="549"/>
      <c r="B864" s="81"/>
      <c r="D864" s="958"/>
      <c r="E864" s="958"/>
      <c r="F864" s="958"/>
      <c r="G864" s="958"/>
      <c r="H864" s="958"/>
      <c r="I864" s="958"/>
      <c r="J864" s="958"/>
      <c r="K864" s="958"/>
      <c r="L864" s="958"/>
      <c r="M864" s="958"/>
      <c r="N864" s="958"/>
      <c r="O864" s="958"/>
      <c r="P864" s="958"/>
      <c r="Q864" s="958"/>
      <c r="R864" s="958"/>
      <c r="S864" s="958"/>
      <c r="T864" s="958"/>
      <c r="U864" s="958"/>
      <c r="V864" s="958"/>
      <c r="W864" s="958"/>
      <c r="X864" s="958"/>
    </row>
    <row r="865" spans="1:24" x14ac:dyDescent="0.2">
      <c r="A865" s="549"/>
      <c r="B865" s="81"/>
      <c r="D865" s="958"/>
      <c r="E865" s="958"/>
      <c r="F865" s="958"/>
      <c r="G865" s="958"/>
      <c r="H865" s="958"/>
      <c r="I865" s="958"/>
      <c r="J865" s="958"/>
      <c r="K865" s="958"/>
      <c r="L865" s="958"/>
      <c r="M865" s="958"/>
      <c r="N865" s="958"/>
      <c r="O865" s="958"/>
      <c r="P865" s="958"/>
      <c r="Q865" s="958"/>
      <c r="R865" s="958"/>
      <c r="S865" s="958"/>
      <c r="T865" s="958"/>
      <c r="U865" s="958"/>
      <c r="V865" s="958"/>
      <c r="W865" s="958"/>
      <c r="X865" s="958"/>
    </row>
    <row r="866" spans="1:24" x14ac:dyDescent="0.2">
      <c r="A866" s="549"/>
      <c r="B866" s="81"/>
      <c r="D866" s="958"/>
      <c r="E866" s="958"/>
      <c r="F866" s="958"/>
      <c r="G866" s="958"/>
      <c r="H866" s="958"/>
      <c r="I866" s="958"/>
      <c r="J866" s="958"/>
      <c r="K866" s="958"/>
      <c r="L866" s="958"/>
      <c r="M866" s="958"/>
      <c r="N866" s="958"/>
      <c r="O866" s="958"/>
      <c r="P866" s="958"/>
      <c r="Q866" s="958"/>
      <c r="R866" s="958"/>
      <c r="S866" s="958"/>
      <c r="T866" s="958"/>
      <c r="U866" s="958"/>
      <c r="V866" s="958"/>
      <c r="W866" s="958"/>
      <c r="X866" s="958"/>
    </row>
    <row r="867" spans="1:24" x14ac:dyDescent="0.2">
      <c r="A867" s="549"/>
      <c r="B867" s="81"/>
      <c r="D867" s="958"/>
      <c r="E867" s="958"/>
      <c r="F867" s="958"/>
      <c r="G867" s="958"/>
      <c r="H867" s="958"/>
      <c r="I867" s="958"/>
      <c r="J867" s="958"/>
      <c r="K867" s="958"/>
      <c r="L867" s="958"/>
      <c r="M867" s="958"/>
      <c r="N867" s="958"/>
      <c r="O867" s="958"/>
      <c r="P867" s="958"/>
      <c r="Q867" s="958"/>
      <c r="R867" s="958"/>
      <c r="S867" s="958"/>
      <c r="T867" s="958"/>
      <c r="U867" s="958"/>
      <c r="V867" s="958"/>
      <c r="W867" s="958"/>
      <c r="X867" s="958"/>
    </row>
    <row r="868" spans="1:24" x14ac:dyDescent="0.2">
      <c r="A868" s="549"/>
      <c r="B868" s="81"/>
      <c r="D868" s="958"/>
      <c r="E868" s="958"/>
      <c r="F868" s="958"/>
      <c r="G868" s="958"/>
      <c r="H868" s="958"/>
      <c r="I868" s="958"/>
      <c r="J868" s="958"/>
      <c r="K868" s="958"/>
      <c r="L868" s="958"/>
      <c r="M868" s="958"/>
      <c r="N868" s="958"/>
      <c r="O868" s="958"/>
      <c r="P868" s="958"/>
      <c r="Q868" s="958"/>
      <c r="R868" s="958"/>
      <c r="S868" s="958"/>
      <c r="T868" s="958"/>
      <c r="U868" s="958"/>
      <c r="V868" s="958"/>
      <c r="W868" s="958"/>
      <c r="X868" s="958"/>
    </row>
    <row r="869" spans="1:24" x14ac:dyDescent="0.2">
      <c r="A869" s="549"/>
      <c r="B869" s="81"/>
      <c r="D869" s="958"/>
      <c r="E869" s="958"/>
      <c r="F869" s="958"/>
      <c r="G869" s="958"/>
      <c r="H869" s="958"/>
      <c r="I869" s="958"/>
      <c r="J869" s="958"/>
      <c r="K869" s="958"/>
      <c r="L869" s="958"/>
      <c r="M869" s="958"/>
      <c r="N869" s="958"/>
      <c r="O869" s="958"/>
      <c r="P869" s="958"/>
      <c r="Q869" s="958"/>
      <c r="R869" s="958"/>
      <c r="S869" s="958"/>
      <c r="T869" s="958"/>
      <c r="U869" s="958"/>
      <c r="V869" s="958"/>
      <c r="W869" s="958"/>
      <c r="X869" s="958"/>
    </row>
    <row r="870" spans="1:24" x14ac:dyDescent="0.2">
      <c r="A870" s="549"/>
      <c r="B870" s="81"/>
      <c r="D870" s="958"/>
      <c r="E870" s="958"/>
      <c r="F870" s="958"/>
      <c r="G870" s="958"/>
      <c r="H870" s="958"/>
      <c r="I870" s="958"/>
      <c r="J870" s="958"/>
      <c r="K870" s="958"/>
      <c r="L870" s="958"/>
      <c r="M870" s="958"/>
      <c r="N870" s="958"/>
      <c r="O870" s="958"/>
      <c r="P870" s="958"/>
      <c r="Q870" s="958"/>
      <c r="R870" s="958"/>
      <c r="S870" s="958"/>
      <c r="T870" s="958"/>
      <c r="U870" s="958"/>
      <c r="V870" s="958"/>
      <c r="W870" s="958"/>
      <c r="X870" s="958"/>
    </row>
    <row r="871" spans="1:24" x14ac:dyDescent="0.2">
      <c r="A871" s="549"/>
      <c r="B871" s="81"/>
      <c r="D871" s="958"/>
      <c r="E871" s="958"/>
      <c r="F871" s="958"/>
      <c r="G871" s="958"/>
      <c r="H871" s="958"/>
      <c r="I871" s="958"/>
      <c r="J871" s="958"/>
      <c r="K871" s="958"/>
      <c r="L871" s="958"/>
      <c r="M871" s="958"/>
      <c r="N871" s="958"/>
      <c r="O871" s="958"/>
      <c r="P871" s="958"/>
      <c r="Q871" s="958"/>
      <c r="R871" s="958"/>
      <c r="S871" s="958"/>
      <c r="T871" s="958"/>
      <c r="U871" s="958"/>
      <c r="V871" s="958"/>
      <c r="W871" s="958"/>
      <c r="X871" s="958"/>
    </row>
    <row r="872" spans="1:24" x14ac:dyDescent="0.2">
      <c r="A872" s="549"/>
      <c r="B872" s="81"/>
      <c r="D872" s="958"/>
      <c r="E872" s="958"/>
      <c r="F872" s="958"/>
      <c r="G872" s="958"/>
      <c r="H872" s="958"/>
      <c r="I872" s="958"/>
      <c r="J872" s="958"/>
      <c r="K872" s="958"/>
      <c r="L872" s="958"/>
      <c r="M872" s="958"/>
      <c r="N872" s="958"/>
      <c r="O872" s="958"/>
      <c r="P872" s="958"/>
      <c r="Q872" s="958"/>
      <c r="R872" s="958"/>
      <c r="S872" s="958"/>
      <c r="T872" s="958"/>
      <c r="U872" s="958"/>
      <c r="V872" s="958"/>
      <c r="W872" s="958"/>
      <c r="X872" s="958"/>
    </row>
    <row r="873" spans="1:24" x14ac:dyDescent="0.2">
      <c r="A873" s="549"/>
      <c r="B873" s="81"/>
      <c r="D873" s="958"/>
      <c r="E873" s="958"/>
      <c r="F873" s="958"/>
      <c r="G873" s="958"/>
      <c r="H873" s="958"/>
      <c r="I873" s="958"/>
      <c r="J873" s="958"/>
      <c r="K873" s="958"/>
      <c r="L873" s="958"/>
      <c r="M873" s="958"/>
      <c r="N873" s="958"/>
      <c r="O873" s="958"/>
      <c r="P873" s="958"/>
      <c r="Q873" s="958"/>
      <c r="R873" s="958"/>
      <c r="S873" s="958"/>
      <c r="T873" s="958"/>
      <c r="U873" s="958"/>
      <c r="V873" s="958"/>
      <c r="W873" s="958"/>
      <c r="X873" s="958"/>
    </row>
    <row r="874" spans="1:24" x14ac:dyDescent="0.2">
      <c r="A874" s="549"/>
      <c r="B874" s="81"/>
      <c r="D874" s="958"/>
      <c r="E874" s="958"/>
      <c r="F874" s="958"/>
      <c r="G874" s="958"/>
      <c r="H874" s="958"/>
      <c r="I874" s="958"/>
      <c r="J874" s="958"/>
      <c r="K874" s="958"/>
      <c r="L874" s="958"/>
      <c r="M874" s="958"/>
      <c r="N874" s="958"/>
      <c r="O874" s="958"/>
      <c r="P874" s="958"/>
      <c r="Q874" s="958"/>
      <c r="R874" s="958"/>
      <c r="S874" s="958"/>
      <c r="T874" s="958"/>
      <c r="U874" s="958"/>
      <c r="V874" s="958"/>
      <c r="W874" s="958"/>
      <c r="X874" s="958"/>
    </row>
    <row r="875" spans="1:24" x14ac:dyDescent="0.2">
      <c r="A875" s="549"/>
      <c r="B875" s="81"/>
      <c r="D875" s="958"/>
      <c r="E875" s="958"/>
      <c r="F875" s="958"/>
      <c r="G875" s="958"/>
      <c r="H875" s="958"/>
      <c r="I875" s="958"/>
      <c r="J875" s="958"/>
      <c r="K875" s="958"/>
      <c r="L875" s="958"/>
      <c r="M875" s="958"/>
      <c r="N875" s="958"/>
      <c r="O875" s="958"/>
      <c r="P875" s="958"/>
      <c r="Q875" s="958"/>
      <c r="R875" s="958"/>
      <c r="S875" s="958"/>
      <c r="T875" s="958"/>
      <c r="U875" s="958"/>
      <c r="V875" s="958"/>
      <c r="W875" s="958"/>
      <c r="X875" s="958"/>
    </row>
    <row r="876" spans="1:24" x14ac:dyDescent="0.2">
      <c r="A876" s="549"/>
      <c r="B876" s="81"/>
      <c r="D876" s="958"/>
      <c r="E876" s="958"/>
      <c r="F876" s="958"/>
      <c r="G876" s="958"/>
      <c r="H876" s="958"/>
      <c r="I876" s="958"/>
      <c r="J876" s="958"/>
      <c r="K876" s="958"/>
      <c r="L876" s="958"/>
      <c r="M876" s="958"/>
      <c r="N876" s="958"/>
      <c r="O876" s="958"/>
      <c r="P876" s="958"/>
      <c r="Q876" s="958"/>
      <c r="R876" s="958"/>
      <c r="S876" s="958"/>
      <c r="T876" s="958"/>
      <c r="U876" s="958"/>
      <c r="V876" s="958"/>
      <c r="W876" s="958"/>
      <c r="X876" s="958"/>
    </row>
    <row r="877" spans="1:24" x14ac:dyDescent="0.2">
      <c r="A877" s="549"/>
      <c r="B877" s="81"/>
      <c r="D877" s="958"/>
      <c r="E877" s="958"/>
      <c r="F877" s="958"/>
      <c r="G877" s="958"/>
      <c r="H877" s="958"/>
      <c r="I877" s="958"/>
      <c r="J877" s="958"/>
      <c r="K877" s="958"/>
      <c r="L877" s="958"/>
      <c r="M877" s="958"/>
      <c r="N877" s="958"/>
      <c r="O877" s="958"/>
      <c r="P877" s="958"/>
      <c r="Q877" s="958"/>
      <c r="R877" s="958"/>
      <c r="S877" s="958"/>
      <c r="T877" s="958"/>
      <c r="U877" s="958"/>
      <c r="V877" s="958"/>
      <c r="W877" s="958"/>
      <c r="X877" s="958"/>
    </row>
    <row r="878" spans="1:24" x14ac:dyDescent="0.2">
      <c r="A878" s="549"/>
      <c r="B878" s="81"/>
      <c r="D878" s="958"/>
      <c r="E878" s="958"/>
      <c r="F878" s="958"/>
      <c r="G878" s="958"/>
      <c r="H878" s="958"/>
      <c r="I878" s="958"/>
      <c r="J878" s="958"/>
      <c r="K878" s="958"/>
      <c r="L878" s="958"/>
      <c r="M878" s="958"/>
      <c r="N878" s="958"/>
      <c r="O878" s="958"/>
      <c r="P878" s="958"/>
      <c r="Q878" s="958"/>
      <c r="R878" s="958"/>
      <c r="S878" s="958"/>
      <c r="T878" s="958"/>
      <c r="U878" s="958"/>
      <c r="V878" s="958"/>
      <c r="W878" s="958"/>
      <c r="X878" s="958"/>
    </row>
    <row r="879" spans="1:24" x14ac:dyDescent="0.2">
      <c r="A879" s="549"/>
      <c r="B879" s="81"/>
      <c r="D879" s="958"/>
      <c r="E879" s="958"/>
      <c r="F879" s="958"/>
      <c r="G879" s="958"/>
      <c r="H879" s="958"/>
      <c r="I879" s="958"/>
      <c r="J879" s="958"/>
      <c r="K879" s="958"/>
      <c r="L879" s="958"/>
      <c r="M879" s="958"/>
      <c r="N879" s="958"/>
      <c r="O879" s="958"/>
      <c r="P879" s="958"/>
      <c r="Q879" s="958"/>
      <c r="R879" s="958"/>
      <c r="S879" s="958"/>
      <c r="T879" s="958"/>
      <c r="U879" s="958"/>
      <c r="V879" s="958"/>
      <c r="W879" s="958"/>
      <c r="X879" s="958"/>
    </row>
    <row r="880" spans="1:24" x14ac:dyDescent="0.2">
      <c r="A880" s="549"/>
      <c r="B880" s="81"/>
      <c r="D880" s="958"/>
      <c r="E880" s="958"/>
      <c r="F880" s="958"/>
      <c r="G880" s="958"/>
      <c r="H880" s="958"/>
      <c r="I880" s="958"/>
      <c r="J880" s="958"/>
      <c r="K880" s="958"/>
      <c r="L880" s="958"/>
      <c r="M880" s="958"/>
      <c r="N880" s="958"/>
      <c r="O880" s="958"/>
      <c r="P880" s="958"/>
      <c r="Q880" s="958"/>
      <c r="R880" s="958"/>
      <c r="S880" s="958"/>
      <c r="T880" s="958"/>
      <c r="U880" s="958"/>
      <c r="V880" s="958"/>
      <c r="W880" s="958"/>
      <c r="X880" s="958"/>
    </row>
    <row r="881" spans="1:24" x14ac:dyDescent="0.2">
      <c r="A881" s="549"/>
      <c r="B881" s="81"/>
      <c r="D881" s="958"/>
      <c r="E881" s="958"/>
      <c r="F881" s="958"/>
      <c r="G881" s="958"/>
      <c r="H881" s="958"/>
      <c r="I881" s="958"/>
      <c r="J881" s="958"/>
      <c r="K881" s="958"/>
      <c r="L881" s="958"/>
      <c r="M881" s="958"/>
      <c r="N881" s="958"/>
      <c r="O881" s="958"/>
      <c r="P881" s="958"/>
      <c r="Q881" s="958"/>
      <c r="R881" s="958"/>
      <c r="S881" s="958"/>
      <c r="T881" s="958"/>
      <c r="U881" s="958"/>
      <c r="V881" s="958"/>
      <c r="W881" s="958"/>
      <c r="X881" s="958"/>
    </row>
    <row r="882" spans="1:24" x14ac:dyDescent="0.2">
      <c r="A882" s="549"/>
      <c r="B882" s="81"/>
      <c r="D882" s="958"/>
      <c r="E882" s="958"/>
      <c r="F882" s="958"/>
      <c r="G882" s="958"/>
      <c r="H882" s="958"/>
      <c r="I882" s="958"/>
      <c r="J882" s="958"/>
      <c r="K882" s="958"/>
      <c r="L882" s="958"/>
      <c r="M882" s="958"/>
      <c r="N882" s="958"/>
      <c r="O882" s="958"/>
      <c r="P882" s="958"/>
      <c r="Q882" s="958"/>
      <c r="R882" s="958"/>
      <c r="S882" s="958"/>
      <c r="T882" s="958"/>
      <c r="U882" s="958"/>
      <c r="V882" s="958"/>
      <c r="W882" s="958"/>
      <c r="X882" s="958"/>
    </row>
    <row r="883" spans="1:24" x14ac:dyDescent="0.2">
      <c r="A883" s="549"/>
      <c r="B883" s="81"/>
      <c r="D883" s="958"/>
      <c r="E883" s="958"/>
      <c r="F883" s="958"/>
      <c r="G883" s="958"/>
      <c r="H883" s="958"/>
      <c r="I883" s="958"/>
      <c r="J883" s="958"/>
      <c r="K883" s="958"/>
      <c r="L883" s="958"/>
      <c r="M883" s="958"/>
      <c r="N883" s="958"/>
      <c r="O883" s="958"/>
      <c r="P883" s="958"/>
      <c r="Q883" s="958"/>
      <c r="R883" s="958"/>
      <c r="S883" s="958"/>
      <c r="T883" s="958"/>
      <c r="U883" s="958"/>
      <c r="V883" s="958"/>
      <c r="W883" s="958"/>
      <c r="X883" s="958"/>
    </row>
    <row r="884" spans="1:24" x14ac:dyDescent="0.2">
      <c r="A884" s="549"/>
      <c r="B884" s="81"/>
      <c r="D884" s="958"/>
      <c r="E884" s="958"/>
      <c r="F884" s="958"/>
      <c r="G884" s="958"/>
      <c r="H884" s="958"/>
      <c r="I884" s="958"/>
      <c r="J884" s="958"/>
      <c r="K884" s="958"/>
      <c r="L884" s="958"/>
      <c r="M884" s="958"/>
      <c r="N884" s="958"/>
      <c r="O884" s="958"/>
      <c r="P884" s="958"/>
      <c r="Q884" s="958"/>
      <c r="R884" s="958"/>
      <c r="S884" s="958"/>
      <c r="T884" s="958"/>
      <c r="U884" s="958"/>
      <c r="V884" s="958"/>
      <c r="W884" s="958"/>
      <c r="X884" s="958"/>
    </row>
    <row r="885" spans="1:24" x14ac:dyDescent="0.2">
      <c r="A885" s="549"/>
      <c r="B885" s="81"/>
      <c r="D885" s="958"/>
      <c r="E885" s="958"/>
      <c r="F885" s="958"/>
      <c r="G885" s="958"/>
      <c r="H885" s="958"/>
      <c r="I885" s="958"/>
      <c r="J885" s="958"/>
      <c r="K885" s="958"/>
      <c r="L885" s="958"/>
      <c r="M885" s="958"/>
      <c r="N885" s="958"/>
      <c r="O885" s="958"/>
      <c r="P885" s="958"/>
      <c r="Q885" s="958"/>
      <c r="R885" s="958"/>
      <c r="S885" s="958"/>
      <c r="T885" s="958"/>
      <c r="U885" s="958"/>
      <c r="V885" s="958"/>
      <c r="W885" s="958"/>
      <c r="X885" s="958"/>
    </row>
    <row r="886" spans="1:24" x14ac:dyDescent="0.2">
      <c r="A886" s="549"/>
      <c r="B886" s="81"/>
      <c r="D886" s="958"/>
      <c r="E886" s="958"/>
      <c r="F886" s="958"/>
      <c r="G886" s="958"/>
      <c r="H886" s="958"/>
      <c r="I886" s="958"/>
      <c r="J886" s="958"/>
      <c r="K886" s="958"/>
      <c r="L886" s="958"/>
      <c r="M886" s="958"/>
      <c r="N886" s="958"/>
      <c r="O886" s="958"/>
      <c r="P886" s="958"/>
      <c r="Q886" s="958"/>
      <c r="R886" s="958"/>
      <c r="S886" s="958"/>
      <c r="T886" s="958"/>
      <c r="U886" s="958"/>
      <c r="V886" s="958"/>
      <c r="W886" s="958"/>
      <c r="X886" s="958"/>
    </row>
    <row r="887" spans="1:24" x14ac:dyDescent="0.2">
      <c r="A887" s="549"/>
      <c r="B887" s="81"/>
      <c r="D887" s="958"/>
      <c r="E887" s="958"/>
      <c r="F887" s="958"/>
      <c r="G887" s="958"/>
      <c r="H887" s="958"/>
      <c r="I887" s="958"/>
      <c r="J887" s="958"/>
      <c r="K887" s="958"/>
      <c r="L887" s="958"/>
      <c r="M887" s="958"/>
      <c r="N887" s="958"/>
      <c r="O887" s="958"/>
      <c r="P887" s="958"/>
      <c r="Q887" s="958"/>
      <c r="R887" s="958"/>
      <c r="S887" s="958"/>
      <c r="T887" s="958"/>
      <c r="U887" s="958"/>
      <c r="V887" s="958"/>
      <c r="W887" s="958"/>
      <c r="X887" s="958"/>
    </row>
    <row r="888" spans="1:24" x14ac:dyDescent="0.2">
      <c r="A888" s="549"/>
      <c r="B888" s="81"/>
      <c r="D888" s="958"/>
      <c r="E888" s="958"/>
      <c r="F888" s="958"/>
      <c r="G888" s="958"/>
      <c r="H888" s="958"/>
      <c r="I888" s="958"/>
      <c r="J888" s="958"/>
      <c r="K888" s="958"/>
      <c r="L888" s="958"/>
      <c r="M888" s="958"/>
      <c r="N888" s="958"/>
      <c r="O888" s="958"/>
      <c r="P888" s="958"/>
      <c r="Q888" s="958"/>
      <c r="R888" s="958"/>
      <c r="S888" s="958"/>
      <c r="T888" s="958"/>
      <c r="U888" s="958"/>
      <c r="V888" s="958"/>
      <c r="W888" s="958"/>
      <c r="X888" s="958"/>
    </row>
    <row r="889" spans="1:24" x14ac:dyDescent="0.2">
      <c r="A889" s="549"/>
      <c r="B889" s="81"/>
      <c r="D889" s="958"/>
      <c r="E889" s="958"/>
      <c r="F889" s="958"/>
      <c r="G889" s="958"/>
      <c r="H889" s="958"/>
      <c r="I889" s="958"/>
      <c r="J889" s="958"/>
      <c r="K889" s="958"/>
      <c r="L889" s="958"/>
      <c r="M889" s="958"/>
      <c r="N889" s="958"/>
      <c r="O889" s="958"/>
      <c r="P889" s="958"/>
      <c r="Q889" s="958"/>
      <c r="R889" s="958"/>
      <c r="S889" s="958"/>
      <c r="T889" s="958"/>
      <c r="U889" s="958"/>
      <c r="V889" s="958"/>
      <c r="W889" s="958"/>
      <c r="X889" s="958"/>
    </row>
    <row r="890" spans="1:24" x14ac:dyDescent="0.2">
      <c r="A890" s="549"/>
      <c r="B890" s="81"/>
      <c r="D890" s="958"/>
      <c r="E890" s="958"/>
      <c r="F890" s="958"/>
      <c r="G890" s="958"/>
      <c r="H890" s="958"/>
      <c r="I890" s="958"/>
      <c r="J890" s="958"/>
      <c r="K890" s="958"/>
      <c r="L890" s="958"/>
      <c r="M890" s="958"/>
      <c r="N890" s="958"/>
      <c r="O890" s="958"/>
      <c r="P890" s="958"/>
      <c r="Q890" s="958"/>
      <c r="R890" s="958"/>
      <c r="S890" s="958"/>
      <c r="T890" s="958"/>
      <c r="U890" s="958"/>
      <c r="V890" s="958"/>
      <c r="W890" s="958"/>
      <c r="X890" s="958"/>
    </row>
    <row r="891" spans="1:24" x14ac:dyDescent="0.2">
      <c r="A891" s="549"/>
      <c r="B891" s="81"/>
      <c r="D891" s="958"/>
      <c r="E891" s="958"/>
      <c r="F891" s="958"/>
      <c r="G891" s="958"/>
      <c r="H891" s="958"/>
      <c r="I891" s="958"/>
      <c r="J891" s="958"/>
      <c r="K891" s="958"/>
      <c r="L891" s="958"/>
      <c r="M891" s="958"/>
      <c r="N891" s="958"/>
      <c r="O891" s="958"/>
      <c r="P891" s="958"/>
      <c r="Q891" s="958"/>
      <c r="R891" s="958"/>
      <c r="S891" s="958"/>
      <c r="T891" s="958"/>
      <c r="U891" s="958"/>
      <c r="V891" s="958"/>
      <c r="W891" s="958"/>
      <c r="X891" s="958"/>
    </row>
    <row r="892" spans="1:24" x14ac:dyDescent="0.2">
      <c r="A892" s="549"/>
      <c r="B892" s="81"/>
      <c r="D892" s="958"/>
      <c r="E892" s="958"/>
      <c r="F892" s="958"/>
      <c r="G892" s="958"/>
      <c r="H892" s="958"/>
      <c r="I892" s="958"/>
      <c r="J892" s="958"/>
      <c r="K892" s="958"/>
      <c r="L892" s="958"/>
      <c r="M892" s="958"/>
      <c r="N892" s="958"/>
      <c r="O892" s="958"/>
      <c r="P892" s="958"/>
      <c r="Q892" s="958"/>
      <c r="R892" s="958"/>
      <c r="S892" s="958"/>
      <c r="T892" s="958"/>
      <c r="U892" s="958"/>
      <c r="V892" s="958"/>
      <c r="W892" s="958"/>
      <c r="X892" s="958"/>
    </row>
    <row r="893" spans="1:24" x14ac:dyDescent="0.2">
      <c r="A893" s="549"/>
      <c r="B893" s="81"/>
      <c r="D893" s="958"/>
      <c r="E893" s="958"/>
      <c r="F893" s="958"/>
      <c r="G893" s="958"/>
      <c r="H893" s="958"/>
      <c r="I893" s="958"/>
      <c r="J893" s="958"/>
      <c r="K893" s="958"/>
      <c r="L893" s="958"/>
      <c r="M893" s="958"/>
      <c r="N893" s="958"/>
      <c r="O893" s="958"/>
      <c r="P893" s="958"/>
      <c r="Q893" s="958"/>
      <c r="R893" s="958"/>
      <c r="S893" s="958"/>
      <c r="T893" s="958"/>
      <c r="U893" s="958"/>
      <c r="V893" s="958"/>
      <c r="W893" s="958"/>
      <c r="X893" s="958"/>
    </row>
    <row r="894" spans="1:24" x14ac:dyDescent="0.2">
      <c r="A894" s="549"/>
      <c r="B894" s="81"/>
      <c r="D894" s="958"/>
      <c r="E894" s="958"/>
      <c r="F894" s="958"/>
      <c r="G894" s="958"/>
      <c r="H894" s="958"/>
      <c r="I894" s="958"/>
      <c r="J894" s="958"/>
      <c r="K894" s="958"/>
      <c r="L894" s="958"/>
      <c r="M894" s="958"/>
      <c r="N894" s="958"/>
      <c r="O894" s="958"/>
      <c r="P894" s="958"/>
      <c r="Q894" s="958"/>
      <c r="R894" s="958"/>
      <c r="S894" s="958"/>
      <c r="T894" s="958"/>
      <c r="U894" s="958"/>
      <c r="V894" s="958"/>
      <c r="W894" s="958"/>
      <c r="X894" s="958"/>
    </row>
    <row r="895" spans="1:24" x14ac:dyDescent="0.2">
      <c r="A895" s="549"/>
      <c r="B895" s="81"/>
      <c r="D895" s="958"/>
      <c r="E895" s="958"/>
      <c r="F895" s="958"/>
      <c r="G895" s="958"/>
      <c r="H895" s="958"/>
      <c r="I895" s="958"/>
      <c r="J895" s="958"/>
      <c r="K895" s="958"/>
      <c r="L895" s="958"/>
      <c r="M895" s="958"/>
      <c r="N895" s="958"/>
      <c r="O895" s="958"/>
      <c r="P895" s="958"/>
      <c r="Q895" s="958"/>
      <c r="R895" s="958"/>
      <c r="S895" s="958"/>
      <c r="T895" s="958"/>
      <c r="U895" s="958"/>
      <c r="V895" s="958"/>
      <c r="W895" s="958"/>
      <c r="X895" s="958"/>
    </row>
    <row r="896" spans="1:24" x14ac:dyDescent="0.2">
      <c r="A896" s="549"/>
      <c r="B896" s="81"/>
      <c r="D896" s="958"/>
      <c r="E896" s="958"/>
      <c r="F896" s="958"/>
      <c r="G896" s="958"/>
      <c r="H896" s="958"/>
      <c r="I896" s="958"/>
      <c r="J896" s="958"/>
      <c r="K896" s="958"/>
      <c r="L896" s="958"/>
      <c r="M896" s="958"/>
      <c r="N896" s="958"/>
      <c r="O896" s="958"/>
      <c r="P896" s="958"/>
      <c r="Q896" s="958"/>
      <c r="R896" s="958"/>
      <c r="S896" s="958"/>
      <c r="T896" s="958"/>
      <c r="U896" s="958"/>
      <c r="V896" s="958"/>
      <c r="W896" s="958"/>
      <c r="X896" s="958"/>
    </row>
    <row r="897" spans="1:24" x14ac:dyDescent="0.2">
      <c r="A897" s="549"/>
      <c r="B897" s="81"/>
      <c r="D897" s="958"/>
      <c r="E897" s="958"/>
      <c r="F897" s="958"/>
      <c r="G897" s="958"/>
      <c r="H897" s="958"/>
      <c r="I897" s="958"/>
      <c r="J897" s="958"/>
      <c r="K897" s="958"/>
      <c r="L897" s="958"/>
      <c r="M897" s="958"/>
      <c r="N897" s="958"/>
      <c r="O897" s="958"/>
      <c r="P897" s="958"/>
      <c r="Q897" s="958"/>
      <c r="R897" s="958"/>
      <c r="S897" s="958"/>
      <c r="T897" s="958"/>
      <c r="U897" s="958"/>
      <c r="V897" s="958"/>
      <c r="W897" s="958"/>
      <c r="X897" s="958"/>
    </row>
    <row r="898" spans="1:24" x14ac:dyDescent="0.2">
      <c r="A898" s="549"/>
      <c r="B898" s="81"/>
      <c r="D898" s="958"/>
      <c r="E898" s="958"/>
      <c r="F898" s="958"/>
      <c r="G898" s="958"/>
      <c r="H898" s="958"/>
      <c r="I898" s="958"/>
      <c r="J898" s="958"/>
      <c r="K898" s="958"/>
      <c r="L898" s="958"/>
      <c r="M898" s="958"/>
      <c r="N898" s="958"/>
      <c r="O898" s="958"/>
      <c r="P898" s="958"/>
      <c r="Q898" s="958"/>
      <c r="R898" s="958"/>
      <c r="S898" s="958"/>
      <c r="T898" s="958"/>
      <c r="U898" s="958"/>
      <c r="V898" s="958"/>
      <c r="W898" s="958"/>
      <c r="X898" s="958"/>
    </row>
    <row r="899" spans="1:24" x14ac:dyDescent="0.2">
      <c r="A899" s="549"/>
      <c r="B899" s="81"/>
      <c r="D899" s="958"/>
      <c r="E899" s="958"/>
      <c r="F899" s="958"/>
      <c r="G899" s="958"/>
      <c r="H899" s="958"/>
      <c r="I899" s="958"/>
      <c r="J899" s="958"/>
      <c r="K899" s="958"/>
      <c r="L899" s="958"/>
      <c r="M899" s="958"/>
      <c r="N899" s="958"/>
      <c r="O899" s="958"/>
      <c r="P899" s="958"/>
      <c r="Q899" s="958"/>
      <c r="R899" s="958"/>
      <c r="S899" s="958"/>
      <c r="T899" s="958"/>
      <c r="U899" s="958"/>
      <c r="V899" s="958"/>
      <c r="W899" s="958"/>
      <c r="X899" s="958"/>
    </row>
    <row r="900" spans="1:24" x14ac:dyDescent="0.2">
      <c r="A900" s="549"/>
      <c r="B900" s="81"/>
      <c r="D900" s="958"/>
      <c r="E900" s="958"/>
      <c r="F900" s="958"/>
      <c r="G900" s="958"/>
      <c r="H900" s="958"/>
      <c r="I900" s="958"/>
      <c r="J900" s="958"/>
      <c r="K900" s="958"/>
      <c r="L900" s="958"/>
      <c r="M900" s="958"/>
      <c r="N900" s="958"/>
      <c r="O900" s="958"/>
      <c r="P900" s="958"/>
      <c r="Q900" s="958"/>
      <c r="R900" s="958"/>
      <c r="S900" s="958"/>
      <c r="T900" s="958"/>
      <c r="U900" s="958"/>
      <c r="V900" s="958"/>
      <c r="W900" s="958"/>
      <c r="X900" s="958"/>
    </row>
    <row r="901" spans="1:24" x14ac:dyDescent="0.2">
      <c r="A901" s="549"/>
      <c r="B901" s="81"/>
      <c r="D901" s="958"/>
      <c r="E901" s="958"/>
      <c r="F901" s="958"/>
      <c r="G901" s="958"/>
      <c r="H901" s="958"/>
      <c r="I901" s="958"/>
      <c r="J901" s="958"/>
      <c r="K901" s="958"/>
      <c r="L901" s="958"/>
      <c r="M901" s="958"/>
      <c r="N901" s="958"/>
      <c r="O901" s="958"/>
      <c r="P901" s="958"/>
      <c r="Q901" s="958"/>
      <c r="R901" s="958"/>
      <c r="S901" s="958"/>
      <c r="T901" s="958"/>
      <c r="U901" s="958"/>
      <c r="V901" s="958"/>
      <c r="W901" s="958"/>
      <c r="X901" s="958"/>
    </row>
    <row r="902" spans="1:24" x14ac:dyDescent="0.2">
      <c r="A902" s="549"/>
      <c r="B902" s="81"/>
      <c r="D902" s="958"/>
      <c r="E902" s="958"/>
      <c r="F902" s="958"/>
      <c r="G902" s="958"/>
      <c r="H902" s="958"/>
      <c r="I902" s="958"/>
      <c r="J902" s="958"/>
      <c r="K902" s="958"/>
      <c r="L902" s="958"/>
      <c r="M902" s="958"/>
      <c r="N902" s="958"/>
      <c r="O902" s="958"/>
      <c r="P902" s="958"/>
      <c r="Q902" s="958"/>
      <c r="R902" s="958"/>
      <c r="S902" s="958"/>
      <c r="T902" s="958"/>
      <c r="U902" s="958"/>
      <c r="V902" s="958"/>
      <c r="W902" s="958"/>
      <c r="X902" s="958"/>
    </row>
    <row r="903" spans="1:24" x14ac:dyDescent="0.2">
      <c r="A903" s="549"/>
      <c r="B903" s="81"/>
      <c r="D903" s="958"/>
      <c r="E903" s="958"/>
      <c r="F903" s="958"/>
      <c r="G903" s="958"/>
      <c r="H903" s="958"/>
      <c r="I903" s="958"/>
      <c r="J903" s="958"/>
      <c r="K903" s="958"/>
      <c r="L903" s="958"/>
      <c r="M903" s="958"/>
      <c r="N903" s="958"/>
      <c r="O903" s="958"/>
      <c r="P903" s="958"/>
      <c r="Q903" s="958"/>
      <c r="R903" s="958"/>
      <c r="S903" s="958"/>
      <c r="T903" s="958"/>
      <c r="U903" s="958"/>
      <c r="V903" s="958"/>
      <c r="W903" s="958"/>
      <c r="X903" s="958"/>
    </row>
    <row r="904" spans="1:24" x14ac:dyDescent="0.2">
      <c r="A904" s="549"/>
      <c r="B904" s="81"/>
      <c r="D904" s="958"/>
      <c r="E904" s="958"/>
      <c r="F904" s="958"/>
      <c r="G904" s="958"/>
      <c r="H904" s="958"/>
      <c r="I904" s="958"/>
      <c r="J904" s="958"/>
      <c r="K904" s="958"/>
      <c r="L904" s="958"/>
      <c r="M904" s="958"/>
      <c r="N904" s="958"/>
      <c r="O904" s="958"/>
      <c r="P904" s="958"/>
      <c r="Q904" s="958"/>
      <c r="R904" s="958"/>
      <c r="S904" s="958"/>
      <c r="T904" s="958"/>
      <c r="U904" s="958"/>
      <c r="V904" s="958"/>
      <c r="W904" s="958"/>
      <c r="X904" s="958"/>
    </row>
    <row r="905" spans="1:24" x14ac:dyDescent="0.2">
      <c r="A905" s="549"/>
      <c r="B905" s="81"/>
      <c r="D905" s="958"/>
      <c r="E905" s="958"/>
      <c r="F905" s="958"/>
      <c r="G905" s="958"/>
      <c r="H905" s="958"/>
      <c r="I905" s="958"/>
      <c r="J905" s="958"/>
      <c r="K905" s="958"/>
      <c r="L905" s="958"/>
      <c r="M905" s="958"/>
      <c r="N905" s="958"/>
      <c r="O905" s="958"/>
      <c r="P905" s="958"/>
      <c r="Q905" s="958"/>
      <c r="R905" s="958"/>
      <c r="S905" s="958"/>
      <c r="T905" s="958"/>
      <c r="U905" s="958"/>
      <c r="V905" s="958"/>
      <c r="W905" s="958"/>
      <c r="X905" s="958"/>
    </row>
    <row r="906" spans="1:24" x14ac:dyDescent="0.2">
      <c r="A906" s="549"/>
      <c r="B906" s="81"/>
      <c r="D906" s="958"/>
      <c r="E906" s="958"/>
      <c r="F906" s="958"/>
      <c r="G906" s="958"/>
      <c r="H906" s="958"/>
      <c r="I906" s="958"/>
      <c r="J906" s="958"/>
      <c r="K906" s="958"/>
      <c r="L906" s="958"/>
      <c r="M906" s="958"/>
      <c r="N906" s="958"/>
      <c r="O906" s="958"/>
      <c r="P906" s="958"/>
      <c r="Q906" s="958"/>
      <c r="R906" s="958"/>
      <c r="S906" s="958"/>
      <c r="T906" s="958"/>
      <c r="U906" s="958"/>
      <c r="V906" s="958"/>
      <c r="W906" s="958"/>
      <c r="X906" s="958"/>
    </row>
    <row r="907" spans="1:24" x14ac:dyDescent="0.2">
      <c r="A907" s="549"/>
      <c r="B907" s="81"/>
      <c r="D907" s="958"/>
      <c r="E907" s="958"/>
      <c r="F907" s="958"/>
      <c r="G907" s="958"/>
      <c r="H907" s="958"/>
      <c r="I907" s="958"/>
      <c r="J907" s="958"/>
      <c r="K907" s="958"/>
      <c r="L907" s="958"/>
      <c r="M907" s="958"/>
      <c r="N907" s="958"/>
      <c r="O907" s="958"/>
      <c r="P907" s="958"/>
      <c r="Q907" s="958"/>
      <c r="R907" s="958"/>
      <c r="S907" s="958"/>
      <c r="T907" s="958"/>
      <c r="U907" s="958"/>
      <c r="V907" s="958"/>
      <c r="W907" s="958"/>
      <c r="X907" s="958"/>
    </row>
    <row r="908" spans="1:24" x14ac:dyDescent="0.2">
      <c r="A908" s="549"/>
      <c r="B908" s="81"/>
      <c r="D908" s="958"/>
      <c r="E908" s="958"/>
      <c r="F908" s="958"/>
      <c r="G908" s="958"/>
      <c r="H908" s="958"/>
      <c r="I908" s="958"/>
      <c r="J908" s="958"/>
      <c r="K908" s="958"/>
      <c r="L908" s="958"/>
      <c r="M908" s="958"/>
      <c r="N908" s="958"/>
      <c r="O908" s="958"/>
      <c r="P908" s="958"/>
      <c r="Q908" s="958"/>
      <c r="R908" s="958"/>
      <c r="S908" s="958"/>
      <c r="T908" s="958"/>
      <c r="U908" s="958"/>
      <c r="V908" s="958"/>
      <c r="W908" s="958"/>
      <c r="X908" s="958"/>
    </row>
    <row r="909" spans="1:24" x14ac:dyDescent="0.2">
      <c r="A909" s="549"/>
      <c r="B909" s="81"/>
      <c r="D909" s="958"/>
      <c r="E909" s="958"/>
      <c r="F909" s="958"/>
      <c r="G909" s="958"/>
      <c r="H909" s="958"/>
      <c r="I909" s="958"/>
      <c r="J909" s="958"/>
      <c r="K909" s="958"/>
      <c r="L909" s="958"/>
      <c r="M909" s="958"/>
      <c r="N909" s="958"/>
      <c r="O909" s="958"/>
      <c r="P909" s="958"/>
      <c r="Q909" s="958"/>
      <c r="R909" s="958"/>
      <c r="S909" s="958"/>
      <c r="T909" s="958"/>
      <c r="U909" s="958"/>
      <c r="V909" s="958"/>
      <c r="W909" s="958"/>
      <c r="X909" s="958"/>
    </row>
    <row r="910" spans="1:24" x14ac:dyDescent="0.2">
      <c r="A910" s="549"/>
      <c r="B910" s="81"/>
      <c r="D910" s="958"/>
      <c r="E910" s="958"/>
      <c r="F910" s="958"/>
      <c r="G910" s="958"/>
      <c r="H910" s="958"/>
      <c r="I910" s="958"/>
      <c r="J910" s="958"/>
      <c r="K910" s="958"/>
      <c r="L910" s="958"/>
      <c r="M910" s="958"/>
      <c r="N910" s="958"/>
      <c r="O910" s="958"/>
      <c r="P910" s="958"/>
      <c r="Q910" s="958"/>
      <c r="R910" s="958"/>
      <c r="S910" s="958"/>
      <c r="T910" s="958"/>
      <c r="U910" s="958"/>
      <c r="V910" s="958"/>
      <c r="W910" s="958"/>
      <c r="X910" s="958"/>
    </row>
    <row r="911" spans="1:24" x14ac:dyDescent="0.2">
      <c r="A911" s="549"/>
      <c r="B911" s="81"/>
      <c r="D911" s="958"/>
      <c r="E911" s="958"/>
      <c r="F911" s="958"/>
      <c r="G911" s="958"/>
      <c r="H911" s="958"/>
      <c r="I911" s="958"/>
      <c r="J911" s="958"/>
      <c r="K911" s="958"/>
      <c r="L911" s="958"/>
      <c r="M911" s="958"/>
      <c r="N911" s="958"/>
      <c r="O911" s="958"/>
      <c r="P911" s="958"/>
      <c r="Q911" s="958"/>
      <c r="R911" s="958"/>
      <c r="S911" s="958"/>
      <c r="T911" s="958"/>
      <c r="U911" s="958"/>
      <c r="V911" s="958"/>
      <c r="W911" s="958"/>
      <c r="X911" s="958"/>
    </row>
    <row r="912" spans="1:24" x14ac:dyDescent="0.2">
      <c r="A912" s="549"/>
      <c r="B912" s="81"/>
      <c r="D912" s="958"/>
      <c r="E912" s="958"/>
      <c r="F912" s="958"/>
      <c r="G912" s="958"/>
      <c r="H912" s="958"/>
      <c r="I912" s="958"/>
      <c r="J912" s="958"/>
      <c r="K912" s="958"/>
      <c r="L912" s="958"/>
      <c r="M912" s="958"/>
      <c r="N912" s="958"/>
      <c r="O912" s="958"/>
      <c r="P912" s="958"/>
      <c r="Q912" s="958"/>
      <c r="R912" s="958"/>
      <c r="S912" s="958"/>
      <c r="T912" s="958"/>
      <c r="U912" s="958"/>
      <c r="V912" s="958"/>
      <c r="W912" s="958"/>
      <c r="X912" s="958"/>
    </row>
    <row r="913" spans="1:24" x14ac:dyDescent="0.2">
      <c r="A913" s="549"/>
      <c r="B913" s="81"/>
      <c r="D913" s="958"/>
      <c r="E913" s="958"/>
      <c r="F913" s="958"/>
      <c r="G913" s="958"/>
      <c r="H913" s="958"/>
      <c r="I913" s="958"/>
      <c r="J913" s="958"/>
      <c r="K913" s="958"/>
      <c r="L913" s="958"/>
      <c r="M913" s="958"/>
      <c r="N913" s="958"/>
      <c r="O913" s="958"/>
      <c r="P913" s="958"/>
      <c r="Q913" s="958"/>
      <c r="R913" s="958"/>
      <c r="S913" s="958"/>
      <c r="T913" s="958"/>
      <c r="U913" s="958"/>
      <c r="V913" s="958"/>
      <c r="W913" s="958"/>
      <c r="X913" s="958"/>
    </row>
    <row r="914" spans="1:24" x14ac:dyDescent="0.2">
      <c r="A914" s="549"/>
      <c r="B914" s="81"/>
      <c r="D914" s="958"/>
      <c r="E914" s="958"/>
      <c r="F914" s="958"/>
      <c r="G914" s="958"/>
      <c r="H914" s="958"/>
      <c r="I914" s="958"/>
      <c r="J914" s="958"/>
      <c r="K914" s="958"/>
      <c r="L914" s="958"/>
      <c r="M914" s="958"/>
      <c r="N914" s="958"/>
      <c r="O914" s="958"/>
      <c r="P914" s="958"/>
      <c r="Q914" s="958"/>
      <c r="R914" s="958"/>
      <c r="S914" s="958"/>
      <c r="T914" s="958"/>
      <c r="U914" s="958"/>
      <c r="V914" s="958"/>
      <c r="W914" s="958"/>
      <c r="X914" s="958"/>
    </row>
    <row r="915" spans="1:24" x14ac:dyDescent="0.2">
      <c r="A915" s="549"/>
      <c r="B915" s="81"/>
      <c r="D915" s="958"/>
      <c r="E915" s="958"/>
      <c r="F915" s="958"/>
      <c r="G915" s="958"/>
      <c r="H915" s="958"/>
      <c r="I915" s="958"/>
      <c r="J915" s="958"/>
      <c r="K915" s="958"/>
      <c r="L915" s="958"/>
      <c r="M915" s="958"/>
      <c r="N915" s="958"/>
      <c r="O915" s="958"/>
      <c r="P915" s="958"/>
      <c r="Q915" s="958"/>
      <c r="R915" s="958"/>
      <c r="S915" s="958"/>
      <c r="T915" s="958"/>
      <c r="U915" s="958"/>
      <c r="V915" s="958"/>
      <c r="W915" s="958"/>
      <c r="X915" s="958"/>
    </row>
    <row r="916" spans="1:24" x14ac:dyDescent="0.2">
      <c r="A916" s="549"/>
      <c r="B916" s="81"/>
      <c r="D916" s="958"/>
      <c r="E916" s="958"/>
      <c r="F916" s="958"/>
      <c r="G916" s="958"/>
      <c r="H916" s="958"/>
      <c r="I916" s="958"/>
      <c r="J916" s="958"/>
      <c r="K916" s="958"/>
      <c r="L916" s="958"/>
      <c r="M916" s="958"/>
      <c r="N916" s="958"/>
      <c r="O916" s="958"/>
      <c r="P916" s="958"/>
      <c r="Q916" s="958"/>
      <c r="R916" s="958"/>
      <c r="S916" s="958"/>
      <c r="T916" s="958"/>
      <c r="U916" s="958"/>
      <c r="V916" s="958"/>
      <c r="W916" s="958"/>
      <c r="X916" s="958"/>
    </row>
    <row r="917" spans="1:24" x14ac:dyDescent="0.2">
      <c r="A917" s="549"/>
      <c r="B917" s="81"/>
      <c r="D917" s="958"/>
      <c r="E917" s="958"/>
      <c r="F917" s="958"/>
      <c r="G917" s="958"/>
      <c r="H917" s="958"/>
      <c r="I917" s="958"/>
      <c r="J917" s="958"/>
      <c r="K917" s="958"/>
      <c r="L917" s="958"/>
      <c r="M917" s="958"/>
      <c r="N917" s="958"/>
      <c r="O917" s="958"/>
      <c r="P917" s="958"/>
      <c r="Q917" s="958"/>
      <c r="R917" s="958"/>
      <c r="S917" s="958"/>
      <c r="T917" s="958"/>
      <c r="U917" s="958"/>
      <c r="V917" s="958"/>
      <c r="W917" s="958"/>
      <c r="X917" s="958"/>
    </row>
    <row r="918" spans="1:24" x14ac:dyDescent="0.2">
      <c r="A918" s="549"/>
      <c r="B918" s="81"/>
      <c r="D918" s="958"/>
      <c r="E918" s="958"/>
      <c r="F918" s="958"/>
      <c r="G918" s="958"/>
      <c r="H918" s="958"/>
      <c r="I918" s="958"/>
      <c r="J918" s="958"/>
      <c r="K918" s="958"/>
      <c r="L918" s="958"/>
      <c r="M918" s="958"/>
      <c r="N918" s="958"/>
      <c r="O918" s="958"/>
      <c r="P918" s="958"/>
      <c r="Q918" s="958"/>
      <c r="R918" s="958"/>
      <c r="S918" s="958"/>
      <c r="T918" s="958"/>
      <c r="U918" s="958"/>
      <c r="V918" s="958"/>
      <c r="W918" s="958"/>
      <c r="X918" s="958"/>
    </row>
    <row r="919" spans="1:24" x14ac:dyDescent="0.2">
      <c r="A919" s="549"/>
      <c r="B919" s="81"/>
      <c r="D919" s="958"/>
      <c r="E919" s="958"/>
      <c r="F919" s="958"/>
      <c r="G919" s="958"/>
      <c r="H919" s="958"/>
      <c r="I919" s="958"/>
      <c r="J919" s="958"/>
      <c r="K919" s="958"/>
      <c r="L919" s="958"/>
      <c r="M919" s="958"/>
      <c r="N919" s="958"/>
      <c r="O919" s="958"/>
      <c r="P919" s="958"/>
      <c r="Q919" s="958"/>
      <c r="R919" s="958"/>
      <c r="S919" s="958"/>
      <c r="T919" s="958"/>
      <c r="U919" s="958"/>
      <c r="V919" s="958"/>
      <c r="W919" s="958"/>
      <c r="X919" s="958"/>
    </row>
    <row r="920" spans="1:24" x14ac:dyDescent="0.2">
      <c r="A920" s="549"/>
      <c r="B920" s="81"/>
      <c r="D920" s="958"/>
      <c r="E920" s="958"/>
      <c r="F920" s="958"/>
      <c r="G920" s="958"/>
      <c r="H920" s="958"/>
      <c r="I920" s="958"/>
      <c r="J920" s="958"/>
      <c r="K920" s="958"/>
      <c r="L920" s="958"/>
      <c r="M920" s="958"/>
      <c r="N920" s="958"/>
      <c r="O920" s="958"/>
      <c r="P920" s="958"/>
      <c r="Q920" s="958"/>
      <c r="R920" s="958"/>
      <c r="S920" s="958"/>
      <c r="T920" s="958"/>
      <c r="U920" s="958"/>
      <c r="V920" s="958"/>
      <c r="W920" s="958"/>
      <c r="X920" s="958"/>
    </row>
    <row r="921" spans="1:24" x14ac:dyDescent="0.2">
      <c r="A921" s="549"/>
      <c r="B921" s="81"/>
      <c r="D921" s="958"/>
      <c r="E921" s="958"/>
      <c r="F921" s="958"/>
      <c r="G921" s="958"/>
      <c r="H921" s="958"/>
      <c r="I921" s="958"/>
      <c r="J921" s="958"/>
      <c r="K921" s="958"/>
      <c r="L921" s="958"/>
      <c r="M921" s="958"/>
      <c r="N921" s="958"/>
      <c r="O921" s="958"/>
      <c r="P921" s="958"/>
      <c r="Q921" s="958"/>
      <c r="R921" s="958"/>
      <c r="S921" s="958"/>
      <c r="T921" s="958"/>
      <c r="U921" s="958"/>
      <c r="V921" s="958"/>
      <c r="W921" s="958"/>
      <c r="X921" s="958"/>
    </row>
    <row r="922" spans="1:24" x14ac:dyDescent="0.2">
      <c r="A922" s="549"/>
      <c r="B922" s="81"/>
      <c r="D922" s="958"/>
      <c r="E922" s="958"/>
      <c r="F922" s="958"/>
      <c r="G922" s="958"/>
      <c r="H922" s="958"/>
      <c r="I922" s="958"/>
      <c r="J922" s="958"/>
      <c r="K922" s="958"/>
      <c r="L922" s="958"/>
      <c r="M922" s="958"/>
      <c r="N922" s="958"/>
      <c r="O922" s="958"/>
      <c r="P922" s="958"/>
      <c r="Q922" s="958"/>
      <c r="R922" s="958"/>
      <c r="S922" s="958"/>
      <c r="T922" s="958"/>
      <c r="U922" s="958"/>
      <c r="V922" s="958"/>
      <c r="W922" s="958"/>
      <c r="X922" s="958"/>
    </row>
    <row r="923" spans="1:24" x14ac:dyDescent="0.2">
      <c r="A923" s="549"/>
      <c r="B923" s="81"/>
      <c r="D923" s="958"/>
      <c r="E923" s="958"/>
      <c r="F923" s="958"/>
      <c r="G923" s="958"/>
      <c r="H923" s="958"/>
      <c r="I923" s="958"/>
      <c r="J923" s="958"/>
      <c r="K923" s="958"/>
      <c r="L923" s="958"/>
      <c r="M923" s="958"/>
      <c r="N923" s="958"/>
      <c r="O923" s="958"/>
      <c r="P923" s="958"/>
      <c r="Q923" s="958"/>
      <c r="R923" s="958"/>
      <c r="S923" s="958"/>
      <c r="T923" s="958"/>
      <c r="U923" s="958"/>
      <c r="V923" s="958"/>
      <c r="W923" s="958"/>
      <c r="X923" s="958"/>
    </row>
    <row r="924" spans="1:24" x14ac:dyDescent="0.2">
      <c r="A924" s="549"/>
      <c r="B924" s="81"/>
      <c r="D924" s="958"/>
      <c r="E924" s="958"/>
      <c r="F924" s="958"/>
      <c r="G924" s="958"/>
      <c r="H924" s="958"/>
      <c r="I924" s="958"/>
      <c r="J924" s="958"/>
      <c r="K924" s="958"/>
      <c r="L924" s="958"/>
      <c r="M924" s="958"/>
      <c r="N924" s="958"/>
      <c r="O924" s="958"/>
      <c r="P924" s="958"/>
      <c r="Q924" s="958"/>
      <c r="R924" s="958"/>
      <c r="S924" s="958"/>
      <c r="T924" s="958"/>
      <c r="U924" s="958"/>
      <c r="V924" s="958"/>
      <c r="W924" s="958"/>
      <c r="X924" s="958"/>
    </row>
    <row r="925" spans="1:24" x14ac:dyDescent="0.2">
      <c r="A925" s="549"/>
      <c r="B925" s="81"/>
      <c r="D925" s="958"/>
      <c r="E925" s="958"/>
      <c r="F925" s="958"/>
      <c r="G925" s="958"/>
      <c r="H925" s="958"/>
      <c r="I925" s="958"/>
      <c r="J925" s="958"/>
      <c r="K925" s="958"/>
      <c r="L925" s="958"/>
      <c r="M925" s="958"/>
      <c r="N925" s="958"/>
      <c r="O925" s="958"/>
      <c r="P925" s="958"/>
      <c r="Q925" s="958"/>
      <c r="R925" s="958"/>
      <c r="S925" s="958"/>
      <c r="T925" s="958"/>
      <c r="U925" s="958"/>
      <c r="V925" s="958"/>
      <c r="W925" s="958"/>
      <c r="X925" s="958"/>
    </row>
    <row r="926" spans="1:24" x14ac:dyDescent="0.2">
      <c r="A926" s="549"/>
      <c r="B926" s="81"/>
      <c r="D926" s="958"/>
      <c r="E926" s="958"/>
      <c r="F926" s="958"/>
      <c r="G926" s="958"/>
      <c r="H926" s="958"/>
      <c r="I926" s="958"/>
      <c r="J926" s="958"/>
      <c r="K926" s="958"/>
      <c r="L926" s="958"/>
      <c r="M926" s="958"/>
      <c r="N926" s="958"/>
      <c r="O926" s="958"/>
      <c r="P926" s="958"/>
      <c r="Q926" s="958"/>
      <c r="R926" s="958"/>
      <c r="S926" s="958"/>
      <c r="T926" s="958"/>
      <c r="U926" s="958"/>
      <c r="V926" s="958"/>
      <c r="W926" s="958"/>
      <c r="X926" s="958"/>
    </row>
    <row r="927" spans="1:24" x14ac:dyDescent="0.2">
      <c r="A927" s="549"/>
      <c r="B927" s="81"/>
      <c r="D927" s="958"/>
      <c r="E927" s="958"/>
      <c r="F927" s="958"/>
      <c r="G927" s="958"/>
      <c r="H927" s="958"/>
      <c r="I927" s="958"/>
      <c r="J927" s="958"/>
      <c r="K927" s="958"/>
      <c r="L927" s="958"/>
      <c r="M927" s="958"/>
      <c r="N927" s="958"/>
      <c r="O927" s="958"/>
      <c r="P927" s="958"/>
      <c r="Q927" s="958"/>
      <c r="R927" s="958"/>
      <c r="S927" s="958"/>
      <c r="T927" s="958"/>
      <c r="U927" s="958"/>
      <c r="V927" s="958"/>
      <c r="W927" s="958"/>
      <c r="X927" s="958"/>
    </row>
    <row r="928" spans="1:24" x14ac:dyDescent="0.2">
      <c r="A928" s="549"/>
      <c r="B928" s="81"/>
      <c r="D928" s="958"/>
      <c r="E928" s="958"/>
      <c r="F928" s="958"/>
      <c r="G928" s="958"/>
      <c r="H928" s="958"/>
      <c r="I928" s="958"/>
      <c r="J928" s="958"/>
      <c r="K928" s="958"/>
      <c r="L928" s="958"/>
      <c r="M928" s="958"/>
      <c r="N928" s="958"/>
      <c r="O928" s="958"/>
      <c r="P928" s="958"/>
      <c r="Q928" s="958"/>
      <c r="R928" s="958"/>
      <c r="S928" s="958"/>
      <c r="T928" s="958"/>
      <c r="U928" s="958"/>
      <c r="V928" s="958"/>
      <c r="W928" s="958"/>
      <c r="X928" s="958"/>
    </row>
    <row r="929" spans="1:24" x14ac:dyDescent="0.2">
      <c r="A929" s="549"/>
      <c r="B929" s="81"/>
      <c r="D929" s="958"/>
      <c r="E929" s="958"/>
      <c r="F929" s="958"/>
      <c r="G929" s="958"/>
      <c r="H929" s="958"/>
      <c r="I929" s="958"/>
      <c r="J929" s="958"/>
      <c r="K929" s="958"/>
      <c r="L929" s="958"/>
      <c r="M929" s="958"/>
      <c r="N929" s="958"/>
      <c r="O929" s="958"/>
      <c r="P929" s="958"/>
      <c r="Q929" s="958"/>
      <c r="R929" s="958"/>
      <c r="S929" s="958"/>
      <c r="T929" s="958"/>
      <c r="U929" s="958"/>
      <c r="V929" s="958"/>
      <c r="W929" s="958"/>
      <c r="X929" s="958"/>
    </row>
    <row r="930" spans="1:24" x14ac:dyDescent="0.2">
      <c r="A930" s="549"/>
      <c r="B930" s="81"/>
      <c r="D930" s="958"/>
      <c r="E930" s="958"/>
      <c r="F930" s="958"/>
      <c r="G930" s="958"/>
      <c r="H930" s="958"/>
      <c r="I930" s="958"/>
      <c r="J930" s="958"/>
      <c r="K930" s="958"/>
      <c r="L930" s="958"/>
      <c r="M930" s="958"/>
      <c r="N930" s="958"/>
      <c r="O930" s="958"/>
      <c r="P930" s="958"/>
      <c r="Q930" s="958"/>
      <c r="R930" s="958"/>
      <c r="S930" s="958"/>
      <c r="T930" s="958"/>
      <c r="U930" s="958"/>
      <c r="V930" s="958"/>
      <c r="W930" s="958"/>
      <c r="X930" s="958"/>
    </row>
    <row r="931" spans="1:24" x14ac:dyDescent="0.2">
      <c r="A931" s="549"/>
      <c r="B931" s="81"/>
      <c r="D931" s="958"/>
      <c r="E931" s="958"/>
      <c r="F931" s="958"/>
      <c r="G931" s="958"/>
      <c r="H931" s="958"/>
      <c r="I931" s="958"/>
      <c r="J931" s="958"/>
      <c r="K931" s="958"/>
      <c r="L931" s="958"/>
      <c r="M931" s="958"/>
      <c r="N931" s="958"/>
      <c r="O931" s="958"/>
      <c r="P931" s="958"/>
      <c r="Q931" s="958"/>
      <c r="R931" s="958"/>
      <c r="S931" s="958"/>
      <c r="T931" s="958"/>
      <c r="U931" s="958"/>
      <c r="V931" s="958"/>
      <c r="W931" s="958"/>
      <c r="X931" s="958"/>
    </row>
    <row r="932" spans="1:24" x14ac:dyDescent="0.2">
      <c r="A932" s="549"/>
      <c r="B932" s="81"/>
      <c r="D932" s="958"/>
      <c r="E932" s="958"/>
      <c r="F932" s="958"/>
      <c r="G932" s="958"/>
      <c r="H932" s="958"/>
      <c r="I932" s="958"/>
      <c r="J932" s="958"/>
      <c r="K932" s="958"/>
      <c r="L932" s="958"/>
      <c r="M932" s="958"/>
      <c r="N932" s="958"/>
      <c r="O932" s="958"/>
      <c r="P932" s="958"/>
      <c r="Q932" s="958"/>
      <c r="R932" s="958"/>
      <c r="S932" s="958"/>
      <c r="T932" s="958"/>
      <c r="U932" s="958"/>
      <c r="V932" s="958"/>
      <c r="W932" s="958"/>
      <c r="X932" s="958"/>
    </row>
    <row r="933" spans="1:24" x14ac:dyDescent="0.2">
      <c r="A933" s="549"/>
      <c r="B933" s="81"/>
      <c r="D933" s="958"/>
      <c r="E933" s="958"/>
      <c r="F933" s="958"/>
      <c r="G933" s="958"/>
      <c r="H933" s="958"/>
      <c r="I933" s="958"/>
      <c r="J933" s="958"/>
      <c r="K933" s="958"/>
      <c r="L933" s="958"/>
      <c r="M933" s="958"/>
      <c r="N933" s="958"/>
      <c r="O933" s="958"/>
      <c r="P933" s="958"/>
      <c r="Q933" s="958"/>
      <c r="R933" s="958"/>
      <c r="S933" s="958"/>
      <c r="T933" s="958"/>
      <c r="U933" s="958"/>
      <c r="V933" s="958"/>
      <c r="W933" s="958"/>
      <c r="X933" s="958"/>
    </row>
    <row r="934" spans="1:24" x14ac:dyDescent="0.2">
      <c r="A934" s="549"/>
      <c r="B934" s="81"/>
      <c r="D934" s="958"/>
      <c r="E934" s="958"/>
      <c r="F934" s="958"/>
      <c r="G934" s="958"/>
      <c r="H934" s="958"/>
      <c r="I934" s="958"/>
      <c r="J934" s="958"/>
      <c r="K934" s="958"/>
      <c r="L934" s="958"/>
      <c r="M934" s="958"/>
      <c r="N934" s="958"/>
      <c r="O934" s="958"/>
      <c r="P934" s="958"/>
      <c r="Q934" s="958"/>
      <c r="R934" s="958"/>
      <c r="S934" s="958"/>
      <c r="T934" s="958"/>
      <c r="U934" s="958"/>
      <c r="V934" s="958"/>
      <c r="W934" s="958"/>
      <c r="X934" s="958"/>
    </row>
    <row r="935" spans="1:24" x14ac:dyDescent="0.2">
      <c r="A935" s="549"/>
      <c r="B935" s="81"/>
      <c r="D935" s="958"/>
      <c r="E935" s="958"/>
      <c r="F935" s="958"/>
      <c r="G935" s="958"/>
      <c r="H935" s="958"/>
      <c r="I935" s="958"/>
      <c r="J935" s="958"/>
      <c r="K935" s="958"/>
      <c r="L935" s="958"/>
      <c r="M935" s="958"/>
      <c r="N935" s="958"/>
      <c r="O935" s="958"/>
      <c r="P935" s="958"/>
      <c r="Q935" s="958"/>
      <c r="R935" s="958"/>
      <c r="S935" s="958"/>
      <c r="T935" s="958"/>
      <c r="U935" s="958"/>
      <c r="V935" s="958"/>
      <c r="W935" s="958"/>
      <c r="X935" s="958"/>
    </row>
    <row r="936" spans="1:24" x14ac:dyDescent="0.2">
      <c r="A936" s="549"/>
      <c r="B936" s="81"/>
      <c r="D936" s="958"/>
      <c r="E936" s="958"/>
      <c r="F936" s="958"/>
      <c r="G936" s="958"/>
      <c r="H936" s="958"/>
      <c r="I936" s="958"/>
      <c r="J936" s="958"/>
      <c r="K936" s="958"/>
      <c r="L936" s="958"/>
      <c r="M936" s="958"/>
      <c r="N936" s="958"/>
      <c r="O936" s="958"/>
      <c r="P936" s="958"/>
      <c r="Q936" s="958"/>
      <c r="R936" s="958"/>
      <c r="S936" s="958"/>
      <c r="T936" s="958"/>
      <c r="U936" s="958"/>
      <c r="V936" s="958"/>
      <c r="W936" s="958"/>
      <c r="X936" s="958"/>
    </row>
    <row r="937" spans="1:24" x14ac:dyDescent="0.2">
      <c r="A937" s="549"/>
      <c r="B937" s="81"/>
      <c r="D937" s="958"/>
      <c r="E937" s="958"/>
      <c r="F937" s="958"/>
      <c r="G937" s="958"/>
      <c r="H937" s="958"/>
      <c r="I937" s="958"/>
      <c r="J937" s="958"/>
      <c r="K937" s="958"/>
      <c r="L937" s="958"/>
      <c r="M937" s="958"/>
      <c r="N937" s="958"/>
      <c r="O937" s="958"/>
      <c r="P937" s="958"/>
      <c r="Q937" s="958"/>
      <c r="R937" s="958"/>
      <c r="S937" s="958"/>
      <c r="T937" s="958"/>
      <c r="U937" s="958"/>
      <c r="V937" s="958"/>
      <c r="W937" s="958"/>
      <c r="X937" s="958"/>
    </row>
    <row r="938" spans="1:24" x14ac:dyDescent="0.2">
      <c r="A938" s="549"/>
      <c r="B938" s="81"/>
      <c r="D938" s="958"/>
      <c r="E938" s="958"/>
      <c r="F938" s="958"/>
      <c r="G938" s="958"/>
      <c r="H938" s="958"/>
      <c r="I938" s="958"/>
      <c r="J938" s="958"/>
      <c r="K938" s="958"/>
      <c r="L938" s="958"/>
      <c r="M938" s="958"/>
      <c r="N938" s="958"/>
      <c r="O938" s="958"/>
      <c r="P938" s="958"/>
      <c r="Q938" s="958"/>
      <c r="R938" s="958"/>
      <c r="S938" s="958"/>
      <c r="T938" s="958"/>
      <c r="U938" s="958"/>
      <c r="V938" s="958"/>
      <c r="W938" s="958"/>
      <c r="X938" s="958"/>
    </row>
    <row r="939" spans="1:24" x14ac:dyDescent="0.2">
      <c r="A939" s="549"/>
      <c r="B939" s="81"/>
      <c r="D939" s="958"/>
      <c r="E939" s="958"/>
      <c r="F939" s="958"/>
      <c r="G939" s="958"/>
      <c r="H939" s="958"/>
      <c r="I939" s="958"/>
      <c r="J939" s="958"/>
      <c r="K939" s="958"/>
      <c r="L939" s="958"/>
      <c r="M939" s="958"/>
      <c r="N939" s="958"/>
      <c r="O939" s="958"/>
      <c r="P939" s="958"/>
      <c r="Q939" s="958"/>
      <c r="R939" s="958"/>
      <c r="S939" s="958"/>
      <c r="T939" s="958"/>
      <c r="U939" s="958"/>
      <c r="V939" s="958"/>
      <c r="W939" s="958"/>
      <c r="X939" s="958"/>
    </row>
    <row r="940" spans="1:24" x14ac:dyDescent="0.2">
      <c r="A940" s="549"/>
      <c r="B940" s="81"/>
      <c r="D940" s="958"/>
      <c r="E940" s="958"/>
      <c r="F940" s="958"/>
      <c r="G940" s="958"/>
      <c r="H940" s="958"/>
      <c r="I940" s="958"/>
      <c r="J940" s="958"/>
      <c r="K940" s="958"/>
      <c r="L940" s="958"/>
      <c r="M940" s="958"/>
      <c r="N940" s="958"/>
      <c r="O940" s="958"/>
      <c r="P940" s="958"/>
      <c r="Q940" s="958"/>
      <c r="R940" s="958"/>
      <c r="S940" s="958"/>
      <c r="T940" s="958"/>
      <c r="U940" s="958"/>
      <c r="V940" s="958"/>
      <c r="W940" s="958"/>
      <c r="X940" s="958"/>
    </row>
    <row r="941" spans="1:24" x14ac:dyDescent="0.2">
      <c r="A941" s="549"/>
      <c r="B941" s="81"/>
      <c r="D941" s="958"/>
      <c r="E941" s="958"/>
      <c r="F941" s="958"/>
      <c r="G941" s="958"/>
      <c r="H941" s="958"/>
      <c r="I941" s="958"/>
      <c r="J941" s="958"/>
      <c r="K941" s="958"/>
      <c r="L941" s="958"/>
      <c r="M941" s="958"/>
      <c r="N941" s="958"/>
      <c r="O941" s="958"/>
      <c r="P941" s="958"/>
      <c r="Q941" s="958"/>
      <c r="R941" s="958"/>
      <c r="S941" s="958"/>
      <c r="T941" s="958"/>
      <c r="U941" s="958"/>
      <c r="V941" s="958"/>
      <c r="W941" s="958"/>
      <c r="X941" s="958"/>
    </row>
    <row r="942" spans="1:24" x14ac:dyDescent="0.2">
      <c r="A942" s="549"/>
      <c r="B942" s="81"/>
      <c r="D942" s="958"/>
      <c r="E942" s="958"/>
      <c r="F942" s="958"/>
      <c r="G942" s="958"/>
      <c r="H942" s="958"/>
      <c r="I942" s="958"/>
      <c r="J942" s="958"/>
      <c r="K942" s="958"/>
      <c r="L942" s="958"/>
      <c r="M942" s="958"/>
      <c r="N942" s="958"/>
      <c r="O942" s="958"/>
      <c r="P942" s="958"/>
      <c r="Q942" s="958"/>
      <c r="R942" s="958"/>
      <c r="S942" s="958"/>
      <c r="T942" s="958"/>
      <c r="U942" s="958"/>
      <c r="V942" s="958"/>
      <c r="W942" s="958"/>
      <c r="X942" s="958"/>
    </row>
    <row r="943" spans="1:24" x14ac:dyDescent="0.2">
      <c r="A943" s="549"/>
      <c r="B943" s="81"/>
      <c r="D943" s="958"/>
      <c r="E943" s="958"/>
      <c r="F943" s="958"/>
      <c r="G943" s="958"/>
      <c r="H943" s="958"/>
      <c r="I943" s="958"/>
      <c r="J943" s="958"/>
      <c r="K943" s="958"/>
      <c r="L943" s="958"/>
      <c r="M943" s="958"/>
      <c r="N943" s="958"/>
      <c r="O943" s="958"/>
      <c r="P943" s="958"/>
      <c r="Q943" s="958"/>
      <c r="R943" s="958"/>
      <c r="S943" s="958"/>
      <c r="T943" s="958"/>
      <c r="U943" s="958"/>
      <c r="V943" s="958"/>
      <c r="W943" s="958"/>
      <c r="X943" s="958"/>
    </row>
    <row r="944" spans="1:24" x14ac:dyDescent="0.2">
      <c r="A944" s="549"/>
      <c r="B944" s="81"/>
      <c r="D944" s="958"/>
      <c r="E944" s="958"/>
      <c r="F944" s="958"/>
      <c r="G944" s="958"/>
      <c r="H944" s="958"/>
      <c r="I944" s="958"/>
      <c r="J944" s="958"/>
      <c r="K944" s="958"/>
      <c r="L944" s="958"/>
      <c r="M944" s="958"/>
      <c r="N944" s="958"/>
      <c r="O944" s="958"/>
      <c r="P944" s="958"/>
      <c r="Q944" s="958"/>
      <c r="R944" s="958"/>
      <c r="S944" s="958"/>
      <c r="T944" s="958"/>
      <c r="U944" s="958"/>
      <c r="V944" s="958"/>
      <c r="W944" s="958"/>
      <c r="X944" s="958"/>
    </row>
    <row r="945" spans="1:24" x14ac:dyDescent="0.2">
      <c r="A945" s="549"/>
      <c r="B945" s="81"/>
      <c r="D945" s="958"/>
      <c r="E945" s="958"/>
      <c r="F945" s="958"/>
      <c r="G945" s="958"/>
      <c r="H945" s="958"/>
      <c r="I945" s="958"/>
      <c r="J945" s="958"/>
      <c r="K945" s="958"/>
      <c r="L945" s="958"/>
      <c r="M945" s="958"/>
      <c r="N945" s="958"/>
      <c r="O945" s="958"/>
      <c r="P945" s="958"/>
      <c r="Q945" s="958"/>
      <c r="R945" s="958"/>
      <c r="S945" s="958"/>
      <c r="T945" s="958"/>
      <c r="U945" s="958"/>
      <c r="V945" s="958"/>
      <c r="W945" s="958"/>
      <c r="X945" s="958"/>
    </row>
    <row r="946" spans="1:24" x14ac:dyDescent="0.2">
      <c r="A946" s="549"/>
      <c r="B946" s="81"/>
      <c r="D946" s="958"/>
      <c r="E946" s="958"/>
      <c r="F946" s="958"/>
      <c r="G946" s="958"/>
      <c r="H946" s="958"/>
      <c r="I946" s="958"/>
      <c r="J946" s="958"/>
      <c r="K946" s="958"/>
      <c r="L946" s="958"/>
      <c r="M946" s="958"/>
      <c r="N946" s="958"/>
      <c r="O946" s="958"/>
      <c r="P946" s="958"/>
      <c r="Q946" s="958"/>
      <c r="R946" s="958"/>
      <c r="S946" s="958"/>
      <c r="T946" s="958"/>
      <c r="U946" s="958"/>
      <c r="V946" s="958"/>
      <c r="W946" s="958"/>
      <c r="X946" s="958"/>
    </row>
    <row r="947" spans="1:24" x14ac:dyDescent="0.2">
      <c r="A947" s="549"/>
      <c r="B947" s="81"/>
      <c r="D947" s="958"/>
      <c r="E947" s="958"/>
      <c r="F947" s="958"/>
      <c r="G947" s="958"/>
      <c r="H947" s="958"/>
      <c r="I947" s="958"/>
      <c r="J947" s="958"/>
      <c r="K947" s="958"/>
      <c r="L947" s="958"/>
      <c r="M947" s="958"/>
      <c r="N947" s="958"/>
      <c r="O947" s="958"/>
      <c r="P947" s="958"/>
      <c r="Q947" s="958"/>
      <c r="R947" s="958"/>
      <c r="S947" s="958"/>
      <c r="T947" s="958"/>
      <c r="U947" s="958"/>
      <c r="V947" s="958"/>
      <c r="W947" s="958"/>
      <c r="X947" s="958"/>
    </row>
    <row r="948" spans="1:24" x14ac:dyDescent="0.2">
      <c r="A948" s="549"/>
      <c r="B948" s="81"/>
      <c r="D948" s="958"/>
      <c r="E948" s="958"/>
      <c r="F948" s="958"/>
      <c r="G948" s="958"/>
      <c r="H948" s="958"/>
      <c r="I948" s="958"/>
      <c r="J948" s="958"/>
      <c r="K948" s="958"/>
      <c r="L948" s="958"/>
      <c r="M948" s="958"/>
      <c r="N948" s="958"/>
      <c r="O948" s="958"/>
      <c r="P948" s="958"/>
      <c r="Q948" s="958"/>
      <c r="R948" s="958"/>
      <c r="S948" s="958"/>
      <c r="T948" s="958"/>
      <c r="U948" s="958"/>
      <c r="V948" s="958"/>
      <c r="W948" s="958"/>
      <c r="X948" s="958"/>
    </row>
    <row r="949" spans="1:24" x14ac:dyDescent="0.2">
      <c r="A949" s="549"/>
      <c r="B949" s="81"/>
      <c r="D949" s="958"/>
      <c r="E949" s="958"/>
      <c r="F949" s="958"/>
      <c r="G949" s="958"/>
      <c r="H949" s="958"/>
      <c r="I949" s="958"/>
      <c r="J949" s="958"/>
      <c r="K949" s="958"/>
      <c r="L949" s="958"/>
      <c r="M949" s="958"/>
      <c r="N949" s="958"/>
      <c r="O949" s="958"/>
      <c r="P949" s="958"/>
      <c r="Q949" s="958"/>
      <c r="R949" s="958"/>
      <c r="S949" s="958"/>
      <c r="T949" s="958"/>
      <c r="U949" s="958"/>
      <c r="V949" s="958"/>
      <c r="W949" s="958"/>
      <c r="X949" s="958"/>
    </row>
    <row r="950" spans="1:24" x14ac:dyDescent="0.2">
      <c r="A950" s="549"/>
      <c r="B950" s="81"/>
      <c r="D950" s="958"/>
      <c r="E950" s="958"/>
      <c r="F950" s="958"/>
      <c r="G950" s="958"/>
      <c r="H950" s="958"/>
      <c r="I950" s="958"/>
      <c r="J950" s="958"/>
      <c r="K950" s="958"/>
      <c r="L950" s="958"/>
      <c r="M950" s="958"/>
      <c r="N950" s="958"/>
      <c r="O950" s="958"/>
      <c r="P950" s="958"/>
      <c r="Q950" s="958"/>
      <c r="R950" s="958"/>
      <c r="S950" s="958"/>
      <c r="T950" s="958"/>
      <c r="U950" s="958"/>
      <c r="V950" s="958"/>
      <c r="W950" s="958"/>
      <c r="X950" s="958"/>
    </row>
    <row r="951" spans="1:24" x14ac:dyDescent="0.2">
      <c r="A951" s="549"/>
      <c r="B951" s="81"/>
      <c r="D951" s="958"/>
      <c r="E951" s="958"/>
      <c r="F951" s="958"/>
      <c r="G951" s="958"/>
      <c r="H951" s="958"/>
      <c r="I951" s="958"/>
      <c r="J951" s="958"/>
      <c r="K951" s="958"/>
      <c r="L951" s="958"/>
      <c r="M951" s="958"/>
      <c r="N951" s="958"/>
      <c r="O951" s="958"/>
      <c r="P951" s="958"/>
      <c r="Q951" s="958"/>
      <c r="R951" s="958"/>
      <c r="S951" s="958"/>
      <c r="T951" s="958"/>
      <c r="U951" s="958"/>
      <c r="V951" s="958"/>
      <c r="W951" s="958"/>
      <c r="X951" s="958"/>
    </row>
    <row r="952" spans="1:24" x14ac:dyDescent="0.2">
      <c r="A952" s="549"/>
      <c r="B952" s="81"/>
      <c r="D952" s="958"/>
      <c r="E952" s="958"/>
      <c r="F952" s="958"/>
      <c r="G952" s="958"/>
      <c r="H952" s="958"/>
      <c r="I952" s="958"/>
      <c r="J952" s="958"/>
      <c r="K952" s="958"/>
      <c r="L952" s="958"/>
      <c r="M952" s="958"/>
      <c r="N952" s="958"/>
      <c r="O952" s="958"/>
      <c r="P952" s="958"/>
      <c r="Q952" s="958"/>
      <c r="R952" s="958"/>
      <c r="S952" s="958"/>
      <c r="T952" s="958"/>
      <c r="U952" s="958"/>
      <c r="V952" s="958"/>
      <c r="W952" s="958"/>
      <c r="X952" s="958"/>
    </row>
    <row r="953" spans="1:24" x14ac:dyDescent="0.2">
      <c r="A953" s="549"/>
      <c r="B953" s="81"/>
      <c r="D953" s="958"/>
      <c r="E953" s="958"/>
      <c r="F953" s="958"/>
      <c r="G953" s="958"/>
      <c r="H953" s="958"/>
      <c r="I953" s="958"/>
      <c r="J953" s="958"/>
      <c r="K953" s="958"/>
      <c r="L953" s="958"/>
      <c r="M953" s="958"/>
      <c r="N953" s="958"/>
      <c r="O953" s="958"/>
      <c r="P953" s="958"/>
      <c r="Q953" s="958"/>
      <c r="R953" s="958"/>
      <c r="S953" s="958"/>
      <c r="T953" s="958"/>
      <c r="U953" s="958"/>
      <c r="V953" s="958"/>
      <c r="W953" s="958"/>
      <c r="X953" s="958"/>
    </row>
    <row r="954" spans="1:24" x14ac:dyDescent="0.2">
      <c r="A954" s="549"/>
      <c r="B954" s="81"/>
      <c r="D954" s="958"/>
      <c r="E954" s="958"/>
      <c r="F954" s="958"/>
      <c r="G954" s="958"/>
      <c r="H954" s="958"/>
      <c r="I954" s="958"/>
      <c r="J954" s="958"/>
      <c r="K954" s="958"/>
      <c r="L954" s="958"/>
      <c r="M954" s="958"/>
      <c r="N954" s="958"/>
      <c r="O954" s="958"/>
      <c r="P954" s="958"/>
      <c r="Q954" s="958"/>
      <c r="R954" s="958"/>
      <c r="S954" s="958"/>
      <c r="T954" s="958"/>
      <c r="U954" s="958"/>
      <c r="V954" s="958"/>
      <c r="W954" s="958"/>
      <c r="X954" s="958"/>
    </row>
    <row r="955" spans="1:24" x14ac:dyDescent="0.2">
      <c r="A955" s="549"/>
      <c r="B955" s="81"/>
      <c r="D955" s="958"/>
      <c r="E955" s="958"/>
      <c r="F955" s="958"/>
      <c r="G955" s="958"/>
      <c r="H955" s="958"/>
      <c r="I955" s="958"/>
      <c r="J955" s="958"/>
      <c r="K955" s="958"/>
      <c r="L955" s="958"/>
      <c r="M955" s="958"/>
      <c r="N955" s="958"/>
      <c r="O955" s="958"/>
      <c r="P955" s="958"/>
      <c r="Q955" s="958"/>
      <c r="R955" s="958"/>
      <c r="S955" s="958"/>
      <c r="T955" s="958"/>
      <c r="U955" s="958"/>
      <c r="V955" s="958"/>
      <c r="W955" s="958"/>
      <c r="X955" s="958"/>
    </row>
    <row r="956" spans="1:24" x14ac:dyDescent="0.2">
      <c r="A956" s="549"/>
      <c r="B956" s="81"/>
      <c r="D956" s="958"/>
      <c r="E956" s="958"/>
      <c r="F956" s="958"/>
      <c r="G956" s="958"/>
      <c r="H956" s="958"/>
      <c r="I956" s="958"/>
      <c r="J956" s="958"/>
      <c r="K956" s="958"/>
      <c r="L956" s="958"/>
      <c r="M956" s="958"/>
      <c r="N956" s="958"/>
      <c r="O956" s="958"/>
      <c r="P956" s="958"/>
      <c r="Q956" s="958"/>
      <c r="R956" s="958"/>
      <c r="S956" s="958"/>
      <c r="T956" s="958"/>
      <c r="U956" s="958"/>
      <c r="V956" s="958"/>
      <c r="W956" s="958"/>
      <c r="X956" s="958"/>
    </row>
    <row r="957" spans="1:24" x14ac:dyDescent="0.2">
      <c r="A957" s="549"/>
      <c r="B957" s="81"/>
      <c r="D957" s="958"/>
      <c r="E957" s="958"/>
      <c r="F957" s="958"/>
      <c r="G957" s="958"/>
      <c r="H957" s="958"/>
      <c r="I957" s="958"/>
      <c r="J957" s="958"/>
      <c r="K957" s="958"/>
      <c r="L957" s="958"/>
      <c r="M957" s="958"/>
      <c r="N957" s="958"/>
      <c r="O957" s="958"/>
      <c r="P957" s="958"/>
      <c r="Q957" s="958"/>
      <c r="R957" s="958"/>
      <c r="S957" s="958"/>
      <c r="T957" s="958"/>
      <c r="U957" s="958"/>
      <c r="V957" s="958"/>
      <c r="W957" s="958"/>
      <c r="X957" s="958"/>
    </row>
    <row r="958" spans="1:24" x14ac:dyDescent="0.2">
      <c r="A958" s="549"/>
      <c r="B958" s="81"/>
      <c r="D958" s="958"/>
      <c r="E958" s="958"/>
      <c r="F958" s="958"/>
      <c r="G958" s="958"/>
      <c r="H958" s="958"/>
      <c r="I958" s="958"/>
      <c r="J958" s="958"/>
      <c r="K958" s="958"/>
      <c r="L958" s="958"/>
      <c r="M958" s="958"/>
      <c r="N958" s="958"/>
      <c r="O958" s="958"/>
      <c r="P958" s="958"/>
      <c r="Q958" s="958"/>
      <c r="R958" s="958"/>
      <c r="S958" s="958"/>
      <c r="T958" s="958"/>
      <c r="U958" s="958"/>
      <c r="V958" s="958"/>
      <c r="W958" s="958"/>
      <c r="X958" s="958"/>
    </row>
    <row r="959" spans="1:24" x14ac:dyDescent="0.2">
      <c r="A959" s="549"/>
      <c r="B959" s="81"/>
      <c r="D959" s="958"/>
      <c r="E959" s="958"/>
      <c r="F959" s="958"/>
      <c r="G959" s="958"/>
      <c r="H959" s="958"/>
      <c r="I959" s="958"/>
      <c r="J959" s="958"/>
      <c r="K959" s="958"/>
      <c r="L959" s="958"/>
      <c r="M959" s="958"/>
      <c r="N959" s="958"/>
      <c r="O959" s="958"/>
      <c r="P959" s="958"/>
      <c r="Q959" s="958"/>
      <c r="R959" s="958"/>
      <c r="S959" s="958"/>
      <c r="T959" s="958"/>
      <c r="U959" s="958"/>
      <c r="V959" s="958"/>
      <c r="W959" s="958"/>
      <c r="X959" s="958"/>
    </row>
    <row r="960" spans="1:24" x14ac:dyDescent="0.2">
      <c r="A960" s="549"/>
      <c r="B960" s="81"/>
      <c r="D960" s="958"/>
      <c r="E960" s="958"/>
      <c r="F960" s="958"/>
      <c r="G960" s="958"/>
      <c r="H960" s="958"/>
      <c r="I960" s="958"/>
      <c r="J960" s="958"/>
      <c r="K960" s="958"/>
      <c r="L960" s="958"/>
      <c r="M960" s="958"/>
      <c r="N960" s="958"/>
      <c r="O960" s="958"/>
      <c r="P960" s="958"/>
      <c r="Q960" s="958"/>
      <c r="R960" s="958"/>
      <c r="S960" s="958"/>
      <c r="T960" s="958"/>
      <c r="U960" s="958"/>
      <c r="V960" s="958"/>
      <c r="W960" s="958"/>
      <c r="X960" s="958"/>
    </row>
    <row r="961" spans="1:24" x14ac:dyDescent="0.2">
      <c r="A961" s="549"/>
      <c r="B961" s="81"/>
      <c r="D961" s="958"/>
      <c r="E961" s="958"/>
      <c r="F961" s="958"/>
      <c r="G961" s="958"/>
      <c r="H961" s="958"/>
      <c r="I961" s="958"/>
      <c r="J961" s="958"/>
      <c r="K961" s="958"/>
      <c r="L961" s="958"/>
      <c r="M961" s="958"/>
      <c r="N961" s="958"/>
      <c r="O961" s="958"/>
      <c r="P961" s="958"/>
      <c r="Q961" s="958"/>
      <c r="R961" s="958"/>
      <c r="S961" s="958"/>
      <c r="T961" s="958"/>
      <c r="U961" s="958"/>
      <c r="V961" s="958"/>
      <c r="W961" s="958"/>
      <c r="X961" s="958"/>
    </row>
    <row r="962" spans="1:24" x14ac:dyDescent="0.2">
      <c r="A962" s="549"/>
      <c r="B962" s="81"/>
      <c r="D962" s="958"/>
      <c r="E962" s="958"/>
      <c r="F962" s="958"/>
      <c r="G962" s="958"/>
      <c r="H962" s="958"/>
      <c r="I962" s="958"/>
      <c r="J962" s="958"/>
      <c r="K962" s="958"/>
      <c r="L962" s="958"/>
      <c r="M962" s="958"/>
      <c r="N962" s="958"/>
      <c r="O962" s="958"/>
      <c r="P962" s="958"/>
      <c r="Q962" s="958"/>
      <c r="R962" s="958"/>
      <c r="S962" s="958"/>
      <c r="T962" s="958"/>
      <c r="U962" s="958"/>
      <c r="V962" s="958"/>
      <c r="W962" s="958"/>
      <c r="X962" s="958"/>
    </row>
    <row r="963" spans="1:24" x14ac:dyDescent="0.2">
      <c r="A963" s="549"/>
      <c r="B963" s="81"/>
      <c r="D963" s="958"/>
      <c r="E963" s="958"/>
      <c r="F963" s="958"/>
      <c r="G963" s="958"/>
      <c r="H963" s="958"/>
      <c r="I963" s="958"/>
      <c r="J963" s="958"/>
      <c r="K963" s="958"/>
      <c r="L963" s="958"/>
      <c r="M963" s="958"/>
      <c r="N963" s="958"/>
      <c r="O963" s="958"/>
      <c r="P963" s="958"/>
      <c r="Q963" s="958"/>
      <c r="R963" s="958"/>
      <c r="S963" s="958"/>
      <c r="T963" s="958"/>
      <c r="U963" s="958"/>
      <c r="V963" s="958"/>
      <c r="W963" s="958"/>
      <c r="X963" s="958"/>
    </row>
    <row r="964" spans="1:24" x14ac:dyDescent="0.2">
      <c r="A964" s="549"/>
      <c r="B964" s="81"/>
      <c r="D964" s="958"/>
      <c r="E964" s="958"/>
      <c r="F964" s="958"/>
      <c r="G964" s="958"/>
      <c r="H964" s="958"/>
      <c r="I964" s="958"/>
      <c r="J964" s="958"/>
      <c r="K964" s="958"/>
      <c r="L964" s="958"/>
      <c r="M964" s="958"/>
      <c r="N964" s="958"/>
      <c r="O964" s="958"/>
      <c r="P964" s="958"/>
      <c r="Q964" s="958"/>
      <c r="R964" s="958"/>
      <c r="S964" s="958"/>
      <c r="T964" s="958"/>
      <c r="U964" s="958"/>
      <c r="V964" s="958"/>
      <c r="W964" s="958"/>
      <c r="X964" s="958"/>
    </row>
    <row r="965" spans="1:24" x14ac:dyDescent="0.2">
      <c r="A965" s="549"/>
      <c r="B965" s="81"/>
      <c r="D965" s="958"/>
      <c r="E965" s="958"/>
      <c r="F965" s="958"/>
      <c r="G965" s="958"/>
      <c r="H965" s="958"/>
      <c r="I965" s="958"/>
      <c r="J965" s="958"/>
      <c r="K965" s="958"/>
      <c r="L965" s="958"/>
      <c r="M965" s="958"/>
      <c r="N965" s="958"/>
      <c r="O965" s="958"/>
      <c r="P965" s="958"/>
      <c r="Q965" s="958"/>
      <c r="R965" s="958"/>
      <c r="S965" s="958"/>
      <c r="T965" s="958"/>
      <c r="U965" s="958"/>
      <c r="V965" s="958"/>
      <c r="W965" s="958"/>
      <c r="X965" s="958"/>
    </row>
    <row r="966" spans="1:24" x14ac:dyDescent="0.2">
      <c r="A966" s="549"/>
      <c r="B966" s="81"/>
      <c r="D966" s="958"/>
      <c r="E966" s="958"/>
      <c r="F966" s="958"/>
      <c r="G966" s="958"/>
      <c r="H966" s="958"/>
      <c r="I966" s="958"/>
      <c r="J966" s="958"/>
      <c r="K966" s="958"/>
      <c r="L966" s="958"/>
      <c r="M966" s="958"/>
      <c r="N966" s="958"/>
      <c r="O966" s="958"/>
      <c r="P966" s="958"/>
      <c r="Q966" s="958"/>
      <c r="R966" s="958"/>
      <c r="S966" s="958"/>
      <c r="T966" s="958"/>
      <c r="U966" s="958"/>
      <c r="V966" s="958"/>
      <c r="W966" s="958"/>
      <c r="X966" s="958"/>
    </row>
    <row r="967" spans="1:24" x14ac:dyDescent="0.2">
      <c r="A967" s="549"/>
      <c r="B967" s="81"/>
      <c r="D967" s="958"/>
      <c r="E967" s="958"/>
      <c r="F967" s="958"/>
      <c r="G967" s="958"/>
      <c r="H967" s="958"/>
      <c r="I967" s="958"/>
      <c r="J967" s="958"/>
      <c r="K967" s="958"/>
      <c r="L967" s="958"/>
      <c r="M967" s="958"/>
      <c r="N967" s="958"/>
      <c r="O967" s="958"/>
      <c r="P967" s="958"/>
      <c r="Q967" s="958"/>
      <c r="R967" s="958"/>
      <c r="S967" s="958"/>
      <c r="T967" s="958"/>
      <c r="U967" s="958"/>
      <c r="V967" s="958"/>
      <c r="W967" s="958"/>
      <c r="X967" s="958"/>
    </row>
    <row r="968" spans="1:24" x14ac:dyDescent="0.2">
      <c r="A968" s="549"/>
      <c r="B968" s="81"/>
      <c r="D968" s="958"/>
      <c r="E968" s="958"/>
      <c r="F968" s="958"/>
      <c r="G968" s="958"/>
      <c r="H968" s="958"/>
      <c r="I968" s="958"/>
      <c r="J968" s="958"/>
      <c r="K968" s="958"/>
      <c r="L968" s="958"/>
      <c r="M968" s="958"/>
      <c r="N968" s="958"/>
      <c r="O968" s="958"/>
      <c r="P968" s="958"/>
      <c r="Q968" s="958"/>
      <c r="R968" s="958"/>
      <c r="S968" s="958"/>
      <c r="T968" s="958"/>
      <c r="U968" s="958"/>
      <c r="V968" s="958"/>
      <c r="W968" s="958"/>
      <c r="X968" s="958"/>
    </row>
    <row r="969" spans="1:24" x14ac:dyDescent="0.2">
      <c r="A969" s="549"/>
      <c r="B969" s="81"/>
      <c r="D969" s="958"/>
      <c r="E969" s="958"/>
      <c r="F969" s="958"/>
      <c r="G969" s="958"/>
      <c r="H969" s="958"/>
      <c r="I969" s="958"/>
      <c r="J969" s="958"/>
      <c r="K969" s="958"/>
      <c r="L969" s="958"/>
      <c r="M969" s="958"/>
      <c r="N969" s="958"/>
      <c r="O969" s="958"/>
      <c r="P969" s="958"/>
      <c r="Q969" s="958"/>
      <c r="R969" s="958"/>
      <c r="S969" s="958"/>
      <c r="T969" s="958"/>
      <c r="U969" s="958"/>
      <c r="V969" s="958"/>
      <c r="W969" s="958"/>
      <c r="X969" s="958"/>
    </row>
    <row r="970" spans="1:24" x14ac:dyDescent="0.2">
      <c r="A970" s="549"/>
      <c r="B970" s="81"/>
      <c r="D970" s="958"/>
      <c r="E970" s="958"/>
      <c r="F970" s="958"/>
      <c r="G970" s="958"/>
      <c r="H970" s="958"/>
      <c r="I970" s="958"/>
      <c r="J970" s="958"/>
      <c r="K970" s="958"/>
      <c r="L970" s="958"/>
      <c r="M970" s="958"/>
      <c r="N970" s="958"/>
      <c r="O970" s="958"/>
      <c r="P970" s="958"/>
      <c r="Q970" s="958"/>
      <c r="R970" s="958"/>
      <c r="S970" s="958"/>
      <c r="T970" s="958"/>
      <c r="U970" s="958"/>
      <c r="V970" s="958"/>
      <c r="W970" s="958"/>
      <c r="X970" s="958"/>
    </row>
    <row r="971" spans="1:24" x14ac:dyDescent="0.2">
      <c r="A971" s="549"/>
      <c r="B971" s="81"/>
      <c r="D971" s="958"/>
      <c r="E971" s="958"/>
      <c r="F971" s="958"/>
      <c r="G971" s="958"/>
      <c r="H971" s="958"/>
      <c r="I971" s="958"/>
      <c r="J971" s="958"/>
      <c r="K971" s="958"/>
      <c r="L971" s="958"/>
      <c r="M971" s="958"/>
      <c r="N971" s="958"/>
      <c r="O971" s="958"/>
      <c r="P971" s="958"/>
      <c r="Q971" s="958"/>
      <c r="R971" s="958"/>
      <c r="S971" s="958"/>
      <c r="T971" s="958"/>
      <c r="U971" s="958"/>
      <c r="V971" s="958"/>
      <c r="W971" s="958"/>
      <c r="X971" s="958"/>
    </row>
    <row r="972" spans="1:24" x14ac:dyDescent="0.2">
      <c r="A972" s="549"/>
      <c r="B972" s="81"/>
      <c r="D972" s="958"/>
      <c r="E972" s="958"/>
      <c r="F972" s="958"/>
      <c r="G972" s="958"/>
      <c r="H972" s="958"/>
      <c r="I972" s="958"/>
      <c r="J972" s="958"/>
      <c r="K972" s="958"/>
      <c r="L972" s="958"/>
      <c r="M972" s="958"/>
      <c r="N972" s="958"/>
      <c r="O972" s="958"/>
      <c r="P972" s="958"/>
      <c r="Q972" s="958"/>
      <c r="R972" s="958"/>
      <c r="S972" s="958"/>
      <c r="T972" s="958"/>
      <c r="U972" s="958"/>
      <c r="V972" s="958"/>
      <c r="W972" s="958"/>
      <c r="X972" s="958"/>
    </row>
    <row r="973" spans="1:24" x14ac:dyDescent="0.2">
      <c r="A973" s="549"/>
      <c r="B973" s="81"/>
      <c r="D973" s="958"/>
      <c r="E973" s="958"/>
      <c r="F973" s="958"/>
      <c r="G973" s="958"/>
      <c r="H973" s="958"/>
      <c r="I973" s="958"/>
      <c r="J973" s="958"/>
      <c r="K973" s="958"/>
      <c r="L973" s="958"/>
      <c r="M973" s="958"/>
      <c r="N973" s="958"/>
      <c r="O973" s="958"/>
      <c r="P973" s="958"/>
      <c r="Q973" s="958"/>
      <c r="R973" s="958"/>
      <c r="S973" s="958"/>
      <c r="T973" s="958"/>
      <c r="U973" s="958"/>
      <c r="V973" s="958"/>
      <c r="W973" s="958"/>
      <c r="X973" s="958"/>
    </row>
    <row r="974" spans="1:24" x14ac:dyDescent="0.2">
      <c r="A974" s="549"/>
      <c r="B974" s="81"/>
      <c r="D974" s="958"/>
      <c r="E974" s="958"/>
      <c r="F974" s="958"/>
      <c r="G974" s="958"/>
      <c r="H974" s="958"/>
      <c r="I974" s="958"/>
      <c r="J974" s="958"/>
      <c r="K974" s="958"/>
      <c r="L974" s="958"/>
      <c r="M974" s="958"/>
      <c r="N974" s="958"/>
      <c r="O974" s="958"/>
      <c r="P974" s="958"/>
      <c r="Q974" s="958"/>
      <c r="R974" s="958"/>
      <c r="S974" s="958"/>
      <c r="T974" s="958"/>
      <c r="U974" s="958"/>
      <c r="V974" s="958"/>
      <c r="W974" s="958"/>
      <c r="X974" s="958"/>
    </row>
    <row r="975" spans="1:24" x14ac:dyDescent="0.2">
      <c r="A975" s="549"/>
      <c r="B975" s="81"/>
      <c r="D975" s="958"/>
      <c r="E975" s="958"/>
      <c r="F975" s="958"/>
      <c r="G975" s="958"/>
      <c r="H975" s="958"/>
      <c r="I975" s="958"/>
      <c r="J975" s="958"/>
      <c r="K975" s="958"/>
      <c r="L975" s="958"/>
      <c r="M975" s="958"/>
      <c r="N975" s="958"/>
      <c r="O975" s="958"/>
      <c r="P975" s="958"/>
      <c r="Q975" s="958"/>
      <c r="R975" s="958"/>
      <c r="S975" s="958"/>
      <c r="T975" s="958"/>
      <c r="U975" s="958"/>
      <c r="V975" s="958"/>
      <c r="W975" s="958"/>
      <c r="X975" s="958"/>
    </row>
    <row r="976" spans="1:24" x14ac:dyDescent="0.2">
      <c r="A976" s="549"/>
      <c r="B976" s="81"/>
      <c r="D976" s="958"/>
      <c r="E976" s="958"/>
      <c r="F976" s="958"/>
      <c r="G976" s="958"/>
      <c r="H976" s="958"/>
      <c r="I976" s="958"/>
      <c r="J976" s="958"/>
      <c r="K976" s="958"/>
      <c r="L976" s="958"/>
      <c r="M976" s="958"/>
      <c r="N976" s="958"/>
      <c r="O976" s="958"/>
      <c r="P976" s="958"/>
      <c r="Q976" s="958"/>
      <c r="R976" s="958"/>
      <c r="S976" s="958"/>
      <c r="T976" s="958"/>
      <c r="U976" s="958"/>
      <c r="V976" s="958"/>
      <c r="W976" s="958"/>
      <c r="X976" s="958"/>
    </row>
    <row r="977" spans="1:24" x14ac:dyDescent="0.2">
      <c r="A977" s="549"/>
      <c r="B977" s="81"/>
      <c r="D977" s="958"/>
      <c r="E977" s="958"/>
      <c r="F977" s="958"/>
      <c r="G977" s="958"/>
      <c r="H977" s="958"/>
      <c r="I977" s="958"/>
      <c r="J977" s="958"/>
      <c r="K977" s="958"/>
      <c r="L977" s="958"/>
      <c r="M977" s="958"/>
      <c r="N977" s="958"/>
      <c r="O977" s="958"/>
      <c r="P977" s="958"/>
      <c r="Q977" s="958"/>
      <c r="R977" s="958"/>
      <c r="S977" s="958"/>
      <c r="T977" s="958"/>
      <c r="U977" s="958"/>
      <c r="V977" s="958"/>
      <c r="W977" s="958"/>
      <c r="X977" s="958"/>
    </row>
    <row r="978" spans="1:24" x14ac:dyDescent="0.2">
      <c r="A978" s="549"/>
      <c r="B978" s="81"/>
      <c r="D978" s="958"/>
      <c r="E978" s="958"/>
      <c r="F978" s="958"/>
      <c r="G978" s="958"/>
      <c r="H978" s="958"/>
      <c r="I978" s="958"/>
      <c r="J978" s="958"/>
      <c r="K978" s="958"/>
      <c r="L978" s="958"/>
      <c r="M978" s="958"/>
      <c r="N978" s="958"/>
      <c r="O978" s="958"/>
      <c r="P978" s="958"/>
      <c r="Q978" s="958"/>
      <c r="R978" s="958"/>
      <c r="S978" s="958"/>
      <c r="T978" s="958"/>
      <c r="U978" s="958"/>
      <c r="V978" s="958"/>
      <c r="W978" s="958"/>
      <c r="X978" s="958"/>
    </row>
    <row r="979" spans="1:24" x14ac:dyDescent="0.2">
      <c r="A979" s="549"/>
      <c r="B979" s="81"/>
      <c r="D979" s="958"/>
      <c r="E979" s="958"/>
      <c r="F979" s="958"/>
      <c r="G979" s="958"/>
      <c r="H979" s="958"/>
      <c r="I979" s="958"/>
      <c r="J979" s="958"/>
      <c r="K979" s="958"/>
      <c r="L979" s="958"/>
      <c r="M979" s="958"/>
      <c r="N979" s="958"/>
      <c r="O979" s="958"/>
      <c r="P979" s="958"/>
      <c r="Q979" s="958"/>
      <c r="R979" s="958"/>
      <c r="S979" s="958"/>
      <c r="T979" s="958"/>
      <c r="U979" s="958"/>
      <c r="V979" s="958"/>
      <c r="W979" s="958"/>
      <c r="X979" s="958"/>
    </row>
    <row r="980" spans="1:24" x14ac:dyDescent="0.2">
      <c r="A980" s="549"/>
      <c r="B980" s="81"/>
      <c r="D980" s="958"/>
      <c r="E980" s="958"/>
      <c r="F980" s="958"/>
      <c r="G980" s="958"/>
      <c r="H980" s="958"/>
      <c r="I980" s="958"/>
      <c r="J980" s="958"/>
      <c r="K980" s="958"/>
      <c r="L980" s="958"/>
      <c r="M980" s="958"/>
      <c r="N980" s="958"/>
      <c r="O980" s="958"/>
      <c r="P980" s="958"/>
      <c r="Q980" s="958"/>
      <c r="R980" s="958"/>
      <c r="S980" s="958"/>
      <c r="T980" s="958"/>
      <c r="U980" s="958"/>
      <c r="V980" s="958"/>
      <c r="W980" s="958"/>
      <c r="X980" s="958"/>
    </row>
    <row r="981" spans="1:24" x14ac:dyDescent="0.2">
      <c r="A981" s="549"/>
      <c r="B981" s="81"/>
      <c r="D981" s="958"/>
      <c r="E981" s="958"/>
      <c r="F981" s="958"/>
      <c r="G981" s="958"/>
      <c r="H981" s="958"/>
      <c r="I981" s="958"/>
      <c r="J981" s="958"/>
      <c r="K981" s="958"/>
      <c r="L981" s="958"/>
      <c r="M981" s="958"/>
      <c r="N981" s="958"/>
      <c r="O981" s="958"/>
      <c r="P981" s="958"/>
      <c r="Q981" s="958"/>
      <c r="R981" s="958"/>
      <c r="S981" s="958"/>
      <c r="T981" s="958"/>
      <c r="U981" s="958"/>
      <c r="V981" s="958"/>
      <c r="W981" s="958"/>
      <c r="X981" s="958"/>
    </row>
    <row r="982" spans="1:24" x14ac:dyDescent="0.2">
      <c r="A982" s="549"/>
      <c r="B982" s="81"/>
      <c r="D982" s="958"/>
      <c r="E982" s="958"/>
      <c r="F982" s="958"/>
      <c r="G982" s="958"/>
      <c r="H982" s="958"/>
      <c r="I982" s="958"/>
      <c r="J982" s="958"/>
      <c r="K982" s="958"/>
      <c r="L982" s="958"/>
      <c r="M982" s="958"/>
      <c r="N982" s="958"/>
      <c r="O982" s="958"/>
      <c r="P982" s="958"/>
      <c r="Q982" s="958"/>
      <c r="R982" s="958"/>
      <c r="S982" s="958"/>
      <c r="T982" s="958"/>
      <c r="U982" s="958"/>
      <c r="V982" s="958"/>
      <c r="W982" s="958"/>
      <c r="X982" s="958"/>
    </row>
    <row r="983" spans="1:24" x14ac:dyDescent="0.2">
      <c r="A983" s="549"/>
      <c r="B983" s="81"/>
      <c r="D983" s="958"/>
      <c r="E983" s="958"/>
      <c r="F983" s="958"/>
      <c r="G983" s="958"/>
      <c r="H983" s="958"/>
      <c r="I983" s="958"/>
      <c r="J983" s="958"/>
      <c r="K983" s="958"/>
      <c r="L983" s="958"/>
      <c r="M983" s="958"/>
      <c r="N983" s="958"/>
      <c r="O983" s="958"/>
      <c r="P983" s="958"/>
      <c r="Q983" s="958"/>
      <c r="R983" s="958"/>
      <c r="S983" s="958"/>
      <c r="T983" s="958"/>
      <c r="U983" s="958"/>
      <c r="V983" s="958"/>
      <c r="W983" s="958"/>
      <c r="X983" s="958"/>
    </row>
    <row r="984" spans="1:24" x14ac:dyDescent="0.2">
      <c r="A984" s="549"/>
      <c r="B984" s="81"/>
      <c r="D984" s="958"/>
      <c r="E984" s="958"/>
      <c r="F984" s="958"/>
      <c r="G984" s="958"/>
      <c r="H984" s="958"/>
      <c r="I984" s="958"/>
      <c r="J984" s="958"/>
      <c r="K984" s="958"/>
      <c r="L984" s="958"/>
      <c r="M984" s="958"/>
      <c r="N984" s="958"/>
      <c r="O984" s="958"/>
      <c r="P984" s="958"/>
      <c r="Q984" s="958"/>
      <c r="R984" s="958"/>
      <c r="S984" s="958"/>
      <c r="T984" s="958"/>
      <c r="U984" s="958"/>
      <c r="V984" s="958"/>
      <c r="W984" s="958"/>
      <c r="X984" s="958"/>
    </row>
    <row r="985" spans="1:24" x14ac:dyDescent="0.2">
      <c r="A985" s="549"/>
      <c r="B985" s="81"/>
      <c r="D985" s="958"/>
      <c r="E985" s="958"/>
      <c r="F985" s="958"/>
      <c r="G985" s="958"/>
      <c r="H985" s="958"/>
      <c r="I985" s="958"/>
      <c r="J985" s="958"/>
      <c r="K985" s="958"/>
      <c r="L985" s="958"/>
      <c r="M985" s="958"/>
      <c r="N985" s="958"/>
      <c r="O985" s="958"/>
      <c r="P985" s="958"/>
      <c r="Q985" s="958"/>
      <c r="R985" s="958"/>
      <c r="S985" s="958"/>
      <c r="T985" s="958"/>
      <c r="U985" s="958"/>
      <c r="V985" s="958"/>
      <c r="W985" s="958"/>
      <c r="X985" s="958"/>
    </row>
    <row r="986" spans="1:24" x14ac:dyDescent="0.2">
      <c r="A986" s="549"/>
      <c r="B986" s="81"/>
      <c r="D986" s="958"/>
      <c r="E986" s="958"/>
      <c r="F986" s="958"/>
      <c r="G986" s="958"/>
      <c r="H986" s="958"/>
      <c r="I986" s="958"/>
      <c r="J986" s="958"/>
      <c r="K986" s="958"/>
      <c r="L986" s="958"/>
      <c r="M986" s="958"/>
      <c r="N986" s="958"/>
      <c r="O986" s="958"/>
      <c r="P986" s="958"/>
      <c r="Q986" s="958"/>
      <c r="R986" s="958"/>
      <c r="S986" s="958"/>
      <c r="T986" s="958"/>
      <c r="U986" s="958"/>
      <c r="V986" s="958"/>
      <c r="W986" s="958"/>
      <c r="X986" s="958"/>
    </row>
    <row r="987" spans="1:24" x14ac:dyDescent="0.2">
      <c r="A987" s="549"/>
      <c r="B987" s="81"/>
      <c r="D987" s="958"/>
      <c r="E987" s="958"/>
      <c r="F987" s="958"/>
      <c r="G987" s="958"/>
      <c r="H987" s="958"/>
      <c r="I987" s="958"/>
      <c r="J987" s="958"/>
      <c r="K987" s="958"/>
      <c r="L987" s="958"/>
      <c r="M987" s="958"/>
      <c r="N987" s="958"/>
      <c r="O987" s="958"/>
      <c r="P987" s="958"/>
      <c r="Q987" s="958"/>
      <c r="R987" s="958"/>
      <c r="S987" s="958"/>
      <c r="T987" s="958"/>
      <c r="U987" s="958"/>
      <c r="V987" s="958"/>
      <c r="W987" s="958"/>
      <c r="X987" s="958"/>
    </row>
    <row r="988" spans="1:24" x14ac:dyDescent="0.2">
      <c r="A988" s="549"/>
      <c r="B988" s="81"/>
      <c r="D988" s="958"/>
      <c r="E988" s="958"/>
      <c r="F988" s="958"/>
      <c r="G988" s="958"/>
      <c r="H988" s="958"/>
      <c r="I988" s="958"/>
      <c r="J988" s="958"/>
      <c r="K988" s="958"/>
      <c r="L988" s="958"/>
      <c r="M988" s="958"/>
      <c r="N988" s="958"/>
      <c r="O988" s="958"/>
      <c r="P988" s="958"/>
      <c r="Q988" s="958"/>
      <c r="R988" s="958"/>
      <c r="S988" s="958"/>
      <c r="T988" s="958"/>
      <c r="U988" s="958"/>
      <c r="V988" s="958"/>
      <c r="W988" s="958"/>
      <c r="X988" s="958"/>
    </row>
    <row r="989" spans="1:24" x14ac:dyDescent="0.2">
      <c r="A989" s="549"/>
      <c r="B989" s="81"/>
      <c r="D989" s="958"/>
      <c r="E989" s="958"/>
      <c r="F989" s="958"/>
      <c r="G989" s="958"/>
      <c r="H989" s="958"/>
      <c r="I989" s="958"/>
      <c r="J989" s="958"/>
      <c r="K989" s="958"/>
      <c r="L989" s="958"/>
      <c r="M989" s="958"/>
      <c r="N989" s="958"/>
      <c r="O989" s="958"/>
      <c r="P989" s="958"/>
      <c r="Q989" s="958"/>
      <c r="R989" s="958"/>
      <c r="S989" s="958"/>
      <c r="T989" s="958"/>
      <c r="U989" s="958"/>
      <c r="V989" s="958"/>
      <c r="W989" s="958"/>
      <c r="X989" s="958"/>
    </row>
    <row r="990" spans="1:24" x14ac:dyDescent="0.2">
      <c r="A990" s="549"/>
      <c r="B990" s="81"/>
      <c r="D990" s="958"/>
      <c r="E990" s="958"/>
      <c r="F990" s="958"/>
      <c r="G990" s="958"/>
      <c r="H990" s="958"/>
      <c r="I990" s="958"/>
      <c r="J990" s="958"/>
      <c r="K990" s="958"/>
      <c r="L990" s="958"/>
      <c r="M990" s="958"/>
      <c r="N990" s="958"/>
      <c r="O990" s="958"/>
      <c r="P990" s="958"/>
      <c r="Q990" s="958"/>
      <c r="R990" s="958"/>
      <c r="S990" s="958"/>
      <c r="T990" s="958"/>
      <c r="U990" s="958"/>
      <c r="V990" s="958"/>
      <c r="W990" s="958"/>
      <c r="X990" s="958"/>
    </row>
    <row r="991" spans="1:24" x14ac:dyDescent="0.2">
      <c r="A991" s="549"/>
      <c r="B991" s="81"/>
      <c r="D991" s="958"/>
      <c r="E991" s="958"/>
      <c r="F991" s="958"/>
      <c r="G991" s="958"/>
      <c r="H991" s="958"/>
      <c r="I991" s="958"/>
      <c r="J991" s="958"/>
      <c r="K991" s="958"/>
      <c r="L991" s="958"/>
      <c r="M991" s="958"/>
      <c r="N991" s="958"/>
      <c r="O991" s="958"/>
      <c r="P991" s="958"/>
      <c r="Q991" s="958"/>
      <c r="R991" s="958"/>
      <c r="S991" s="958"/>
      <c r="T991" s="958"/>
      <c r="U991" s="958"/>
      <c r="V991" s="958"/>
      <c r="W991" s="958"/>
      <c r="X991" s="958"/>
    </row>
    <row r="992" spans="1:24" x14ac:dyDescent="0.2">
      <c r="A992" s="549"/>
      <c r="B992" s="81"/>
      <c r="D992" s="958"/>
      <c r="E992" s="958"/>
      <c r="F992" s="958"/>
      <c r="G992" s="958"/>
      <c r="H992" s="958"/>
      <c r="I992" s="958"/>
      <c r="J992" s="958"/>
      <c r="K992" s="958"/>
      <c r="L992" s="958"/>
      <c r="M992" s="958"/>
      <c r="N992" s="958"/>
      <c r="O992" s="958"/>
      <c r="P992" s="958"/>
      <c r="Q992" s="958"/>
      <c r="R992" s="958"/>
      <c r="S992" s="958"/>
      <c r="T992" s="958"/>
      <c r="U992" s="958"/>
      <c r="V992" s="958"/>
      <c r="W992" s="958"/>
      <c r="X992" s="958"/>
    </row>
    <row r="993" spans="1:24" x14ac:dyDescent="0.2">
      <c r="A993" s="549"/>
      <c r="B993" s="81"/>
      <c r="D993" s="958"/>
      <c r="E993" s="958"/>
      <c r="F993" s="958"/>
      <c r="G993" s="958"/>
      <c r="H993" s="958"/>
      <c r="I993" s="958"/>
      <c r="J993" s="958"/>
      <c r="K993" s="958"/>
      <c r="L993" s="958"/>
      <c r="M993" s="958"/>
      <c r="N993" s="958"/>
      <c r="O993" s="958"/>
      <c r="P993" s="958"/>
      <c r="Q993" s="958"/>
      <c r="R993" s="958"/>
      <c r="S993" s="958"/>
      <c r="T993" s="958"/>
      <c r="U993" s="958"/>
      <c r="V993" s="958"/>
      <c r="W993" s="958"/>
      <c r="X993" s="958"/>
    </row>
    <row r="994" spans="1:24" x14ac:dyDescent="0.2">
      <c r="A994" s="549"/>
      <c r="B994" s="81"/>
      <c r="D994" s="958"/>
      <c r="E994" s="958"/>
      <c r="F994" s="958"/>
      <c r="G994" s="958"/>
      <c r="H994" s="958"/>
      <c r="I994" s="958"/>
      <c r="J994" s="958"/>
      <c r="K994" s="958"/>
      <c r="L994" s="958"/>
      <c r="M994" s="958"/>
      <c r="N994" s="958"/>
      <c r="O994" s="958"/>
      <c r="P994" s="958"/>
      <c r="Q994" s="958"/>
      <c r="R994" s="958"/>
      <c r="S994" s="958"/>
      <c r="T994" s="958"/>
      <c r="U994" s="958"/>
      <c r="V994" s="958"/>
      <c r="W994" s="958"/>
      <c r="X994" s="958"/>
    </row>
    <row r="995" spans="1:24" x14ac:dyDescent="0.2">
      <c r="A995" s="549"/>
      <c r="B995" s="81"/>
      <c r="D995" s="958"/>
      <c r="E995" s="958"/>
      <c r="F995" s="958"/>
      <c r="G995" s="958"/>
      <c r="H995" s="958"/>
      <c r="I995" s="958"/>
      <c r="J995" s="958"/>
      <c r="K995" s="958"/>
      <c r="L995" s="958"/>
      <c r="M995" s="958"/>
      <c r="N995" s="958"/>
      <c r="O995" s="958"/>
      <c r="P995" s="958"/>
      <c r="Q995" s="958"/>
      <c r="R995" s="958"/>
      <c r="S995" s="958"/>
      <c r="T995" s="958"/>
      <c r="U995" s="958"/>
      <c r="V995" s="958"/>
      <c r="W995" s="958"/>
      <c r="X995" s="958"/>
    </row>
    <row r="996" spans="1:24" x14ac:dyDescent="0.2">
      <c r="A996" s="549"/>
      <c r="B996" s="81"/>
      <c r="D996" s="958"/>
      <c r="E996" s="958"/>
      <c r="F996" s="958"/>
      <c r="G996" s="958"/>
      <c r="H996" s="958"/>
      <c r="I996" s="958"/>
      <c r="J996" s="958"/>
      <c r="K996" s="958"/>
      <c r="L996" s="958"/>
      <c r="M996" s="958"/>
      <c r="N996" s="958"/>
      <c r="O996" s="958"/>
      <c r="P996" s="958"/>
      <c r="Q996" s="958"/>
      <c r="R996" s="958"/>
      <c r="S996" s="958"/>
      <c r="T996" s="958"/>
      <c r="U996" s="958"/>
      <c r="V996" s="958"/>
      <c r="W996" s="958"/>
      <c r="X996" s="958"/>
    </row>
    <row r="997" spans="1:24" x14ac:dyDescent="0.2">
      <c r="A997" s="549"/>
      <c r="B997" s="81"/>
      <c r="D997" s="958"/>
      <c r="E997" s="958"/>
      <c r="F997" s="958"/>
      <c r="G997" s="958"/>
      <c r="H997" s="958"/>
      <c r="I997" s="958"/>
      <c r="J997" s="958"/>
      <c r="K997" s="958"/>
      <c r="L997" s="958"/>
      <c r="M997" s="958"/>
      <c r="N997" s="958"/>
      <c r="O997" s="958"/>
      <c r="P997" s="958"/>
      <c r="Q997" s="958"/>
      <c r="R997" s="958"/>
      <c r="S997" s="958"/>
      <c r="T997" s="958"/>
      <c r="U997" s="958"/>
      <c r="V997" s="958"/>
      <c r="W997" s="958"/>
      <c r="X997" s="958"/>
    </row>
    <row r="998" spans="1:24" x14ac:dyDescent="0.2">
      <c r="A998" s="549"/>
      <c r="B998" s="81"/>
      <c r="D998" s="958"/>
      <c r="E998" s="958"/>
      <c r="F998" s="958"/>
      <c r="G998" s="958"/>
      <c r="H998" s="958"/>
      <c r="I998" s="958"/>
      <c r="J998" s="958"/>
      <c r="K998" s="958"/>
      <c r="L998" s="958"/>
      <c r="M998" s="958"/>
      <c r="N998" s="958"/>
      <c r="O998" s="958"/>
      <c r="P998" s="958"/>
      <c r="Q998" s="958"/>
      <c r="R998" s="958"/>
      <c r="S998" s="958"/>
      <c r="T998" s="958"/>
      <c r="U998" s="958"/>
      <c r="V998" s="958"/>
      <c r="W998" s="958"/>
      <c r="X998" s="958"/>
    </row>
    <row r="999" spans="1:24" x14ac:dyDescent="0.2">
      <c r="A999" s="549"/>
      <c r="B999" s="81"/>
      <c r="D999" s="958"/>
      <c r="E999" s="958"/>
      <c r="F999" s="958"/>
      <c r="G999" s="958"/>
      <c r="H999" s="958"/>
      <c r="I999" s="958"/>
      <c r="J999" s="958"/>
      <c r="K999" s="958"/>
      <c r="L999" s="958"/>
      <c r="M999" s="958"/>
      <c r="N999" s="958"/>
      <c r="O999" s="958"/>
      <c r="P999" s="958"/>
      <c r="Q999" s="958"/>
      <c r="R999" s="958"/>
      <c r="S999" s="958"/>
      <c r="T999" s="958"/>
      <c r="U999" s="958"/>
      <c r="V999" s="958"/>
      <c r="W999" s="958"/>
      <c r="X999" s="958"/>
    </row>
    <row r="1000" spans="1:24" x14ac:dyDescent="0.2">
      <c r="A1000" s="549"/>
      <c r="B1000" s="81"/>
      <c r="D1000" s="958"/>
      <c r="E1000" s="958"/>
      <c r="F1000" s="958"/>
      <c r="G1000" s="958"/>
      <c r="H1000" s="958"/>
      <c r="I1000" s="958"/>
      <c r="J1000" s="958"/>
      <c r="K1000" s="958"/>
      <c r="L1000" s="958"/>
      <c r="M1000" s="958"/>
      <c r="N1000" s="958"/>
      <c r="O1000" s="958"/>
      <c r="P1000" s="958"/>
      <c r="Q1000" s="958"/>
      <c r="R1000" s="958"/>
      <c r="S1000" s="958"/>
      <c r="T1000" s="958"/>
      <c r="U1000" s="958"/>
      <c r="V1000" s="958"/>
      <c r="W1000" s="958"/>
      <c r="X1000" s="958"/>
    </row>
    <row r="1001" spans="1:24" x14ac:dyDescent="0.2">
      <c r="A1001" s="549"/>
      <c r="B1001" s="81"/>
      <c r="D1001" s="958"/>
      <c r="E1001" s="958"/>
      <c r="F1001" s="958"/>
      <c r="G1001" s="958"/>
      <c r="H1001" s="958"/>
      <c r="I1001" s="958"/>
      <c r="J1001" s="958"/>
      <c r="K1001" s="958"/>
      <c r="L1001" s="958"/>
      <c r="M1001" s="958"/>
      <c r="N1001" s="958"/>
      <c r="O1001" s="958"/>
      <c r="P1001" s="958"/>
      <c r="Q1001" s="958"/>
      <c r="R1001" s="958"/>
      <c r="S1001" s="958"/>
      <c r="T1001" s="958"/>
      <c r="U1001" s="958"/>
      <c r="V1001" s="958"/>
      <c r="W1001" s="958"/>
      <c r="X1001" s="958"/>
    </row>
    <row r="1002" spans="1:24" x14ac:dyDescent="0.2">
      <c r="A1002" s="549"/>
      <c r="B1002" s="81"/>
      <c r="D1002" s="958"/>
      <c r="E1002" s="958"/>
      <c r="F1002" s="958"/>
      <c r="G1002" s="958"/>
      <c r="H1002" s="958"/>
      <c r="I1002" s="958"/>
      <c r="J1002" s="958"/>
      <c r="K1002" s="958"/>
      <c r="L1002" s="958"/>
      <c r="M1002" s="958"/>
      <c r="N1002" s="958"/>
      <c r="O1002" s="958"/>
      <c r="P1002" s="958"/>
      <c r="Q1002" s="958"/>
      <c r="R1002" s="958"/>
      <c r="S1002" s="958"/>
      <c r="T1002" s="958"/>
      <c r="U1002" s="958"/>
      <c r="V1002" s="958"/>
      <c r="W1002" s="958"/>
      <c r="X1002" s="958"/>
    </row>
    <row r="1003" spans="1:24" x14ac:dyDescent="0.2">
      <c r="A1003" s="549"/>
      <c r="B1003" s="81"/>
      <c r="D1003" s="958"/>
      <c r="E1003" s="958"/>
      <c r="F1003" s="958"/>
      <c r="G1003" s="958"/>
      <c r="H1003" s="958"/>
      <c r="I1003" s="958"/>
      <c r="J1003" s="958"/>
      <c r="K1003" s="958"/>
      <c r="L1003" s="958"/>
      <c r="M1003" s="958"/>
      <c r="N1003" s="958"/>
      <c r="O1003" s="958"/>
      <c r="P1003" s="958"/>
      <c r="Q1003" s="958"/>
      <c r="R1003" s="958"/>
      <c r="S1003" s="958"/>
      <c r="T1003" s="958"/>
      <c r="U1003" s="958"/>
      <c r="V1003" s="958"/>
      <c r="W1003" s="958"/>
      <c r="X1003" s="958"/>
    </row>
    <row r="1004" spans="1:24" x14ac:dyDescent="0.2">
      <c r="A1004" s="549"/>
      <c r="B1004" s="81"/>
      <c r="D1004" s="958"/>
      <c r="E1004" s="958"/>
      <c r="F1004" s="958"/>
      <c r="G1004" s="958"/>
      <c r="H1004" s="958"/>
      <c r="I1004" s="958"/>
      <c r="J1004" s="958"/>
      <c r="K1004" s="958"/>
      <c r="L1004" s="958"/>
      <c r="M1004" s="958"/>
      <c r="N1004" s="958"/>
      <c r="O1004" s="958"/>
      <c r="P1004" s="958"/>
      <c r="Q1004" s="958"/>
      <c r="R1004" s="958"/>
      <c r="S1004" s="958"/>
      <c r="T1004" s="958"/>
      <c r="U1004" s="958"/>
      <c r="V1004" s="958"/>
      <c r="W1004" s="958"/>
      <c r="X1004" s="958"/>
    </row>
    <row r="1005" spans="1:24" x14ac:dyDescent="0.2">
      <c r="A1005" s="549"/>
      <c r="B1005" s="81"/>
      <c r="D1005" s="958"/>
      <c r="E1005" s="958"/>
      <c r="F1005" s="958"/>
      <c r="G1005" s="958"/>
      <c r="H1005" s="958"/>
      <c r="I1005" s="958"/>
      <c r="J1005" s="958"/>
      <c r="K1005" s="958"/>
      <c r="L1005" s="958"/>
      <c r="M1005" s="958"/>
      <c r="N1005" s="958"/>
      <c r="O1005" s="958"/>
      <c r="P1005" s="958"/>
      <c r="Q1005" s="958"/>
      <c r="R1005" s="958"/>
      <c r="S1005" s="958"/>
      <c r="T1005" s="958"/>
      <c r="U1005" s="958"/>
      <c r="V1005" s="958"/>
      <c r="W1005" s="958"/>
      <c r="X1005" s="958"/>
    </row>
    <row r="1006" spans="1:24" x14ac:dyDescent="0.2">
      <c r="A1006" s="549"/>
      <c r="B1006" s="81"/>
      <c r="D1006" s="958"/>
      <c r="E1006" s="958"/>
      <c r="F1006" s="958"/>
      <c r="G1006" s="958"/>
      <c r="H1006" s="958"/>
      <c r="I1006" s="958"/>
      <c r="J1006" s="958"/>
      <c r="K1006" s="958"/>
      <c r="L1006" s="958"/>
      <c r="M1006" s="958"/>
      <c r="N1006" s="958"/>
      <c r="O1006" s="958"/>
      <c r="P1006" s="958"/>
      <c r="Q1006" s="958"/>
      <c r="R1006" s="958"/>
      <c r="S1006" s="958"/>
      <c r="T1006" s="958"/>
      <c r="U1006" s="958"/>
      <c r="V1006" s="958"/>
      <c r="W1006" s="958"/>
      <c r="X1006" s="958"/>
    </row>
    <row r="1007" spans="1:24" x14ac:dyDescent="0.2">
      <c r="A1007" s="549"/>
      <c r="B1007" s="81"/>
      <c r="D1007" s="958"/>
      <c r="E1007" s="958"/>
      <c r="F1007" s="958"/>
      <c r="G1007" s="958"/>
      <c r="H1007" s="958"/>
      <c r="I1007" s="958"/>
      <c r="J1007" s="958"/>
      <c r="K1007" s="958"/>
      <c r="L1007" s="958"/>
      <c r="M1007" s="958"/>
      <c r="N1007" s="958"/>
      <c r="O1007" s="958"/>
      <c r="P1007" s="958"/>
      <c r="Q1007" s="958"/>
      <c r="R1007" s="958"/>
      <c r="S1007" s="958"/>
      <c r="T1007" s="958"/>
      <c r="U1007" s="958"/>
      <c r="V1007" s="958"/>
      <c r="W1007" s="958"/>
      <c r="X1007" s="958"/>
    </row>
    <row r="1008" spans="1:24" x14ac:dyDescent="0.2">
      <c r="A1008" s="549"/>
      <c r="B1008" s="81"/>
      <c r="D1008" s="958"/>
      <c r="E1008" s="958"/>
      <c r="F1008" s="958"/>
      <c r="G1008" s="958"/>
      <c r="H1008" s="958"/>
      <c r="I1008" s="958"/>
      <c r="J1008" s="958"/>
      <c r="K1008" s="958"/>
      <c r="L1008" s="958"/>
      <c r="M1008" s="958"/>
      <c r="N1008" s="958"/>
      <c r="O1008" s="958"/>
      <c r="P1008" s="958"/>
      <c r="Q1008" s="958"/>
      <c r="R1008" s="958"/>
      <c r="S1008" s="958"/>
      <c r="T1008" s="958"/>
      <c r="U1008" s="958"/>
      <c r="V1008" s="958"/>
      <c r="W1008" s="958"/>
      <c r="X1008" s="958"/>
    </row>
    <row r="1009" spans="1:24" x14ac:dyDescent="0.2">
      <c r="A1009" s="549"/>
      <c r="B1009" s="81"/>
      <c r="D1009" s="958"/>
      <c r="E1009" s="958"/>
      <c r="F1009" s="958"/>
      <c r="G1009" s="958"/>
      <c r="H1009" s="958"/>
      <c r="I1009" s="958"/>
      <c r="J1009" s="958"/>
      <c r="K1009" s="958"/>
      <c r="L1009" s="958"/>
      <c r="M1009" s="958"/>
      <c r="N1009" s="958"/>
      <c r="O1009" s="958"/>
      <c r="P1009" s="958"/>
      <c r="Q1009" s="958"/>
      <c r="R1009" s="958"/>
      <c r="S1009" s="958"/>
      <c r="T1009" s="958"/>
      <c r="U1009" s="958"/>
      <c r="V1009" s="958"/>
      <c r="W1009" s="958"/>
      <c r="X1009" s="958"/>
    </row>
    <row r="1010" spans="1:24" x14ac:dyDescent="0.2">
      <c r="A1010" s="549"/>
      <c r="B1010" s="81"/>
      <c r="D1010" s="958"/>
      <c r="E1010" s="958"/>
      <c r="F1010" s="958"/>
      <c r="G1010" s="958"/>
      <c r="H1010" s="958"/>
      <c r="I1010" s="958"/>
      <c r="J1010" s="958"/>
      <c r="K1010" s="958"/>
      <c r="L1010" s="958"/>
      <c r="M1010" s="958"/>
      <c r="N1010" s="958"/>
      <c r="O1010" s="958"/>
      <c r="P1010" s="958"/>
      <c r="Q1010" s="958"/>
      <c r="R1010" s="958"/>
      <c r="S1010" s="958"/>
      <c r="T1010" s="958"/>
      <c r="U1010" s="958"/>
      <c r="V1010" s="958"/>
      <c r="W1010" s="958"/>
      <c r="X1010" s="958"/>
    </row>
    <row r="1011" spans="1:24" x14ac:dyDescent="0.2">
      <c r="A1011" s="549"/>
      <c r="B1011" s="81"/>
      <c r="D1011" s="958"/>
      <c r="E1011" s="958"/>
      <c r="F1011" s="958"/>
      <c r="G1011" s="958"/>
      <c r="H1011" s="958"/>
      <c r="I1011" s="958"/>
      <c r="J1011" s="958"/>
      <c r="K1011" s="958"/>
      <c r="L1011" s="958"/>
      <c r="M1011" s="958"/>
      <c r="N1011" s="958"/>
      <c r="O1011" s="958"/>
      <c r="P1011" s="958"/>
      <c r="Q1011" s="958"/>
      <c r="R1011" s="958"/>
      <c r="S1011" s="958"/>
      <c r="T1011" s="958"/>
      <c r="U1011" s="958"/>
      <c r="V1011" s="958"/>
      <c r="W1011" s="958"/>
      <c r="X1011" s="958"/>
    </row>
    <row r="1012" spans="1:24" x14ac:dyDescent="0.2">
      <c r="A1012" s="549"/>
      <c r="B1012" s="81"/>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row>
    <row r="1013" spans="1:24" x14ac:dyDescent="0.2">
      <c r="A1013" s="549"/>
      <c r="B1013" s="81"/>
      <c r="D1013" s="958"/>
      <c r="E1013" s="958"/>
      <c r="F1013" s="958"/>
      <c r="G1013" s="958"/>
      <c r="H1013" s="958"/>
      <c r="I1013" s="958"/>
      <c r="J1013" s="958"/>
      <c r="K1013" s="958"/>
      <c r="L1013" s="958"/>
      <c r="M1013" s="958"/>
      <c r="N1013" s="958"/>
      <c r="O1013" s="958"/>
      <c r="P1013" s="958"/>
      <c r="Q1013" s="958"/>
      <c r="R1013" s="958"/>
      <c r="S1013" s="958"/>
      <c r="T1013" s="958"/>
      <c r="U1013" s="958"/>
      <c r="V1013" s="958"/>
      <c r="W1013" s="958"/>
      <c r="X1013" s="958"/>
    </row>
    <row r="1014" spans="1:24" x14ac:dyDescent="0.2">
      <c r="A1014" s="549"/>
      <c r="B1014" s="81"/>
      <c r="D1014" s="958"/>
      <c r="E1014" s="958"/>
      <c r="F1014" s="958"/>
      <c r="G1014" s="958"/>
      <c r="H1014" s="958"/>
      <c r="I1014" s="958"/>
      <c r="J1014" s="958"/>
      <c r="K1014" s="958"/>
      <c r="L1014" s="958"/>
      <c r="M1014" s="958"/>
      <c r="N1014" s="958"/>
      <c r="O1014" s="958"/>
      <c r="P1014" s="958"/>
      <c r="Q1014" s="958"/>
      <c r="R1014" s="958"/>
      <c r="S1014" s="958"/>
      <c r="T1014" s="958"/>
      <c r="U1014" s="958"/>
      <c r="V1014" s="958"/>
      <c r="W1014" s="958"/>
      <c r="X1014" s="958"/>
    </row>
    <row r="1015" spans="1:24" x14ac:dyDescent="0.2">
      <c r="A1015" s="549"/>
      <c r="B1015" s="81"/>
      <c r="D1015" s="958"/>
      <c r="E1015" s="958"/>
      <c r="F1015" s="958"/>
      <c r="G1015" s="958"/>
      <c r="H1015" s="958"/>
      <c r="I1015" s="958"/>
      <c r="J1015" s="958"/>
      <c r="K1015" s="958"/>
      <c r="L1015" s="958"/>
      <c r="M1015" s="958"/>
      <c r="N1015" s="958"/>
      <c r="O1015" s="958"/>
      <c r="P1015" s="958"/>
      <c r="Q1015" s="958"/>
      <c r="R1015" s="958"/>
      <c r="S1015" s="958"/>
      <c r="T1015" s="958"/>
      <c r="U1015" s="958"/>
      <c r="V1015" s="958"/>
      <c r="W1015" s="958"/>
      <c r="X1015" s="958"/>
    </row>
    <row r="1016" spans="1:24" x14ac:dyDescent="0.2">
      <c r="A1016" s="549"/>
      <c r="B1016" s="81"/>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row>
    <row r="1017" spans="1:24" x14ac:dyDescent="0.2">
      <c r="A1017" s="549"/>
      <c r="B1017" s="81"/>
      <c r="D1017" s="958"/>
      <c r="E1017" s="958"/>
      <c r="F1017" s="958"/>
      <c r="G1017" s="958"/>
      <c r="H1017" s="958"/>
      <c r="I1017" s="958"/>
      <c r="J1017" s="958"/>
      <c r="K1017" s="958"/>
      <c r="L1017" s="958"/>
      <c r="M1017" s="958"/>
      <c r="N1017" s="958"/>
      <c r="O1017" s="958"/>
      <c r="P1017" s="958"/>
      <c r="Q1017" s="958"/>
      <c r="R1017" s="958"/>
      <c r="S1017" s="958"/>
      <c r="T1017" s="958"/>
      <c r="U1017" s="958"/>
      <c r="V1017" s="958"/>
      <c r="W1017" s="958"/>
      <c r="X1017" s="958"/>
    </row>
    <row r="1018" spans="1:24" x14ac:dyDescent="0.2">
      <c r="A1018" s="549"/>
      <c r="B1018" s="81"/>
      <c r="D1018" s="958"/>
      <c r="E1018" s="958"/>
      <c r="F1018" s="958"/>
      <c r="G1018" s="958"/>
      <c r="H1018" s="958"/>
      <c r="I1018" s="958"/>
      <c r="J1018" s="958"/>
      <c r="K1018" s="958"/>
      <c r="L1018" s="958"/>
      <c r="M1018" s="958"/>
      <c r="N1018" s="958"/>
      <c r="O1018" s="958"/>
      <c r="P1018" s="958"/>
      <c r="Q1018" s="958"/>
      <c r="R1018" s="958"/>
      <c r="S1018" s="958"/>
      <c r="T1018" s="958"/>
      <c r="U1018" s="958"/>
      <c r="V1018" s="958"/>
      <c r="W1018" s="958"/>
      <c r="X1018" s="958"/>
    </row>
    <row r="1019" spans="1:24" x14ac:dyDescent="0.2">
      <c r="A1019" s="549"/>
      <c r="B1019" s="81"/>
      <c r="D1019" s="958"/>
      <c r="E1019" s="958"/>
      <c r="F1019" s="958"/>
      <c r="G1019" s="958"/>
      <c r="H1019" s="958"/>
      <c r="I1019" s="958"/>
      <c r="J1019" s="958"/>
      <c r="K1019" s="958"/>
      <c r="L1019" s="958"/>
      <c r="M1019" s="958"/>
      <c r="N1019" s="958"/>
      <c r="O1019" s="958"/>
      <c r="P1019" s="958"/>
      <c r="Q1019" s="958"/>
      <c r="R1019" s="958"/>
      <c r="S1019" s="958"/>
      <c r="T1019" s="958"/>
      <c r="U1019" s="958"/>
      <c r="V1019" s="958"/>
      <c r="W1019" s="958"/>
      <c r="X1019" s="958"/>
    </row>
    <row r="1020" spans="1:24" x14ac:dyDescent="0.2">
      <c r="A1020" s="549"/>
      <c r="B1020" s="81"/>
      <c r="D1020" s="958"/>
      <c r="E1020" s="958"/>
      <c r="F1020" s="958"/>
      <c r="G1020" s="958"/>
      <c r="H1020" s="958"/>
      <c r="I1020" s="958"/>
      <c r="J1020" s="958"/>
      <c r="K1020" s="958"/>
      <c r="L1020" s="958"/>
      <c r="M1020" s="958"/>
      <c r="N1020" s="958"/>
      <c r="O1020" s="958"/>
      <c r="P1020" s="958"/>
      <c r="Q1020" s="958"/>
      <c r="R1020" s="958"/>
      <c r="S1020" s="958"/>
      <c r="T1020" s="958"/>
      <c r="U1020" s="958"/>
      <c r="V1020" s="958"/>
      <c r="W1020" s="958"/>
      <c r="X1020" s="958"/>
    </row>
    <row r="1021" spans="1:24" x14ac:dyDescent="0.2">
      <c r="A1021" s="549"/>
      <c r="B1021" s="81"/>
      <c r="D1021" s="958"/>
      <c r="E1021" s="958"/>
      <c r="F1021" s="958"/>
      <c r="G1021" s="958"/>
      <c r="H1021" s="958"/>
      <c r="I1021" s="958"/>
      <c r="J1021" s="958"/>
      <c r="K1021" s="958"/>
      <c r="L1021" s="958"/>
      <c r="M1021" s="958"/>
      <c r="N1021" s="958"/>
      <c r="O1021" s="958"/>
      <c r="P1021" s="958"/>
      <c r="Q1021" s="958"/>
      <c r="R1021" s="958"/>
      <c r="S1021" s="958"/>
      <c r="T1021" s="958"/>
      <c r="U1021" s="958"/>
      <c r="V1021" s="958"/>
      <c r="W1021" s="958"/>
      <c r="X1021" s="958"/>
    </row>
    <row r="1022" spans="1:24" x14ac:dyDescent="0.2">
      <c r="A1022" s="549"/>
      <c r="B1022" s="81"/>
      <c r="D1022" s="958"/>
      <c r="E1022" s="958"/>
      <c r="F1022" s="958"/>
      <c r="G1022" s="958"/>
      <c r="H1022" s="958"/>
      <c r="I1022" s="958"/>
      <c r="J1022" s="958"/>
      <c r="K1022" s="958"/>
      <c r="L1022" s="958"/>
      <c r="M1022" s="958"/>
      <c r="N1022" s="958"/>
      <c r="O1022" s="958"/>
      <c r="P1022" s="958"/>
      <c r="Q1022" s="958"/>
      <c r="R1022" s="958"/>
      <c r="S1022" s="958"/>
      <c r="T1022" s="958"/>
      <c r="U1022" s="958"/>
      <c r="V1022" s="958"/>
      <c r="W1022" s="958"/>
      <c r="X1022" s="958"/>
    </row>
    <row r="1023" spans="1:24" x14ac:dyDescent="0.2">
      <c r="A1023" s="549"/>
      <c r="B1023" s="81"/>
      <c r="D1023" s="958"/>
      <c r="E1023" s="958"/>
      <c r="F1023" s="958"/>
      <c r="G1023" s="958"/>
      <c r="H1023" s="958"/>
      <c r="I1023" s="958"/>
      <c r="J1023" s="958"/>
      <c r="K1023" s="958"/>
      <c r="L1023" s="958"/>
      <c r="M1023" s="958"/>
      <c r="N1023" s="958"/>
      <c r="O1023" s="958"/>
      <c r="P1023" s="958"/>
      <c r="Q1023" s="958"/>
      <c r="R1023" s="958"/>
      <c r="S1023" s="958"/>
      <c r="T1023" s="958"/>
      <c r="U1023" s="958"/>
      <c r="V1023" s="958"/>
      <c r="W1023" s="958"/>
      <c r="X1023" s="958"/>
    </row>
    <row r="1024" spans="1:24" x14ac:dyDescent="0.2">
      <c r="A1024" s="549"/>
      <c r="B1024" s="81"/>
      <c r="D1024" s="958"/>
      <c r="E1024" s="958"/>
      <c r="F1024" s="958"/>
      <c r="G1024" s="958"/>
      <c r="H1024" s="958"/>
      <c r="I1024" s="958"/>
      <c r="J1024" s="958"/>
      <c r="K1024" s="958"/>
      <c r="L1024" s="958"/>
      <c r="M1024" s="958"/>
      <c r="N1024" s="958"/>
      <c r="O1024" s="958"/>
      <c r="P1024" s="958"/>
      <c r="Q1024" s="958"/>
      <c r="R1024" s="958"/>
      <c r="S1024" s="958"/>
      <c r="T1024" s="958"/>
      <c r="U1024" s="958"/>
      <c r="V1024" s="958"/>
      <c r="W1024" s="958"/>
      <c r="X1024" s="958"/>
    </row>
    <row r="1025" spans="1:24" x14ac:dyDescent="0.2">
      <c r="A1025" s="549"/>
      <c r="B1025" s="81"/>
      <c r="D1025" s="958"/>
      <c r="E1025" s="958"/>
      <c r="F1025" s="958"/>
      <c r="G1025" s="958"/>
      <c r="H1025" s="958"/>
      <c r="I1025" s="958"/>
      <c r="J1025" s="958"/>
      <c r="K1025" s="958"/>
      <c r="L1025" s="958"/>
      <c r="M1025" s="958"/>
      <c r="N1025" s="958"/>
      <c r="O1025" s="958"/>
      <c r="P1025" s="958"/>
      <c r="Q1025" s="958"/>
      <c r="R1025" s="958"/>
      <c r="S1025" s="958"/>
      <c r="T1025" s="958"/>
      <c r="U1025" s="958"/>
      <c r="V1025" s="958"/>
      <c r="W1025" s="958"/>
      <c r="X1025" s="958"/>
    </row>
    <row r="1026" spans="1:24" x14ac:dyDescent="0.2">
      <c r="A1026" s="549"/>
      <c r="B1026" s="81"/>
      <c r="D1026" s="958"/>
      <c r="E1026" s="958"/>
      <c r="F1026" s="958"/>
      <c r="G1026" s="958"/>
      <c r="H1026" s="958"/>
      <c r="I1026" s="958"/>
      <c r="J1026" s="958"/>
      <c r="K1026" s="958"/>
      <c r="L1026" s="958"/>
      <c r="M1026" s="958"/>
      <c r="N1026" s="958"/>
      <c r="O1026" s="958"/>
      <c r="P1026" s="958"/>
      <c r="Q1026" s="958"/>
      <c r="R1026" s="958"/>
      <c r="S1026" s="958"/>
      <c r="T1026" s="958"/>
      <c r="U1026" s="958"/>
      <c r="V1026" s="958"/>
      <c r="W1026" s="958"/>
      <c r="X1026" s="958"/>
    </row>
    <row r="1027" spans="1:24" x14ac:dyDescent="0.2">
      <c r="A1027" s="549"/>
      <c r="B1027" s="81"/>
      <c r="D1027" s="958"/>
      <c r="E1027" s="958"/>
      <c r="F1027" s="958"/>
      <c r="G1027" s="958"/>
      <c r="H1027" s="958"/>
      <c r="I1027" s="958"/>
      <c r="J1027" s="958"/>
      <c r="K1027" s="958"/>
      <c r="L1027" s="958"/>
      <c r="M1027" s="958"/>
      <c r="N1027" s="958"/>
      <c r="O1027" s="958"/>
      <c r="P1027" s="958"/>
      <c r="Q1027" s="958"/>
      <c r="R1027" s="958"/>
      <c r="S1027" s="958"/>
      <c r="T1027" s="958"/>
      <c r="U1027" s="958"/>
      <c r="V1027" s="958"/>
      <c r="W1027" s="958"/>
      <c r="X1027" s="958"/>
    </row>
    <row r="1028" spans="1:24" x14ac:dyDescent="0.2">
      <c r="A1028" s="549"/>
      <c r="B1028" s="81"/>
      <c r="D1028" s="958"/>
      <c r="E1028" s="958"/>
      <c r="F1028" s="958"/>
      <c r="G1028" s="958"/>
      <c r="H1028" s="958"/>
      <c r="I1028" s="958"/>
      <c r="J1028" s="958"/>
      <c r="K1028" s="958"/>
      <c r="L1028" s="958"/>
      <c r="M1028" s="958"/>
      <c r="N1028" s="958"/>
      <c r="O1028" s="958"/>
      <c r="P1028" s="958"/>
      <c r="Q1028" s="958"/>
      <c r="R1028" s="958"/>
      <c r="S1028" s="958"/>
      <c r="T1028" s="958"/>
      <c r="U1028" s="958"/>
      <c r="V1028" s="958"/>
      <c r="W1028" s="958"/>
      <c r="X1028" s="958"/>
    </row>
    <row r="1029" spans="1:24" x14ac:dyDescent="0.2">
      <c r="A1029" s="549"/>
      <c r="B1029" s="81"/>
      <c r="D1029" s="958"/>
      <c r="E1029" s="958"/>
      <c r="F1029" s="958"/>
      <c r="G1029" s="958"/>
      <c r="H1029" s="958"/>
      <c r="I1029" s="958"/>
      <c r="J1029" s="958"/>
      <c r="K1029" s="958"/>
      <c r="L1029" s="958"/>
      <c r="M1029" s="958"/>
      <c r="N1029" s="958"/>
      <c r="O1029" s="958"/>
      <c r="P1029" s="958"/>
      <c r="Q1029" s="958"/>
      <c r="R1029" s="958"/>
      <c r="S1029" s="958"/>
      <c r="T1029" s="958"/>
      <c r="U1029" s="958"/>
      <c r="V1029" s="958"/>
      <c r="W1029" s="958"/>
      <c r="X1029" s="958"/>
    </row>
    <row r="1030" spans="1:24" x14ac:dyDescent="0.2">
      <c r="A1030" s="549"/>
      <c r="B1030" s="81"/>
      <c r="D1030" s="958"/>
      <c r="E1030" s="958"/>
      <c r="F1030" s="958"/>
      <c r="G1030" s="958"/>
      <c r="H1030" s="958"/>
      <c r="I1030" s="958"/>
      <c r="J1030" s="958"/>
      <c r="K1030" s="958"/>
      <c r="L1030" s="958"/>
      <c r="M1030" s="958"/>
      <c r="N1030" s="958"/>
      <c r="O1030" s="958"/>
      <c r="P1030" s="958"/>
      <c r="Q1030" s="958"/>
      <c r="R1030" s="958"/>
      <c r="S1030" s="958"/>
      <c r="T1030" s="958"/>
      <c r="U1030" s="958"/>
      <c r="V1030" s="958"/>
      <c r="W1030" s="958"/>
      <c r="X1030" s="958"/>
    </row>
    <row r="1031" spans="1:24" x14ac:dyDescent="0.2">
      <c r="A1031" s="549"/>
      <c r="B1031" s="81"/>
      <c r="D1031" s="958"/>
      <c r="E1031" s="958"/>
      <c r="F1031" s="958"/>
      <c r="G1031" s="958"/>
      <c r="H1031" s="958"/>
      <c r="I1031" s="958"/>
      <c r="J1031" s="958"/>
      <c r="K1031" s="958"/>
      <c r="L1031" s="958"/>
      <c r="M1031" s="958"/>
      <c r="N1031" s="958"/>
      <c r="O1031" s="958"/>
      <c r="P1031" s="958"/>
      <c r="Q1031" s="958"/>
      <c r="R1031" s="958"/>
      <c r="S1031" s="958"/>
      <c r="T1031" s="958"/>
      <c r="U1031" s="958"/>
      <c r="V1031" s="958"/>
      <c r="W1031" s="958"/>
      <c r="X1031" s="958"/>
    </row>
    <row r="1032" spans="1:24" x14ac:dyDescent="0.2">
      <c r="A1032" s="549"/>
      <c r="B1032" s="81"/>
      <c r="D1032" s="958"/>
      <c r="E1032" s="958"/>
      <c r="F1032" s="958"/>
      <c r="G1032" s="958"/>
      <c r="H1032" s="958"/>
      <c r="I1032" s="958"/>
      <c r="J1032" s="958"/>
      <c r="K1032" s="958"/>
      <c r="L1032" s="958"/>
      <c r="M1032" s="958"/>
      <c r="N1032" s="958"/>
      <c r="O1032" s="958"/>
      <c r="P1032" s="958"/>
      <c r="Q1032" s="958"/>
      <c r="R1032" s="958"/>
      <c r="S1032" s="958"/>
      <c r="T1032" s="958"/>
      <c r="U1032" s="958"/>
      <c r="V1032" s="958"/>
      <c r="W1032" s="958"/>
      <c r="X1032" s="958"/>
    </row>
    <row r="1033" spans="1:24" x14ac:dyDescent="0.2">
      <c r="A1033" s="549"/>
      <c r="B1033" s="81"/>
      <c r="D1033" s="958"/>
      <c r="E1033" s="958"/>
      <c r="F1033" s="958"/>
      <c r="G1033" s="958"/>
      <c r="H1033" s="958"/>
      <c r="I1033" s="958"/>
      <c r="J1033" s="958"/>
      <c r="K1033" s="958"/>
      <c r="L1033" s="958"/>
      <c r="M1033" s="958"/>
      <c r="N1033" s="958"/>
      <c r="O1033" s="958"/>
      <c r="P1033" s="958"/>
      <c r="Q1033" s="958"/>
      <c r="R1033" s="958"/>
      <c r="S1033" s="958"/>
      <c r="T1033" s="958"/>
      <c r="U1033" s="958"/>
      <c r="V1033" s="958"/>
      <c r="W1033" s="958"/>
      <c r="X1033" s="958"/>
    </row>
    <row r="1034" spans="1:24" x14ac:dyDescent="0.2">
      <c r="A1034" s="549"/>
      <c r="B1034" s="81"/>
      <c r="D1034" s="958"/>
      <c r="E1034" s="958"/>
      <c r="F1034" s="958"/>
      <c r="G1034" s="958"/>
      <c r="H1034" s="958"/>
      <c r="I1034" s="958"/>
      <c r="J1034" s="958"/>
      <c r="K1034" s="958"/>
      <c r="L1034" s="958"/>
      <c r="M1034" s="958"/>
      <c r="N1034" s="958"/>
      <c r="O1034" s="958"/>
      <c r="P1034" s="958"/>
      <c r="Q1034" s="958"/>
      <c r="R1034" s="958"/>
      <c r="S1034" s="958"/>
      <c r="T1034" s="958"/>
      <c r="U1034" s="958"/>
      <c r="V1034" s="958"/>
      <c r="W1034" s="958"/>
      <c r="X1034" s="958"/>
    </row>
    <row r="1035" spans="1:24" x14ac:dyDescent="0.2">
      <c r="A1035" s="549"/>
      <c r="B1035" s="81"/>
      <c r="D1035" s="958"/>
      <c r="E1035" s="958"/>
      <c r="F1035" s="958"/>
      <c r="G1035" s="958"/>
      <c r="H1035" s="958"/>
      <c r="I1035" s="958"/>
      <c r="J1035" s="958"/>
      <c r="K1035" s="958"/>
      <c r="L1035" s="958"/>
      <c r="M1035" s="958"/>
      <c r="N1035" s="958"/>
      <c r="O1035" s="958"/>
      <c r="P1035" s="958"/>
      <c r="Q1035" s="958"/>
      <c r="R1035" s="958"/>
      <c r="S1035" s="958"/>
      <c r="T1035" s="958"/>
      <c r="U1035" s="958"/>
      <c r="V1035" s="958"/>
      <c r="W1035" s="958"/>
      <c r="X1035" s="958"/>
    </row>
    <row r="1036" spans="1:24" x14ac:dyDescent="0.2">
      <c r="A1036" s="549"/>
      <c r="B1036" s="81"/>
      <c r="D1036" s="958"/>
      <c r="E1036" s="958"/>
      <c r="F1036" s="958"/>
      <c r="G1036" s="958"/>
      <c r="H1036" s="958"/>
      <c r="I1036" s="958"/>
      <c r="J1036" s="958"/>
      <c r="K1036" s="958"/>
      <c r="L1036" s="958"/>
      <c r="M1036" s="958"/>
      <c r="N1036" s="958"/>
      <c r="O1036" s="958"/>
      <c r="P1036" s="958"/>
      <c r="Q1036" s="958"/>
      <c r="R1036" s="958"/>
      <c r="S1036" s="958"/>
      <c r="T1036" s="958"/>
      <c r="U1036" s="958"/>
      <c r="V1036" s="958"/>
      <c r="W1036" s="958"/>
      <c r="X1036" s="958"/>
    </row>
    <row r="1037" spans="1:24" x14ac:dyDescent="0.2">
      <c r="A1037" s="549"/>
      <c r="B1037" s="81"/>
      <c r="D1037" s="958"/>
      <c r="E1037" s="958"/>
      <c r="F1037" s="958"/>
      <c r="G1037" s="958"/>
      <c r="H1037" s="958"/>
      <c r="I1037" s="958"/>
      <c r="J1037" s="958"/>
      <c r="K1037" s="958"/>
      <c r="L1037" s="958"/>
      <c r="M1037" s="958"/>
      <c r="N1037" s="958"/>
      <c r="O1037" s="958"/>
      <c r="P1037" s="958"/>
      <c r="Q1037" s="958"/>
      <c r="R1037" s="958"/>
      <c r="S1037" s="958"/>
      <c r="T1037" s="958"/>
      <c r="U1037" s="958"/>
      <c r="V1037" s="958"/>
      <c r="W1037" s="958"/>
      <c r="X1037" s="958"/>
    </row>
    <row r="1038" spans="1:24" x14ac:dyDescent="0.2">
      <c r="A1038" s="549"/>
      <c r="B1038" s="81"/>
      <c r="D1038" s="958"/>
      <c r="E1038" s="958"/>
      <c r="F1038" s="958"/>
      <c r="G1038" s="958"/>
      <c r="H1038" s="958"/>
      <c r="I1038" s="958"/>
      <c r="J1038" s="958"/>
      <c r="K1038" s="958"/>
      <c r="L1038" s="958"/>
      <c r="M1038" s="958"/>
      <c r="N1038" s="958"/>
      <c r="O1038" s="958"/>
      <c r="P1038" s="958"/>
      <c r="Q1038" s="958"/>
      <c r="R1038" s="958"/>
      <c r="S1038" s="958"/>
      <c r="T1038" s="958"/>
      <c r="U1038" s="958"/>
      <c r="V1038" s="958"/>
      <c r="W1038" s="958"/>
      <c r="X1038" s="958"/>
    </row>
    <row r="1039" spans="1:24" x14ac:dyDescent="0.2">
      <c r="A1039" s="549"/>
      <c r="B1039" s="81"/>
      <c r="D1039" s="958"/>
      <c r="E1039" s="958"/>
      <c r="F1039" s="958"/>
      <c r="G1039" s="958"/>
      <c r="H1039" s="958"/>
      <c r="I1039" s="958"/>
      <c r="J1039" s="958"/>
      <c r="K1039" s="958"/>
      <c r="L1039" s="958"/>
      <c r="M1039" s="958"/>
      <c r="N1039" s="958"/>
      <c r="O1039" s="958"/>
      <c r="P1039" s="958"/>
      <c r="Q1039" s="958"/>
      <c r="R1039" s="958"/>
      <c r="S1039" s="958"/>
      <c r="T1039" s="958"/>
      <c r="U1039" s="958"/>
      <c r="V1039" s="958"/>
      <c r="W1039" s="958"/>
      <c r="X1039" s="958"/>
    </row>
    <row r="1040" spans="1:24" x14ac:dyDescent="0.2">
      <c r="A1040" s="549"/>
      <c r="B1040" s="81"/>
      <c r="D1040" s="958"/>
      <c r="E1040" s="958"/>
      <c r="F1040" s="958"/>
      <c r="G1040" s="958"/>
      <c r="H1040" s="958"/>
      <c r="I1040" s="958"/>
      <c r="J1040" s="958"/>
      <c r="K1040" s="958"/>
      <c r="L1040" s="958"/>
      <c r="M1040" s="958"/>
      <c r="N1040" s="958"/>
      <c r="O1040" s="958"/>
      <c r="P1040" s="958"/>
      <c r="Q1040" s="958"/>
      <c r="R1040" s="958"/>
      <c r="S1040" s="958"/>
      <c r="T1040" s="958"/>
      <c r="U1040" s="958"/>
      <c r="V1040" s="958"/>
      <c r="W1040" s="958"/>
      <c r="X1040" s="958"/>
    </row>
    <row r="1041" spans="1:24" x14ac:dyDescent="0.2">
      <c r="A1041" s="549"/>
      <c r="B1041" s="81"/>
      <c r="D1041" s="958"/>
      <c r="E1041" s="958"/>
      <c r="F1041" s="958"/>
      <c r="G1041" s="958"/>
      <c r="H1041" s="958"/>
      <c r="I1041" s="958"/>
      <c r="J1041" s="958"/>
      <c r="K1041" s="958"/>
      <c r="L1041" s="958"/>
      <c r="M1041" s="958"/>
      <c r="N1041" s="958"/>
      <c r="O1041" s="958"/>
      <c r="P1041" s="958"/>
      <c r="Q1041" s="958"/>
      <c r="R1041" s="958"/>
      <c r="S1041" s="958"/>
      <c r="T1041" s="958"/>
      <c r="U1041" s="958"/>
      <c r="V1041" s="958"/>
      <c r="W1041" s="958"/>
      <c r="X1041" s="958"/>
    </row>
    <row r="1042" spans="1:24" x14ac:dyDescent="0.2">
      <c r="A1042" s="549"/>
      <c r="B1042" s="81"/>
      <c r="D1042" s="958"/>
      <c r="E1042" s="958"/>
      <c r="F1042" s="958"/>
      <c r="G1042" s="958"/>
      <c r="H1042" s="958"/>
      <c r="I1042" s="958"/>
      <c r="J1042" s="958"/>
      <c r="K1042" s="958"/>
      <c r="L1042" s="958"/>
      <c r="M1042" s="958"/>
      <c r="N1042" s="958"/>
      <c r="O1042" s="958"/>
      <c r="P1042" s="958"/>
      <c r="Q1042" s="958"/>
      <c r="R1042" s="958"/>
      <c r="S1042" s="958"/>
      <c r="T1042" s="958"/>
      <c r="U1042" s="958"/>
      <c r="V1042" s="958"/>
      <c r="W1042" s="958"/>
      <c r="X1042" s="958"/>
    </row>
    <row r="1043" spans="1:24" x14ac:dyDescent="0.2">
      <c r="A1043" s="549"/>
      <c r="B1043" s="81"/>
      <c r="D1043" s="958"/>
      <c r="E1043" s="958"/>
      <c r="F1043" s="958"/>
      <c r="G1043" s="958"/>
      <c r="H1043" s="958"/>
      <c r="I1043" s="958"/>
      <c r="J1043" s="958"/>
      <c r="K1043" s="958"/>
      <c r="L1043" s="958"/>
      <c r="M1043" s="958"/>
      <c r="N1043" s="958"/>
      <c r="O1043" s="958"/>
      <c r="P1043" s="958"/>
      <c r="Q1043" s="958"/>
      <c r="R1043" s="958"/>
      <c r="S1043" s="958"/>
      <c r="T1043" s="958"/>
      <c r="U1043" s="958"/>
      <c r="V1043" s="958"/>
      <c r="W1043" s="958"/>
      <c r="X1043" s="958"/>
    </row>
    <row r="1044" spans="1:24" x14ac:dyDescent="0.2">
      <c r="A1044" s="549"/>
      <c r="B1044" s="81"/>
      <c r="D1044" s="958"/>
      <c r="E1044" s="958"/>
      <c r="F1044" s="958"/>
      <c r="G1044" s="958"/>
      <c r="H1044" s="958"/>
      <c r="I1044" s="958"/>
      <c r="J1044" s="958"/>
      <c r="K1044" s="958"/>
      <c r="L1044" s="958"/>
      <c r="M1044" s="958"/>
      <c r="N1044" s="958"/>
      <c r="O1044" s="958"/>
      <c r="P1044" s="958"/>
      <c r="Q1044" s="958"/>
      <c r="R1044" s="958"/>
      <c r="S1044" s="958"/>
      <c r="T1044" s="958"/>
      <c r="U1044" s="958"/>
      <c r="V1044" s="958"/>
      <c r="W1044" s="958"/>
      <c r="X1044" s="958"/>
    </row>
    <row r="1045" spans="1:24" x14ac:dyDescent="0.2">
      <c r="A1045" s="549"/>
      <c r="B1045" s="81"/>
      <c r="D1045" s="958"/>
      <c r="E1045" s="958"/>
      <c r="F1045" s="958"/>
      <c r="G1045" s="958"/>
      <c r="H1045" s="958"/>
      <c r="I1045" s="958"/>
      <c r="J1045" s="958"/>
      <c r="K1045" s="958"/>
      <c r="L1045" s="958"/>
      <c r="M1045" s="958"/>
      <c r="N1045" s="958"/>
      <c r="O1045" s="958"/>
      <c r="P1045" s="958"/>
      <c r="Q1045" s="958"/>
      <c r="R1045" s="958"/>
      <c r="S1045" s="958"/>
      <c r="T1045" s="958"/>
      <c r="U1045" s="958"/>
      <c r="V1045" s="958"/>
      <c r="W1045" s="958"/>
      <c r="X1045" s="958"/>
    </row>
    <row r="1046" spans="1:24" x14ac:dyDescent="0.2">
      <c r="A1046" s="549"/>
      <c r="B1046" s="81"/>
      <c r="D1046" s="958"/>
      <c r="E1046" s="958"/>
      <c r="F1046" s="958"/>
      <c r="G1046" s="958"/>
      <c r="H1046" s="958"/>
      <c r="I1046" s="958"/>
      <c r="J1046" s="958"/>
      <c r="K1046" s="958"/>
      <c r="L1046" s="958"/>
      <c r="M1046" s="958"/>
      <c r="N1046" s="958"/>
      <c r="O1046" s="958"/>
      <c r="P1046" s="958"/>
      <c r="Q1046" s="958"/>
      <c r="R1046" s="958"/>
      <c r="S1046" s="958"/>
      <c r="T1046" s="958"/>
      <c r="U1046" s="958"/>
      <c r="V1046" s="958"/>
      <c r="W1046" s="958"/>
      <c r="X1046" s="958"/>
    </row>
    <row r="1047" spans="1:24" x14ac:dyDescent="0.2">
      <c r="A1047" s="549"/>
      <c r="B1047" s="81"/>
      <c r="D1047" s="958"/>
      <c r="E1047" s="958"/>
      <c r="F1047" s="958"/>
      <c r="G1047" s="958"/>
      <c r="H1047" s="958"/>
      <c r="I1047" s="958"/>
      <c r="J1047" s="958"/>
      <c r="K1047" s="958"/>
      <c r="L1047" s="958"/>
      <c r="M1047" s="958"/>
      <c r="N1047" s="958"/>
      <c r="O1047" s="958"/>
      <c r="P1047" s="958"/>
      <c r="Q1047" s="958"/>
      <c r="R1047" s="958"/>
      <c r="S1047" s="958"/>
      <c r="T1047" s="958"/>
      <c r="U1047" s="958"/>
      <c r="V1047" s="958"/>
      <c r="W1047" s="958"/>
      <c r="X1047" s="958"/>
    </row>
    <row r="1048" spans="1:24" x14ac:dyDescent="0.2">
      <c r="A1048" s="549"/>
      <c r="B1048" s="81"/>
      <c r="D1048" s="958"/>
      <c r="E1048" s="958"/>
      <c r="F1048" s="958"/>
      <c r="G1048" s="958"/>
      <c r="H1048" s="958"/>
      <c r="I1048" s="958"/>
      <c r="J1048" s="958"/>
      <c r="K1048" s="958"/>
      <c r="L1048" s="958"/>
      <c r="M1048" s="958"/>
      <c r="N1048" s="958"/>
      <c r="O1048" s="958"/>
      <c r="P1048" s="958"/>
      <c r="Q1048" s="958"/>
      <c r="R1048" s="958"/>
      <c r="S1048" s="958"/>
      <c r="T1048" s="958"/>
      <c r="U1048" s="958"/>
      <c r="V1048" s="958"/>
      <c r="W1048" s="958"/>
      <c r="X1048" s="958"/>
    </row>
    <row r="1049" spans="1:24" x14ac:dyDescent="0.2">
      <c r="A1049" s="549"/>
      <c r="B1049" s="81"/>
      <c r="D1049" s="958"/>
      <c r="E1049" s="958"/>
      <c r="F1049" s="958"/>
      <c r="G1049" s="958"/>
      <c r="H1049" s="958"/>
      <c r="I1049" s="958"/>
      <c r="J1049" s="958"/>
      <c r="K1049" s="958"/>
      <c r="L1049" s="958"/>
      <c r="M1049" s="958"/>
      <c r="N1049" s="958"/>
      <c r="O1049" s="958"/>
      <c r="P1049" s="958"/>
      <c r="Q1049" s="958"/>
      <c r="R1049" s="958"/>
      <c r="S1049" s="958"/>
      <c r="T1049" s="958"/>
      <c r="U1049" s="958"/>
      <c r="V1049" s="958"/>
      <c r="W1049" s="958"/>
      <c r="X1049" s="958"/>
    </row>
    <row r="1050" spans="1:24" x14ac:dyDescent="0.2">
      <c r="A1050" s="549"/>
      <c r="B1050" s="81"/>
      <c r="D1050" s="958"/>
      <c r="E1050" s="958"/>
      <c r="F1050" s="958"/>
      <c r="G1050" s="958"/>
      <c r="H1050" s="958"/>
      <c r="I1050" s="958"/>
      <c r="J1050" s="958"/>
      <c r="K1050" s="958"/>
      <c r="L1050" s="958"/>
      <c r="M1050" s="958"/>
      <c r="N1050" s="958"/>
      <c r="O1050" s="958"/>
      <c r="P1050" s="958"/>
      <c r="Q1050" s="958"/>
      <c r="R1050" s="958"/>
      <c r="S1050" s="958"/>
      <c r="T1050" s="958"/>
      <c r="U1050" s="958"/>
      <c r="V1050" s="958"/>
      <c r="W1050" s="958"/>
      <c r="X1050" s="958"/>
    </row>
    <row r="1051" spans="1:24" x14ac:dyDescent="0.2">
      <c r="A1051" s="549"/>
      <c r="B1051" s="81"/>
      <c r="D1051" s="958"/>
      <c r="E1051" s="958"/>
      <c r="F1051" s="958"/>
      <c r="G1051" s="958"/>
      <c r="H1051" s="958"/>
      <c r="I1051" s="958"/>
      <c r="J1051" s="958"/>
      <c r="K1051" s="958"/>
      <c r="L1051" s="958"/>
      <c r="M1051" s="958"/>
      <c r="N1051" s="958"/>
      <c r="O1051" s="958"/>
      <c r="P1051" s="958"/>
      <c r="Q1051" s="958"/>
      <c r="R1051" s="958"/>
      <c r="S1051" s="958"/>
      <c r="T1051" s="958"/>
      <c r="U1051" s="958"/>
      <c r="V1051" s="958"/>
      <c r="W1051" s="958"/>
      <c r="X1051" s="958"/>
    </row>
    <row r="1052" spans="1:24" x14ac:dyDescent="0.2">
      <c r="A1052" s="549"/>
      <c r="B1052" s="81"/>
      <c r="D1052" s="958"/>
      <c r="E1052" s="958"/>
      <c r="F1052" s="958"/>
      <c r="G1052" s="958"/>
      <c r="H1052" s="958"/>
      <c r="I1052" s="958"/>
      <c r="J1052" s="958"/>
      <c r="K1052" s="958"/>
      <c r="L1052" s="958"/>
      <c r="M1052" s="958"/>
      <c r="N1052" s="958"/>
      <c r="O1052" s="958"/>
      <c r="P1052" s="958"/>
      <c r="Q1052" s="958"/>
      <c r="R1052" s="958"/>
      <c r="S1052" s="958"/>
      <c r="T1052" s="958"/>
      <c r="U1052" s="958"/>
      <c r="V1052" s="958"/>
      <c r="W1052" s="958"/>
      <c r="X1052" s="958"/>
    </row>
    <row r="1053" spans="1:24" x14ac:dyDescent="0.2">
      <c r="A1053" s="549"/>
      <c r="B1053" s="81"/>
      <c r="D1053" s="958"/>
      <c r="E1053" s="958"/>
      <c r="F1053" s="958"/>
      <c r="G1053" s="958"/>
      <c r="H1053" s="958"/>
      <c r="I1053" s="958"/>
      <c r="J1053" s="958"/>
      <c r="K1053" s="958"/>
      <c r="L1053" s="958"/>
      <c r="M1053" s="958"/>
      <c r="N1053" s="958"/>
      <c r="O1053" s="958"/>
      <c r="P1053" s="958"/>
      <c r="Q1053" s="958"/>
      <c r="R1053" s="958"/>
      <c r="S1053" s="958"/>
      <c r="T1053" s="958"/>
      <c r="U1053" s="958"/>
      <c r="V1053" s="958"/>
      <c r="W1053" s="958"/>
      <c r="X1053" s="958"/>
    </row>
    <row r="1054" spans="1:24" x14ac:dyDescent="0.2">
      <c r="A1054" s="549"/>
      <c r="B1054" s="81"/>
      <c r="D1054" s="958"/>
      <c r="E1054" s="958"/>
      <c r="F1054" s="958"/>
      <c r="G1054" s="958"/>
      <c r="H1054" s="958"/>
      <c r="I1054" s="958"/>
      <c r="J1054" s="958"/>
      <c r="K1054" s="958"/>
      <c r="L1054" s="958"/>
      <c r="M1054" s="958"/>
      <c r="N1054" s="958"/>
      <c r="O1054" s="958"/>
      <c r="P1054" s="958"/>
      <c r="Q1054" s="958"/>
      <c r="R1054" s="958"/>
      <c r="S1054" s="958"/>
      <c r="T1054" s="958"/>
      <c r="U1054" s="958"/>
      <c r="V1054" s="958"/>
      <c r="W1054" s="958"/>
      <c r="X1054" s="958"/>
    </row>
    <row r="1055" spans="1:24" x14ac:dyDescent="0.2">
      <c r="A1055" s="549"/>
      <c r="B1055" s="81"/>
      <c r="D1055" s="958"/>
      <c r="E1055" s="958"/>
      <c r="F1055" s="958"/>
      <c r="G1055" s="958"/>
      <c r="H1055" s="958"/>
      <c r="I1055" s="958"/>
      <c r="J1055" s="958"/>
      <c r="K1055" s="958"/>
      <c r="L1055" s="958"/>
      <c r="M1055" s="958"/>
      <c r="N1055" s="958"/>
      <c r="O1055" s="958"/>
      <c r="P1055" s="958"/>
      <c r="Q1055" s="958"/>
      <c r="R1055" s="958"/>
      <c r="S1055" s="958"/>
      <c r="T1055" s="958"/>
      <c r="U1055" s="958"/>
      <c r="V1055" s="958"/>
      <c r="W1055" s="958"/>
      <c r="X1055" s="958"/>
    </row>
    <row r="1056" spans="1:24" x14ac:dyDescent="0.2">
      <c r="A1056" s="549"/>
      <c r="B1056" s="81"/>
      <c r="D1056" s="958"/>
      <c r="E1056" s="958"/>
      <c r="F1056" s="958"/>
      <c r="G1056" s="958"/>
      <c r="H1056" s="958"/>
      <c r="I1056" s="958"/>
      <c r="J1056" s="958"/>
      <c r="K1056" s="958"/>
      <c r="L1056" s="958"/>
      <c r="M1056" s="958"/>
      <c r="N1056" s="958"/>
      <c r="O1056" s="958"/>
      <c r="P1056" s="958"/>
      <c r="Q1056" s="958"/>
      <c r="R1056" s="958"/>
      <c r="S1056" s="958"/>
      <c r="T1056" s="958"/>
      <c r="U1056" s="958"/>
      <c r="V1056" s="958"/>
      <c r="W1056" s="958"/>
      <c r="X1056" s="958"/>
    </row>
    <row r="1057" spans="1:24" x14ac:dyDescent="0.2">
      <c r="A1057" s="549"/>
      <c r="B1057" s="81"/>
      <c r="D1057" s="958"/>
      <c r="E1057" s="958"/>
      <c r="F1057" s="958"/>
      <c r="G1057" s="958"/>
      <c r="H1057" s="958"/>
      <c r="I1057" s="958"/>
      <c r="J1057" s="958"/>
      <c r="K1057" s="958"/>
      <c r="L1057" s="958"/>
      <c r="M1057" s="958"/>
      <c r="N1057" s="958"/>
      <c r="O1057" s="958"/>
      <c r="P1057" s="958"/>
      <c r="Q1057" s="958"/>
      <c r="R1057" s="958"/>
      <c r="S1057" s="958"/>
      <c r="T1057" s="958"/>
      <c r="U1057" s="958"/>
      <c r="V1057" s="958"/>
      <c r="W1057" s="958"/>
      <c r="X1057" s="958"/>
    </row>
    <row r="1058" spans="1:24" x14ac:dyDescent="0.2">
      <c r="A1058" s="549"/>
      <c r="B1058" s="81"/>
      <c r="D1058" s="958"/>
      <c r="E1058" s="958"/>
      <c r="F1058" s="958"/>
      <c r="G1058" s="958"/>
      <c r="H1058" s="958"/>
      <c r="I1058" s="958"/>
      <c r="J1058" s="958"/>
      <c r="K1058" s="958"/>
      <c r="L1058" s="958"/>
      <c r="M1058" s="958"/>
      <c r="N1058" s="958"/>
      <c r="O1058" s="958"/>
      <c r="P1058" s="958"/>
      <c r="Q1058" s="958"/>
      <c r="R1058" s="958"/>
      <c r="S1058" s="958"/>
      <c r="T1058" s="958"/>
      <c r="U1058" s="958"/>
      <c r="V1058" s="958"/>
      <c r="W1058" s="958"/>
      <c r="X1058" s="958"/>
    </row>
    <row r="1059" spans="1:24" x14ac:dyDescent="0.2">
      <c r="A1059" s="549"/>
      <c r="B1059" s="81"/>
      <c r="D1059" s="958"/>
      <c r="E1059" s="958"/>
      <c r="F1059" s="958"/>
      <c r="G1059" s="958"/>
      <c r="H1059" s="958"/>
      <c r="I1059" s="958"/>
      <c r="J1059" s="958"/>
      <c r="K1059" s="958"/>
      <c r="L1059" s="958"/>
      <c r="M1059" s="958"/>
      <c r="N1059" s="958"/>
      <c r="O1059" s="958"/>
      <c r="P1059" s="958"/>
      <c r="Q1059" s="958"/>
      <c r="R1059" s="958"/>
      <c r="S1059" s="958"/>
      <c r="T1059" s="958"/>
      <c r="U1059" s="958"/>
      <c r="V1059" s="958"/>
      <c r="W1059" s="958"/>
      <c r="X1059" s="958"/>
    </row>
    <row r="1060" spans="1:24" x14ac:dyDescent="0.2">
      <c r="A1060" s="549"/>
      <c r="B1060" s="81"/>
      <c r="D1060" s="958"/>
      <c r="E1060" s="958"/>
      <c r="F1060" s="958"/>
      <c r="G1060" s="958"/>
      <c r="H1060" s="958"/>
      <c r="I1060" s="958"/>
      <c r="J1060" s="958"/>
      <c r="K1060" s="958"/>
      <c r="L1060" s="958"/>
      <c r="M1060" s="958"/>
      <c r="N1060" s="958"/>
      <c r="O1060" s="958"/>
      <c r="P1060" s="958"/>
      <c r="Q1060" s="958"/>
      <c r="R1060" s="958"/>
      <c r="S1060" s="958"/>
      <c r="T1060" s="958"/>
      <c r="U1060" s="958"/>
      <c r="V1060" s="958"/>
      <c r="W1060" s="958"/>
      <c r="X1060" s="958"/>
    </row>
    <row r="1061" spans="1:24" x14ac:dyDescent="0.2">
      <c r="A1061" s="549"/>
      <c r="B1061" s="81"/>
      <c r="D1061" s="958"/>
      <c r="E1061" s="958"/>
      <c r="F1061" s="958"/>
      <c r="G1061" s="958"/>
      <c r="H1061" s="958"/>
      <c r="I1061" s="958"/>
      <c r="J1061" s="958"/>
      <c r="K1061" s="958"/>
      <c r="L1061" s="958"/>
      <c r="M1061" s="958"/>
      <c r="N1061" s="958"/>
      <c r="O1061" s="958"/>
      <c r="P1061" s="958"/>
      <c r="Q1061" s="958"/>
      <c r="R1061" s="958"/>
      <c r="S1061" s="958"/>
      <c r="T1061" s="958"/>
      <c r="U1061" s="958"/>
      <c r="V1061" s="958"/>
      <c r="W1061" s="958"/>
      <c r="X1061" s="958"/>
    </row>
    <row r="1062" spans="1:24" x14ac:dyDescent="0.2">
      <c r="A1062" s="549"/>
      <c r="B1062" s="81"/>
      <c r="D1062" s="958"/>
      <c r="E1062" s="958"/>
      <c r="F1062" s="958"/>
      <c r="G1062" s="958"/>
      <c r="H1062" s="958"/>
      <c r="I1062" s="958"/>
      <c r="J1062" s="958"/>
      <c r="K1062" s="958"/>
      <c r="L1062" s="958"/>
      <c r="M1062" s="958"/>
      <c r="N1062" s="958"/>
      <c r="O1062" s="958"/>
      <c r="P1062" s="958"/>
      <c r="Q1062" s="958"/>
      <c r="R1062" s="958"/>
      <c r="S1062" s="958"/>
      <c r="T1062" s="958"/>
      <c r="U1062" s="958"/>
      <c r="V1062" s="958"/>
      <c r="W1062" s="958"/>
      <c r="X1062" s="958"/>
    </row>
    <row r="1063" spans="1:24" x14ac:dyDescent="0.2">
      <c r="A1063" s="549"/>
      <c r="B1063" s="81"/>
      <c r="D1063" s="958"/>
      <c r="E1063" s="958"/>
      <c r="F1063" s="958"/>
      <c r="G1063" s="958"/>
      <c r="H1063" s="958"/>
      <c r="I1063" s="958"/>
      <c r="J1063" s="958"/>
      <c r="K1063" s="958"/>
      <c r="L1063" s="958"/>
      <c r="M1063" s="958"/>
      <c r="N1063" s="958"/>
      <c r="O1063" s="958"/>
      <c r="P1063" s="958"/>
      <c r="Q1063" s="958"/>
      <c r="R1063" s="958"/>
      <c r="S1063" s="958"/>
      <c r="T1063" s="958"/>
      <c r="U1063" s="958"/>
      <c r="V1063" s="958"/>
      <c r="W1063" s="958"/>
      <c r="X1063" s="958"/>
    </row>
    <row r="1064" spans="1:24" x14ac:dyDescent="0.2">
      <c r="A1064" s="549"/>
      <c r="B1064" s="81"/>
      <c r="D1064" s="958"/>
      <c r="E1064" s="958"/>
      <c r="F1064" s="958"/>
      <c r="G1064" s="958"/>
      <c r="H1064" s="958"/>
      <c r="I1064" s="958"/>
      <c r="J1064" s="958"/>
      <c r="K1064" s="958"/>
      <c r="L1064" s="958"/>
      <c r="M1064" s="958"/>
      <c r="N1064" s="958"/>
      <c r="O1064" s="958"/>
      <c r="P1064" s="958"/>
      <c r="Q1064" s="958"/>
      <c r="R1064" s="958"/>
      <c r="S1064" s="958"/>
      <c r="T1064" s="958"/>
      <c r="U1064" s="958"/>
      <c r="V1064" s="958"/>
      <c r="W1064" s="958"/>
      <c r="X1064" s="958"/>
    </row>
    <row r="1065" spans="1:24" x14ac:dyDescent="0.2">
      <c r="A1065" s="549"/>
      <c r="B1065" s="81"/>
      <c r="D1065" s="958"/>
      <c r="E1065" s="958"/>
      <c r="F1065" s="958"/>
      <c r="G1065" s="958"/>
      <c r="H1065" s="958"/>
      <c r="I1065" s="958"/>
      <c r="J1065" s="958"/>
      <c r="K1065" s="958"/>
      <c r="L1065" s="958"/>
      <c r="M1065" s="958"/>
      <c r="N1065" s="958"/>
      <c r="O1065" s="958"/>
      <c r="P1065" s="958"/>
      <c r="Q1065" s="958"/>
      <c r="R1065" s="958"/>
      <c r="S1065" s="958"/>
      <c r="T1065" s="958"/>
      <c r="U1065" s="958"/>
      <c r="V1065" s="958"/>
      <c r="W1065" s="958"/>
      <c r="X1065" s="958"/>
    </row>
    <row r="1066" spans="1:24" x14ac:dyDescent="0.2">
      <c r="A1066" s="549"/>
      <c r="B1066" s="81"/>
      <c r="D1066" s="958"/>
      <c r="E1066" s="958"/>
      <c r="F1066" s="958"/>
      <c r="G1066" s="958"/>
      <c r="H1066" s="958"/>
      <c r="I1066" s="958"/>
      <c r="J1066" s="958"/>
      <c r="K1066" s="958"/>
      <c r="L1066" s="958"/>
      <c r="M1066" s="958"/>
      <c r="N1066" s="958"/>
      <c r="O1066" s="958"/>
      <c r="P1066" s="958"/>
      <c r="Q1066" s="958"/>
      <c r="R1066" s="958"/>
      <c r="S1066" s="958"/>
      <c r="T1066" s="958"/>
      <c r="U1066" s="958"/>
      <c r="V1066" s="958"/>
      <c r="W1066" s="958"/>
      <c r="X1066" s="958"/>
    </row>
    <row r="1067" spans="1:24" x14ac:dyDescent="0.2">
      <c r="A1067" s="549"/>
      <c r="B1067" s="81"/>
      <c r="D1067" s="958"/>
      <c r="E1067" s="958"/>
      <c r="F1067" s="958"/>
      <c r="G1067" s="958"/>
      <c r="H1067" s="958"/>
      <c r="I1067" s="958"/>
      <c r="J1067" s="958"/>
      <c r="K1067" s="958"/>
      <c r="L1067" s="958"/>
      <c r="M1067" s="958"/>
      <c r="N1067" s="958"/>
      <c r="O1067" s="958"/>
      <c r="P1067" s="958"/>
      <c r="Q1067" s="958"/>
      <c r="R1067" s="958"/>
      <c r="S1067" s="958"/>
      <c r="T1067" s="958"/>
      <c r="U1067" s="958"/>
      <c r="V1067" s="958"/>
      <c r="W1067" s="958"/>
      <c r="X1067" s="958"/>
    </row>
    <row r="1068" spans="1:24" x14ac:dyDescent="0.2">
      <c r="A1068" s="549"/>
      <c r="B1068" s="81"/>
      <c r="D1068" s="958"/>
      <c r="E1068" s="958"/>
      <c r="F1068" s="958"/>
      <c r="G1068" s="958"/>
      <c r="H1068" s="958"/>
      <c r="I1068" s="958"/>
      <c r="J1068" s="958"/>
      <c r="K1068" s="958"/>
      <c r="L1068" s="958"/>
      <c r="M1068" s="958"/>
      <c r="N1068" s="958"/>
      <c r="O1068" s="958"/>
      <c r="P1068" s="958"/>
      <c r="Q1068" s="958"/>
      <c r="R1068" s="958"/>
      <c r="S1068" s="958"/>
      <c r="T1068" s="958"/>
      <c r="U1068" s="958"/>
      <c r="V1068" s="958"/>
      <c r="W1068" s="958"/>
      <c r="X1068" s="958"/>
    </row>
    <row r="1069" spans="1:24" x14ac:dyDescent="0.2">
      <c r="A1069" s="549"/>
      <c r="B1069" s="81"/>
      <c r="D1069" s="958"/>
      <c r="E1069" s="958"/>
      <c r="F1069" s="958"/>
      <c r="G1069" s="958"/>
      <c r="H1069" s="958"/>
      <c r="I1069" s="958"/>
      <c r="J1069" s="958"/>
      <c r="K1069" s="958"/>
      <c r="L1069" s="958"/>
      <c r="M1069" s="958"/>
      <c r="N1069" s="958"/>
      <c r="O1069" s="958"/>
      <c r="P1069" s="958"/>
      <c r="Q1069" s="958"/>
      <c r="R1069" s="958"/>
      <c r="S1069" s="958"/>
      <c r="T1069" s="958"/>
      <c r="U1069" s="958"/>
      <c r="V1069" s="958"/>
      <c r="W1069" s="958"/>
      <c r="X1069" s="958"/>
    </row>
    <row r="1070" spans="1:24" x14ac:dyDescent="0.2">
      <c r="A1070" s="549"/>
      <c r="B1070" s="81"/>
      <c r="D1070" s="958"/>
      <c r="E1070" s="958"/>
      <c r="F1070" s="958"/>
      <c r="G1070" s="958"/>
      <c r="H1070" s="958"/>
      <c r="I1070" s="958"/>
      <c r="J1070" s="958"/>
      <c r="K1070" s="958"/>
      <c r="L1070" s="958"/>
      <c r="M1070" s="958"/>
      <c r="N1070" s="958"/>
      <c r="O1070" s="958"/>
      <c r="P1070" s="958"/>
      <c r="Q1070" s="958"/>
      <c r="R1070" s="958"/>
      <c r="S1070" s="958"/>
      <c r="T1070" s="958"/>
      <c r="U1070" s="958"/>
      <c r="V1070" s="958"/>
      <c r="W1070" s="958"/>
      <c r="X1070" s="958"/>
    </row>
    <row r="1071" spans="1:24" x14ac:dyDescent="0.2">
      <c r="A1071" s="549"/>
      <c r="B1071" s="81"/>
      <c r="D1071" s="958"/>
      <c r="E1071" s="958"/>
      <c r="F1071" s="958"/>
      <c r="G1071" s="958"/>
      <c r="H1071" s="958"/>
      <c r="I1071" s="958"/>
      <c r="J1071" s="958"/>
      <c r="K1071" s="958"/>
      <c r="L1071" s="958"/>
      <c r="M1071" s="958"/>
      <c r="N1071" s="958"/>
      <c r="O1071" s="958"/>
      <c r="P1071" s="958"/>
      <c r="Q1071" s="958"/>
      <c r="R1071" s="958"/>
      <c r="S1071" s="958"/>
      <c r="T1071" s="958"/>
      <c r="U1071" s="958"/>
      <c r="V1071" s="958"/>
      <c r="W1071" s="958"/>
      <c r="X1071" s="958"/>
    </row>
    <row r="1072" spans="1:24" x14ac:dyDescent="0.2">
      <c r="A1072" s="549"/>
      <c r="B1072" s="81"/>
      <c r="D1072" s="958"/>
      <c r="E1072" s="958"/>
      <c r="F1072" s="958"/>
      <c r="G1072" s="958"/>
      <c r="H1072" s="958"/>
      <c r="I1072" s="958"/>
      <c r="J1072" s="958"/>
      <c r="K1072" s="958"/>
      <c r="L1072" s="958"/>
      <c r="M1072" s="958"/>
      <c r="N1072" s="958"/>
      <c r="O1072" s="958"/>
      <c r="P1072" s="958"/>
      <c r="Q1072" s="958"/>
      <c r="R1072" s="958"/>
      <c r="S1072" s="958"/>
      <c r="T1072" s="958"/>
      <c r="U1072" s="958"/>
      <c r="V1072" s="958"/>
      <c r="W1072" s="958"/>
      <c r="X1072" s="958"/>
    </row>
    <row r="1073" spans="1:24" x14ac:dyDescent="0.2">
      <c r="A1073" s="549"/>
      <c r="B1073" s="81"/>
      <c r="D1073" s="958"/>
      <c r="E1073" s="958"/>
      <c r="F1073" s="958"/>
      <c r="G1073" s="958"/>
      <c r="H1073" s="958"/>
      <c r="I1073" s="958"/>
      <c r="J1073" s="958"/>
      <c r="K1073" s="958"/>
      <c r="L1073" s="958"/>
      <c r="M1073" s="958"/>
      <c r="N1073" s="958"/>
      <c r="O1073" s="958"/>
      <c r="P1073" s="958"/>
      <c r="Q1073" s="958"/>
      <c r="R1073" s="958"/>
      <c r="S1073" s="958"/>
      <c r="T1073" s="958"/>
      <c r="U1073" s="958"/>
      <c r="V1073" s="958"/>
      <c r="W1073" s="958"/>
      <c r="X1073" s="958"/>
    </row>
    <row r="1074" spans="1:24" x14ac:dyDescent="0.2">
      <c r="A1074" s="549"/>
      <c r="B1074" s="81"/>
      <c r="D1074" s="958"/>
      <c r="E1074" s="958"/>
      <c r="F1074" s="958"/>
      <c r="G1074" s="958"/>
      <c r="H1074" s="958"/>
      <c r="I1074" s="958"/>
      <c r="J1074" s="958"/>
      <c r="K1074" s="958"/>
      <c r="L1074" s="958"/>
      <c r="M1074" s="958"/>
      <c r="N1074" s="958"/>
      <c r="O1074" s="958"/>
      <c r="P1074" s="958"/>
      <c r="Q1074" s="958"/>
      <c r="R1074" s="958"/>
      <c r="S1074" s="958"/>
      <c r="T1074" s="958"/>
      <c r="U1074" s="958"/>
      <c r="V1074" s="958"/>
      <c r="W1074" s="958"/>
      <c r="X1074" s="958"/>
    </row>
    <row r="1075" spans="1:24" x14ac:dyDescent="0.2">
      <c r="A1075" s="549"/>
      <c r="B1075" s="81"/>
      <c r="D1075" s="958"/>
      <c r="E1075" s="958"/>
      <c r="F1075" s="958"/>
      <c r="G1075" s="958"/>
      <c r="H1075" s="958"/>
      <c r="I1075" s="958"/>
      <c r="J1075" s="958"/>
      <c r="K1075" s="958"/>
      <c r="L1075" s="958"/>
      <c r="M1075" s="958"/>
      <c r="N1075" s="958"/>
      <c r="O1075" s="958"/>
      <c r="P1075" s="958"/>
      <c r="Q1075" s="958"/>
      <c r="R1075" s="958"/>
      <c r="S1075" s="958"/>
      <c r="T1075" s="958"/>
      <c r="U1075" s="958"/>
      <c r="V1075" s="958"/>
      <c r="W1075" s="958"/>
      <c r="X1075" s="958"/>
    </row>
    <row r="1076" spans="1:24" x14ac:dyDescent="0.2">
      <c r="A1076" s="549"/>
      <c r="B1076" s="81"/>
      <c r="D1076" s="958"/>
      <c r="E1076" s="958"/>
      <c r="F1076" s="958"/>
      <c r="G1076" s="958"/>
      <c r="H1076" s="958"/>
      <c r="I1076" s="958"/>
      <c r="J1076" s="958"/>
      <c r="K1076" s="958"/>
      <c r="L1076" s="958"/>
      <c r="M1076" s="958"/>
      <c r="N1076" s="958"/>
      <c r="O1076" s="958"/>
      <c r="P1076" s="958"/>
      <c r="Q1076" s="958"/>
      <c r="R1076" s="958"/>
      <c r="S1076" s="958"/>
      <c r="T1076" s="958"/>
      <c r="U1076" s="958"/>
      <c r="V1076" s="958"/>
      <c r="W1076" s="958"/>
      <c r="X1076" s="958"/>
    </row>
    <row r="1077" spans="1:24" x14ac:dyDescent="0.2">
      <c r="A1077" s="549"/>
      <c r="B1077" s="81"/>
      <c r="D1077" s="958"/>
      <c r="E1077" s="958"/>
      <c r="F1077" s="958"/>
      <c r="G1077" s="958"/>
      <c r="H1077" s="958"/>
      <c r="I1077" s="958"/>
      <c r="J1077" s="958"/>
      <c r="K1077" s="958"/>
      <c r="L1077" s="958"/>
      <c r="M1077" s="958"/>
      <c r="N1077" s="958"/>
      <c r="O1077" s="958"/>
      <c r="P1077" s="958"/>
      <c r="Q1077" s="958"/>
      <c r="R1077" s="958"/>
      <c r="S1077" s="958"/>
      <c r="T1077" s="958"/>
      <c r="U1077" s="958"/>
      <c r="V1077" s="958"/>
      <c r="W1077" s="958"/>
      <c r="X1077" s="958"/>
    </row>
    <row r="1078" spans="1:24" x14ac:dyDescent="0.2">
      <c r="A1078" s="549"/>
      <c r="B1078" s="81"/>
      <c r="D1078" s="958"/>
      <c r="E1078" s="958"/>
      <c r="F1078" s="958"/>
      <c r="G1078" s="958"/>
      <c r="H1078" s="958"/>
      <c r="I1078" s="958"/>
      <c r="J1078" s="958"/>
      <c r="K1078" s="958"/>
      <c r="L1078" s="958"/>
      <c r="M1078" s="958"/>
      <c r="N1078" s="958"/>
      <c r="O1078" s="958"/>
      <c r="P1078" s="958"/>
      <c r="Q1078" s="958"/>
      <c r="R1078" s="958"/>
      <c r="S1078" s="958"/>
      <c r="T1078" s="958"/>
      <c r="U1078" s="958"/>
      <c r="V1078" s="958"/>
      <c r="W1078" s="958"/>
      <c r="X1078" s="958"/>
    </row>
    <row r="1079" spans="1:24" x14ac:dyDescent="0.2">
      <c r="A1079" s="549"/>
      <c r="B1079" s="81"/>
      <c r="D1079" s="958"/>
      <c r="E1079" s="958"/>
      <c r="F1079" s="958"/>
      <c r="G1079" s="958"/>
      <c r="H1079" s="958"/>
      <c r="I1079" s="958"/>
      <c r="J1079" s="958"/>
      <c r="K1079" s="958"/>
      <c r="L1079" s="958"/>
      <c r="M1079" s="958"/>
      <c r="N1079" s="958"/>
      <c r="O1079" s="958"/>
      <c r="P1079" s="958"/>
      <c r="Q1079" s="958"/>
      <c r="R1079" s="958"/>
      <c r="S1079" s="958"/>
      <c r="T1079" s="958"/>
      <c r="U1079" s="958"/>
      <c r="V1079" s="958"/>
      <c r="W1079" s="958"/>
      <c r="X1079" s="958"/>
    </row>
    <row r="1080" spans="1:24" x14ac:dyDescent="0.2">
      <c r="A1080" s="549"/>
      <c r="B1080" s="81"/>
      <c r="D1080" s="958"/>
      <c r="E1080" s="958"/>
      <c r="F1080" s="958"/>
      <c r="G1080" s="958"/>
      <c r="H1080" s="958"/>
      <c r="I1080" s="958"/>
      <c r="J1080" s="958"/>
      <c r="K1080" s="958"/>
      <c r="L1080" s="958"/>
      <c r="M1080" s="958"/>
      <c r="N1080" s="958"/>
      <c r="O1080" s="958"/>
      <c r="P1080" s="958"/>
      <c r="Q1080" s="958"/>
      <c r="R1080" s="958"/>
      <c r="S1080" s="958"/>
      <c r="T1080" s="958"/>
      <c r="U1080" s="958"/>
      <c r="V1080" s="958"/>
      <c r="W1080" s="958"/>
      <c r="X1080" s="958"/>
    </row>
    <row r="1081" spans="1:24" x14ac:dyDescent="0.2">
      <c r="A1081" s="549"/>
      <c r="B1081" s="81"/>
      <c r="D1081" s="958"/>
      <c r="E1081" s="958"/>
      <c r="F1081" s="958"/>
      <c r="G1081" s="958"/>
      <c r="H1081" s="958"/>
      <c r="I1081" s="958"/>
      <c r="J1081" s="958"/>
      <c r="K1081" s="958"/>
      <c r="L1081" s="958"/>
      <c r="M1081" s="958"/>
      <c r="N1081" s="958"/>
      <c r="O1081" s="958"/>
      <c r="P1081" s="958"/>
      <c r="Q1081" s="958"/>
      <c r="R1081" s="958"/>
      <c r="S1081" s="958"/>
      <c r="T1081" s="958"/>
      <c r="U1081" s="958"/>
      <c r="V1081" s="958"/>
      <c r="W1081" s="958"/>
      <c r="X1081" s="958"/>
    </row>
    <row r="1082" spans="1:24" x14ac:dyDescent="0.2">
      <c r="A1082" s="549"/>
      <c r="B1082" s="81"/>
      <c r="D1082" s="958"/>
      <c r="E1082" s="958"/>
      <c r="F1082" s="958"/>
      <c r="G1082" s="958"/>
      <c r="H1082" s="958"/>
      <c r="I1082" s="958"/>
      <c r="J1082" s="958"/>
      <c r="K1082" s="958"/>
      <c r="L1082" s="958"/>
      <c r="M1082" s="958"/>
      <c r="N1082" s="958"/>
      <c r="O1082" s="958"/>
      <c r="P1082" s="958"/>
      <c r="Q1082" s="958"/>
      <c r="R1082" s="958"/>
      <c r="S1082" s="958"/>
      <c r="T1082" s="958"/>
      <c r="U1082" s="958"/>
      <c r="V1082" s="958"/>
      <c r="W1082" s="958"/>
      <c r="X1082" s="958"/>
    </row>
    <row r="1083" spans="1:24" x14ac:dyDescent="0.2">
      <c r="A1083" s="549"/>
      <c r="B1083" s="81"/>
      <c r="D1083" s="958"/>
      <c r="E1083" s="958"/>
      <c r="F1083" s="958"/>
      <c r="G1083" s="958"/>
      <c r="H1083" s="958"/>
      <c r="I1083" s="958"/>
      <c r="J1083" s="958"/>
      <c r="K1083" s="958"/>
      <c r="L1083" s="958"/>
      <c r="M1083" s="958"/>
      <c r="N1083" s="958"/>
      <c r="O1083" s="958"/>
      <c r="P1083" s="958"/>
      <c r="Q1083" s="958"/>
      <c r="R1083" s="958"/>
      <c r="S1083" s="958"/>
      <c r="T1083" s="958"/>
      <c r="U1083" s="958"/>
      <c r="V1083" s="958"/>
      <c r="W1083" s="958"/>
      <c r="X1083" s="958"/>
    </row>
    <row r="1084" spans="1:24" x14ac:dyDescent="0.2">
      <c r="A1084" s="549"/>
      <c r="B1084" s="81"/>
      <c r="D1084" s="958"/>
      <c r="E1084" s="958"/>
      <c r="F1084" s="958"/>
      <c r="G1084" s="958"/>
      <c r="H1084" s="958"/>
      <c r="I1084" s="958"/>
      <c r="J1084" s="958"/>
      <c r="K1084" s="958"/>
      <c r="L1084" s="958"/>
      <c r="M1084" s="958"/>
      <c r="N1084" s="958"/>
      <c r="O1084" s="958"/>
      <c r="P1084" s="958"/>
      <c r="Q1084" s="958"/>
      <c r="R1084" s="958"/>
      <c r="S1084" s="958"/>
      <c r="T1084" s="958"/>
      <c r="U1084" s="958"/>
      <c r="V1084" s="958"/>
      <c r="W1084" s="958"/>
      <c r="X1084" s="958"/>
    </row>
    <row r="1085" spans="1:24" x14ac:dyDescent="0.2">
      <c r="A1085" s="549"/>
      <c r="B1085" s="81"/>
      <c r="D1085" s="958"/>
      <c r="E1085" s="958"/>
      <c r="F1085" s="958"/>
      <c r="G1085" s="958"/>
      <c r="H1085" s="958"/>
      <c r="I1085" s="958"/>
      <c r="J1085" s="958"/>
      <c r="K1085" s="958"/>
      <c r="L1085" s="958"/>
      <c r="M1085" s="958"/>
      <c r="N1085" s="958"/>
      <c r="O1085" s="958"/>
      <c r="P1085" s="958"/>
      <c r="Q1085" s="958"/>
      <c r="R1085" s="958"/>
      <c r="S1085" s="958"/>
      <c r="T1085" s="958"/>
      <c r="U1085" s="958"/>
      <c r="V1085" s="958"/>
      <c r="W1085" s="958"/>
      <c r="X1085" s="958"/>
    </row>
    <row r="1086" spans="1:24" x14ac:dyDescent="0.2">
      <c r="A1086" s="549"/>
      <c r="B1086" s="81"/>
      <c r="D1086" s="958"/>
      <c r="E1086" s="958"/>
      <c r="F1086" s="958"/>
      <c r="G1086" s="958"/>
      <c r="H1086" s="958"/>
      <c r="I1086" s="958"/>
      <c r="J1086" s="958"/>
      <c r="K1086" s="958"/>
      <c r="L1086" s="958"/>
      <c r="M1086" s="958"/>
      <c r="N1086" s="958"/>
      <c r="O1086" s="958"/>
      <c r="P1086" s="958"/>
      <c r="Q1086" s="958"/>
      <c r="R1086" s="958"/>
      <c r="S1086" s="958"/>
      <c r="T1086" s="958"/>
      <c r="U1086" s="958"/>
      <c r="V1086" s="958"/>
      <c r="W1086" s="958"/>
      <c r="X1086" s="958"/>
    </row>
    <row r="1087" spans="1:24" x14ac:dyDescent="0.2">
      <c r="A1087" s="549"/>
      <c r="B1087" s="81"/>
      <c r="D1087" s="958"/>
      <c r="E1087" s="958"/>
      <c r="F1087" s="958"/>
      <c r="G1087" s="958"/>
      <c r="H1087" s="958"/>
      <c r="I1087" s="958"/>
      <c r="J1087" s="958"/>
      <c r="K1087" s="958"/>
      <c r="L1087" s="958"/>
      <c r="M1087" s="958"/>
      <c r="N1087" s="958"/>
      <c r="O1087" s="958"/>
      <c r="P1087" s="958"/>
      <c r="Q1087" s="958"/>
      <c r="R1087" s="958"/>
      <c r="S1087" s="958"/>
      <c r="T1087" s="958"/>
      <c r="U1087" s="958"/>
      <c r="V1087" s="958"/>
      <c r="W1087" s="958"/>
      <c r="X1087" s="958"/>
    </row>
    <row r="1088" spans="1:24" x14ac:dyDescent="0.2">
      <c r="A1088" s="549"/>
      <c r="B1088" s="81"/>
      <c r="D1088" s="958"/>
      <c r="E1088" s="958"/>
      <c r="F1088" s="958"/>
      <c r="G1088" s="958"/>
      <c r="H1088" s="958"/>
      <c r="I1088" s="958"/>
      <c r="J1088" s="958"/>
      <c r="K1088" s="958"/>
      <c r="L1088" s="958"/>
      <c r="M1088" s="958"/>
      <c r="N1088" s="958"/>
      <c r="O1088" s="958"/>
      <c r="P1088" s="958"/>
      <c r="Q1088" s="958"/>
      <c r="R1088" s="958"/>
      <c r="S1088" s="958"/>
      <c r="T1088" s="958"/>
      <c r="U1088" s="958"/>
      <c r="V1088" s="958"/>
      <c r="W1088" s="958"/>
      <c r="X1088" s="958"/>
    </row>
    <row r="1089" spans="1:24" x14ac:dyDescent="0.2">
      <c r="A1089" s="549"/>
      <c r="B1089" s="81"/>
      <c r="D1089" s="958"/>
      <c r="E1089" s="958"/>
      <c r="F1089" s="958"/>
      <c r="G1089" s="958"/>
      <c r="H1089" s="958"/>
      <c r="I1089" s="958"/>
      <c r="J1089" s="958"/>
      <c r="K1089" s="958"/>
      <c r="L1089" s="958"/>
      <c r="M1089" s="958"/>
      <c r="N1089" s="958"/>
      <c r="O1089" s="958"/>
      <c r="P1089" s="958"/>
      <c r="Q1089" s="958"/>
      <c r="R1089" s="958"/>
      <c r="S1089" s="958"/>
      <c r="T1089" s="958"/>
      <c r="U1089" s="958"/>
      <c r="V1089" s="958"/>
      <c r="W1089" s="958"/>
      <c r="X1089" s="958"/>
    </row>
    <row r="1090" spans="1:24" x14ac:dyDescent="0.2">
      <c r="A1090" s="549"/>
      <c r="B1090" s="81"/>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row>
    <row r="1091" spans="1:24" x14ac:dyDescent="0.2">
      <c r="A1091" s="549"/>
      <c r="B1091" s="81"/>
      <c r="D1091" s="958"/>
      <c r="E1091" s="958"/>
      <c r="F1091" s="958"/>
      <c r="G1091" s="958"/>
      <c r="H1091" s="958"/>
      <c r="I1091" s="958"/>
      <c r="J1091" s="958"/>
      <c r="K1091" s="958"/>
      <c r="L1091" s="958"/>
      <c r="M1091" s="958"/>
      <c r="N1091" s="958"/>
      <c r="O1091" s="958"/>
      <c r="P1091" s="958"/>
      <c r="Q1091" s="958"/>
      <c r="R1091" s="958"/>
      <c r="S1091" s="958"/>
      <c r="T1091" s="958"/>
      <c r="U1091" s="958"/>
      <c r="V1091" s="958"/>
      <c r="W1091" s="958"/>
      <c r="X1091" s="958"/>
    </row>
    <row r="1092" spans="1:24" x14ac:dyDescent="0.2">
      <c r="A1092" s="549"/>
      <c r="B1092" s="81"/>
      <c r="D1092" s="958"/>
      <c r="E1092" s="958"/>
      <c r="F1092" s="958"/>
      <c r="G1092" s="958"/>
      <c r="H1092" s="958"/>
      <c r="I1092" s="958"/>
      <c r="J1092" s="958"/>
      <c r="K1092" s="958"/>
      <c r="L1092" s="958"/>
      <c r="M1092" s="958"/>
      <c r="N1092" s="958"/>
      <c r="O1092" s="958"/>
      <c r="P1092" s="958"/>
      <c r="Q1092" s="958"/>
      <c r="R1092" s="958"/>
      <c r="S1092" s="958"/>
      <c r="T1092" s="958"/>
      <c r="U1092" s="958"/>
      <c r="V1092" s="958"/>
      <c r="W1092" s="958"/>
      <c r="X1092" s="958"/>
    </row>
    <row r="1093" spans="1:24" x14ac:dyDescent="0.2">
      <c r="A1093" s="549"/>
      <c r="B1093" s="81"/>
      <c r="D1093" s="958"/>
      <c r="E1093" s="958"/>
      <c r="F1093" s="958"/>
      <c r="G1093" s="958"/>
      <c r="H1093" s="958"/>
      <c r="I1093" s="958"/>
      <c r="J1093" s="958"/>
      <c r="K1093" s="958"/>
      <c r="L1093" s="958"/>
      <c r="M1093" s="958"/>
      <c r="N1093" s="958"/>
      <c r="O1093" s="958"/>
      <c r="P1093" s="958"/>
      <c r="Q1093" s="958"/>
      <c r="R1093" s="958"/>
      <c r="S1093" s="958"/>
      <c r="T1093" s="958"/>
      <c r="U1093" s="958"/>
      <c r="V1093" s="958"/>
      <c r="W1093" s="958"/>
      <c r="X1093" s="958"/>
    </row>
    <row r="1094" spans="1:24" x14ac:dyDescent="0.2">
      <c r="A1094" s="549"/>
      <c r="B1094" s="81"/>
      <c r="D1094" s="958"/>
      <c r="E1094" s="958"/>
      <c r="F1094" s="958"/>
      <c r="G1094" s="958"/>
      <c r="H1094" s="958"/>
      <c r="I1094" s="958"/>
      <c r="J1094" s="958"/>
      <c r="K1094" s="958"/>
      <c r="L1094" s="958"/>
      <c r="M1094" s="958"/>
      <c r="N1094" s="958"/>
      <c r="O1094" s="958"/>
      <c r="P1094" s="958"/>
      <c r="Q1094" s="958"/>
      <c r="R1094" s="958"/>
      <c r="S1094" s="958"/>
      <c r="T1094" s="958"/>
      <c r="U1094" s="958"/>
      <c r="V1094" s="958"/>
      <c r="W1094" s="958"/>
      <c r="X1094" s="958"/>
    </row>
    <row r="1095" spans="1:24" x14ac:dyDescent="0.2">
      <c r="A1095" s="549"/>
      <c r="B1095" s="81"/>
      <c r="D1095" s="958"/>
      <c r="E1095" s="958"/>
      <c r="F1095" s="958"/>
      <c r="G1095" s="958"/>
      <c r="H1095" s="958"/>
      <c r="I1095" s="958"/>
      <c r="J1095" s="958"/>
      <c r="K1095" s="958"/>
      <c r="L1095" s="958"/>
      <c r="M1095" s="958"/>
      <c r="N1095" s="958"/>
      <c r="O1095" s="958"/>
      <c r="P1095" s="958"/>
      <c r="Q1095" s="958"/>
      <c r="R1095" s="958"/>
      <c r="S1095" s="958"/>
      <c r="T1095" s="958"/>
      <c r="U1095" s="958"/>
      <c r="V1095" s="958"/>
      <c r="W1095" s="958"/>
      <c r="X1095" s="958"/>
    </row>
    <row r="1096" spans="1:24" x14ac:dyDescent="0.2">
      <c r="A1096" s="549"/>
      <c r="B1096" s="81"/>
      <c r="D1096" s="958"/>
      <c r="E1096" s="958"/>
      <c r="F1096" s="958"/>
      <c r="G1096" s="958"/>
      <c r="H1096" s="958"/>
      <c r="I1096" s="958"/>
      <c r="J1096" s="958"/>
      <c r="K1096" s="958"/>
      <c r="L1096" s="958"/>
      <c r="M1096" s="958"/>
      <c r="N1096" s="958"/>
      <c r="O1096" s="958"/>
      <c r="P1096" s="958"/>
      <c r="Q1096" s="958"/>
      <c r="R1096" s="958"/>
      <c r="S1096" s="958"/>
      <c r="T1096" s="958"/>
      <c r="U1096" s="958"/>
      <c r="V1096" s="958"/>
      <c r="W1096" s="958"/>
      <c r="X1096" s="958"/>
    </row>
    <row r="1097" spans="1:24" x14ac:dyDescent="0.2">
      <c r="A1097" s="549"/>
      <c r="B1097" s="81"/>
      <c r="D1097" s="958"/>
      <c r="E1097" s="958"/>
      <c r="F1097" s="958"/>
      <c r="G1097" s="958"/>
      <c r="H1097" s="958"/>
      <c r="I1097" s="958"/>
      <c r="J1097" s="958"/>
      <c r="K1097" s="958"/>
      <c r="L1097" s="958"/>
      <c r="M1097" s="958"/>
      <c r="N1097" s="958"/>
      <c r="O1097" s="958"/>
      <c r="P1097" s="958"/>
      <c r="Q1097" s="958"/>
      <c r="R1097" s="958"/>
      <c r="S1097" s="958"/>
      <c r="T1097" s="958"/>
      <c r="U1097" s="958"/>
      <c r="V1097" s="958"/>
      <c r="W1097" s="958"/>
      <c r="X1097" s="958"/>
    </row>
    <row r="1098" spans="1:24" x14ac:dyDescent="0.2">
      <c r="A1098" s="549"/>
      <c r="B1098" s="81"/>
      <c r="D1098" s="958"/>
      <c r="E1098" s="958"/>
      <c r="F1098" s="958"/>
      <c r="G1098" s="958"/>
      <c r="H1098" s="958"/>
      <c r="I1098" s="958"/>
      <c r="J1098" s="958"/>
      <c r="K1098" s="958"/>
      <c r="L1098" s="958"/>
      <c r="M1098" s="958"/>
      <c r="N1098" s="958"/>
      <c r="O1098" s="958"/>
      <c r="P1098" s="958"/>
      <c r="Q1098" s="958"/>
      <c r="R1098" s="958"/>
      <c r="S1098" s="958"/>
      <c r="T1098" s="958"/>
      <c r="U1098" s="958"/>
      <c r="V1098" s="958"/>
      <c r="W1098" s="958"/>
      <c r="X1098" s="958"/>
    </row>
    <row r="1099" spans="1:24" x14ac:dyDescent="0.2">
      <c r="A1099" s="549"/>
      <c r="B1099" s="81"/>
      <c r="D1099" s="958"/>
      <c r="E1099" s="958"/>
      <c r="F1099" s="958"/>
      <c r="G1099" s="958"/>
      <c r="H1099" s="958"/>
      <c r="I1099" s="958"/>
      <c r="J1099" s="958"/>
      <c r="K1099" s="958"/>
      <c r="L1099" s="958"/>
      <c r="M1099" s="958"/>
      <c r="N1099" s="958"/>
      <c r="O1099" s="958"/>
      <c r="P1099" s="958"/>
      <c r="Q1099" s="958"/>
      <c r="R1099" s="958"/>
      <c r="S1099" s="958"/>
      <c r="T1099" s="958"/>
      <c r="U1099" s="958"/>
      <c r="V1099" s="958"/>
      <c r="W1099" s="958"/>
      <c r="X1099" s="958"/>
    </row>
    <row r="1100" spans="1:24" x14ac:dyDescent="0.2">
      <c r="A1100" s="549"/>
      <c r="B1100" s="81"/>
      <c r="D1100" s="958"/>
      <c r="E1100" s="958"/>
      <c r="F1100" s="958"/>
      <c r="G1100" s="958"/>
      <c r="H1100" s="958"/>
      <c r="I1100" s="958"/>
      <c r="J1100" s="958"/>
      <c r="K1100" s="958"/>
      <c r="L1100" s="958"/>
      <c r="M1100" s="958"/>
      <c r="N1100" s="958"/>
      <c r="O1100" s="958"/>
      <c r="P1100" s="958"/>
      <c r="Q1100" s="958"/>
      <c r="R1100" s="958"/>
      <c r="S1100" s="958"/>
      <c r="T1100" s="958"/>
      <c r="U1100" s="958"/>
      <c r="V1100" s="958"/>
      <c r="W1100" s="958"/>
      <c r="X1100" s="958"/>
    </row>
    <row r="1101" spans="1:24" x14ac:dyDescent="0.2">
      <c r="A1101" s="549"/>
      <c r="B1101" s="81"/>
      <c r="D1101" s="958"/>
      <c r="E1101" s="958"/>
      <c r="F1101" s="958"/>
      <c r="G1101" s="958"/>
      <c r="H1101" s="958"/>
      <c r="I1101" s="958"/>
      <c r="J1101" s="958"/>
      <c r="K1101" s="958"/>
      <c r="L1101" s="958"/>
      <c r="M1101" s="958"/>
      <c r="N1101" s="958"/>
      <c r="O1101" s="958"/>
      <c r="P1101" s="958"/>
      <c r="Q1101" s="958"/>
      <c r="R1101" s="958"/>
      <c r="S1101" s="958"/>
      <c r="T1101" s="958"/>
      <c r="U1101" s="958"/>
      <c r="V1101" s="958"/>
      <c r="W1101" s="958"/>
      <c r="X1101" s="958"/>
    </row>
    <row r="1102" spans="1:24" x14ac:dyDescent="0.2">
      <c r="A1102" s="549"/>
      <c r="B1102" s="81"/>
      <c r="D1102" s="958"/>
      <c r="E1102" s="958"/>
      <c r="F1102" s="958"/>
      <c r="G1102" s="958"/>
      <c r="H1102" s="958"/>
      <c r="I1102" s="958"/>
      <c r="J1102" s="958"/>
      <c r="K1102" s="958"/>
      <c r="L1102" s="958"/>
      <c r="M1102" s="958"/>
      <c r="N1102" s="958"/>
      <c r="O1102" s="958"/>
      <c r="P1102" s="958"/>
      <c r="Q1102" s="958"/>
      <c r="R1102" s="958"/>
      <c r="S1102" s="958"/>
      <c r="T1102" s="958"/>
      <c r="U1102" s="958"/>
      <c r="V1102" s="958"/>
      <c r="W1102" s="958"/>
      <c r="X1102" s="958"/>
    </row>
    <row r="1103" spans="1:24" x14ac:dyDescent="0.2">
      <c r="A1103" s="549"/>
      <c r="B1103" s="81"/>
      <c r="D1103" s="958"/>
      <c r="E1103" s="958"/>
      <c r="F1103" s="958"/>
      <c r="G1103" s="958"/>
      <c r="H1103" s="958"/>
      <c r="I1103" s="958"/>
      <c r="J1103" s="958"/>
      <c r="K1103" s="958"/>
      <c r="L1103" s="958"/>
      <c r="M1103" s="958"/>
      <c r="N1103" s="958"/>
      <c r="O1103" s="958"/>
      <c r="P1103" s="958"/>
      <c r="Q1103" s="958"/>
      <c r="R1103" s="958"/>
      <c r="S1103" s="958"/>
      <c r="T1103" s="958"/>
      <c r="U1103" s="958"/>
      <c r="V1103" s="958"/>
      <c r="W1103" s="958"/>
      <c r="X1103" s="958"/>
    </row>
    <row r="1104" spans="1:24" x14ac:dyDescent="0.2">
      <c r="A1104" s="549"/>
      <c r="B1104" s="81"/>
      <c r="D1104" s="958"/>
      <c r="E1104" s="958"/>
      <c r="F1104" s="958"/>
      <c r="G1104" s="958"/>
      <c r="H1104" s="958"/>
      <c r="I1104" s="958"/>
      <c r="J1104" s="958"/>
      <c r="K1104" s="958"/>
      <c r="L1104" s="958"/>
      <c r="M1104" s="958"/>
      <c r="N1104" s="958"/>
      <c r="O1104" s="958"/>
      <c r="P1104" s="958"/>
      <c r="Q1104" s="958"/>
      <c r="R1104" s="958"/>
      <c r="S1104" s="958"/>
      <c r="T1104" s="958"/>
      <c r="U1104" s="958"/>
      <c r="V1104" s="958"/>
      <c r="W1104" s="958"/>
      <c r="X1104" s="958"/>
    </row>
    <row r="1105" spans="1:24" x14ac:dyDescent="0.2">
      <c r="A1105" s="549"/>
      <c r="B1105" s="81"/>
      <c r="D1105" s="958"/>
      <c r="E1105" s="958"/>
      <c r="F1105" s="958"/>
      <c r="G1105" s="958"/>
      <c r="H1105" s="958"/>
      <c r="I1105" s="958"/>
      <c r="J1105" s="958"/>
      <c r="K1105" s="958"/>
      <c r="L1105" s="958"/>
      <c r="M1105" s="958"/>
      <c r="N1105" s="958"/>
      <c r="O1105" s="958"/>
      <c r="P1105" s="958"/>
      <c r="Q1105" s="958"/>
      <c r="R1105" s="958"/>
      <c r="S1105" s="958"/>
      <c r="T1105" s="958"/>
      <c r="U1105" s="958"/>
      <c r="V1105" s="958"/>
      <c r="W1105" s="958"/>
      <c r="X1105" s="958"/>
    </row>
    <row r="1106" spans="1:24" x14ac:dyDescent="0.2">
      <c r="A1106" s="549"/>
      <c r="B1106" s="81"/>
      <c r="D1106" s="958"/>
      <c r="E1106" s="958"/>
      <c r="F1106" s="958"/>
      <c r="G1106" s="958"/>
      <c r="H1106" s="958"/>
      <c r="I1106" s="958"/>
      <c r="J1106" s="958"/>
      <c r="K1106" s="958"/>
      <c r="L1106" s="958"/>
      <c r="M1106" s="958"/>
      <c r="N1106" s="958"/>
      <c r="O1106" s="958"/>
      <c r="P1106" s="958"/>
      <c r="Q1106" s="958"/>
      <c r="R1106" s="958"/>
      <c r="S1106" s="958"/>
      <c r="T1106" s="958"/>
      <c r="U1106" s="958"/>
      <c r="V1106" s="958"/>
      <c r="W1106" s="958"/>
      <c r="X1106" s="958"/>
    </row>
    <row r="1107" spans="1:24" x14ac:dyDescent="0.2">
      <c r="A1107" s="549"/>
      <c r="B1107" s="81"/>
      <c r="D1107" s="958"/>
      <c r="E1107" s="958"/>
      <c r="F1107" s="958"/>
      <c r="G1107" s="958"/>
      <c r="H1107" s="958"/>
      <c r="I1107" s="958"/>
      <c r="J1107" s="958"/>
      <c r="K1107" s="958"/>
      <c r="L1107" s="958"/>
      <c r="M1107" s="958"/>
      <c r="N1107" s="958"/>
      <c r="O1107" s="958"/>
      <c r="P1107" s="958"/>
      <c r="Q1107" s="958"/>
      <c r="R1107" s="958"/>
      <c r="S1107" s="958"/>
      <c r="T1107" s="958"/>
      <c r="U1107" s="958"/>
      <c r="V1107" s="958"/>
      <c r="W1107" s="958"/>
      <c r="X1107" s="958"/>
    </row>
    <row r="1108" spans="1:24" x14ac:dyDescent="0.2">
      <c r="A1108" s="549"/>
      <c r="B1108" s="81"/>
      <c r="D1108" s="958"/>
      <c r="E1108" s="958"/>
      <c r="F1108" s="958"/>
      <c r="G1108" s="958"/>
      <c r="H1108" s="958"/>
      <c r="I1108" s="958"/>
      <c r="J1108" s="958"/>
      <c r="K1108" s="958"/>
      <c r="L1108" s="958"/>
      <c r="M1108" s="958"/>
      <c r="N1108" s="958"/>
      <c r="O1108" s="958"/>
      <c r="P1108" s="958"/>
      <c r="Q1108" s="958"/>
      <c r="R1108" s="958"/>
      <c r="S1108" s="958"/>
      <c r="T1108" s="958"/>
      <c r="U1108" s="958"/>
      <c r="V1108" s="958"/>
      <c r="W1108" s="958"/>
      <c r="X1108" s="958"/>
    </row>
    <row r="1109" spans="1:24" x14ac:dyDescent="0.2">
      <c r="A1109" s="549"/>
      <c r="B1109" s="81"/>
      <c r="D1109" s="958"/>
      <c r="E1109" s="958"/>
      <c r="F1109" s="958"/>
      <c r="G1109" s="958"/>
      <c r="H1109" s="958"/>
      <c r="I1109" s="958"/>
      <c r="J1109" s="958"/>
      <c r="K1109" s="958"/>
      <c r="L1109" s="958"/>
      <c r="M1109" s="958"/>
      <c r="N1109" s="958"/>
      <c r="O1109" s="958"/>
      <c r="P1109" s="958"/>
      <c r="Q1109" s="958"/>
      <c r="R1109" s="958"/>
      <c r="S1109" s="958"/>
      <c r="T1109" s="958"/>
      <c r="U1109" s="958"/>
      <c r="V1109" s="958"/>
      <c r="W1109" s="958"/>
      <c r="X1109" s="958"/>
    </row>
    <row r="1110" spans="1:24" x14ac:dyDescent="0.2">
      <c r="A1110" s="549"/>
      <c r="B1110" s="81"/>
      <c r="D1110" s="958"/>
      <c r="E1110" s="958"/>
      <c r="F1110" s="958"/>
      <c r="G1110" s="958"/>
      <c r="H1110" s="958"/>
      <c r="I1110" s="958"/>
      <c r="J1110" s="958"/>
      <c r="K1110" s="958"/>
      <c r="L1110" s="958"/>
      <c r="M1110" s="958"/>
      <c r="N1110" s="958"/>
      <c r="O1110" s="958"/>
      <c r="P1110" s="958"/>
      <c r="Q1110" s="958"/>
      <c r="R1110" s="958"/>
      <c r="S1110" s="958"/>
      <c r="T1110" s="958"/>
      <c r="U1110" s="958"/>
      <c r="V1110" s="958"/>
      <c r="W1110" s="958"/>
      <c r="X1110" s="958"/>
    </row>
    <row r="1111" spans="1:24" x14ac:dyDescent="0.2">
      <c r="A1111" s="549"/>
      <c r="B1111" s="81"/>
      <c r="D1111" s="958"/>
      <c r="E1111" s="958"/>
      <c r="F1111" s="958"/>
      <c r="G1111" s="958"/>
      <c r="H1111" s="958"/>
      <c r="I1111" s="958"/>
      <c r="J1111" s="958"/>
      <c r="K1111" s="958"/>
      <c r="L1111" s="958"/>
      <c r="M1111" s="958"/>
      <c r="N1111" s="958"/>
      <c r="O1111" s="958"/>
      <c r="P1111" s="958"/>
      <c r="Q1111" s="958"/>
      <c r="R1111" s="958"/>
      <c r="S1111" s="958"/>
      <c r="T1111" s="958"/>
      <c r="U1111" s="958"/>
      <c r="V1111" s="958"/>
      <c r="W1111" s="958"/>
      <c r="X1111" s="958"/>
    </row>
    <row r="1112" spans="1:24" x14ac:dyDescent="0.2">
      <c r="A1112" s="549"/>
      <c r="B1112" s="81"/>
      <c r="D1112" s="958"/>
      <c r="E1112" s="958"/>
      <c r="F1112" s="958"/>
      <c r="G1112" s="958"/>
      <c r="H1112" s="958"/>
      <c r="I1112" s="958"/>
      <c r="J1112" s="958"/>
      <c r="K1112" s="958"/>
      <c r="L1112" s="958"/>
      <c r="M1112" s="958"/>
      <c r="N1112" s="958"/>
      <c r="O1112" s="958"/>
      <c r="P1112" s="958"/>
      <c r="Q1112" s="958"/>
      <c r="R1112" s="958"/>
      <c r="S1112" s="958"/>
      <c r="T1112" s="958"/>
      <c r="U1112" s="958"/>
      <c r="V1112" s="958"/>
      <c r="W1112" s="958"/>
      <c r="X1112" s="958"/>
    </row>
    <row r="1113" spans="1:24" x14ac:dyDescent="0.2">
      <c r="A1113" s="549"/>
      <c r="B1113" s="81"/>
      <c r="D1113" s="958"/>
      <c r="E1113" s="958"/>
      <c r="F1113" s="958"/>
      <c r="G1113" s="958"/>
      <c r="H1113" s="958"/>
      <c r="I1113" s="958"/>
      <c r="J1113" s="958"/>
      <c r="K1113" s="958"/>
      <c r="L1113" s="958"/>
      <c r="M1113" s="958"/>
      <c r="N1113" s="958"/>
      <c r="O1113" s="958"/>
      <c r="P1113" s="958"/>
      <c r="Q1113" s="958"/>
      <c r="R1113" s="958"/>
      <c r="S1113" s="958"/>
      <c r="T1113" s="958"/>
      <c r="U1113" s="958"/>
      <c r="V1113" s="958"/>
      <c r="W1113" s="958"/>
      <c r="X1113" s="958"/>
    </row>
    <row r="1114" spans="1:24" x14ac:dyDescent="0.2">
      <c r="A1114" s="549"/>
      <c r="B1114" s="81"/>
      <c r="D1114" s="958"/>
      <c r="E1114" s="958"/>
      <c r="F1114" s="958"/>
      <c r="G1114" s="958"/>
      <c r="H1114" s="958"/>
      <c r="I1114" s="958"/>
      <c r="J1114" s="958"/>
      <c r="K1114" s="958"/>
      <c r="L1114" s="958"/>
      <c r="M1114" s="958"/>
      <c r="N1114" s="958"/>
      <c r="O1114" s="958"/>
      <c r="P1114" s="958"/>
      <c r="Q1114" s="958"/>
      <c r="R1114" s="958"/>
      <c r="S1114" s="958"/>
      <c r="T1114" s="958"/>
      <c r="U1114" s="958"/>
      <c r="V1114" s="958"/>
      <c r="W1114" s="958"/>
      <c r="X1114" s="958"/>
    </row>
    <row r="1115" spans="1:24" x14ac:dyDescent="0.2">
      <c r="A1115" s="549"/>
      <c r="B1115" s="81"/>
      <c r="D1115" s="958"/>
      <c r="E1115" s="958"/>
      <c r="F1115" s="958"/>
      <c r="G1115" s="958"/>
      <c r="H1115" s="958"/>
      <c r="I1115" s="958"/>
      <c r="J1115" s="958"/>
      <c r="K1115" s="958"/>
      <c r="L1115" s="958"/>
      <c r="M1115" s="958"/>
      <c r="N1115" s="958"/>
      <c r="O1115" s="958"/>
      <c r="P1115" s="958"/>
      <c r="Q1115" s="958"/>
      <c r="R1115" s="958"/>
      <c r="S1115" s="958"/>
      <c r="T1115" s="958"/>
      <c r="U1115" s="958"/>
      <c r="V1115" s="958"/>
      <c r="W1115" s="958"/>
      <c r="X1115" s="958"/>
    </row>
    <row r="1116" spans="1:24" x14ac:dyDescent="0.2">
      <c r="A1116" s="549"/>
      <c r="B1116" s="81"/>
      <c r="D1116" s="958"/>
      <c r="E1116" s="958"/>
      <c r="F1116" s="958"/>
      <c r="G1116" s="958"/>
      <c r="H1116" s="958"/>
      <c r="I1116" s="958"/>
      <c r="J1116" s="958"/>
      <c r="K1116" s="958"/>
      <c r="L1116" s="958"/>
      <c r="M1116" s="958"/>
      <c r="N1116" s="958"/>
      <c r="O1116" s="958"/>
      <c r="P1116" s="958"/>
      <c r="Q1116" s="958"/>
      <c r="R1116" s="958"/>
      <c r="S1116" s="958"/>
      <c r="T1116" s="958"/>
      <c r="U1116" s="958"/>
      <c r="V1116" s="958"/>
      <c r="W1116" s="958"/>
      <c r="X1116" s="958"/>
    </row>
    <row r="1117" spans="1:24" x14ac:dyDescent="0.2">
      <c r="A1117" s="549"/>
      <c r="B1117" s="81"/>
      <c r="D1117" s="958"/>
      <c r="E1117" s="958"/>
      <c r="F1117" s="958"/>
      <c r="G1117" s="958"/>
      <c r="H1117" s="958"/>
      <c r="I1117" s="958"/>
      <c r="J1117" s="958"/>
      <c r="K1117" s="958"/>
      <c r="L1117" s="958"/>
      <c r="M1117" s="958"/>
      <c r="N1117" s="958"/>
      <c r="O1117" s="958"/>
      <c r="P1117" s="958"/>
      <c r="Q1117" s="958"/>
      <c r="R1117" s="958"/>
      <c r="S1117" s="958"/>
      <c r="T1117" s="958"/>
      <c r="U1117" s="958"/>
      <c r="V1117" s="958"/>
      <c r="W1117" s="958"/>
      <c r="X1117" s="958"/>
    </row>
    <row r="1118" spans="1:24" x14ac:dyDescent="0.2">
      <c r="A1118" s="549"/>
      <c r="B1118" s="81"/>
      <c r="D1118" s="958"/>
      <c r="E1118" s="958"/>
      <c r="F1118" s="958"/>
      <c r="G1118" s="958"/>
      <c r="H1118" s="958"/>
      <c r="I1118" s="958"/>
      <c r="J1118" s="958"/>
      <c r="K1118" s="958"/>
      <c r="L1118" s="958"/>
      <c r="M1118" s="958"/>
      <c r="N1118" s="958"/>
      <c r="O1118" s="958"/>
      <c r="P1118" s="958"/>
      <c r="Q1118" s="958"/>
      <c r="R1118" s="958"/>
      <c r="S1118" s="958"/>
      <c r="T1118" s="958"/>
      <c r="U1118" s="958"/>
      <c r="V1118" s="958"/>
      <c r="W1118" s="958"/>
      <c r="X1118" s="958"/>
    </row>
    <row r="1119" spans="1:24" x14ac:dyDescent="0.2">
      <c r="A1119" s="549"/>
      <c r="B1119" s="81"/>
      <c r="D1119" s="958"/>
      <c r="E1119" s="958"/>
      <c r="F1119" s="958"/>
      <c r="G1119" s="958"/>
      <c r="H1119" s="958"/>
      <c r="I1119" s="958"/>
      <c r="J1119" s="958"/>
      <c r="K1119" s="958"/>
      <c r="L1119" s="958"/>
      <c r="M1119" s="958"/>
      <c r="N1119" s="958"/>
      <c r="O1119" s="958"/>
      <c r="P1119" s="958"/>
      <c r="Q1119" s="958"/>
      <c r="R1119" s="958"/>
      <c r="S1119" s="958"/>
      <c r="T1119" s="958"/>
      <c r="U1119" s="958"/>
      <c r="V1119" s="958"/>
      <c r="W1119" s="958"/>
      <c r="X1119" s="958"/>
    </row>
    <row r="1120" spans="1:24" x14ac:dyDescent="0.2">
      <c r="A1120" s="549"/>
      <c r="B1120" s="81"/>
      <c r="D1120" s="958"/>
      <c r="E1120" s="958"/>
      <c r="F1120" s="958"/>
      <c r="G1120" s="958"/>
      <c r="H1120" s="958"/>
      <c r="I1120" s="958"/>
      <c r="J1120" s="958"/>
      <c r="K1120" s="958"/>
      <c r="L1120" s="958"/>
      <c r="M1120" s="958"/>
      <c r="N1120" s="958"/>
      <c r="O1120" s="958"/>
      <c r="P1120" s="958"/>
      <c r="Q1120" s="958"/>
      <c r="R1120" s="958"/>
      <c r="S1120" s="958"/>
      <c r="T1120" s="958"/>
      <c r="U1120" s="958"/>
      <c r="V1120" s="958"/>
      <c r="W1120" s="958"/>
      <c r="X1120" s="958"/>
    </row>
    <row r="1121" spans="1:24" x14ac:dyDescent="0.2">
      <c r="A1121" s="549"/>
      <c r="B1121" s="81"/>
      <c r="D1121" s="958"/>
      <c r="E1121" s="958"/>
      <c r="F1121" s="958"/>
      <c r="G1121" s="958"/>
      <c r="H1121" s="958"/>
      <c r="I1121" s="958"/>
      <c r="J1121" s="958"/>
      <c r="K1121" s="958"/>
      <c r="L1121" s="958"/>
      <c r="M1121" s="958"/>
      <c r="N1121" s="958"/>
      <c r="O1121" s="958"/>
      <c r="P1121" s="958"/>
      <c r="Q1121" s="958"/>
      <c r="R1121" s="958"/>
      <c r="S1121" s="958"/>
      <c r="T1121" s="958"/>
      <c r="U1121" s="958"/>
      <c r="V1121" s="958"/>
      <c r="W1121" s="958"/>
      <c r="X1121" s="958"/>
    </row>
    <row r="1122" spans="1:24" x14ac:dyDescent="0.2">
      <c r="A1122" s="549"/>
      <c r="B1122" s="81"/>
      <c r="D1122" s="958"/>
      <c r="E1122" s="958"/>
      <c r="F1122" s="958"/>
      <c r="G1122" s="958"/>
      <c r="H1122" s="958"/>
      <c r="I1122" s="958"/>
      <c r="J1122" s="958"/>
      <c r="K1122" s="958"/>
      <c r="L1122" s="958"/>
      <c r="M1122" s="958"/>
      <c r="N1122" s="958"/>
      <c r="O1122" s="958"/>
      <c r="P1122" s="958"/>
      <c r="Q1122" s="958"/>
      <c r="R1122" s="958"/>
      <c r="S1122" s="958"/>
      <c r="T1122" s="958"/>
      <c r="U1122" s="958"/>
      <c r="V1122" s="958"/>
      <c r="W1122" s="958"/>
      <c r="X1122" s="958"/>
    </row>
    <row r="1123" spans="1:24" x14ac:dyDescent="0.2">
      <c r="A1123" s="549"/>
      <c r="B1123" s="81"/>
      <c r="D1123" s="958"/>
      <c r="E1123" s="958"/>
      <c r="F1123" s="958"/>
      <c r="G1123" s="958"/>
      <c r="H1123" s="958"/>
      <c r="I1123" s="958"/>
      <c r="J1123" s="958"/>
      <c r="K1123" s="958"/>
      <c r="L1123" s="958"/>
      <c r="M1123" s="958"/>
      <c r="N1123" s="958"/>
      <c r="O1123" s="958"/>
      <c r="P1123" s="958"/>
      <c r="Q1123" s="958"/>
      <c r="R1123" s="958"/>
      <c r="S1123" s="958"/>
      <c r="T1123" s="958"/>
      <c r="U1123" s="958"/>
      <c r="V1123" s="958"/>
      <c r="W1123" s="958"/>
      <c r="X1123" s="958"/>
    </row>
    <row r="1124" spans="1:24" x14ac:dyDescent="0.2">
      <c r="A1124" s="549"/>
      <c r="B1124" s="81"/>
      <c r="D1124" s="958"/>
      <c r="E1124" s="958"/>
      <c r="F1124" s="958"/>
      <c r="G1124" s="958"/>
      <c r="H1124" s="958"/>
      <c r="I1124" s="958"/>
      <c r="J1124" s="958"/>
      <c r="K1124" s="958"/>
      <c r="L1124" s="958"/>
      <c r="M1124" s="958"/>
      <c r="N1124" s="958"/>
      <c r="O1124" s="958"/>
      <c r="P1124" s="958"/>
      <c r="Q1124" s="958"/>
      <c r="R1124" s="958"/>
      <c r="S1124" s="958"/>
      <c r="T1124" s="958"/>
      <c r="U1124" s="958"/>
      <c r="V1124" s="958"/>
      <c r="W1124" s="958"/>
      <c r="X1124" s="958"/>
    </row>
    <row r="1125" spans="1:24" x14ac:dyDescent="0.2">
      <c r="A1125" s="549"/>
      <c r="B1125" s="81"/>
      <c r="D1125" s="958"/>
      <c r="E1125" s="958"/>
      <c r="F1125" s="958"/>
      <c r="G1125" s="958"/>
      <c r="H1125" s="958"/>
      <c r="I1125" s="958"/>
      <c r="J1125" s="958"/>
      <c r="K1125" s="958"/>
      <c r="L1125" s="958"/>
      <c r="M1125" s="958"/>
      <c r="N1125" s="958"/>
      <c r="O1125" s="958"/>
      <c r="P1125" s="958"/>
      <c r="Q1125" s="958"/>
      <c r="R1125" s="958"/>
      <c r="S1125" s="958"/>
      <c r="T1125" s="958"/>
      <c r="U1125" s="958"/>
      <c r="V1125" s="958"/>
      <c r="W1125" s="958"/>
      <c r="X1125" s="958"/>
    </row>
    <row r="1126" spans="1:24" x14ac:dyDescent="0.2">
      <c r="A1126" s="549"/>
      <c r="B1126" s="81"/>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row>
    <row r="1127" spans="1:24" x14ac:dyDescent="0.2">
      <c r="A1127" s="549"/>
      <c r="B1127" s="81"/>
      <c r="E1127" s="549"/>
      <c r="F1127" s="549"/>
      <c r="G1127" s="549"/>
      <c r="H1127" s="549"/>
      <c r="I1127" s="549"/>
      <c r="J1127" s="549"/>
      <c r="K1127" s="549"/>
      <c r="L1127" s="549"/>
      <c r="M1127" s="549"/>
      <c r="N1127" s="549"/>
      <c r="O1127" s="549"/>
      <c r="P1127" s="549"/>
      <c r="Q1127" s="549"/>
      <c r="R1127" s="549"/>
      <c r="S1127" s="549"/>
      <c r="T1127" s="549"/>
      <c r="U1127" s="549"/>
      <c r="V1127" s="549"/>
      <c r="W1127" s="549"/>
      <c r="X1127" s="549"/>
    </row>
    <row r="1128" spans="1:24" x14ac:dyDescent="0.2">
      <c r="A1128" s="549"/>
      <c r="B1128" s="81"/>
      <c r="E1128" s="549"/>
      <c r="F1128" s="549"/>
      <c r="G1128" s="549"/>
      <c r="H1128" s="549"/>
      <c r="I1128" s="549"/>
      <c r="J1128" s="549"/>
      <c r="K1128" s="549"/>
      <c r="L1128" s="549"/>
      <c r="M1128" s="549"/>
      <c r="N1128" s="549"/>
      <c r="O1128" s="549"/>
      <c r="P1128" s="549"/>
      <c r="Q1128" s="549"/>
      <c r="R1128" s="549"/>
      <c r="S1128" s="549"/>
      <c r="T1128" s="549"/>
      <c r="U1128" s="549"/>
      <c r="V1128" s="549"/>
      <c r="W1128" s="549"/>
      <c r="X1128" s="549"/>
    </row>
    <row r="1129" spans="1:24" x14ac:dyDescent="0.2">
      <c r="A1129" s="549"/>
      <c r="B1129" s="81"/>
      <c r="E1129" s="549"/>
      <c r="F1129" s="549"/>
      <c r="G1129" s="549"/>
      <c r="H1129" s="549"/>
      <c r="I1129" s="549"/>
      <c r="J1129" s="549"/>
      <c r="K1129" s="549"/>
      <c r="L1129" s="549"/>
      <c r="M1129" s="549"/>
      <c r="N1129" s="549"/>
      <c r="O1129" s="549"/>
      <c r="P1129" s="549"/>
      <c r="Q1129" s="549"/>
      <c r="R1129" s="549"/>
      <c r="S1129" s="549"/>
      <c r="T1129" s="549"/>
      <c r="U1129" s="549"/>
      <c r="V1129" s="549"/>
      <c r="W1129" s="549"/>
      <c r="X1129" s="549"/>
    </row>
    <row r="1130" spans="1:24" x14ac:dyDescent="0.2">
      <c r="A1130" s="549"/>
      <c r="B1130" s="81"/>
      <c r="E1130" s="549"/>
      <c r="F1130" s="549"/>
      <c r="G1130" s="549"/>
      <c r="H1130" s="549"/>
      <c r="I1130" s="549"/>
      <c r="J1130" s="549"/>
      <c r="K1130" s="549"/>
      <c r="L1130" s="549"/>
      <c r="M1130" s="549"/>
      <c r="N1130" s="549"/>
      <c r="O1130" s="549"/>
      <c r="P1130" s="549"/>
      <c r="Q1130" s="549"/>
      <c r="R1130" s="549"/>
      <c r="S1130" s="549"/>
      <c r="T1130" s="549"/>
      <c r="U1130" s="549"/>
      <c r="V1130" s="549"/>
      <c r="W1130" s="549"/>
      <c r="X1130" s="549"/>
    </row>
    <row r="1131" spans="1:24" x14ac:dyDescent="0.2">
      <c r="A1131" s="549"/>
      <c r="B1131" s="81"/>
      <c r="E1131" s="549"/>
      <c r="F1131" s="549"/>
      <c r="G1131" s="549"/>
      <c r="H1131" s="549"/>
      <c r="I1131" s="549"/>
      <c r="J1131" s="549"/>
      <c r="K1131" s="549"/>
      <c r="L1131" s="549"/>
      <c r="M1131" s="549"/>
      <c r="N1131" s="549"/>
      <c r="O1131" s="549"/>
      <c r="P1131" s="549"/>
      <c r="Q1131" s="549"/>
      <c r="R1131" s="549"/>
      <c r="S1131" s="549"/>
      <c r="T1131" s="549"/>
      <c r="U1131" s="549"/>
      <c r="V1131" s="549"/>
      <c r="W1131" s="549"/>
      <c r="X1131" s="549"/>
    </row>
    <row r="1132" spans="1:24" x14ac:dyDescent="0.2">
      <c r="A1132" s="549"/>
      <c r="B1132" s="81"/>
      <c r="E1132" s="549"/>
      <c r="F1132" s="549"/>
      <c r="G1132" s="549"/>
      <c r="H1132" s="549"/>
      <c r="I1132" s="549"/>
      <c r="J1132" s="549"/>
      <c r="K1132" s="549"/>
      <c r="L1132" s="549"/>
      <c r="M1132" s="549"/>
      <c r="N1132" s="549"/>
      <c r="O1132" s="549"/>
      <c r="P1132" s="549"/>
      <c r="Q1132" s="549"/>
      <c r="R1132" s="549"/>
      <c r="S1132" s="549"/>
      <c r="T1132" s="549"/>
      <c r="U1132" s="549"/>
      <c r="V1132" s="549"/>
      <c r="W1132" s="549"/>
      <c r="X1132" s="549"/>
    </row>
    <row r="1133" spans="1:24" x14ac:dyDescent="0.2">
      <c r="A1133" s="549"/>
      <c r="B1133" s="81"/>
      <c r="E1133" s="549"/>
      <c r="F1133" s="549"/>
      <c r="G1133" s="549"/>
      <c r="H1133" s="549"/>
      <c r="I1133" s="549"/>
      <c r="J1133" s="549"/>
      <c r="K1133" s="549"/>
      <c r="L1133" s="549"/>
      <c r="M1133" s="549"/>
      <c r="N1133" s="549"/>
      <c r="O1133" s="549"/>
      <c r="P1133" s="549"/>
      <c r="Q1133" s="549"/>
      <c r="R1133" s="549"/>
      <c r="S1133" s="549"/>
      <c r="T1133" s="549"/>
      <c r="U1133" s="549"/>
      <c r="V1133" s="549"/>
      <c r="W1133" s="549"/>
      <c r="X1133" s="549"/>
    </row>
    <row r="1134" spans="1:24" x14ac:dyDescent="0.2">
      <c r="A1134" s="549"/>
      <c r="B1134" s="81"/>
      <c r="E1134" s="549"/>
      <c r="F1134" s="549"/>
      <c r="G1134" s="549"/>
      <c r="H1134" s="549"/>
      <c r="I1134" s="549"/>
      <c r="J1134" s="549"/>
      <c r="K1134" s="549"/>
      <c r="L1134" s="549"/>
      <c r="M1134" s="549"/>
      <c r="N1134" s="549"/>
      <c r="O1134" s="549"/>
      <c r="P1134" s="549"/>
      <c r="Q1134" s="549"/>
      <c r="R1134" s="549"/>
      <c r="S1134" s="549"/>
      <c r="T1134" s="549"/>
      <c r="U1134" s="549"/>
      <c r="V1134" s="549"/>
      <c r="W1134" s="549"/>
      <c r="X1134" s="549"/>
    </row>
    <row r="1135" spans="1:24" x14ac:dyDescent="0.2">
      <c r="A1135" s="549"/>
      <c r="B1135" s="81"/>
      <c r="E1135" s="549"/>
      <c r="F1135" s="549"/>
      <c r="G1135" s="549"/>
      <c r="H1135" s="549"/>
      <c r="I1135" s="549"/>
      <c r="J1135" s="549"/>
      <c r="K1135" s="549"/>
      <c r="L1135" s="549"/>
      <c r="M1135" s="549"/>
      <c r="N1135" s="549"/>
      <c r="O1135" s="549"/>
      <c r="P1135" s="549"/>
      <c r="Q1135" s="549"/>
      <c r="R1135" s="549"/>
      <c r="S1135" s="549"/>
      <c r="T1135" s="549"/>
      <c r="U1135" s="549"/>
      <c r="V1135" s="549"/>
      <c r="W1135" s="549"/>
      <c r="X1135" s="549"/>
    </row>
    <row r="1136" spans="1:24" x14ac:dyDescent="0.2">
      <c r="A1136" s="549"/>
      <c r="B1136" s="81"/>
      <c r="E1136" s="549"/>
      <c r="F1136" s="549"/>
      <c r="G1136" s="549"/>
      <c r="H1136" s="549"/>
      <c r="I1136" s="549"/>
      <c r="J1136" s="549"/>
      <c r="K1136" s="549"/>
      <c r="L1136" s="549"/>
      <c r="M1136" s="549"/>
      <c r="N1136" s="549"/>
      <c r="O1136" s="549"/>
      <c r="P1136" s="549"/>
      <c r="Q1136" s="549"/>
      <c r="R1136" s="549"/>
      <c r="S1136" s="549"/>
      <c r="T1136" s="549"/>
      <c r="U1136" s="549"/>
      <c r="V1136" s="549"/>
      <c r="W1136" s="549"/>
      <c r="X1136" s="549"/>
    </row>
    <row r="1137" spans="1:24" x14ac:dyDescent="0.2">
      <c r="A1137" s="549"/>
      <c r="B1137" s="81"/>
      <c r="E1137" s="549"/>
      <c r="F1137" s="549"/>
      <c r="G1137" s="549"/>
      <c r="H1137" s="549"/>
      <c r="I1137" s="549"/>
      <c r="J1137" s="549"/>
      <c r="K1137" s="549"/>
      <c r="L1137" s="549"/>
      <c r="M1137" s="549"/>
      <c r="N1137" s="549"/>
      <c r="O1137" s="549"/>
      <c r="P1137" s="549"/>
      <c r="Q1137" s="549"/>
      <c r="R1137" s="549"/>
      <c r="S1137" s="549"/>
      <c r="T1137" s="549"/>
      <c r="U1137" s="549"/>
      <c r="V1137" s="549"/>
      <c r="W1137" s="549"/>
      <c r="X1137" s="549"/>
    </row>
    <row r="1138" spans="1:24" x14ac:dyDescent="0.2">
      <c r="A1138" s="549"/>
      <c r="B1138" s="81"/>
      <c r="E1138" s="549"/>
      <c r="F1138" s="549"/>
      <c r="G1138" s="549"/>
      <c r="H1138" s="549"/>
      <c r="I1138" s="549"/>
      <c r="J1138" s="549"/>
      <c r="K1138" s="549"/>
      <c r="L1138" s="549"/>
      <c r="M1138" s="549"/>
      <c r="N1138" s="549"/>
      <c r="O1138" s="549"/>
      <c r="P1138" s="549"/>
      <c r="Q1138" s="549"/>
      <c r="R1138" s="549"/>
      <c r="S1138" s="549"/>
      <c r="T1138" s="549"/>
      <c r="U1138" s="549"/>
      <c r="V1138" s="549"/>
      <c r="W1138" s="549"/>
      <c r="X1138" s="549"/>
    </row>
    <row r="1139" spans="1:24" x14ac:dyDescent="0.2">
      <c r="A1139" s="549"/>
      <c r="B1139" s="81"/>
      <c r="E1139" s="549"/>
      <c r="F1139" s="549"/>
      <c r="G1139" s="549"/>
      <c r="H1139" s="549"/>
      <c r="I1139" s="549"/>
      <c r="J1139" s="549"/>
      <c r="K1139" s="549"/>
      <c r="L1139" s="549"/>
      <c r="M1139" s="549"/>
      <c r="N1139" s="549"/>
      <c r="O1139" s="549"/>
      <c r="P1139" s="549"/>
      <c r="Q1139" s="549"/>
      <c r="R1139" s="549"/>
      <c r="S1139" s="549"/>
      <c r="T1139" s="549"/>
      <c r="U1139" s="549"/>
      <c r="V1139" s="549"/>
      <c r="W1139" s="549"/>
      <c r="X1139" s="549"/>
    </row>
    <row r="1140" spans="1:24" x14ac:dyDescent="0.2">
      <c r="A1140" s="549"/>
      <c r="B1140" s="81"/>
      <c r="E1140" s="549"/>
      <c r="F1140" s="549"/>
      <c r="G1140" s="549"/>
      <c r="H1140" s="549"/>
      <c r="I1140" s="549"/>
      <c r="J1140" s="549"/>
      <c r="K1140" s="549"/>
      <c r="L1140" s="549"/>
      <c r="M1140" s="549"/>
      <c r="N1140" s="549"/>
      <c r="O1140" s="549"/>
      <c r="P1140" s="549"/>
      <c r="Q1140" s="549"/>
      <c r="R1140" s="549"/>
      <c r="S1140" s="549"/>
      <c r="T1140" s="549"/>
      <c r="U1140" s="549"/>
      <c r="V1140" s="549"/>
      <c r="W1140" s="549"/>
      <c r="X1140" s="549"/>
    </row>
    <row r="1141" spans="1:24" x14ac:dyDescent="0.2">
      <c r="A1141" s="549"/>
      <c r="B1141" s="81"/>
      <c r="E1141" s="549"/>
      <c r="F1141" s="549"/>
      <c r="G1141" s="549"/>
      <c r="H1141" s="549"/>
      <c r="I1141" s="549"/>
      <c r="J1141" s="549"/>
      <c r="K1141" s="549"/>
      <c r="L1141" s="549"/>
      <c r="M1141" s="549"/>
      <c r="N1141" s="549"/>
      <c r="O1141" s="549"/>
      <c r="P1141" s="549"/>
      <c r="Q1141" s="549"/>
      <c r="R1141" s="549"/>
      <c r="S1141" s="549"/>
      <c r="T1141" s="549"/>
      <c r="U1141" s="549"/>
      <c r="V1141" s="549"/>
      <c r="W1141" s="549"/>
      <c r="X1141" s="549"/>
    </row>
    <row r="1142" spans="1:24" x14ac:dyDescent="0.2">
      <c r="A1142" s="549"/>
      <c r="B1142" s="81"/>
      <c r="E1142" s="549"/>
      <c r="F1142" s="549"/>
      <c r="G1142" s="549"/>
      <c r="H1142" s="549"/>
      <c r="I1142" s="549"/>
      <c r="J1142" s="549"/>
      <c r="K1142" s="549"/>
      <c r="L1142" s="549"/>
      <c r="M1142" s="549"/>
      <c r="N1142" s="549"/>
      <c r="O1142" s="549"/>
      <c r="P1142" s="549"/>
      <c r="Q1142" s="549"/>
      <c r="R1142" s="549"/>
      <c r="S1142" s="549"/>
      <c r="T1142" s="549"/>
      <c r="U1142" s="549"/>
      <c r="V1142" s="549"/>
      <c r="W1142" s="549"/>
      <c r="X1142" s="549"/>
    </row>
    <row r="1143" spans="1:24" x14ac:dyDescent="0.2">
      <c r="A1143" s="549"/>
      <c r="B1143" s="81"/>
      <c r="E1143" s="549"/>
      <c r="F1143" s="549"/>
      <c r="G1143" s="549"/>
      <c r="H1143" s="549"/>
      <c r="I1143" s="549"/>
      <c r="J1143" s="549"/>
      <c r="K1143" s="549"/>
      <c r="L1143" s="549"/>
      <c r="M1143" s="549"/>
      <c r="N1143" s="549"/>
      <c r="O1143" s="549"/>
      <c r="P1143" s="549"/>
      <c r="Q1143" s="549"/>
      <c r="R1143" s="549"/>
      <c r="S1143" s="549"/>
      <c r="T1143" s="549"/>
      <c r="U1143" s="549"/>
      <c r="V1143" s="549"/>
      <c r="W1143" s="549"/>
      <c r="X1143" s="549"/>
    </row>
    <row r="1144" spans="1:24" x14ac:dyDescent="0.2">
      <c r="A1144" s="549"/>
      <c r="B1144" s="81"/>
      <c r="E1144" s="549"/>
      <c r="F1144" s="549"/>
      <c r="G1144" s="549"/>
      <c r="H1144" s="549"/>
      <c r="I1144" s="549"/>
      <c r="J1144" s="549"/>
      <c r="K1144" s="549"/>
      <c r="L1144" s="549"/>
      <c r="M1144" s="549"/>
      <c r="N1144" s="549"/>
      <c r="O1144" s="549"/>
      <c r="P1144" s="549"/>
      <c r="Q1144" s="549"/>
      <c r="R1144" s="549"/>
      <c r="S1144" s="549"/>
      <c r="T1144" s="549"/>
      <c r="U1144" s="549"/>
      <c r="V1144" s="549"/>
      <c r="W1144" s="549"/>
      <c r="X1144" s="549"/>
    </row>
    <row r="1145" spans="1:24" x14ac:dyDescent="0.2">
      <c r="A1145" s="549"/>
      <c r="B1145" s="81"/>
      <c r="E1145" s="549"/>
      <c r="F1145" s="549"/>
      <c r="G1145" s="549"/>
      <c r="H1145" s="549"/>
      <c r="I1145" s="549"/>
      <c r="J1145" s="549"/>
      <c r="K1145" s="549"/>
      <c r="L1145" s="549"/>
      <c r="M1145" s="549"/>
      <c r="N1145" s="549"/>
      <c r="O1145" s="549"/>
      <c r="P1145" s="549"/>
      <c r="Q1145" s="549"/>
      <c r="R1145" s="549"/>
      <c r="S1145" s="549"/>
      <c r="T1145" s="549"/>
      <c r="U1145" s="549"/>
      <c r="V1145" s="549"/>
      <c r="W1145" s="549"/>
      <c r="X1145" s="549"/>
    </row>
    <row r="1146" spans="1:24" x14ac:dyDescent="0.2">
      <c r="A1146" s="549"/>
      <c r="B1146" s="81"/>
      <c r="E1146" s="549"/>
      <c r="F1146" s="549"/>
      <c r="G1146" s="549"/>
      <c r="H1146" s="549"/>
      <c r="I1146" s="549"/>
      <c r="J1146" s="549"/>
      <c r="K1146" s="549"/>
      <c r="L1146" s="549"/>
      <c r="M1146" s="549"/>
      <c r="N1146" s="549"/>
      <c r="O1146" s="549"/>
      <c r="P1146" s="549"/>
      <c r="Q1146" s="549"/>
      <c r="R1146" s="549"/>
      <c r="S1146" s="549"/>
      <c r="T1146" s="549"/>
      <c r="U1146" s="549"/>
      <c r="V1146" s="549"/>
      <c r="W1146" s="549"/>
      <c r="X1146" s="549"/>
    </row>
    <row r="1147" spans="1:24" x14ac:dyDescent="0.2">
      <c r="A1147" s="549"/>
      <c r="B1147" s="81"/>
      <c r="E1147" s="549"/>
      <c r="F1147" s="549"/>
      <c r="G1147" s="549"/>
      <c r="H1147" s="549"/>
      <c r="I1147" s="549"/>
      <c r="J1147" s="549"/>
      <c r="K1147" s="549"/>
      <c r="L1147" s="549"/>
      <c r="M1147" s="549"/>
      <c r="N1147" s="549"/>
      <c r="O1147" s="549"/>
      <c r="P1147" s="549"/>
      <c r="Q1147" s="549"/>
      <c r="R1147" s="549"/>
      <c r="S1147" s="549"/>
      <c r="T1147" s="549"/>
      <c r="U1147" s="549"/>
      <c r="V1147" s="549"/>
      <c r="W1147" s="549"/>
      <c r="X1147" s="549"/>
    </row>
    <row r="1148" spans="1:24" x14ac:dyDescent="0.2">
      <c r="A1148" s="549"/>
      <c r="B1148" s="81"/>
      <c r="E1148" s="549"/>
      <c r="F1148" s="549"/>
      <c r="G1148" s="549"/>
      <c r="H1148" s="549"/>
      <c r="I1148" s="549"/>
      <c r="J1148" s="549"/>
      <c r="K1148" s="549"/>
      <c r="L1148" s="549"/>
      <c r="M1148" s="549"/>
      <c r="N1148" s="549"/>
      <c r="O1148" s="549"/>
      <c r="P1148" s="549"/>
      <c r="Q1148" s="549"/>
      <c r="R1148" s="549"/>
      <c r="S1148" s="549"/>
      <c r="T1148" s="549"/>
      <c r="U1148" s="549"/>
      <c r="V1148" s="549"/>
      <c r="W1148" s="549"/>
      <c r="X1148" s="549"/>
    </row>
    <row r="1149" spans="1:24" x14ac:dyDescent="0.2">
      <c r="A1149" s="549"/>
      <c r="B1149" s="81"/>
      <c r="E1149" s="549"/>
      <c r="F1149" s="549"/>
      <c r="G1149" s="549"/>
      <c r="H1149" s="549"/>
      <c r="I1149" s="549"/>
      <c r="J1149" s="549"/>
      <c r="K1149" s="549"/>
      <c r="L1149" s="549"/>
      <c r="M1149" s="549"/>
      <c r="N1149" s="549"/>
      <c r="O1149" s="549"/>
      <c r="P1149" s="549"/>
      <c r="Q1149" s="549"/>
      <c r="R1149" s="549"/>
      <c r="S1149" s="549"/>
      <c r="T1149" s="549"/>
      <c r="U1149" s="549"/>
      <c r="V1149" s="549"/>
      <c r="W1149" s="549"/>
      <c r="X1149" s="549"/>
    </row>
    <row r="1150" spans="1:24" x14ac:dyDescent="0.2">
      <c r="A1150" s="549"/>
      <c r="B1150" s="81"/>
      <c r="E1150" s="549"/>
      <c r="F1150" s="549"/>
      <c r="G1150" s="549"/>
      <c r="H1150" s="549"/>
      <c r="I1150" s="549"/>
      <c r="J1150" s="549"/>
      <c r="K1150" s="549"/>
      <c r="L1150" s="549"/>
      <c r="M1150" s="549"/>
      <c r="N1150" s="549"/>
      <c r="O1150" s="549"/>
      <c r="P1150" s="549"/>
      <c r="Q1150" s="549"/>
      <c r="R1150" s="549"/>
      <c r="S1150" s="549"/>
      <c r="T1150" s="549"/>
      <c r="U1150" s="549"/>
      <c r="V1150" s="549"/>
      <c r="W1150" s="549"/>
      <c r="X1150" s="549"/>
    </row>
    <row r="1151" spans="1:24" x14ac:dyDescent="0.2">
      <c r="A1151" s="549"/>
      <c r="B1151" s="81"/>
      <c r="E1151" s="549"/>
      <c r="F1151" s="549"/>
      <c r="G1151" s="549"/>
      <c r="H1151" s="549"/>
      <c r="I1151" s="549"/>
      <c r="J1151" s="549"/>
      <c r="K1151" s="549"/>
      <c r="L1151" s="549"/>
      <c r="M1151" s="549"/>
      <c r="N1151" s="549"/>
      <c r="O1151" s="549"/>
      <c r="P1151" s="549"/>
      <c r="Q1151" s="549"/>
      <c r="R1151" s="549"/>
      <c r="S1151" s="549"/>
      <c r="T1151" s="549"/>
      <c r="U1151" s="549"/>
      <c r="V1151" s="549"/>
      <c r="W1151" s="549"/>
      <c r="X1151" s="549"/>
    </row>
    <row r="1152" spans="1:24" x14ac:dyDescent="0.2">
      <c r="A1152" s="549"/>
      <c r="B1152" s="81"/>
      <c r="E1152" s="549"/>
      <c r="F1152" s="549"/>
      <c r="G1152" s="549"/>
      <c r="H1152" s="549"/>
      <c r="I1152" s="549"/>
      <c r="J1152" s="549"/>
      <c r="K1152" s="549"/>
      <c r="L1152" s="549"/>
      <c r="M1152" s="549"/>
      <c r="N1152" s="549"/>
      <c r="O1152" s="549"/>
      <c r="P1152" s="549"/>
      <c r="Q1152" s="549"/>
      <c r="R1152" s="549"/>
      <c r="S1152" s="549"/>
      <c r="T1152" s="549"/>
      <c r="U1152" s="549"/>
      <c r="V1152" s="549"/>
      <c r="W1152" s="549"/>
      <c r="X1152" s="549"/>
    </row>
    <row r="1153" spans="1:24" x14ac:dyDescent="0.2">
      <c r="A1153" s="549"/>
      <c r="B1153" s="81"/>
      <c r="E1153" s="549"/>
      <c r="F1153" s="549"/>
      <c r="G1153" s="549"/>
      <c r="H1153" s="549"/>
      <c r="I1153" s="549"/>
      <c r="J1153" s="549"/>
      <c r="K1153" s="549"/>
      <c r="L1153" s="549"/>
      <c r="M1153" s="549"/>
      <c r="N1153" s="549"/>
      <c r="O1153" s="549"/>
      <c r="P1153" s="549"/>
      <c r="Q1153" s="549"/>
      <c r="R1153" s="549"/>
      <c r="S1153" s="549"/>
      <c r="T1153" s="549"/>
      <c r="U1153" s="549"/>
      <c r="V1153" s="549"/>
      <c r="W1153" s="549"/>
      <c r="X1153" s="549"/>
    </row>
    <row r="1154" spans="1:24" x14ac:dyDescent="0.2">
      <c r="A1154" s="549"/>
      <c r="B1154" s="81"/>
      <c r="E1154" s="549"/>
      <c r="F1154" s="549"/>
      <c r="G1154" s="549"/>
      <c r="H1154" s="549"/>
      <c r="I1154" s="549"/>
      <c r="J1154" s="549"/>
      <c r="K1154" s="549"/>
      <c r="L1154" s="549"/>
      <c r="M1154" s="549"/>
      <c r="N1154" s="549"/>
      <c r="O1154" s="549"/>
      <c r="P1154" s="549"/>
      <c r="Q1154" s="549"/>
      <c r="R1154" s="549"/>
      <c r="S1154" s="549"/>
      <c r="T1154" s="549"/>
      <c r="U1154" s="549"/>
      <c r="V1154" s="549"/>
      <c r="W1154" s="549"/>
      <c r="X1154" s="549"/>
    </row>
    <row r="1155" spans="1:24" x14ac:dyDescent="0.2">
      <c r="A1155" s="549"/>
      <c r="B1155" s="81"/>
      <c r="E1155" s="549"/>
      <c r="F1155" s="549"/>
      <c r="G1155" s="549"/>
      <c r="H1155" s="549"/>
      <c r="I1155" s="549"/>
      <c r="J1155" s="549"/>
      <c r="K1155" s="549"/>
      <c r="L1155" s="549"/>
      <c r="M1155" s="549"/>
      <c r="N1155" s="549"/>
      <c r="O1155" s="549"/>
      <c r="P1155" s="549"/>
      <c r="Q1155" s="549"/>
      <c r="R1155" s="549"/>
      <c r="S1155" s="549"/>
      <c r="T1155" s="549"/>
      <c r="U1155" s="549"/>
      <c r="V1155" s="549"/>
      <c r="W1155" s="549"/>
      <c r="X1155" s="549"/>
    </row>
    <row r="1156" spans="1:24" x14ac:dyDescent="0.2">
      <c r="A1156" s="549"/>
      <c r="B1156" s="81"/>
      <c r="E1156" s="549"/>
      <c r="F1156" s="549"/>
      <c r="G1156" s="549"/>
      <c r="H1156" s="549"/>
      <c r="I1156" s="549"/>
      <c r="J1156" s="549"/>
      <c r="K1156" s="549"/>
      <c r="L1156" s="549"/>
      <c r="M1156" s="549"/>
      <c r="N1156" s="549"/>
      <c r="O1156" s="549"/>
      <c r="P1156" s="549"/>
      <c r="Q1156" s="549"/>
      <c r="R1156" s="549"/>
      <c r="S1156" s="549"/>
      <c r="T1156" s="549"/>
      <c r="U1156" s="549"/>
      <c r="V1156" s="549"/>
      <c r="W1156" s="549"/>
      <c r="X1156" s="549"/>
    </row>
    <row r="1157" spans="1:24" x14ac:dyDescent="0.2">
      <c r="A1157" s="549"/>
      <c r="B1157" s="81"/>
      <c r="E1157" s="549"/>
      <c r="F1157" s="549"/>
      <c r="G1157" s="549"/>
      <c r="H1157" s="549"/>
      <c r="I1157" s="549"/>
      <c r="J1157" s="549"/>
      <c r="K1157" s="549"/>
      <c r="L1157" s="549"/>
      <c r="M1157" s="549"/>
      <c r="N1157" s="549"/>
      <c r="O1157" s="549"/>
      <c r="P1157" s="549"/>
      <c r="Q1157" s="549"/>
      <c r="R1157" s="549"/>
      <c r="S1157" s="549"/>
      <c r="T1157" s="549"/>
      <c r="U1157" s="549"/>
      <c r="V1157" s="549"/>
      <c r="W1157" s="549"/>
      <c r="X1157" s="549"/>
    </row>
    <row r="1158" spans="1:24" x14ac:dyDescent="0.2">
      <c r="A1158" s="549"/>
      <c r="B1158" s="81"/>
      <c r="E1158" s="549"/>
      <c r="F1158" s="549"/>
      <c r="G1158" s="549"/>
      <c r="H1158" s="549"/>
      <c r="I1158" s="549"/>
      <c r="J1158" s="549"/>
      <c r="K1158" s="549"/>
      <c r="L1158" s="549"/>
      <c r="M1158" s="549"/>
      <c r="N1158" s="549"/>
      <c r="O1158" s="549"/>
      <c r="P1158" s="549"/>
      <c r="Q1158" s="549"/>
      <c r="R1158" s="549"/>
      <c r="S1158" s="549"/>
      <c r="T1158" s="549"/>
      <c r="U1158" s="549"/>
      <c r="V1158" s="549"/>
      <c r="W1158" s="549"/>
      <c r="X1158" s="549"/>
    </row>
    <row r="1159" spans="1:24" x14ac:dyDescent="0.2">
      <c r="A1159" s="549"/>
      <c r="B1159" s="81"/>
      <c r="E1159" s="549"/>
      <c r="F1159" s="549"/>
      <c r="G1159" s="549"/>
      <c r="H1159" s="549"/>
      <c r="I1159" s="549"/>
      <c r="J1159" s="549"/>
      <c r="K1159" s="549"/>
      <c r="L1159" s="549"/>
      <c r="M1159" s="549"/>
      <c r="N1159" s="549"/>
      <c r="O1159" s="549"/>
      <c r="P1159" s="549"/>
      <c r="Q1159" s="549"/>
      <c r="R1159" s="549"/>
      <c r="S1159" s="549"/>
      <c r="T1159" s="549"/>
      <c r="U1159" s="549"/>
      <c r="V1159" s="549"/>
      <c r="W1159" s="549"/>
      <c r="X1159" s="549"/>
    </row>
    <row r="1160" spans="1:24" x14ac:dyDescent="0.2">
      <c r="A1160" s="549"/>
      <c r="B1160" s="81"/>
      <c r="E1160" s="549"/>
      <c r="F1160" s="549"/>
      <c r="G1160" s="549"/>
      <c r="H1160" s="549"/>
      <c r="I1160" s="549"/>
      <c r="J1160" s="549"/>
      <c r="K1160" s="549"/>
      <c r="L1160" s="549"/>
      <c r="M1160" s="549"/>
      <c r="N1160" s="549"/>
      <c r="O1160" s="549"/>
      <c r="P1160" s="549"/>
      <c r="Q1160" s="549"/>
      <c r="R1160" s="549"/>
      <c r="S1160" s="549"/>
      <c r="T1160" s="549"/>
      <c r="U1160" s="549"/>
      <c r="V1160" s="549"/>
      <c r="W1160" s="549"/>
      <c r="X1160" s="549"/>
    </row>
    <row r="1161" spans="1:24" x14ac:dyDescent="0.2">
      <c r="A1161" s="549"/>
      <c r="B1161" s="81"/>
      <c r="E1161" s="549"/>
      <c r="F1161" s="549"/>
      <c r="G1161" s="549"/>
      <c r="H1161" s="549"/>
      <c r="I1161" s="549"/>
      <c r="J1161" s="549"/>
      <c r="K1161" s="549"/>
      <c r="L1161" s="549"/>
      <c r="M1161" s="549"/>
      <c r="N1161" s="549"/>
      <c r="O1161" s="549"/>
      <c r="P1161" s="549"/>
      <c r="Q1161" s="549"/>
      <c r="R1161" s="549"/>
      <c r="S1161" s="549"/>
      <c r="T1161" s="549"/>
      <c r="U1161" s="549"/>
      <c r="V1161" s="549"/>
      <c r="W1161" s="549"/>
      <c r="X1161" s="549"/>
    </row>
    <row r="1162" spans="1:24" x14ac:dyDescent="0.2">
      <c r="A1162" s="549"/>
      <c r="B1162" s="81"/>
      <c r="E1162" s="549"/>
      <c r="F1162" s="549"/>
      <c r="G1162" s="549"/>
      <c r="H1162" s="549"/>
      <c r="I1162" s="549"/>
      <c r="J1162" s="549"/>
      <c r="K1162" s="549"/>
      <c r="L1162" s="549"/>
      <c r="M1162" s="549"/>
      <c r="N1162" s="549"/>
      <c r="O1162" s="549"/>
      <c r="P1162" s="549"/>
      <c r="Q1162" s="549"/>
      <c r="R1162" s="549"/>
      <c r="S1162" s="549"/>
      <c r="T1162" s="549"/>
      <c r="U1162" s="549"/>
      <c r="V1162" s="549"/>
      <c r="W1162" s="549"/>
      <c r="X1162" s="549"/>
    </row>
    <row r="1163" spans="1:24" x14ac:dyDescent="0.2">
      <c r="A1163" s="549"/>
      <c r="B1163" s="81"/>
      <c r="E1163" s="549"/>
      <c r="F1163" s="549"/>
      <c r="G1163" s="549"/>
      <c r="H1163" s="549"/>
      <c r="I1163" s="549"/>
      <c r="J1163" s="549"/>
      <c r="K1163" s="549"/>
      <c r="L1163" s="549"/>
      <c r="M1163" s="549"/>
      <c r="N1163" s="549"/>
      <c r="O1163" s="549"/>
      <c r="P1163" s="549"/>
      <c r="Q1163" s="549"/>
      <c r="R1163" s="549"/>
      <c r="S1163" s="549"/>
      <c r="T1163" s="549"/>
      <c r="U1163" s="549"/>
      <c r="V1163" s="549"/>
      <c r="W1163" s="549"/>
      <c r="X1163" s="549"/>
    </row>
    <row r="1164" spans="1:24" x14ac:dyDescent="0.2">
      <c r="A1164" s="549"/>
      <c r="B1164" s="81"/>
      <c r="E1164" s="549"/>
      <c r="F1164" s="549"/>
      <c r="G1164" s="549"/>
      <c r="H1164" s="549"/>
      <c r="I1164" s="549"/>
      <c r="J1164" s="549"/>
      <c r="K1164" s="549"/>
      <c r="L1164" s="549"/>
      <c r="M1164" s="549"/>
      <c r="N1164" s="549"/>
      <c r="O1164" s="549"/>
      <c r="P1164" s="549"/>
      <c r="Q1164" s="549"/>
      <c r="R1164" s="549"/>
      <c r="S1164" s="549"/>
      <c r="T1164" s="549"/>
      <c r="U1164" s="549"/>
      <c r="V1164" s="549"/>
      <c r="W1164" s="549"/>
      <c r="X1164" s="549"/>
    </row>
    <row r="1165" spans="1:24" x14ac:dyDescent="0.2">
      <c r="A1165" s="549"/>
      <c r="B1165" s="81"/>
      <c r="E1165" s="549"/>
      <c r="F1165" s="549"/>
      <c r="G1165" s="549"/>
      <c r="H1165" s="549"/>
      <c r="I1165" s="549"/>
      <c r="J1165" s="549"/>
      <c r="K1165" s="549"/>
      <c r="L1165" s="549"/>
      <c r="M1165" s="549"/>
      <c r="N1165" s="549"/>
      <c r="O1165" s="549"/>
      <c r="P1165" s="549"/>
      <c r="Q1165" s="549"/>
      <c r="R1165" s="549"/>
      <c r="S1165" s="549"/>
      <c r="T1165" s="549"/>
      <c r="U1165" s="549"/>
      <c r="V1165" s="549"/>
      <c r="W1165" s="549"/>
      <c r="X1165" s="549"/>
    </row>
    <row r="1166" spans="1:24" x14ac:dyDescent="0.2">
      <c r="A1166" s="549"/>
      <c r="B1166" s="81"/>
      <c r="E1166" s="549"/>
      <c r="F1166" s="549"/>
      <c r="G1166" s="549"/>
      <c r="H1166" s="549"/>
      <c r="I1166" s="549"/>
      <c r="J1166" s="549"/>
      <c r="K1166" s="549"/>
      <c r="L1166" s="549"/>
      <c r="M1166" s="549"/>
      <c r="N1166" s="549"/>
      <c r="O1166" s="549"/>
      <c r="P1166" s="549"/>
      <c r="Q1166" s="549"/>
      <c r="R1166" s="549"/>
      <c r="S1166" s="549"/>
      <c r="T1166" s="549"/>
      <c r="U1166" s="549"/>
      <c r="V1166" s="549"/>
      <c r="W1166" s="549"/>
      <c r="X1166" s="549"/>
    </row>
    <row r="1167" spans="1:24" x14ac:dyDescent="0.2">
      <c r="A1167" s="549"/>
      <c r="B1167" s="81"/>
      <c r="E1167" s="549"/>
      <c r="F1167" s="549"/>
      <c r="G1167" s="549"/>
      <c r="H1167" s="549"/>
      <c r="I1167" s="549"/>
      <c r="J1167" s="549"/>
      <c r="K1167" s="549"/>
      <c r="L1167" s="549"/>
      <c r="M1167" s="549"/>
      <c r="N1167" s="549"/>
      <c r="O1167" s="549"/>
      <c r="P1167" s="549"/>
      <c r="Q1167" s="549"/>
      <c r="R1167" s="549"/>
      <c r="S1167" s="549"/>
      <c r="T1167" s="549"/>
      <c r="U1167" s="549"/>
      <c r="V1167" s="549"/>
      <c r="W1167" s="549"/>
      <c r="X1167" s="549"/>
    </row>
    <row r="1168" spans="1:24" x14ac:dyDescent="0.2">
      <c r="A1168" s="549"/>
      <c r="B1168" s="81"/>
      <c r="E1168" s="549"/>
      <c r="F1168" s="549"/>
      <c r="G1168" s="549"/>
      <c r="H1168" s="549"/>
      <c r="I1168" s="549"/>
      <c r="J1168" s="549"/>
      <c r="K1168" s="549"/>
      <c r="L1168" s="549"/>
      <c r="M1168" s="549"/>
      <c r="N1168" s="549"/>
      <c r="O1168" s="549"/>
      <c r="P1168" s="549"/>
      <c r="Q1168" s="549"/>
      <c r="R1168" s="549"/>
      <c r="S1168" s="549"/>
      <c r="T1168" s="549"/>
      <c r="U1168" s="549"/>
      <c r="V1168" s="549"/>
      <c r="W1168" s="549"/>
      <c r="X1168" s="549"/>
    </row>
    <row r="1169" spans="1:24" x14ac:dyDescent="0.2">
      <c r="A1169" s="549"/>
      <c r="B1169" s="81"/>
      <c r="E1169" s="549"/>
      <c r="F1169" s="549"/>
      <c r="G1169" s="549"/>
      <c r="H1169" s="549"/>
      <c r="I1169" s="549"/>
      <c r="J1169" s="549"/>
      <c r="K1169" s="549"/>
      <c r="L1169" s="549"/>
      <c r="M1169" s="549"/>
      <c r="N1169" s="549"/>
      <c r="O1169" s="549"/>
      <c r="P1169" s="549"/>
      <c r="Q1169" s="549"/>
      <c r="R1169" s="549"/>
      <c r="S1169" s="549"/>
      <c r="T1169" s="549"/>
      <c r="U1169" s="549"/>
      <c r="V1169" s="549"/>
      <c r="W1169" s="549"/>
      <c r="X1169" s="549"/>
    </row>
    <row r="1170" spans="1:24" x14ac:dyDescent="0.2">
      <c r="A1170" s="549"/>
      <c r="B1170" s="81"/>
      <c r="E1170" s="549"/>
      <c r="F1170" s="549"/>
      <c r="G1170" s="549"/>
      <c r="H1170" s="549"/>
      <c r="I1170" s="549"/>
      <c r="J1170" s="549"/>
      <c r="K1170" s="549"/>
      <c r="L1170" s="549"/>
      <c r="M1170" s="549"/>
      <c r="N1170" s="549"/>
      <c r="O1170" s="549"/>
      <c r="P1170" s="549"/>
      <c r="Q1170" s="549"/>
      <c r="R1170" s="549"/>
      <c r="S1170" s="549"/>
      <c r="T1170" s="549"/>
      <c r="U1170" s="549"/>
      <c r="V1170" s="549"/>
      <c r="W1170" s="549"/>
      <c r="X1170" s="549"/>
    </row>
    <row r="1171" spans="1:24" x14ac:dyDescent="0.2">
      <c r="A1171" s="549"/>
      <c r="B1171" s="81"/>
      <c r="E1171" s="549"/>
      <c r="F1171" s="549"/>
      <c r="G1171" s="549"/>
      <c r="H1171" s="549"/>
      <c r="I1171" s="549"/>
      <c r="J1171" s="549"/>
      <c r="K1171" s="549"/>
      <c r="L1171" s="549"/>
      <c r="M1171" s="549"/>
      <c r="N1171" s="549"/>
      <c r="O1171" s="549"/>
      <c r="P1171" s="549"/>
      <c r="Q1171" s="549"/>
      <c r="R1171" s="549"/>
      <c r="S1171" s="549"/>
      <c r="T1171" s="549"/>
      <c r="U1171" s="549"/>
      <c r="V1171" s="549"/>
      <c r="W1171" s="549"/>
      <c r="X1171" s="549"/>
    </row>
    <row r="1172" spans="1:24" x14ac:dyDescent="0.2">
      <c r="A1172" s="549"/>
      <c r="B1172" s="81"/>
      <c r="E1172" s="549"/>
      <c r="F1172" s="549"/>
      <c r="G1172" s="549"/>
      <c r="H1172" s="549"/>
      <c r="I1172" s="549"/>
      <c r="J1172" s="549"/>
      <c r="K1172" s="549"/>
      <c r="L1172" s="549"/>
      <c r="M1172" s="549"/>
      <c r="N1172" s="549"/>
      <c r="O1172" s="549"/>
      <c r="P1172" s="549"/>
      <c r="Q1172" s="549"/>
      <c r="R1172" s="549"/>
      <c r="S1172" s="549"/>
      <c r="T1172" s="549"/>
      <c r="U1172" s="549"/>
      <c r="V1172" s="549"/>
      <c r="W1172" s="549"/>
      <c r="X1172" s="549"/>
    </row>
    <row r="1173" spans="1:24" x14ac:dyDescent="0.2">
      <c r="A1173" s="549"/>
      <c r="B1173" s="81"/>
      <c r="E1173" s="549"/>
      <c r="F1173" s="549"/>
      <c r="G1173" s="549"/>
      <c r="H1173" s="549"/>
      <c r="I1173" s="549"/>
      <c r="J1173" s="549"/>
      <c r="K1173" s="549"/>
      <c r="L1173" s="549"/>
      <c r="M1173" s="549"/>
      <c r="N1173" s="549"/>
      <c r="O1173" s="549"/>
      <c r="P1173" s="549"/>
      <c r="Q1173" s="549"/>
      <c r="R1173" s="549"/>
      <c r="S1173" s="549"/>
      <c r="T1173" s="549"/>
      <c r="U1173" s="549"/>
      <c r="V1173" s="549"/>
      <c r="W1173" s="549"/>
      <c r="X1173" s="549"/>
    </row>
    <row r="1174" spans="1:24" x14ac:dyDescent="0.2">
      <c r="A1174" s="549"/>
      <c r="B1174" s="81"/>
      <c r="E1174" s="549"/>
      <c r="F1174" s="549"/>
      <c r="G1174" s="549"/>
      <c r="H1174" s="549"/>
      <c r="I1174" s="549"/>
      <c r="J1174" s="549"/>
      <c r="K1174" s="549"/>
      <c r="L1174" s="549"/>
      <c r="M1174" s="549"/>
      <c r="N1174" s="549"/>
      <c r="O1174" s="549"/>
      <c r="P1174" s="549"/>
      <c r="Q1174" s="549"/>
      <c r="R1174" s="549"/>
      <c r="S1174" s="549"/>
      <c r="T1174" s="549"/>
      <c r="U1174" s="549"/>
      <c r="V1174" s="549"/>
      <c r="W1174" s="549"/>
      <c r="X1174" s="549"/>
    </row>
    <row r="1175" spans="1:24" x14ac:dyDescent="0.2">
      <c r="A1175" s="549"/>
      <c r="B1175" s="81"/>
      <c r="E1175" s="549"/>
      <c r="F1175" s="549"/>
      <c r="G1175" s="549"/>
      <c r="H1175" s="549"/>
      <c r="I1175" s="549"/>
      <c r="J1175" s="549"/>
      <c r="K1175" s="549"/>
      <c r="L1175" s="549"/>
      <c r="M1175" s="549"/>
      <c r="N1175" s="549"/>
      <c r="O1175" s="549"/>
      <c r="P1175" s="549"/>
      <c r="Q1175" s="549"/>
      <c r="R1175" s="549"/>
      <c r="S1175" s="549"/>
      <c r="T1175" s="549"/>
      <c r="U1175" s="549"/>
      <c r="V1175" s="549"/>
      <c r="W1175" s="549"/>
      <c r="X1175" s="549"/>
    </row>
    <row r="1176" spans="1:24" x14ac:dyDescent="0.2">
      <c r="A1176" s="549"/>
      <c r="B1176" s="81"/>
      <c r="E1176" s="549"/>
      <c r="F1176" s="549"/>
      <c r="G1176" s="549"/>
      <c r="H1176" s="549"/>
      <c r="I1176" s="549"/>
      <c r="J1176" s="549"/>
      <c r="K1176" s="549"/>
      <c r="L1176" s="549"/>
      <c r="M1176" s="549"/>
      <c r="N1176" s="549"/>
      <c r="O1176" s="549"/>
      <c r="P1176" s="549"/>
      <c r="Q1176" s="549"/>
      <c r="R1176" s="549"/>
      <c r="S1176" s="549"/>
      <c r="T1176" s="549"/>
      <c r="U1176" s="549"/>
      <c r="V1176" s="549"/>
      <c r="W1176" s="549"/>
      <c r="X1176" s="549"/>
    </row>
    <row r="1177" spans="1:24" x14ac:dyDescent="0.2">
      <c r="A1177" s="549"/>
      <c r="B1177" s="81"/>
      <c r="E1177" s="549"/>
      <c r="F1177" s="549"/>
      <c r="G1177" s="549"/>
      <c r="H1177" s="549"/>
      <c r="I1177" s="549"/>
      <c r="J1177" s="549"/>
      <c r="K1177" s="549"/>
      <c r="L1177" s="549"/>
      <c r="M1177" s="549"/>
      <c r="N1177" s="549"/>
      <c r="O1177" s="549"/>
      <c r="P1177" s="549"/>
      <c r="Q1177" s="549"/>
      <c r="R1177" s="549"/>
      <c r="S1177" s="549"/>
      <c r="T1177" s="549"/>
      <c r="U1177" s="549"/>
      <c r="V1177" s="549"/>
      <c r="W1177" s="549"/>
      <c r="X1177" s="549"/>
    </row>
    <row r="1178" spans="1:24" x14ac:dyDescent="0.2">
      <c r="A1178" s="549"/>
      <c r="B1178" s="81"/>
      <c r="E1178" s="549"/>
      <c r="F1178" s="549"/>
      <c r="G1178" s="549"/>
      <c r="H1178" s="549"/>
      <c r="I1178" s="549"/>
      <c r="J1178" s="549"/>
      <c r="K1178" s="549"/>
      <c r="L1178" s="549"/>
      <c r="M1178" s="549"/>
      <c r="N1178" s="549"/>
      <c r="O1178" s="549"/>
      <c r="P1178" s="549"/>
      <c r="Q1178" s="549"/>
      <c r="R1178" s="549"/>
      <c r="S1178" s="549"/>
      <c r="T1178" s="549"/>
      <c r="U1178" s="549"/>
      <c r="V1178" s="549"/>
      <c r="W1178" s="549"/>
      <c r="X1178" s="549"/>
    </row>
    <row r="1179" spans="1:24" x14ac:dyDescent="0.2">
      <c r="A1179" s="549"/>
      <c r="B1179" s="81"/>
      <c r="E1179" s="549"/>
      <c r="F1179" s="549"/>
      <c r="G1179" s="549"/>
      <c r="H1179" s="549"/>
      <c r="I1179" s="549"/>
      <c r="J1179" s="549"/>
      <c r="K1179" s="549"/>
      <c r="L1179" s="549"/>
      <c r="M1179" s="549"/>
      <c r="N1179" s="549"/>
      <c r="O1179" s="549"/>
      <c r="P1179" s="549"/>
      <c r="Q1179" s="549"/>
      <c r="R1179" s="549"/>
      <c r="S1179" s="549"/>
      <c r="T1179" s="549"/>
      <c r="U1179" s="549"/>
      <c r="V1179" s="549"/>
      <c r="W1179" s="549"/>
      <c r="X1179" s="549"/>
    </row>
    <row r="1180" spans="1:24" x14ac:dyDescent="0.2">
      <c r="A1180" s="549"/>
      <c r="B1180" s="81"/>
      <c r="E1180" s="549"/>
      <c r="F1180" s="549"/>
      <c r="G1180" s="549"/>
      <c r="H1180" s="549"/>
      <c r="I1180" s="549"/>
      <c r="J1180" s="549"/>
      <c r="K1180" s="549"/>
      <c r="L1180" s="549"/>
      <c r="M1180" s="549"/>
      <c r="N1180" s="549"/>
      <c r="O1180" s="549"/>
      <c r="P1180" s="549"/>
      <c r="Q1180" s="549"/>
      <c r="R1180" s="549"/>
      <c r="S1180" s="549"/>
      <c r="T1180" s="549"/>
      <c r="U1180" s="549"/>
      <c r="V1180" s="549"/>
      <c r="W1180" s="549"/>
      <c r="X1180" s="549"/>
    </row>
    <row r="1181" spans="1:24" x14ac:dyDescent="0.2">
      <c r="A1181" s="549"/>
      <c r="B1181" s="81"/>
      <c r="E1181" s="549"/>
      <c r="F1181" s="549"/>
      <c r="G1181" s="549"/>
      <c r="H1181" s="549"/>
      <c r="I1181" s="549"/>
      <c r="J1181" s="549"/>
      <c r="K1181" s="549"/>
      <c r="L1181" s="549"/>
      <c r="M1181" s="549"/>
      <c r="N1181" s="549"/>
      <c r="O1181" s="549"/>
      <c r="P1181" s="549"/>
      <c r="Q1181" s="549"/>
      <c r="R1181" s="549"/>
      <c r="S1181" s="549"/>
      <c r="T1181" s="549"/>
      <c r="U1181" s="549"/>
      <c r="V1181" s="549"/>
      <c r="W1181" s="549"/>
      <c r="X1181" s="549"/>
    </row>
    <row r="1182" spans="1:24" x14ac:dyDescent="0.2">
      <c r="A1182" s="549"/>
      <c r="B1182" s="81"/>
      <c r="E1182" s="549"/>
      <c r="F1182" s="549"/>
      <c r="G1182" s="549"/>
      <c r="H1182" s="549"/>
      <c r="I1182" s="549"/>
      <c r="J1182" s="549"/>
      <c r="K1182" s="549"/>
      <c r="L1182" s="549"/>
      <c r="M1182" s="549"/>
      <c r="N1182" s="549"/>
      <c r="O1182" s="549"/>
      <c r="P1182" s="549"/>
      <c r="Q1182" s="549"/>
      <c r="R1182" s="549"/>
      <c r="S1182" s="549"/>
      <c r="T1182" s="549"/>
      <c r="U1182" s="549"/>
      <c r="V1182" s="549"/>
      <c r="W1182" s="549"/>
      <c r="X1182" s="549"/>
    </row>
    <row r="1183" spans="1:24" x14ac:dyDescent="0.2">
      <c r="A1183" s="549"/>
      <c r="B1183" s="81"/>
      <c r="E1183" s="549"/>
      <c r="F1183" s="549"/>
      <c r="G1183" s="549"/>
      <c r="H1183" s="549"/>
      <c r="I1183" s="549"/>
      <c r="J1183" s="549"/>
      <c r="K1183" s="549"/>
      <c r="L1183" s="549"/>
      <c r="M1183" s="549"/>
      <c r="N1183" s="549"/>
      <c r="O1183" s="549"/>
      <c r="P1183" s="549"/>
      <c r="Q1183" s="549"/>
      <c r="R1183" s="549"/>
      <c r="S1183" s="549"/>
      <c r="T1183" s="549"/>
      <c r="U1183" s="549"/>
      <c r="V1183" s="549"/>
      <c r="W1183" s="549"/>
      <c r="X1183" s="549"/>
    </row>
    <row r="1184" spans="1:24" x14ac:dyDescent="0.2">
      <c r="A1184" s="549"/>
      <c r="B1184" s="81"/>
      <c r="E1184" s="549"/>
      <c r="F1184" s="549"/>
      <c r="G1184" s="549"/>
      <c r="H1184" s="549"/>
      <c r="I1184" s="549"/>
      <c r="J1184" s="549"/>
      <c r="K1184" s="549"/>
      <c r="L1184" s="549"/>
      <c r="M1184" s="549"/>
      <c r="N1184" s="549"/>
      <c r="O1184" s="549"/>
      <c r="P1184" s="549"/>
      <c r="Q1184" s="549"/>
      <c r="R1184" s="549"/>
      <c r="S1184" s="549"/>
      <c r="T1184" s="549"/>
      <c r="U1184" s="549"/>
      <c r="V1184" s="549"/>
      <c r="W1184" s="549"/>
      <c r="X1184" s="549"/>
    </row>
    <row r="1185" spans="1:24" x14ac:dyDescent="0.2">
      <c r="A1185" s="549"/>
      <c r="B1185" s="81"/>
      <c r="E1185" s="549"/>
      <c r="F1185" s="549"/>
      <c r="G1185" s="549"/>
      <c r="H1185" s="549"/>
      <c r="I1185" s="549"/>
      <c r="J1185" s="549"/>
      <c r="K1185" s="549"/>
      <c r="L1185" s="549"/>
      <c r="M1185" s="549"/>
      <c r="N1185" s="549"/>
      <c r="O1185" s="549"/>
      <c r="P1185" s="549"/>
      <c r="Q1185" s="549"/>
      <c r="R1185" s="549"/>
      <c r="S1185" s="549"/>
      <c r="T1185" s="549"/>
      <c r="U1185" s="549"/>
      <c r="V1185" s="549"/>
      <c r="W1185" s="549"/>
      <c r="X1185" s="549"/>
    </row>
    <row r="1186" spans="1:24" x14ac:dyDescent="0.2">
      <c r="A1186" s="549"/>
      <c r="B1186" s="81"/>
      <c r="E1186" s="549"/>
      <c r="F1186" s="549"/>
      <c r="G1186" s="549"/>
      <c r="H1186" s="549"/>
      <c r="I1186" s="549"/>
      <c r="J1186" s="549"/>
      <c r="K1186" s="549"/>
      <c r="L1186" s="549"/>
      <c r="M1186" s="549"/>
      <c r="N1186" s="549"/>
      <c r="O1186" s="549"/>
      <c r="P1186" s="549"/>
      <c r="Q1186" s="549"/>
      <c r="R1186" s="549"/>
      <c r="S1186" s="549"/>
      <c r="T1186" s="549"/>
      <c r="U1186" s="549"/>
      <c r="V1186" s="549"/>
      <c r="W1186" s="549"/>
      <c r="X1186" s="549"/>
    </row>
    <row r="1187" spans="1:24" x14ac:dyDescent="0.2">
      <c r="A1187" s="549"/>
      <c r="B1187" s="81"/>
      <c r="E1187" s="549"/>
      <c r="F1187" s="549"/>
      <c r="G1187" s="549"/>
      <c r="H1187" s="549"/>
      <c r="I1187" s="549"/>
      <c r="J1187" s="549"/>
      <c r="K1187" s="549"/>
      <c r="L1187" s="549"/>
      <c r="M1187" s="549"/>
      <c r="N1187" s="549"/>
      <c r="O1187" s="549"/>
      <c r="P1187" s="549"/>
      <c r="Q1187" s="549"/>
      <c r="R1187" s="549"/>
      <c r="S1187" s="549"/>
      <c r="T1187" s="549"/>
      <c r="U1187" s="549"/>
      <c r="V1187" s="549"/>
      <c r="W1187" s="549"/>
      <c r="X1187" s="549"/>
    </row>
    <row r="1188" spans="1:24" x14ac:dyDescent="0.2">
      <c r="A1188" s="549"/>
      <c r="B1188" s="81"/>
      <c r="E1188" s="549"/>
      <c r="F1188" s="549"/>
      <c r="G1188" s="549"/>
      <c r="H1188" s="549"/>
      <c r="I1188" s="549"/>
      <c r="J1188" s="549"/>
      <c r="K1188" s="549"/>
      <c r="L1188" s="549"/>
      <c r="M1188" s="549"/>
      <c r="N1188" s="549"/>
      <c r="O1188" s="549"/>
      <c r="P1188" s="549"/>
      <c r="Q1188" s="549"/>
      <c r="R1188" s="549"/>
      <c r="S1188" s="549"/>
      <c r="T1188" s="549"/>
      <c r="U1188" s="549"/>
      <c r="V1188" s="549"/>
      <c r="W1188" s="549"/>
      <c r="X1188" s="549"/>
    </row>
    <row r="1189" spans="1:24" x14ac:dyDescent="0.2">
      <c r="A1189" s="549"/>
      <c r="B1189" s="81"/>
      <c r="E1189" s="549"/>
      <c r="F1189" s="549"/>
      <c r="G1189" s="549"/>
      <c r="H1189" s="549"/>
      <c r="I1189" s="549"/>
      <c r="J1189" s="549"/>
      <c r="K1189" s="549"/>
      <c r="L1189" s="549"/>
      <c r="M1189" s="549"/>
      <c r="N1189" s="549"/>
      <c r="O1189" s="549"/>
      <c r="P1189" s="549"/>
      <c r="Q1189" s="549"/>
      <c r="R1189" s="549"/>
      <c r="S1189" s="549"/>
      <c r="T1189" s="549"/>
      <c r="U1189" s="549"/>
      <c r="V1189" s="549"/>
      <c r="W1189" s="549"/>
      <c r="X1189" s="549"/>
    </row>
    <row r="1190" spans="1:24" x14ac:dyDescent="0.2">
      <c r="A1190" s="549"/>
      <c r="B1190" s="81"/>
      <c r="E1190" s="549"/>
      <c r="F1190" s="549"/>
      <c r="G1190" s="549"/>
      <c r="H1190" s="549"/>
      <c r="I1190" s="549"/>
      <c r="J1190" s="549"/>
      <c r="K1190" s="549"/>
      <c r="L1190" s="549"/>
      <c r="M1190" s="549"/>
      <c r="N1190" s="549"/>
      <c r="O1190" s="549"/>
      <c r="P1190" s="549"/>
      <c r="Q1190" s="549"/>
      <c r="R1190" s="549"/>
      <c r="S1190" s="549"/>
      <c r="T1190" s="549"/>
      <c r="U1190" s="549"/>
      <c r="V1190" s="549"/>
      <c r="W1190" s="549"/>
      <c r="X1190" s="549"/>
    </row>
    <row r="1191" spans="1:24" x14ac:dyDescent="0.2">
      <c r="A1191" s="549"/>
      <c r="B1191" s="81"/>
      <c r="E1191" s="549"/>
      <c r="F1191" s="549"/>
      <c r="G1191" s="549"/>
      <c r="H1191" s="549"/>
      <c r="I1191" s="549"/>
      <c r="J1191" s="549"/>
      <c r="K1191" s="549"/>
      <c r="L1191" s="549"/>
      <c r="M1191" s="549"/>
      <c r="N1191" s="549"/>
      <c r="O1191" s="549"/>
      <c r="P1191" s="549"/>
      <c r="Q1191" s="549"/>
      <c r="R1191" s="549"/>
      <c r="S1191" s="549"/>
      <c r="T1191" s="549"/>
      <c r="U1191" s="549"/>
      <c r="V1191" s="549"/>
      <c r="W1191" s="549"/>
      <c r="X1191" s="549"/>
    </row>
    <row r="1192" spans="1:24" x14ac:dyDescent="0.2">
      <c r="A1192" s="549"/>
      <c r="B1192" s="81"/>
      <c r="E1192" s="549"/>
      <c r="F1192" s="549"/>
      <c r="G1192" s="549"/>
      <c r="H1192" s="549"/>
      <c r="I1192" s="549"/>
      <c r="J1192" s="549"/>
      <c r="K1192" s="549"/>
      <c r="L1192" s="549"/>
      <c r="M1192" s="549"/>
      <c r="N1192" s="549"/>
      <c r="O1192" s="549"/>
      <c r="P1192" s="549"/>
      <c r="Q1192" s="549"/>
      <c r="R1192" s="549"/>
      <c r="S1192" s="549"/>
      <c r="T1192" s="549"/>
      <c r="U1192" s="549"/>
      <c r="V1192" s="549"/>
      <c r="W1192" s="549"/>
      <c r="X1192" s="549"/>
    </row>
    <row r="1193" spans="1:24" x14ac:dyDescent="0.2">
      <c r="A1193" s="549"/>
      <c r="B1193" s="81"/>
      <c r="E1193" s="549"/>
      <c r="F1193" s="549"/>
      <c r="G1193" s="549"/>
      <c r="H1193" s="549"/>
      <c r="I1193" s="549"/>
      <c r="J1193" s="549"/>
      <c r="K1193" s="549"/>
      <c r="L1193" s="549"/>
      <c r="M1193" s="549"/>
      <c r="N1193" s="549"/>
      <c r="O1193" s="549"/>
      <c r="P1193" s="549"/>
      <c r="Q1193" s="549"/>
      <c r="R1193" s="549"/>
      <c r="S1193" s="549"/>
      <c r="T1193" s="549"/>
      <c r="U1193" s="549"/>
      <c r="V1193" s="549"/>
      <c r="W1193" s="549"/>
      <c r="X1193" s="549"/>
    </row>
    <row r="1194" spans="1:24" x14ac:dyDescent="0.2">
      <c r="A1194" s="549"/>
      <c r="B1194" s="81"/>
      <c r="E1194" s="549"/>
      <c r="F1194" s="549"/>
      <c r="G1194" s="549"/>
      <c r="H1194" s="549"/>
      <c r="I1194" s="549"/>
      <c r="J1194" s="549"/>
      <c r="K1194" s="549"/>
      <c r="L1194" s="549"/>
      <c r="M1194" s="549"/>
      <c r="N1194" s="549"/>
      <c r="O1194" s="549"/>
      <c r="P1194" s="549"/>
      <c r="Q1194" s="549"/>
      <c r="R1194" s="549"/>
      <c r="S1194" s="549"/>
      <c r="T1194" s="549"/>
      <c r="U1194" s="549"/>
      <c r="V1194" s="549"/>
      <c r="W1194" s="549"/>
      <c r="X1194" s="549"/>
    </row>
    <row r="1195" spans="1:24" x14ac:dyDescent="0.2">
      <c r="A1195" s="549"/>
      <c r="B1195" s="81"/>
      <c r="E1195" s="549"/>
      <c r="F1195" s="549"/>
      <c r="G1195" s="549"/>
      <c r="H1195" s="549"/>
      <c r="I1195" s="549"/>
      <c r="J1195" s="549"/>
      <c r="K1195" s="549"/>
      <c r="L1195" s="549"/>
      <c r="M1195" s="549"/>
      <c r="N1195" s="549"/>
      <c r="O1195" s="549"/>
      <c r="P1195" s="549"/>
      <c r="Q1195" s="549"/>
      <c r="R1195" s="549"/>
      <c r="S1195" s="549"/>
      <c r="T1195" s="549"/>
      <c r="U1195" s="549"/>
      <c r="V1195" s="549"/>
      <c r="W1195" s="549"/>
      <c r="X1195" s="549"/>
    </row>
    <row r="1196" spans="1:24" x14ac:dyDescent="0.2">
      <c r="A1196" s="549"/>
      <c r="B1196" s="81"/>
      <c r="E1196" s="549"/>
      <c r="F1196" s="549"/>
      <c r="G1196" s="549"/>
      <c r="H1196" s="549"/>
      <c r="I1196" s="549"/>
      <c r="J1196" s="549"/>
      <c r="K1196" s="549"/>
      <c r="L1196" s="549"/>
      <c r="M1196" s="549"/>
      <c r="N1196" s="549"/>
      <c r="O1196" s="549"/>
      <c r="P1196" s="549"/>
      <c r="Q1196" s="549"/>
      <c r="R1196" s="549"/>
      <c r="S1196" s="549"/>
      <c r="T1196" s="549"/>
      <c r="U1196" s="549"/>
      <c r="V1196" s="549"/>
      <c r="W1196" s="549"/>
      <c r="X1196" s="549"/>
    </row>
    <row r="1197" spans="1:24" x14ac:dyDescent="0.2">
      <c r="A1197" s="549"/>
      <c r="B1197" s="81"/>
      <c r="E1197" s="549"/>
      <c r="F1197" s="549"/>
      <c r="G1197" s="549"/>
      <c r="H1197" s="549"/>
      <c r="I1197" s="549"/>
      <c r="J1197" s="549"/>
      <c r="K1197" s="549"/>
      <c r="L1197" s="549"/>
      <c r="M1197" s="549"/>
      <c r="N1197" s="549"/>
      <c r="O1197" s="549"/>
      <c r="P1197" s="549"/>
      <c r="Q1197" s="549"/>
      <c r="R1197" s="549"/>
      <c r="S1197" s="549"/>
      <c r="T1197" s="549"/>
      <c r="U1197" s="549"/>
      <c r="V1197" s="549"/>
      <c r="W1197" s="549"/>
      <c r="X1197" s="549"/>
    </row>
    <row r="1198" spans="1:24" x14ac:dyDescent="0.2">
      <c r="A1198" s="549"/>
      <c r="B1198" s="81"/>
      <c r="E1198" s="549"/>
      <c r="F1198" s="549"/>
      <c r="G1198" s="549"/>
      <c r="H1198" s="549"/>
      <c r="I1198" s="549"/>
      <c r="J1198" s="549"/>
      <c r="K1198" s="549"/>
      <c r="L1198" s="549"/>
      <c r="M1198" s="549"/>
      <c r="N1198" s="549"/>
      <c r="O1198" s="549"/>
      <c r="P1198" s="549"/>
      <c r="Q1198" s="549"/>
      <c r="R1198" s="549"/>
      <c r="S1198" s="549"/>
      <c r="T1198" s="549"/>
      <c r="U1198" s="549"/>
      <c r="V1198" s="549"/>
      <c r="W1198" s="549"/>
      <c r="X1198" s="549"/>
    </row>
    <row r="1199" spans="1:24" x14ac:dyDescent="0.2">
      <c r="A1199" s="549"/>
      <c r="B1199" s="81"/>
    </row>
    <row r="1200" spans="1:24" x14ac:dyDescent="0.2">
      <c r="A1200" s="549"/>
      <c r="B1200" s="81"/>
    </row>
    <row r="1201" spans="1:2" x14ac:dyDescent="0.2">
      <c r="A1201" s="549"/>
      <c r="B1201" s="81"/>
    </row>
    <row r="1202" spans="1:2" x14ac:dyDescent="0.2">
      <c r="A1202" s="549"/>
      <c r="B1202" s="81"/>
    </row>
    <row r="1203" spans="1:2" x14ac:dyDescent="0.2">
      <c r="A1203" s="549"/>
      <c r="B1203" s="81"/>
    </row>
    <row r="1204" spans="1:2" x14ac:dyDescent="0.2">
      <c r="A1204" s="549"/>
      <c r="B1204" s="81"/>
    </row>
    <row r="1205" spans="1:2" x14ac:dyDescent="0.2">
      <c r="A1205" s="549"/>
      <c r="B1205" s="81"/>
    </row>
    <row r="1206" spans="1:2" x14ac:dyDescent="0.2">
      <c r="A1206" s="549"/>
      <c r="B1206" s="81"/>
    </row>
    <row r="1207" spans="1:2" x14ac:dyDescent="0.2">
      <c r="A1207" s="549"/>
      <c r="B1207" s="81"/>
    </row>
    <row r="1208" spans="1:2" x14ac:dyDescent="0.2">
      <c r="A1208" s="549"/>
      <c r="B1208" s="81"/>
    </row>
    <row r="1209" spans="1:2" x14ac:dyDescent="0.2">
      <c r="A1209" s="549"/>
      <c r="B1209" s="81"/>
    </row>
    <row r="1210" spans="1:2" x14ac:dyDescent="0.2">
      <c r="A1210" s="549"/>
      <c r="B1210" s="81"/>
    </row>
    <row r="1211" spans="1:2" x14ac:dyDescent="0.2">
      <c r="A1211" s="549"/>
      <c r="B1211" s="81"/>
    </row>
    <row r="1212" spans="1:2" x14ac:dyDescent="0.2">
      <c r="A1212" s="549"/>
      <c r="B1212" s="81"/>
    </row>
    <row r="1213" spans="1:2" x14ac:dyDescent="0.2">
      <c r="A1213" s="549"/>
      <c r="B1213" s="81"/>
    </row>
    <row r="1214" spans="1:2" x14ac:dyDescent="0.2">
      <c r="A1214" s="549"/>
      <c r="B1214" s="81"/>
    </row>
    <row r="1215" spans="1:2" x14ac:dyDescent="0.2">
      <c r="A1215" s="549"/>
      <c r="B1215" s="81"/>
    </row>
    <row r="1216" spans="1:2" x14ac:dyDescent="0.2">
      <c r="A1216" s="549"/>
      <c r="B1216" s="81"/>
    </row>
    <row r="1217" spans="1:2" x14ac:dyDescent="0.2">
      <c r="A1217" s="549"/>
      <c r="B1217" s="81"/>
    </row>
    <row r="1218" spans="1:2" x14ac:dyDescent="0.2">
      <c r="A1218" s="549"/>
      <c r="B1218" s="81"/>
    </row>
    <row r="1219" spans="1:2" x14ac:dyDescent="0.2">
      <c r="A1219" s="549"/>
      <c r="B1219" s="81"/>
    </row>
    <row r="1220" spans="1:2" x14ac:dyDescent="0.2">
      <c r="A1220" s="549"/>
      <c r="B1220" s="81"/>
    </row>
    <row r="1221" spans="1:2" x14ac:dyDescent="0.2">
      <c r="A1221" s="549"/>
      <c r="B1221" s="81"/>
    </row>
    <row r="1222" spans="1:2" x14ac:dyDescent="0.2">
      <c r="A1222" s="549"/>
      <c r="B1222" s="81"/>
    </row>
    <row r="1223" spans="1:2" x14ac:dyDescent="0.2">
      <c r="A1223" s="549"/>
      <c r="B1223" s="81"/>
    </row>
    <row r="1224" spans="1:2" x14ac:dyDescent="0.2">
      <c r="A1224" s="549"/>
      <c r="B1224" s="81"/>
    </row>
    <row r="1225" spans="1:2" x14ac:dyDescent="0.2">
      <c r="A1225" s="549"/>
      <c r="B1225" s="81"/>
    </row>
    <row r="1226" spans="1:2" x14ac:dyDescent="0.2">
      <c r="A1226" s="549"/>
      <c r="B1226" s="81"/>
    </row>
    <row r="1227" spans="1:2" x14ac:dyDescent="0.2">
      <c r="A1227" s="549"/>
      <c r="B1227" s="81"/>
    </row>
    <row r="1228" spans="1:2" x14ac:dyDescent="0.2">
      <c r="A1228" s="549"/>
      <c r="B1228" s="81"/>
    </row>
    <row r="1229" spans="1:2" x14ac:dyDescent="0.2">
      <c r="A1229" s="549"/>
      <c r="B1229" s="81"/>
    </row>
    <row r="1230" spans="1:2" x14ac:dyDescent="0.2">
      <c r="A1230" s="549"/>
      <c r="B1230" s="81"/>
    </row>
    <row r="1231" spans="1:2" x14ac:dyDescent="0.2">
      <c r="A1231" s="549"/>
      <c r="B1231" s="81"/>
    </row>
    <row r="1232" spans="1:2" x14ac:dyDescent="0.2">
      <c r="A1232" s="549"/>
      <c r="B1232" s="81"/>
    </row>
    <row r="1233" spans="1:2" x14ac:dyDescent="0.2">
      <c r="A1233" s="549"/>
      <c r="B1233" s="81"/>
    </row>
    <row r="1234" spans="1:2" x14ac:dyDescent="0.2">
      <c r="A1234" s="549"/>
      <c r="B1234" s="81"/>
    </row>
    <row r="1235" spans="1:2" x14ac:dyDescent="0.2">
      <c r="A1235" s="549"/>
      <c r="B1235" s="81"/>
    </row>
    <row r="1236" spans="1:2" x14ac:dyDescent="0.2">
      <c r="A1236" s="549"/>
      <c r="B1236" s="81"/>
    </row>
    <row r="1237" spans="1:2" x14ac:dyDescent="0.2">
      <c r="A1237" s="549"/>
      <c r="B1237" s="81"/>
    </row>
    <row r="1238" spans="1:2" x14ac:dyDescent="0.2">
      <c r="A1238" s="549"/>
      <c r="B1238" s="81"/>
    </row>
    <row r="1239" spans="1:2" x14ac:dyDescent="0.2">
      <c r="A1239" s="549"/>
      <c r="B1239" s="81"/>
    </row>
    <row r="1240" spans="1:2" x14ac:dyDescent="0.2">
      <c r="A1240" s="549"/>
      <c r="B1240" s="81"/>
    </row>
    <row r="1241" spans="1:2" x14ac:dyDescent="0.2">
      <c r="A1241" s="549"/>
      <c r="B1241" s="81"/>
    </row>
    <row r="1242" spans="1:2" x14ac:dyDescent="0.2">
      <c r="A1242" s="549"/>
      <c r="B1242" s="81"/>
    </row>
    <row r="1243" spans="1:2" x14ac:dyDescent="0.2">
      <c r="A1243" s="549"/>
      <c r="B1243" s="81"/>
    </row>
    <row r="1244" spans="1:2" x14ac:dyDescent="0.2">
      <c r="A1244" s="549"/>
      <c r="B1244" s="81"/>
    </row>
    <row r="1245" spans="1:2" x14ac:dyDescent="0.2">
      <c r="A1245" s="549"/>
      <c r="B1245" s="81"/>
    </row>
    <row r="1246" spans="1:2" x14ac:dyDescent="0.2">
      <c r="A1246" s="549"/>
      <c r="B1246" s="81"/>
    </row>
    <row r="1247" spans="1:2" x14ac:dyDescent="0.2">
      <c r="A1247" s="549"/>
      <c r="B1247" s="81"/>
    </row>
    <row r="1248" spans="1:2" x14ac:dyDescent="0.2">
      <c r="A1248" s="549"/>
      <c r="B1248" s="81"/>
    </row>
    <row r="1249" spans="1:2" x14ac:dyDescent="0.2">
      <c r="A1249" s="549"/>
      <c r="B1249" s="81"/>
    </row>
    <row r="1250" spans="1:2" x14ac:dyDescent="0.2">
      <c r="A1250" s="549"/>
      <c r="B1250" s="81"/>
    </row>
    <row r="1251" spans="1:2" x14ac:dyDescent="0.2">
      <c r="A1251" s="549"/>
      <c r="B1251" s="81"/>
    </row>
    <row r="1252" spans="1:2" x14ac:dyDescent="0.2">
      <c r="A1252" s="549"/>
      <c r="B1252" s="81"/>
    </row>
    <row r="1253" spans="1:2" x14ac:dyDescent="0.2">
      <c r="A1253" s="549"/>
      <c r="B1253" s="81"/>
    </row>
    <row r="1254" spans="1:2" x14ac:dyDescent="0.2">
      <c r="A1254" s="549"/>
      <c r="B1254" s="81"/>
    </row>
    <row r="1255" spans="1:2" x14ac:dyDescent="0.2">
      <c r="A1255" s="549"/>
      <c r="B1255" s="81"/>
    </row>
    <row r="1256" spans="1:2" x14ac:dyDescent="0.2">
      <c r="A1256" s="549"/>
      <c r="B1256" s="81"/>
    </row>
    <row r="1257" spans="1:2" x14ac:dyDescent="0.2">
      <c r="A1257" s="549"/>
      <c r="B1257" s="81"/>
    </row>
    <row r="1258" spans="1:2" x14ac:dyDescent="0.2">
      <c r="A1258" s="549"/>
      <c r="B1258" s="81"/>
    </row>
    <row r="1259" spans="1:2" x14ac:dyDescent="0.2">
      <c r="A1259" s="549"/>
      <c r="B1259" s="81"/>
    </row>
    <row r="1260" spans="1:2" x14ac:dyDescent="0.2">
      <c r="A1260" s="549"/>
      <c r="B1260" s="81"/>
    </row>
    <row r="1261" spans="1:2" x14ac:dyDescent="0.2">
      <c r="A1261" s="549"/>
      <c r="B1261" s="81"/>
    </row>
    <row r="1262" spans="1:2" x14ac:dyDescent="0.2">
      <c r="A1262" s="549"/>
      <c r="B1262" s="81"/>
    </row>
    <row r="1263" spans="1:2" x14ac:dyDescent="0.2">
      <c r="A1263" s="549"/>
      <c r="B1263" s="81"/>
    </row>
    <row r="1264" spans="1:2" x14ac:dyDescent="0.2">
      <c r="A1264" s="549"/>
      <c r="B1264" s="81"/>
    </row>
    <row r="1265" spans="1:2" x14ac:dyDescent="0.2">
      <c r="A1265" s="549"/>
      <c r="B1265" s="81"/>
    </row>
    <row r="1266" spans="1:2" x14ac:dyDescent="0.2">
      <c r="A1266" s="549"/>
      <c r="B1266" s="81"/>
    </row>
    <row r="1267" spans="1:2" x14ac:dyDescent="0.2">
      <c r="A1267" s="549"/>
      <c r="B1267" s="81"/>
    </row>
    <row r="1268" spans="1:2" x14ac:dyDescent="0.2">
      <c r="A1268" s="549"/>
      <c r="B1268" s="81"/>
    </row>
    <row r="1269" spans="1:2" x14ac:dyDescent="0.2">
      <c r="A1269" s="549"/>
      <c r="B1269" s="81"/>
    </row>
    <row r="1270" spans="1:2" x14ac:dyDescent="0.2">
      <c r="A1270" s="549"/>
      <c r="B1270" s="81"/>
    </row>
    <row r="1271" spans="1:2" x14ac:dyDescent="0.2">
      <c r="A1271" s="549"/>
      <c r="B1271" s="81"/>
    </row>
    <row r="1272" spans="1:2" x14ac:dyDescent="0.2">
      <c r="A1272" s="549"/>
      <c r="B1272" s="81"/>
    </row>
    <row r="1273" spans="1:2" x14ac:dyDescent="0.2">
      <c r="A1273" s="549"/>
      <c r="B1273" s="81"/>
    </row>
    <row r="1274" spans="1:2" x14ac:dyDescent="0.2">
      <c r="A1274" s="549"/>
      <c r="B1274" s="81"/>
    </row>
    <row r="1275" spans="1:2" x14ac:dyDescent="0.2">
      <c r="A1275" s="549"/>
      <c r="B1275" s="81"/>
    </row>
    <row r="1276" spans="1:2" x14ac:dyDescent="0.2">
      <c r="A1276" s="549"/>
      <c r="B1276" s="81"/>
    </row>
    <row r="1277" spans="1:2" x14ac:dyDescent="0.2">
      <c r="A1277" s="549"/>
      <c r="B1277" s="81"/>
    </row>
    <row r="1278" spans="1:2" x14ac:dyDescent="0.2">
      <c r="A1278" s="549"/>
      <c r="B1278" s="81"/>
    </row>
    <row r="1279" spans="1:2" x14ac:dyDescent="0.2">
      <c r="A1279" s="549"/>
      <c r="B1279" s="81"/>
    </row>
    <row r="1280" spans="1:2" x14ac:dyDescent="0.2">
      <c r="A1280" s="549"/>
      <c r="B1280" s="81"/>
    </row>
    <row r="1281" spans="1:2" x14ac:dyDescent="0.2">
      <c r="A1281" s="549"/>
      <c r="B1281" s="81"/>
    </row>
    <row r="1282" spans="1:2" x14ac:dyDescent="0.2">
      <c r="A1282" s="549"/>
      <c r="B1282" s="81"/>
    </row>
    <row r="1283" spans="1:2" x14ac:dyDescent="0.2">
      <c r="A1283" s="549"/>
      <c r="B1283" s="81"/>
    </row>
    <row r="1284" spans="1:2" x14ac:dyDescent="0.2">
      <c r="A1284" s="549"/>
      <c r="B1284" s="81"/>
    </row>
    <row r="1285" spans="1:2" x14ac:dyDescent="0.2">
      <c r="A1285" s="549"/>
      <c r="B1285" s="81"/>
    </row>
    <row r="1286" spans="1:2" x14ac:dyDescent="0.2">
      <c r="A1286" s="549"/>
      <c r="B1286" s="81"/>
    </row>
    <row r="1287" spans="1:2" x14ac:dyDescent="0.2">
      <c r="A1287" s="549"/>
      <c r="B1287" s="81"/>
    </row>
    <row r="1288" spans="1:2" x14ac:dyDescent="0.2">
      <c r="A1288" s="549"/>
      <c r="B1288" s="81"/>
    </row>
    <row r="1289" spans="1:2" x14ac:dyDescent="0.2">
      <c r="A1289" s="549"/>
      <c r="B1289" s="81"/>
    </row>
    <row r="1290" spans="1:2" x14ac:dyDescent="0.2">
      <c r="A1290" s="549"/>
      <c r="B1290" s="81"/>
    </row>
    <row r="1291" spans="1:2" x14ac:dyDescent="0.2">
      <c r="A1291" s="549"/>
      <c r="B1291" s="81"/>
    </row>
    <row r="1292" spans="1:2" x14ac:dyDescent="0.2">
      <c r="A1292" s="549"/>
      <c r="B1292" s="81"/>
    </row>
    <row r="1293" spans="1:2" x14ac:dyDescent="0.2">
      <c r="A1293" s="549"/>
      <c r="B1293" s="81"/>
    </row>
    <row r="1294" spans="1:2" x14ac:dyDescent="0.2">
      <c r="A1294" s="549"/>
      <c r="B1294" s="81"/>
    </row>
    <row r="1295" spans="1:2" x14ac:dyDescent="0.2">
      <c r="A1295" s="549"/>
      <c r="B1295" s="81"/>
    </row>
    <row r="1296" spans="1:2" x14ac:dyDescent="0.2">
      <c r="A1296" s="549"/>
      <c r="B1296" s="81"/>
    </row>
    <row r="1297" spans="1:2" x14ac:dyDescent="0.2">
      <c r="A1297" s="549"/>
      <c r="B1297" s="81"/>
    </row>
    <row r="1298" spans="1:2" x14ac:dyDescent="0.2">
      <c r="A1298" s="549"/>
      <c r="B1298" s="81"/>
    </row>
    <row r="1299" spans="1:2" x14ac:dyDescent="0.2">
      <c r="A1299" s="549"/>
      <c r="B1299" s="81"/>
    </row>
    <row r="1300" spans="1:2" x14ac:dyDescent="0.2">
      <c r="A1300" s="549"/>
      <c r="B1300" s="81"/>
    </row>
    <row r="1301" spans="1:2" x14ac:dyDescent="0.2">
      <c r="A1301" s="549"/>
      <c r="B1301" s="81"/>
    </row>
    <row r="1302" spans="1:2" x14ac:dyDescent="0.2">
      <c r="A1302" s="549"/>
      <c r="B1302" s="81"/>
    </row>
    <row r="1303" spans="1:2" x14ac:dyDescent="0.2">
      <c r="A1303" s="549"/>
      <c r="B1303" s="81"/>
    </row>
    <row r="1304" spans="1:2" x14ac:dyDescent="0.2">
      <c r="A1304" s="549"/>
      <c r="B1304" s="81"/>
    </row>
    <row r="1305" spans="1:2" x14ac:dyDescent="0.2">
      <c r="A1305" s="549"/>
      <c r="B1305" s="81"/>
    </row>
    <row r="1306" spans="1:2" x14ac:dyDescent="0.2">
      <c r="A1306" s="549"/>
      <c r="B1306" s="81"/>
    </row>
    <row r="1307" spans="1:2" x14ac:dyDescent="0.2">
      <c r="A1307" s="549"/>
      <c r="B1307" s="81"/>
    </row>
    <row r="1308" spans="1:2" x14ac:dyDescent="0.2">
      <c r="A1308" s="549"/>
      <c r="B1308" s="81"/>
    </row>
    <row r="1309" spans="1:2" x14ac:dyDescent="0.2">
      <c r="A1309" s="549"/>
      <c r="B1309" s="81"/>
    </row>
    <row r="1310" spans="1:2" x14ac:dyDescent="0.2">
      <c r="A1310" s="549"/>
      <c r="B1310" s="81"/>
    </row>
    <row r="1311" spans="1:2" x14ac:dyDescent="0.2">
      <c r="A1311" s="549"/>
      <c r="B1311" s="81"/>
    </row>
    <row r="1312" spans="1:2" x14ac:dyDescent="0.2">
      <c r="A1312" s="549"/>
      <c r="B1312" s="81"/>
    </row>
    <row r="1313" spans="1:2" x14ac:dyDescent="0.2">
      <c r="A1313" s="549"/>
      <c r="B1313" s="81"/>
    </row>
    <row r="1314" spans="1:2" x14ac:dyDescent="0.2">
      <c r="A1314" s="549"/>
      <c r="B1314" s="81"/>
    </row>
    <row r="1315" spans="1:2" x14ac:dyDescent="0.2">
      <c r="A1315" s="549"/>
      <c r="B1315" s="81"/>
    </row>
    <row r="1316" spans="1:2" x14ac:dyDescent="0.2">
      <c r="A1316" s="549"/>
      <c r="B1316" s="81"/>
    </row>
    <row r="1317" spans="1:2" x14ac:dyDescent="0.2">
      <c r="A1317" s="549"/>
      <c r="B1317" s="81"/>
    </row>
    <row r="1318" spans="1:2" x14ac:dyDescent="0.2">
      <c r="A1318" s="549"/>
      <c r="B1318" s="81"/>
    </row>
    <row r="1319" spans="1:2" x14ac:dyDescent="0.2">
      <c r="A1319" s="549"/>
      <c r="B1319" s="81"/>
    </row>
    <row r="1320" spans="1:2" x14ac:dyDescent="0.2">
      <c r="A1320" s="549"/>
      <c r="B1320" s="81"/>
    </row>
    <row r="1321" spans="1:2" x14ac:dyDescent="0.2">
      <c r="A1321" s="549"/>
      <c r="B1321" s="81"/>
    </row>
    <row r="1322" spans="1:2" x14ac:dyDescent="0.2">
      <c r="A1322" s="549"/>
      <c r="B1322" s="81"/>
    </row>
    <row r="1323" spans="1:2" x14ac:dyDescent="0.2">
      <c r="A1323" s="549"/>
      <c r="B1323" s="81"/>
    </row>
    <row r="1324" spans="1:2" x14ac:dyDescent="0.2">
      <c r="A1324" s="549"/>
      <c r="B1324" s="81"/>
    </row>
    <row r="1325" spans="1:2" x14ac:dyDescent="0.2">
      <c r="A1325" s="549"/>
      <c r="B1325" s="81"/>
    </row>
    <row r="1326" spans="1:2" x14ac:dyDescent="0.2">
      <c r="A1326" s="549"/>
      <c r="B1326" s="81"/>
    </row>
    <row r="1327" spans="1:2" x14ac:dyDescent="0.2">
      <c r="A1327" s="549"/>
      <c r="B1327" s="81"/>
    </row>
    <row r="1328" spans="1:2" x14ac:dyDescent="0.2">
      <c r="A1328" s="549"/>
      <c r="B1328" s="81"/>
    </row>
    <row r="1329" spans="1:2" x14ac:dyDescent="0.2">
      <c r="A1329" s="549"/>
      <c r="B1329" s="81"/>
    </row>
    <row r="1330" spans="1:2" x14ac:dyDescent="0.2">
      <c r="A1330" s="549"/>
      <c r="B1330" s="81"/>
    </row>
    <row r="1331" spans="1:2" x14ac:dyDescent="0.2">
      <c r="A1331" s="549"/>
      <c r="B1331" s="81"/>
    </row>
    <row r="1332" spans="1:2" x14ac:dyDescent="0.2">
      <c r="A1332" s="549"/>
      <c r="B1332" s="81"/>
    </row>
    <row r="1333" spans="1:2" x14ac:dyDescent="0.2">
      <c r="A1333" s="549"/>
      <c r="B1333" s="81"/>
    </row>
    <row r="1334" spans="1:2" x14ac:dyDescent="0.2">
      <c r="A1334" s="549"/>
      <c r="B1334" s="81"/>
    </row>
    <row r="1335" spans="1:2" x14ac:dyDescent="0.2">
      <c r="A1335" s="549"/>
      <c r="B1335" s="81"/>
    </row>
    <row r="1336" spans="1:2" x14ac:dyDescent="0.2">
      <c r="A1336" s="549"/>
      <c r="B1336" s="81"/>
    </row>
    <row r="1337" spans="1:2" x14ac:dyDescent="0.2">
      <c r="A1337" s="549"/>
      <c r="B1337" s="81"/>
    </row>
    <row r="1338" spans="1:2" x14ac:dyDescent="0.2">
      <c r="A1338" s="549"/>
      <c r="B1338" s="81"/>
    </row>
    <row r="1339" spans="1:2" x14ac:dyDescent="0.2">
      <c r="A1339" s="549"/>
      <c r="B1339" s="81"/>
    </row>
    <row r="1340" spans="1:2" x14ac:dyDescent="0.2">
      <c r="A1340" s="549"/>
      <c r="B1340" s="81"/>
    </row>
    <row r="1341" spans="1:2" x14ac:dyDescent="0.2">
      <c r="A1341" s="549"/>
      <c r="B1341" s="81"/>
    </row>
    <row r="1342" spans="1:2" x14ac:dyDescent="0.2">
      <c r="A1342" s="549"/>
      <c r="B1342" s="81"/>
    </row>
    <row r="1343" spans="1:2" x14ac:dyDescent="0.2">
      <c r="A1343" s="549"/>
      <c r="B1343" s="81"/>
    </row>
    <row r="1344" spans="1:2" x14ac:dyDescent="0.2">
      <c r="A1344" s="549"/>
      <c r="B1344" s="81"/>
    </row>
    <row r="1345" spans="1:2" x14ac:dyDescent="0.2">
      <c r="A1345" s="549"/>
      <c r="B1345" s="81"/>
    </row>
    <row r="1346" spans="1:2" x14ac:dyDescent="0.2">
      <c r="A1346" s="549"/>
      <c r="B1346" s="81"/>
    </row>
    <row r="1347" spans="1:2" x14ac:dyDescent="0.2">
      <c r="A1347" s="549"/>
      <c r="B1347" s="81"/>
    </row>
    <row r="1348" spans="1:2" x14ac:dyDescent="0.2">
      <c r="A1348" s="549"/>
      <c r="B1348" s="81"/>
    </row>
    <row r="1349" spans="1:2" x14ac:dyDescent="0.2">
      <c r="A1349" s="549"/>
      <c r="B1349" s="81"/>
    </row>
    <row r="1350" spans="1:2" x14ac:dyDescent="0.2">
      <c r="A1350" s="549"/>
      <c r="B1350" s="81"/>
    </row>
    <row r="1351" spans="1:2" x14ac:dyDescent="0.2">
      <c r="A1351" s="549"/>
      <c r="B1351" s="81"/>
    </row>
    <row r="1352" spans="1:2" x14ac:dyDescent="0.2">
      <c r="A1352" s="549"/>
      <c r="B1352" s="81"/>
    </row>
    <row r="1353" spans="1:2" x14ac:dyDescent="0.2">
      <c r="A1353" s="549"/>
      <c r="B1353" s="81"/>
    </row>
    <row r="1354" spans="1:2" x14ac:dyDescent="0.2">
      <c r="A1354" s="549"/>
      <c r="B1354" s="81"/>
    </row>
    <row r="1355" spans="1:2" x14ac:dyDescent="0.2">
      <c r="A1355" s="549"/>
      <c r="B1355" s="81"/>
    </row>
    <row r="1356" spans="1:2" x14ac:dyDescent="0.2">
      <c r="A1356" s="549"/>
      <c r="B1356" s="81"/>
    </row>
    <row r="1357" spans="1:2" x14ac:dyDescent="0.2">
      <c r="A1357" s="549"/>
      <c r="B1357" s="81"/>
    </row>
    <row r="1358" spans="1:2" x14ac:dyDescent="0.2">
      <c r="A1358" s="549"/>
      <c r="B1358" s="81"/>
    </row>
    <row r="1359" spans="1:2" x14ac:dyDescent="0.2">
      <c r="A1359" s="549"/>
      <c r="B1359" s="81"/>
    </row>
    <row r="1360" spans="1:2" x14ac:dyDescent="0.2">
      <c r="A1360" s="549"/>
      <c r="B1360" s="81"/>
    </row>
    <row r="1361" spans="1:2" x14ac:dyDescent="0.2">
      <c r="A1361" s="549"/>
      <c r="B1361" s="81"/>
    </row>
    <row r="1362" spans="1:2" x14ac:dyDescent="0.2">
      <c r="A1362" s="549"/>
      <c r="B1362" s="81"/>
    </row>
    <row r="1363" spans="1:2" x14ac:dyDescent="0.2">
      <c r="A1363" s="549"/>
      <c r="B1363" s="81"/>
    </row>
    <row r="1364" spans="1:2" x14ac:dyDescent="0.2">
      <c r="A1364" s="549"/>
      <c r="B1364" s="81"/>
    </row>
    <row r="1365" spans="1:2" x14ac:dyDescent="0.2">
      <c r="A1365" s="549"/>
      <c r="B1365" s="81"/>
    </row>
    <row r="1366" spans="1:2" x14ac:dyDescent="0.2">
      <c r="A1366" s="549"/>
      <c r="B1366" s="81"/>
    </row>
    <row r="1367" spans="1:2" x14ac:dyDescent="0.2">
      <c r="A1367" s="549"/>
      <c r="B1367" s="81"/>
    </row>
    <row r="1368" spans="1:2" x14ac:dyDescent="0.2">
      <c r="A1368" s="549"/>
      <c r="B1368" s="81"/>
    </row>
    <row r="1369" spans="1:2" x14ac:dyDescent="0.2">
      <c r="A1369" s="549"/>
      <c r="B1369" s="81"/>
    </row>
    <row r="1370" spans="1:2" x14ac:dyDescent="0.2">
      <c r="A1370" s="549"/>
      <c r="B1370" s="81"/>
    </row>
    <row r="1371" spans="1:2" x14ac:dyDescent="0.2">
      <c r="A1371" s="549"/>
      <c r="B1371" s="81"/>
    </row>
    <row r="1372" spans="1:2" x14ac:dyDescent="0.2">
      <c r="A1372" s="549"/>
      <c r="B1372" s="81"/>
    </row>
    <row r="1373" spans="1:2" x14ac:dyDescent="0.2">
      <c r="A1373" s="549"/>
      <c r="B1373" s="81"/>
    </row>
    <row r="1374" spans="1:2" x14ac:dyDescent="0.2">
      <c r="A1374" s="549"/>
      <c r="B1374" s="81"/>
    </row>
    <row r="1375" spans="1:2" x14ac:dyDescent="0.2">
      <c r="A1375" s="549"/>
      <c r="B1375" s="81"/>
    </row>
    <row r="1376" spans="1:2" x14ac:dyDescent="0.2">
      <c r="A1376" s="549"/>
      <c r="B1376" s="81"/>
    </row>
    <row r="1377" spans="1:2" x14ac:dyDescent="0.2">
      <c r="A1377" s="549"/>
      <c r="B1377" s="81"/>
    </row>
    <row r="1378" spans="1:2" x14ac:dyDescent="0.2">
      <c r="A1378" s="549"/>
      <c r="B1378" s="81"/>
    </row>
    <row r="1379" spans="1:2" x14ac:dyDescent="0.2">
      <c r="A1379" s="549"/>
      <c r="B1379" s="81"/>
    </row>
    <row r="1380" spans="1:2" x14ac:dyDescent="0.2">
      <c r="A1380" s="549"/>
      <c r="B1380" s="81"/>
    </row>
    <row r="1381" spans="1:2" x14ac:dyDescent="0.2">
      <c r="A1381" s="549"/>
      <c r="B1381" s="81"/>
    </row>
    <row r="1382" spans="1:2" x14ac:dyDescent="0.2">
      <c r="A1382" s="549"/>
      <c r="B1382" s="81"/>
    </row>
    <row r="1383" spans="1:2" x14ac:dyDescent="0.2">
      <c r="A1383" s="549"/>
      <c r="B1383" s="81"/>
    </row>
    <row r="1384" spans="1:2" x14ac:dyDescent="0.2">
      <c r="A1384" s="549"/>
      <c r="B1384" s="81"/>
    </row>
    <row r="1385" spans="1:2" x14ac:dyDescent="0.2">
      <c r="A1385" s="549"/>
      <c r="B1385" s="81"/>
    </row>
    <row r="1386" spans="1:2" x14ac:dyDescent="0.2">
      <c r="A1386" s="549"/>
      <c r="B1386" s="81"/>
    </row>
    <row r="1387" spans="1:2" x14ac:dyDescent="0.2">
      <c r="A1387" s="549"/>
      <c r="B1387" s="81"/>
    </row>
    <row r="1388" spans="1:2" x14ac:dyDescent="0.2">
      <c r="A1388" s="549"/>
      <c r="B1388" s="81"/>
    </row>
    <row r="1389" spans="1:2" x14ac:dyDescent="0.2">
      <c r="A1389" s="549"/>
      <c r="B1389" s="81"/>
    </row>
    <row r="1390" spans="1:2" x14ac:dyDescent="0.2">
      <c r="A1390" s="549"/>
      <c r="B1390" s="81"/>
    </row>
    <row r="1391" spans="1:2" x14ac:dyDescent="0.2">
      <c r="A1391" s="549"/>
      <c r="B1391" s="81"/>
    </row>
    <row r="1392" spans="1:2" x14ac:dyDescent="0.2">
      <c r="A1392" s="549"/>
      <c r="B1392" s="81"/>
    </row>
    <row r="1393" spans="1:2" x14ac:dyDescent="0.2">
      <c r="A1393" s="549"/>
      <c r="B1393" s="81"/>
    </row>
    <row r="1394" spans="1:2" x14ac:dyDescent="0.2">
      <c r="A1394" s="549"/>
      <c r="B1394" s="81"/>
    </row>
    <row r="1395" spans="1:2" x14ac:dyDescent="0.2">
      <c r="A1395" s="549"/>
      <c r="B1395" s="81"/>
    </row>
    <row r="1396" spans="1:2" x14ac:dyDescent="0.2">
      <c r="A1396" s="549"/>
      <c r="B1396" s="81"/>
    </row>
    <row r="1397" spans="1:2" x14ac:dyDescent="0.2">
      <c r="A1397" s="549"/>
      <c r="B1397" s="81"/>
    </row>
    <row r="1398" spans="1:2" x14ac:dyDescent="0.2">
      <c r="A1398" s="549"/>
      <c r="B1398" s="81"/>
    </row>
    <row r="1399" spans="1:2" x14ac:dyDescent="0.2">
      <c r="A1399" s="549"/>
      <c r="B1399" s="81"/>
    </row>
    <row r="1400" spans="1:2" x14ac:dyDescent="0.2">
      <c r="A1400" s="549"/>
      <c r="B1400" s="81"/>
    </row>
    <row r="1401" spans="1:2" x14ac:dyDescent="0.2">
      <c r="A1401" s="549"/>
      <c r="B1401" s="81"/>
    </row>
    <row r="1402" spans="1:2" x14ac:dyDescent="0.2">
      <c r="A1402" s="549"/>
      <c r="B1402" s="81"/>
    </row>
    <row r="1403" spans="1:2" x14ac:dyDescent="0.2">
      <c r="A1403" s="549"/>
      <c r="B1403" s="81"/>
    </row>
    <row r="1404" spans="1:2" x14ac:dyDescent="0.2">
      <c r="A1404" s="549"/>
      <c r="B1404" s="81"/>
    </row>
    <row r="1405" spans="1:2" x14ac:dyDescent="0.2">
      <c r="A1405" s="549"/>
      <c r="B1405" s="81"/>
    </row>
    <row r="1406" spans="1:2" x14ac:dyDescent="0.2">
      <c r="A1406" s="549"/>
      <c r="B1406" s="81"/>
    </row>
    <row r="1407" spans="1:2" x14ac:dyDescent="0.2">
      <c r="A1407" s="549"/>
      <c r="B1407" s="81"/>
    </row>
    <row r="1408" spans="1:2" x14ac:dyDescent="0.2">
      <c r="A1408" s="549"/>
      <c r="B1408" s="81"/>
    </row>
    <row r="1409" spans="1:2" x14ac:dyDescent="0.2">
      <c r="A1409" s="549"/>
      <c r="B1409" s="81"/>
    </row>
    <row r="1410" spans="1:2" x14ac:dyDescent="0.2">
      <c r="A1410" s="549"/>
      <c r="B1410" s="81"/>
    </row>
    <row r="1411" spans="1:2" x14ac:dyDescent="0.2">
      <c r="A1411" s="549"/>
      <c r="B1411" s="81"/>
    </row>
    <row r="1412" spans="1:2" x14ac:dyDescent="0.2">
      <c r="A1412" s="549"/>
      <c r="B1412" s="81"/>
    </row>
    <row r="1413" spans="1:2" x14ac:dyDescent="0.2">
      <c r="A1413" s="549"/>
      <c r="B1413" s="81"/>
    </row>
    <row r="1414" spans="1:2" x14ac:dyDescent="0.2">
      <c r="A1414" s="549"/>
      <c r="B1414" s="81"/>
    </row>
    <row r="1415" spans="1:2" x14ac:dyDescent="0.2">
      <c r="A1415" s="549"/>
      <c r="B1415" s="81"/>
    </row>
    <row r="1416" spans="1:2" x14ac:dyDescent="0.2">
      <c r="A1416" s="549"/>
      <c r="B1416" s="81"/>
    </row>
    <row r="1417" spans="1:2" x14ac:dyDescent="0.2">
      <c r="A1417" s="549"/>
      <c r="B1417" s="81"/>
    </row>
    <row r="1418" spans="1:2" x14ac:dyDescent="0.2">
      <c r="A1418" s="549"/>
      <c r="B1418" s="81"/>
    </row>
    <row r="1419" spans="1:2" x14ac:dyDescent="0.2">
      <c r="A1419" s="549"/>
      <c r="B1419" s="81"/>
    </row>
    <row r="1420" spans="1:2" x14ac:dyDescent="0.2">
      <c r="A1420" s="549"/>
      <c r="B1420" s="81"/>
    </row>
    <row r="1421" spans="1:2" x14ac:dyDescent="0.2">
      <c r="A1421" s="549"/>
      <c r="B1421" s="81"/>
    </row>
    <row r="1422" spans="1:2" x14ac:dyDescent="0.2">
      <c r="A1422" s="549"/>
      <c r="B1422" s="81"/>
    </row>
    <row r="1423" spans="1:2" x14ac:dyDescent="0.2">
      <c r="A1423" s="549"/>
      <c r="B1423" s="81"/>
    </row>
    <row r="1424" spans="1:2" x14ac:dyDescent="0.2">
      <c r="A1424" s="549"/>
      <c r="B1424" s="81"/>
    </row>
    <row r="1425" spans="1:2" x14ac:dyDescent="0.2">
      <c r="A1425" s="549"/>
      <c r="B1425" s="81"/>
    </row>
    <row r="1426" spans="1:2" x14ac:dyDescent="0.2">
      <c r="A1426" s="549"/>
      <c r="B1426" s="81"/>
    </row>
    <row r="1427" spans="1:2" x14ac:dyDescent="0.2">
      <c r="A1427" s="549"/>
      <c r="B1427" s="81"/>
    </row>
    <row r="1428" spans="1:2" x14ac:dyDescent="0.2">
      <c r="A1428" s="549"/>
      <c r="B1428" s="81"/>
    </row>
    <row r="1429" spans="1:2" x14ac:dyDescent="0.2">
      <c r="A1429" s="549"/>
      <c r="B1429" s="81"/>
    </row>
    <row r="1430" spans="1:2" x14ac:dyDescent="0.2">
      <c r="A1430" s="549"/>
      <c r="B1430" s="81"/>
    </row>
    <row r="1431" spans="1:2" x14ac:dyDescent="0.2">
      <c r="A1431" s="549"/>
      <c r="B1431" s="81"/>
    </row>
    <row r="1432" spans="1:2" x14ac:dyDescent="0.2">
      <c r="A1432" s="549"/>
      <c r="B1432" s="81"/>
    </row>
    <row r="1433" spans="1:2" x14ac:dyDescent="0.2">
      <c r="A1433" s="549"/>
      <c r="B1433" s="81"/>
    </row>
    <row r="1434" spans="1:2" x14ac:dyDescent="0.2">
      <c r="A1434" s="549"/>
      <c r="B1434" s="81"/>
    </row>
    <row r="1435" spans="1:2" x14ac:dyDescent="0.2">
      <c r="A1435" s="549"/>
      <c r="B1435" s="81"/>
    </row>
    <row r="1436" spans="1:2" x14ac:dyDescent="0.2">
      <c r="A1436" s="549"/>
      <c r="B1436" s="81"/>
    </row>
    <row r="1437" spans="1:2" x14ac:dyDescent="0.2">
      <c r="A1437" s="549"/>
      <c r="B1437" s="81"/>
    </row>
    <row r="1438" spans="1:2" x14ac:dyDescent="0.2">
      <c r="A1438" s="549"/>
      <c r="B1438" s="81"/>
    </row>
    <row r="1439" spans="1:2" x14ac:dyDescent="0.2">
      <c r="A1439" s="549"/>
      <c r="B1439" s="81"/>
    </row>
    <row r="1440" spans="1:2" x14ac:dyDescent="0.2">
      <c r="A1440" s="549"/>
      <c r="B1440" s="81"/>
    </row>
    <row r="1441" spans="1:2" x14ac:dyDescent="0.2">
      <c r="A1441" s="549"/>
      <c r="B1441" s="81"/>
    </row>
    <row r="1442" spans="1:2" x14ac:dyDescent="0.2">
      <c r="A1442" s="549"/>
      <c r="B1442" s="81"/>
    </row>
    <row r="1443" spans="1:2" x14ac:dyDescent="0.2">
      <c r="A1443" s="549"/>
      <c r="B1443" s="81"/>
    </row>
    <row r="1444" spans="1:2" x14ac:dyDescent="0.2">
      <c r="A1444" s="549"/>
      <c r="B1444" s="81"/>
    </row>
    <row r="1445" spans="1:2" x14ac:dyDescent="0.2">
      <c r="A1445" s="549"/>
      <c r="B1445" s="81"/>
    </row>
    <row r="1446" spans="1:2" x14ac:dyDescent="0.2">
      <c r="A1446" s="549"/>
      <c r="B1446" s="81"/>
    </row>
    <row r="1447" spans="1:2" x14ac:dyDescent="0.2">
      <c r="A1447" s="549"/>
      <c r="B1447" s="81"/>
    </row>
    <row r="1448" spans="1:2" x14ac:dyDescent="0.2">
      <c r="A1448" s="549"/>
      <c r="B1448" s="81"/>
    </row>
    <row r="1449" spans="1:2" x14ac:dyDescent="0.2">
      <c r="A1449" s="549"/>
      <c r="B1449" s="81"/>
    </row>
    <row r="1450" spans="1:2" x14ac:dyDescent="0.2">
      <c r="A1450" s="549"/>
      <c r="B1450" s="81"/>
    </row>
    <row r="1451" spans="1:2" x14ac:dyDescent="0.2">
      <c r="A1451" s="549"/>
      <c r="B1451" s="81"/>
    </row>
    <row r="1452" spans="1:2" x14ac:dyDescent="0.2">
      <c r="A1452" s="549"/>
      <c r="B1452" s="81"/>
    </row>
    <row r="1453" spans="1:2" x14ac:dyDescent="0.2">
      <c r="A1453" s="549"/>
      <c r="B1453" s="81"/>
    </row>
    <row r="1454" spans="1:2" x14ac:dyDescent="0.2">
      <c r="A1454" s="549"/>
      <c r="B1454" s="81"/>
    </row>
    <row r="1455" spans="1:2" x14ac:dyDescent="0.2">
      <c r="A1455" s="549"/>
      <c r="B1455" s="81"/>
    </row>
    <row r="1456" spans="1:2" x14ac:dyDescent="0.2">
      <c r="A1456" s="549"/>
      <c r="B1456" s="81"/>
    </row>
    <row r="1457" spans="1:2" x14ac:dyDescent="0.2">
      <c r="A1457" s="549"/>
      <c r="B1457" s="81"/>
    </row>
    <row r="1458" spans="1:2" x14ac:dyDescent="0.2">
      <c r="A1458" s="549"/>
      <c r="B1458" s="81"/>
    </row>
    <row r="1459" spans="1:2" x14ac:dyDescent="0.2">
      <c r="A1459" s="549"/>
      <c r="B1459" s="81"/>
    </row>
    <row r="1460" spans="1:2" x14ac:dyDescent="0.2">
      <c r="A1460" s="549"/>
      <c r="B1460" s="81"/>
    </row>
    <row r="1461" spans="1:2" x14ac:dyDescent="0.2">
      <c r="A1461" s="549"/>
      <c r="B1461" s="81"/>
    </row>
    <row r="1462" spans="1:2" x14ac:dyDescent="0.2">
      <c r="A1462" s="549"/>
      <c r="B1462" s="81"/>
    </row>
    <row r="1463" spans="1:2" x14ac:dyDescent="0.2">
      <c r="A1463" s="549"/>
      <c r="B1463" s="81"/>
    </row>
    <row r="1464" spans="1:2" x14ac:dyDescent="0.2">
      <c r="A1464" s="549"/>
      <c r="B1464" s="81"/>
    </row>
    <row r="1465" spans="1:2" x14ac:dyDescent="0.2">
      <c r="A1465" s="549"/>
      <c r="B1465" s="81"/>
    </row>
    <row r="1466" spans="1:2" x14ac:dyDescent="0.2">
      <c r="A1466" s="549"/>
      <c r="B1466" s="81"/>
    </row>
    <row r="1467" spans="1:2" x14ac:dyDescent="0.2">
      <c r="A1467" s="549"/>
      <c r="B1467" s="81"/>
    </row>
    <row r="1468" spans="1:2" x14ac:dyDescent="0.2">
      <c r="A1468" s="549"/>
      <c r="B1468" s="81"/>
    </row>
    <row r="1469" spans="1:2" x14ac:dyDescent="0.2">
      <c r="A1469" s="549"/>
      <c r="B1469" s="81"/>
    </row>
    <row r="1470" spans="1:2" x14ac:dyDescent="0.2">
      <c r="A1470" s="549"/>
      <c r="B1470" s="81"/>
    </row>
    <row r="1471" spans="1:2" x14ac:dyDescent="0.2">
      <c r="A1471" s="549"/>
      <c r="B1471" s="81"/>
    </row>
    <row r="1472" spans="1:2" x14ac:dyDescent="0.2">
      <c r="A1472" s="549"/>
      <c r="B1472" s="81"/>
    </row>
    <row r="1473" spans="1:2" x14ac:dyDescent="0.2">
      <c r="A1473" s="549"/>
      <c r="B1473" s="81"/>
    </row>
    <row r="1474" spans="1:2" x14ac:dyDescent="0.2">
      <c r="A1474" s="549"/>
      <c r="B1474" s="81"/>
    </row>
    <row r="1475" spans="1:2" x14ac:dyDescent="0.2">
      <c r="A1475" s="549"/>
      <c r="B1475" s="81"/>
    </row>
    <row r="1476" spans="1:2" x14ac:dyDescent="0.2">
      <c r="A1476" s="549"/>
      <c r="B1476" s="81"/>
    </row>
    <row r="1477" spans="1:2" x14ac:dyDescent="0.2">
      <c r="A1477" s="549"/>
      <c r="B1477" s="81"/>
    </row>
    <row r="1478" spans="1:2" x14ac:dyDescent="0.2">
      <c r="A1478" s="549"/>
      <c r="B1478" s="81"/>
    </row>
    <row r="1479" spans="1:2" x14ac:dyDescent="0.2">
      <c r="A1479" s="549"/>
      <c r="B1479" s="81"/>
    </row>
    <row r="1480" spans="1:2" x14ac:dyDescent="0.2">
      <c r="A1480" s="549"/>
      <c r="B1480" s="81"/>
    </row>
    <row r="1481" spans="1:2" x14ac:dyDescent="0.2">
      <c r="A1481" s="549"/>
      <c r="B1481" s="81"/>
    </row>
    <row r="1482" spans="1:2" x14ac:dyDescent="0.2">
      <c r="A1482" s="549"/>
      <c r="B1482" s="81"/>
    </row>
    <row r="1483" spans="1:2" x14ac:dyDescent="0.2">
      <c r="A1483" s="549"/>
      <c r="B1483" s="81"/>
    </row>
    <row r="1484" spans="1:2" x14ac:dyDescent="0.2">
      <c r="A1484" s="549"/>
      <c r="B1484" s="81"/>
    </row>
    <row r="1485" spans="1:2" x14ac:dyDescent="0.2">
      <c r="A1485" s="549"/>
      <c r="B1485" s="81"/>
    </row>
    <row r="1486" spans="1:2" x14ac:dyDescent="0.2">
      <c r="A1486" s="549"/>
      <c r="B1486" s="81"/>
    </row>
    <row r="1487" spans="1:2" x14ac:dyDescent="0.2">
      <c r="A1487" s="549"/>
      <c r="B1487" s="81"/>
    </row>
    <row r="1488" spans="1:2" x14ac:dyDescent="0.2">
      <c r="A1488" s="549"/>
      <c r="B1488" s="81"/>
    </row>
    <row r="1489" spans="1:2" x14ac:dyDescent="0.2">
      <c r="A1489" s="549"/>
      <c r="B1489" s="81"/>
    </row>
    <row r="1490" spans="1:2" x14ac:dyDescent="0.2">
      <c r="A1490" s="549"/>
      <c r="B1490" s="81"/>
    </row>
    <row r="1491" spans="1:2" x14ac:dyDescent="0.2">
      <c r="A1491" s="549"/>
      <c r="B1491" s="81"/>
    </row>
    <row r="1492" spans="1:2" x14ac:dyDescent="0.2">
      <c r="A1492" s="549"/>
      <c r="B1492" s="81"/>
    </row>
    <row r="1493" spans="1:2" x14ac:dyDescent="0.2">
      <c r="A1493" s="549"/>
      <c r="B1493" s="81"/>
    </row>
    <row r="1494" spans="1:2" x14ac:dyDescent="0.2">
      <c r="A1494" s="549"/>
      <c r="B1494" s="81"/>
    </row>
    <row r="1495" spans="1:2" x14ac:dyDescent="0.2">
      <c r="A1495" s="549"/>
      <c r="B1495" s="81"/>
    </row>
    <row r="1496" spans="1:2" x14ac:dyDescent="0.2">
      <c r="A1496" s="549"/>
      <c r="B1496" s="81"/>
    </row>
    <row r="1497" spans="1:2" x14ac:dyDescent="0.2">
      <c r="A1497" s="549"/>
      <c r="B1497" s="81"/>
    </row>
    <row r="1498" spans="1:2" x14ac:dyDescent="0.2">
      <c r="A1498" s="549"/>
      <c r="B1498" s="81"/>
    </row>
    <row r="1499" spans="1:2" x14ac:dyDescent="0.2">
      <c r="A1499" s="549"/>
      <c r="B1499" s="81"/>
    </row>
    <row r="1500" spans="1:2" x14ac:dyDescent="0.2">
      <c r="A1500" s="549"/>
      <c r="B1500" s="81"/>
    </row>
    <row r="1501" spans="1:2" x14ac:dyDescent="0.2">
      <c r="A1501" s="549"/>
      <c r="B1501" s="81"/>
    </row>
    <row r="1502" spans="1:2" x14ac:dyDescent="0.2">
      <c r="A1502" s="549"/>
      <c r="B1502" s="81"/>
    </row>
    <row r="1503" spans="1:2" x14ac:dyDescent="0.2">
      <c r="A1503" s="549"/>
      <c r="B1503" s="81"/>
    </row>
    <row r="1504" spans="1:2" x14ac:dyDescent="0.2">
      <c r="A1504" s="549"/>
      <c r="B1504" s="81"/>
    </row>
    <row r="1505" spans="1:2" x14ac:dyDescent="0.2">
      <c r="A1505" s="549"/>
      <c r="B1505" s="81"/>
    </row>
    <row r="1506" spans="1:2" x14ac:dyDescent="0.2">
      <c r="A1506" s="549"/>
      <c r="B1506" s="81"/>
    </row>
    <row r="1507" spans="1:2" x14ac:dyDescent="0.2">
      <c r="A1507" s="549"/>
      <c r="B1507" s="81"/>
    </row>
    <row r="1508" spans="1:2" x14ac:dyDescent="0.2">
      <c r="A1508" s="549"/>
      <c r="B1508" s="81"/>
    </row>
    <row r="1509" spans="1:2" x14ac:dyDescent="0.2">
      <c r="A1509" s="549"/>
      <c r="B1509" s="81"/>
    </row>
    <row r="1510" spans="1:2" x14ac:dyDescent="0.2">
      <c r="A1510" s="549"/>
      <c r="B1510" s="81"/>
    </row>
    <row r="1511" spans="1:2" x14ac:dyDescent="0.2">
      <c r="A1511" s="549"/>
      <c r="B1511" s="81"/>
    </row>
    <row r="1512" spans="1:2" x14ac:dyDescent="0.2">
      <c r="A1512" s="549"/>
      <c r="B1512" s="81"/>
    </row>
    <row r="1513" spans="1:2" x14ac:dyDescent="0.2">
      <c r="A1513" s="549"/>
      <c r="B1513" s="81"/>
    </row>
    <row r="1514" spans="1:2" x14ac:dyDescent="0.2">
      <c r="A1514" s="549"/>
      <c r="B1514" s="81"/>
    </row>
    <row r="1515" spans="1:2" x14ac:dyDescent="0.2">
      <c r="A1515" s="549"/>
      <c r="B1515" s="81"/>
    </row>
    <row r="1516" spans="1:2" x14ac:dyDescent="0.2">
      <c r="A1516" s="549"/>
      <c r="B1516" s="81"/>
    </row>
    <row r="1517" spans="1:2" x14ac:dyDescent="0.2">
      <c r="A1517" s="549"/>
      <c r="B1517" s="81"/>
    </row>
    <row r="1518" spans="1:2" x14ac:dyDescent="0.2">
      <c r="A1518" s="549"/>
      <c r="B1518" s="81"/>
    </row>
    <row r="1519" spans="1:2" x14ac:dyDescent="0.2">
      <c r="A1519" s="549"/>
      <c r="B1519" s="81"/>
    </row>
    <row r="1520" spans="1:2" x14ac:dyDescent="0.2">
      <c r="A1520" s="549"/>
      <c r="B1520" s="81"/>
    </row>
    <row r="1521" spans="1:2" x14ac:dyDescent="0.2">
      <c r="A1521" s="549"/>
      <c r="B1521" s="81"/>
    </row>
    <row r="1522" spans="1:2" x14ac:dyDescent="0.2">
      <c r="A1522" s="549"/>
      <c r="B1522" s="81"/>
    </row>
    <row r="1523" spans="1:2" x14ac:dyDescent="0.2">
      <c r="A1523" s="549"/>
      <c r="B1523" s="81"/>
    </row>
    <row r="1524" spans="1:2" x14ac:dyDescent="0.2">
      <c r="A1524" s="549"/>
      <c r="B1524" s="81"/>
    </row>
    <row r="1525" spans="1:2" x14ac:dyDescent="0.2">
      <c r="A1525" s="549"/>
      <c r="B1525" s="81"/>
    </row>
    <row r="1526" spans="1:2" x14ac:dyDescent="0.2">
      <c r="A1526" s="549"/>
      <c r="B1526" s="81"/>
    </row>
    <row r="1527" spans="1:2" x14ac:dyDescent="0.2">
      <c r="A1527" s="549"/>
      <c r="B1527" s="81"/>
    </row>
    <row r="1528" spans="1:2" x14ac:dyDescent="0.2">
      <c r="A1528" s="549"/>
      <c r="B1528" s="81"/>
    </row>
    <row r="1529" spans="1:2" x14ac:dyDescent="0.2">
      <c r="A1529" s="549"/>
      <c r="B1529" s="81"/>
    </row>
    <row r="1530" spans="1:2" x14ac:dyDescent="0.2">
      <c r="A1530" s="549"/>
      <c r="B1530" s="81"/>
    </row>
    <row r="1531" spans="1:2" x14ac:dyDescent="0.2">
      <c r="A1531" s="549"/>
      <c r="B1531" s="81"/>
    </row>
    <row r="1532" spans="1:2" x14ac:dyDescent="0.2">
      <c r="A1532" s="549"/>
      <c r="B1532" s="81"/>
    </row>
    <row r="1533" spans="1:2" x14ac:dyDescent="0.2">
      <c r="A1533" s="549"/>
      <c r="B1533" s="81"/>
    </row>
    <row r="1534" spans="1:2" x14ac:dyDescent="0.2">
      <c r="A1534" s="549"/>
      <c r="B1534" s="81"/>
    </row>
    <row r="1535" spans="1:2" x14ac:dyDescent="0.2">
      <c r="A1535" s="549"/>
      <c r="B1535" s="81"/>
    </row>
    <row r="1536" spans="1:2" x14ac:dyDescent="0.2">
      <c r="A1536" s="549"/>
      <c r="B1536" s="81"/>
    </row>
    <row r="1537" spans="1:2" x14ac:dyDescent="0.2">
      <c r="A1537" s="549"/>
      <c r="B1537" s="81"/>
    </row>
    <row r="1538" spans="1:2" x14ac:dyDescent="0.2">
      <c r="A1538" s="549"/>
      <c r="B1538" s="81"/>
    </row>
    <row r="1539" spans="1:2" x14ac:dyDescent="0.2">
      <c r="A1539" s="549"/>
      <c r="B1539" s="81"/>
    </row>
    <row r="1540" spans="1:2" x14ac:dyDescent="0.2">
      <c r="A1540" s="549"/>
      <c r="B1540" s="81"/>
    </row>
    <row r="1541" spans="1:2" x14ac:dyDescent="0.2">
      <c r="A1541" s="549"/>
      <c r="B1541" s="81"/>
    </row>
    <row r="1542" spans="1:2" x14ac:dyDescent="0.2">
      <c r="A1542" s="549"/>
      <c r="B1542" s="81"/>
    </row>
    <row r="1543" spans="1:2" x14ac:dyDescent="0.2">
      <c r="A1543" s="549"/>
      <c r="B1543" s="81"/>
    </row>
    <row r="1544" spans="1:2" x14ac:dyDescent="0.2">
      <c r="A1544" s="549"/>
      <c r="B1544" s="81"/>
    </row>
    <row r="1545" spans="1:2" x14ac:dyDescent="0.2">
      <c r="A1545" s="549"/>
      <c r="B1545" s="81"/>
    </row>
    <row r="1546" spans="1:2" x14ac:dyDescent="0.2">
      <c r="A1546" s="549"/>
      <c r="B1546" s="81"/>
    </row>
    <row r="1547" spans="1:2" x14ac:dyDescent="0.2">
      <c r="A1547" s="549"/>
      <c r="B1547" s="81"/>
    </row>
    <row r="1548" spans="1:2" x14ac:dyDescent="0.2">
      <c r="A1548" s="549"/>
      <c r="B1548" s="81"/>
    </row>
    <row r="1549" spans="1:2" x14ac:dyDescent="0.2">
      <c r="A1549" s="549"/>
      <c r="B1549" s="81"/>
    </row>
    <row r="1550" spans="1:2" x14ac:dyDescent="0.2">
      <c r="A1550" s="549"/>
      <c r="B1550" s="81"/>
    </row>
    <row r="1551" spans="1:2" x14ac:dyDescent="0.2">
      <c r="A1551" s="549"/>
      <c r="B1551" s="81"/>
    </row>
    <row r="1552" spans="1:2" x14ac:dyDescent="0.2">
      <c r="A1552" s="549"/>
      <c r="B1552" s="81"/>
    </row>
    <row r="1553" spans="1:2" x14ac:dyDescent="0.2">
      <c r="A1553" s="549"/>
      <c r="B1553" s="81"/>
    </row>
    <row r="1554" spans="1:2" x14ac:dyDescent="0.2">
      <c r="A1554" s="549"/>
      <c r="B1554" s="81"/>
    </row>
    <row r="1555" spans="1:2" x14ac:dyDescent="0.2">
      <c r="A1555" s="549"/>
      <c r="B1555" s="81"/>
    </row>
    <row r="1556" spans="1:2" x14ac:dyDescent="0.2">
      <c r="A1556" s="549"/>
      <c r="B1556" s="81"/>
    </row>
    <row r="1557" spans="1:2" x14ac:dyDescent="0.2">
      <c r="A1557" s="549"/>
      <c r="B1557" s="81"/>
    </row>
    <row r="1558" spans="1:2" x14ac:dyDescent="0.2">
      <c r="A1558" s="549"/>
      <c r="B1558" s="81"/>
    </row>
    <row r="1559" spans="1:2" x14ac:dyDescent="0.2">
      <c r="A1559" s="549"/>
      <c r="B1559" s="81"/>
    </row>
    <row r="1560" spans="1:2" x14ac:dyDescent="0.2">
      <c r="A1560" s="549"/>
      <c r="B1560" s="81"/>
    </row>
    <row r="1561" spans="1:2" x14ac:dyDescent="0.2">
      <c r="A1561" s="549"/>
      <c r="B1561" s="81"/>
    </row>
    <row r="1562" spans="1:2" x14ac:dyDescent="0.2">
      <c r="A1562" s="549"/>
      <c r="B1562" s="81"/>
    </row>
    <row r="1563" spans="1:2" x14ac:dyDescent="0.2">
      <c r="A1563" s="549"/>
      <c r="B1563" s="81"/>
    </row>
    <row r="1564" spans="1:2" x14ac:dyDescent="0.2">
      <c r="A1564" s="549"/>
      <c r="B1564" s="81"/>
    </row>
    <row r="1565" spans="1:2" x14ac:dyDescent="0.2">
      <c r="A1565" s="549"/>
      <c r="B1565" s="81"/>
    </row>
    <row r="1566" spans="1:2" x14ac:dyDescent="0.2">
      <c r="A1566" s="549"/>
      <c r="B1566" s="81"/>
    </row>
    <row r="1567" spans="1:2" x14ac:dyDescent="0.2">
      <c r="A1567" s="549"/>
      <c r="B1567" s="81"/>
    </row>
    <row r="1568" spans="1:2" x14ac:dyDescent="0.2">
      <c r="A1568" s="549"/>
      <c r="B1568" s="81"/>
    </row>
    <row r="1569" spans="1:2" x14ac:dyDescent="0.2">
      <c r="A1569" s="549"/>
      <c r="B1569" s="81"/>
    </row>
    <row r="1570" spans="1:2" x14ac:dyDescent="0.2">
      <c r="A1570" s="549"/>
      <c r="B1570" s="81"/>
    </row>
    <row r="1571" spans="1:2" x14ac:dyDescent="0.2">
      <c r="A1571" s="549"/>
      <c r="B1571" s="81"/>
    </row>
    <row r="1572" spans="1:2" x14ac:dyDescent="0.2">
      <c r="A1572" s="549"/>
      <c r="B1572" s="81"/>
    </row>
    <row r="1573" spans="1:2" x14ac:dyDescent="0.2">
      <c r="A1573" s="549"/>
      <c r="B1573" s="81"/>
    </row>
    <row r="1574" spans="1:2" x14ac:dyDescent="0.2">
      <c r="A1574" s="549"/>
      <c r="B1574" s="81"/>
    </row>
    <row r="1575" spans="1:2" x14ac:dyDescent="0.2">
      <c r="A1575" s="549"/>
      <c r="B1575" s="81"/>
    </row>
    <row r="1576" spans="1:2" x14ac:dyDescent="0.2">
      <c r="A1576" s="549"/>
      <c r="B1576" s="81"/>
    </row>
    <row r="1577" spans="1:2" x14ac:dyDescent="0.2">
      <c r="A1577" s="549"/>
      <c r="B1577" s="81"/>
    </row>
    <row r="1578" spans="1:2" x14ac:dyDescent="0.2">
      <c r="A1578" s="549"/>
      <c r="B1578" s="81"/>
    </row>
    <row r="1579" spans="1:2" x14ac:dyDescent="0.2">
      <c r="A1579" s="549"/>
      <c r="B1579" s="81"/>
    </row>
    <row r="1580" spans="1:2" x14ac:dyDescent="0.2">
      <c r="A1580" s="549"/>
      <c r="B1580" s="81"/>
    </row>
    <row r="1581" spans="1:2" x14ac:dyDescent="0.2">
      <c r="A1581" s="549"/>
      <c r="B1581" s="81"/>
    </row>
    <row r="1582" spans="1:2" x14ac:dyDescent="0.2">
      <c r="A1582" s="549"/>
      <c r="B1582" s="81"/>
    </row>
    <row r="1583" spans="1:2" x14ac:dyDescent="0.2">
      <c r="A1583" s="549"/>
      <c r="B1583" s="81"/>
    </row>
    <row r="1584" spans="1:2" x14ac:dyDescent="0.2">
      <c r="A1584" s="549"/>
      <c r="B1584" s="81"/>
    </row>
    <row r="1585" spans="1:2" x14ac:dyDescent="0.2">
      <c r="A1585" s="549"/>
      <c r="B1585" s="81"/>
    </row>
    <row r="1586" spans="1:2" x14ac:dyDescent="0.2">
      <c r="A1586" s="549"/>
      <c r="B1586" s="81"/>
    </row>
  </sheetData>
  <sheetProtection password="F8BD"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33" zoomScaleNormal="100" workbookViewId="0">
      <selection activeCell="A95" sqref="A95"/>
    </sheetView>
  </sheetViews>
  <sheetFormatPr defaultColWidth="9.140625" defaultRowHeight="11.25" x14ac:dyDescent="0.2"/>
  <cols>
    <col min="1" max="1" width="13" style="2170" customWidth="1"/>
    <col min="2" max="2" width="39" style="2163" customWidth="1"/>
    <col min="3" max="3" width="15.7109375" style="2164" customWidth="1"/>
    <col min="4" max="4" width="19" style="2164" customWidth="1"/>
    <col min="5" max="5" width="15.7109375" style="2165" customWidth="1"/>
    <col min="6" max="6" width="15.7109375" style="2166" customWidth="1"/>
    <col min="7" max="7" width="15.7109375" style="80" customWidth="1"/>
    <col min="8" max="8" width="15.7109375" style="2167" customWidth="1"/>
    <col min="9" max="11" width="15.7109375" style="2168" customWidth="1"/>
    <col min="12" max="14" width="15.7109375" style="2168" hidden="1" customWidth="1"/>
    <col min="15" max="17" width="15.7109375" style="2168" customWidth="1"/>
    <col min="18" max="27" width="15.7109375" style="2168" hidden="1" customWidth="1"/>
    <col min="28" max="28" width="15.7109375" style="2240" hidden="1" customWidth="1"/>
    <col min="29" max="31" width="15.7109375" style="2240" customWidth="1"/>
    <col min="32" max="32" width="15.7109375" style="2168" customWidth="1"/>
    <col min="33" max="35" width="15.7109375" style="2168" hidden="1" customWidth="1"/>
    <col min="36" max="38" width="15.7109375" style="2168" customWidth="1"/>
    <col min="39" max="49" width="15.7109375" style="2168" hidden="1" customWidth="1"/>
    <col min="50" max="53" width="15.7109375" style="2168" customWidth="1"/>
    <col min="54" max="56" width="15.7109375" style="2168" hidden="1" customWidth="1"/>
    <col min="57" max="59" width="15.7109375" style="2168" customWidth="1"/>
    <col min="60" max="70" width="15.7109375" style="2168" hidden="1" customWidth="1"/>
    <col min="71" max="71" width="15.7109375" style="2240" customWidth="1"/>
    <col min="72" max="74" width="15.7109375" style="2168" customWidth="1"/>
    <col min="75" max="77" width="15.7109375" style="2168" hidden="1" customWidth="1"/>
    <col min="78" max="80" width="15.7109375" style="2168" customWidth="1"/>
    <col min="81" max="90" width="15.7109375" style="2168" hidden="1" customWidth="1"/>
    <col min="91" max="91" width="15.7109375" style="2240" hidden="1" customWidth="1"/>
    <col min="92" max="92" width="15.7109375" style="2240" customWidth="1"/>
    <col min="93" max="93" width="15.7109375" style="2176" customWidth="1"/>
    <col min="94" max="94" width="15.7109375" style="57" customWidth="1"/>
    <col min="95" max="95" width="9.140625" style="1622" customWidth="1"/>
    <col min="96" max="16384" width="9.140625" style="57"/>
  </cols>
  <sheetData>
    <row r="1" spans="1:95" s="8" customFormat="1" ht="96" customHeight="1" x14ac:dyDescent="0.2">
      <c r="A1" s="2571"/>
      <c r="B1" s="2571"/>
      <c r="C1" s="2571"/>
      <c r="D1" s="2571"/>
      <c r="E1" s="2571"/>
      <c r="F1" s="2571"/>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3"/>
      <c r="AL1" s="1423"/>
      <c r="AM1" s="1423"/>
      <c r="AN1" s="1423"/>
      <c r="AO1" s="1423"/>
      <c r="AP1" s="1423"/>
      <c r="AQ1" s="1423"/>
      <c r="AR1" s="1423"/>
      <c r="AS1" s="1423"/>
      <c r="AT1" s="1423"/>
      <c r="AU1" s="1423"/>
      <c r="AV1" s="1423"/>
      <c r="AW1" s="1423"/>
      <c r="AX1" s="1423"/>
      <c r="AY1" s="1423"/>
      <c r="AZ1" s="1423"/>
      <c r="BA1" s="1423"/>
      <c r="BB1" s="1423"/>
      <c r="BC1" s="1423"/>
      <c r="BD1" s="1423"/>
      <c r="BE1" s="1423"/>
      <c r="BF1" s="1423"/>
      <c r="BG1" s="1423"/>
      <c r="BH1" s="1423"/>
      <c r="BI1" s="1423"/>
      <c r="BJ1" s="1423"/>
      <c r="BK1" s="1423"/>
      <c r="BL1" s="1423"/>
      <c r="BM1" s="1423"/>
      <c r="BN1" s="1423"/>
      <c r="BO1" s="1423"/>
      <c r="BP1" s="1423"/>
      <c r="BQ1" s="1423"/>
      <c r="BR1" s="1423"/>
      <c r="BS1" s="1423"/>
      <c r="BT1" s="1423"/>
      <c r="BU1" s="1423"/>
      <c r="BV1" s="1423"/>
      <c r="BW1" s="1423"/>
      <c r="BX1" s="1423"/>
      <c r="BY1" s="1423"/>
      <c r="BZ1" s="1423"/>
      <c r="CA1" s="1423"/>
      <c r="CB1" s="1423"/>
      <c r="CC1" s="1423"/>
      <c r="CD1" s="1423"/>
      <c r="CE1" s="1423"/>
      <c r="CF1" s="1423"/>
      <c r="CG1" s="1423"/>
      <c r="CH1" s="1423"/>
      <c r="CI1" s="1423"/>
      <c r="CJ1" s="1423"/>
      <c r="CK1" s="1423"/>
      <c r="CL1" s="1423"/>
      <c r="CM1" s="1423"/>
      <c r="CN1" s="1423"/>
      <c r="CO1" s="1423"/>
      <c r="CQ1" s="1622"/>
    </row>
    <row r="2" spans="1:95" s="8" customFormat="1" ht="20.25" x14ac:dyDescent="0.3">
      <c r="A2" s="2572"/>
      <c r="B2" s="2572"/>
      <c r="C2" s="2572"/>
      <c r="D2" s="2572"/>
      <c r="E2" s="2572"/>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c r="CF2" s="1423"/>
      <c r="CG2" s="1423"/>
      <c r="CH2" s="1423"/>
      <c r="CI2" s="1423"/>
      <c r="CJ2" s="1423"/>
      <c r="CK2" s="1423"/>
      <c r="CL2" s="1423"/>
      <c r="CM2" s="1423"/>
      <c r="CN2" s="1423"/>
      <c r="CO2" s="1423"/>
      <c r="CQ2" s="1622"/>
    </row>
    <row r="3" spans="1:95" s="8" customFormat="1" ht="46.5" customHeight="1" x14ac:dyDescent="0.25">
      <c r="A3" s="2573"/>
      <c r="B3" s="2573"/>
      <c r="C3" s="2573"/>
      <c r="D3" s="2573"/>
      <c r="E3" s="2573"/>
      <c r="F3" s="1423"/>
      <c r="G3" s="2156"/>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c r="CF3" s="1423"/>
      <c r="CG3" s="1423"/>
      <c r="CH3" s="1423"/>
      <c r="CI3" s="1423"/>
      <c r="CJ3" s="1423"/>
      <c r="CK3" s="1423"/>
      <c r="CL3" s="1423"/>
      <c r="CM3" s="1423"/>
      <c r="CN3" s="1423"/>
      <c r="CO3" s="1423"/>
      <c r="CQ3" s="1622"/>
    </row>
    <row r="4" spans="1:95" s="8" customFormat="1" ht="18" x14ac:dyDescent="0.25">
      <c r="A4" s="2574" t="str">
        <f>'I1 Intro'!C11</f>
        <v>EB-2019-0037</v>
      </c>
      <c r="B4" s="2574"/>
      <c r="C4" s="2574"/>
      <c r="D4" s="2574"/>
      <c r="E4" s="2574"/>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c r="CF4" s="1423"/>
      <c r="CG4" s="1423"/>
      <c r="CH4" s="1423"/>
      <c r="CI4" s="1423"/>
      <c r="CJ4" s="1423"/>
      <c r="CK4" s="1423"/>
      <c r="CL4" s="1423"/>
      <c r="CM4" s="1423"/>
      <c r="CN4" s="1423"/>
      <c r="CO4" s="1423"/>
      <c r="CQ4" s="1622"/>
    </row>
    <row r="5" spans="1:95" s="8" customFormat="1" ht="20.25" x14ac:dyDescent="0.3">
      <c r="A5" s="2157" t="str">
        <f>"Sheet O5 Details of Allocators by Class and Account Worksheet  - "&amp;  'I2 LDC class'!$C$17</f>
        <v>Sheet O5 Details of Allocators by Class and Account Worksheet  - Initial Application</v>
      </c>
      <c r="B5" s="2158"/>
      <c r="C5" s="2159"/>
      <c r="D5" s="2159"/>
      <c r="E5" s="2160"/>
      <c r="F5" s="1423"/>
      <c r="G5" s="1423"/>
      <c r="H5" s="1423"/>
      <c r="I5" s="1423"/>
      <c r="J5" s="1423"/>
      <c r="K5" s="1423"/>
      <c r="L5" s="1423"/>
      <c r="M5" s="1423"/>
      <c r="N5" s="1423"/>
      <c r="O5" s="1423"/>
      <c r="P5" s="1423"/>
      <c r="Q5" s="1423"/>
      <c r="R5" s="1423"/>
      <c r="S5" s="1423"/>
      <c r="T5" s="1423"/>
      <c r="U5" s="1423"/>
      <c r="V5" s="1423"/>
      <c r="W5" s="1423"/>
      <c r="X5" s="1423"/>
      <c r="Y5" s="1423"/>
      <c r="Z5" s="1423"/>
      <c r="AA5" s="1423"/>
      <c r="AB5" s="1423"/>
      <c r="AC5" s="1423"/>
      <c r="AD5" s="1423"/>
      <c r="AE5" s="1423"/>
      <c r="AF5" s="1423"/>
      <c r="AG5" s="1423"/>
      <c r="AH5" s="1423"/>
      <c r="AI5" s="1423"/>
      <c r="AJ5" s="1423"/>
      <c r="AK5" s="1423"/>
      <c r="AL5" s="1423"/>
      <c r="AM5" s="1423"/>
      <c r="AN5" s="1423"/>
      <c r="AO5" s="1423"/>
      <c r="AP5" s="1423"/>
      <c r="AQ5" s="1423"/>
      <c r="AR5" s="1423"/>
      <c r="AS5" s="1423"/>
      <c r="AT5" s="1423"/>
      <c r="AU5" s="1423"/>
      <c r="AV5" s="1423"/>
      <c r="AW5" s="1423"/>
      <c r="AX5" s="1423"/>
      <c r="AY5" s="1423"/>
      <c r="AZ5" s="1423"/>
      <c r="BA5" s="1423"/>
      <c r="BB5" s="1423"/>
      <c r="BC5" s="1423"/>
      <c r="BD5" s="1423"/>
      <c r="BE5" s="1423"/>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Q5" s="1622"/>
    </row>
    <row r="6" spans="1:95" s="8" customFormat="1" x14ac:dyDescent="0.2">
      <c r="A6" s="2011"/>
      <c r="B6" s="2011"/>
      <c r="C6" s="2161"/>
      <c r="D6" s="2161"/>
      <c r="E6" s="2011"/>
      <c r="F6" s="2011"/>
      <c r="G6" s="2011"/>
      <c r="H6" s="2011"/>
      <c r="I6" s="2011"/>
      <c r="J6" s="2011"/>
      <c r="K6" s="2011"/>
      <c r="L6" s="2011"/>
      <c r="M6" s="2011"/>
      <c r="N6" s="2011"/>
      <c r="O6" s="2011"/>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423"/>
      <c r="AW6" s="1423"/>
      <c r="AX6" s="1423"/>
      <c r="AY6" s="1423"/>
      <c r="AZ6" s="1423"/>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c r="CF6" s="1423"/>
      <c r="CG6" s="1423"/>
      <c r="CH6" s="1423"/>
      <c r="CI6" s="1423"/>
      <c r="CJ6" s="1423"/>
      <c r="CK6" s="1423"/>
      <c r="CL6" s="1423"/>
      <c r="CM6" s="1423"/>
      <c r="CN6" s="1423"/>
      <c r="CO6" s="1423"/>
      <c r="CQ6" s="1622"/>
    </row>
    <row r="7" spans="1:95" x14ac:dyDescent="0.2">
      <c r="A7" s="2162"/>
      <c r="AB7" s="2168"/>
      <c r="AC7" s="2168"/>
      <c r="AD7" s="2168"/>
      <c r="AE7" s="2168"/>
      <c r="BS7" s="2168"/>
      <c r="CM7" s="2168"/>
      <c r="CN7" s="2168"/>
      <c r="CO7" s="2169"/>
    </row>
    <row r="8" spans="1:95" x14ac:dyDescent="0.2">
      <c r="AB8" s="2168"/>
      <c r="AC8" s="2168"/>
      <c r="AD8" s="2168"/>
      <c r="AE8" s="2168"/>
      <c r="BS8" s="2168"/>
      <c r="CM8" s="2168"/>
      <c r="CN8" s="2168"/>
      <c r="CO8" s="2169"/>
    </row>
    <row r="9" spans="1:95" ht="14.25" customHeight="1" x14ac:dyDescent="0.2">
      <c r="A9" s="2171"/>
      <c r="AB9" s="2168"/>
      <c r="AC9" s="2168"/>
      <c r="AD9" s="2168"/>
      <c r="AE9" s="2168"/>
      <c r="BS9" s="2168"/>
      <c r="CM9" s="2168"/>
      <c r="CN9" s="2168"/>
      <c r="CO9" s="2169"/>
    </row>
    <row r="10" spans="1:95" ht="14.25" customHeight="1" x14ac:dyDescent="0.2">
      <c r="AB10" s="2168"/>
      <c r="AC10" s="2168"/>
      <c r="AD10" s="2168"/>
      <c r="AE10" s="2168"/>
      <c r="BS10" s="2168"/>
      <c r="CM10" s="2168"/>
      <c r="CN10" s="2168"/>
      <c r="CO10" s="2169"/>
    </row>
    <row r="11" spans="1:95" ht="14.25" customHeight="1" x14ac:dyDescent="0.2">
      <c r="A11" s="83"/>
      <c r="B11" s="83"/>
      <c r="C11" s="83"/>
      <c r="AB11" s="2168"/>
      <c r="AC11" s="2168"/>
      <c r="AD11" s="2168"/>
      <c r="AE11" s="2168"/>
      <c r="BS11" s="2168"/>
      <c r="CM11" s="2168"/>
      <c r="CN11" s="2168"/>
      <c r="CO11" s="2169"/>
    </row>
    <row r="12" spans="1:95" ht="14.25" customHeight="1" x14ac:dyDescent="0.2">
      <c r="A12" s="83"/>
      <c r="B12" s="83"/>
      <c r="C12" s="83"/>
      <c r="AB12" s="2168"/>
      <c r="AC12" s="2168"/>
      <c r="AD12" s="2168"/>
      <c r="AE12" s="2168"/>
      <c r="BS12" s="2168"/>
      <c r="CM12" s="2168"/>
      <c r="CN12" s="2168"/>
      <c r="CO12" s="2169"/>
    </row>
    <row r="13" spans="1:95" ht="14.25" customHeight="1" x14ac:dyDescent="0.2">
      <c r="AB13" s="2168"/>
      <c r="AC13" s="2168"/>
      <c r="AD13" s="2168"/>
      <c r="AE13" s="2168"/>
      <c r="BS13" s="2168"/>
      <c r="CM13" s="2168"/>
      <c r="CN13" s="2168"/>
      <c r="CO13" s="2169"/>
    </row>
    <row r="14" spans="1:95" ht="14.25" customHeight="1" x14ac:dyDescent="0.2">
      <c r="A14" s="83"/>
      <c r="B14" s="83"/>
      <c r="C14" s="83"/>
      <c r="AB14" s="2168"/>
      <c r="AC14" s="2168"/>
      <c r="AD14" s="2168"/>
      <c r="AE14" s="2168"/>
      <c r="BS14" s="2168"/>
      <c r="CM14" s="2168"/>
      <c r="CN14" s="2168"/>
      <c r="CO14" s="2169"/>
    </row>
    <row r="15" spans="1:95" ht="14.25" customHeight="1" x14ac:dyDescent="0.2">
      <c r="A15" s="2570"/>
      <c r="B15" s="2570"/>
      <c r="C15" s="2570"/>
      <c r="AB15" s="2168"/>
      <c r="AC15" s="2168"/>
      <c r="AD15" s="2168"/>
      <c r="AE15" s="2168"/>
      <c r="BS15" s="2168"/>
      <c r="CM15" s="2168"/>
      <c r="CN15" s="2168"/>
      <c r="CO15" s="2169"/>
    </row>
    <row r="16" spans="1:95" s="54" customFormat="1" ht="14.25" customHeight="1" x14ac:dyDescent="0.2">
      <c r="A16" s="2570"/>
      <c r="B16" s="2570"/>
      <c r="C16" s="2570"/>
      <c r="D16" s="978"/>
      <c r="E16" s="979"/>
      <c r="F16" s="84"/>
      <c r="G16" s="2172"/>
      <c r="H16" s="980"/>
      <c r="I16" s="2173" t="s">
        <v>711</v>
      </c>
      <c r="J16" s="980"/>
      <c r="K16" s="980"/>
      <c r="L16" s="980"/>
      <c r="M16" s="980"/>
      <c r="N16" s="980"/>
      <c r="O16" s="980"/>
      <c r="P16" s="980"/>
      <c r="Q16" s="980"/>
      <c r="R16" s="980"/>
      <c r="S16" s="980"/>
      <c r="T16" s="980"/>
      <c r="U16" s="980"/>
      <c r="V16" s="980"/>
      <c r="W16" s="980"/>
      <c r="X16" s="980"/>
      <c r="Y16" s="980"/>
      <c r="Z16" s="980"/>
      <c r="AA16" s="980"/>
      <c r="AB16" s="980"/>
      <c r="AC16" s="980"/>
      <c r="AD16" s="2173" t="s">
        <v>329</v>
      </c>
      <c r="AE16" s="980"/>
      <c r="AF16" s="980"/>
      <c r="AG16" s="980"/>
      <c r="AH16" s="980"/>
      <c r="AI16" s="980"/>
      <c r="AJ16" s="980"/>
      <c r="AK16" s="980"/>
      <c r="AL16" s="980"/>
      <c r="AM16" s="980"/>
      <c r="AN16" s="980"/>
      <c r="AO16" s="980"/>
      <c r="AP16" s="980"/>
      <c r="AQ16" s="980"/>
      <c r="AR16" s="980"/>
      <c r="AS16" s="980"/>
      <c r="AT16" s="980"/>
      <c r="AU16" s="980"/>
      <c r="AV16" s="980"/>
      <c r="AW16" s="980"/>
      <c r="AX16" s="980"/>
      <c r="AY16" s="2173" t="s">
        <v>853</v>
      </c>
      <c r="AZ16" s="2174"/>
      <c r="BA16" s="2174"/>
      <c r="BB16" s="2174"/>
      <c r="BC16" s="2174"/>
      <c r="BD16" s="2174"/>
      <c r="BE16" s="2174"/>
      <c r="BF16" s="2174"/>
      <c r="BG16" s="2174"/>
      <c r="BH16" s="2174"/>
      <c r="BI16" s="2174"/>
      <c r="BJ16" s="2174"/>
      <c r="BK16" s="2174"/>
      <c r="BL16" s="2174"/>
      <c r="BM16" s="2174"/>
      <c r="BN16" s="2174"/>
      <c r="BO16" s="2174"/>
      <c r="BP16" s="2174"/>
      <c r="BQ16" s="2174"/>
      <c r="BR16" s="2174"/>
      <c r="BS16" s="2174"/>
      <c r="BT16" s="2173" t="s">
        <v>880</v>
      </c>
      <c r="BU16" s="2175"/>
      <c r="BV16" s="2175"/>
      <c r="BW16" s="2175"/>
      <c r="BX16" s="2175"/>
      <c r="BY16" s="2175"/>
      <c r="BZ16" s="2175"/>
      <c r="CA16" s="2175"/>
      <c r="CB16" s="2175"/>
      <c r="CC16" s="2175"/>
      <c r="CD16" s="2175"/>
      <c r="CE16" s="2175"/>
      <c r="CF16" s="2175"/>
      <c r="CG16" s="2175"/>
      <c r="CH16" s="2175"/>
      <c r="CI16" s="2175"/>
      <c r="CJ16" s="2175"/>
      <c r="CK16" s="2175"/>
      <c r="CL16" s="2175"/>
      <c r="CM16" s="2175"/>
      <c r="CN16" s="2175"/>
      <c r="CO16" s="2176"/>
      <c r="CQ16" s="1624"/>
    </row>
    <row r="17" spans="1:95" s="1009" customFormat="1" ht="30.75" thickBot="1" x14ac:dyDescent="0.3">
      <c r="A17" s="1003"/>
      <c r="B17" s="1004"/>
      <c r="C17" s="1005"/>
      <c r="D17" s="1006"/>
      <c r="E17" s="1007"/>
      <c r="F17" s="2177" t="s">
        <v>336</v>
      </c>
      <c r="G17" s="1008"/>
      <c r="H17" s="1008"/>
      <c r="I17" s="2178">
        <v>1</v>
      </c>
      <c r="J17" s="2178">
        <v>2</v>
      </c>
      <c r="K17" s="2178">
        <v>3</v>
      </c>
      <c r="L17" s="2178">
        <v>4</v>
      </c>
      <c r="M17" s="2178">
        <v>5</v>
      </c>
      <c r="N17" s="2178">
        <v>6</v>
      </c>
      <c r="O17" s="2178">
        <v>7</v>
      </c>
      <c r="P17" s="2178">
        <v>8</v>
      </c>
      <c r="Q17" s="2178">
        <v>9</v>
      </c>
      <c r="R17" s="2178">
        <v>10</v>
      </c>
      <c r="S17" s="2178">
        <v>11</v>
      </c>
      <c r="T17" s="2178">
        <v>12</v>
      </c>
      <c r="U17" s="2178">
        <v>13</v>
      </c>
      <c r="V17" s="2178">
        <v>14</v>
      </c>
      <c r="W17" s="2178">
        <v>15</v>
      </c>
      <c r="X17" s="2178">
        <v>16</v>
      </c>
      <c r="Y17" s="2178">
        <v>17</v>
      </c>
      <c r="Z17" s="2178">
        <v>18</v>
      </c>
      <c r="AA17" s="2178">
        <v>19</v>
      </c>
      <c r="AB17" s="2178">
        <v>20</v>
      </c>
      <c r="AC17" s="2179"/>
      <c r="AD17" s="2178">
        <v>1</v>
      </c>
      <c r="AE17" s="2178">
        <v>2</v>
      </c>
      <c r="AF17" s="2178">
        <v>3</v>
      </c>
      <c r="AG17" s="2178">
        <v>4</v>
      </c>
      <c r="AH17" s="2178">
        <v>5</v>
      </c>
      <c r="AI17" s="2178">
        <v>6</v>
      </c>
      <c r="AJ17" s="2178">
        <v>7</v>
      </c>
      <c r="AK17" s="2178">
        <v>8</v>
      </c>
      <c r="AL17" s="2178">
        <v>9</v>
      </c>
      <c r="AM17" s="2178">
        <v>10</v>
      </c>
      <c r="AN17" s="2178">
        <v>11</v>
      </c>
      <c r="AO17" s="2178">
        <v>12</v>
      </c>
      <c r="AP17" s="2178">
        <v>13</v>
      </c>
      <c r="AQ17" s="2178">
        <v>14</v>
      </c>
      <c r="AR17" s="2178">
        <v>15</v>
      </c>
      <c r="AS17" s="2178">
        <v>16</v>
      </c>
      <c r="AT17" s="2178">
        <v>17</v>
      </c>
      <c r="AU17" s="2178">
        <v>18</v>
      </c>
      <c r="AV17" s="2178">
        <v>19</v>
      </c>
      <c r="AW17" s="2178">
        <v>20</v>
      </c>
      <c r="AX17" s="2179"/>
      <c r="AY17" s="2178">
        <v>1</v>
      </c>
      <c r="AZ17" s="2178">
        <v>2</v>
      </c>
      <c r="BA17" s="2178">
        <v>3</v>
      </c>
      <c r="BB17" s="2178">
        <v>4</v>
      </c>
      <c r="BC17" s="2178">
        <v>5</v>
      </c>
      <c r="BD17" s="2178">
        <v>6</v>
      </c>
      <c r="BE17" s="2178">
        <v>7</v>
      </c>
      <c r="BF17" s="2178">
        <v>8</v>
      </c>
      <c r="BG17" s="2178">
        <v>9</v>
      </c>
      <c r="BH17" s="2178">
        <v>10</v>
      </c>
      <c r="BI17" s="2178">
        <v>11</v>
      </c>
      <c r="BJ17" s="2178">
        <v>12</v>
      </c>
      <c r="BK17" s="2178">
        <v>13</v>
      </c>
      <c r="BL17" s="2178">
        <v>14</v>
      </c>
      <c r="BM17" s="2178">
        <v>15</v>
      </c>
      <c r="BN17" s="2178">
        <v>16</v>
      </c>
      <c r="BO17" s="2178">
        <v>17</v>
      </c>
      <c r="BP17" s="2178">
        <v>18</v>
      </c>
      <c r="BQ17" s="2178">
        <v>19</v>
      </c>
      <c r="BR17" s="2178">
        <v>20</v>
      </c>
      <c r="BS17" s="2179"/>
      <c r="BT17" s="2178">
        <v>1</v>
      </c>
      <c r="BU17" s="2178">
        <v>2</v>
      </c>
      <c r="BV17" s="2178">
        <v>3</v>
      </c>
      <c r="BW17" s="2178">
        <v>4</v>
      </c>
      <c r="BX17" s="2178">
        <v>5</v>
      </c>
      <c r="BY17" s="2178">
        <v>6</v>
      </c>
      <c r="BZ17" s="2178">
        <v>7</v>
      </c>
      <c r="CA17" s="2178">
        <v>8</v>
      </c>
      <c r="CB17" s="2178">
        <v>9</v>
      </c>
      <c r="CC17" s="2178">
        <v>10</v>
      </c>
      <c r="CD17" s="2178">
        <v>11</v>
      </c>
      <c r="CE17" s="2178">
        <v>12</v>
      </c>
      <c r="CF17" s="2178">
        <v>13</v>
      </c>
      <c r="CG17" s="2178">
        <v>14</v>
      </c>
      <c r="CH17" s="2178">
        <v>15</v>
      </c>
      <c r="CI17" s="2178">
        <v>16</v>
      </c>
      <c r="CJ17" s="2178">
        <v>17</v>
      </c>
      <c r="CK17" s="2178">
        <v>18</v>
      </c>
      <c r="CL17" s="2178">
        <v>19</v>
      </c>
      <c r="CM17" s="2178">
        <v>20</v>
      </c>
      <c r="CN17" s="2179"/>
      <c r="CO17" s="2180"/>
      <c r="CQ17" s="1649"/>
    </row>
    <row r="18" spans="1:95" s="397" customFormat="1" ht="64.5" thickBot="1" x14ac:dyDescent="0.25">
      <c r="A18" s="986" t="s">
        <v>315</v>
      </c>
      <c r="B18" s="973" t="s">
        <v>318</v>
      </c>
      <c r="C18" s="987" t="s">
        <v>1075</v>
      </c>
      <c r="D18" s="987" t="s">
        <v>882</v>
      </c>
      <c r="E18" s="987" t="s">
        <v>814</v>
      </c>
      <c r="F18" s="973" t="s">
        <v>308</v>
      </c>
      <c r="G18" s="973" t="s">
        <v>309</v>
      </c>
      <c r="H18" s="2181" t="s">
        <v>763</v>
      </c>
      <c r="I18" s="2182" t="str">
        <f>IF('I2 LDC class'!$D$20="",'I2 LDC class'!$C$20,'I2 LDC class'!$D$20)</f>
        <v>Residential</v>
      </c>
      <c r="J18" s="2182" t="str">
        <f>IF('I2 LDC class'!$D$21="",'I2 LDC class'!$C$21,'I2 LDC class'!$D$21)</f>
        <v>GS &lt;50</v>
      </c>
      <c r="K18" s="2182" t="str">
        <f>IF('I2 LDC class'!$D$22="",'I2 LDC class'!$C$22,'I2 LDC class'!$D$22)</f>
        <v>GS&gt;50-Regular</v>
      </c>
      <c r="L18" s="2182" t="str">
        <f>IF('I2 LDC class'!$D$23="",'I2 LDC class'!$C$23,'I2 LDC class'!$D$23)</f>
        <v>GS&gt; 50-TOU</v>
      </c>
      <c r="M18" s="2182" t="str">
        <f>IF('I2 LDC class'!$D$24="",'I2 LDC class'!$C$24,'I2 LDC class'!$D$24)</f>
        <v>GS &gt;50-Intermediate</v>
      </c>
      <c r="N18" s="2182" t="str">
        <f>IF('I2 LDC class'!$D$25="",'I2 LDC class'!$C$25,'I2 LDC class'!$D$25)</f>
        <v>Large Use &gt;5MW</v>
      </c>
      <c r="O18" s="2182" t="str">
        <f>IF('I2 LDC class'!$D$26="",'I2 LDC class'!$C$26,'I2 LDC class'!$D$26)</f>
        <v>Street Light</v>
      </c>
      <c r="P18" s="2182" t="str">
        <f>IF('I2 LDC class'!$D$27="",'I2 LDC class'!$C$27,'I2 LDC class'!$D$27)</f>
        <v>Sentinel</v>
      </c>
      <c r="Q18" s="2182" t="str">
        <f>IF('I2 LDC class'!$D$28="",'I2 LDC class'!$C$28,'I2 LDC class'!$D$28)</f>
        <v>Unmetered Scattered Load</v>
      </c>
      <c r="R18" s="2182" t="str">
        <f>IF('I2 LDC class'!$D$29="",'I2 LDC class'!$C$29,'I2 LDC class'!$D$29)</f>
        <v>Embedded Distributor</v>
      </c>
      <c r="S18" s="2182" t="str">
        <f>IF('I2 LDC class'!$D$30="",'I2 LDC class'!$C$30,'I2 LDC class'!$D$30)</f>
        <v>Back-up/Standby Power</v>
      </c>
      <c r="T18" s="2182" t="str">
        <f>IF('I2 LDC class'!$D$31="",'I2 LDC class'!$C$31,'I2 LDC class'!$D$31)</f>
        <v>Rate Class 1</v>
      </c>
      <c r="U18" s="2182" t="str">
        <f>IF('I2 LDC class'!$D$32="",'I2 LDC class'!$C$32,'I2 LDC class'!$D$32)</f>
        <v>Rate class 2</v>
      </c>
      <c r="V18" s="2182" t="str">
        <f>IF('I2 LDC class'!$D$33="",'I2 LDC class'!$C$33,'I2 LDC class'!$D$33)</f>
        <v>Rate class 3</v>
      </c>
      <c r="W18" s="2182" t="str">
        <f>IF('I2 LDC class'!$D$34="",'I2 LDC class'!$C$34,'I2 LDC class'!$D$34)</f>
        <v>Rate class 4</v>
      </c>
      <c r="X18" s="2182" t="str">
        <f>IF('I2 LDC class'!$D$35="",'I2 LDC class'!$C$35,'I2 LDC class'!$D$35)</f>
        <v>Rate class 5</v>
      </c>
      <c r="Y18" s="2182" t="str">
        <f>IF('I2 LDC class'!$D$36="",'I2 LDC class'!$C$36,'I2 LDC class'!$D$36)</f>
        <v>Rate class 6</v>
      </c>
      <c r="Z18" s="2182" t="str">
        <f>IF('I2 LDC class'!$D$37="",'I2 LDC class'!$C$37,'I2 LDC class'!$D$37)</f>
        <v>Rate class 7</v>
      </c>
      <c r="AA18" s="2182" t="str">
        <f>IF('I2 LDC class'!$D$38="",'I2 LDC class'!$C$38,'I2 LDC class'!$D$38)</f>
        <v>Rate class 8</v>
      </c>
      <c r="AB18" s="2182" t="str">
        <f>IF('I2 LDC class'!$D$39="",'I2 LDC class'!$C$39,'I2 LDC class'!$D$39)</f>
        <v>Rate class 9</v>
      </c>
      <c r="AC18" s="986" t="s">
        <v>789</v>
      </c>
      <c r="AD18" s="2182" t="str">
        <f>IF('I2 LDC class'!$D$20="",'I2 LDC class'!$C$20,'I2 LDC class'!$D$20)</f>
        <v>Residential</v>
      </c>
      <c r="AE18" s="2182" t="str">
        <f>IF('I2 LDC class'!$D$21="",'I2 LDC class'!$C$21,'I2 LDC class'!$D$21)</f>
        <v>GS &lt;50</v>
      </c>
      <c r="AF18" s="2182" t="str">
        <f>IF('I2 LDC class'!$D$22="",'I2 LDC class'!$C$22,'I2 LDC class'!$D$22)</f>
        <v>GS&gt;50-Regular</v>
      </c>
      <c r="AG18" s="2182" t="str">
        <f>IF('I2 LDC class'!$D$23="",'I2 LDC class'!$C$23,'I2 LDC class'!$D$23)</f>
        <v>GS&gt; 50-TOU</v>
      </c>
      <c r="AH18" s="2182" t="str">
        <f>IF('I2 LDC class'!$D$24="",'I2 LDC class'!$C$24,'I2 LDC class'!$D$24)</f>
        <v>GS &gt;50-Intermediate</v>
      </c>
      <c r="AI18" s="2182" t="str">
        <f>IF('I2 LDC class'!$D$25="",'I2 LDC class'!$C$25,'I2 LDC class'!$D$25)</f>
        <v>Large Use &gt;5MW</v>
      </c>
      <c r="AJ18" s="2182" t="str">
        <f>IF('I2 LDC class'!$D$26="",'I2 LDC class'!$C$26,'I2 LDC class'!$D$26)</f>
        <v>Street Light</v>
      </c>
      <c r="AK18" s="2182" t="str">
        <f>IF('I2 LDC class'!$D$27="",'I2 LDC class'!$C$27,'I2 LDC class'!$D$27)</f>
        <v>Sentinel</v>
      </c>
      <c r="AL18" s="2182" t="str">
        <f>IF('I2 LDC class'!$D$28="",'I2 LDC class'!$C$28,'I2 LDC class'!$D$28)</f>
        <v>Unmetered Scattered Load</v>
      </c>
      <c r="AM18" s="2182" t="str">
        <f>IF('I2 LDC class'!$D$29="",'I2 LDC class'!$C$29,'I2 LDC class'!$D$29)</f>
        <v>Embedded Distributor</v>
      </c>
      <c r="AN18" s="2182" t="str">
        <f>IF('I2 LDC class'!$D$30="",'I2 LDC class'!$C$30,'I2 LDC class'!$D$30)</f>
        <v>Back-up/Standby Power</v>
      </c>
      <c r="AO18" s="2182" t="str">
        <f>IF('I2 LDC class'!$D$31="",'I2 LDC class'!$C$31,'I2 LDC class'!$D$31)</f>
        <v>Rate Class 1</v>
      </c>
      <c r="AP18" s="2182" t="str">
        <f>IF('I2 LDC class'!$D$32="",'I2 LDC class'!$C$32,'I2 LDC class'!$D$32)</f>
        <v>Rate class 2</v>
      </c>
      <c r="AQ18" s="2182" t="str">
        <f>IF('I2 LDC class'!$D$33="",'I2 LDC class'!$C$33,'I2 LDC class'!$D$33)</f>
        <v>Rate class 3</v>
      </c>
      <c r="AR18" s="2182" t="str">
        <f>IF('I2 LDC class'!$D$34="",'I2 LDC class'!$C$34,'I2 LDC class'!$D$34)</f>
        <v>Rate class 4</v>
      </c>
      <c r="AS18" s="2182" t="str">
        <f>IF('I2 LDC class'!$D$35="",'I2 LDC class'!$C$35,'I2 LDC class'!$D$35)</f>
        <v>Rate class 5</v>
      </c>
      <c r="AT18" s="2182" t="str">
        <f>IF('I2 LDC class'!$D$36="",'I2 LDC class'!$C$36,'I2 LDC class'!$D$36)</f>
        <v>Rate class 6</v>
      </c>
      <c r="AU18" s="2182" t="str">
        <f>IF('I2 LDC class'!$D$37="",'I2 LDC class'!$C$37,'I2 LDC class'!$D$37)</f>
        <v>Rate class 7</v>
      </c>
      <c r="AV18" s="2182" t="str">
        <f>IF('I2 LDC class'!$D$38="",'I2 LDC class'!$C$38,'I2 LDC class'!$D$38)</f>
        <v>Rate class 8</v>
      </c>
      <c r="AW18" s="2182" t="str">
        <f>IF('I2 LDC class'!$D$39="",'I2 LDC class'!$C$39,'I2 LDC class'!$D$39)</f>
        <v>Rate class 9</v>
      </c>
      <c r="AX18" s="986" t="s">
        <v>790</v>
      </c>
      <c r="AY18" s="2182" t="str">
        <f>IF('I2 LDC class'!$D$20="",'I2 LDC class'!$C$20,'I2 LDC class'!$D$20)</f>
        <v>Residential</v>
      </c>
      <c r="AZ18" s="2182" t="str">
        <f>IF('I2 LDC class'!$D$21="",'I2 LDC class'!$C$21,'I2 LDC class'!$D$21)</f>
        <v>GS &lt;50</v>
      </c>
      <c r="BA18" s="2182" t="str">
        <f>IF('I2 LDC class'!$D$22="",'I2 LDC class'!$C$22,'I2 LDC class'!$D$22)</f>
        <v>GS&gt;50-Regular</v>
      </c>
      <c r="BB18" s="2182" t="str">
        <f>IF('I2 LDC class'!$D$23="",'I2 LDC class'!$C$23,'I2 LDC class'!$D$23)</f>
        <v>GS&gt; 50-TOU</v>
      </c>
      <c r="BC18" s="2182" t="str">
        <f>IF('I2 LDC class'!$D$24="",'I2 LDC class'!$C$24,'I2 LDC class'!$D$24)</f>
        <v>GS &gt;50-Intermediate</v>
      </c>
      <c r="BD18" s="2182" t="str">
        <f>IF('I2 LDC class'!$D$25="",'I2 LDC class'!$C$25,'I2 LDC class'!$D$25)</f>
        <v>Large Use &gt;5MW</v>
      </c>
      <c r="BE18" s="2182" t="str">
        <f>IF('I2 LDC class'!$D$26="",'I2 LDC class'!$C$26,'I2 LDC class'!$D$26)</f>
        <v>Street Light</v>
      </c>
      <c r="BF18" s="2182" t="str">
        <f>IF('I2 LDC class'!$D$27="",'I2 LDC class'!$C$27,'I2 LDC class'!$D$27)</f>
        <v>Sentinel</v>
      </c>
      <c r="BG18" s="2182" t="str">
        <f>IF('I2 LDC class'!$D$28="",'I2 LDC class'!$C$28,'I2 LDC class'!$D$28)</f>
        <v>Unmetered Scattered Load</v>
      </c>
      <c r="BH18" s="2182" t="str">
        <f>IF('I2 LDC class'!$D$29="",'I2 LDC class'!$C$29,'I2 LDC class'!$D$29)</f>
        <v>Embedded Distributor</v>
      </c>
      <c r="BI18" s="2182" t="str">
        <f>IF('I2 LDC class'!$D$30="",'I2 LDC class'!$C$30,'I2 LDC class'!$D$30)</f>
        <v>Back-up/Standby Power</v>
      </c>
      <c r="BJ18" s="2182" t="str">
        <f>IF('I2 LDC class'!$D$31="",'I2 LDC class'!$C$31,'I2 LDC class'!$D$31)</f>
        <v>Rate Class 1</v>
      </c>
      <c r="BK18" s="2182" t="str">
        <f>IF('I2 LDC class'!$D$32="",'I2 LDC class'!$C$32,'I2 LDC class'!$D$32)</f>
        <v>Rate class 2</v>
      </c>
      <c r="BL18" s="2182" t="str">
        <f>IF('I2 LDC class'!$D$33="",'I2 LDC class'!$C$33,'I2 LDC class'!$D$33)</f>
        <v>Rate class 3</v>
      </c>
      <c r="BM18" s="2182" t="str">
        <f>IF('I2 LDC class'!$D$34="",'I2 LDC class'!$C$34,'I2 LDC class'!$D$34)</f>
        <v>Rate class 4</v>
      </c>
      <c r="BN18" s="2182" t="str">
        <f>IF('I2 LDC class'!$D$35="",'I2 LDC class'!$C$35,'I2 LDC class'!$D$35)</f>
        <v>Rate class 5</v>
      </c>
      <c r="BO18" s="2182" t="str">
        <f>IF('I2 LDC class'!$D$36="",'I2 LDC class'!$C$36,'I2 LDC class'!$D$36)</f>
        <v>Rate class 6</v>
      </c>
      <c r="BP18" s="2182" t="str">
        <f>IF('I2 LDC class'!$D$37="",'I2 LDC class'!$C$37,'I2 LDC class'!$D$37)</f>
        <v>Rate class 7</v>
      </c>
      <c r="BQ18" s="2182" t="str">
        <f>IF('I2 LDC class'!$D$38="",'I2 LDC class'!$C$38,'I2 LDC class'!$D$38)</f>
        <v>Rate class 8</v>
      </c>
      <c r="BR18" s="2182" t="str">
        <f>IF('I2 LDC class'!$D$39="",'I2 LDC class'!$C$39,'I2 LDC class'!$D$39)</f>
        <v>Rate class 9</v>
      </c>
      <c r="BS18" s="986" t="s">
        <v>791</v>
      </c>
      <c r="BT18" s="2182" t="str">
        <f>IF('I2 LDC class'!$D$20="",'I2 LDC class'!$C$20,'I2 LDC class'!$D$20)</f>
        <v>Residential</v>
      </c>
      <c r="BU18" s="2182" t="str">
        <f>IF('I2 LDC class'!$D$21="",'I2 LDC class'!$C$21,'I2 LDC class'!$D$21)</f>
        <v>GS &lt;50</v>
      </c>
      <c r="BV18" s="2182" t="str">
        <f>IF('I2 LDC class'!$D$22="",'I2 LDC class'!$C$22,'I2 LDC class'!$D$22)</f>
        <v>GS&gt;50-Regular</v>
      </c>
      <c r="BW18" s="2182" t="str">
        <f>IF('I2 LDC class'!$D$23="",'I2 LDC class'!$C$23,'I2 LDC class'!$D$23)</f>
        <v>GS&gt; 50-TOU</v>
      </c>
      <c r="BX18" s="2182" t="str">
        <f>IF('I2 LDC class'!$D$24="",'I2 LDC class'!$C$24,'I2 LDC class'!$D$24)</f>
        <v>GS &gt;50-Intermediate</v>
      </c>
      <c r="BY18" s="2182" t="str">
        <f>IF('I2 LDC class'!$D$25="",'I2 LDC class'!$C$25,'I2 LDC class'!$D$25)</f>
        <v>Large Use &gt;5MW</v>
      </c>
      <c r="BZ18" s="2182" t="str">
        <f>IF('I2 LDC class'!$D$26="",'I2 LDC class'!$C$26,'I2 LDC class'!$D$26)</f>
        <v>Street Light</v>
      </c>
      <c r="CA18" s="2182" t="str">
        <f>IF('I2 LDC class'!$D$27="",'I2 LDC class'!$C$27,'I2 LDC class'!$D$27)</f>
        <v>Sentinel</v>
      </c>
      <c r="CB18" s="2182" t="str">
        <f>IF('I2 LDC class'!$D$28="",'I2 LDC class'!$C$28,'I2 LDC class'!$D$28)</f>
        <v>Unmetered Scattered Load</v>
      </c>
      <c r="CC18" s="2182" t="str">
        <f>IF('I2 LDC class'!$D$29="",'I2 LDC class'!$C$29,'I2 LDC class'!$D$29)</f>
        <v>Embedded Distributor</v>
      </c>
      <c r="CD18" s="2182" t="str">
        <f>IF('I2 LDC class'!$D$30="",'I2 LDC class'!$C$30,'I2 LDC class'!$D$30)</f>
        <v>Back-up/Standby Power</v>
      </c>
      <c r="CE18" s="2182" t="str">
        <f>IF('I2 LDC class'!$D$31="",'I2 LDC class'!$C$31,'I2 LDC class'!$D$31)</f>
        <v>Rate Class 1</v>
      </c>
      <c r="CF18" s="2182" t="str">
        <f>IF('I2 LDC class'!$D$32="",'I2 LDC class'!$C$32,'I2 LDC class'!$D$32)</f>
        <v>Rate class 2</v>
      </c>
      <c r="CG18" s="2182" t="str">
        <f>IF('I2 LDC class'!$D$33="",'I2 LDC class'!$C$33,'I2 LDC class'!$D$33)</f>
        <v>Rate class 3</v>
      </c>
      <c r="CH18" s="2182" t="str">
        <f>IF('I2 LDC class'!$D$34="",'I2 LDC class'!$C$34,'I2 LDC class'!$D$34)</f>
        <v>Rate class 4</v>
      </c>
      <c r="CI18" s="2182" t="str">
        <f>IF('I2 LDC class'!$D$35="",'I2 LDC class'!$C$35,'I2 LDC class'!$D$35)</f>
        <v>Rate class 5</v>
      </c>
      <c r="CJ18" s="2182" t="str">
        <f>IF('I2 LDC class'!$D$36="",'I2 LDC class'!$C$36,'I2 LDC class'!$D$36)</f>
        <v>Rate class 6</v>
      </c>
      <c r="CK18" s="2182" t="str">
        <f>IF('I2 LDC class'!$D$37="",'I2 LDC class'!$C$37,'I2 LDC class'!$D$37)</f>
        <v>Rate class 7</v>
      </c>
      <c r="CL18" s="2182" t="str">
        <f>IF('I2 LDC class'!$D$38="",'I2 LDC class'!$C$38,'I2 LDC class'!$D$38)</f>
        <v>Rate class 8</v>
      </c>
      <c r="CM18" s="2182" t="str">
        <f>IF('I2 LDC class'!$D$39="",'I2 LDC class'!$C$39,'I2 LDC class'!$D$39)</f>
        <v>Rate class 9</v>
      </c>
      <c r="CN18" s="986" t="s">
        <v>792</v>
      </c>
      <c r="CO18" s="2183"/>
      <c r="CQ18" s="1650"/>
    </row>
    <row r="19" spans="1:95" s="54" customFormat="1" ht="25.5" x14ac:dyDescent="0.2">
      <c r="A19" s="1838">
        <v>1565</v>
      </c>
      <c r="B19" s="1807" t="s">
        <v>894</v>
      </c>
      <c r="C19" s="2184">
        <f>IF(ISERROR(VLOOKUP($A19,'I3 TB Data'!$A$19:$H$483,MATCH('O5 Details by Class &amp; Accounts'!$C$18, 'I3 TB Data'!$A$19:$H$19,0),0)), 0, VLOOKUP($A19,'I3 TB Data'!$A$19:$H$483,MATCH('O5 Details by Class &amp; Accounts'!$C$18,'I3 TB Data'!$A$19:$H$19,0),0))</f>
        <v>0</v>
      </c>
      <c r="D19" s="2185">
        <f>'I4 BO ASSETS'!E17</f>
        <v>0</v>
      </c>
      <c r="E19" s="2184">
        <f>C19+D19</f>
        <v>0</v>
      </c>
      <c r="F19" s="2186">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2186">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2186">
        <f>F19+G19</f>
        <v>0</v>
      </c>
      <c r="I19" s="2186">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2186">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2186">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2186">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2186">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2186">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2186">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2186">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2186">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2186">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2186">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2186">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2186">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2186">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2186">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2186">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2186">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2186">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2186">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2186">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2186">
        <f>SUM(I19:AB19)</f>
        <v>0</v>
      </c>
      <c r="AD19" s="2186">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2186">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2186">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2186">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2186">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2186">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2186">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2186">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2186">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2186">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2186">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2186">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2186">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2186">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2186">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2186">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2186">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2186">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2186">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2186">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2186">
        <f>SUM(AD19:AW19)</f>
        <v>0</v>
      </c>
      <c r="AY19" s="2186">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2186">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2186">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2186">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2186">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2186">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2186">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2186">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2186">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2186">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2186">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2186">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2186">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2186">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2186">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2186">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2186">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2186">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2186">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2186">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2186">
        <f>SUM(AY19:BR19)</f>
        <v>0</v>
      </c>
      <c r="BT19" s="2186">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2186">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2186">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2186">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2186">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2186">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2186">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2186">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2186">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2186">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2186">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2186">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2186">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2186">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2186">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2186">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2186">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2186">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2186">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2186">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2186">
        <f>SUM(BT19:CM19)</f>
        <v>0</v>
      </c>
      <c r="CO19" s="2187">
        <f>+E19-AC19-AX19-BS19-CN19</f>
        <v>0</v>
      </c>
      <c r="CQ19" s="1625" t="s">
        <v>1271</v>
      </c>
    </row>
    <row r="20" spans="1:95" s="54" customFormat="1" ht="12.75" x14ac:dyDescent="0.2">
      <c r="A20" s="1862">
        <v>1608</v>
      </c>
      <c r="B20" s="1863" t="s">
        <v>280</v>
      </c>
      <c r="C20" s="2184">
        <f>IF(ISERROR(VLOOKUP($A20,'I3 TB Data'!$A$19:$H$483,MATCH('O5 Details by Class &amp; Accounts'!$C$18, 'I3 TB Data'!$A$19:$H$19,0),0)), 0, VLOOKUP($A20,'I3 TB Data'!$A$19:$H$483,MATCH('O5 Details by Class &amp; Accounts'!$C$18,'I3 TB Data'!$A$19:$H$19,0),0))</f>
        <v>0</v>
      </c>
      <c r="D20" s="2185"/>
      <c r="E20" s="2184">
        <f>C20+D20</f>
        <v>0</v>
      </c>
      <c r="F20" s="2186">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2186">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2186">
        <f t="shared" ref="H20:H56" si="0">F20+G20</f>
        <v>0</v>
      </c>
      <c r="I20" s="2186">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2186">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2186">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2186">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2186">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2186">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2186">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2186">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2186">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2186">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2186">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2186">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2186">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2186">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2186">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2186">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2186">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2186">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2186">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2186">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2186">
        <f t="shared" ref="AC20:AC57" si="1">SUM(I20:AB20)</f>
        <v>0</v>
      </c>
      <c r="AD20" s="2186">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2186">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2186">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2186">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2186">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2186">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2186">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2186">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2186">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2186">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2186">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2186">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2186">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2186">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2186">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2186">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2186">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2186">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2186">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2186">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2186">
        <f t="shared" ref="AX20:AX57" si="2">SUM(AD20:AW20)</f>
        <v>0</v>
      </c>
      <c r="AY20" s="2186">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2186">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2186">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2186">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2186">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2186">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2186">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2186">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2186">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2186">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2186">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2186">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2186">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2186">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2186">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2186">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2186">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2186">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2186">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2186">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2186">
        <f t="shared" ref="BS20:BS57" si="3">SUM(AY20:BR20)</f>
        <v>0</v>
      </c>
      <c r="BT20" s="2186">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2186">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2186">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2186">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2186">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2186">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2186">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2186">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2186">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2186">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2186">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2186">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2186">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2186">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2186">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2186">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2186">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2186">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2186">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2186">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2186">
        <f>SUM(BT20:CM20)</f>
        <v>0</v>
      </c>
      <c r="CO20" s="2187">
        <f t="shared" ref="CO20:CO56" si="4">+E20-AC20-AX20-BS20-CN20</f>
        <v>0</v>
      </c>
      <c r="CQ20" s="1625" t="s">
        <v>5</v>
      </c>
    </row>
    <row r="21" spans="1:95" s="54" customFormat="1" ht="12.75" x14ac:dyDescent="0.2">
      <c r="A21" s="989">
        <v>1805</v>
      </c>
      <c r="B21" s="990" t="s">
        <v>282</v>
      </c>
      <c r="C21" s="2184">
        <f>IF(ISERROR(VLOOKUP($A21,'I3 TB Data'!$A$19:$H$483,MATCH('O5 Details by Class &amp; Accounts'!$C$18, 'I3 TB Data'!$A$19:$H$19,0),0)), 0, VLOOKUP($A21,'I3 TB Data'!$A$19:$H$483,MATCH('O5 Details by Class &amp; Accounts'!$C$18,'I3 TB Data'!$A$19:$H$19,0),0))</f>
        <v>0</v>
      </c>
      <c r="D21" s="2185">
        <f>'I4 BO ASSETS'!E18</f>
        <v>0</v>
      </c>
      <c r="E21" s="2184">
        <f>C21+D21</f>
        <v>0</v>
      </c>
      <c r="F21" s="2186">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2186">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2186">
        <f t="shared" si="0"/>
        <v>0</v>
      </c>
      <c r="I21" s="2186">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2186">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2186">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2186">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2186">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2186">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2186">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2186">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2186">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2186">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2186">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2186">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2186">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2186">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2186">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2186">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2186">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2186">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2186">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2186">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2186">
        <f t="shared" si="1"/>
        <v>0</v>
      </c>
      <c r="AD21" s="2186">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2186">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2186">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2186">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2186">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2186">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2186">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2186">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2186">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2186">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2186">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2186">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2186">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2186">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2186">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2186">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2186">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2186">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2186">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2186">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2186">
        <f t="shared" si="2"/>
        <v>0</v>
      </c>
      <c r="AY21" s="2186">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2186">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2186">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2186">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2186">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2186">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2186">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2186">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2186">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2186">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2186">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2186">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2186">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2186">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2186">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2186">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2186">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2186">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2186">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2186">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2186">
        <f t="shared" si="3"/>
        <v>0</v>
      </c>
      <c r="BT21" s="2186">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2186">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2186">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2186">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2186">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2186">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2186">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2186">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2186">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2186">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2186">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2186">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2186">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2186">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2186">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2186">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2186">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2186">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2186">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2186">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2186">
        <f t="shared" ref="CN21:CN59" si="5">SUM(BT21:CM21)</f>
        <v>0</v>
      </c>
      <c r="CO21" s="2187">
        <f t="shared" si="4"/>
        <v>0</v>
      </c>
      <c r="CQ21" s="1625" t="e">
        <v>#N/A</v>
      </c>
    </row>
    <row r="22" spans="1:95" s="54" customFormat="1" ht="12.75" x14ac:dyDescent="0.2">
      <c r="A22" s="989" t="s">
        <v>815</v>
      </c>
      <c r="B22" s="990" t="s">
        <v>340</v>
      </c>
      <c r="C22" s="2184">
        <f>IF(ISERROR(VLOOKUP($A22,'I3 TB Data'!$A$19:$H$483,MATCH('O5 Details by Class &amp; Accounts'!$C$18, 'I3 TB Data'!$A$19:$H$19,0),0)), 0, VLOOKUP($A22,'I3 TB Data'!$A$19:$H$483,MATCH('O5 Details by Class &amp; Accounts'!$C$18,'I3 TB Data'!$A$19:$H$19,0),0))</f>
        <v>0</v>
      </c>
      <c r="D22" s="2185">
        <f>'I4 BO ASSETS'!E19</f>
        <v>0</v>
      </c>
      <c r="E22" s="2184">
        <f t="shared" ref="E22:E80" si="6">C22+D22</f>
        <v>0</v>
      </c>
      <c r="F22" s="2186">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2186">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2186">
        <f t="shared" si="0"/>
        <v>0</v>
      </c>
      <c r="I22" s="2186">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2186">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2186">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2186">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2186">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2186">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2186">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2186">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2186">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2186">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2186">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2186">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2186">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2186">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2186">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2186">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2186">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2186">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2186">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2186">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2186">
        <f t="shared" si="1"/>
        <v>0</v>
      </c>
      <c r="AD22" s="2186">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2186">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2186">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2186">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2186">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2186">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2186">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2186">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2186">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2186">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2186">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2186">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2186">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2186">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2186">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2186">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2186">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2186">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2186">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2186">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2186">
        <f t="shared" si="2"/>
        <v>0</v>
      </c>
      <c r="AY22" s="2186">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2186">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2186">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2186">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2186">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2186">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2186">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2186">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2186">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2186">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2186">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2186">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2186">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2186">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2186">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2186">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2186">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2186">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2186">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2186">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2186">
        <f t="shared" si="3"/>
        <v>0</v>
      </c>
      <c r="BT22" s="2186">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2186">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2186">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2186">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2186">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2186">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2186">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2186">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2186">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2186">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2186">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2186">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2186">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2186">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2186">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2186">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2186">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2186">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2186">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2186">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2186">
        <f t="shared" si="5"/>
        <v>0</v>
      </c>
      <c r="CO22" s="2187">
        <f t="shared" si="4"/>
        <v>0</v>
      </c>
      <c r="CQ22" s="1625" t="s">
        <v>697</v>
      </c>
    </row>
    <row r="23" spans="1:95" s="54" customFormat="1" ht="12.75" x14ac:dyDescent="0.2">
      <c r="A23" s="989" t="s">
        <v>816</v>
      </c>
      <c r="B23" s="990" t="s">
        <v>342</v>
      </c>
      <c r="C23" s="2184">
        <f>IF(ISERROR(VLOOKUP($A23,'I3 TB Data'!$A$19:$H$483,MATCH('O5 Details by Class &amp; Accounts'!$C$18, 'I3 TB Data'!$A$19:$H$19,0),0)), 0, VLOOKUP($A23,'I3 TB Data'!$A$19:$H$483,MATCH('O5 Details by Class &amp; Accounts'!$C$18,'I3 TB Data'!$A$19:$H$19,0),0))</f>
        <v>0</v>
      </c>
      <c r="D23" s="2185">
        <f>'I4 BO ASSETS'!E20</f>
        <v>0</v>
      </c>
      <c r="E23" s="2184">
        <f t="shared" si="6"/>
        <v>0</v>
      </c>
      <c r="F23" s="2186">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0</v>
      </c>
      <c r="G23" s="2186">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2186">
        <f t="shared" si="0"/>
        <v>0</v>
      </c>
      <c r="I23" s="2186">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0</v>
      </c>
      <c r="J23" s="2186">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0</v>
      </c>
      <c r="K23" s="2186">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0</v>
      </c>
      <c r="L23" s="2186">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2186">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2186">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0</v>
      </c>
      <c r="O23" s="2186">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0</v>
      </c>
      <c r="P23" s="2186">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2186">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0</v>
      </c>
      <c r="R23" s="2186">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2186">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2186">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2186">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2186">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2186">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2186">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2186">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2186">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2186">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2186">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2186">
        <f t="shared" si="1"/>
        <v>0</v>
      </c>
      <c r="AD23" s="2186">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2186">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2186">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2186">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2186">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2186">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2186">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2186">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2186">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2186">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2186">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2186">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2186">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2186">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2186">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2186">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2186">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2186">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2186">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2186">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2186">
        <f t="shared" si="2"/>
        <v>0</v>
      </c>
      <c r="AY23" s="2186">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2186">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2186">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2186">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2186">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2186">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2186">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2186">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2186">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2186">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2186">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2186">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2186">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2186">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2186">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2186">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2186">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2186">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2186">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2186">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2186">
        <f t="shared" si="3"/>
        <v>0</v>
      </c>
      <c r="BT23" s="2186">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2186">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2186">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2186">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2186">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2186">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2186">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2186">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2186">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2186">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2186">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2186">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2186">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2186">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2186">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2186">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2186">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2186">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2186">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2186">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2186">
        <f t="shared" si="5"/>
        <v>0</v>
      </c>
      <c r="CO23" s="2187">
        <f t="shared" si="4"/>
        <v>0</v>
      </c>
      <c r="CQ23" s="1625" t="s">
        <v>698</v>
      </c>
    </row>
    <row r="24" spans="1:95" s="54" customFormat="1" ht="12.75" x14ac:dyDescent="0.2">
      <c r="A24" s="989">
        <v>1806</v>
      </c>
      <c r="B24" s="990" t="s">
        <v>283</v>
      </c>
      <c r="C24" s="2184">
        <f>IF(ISERROR(VLOOKUP($A24,'I3 TB Data'!$A$19:$H$483,MATCH('O5 Details by Class &amp; Accounts'!$C$18, 'I3 TB Data'!$A$19:$H$19,0),0)), 0, VLOOKUP($A24,'I3 TB Data'!$A$19:$H$483,MATCH('O5 Details by Class &amp; Accounts'!$C$18,'I3 TB Data'!$A$19:$H$19,0),0))</f>
        <v>0</v>
      </c>
      <c r="D24" s="2185">
        <f>'I4 BO ASSETS'!E21</f>
        <v>0</v>
      </c>
      <c r="E24" s="2184">
        <f t="shared" si="6"/>
        <v>0</v>
      </c>
      <c r="F24" s="2186">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2186">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2186">
        <f t="shared" si="0"/>
        <v>0</v>
      </c>
      <c r="I24" s="2186">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2186">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2186">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2186">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2186">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2186">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2186">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2186">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2186">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2186">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2186">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2186">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2186">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2186">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2186">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2186">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2186">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2186">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2186">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2186">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2186">
        <f t="shared" si="1"/>
        <v>0</v>
      </c>
      <c r="AD24" s="2186">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2186">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2186">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2186">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2186">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2186">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2186">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2186">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2186">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2186">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2186">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2186">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2186">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2186">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2186">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2186">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2186">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2186">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2186">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2186">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2186">
        <f t="shared" si="2"/>
        <v>0</v>
      </c>
      <c r="AY24" s="2186">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2186">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2186">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2186">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2186">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2186">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2186">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2186">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2186">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2186">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2186">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2186">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2186">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2186">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2186">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2186">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2186">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2186">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2186">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2186">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2186">
        <f t="shared" si="3"/>
        <v>0</v>
      </c>
      <c r="BT24" s="2186">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2186">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2186">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2186">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2186">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2186">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2186">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2186">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2186">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2186">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2186">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2186">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2186">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2186">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2186">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2186">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2186">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2186">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2186">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2186">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2186">
        <f t="shared" si="5"/>
        <v>0</v>
      </c>
      <c r="CO24" s="2187">
        <f t="shared" si="4"/>
        <v>0</v>
      </c>
      <c r="CQ24" s="1625" t="e">
        <v>#N/A</v>
      </c>
    </row>
    <row r="25" spans="1:95" s="54" customFormat="1" ht="12.75" x14ac:dyDescent="0.2">
      <c r="A25" s="989" t="s">
        <v>817</v>
      </c>
      <c r="B25" s="990" t="s">
        <v>341</v>
      </c>
      <c r="C25" s="2184">
        <f>IF(ISERROR(VLOOKUP($A25,'I3 TB Data'!$A$19:$H$483,MATCH('O5 Details by Class &amp; Accounts'!$C$18, 'I3 TB Data'!$A$19:$H$19,0),0)), 0, VLOOKUP($A25,'I3 TB Data'!$A$19:$H$483,MATCH('O5 Details by Class &amp; Accounts'!$C$18,'I3 TB Data'!$A$19:$H$19,0),0))</f>
        <v>0</v>
      </c>
      <c r="D25" s="2185">
        <f>'I4 BO ASSETS'!E22</f>
        <v>0</v>
      </c>
      <c r="E25" s="2184">
        <f t="shared" si="6"/>
        <v>0</v>
      </c>
      <c r="F25" s="2186">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2186">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2186">
        <f t="shared" si="0"/>
        <v>0</v>
      </c>
      <c r="I25" s="2186">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2186">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2186">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2186">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2186">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2186">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2186">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2186">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2186">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2186">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2186">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2186">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2186">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2186">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2186">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2186">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2186">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2186">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2186">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2186">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2186">
        <f t="shared" si="1"/>
        <v>0</v>
      </c>
      <c r="AD25" s="2186">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2186">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2186">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2186">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2186">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2186">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2186">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2186">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2186">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2186">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2186">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2186">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2186">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2186">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2186">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2186">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2186">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2186">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2186">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2186">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2186">
        <f t="shared" si="2"/>
        <v>0</v>
      </c>
      <c r="AY25" s="2186">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2186">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2186">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2186">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2186">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2186">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2186">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2186">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2186">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2186">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2186">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2186">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2186">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2186">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2186">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2186">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2186">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2186">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2186">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2186">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2186">
        <f t="shared" si="3"/>
        <v>0</v>
      </c>
      <c r="BT25" s="2186">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2186">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2186">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2186">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2186">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2186">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2186">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2186">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2186">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2186">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2186">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2186">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2186">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2186">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2186">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2186">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2186">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2186">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2186">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2186">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2186">
        <f t="shared" si="5"/>
        <v>0</v>
      </c>
      <c r="CO25" s="2187">
        <f t="shared" si="4"/>
        <v>0</v>
      </c>
      <c r="CQ25" s="1625" t="s">
        <v>697</v>
      </c>
    </row>
    <row r="26" spans="1:95" s="54" customFormat="1" ht="12.75" x14ac:dyDescent="0.2">
      <c r="A26" s="989" t="s">
        <v>818</v>
      </c>
      <c r="B26" s="990" t="s">
        <v>343</v>
      </c>
      <c r="C26" s="2184">
        <f>IF(ISERROR(VLOOKUP($A26,'I3 TB Data'!$A$19:$H$483,MATCH('O5 Details by Class &amp; Accounts'!$C$18, 'I3 TB Data'!$A$19:$H$19,0),0)), 0, VLOOKUP($A26,'I3 TB Data'!$A$19:$H$483,MATCH('O5 Details by Class &amp; Accounts'!$C$18,'I3 TB Data'!$A$19:$H$19,0),0))</f>
        <v>0</v>
      </c>
      <c r="D26" s="2185">
        <f>'I4 BO ASSETS'!E23</f>
        <v>0</v>
      </c>
      <c r="E26" s="2184">
        <f t="shared" si="6"/>
        <v>0</v>
      </c>
      <c r="F26" s="2186">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2186">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2186">
        <f t="shared" si="0"/>
        <v>0</v>
      </c>
      <c r="I26" s="2186">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2186">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2186">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2186">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2186">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2186">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2186">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2186">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2186">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2186">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2186">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2186">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2186">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2186">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2186">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2186">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2186">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2186">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2186">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2186">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2186">
        <f t="shared" si="1"/>
        <v>0</v>
      </c>
      <c r="AD26" s="2186">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2186">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2186">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2186">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2186">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2186">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2186">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2186">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2186">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2186">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2186">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2186">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2186">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2186">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2186">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2186">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2186">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2186">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2186">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2186">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2186">
        <f t="shared" si="2"/>
        <v>0</v>
      </c>
      <c r="AY26" s="2186">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2186">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2186">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2186">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2186">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2186">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2186">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2186">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2186">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2186">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2186">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2186">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2186">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2186">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2186">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2186">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2186">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2186">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2186">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2186">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2186">
        <f t="shared" si="3"/>
        <v>0</v>
      </c>
      <c r="BT26" s="2186">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2186">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2186">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2186">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2186">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2186">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2186">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2186">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2186">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2186">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2186">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2186">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2186">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2186">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2186">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2186">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2186">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2186">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2186">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2186">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2186">
        <f t="shared" si="5"/>
        <v>0</v>
      </c>
      <c r="CO26" s="2187">
        <f t="shared" si="4"/>
        <v>0</v>
      </c>
      <c r="CQ26" s="1625" t="s">
        <v>698</v>
      </c>
    </row>
    <row r="27" spans="1:95" s="54" customFormat="1" ht="12.75" x14ac:dyDescent="0.2">
      <c r="A27" s="989">
        <v>1808</v>
      </c>
      <c r="B27" s="990" t="s">
        <v>284</v>
      </c>
      <c r="C27" s="2184">
        <f>IF(ISERROR(VLOOKUP($A27,'I3 TB Data'!$A$19:$H$483,MATCH('O5 Details by Class &amp; Accounts'!$C$18, 'I3 TB Data'!$A$19:$H$19,0),0)), 0, VLOOKUP($A27,'I3 TB Data'!$A$19:$H$483,MATCH('O5 Details by Class &amp; Accounts'!$C$18,'I3 TB Data'!$A$19:$H$19,0),0))</f>
        <v>2987642</v>
      </c>
      <c r="D27" s="2185">
        <f>'I4 BO ASSETS'!E24</f>
        <v>-2987642</v>
      </c>
      <c r="E27" s="2184">
        <f t="shared" si="6"/>
        <v>0</v>
      </c>
      <c r="F27" s="2186">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2186">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2186">
        <f t="shared" si="0"/>
        <v>0</v>
      </c>
      <c r="I27" s="2186">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2186">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2186">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2186">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2186">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2186">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2186">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2186">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2186">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2186">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2186">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2186">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2186">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2186">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2186">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2186">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2186">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2186">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2186">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2186">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2186">
        <f t="shared" si="1"/>
        <v>0</v>
      </c>
      <c r="AD27" s="2186">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2186">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2186">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2186">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2186">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2186">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2186">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2186">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2186">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2186">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2186">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2186">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2186">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2186">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2186">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2186">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2186">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2186">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2186">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2186">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2186">
        <f t="shared" si="2"/>
        <v>0</v>
      </c>
      <c r="AY27" s="2186">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2186">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2186">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2186">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2186">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2186">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2186">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2186">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2186">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2186">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2186">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2186">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2186">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2186">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2186">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2186">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2186">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2186">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2186">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2186">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2186">
        <f t="shared" si="3"/>
        <v>0</v>
      </c>
      <c r="BT27" s="2186">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2186">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2186">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2186">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2186">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2186">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2186">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2186">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2186">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2186">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2186">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2186">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2186">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2186">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2186">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2186">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2186">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2186">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2186">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2186">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2186">
        <f t="shared" si="5"/>
        <v>0</v>
      </c>
      <c r="CO27" s="2187">
        <f t="shared" si="4"/>
        <v>0</v>
      </c>
      <c r="CQ27" s="1625" t="e">
        <v>#N/A</v>
      </c>
    </row>
    <row r="28" spans="1:95" s="54" customFormat="1" ht="12.75" x14ac:dyDescent="0.2">
      <c r="A28" s="989" t="s">
        <v>819</v>
      </c>
      <c r="B28" s="990" t="s">
        <v>344</v>
      </c>
      <c r="C28" s="2184">
        <f>IF(ISERROR(VLOOKUP($A28,'I3 TB Data'!$A$19:$H$483,MATCH('O5 Details by Class &amp; Accounts'!$C$18, 'I3 TB Data'!$A$19:$H$19,0),0)), 0, VLOOKUP($A28,'I3 TB Data'!$A$19:$H$483,MATCH('O5 Details by Class &amp; Accounts'!$C$18,'I3 TB Data'!$A$19:$H$19,0),0))</f>
        <v>0</v>
      </c>
      <c r="D28" s="2185">
        <f>'I4 BO ASSETS'!E25</f>
        <v>0</v>
      </c>
      <c r="E28" s="2184">
        <f t="shared" si="6"/>
        <v>0</v>
      </c>
      <c r="F28" s="2186">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2186">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2186">
        <f t="shared" si="0"/>
        <v>0</v>
      </c>
      <c r="I28" s="2186">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2186">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2186">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2186">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2186">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2186">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2186">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2186">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2186">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2186">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2186">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2186">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2186">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2186">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2186">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2186">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2186">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2186">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2186">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2186">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2186">
        <f t="shared" si="1"/>
        <v>0</v>
      </c>
      <c r="AD28" s="2186">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2186">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2186">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2186">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2186">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2186">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2186">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2186">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2186">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2186">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2186">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2186">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2186">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2186">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2186">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2186">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2186">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2186">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2186">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2186">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2186">
        <f t="shared" si="2"/>
        <v>0</v>
      </c>
      <c r="AY28" s="2186">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2186">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2186">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2186">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2186">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2186">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2186">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2186">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2186">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2186">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2186">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2186">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2186">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2186">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2186">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2186">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2186">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2186">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2186">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2186">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2186">
        <f t="shared" si="3"/>
        <v>0</v>
      </c>
      <c r="BT28" s="2186">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2186">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2186">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2186">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2186">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2186">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2186">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2186">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2186">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2186">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2186">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2186">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2186">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2186">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2186">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2186">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2186">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2186">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2186">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2186">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2186">
        <f t="shared" si="5"/>
        <v>0</v>
      </c>
      <c r="CO28" s="2187">
        <f t="shared" si="4"/>
        <v>0</v>
      </c>
      <c r="CQ28" s="1625" t="s">
        <v>697</v>
      </c>
    </row>
    <row r="29" spans="1:95" s="54" customFormat="1" ht="12.75" x14ac:dyDescent="0.2">
      <c r="A29" s="989" t="s">
        <v>820</v>
      </c>
      <c r="B29" s="990" t="s">
        <v>345</v>
      </c>
      <c r="C29" s="2184">
        <f>IF(ISERROR(VLOOKUP($A29,'I3 TB Data'!$A$19:$H$483,MATCH('O5 Details by Class &amp; Accounts'!$C$18, 'I3 TB Data'!$A$19:$H$19,0),0)), 0, VLOOKUP($A29,'I3 TB Data'!$A$19:$H$483,MATCH('O5 Details by Class &amp; Accounts'!$C$18,'I3 TB Data'!$A$19:$H$19,0),0))</f>
        <v>0</v>
      </c>
      <c r="D29" s="2185">
        <f>'I4 BO ASSETS'!E26</f>
        <v>2987642</v>
      </c>
      <c r="E29" s="2184">
        <f t="shared" si="6"/>
        <v>2987642</v>
      </c>
      <c r="F29" s="2186">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2987642</v>
      </c>
      <c r="G29" s="2186">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2186">
        <f t="shared" si="0"/>
        <v>2987642</v>
      </c>
      <c r="I29" s="2186">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1562014.9262039713</v>
      </c>
      <c r="J29" s="2186">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447669.91829277779</v>
      </c>
      <c r="K29" s="2186">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941300.38904778135</v>
      </c>
      <c r="L29" s="2186">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2186">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2186">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2186">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32639.061351057106</v>
      </c>
      <c r="P29" s="2186">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1604.2636001691635</v>
      </c>
      <c r="Q29" s="2186">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2413.4415042431901</v>
      </c>
      <c r="R29" s="2186">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2186">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2186">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2186">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2186">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2186">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2186">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2186">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2186">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2186">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2186">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2186">
        <f t="shared" si="1"/>
        <v>2987642</v>
      </c>
      <c r="AD29" s="2186">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2186">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2186">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2186">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2186">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2186">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2186">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2186">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2186">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2186">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2186">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2186">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2186">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2186">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2186">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2186">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2186">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2186">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2186">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2186">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2186">
        <f t="shared" si="2"/>
        <v>0</v>
      </c>
      <c r="AY29" s="2186">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2186">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2186">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2186">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2186">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2186">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2186">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2186">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2186">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2186">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2186">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2186">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2186">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2186">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2186">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2186">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2186">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2186">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2186">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2186">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2186">
        <f t="shared" si="3"/>
        <v>0</v>
      </c>
      <c r="BT29" s="2186">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2186">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2186">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2186">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2186">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2186">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2186">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2186">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2186">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2186">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2186">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2186">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2186">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2186">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2186">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2186">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2186">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2186">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2186">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2186">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2186">
        <f t="shared" si="5"/>
        <v>0</v>
      </c>
      <c r="CO29" s="2187">
        <f t="shared" si="4"/>
        <v>0</v>
      </c>
      <c r="CQ29" s="1625" t="s">
        <v>698</v>
      </c>
    </row>
    <row r="30" spans="1:95" s="54" customFormat="1" ht="12.75" x14ac:dyDescent="0.2">
      <c r="A30" s="989">
        <v>1810</v>
      </c>
      <c r="B30" s="990" t="s">
        <v>285</v>
      </c>
      <c r="C30" s="2184">
        <f>IF(ISERROR(VLOOKUP($A30,'I3 TB Data'!$A$19:$H$483,MATCH('O5 Details by Class &amp; Accounts'!$C$18, 'I3 TB Data'!$A$19:$H$19,0),0)), 0, VLOOKUP($A30,'I3 TB Data'!$A$19:$H$483,MATCH('O5 Details by Class &amp; Accounts'!$C$18,'I3 TB Data'!$A$19:$H$19,0),0))</f>
        <v>0</v>
      </c>
      <c r="D30" s="2185">
        <f>'I4 BO ASSETS'!E27</f>
        <v>0</v>
      </c>
      <c r="E30" s="2184">
        <f t="shared" si="6"/>
        <v>0</v>
      </c>
      <c r="F30" s="2186">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2186">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2186">
        <f t="shared" si="0"/>
        <v>0</v>
      </c>
      <c r="I30" s="2186">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2186">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2186">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2186">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2186">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2186">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2186">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2186">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2186">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2186">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2186">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2186">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2186">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2186">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2186">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2186">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2186">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2186">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2186">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2186">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2186">
        <f t="shared" si="1"/>
        <v>0</v>
      </c>
      <c r="AD30" s="2186">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2186">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2186">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2186">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2186">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2186">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2186">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2186">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2186">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2186">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2186">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2186">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2186">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2186">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2186">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2186">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2186">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2186">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2186">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2186">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2186">
        <f t="shared" si="2"/>
        <v>0</v>
      </c>
      <c r="AY30" s="2186">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2186">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2186">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2186">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2186">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2186">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2186">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2186">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2186">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2186">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2186">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2186">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2186">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2186">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2186">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2186">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2186">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2186">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2186">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2186">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2186">
        <f t="shared" si="3"/>
        <v>0</v>
      </c>
      <c r="BT30" s="2186">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2186">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2186">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2186">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2186">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2186">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2186">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2186">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2186">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2186">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2186">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2186">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2186">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2186">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2186">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2186">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2186">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2186">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2186">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2186">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2186">
        <f t="shared" si="5"/>
        <v>0</v>
      </c>
      <c r="CO30" s="2187">
        <f t="shared" si="4"/>
        <v>0</v>
      </c>
      <c r="CQ30" s="1625" t="e">
        <v>#N/A</v>
      </c>
    </row>
    <row r="31" spans="1:95" s="54" customFormat="1" ht="12.75" x14ac:dyDescent="0.2">
      <c r="A31" s="989" t="s">
        <v>821</v>
      </c>
      <c r="B31" s="990" t="s">
        <v>363</v>
      </c>
      <c r="C31" s="2184">
        <f>IF(ISERROR(VLOOKUP($A31,'I3 TB Data'!$A$19:$H$483,MATCH('O5 Details by Class &amp; Accounts'!$C$18, 'I3 TB Data'!$A$19:$H$19,0),0)), 0, VLOOKUP($A31,'I3 TB Data'!$A$19:$H$483,MATCH('O5 Details by Class &amp; Accounts'!$C$18,'I3 TB Data'!$A$19:$H$19,0),0))</f>
        <v>0</v>
      </c>
      <c r="D31" s="2185">
        <f>'I4 BO ASSETS'!E28</f>
        <v>0</v>
      </c>
      <c r="E31" s="2184">
        <f t="shared" si="6"/>
        <v>0</v>
      </c>
      <c r="F31" s="2186">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2186">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2186">
        <f t="shared" si="0"/>
        <v>0</v>
      </c>
      <c r="I31" s="2186">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2186">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2186">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2186">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2186">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2186">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2186">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2186">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2186">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2186">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2186">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2186">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2186">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2186">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2186">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2186">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2186">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2186">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2186">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2186">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2186">
        <f t="shared" si="1"/>
        <v>0</v>
      </c>
      <c r="AD31" s="2186">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2186">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2186">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2186">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2186">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2186">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2186">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2186">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2186">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2186">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2186">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2186">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2186">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2186">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2186">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2186">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2186">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2186">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2186">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2186">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2186">
        <f t="shared" si="2"/>
        <v>0</v>
      </c>
      <c r="AY31" s="2186">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2186">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2186">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2186">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2186">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2186">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2186">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2186">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2186">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2186">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2186">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2186">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2186">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2186">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2186">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2186">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2186">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2186">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2186">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2186">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2186">
        <f t="shared" si="3"/>
        <v>0</v>
      </c>
      <c r="BT31" s="2186">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2186">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2186">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2186">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2186">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2186">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2186">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2186">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2186">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2186">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2186">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2186">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2186">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2186">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2186">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2186">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2186">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2186">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2186">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2186">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2186">
        <f t="shared" si="5"/>
        <v>0</v>
      </c>
      <c r="CO31" s="2187">
        <f t="shared" si="4"/>
        <v>0</v>
      </c>
      <c r="CQ31" s="1625" t="s">
        <v>697</v>
      </c>
    </row>
    <row r="32" spans="1:95" s="54" customFormat="1" ht="12.75" x14ac:dyDescent="0.2">
      <c r="A32" s="989" t="s">
        <v>822</v>
      </c>
      <c r="B32" s="990" t="s">
        <v>364</v>
      </c>
      <c r="C32" s="2184">
        <f>IF(ISERROR(VLOOKUP($A32,'I3 TB Data'!$A$19:$H$483,MATCH('O5 Details by Class &amp; Accounts'!$C$18, 'I3 TB Data'!$A$19:$H$19,0),0)), 0, VLOOKUP($A32,'I3 TB Data'!$A$19:$H$483,MATCH('O5 Details by Class &amp; Accounts'!$C$18,'I3 TB Data'!$A$19:$H$19,0),0))</f>
        <v>0</v>
      </c>
      <c r="D32" s="2185">
        <f>'I4 BO ASSETS'!E29</f>
        <v>0</v>
      </c>
      <c r="E32" s="2184">
        <f t="shared" si="6"/>
        <v>0</v>
      </c>
      <c r="F32" s="2186">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2186">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2186">
        <f t="shared" si="0"/>
        <v>0</v>
      </c>
      <c r="I32" s="2186">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2186">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2186">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2186">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2186">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2186">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2186">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2186">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2186">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2186">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2186">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2186">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2186">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2186">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2186">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2186">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2186">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2186">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2186">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2186">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2186">
        <f t="shared" si="1"/>
        <v>0</v>
      </c>
      <c r="AD32" s="2186">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2186">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2186">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2186">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2186">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2186">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2186">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2186">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2186">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2186">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2186">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2186">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2186">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2186">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2186">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2186">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2186">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2186">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2186">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2186">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2186">
        <f t="shared" si="2"/>
        <v>0</v>
      </c>
      <c r="AY32" s="2186">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2186">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2186">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2186">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2186">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2186">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2186">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2186">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2186">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2186">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2186">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2186">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2186">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2186">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2186">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2186">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2186">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2186">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2186">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2186">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2186">
        <f t="shared" si="3"/>
        <v>0</v>
      </c>
      <c r="BT32" s="2186">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2186">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2186">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2186">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2186">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2186">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2186">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2186">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2186">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2186">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2186">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2186">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2186">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2186">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2186">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2186">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2186">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2186">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2186">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2186">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2186">
        <f t="shared" si="5"/>
        <v>0</v>
      </c>
      <c r="CO32" s="2187">
        <f t="shared" si="4"/>
        <v>0</v>
      </c>
      <c r="CQ32" s="1625" t="s">
        <v>698</v>
      </c>
    </row>
    <row r="33" spans="1:95" s="54" customFormat="1" ht="25.5" x14ac:dyDescent="0.2">
      <c r="A33" s="989">
        <v>1815</v>
      </c>
      <c r="B33" s="990" t="s">
        <v>86</v>
      </c>
      <c r="C33" s="2184">
        <f>IF(ISERROR(VLOOKUP($A33,'I3 TB Data'!$A$19:$H$483,MATCH('O5 Details by Class &amp; Accounts'!$C$18, 'I3 TB Data'!$A$19:$H$19,0),0)), 0, VLOOKUP($A33,'I3 TB Data'!$A$19:$H$483,MATCH('O5 Details by Class &amp; Accounts'!$C$18,'I3 TB Data'!$A$19:$H$19,0),0))</f>
        <v>0</v>
      </c>
      <c r="D33" s="2185">
        <f>'I4 BO ASSETS'!E30</f>
        <v>0</v>
      </c>
      <c r="E33" s="2184">
        <f t="shared" si="6"/>
        <v>0</v>
      </c>
      <c r="F33" s="2186">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0</v>
      </c>
      <c r="G33" s="2186">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2186">
        <f t="shared" si="0"/>
        <v>0</v>
      </c>
      <c r="I33" s="2186">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0</v>
      </c>
      <c r="J33" s="2186">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0</v>
      </c>
      <c r="K33" s="2186">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0</v>
      </c>
      <c r="L33" s="2186">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2186">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2186">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0</v>
      </c>
      <c r="O33" s="2186">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0</v>
      </c>
      <c r="P33" s="2186">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2186">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0</v>
      </c>
      <c r="R33" s="2186">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2186">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2186">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2186">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2186">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2186">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2186">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2186">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2186">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2186">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2186">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2186">
        <f t="shared" si="1"/>
        <v>0</v>
      </c>
      <c r="AD33" s="2186">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2186">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2186">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2186">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2186">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2186">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2186">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2186">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2186">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2186">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2186">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2186">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2186">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2186">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2186">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2186">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2186">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2186">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2186">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2186">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2186">
        <f t="shared" si="2"/>
        <v>0</v>
      </c>
      <c r="AY33" s="2186">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2186">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2186">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2186">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2186">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2186">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2186">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2186">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2186">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2186">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2186">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2186">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2186">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2186">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2186">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2186">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2186">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2186">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2186">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2186">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2186">
        <f t="shared" si="3"/>
        <v>0</v>
      </c>
      <c r="BT33" s="2186">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2186">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2186">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2186">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2186">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2186">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2186">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2186">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2186">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2186">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2186">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2186">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2186">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2186">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2186">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2186">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2186">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2186">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2186">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2186">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2186">
        <f t="shared" si="5"/>
        <v>0</v>
      </c>
      <c r="CO33" s="2187">
        <f t="shared" si="4"/>
        <v>0</v>
      </c>
      <c r="CQ33" s="1625" t="s">
        <v>697</v>
      </c>
    </row>
    <row r="34" spans="1:95" s="54" customFormat="1" ht="25.5" x14ac:dyDescent="0.2">
      <c r="A34" s="989">
        <v>1820</v>
      </c>
      <c r="B34" s="990" t="s">
        <v>87</v>
      </c>
      <c r="C34" s="2184">
        <f>IF(ISERROR(VLOOKUP($A34,'I3 TB Data'!$A$19:$H$483,MATCH('O5 Details by Class &amp; Accounts'!$C$18, 'I3 TB Data'!$A$19:$H$19,0),0)), 0, VLOOKUP($A34,'I3 TB Data'!$A$19:$H$483,MATCH('O5 Details by Class &amp; Accounts'!$C$18,'I3 TB Data'!$A$19:$H$19,0),0))</f>
        <v>23641120</v>
      </c>
      <c r="D34" s="2185">
        <f>'I4 BO ASSETS'!E31</f>
        <v>-23641120</v>
      </c>
      <c r="E34" s="2184">
        <f t="shared" si="6"/>
        <v>0</v>
      </c>
      <c r="F34" s="2186">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2186">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2186">
        <f t="shared" si="0"/>
        <v>0</v>
      </c>
      <c r="I34" s="2186">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2186">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2186">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2186">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2186">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2186">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2186">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2186">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2186">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2186">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2186">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2186">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2186">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2186">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2186">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2186">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2186">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2186">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2186">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2186">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2186">
        <f t="shared" si="1"/>
        <v>0</v>
      </c>
      <c r="AD34" s="2186">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2186">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2186">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2186">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2186">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2186">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2186">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2186">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2186">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2186">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2186">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2186">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2186">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2186">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2186">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2186">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2186">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2186">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2186">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2186">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2186">
        <f t="shared" si="2"/>
        <v>0</v>
      </c>
      <c r="AY34" s="2186">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2186">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2186">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2186">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2186">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2186">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2186">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2186">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2186">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2186">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2186">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2186">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2186">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2186">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2186">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2186">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2186">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2186">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2186">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2186">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2186">
        <f t="shared" si="3"/>
        <v>0</v>
      </c>
      <c r="BT34" s="2186">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2186">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2186">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2186">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2186">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2186">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2186">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2186">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2186">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2186">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2186">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2186">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2186">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2186">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2186">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2186">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2186">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2186">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2186">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2186">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2186">
        <f t="shared" si="5"/>
        <v>0</v>
      </c>
      <c r="CO34" s="2187">
        <f t="shared" si="4"/>
        <v>0</v>
      </c>
      <c r="CQ34" s="1625" t="e">
        <v>#N/A</v>
      </c>
    </row>
    <row r="35" spans="1:95" s="54" customFormat="1" ht="25.5" x14ac:dyDescent="0.2">
      <c r="A35" s="989" t="s">
        <v>490</v>
      </c>
      <c r="B35" s="990" t="s">
        <v>1276</v>
      </c>
      <c r="C35" s="2184">
        <f>IF(ISERROR(VLOOKUP($A35,'I3 TB Data'!$A$19:$H$483,MATCH('O5 Details by Class &amp; Accounts'!$C$18, 'I3 TB Data'!$A$19:$H$19,0),0)), 0, VLOOKUP($A35,'I3 TB Data'!$A$19:$H$483,MATCH('O5 Details by Class &amp; Accounts'!$C$18,'I3 TB Data'!$A$19:$H$19,0),0))</f>
        <v>0</v>
      </c>
      <c r="D35" s="2185">
        <f>'I4 BO ASSETS'!E32</f>
        <v>0</v>
      </c>
      <c r="E35" s="2184">
        <f t="shared" si="6"/>
        <v>0</v>
      </c>
      <c r="F35" s="2186">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2186">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2186">
        <f>F35+G35</f>
        <v>0</v>
      </c>
      <c r="I35" s="2186">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2186">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2186">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2186">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2186">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2186">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2186">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2186">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2186">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2186">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2186">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2186">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2186">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2186">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2186">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2186">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2186">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2186">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2186">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2186">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2186">
        <f>SUM(I35:AB35)</f>
        <v>0</v>
      </c>
      <c r="AD35" s="2186">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2186">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2186">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2186">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2186">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2186">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2186">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2186">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2186">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2186">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2186">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2186">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2186">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2186">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2186">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2186">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2186">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2186">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2186">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2186">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2186">
        <f>SUM(AD35:AW35)</f>
        <v>0</v>
      </c>
      <c r="AY35" s="2186">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2186">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2186">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2186">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2186">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2186">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2186">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2186">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2186">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2186">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2186">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2186">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2186">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2186">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2186">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2186">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2186">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2186">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2186">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2186">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2186">
        <f>SUM(AY35:BR35)</f>
        <v>0</v>
      </c>
      <c r="BT35" s="2186">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2186">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2186">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2186">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2186">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2186">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2186">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2186">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2186">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2186">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2186">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2186">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2186">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2186">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2186">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2186">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2186">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2186">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2186">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2186">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2186">
        <f>SUM(BT35:CM35)</f>
        <v>0</v>
      </c>
      <c r="CO35" s="2187">
        <f>+E35-AC35-AX35-BS35-CN35</f>
        <v>0</v>
      </c>
      <c r="CQ35" s="1625" t="s">
        <v>698</v>
      </c>
    </row>
    <row r="36" spans="1:95" s="54" customFormat="1" ht="25.5" x14ac:dyDescent="0.2">
      <c r="A36" s="989" t="s">
        <v>491</v>
      </c>
      <c r="B36" s="990" t="s">
        <v>1278</v>
      </c>
      <c r="C36" s="2184">
        <f>IF(ISERROR(VLOOKUP($A36,'I3 TB Data'!$A$19:$H$483,MATCH('O5 Details by Class &amp; Accounts'!$C$18, 'I3 TB Data'!$A$19:$H$19,0),0)), 0, VLOOKUP($A36,'I3 TB Data'!$A$19:$H$483,MATCH('O5 Details by Class &amp; Accounts'!$C$18,'I3 TB Data'!$A$19:$H$19,0),0))</f>
        <v>0</v>
      </c>
      <c r="D36" s="2185">
        <f>'I4 BO ASSETS'!E33</f>
        <v>23641120</v>
      </c>
      <c r="E36" s="2184">
        <f t="shared" si="6"/>
        <v>23641120</v>
      </c>
      <c r="F36" s="2186">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23641120</v>
      </c>
      <c r="G36" s="2186">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2186">
        <f>F36+G36</f>
        <v>23641120</v>
      </c>
      <c r="I36" s="2186">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10435980.622546</v>
      </c>
      <c r="J36" s="2186">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4282652.9280539546</v>
      </c>
      <c r="K36" s="2186">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8706671.3469177336</v>
      </c>
      <c r="L36" s="2186">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2186">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2186">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2186">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213653.25361066731</v>
      </c>
      <c r="P36" s="2186">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2186">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2161.8488716417487</v>
      </c>
      <c r="R36" s="2186">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2186">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2186">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2186">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2186">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2186">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2186">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2186">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2186">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2186">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2186">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2186">
        <f>SUM(I36:AB36)</f>
        <v>23641119.999999996</v>
      </c>
      <c r="AD36" s="2186">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2186">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2186">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2186">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2186">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2186">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2186">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2186">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2186">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2186">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2186">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2186">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2186">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2186">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2186">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2186">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2186">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2186">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2186">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2186">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2186">
        <f>SUM(AD36:AW36)</f>
        <v>0</v>
      </c>
      <c r="AY36" s="2186">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2186">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2186">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2186">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2186">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2186">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2186">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2186">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2186">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2186">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2186">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2186">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2186">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2186">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2186">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2186">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2186">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2186">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2186">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2186">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2186">
        <f>SUM(AY36:BR36)</f>
        <v>0</v>
      </c>
      <c r="BT36" s="2186">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2186">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2186">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2186">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2186">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2186">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2186">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2186">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2186">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2186">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2186">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2186">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2186">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2186">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2186">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2186">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2186">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2186">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2186">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2186">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2186">
        <f>SUM(BT36:CM36)</f>
        <v>0</v>
      </c>
      <c r="CO36" s="2187">
        <f>+E36-AC36-AX36-BS36-CN36</f>
        <v>3.7252902984619141E-9</v>
      </c>
      <c r="CQ36" s="1625" t="s">
        <v>699</v>
      </c>
    </row>
    <row r="37" spans="1:95" s="54" customFormat="1" ht="25.5" x14ac:dyDescent="0.2">
      <c r="A37" s="989" t="s">
        <v>1268</v>
      </c>
      <c r="B37" s="990" t="s">
        <v>1269</v>
      </c>
      <c r="C37" s="2184">
        <f>IF(ISERROR(VLOOKUP($A37,'I3 TB Data'!$A$19:$H$483,MATCH('O5 Details by Class &amp; Accounts'!$C$18, 'I3 TB Data'!$A$19:$H$19,0),0)), 0, VLOOKUP($A37,'I3 TB Data'!$A$19:$H$483,MATCH('O5 Details by Class &amp; Accounts'!$C$18,'I3 TB Data'!$A$19:$H$19,0),0))</f>
        <v>0</v>
      </c>
      <c r="D37" s="2185">
        <f>'I4 BO ASSETS'!E34</f>
        <v>0</v>
      </c>
      <c r="E37" s="2184">
        <f>C37+D37</f>
        <v>0</v>
      </c>
      <c r="F37" s="2186">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2186">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2186">
        <f>F37+G37</f>
        <v>0</v>
      </c>
      <c r="I37" s="2186">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2186">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2186">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2186">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2186">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2186">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2186">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2186">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2186">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2186">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2186">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2186">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2186">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2186">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2186">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2186">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2186">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2186">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2186">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2186">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2186">
        <f>SUM(I37:AB37)</f>
        <v>0</v>
      </c>
      <c r="AD37" s="2186">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2186">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2186">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2186">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2186">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2186">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2186">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2186">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2186">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2186">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2186">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2186">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2186">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2186">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2186">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2186">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2186">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2186">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2186">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2186">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2186">
        <f>SUM(AD37:AW37)</f>
        <v>0</v>
      </c>
      <c r="AY37" s="2186">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2186">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2186">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2186">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2186">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2186">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2186">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2186">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2186">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2186">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2186">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2186">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2186">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2186">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2186">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2186">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2186">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2186">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2186">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2186">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2186">
        <f>SUM(AY37:BR37)</f>
        <v>0</v>
      </c>
      <c r="BT37" s="2186">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2186">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2186">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2186">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2186">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2186">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2186">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2186">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2186">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2186">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2186">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2186">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2186">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2186">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2186">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2186">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2186">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2186">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2186">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2186">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2186">
        <f>SUM(BT37:CM37)</f>
        <v>0</v>
      </c>
      <c r="CO37" s="2187">
        <f>+E37-AC37-AX37-BS37-CN37</f>
        <v>0</v>
      </c>
      <c r="CQ37" s="1625" t="s">
        <v>773</v>
      </c>
    </row>
    <row r="38" spans="1:95" s="54" customFormat="1" ht="12.75" x14ac:dyDescent="0.2">
      <c r="A38" s="989">
        <v>1825</v>
      </c>
      <c r="B38" s="990" t="s">
        <v>88</v>
      </c>
      <c r="C38" s="2184">
        <f>IF(ISERROR(VLOOKUP($A38,'I3 TB Data'!$A$19:$H$483,MATCH('O5 Details by Class &amp; Accounts'!$C$18, 'I3 TB Data'!$A$19:$H$19,0),0)), 0, VLOOKUP($A38,'I3 TB Data'!$A$19:$H$483,MATCH('O5 Details by Class &amp; Accounts'!$C$18,'I3 TB Data'!$A$19:$H$19,0),0))</f>
        <v>881028</v>
      </c>
      <c r="D38" s="2185">
        <f>'I4 BO ASSETS'!E35</f>
        <v>-881028</v>
      </c>
      <c r="E38" s="2184">
        <f t="shared" si="6"/>
        <v>0</v>
      </c>
      <c r="F38" s="2186">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2186">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2186">
        <f t="shared" si="0"/>
        <v>0</v>
      </c>
      <c r="I38" s="2186">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2186">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2186">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2186">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2186">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2186">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2186">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2186">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2186">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2186">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2186">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2186">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2186">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2186">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2186">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2186">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2186">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2186">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2186">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2186">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2186">
        <f t="shared" si="1"/>
        <v>0</v>
      </c>
      <c r="AD38" s="2186">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2186">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2186">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2186">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2186">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2186">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2186">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2186">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2186">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2186">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2186">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2186">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2186">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2186">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2186">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2186">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2186">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2186">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2186">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2186">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2186">
        <f t="shared" si="2"/>
        <v>0</v>
      </c>
      <c r="AY38" s="2186">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2186">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2186">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2186">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2186">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2186">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2186">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2186">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2186">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2186">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2186">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2186">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2186">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2186">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2186">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2186">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2186">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2186">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2186">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2186">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2186">
        <f t="shared" si="3"/>
        <v>0</v>
      </c>
      <c r="BT38" s="2186">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2186">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2186">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2186">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2186">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2186">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2186">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2186">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2186">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2186">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2186">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2186">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2186">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2186">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2186">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2186">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2186">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2186">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2186">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2186">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2186">
        <f t="shared" si="5"/>
        <v>0</v>
      </c>
      <c r="CO38" s="2187">
        <f t="shared" si="4"/>
        <v>0</v>
      </c>
      <c r="CQ38" s="1625" t="e">
        <v>#N/A</v>
      </c>
    </row>
    <row r="39" spans="1:95" s="54" customFormat="1" ht="12.75" x14ac:dyDescent="0.2">
      <c r="A39" s="989" t="s">
        <v>823</v>
      </c>
      <c r="B39" s="990" t="s">
        <v>365</v>
      </c>
      <c r="C39" s="2184">
        <f>IF(ISERROR(VLOOKUP($A39,'I3 TB Data'!$A$19:$H$483,MATCH('O5 Details by Class &amp; Accounts'!$C$18, 'I3 TB Data'!$A$19:$H$19,0),0)), 0, VLOOKUP($A39,'I3 TB Data'!$A$19:$H$483,MATCH('O5 Details by Class &amp; Accounts'!$C$18,'I3 TB Data'!$A$19:$H$19,0),0))</f>
        <v>0</v>
      </c>
      <c r="D39" s="2185">
        <f>'I4 BO ASSETS'!E36</f>
        <v>0</v>
      </c>
      <c r="E39" s="2184">
        <f t="shared" si="6"/>
        <v>0</v>
      </c>
      <c r="F39" s="2186">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2186">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2186">
        <f t="shared" si="0"/>
        <v>0</v>
      </c>
      <c r="I39" s="2186">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2186">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2186">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2186">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2186">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2186">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2186">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2186">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2186">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2186">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2186">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2186">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2186">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2186">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2186">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2186">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2186">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2186">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2186">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2186">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2186">
        <f t="shared" si="1"/>
        <v>0</v>
      </c>
      <c r="AD39" s="2186">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2186">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2186">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2186">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2186">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2186">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2186">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2186">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2186">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2186">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2186">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2186">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2186">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2186">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2186">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2186">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2186">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2186">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2186">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2186">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2186">
        <f t="shared" si="2"/>
        <v>0</v>
      </c>
      <c r="AY39" s="2186">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2186">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2186">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2186">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2186">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2186">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2186">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2186">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2186">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2186">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2186">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2186">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2186">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2186">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2186">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2186">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2186">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2186">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2186">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2186">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2186">
        <f t="shared" si="3"/>
        <v>0</v>
      </c>
      <c r="BT39" s="2186">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2186">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2186">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2186">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2186">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2186">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2186">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2186">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2186">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2186">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2186">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2186">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2186">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2186">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2186">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2186">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2186">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2186">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2186">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2186">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2186">
        <f t="shared" si="5"/>
        <v>0</v>
      </c>
      <c r="CO39" s="2187">
        <f t="shared" si="4"/>
        <v>0</v>
      </c>
      <c r="CQ39" s="1625" t="s">
        <v>697</v>
      </c>
    </row>
    <row r="40" spans="1:95" s="54" customFormat="1" ht="12.75" x14ac:dyDescent="0.2">
      <c r="A40" s="989" t="s">
        <v>824</v>
      </c>
      <c r="B40" s="990" t="s">
        <v>366</v>
      </c>
      <c r="C40" s="2184">
        <f>IF(ISERROR(VLOOKUP($A40,'I3 TB Data'!$A$19:$H$483,MATCH('O5 Details by Class &amp; Accounts'!$C$18, 'I3 TB Data'!$A$19:$H$19,0),0)), 0, VLOOKUP($A40,'I3 TB Data'!$A$19:$H$483,MATCH('O5 Details by Class &amp; Accounts'!$C$18,'I3 TB Data'!$A$19:$H$19,0),0))</f>
        <v>0</v>
      </c>
      <c r="D40" s="2185">
        <f>'I4 BO ASSETS'!E37</f>
        <v>881028</v>
      </c>
      <c r="E40" s="2184">
        <f t="shared" si="6"/>
        <v>881028</v>
      </c>
      <c r="F40" s="2186">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881028</v>
      </c>
      <c r="G40" s="2186">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2186">
        <f t="shared" si="0"/>
        <v>881028</v>
      </c>
      <c r="I40" s="2186">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460623.75826944207</v>
      </c>
      <c r="J40" s="2186">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132013.71943949422</v>
      </c>
      <c r="K40" s="2186">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277580.78081710887</v>
      </c>
      <c r="L40" s="2186">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2186">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2186">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2186">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9624.9573891380351</v>
      </c>
      <c r="P40" s="2186">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473.08250156137774</v>
      </c>
      <c r="Q40" s="2186">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711.70158325541331</v>
      </c>
      <c r="R40" s="2186">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2186">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2186">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2186">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2186">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2186">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2186">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2186">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2186">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2186">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2186">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2186">
        <f t="shared" si="1"/>
        <v>881028</v>
      </c>
      <c r="AD40" s="2186">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2186">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2186">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2186">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2186">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2186">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2186">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2186">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2186">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2186">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2186">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2186">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2186">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2186">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2186">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2186">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2186">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2186">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2186">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2186">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2186">
        <f t="shared" si="2"/>
        <v>0</v>
      </c>
      <c r="AY40" s="2186">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2186">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2186">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2186">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2186">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2186">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2186">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2186">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2186">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2186">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2186">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2186">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2186">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2186">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2186">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2186">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2186">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2186">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2186">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2186">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2186">
        <f t="shared" si="3"/>
        <v>0</v>
      </c>
      <c r="BT40" s="2186">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2186">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2186">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2186">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2186">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2186">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2186">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2186">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2186">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2186">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2186">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2186">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2186">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2186">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2186">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2186">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2186">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2186">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2186">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2186">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2186">
        <f t="shared" si="5"/>
        <v>0</v>
      </c>
      <c r="CO40" s="2187">
        <f t="shared" si="4"/>
        <v>0</v>
      </c>
      <c r="CQ40" s="1625" t="s">
        <v>698</v>
      </c>
    </row>
    <row r="41" spans="1:95" s="54" customFormat="1" ht="12.75" x14ac:dyDescent="0.2">
      <c r="A41" s="989">
        <v>1830</v>
      </c>
      <c r="B41" s="990" t="s">
        <v>89</v>
      </c>
      <c r="C41" s="2184">
        <f>IF(ISERROR(VLOOKUP($A41,'I3 TB Data'!$A$19:$H$483,MATCH('O5 Details by Class &amp; Accounts'!$C$18, 'I3 TB Data'!$A$19:$H$19,0),0)), 0, VLOOKUP($A41,'I3 TB Data'!$A$19:$H$483,MATCH('O5 Details by Class &amp; Accounts'!$C$18,'I3 TB Data'!$A$19:$H$19,0),0))</f>
        <v>29468199.5</v>
      </c>
      <c r="D41" s="2185">
        <f>'I4 BO ASSETS'!E38</f>
        <v>-29468199.5</v>
      </c>
      <c r="E41" s="2184">
        <f t="shared" si="6"/>
        <v>0</v>
      </c>
      <c r="F41" s="2186">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2186">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2186">
        <f t="shared" si="0"/>
        <v>0</v>
      </c>
      <c r="I41" s="2186">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2186">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2186">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2186">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2186">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2186">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2186">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2186">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2186">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2186">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2186">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2186">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2186">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2186">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2186">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2186">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2186">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2186">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2186">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2186">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2186">
        <f t="shared" si="1"/>
        <v>0</v>
      </c>
      <c r="AD41" s="2186">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2186">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2186">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2186">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2186">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2186">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2186">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2186">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2186">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2186">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2186">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2186">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2186">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2186">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2186">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2186">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2186">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2186">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2186">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2186">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2186">
        <f t="shared" si="2"/>
        <v>0</v>
      </c>
      <c r="AY41" s="2186">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2186">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2186">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2186">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2186">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2186">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2186">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2186">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2186">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2186">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2186">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2186">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2186">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2186">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2186">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2186">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2186">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2186">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2186">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2186">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2186">
        <f t="shared" si="3"/>
        <v>0</v>
      </c>
      <c r="BT41" s="2186">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2186">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2186">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2186">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2186">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2186">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2186">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2186">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2186">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2186">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2186">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2186">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2186">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2186">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2186">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2186">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2186">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2186">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2186">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2186">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2186">
        <f t="shared" si="5"/>
        <v>0</v>
      </c>
      <c r="CO41" s="2187">
        <f t="shared" si="4"/>
        <v>0</v>
      </c>
      <c r="CQ41" s="1625" t="e">
        <v>#N/A</v>
      </c>
    </row>
    <row r="42" spans="1:95" s="54" customFormat="1" ht="25.5" x14ac:dyDescent="0.2">
      <c r="A42" s="989" t="s">
        <v>825</v>
      </c>
      <c r="B42" s="990" t="s">
        <v>367</v>
      </c>
      <c r="C42" s="2184">
        <f>IF(ISERROR(VLOOKUP($A42,'I3 TB Data'!$A$19:$H$483,MATCH('O5 Details by Class &amp; Accounts'!$C$18, 'I3 TB Data'!$A$19:$H$19,0),0)), 0, VLOOKUP($A42,'I3 TB Data'!$A$19:$H$483,MATCH('O5 Details by Class &amp; Accounts'!$C$18,'I3 TB Data'!$A$19:$H$19,0),0))</f>
        <v>0</v>
      </c>
      <c r="D42" s="2185">
        <f>'I4 BO ASSETS'!E39</f>
        <v>0</v>
      </c>
      <c r="E42" s="2184">
        <f t="shared" si="6"/>
        <v>0</v>
      </c>
      <c r="F42" s="2186">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2186">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2186">
        <f t="shared" si="0"/>
        <v>0</v>
      </c>
      <c r="I42" s="2186">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2186">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2186">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2186">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2186">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2186">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2186">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2186">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2186">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2186">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2186">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2186">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2186">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2186">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2186">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2186">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2186">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2186">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2186">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2186">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2186">
        <f t="shared" si="1"/>
        <v>0</v>
      </c>
      <c r="AD42" s="2186">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2186">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2186">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2186">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2186">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2186">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2186">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2186">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2186">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2186">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2186">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2186">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2186">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2186">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2186">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2186">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2186">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2186">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2186">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2186">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2186">
        <f t="shared" si="2"/>
        <v>0</v>
      </c>
      <c r="AY42" s="2186">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2186">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2186">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2186">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2186">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2186">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2186">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2186">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2186">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2186">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2186">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2186">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2186">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2186">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2186">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2186">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2186">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2186">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2186">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2186">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2186">
        <f t="shared" si="3"/>
        <v>0</v>
      </c>
      <c r="BT42" s="2186">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2186">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2186">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2186">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2186">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2186">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2186">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2186">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2186">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2186">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2186">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2186">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2186">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2186">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2186">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2186">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2186">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2186">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2186">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2186">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2186">
        <f t="shared" si="5"/>
        <v>0</v>
      </c>
      <c r="CO42" s="2187">
        <f t="shared" si="4"/>
        <v>0</v>
      </c>
      <c r="CQ42" s="1625" t="s">
        <v>1417</v>
      </c>
    </row>
    <row r="43" spans="1:95" s="54" customFormat="1" ht="12.75" x14ac:dyDescent="0.2">
      <c r="A43" s="989" t="s">
        <v>826</v>
      </c>
      <c r="B43" s="990" t="s">
        <v>368</v>
      </c>
      <c r="C43" s="2184">
        <f>IF(ISERROR(VLOOKUP($A43,'I3 TB Data'!$A$19:$H$483,MATCH('O5 Details by Class &amp; Accounts'!$C$18, 'I3 TB Data'!$A$19:$H$19,0),0)), 0, VLOOKUP($A43,'I3 TB Data'!$A$19:$H$483,MATCH('O5 Details by Class &amp; Accounts'!$C$18,'I3 TB Data'!$A$19:$H$19,0),0))</f>
        <v>0</v>
      </c>
      <c r="D43" s="2185">
        <f>'I4 BO ASSETS'!E40</f>
        <v>27994789.524999999</v>
      </c>
      <c r="E43" s="2184">
        <f t="shared" si="6"/>
        <v>27994789.524999999</v>
      </c>
      <c r="F43" s="2186">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18196613.19125</v>
      </c>
      <c r="G43" s="2186">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9798176.3337499984</v>
      </c>
      <c r="H43" s="2186">
        <f t="shared" si="0"/>
        <v>27994789.524999999</v>
      </c>
      <c r="I43" s="2186">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8032593.322983427</v>
      </c>
      <c r="J43" s="2186">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3296365.7713412913</v>
      </c>
      <c r="K43" s="2186">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6701540.8188445242</v>
      </c>
      <c r="L43" s="2186">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2186">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2186">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0</v>
      </c>
      <c r="O43" s="2186">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164449.29906050774</v>
      </c>
      <c r="P43" s="2186">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2186">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1663.9790202496824</v>
      </c>
      <c r="R43" s="2186">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2186">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2186">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2186">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2186">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2186">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2186">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2186">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2186">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2186">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2186">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2186">
        <f t="shared" si="1"/>
        <v>18196613.19125</v>
      </c>
      <c r="AD43" s="2186">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8561996.196169991</v>
      </c>
      <c r="AE43" s="2186">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832749.9836909381</v>
      </c>
      <c r="AF43" s="2186">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99278.729576888189</v>
      </c>
      <c r="AG43" s="2186">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2186">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2186">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0</v>
      </c>
      <c r="AJ43" s="2186">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175287.6333213805</v>
      </c>
      <c r="AK43" s="2186">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71480.685295359493</v>
      </c>
      <c r="AL43" s="2186">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57383.105695441373</v>
      </c>
      <c r="AM43" s="2186">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2186">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2186">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2186">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2186">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2186">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2186">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2186">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2186">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2186">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2186">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2186">
        <f t="shared" si="2"/>
        <v>9798176.3337499984</v>
      </c>
      <c r="AY43" s="2186">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2186">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2186">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2186">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2186">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2186">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2186">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2186">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2186">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2186">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2186">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2186">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2186">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2186">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2186">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2186">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2186">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2186">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2186">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2186">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2186">
        <f t="shared" si="3"/>
        <v>0</v>
      </c>
      <c r="BT43" s="2186">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2186">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2186">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2186">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2186">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2186">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2186">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2186">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2186">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2186">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2186">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2186">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2186">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2186">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2186">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2186">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2186">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2186">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2186">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2186">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2186">
        <f t="shared" si="5"/>
        <v>0</v>
      </c>
      <c r="CO43" s="2187">
        <f t="shared" si="4"/>
        <v>0</v>
      </c>
      <c r="CQ43" s="1625" t="s">
        <v>699</v>
      </c>
    </row>
    <row r="44" spans="1:95" s="54" customFormat="1" ht="12.75" x14ac:dyDescent="0.2">
      <c r="A44" s="989" t="s">
        <v>827</v>
      </c>
      <c r="B44" s="990" t="s">
        <v>391</v>
      </c>
      <c r="C44" s="2184">
        <f>IF(ISERROR(VLOOKUP($A44,'I3 TB Data'!$A$19:$H$483,MATCH('O5 Details by Class &amp; Accounts'!$C$18, 'I3 TB Data'!$A$19:$H$19,0),0)), 0, VLOOKUP($A44,'I3 TB Data'!$A$19:$H$483,MATCH('O5 Details by Class &amp; Accounts'!$C$18,'I3 TB Data'!$A$19:$H$19,0),0))</f>
        <v>0</v>
      </c>
      <c r="D44" s="2185">
        <f>'I4 BO ASSETS'!E41</f>
        <v>1473409.9750000013</v>
      </c>
      <c r="E44" s="2184">
        <f t="shared" si="6"/>
        <v>1473409.9750000013</v>
      </c>
      <c r="F44" s="2186">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957716.48375000083</v>
      </c>
      <c r="G44" s="2186">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515693.49125000043</v>
      </c>
      <c r="H44" s="2186">
        <f t="shared" si="0"/>
        <v>1473409.9750000013</v>
      </c>
      <c r="I44" s="2186">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466406.64122390375</v>
      </c>
      <c r="J44" s="2186">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191401.06138047375</v>
      </c>
      <c r="K44" s="2186">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299812.16342396167</v>
      </c>
      <c r="L44" s="2186">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2186">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2186">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2186">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2186">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2186">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96.61772166170671</v>
      </c>
      <c r="R44" s="2186">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2186">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2186">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2186">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2186">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2186">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2186">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2186">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2186">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2186">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2186">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2186">
        <f t="shared" si="1"/>
        <v>957716.48375000083</v>
      </c>
      <c r="AD44" s="2186">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380898.22093131783</v>
      </c>
      <c r="AE44" s="2186">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37046.616233063869</v>
      </c>
      <c r="AF44" s="2186">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4054.4579997559167</v>
      </c>
      <c r="AG44" s="2186">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2186">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2186">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2186">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87961.422138495473</v>
      </c>
      <c r="AK44" s="2186">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3179.9670586320917</v>
      </c>
      <c r="AL44" s="2186">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2552.8068887352074</v>
      </c>
      <c r="AM44" s="2186">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2186">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2186">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2186">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2186">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2186">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2186">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2186">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2186">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2186">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2186">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2186">
        <f t="shared" si="2"/>
        <v>515693.49125000043</v>
      </c>
      <c r="AY44" s="2186">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2186">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2186">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2186">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2186">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2186">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2186">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2186">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2186">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2186">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2186">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2186">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2186">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2186">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2186">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2186">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2186">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2186">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2186">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2186">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2186">
        <f t="shared" si="3"/>
        <v>0</v>
      </c>
      <c r="BT44" s="2186">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2186">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2186">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2186">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2186">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2186">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2186">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2186">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2186">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2186">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2186">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2186">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2186">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2186">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2186">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2186">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2186">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2186">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2186">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2186">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2186">
        <f t="shared" si="5"/>
        <v>0</v>
      </c>
      <c r="CO44" s="2187">
        <f t="shared" si="4"/>
        <v>0</v>
      </c>
      <c r="CQ44" s="1625" t="s">
        <v>700</v>
      </c>
    </row>
    <row r="45" spans="1:95" s="54" customFormat="1" ht="12.75" x14ac:dyDescent="0.2">
      <c r="A45" s="989">
        <v>1835</v>
      </c>
      <c r="B45" s="990" t="s">
        <v>75</v>
      </c>
      <c r="C45" s="2184">
        <f>IF(ISERROR(VLOOKUP($A45,'I3 TB Data'!$A$19:$H$483,MATCH('O5 Details by Class &amp; Accounts'!$C$18, 'I3 TB Data'!$A$19:$H$19,0),0)), 0, VLOOKUP($A45,'I3 TB Data'!$A$19:$H$483,MATCH('O5 Details by Class &amp; Accounts'!$C$18,'I3 TB Data'!$A$19:$H$19,0),0))</f>
        <v>41191089</v>
      </c>
      <c r="D45" s="2185">
        <f>'I4 BO ASSETS'!E42</f>
        <v>-41191089</v>
      </c>
      <c r="E45" s="2184">
        <f t="shared" si="6"/>
        <v>0</v>
      </c>
      <c r="F45" s="2186">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2186">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2186">
        <f t="shared" si="0"/>
        <v>0</v>
      </c>
      <c r="I45" s="2186">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2186">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2186">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2186">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2186">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2186">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2186">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2186">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2186">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2186">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2186">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2186">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2186">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2186">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2186">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2186">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2186">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2186">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2186">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2186">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2186">
        <f t="shared" si="1"/>
        <v>0</v>
      </c>
      <c r="AD45" s="2186">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2186">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2186">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2186">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2186">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2186">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2186">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2186">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2186">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2186">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2186">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2186">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2186">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2186">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2186">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2186">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2186">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2186">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2186">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2186">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2186">
        <f t="shared" si="2"/>
        <v>0</v>
      </c>
      <c r="AY45" s="2186">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2186">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2186">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2186">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2186">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2186">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2186">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2186">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2186">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2186">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2186">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2186">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2186">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2186">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2186">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2186">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2186">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2186">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2186">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2186">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2186">
        <f t="shared" si="3"/>
        <v>0</v>
      </c>
      <c r="BT45" s="2186">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2186">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2186">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2186">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2186">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2186">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2186">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2186">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2186">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2186">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2186">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2186">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2186">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2186">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2186">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2186">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2186">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2186">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2186">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2186">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2186">
        <f t="shared" si="5"/>
        <v>0</v>
      </c>
      <c r="CO45" s="2187">
        <f t="shared" si="4"/>
        <v>0</v>
      </c>
      <c r="CQ45" s="1625" t="e">
        <v>#N/A</v>
      </c>
    </row>
    <row r="46" spans="1:95" s="54" customFormat="1" ht="25.5" x14ac:dyDescent="0.2">
      <c r="A46" s="989" t="s">
        <v>828</v>
      </c>
      <c r="B46" s="990" t="s">
        <v>392</v>
      </c>
      <c r="C46" s="2184">
        <f>IF(ISERROR(VLOOKUP($A46,'I3 TB Data'!$A$19:$H$483,MATCH('O5 Details by Class &amp; Accounts'!$C$18, 'I3 TB Data'!$A$19:$H$19,0),0)), 0, VLOOKUP($A46,'I3 TB Data'!$A$19:$H$483,MATCH('O5 Details by Class &amp; Accounts'!$C$18,'I3 TB Data'!$A$19:$H$19,0),0))</f>
        <v>0</v>
      </c>
      <c r="D46" s="2185">
        <f>'I4 BO ASSETS'!E43</f>
        <v>0</v>
      </c>
      <c r="E46" s="2184">
        <f t="shared" si="6"/>
        <v>0</v>
      </c>
      <c r="F46" s="2186">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2186">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2186">
        <f t="shared" si="0"/>
        <v>0</v>
      </c>
      <c r="I46" s="2186">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2186">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2186">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2186">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2186">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2186">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2186">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2186">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2186">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2186">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2186">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2186">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2186">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2186">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2186">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2186">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2186">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2186">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2186">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2186">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2186">
        <f t="shared" si="1"/>
        <v>0</v>
      </c>
      <c r="AD46" s="2186">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2186">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2186">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2186">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2186">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2186">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2186">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2186">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2186">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2186">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2186">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2186">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2186">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2186">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2186">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2186">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2186">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2186">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2186">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2186">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2186">
        <f t="shared" si="2"/>
        <v>0</v>
      </c>
      <c r="AY46" s="2186">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2186">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2186">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2186">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2186">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2186">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2186">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2186">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2186">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2186">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2186">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2186">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2186">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2186">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2186">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2186">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2186">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2186">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2186">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2186">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2186">
        <f t="shared" si="3"/>
        <v>0</v>
      </c>
      <c r="BT46" s="2186">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2186">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2186">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2186">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2186">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2186">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2186">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2186">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2186">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2186">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2186">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2186">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2186">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2186">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2186">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2186">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2186">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2186">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2186">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2186">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2186">
        <f t="shared" si="5"/>
        <v>0</v>
      </c>
      <c r="CO46" s="2187">
        <f t="shared" si="4"/>
        <v>0</v>
      </c>
      <c r="CQ46" s="1625" t="s">
        <v>1417</v>
      </c>
    </row>
    <row r="47" spans="1:95" s="54" customFormat="1" ht="12.75" x14ac:dyDescent="0.2">
      <c r="A47" s="989" t="s">
        <v>829</v>
      </c>
      <c r="B47" s="990" t="s">
        <v>393</v>
      </c>
      <c r="C47" s="2184">
        <f>IF(ISERROR(VLOOKUP($A47,'I3 TB Data'!$A$19:$H$483,MATCH('O5 Details by Class &amp; Accounts'!$C$18, 'I3 TB Data'!$A$19:$H$19,0),0)), 0, VLOOKUP($A47,'I3 TB Data'!$A$19:$H$483,MATCH('O5 Details by Class &amp; Accounts'!$C$18,'I3 TB Data'!$A$19:$H$19,0),0))</f>
        <v>0</v>
      </c>
      <c r="D47" s="2185">
        <f>'I4 BO ASSETS'!E44</f>
        <v>37071980.100000001</v>
      </c>
      <c r="E47" s="2184">
        <f t="shared" si="6"/>
        <v>37071980.100000001</v>
      </c>
      <c r="F47" s="2186">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24096787.065000001</v>
      </c>
      <c r="G47" s="2186">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12975193.035</v>
      </c>
      <c r="H47" s="2186">
        <f t="shared" si="0"/>
        <v>37071980.100000001</v>
      </c>
      <c r="I47" s="2186">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10637127.296674486</v>
      </c>
      <c r="J47" s="2186">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4365198.2512086956</v>
      </c>
      <c r="K47" s="2186">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8874486.7202405557</v>
      </c>
      <c r="L47" s="2186">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2186">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2186">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0</v>
      </c>
      <c r="O47" s="2186">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217771.27978711217</v>
      </c>
      <c r="P47" s="2186">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2186">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2203.5170891506723</v>
      </c>
      <c r="R47" s="2186">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2186">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2186">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2186">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2186">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2186">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2186">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2186">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2186">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2186">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2186">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2186">
        <f t="shared" si="1"/>
        <v>24096787.065000001</v>
      </c>
      <c r="AD47" s="2186">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11338186.783552524</v>
      </c>
      <c r="AE47" s="2186">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1102765.5984374038</v>
      </c>
      <c r="AF47" s="2186">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131469.4323363619</v>
      </c>
      <c r="AG47" s="2186">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2186">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2186">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0</v>
      </c>
      <c r="AJ47" s="2186">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232123.89750111243</v>
      </c>
      <c r="AK47" s="2186">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94657.991282180577</v>
      </c>
      <c r="AL47" s="2186">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75989.33189041719</v>
      </c>
      <c r="AM47" s="2186">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2186">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2186">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2186">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2186">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2186">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2186">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2186">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2186">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2186">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2186">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2186">
        <f t="shared" si="2"/>
        <v>12975193.035</v>
      </c>
      <c r="AY47" s="2186">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2186">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2186">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2186">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2186">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2186">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2186">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2186">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2186">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2186">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2186">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2186">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2186">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2186">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2186">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2186">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2186">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2186">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2186">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2186">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2186">
        <f t="shared" si="3"/>
        <v>0</v>
      </c>
      <c r="BT47" s="2186">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2186">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2186">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2186">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2186">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2186">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2186">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2186">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2186">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2186">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2186">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2186">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2186">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2186">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2186">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2186">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2186">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2186">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2186">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2186">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2186">
        <f t="shared" si="5"/>
        <v>0</v>
      </c>
      <c r="CO47" s="2187">
        <f t="shared" si="4"/>
        <v>0</v>
      </c>
      <c r="CQ47" s="1625" t="s">
        <v>699</v>
      </c>
    </row>
    <row r="48" spans="1:95" s="54" customFormat="1" ht="25.5" x14ac:dyDescent="0.2">
      <c r="A48" s="989" t="s">
        <v>830</v>
      </c>
      <c r="B48" s="990" t="s">
        <v>394</v>
      </c>
      <c r="C48" s="2184">
        <f>IF(ISERROR(VLOOKUP($A48,'I3 TB Data'!$A$19:$H$483,MATCH('O5 Details by Class &amp; Accounts'!$C$18, 'I3 TB Data'!$A$19:$H$19,0),0)), 0, VLOOKUP($A48,'I3 TB Data'!$A$19:$H$483,MATCH('O5 Details by Class &amp; Accounts'!$C$18,'I3 TB Data'!$A$19:$H$19,0),0))</f>
        <v>0</v>
      </c>
      <c r="D48" s="2185">
        <f>'I4 BO ASSETS'!E45</f>
        <v>4119108.899999999</v>
      </c>
      <c r="E48" s="2184">
        <f t="shared" si="6"/>
        <v>4119108.899999999</v>
      </c>
      <c r="F48" s="2186">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2677420.7849999992</v>
      </c>
      <c r="G48" s="2186">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1441688.1149999995</v>
      </c>
      <c r="H48" s="2186">
        <f t="shared" si="0"/>
        <v>4119108.8999999985</v>
      </c>
      <c r="I48" s="2186">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1303900.3261020319</v>
      </c>
      <c r="J48" s="2186">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535086.51955594018</v>
      </c>
      <c r="K48" s="2186">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838163.83195579599</v>
      </c>
      <c r="L48" s="2186">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2186">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2186">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2186">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2186">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2186">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270.10738623135654</v>
      </c>
      <c r="R48" s="2186">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2186">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2186">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2186">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2186">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2186">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2186">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2186">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2186">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2186">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2186">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2186">
        <f t="shared" si="1"/>
        <v>2677420.7849999997</v>
      </c>
      <c r="AD48" s="2186">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1064850.4343350572</v>
      </c>
      <c r="AE48" s="2186">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103568.62599664272</v>
      </c>
      <c r="AF48" s="2186">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11334.763789332141</v>
      </c>
      <c r="AG48" s="2186">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2186">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2186">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2186">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245907.57693718839</v>
      </c>
      <c r="AK48" s="2186">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8890.0108151624645</v>
      </c>
      <c r="AL48" s="2186">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7136.7031266165341</v>
      </c>
      <c r="AM48" s="2186">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2186">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2186">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2186">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2186">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2186">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2186">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2186">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2186">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2186">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2186">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2186">
        <f t="shared" si="2"/>
        <v>1441688.1149999995</v>
      </c>
      <c r="AY48" s="2186">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2186">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2186">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2186">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2186">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2186">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2186">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2186">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2186">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2186">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2186">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2186">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2186">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2186">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2186">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2186">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2186">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2186">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2186">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2186">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2186">
        <f t="shared" si="3"/>
        <v>0</v>
      </c>
      <c r="BT48" s="2186">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2186">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2186">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2186">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2186">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2186">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2186">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2186">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2186">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2186">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2186">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2186">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2186">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2186">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2186">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2186">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2186">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2186">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2186">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2186">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2186">
        <f t="shared" si="5"/>
        <v>0</v>
      </c>
      <c r="CO48" s="2187">
        <f t="shared" si="4"/>
        <v>-2.3283064365386963E-10</v>
      </c>
      <c r="CQ48" s="1625" t="s">
        <v>700</v>
      </c>
    </row>
    <row r="49" spans="1:95" s="54" customFormat="1" ht="12.75" x14ac:dyDescent="0.2">
      <c r="A49" s="989">
        <v>1840</v>
      </c>
      <c r="B49" s="990" t="s">
        <v>76</v>
      </c>
      <c r="C49" s="2184">
        <f>IF(ISERROR(VLOOKUP($A49,'I3 TB Data'!$A$19:$H$483,MATCH('O5 Details by Class &amp; Accounts'!$C$18, 'I3 TB Data'!$A$19:$H$19,0),0)), 0, VLOOKUP($A49,'I3 TB Data'!$A$19:$H$483,MATCH('O5 Details by Class &amp; Accounts'!$C$18,'I3 TB Data'!$A$19:$H$19,0),0))</f>
        <v>25253700</v>
      </c>
      <c r="D49" s="2185">
        <f>'I4 BO ASSETS'!E46</f>
        <v>-25253700</v>
      </c>
      <c r="E49" s="2184">
        <f t="shared" si="6"/>
        <v>0</v>
      </c>
      <c r="F49" s="2186">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2186">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2186">
        <f t="shared" si="0"/>
        <v>0</v>
      </c>
      <c r="I49" s="2186">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2186">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2186">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2186">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2186">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2186">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2186">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2186">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2186">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2186">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2186">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2186">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2186">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2186">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2186">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2186">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2186">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2186">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2186">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2186">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2186">
        <f t="shared" si="1"/>
        <v>0</v>
      </c>
      <c r="AD49" s="2186">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2186">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2186">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2186">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2186">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2186">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2186">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2186">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2186">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2186">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2186">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2186">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2186">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2186">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2186">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2186">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2186">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2186">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2186">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2186">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2186">
        <f t="shared" si="2"/>
        <v>0</v>
      </c>
      <c r="AY49" s="2186">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2186">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2186">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2186">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2186">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2186">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2186">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2186">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2186">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2186">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2186">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2186">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2186">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2186">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2186">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2186">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2186">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2186">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2186">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2186">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2186">
        <f t="shared" si="3"/>
        <v>0</v>
      </c>
      <c r="BT49" s="2186">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2186">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2186">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2186">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2186">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2186">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2186">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2186">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2186">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2186">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2186">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2186">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2186">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2186">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2186">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2186">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2186">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2186">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2186">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2186">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2186">
        <f t="shared" si="5"/>
        <v>0</v>
      </c>
      <c r="CO49" s="2187">
        <f t="shared" si="4"/>
        <v>0</v>
      </c>
      <c r="CQ49" s="1625" t="e">
        <v>#N/A</v>
      </c>
    </row>
    <row r="50" spans="1:95" s="54" customFormat="1" ht="12.75" x14ac:dyDescent="0.2">
      <c r="A50" s="989" t="s">
        <v>831</v>
      </c>
      <c r="B50" s="990" t="s">
        <v>395</v>
      </c>
      <c r="C50" s="2184">
        <f>IF(ISERROR(VLOOKUP($A50,'I3 TB Data'!$A$19:$H$483,MATCH('O5 Details by Class &amp; Accounts'!$C$18, 'I3 TB Data'!$A$19:$H$19,0),0)), 0, VLOOKUP($A50,'I3 TB Data'!$A$19:$H$483,MATCH('O5 Details by Class &amp; Accounts'!$C$18,'I3 TB Data'!$A$19:$H$19,0),0))</f>
        <v>0</v>
      </c>
      <c r="D50" s="2185">
        <f>'I4 BO ASSETS'!E47</f>
        <v>0</v>
      </c>
      <c r="E50" s="2184">
        <f t="shared" si="6"/>
        <v>0</v>
      </c>
      <c r="F50" s="2186">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2186">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2186">
        <f t="shared" si="0"/>
        <v>0</v>
      </c>
      <c r="I50" s="2186">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2186">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2186">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2186">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2186">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2186">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2186">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2186">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2186">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2186">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2186">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2186">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2186">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2186">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2186">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2186">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2186">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2186">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2186">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2186">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2186">
        <f t="shared" si="1"/>
        <v>0</v>
      </c>
      <c r="AD50" s="2186">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2186">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2186">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2186">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2186">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2186">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2186">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2186">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2186">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2186">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2186">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2186">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2186">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2186">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2186">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2186">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2186">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2186">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2186">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2186">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2186">
        <f t="shared" si="2"/>
        <v>0</v>
      </c>
      <c r="AY50" s="2186">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2186">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2186">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2186">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2186">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2186">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2186">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2186">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2186">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2186">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2186">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2186">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2186">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2186">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2186">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2186">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2186">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2186">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2186">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2186">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2186">
        <f t="shared" si="3"/>
        <v>0</v>
      </c>
      <c r="BT50" s="2186">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2186">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2186">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2186">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2186">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2186">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2186">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2186">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2186">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2186">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2186">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2186">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2186">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2186">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2186">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2186">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2186">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2186">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2186">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2186">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2186">
        <f t="shared" si="5"/>
        <v>0</v>
      </c>
      <c r="CO50" s="2187">
        <f t="shared" si="4"/>
        <v>0</v>
      </c>
      <c r="CQ50" s="1625" t="s">
        <v>1417</v>
      </c>
    </row>
    <row r="51" spans="1:95" s="54" customFormat="1" ht="12.75" x14ac:dyDescent="0.2">
      <c r="A51" s="989" t="s">
        <v>832</v>
      </c>
      <c r="B51" s="990" t="s">
        <v>396</v>
      </c>
      <c r="C51" s="2184">
        <f>IF(ISERROR(VLOOKUP($A51,'I3 TB Data'!$A$19:$H$483,MATCH('O5 Details by Class &amp; Accounts'!$C$18, 'I3 TB Data'!$A$19:$H$19,0),0)), 0, VLOOKUP($A51,'I3 TB Data'!$A$19:$H$483,MATCH('O5 Details by Class &amp; Accounts'!$C$18,'I3 TB Data'!$A$19:$H$19,0),0))</f>
        <v>0</v>
      </c>
      <c r="D51" s="2185">
        <f>'I4 BO ASSETS'!E48</f>
        <v>18940275</v>
      </c>
      <c r="E51" s="2184">
        <f t="shared" si="6"/>
        <v>18940275</v>
      </c>
      <c r="F51" s="2186">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12311178.75</v>
      </c>
      <c r="G51" s="2186">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6629096.25</v>
      </c>
      <c r="H51" s="2186">
        <f t="shared" si="0"/>
        <v>18940275</v>
      </c>
      <c r="I51" s="2186">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5434565.8274946408</v>
      </c>
      <c r="J51" s="2186">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2230203.3795980532</v>
      </c>
      <c r="K51" s="2186">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4534023.2302618269</v>
      </c>
      <c r="L51" s="2186">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2186">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2186">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0</v>
      </c>
      <c r="O51" s="2186">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111260.52385504614</v>
      </c>
      <c r="P51" s="2186">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2186">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1125.7887904324066</v>
      </c>
      <c r="R51" s="2186">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2186">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2186">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2186">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2186">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2186">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2186">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2186">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2186">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2186">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2186">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2186">
        <f t="shared" si="1"/>
        <v>12311178.749999998</v>
      </c>
      <c r="AD51" s="2186">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5792740.9084320879</v>
      </c>
      <c r="AE51" s="2186">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563408.90447726578</v>
      </c>
      <c r="AF51" s="2186">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67168.443547599629</v>
      </c>
      <c r="AG51" s="2186">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2186">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2186">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0</v>
      </c>
      <c r="AJ51" s="2186">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118593.35381826239</v>
      </c>
      <c r="AK51" s="2186">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48361.279354271741</v>
      </c>
      <c r="AL51" s="2186">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38823.360370512593</v>
      </c>
      <c r="AM51" s="2186">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2186">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2186">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2186">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2186">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2186">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2186">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2186">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2186">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2186">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2186">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2186">
        <f t="shared" si="2"/>
        <v>6629096.25</v>
      </c>
      <c r="AY51" s="2186">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2186">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2186">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2186">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2186">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2186">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2186">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2186">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2186">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2186">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2186">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2186">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2186">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2186">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2186">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2186">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2186">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2186">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2186">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2186">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2186">
        <f t="shared" si="3"/>
        <v>0</v>
      </c>
      <c r="BT51" s="2186">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2186">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2186">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2186">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2186">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2186">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2186">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2186">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2186">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2186">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2186">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2186">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2186">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2186">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2186">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2186">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2186">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2186">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2186">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2186">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2186">
        <f t="shared" si="5"/>
        <v>0</v>
      </c>
      <c r="CO51" s="2187">
        <f t="shared" si="4"/>
        <v>1.862645149230957E-9</v>
      </c>
      <c r="CQ51" s="1625" t="s">
        <v>699</v>
      </c>
    </row>
    <row r="52" spans="1:95" s="54" customFormat="1" ht="12.75" x14ac:dyDescent="0.2">
      <c r="A52" s="989" t="s">
        <v>833</v>
      </c>
      <c r="B52" s="990" t="s">
        <v>397</v>
      </c>
      <c r="C52" s="2184">
        <f>IF(ISERROR(VLOOKUP($A52,'I3 TB Data'!$A$19:$H$483,MATCH('O5 Details by Class &amp; Accounts'!$C$18, 'I3 TB Data'!$A$19:$H$19,0),0)), 0, VLOOKUP($A52,'I3 TB Data'!$A$19:$H$483,MATCH('O5 Details by Class &amp; Accounts'!$C$18,'I3 TB Data'!$A$19:$H$19,0),0))</f>
        <v>0</v>
      </c>
      <c r="D52" s="2185">
        <f>'I4 BO ASSETS'!E49</f>
        <v>6313425</v>
      </c>
      <c r="E52" s="2184">
        <f t="shared" si="6"/>
        <v>6313425</v>
      </c>
      <c r="F52" s="2186">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4103726.25</v>
      </c>
      <c r="G52" s="2186">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2209698.75</v>
      </c>
      <c r="H52" s="2186">
        <f t="shared" si="0"/>
        <v>6313425</v>
      </c>
      <c r="I52" s="2186">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1998509.1718067282</v>
      </c>
      <c r="J52" s="2186">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820135.78464202839</v>
      </c>
      <c r="K52" s="2186">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1284667.2955807319</v>
      </c>
      <c r="L52" s="2186">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2186">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2186">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2186">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2186">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2186">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413.9979705119481</v>
      </c>
      <c r="R52" s="2186">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2186">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2186">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2186">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2186">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2186">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2186">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2186">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2186">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2186">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2186">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2186">
        <f t="shared" si="1"/>
        <v>4103726.2500000009</v>
      </c>
      <c r="AD52" s="2186">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1632113.5266396601</v>
      </c>
      <c r="AE52" s="2186">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158741.31237046298</v>
      </c>
      <c r="AF52" s="2186">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17372.976246552815</v>
      </c>
      <c r="AG52" s="2186">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2186">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2186">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2186">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376906.53042085608</v>
      </c>
      <c r="AK52" s="2186">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13625.863722786522</v>
      </c>
      <c r="AL52" s="2186">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10938.540599681404</v>
      </c>
      <c r="AM52" s="2186">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2186">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2186">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2186">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2186">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2186">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2186">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2186">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2186">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2186">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2186">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2186">
        <f t="shared" si="2"/>
        <v>2209698.75</v>
      </c>
      <c r="AY52" s="2186">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2186">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2186">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2186">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2186">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2186">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2186">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2186">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2186">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2186">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2186">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2186">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2186">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2186">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2186">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2186">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2186">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2186">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2186">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2186">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2186">
        <f t="shared" si="3"/>
        <v>0</v>
      </c>
      <c r="BT52" s="2186">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2186">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2186">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2186">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2186">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2186">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2186">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2186">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2186">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2186">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2186">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2186">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2186">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2186">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2186">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2186">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2186">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2186">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2186">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2186">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2186">
        <f t="shared" si="5"/>
        <v>0</v>
      </c>
      <c r="CO52" s="2187">
        <f t="shared" si="4"/>
        <v>-9.3132257461547852E-10</v>
      </c>
      <c r="CQ52" s="1625" t="s">
        <v>700</v>
      </c>
    </row>
    <row r="53" spans="1:95" s="54" customFormat="1" ht="12.75" x14ac:dyDescent="0.2">
      <c r="A53" s="989">
        <v>1845</v>
      </c>
      <c r="B53" s="990" t="s">
        <v>84</v>
      </c>
      <c r="C53" s="2184">
        <f>IF(ISERROR(VLOOKUP($A53,'I3 TB Data'!$A$19:$H$483,MATCH('O5 Details by Class &amp; Accounts'!$C$18, 'I3 TB Data'!$A$19:$H$19,0),0)), 0, VLOOKUP($A53,'I3 TB Data'!$A$19:$H$483,MATCH('O5 Details by Class &amp; Accounts'!$C$18,'I3 TB Data'!$A$19:$H$19,0),0))</f>
        <v>17579521.5</v>
      </c>
      <c r="D53" s="2185">
        <f>'I4 BO ASSETS'!E50</f>
        <v>-17579521.5</v>
      </c>
      <c r="E53" s="2184">
        <f t="shared" si="6"/>
        <v>0</v>
      </c>
      <c r="F53" s="2186">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2186">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2186">
        <f t="shared" si="0"/>
        <v>0</v>
      </c>
      <c r="I53" s="2186">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2186">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2186">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2186">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2186">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2186">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2186">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2186">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2186">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2186">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2186">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2186">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2186">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2186">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2186">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2186">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2186">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2186">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2186">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2186">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2186">
        <f t="shared" si="1"/>
        <v>0</v>
      </c>
      <c r="AD53" s="2186">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2186">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2186">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2186">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2186">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2186">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2186">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2186">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2186">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2186">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2186">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2186">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2186">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2186">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2186">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2186">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2186">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2186">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2186">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2186">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2186">
        <f t="shared" si="2"/>
        <v>0</v>
      </c>
      <c r="AY53" s="2186">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2186">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2186">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2186">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2186">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2186">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2186">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2186">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2186">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2186">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2186">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2186">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2186">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2186">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2186">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2186">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2186">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2186">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2186">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2186">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2186">
        <f t="shared" si="3"/>
        <v>0</v>
      </c>
      <c r="BT53" s="2186">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2186">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2186">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2186">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2186">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2186">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2186">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2186">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2186">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2186">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2186">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2186">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2186">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2186">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2186">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2186">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2186">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2186">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2186">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2186">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2186">
        <f t="shared" si="5"/>
        <v>0</v>
      </c>
      <c r="CO53" s="2187">
        <f t="shared" si="4"/>
        <v>0</v>
      </c>
      <c r="CQ53" s="1625" t="e">
        <v>#N/A</v>
      </c>
    </row>
    <row r="54" spans="1:95" s="54" customFormat="1" ht="25.5" x14ac:dyDescent="0.2">
      <c r="A54" s="989" t="s">
        <v>834</v>
      </c>
      <c r="B54" s="990" t="s">
        <v>398</v>
      </c>
      <c r="C54" s="2184">
        <f>IF(ISERROR(VLOOKUP($A54,'I3 TB Data'!$A$19:$H$483,MATCH('O5 Details by Class &amp; Accounts'!$C$18, 'I3 TB Data'!$A$19:$H$19,0),0)), 0, VLOOKUP($A54,'I3 TB Data'!$A$19:$H$483,MATCH('O5 Details by Class &amp; Accounts'!$C$18,'I3 TB Data'!$A$19:$H$19,0),0))</f>
        <v>0</v>
      </c>
      <c r="D54" s="2185">
        <f>'I4 BO ASSETS'!E51</f>
        <v>0</v>
      </c>
      <c r="E54" s="2184">
        <f t="shared" si="6"/>
        <v>0</v>
      </c>
      <c r="F54" s="2186">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2186">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2186">
        <f t="shared" si="0"/>
        <v>0</v>
      </c>
      <c r="I54" s="2186">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2186">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2186">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2186">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2186">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2186">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2186">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2186">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2186">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2186">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2186">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2186">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2186">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2186">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2186">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2186">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2186">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2186">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2186">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2186">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2186">
        <f t="shared" si="1"/>
        <v>0</v>
      </c>
      <c r="AD54" s="2186">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2186">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2186">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2186">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2186">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2186">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2186">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2186">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2186">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2186">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2186">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2186">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2186">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2186">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2186">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2186">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2186">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2186">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2186">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2186">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2186">
        <f t="shared" si="2"/>
        <v>0</v>
      </c>
      <c r="AY54" s="2186">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2186">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2186">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2186">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2186">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2186">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2186">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2186">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2186">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2186">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2186">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2186">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2186">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2186">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2186">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2186">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2186">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2186">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2186">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2186">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2186">
        <f t="shared" si="3"/>
        <v>0</v>
      </c>
      <c r="BT54" s="2186">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2186">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2186">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2186">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2186">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2186">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2186">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2186">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2186">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2186">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2186">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2186">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2186">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2186">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2186">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2186">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2186">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2186">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2186">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2186">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2186">
        <f t="shared" si="5"/>
        <v>0</v>
      </c>
      <c r="CO54" s="2187">
        <f t="shared" si="4"/>
        <v>0</v>
      </c>
      <c r="CQ54" s="1625" t="s">
        <v>1417</v>
      </c>
    </row>
    <row r="55" spans="1:95" s="54" customFormat="1" ht="25.5" x14ac:dyDescent="0.2">
      <c r="A55" s="989" t="s">
        <v>835</v>
      </c>
      <c r="B55" s="990" t="s">
        <v>399</v>
      </c>
      <c r="C55" s="2184">
        <f>IF(ISERROR(VLOOKUP($A55,'I3 TB Data'!$A$19:$H$483,MATCH('O5 Details by Class &amp; Accounts'!$C$18, 'I3 TB Data'!$A$19:$H$19,0),0)), 0, VLOOKUP($A55,'I3 TB Data'!$A$19:$H$483,MATCH('O5 Details by Class &amp; Accounts'!$C$18,'I3 TB Data'!$A$19:$H$19,0),0))</f>
        <v>0</v>
      </c>
      <c r="D55" s="2185">
        <f>'I4 BO ASSETS'!E52</f>
        <v>8789760.75</v>
      </c>
      <c r="E55" s="2184">
        <f t="shared" si="6"/>
        <v>8789760.75</v>
      </c>
      <c r="F55" s="2186">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5713344.4874999998</v>
      </c>
      <c r="G55" s="2186">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3076416.2624999997</v>
      </c>
      <c r="H55" s="2186">
        <f t="shared" si="0"/>
        <v>8789760.75</v>
      </c>
      <c r="I55" s="2186">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2522061.2374320682</v>
      </c>
      <c r="J55" s="2186">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1034987.8304569663</v>
      </c>
      <c r="K55" s="2186">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2104139.4292819728</v>
      </c>
      <c r="L55" s="2186">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2186">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2186">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0</v>
      </c>
      <c r="O55" s="2186">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51633.536767841186</v>
      </c>
      <c r="P55" s="2186">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2186">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522.45356115118398</v>
      </c>
      <c r="R55" s="2186">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2186">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2186">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2186">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2186">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2186">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2186">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2186">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2186">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2186">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2186">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2186">
        <f t="shared" si="1"/>
        <v>5713344.4874999998</v>
      </c>
      <c r="AD55" s="2186">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2688282.3333798326</v>
      </c>
      <c r="AE55" s="2186">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261465.55289058737</v>
      </c>
      <c r="AF55" s="2186">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31171.382080422907</v>
      </c>
      <c r="AG55" s="2186">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2186">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2186">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0</v>
      </c>
      <c r="AJ55" s="2186">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55036.540208768107</v>
      </c>
      <c r="AK55" s="2186">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22443.395097904493</v>
      </c>
      <c r="AL55" s="2186">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18017.058842484443</v>
      </c>
      <c r="AM55" s="2186">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2186">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2186">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2186">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2186">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2186">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2186">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2186">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2186">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2186">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2186">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2186">
        <f t="shared" si="2"/>
        <v>3076416.2624999993</v>
      </c>
      <c r="AY55" s="2186">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2186">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2186">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2186">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2186">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2186">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2186">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2186">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2186">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2186">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2186">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2186">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2186">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2186">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2186">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2186">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2186">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2186">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2186">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2186">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2186">
        <f t="shared" si="3"/>
        <v>0</v>
      </c>
      <c r="BT55" s="2186">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2186">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2186">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2186">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2186">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2186">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2186">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2186">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2186">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2186">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2186">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2186">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2186">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2186">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2186">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2186">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2186">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2186">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2186">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2186">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2186">
        <f t="shared" si="5"/>
        <v>0</v>
      </c>
      <c r="CO55" s="2187">
        <f t="shared" si="4"/>
        <v>9.3132257461547852E-10</v>
      </c>
      <c r="CQ55" s="1625" t="s">
        <v>699</v>
      </c>
    </row>
    <row r="56" spans="1:95" s="54" customFormat="1" ht="25.5" x14ac:dyDescent="0.2">
      <c r="A56" s="989" t="s">
        <v>836</v>
      </c>
      <c r="B56" s="990" t="s">
        <v>631</v>
      </c>
      <c r="C56" s="2184">
        <f>IF(ISERROR(VLOOKUP($A56,'I3 TB Data'!$A$19:$H$483,MATCH('O5 Details by Class &amp; Accounts'!$C$18, 'I3 TB Data'!$A$19:$H$19,0),0)), 0, VLOOKUP($A56,'I3 TB Data'!$A$19:$H$483,MATCH('O5 Details by Class &amp; Accounts'!$C$18,'I3 TB Data'!$A$19:$H$19,0),0))</f>
        <v>0</v>
      </c>
      <c r="D56" s="2185">
        <f>'I4 BO ASSETS'!E53</f>
        <v>8789760.75</v>
      </c>
      <c r="E56" s="2184">
        <f t="shared" si="6"/>
        <v>8789760.75</v>
      </c>
      <c r="F56" s="2186">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5713344.4874999998</v>
      </c>
      <c r="G56" s="2186">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3076416.2624999997</v>
      </c>
      <c r="H56" s="2186">
        <f t="shared" si="0"/>
        <v>8789760.75</v>
      </c>
      <c r="I56" s="2186">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2782391.09150133</v>
      </c>
      <c r="J56" s="2186">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1141820.3795114306</v>
      </c>
      <c r="K56" s="2186">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1788556.6347116129</v>
      </c>
      <c r="L56" s="2186">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2186">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2186">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2186">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2186">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2186">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576.3817756266335</v>
      </c>
      <c r="R56" s="2186">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2186">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2186">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2186">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2186">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2186">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2186">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2186">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2186">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2186">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2186">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2186">
        <f t="shared" si="1"/>
        <v>5713344.4875000007</v>
      </c>
      <c r="AD56" s="2186">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2272282.8600959643</v>
      </c>
      <c r="AE56" s="2186">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221004.94689924803</v>
      </c>
      <c r="AF56" s="2186">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24187.236677814697</v>
      </c>
      <c r="AG56" s="2186">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2186">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2186">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2186">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524741.83624766616</v>
      </c>
      <c r="AK56" s="2186">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18970.381708089957</v>
      </c>
      <c r="AL56" s="2186">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15229.000871216662</v>
      </c>
      <c r="AM56" s="2186">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2186">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2186">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2186">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2186">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2186">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2186">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2186">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2186">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2186">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2186">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2186">
        <f t="shared" si="2"/>
        <v>3076416.2624999997</v>
      </c>
      <c r="AY56" s="2186">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2186">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2186">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2186">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2186">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2186">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2186">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2186">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2186">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2186">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2186">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2186">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2186">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2186">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2186">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2186">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2186">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2186">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2186">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2186">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2186">
        <f t="shared" si="3"/>
        <v>0</v>
      </c>
      <c r="BT56" s="2186">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2186">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2186">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2186">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2186">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2186">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2186">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2186">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2186">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2186">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2186">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2186">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2186">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2186">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2186">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2186">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2186">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2186">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2186">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2186">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2186">
        <f t="shared" si="5"/>
        <v>0</v>
      </c>
      <c r="CO56" s="2187">
        <f t="shared" si="4"/>
        <v>-4.6566128730773926E-10</v>
      </c>
      <c r="CQ56" s="1625" t="s">
        <v>700</v>
      </c>
    </row>
    <row r="57" spans="1:95" s="54" customFormat="1" ht="12.75" x14ac:dyDescent="0.2">
      <c r="A57" s="989">
        <v>1850</v>
      </c>
      <c r="B57" s="990" t="s">
        <v>90</v>
      </c>
      <c r="C57" s="2184">
        <f>IF(ISERROR(VLOOKUP($A57,'I3 TB Data'!$A$19:$H$483,MATCH('O5 Details by Class &amp; Accounts'!$C$18, 'I3 TB Data'!$A$19:$H$19,0),0)), 0, VLOOKUP($A57,'I3 TB Data'!$A$19:$H$483,MATCH('O5 Details by Class &amp; Accounts'!$C$18,'I3 TB Data'!$A$19:$H$19,0),0))</f>
        <v>31202231.5</v>
      </c>
      <c r="D57" s="2185">
        <f>'I4 BO ASSETS'!E54</f>
        <v>0</v>
      </c>
      <c r="E57" s="2184">
        <f t="shared" si="6"/>
        <v>31202231.5</v>
      </c>
      <c r="F57" s="2186">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21841562.049999997</v>
      </c>
      <c r="G57" s="2186">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9360669.4499999993</v>
      </c>
      <c r="H57" s="2186">
        <f>F57+G57</f>
        <v>31202231.499999996</v>
      </c>
      <c r="I57" s="2186">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10531807.124495123</v>
      </c>
      <c r="J57" s="2186">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4321977.6129111648</v>
      </c>
      <c r="K57" s="2186">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6769980.5270203073</v>
      </c>
      <c r="L57" s="2186">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2186">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2186">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2186">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215615.08591604047</v>
      </c>
      <c r="P57" s="2186">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2186">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2181.6996573613515</v>
      </c>
      <c r="R57" s="2186">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2186">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2186">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2186">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2186">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2186">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2186">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2186">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2186">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2186">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2186">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2186">
        <f t="shared" si="1"/>
        <v>21841562.050000001</v>
      </c>
      <c r="AD57" s="2186">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8186488.8442155179</v>
      </c>
      <c r="AE57" s="2186">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796227.68981795141</v>
      </c>
      <c r="AF57" s="2186">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87140.798671063356</v>
      </c>
      <c r="AG57" s="2186">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2186">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2186">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2186">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167599.96405468285</v>
      </c>
      <c r="AK57" s="2186">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68345.724447892819</v>
      </c>
      <c r="AL57" s="2186">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54866.428792891733</v>
      </c>
      <c r="AM57" s="2186">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2186">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2186">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2186">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2186">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2186">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2186">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2186">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2186">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2186">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2186">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2186">
        <f t="shared" si="2"/>
        <v>9360669.4500000011</v>
      </c>
      <c r="AY57" s="2186">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2186">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2186">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2186">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2186">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2186">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2186">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2186">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2186">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2186">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2186">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2186">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2186">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2186">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2186">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2186">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2186">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2186">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2186">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2186">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2186">
        <f t="shared" si="3"/>
        <v>0</v>
      </c>
      <c r="BT57" s="2186">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2186">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2186">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2186">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2186">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2186">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2186">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2186">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2186">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2186">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2186">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2186">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2186">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2186">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2186">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2186">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2186">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2186">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2186">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2186">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2186">
        <f t="shared" si="5"/>
        <v>0</v>
      </c>
      <c r="CO57" s="2187">
        <f t="shared" ref="CO57:CO80" si="7">+E57-AC57-AX57-BS57-CN57</f>
        <v>-1.862645149230957E-9</v>
      </c>
      <c r="CQ57" s="1625" t="s">
        <v>1059</v>
      </c>
    </row>
    <row r="58" spans="1:95" s="54" customFormat="1" ht="12.75" x14ac:dyDescent="0.2">
      <c r="A58" s="989">
        <v>1855</v>
      </c>
      <c r="B58" s="990" t="s">
        <v>92</v>
      </c>
      <c r="C58" s="2184">
        <f>IF(ISERROR(VLOOKUP($A58,'I3 TB Data'!$A$19:$H$483,MATCH('O5 Details by Class &amp; Accounts'!$C$18, 'I3 TB Data'!$A$19:$H$19,0),0)), 0, VLOOKUP($A58,'I3 TB Data'!$A$19:$H$483,MATCH('O5 Details by Class &amp; Accounts'!$C$18,'I3 TB Data'!$A$19:$H$19,0),0))</f>
        <v>16848067</v>
      </c>
      <c r="D58" s="2185">
        <f>'I4 BO ASSETS'!E55</f>
        <v>0</v>
      </c>
      <c r="E58" s="2184">
        <f t="shared" si="6"/>
        <v>16848067</v>
      </c>
      <c r="F58" s="2186">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2186">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16848067</v>
      </c>
      <c r="H58" s="2186">
        <f>F58+G58</f>
        <v>16848067</v>
      </c>
      <c r="I58" s="2186">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2186">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2186">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2186">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2186">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2186">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2186">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2186">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2186">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2186">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2186">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2186">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2186">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2186">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2186">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2186">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2186">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2186">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2186">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2186">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2186">
        <f>SUM(I58:AB58)</f>
        <v>0</v>
      </c>
      <c r="AD58" s="2186">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16848067</v>
      </c>
      <c r="AE58" s="2186">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0</v>
      </c>
      <c r="AF58" s="2186">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2186">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2186">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2186">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2186">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2186">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2186">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2186">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2186">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2186">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2186">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2186">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2186">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2186">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2186">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2186">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2186">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2186">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2186">
        <f>SUM(AD58:AW58)</f>
        <v>16848067</v>
      </c>
      <c r="AY58" s="2186">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2186">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2186">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2186">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2186">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2186">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2186">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2186">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2186">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2186">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2186">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2186">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2186">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2186">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2186">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2186">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2186">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2186">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2186">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2186">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2186">
        <f>SUM(AY58:BR58)</f>
        <v>0</v>
      </c>
      <c r="BT58" s="2186">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2186">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2186">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2186">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2186">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2186">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2186">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2186">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2186">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2186">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2186">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2186">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2186">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2186">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2186">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2186">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2186">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2186">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2186">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2186">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2186">
        <f t="shared" si="5"/>
        <v>0</v>
      </c>
      <c r="CO58" s="2187">
        <f t="shared" si="7"/>
        <v>0</v>
      </c>
      <c r="CQ58" s="1625" t="s">
        <v>1275</v>
      </c>
    </row>
    <row r="59" spans="1:95" s="54" customFormat="1" ht="12.75" x14ac:dyDescent="0.2">
      <c r="A59" s="989">
        <v>1860</v>
      </c>
      <c r="B59" s="990" t="s">
        <v>93</v>
      </c>
      <c r="C59" s="2184">
        <f>IF(ISERROR(VLOOKUP($A59,'I3 TB Data'!$A$19:$H$483,MATCH('O5 Details by Class &amp; Accounts'!$C$18, 'I3 TB Data'!$A$19:$H$19,0),0)), 0, VLOOKUP($A59,'I3 TB Data'!$A$19:$H$483,MATCH('O5 Details by Class &amp; Accounts'!$C$18,'I3 TB Data'!$A$19:$H$19,0),0))</f>
        <v>9261664</v>
      </c>
      <c r="D59" s="2185">
        <f>'I4 BO ASSETS'!E56</f>
        <v>0</v>
      </c>
      <c r="E59" s="2184">
        <f t="shared" si="6"/>
        <v>9261664</v>
      </c>
      <c r="F59" s="2186">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2186">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9261664</v>
      </c>
      <c r="H59" s="2186">
        <f>F59+G59</f>
        <v>9261664</v>
      </c>
      <c r="I59" s="2186">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2186">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2186">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2186">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2186">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2186">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2186">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2186">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2186">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2186">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2186">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2186">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2186">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2186">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2186">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2186">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2186">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2186">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2186">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2186">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2186">
        <f>SUM(I59:AB59)</f>
        <v>0</v>
      </c>
      <c r="AD59" s="2186">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7141521.7416498447</v>
      </c>
      <c r="AE59" s="2186">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1720751.4383761894</v>
      </c>
      <c r="AF59" s="2186">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399390.81997396564</v>
      </c>
      <c r="AG59" s="2186">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2186">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2186">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0</v>
      </c>
      <c r="AJ59" s="2186">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2186">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2186">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2186">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2186">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2186">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2186">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2186">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2186">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2186">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2186">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2186">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2186">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2186">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2186">
        <f>SUM(AD59:AW59)</f>
        <v>9261664</v>
      </c>
      <c r="AY59" s="2186">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2186">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2186">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2186">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2186">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2186">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2186">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2186">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2186">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2186">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2186">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2186">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2186">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2186">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2186">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2186">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2186">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2186">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2186">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2186">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2186">
        <f>SUM(AY59:BR59)</f>
        <v>0</v>
      </c>
      <c r="BT59" s="2186">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2186">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2186">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2186">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2186">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2186">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2186">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2186">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2186">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2186">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2186">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2186">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2186">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2186">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2186">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2186">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2186">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2186">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2186">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2186">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2186">
        <f t="shared" si="5"/>
        <v>0</v>
      </c>
      <c r="CO59" s="2187">
        <f t="shared" si="7"/>
        <v>0</v>
      </c>
      <c r="CQ59" s="1625" t="s">
        <v>774</v>
      </c>
    </row>
    <row r="60" spans="1:95" s="54" customFormat="1" ht="12.75" x14ac:dyDescent="0.2">
      <c r="A60" s="1838">
        <v>1905</v>
      </c>
      <c r="B60" s="1807" t="s">
        <v>282</v>
      </c>
      <c r="C60" s="2184">
        <f>IF(ISERROR(VLOOKUP($A60,'I3 TB Data'!$A$19:$H$483,MATCH('O5 Details by Class &amp; Accounts'!$C$18, 'I3 TB Data'!$A$19:$H$19,0),0)), 0, VLOOKUP($A60,'I3 TB Data'!$A$19:$H$483,MATCH('O5 Details by Class &amp; Accounts'!$C$18,'I3 TB Data'!$A$19:$H$19,0),0))</f>
        <v>940078.79999999981</v>
      </c>
      <c r="D60" s="2185">
        <f>'I4 BO ASSETS'!E62</f>
        <v>0</v>
      </c>
      <c r="E60" s="2184">
        <f t="shared" si="6"/>
        <v>940078.79999999981</v>
      </c>
      <c r="F60" s="2186">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2186">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2186">
        <f t="shared" ref="H60:H80" si="8">F60+G60</f>
        <v>0</v>
      </c>
      <c r="I60" s="2186">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2186">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2186">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2186">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2186">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2186">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2186">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2186">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2186">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2186">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2186">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2186">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2186">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2186">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2186">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2186">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2186">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2186">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2186">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2186">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2186">
        <f t="shared" ref="AC60:AC80" si="9">SUM(I60:AB60)</f>
        <v>0</v>
      </c>
      <c r="AD60" s="2186">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2186">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2186">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2186">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2186">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2186">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2186">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2186">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2186">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2186">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2186">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2186">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2186">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2186">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2186">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2186">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2186">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2186">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2186">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2186">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2186">
        <f t="shared" ref="AX60:AX80" si="10">SUM(AD60:AW60)</f>
        <v>0</v>
      </c>
      <c r="AY60" s="2186">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2186">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2186">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2186">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2186">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2186">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2186">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2186">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2186">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2186">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2186">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2186">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2186">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2186">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2186">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2186">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2186">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2186">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2186">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2186">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2186">
        <f t="shared" ref="BS60:BS80" si="11">SUM(AY60:BR60)</f>
        <v>0</v>
      </c>
      <c r="BT60" s="2186">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581588.11462362774</v>
      </c>
      <c r="BU60" s="2186">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133787.50582415296</v>
      </c>
      <c r="BV60" s="2186">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208049.68441507054</v>
      </c>
      <c r="BW60" s="2186">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2186">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2186">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0</v>
      </c>
      <c r="BZ60" s="2186">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13628.014554089614</v>
      </c>
      <c r="CA60" s="2186">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1644.6859553630622</v>
      </c>
      <c r="CB60" s="2186">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1380.7946276957864</v>
      </c>
      <c r="CC60" s="2186">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2186">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2186">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2186">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2186">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2186">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2186">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2186">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2186">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2186">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2186">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2186">
        <f t="shared" ref="CN60:CN80" si="12">SUM(BT60:CM60)</f>
        <v>940078.79999999981</v>
      </c>
      <c r="CO60" s="2187">
        <f t="shared" si="7"/>
        <v>0</v>
      </c>
      <c r="CQ60" s="1625" t="s">
        <v>5</v>
      </c>
    </row>
    <row r="61" spans="1:95" s="54" customFormat="1" ht="12.75" x14ac:dyDescent="0.2">
      <c r="A61" s="1838">
        <v>1906</v>
      </c>
      <c r="B61" s="1807" t="s">
        <v>283</v>
      </c>
      <c r="C61" s="2184">
        <f>IF(ISERROR(VLOOKUP($A61,'I3 TB Data'!$A$19:$H$483,MATCH('O5 Details by Class &amp; Accounts'!$C$18, 'I3 TB Data'!$A$19:$H$19,0),0)), 0, VLOOKUP($A61,'I3 TB Data'!$A$19:$H$483,MATCH('O5 Details by Class &amp; Accounts'!$C$18,'I3 TB Data'!$A$19:$H$19,0),0))</f>
        <v>65314</v>
      </c>
      <c r="D61" s="2185">
        <f>'I4 BO ASSETS'!E63</f>
        <v>0</v>
      </c>
      <c r="E61" s="2184">
        <f t="shared" si="6"/>
        <v>65314</v>
      </c>
      <c r="F61" s="2186">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2186">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2186">
        <f t="shared" si="8"/>
        <v>0</v>
      </c>
      <c r="I61" s="2186">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2186">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2186">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2186">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2186">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2186">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2186">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2186">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2186">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2186">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2186">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2186">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2186">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2186">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2186">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2186">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2186">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2186">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2186">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2186">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2186">
        <f t="shared" si="9"/>
        <v>0</v>
      </c>
      <c r="AD61" s="2186">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2186">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2186">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2186">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2186">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2186">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2186">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2186">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2186">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2186">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2186">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2186">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2186">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2186">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2186">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2186">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2186">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2186">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2186">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2186">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2186">
        <f t="shared" si="10"/>
        <v>0</v>
      </c>
      <c r="AY61" s="2186">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2186">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2186">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2186">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2186">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2186">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2186">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2186">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2186">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2186">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2186">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2186">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2186">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2186">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2186">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2186">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2186">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2186">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2186">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2186">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2186">
        <f t="shared" si="11"/>
        <v>0</v>
      </c>
      <c r="BT61" s="2186">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40407.087276649181</v>
      </c>
      <c r="BU61" s="2186">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9295.1752080769493</v>
      </c>
      <c r="BV61" s="2186">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14454.700061192656</v>
      </c>
      <c r="BW61" s="2186">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2186">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2186">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2186">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946.83567227110029</v>
      </c>
      <c r="CA61" s="2186">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114.26810017264837</v>
      </c>
      <c r="CB61" s="2186">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95.933681637456999</v>
      </c>
      <c r="CC61" s="2186">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2186">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2186">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2186">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2186">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2186">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2186">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2186">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2186">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2186">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2186">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2186">
        <f t="shared" si="12"/>
        <v>65313.999999999993</v>
      </c>
      <c r="CO61" s="2187">
        <f t="shared" si="7"/>
        <v>0</v>
      </c>
      <c r="CQ61" s="1625" t="s">
        <v>5</v>
      </c>
    </row>
    <row r="62" spans="1:95" s="54" customFormat="1" ht="12.75" x14ac:dyDescent="0.2">
      <c r="A62" s="1838">
        <v>1908</v>
      </c>
      <c r="B62" s="1807" t="s">
        <v>284</v>
      </c>
      <c r="C62" s="2184">
        <f>IF(ISERROR(VLOOKUP($A62,'I3 TB Data'!$A$19:$H$483,MATCH('O5 Details by Class &amp; Accounts'!$C$18, 'I3 TB Data'!$A$19:$H$19,0),0)), 0, VLOOKUP($A62,'I3 TB Data'!$A$19:$H$483,MATCH('O5 Details by Class &amp; Accounts'!$C$18,'I3 TB Data'!$A$19:$H$19,0),0))</f>
        <v>12223707</v>
      </c>
      <c r="D62" s="2185">
        <f>'I4 BO ASSETS'!E64</f>
        <v>0</v>
      </c>
      <c r="E62" s="2184">
        <f t="shared" si="6"/>
        <v>12223707</v>
      </c>
      <c r="F62" s="2186">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2186">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2186">
        <f t="shared" si="8"/>
        <v>0</v>
      </c>
      <c r="I62" s="2186">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2186">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2186">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2186">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2186">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2186">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2186">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2186">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2186">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2186">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2186">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2186">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2186">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2186">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2186">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2186">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2186">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2186">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2186">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2186">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2186">
        <f t="shared" si="9"/>
        <v>0</v>
      </c>
      <c r="AD62" s="2186">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2186">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2186">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2186">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2186">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2186">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2186">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2186">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2186">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2186">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2186">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2186">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2186">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2186">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2186">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2186">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2186">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2186">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2186">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2186">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2186">
        <f t="shared" si="10"/>
        <v>0</v>
      </c>
      <c r="AY62" s="2186">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2186">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2186">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2186">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2186">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2186">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2186">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2186">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2186">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2186">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2186">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2186">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2186">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2186">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2186">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2186">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2186">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2186">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2186">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2186">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2186">
        <f t="shared" si="11"/>
        <v>0</v>
      </c>
      <c r="BT62" s="2186">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7562305.1044674581</v>
      </c>
      <c r="BU62" s="2186">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1739619.3504791723</v>
      </c>
      <c r="BV62" s="2186">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2705239.5860137353</v>
      </c>
      <c r="BW62" s="2186">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2186">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2186">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0</v>
      </c>
      <c r="BZ62" s="2186">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177203.07797700271</v>
      </c>
      <c r="CA62" s="2186">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21385.610680054859</v>
      </c>
      <c r="CB62" s="2186">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17954.270382575782</v>
      </c>
      <c r="CC62" s="2186">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2186">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2186">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2186">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2186">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2186">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2186">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2186">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2186">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2186">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2186">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2186">
        <f t="shared" si="12"/>
        <v>12223706.999999998</v>
      </c>
      <c r="CO62" s="2187">
        <f t="shared" si="7"/>
        <v>0</v>
      </c>
      <c r="CQ62" s="1625" t="s">
        <v>5</v>
      </c>
    </row>
    <row r="63" spans="1:95" s="54" customFormat="1" ht="12.75" x14ac:dyDescent="0.2">
      <c r="A63" s="1838">
        <v>1910</v>
      </c>
      <c r="B63" s="1807" t="s">
        <v>285</v>
      </c>
      <c r="C63" s="2184">
        <f>IF(ISERROR(VLOOKUP($A63,'I3 TB Data'!$A$19:$H$483,MATCH('O5 Details by Class &amp; Accounts'!$C$18, 'I3 TB Data'!$A$19:$H$19,0),0)), 0, VLOOKUP($A63,'I3 TB Data'!$A$19:$H$483,MATCH('O5 Details by Class &amp; Accounts'!$C$18,'I3 TB Data'!$A$19:$H$19,0),0))</f>
        <v>0</v>
      </c>
      <c r="D63" s="2185">
        <f>'I4 BO ASSETS'!E65</f>
        <v>0</v>
      </c>
      <c r="E63" s="2184">
        <f t="shared" si="6"/>
        <v>0</v>
      </c>
      <c r="F63" s="2186">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2186">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2186">
        <f t="shared" si="8"/>
        <v>0</v>
      </c>
      <c r="I63" s="2186">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2186">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2186">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2186">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2186">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2186">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2186">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2186">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2186">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2186">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2186">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2186">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2186">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2186">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2186">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2186">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2186">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2186">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2186">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2186">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2186">
        <f t="shared" si="9"/>
        <v>0</v>
      </c>
      <c r="AD63" s="2186">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2186">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2186">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2186">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2186">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2186">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2186">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2186">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2186">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2186">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2186">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2186">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2186">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2186">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2186">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2186">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2186">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2186">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2186">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2186">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2186">
        <f t="shared" si="10"/>
        <v>0</v>
      </c>
      <c r="AY63" s="2186">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2186">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2186">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2186">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2186">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2186">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2186">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2186">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2186">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2186">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2186">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2186">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2186">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2186">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2186">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2186">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2186">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2186">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2186">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2186">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2186">
        <f t="shared" si="11"/>
        <v>0</v>
      </c>
      <c r="BT63" s="2186">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2186">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2186">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2186">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2186">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2186">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2186">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2186">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2186">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2186">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2186">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2186">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2186">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2186">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2186">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2186">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2186">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2186">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2186">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2186">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2186">
        <f t="shared" si="12"/>
        <v>0</v>
      </c>
      <c r="CO63" s="2187">
        <f t="shared" si="7"/>
        <v>0</v>
      </c>
      <c r="CQ63" s="1625" t="s">
        <v>5</v>
      </c>
    </row>
    <row r="64" spans="1:95" s="54" customFormat="1" ht="12.75" x14ac:dyDescent="0.2">
      <c r="A64" s="1838">
        <v>1915</v>
      </c>
      <c r="B64" s="1807" t="s">
        <v>509</v>
      </c>
      <c r="C64" s="2184">
        <f>IF(ISERROR(VLOOKUP($A64,'I3 TB Data'!$A$19:$H$483,MATCH('O5 Details by Class &amp; Accounts'!$C$18, 'I3 TB Data'!$A$19:$H$19,0),0)), 0, VLOOKUP($A64,'I3 TB Data'!$A$19:$H$483,MATCH('O5 Details by Class &amp; Accounts'!$C$18,'I3 TB Data'!$A$19:$H$19,0),0))</f>
        <v>90616</v>
      </c>
      <c r="D64" s="2185">
        <f>'I4 BO ASSETS'!E66</f>
        <v>0</v>
      </c>
      <c r="E64" s="2184">
        <f t="shared" si="6"/>
        <v>90616</v>
      </c>
      <c r="F64" s="2186">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2186">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2186">
        <f t="shared" si="8"/>
        <v>0</v>
      </c>
      <c r="I64" s="2186">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2186">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2186">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2186">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2186">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2186">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2186">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2186">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2186">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2186">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2186">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2186">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2186">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2186">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2186">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2186">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2186">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2186">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2186">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2186">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2186">
        <f t="shared" si="9"/>
        <v>0</v>
      </c>
      <c r="AD64" s="2186">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2186">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2186">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2186">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2186">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2186">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2186">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2186">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2186">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2186">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2186">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2186">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2186">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2186">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2186">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2186">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2186">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2186">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2186">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2186">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2186">
        <f t="shared" si="10"/>
        <v>0</v>
      </c>
      <c r="AY64" s="2186">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2186">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2186">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2186">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2186">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2186">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2186">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2186">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2186">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2186">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2186">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2186">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2186">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2186">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2186">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2186">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2186">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2186">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2186">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2186">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2186">
        <f t="shared" si="11"/>
        <v>0</v>
      </c>
      <c r="BT64" s="2186">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56060.394718756193</v>
      </c>
      <c r="BU64" s="2186">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12896.034489620921</v>
      </c>
      <c r="BV64" s="2186">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20054.308429204058</v>
      </c>
      <c r="BW64" s="2186">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2186">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2186">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0</v>
      </c>
      <c r="BZ64" s="2186">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1313.6304816504583</v>
      </c>
      <c r="CA64" s="2186">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158.53443618894426</v>
      </c>
      <c r="CB64" s="2186">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133.09744457941335</v>
      </c>
      <c r="CC64" s="2186">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2186">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2186">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2186">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2186">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2186">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2186">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2186">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2186">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2186">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2186">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2186">
        <f t="shared" si="12"/>
        <v>90615.999999999985</v>
      </c>
      <c r="CO64" s="2187">
        <f t="shared" si="7"/>
        <v>0</v>
      </c>
      <c r="CQ64" s="1625" t="s">
        <v>5</v>
      </c>
    </row>
    <row r="65" spans="1:95" s="54" customFormat="1" ht="12.75" x14ac:dyDescent="0.2">
      <c r="A65" s="1838">
        <v>1920</v>
      </c>
      <c r="B65" s="1807" t="s">
        <v>510</v>
      </c>
      <c r="C65" s="2184">
        <f>IF(ISERROR(VLOOKUP($A65,'I3 TB Data'!$A$19:$H$483,MATCH('O5 Details by Class &amp; Accounts'!$C$18, 'I3 TB Data'!$A$19:$H$19,0),0)), 0, VLOOKUP($A65,'I3 TB Data'!$A$19:$H$483,MATCH('O5 Details by Class &amp; Accounts'!$C$18,'I3 TB Data'!$A$19:$H$19,0),0))</f>
        <v>762482</v>
      </c>
      <c r="D65" s="2185">
        <f>'I4 BO ASSETS'!E67</f>
        <v>0</v>
      </c>
      <c r="E65" s="2184">
        <f t="shared" si="6"/>
        <v>762482</v>
      </c>
      <c r="F65" s="2186">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2186">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2186">
        <f t="shared" si="8"/>
        <v>0</v>
      </c>
      <c r="I65" s="2186">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2186">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2186">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2186">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2186">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2186">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2186">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2186">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2186">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2186">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2186">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2186">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2186">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2186">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2186">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2186">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2186">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2186">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2186">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2186">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2186">
        <f t="shared" si="9"/>
        <v>0</v>
      </c>
      <c r="AD65" s="2186">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2186">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2186">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2186">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2186">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2186">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2186">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2186">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2186">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2186">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2186">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2186">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2186">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2186">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2186">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2186">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2186">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2186">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2186">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2186">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2186">
        <f t="shared" si="10"/>
        <v>0</v>
      </c>
      <c r="AY65" s="2186">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2186">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2186">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2186">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2186">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2186">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2186">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2186">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2186">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2186">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2186">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2186">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2186">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2186">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2186">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2186">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2186">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2186">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2186">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2186">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2186">
        <f t="shared" si="11"/>
        <v>0</v>
      </c>
      <c r="BT65" s="2186">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471716.27401283063</v>
      </c>
      <c r="BU65" s="2186">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108512.78107304602</v>
      </c>
      <c r="BV65" s="2186">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168745.57693692468</v>
      </c>
      <c r="BW65" s="2186">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2186">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2186">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0</v>
      </c>
      <c r="BZ65" s="2186">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11053.451894917063</v>
      </c>
      <c r="CA65" s="2186">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1333.9769353559923</v>
      </c>
      <c r="CB65" s="2186">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1119.9391469254906</v>
      </c>
      <c r="CC65" s="2186">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2186">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2186">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2186">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2186">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2186">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2186">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2186">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2186">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2186">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2186">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2186">
        <f t="shared" si="12"/>
        <v>762481.99999999988</v>
      </c>
      <c r="CO65" s="2187">
        <f t="shared" si="7"/>
        <v>0</v>
      </c>
      <c r="CQ65" s="1625" t="s">
        <v>5</v>
      </c>
    </row>
    <row r="66" spans="1:95" s="54" customFormat="1" ht="12.75" x14ac:dyDescent="0.2">
      <c r="A66" s="1838">
        <v>1925</v>
      </c>
      <c r="B66" s="1807" t="s">
        <v>511</v>
      </c>
      <c r="C66" s="2184">
        <f>IF(ISERROR(VLOOKUP($A66,'I3 TB Data'!$A$19:$H$483,MATCH('O5 Details by Class &amp; Accounts'!$C$18, 'I3 TB Data'!$A$19:$H$19,0),0)), 0, VLOOKUP($A66,'I3 TB Data'!$A$19:$H$483,MATCH('O5 Details by Class &amp; Accounts'!$C$18,'I3 TB Data'!$A$19:$H$19,0),0))</f>
        <v>3378640</v>
      </c>
      <c r="D66" s="2185">
        <f>'I4 BO ASSETS'!E68</f>
        <v>0</v>
      </c>
      <c r="E66" s="2184">
        <f t="shared" si="6"/>
        <v>3378640</v>
      </c>
      <c r="F66" s="2186">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2186">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2186">
        <f t="shared" si="8"/>
        <v>0</v>
      </c>
      <c r="I66" s="2186">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2186">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2186">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2186">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2186">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2186">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2186">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2186">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2186">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2186">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2186">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2186">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2186">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2186">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2186">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2186">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2186">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2186">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2186">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2186">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2186">
        <f t="shared" si="9"/>
        <v>0</v>
      </c>
      <c r="AD66" s="2186">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2186">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2186">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2186">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2186">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2186">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2186">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2186">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2186">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2186">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2186">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2186">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2186">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2186">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2186">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2186">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2186">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2186">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2186">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2186">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2186">
        <f t="shared" si="10"/>
        <v>0</v>
      </c>
      <c r="AY66" s="2186">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2186">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2186">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2186">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2186">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2186">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2186">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2186">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2186">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2186">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2186">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2186">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2186">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2186">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2186">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2186">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2186">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2186">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2186">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2186">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2186">
        <f t="shared" si="11"/>
        <v>0</v>
      </c>
      <c r="BT66" s="2186">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2090225.6997945001</v>
      </c>
      <c r="BU66" s="2186">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480831.83949868486</v>
      </c>
      <c r="BV66" s="2186">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747729.85599944822</v>
      </c>
      <c r="BW66" s="2186">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2186">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2186">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0</v>
      </c>
      <c r="BZ66" s="2186">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48979.037813669813</v>
      </c>
      <c r="CA66" s="2186">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5910.9957125167148</v>
      </c>
      <c r="CB66" s="2186">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4962.5711811798037</v>
      </c>
      <c r="CC66" s="2186">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2186">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2186">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2186">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2186">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2186">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2186">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2186">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2186">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2186">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2186">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2186">
        <f t="shared" si="12"/>
        <v>3378640</v>
      </c>
      <c r="CO66" s="2187">
        <f t="shared" si="7"/>
        <v>0</v>
      </c>
      <c r="CQ66" s="1625" t="s">
        <v>5</v>
      </c>
    </row>
    <row r="67" spans="1:95" s="54" customFormat="1" ht="12.75" x14ac:dyDescent="0.2">
      <c r="A67" s="1838">
        <v>1930</v>
      </c>
      <c r="B67" s="1807" t="s">
        <v>512</v>
      </c>
      <c r="C67" s="2184">
        <f>IF(ISERROR(VLOOKUP($A67,'I3 TB Data'!$A$19:$H$483,MATCH('O5 Details by Class &amp; Accounts'!$C$18, 'I3 TB Data'!$A$19:$H$19,0),0)), 0, VLOOKUP($A67,'I3 TB Data'!$A$19:$H$483,MATCH('O5 Details by Class &amp; Accounts'!$C$18,'I3 TB Data'!$A$19:$H$19,0),0))</f>
        <v>6650783</v>
      </c>
      <c r="D67" s="2185">
        <f>'I4 BO ASSETS'!E69</f>
        <v>0</v>
      </c>
      <c r="E67" s="2184">
        <f t="shared" si="6"/>
        <v>6650783</v>
      </c>
      <c r="F67" s="2186">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2186">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2186">
        <f t="shared" si="8"/>
        <v>0</v>
      </c>
      <c r="I67" s="2186">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2186">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2186">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2186">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2186">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2186">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2186">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2186">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2186">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2186">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2186">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2186">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2186">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2186">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2186">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2186">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2186">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2186">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2186">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2186">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2186">
        <f t="shared" si="9"/>
        <v>0</v>
      </c>
      <c r="AD67" s="2186">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2186">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2186">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2186">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2186">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2186">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2186">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2186">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2186">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2186">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2186">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2186">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2186">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2186">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2186">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2186">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2186">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2186">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2186">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2186">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2186">
        <f t="shared" si="10"/>
        <v>0</v>
      </c>
      <c r="AY67" s="2186">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2186">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2186">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2186">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2186">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2186">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2186">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2186">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2186">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2186">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2186">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2186">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2186">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2186">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2186">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2186">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2186">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2186">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2186">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2186">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2186">
        <f t="shared" si="11"/>
        <v>0</v>
      </c>
      <c r="BT67" s="2186">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4114566.0829080236</v>
      </c>
      <c r="BU67" s="2186">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946507.53675934148</v>
      </c>
      <c r="BV67" s="2186">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1471890.7651817233</v>
      </c>
      <c r="BW67" s="2186">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2186">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2186">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0</v>
      </c>
      <c r="BZ67" s="2186">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96414.223488596705</v>
      </c>
      <c r="CA67" s="2186">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11635.672873664862</v>
      </c>
      <c r="CB67" s="2186">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9768.7187886488537</v>
      </c>
      <c r="CC67" s="2186">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2186">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2186">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2186">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2186">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2186">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2186">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2186">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2186">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2186">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2186">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2186">
        <f t="shared" si="12"/>
        <v>6650782.9999999981</v>
      </c>
      <c r="CO67" s="2187">
        <f t="shared" si="7"/>
        <v>0</v>
      </c>
      <c r="CQ67" s="1625" t="s">
        <v>5</v>
      </c>
    </row>
    <row r="68" spans="1:95" s="54" customFormat="1" ht="12.75" x14ac:dyDescent="0.2">
      <c r="A68" s="1838">
        <v>1935</v>
      </c>
      <c r="B68" s="1807" t="s">
        <v>513</v>
      </c>
      <c r="C68" s="2184">
        <f>IF(ISERROR(VLOOKUP($A68,'I3 TB Data'!$A$19:$H$483,MATCH('O5 Details by Class &amp; Accounts'!$C$18, 'I3 TB Data'!$A$19:$H$19,0),0)), 0, VLOOKUP($A68,'I3 TB Data'!$A$19:$H$483,MATCH('O5 Details by Class &amp; Accounts'!$C$18,'I3 TB Data'!$A$19:$H$19,0),0))</f>
        <v>0</v>
      </c>
      <c r="D68" s="2185">
        <f>'I4 BO ASSETS'!E70</f>
        <v>0</v>
      </c>
      <c r="E68" s="2184">
        <f t="shared" si="6"/>
        <v>0</v>
      </c>
      <c r="F68" s="2186">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2186">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2186">
        <f t="shared" si="8"/>
        <v>0</v>
      </c>
      <c r="I68" s="2186">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2186">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2186">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2186">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2186">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2186">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2186">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2186">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2186">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2186">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2186">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2186">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2186">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2186">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2186">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2186">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2186">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2186">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2186">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2186">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2186">
        <f t="shared" si="9"/>
        <v>0</v>
      </c>
      <c r="AD68" s="2186">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2186">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2186">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2186">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2186">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2186">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2186">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2186">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2186">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2186">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2186">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2186">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2186">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2186">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2186">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2186">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2186">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2186">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2186">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2186">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2186">
        <f t="shared" si="10"/>
        <v>0</v>
      </c>
      <c r="AY68" s="2186">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2186">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2186">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2186">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2186">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2186">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2186">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2186">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2186">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2186">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2186">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2186">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2186">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2186">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2186">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2186">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2186">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2186">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2186">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2186">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2186">
        <f t="shared" si="11"/>
        <v>0</v>
      </c>
      <c r="BT68" s="2186">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0</v>
      </c>
      <c r="BU68" s="2186">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0</v>
      </c>
      <c r="BV68" s="2186">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0</v>
      </c>
      <c r="BW68" s="2186">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2186">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2186">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0</v>
      </c>
      <c r="BZ68" s="2186">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0</v>
      </c>
      <c r="CA68" s="2186">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2186">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0</v>
      </c>
      <c r="CC68" s="2186">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2186">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2186">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2186">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2186">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2186">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2186">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2186">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2186">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2186">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2186">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2186">
        <f t="shared" si="12"/>
        <v>0</v>
      </c>
      <c r="CO68" s="2187">
        <f t="shared" si="7"/>
        <v>0</v>
      </c>
      <c r="CQ68" s="1625" t="s">
        <v>5</v>
      </c>
    </row>
    <row r="69" spans="1:95" s="54" customFormat="1" ht="12.75" x14ac:dyDescent="0.2">
      <c r="A69" s="1838">
        <v>1940</v>
      </c>
      <c r="B69" s="1807" t="s">
        <v>514</v>
      </c>
      <c r="C69" s="2184">
        <f>IF(ISERROR(VLOOKUP($A69,'I3 TB Data'!$A$19:$H$483,MATCH('O5 Details by Class &amp; Accounts'!$C$18, 'I3 TB Data'!$A$19:$H$19,0),0)), 0, VLOOKUP($A69,'I3 TB Data'!$A$19:$H$483,MATCH('O5 Details by Class &amp; Accounts'!$C$18,'I3 TB Data'!$A$19:$H$19,0),0))</f>
        <v>2659604</v>
      </c>
      <c r="D69" s="2185">
        <f>'I4 BO ASSETS'!E71</f>
        <v>0</v>
      </c>
      <c r="E69" s="2184">
        <f t="shared" si="6"/>
        <v>2659604</v>
      </c>
      <c r="F69" s="2186">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2186">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2186">
        <f t="shared" si="8"/>
        <v>0</v>
      </c>
      <c r="I69" s="2186">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2186">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2186">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2186">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2186">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2186">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2186">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2186">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2186">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2186">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2186">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2186">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2186">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2186">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2186">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2186">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2186">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2186">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2186">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2186">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2186">
        <f t="shared" si="9"/>
        <v>0</v>
      </c>
      <c r="AD69" s="2186">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2186">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2186">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2186">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2186">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2186">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2186">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2186">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2186">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2186">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2186">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2186">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2186">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2186">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2186">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2186">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2186">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2186">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2186">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2186">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2186">
        <f t="shared" si="10"/>
        <v>0</v>
      </c>
      <c r="AY69" s="2186">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2186">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2186">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2186">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2186">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2186">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2186">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2186">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2186">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2186">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2186">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2186">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2186">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2186">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2186">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2186">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2186">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2186">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2186">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2186">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2186">
        <f t="shared" si="11"/>
        <v>0</v>
      </c>
      <c r="BT69" s="2186">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1645387.6802726104</v>
      </c>
      <c r="BU69" s="2186">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378502.08476134192</v>
      </c>
      <c r="BV69" s="2186">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588599.3523830761</v>
      </c>
      <c r="BW69" s="2186">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2186">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2186">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0</v>
      </c>
      <c r="BZ69" s="2186">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38555.408355251668</v>
      </c>
      <c r="CA69" s="2186">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4653.0283904151684</v>
      </c>
      <c r="CB69" s="2186">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3906.4458373045163</v>
      </c>
      <c r="CC69" s="2186">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2186">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2186">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2186">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2186">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2186">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2186">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2186">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2186">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2186">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2186">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2186">
        <f t="shared" si="12"/>
        <v>2659604</v>
      </c>
      <c r="CO69" s="2187">
        <f t="shared" si="7"/>
        <v>0</v>
      </c>
      <c r="CQ69" s="1625" t="s">
        <v>5</v>
      </c>
    </row>
    <row r="70" spans="1:95" s="54" customFormat="1" ht="12.75" x14ac:dyDescent="0.2">
      <c r="A70" s="1838">
        <v>1945</v>
      </c>
      <c r="B70" s="1807" t="s">
        <v>515</v>
      </c>
      <c r="C70" s="2184">
        <f>IF(ISERROR(VLOOKUP($A70,'I3 TB Data'!$A$19:$H$483,MATCH('O5 Details by Class &amp; Accounts'!$C$18, 'I3 TB Data'!$A$19:$H$19,0),0)), 0, VLOOKUP($A70,'I3 TB Data'!$A$19:$H$483,MATCH('O5 Details by Class &amp; Accounts'!$C$18,'I3 TB Data'!$A$19:$H$19,0),0))</f>
        <v>0</v>
      </c>
      <c r="D70" s="2185">
        <f>'I4 BO ASSETS'!E72</f>
        <v>0</v>
      </c>
      <c r="E70" s="2184">
        <f t="shared" si="6"/>
        <v>0</v>
      </c>
      <c r="F70" s="2186">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2186">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2186">
        <f t="shared" si="8"/>
        <v>0</v>
      </c>
      <c r="I70" s="2186">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2186">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2186">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2186">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2186">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2186">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2186">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2186">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2186">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2186">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2186">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2186">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2186">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2186">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2186">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2186">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2186">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2186">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2186">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2186">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2186">
        <f t="shared" si="9"/>
        <v>0</v>
      </c>
      <c r="AD70" s="2186">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2186">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2186">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2186">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2186">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2186">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2186">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2186">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2186">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2186">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2186">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2186">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2186">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2186">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2186">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2186">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2186">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2186">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2186">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2186">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2186">
        <f t="shared" si="10"/>
        <v>0</v>
      </c>
      <c r="AY70" s="2186">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2186">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2186">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2186">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2186">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2186">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2186">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2186">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2186">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2186">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2186">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2186">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2186">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2186">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2186">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2186">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2186">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2186">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2186">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2186">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2186">
        <f t="shared" si="11"/>
        <v>0</v>
      </c>
      <c r="BT70" s="2186">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2186">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2186">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2186">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2186">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2186">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2186">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2186">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2186">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2186">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2186">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2186">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2186">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2186">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2186">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2186">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2186">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2186">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2186">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2186">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2186">
        <f t="shared" si="12"/>
        <v>0</v>
      </c>
      <c r="CO70" s="2187">
        <f t="shared" si="7"/>
        <v>0</v>
      </c>
      <c r="CQ70" s="1625" t="s">
        <v>5</v>
      </c>
    </row>
    <row r="71" spans="1:95" s="54" customFormat="1" ht="12.75" x14ac:dyDescent="0.2">
      <c r="A71" s="1838">
        <v>1950</v>
      </c>
      <c r="B71" s="1807" t="s">
        <v>516</v>
      </c>
      <c r="C71" s="2184">
        <f>IF(ISERROR(VLOOKUP($A71,'I3 TB Data'!$A$19:$H$483,MATCH('O5 Details by Class &amp; Accounts'!$C$18, 'I3 TB Data'!$A$19:$H$19,0),0)), 0, VLOOKUP($A71,'I3 TB Data'!$A$19:$H$483,MATCH('O5 Details by Class &amp; Accounts'!$C$18,'I3 TB Data'!$A$19:$H$19,0),0))</f>
        <v>0</v>
      </c>
      <c r="D71" s="2185">
        <f>'I4 BO ASSETS'!E73</f>
        <v>0</v>
      </c>
      <c r="E71" s="2184">
        <f t="shared" si="6"/>
        <v>0</v>
      </c>
      <c r="F71" s="2186">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2186">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2186">
        <f t="shared" si="8"/>
        <v>0</v>
      </c>
      <c r="I71" s="2186">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2186">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2186">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2186">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2186">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2186">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2186">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2186">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2186">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2186">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2186">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2186">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2186">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2186">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2186">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2186">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2186">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2186">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2186">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2186">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2186">
        <f t="shared" si="9"/>
        <v>0</v>
      </c>
      <c r="AD71" s="2186">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2186">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2186">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2186">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2186">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2186">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2186">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2186">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2186">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2186">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2186">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2186">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2186">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2186">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2186">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2186">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2186">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2186">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2186">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2186">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2186">
        <f t="shared" si="10"/>
        <v>0</v>
      </c>
      <c r="AY71" s="2186">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2186">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2186">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2186">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2186">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2186">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2186">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2186">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2186">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2186">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2186">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2186">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2186">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2186">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2186">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2186">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2186">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2186">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2186">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2186">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2186">
        <f t="shared" si="11"/>
        <v>0</v>
      </c>
      <c r="BT71" s="2186">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2186">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2186">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2186">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2186">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2186">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2186">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2186">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2186">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2186">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2186">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2186">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2186">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2186">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2186">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2186">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2186">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2186">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2186">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2186">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2186">
        <f t="shared" si="12"/>
        <v>0</v>
      </c>
      <c r="CO71" s="2187">
        <f t="shared" si="7"/>
        <v>0</v>
      </c>
      <c r="CQ71" s="1625" t="s">
        <v>5</v>
      </c>
    </row>
    <row r="72" spans="1:95" s="54" customFormat="1" ht="12.75" x14ac:dyDescent="0.2">
      <c r="A72" s="1838">
        <v>1955</v>
      </c>
      <c r="B72" s="1807" t="s">
        <v>273</v>
      </c>
      <c r="C72" s="2184">
        <f>IF(ISERROR(VLOOKUP($A72,'I3 TB Data'!$A$19:$H$483,MATCH('O5 Details by Class &amp; Accounts'!$C$18, 'I3 TB Data'!$A$19:$H$19,0),0)), 0, VLOOKUP($A72,'I3 TB Data'!$A$19:$H$483,MATCH('O5 Details by Class &amp; Accounts'!$C$18,'I3 TB Data'!$A$19:$H$19,0),0))</f>
        <v>2407599</v>
      </c>
      <c r="D72" s="2185">
        <f>'I4 BO ASSETS'!E74</f>
        <v>0</v>
      </c>
      <c r="E72" s="2184">
        <f t="shared" si="6"/>
        <v>2407599</v>
      </c>
      <c r="F72" s="2186">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2186">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2186">
        <f t="shared" si="8"/>
        <v>0</v>
      </c>
      <c r="I72" s="2186">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2186">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2186">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2186">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2186">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2186">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2186">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2186">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2186">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2186">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2186">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2186">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2186">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2186">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2186">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2186">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2186">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2186">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2186">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2186">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2186">
        <f t="shared" si="9"/>
        <v>0</v>
      </c>
      <c r="AD72" s="2186">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2186">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2186">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2186">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2186">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2186">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2186">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2186">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2186">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2186">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2186">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2186">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2186">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2186">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2186">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2186">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2186">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2186">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2186">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2186">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2186">
        <f t="shared" si="10"/>
        <v>0</v>
      </c>
      <c r="AY72" s="2186">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2186">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2186">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2186">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2186">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2186">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2186">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2186">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2186">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2186">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2186">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2186">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2186">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2186">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2186">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2186">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2186">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2186">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2186">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2186">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2186">
        <f t="shared" si="11"/>
        <v>0</v>
      </c>
      <c r="BT72" s="2186">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1489482.5446332071</v>
      </c>
      <c r="BU72" s="2186">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342637.94187755848</v>
      </c>
      <c r="BV72" s="2186">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532827.89926550782</v>
      </c>
      <c r="BW72" s="2186">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2186">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2186">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0</v>
      </c>
      <c r="BZ72" s="2186">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34902.17438411717</v>
      </c>
      <c r="CA72" s="2186">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4212.1407922890658</v>
      </c>
      <c r="CB72" s="2186">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3536.2990473200207</v>
      </c>
      <c r="CC72" s="2186">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2186">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2186">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2186">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2186">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2186">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2186">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2186">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2186">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2186">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2186">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2186">
        <f t="shared" si="12"/>
        <v>2407599</v>
      </c>
      <c r="CO72" s="2187">
        <f t="shared" si="7"/>
        <v>0</v>
      </c>
      <c r="CQ72" s="1625" t="s">
        <v>5</v>
      </c>
    </row>
    <row r="73" spans="1:95" s="54" customFormat="1" ht="12.75" x14ac:dyDescent="0.2">
      <c r="A73" s="1838">
        <v>1960</v>
      </c>
      <c r="B73" s="1807" t="s">
        <v>274</v>
      </c>
      <c r="C73" s="2184">
        <f>IF(ISERROR(VLOOKUP($A73,'I3 TB Data'!$A$19:$H$483,MATCH('O5 Details by Class &amp; Accounts'!$C$18, 'I3 TB Data'!$A$19:$H$19,0),0)), 0, VLOOKUP($A73,'I3 TB Data'!$A$19:$H$483,MATCH('O5 Details by Class &amp; Accounts'!$C$18,'I3 TB Data'!$A$19:$H$19,0),0))</f>
        <v>0</v>
      </c>
      <c r="D73" s="2185">
        <f>'I4 BO ASSETS'!E75</f>
        <v>0</v>
      </c>
      <c r="E73" s="2184">
        <f t="shared" si="6"/>
        <v>0</v>
      </c>
      <c r="F73" s="2186">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2186">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2186">
        <f t="shared" si="8"/>
        <v>0</v>
      </c>
      <c r="I73" s="2186">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2186">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2186">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2186">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2186">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2186">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2186">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2186">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2186">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2186">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2186">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2186">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2186">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2186">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2186">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2186">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2186">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2186">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2186">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2186">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2186">
        <f t="shared" si="9"/>
        <v>0</v>
      </c>
      <c r="AD73" s="2186">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2186">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2186">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2186">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2186">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2186">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2186">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2186">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2186">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2186">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2186">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2186">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2186">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2186">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2186">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2186">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2186">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2186">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2186">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2186">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2186">
        <f t="shared" si="10"/>
        <v>0</v>
      </c>
      <c r="AY73" s="2186">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2186">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2186">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2186">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2186">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2186">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2186">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2186">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2186">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2186">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2186">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2186">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2186">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2186">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2186">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2186">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2186">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2186">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2186">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2186">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2186">
        <f t="shared" si="11"/>
        <v>0</v>
      </c>
      <c r="BT73" s="2186">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2186">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2186">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2186">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2186">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2186">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2186">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2186">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2186">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2186">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2186">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2186">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2186">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2186">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2186">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2186">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2186">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2186">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2186">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2186">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2186">
        <f t="shared" si="12"/>
        <v>0</v>
      </c>
      <c r="CO73" s="2187">
        <f t="shared" si="7"/>
        <v>0</v>
      </c>
      <c r="CQ73" s="1625" t="s">
        <v>5</v>
      </c>
    </row>
    <row r="74" spans="1:95" s="54" customFormat="1" ht="25.5" x14ac:dyDescent="0.2">
      <c r="A74" s="1838">
        <v>1970</v>
      </c>
      <c r="B74" s="1807" t="s">
        <v>276</v>
      </c>
      <c r="C74" s="2184">
        <f>IF(ISERROR(VLOOKUP($A74,'I3 TB Data'!$A$19:$H$483,MATCH('O5 Details by Class &amp; Accounts'!$C$18, 'I3 TB Data'!$A$19:$H$19,0),0)), 0, VLOOKUP($A74,'I3 TB Data'!$A$19:$H$483,MATCH('O5 Details by Class &amp; Accounts'!$C$18,'I3 TB Data'!$A$19:$H$19,0),0))</f>
        <v>0</v>
      </c>
      <c r="D74" s="2185">
        <f>'I4 BO ASSETS'!E76</f>
        <v>0</v>
      </c>
      <c r="E74" s="2184">
        <f t="shared" si="6"/>
        <v>0</v>
      </c>
      <c r="F74" s="2186">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2186">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2186">
        <f t="shared" si="8"/>
        <v>0</v>
      </c>
      <c r="I74" s="2186">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2186">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2186">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2186">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2186">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2186">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2186">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2186">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2186">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2186">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2186">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2186">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2186">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2186">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2186">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2186">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2186">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2186">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2186">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2186">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2186">
        <f t="shared" si="9"/>
        <v>0</v>
      </c>
      <c r="AD74" s="2186">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2186">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2186">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2186">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2186">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2186">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2186">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2186">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2186">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2186">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2186">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2186">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2186">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2186">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2186">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2186">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2186">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2186">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2186">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2186">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2186">
        <f t="shared" si="10"/>
        <v>0</v>
      </c>
      <c r="AY74" s="2186">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2186">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2186">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2186">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2186">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2186">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2186">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2186">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2186">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2186">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2186">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2186">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2186">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2186">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2186">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2186">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2186">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2186">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2186">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2186">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2186">
        <f t="shared" si="11"/>
        <v>0</v>
      </c>
      <c r="BT74" s="2186">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2186">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2186">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2186">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2186">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2186">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2186">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2186">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2186">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2186">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2186">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2186">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2186">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2186">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2186">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2186">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2186">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2186">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2186">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2186">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2186">
        <f t="shared" si="12"/>
        <v>0</v>
      </c>
      <c r="CO74" s="2187">
        <f t="shared" si="7"/>
        <v>0</v>
      </c>
      <c r="CQ74" s="1625" t="s">
        <v>5</v>
      </c>
    </row>
    <row r="75" spans="1:95" s="54" customFormat="1" ht="25.5" x14ac:dyDescent="0.2">
      <c r="A75" s="1838">
        <v>1975</v>
      </c>
      <c r="B75" s="1807" t="s">
        <v>1547</v>
      </c>
      <c r="C75" s="2184">
        <f>IF(ISERROR(VLOOKUP($A75,'I3 TB Data'!$A$19:$H$483,MATCH('O5 Details by Class &amp; Accounts'!$C$18, 'I3 TB Data'!$A$19:$H$19,0),0)), 0, VLOOKUP($A75,'I3 TB Data'!$A$19:$H$483,MATCH('O5 Details by Class &amp; Accounts'!$C$18,'I3 TB Data'!$A$19:$H$19,0),0))</f>
        <v>0</v>
      </c>
      <c r="D75" s="2185">
        <f>'I4 BO ASSETS'!E77</f>
        <v>0</v>
      </c>
      <c r="E75" s="2184">
        <f t="shared" si="6"/>
        <v>0</v>
      </c>
      <c r="F75" s="2186">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2186">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2186">
        <f t="shared" si="8"/>
        <v>0</v>
      </c>
      <c r="I75" s="2186">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2186">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2186">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2186">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2186">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2186">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2186">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2186">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2186">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2186">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2186">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2186">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2186">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2186">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2186">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2186">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2186">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2186">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2186">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2186">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2186">
        <f t="shared" si="9"/>
        <v>0</v>
      </c>
      <c r="AD75" s="2186">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2186">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2186">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2186">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2186">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2186">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2186">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2186">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2186">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2186">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2186">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2186">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2186">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2186">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2186">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2186">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2186">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2186">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2186">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2186">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2186">
        <f t="shared" si="10"/>
        <v>0</v>
      </c>
      <c r="AY75" s="2186">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2186">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2186">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2186">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2186">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2186">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2186">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2186">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2186">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2186">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2186">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2186">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2186">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2186">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2186">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2186">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2186">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2186">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2186">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2186">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2186">
        <f t="shared" si="11"/>
        <v>0</v>
      </c>
      <c r="BT75" s="2186">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2186">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2186">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2186">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2186">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2186">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2186">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2186">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2186">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2186">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2186">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2186">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2186">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2186">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2186">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2186">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2186">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2186">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2186">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2186">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2186">
        <f t="shared" si="12"/>
        <v>0</v>
      </c>
      <c r="CO75" s="2187">
        <f t="shared" si="7"/>
        <v>0</v>
      </c>
      <c r="CQ75" s="1625" t="s">
        <v>5</v>
      </c>
    </row>
    <row r="76" spans="1:95" s="54" customFormat="1" ht="12.75" x14ac:dyDescent="0.2">
      <c r="A76" s="1838">
        <v>1980</v>
      </c>
      <c r="B76" s="1807" t="s">
        <v>1041</v>
      </c>
      <c r="C76" s="2184">
        <f>IF(ISERROR(VLOOKUP($A76,'I3 TB Data'!$A$19:$H$483,MATCH('O5 Details by Class &amp; Accounts'!$C$18, 'I3 TB Data'!$A$19:$H$19,0),0)), 0, VLOOKUP($A76,'I3 TB Data'!$A$19:$H$483,MATCH('O5 Details by Class &amp; Accounts'!$C$18,'I3 TB Data'!$A$19:$H$19,0),0))</f>
        <v>2608457</v>
      </c>
      <c r="D76" s="2185">
        <f>'I4 BO ASSETS'!E78</f>
        <v>0</v>
      </c>
      <c r="E76" s="2184">
        <f t="shared" si="6"/>
        <v>2608457</v>
      </c>
      <c r="F76" s="2186">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2186">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2186">
        <f t="shared" si="8"/>
        <v>0</v>
      </c>
      <c r="I76" s="2186">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2186">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2186">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2186">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2186">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2186">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2186">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2186">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2186">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2186">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2186">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2186">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2186">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2186">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2186">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2186">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2186">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2186">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2186">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2186">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2186">
        <f t="shared" si="9"/>
        <v>0</v>
      </c>
      <c r="AD76" s="2186">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2186">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2186">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2186">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2186">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2186">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2186">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2186">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2186">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2186">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2186">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2186">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2186">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2186">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2186">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2186">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2186">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2186">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2186">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2186">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2186">
        <f t="shared" si="10"/>
        <v>0</v>
      </c>
      <c r="AY76" s="2186">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2186">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2186">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2186">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2186">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2186">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2186">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2186">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2186">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2186">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2186">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2186">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2186">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2186">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2186">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2186">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2186">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2186">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2186">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2186">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2186">
        <f t="shared" si="11"/>
        <v>0</v>
      </c>
      <c r="BT76" s="2186">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1613745.1336066769</v>
      </c>
      <c r="BU76" s="2186">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371223.08904269792</v>
      </c>
      <c r="BV76" s="2186">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577279.96382886381</v>
      </c>
      <c r="BW76" s="2186">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2186">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2186">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0</v>
      </c>
      <c r="BZ76" s="2186">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37813.94704328716</v>
      </c>
      <c r="CA76" s="2186">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4563.5457294308399</v>
      </c>
      <c r="CB76" s="2186">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3831.3207490430259</v>
      </c>
      <c r="CC76" s="2186">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2186">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2186">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2186">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2186">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2186">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2186">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2186">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2186">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2186">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2186">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2186">
        <f t="shared" si="12"/>
        <v>2608456.9999999995</v>
      </c>
      <c r="CO76" s="2187">
        <f t="shared" si="7"/>
        <v>0</v>
      </c>
      <c r="CQ76" s="1625" t="s">
        <v>5</v>
      </c>
    </row>
    <row r="77" spans="1:95" s="54" customFormat="1" ht="12.75" x14ac:dyDescent="0.2">
      <c r="A77" s="1838">
        <v>1990</v>
      </c>
      <c r="B77" s="1807" t="s">
        <v>1043</v>
      </c>
      <c r="C77" s="2184">
        <f>IF(ISERROR(VLOOKUP($A77,'I3 TB Data'!$A$19:$H$483,MATCH('O5 Details by Class &amp; Accounts'!$C$18, 'I3 TB Data'!$A$19:$H$19,0),0)), 0, VLOOKUP($A77,'I3 TB Data'!$A$19:$H$483,MATCH('O5 Details by Class &amp; Accounts'!$C$18,'I3 TB Data'!$A$19:$H$19,0),0))</f>
        <v>47668</v>
      </c>
      <c r="D77" s="2185">
        <f>'I4 BO ASSETS'!E79</f>
        <v>0</v>
      </c>
      <c r="E77" s="2184">
        <f t="shared" si="6"/>
        <v>47668</v>
      </c>
      <c r="F77" s="2186">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2186">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2186">
        <f t="shared" si="8"/>
        <v>0</v>
      </c>
      <c r="I77" s="2186">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2186">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2186">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2186">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2186">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2186">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2186">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2186">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2186">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2186">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2186">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2186">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2186">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2186">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2186">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2186">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2186">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2186">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2186">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2186">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2186">
        <f t="shared" si="9"/>
        <v>0</v>
      </c>
      <c r="AD77" s="2186">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2186">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2186">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2186">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2186">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2186">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2186">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2186">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2186">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2186">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2186">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2186">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2186">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2186">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2186">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2186">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2186">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2186">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2186">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2186">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2186">
        <f t="shared" si="10"/>
        <v>0</v>
      </c>
      <c r="AY77" s="2186">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2186">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2186">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2186">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2186">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2186">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2186">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2186">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2186">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2186">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2186">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2186">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2186">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2186">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2186">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2186">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2186">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2186">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2186">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2186">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2186">
        <f t="shared" si="11"/>
        <v>0</v>
      </c>
      <c r="BT77" s="2186">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29490.232359116166</v>
      </c>
      <c r="BU77" s="2186">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6783.8811253117556</v>
      </c>
      <c r="BV77" s="2186">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10549.447936383189</v>
      </c>
      <c r="BW77" s="2186">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2186">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2186">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2186">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691.02738809166192</v>
      </c>
      <c r="CA77" s="2186">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83.39608352006924</v>
      </c>
      <c r="CB77" s="2186">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70.015107577154978</v>
      </c>
      <c r="CC77" s="2186">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2186">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2186">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2186">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2186">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2186">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2186">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2186">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2186">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2186">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2186">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2186">
        <f t="shared" si="12"/>
        <v>47668</v>
      </c>
      <c r="CO77" s="2187">
        <f t="shared" si="7"/>
        <v>0</v>
      </c>
      <c r="CQ77" s="1625" t="s">
        <v>5</v>
      </c>
    </row>
    <row r="78" spans="1:95" s="54" customFormat="1" ht="12.75" x14ac:dyDescent="0.2">
      <c r="A78" s="991">
        <v>1995</v>
      </c>
      <c r="B78" s="990" t="s">
        <v>1044</v>
      </c>
      <c r="C78" s="2184">
        <f>IF(ISERROR(VLOOKUP($A78,'I3 TB Data'!$A$19:$H$483,MATCH('O5 Details by Class &amp; Accounts'!$C$18, 'I3 TB Data'!$A$19:$H$19,0),0)), 0, VLOOKUP($A78,'I3 TB Data'!$A$19:$H$483,MATCH('O5 Details by Class &amp; Accounts'!$C$18,'I3 TB Data'!$A$19:$H$19,0),0))</f>
        <v>-7302139</v>
      </c>
      <c r="D78" s="2185"/>
      <c r="E78" s="2184">
        <f t="shared" si="6"/>
        <v>-7302139</v>
      </c>
      <c r="F78" s="2186"/>
      <c r="G78" s="2186"/>
      <c r="H78" s="2186">
        <f t="shared" si="8"/>
        <v>0</v>
      </c>
      <c r="I78" s="2186">
        <f>'O7 Amortization'!G82</f>
        <v>-2266691.6193650211</v>
      </c>
      <c r="J78" s="2186">
        <f>'O7 Amortization'!H82</f>
        <v>-903981.95997222629</v>
      </c>
      <c r="K78" s="2186">
        <f>'O7 Amortization'!I82</f>
        <v>-1699655.6345639226</v>
      </c>
      <c r="L78" s="2186">
        <f>'O7 Amortization'!J82</f>
        <v>0</v>
      </c>
      <c r="M78" s="2186">
        <f>'O7 Amortization'!K82</f>
        <v>0</v>
      </c>
      <c r="N78" s="2186">
        <f>'O7 Amortization'!L82</f>
        <v>0</v>
      </c>
      <c r="O78" s="2186">
        <f>'O7 Amortization'!M82</f>
        <v>-37733.738798984137</v>
      </c>
      <c r="P78" s="2186">
        <f>'O7 Amortization'!N82</f>
        <v>-217.47142330590853</v>
      </c>
      <c r="Q78" s="2186">
        <f>'O7 Amortization'!O82</f>
        <v>-752.85162653992518</v>
      </c>
      <c r="R78" s="2186">
        <f>'O7 Amortization'!P82</f>
        <v>0</v>
      </c>
      <c r="S78" s="2186">
        <f>'O7 Amortization'!Q82</f>
        <v>0</v>
      </c>
      <c r="T78" s="2186">
        <f>'O7 Amortization'!R82</f>
        <v>0</v>
      </c>
      <c r="U78" s="2186">
        <f>'O7 Amortization'!S82</f>
        <v>0</v>
      </c>
      <c r="V78" s="2186">
        <f>'O7 Amortization'!T82</f>
        <v>0</v>
      </c>
      <c r="W78" s="2186">
        <f>'O7 Amortization'!U82</f>
        <v>0</v>
      </c>
      <c r="X78" s="2186">
        <f>'O7 Amortization'!V82</f>
        <v>0</v>
      </c>
      <c r="Y78" s="2186">
        <f>'O7 Amortization'!W82</f>
        <v>0</v>
      </c>
      <c r="Z78" s="2186">
        <f>'O7 Amortization'!X82</f>
        <v>0</v>
      </c>
      <c r="AA78" s="2186">
        <f>'O7 Amortization'!Y82</f>
        <v>0</v>
      </c>
      <c r="AB78" s="2186">
        <f>'O7 Amortization'!Z82</f>
        <v>0</v>
      </c>
      <c r="AC78" s="2186">
        <f t="shared" si="9"/>
        <v>-4909033.27575</v>
      </c>
      <c r="AD78" s="2186">
        <f>'O7 Amortization'!AB82</f>
        <v>-1997326.0328815351</v>
      </c>
      <c r="AE78" s="2186">
        <f>'O7 Amortization'!AC82</f>
        <v>-194935.72633553692</v>
      </c>
      <c r="AF78" s="2186">
        <f>'O7 Amortization'!AD82</f>
        <v>-22801.755026462721</v>
      </c>
      <c r="AG78" s="2186">
        <f>'O7 Amortization'!AE82</f>
        <v>0</v>
      </c>
      <c r="AH78" s="2186">
        <f>'O7 Amortization'!AF82</f>
        <v>0</v>
      </c>
      <c r="AI78" s="2186">
        <f>'O7 Amortization'!AG82</f>
        <v>0</v>
      </c>
      <c r="AJ78" s="2186">
        <f>'O7 Amortization'!AH82</f>
        <v>-114347.44332828291</v>
      </c>
      <c r="AK78" s="2186">
        <f>'O7 Amortization'!AI82</f>
        <v>-16635.750699761975</v>
      </c>
      <c r="AL78" s="2186">
        <f>'O7 Amortization'!AJ82</f>
        <v>-13354.810978420031</v>
      </c>
      <c r="AM78" s="2186">
        <f>'O7 Amortization'!AK82</f>
        <v>0</v>
      </c>
      <c r="AN78" s="2186">
        <f>'O7 Amortization'!AL82</f>
        <v>0</v>
      </c>
      <c r="AO78" s="2186">
        <f>'O7 Amortization'!AM82</f>
        <v>0</v>
      </c>
      <c r="AP78" s="2186">
        <f>'O7 Amortization'!AN82</f>
        <v>0</v>
      </c>
      <c r="AQ78" s="2186">
        <f>'O7 Amortization'!AO82</f>
        <v>0</v>
      </c>
      <c r="AR78" s="2186">
        <f>'O7 Amortization'!AP82</f>
        <v>0</v>
      </c>
      <c r="AS78" s="2186">
        <f>'O7 Amortization'!AQ82</f>
        <v>0</v>
      </c>
      <c r="AT78" s="2186">
        <f>'O7 Amortization'!AR82</f>
        <v>0</v>
      </c>
      <c r="AU78" s="2186">
        <f>'O7 Amortization'!AS82</f>
        <v>0</v>
      </c>
      <c r="AV78" s="2186">
        <f>'O7 Amortization'!AT82</f>
        <v>0</v>
      </c>
      <c r="AW78" s="2186">
        <f>'O7 Amortization'!AU82</f>
        <v>0</v>
      </c>
      <c r="AX78" s="2186">
        <f t="shared" si="10"/>
        <v>-2359401.5192499994</v>
      </c>
      <c r="AY78" s="2186"/>
      <c r="AZ78" s="2186"/>
      <c r="BA78" s="2186"/>
      <c r="BB78" s="2186"/>
      <c r="BC78" s="2186"/>
      <c r="BD78" s="2186"/>
      <c r="BE78" s="2186"/>
      <c r="BF78" s="2186"/>
      <c r="BG78" s="2186"/>
      <c r="BH78" s="2186"/>
      <c r="BI78" s="2186"/>
      <c r="BJ78" s="2186"/>
      <c r="BK78" s="2186"/>
      <c r="BL78" s="2186"/>
      <c r="BM78" s="2186"/>
      <c r="BN78" s="2186"/>
      <c r="BO78" s="2186"/>
      <c r="BP78" s="2186"/>
      <c r="BQ78" s="2186"/>
      <c r="BR78" s="2186"/>
      <c r="BS78" s="2186"/>
      <c r="BT78" s="2186">
        <f>'O7 Amortization'!AW82</f>
        <v>-20851.694006195597</v>
      </c>
      <c r="BU78" s="2186">
        <f>'O7 Amortization'!AX82</f>
        <v>-4796.6869733964368</v>
      </c>
      <c r="BV78" s="2186">
        <f>'O7 Amortization'!AY82</f>
        <v>-7459.2108202143227</v>
      </c>
      <c r="BW78" s="2186">
        <f>'O7 Amortization'!AZ82</f>
        <v>0</v>
      </c>
      <c r="BX78" s="2186">
        <f>'O7 Amortization'!BA82</f>
        <v>0</v>
      </c>
      <c r="BY78" s="2186">
        <f>'O7 Amortization'!BB82</f>
        <v>0</v>
      </c>
      <c r="BZ78" s="2186">
        <f>'O7 Amortization'!BC82</f>
        <v>-488.60556508750938</v>
      </c>
      <c r="CA78" s="2186">
        <f>'O7 Amortization'!BD82</f>
        <v>-58.96696891701712</v>
      </c>
      <c r="CB78" s="2186">
        <f>'O7 Amortization'!BE82</f>
        <v>-49.505666189110258</v>
      </c>
      <c r="CC78" s="2186">
        <f>'O7 Amortization'!BF82</f>
        <v>0</v>
      </c>
      <c r="CD78" s="2186">
        <f>'O7 Amortization'!BG82</f>
        <v>0</v>
      </c>
      <c r="CE78" s="2186">
        <f>'O7 Amortization'!BH82</f>
        <v>0</v>
      </c>
      <c r="CF78" s="2186">
        <f>'O7 Amortization'!BI82</f>
        <v>0</v>
      </c>
      <c r="CG78" s="2186">
        <f>'O7 Amortization'!BJ82</f>
        <v>0</v>
      </c>
      <c r="CH78" s="2186">
        <f>'O7 Amortization'!BK82</f>
        <v>0</v>
      </c>
      <c r="CI78" s="2186">
        <f>'O7 Amortization'!BL82</f>
        <v>0</v>
      </c>
      <c r="CJ78" s="2186">
        <f>'O7 Amortization'!BM82</f>
        <v>0</v>
      </c>
      <c r="CK78" s="2186">
        <f>'O7 Amortization'!BN82</f>
        <v>0</v>
      </c>
      <c r="CL78" s="2186">
        <f>'O7 Amortization'!BO82</f>
        <v>0</v>
      </c>
      <c r="CM78" s="2186">
        <f>'O7 Amortization'!BP82</f>
        <v>0</v>
      </c>
      <c r="CN78" s="2186">
        <f t="shared" si="12"/>
        <v>-33704.669999999991</v>
      </c>
      <c r="CO78" s="2187">
        <f>+E78-AC78-AX78-CN78</f>
        <v>0.46499999945081072</v>
      </c>
      <c r="CQ78" s="1625" t="s">
        <v>1598</v>
      </c>
    </row>
    <row r="79" spans="1:95" s="54" customFormat="1" ht="12.75" x14ac:dyDescent="0.2">
      <c r="A79" s="1838">
        <v>2005</v>
      </c>
      <c r="B79" s="1807" t="s">
        <v>1045</v>
      </c>
      <c r="C79" s="2184">
        <f>IF(ISERROR(VLOOKUP($A79,'I3 TB Data'!$A$19:$H$483,MATCH('O5 Details by Class &amp; Accounts'!$C$18, 'I3 TB Data'!$A$19:$H$19,0),0)), 0, VLOOKUP($A79,'I3 TB Data'!$A$19:$H$483,MATCH('O5 Details by Class &amp; Accounts'!$C$18,'I3 TB Data'!$A$19:$H$19,0),0))</f>
        <v>0</v>
      </c>
      <c r="D79" s="2185">
        <f>'I4 BO ASSETS'!E80</f>
        <v>0</v>
      </c>
      <c r="E79" s="2184">
        <f t="shared" si="6"/>
        <v>0</v>
      </c>
      <c r="F79" s="2186">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2186">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2186">
        <f t="shared" si="8"/>
        <v>0</v>
      </c>
      <c r="I79" s="2186">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2186">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2186">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2186">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2186">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2186">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2186">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2186">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2186">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2186">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2186">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2186">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2186">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2186">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2186">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2186">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2186">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2186">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2186">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2186">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2186">
        <f t="shared" si="9"/>
        <v>0</v>
      </c>
      <c r="AD79" s="2186">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2186">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2186">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2186">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2186">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2186">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2186">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2186">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2186">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2186">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2186">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2186">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2186">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2186">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2186">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2186">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2186">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2186">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2186">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2186">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2186">
        <f t="shared" si="10"/>
        <v>0</v>
      </c>
      <c r="AY79" s="2186">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2186">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2186">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2186">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2186">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2186">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2186">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2186">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2186">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2186">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2186">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2186">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2186">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2186">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2186">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2186">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2186">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2186">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2186">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2186">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2186">
        <f t="shared" si="11"/>
        <v>0</v>
      </c>
      <c r="BT79" s="2186">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2186">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2186">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2186">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2186">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2186">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2186">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2186">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2186">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2186">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2186">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2186">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2186">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2186">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2186">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2186">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2186">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2186">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2186">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2186">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2186">
        <f t="shared" si="12"/>
        <v>0</v>
      </c>
      <c r="CO79" s="2187">
        <f t="shared" si="7"/>
        <v>0</v>
      </c>
      <c r="CQ79" s="1625" t="s">
        <v>5</v>
      </c>
    </row>
    <row r="80" spans="1:95" s="54" customFormat="1" ht="12.75" x14ac:dyDescent="0.2">
      <c r="A80" s="1838">
        <v>2010</v>
      </c>
      <c r="B80" s="1807" t="s">
        <v>1046</v>
      </c>
      <c r="C80" s="2184">
        <f>IF(ISERROR(VLOOKUP($A80,'I3 TB Data'!$A$19:$H$483,MATCH('O5 Details by Class &amp; Accounts'!$C$18, 'I3 TB Data'!$A$19:$H$19,0),0)), 0, VLOOKUP($A80,'I3 TB Data'!$A$19:$H$483,MATCH('O5 Details by Class &amp; Accounts'!$C$18,'I3 TB Data'!$A$19:$H$19,0),0))</f>
        <v>0</v>
      </c>
      <c r="D80" s="2185">
        <f>'I4 BO ASSETS'!E81</f>
        <v>0</v>
      </c>
      <c r="E80" s="2184">
        <f t="shared" si="6"/>
        <v>0</v>
      </c>
      <c r="F80" s="2186">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2186">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2186">
        <f t="shared" si="8"/>
        <v>0</v>
      </c>
      <c r="I80" s="2186">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2186">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2186">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2186">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2186">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2186">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2186">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2186">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2186">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2186">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2186">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2186">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2186">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2186">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2186">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2186">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2186">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2186">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2186">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2186">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2186">
        <f t="shared" si="9"/>
        <v>0</v>
      </c>
      <c r="AD80" s="2186">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2186">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2186">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2186">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2186">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2186">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2186">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2186">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2186">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2186">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2186">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2186">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2186">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2186">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2186">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2186">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2186">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2186">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2186">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2186">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2186">
        <f t="shared" si="10"/>
        <v>0</v>
      </c>
      <c r="AY80" s="2186">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2186">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2186">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2186">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2186">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2186">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2186">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2186">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2186">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2186">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2186">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2186">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2186">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2186">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2186">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2186">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2186">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2186">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2186">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2186">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2186">
        <f t="shared" si="11"/>
        <v>0</v>
      </c>
      <c r="BT80" s="2186">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2186">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2186">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2186">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2186">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2186">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2186">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2186">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2186">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2186">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2186">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2186">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2186">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2186">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2186">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2186">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2186">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2186">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2186">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2186">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2186">
        <f t="shared" si="12"/>
        <v>0</v>
      </c>
      <c r="CO80" s="2187">
        <f t="shared" si="7"/>
        <v>0</v>
      </c>
      <c r="CQ80" s="1625" t="s">
        <v>5</v>
      </c>
    </row>
    <row r="81" spans="1:95" s="54" customFormat="1" ht="25.5" x14ac:dyDescent="0.2">
      <c r="A81" s="1838">
        <v>2105</v>
      </c>
      <c r="B81" s="1807" t="s">
        <v>1582</v>
      </c>
      <c r="C81" s="2184">
        <f>IF(ISERROR(VLOOKUP($A81,'I3 TB Data'!$A$19:$H$483,MATCH('O5 Details by Class &amp; Accounts'!$C$18, 'I3 TB Data'!$A$19:$H$19,0),0)), 0, VLOOKUP($A81,'I3 TB Data'!$A$19:$H$483,MATCH('O5 Details by Class &amp; Accounts'!$C$18,'I3 TB Data'!$A$19:$H$19,0),0))</f>
        <v>633492</v>
      </c>
      <c r="D81" s="2185"/>
      <c r="E81" s="2184">
        <f>C81+D81</f>
        <v>633492</v>
      </c>
      <c r="F81" s="2186"/>
      <c r="G81" s="2186"/>
      <c r="H81" s="2186">
        <f t="shared" ref="H81:H89" si="13">F81+G81</f>
        <v>0</v>
      </c>
      <c r="I81" s="2186">
        <f>'O7 Amortization'!G224+'O7 Amortization'!G153</f>
        <v>202827.61401162043</v>
      </c>
      <c r="J81" s="2186">
        <f>'O7 Amortization'!H224+'O7 Amortization'!H153</f>
        <v>79303.805984358682</v>
      </c>
      <c r="K81" s="2186">
        <f>'O7 Amortization'!I224+'O7 Amortization'!I153</f>
        <v>147419.57877398434</v>
      </c>
      <c r="L81" s="2186">
        <f>'O7 Amortization'!J224+'O7 Amortization'!J153</f>
        <v>0</v>
      </c>
      <c r="M81" s="2186">
        <f>'O7 Amortization'!K224+'O7 Amortization'!K153</f>
        <v>0</v>
      </c>
      <c r="N81" s="2186">
        <f>'O7 Amortization'!L224+'O7 Amortization'!L153</f>
        <v>0</v>
      </c>
      <c r="O81" s="2186">
        <f>'O7 Amortization'!M224+'O7 Amortization'!M153</f>
        <v>3361.8700241027491</v>
      </c>
      <c r="P81" s="2186">
        <f>'O7 Amortization'!N224+'O7 Amortization'!N153</f>
        <v>32.620713495886278</v>
      </c>
      <c r="Q81" s="2186">
        <f>'O7 Amortization'!O224+'O7 Amortization'!O153</f>
        <v>84.511242437940354</v>
      </c>
      <c r="R81" s="2186">
        <f>'O7 Amortization'!P224+'O7 Amortization'!P153</f>
        <v>0</v>
      </c>
      <c r="S81" s="2186">
        <f>'O7 Amortization'!Q224+'O7 Amortization'!Q153</f>
        <v>0</v>
      </c>
      <c r="T81" s="2186">
        <f>'O7 Amortization'!R224+'O7 Amortization'!R153</f>
        <v>0</v>
      </c>
      <c r="U81" s="2186">
        <f>'O7 Amortization'!S224+'O7 Amortization'!S153</f>
        <v>0</v>
      </c>
      <c r="V81" s="2186">
        <f>'O7 Amortization'!T224+'O7 Amortization'!T153</f>
        <v>0</v>
      </c>
      <c r="W81" s="2186">
        <f>'O7 Amortization'!U224+'O7 Amortization'!U153</f>
        <v>0</v>
      </c>
      <c r="X81" s="2186">
        <f>'O7 Amortization'!V224+'O7 Amortization'!V153</f>
        <v>0</v>
      </c>
      <c r="Y81" s="2186">
        <f>'O7 Amortization'!W224+'O7 Amortization'!W153</f>
        <v>0</v>
      </c>
      <c r="Z81" s="2186">
        <f>'O7 Amortization'!X224+'O7 Amortization'!X153</f>
        <v>0</v>
      </c>
      <c r="AA81" s="2186">
        <f>'O7 Amortization'!Y224+'O7 Amortization'!Y153</f>
        <v>0</v>
      </c>
      <c r="AB81" s="2186">
        <f>'O7 Amortization'!Z224+'O7 Amortization'!Z153</f>
        <v>0</v>
      </c>
      <c r="AC81" s="2186">
        <f t="shared" ref="AC81:AC89" si="14">SUM(I81:AB81)</f>
        <v>433030.00075000001</v>
      </c>
      <c r="AD81" s="2186">
        <f>'O7 Amortization'!AB224+'O7 Amortization'!AB153</f>
        <v>162858.15437086849</v>
      </c>
      <c r="AE81" s="2186">
        <f>'O7 Amortization'!AC224+'O7 Amortization'!AC153</f>
        <v>15945.487877468182</v>
      </c>
      <c r="AF81" s="2186">
        <f>'O7 Amortization'!AD224+'O7 Amortization'!AD153</f>
        <v>1863.7938715830769</v>
      </c>
      <c r="AG81" s="2186">
        <f>'O7 Amortization'!AE224+'O7 Amortization'!AE153</f>
        <v>0</v>
      </c>
      <c r="AH81" s="2186">
        <f>'O7 Amortization'!AF224+'O7 Amortization'!AF153</f>
        <v>0</v>
      </c>
      <c r="AI81" s="2186">
        <f>'O7 Amortization'!AG224+'O7 Amortization'!AG153</f>
        <v>0</v>
      </c>
      <c r="AJ81" s="2186">
        <f>'O7 Amortization'!AH224+'O7 Amortization'!AH153</f>
        <v>10068.866043604976</v>
      </c>
      <c r="AK81" s="2186">
        <f>'O7 Amortization'!AI224+'O7 Amortization'!AI153</f>
        <v>1353.495764454703</v>
      </c>
      <c r="AL81" s="2186">
        <f>'O7 Amortization'!AJ224+'O7 Amortization'!AJ153</f>
        <v>1086.5563220205811</v>
      </c>
      <c r="AM81" s="2186">
        <f>'O7 Amortization'!AK224+'O7 Amortization'!AK153</f>
        <v>0</v>
      </c>
      <c r="AN81" s="2186">
        <f>'O7 Amortization'!AL224+'O7 Amortization'!AL153</f>
        <v>0</v>
      </c>
      <c r="AO81" s="2186">
        <f>'O7 Amortization'!AM224+'O7 Amortization'!AM153</f>
        <v>0</v>
      </c>
      <c r="AP81" s="2186">
        <f>'O7 Amortization'!AN224+'O7 Amortization'!AN153</f>
        <v>0</v>
      </c>
      <c r="AQ81" s="2186">
        <f>'O7 Amortization'!AO224+'O7 Amortization'!AO153</f>
        <v>0</v>
      </c>
      <c r="AR81" s="2186">
        <f>'O7 Amortization'!AP224+'O7 Amortization'!AP153</f>
        <v>0</v>
      </c>
      <c r="AS81" s="2186">
        <f>'O7 Amortization'!AQ224+'O7 Amortization'!AQ153</f>
        <v>0</v>
      </c>
      <c r="AT81" s="2186">
        <f>'O7 Amortization'!AR224+'O7 Amortization'!AR153</f>
        <v>0</v>
      </c>
      <c r="AU81" s="2186">
        <f>'O7 Amortization'!AS224+'O7 Amortization'!AS153</f>
        <v>0</v>
      </c>
      <c r="AV81" s="2186">
        <f>'O7 Amortization'!AT224+'O7 Amortization'!AT153</f>
        <v>0</v>
      </c>
      <c r="AW81" s="2186">
        <f>'O7 Amortization'!AU224+'O7 Amortization'!AU153</f>
        <v>0</v>
      </c>
      <c r="AX81" s="2186">
        <f t="shared" ref="AX81:AX89" si="15">SUM(AD81:AW81)</f>
        <v>193176.35425</v>
      </c>
      <c r="AY81" s="2186"/>
      <c r="AZ81" s="2186"/>
      <c r="BA81" s="2186"/>
      <c r="BB81" s="2186"/>
      <c r="BC81" s="2186"/>
      <c r="BD81" s="2186"/>
      <c r="BE81" s="2186"/>
      <c r="BF81" s="2186"/>
      <c r="BG81" s="2186"/>
      <c r="BH81" s="2186"/>
      <c r="BI81" s="2186"/>
      <c r="BJ81" s="2186"/>
      <c r="BK81" s="2186"/>
      <c r="BL81" s="2186"/>
      <c r="BM81" s="2186"/>
      <c r="BN81" s="2186"/>
      <c r="BO81" s="2186"/>
      <c r="BP81" s="2186"/>
      <c r="BQ81" s="2186"/>
      <c r="BR81" s="2186"/>
      <c r="BS81" s="2186"/>
      <c r="BT81" s="2186">
        <f>'O7 Amortization'!AW224+'O7 Amortization'!AW153</f>
        <v>4507.4559334074538</v>
      </c>
      <c r="BU81" s="2186">
        <f>'O7 Amortization'!AX224+'O7 Amortization'!AX153</f>
        <v>1036.8872261654078</v>
      </c>
      <c r="BV81" s="2186">
        <f>'O7 Amortization'!AY224+'O7 Amortization'!AY153</f>
        <v>1612.4380139149418</v>
      </c>
      <c r="BW81" s="2186">
        <f>'O7 Amortization'!AZ224+'O7 Amortization'!AZ153</f>
        <v>0</v>
      </c>
      <c r="BX81" s="2186">
        <f>'O7 Amortization'!BA224+'O7 Amortization'!BA153</f>
        <v>0</v>
      </c>
      <c r="BY81" s="2186">
        <f>'O7 Amortization'!BB224+'O7 Amortization'!BB153</f>
        <v>0</v>
      </c>
      <c r="BZ81" s="2186">
        <f>'O7 Amortization'!BC224+'O7 Amortization'!BC153</f>
        <v>105.62058184794066</v>
      </c>
      <c r="CA81" s="2186">
        <f>'O7 Amortization'!BD224+'O7 Amortization'!BD153</f>
        <v>12.746734814019813</v>
      </c>
      <c r="CB81" s="2186">
        <f>'O7 Amortization'!BE224+'O7 Amortization'!BE153</f>
        <v>10.701509850235265</v>
      </c>
      <c r="CC81" s="2186">
        <f>'O7 Amortization'!BF224+'O7 Amortization'!BF153</f>
        <v>0</v>
      </c>
      <c r="CD81" s="2186">
        <f>'O7 Amortization'!BG224+'O7 Amortization'!BG153</f>
        <v>0</v>
      </c>
      <c r="CE81" s="2186">
        <f>'O7 Amortization'!BH224+'O7 Amortization'!BH153</f>
        <v>0</v>
      </c>
      <c r="CF81" s="2186">
        <f>'O7 Amortization'!BI224+'O7 Amortization'!BI153</f>
        <v>0</v>
      </c>
      <c r="CG81" s="2186">
        <f>'O7 Amortization'!BJ224+'O7 Amortization'!BJ153</f>
        <v>0</v>
      </c>
      <c r="CH81" s="2186">
        <f>'O7 Amortization'!BK224+'O7 Amortization'!BK153</f>
        <v>0</v>
      </c>
      <c r="CI81" s="2186">
        <f>'O7 Amortization'!BL224+'O7 Amortization'!BL153</f>
        <v>0</v>
      </c>
      <c r="CJ81" s="2186">
        <f>'O7 Amortization'!BM224+'O7 Amortization'!BM153</f>
        <v>0</v>
      </c>
      <c r="CK81" s="2186">
        <f>'O7 Amortization'!BN224+'O7 Amortization'!BN153</f>
        <v>0</v>
      </c>
      <c r="CL81" s="2186">
        <f>'O7 Amortization'!BO224+'O7 Amortization'!BO153</f>
        <v>0</v>
      </c>
      <c r="CM81" s="2186">
        <f>'O7 Amortization'!BP224+'O7 Amortization'!BP153</f>
        <v>0</v>
      </c>
      <c r="CN81" s="2186">
        <f t="shared" ref="CN81:CN89" si="16">SUM(BT81:CM81)</f>
        <v>7285.8499999999985</v>
      </c>
      <c r="CO81" s="2187">
        <f>+E81-AC81-AX81-CN81</f>
        <v>-0.20500000000902219</v>
      </c>
      <c r="CQ81" s="1625" t="s">
        <v>1598</v>
      </c>
    </row>
    <row r="82" spans="1:95" s="54" customFormat="1" ht="25.5" x14ac:dyDescent="0.2">
      <c r="A82" s="1838">
        <v>2120</v>
      </c>
      <c r="B82" s="1807" t="s">
        <v>97</v>
      </c>
      <c r="C82" s="2184">
        <f>IF(ISERROR(VLOOKUP($A82,'I3 TB Data'!$A$19:$H$483,MATCH('O5 Details by Class &amp; Accounts'!$C$18, 'I3 TB Data'!$A$19:$H$19,0),0)), 0, VLOOKUP($A82,'I3 TB Data'!$A$19:$H$483,MATCH('O5 Details by Class &amp; Accounts'!$C$18,'I3 TB Data'!$A$19:$H$19,0),0))</f>
        <v>-126651692.5</v>
      </c>
      <c r="D82" s="2185"/>
      <c r="E82" s="2184">
        <f>C82+D82</f>
        <v>-126651692.5</v>
      </c>
      <c r="F82" s="2186"/>
      <c r="G82" s="2186"/>
      <c r="H82" s="2186">
        <f t="shared" si="13"/>
        <v>0</v>
      </c>
      <c r="I82" s="2186">
        <f>'O7 Amortization'!G295</f>
        <v>-30230026.386543848</v>
      </c>
      <c r="J82" s="2186">
        <f>'O7 Amortization'!H295</f>
        <v>-12279744.807358518</v>
      </c>
      <c r="K82" s="2186">
        <f>'O7 Amortization'!I295</f>
        <v>-23227313.865895569</v>
      </c>
      <c r="L82" s="2186">
        <f>'O7 Amortization'!J295</f>
        <v>0</v>
      </c>
      <c r="M82" s="2186">
        <f>'O7 Amortization'!K295</f>
        <v>0</v>
      </c>
      <c r="N82" s="2186">
        <f>'O7 Amortization'!L295</f>
        <v>0</v>
      </c>
      <c r="O82" s="2186">
        <f>'O7 Amortization'!M295</f>
        <v>-540029.13443585415</v>
      </c>
      <c r="P82" s="2186">
        <f>'O7 Amortization'!N295</f>
        <v>-1044.3866426669656</v>
      </c>
      <c r="Q82" s="2186">
        <f>'O7 Amortization'!O295</f>
        <v>-7622.7691235469974</v>
      </c>
      <c r="R82" s="2186">
        <f>'O7 Amortization'!P295</f>
        <v>0</v>
      </c>
      <c r="S82" s="2186">
        <f>'O7 Amortization'!Q295</f>
        <v>0</v>
      </c>
      <c r="T82" s="2186">
        <f>'O7 Amortization'!R295</f>
        <v>0</v>
      </c>
      <c r="U82" s="2186">
        <f>'O7 Amortization'!S295</f>
        <v>0</v>
      </c>
      <c r="V82" s="2186">
        <f>'O7 Amortization'!T295</f>
        <v>0</v>
      </c>
      <c r="W82" s="2186">
        <f>'O7 Amortization'!U295</f>
        <v>0</v>
      </c>
      <c r="X82" s="2186">
        <f>'O7 Amortization'!V295</f>
        <v>0</v>
      </c>
      <c r="Y82" s="2186">
        <f>'O7 Amortization'!W295</f>
        <v>0</v>
      </c>
      <c r="Z82" s="2186">
        <f>'O7 Amortization'!X295</f>
        <v>0</v>
      </c>
      <c r="AA82" s="2186">
        <f>'O7 Amortization'!Y295</f>
        <v>0</v>
      </c>
      <c r="AB82" s="2186">
        <f>'O7 Amortization'!Z295</f>
        <v>0</v>
      </c>
      <c r="AC82" s="2186">
        <f t="shared" si="14"/>
        <v>-66285781.350000001</v>
      </c>
      <c r="AD82" s="2186">
        <f>'O7 Amortization'!AB295</f>
        <v>-35207926.342319794</v>
      </c>
      <c r="AE82" s="2186">
        <f>'O7 Amortization'!AC295</f>
        <v>-3288718.0300297388</v>
      </c>
      <c r="AF82" s="2186">
        <f>'O7 Amortization'!AD295</f>
        <v>-505439.07445341133</v>
      </c>
      <c r="AG82" s="2186">
        <f>'O7 Amortization'!AE295</f>
        <v>0</v>
      </c>
      <c r="AH82" s="2186">
        <f>'O7 Amortization'!AF295</f>
        <v>0</v>
      </c>
      <c r="AI82" s="2186">
        <f>'O7 Amortization'!AG295</f>
        <v>0</v>
      </c>
      <c r="AJ82" s="2186">
        <f>'O7 Amortization'!AH295</f>
        <v>-1133624.1620059391</v>
      </c>
      <c r="AK82" s="2186">
        <f>'O7 Amortization'!AI295</f>
        <v>-190821.93348043264</v>
      </c>
      <c r="AL82" s="2186">
        <f>'O7 Amortization'!AJ295</f>
        <v>-153187.60771068066</v>
      </c>
      <c r="AM82" s="2186">
        <f>'O7 Amortization'!AK295</f>
        <v>0</v>
      </c>
      <c r="AN82" s="2186">
        <f>'O7 Amortization'!AL295</f>
        <v>0</v>
      </c>
      <c r="AO82" s="2186">
        <f>'O7 Amortization'!AM295</f>
        <v>0</v>
      </c>
      <c r="AP82" s="2186">
        <f>'O7 Amortization'!AN295</f>
        <v>0</v>
      </c>
      <c r="AQ82" s="2186">
        <f>'O7 Amortization'!AO295</f>
        <v>0</v>
      </c>
      <c r="AR82" s="2186">
        <f>'O7 Amortization'!AP295</f>
        <v>0</v>
      </c>
      <c r="AS82" s="2186">
        <f>'O7 Amortization'!AQ295</f>
        <v>0</v>
      </c>
      <c r="AT82" s="2186">
        <f>'O7 Amortization'!AR295</f>
        <v>0</v>
      </c>
      <c r="AU82" s="2186">
        <f>'O7 Amortization'!AS295</f>
        <v>0</v>
      </c>
      <c r="AV82" s="2186">
        <f>'O7 Amortization'!AT295</f>
        <v>0</v>
      </c>
      <c r="AW82" s="2186">
        <f>'O7 Amortization'!AU295</f>
        <v>0</v>
      </c>
      <c r="AX82" s="2186">
        <f t="shared" si="15"/>
        <v>-40479717.149999999</v>
      </c>
      <c r="AY82" s="2186"/>
      <c r="AZ82" s="2186"/>
      <c r="BA82" s="2186"/>
      <c r="BB82" s="2186"/>
      <c r="BC82" s="2186"/>
      <c r="BD82" s="2186"/>
      <c r="BE82" s="2186"/>
      <c r="BF82" s="2186"/>
      <c r="BG82" s="2186"/>
      <c r="BH82" s="2186"/>
      <c r="BI82" s="2186"/>
      <c r="BJ82" s="2186"/>
      <c r="BK82" s="2186"/>
      <c r="BL82" s="2186"/>
      <c r="BM82" s="2186"/>
      <c r="BN82" s="2186"/>
      <c r="BO82" s="2186"/>
      <c r="BP82" s="2186"/>
      <c r="BQ82" s="2186"/>
      <c r="BR82" s="2186"/>
      <c r="BS82" s="2186"/>
      <c r="BT82" s="2186">
        <f>'O7 Amortization'!AW295</f>
        <v>-12302770.869314041</v>
      </c>
      <c r="BU82" s="2186">
        <f>'O7 Amortization'!AX295</f>
        <v>-2830107.7479837183</v>
      </c>
      <c r="BV82" s="2186">
        <f>'O7 Amortization'!AY295</f>
        <v>-4401031.4730178677</v>
      </c>
      <c r="BW82" s="2186">
        <f>'O7 Amortization'!AZ295</f>
        <v>0</v>
      </c>
      <c r="BX82" s="2186">
        <f>'O7 Amortization'!BA295</f>
        <v>0</v>
      </c>
      <c r="BY82" s="2186">
        <f>'O7 Amortization'!BB295</f>
        <v>0</v>
      </c>
      <c r="BZ82" s="2186">
        <f>'O7 Amortization'!BC295</f>
        <v>-288283.64309188724</v>
      </c>
      <c r="CA82" s="2186">
        <f>'O7 Amortization'!BD295</f>
        <v>-34791.279175134259</v>
      </c>
      <c r="CB82" s="2186">
        <f>'O7 Amortization'!BE295</f>
        <v>-29208.987417348617</v>
      </c>
      <c r="CC82" s="2186">
        <f>'O7 Amortization'!BF295</f>
        <v>0</v>
      </c>
      <c r="CD82" s="2186">
        <f>'O7 Amortization'!BG295</f>
        <v>0</v>
      </c>
      <c r="CE82" s="2186">
        <f>'O7 Amortization'!BH295</f>
        <v>0</v>
      </c>
      <c r="CF82" s="2186">
        <f>'O7 Amortization'!BI295</f>
        <v>0</v>
      </c>
      <c r="CG82" s="2186">
        <f>'O7 Amortization'!BJ295</f>
        <v>0</v>
      </c>
      <c r="CH82" s="2186">
        <f>'O7 Amortization'!BK295</f>
        <v>0</v>
      </c>
      <c r="CI82" s="2186">
        <f>'O7 Amortization'!BL295</f>
        <v>0</v>
      </c>
      <c r="CJ82" s="2186">
        <f>'O7 Amortization'!BM295</f>
        <v>0</v>
      </c>
      <c r="CK82" s="2186">
        <f>'O7 Amortization'!BN295</f>
        <v>0</v>
      </c>
      <c r="CL82" s="2186">
        <f>'O7 Amortization'!BO295</f>
        <v>0</v>
      </c>
      <c r="CM82" s="2186">
        <f>'O7 Amortization'!BP295</f>
        <v>0</v>
      </c>
      <c r="CN82" s="2186">
        <f t="shared" si="16"/>
        <v>-19886193.999999993</v>
      </c>
      <c r="CO82" s="2187">
        <f>+E82-AC82-AX82-CN82</f>
        <v>0</v>
      </c>
      <c r="CQ82" s="1625" t="s">
        <v>1598</v>
      </c>
    </row>
    <row r="83" spans="1:95" s="54" customFormat="1" ht="12.75" x14ac:dyDescent="0.2">
      <c r="A83" s="992">
        <v>3046</v>
      </c>
      <c r="B83" s="993" t="s">
        <v>943</v>
      </c>
      <c r="C83" s="2184">
        <f>IF(ISERROR(VLOOKUP($A83,'I3 TB Data'!$A$19:$H$483,MATCH('O5 Details by Class &amp; Accounts'!$C$18, 'I3 TB Data'!$A$19:$H$19,0),0)), 0, VLOOKUP($A83,'I3 TB Data'!$A$19:$H$483,MATCH('O5 Details by Class &amp; Accounts'!$C$18,'I3 TB Data'!$A$19:$H$19,0),0))</f>
        <v>-3602210</v>
      </c>
      <c r="D83" s="2185"/>
      <c r="E83" s="2184">
        <f t="shared" ref="E83:E120" si="17">C83+D83</f>
        <v>-3602210</v>
      </c>
      <c r="F83" s="2186">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2186">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2186">
        <f t="shared" si="13"/>
        <v>0</v>
      </c>
      <c r="I83" s="2186">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2186">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2186">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2186">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2186">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2186">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2186">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2186">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2186">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2186">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2186">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2186">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2186">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2186">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2186">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2186">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2186">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2186">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2186">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2186">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2186">
        <f t="shared" si="14"/>
        <v>0</v>
      </c>
      <c r="AD83" s="2186">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2186">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2186">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2186">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2186">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2186">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2186">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2186">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2186">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2186">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2186">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2186">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2186">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2186">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2186">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2186">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2186">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2186">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2186">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2186">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2186">
        <f t="shared" si="15"/>
        <v>0</v>
      </c>
      <c r="AY83" s="2186">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-2237488.6022001933</v>
      </c>
      <c r="AZ83" s="2186">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-510172.51567069808</v>
      </c>
      <c r="BA83" s="2186">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-792831.0109625418</v>
      </c>
      <c r="BB83" s="2186">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2186">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2186">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0</v>
      </c>
      <c r="BE83" s="2186">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-50422.900861389651</v>
      </c>
      <c r="BF83" s="2186">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-6138.949971910778</v>
      </c>
      <c r="BG83" s="2186">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-5156.0203332659121</v>
      </c>
      <c r="BH83" s="2186">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2186">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2186">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2186">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2186">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2186">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2186">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2186">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2186">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2186">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2186">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2186">
        <f t="shared" ref="BS83:BS89" si="18">SUM(AY83:BR83)</f>
        <v>-3602209.9999999991</v>
      </c>
      <c r="BT83" s="2186">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2186">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2186">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2186">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2186">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2186">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2186">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2186">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2186">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2186">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2186">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2186">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2186">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2186">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2186">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2186">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2186">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2186">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2186">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2186">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2186">
        <f t="shared" si="16"/>
        <v>0</v>
      </c>
      <c r="CO83" s="2187">
        <f t="shared" ref="CO83:CO89" si="19">+E83-AC83-AX83-BS83-CN83</f>
        <v>-9.3132257461547852E-10</v>
      </c>
      <c r="CQ83" s="1625" t="s">
        <v>1186</v>
      </c>
    </row>
    <row r="84" spans="1:95" s="54" customFormat="1" ht="12.75" x14ac:dyDescent="0.2">
      <c r="A84" s="994"/>
      <c r="B84" s="1895" t="s">
        <v>1616</v>
      </c>
      <c r="C84" s="2184"/>
      <c r="D84" s="2185"/>
      <c r="E84" s="2184"/>
      <c r="F84" s="2186"/>
      <c r="G84" s="2186"/>
      <c r="H84" s="2186"/>
      <c r="I84" s="2186"/>
      <c r="J84" s="2186"/>
      <c r="K84" s="2186"/>
      <c r="L84" s="2186"/>
      <c r="M84" s="2186"/>
      <c r="N84" s="2186"/>
      <c r="O84" s="2186"/>
      <c r="P84" s="2186"/>
      <c r="Q84" s="2186"/>
      <c r="R84" s="2186"/>
      <c r="S84" s="2186"/>
      <c r="T84" s="2186"/>
      <c r="U84" s="2186"/>
      <c r="V84" s="2186"/>
      <c r="W84" s="2186"/>
      <c r="X84" s="2186"/>
      <c r="Y84" s="2186"/>
      <c r="Z84" s="2186"/>
      <c r="AA84" s="2186"/>
      <c r="AB84" s="2186"/>
      <c r="AC84" s="2186"/>
      <c r="AD84" s="2186"/>
      <c r="AE84" s="2186"/>
      <c r="AF84" s="2186"/>
      <c r="AG84" s="2186"/>
      <c r="AH84" s="2186"/>
      <c r="AI84" s="2186"/>
      <c r="AJ84" s="2186"/>
      <c r="AK84" s="2186"/>
      <c r="AL84" s="2186"/>
      <c r="AM84" s="2186"/>
      <c r="AN84" s="2186"/>
      <c r="AO84" s="2186"/>
      <c r="AP84" s="2186"/>
      <c r="AQ84" s="2186"/>
      <c r="AR84" s="2186"/>
      <c r="AS84" s="2186"/>
      <c r="AT84" s="2186"/>
      <c r="AU84" s="2186"/>
      <c r="AV84" s="2186"/>
      <c r="AW84" s="2186"/>
      <c r="AX84" s="2186"/>
      <c r="AY84" s="2186"/>
      <c r="AZ84" s="2186"/>
      <c r="BA84" s="2186"/>
      <c r="BB84" s="2186"/>
      <c r="BC84" s="2186"/>
      <c r="BD84" s="2186"/>
      <c r="BE84" s="2186"/>
      <c r="BF84" s="2186"/>
      <c r="BG84" s="2186"/>
      <c r="BH84" s="2186"/>
      <c r="BI84" s="2186"/>
      <c r="BJ84" s="2186"/>
      <c r="BK84" s="2186"/>
      <c r="BL84" s="2186"/>
      <c r="BM84" s="2186"/>
      <c r="BN84" s="2186"/>
      <c r="BO84" s="2186"/>
      <c r="BP84" s="2186"/>
      <c r="BQ84" s="2186"/>
      <c r="BR84" s="2186"/>
      <c r="BS84" s="2186"/>
      <c r="BT84" s="2186"/>
      <c r="BU84" s="2186"/>
      <c r="BV84" s="2186"/>
      <c r="BW84" s="2186"/>
      <c r="BX84" s="2186"/>
      <c r="BY84" s="2186"/>
      <c r="BZ84" s="2186"/>
      <c r="CA84" s="2186"/>
      <c r="CB84" s="2186"/>
      <c r="CC84" s="2186"/>
      <c r="CD84" s="2186"/>
      <c r="CE84" s="2186"/>
      <c r="CF84" s="2186"/>
      <c r="CG84" s="2186"/>
      <c r="CH84" s="2186"/>
      <c r="CI84" s="2186"/>
      <c r="CJ84" s="2186"/>
      <c r="CK84" s="2186"/>
      <c r="CL84" s="2186"/>
      <c r="CM84" s="2186"/>
      <c r="CN84" s="2186"/>
      <c r="CO84" s="2187"/>
      <c r="CQ84" s="1625"/>
    </row>
    <row r="85" spans="1:95" s="54" customFormat="1" ht="12.75" x14ac:dyDescent="0.2">
      <c r="A85" s="994">
        <v>4080</v>
      </c>
      <c r="B85" s="995" t="s">
        <v>1596</v>
      </c>
      <c r="C85" s="2184">
        <f>IF(ISERROR(VLOOKUP($A85,'I3 TB Data'!$A$19:$H$483,MATCH('O5 Details by Class &amp; Accounts'!$C$18, 'I3 TB Data'!$A$19:$H$19,0),0)), 0, VLOOKUP($A85,'I3 TB Data'!$A$19:$H$483,MATCH('O5 Details by Class &amp; Accounts'!$C$18,'I3 TB Data'!$A$19:$H$19,0),0))</f>
        <v>-26431555.725120299</v>
      </c>
      <c r="D85" s="2185"/>
      <c r="E85" s="2184">
        <f>C85+D85</f>
        <v>-26431555.725120299</v>
      </c>
      <c r="F85" s="2186">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2186">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2186">
        <f>F85+G85</f>
        <v>0</v>
      </c>
      <c r="I85" s="2186">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2186">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2186">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2186">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2186">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2186">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2186">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2186">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2186">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2186">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2186">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2186">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2186">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2186">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2186">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2186">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2186">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2186">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2186">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2186">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2186">
        <f>SUM(I85:AB85)</f>
        <v>0</v>
      </c>
      <c r="AD85" s="2186">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2186">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2186">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2186">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2186">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2186">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2186">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2186">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2186">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2186">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2186">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2186">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2186">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2186">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2186">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2186">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2186">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2186">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2186">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2186">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2186">
        <f>SUM(AD85:AW85)</f>
        <v>0</v>
      </c>
      <c r="AY85" s="2186">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2186">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2186">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2186">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2186">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2186">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2186">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2186">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2186">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2186">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2186">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2186">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2186">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2186">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2186">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2186">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2186">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2186">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2186">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2186">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2186">
        <f>SUM(AY85:BR85)</f>
        <v>0</v>
      </c>
      <c r="BT85" s="2186">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-15865897.341453416</v>
      </c>
      <c r="BU85" s="2186">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-4285261.7549902946</v>
      </c>
      <c r="BV85" s="2186">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-5377679.4658597149</v>
      </c>
      <c r="BW85" s="2186">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2186">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2186">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2186">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-824647.83900659869</v>
      </c>
      <c r="CA85" s="2186">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-35069.749567743638</v>
      </c>
      <c r="CB85" s="2186">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-42999.57424252975</v>
      </c>
      <c r="CC85" s="2186">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2186">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2186">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2186">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2186">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2186">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2186">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2186">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2186">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2186">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2186">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2186">
        <f>SUM(BT85:CM85)</f>
        <v>-26431555.725120299</v>
      </c>
      <c r="CO85" s="2187">
        <f>+E85-AC85-AX85-BS85-CN85</f>
        <v>0</v>
      </c>
      <c r="CQ85" s="1625" t="s">
        <v>1081</v>
      </c>
    </row>
    <row r="86" spans="1:95" s="54" customFormat="1" ht="12.75" x14ac:dyDescent="0.2">
      <c r="A86" s="994">
        <v>4082</v>
      </c>
      <c r="B86" s="995" t="s">
        <v>1597</v>
      </c>
      <c r="C86" s="2184">
        <f>IF(ISERROR(VLOOKUP($A86,'I3 TB Data'!$A$19:$H$483,MATCH('O5 Details by Class &amp; Accounts'!$C$18, 'I3 TB Data'!$A$19:$H$19,0),0)), 0, VLOOKUP($A86,'I3 TB Data'!$A$19:$H$483,MATCH('O5 Details by Class &amp; Accounts'!$C$18,'I3 TB Data'!$A$19:$H$19,0),0))</f>
        <v>-40269</v>
      </c>
      <c r="D86" s="2185"/>
      <c r="E86" s="2184">
        <f t="shared" si="17"/>
        <v>-40269</v>
      </c>
      <c r="F86" s="2186">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2186">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2186">
        <f t="shared" si="13"/>
        <v>0</v>
      </c>
      <c r="I86" s="2186">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2186">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2186">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2186">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2186">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2186">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2186">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2186">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2186">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2186">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2186">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2186">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2186">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2186">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2186">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2186">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2186">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2186">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2186">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2186">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2186">
        <f t="shared" si="14"/>
        <v>0</v>
      </c>
      <c r="AD86" s="2186">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2186">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2186">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2186">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2186">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2186">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2186">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2186">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2186">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2186">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2186">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2186">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2186">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2186">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2186">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2186">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2186">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2186">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2186">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2186">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2186">
        <f t="shared" si="15"/>
        <v>0</v>
      </c>
      <c r="AY86" s="2186">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-27452.442460316899</v>
      </c>
      <c r="AZ86" s="2186">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-5239.4317118953459</v>
      </c>
      <c r="BA86" s="2186">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-6754.325188712306</v>
      </c>
      <c r="BB86" s="2186">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2186">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2186">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0</v>
      </c>
      <c r="BE86" s="2186">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-669.0924690577134</v>
      </c>
      <c r="BF86" s="2186">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-80.076295612846636</v>
      </c>
      <c r="BG86" s="2186">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-73.631874404884314</v>
      </c>
      <c r="BH86" s="2186">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2186">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2186">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2186">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2186">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2186">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2186">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2186">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2186">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2186">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2186">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2186">
        <f t="shared" si="18"/>
        <v>-40268.999999999993</v>
      </c>
      <c r="BT86" s="2186">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2186">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2186">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2186">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2186">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2186">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2186">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2186">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2186">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2186">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2186">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2186">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2186">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2186">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2186">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2186">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2186">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2186">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2186">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2186">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2186">
        <f t="shared" si="16"/>
        <v>0</v>
      </c>
      <c r="CO86" s="2187">
        <f t="shared" si="19"/>
        <v>-7.2759576141834259E-12</v>
      </c>
      <c r="CQ86" s="1625" t="s">
        <v>1274</v>
      </c>
    </row>
    <row r="87" spans="1:95" s="54" customFormat="1" ht="25.5" x14ac:dyDescent="0.2">
      <c r="A87" s="994">
        <v>4084</v>
      </c>
      <c r="B87" s="995" t="s">
        <v>517</v>
      </c>
      <c r="C87" s="2184">
        <f>IF(ISERROR(VLOOKUP($A87,'I3 TB Data'!$A$19:$H$483,MATCH('O5 Details by Class &amp; Accounts'!$C$18, 'I3 TB Data'!$A$19:$H$19,0),0)), 0, VLOOKUP($A87,'I3 TB Data'!$A$19:$H$483,MATCH('O5 Details by Class &amp; Accounts'!$C$18,'I3 TB Data'!$A$19:$H$19,0),0))</f>
        <v>-325</v>
      </c>
      <c r="D87" s="2185"/>
      <c r="E87" s="2184">
        <f t="shared" si="17"/>
        <v>-325</v>
      </c>
      <c r="F87" s="2186">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2186">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2186">
        <f t="shared" si="13"/>
        <v>0</v>
      </c>
      <c r="I87" s="2186">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2186">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2186">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2186">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2186">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2186">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2186">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2186">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2186">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2186">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2186">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2186">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2186">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2186">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2186">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2186">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2186">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2186">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2186">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2186">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2186">
        <f t="shared" si="14"/>
        <v>0</v>
      </c>
      <c r="AD87" s="2186">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2186">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2186">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2186">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2186">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2186">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2186">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2186">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2186">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2186">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2186">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2186">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2186">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2186">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2186">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2186">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2186">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2186">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2186">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2186">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2186">
        <f t="shared" si="15"/>
        <v>0</v>
      </c>
      <c r="AY87" s="2186">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-221.56109661533665</v>
      </c>
      <c r="AZ87" s="2186">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-42.286009246963857</v>
      </c>
      <c r="BA87" s="2186">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-54.512296961223264</v>
      </c>
      <c r="BB87" s="2186">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2186">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2186">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0</v>
      </c>
      <c r="BE87" s="2186">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-5.4000609015311252</v>
      </c>
      <c r="BF87" s="2186">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-0.6462737111469159</v>
      </c>
      <c r="BG87" s="2186">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-0.59426256379814257</v>
      </c>
      <c r="BH87" s="2186">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2186">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2186">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2186">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2186">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2186">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2186">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2186">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2186">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2186">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2186">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2186">
        <f t="shared" si="18"/>
        <v>-325</v>
      </c>
      <c r="BT87" s="2186">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2186">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2186">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2186">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2186">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2186">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2186">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2186">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2186">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2186">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2186">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2186">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2186">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2186">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2186">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2186">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2186">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2186">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2186">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2186">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2186">
        <f t="shared" si="16"/>
        <v>0</v>
      </c>
      <c r="CO87" s="2187">
        <f t="shared" si="19"/>
        <v>0</v>
      </c>
      <c r="CQ87" s="1625" t="s">
        <v>1274</v>
      </c>
    </row>
    <row r="88" spans="1:95" s="54" customFormat="1" ht="12.75" x14ac:dyDescent="0.2">
      <c r="A88" s="994">
        <v>4086</v>
      </c>
      <c r="B88" s="995" t="s">
        <v>403</v>
      </c>
      <c r="C88" s="2184">
        <f>IF(ISERROR(VLOOKUP($A88,'I3 TB Data'!$A$19:$H$483,MATCH('O5 Details by Class &amp; Accounts'!$C$18, 'I3 TB Data'!$A$19:$H$19,0),0)), 0, VLOOKUP($A88,'I3 TB Data'!$A$19:$H$483,MATCH('O5 Details by Class &amp; Accounts'!$C$18,'I3 TB Data'!$A$19:$H$19,0),0))</f>
        <v>-140473</v>
      </c>
      <c r="D88" s="2185"/>
      <c r="E88" s="2184">
        <f>C88+D88</f>
        <v>-140473</v>
      </c>
      <c r="F88" s="2186">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2186">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2186">
        <f>F88+G88</f>
        <v>0</v>
      </c>
      <c r="I88" s="2186">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2186">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2186">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2186">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2186">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2186">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2186">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2186">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2186">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2186">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2186">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2186">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2186">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2186">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2186">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2186">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2186">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2186">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2186">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2186">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2186">
        <f>SUM(I88:AB88)</f>
        <v>0</v>
      </c>
      <c r="AD88" s="2186">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2186">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2186">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2186">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2186">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2186">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2186">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2186">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2186">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2186">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2186">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2186">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2186">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2186">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2186">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2186">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2186">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2186">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2186">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2186">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2186">
        <f>SUM(AD88:AW88)</f>
        <v>0</v>
      </c>
      <c r="AY88" s="2186">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-103682.45238095238</v>
      </c>
      <c r="AZ88" s="2186">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-10084.279244120366</v>
      </c>
      <c r="BA88" s="2186">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-1202.2269008250316</v>
      </c>
      <c r="BB88" s="2186">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2186">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2186">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0</v>
      </c>
      <c r="BE88" s="2186">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-23943.550956831332</v>
      </c>
      <c r="BF88" s="2186">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-865.60336859402275</v>
      </c>
      <c r="BG88" s="2186">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-694.88714867686826</v>
      </c>
      <c r="BH88" s="2186">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2186">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2186">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2186">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2186">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2186">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2186">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2186">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2186">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2186">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2186">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2186">
        <f>SUM(AY88:BR88)</f>
        <v>-140473</v>
      </c>
      <c r="BT88" s="2186">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2186">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2186">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2186">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2186">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2186">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2186">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2186">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2186">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2186">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2186">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2186">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2186">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2186">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2186">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2186">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2186">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2186">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2186">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2186">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2186">
        <f>SUM(BT88:CM88)</f>
        <v>0</v>
      </c>
      <c r="CO88" s="2187">
        <f>+E88-AC88-AX88-BS88-CN88</f>
        <v>0</v>
      </c>
      <c r="CQ88" s="1625"/>
    </row>
    <row r="89" spans="1:95" s="54" customFormat="1" ht="12.75" x14ac:dyDescent="0.2">
      <c r="A89" s="994">
        <v>4090</v>
      </c>
      <c r="B89" s="995" t="s">
        <v>522</v>
      </c>
      <c r="C89" s="2184">
        <f>IF(ISERROR(VLOOKUP($A89,'I3 TB Data'!$A$19:$H$483,MATCH('O5 Details by Class &amp; Accounts'!$C$18, 'I3 TB Data'!$A$19:$H$19,0),0)), 0, VLOOKUP($A89,'I3 TB Data'!$A$19:$H$483,MATCH('O5 Details by Class &amp; Accounts'!$C$18,'I3 TB Data'!$A$19:$H$19,0),0))</f>
        <v>0</v>
      </c>
      <c r="D89" s="2185"/>
      <c r="E89" s="2184">
        <f t="shared" si="17"/>
        <v>0</v>
      </c>
      <c r="F89" s="2186">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2186">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2186">
        <f t="shared" si="13"/>
        <v>0</v>
      </c>
      <c r="I89" s="2186">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2186">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2186">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2186">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2186">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2186">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2186">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2186">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2186">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2186">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2186">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2186">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2186">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2186">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2186">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2186">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2186">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2186">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2186">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2186">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2186">
        <f t="shared" si="14"/>
        <v>0</v>
      </c>
      <c r="AD89" s="2186">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2186">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2186">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2186">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2186">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2186">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2186">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2186">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2186">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2186">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2186">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2186">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2186">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2186">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2186">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2186">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2186">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2186">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2186">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2186">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2186">
        <f t="shared" si="15"/>
        <v>0</v>
      </c>
      <c r="AY89" s="2186">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2186">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2186">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2186">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2186">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2186">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2186">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2186">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2186">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2186">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2186">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2186">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2186">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2186">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2186">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2186">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2186">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2186">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2186">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2186">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2186">
        <f t="shared" si="18"/>
        <v>0</v>
      </c>
      <c r="BT89" s="2186">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2186">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2186">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2186">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2186">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2186">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2186">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2186">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2186">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2186">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2186">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2186">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2186">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2186">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2186">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2186">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2186">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2186">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2186">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2186">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2186">
        <f t="shared" si="16"/>
        <v>0</v>
      </c>
      <c r="CO89" s="2187">
        <f t="shared" si="19"/>
        <v>0</v>
      </c>
      <c r="CQ89" s="1625" t="s">
        <v>1274</v>
      </c>
    </row>
    <row r="90" spans="1:95" s="54" customFormat="1" ht="12.75" x14ac:dyDescent="0.2">
      <c r="A90" s="994">
        <v>4205</v>
      </c>
      <c r="B90" s="995" t="s">
        <v>525</v>
      </c>
      <c r="C90" s="2184">
        <f>IF(ISERROR(VLOOKUP($A90,'I3 TB Data'!$A$19:$H$483,MATCH('O5 Details by Class &amp; Accounts'!$C$18, 'I3 TB Data'!$A$19:$H$19,0),0)), 0, VLOOKUP($A90,'I3 TB Data'!$A$19:$H$483,MATCH('O5 Details by Class &amp; Accounts'!$C$18,'I3 TB Data'!$A$19:$H$19,0),0))</f>
        <v>0</v>
      </c>
      <c r="D90" s="2186"/>
      <c r="E90" s="2184">
        <f t="shared" si="17"/>
        <v>0</v>
      </c>
      <c r="F90" s="2186">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2186">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2186">
        <f t="shared" ref="H90:H113" si="20">F90+G90</f>
        <v>0</v>
      </c>
      <c r="I90" s="2186">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2186">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2186">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2186">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2186">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2186">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2186">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2186">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2186">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2186">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2186">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2186">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2186">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2186">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2186">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2186">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2186">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2186">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2186">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2186">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2186">
        <f t="shared" ref="AC90:AC113" si="21">SUM(I90:AB90)</f>
        <v>0</v>
      </c>
      <c r="AD90" s="2186">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2186">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2186">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2186">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2186">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2186">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2186">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2186">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2186">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2186">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2186">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2186">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2186">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2186">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2186">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2186">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2186">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2186">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2186">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2186">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2186">
        <f t="shared" ref="AX90:AX113" si="22">SUM(AD90:AW90)</f>
        <v>0</v>
      </c>
      <c r="AY90" s="2186">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2186">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2186">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2186">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2186">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2186">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2186">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2186">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2186">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2186">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2186">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2186">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2186">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2186">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2186">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2186">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2186">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2186">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2186">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2186">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2186">
        <f t="shared" ref="BS90:BS113" si="23">SUM(AY90:BR90)</f>
        <v>0</v>
      </c>
      <c r="BT90" s="2186">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2186">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2186">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2186">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2186">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2186">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2186">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2186">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2186">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2186">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2186">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2186">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2186">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2186">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2186">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2186">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2186">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2186">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2186">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2186">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2186">
        <f t="shared" ref="CN90:CN113" si="24">SUM(BT90:CM90)</f>
        <v>0</v>
      </c>
      <c r="CO90" s="2187">
        <f t="shared" ref="CO90:CO120" si="25">+E90-AC90-AX90-BS90-CN90</f>
        <v>0</v>
      </c>
      <c r="CQ90" s="1625" t="s">
        <v>1186</v>
      </c>
    </row>
    <row r="91" spans="1:95" s="54" customFormat="1" ht="12.75" x14ac:dyDescent="0.2">
      <c r="A91" s="994">
        <v>4210</v>
      </c>
      <c r="B91" s="995" t="s">
        <v>526</v>
      </c>
      <c r="C91" s="2184">
        <f>IF(ISERROR(VLOOKUP($A91,'I3 TB Data'!$A$19:$H$483,MATCH('O5 Details by Class &amp; Accounts'!$C$18, 'I3 TB Data'!$A$19:$H$19,0),0)), 0, VLOOKUP($A91,'I3 TB Data'!$A$19:$H$483,MATCH('O5 Details by Class &amp; Accounts'!$C$18,'I3 TB Data'!$A$19:$H$19,0),0))</f>
        <v>-1180493</v>
      </c>
      <c r="D91" s="2185"/>
      <c r="E91" s="2184">
        <f t="shared" si="17"/>
        <v>-1180493</v>
      </c>
      <c r="F91" s="2186">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2186">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2186">
        <f t="shared" si="20"/>
        <v>0</v>
      </c>
      <c r="I91" s="2186">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2186">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2186">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2186">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2186">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2186">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2186">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2186">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2186">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2186">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2186">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2186">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2186">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2186">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2186">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2186">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2186">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2186">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2186">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2186">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2186">
        <f t="shared" si="21"/>
        <v>0</v>
      </c>
      <c r="AD91" s="2186">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2186">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2186">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2186">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2186">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2186">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2186">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2186">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2186">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2186">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2186">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2186">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2186">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2186">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2186">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2186">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2186">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2186">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2186">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2186">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2186">
        <f t="shared" si="22"/>
        <v>0</v>
      </c>
      <c r="AY91" s="2186">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-697675.12424714211</v>
      </c>
      <c r="AZ91" s="2186">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-175009.2350677856</v>
      </c>
      <c r="BA91" s="2186">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-282446.89870206977</v>
      </c>
      <c r="BB91" s="2186">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2186">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2186">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0</v>
      </c>
      <c r="BE91" s="2186">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-19940.970260432314</v>
      </c>
      <c r="BF91" s="2186">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-2967.5761094808345</v>
      </c>
      <c r="BG91" s="2186">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-2453.1956130895292</v>
      </c>
      <c r="BH91" s="2186">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2186">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2186">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2186">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2186">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2186">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2186">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2186">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2186">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2186">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2186">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2186">
        <f t="shared" si="23"/>
        <v>-1180493</v>
      </c>
      <c r="BT91" s="2186">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2186">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2186">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2186">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2186">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2186">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2186">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2186">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2186">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2186">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2186">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2186">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2186">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2186">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2186">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2186">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2186">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2186">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2186">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2186">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2186">
        <f t="shared" si="24"/>
        <v>0</v>
      </c>
      <c r="CO91" s="2187">
        <f t="shared" si="25"/>
        <v>0</v>
      </c>
      <c r="CQ91" s="1625" t="s">
        <v>1186</v>
      </c>
    </row>
    <row r="92" spans="1:95" s="54" customFormat="1" ht="12.75" x14ac:dyDescent="0.2">
      <c r="A92" s="994">
        <v>4215</v>
      </c>
      <c r="B92" s="995" t="s">
        <v>527</v>
      </c>
      <c r="C92" s="2184">
        <f>IF(ISERROR(VLOOKUP($A92,'I3 TB Data'!$A$19:$H$483,MATCH('O5 Details by Class &amp; Accounts'!$C$18, 'I3 TB Data'!$A$19:$H$19,0),0)), 0, VLOOKUP($A92,'I3 TB Data'!$A$19:$H$483,MATCH('O5 Details by Class &amp; Accounts'!$C$18,'I3 TB Data'!$A$19:$H$19,0),0))</f>
        <v>0</v>
      </c>
      <c r="D92" s="2185"/>
      <c r="E92" s="2184">
        <f t="shared" si="17"/>
        <v>0</v>
      </c>
      <c r="F92" s="2186">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2186">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2186">
        <f t="shared" si="20"/>
        <v>0</v>
      </c>
      <c r="I92" s="2186">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2186">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2186">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2186">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2186">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2186">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2186">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2186">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2186">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2186">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2186">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2186">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2186">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2186">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2186">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2186">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2186">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2186">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2186">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2186">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2186">
        <f t="shared" si="21"/>
        <v>0</v>
      </c>
      <c r="AD92" s="2186">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2186">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2186">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2186">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2186">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2186">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2186">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2186">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2186">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2186">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2186">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2186">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2186">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2186">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2186">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2186">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2186">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2186">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2186">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2186">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2186">
        <f t="shared" si="22"/>
        <v>0</v>
      </c>
      <c r="AY92" s="2186">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2186">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2186">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2186">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2186">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2186">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2186">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2186">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2186">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2186">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2186">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2186">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2186">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2186">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2186">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2186">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2186">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2186">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2186">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2186">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2186">
        <f t="shared" si="23"/>
        <v>0</v>
      </c>
      <c r="BT92" s="2186">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2186">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2186">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2186">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2186">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2186">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2186">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2186">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2186">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2186">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2186">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2186">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2186">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2186">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2186">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2186">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2186">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2186">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2186">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2186">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2186">
        <f t="shared" si="24"/>
        <v>0</v>
      </c>
      <c r="CO92" s="2187">
        <f t="shared" si="25"/>
        <v>0</v>
      </c>
      <c r="CQ92" s="1625" t="s">
        <v>1186</v>
      </c>
    </row>
    <row r="93" spans="1:95" s="54" customFormat="1" ht="12.75" x14ac:dyDescent="0.2">
      <c r="A93" s="994">
        <v>4220</v>
      </c>
      <c r="B93" s="995" t="s">
        <v>528</v>
      </c>
      <c r="C93" s="2184">
        <f>IF(ISERROR(VLOOKUP($A93,'I3 TB Data'!$A$19:$H$483,MATCH('O5 Details by Class &amp; Accounts'!$C$18, 'I3 TB Data'!$A$19:$H$19,0),0)), 0, VLOOKUP($A93,'I3 TB Data'!$A$19:$H$483,MATCH('O5 Details by Class &amp; Accounts'!$C$18,'I3 TB Data'!$A$19:$H$19,0),0))</f>
        <v>0</v>
      </c>
      <c r="D93" s="2185"/>
      <c r="E93" s="2184">
        <f t="shared" si="17"/>
        <v>0</v>
      </c>
      <c r="F93" s="2186">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2186">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2186">
        <f t="shared" si="20"/>
        <v>0</v>
      </c>
      <c r="I93" s="2186">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2186">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2186">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2186">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2186">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2186">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2186">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2186">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2186">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2186">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2186">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2186">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2186">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2186">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2186">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2186">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2186">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2186">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2186">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2186">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2186">
        <f t="shared" si="21"/>
        <v>0</v>
      </c>
      <c r="AD93" s="2186">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2186">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2186">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2186">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2186">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2186">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2186">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2186">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2186">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2186">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2186">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2186">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2186">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2186">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2186">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2186">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2186">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2186">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2186">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2186">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2186">
        <f t="shared" si="22"/>
        <v>0</v>
      </c>
      <c r="AY93" s="2186">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2186">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2186">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2186">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2186">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2186">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2186">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2186">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2186">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2186">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2186">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2186">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2186">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2186">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2186">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2186">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2186">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2186">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2186">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2186">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2186">
        <f t="shared" si="23"/>
        <v>0</v>
      </c>
      <c r="BT93" s="2186">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2186">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2186">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2186">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2186">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2186">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2186">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2186">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2186">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2186">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2186">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2186">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2186">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2186">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2186">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2186">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2186">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2186">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2186">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2186">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2186">
        <f t="shared" si="24"/>
        <v>0</v>
      </c>
      <c r="CO93" s="2187">
        <f t="shared" si="25"/>
        <v>0</v>
      </c>
      <c r="CQ93" s="1625" t="s">
        <v>1186</v>
      </c>
    </row>
    <row r="94" spans="1:95" s="54" customFormat="1" ht="12.75" x14ac:dyDescent="0.2">
      <c r="A94" s="994">
        <v>4225</v>
      </c>
      <c r="B94" s="995" t="s">
        <v>529</v>
      </c>
      <c r="C94" s="2184">
        <f>IF(ISERROR(VLOOKUP($A94,'I3 TB Data'!$A$19:$H$483,MATCH('O5 Details by Class &amp; Accounts'!$C$18, 'I3 TB Data'!$A$19:$H$19,0),0)), 0, VLOOKUP($A94,'I3 TB Data'!$A$19:$H$483,MATCH('O5 Details by Class &amp; Accounts'!$C$18,'I3 TB Data'!$A$19:$H$19,0),0))</f>
        <v>-156800</v>
      </c>
      <c r="D94" s="2185"/>
      <c r="E94" s="2184">
        <f t="shared" si="17"/>
        <v>-156800</v>
      </c>
      <c r="F94" s="2186">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2186">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2186">
        <f t="shared" si="20"/>
        <v>0</v>
      </c>
      <c r="I94" s="2186">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2186">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2186">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2186">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2186">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2186">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2186">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2186">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2186">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2186">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2186">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2186">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2186">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2186">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2186">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2186">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2186">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2186">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2186">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2186">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2186">
        <f t="shared" si="21"/>
        <v>0</v>
      </c>
      <c r="AD94" s="2186">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2186">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2186">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2186">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2186">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2186">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2186">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2186">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2186">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2186">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2186">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2186">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2186">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2186">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2186">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2186">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2186">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2186">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2186">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2186">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2186">
        <f t="shared" si="22"/>
        <v>0</v>
      </c>
      <c r="AY94" s="2186">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-110682.16816441552</v>
      </c>
      <c r="AZ94" s="2186">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-22436.54958783949</v>
      </c>
      <c r="BA94" s="2186">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-23505.555994673479</v>
      </c>
      <c r="BB94" s="2186">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2186">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2186">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2186">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-25.008823915987456</v>
      </c>
      <c r="BF94" s="2186">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-99.833936373160881</v>
      </c>
      <c r="BG94" s="2186">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-50.883492782367398</v>
      </c>
      <c r="BH94" s="2186">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2186">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2186">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2186">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2186">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2186">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2186">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2186">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2186">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2186">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2186">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2186">
        <f t="shared" si="23"/>
        <v>-156800</v>
      </c>
      <c r="BT94" s="2186">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2186">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2186">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2186">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2186">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2186">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2186">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2186">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2186">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2186">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2186">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2186">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2186">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2186">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2186">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2186">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2186">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2186">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2186">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2186">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2186">
        <f t="shared" si="24"/>
        <v>0</v>
      </c>
      <c r="CO94" s="2187">
        <f t="shared" si="25"/>
        <v>0</v>
      </c>
      <c r="CQ94" s="1625" t="s">
        <v>1346</v>
      </c>
    </row>
    <row r="95" spans="1:95" s="54" customFormat="1" ht="12.75" x14ac:dyDescent="0.2">
      <c r="A95" s="994">
        <v>4235</v>
      </c>
      <c r="B95" s="995" t="s">
        <v>531</v>
      </c>
      <c r="C95" s="2184">
        <f>IF(ISERROR(VLOOKUP($A95,'I3 TB Data'!$A$19:$H$483,MATCH('O5 Details by Class &amp; Accounts'!$C$18, 'I3 TB Data'!$A$19:$H$19,0),0)), 0, VLOOKUP($A95,'I3 TB Data'!$A$19:$H$483,MATCH('O5 Details by Class &amp; Accounts'!$C$18,'I3 TB Data'!$A$19:$H$19,0),0))</f>
        <v>0</v>
      </c>
      <c r="D95" s="2185"/>
      <c r="E95" s="2184">
        <f t="shared" si="17"/>
        <v>0</v>
      </c>
      <c r="F95" s="2186">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2186">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2186">
        <f t="shared" si="20"/>
        <v>0</v>
      </c>
      <c r="I95" s="2186">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2186">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2186">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2186">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2186">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2186">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2186">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2186">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2186">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2186">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2186">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2186">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2186">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2186">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2186">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2186">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2186">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2186">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2186">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2186">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2186">
        <f t="shared" si="21"/>
        <v>0</v>
      </c>
      <c r="AD95" s="2186">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2186">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2186">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2186">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2186">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2186">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2186">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2186">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2186">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2186">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2186">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2186">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2186">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2186">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2186">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2186">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2186">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2186">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2186">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2186">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2186">
        <f t="shared" si="22"/>
        <v>0</v>
      </c>
      <c r="AY95" s="2186">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2186">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2186">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2186">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2186">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2186">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2186">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2186">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2186">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2186">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2186">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2186">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2186">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2186">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2186">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2186">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2186">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2186">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2186">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2186">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2186">
        <f t="shared" si="23"/>
        <v>0</v>
      </c>
      <c r="BT95" s="2186">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2186">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2186">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2186">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2186">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2186">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2186">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2186">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2186">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2186">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2186">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2186">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2186">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2186">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2186">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2186">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2186">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2186">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2186">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2186">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2186">
        <f t="shared" si="24"/>
        <v>0</v>
      </c>
      <c r="CO95" s="2187">
        <f t="shared" si="25"/>
        <v>0</v>
      </c>
      <c r="CQ95" s="1625" t="s">
        <v>1274</v>
      </c>
    </row>
    <row r="96" spans="1:95" s="54" customFormat="1" ht="12.75" x14ac:dyDescent="0.2">
      <c r="A96" s="994" t="s">
        <v>1300</v>
      </c>
      <c r="B96" s="995" t="s">
        <v>1302</v>
      </c>
      <c r="C96" s="2184">
        <f>IF(ISERROR(VLOOKUP($A96,'I3 TB Data'!$A$19:$H$483,MATCH('O5 Details by Class &amp; Accounts'!$C$18, 'I3 TB Data'!$A$19:$H$19,0),0)), 0, VLOOKUP($A96,'I3 TB Data'!$A$19:$H$483,MATCH('O5 Details by Class &amp; Accounts'!$C$18,'I3 TB Data'!$A$19:$H$19,0),0))</f>
        <v>0</v>
      </c>
      <c r="D96" s="2185"/>
      <c r="E96" s="2184">
        <f>C96+D96</f>
        <v>0</v>
      </c>
      <c r="F96" s="2186">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2186">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2186">
        <f>F96+G96</f>
        <v>0</v>
      </c>
      <c r="I96" s="2186">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2186">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2186">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2186">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2186">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2186">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2186">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2186">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2186">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2186">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2186">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2186">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2186">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2186">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2186">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2186">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2186">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2186">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2186">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2186">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2186">
        <f>SUM(I96:AB96)</f>
        <v>0</v>
      </c>
      <c r="AD96" s="2186">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2186">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2186">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2186">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2186">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2186">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2186">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2186">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2186">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2186">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2186">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2186">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2186">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2186">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2186">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2186">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2186">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2186">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2186">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2186">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2186">
        <f>SUM(AD96:AW96)</f>
        <v>0</v>
      </c>
      <c r="AY96" s="2186">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0</v>
      </c>
      <c r="AZ96" s="2186">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0</v>
      </c>
      <c r="BA96" s="2186">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0</v>
      </c>
      <c r="BB96" s="2186">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2186">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2186">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0</v>
      </c>
      <c r="BE96" s="2186">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0</v>
      </c>
      <c r="BF96" s="2186">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2186">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0</v>
      </c>
      <c r="BH96" s="2186">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2186">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2186">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2186">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2186">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2186">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2186">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2186">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2186">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2186">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2186">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2186">
        <f>SUM(AY96:BR96)</f>
        <v>0</v>
      </c>
      <c r="BT96" s="2186">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2186">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2186">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2186">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2186">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2186">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2186">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2186">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2186">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2186">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2186">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2186">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2186">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2186">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2186">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2186">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2186">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2186">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2186">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2186">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2186">
        <f>SUM(BT96:CM96)</f>
        <v>0</v>
      </c>
      <c r="CO96" s="2187">
        <f>+E96-AC96-AX96-BS96-CN96</f>
        <v>0</v>
      </c>
      <c r="CQ96" s="1625"/>
    </row>
    <row r="97" spans="1:95" s="54" customFormat="1" ht="12.75" x14ac:dyDescent="0.2">
      <c r="A97" s="994" t="s">
        <v>430</v>
      </c>
      <c r="B97" s="995" t="s">
        <v>1301</v>
      </c>
      <c r="C97" s="2184">
        <f>IF(ISERROR(VLOOKUP($A97,'I3 TB Data'!$A$19:$H$483,MATCH('O5 Details by Class &amp; Accounts'!$C$18, 'I3 TB Data'!$A$19:$H$19,0),0)), 0, VLOOKUP($A97,'I3 TB Data'!$A$19:$H$483,MATCH('O5 Details by Class &amp; Accounts'!$C$18,'I3 TB Data'!$A$19:$H$19,0),0))</f>
        <v>-178954.69744837924</v>
      </c>
      <c r="D97" s="2185"/>
      <c r="E97" s="2184">
        <f>C97+D97</f>
        <v>-178954.69744837924</v>
      </c>
      <c r="F97" s="2186">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2186">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2186">
        <f>F97+G97</f>
        <v>0</v>
      </c>
      <c r="I97" s="2186">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2186">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2186">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2186">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2186">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2186">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2186">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2186">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2186">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2186">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2186">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2186">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2186">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2186">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2186">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2186">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2186">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2186">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2186">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2186">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2186">
        <f>SUM(I97:AB97)</f>
        <v>0</v>
      </c>
      <c r="AD97" s="2186">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2186">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2186">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2186">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2186">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2186">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2186">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2186">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2186">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2186">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2186">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2186">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2186">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2186">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2186">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2186">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2186">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2186">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2186">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2186">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2186">
        <f>SUM(AD97:AW97)</f>
        <v>0</v>
      </c>
      <c r="AY97" s="2186">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-121998.1508034729</v>
      </c>
      <c r="AZ97" s="2186">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-23283.93843412241</v>
      </c>
      <c r="BA97" s="2186">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-30016.09726126742</v>
      </c>
      <c r="BB97" s="2186">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2186">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2186">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0</v>
      </c>
      <c r="BE97" s="2186">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-2973.4346610348448</v>
      </c>
      <c r="BF97" s="2186">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-355.85758906811566</v>
      </c>
      <c r="BG97" s="2186">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-327.21869941352236</v>
      </c>
      <c r="BH97" s="2186">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2186">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2186">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2186">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2186">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2186">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2186">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2186">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2186">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2186">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2186">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2186">
        <f>SUM(AY97:BR97)</f>
        <v>-178954.69744837924</v>
      </c>
      <c r="BT97" s="2186">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2186">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2186">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2186">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2186">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2186">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2186">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2186">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2186">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2186">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2186">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2186">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2186">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2186">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2186">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2186">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2186">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2186">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2186">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2186">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2186">
        <f>SUM(BT97:CM97)</f>
        <v>0</v>
      </c>
      <c r="CO97" s="2187">
        <f>+E97-AC97-AX97-BS97-CN97</f>
        <v>0</v>
      </c>
      <c r="CQ97" s="1625"/>
    </row>
    <row r="98" spans="1:95" s="54" customFormat="1" ht="12.75" x14ac:dyDescent="0.2">
      <c r="A98" s="992">
        <v>4240</v>
      </c>
      <c r="B98" s="993" t="s">
        <v>532</v>
      </c>
      <c r="C98" s="2184">
        <f>IF(ISERROR(VLOOKUP($A98,'I3 TB Data'!$A$19:$H$483,MATCH('O5 Details by Class &amp; Accounts'!$C$18, 'I3 TB Data'!$A$19:$H$19,0),0)), 0, VLOOKUP($A98,'I3 TB Data'!$A$19:$H$483,MATCH('O5 Details by Class &amp; Accounts'!$C$18,'I3 TB Data'!$A$19:$H$19,0),0))</f>
        <v>0</v>
      </c>
      <c r="D98" s="2185"/>
      <c r="E98" s="2184">
        <f t="shared" si="17"/>
        <v>0</v>
      </c>
      <c r="F98" s="2186">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2186">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2186">
        <f t="shared" si="20"/>
        <v>0</v>
      </c>
      <c r="I98" s="2186">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2186">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2186">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2186">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2186"/>
      <c r="N98" s="2186"/>
      <c r="O98" s="2186"/>
      <c r="P98" s="2186"/>
      <c r="Q98" s="2186"/>
      <c r="R98" s="2186"/>
      <c r="S98" s="2186"/>
      <c r="T98" s="2186"/>
      <c r="U98" s="2186"/>
      <c r="V98" s="2186"/>
      <c r="W98" s="2186"/>
      <c r="X98" s="2186"/>
      <c r="Y98" s="2186"/>
      <c r="Z98" s="2186"/>
      <c r="AA98" s="2186"/>
      <c r="AB98" s="2186"/>
      <c r="AC98" s="2186">
        <f t="shared" si="21"/>
        <v>0</v>
      </c>
      <c r="AD98" s="2186">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2186">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2186">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2186">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2186">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2186">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2186">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2186">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2186">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2186">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2186">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2186">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2186">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2186">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2186">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2186">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2186">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2186">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2186">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2186">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2186">
        <f t="shared" si="22"/>
        <v>0</v>
      </c>
      <c r="AY98" s="2186">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2186">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2186">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2186">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2186">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2186">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2186">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2186">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2186">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2186">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2186">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2186">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2186">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2186">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2186">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2186">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2186">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2186">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2186">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2186">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2186">
        <f t="shared" si="23"/>
        <v>0</v>
      </c>
      <c r="BT98" s="2186">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2186">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2186">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2186">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2186">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2186">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2186">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2186">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2186">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2186">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2186">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2186">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2186">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2186">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2186">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2186">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2186">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2186">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2186">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2186">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2186">
        <f t="shared" si="24"/>
        <v>0</v>
      </c>
      <c r="CO98" s="2187">
        <f t="shared" si="25"/>
        <v>0</v>
      </c>
      <c r="CQ98" s="1625" t="s">
        <v>1186</v>
      </c>
    </row>
    <row r="99" spans="1:95" s="54" customFormat="1" ht="25.5" x14ac:dyDescent="0.2">
      <c r="A99" s="994">
        <v>4245</v>
      </c>
      <c r="B99" s="995" t="s">
        <v>533</v>
      </c>
      <c r="C99" s="2184">
        <f>IF(ISERROR(VLOOKUP($A99,'I3 TB Data'!$A$19:$H$483,MATCH('O5 Details by Class &amp; Accounts'!$C$18, 'I3 TB Data'!$A$19:$H$19,0),0)), 0, VLOOKUP($A99,'I3 TB Data'!$A$19:$H$483,MATCH('O5 Details by Class &amp; Accounts'!$C$18,'I3 TB Data'!$A$19:$H$19,0),0))</f>
        <v>-172468</v>
      </c>
      <c r="D99" s="2185"/>
      <c r="E99" s="2184">
        <f t="shared" si="17"/>
        <v>-172468</v>
      </c>
      <c r="F99" s="2186">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2186">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2186">
        <f t="shared" si="20"/>
        <v>0</v>
      </c>
      <c r="I99" s="2186">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2186">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2186">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2186">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2186">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2186">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2186">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2186">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2186">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2186">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2186">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2186">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2186">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2186">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2186">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2186">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2186">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2186">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2186">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2186">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2186">
        <f t="shared" si="21"/>
        <v>0</v>
      </c>
      <c r="AD99" s="2186">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2186">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2186">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2186">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2186">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2186">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2186">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2186">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2186">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2186">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2186">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2186">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2186">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2186">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2186">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2186">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2186">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2186">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2186">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2186">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2186">
        <f t="shared" si="22"/>
        <v>0</v>
      </c>
      <c r="AY99" s="2186">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-117575.99757247348</v>
      </c>
      <c r="AZ99" s="2186">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-22439.949054785731</v>
      </c>
      <c r="BA99" s="2186">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-28928.082560948471</v>
      </c>
      <c r="BB99" s="2186">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2186">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2186">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0</v>
      </c>
      <c r="BE99" s="2186">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-2865.6544725085232</v>
      </c>
      <c r="BF99" s="2186">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-342.95856742795786</v>
      </c>
      <c r="BG99" s="2186">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-315.3577718558094</v>
      </c>
      <c r="BH99" s="2186">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2186">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2186">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2186">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2186">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2186">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2186">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2186">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2186">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2186">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2186">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2186">
        <f t="shared" si="23"/>
        <v>-172468</v>
      </c>
      <c r="BT99" s="2186">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2186">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2186">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2186">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2186">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2186">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2186">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2186">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2186">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2186">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2186">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2186">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2186">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2186">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2186">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2186">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2186">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2186">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2186">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2186">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2186">
        <f t="shared" si="24"/>
        <v>0</v>
      </c>
      <c r="CO99" s="2187">
        <f t="shared" si="25"/>
        <v>0</v>
      </c>
      <c r="CQ99" s="1625" t="s">
        <v>1186</v>
      </c>
    </row>
    <row r="100" spans="1:95" s="54" customFormat="1" ht="12.75" x14ac:dyDescent="0.2">
      <c r="A100" s="992">
        <v>4305</v>
      </c>
      <c r="B100" s="993" t="s">
        <v>1395</v>
      </c>
      <c r="C100" s="2184">
        <f>IF(ISERROR(VLOOKUP($A100,'I3 TB Data'!$A$19:$H$483,MATCH('O5 Details by Class &amp; Accounts'!$C$18, 'I3 TB Data'!$A$19:$H$19,0),0)), 0, VLOOKUP($A100,'I3 TB Data'!$A$19:$H$483,MATCH('O5 Details by Class &amp; Accounts'!$C$18,'I3 TB Data'!$A$19:$H$19,0),0))</f>
        <v>0</v>
      </c>
      <c r="D100" s="2185"/>
      <c r="E100" s="2184">
        <f t="shared" si="17"/>
        <v>0</v>
      </c>
      <c r="F100" s="2186">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2186">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2186">
        <f t="shared" si="20"/>
        <v>0</v>
      </c>
      <c r="I100" s="2186">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2186">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2186">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2186">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2186"/>
      <c r="N100" s="2186"/>
      <c r="O100" s="2186"/>
      <c r="P100" s="2186"/>
      <c r="Q100" s="2186"/>
      <c r="R100" s="2186"/>
      <c r="S100" s="2186"/>
      <c r="T100" s="2186"/>
      <c r="U100" s="2186"/>
      <c r="V100" s="2186"/>
      <c r="W100" s="2186"/>
      <c r="X100" s="2186"/>
      <c r="Y100" s="2186"/>
      <c r="Z100" s="2186"/>
      <c r="AA100" s="2186"/>
      <c r="AB100" s="2186"/>
      <c r="AC100" s="2186">
        <f t="shared" si="21"/>
        <v>0</v>
      </c>
      <c r="AD100" s="2186">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2186">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2186">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2186">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2186">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2186">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2186">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2186">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2186">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2186">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2186">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2186">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2186">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2186">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2186">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2186">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2186">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2186">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2186">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2186">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2186">
        <f t="shared" si="22"/>
        <v>0</v>
      </c>
      <c r="AY100" s="2186">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2186">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2186">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2186">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2186">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2186">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2186">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2186">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2186">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2186">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2186">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2186">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2186">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2186">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2186">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2186">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2186">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2186">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2186">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2186">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2186">
        <f t="shared" si="23"/>
        <v>0</v>
      </c>
      <c r="BT100" s="2186">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2186">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2186">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2186">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2186">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2186">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2186">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2186">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2186">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2186">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2186">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2186">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2186">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2186">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2186">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2186">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2186">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2186">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2186">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2186">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2186">
        <f t="shared" si="24"/>
        <v>0</v>
      </c>
      <c r="CO100" s="2187">
        <f t="shared" si="25"/>
        <v>0</v>
      </c>
      <c r="CQ100" s="1625" t="s">
        <v>1186</v>
      </c>
    </row>
    <row r="101" spans="1:95" s="54" customFormat="1" ht="12.75" x14ac:dyDescent="0.2">
      <c r="A101" s="992">
        <v>4310</v>
      </c>
      <c r="B101" s="993" t="s">
        <v>1396</v>
      </c>
      <c r="C101" s="2184">
        <f>IF(ISERROR(VLOOKUP($A101,'I3 TB Data'!$A$19:$H$483,MATCH('O5 Details by Class &amp; Accounts'!$C$18, 'I3 TB Data'!$A$19:$H$19,0),0)), 0, VLOOKUP($A101,'I3 TB Data'!$A$19:$H$483,MATCH('O5 Details by Class &amp; Accounts'!$C$18,'I3 TB Data'!$A$19:$H$19,0),0))</f>
        <v>564690</v>
      </c>
      <c r="D101" s="2185"/>
      <c r="E101" s="2184">
        <f t="shared" si="17"/>
        <v>564690</v>
      </c>
      <c r="F101" s="2186">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2186">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2186">
        <f t="shared" si="20"/>
        <v>0</v>
      </c>
      <c r="I101" s="2186">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2186">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2186">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2186">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2186"/>
      <c r="N101" s="2186"/>
      <c r="O101" s="2186"/>
      <c r="P101" s="2186"/>
      <c r="Q101" s="2186"/>
      <c r="R101" s="2186"/>
      <c r="S101" s="2186"/>
      <c r="T101" s="2186"/>
      <c r="U101" s="2186"/>
      <c r="V101" s="2186"/>
      <c r="W101" s="2186"/>
      <c r="X101" s="2186"/>
      <c r="Y101" s="2186"/>
      <c r="Z101" s="2186"/>
      <c r="AA101" s="2186"/>
      <c r="AB101" s="2186"/>
      <c r="AC101" s="2186">
        <f t="shared" si="21"/>
        <v>0</v>
      </c>
      <c r="AD101" s="2186">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2186">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2186">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2186">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2186">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2186">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2186">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2186">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2186">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2186">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2186">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2186">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2186">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2186">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2186">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2186">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2186">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2186">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2186">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2186">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2186">
        <f t="shared" si="22"/>
        <v>0</v>
      </c>
      <c r="AY101" s="2186">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384964.10968527524</v>
      </c>
      <c r="AZ101" s="2186">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73472.266343593903</v>
      </c>
      <c r="BA101" s="2186">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94715.535295486654</v>
      </c>
      <c r="BB101" s="2186">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2186">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2186">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2186">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9382.6473553403412</v>
      </c>
      <c r="BF101" s="2186">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1122.9055444540061</v>
      </c>
      <c r="BG101" s="2186">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1032.5357758497635</v>
      </c>
      <c r="BH101" s="2186">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2186">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2186">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2186">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2186">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2186">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2186">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2186">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2186">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2186">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2186">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2186">
        <f t="shared" si="23"/>
        <v>564689.99999999977</v>
      </c>
      <c r="BT101" s="2186">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2186">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2186">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2186">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2186">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2186">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2186">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2186">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2186">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2186">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2186">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2186">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2186">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2186">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2186">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2186">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2186">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2186">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2186">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2186">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2186">
        <f t="shared" si="24"/>
        <v>0</v>
      </c>
      <c r="CO101" s="2187">
        <f t="shared" si="25"/>
        <v>2.3283064365386963E-10</v>
      </c>
      <c r="CQ101" s="1625" t="s">
        <v>1186</v>
      </c>
    </row>
    <row r="102" spans="1:95" s="54" customFormat="1" ht="25.5" x14ac:dyDescent="0.2">
      <c r="A102" s="994">
        <v>4315</v>
      </c>
      <c r="B102" s="995" t="s">
        <v>1397</v>
      </c>
      <c r="C102" s="2184">
        <f>IF(ISERROR(VLOOKUP($A102,'I3 TB Data'!$A$19:$H$483,MATCH('O5 Details by Class &amp; Accounts'!$C$18, 'I3 TB Data'!$A$19:$H$19,0),0)), 0, VLOOKUP($A102,'I3 TB Data'!$A$19:$H$483,MATCH('O5 Details by Class &amp; Accounts'!$C$18,'I3 TB Data'!$A$19:$H$19,0),0))</f>
        <v>0</v>
      </c>
      <c r="D102" s="2185"/>
      <c r="E102" s="2184">
        <f t="shared" si="17"/>
        <v>0</v>
      </c>
      <c r="F102" s="2186">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2186">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2186">
        <f t="shared" si="20"/>
        <v>0</v>
      </c>
      <c r="I102" s="2186">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2186">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2186">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2186">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2186">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2186">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2186">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2186">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2186">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2186">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2186">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2186">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2186">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2186">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2186">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2186">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2186">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2186">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2186">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2186">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2186">
        <f t="shared" si="21"/>
        <v>0</v>
      </c>
      <c r="AD102" s="2186">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2186">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2186">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2186">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2186">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2186">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2186">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2186">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2186">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2186">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2186">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2186">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2186">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2186">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2186">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2186">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2186">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2186">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2186">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2186">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2186">
        <f t="shared" si="22"/>
        <v>0</v>
      </c>
      <c r="AY102" s="2186">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2186">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2186">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2186">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2186">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2186">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2186">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2186">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2186">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2186">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2186">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2186">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2186">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2186">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2186">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2186">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2186">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2186">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2186">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2186">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2186">
        <f t="shared" si="23"/>
        <v>0</v>
      </c>
      <c r="BT102" s="2186">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2186">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2186">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2186">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2186">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2186">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2186">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2186">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2186">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2186">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2186">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2186">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2186">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2186">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2186">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2186">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2186">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2186">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2186">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2186">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2186">
        <f t="shared" si="24"/>
        <v>0</v>
      </c>
      <c r="CO102" s="2187">
        <f t="shared" si="25"/>
        <v>0</v>
      </c>
      <c r="CQ102" s="1625" t="s">
        <v>1186</v>
      </c>
    </row>
    <row r="103" spans="1:95" s="54" customFormat="1" ht="12.75" x14ac:dyDescent="0.2">
      <c r="A103" s="994">
        <v>4320</v>
      </c>
      <c r="B103" s="995" t="s">
        <v>1401</v>
      </c>
      <c r="C103" s="2184">
        <f>IF(ISERROR(VLOOKUP($A103,'I3 TB Data'!$A$19:$H$483,MATCH('O5 Details by Class &amp; Accounts'!$C$18, 'I3 TB Data'!$A$19:$H$19,0),0)), 0, VLOOKUP($A103,'I3 TB Data'!$A$19:$H$483,MATCH('O5 Details by Class &amp; Accounts'!$C$18,'I3 TB Data'!$A$19:$H$19,0),0))</f>
        <v>0</v>
      </c>
      <c r="D103" s="2186"/>
      <c r="E103" s="2184">
        <f t="shared" si="17"/>
        <v>0</v>
      </c>
      <c r="F103" s="2186">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2186">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2186">
        <f t="shared" si="20"/>
        <v>0</v>
      </c>
      <c r="I103" s="2186">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2186">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2186">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2186">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2186">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2186">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2186">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2186">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2186">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2186">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2186">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2186">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2186">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2186">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2186">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2186">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2186">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2186">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2186">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2186">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2186">
        <f t="shared" si="21"/>
        <v>0</v>
      </c>
      <c r="AD103" s="2186">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2186">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2186">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2186">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2186">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2186">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2186">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2186">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2186">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2186">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2186">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2186">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2186">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2186">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2186">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2186">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2186">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2186">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2186">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2186">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2186">
        <f t="shared" si="22"/>
        <v>0</v>
      </c>
      <c r="AY103" s="2186">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2186">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2186">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2186">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2186">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2186">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2186">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2186">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2186">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2186">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2186">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2186">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2186">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2186">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2186">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2186">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2186">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2186">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2186">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2186">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2186">
        <f t="shared" si="23"/>
        <v>0</v>
      </c>
      <c r="BT103" s="2186">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2186">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2186">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2186">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2186">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2186">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2186">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2186">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2186">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2186">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2186">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2186">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2186">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2186">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2186">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2186">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2186">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2186">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2186">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2186">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2186">
        <f t="shared" si="24"/>
        <v>0</v>
      </c>
      <c r="CO103" s="2187">
        <f t="shared" si="25"/>
        <v>0</v>
      </c>
      <c r="CQ103" s="1625" t="s">
        <v>1186</v>
      </c>
    </row>
    <row r="104" spans="1:95" s="54" customFormat="1" ht="12.75" x14ac:dyDescent="0.2">
      <c r="A104" s="994">
        <v>4325</v>
      </c>
      <c r="B104" s="995" t="s">
        <v>1387</v>
      </c>
      <c r="C104" s="2184">
        <f>IF(ISERROR(VLOOKUP($A104,'I3 TB Data'!$A$19:$H$483,MATCH('O5 Details by Class &amp; Accounts'!$C$18, 'I3 TB Data'!$A$19:$H$19,0),0)), 0, VLOOKUP($A104,'I3 TB Data'!$A$19:$H$483,MATCH('O5 Details by Class &amp; Accounts'!$C$18,'I3 TB Data'!$A$19:$H$19,0),0))</f>
        <v>0</v>
      </c>
      <c r="D104" s="2185"/>
      <c r="E104" s="2184">
        <f t="shared" si="17"/>
        <v>0</v>
      </c>
      <c r="F104" s="2186">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2186">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2186">
        <f t="shared" si="20"/>
        <v>0</v>
      </c>
      <c r="I104" s="2186">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2186">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2186">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2186">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2186">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2186">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2186">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2186">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2186">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2186">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2186">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2186">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2186">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2186">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2186">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2186">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2186">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2186">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2186">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2186">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2186">
        <f t="shared" si="21"/>
        <v>0</v>
      </c>
      <c r="AD104" s="2186">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2186">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2186">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2186">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2186">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2186">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2186">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2186">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2186">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2186">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2186">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2186">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2186">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2186">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2186">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2186">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2186">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2186">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2186">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2186">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2186">
        <f t="shared" si="22"/>
        <v>0</v>
      </c>
      <c r="AY104" s="2186">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2186">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2186">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2186">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2186">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2186">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2186">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2186">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2186">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2186">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2186">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2186">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2186">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2186">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2186">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2186">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2186">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2186">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2186">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2186">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2186">
        <f t="shared" si="23"/>
        <v>0</v>
      </c>
      <c r="BT104" s="2186">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2186">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2186">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2186">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2186">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2186">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2186">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2186">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2186">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2186">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2186">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2186">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2186">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2186">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2186">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2186">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2186">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2186">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2186">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2186">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2186">
        <f t="shared" si="24"/>
        <v>0</v>
      </c>
      <c r="CO104" s="2187">
        <f t="shared" si="25"/>
        <v>0</v>
      </c>
      <c r="CQ104" s="1625" t="s">
        <v>1186</v>
      </c>
    </row>
    <row r="105" spans="1:95" s="54" customFormat="1" ht="25.5" x14ac:dyDescent="0.2">
      <c r="A105" s="994">
        <v>4330</v>
      </c>
      <c r="B105" s="995" t="s">
        <v>1388</v>
      </c>
      <c r="C105" s="2184">
        <f>IF(ISERROR(VLOOKUP($A105,'I3 TB Data'!$A$19:$H$483,MATCH('O5 Details by Class &amp; Accounts'!$C$18, 'I3 TB Data'!$A$19:$H$19,0),0)), 0, VLOOKUP($A105,'I3 TB Data'!$A$19:$H$483,MATCH('O5 Details by Class &amp; Accounts'!$C$18,'I3 TB Data'!$A$19:$H$19,0),0))</f>
        <v>0</v>
      </c>
      <c r="D105" s="2185"/>
      <c r="E105" s="2184">
        <f t="shared" si="17"/>
        <v>0</v>
      </c>
      <c r="F105" s="2186">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2186">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2186">
        <f t="shared" si="20"/>
        <v>0</v>
      </c>
      <c r="I105" s="2186">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2186">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2186">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2186">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2186">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2186">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2186">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2186">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2186">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2186">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2186">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2186">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2186">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2186">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2186">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2186">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2186">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2186">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2186">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2186">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2186">
        <f t="shared" si="21"/>
        <v>0</v>
      </c>
      <c r="AD105" s="2186">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2186">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2186">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2186">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2186">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2186">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2186">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2186">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2186">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2186">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2186">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2186">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2186">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2186">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2186">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2186">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2186">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2186">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2186">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2186">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2186">
        <f t="shared" si="22"/>
        <v>0</v>
      </c>
      <c r="AY105" s="2186">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2186">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2186">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2186">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2186">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2186">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2186">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2186">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2186">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2186">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2186">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2186">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2186">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2186">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2186">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2186">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2186">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2186">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2186">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2186">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2186">
        <f t="shared" si="23"/>
        <v>0</v>
      </c>
      <c r="BT105" s="2186">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2186">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2186">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2186">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2186">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2186">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2186">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2186">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2186">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2186">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2186">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2186">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2186">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2186">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2186">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2186">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2186">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2186">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2186">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2186">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2186">
        <f t="shared" si="24"/>
        <v>0</v>
      </c>
      <c r="CO105" s="2187">
        <f t="shared" si="25"/>
        <v>0</v>
      </c>
      <c r="CQ105" s="1625" t="s">
        <v>1186</v>
      </c>
    </row>
    <row r="106" spans="1:95" s="54" customFormat="1" ht="25.5" x14ac:dyDescent="0.2">
      <c r="A106" s="994">
        <v>4335</v>
      </c>
      <c r="B106" s="995" t="s">
        <v>1391</v>
      </c>
      <c r="C106" s="2184">
        <f>IF(ISERROR(VLOOKUP($A106,'I3 TB Data'!$A$19:$H$483,MATCH('O5 Details by Class &amp; Accounts'!$C$18, 'I3 TB Data'!$A$19:$H$19,0),0)), 0, VLOOKUP($A106,'I3 TB Data'!$A$19:$H$483,MATCH('O5 Details by Class &amp; Accounts'!$C$18,'I3 TB Data'!$A$19:$H$19,0),0))</f>
        <v>0</v>
      </c>
      <c r="D106" s="2185"/>
      <c r="E106" s="2184">
        <f t="shared" si="17"/>
        <v>0</v>
      </c>
      <c r="F106" s="2186">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2186">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2186">
        <f t="shared" si="20"/>
        <v>0</v>
      </c>
      <c r="I106" s="2186">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2186">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2186">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2186">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2186">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2186">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2186">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2186">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2186">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2186">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2186">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2186">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2186">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2186">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2186">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2186">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2186">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2186">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2186">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2186">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2186">
        <f t="shared" si="21"/>
        <v>0</v>
      </c>
      <c r="AD106" s="2186">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2186">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2186">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2186">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2186">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2186">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2186">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2186">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2186">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2186">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2186">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2186">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2186">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2186">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2186">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2186">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2186">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2186">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2186">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2186">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2186">
        <f t="shared" si="22"/>
        <v>0</v>
      </c>
      <c r="AY106" s="2186">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2186">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2186">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2186">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2186">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2186">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2186">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2186">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2186">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2186">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2186">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2186">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2186">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2186">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2186">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2186">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2186">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2186">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2186">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2186">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2186">
        <f t="shared" si="23"/>
        <v>0</v>
      </c>
      <c r="BT106" s="2186">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2186">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2186">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2186">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2186">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2186">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2186">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2186">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2186">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2186">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2186">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2186">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2186">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2186">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2186">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2186">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2186">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2186">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2186">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2186">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2186">
        <f t="shared" si="24"/>
        <v>0</v>
      </c>
      <c r="CO106" s="2187">
        <f t="shared" si="25"/>
        <v>0</v>
      </c>
      <c r="CQ106" s="1625" t="s">
        <v>1186</v>
      </c>
    </row>
    <row r="107" spans="1:95" s="54" customFormat="1" ht="25.5" x14ac:dyDescent="0.2">
      <c r="A107" s="994">
        <v>4340</v>
      </c>
      <c r="B107" s="995" t="s">
        <v>1392</v>
      </c>
      <c r="C107" s="2184">
        <f>IF(ISERROR(VLOOKUP($A107,'I3 TB Data'!$A$19:$H$483,MATCH('O5 Details by Class &amp; Accounts'!$C$18, 'I3 TB Data'!$A$19:$H$19,0),0)), 0, VLOOKUP($A107,'I3 TB Data'!$A$19:$H$483,MATCH('O5 Details by Class &amp; Accounts'!$C$18,'I3 TB Data'!$A$19:$H$19,0),0))</f>
        <v>0</v>
      </c>
      <c r="D107" s="2185"/>
      <c r="E107" s="2184">
        <f t="shared" si="17"/>
        <v>0</v>
      </c>
      <c r="F107" s="2186">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2186">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2186">
        <f t="shared" si="20"/>
        <v>0</v>
      </c>
      <c r="I107" s="2186">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2186">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2186">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2186">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2186">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2186">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2186">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2186">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2186">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2186">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2186">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2186">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2186">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2186">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2186">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2186">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2186">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2186">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2186">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2186">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2186">
        <f t="shared" si="21"/>
        <v>0</v>
      </c>
      <c r="AD107" s="2186">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2186">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2186">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2186">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2186">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2186">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2186">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2186">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2186">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2186">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2186">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2186">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2186">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2186">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2186">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2186">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2186">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2186">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2186">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2186">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2186">
        <f t="shared" si="22"/>
        <v>0</v>
      </c>
      <c r="AY107" s="2186">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2186">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2186">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2186">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2186">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2186">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2186">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2186">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2186">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2186">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2186">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2186">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2186">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2186">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2186">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2186">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2186">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2186">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2186">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2186">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2186">
        <f t="shared" si="23"/>
        <v>0</v>
      </c>
      <c r="BT107" s="2186">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2186">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2186">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2186">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2186">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2186">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2186">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2186">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2186">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2186">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2186">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2186">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2186">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2186">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2186">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2186">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2186">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2186">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2186">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2186">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2186">
        <f t="shared" si="24"/>
        <v>0</v>
      </c>
      <c r="CO107" s="2187">
        <f t="shared" si="25"/>
        <v>0</v>
      </c>
      <c r="CQ107" s="1625" t="s">
        <v>1186</v>
      </c>
    </row>
    <row r="108" spans="1:95" s="54" customFormat="1" ht="25.5" x14ac:dyDescent="0.2">
      <c r="A108" s="994">
        <v>4345</v>
      </c>
      <c r="B108" s="995" t="s">
        <v>1393</v>
      </c>
      <c r="C108" s="2184">
        <f>IF(ISERROR(VLOOKUP($A108,'I3 TB Data'!$A$19:$H$483,MATCH('O5 Details by Class &amp; Accounts'!$C$18, 'I3 TB Data'!$A$19:$H$19,0),0)), 0, VLOOKUP($A108,'I3 TB Data'!$A$19:$H$483,MATCH('O5 Details by Class &amp; Accounts'!$C$18,'I3 TB Data'!$A$19:$H$19,0),0))</f>
        <v>0</v>
      </c>
      <c r="D108" s="2185"/>
      <c r="E108" s="2184">
        <f t="shared" si="17"/>
        <v>0</v>
      </c>
      <c r="F108" s="2186">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2186">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2186">
        <f t="shared" si="20"/>
        <v>0</v>
      </c>
      <c r="I108" s="2186">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2186">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2186">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2186">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2186">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2186">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2186">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2186">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2186">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2186">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2186">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2186">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2186">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2186">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2186">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2186">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2186">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2186">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2186">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2186">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2186">
        <f t="shared" si="21"/>
        <v>0</v>
      </c>
      <c r="AD108" s="2186">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2186">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2186">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2186">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2186">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2186">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2186">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2186">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2186">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2186">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2186">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2186">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2186">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2186">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2186">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2186">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2186">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2186">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2186">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2186">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2186">
        <f t="shared" si="22"/>
        <v>0</v>
      </c>
      <c r="AY108" s="2186">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2186">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2186">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2186">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2186">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2186">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2186">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2186">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2186">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2186">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2186">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2186">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2186">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2186">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2186">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2186">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2186">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2186">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2186">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2186">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2186">
        <f t="shared" si="23"/>
        <v>0</v>
      </c>
      <c r="BT108" s="2186">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2186">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2186">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2186">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2186">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2186">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2186">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2186">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2186">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2186">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2186">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2186">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2186">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2186">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2186">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2186">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2186">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2186">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2186">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2186">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2186">
        <f t="shared" si="24"/>
        <v>0</v>
      </c>
      <c r="CO108" s="2187">
        <f t="shared" si="25"/>
        <v>0</v>
      </c>
      <c r="CQ108" s="1625" t="s">
        <v>1186</v>
      </c>
    </row>
    <row r="109" spans="1:95" s="54" customFormat="1" ht="25.5" x14ac:dyDescent="0.2">
      <c r="A109" s="994">
        <v>4350</v>
      </c>
      <c r="B109" s="995" t="s">
        <v>1394</v>
      </c>
      <c r="C109" s="2184">
        <f>IF(ISERROR(VLOOKUP($A109,'I3 TB Data'!$A$19:$H$483,MATCH('O5 Details by Class &amp; Accounts'!$C$18, 'I3 TB Data'!$A$19:$H$19,0),0)), 0, VLOOKUP($A109,'I3 TB Data'!$A$19:$H$483,MATCH('O5 Details by Class &amp; Accounts'!$C$18,'I3 TB Data'!$A$19:$H$19,0),0))</f>
        <v>0</v>
      </c>
      <c r="D109" s="2186"/>
      <c r="E109" s="2184">
        <f t="shared" si="17"/>
        <v>0</v>
      </c>
      <c r="F109" s="2186">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2186">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2186">
        <f t="shared" si="20"/>
        <v>0</v>
      </c>
      <c r="I109" s="2186">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2186">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2186">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2186">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2186">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2186">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2186">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2186">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2186">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2186">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2186">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2186">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2186">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2186">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2186">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2186">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2186">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2186">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2186">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2186">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2186">
        <f t="shared" si="21"/>
        <v>0</v>
      </c>
      <c r="AD109" s="2186">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2186">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2186">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2186">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2186">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2186">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2186">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2186">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2186">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2186">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2186">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2186">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2186">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2186">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2186">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2186">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2186">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2186">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2186">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2186">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2186">
        <f t="shared" si="22"/>
        <v>0</v>
      </c>
      <c r="AY109" s="2186">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2186">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2186">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2186">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2186">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2186">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2186">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2186">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2186">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2186">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2186">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2186">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2186">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2186">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2186">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2186">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2186">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2186">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2186">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2186">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2186">
        <f t="shared" si="23"/>
        <v>0</v>
      </c>
      <c r="BT109" s="2186">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2186">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2186">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2186">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2186">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2186">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2186">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2186">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2186">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2186">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2186">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2186">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2186">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2186">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2186">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2186">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2186">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2186">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2186">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2186">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2186">
        <f t="shared" si="24"/>
        <v>0</v>
      </c>
      <c r="CO109" s="2187">
        <f t="shared" si="25"/>
        <v>0</v>
      </c>
      <c r="CQ109" s="1625" t="s">
        <v>1186</v>
      </c>
    </row>
    <row r="110" spans="1:95" s="54" customFormat="1" ht="25.5" x14ac:dyDescent="0.2">
      <c r="A110" s="994">
        <v>4355</v>
      </c>
      <c r="B110" s="995" t="s">
        <v>980</v>
      </c>
      <c r="C110" s="2184">
        <f>IF(ISERROR(VLOOKUP($A110,'I3 TB Data'!$A$19:$H$483,MATCH('O5 Details by Class &amp; Accounts'!$C$18, 'I3 TB Data'!$A$19:$H$19,0),0)), 0, VLOOKUP($A110,'I3 TB Data'!$A$19:$H$483,MATCH('O5 Details by Class &amp; Accounts'!$C$18,'I3 TB Data'!$A$19:$H$19,0),0))</f>
        <v>0</v>
      </c>
      <c r="D110" s="2185"/>
      <c r="E110" s="2184">
        <f t="shared" si="17"/>
        <v>0</v>
      </c>
      <c r="F110" s="2186">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2186">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2186">
        <f t="shared" si="20"/>
        <v>0</v>
      </c>
      <c r="I110" s="2186">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2186">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2186">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2186">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2186">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2186">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2186">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2186">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2186">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2186">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2186">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2186">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2186">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2186">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2186">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2186">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2186">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2186">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2186">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2186">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2186">
        <f t="shared" si="21"/>
        <v>0</v>
      </c>
      <c r="AD110" s="2186">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2186">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2186">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2186">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2186">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2186">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2186">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2186">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2186">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2186">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2186">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2186">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2186">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2186">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2186">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2186">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2186">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2186">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2186">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2186">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2186">
        <f t="shared" si="22"/>
        <v>0</v>
      </c>
      <c r="AY110" s="2186">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2186">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2186">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2186">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2186">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2186">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2186">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2186">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2186">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2186">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2186">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2186">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2186">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2186">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2186">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2186">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2186">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2186">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2186">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2186">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2186">
        <f t="shared" si="23"/>
        <v>0</v>
      </c>
      <c r="BT110" s="2186">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2186">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2186">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2186">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2186">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2186">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2186">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2186">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2186">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2186">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2186">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2186">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2186">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2186">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2186">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2186">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2186">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2186">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2186">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2186">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2186">
        <f t="shared" si="24"/>
        <v>0</v>
      </c>
      <c r="CO110" s="2187">
        <f t="shared" si="25"/>
        <v>0</v>
      </c>
      <c r="CQ110" s="1625" t="s">
        <v>1186</v>
      </c>
    </row>
    <row r="111" spans="1:95" s="54" customFormat="1" ht="25.5" x14ac:dyDescent="0.2">
      <c r="A111" s="994">
        <v>4360</v>
      </c>
      <c r="B111" s="995" t="s">
        <v>961</v>
      </c>
      <c r="C111" s="2184">
        <f>IF(ISERROR(VLOOKUP($A111,'I3 TB Data'!$A$19:$H$483,MATCH('O5 Details by Class &amp; Accounts'!$C$18, 'I3 TB Data'!$A$19:$H$19,0),0)), 0, VLOOKUP($A111,'I3 TB Data'!$A$19:$H$483,MATCH('O5 Details by Class &amp; Accounts'!$C$18,'I3 TB Data'!$A$19:$H$19,0),0))</f>
        <v>0</v>
      </c>
      <c r="D111" s="2185"/>
      <c r="E111" s="2184">
        <f t="shared" si="17"/>
        <v>0</v>
      </c>
      <c r="F111" s="2186">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2186">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2186">
        <f t="shared" si="20"/>
        <v>0</v>
      </c>
      <c r="I111" s="2186">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2186">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2186">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2186">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2186">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2186">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2186">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2186">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2186">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2186">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2186">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2186">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2186">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2186">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2186">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2186">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2186">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2186">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2186">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2186">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2186">
        <f t="shared" si="21"/>
        <v>0</v>
      </c>
      <c r="AD111" s="2186">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2186">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2186">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2186">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2186">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2186">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2186">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2186">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2186">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2186">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2186">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2186">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2186">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2186">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2186">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2186">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2186">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2186">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2186">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2186">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2186">
        <f t="shared" si="22"/>
        <v>0</v>
      </c>
      <c r="AY111" s="2186">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2186">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2186">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2186">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2186">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2186">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2186">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2186">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2186">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2186">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2186">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2186">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2186">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2186">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2186">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2186">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2186">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2186">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2186">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2186">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2186">
        <f t="shared" si="23"/>
        <v>0</v>
      </c>
      <c r="BT111" s="2186">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2186">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2186">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2186">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2186">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2186">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2186">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2186">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2186">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2186">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2186">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2186">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2186">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2186">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2186">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2186">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2186">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2186">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2186">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2186">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2186">
        <f t="shared" si="24"/>
        <v>0</v>
      </c>
      <c r="CO111" s="2187">
        <f t="shared" si="25"/>
        <v>0</v>
      </c>
      <c r="CQ111" s="1625" t="s">
        <v>1186</v>
      </c>
    </row>
    <row r="112" spans="1:95" s="54" customFormat="1" ht="25.5" x14ac:dyDescent="0.2">
      <c r="A112" s="994">
        <v>4365</v>
      </c>
      <c r="B112" s="995" t="s">
        <v>962</v>
      </c>
      <c r="C112" s="2184">
        <f>IF(ISERROR(VLOOKUP($A112,'I3 TB Data'!$A$19:$H$483,MATCH('O5 Details by Class &amp; Accounts'!$C$18, 'I3 TB Data'!$A$19:$H$19,0),0)), 0, VLOOKUP($A112,'I3 TB Data'!$A$19:$H$483,MATCH('O5 Details by Class &amp; Accounts'!$C$18,'I3 TB Data'!$A$19:$H$19,0),0))</f>
        <v>0</v>
      </c>
      <c r="D112" s="2185"/>
      <c r="E112" s="2184">
        <f t="shared" si="17"/>
        <v>0</v>
      </c>
      <c r="F112" s="2186">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2186">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2186">
        <f t="shared" si="20"/>
        <v>0</v>
      </c>
      <c r="I112" s="2186">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2186">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2186">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2186">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2186">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2186">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2186">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2186">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2186">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2186">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2186">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2186">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2186">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2186">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2186">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2186">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2186">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2186">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2186">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2186">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2186">
        <f t="shared" si="21"/>
        <v>0</v>
      </c>
      <c r="AD112" s="2186">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2186">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2186">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2186">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2186">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2186">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2186">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2186">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2186">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2186">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2186">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2186">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2186">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2186">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2186">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2186">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2186">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2186">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2186">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2186">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2186">
        <f t="shared" si="22"/>
        <v>0</v>
      </c>
      <c r="AY112" s="2186">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2186">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2186">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2186">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2186">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2186">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2186">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2186">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2186">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2186">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2186">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2186">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2186">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2186">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2186">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2186">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2186">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2186">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2186">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2186">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2186">
        <f t="shared" si="23"/>
        <v>0</v>
      </c>
      <c r="BT112" s="2186">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2186">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2186">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2186">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2186">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2186">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2186">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2186">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2186">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2186">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2186">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2186">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2186">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2186">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2186">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2186">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2186">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2186">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2186">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2186">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2186">
        <f t="shared" si="24"/>
        <v>0</v>
      </c>
      <c r="CO112" s="2187">
        <f t="shared" si="25"/>
        <v>0</v>
      </c>
      <c r="CQ112" s="1625" t="s">
        <v>1186</v>
      </c>
    </row>
    <row r="113" spans="1:95" s="54" customFormat="1" ht="25.5" x14ac:dyDescent="0.2">
      <c r="A113" s="994">
        <v>4370</v>
      </c>
      <c r="B113" s="995" t="s">
        <v>1402</v>
      </c>
      <c r="C113" s="2184">
        <f>IF(ISERROR(VLOOKUP($A113,'I3 TB Data'!$A$19:$H$483,MATCH('O5 Details by Class &amp; Accounts'!$C$18, 'I3 TB Data'!$A$19:$H$19,0),0)), 0, VLOOKUP($A113,'I3 TB Data'!$A$19:$H$483,MATCH('O5 Details by Class &amp; Accounts'!$C$18,'I3 TB Data'!$A$19:$H$19,0),0))</f>
        <v>0</v>
      </c>
      <c r="D113" s="2185"/>
      <c r="E113" s="2184">
        <f t="shared" si="17"/>
        <v>0</v>
      </c>
      <c r="F113" s="2186">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2186">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2186">
        <f t="shared" si="20"/>
        <v>0</v>
      </c>
      <c r="I113" s="2186">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2186">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2186">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2186">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2186">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2186">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2186">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2186">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2186">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2186">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2186">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2186">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2186">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2186">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2186">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2186">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2186">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2186">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2186">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2186">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2186">
        <f t="shared" si="21"/>
        <v>0</v>
      </c>
      <c r="AD113" s="2186">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2186">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2186">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2186">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2186">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2186">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2186">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2186">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2186">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2186">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2186">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2186">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2186">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2186">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2186">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2186">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2186">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2186">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2186">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2186">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2186">
        <f t="shared" si="22"/>
        <v>0</v>
      </c>
      <c r="AY113" s="2186">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2186">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2186">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2186">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2186">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2186">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2186">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2186">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2186">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2186">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2186">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2186">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2186">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2186">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2186">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2186">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2186">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2186">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2186">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2186">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2186">
        <f t="shared" si="23"/>
        <v>0</v>
      </c>
      <c r="BT113" s="2186">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2186">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2186">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2186">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2186">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2186">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2186">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2186">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2186">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2186">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2186">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2186">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2186">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2186">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2186">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2186">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2186">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2186">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2186">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2186">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2186">
        <f t="shared" si="24"/>
        <v>0</v>
      </c>
      <c r="CO113" s="2187">
        <f t="shared" si="25"/>
        <v>0</v>
      </c>
      <c r="CQ113" s="1625" t="s">
        <v>1186</v>
      </c>
    </row>
    <row r="114" spans="1:95" s="54" customFormat="1" ht="12.75" x14ac:dyDescent="0.2">
      <c r="A114" s="994">
        <v>4375</v>
      </c>
      <c r="B114" s="995" t="s">
        <v>1403</v>
      </c>
      <c r="C114" s="2184">
        <f>IF(ISERROR(VLOOKUP($A114,'I3 TB Data'!$A$19:$H$483,MATCH('O5 Details by Class &amp; Accounts'!$C$18, 'I3 TB Data'!$A$19:$H$19,0),0)), 0, VLOOKUP($A114,'I3 TB Data'!$A$19:$H$483,MATCH('O5 Details by Class &amp; Accounts'!$C$18,'I3 TB Data'!$A$19:$H$19,0),0))</f>
        <v>-2495805</v>
      </c>
      <c r="D114" s="2185"/>
      <c r="E114" s="2184">
        <f>C114+D114</f>
        <v>-2495805</v>
      </c>
      <c r="F114" s="2186">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2186">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2186">
        <f t="shared" ref="H114:H120" si="26">F114+G114</f>
        <v>0</v>
      </c>
      <c r="I114" s="2186">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2186">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2186">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2186">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2186">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2186">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2186">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2186">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2186">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2186">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2186">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2186">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2186">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2186">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2186">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2186">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2186">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2186">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2186">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2186">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2186">
        <f t="shared" ref="AC114:AC120" si="27">SUM(I114:AB114)</f>
        <v>0</v>
      </c>
      <c r="AD114" s="2186">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2186">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2186">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2186">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2186">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2186">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2186">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2186">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2186">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2186">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2186">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2186">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2186">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2186">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2186">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2186">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2186">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2186">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2186">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2186">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2186">
        <f t="shared" ref="AX114:AX120" si="28">SUM(AD114:AW114)</f>
        <v>0</v>
      </c>
      <c r="AY114" s="2186">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-1705103.9175461656</v>
      </c>
      <c r="AZ114" s="2186">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-324033.35808575246</v>
      </c>
      <c r="BA114" s="2186">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-415487.95515709993</v>
      </c>
      <c r="BB114" s="2186">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2186">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2186">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2186">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-41614.431008191983</v>
      </c>
      <c r="BF114" s="2186">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-4978.9465822470302</v>
      </c>
      <c r="BG114" s="2186">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-4586.3916205431669</v>
      </c>
      <c r="BH114" s="2186">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2186">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2186">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2186">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2186">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2186">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2186">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2186">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2186">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2186">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2186">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2186">
        <f t="shared" ref="BS114:BS120" si="29">SUM(AY114:BR114)</f>
        <v>-2495805</v>
      </c>
      <c r="BT114" s="2186">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2186">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2186">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2186">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2186">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2186">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2186">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2186">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2186">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2186">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2186">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2186">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2186">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2186">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2186">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2186">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2186">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2186">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2186">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2186">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2186">
        <f t="shared" ref="CN114:CN120" si="30">SUM(BT114:CM114)</f>
        <v>0</v>
      </c>
      <c r="CO114" s="2187">
        <f>+E114-AC114-AX114-BS114-CN114</f>
        <v>0</v>
      </c>
      <c r="CQ114" s="1625"/>
    </row>
    <row r="115" spans="1:95" s="54" customFormat="1" ht="12.75" x14ac:dyDescent="0.2">
      <c r="A115" s="994">
        <v>4380</v>
      </c>
      <c r="B115" s="995" t="s">
        <v>1375</v>
      </c>
      <c r="C115" s="2184">
        <f>IF(ISERROR(VLOOKUP($A115,'I3 TB Data'!$A$19:$H$483,MATCH('O5 Details by Class &amp; Accounts'!$C$18, 'I3 TB Data'!$A$19:$H$19,0),0)), 0, VLOOKUP($A115,'I3 TB Data'!$A$19:$H$483,MATCH('O5 Details by Class &amp; Accounts'!$C$18,'I3 TB Data'!$A$19:$H$19,0),0))</f>
        <v>2495805</v>
      </c>
      <c r="D115" s="2185"/>
      <c r="E115" s="2184">
        <f>C115+D115</f>
        <v>2495805</v>
      </c>
      <c r="F115" s="2186">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2186">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2186">
        <f t="shared" si="26"/>
        <v>0</v>
      </c>
      <c r="I115" s="2186">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2186">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2186">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2186">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2186">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2186">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2186">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2186">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2186">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2186">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2186">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2186">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2186">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2186">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2186">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2186">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2186">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2186">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2186">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2186">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2186">
        <f t="shared" si="27"/>
        <v>0</v>
      </c>
      <c r="AD115" s="2186">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2186">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2186">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2186">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2186">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2186">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2186">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2186">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2186">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2186">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2186">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2186">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2186">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2186">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2186">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2186">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2186">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2186">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2186">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2186">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2186">
        <f t="shared" si="28"/>
        <v>0</v>
      </c>
      <c r="AY115" s="2186">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1701456.2853478163</v>
      </c>
      <c r="AZ115" s="2186">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324731.17941113422</v>
      </c>
      <c r="BA115" s="2186">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418621.73328401789</v>
      </c>
      <c r="BB115" s="2186">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2186">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2186">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2186">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41469.227687218117</v>
      </c>
      <c r="BF115" s="2186">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4962.9943373816259</v>
      </c>
      <c r="BG115" s="2186">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4563.5799324314557</v>
      </c>
      <c r="BH115" s="2186">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2186">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2186">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2186">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2186">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2186">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2186">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2186">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2186">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2186">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2186">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2186">
        <f t="shared" si="29"/>
        <v>2495804.9999999995</v>
      </c>
      <c r="BT115" s="2186">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2186">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2186">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2186">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2186">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2186">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2186">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2186">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2186">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2186">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2186">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2186">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2186">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2186">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2186">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2186">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2186">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2186">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2186">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2186">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2186">
        <f t="shared" si="30"/>
        <v>0</v>
      </c>
      <c r="CO115" s="2187">
        <f>+E115-AC115-AX115-BS115-CN115</f>
        <v>4.6566128730773926E-10</v>
      </c>
      <c r="CQ115" s="1625"/>
    </row>
    <row r="116" spans="1:95" s="54" customFormat="1" ht="12.75" x14ac:dyDescent="0.2">
      <c r="A116" s="994">
        <v>4390</v>
      </c>
      <c r="B116" s="995" t="s">
        <v>1377</v>
      </c>
      <c r="C116" s="2184">
        <f>IF(ISERROR(VLOOKUP($A116,'I3 TB Data'!$A$19:$H$483,MATCH('O5 Details by Class &amp; Accounts'!$C$18, 'I3 TB Data'!$A$19:$H$19,0),0)), 0, VLOOKUP($A116,'I3 TB Data'!$A$19:$H$483,MATCH('O5 Details by Class &amp; Accounts'!$C$18,'I3 TB Data'!$A$19:$H$19,0),0))</f>
        <v>-154694.30255162076</v>
      </c>
      <c r="D116" s="2185"/>
      <c r="E116" s="2184">
        <f t="shared" si="17"/>
        <v>-154694.30255162076</v>
      </c>
      <c r="F116" s="2186">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2186">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2186">
        <f t="shared" si="26"/>
        <v>0</v>
      </c>
      <c r="I116" s="2186">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2186">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2186">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2186">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2186">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2186">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2186">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2186">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2186">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2186">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2186">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2186">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2186">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2186">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2186">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2186">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2186">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2186">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2186">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2186">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2186">
        <f t="shared" si="27"/>
        <v>0</v>
      </c>
      <c r="AD116" s="2186">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2186">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2186">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2186">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2186">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2186">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2186">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2186">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2186">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2186">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2186">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2186">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2186">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2186">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2186">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2186">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2186">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2186">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2186">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2186">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2186">
        <f t="shared" si="28"/>
        <v>0</v>
      </c>
      <c r="AY116" s="2186">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-105459.1978876362</v>
      </c>
      <c r="AZ116" s="2186">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-20127.399102001415</v>
      </c>
      <c r="BA116" s="2186">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-25946.897719702363</v>
      </c>
      <c r="BB116" s="2186">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2186">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2186">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0</v>
      </c>
      <c r="BE116" s="2186">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-2570.3343227650271</v>
      </c>
      <c r="BF116" s="2186">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-307.61495693329158</v>
      </c>
      <c r="BG116" s="2186">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-282.85856258243598</v>
      </c>
      <c r="BH116" s="2186">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2186">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2186">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2186">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2186">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2186">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2186">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2186">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2186">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2186">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2186">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2186">
        <f t="shared" si="29"/>
        <v>-154694.30255162073</v>
      </c>
      <c r="BT116" s="2186">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2186">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2186">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2186">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2186">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2186">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2186">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2186">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2186">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2186">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2186">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2186">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2186">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2186">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2186">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2186">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2186">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2186">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2186">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2186">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2186">
        <f t="shared" si="30"/>
        <v>0</v>
      </c>
      <c r="CO116" s="2187">
        <f t="shared" si="25"/>
        <v>-2.9103830456733704E-11</v>
      </c>
      <c r="CQ116" s="1625" t="s">
        <v>1186</v>
      </c>
    </row>
    <row r="117" spans="1:95" s="54" customFormat="1" ht="12.75" x14ac:dyDescent="0.2">
      <c r="A117" s="994">
        <v>4395</v>
      </c>
      <c r="B117" s="995" t="s">
        <v>1435</v>
      </c>
      <c r="C117" s="2184">
        <f>IF(ISERROR(VLOOKUP($A117,'I3 TB Data'!$A$19:$H$483,MATCH('O5 Details by Class &amp; Accounts'!$C$18, 'I3 TB Data'!$A$19:$H$19,0),0)), 0, VLOOKUP($A117,'I3 TB Data'!$A$19:$H$483,MATCH('O5 Details by Class &amp; Accounts'!$C$18,'I3 TB Data'!$A$19:$H$19,0),0))</f>
        <v>0</v>
      </c>
      <c r="D117" s="2185"/>
      <c r="E117" s="2184">
        <f t="shared" si="17"/>
        <v>0</v>
      </c>
      <c r="F117" s="2186">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2186">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2186">
        <f t="shared" si="26"/>
        <v>0</v>
      </c>
      <c r="I117" s="2186">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2186">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2186">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2186">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2186">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2186">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2186">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2186">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2186">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2186">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2186">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2186">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2186">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2186">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2186">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2186">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2186">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2186">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2186">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2186">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2186">
        <f t="shared" si="27"/>
        <v>0</v>
      </c>
      <c r="AD117" s="2186">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2186">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2186">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2186">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2186">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2186">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2186">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2186">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2186">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2186">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2186">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2186">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2186">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2186">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2186">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2186">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2186">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2186">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2186">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2186">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2186">
        <f t="shared" si="28"/>
        <v>0</v>
      </c>
      <c r="AY117" s="2186">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2186">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2186">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2186">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2186">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2186">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2186">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2186">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2186">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2186">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2186">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2186">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2186">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2186">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2186">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2186">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2186">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2186">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2186">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2186">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2186">
        <f t="shared" si="29"/>
        <v>0</v>
      </c>
      <c r="BT117" s="2186">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2186">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2186">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2186">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2186">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2186">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2186">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2186">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2186">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2186">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2186">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2186">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2186">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2186">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2186">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2186">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2186">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2186">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2186">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2186">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2186">
        <f t="shared" si="30"/>
        <v>0</v>
      </c>
      <c r="CO117" s="2187">
        <f t="shared" si="25"/>
        <v>0</v>
      </c>
      <c r="CQ117" s="1625" t="s">
        <v>1186</v>
      </c>
    </row>
    <row r="118" spans="1:95" s="54" customFormat="1" ht="25.5" x14ac:dyDescent="0.2">
      <c r="A118" s="994">
        <v>4398</v>
      </c>
      <c r="B118" s="995" t="s">
        <v>982</v>
      </c>
      <c r="C118" s="2184">
        <f>IF(ISERROR(VLOOKUP($A118,'I3 TB Data'!$A$19:$H$483,MATCH('O5 Details by Class &amp; Accounts'!$C$18, 'I3 TB Data'!$A$19:$H$19,0),0)), 0, VLOOKUP($A118,'I3 TB Data'!$A$19:$H$483,MATCH('O5 Details by Class &amp; Accounts'!$C$18,'I3 TB Data'!$A$19:$H$19,0),0))</f>
        <v>0</v>
      </c>
      <c r="D118" s="2185"/>
      <c r="E118" s="2184">
        <f t="shared" si="17"/>
        <v>0</v>
      </c>
      <c r="F118" s="2186">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2186">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2186">
        <f t="shared" si="26"/>
        <v>0</v>
      </c>
      <c r="I118" s="2186">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2186">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2186">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2186">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2186">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2186">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2186">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2186">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2186">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2186">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2186">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2186">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2186">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2186">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2186">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2186">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2186">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2186">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2186">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2186">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2186">
        <f t="shared" si="27"/>
        <v>0</v>
      </c>
      <c r="AD118" s="2186">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2186">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2186">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2186">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2186">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2186">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2186">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2186">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2186">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2186">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2186">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2186">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2186">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2186">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2186">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2186">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2186">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2186">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2186">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2186">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2186">
        <f t="shared" si="28"/>
        <v>0</v>
      </c>
      <c r="AY118" s="2186">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2186">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2186">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2186">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2186">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2186">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2186">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2186">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2186">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2186">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2186">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2186">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2186">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2186">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2186">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2186">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2186">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2186">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2186">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2186">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2186">
        <f t="shared" si="29"/>
        <v>0</v>
      </c>
      <c r="BT118" s="2186">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2186">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2186">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2186">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2186">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2186">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2186">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2186">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2186">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2186">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2186">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2186">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2186">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2186">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2186">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2186">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2186">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2186">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2186">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2186">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2186">
        <f t="shared" si="30"/>
        <v>0</v>
      </c>
      <c r="CO118" s="2187">
        <f t="shared" si="25"/>
        <v>0</v>
      </c>
      <c r="CQ118" s="1625" t="s">
        <v>1186</v>
      </c>
    </row>
    <row r="119" spans="1:95" s="54" customFormat="1" ht="12.75" x14ac:dyDescent="0.2">
      <c r="A119" s="994">
        <v>4405</v>
      </c>
      <c r="B119" s="995" t="s">
        <v>983</v>
      </c>
      <c r="C119" s="2184">
        <f>IF(ISERROR(VLOOKUP($A119,'I3 TB Data'!$A$19:$H$483,MATCH('O5 Details by Class &amp; Accounts'!$C$18, 'I3 TB Data'!$A$19:$H$19,0),0)), 0, VLOOKUP($A119,'I3 TB Data'!$A$19:$H$483,MATCH('O5 Details by Class &amp; Accounts'!$C$18,'I3 TB Data'!$A$19:$H$19,0),0))</f>
        <v>-60000</v>
      </c>
      <c r="D119" s="2185"/>
      <c r="E119" s="2184">
        <f t="shared" si="17"/>
        <v>-60000</v>
      </c>
      <c r="F119" s="2186">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2186">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2186">
        <f t="shared" si="26"/>
        <v>0</v>
      </c>
      <c r="I119" s="2186">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2186">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2186">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2186">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2186">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2186">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2186">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2186">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2186">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2186">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2186">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2186">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2186">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2186">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2186">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2186">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2186">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2186">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2186">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2186">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2186">
        <f t="shared" si="27"/>
        <v>0</v>
      </c>
      <c r="AD119" s="2186">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2186">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2186">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2186">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2186">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2186">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2186">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2186">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2186">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2186">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2186">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2186">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2186">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2186">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2186">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2186">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2186">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2186">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2186">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2186">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2186">
        <f t="shared" si="28"/>
        <v>0</v>
      </c>
      <c r="AY119" s="2186">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-40903.587067446766</v>
      </c>
      <c r="AZ119" s="2186">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-7806.6478609779424</v>
      </c>
      <c r="BA119" s="2186">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-10063.808669764294</v>
      </c>
      <c r="BB119" s="2186">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2186">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2186">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0</v>
      </c>
      <c r="BE119" s="2186">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-996.9343202826692</v>
      </c>
      <c r="BF119" s="2186">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-119.31206975019987</v>
      </c>
      <c r="BG119" s="2186">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-109.71001177811863</v>
      </c>
      <c r="BH119" s="2186">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2186">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2186">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2186">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2186">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2186">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2186">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2186">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2186">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2186">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2186">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2186">
        <f t="shared" si="29"/>
        <v>-59999.999999999993</v>
      </c>
      <c r="BT119" s="2186">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2186">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2186">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2186">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2186">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2186">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2186">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2186">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2186">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2186">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2186">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2186">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2186">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2186">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2186">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2186">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2186">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2186">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2186">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2186">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2186">
        <f t="shared" si="30"/>
        <v>0</v>
      </c>
      <c r="CO119" s="2187">
        <f t="shared" si="25"/>
        <v>-7.2759576141834259E-12</v>
      </c>
      <c r="CQ119" s="1625" t="s">
        <v>1186</v>
      </c>
    </row>
    <row r="120" spans="1:95" s="54" customFormat="1" ht="12.75" x14ac:dyDescent="0.2">
      <c r="A120" s="994">
        <v>4415</v>
      </c>
      <c r="B120" s="995" t="s">
        <v>984</v>
      </c>
      <c r="C120" s="2184">
        <f>IF(ISERROR(VLOOKUP($A120,'I3 TB Data'!$A$19:$H$483,MATCH('O5 Details by Class &amp; Accounts'!$C$18, 'I3 TB Data'!$A$19:$H$19,0),0)), 0, VLOOKUP($A120,'I3 TB Data'!$A$19:$H$483,MATCH('O5 Details by Class &amp; Accounts'!$C$18,'I3 TB Data'!$A$19:$H$19,0),0))</f>
        <v>0</v>
      </c>
      <c r="D120" s="2185"/>
      <c r="E120" s="2184">
        <f t="shared" si="17"/>
        <v>0</v>
      </c>
      <c r="F120" s="2186">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2186">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2186">
        <f t="shared" si="26"/>
        <v>0</v>
      </c>
      <c r="I120" s="2186">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2186">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2186">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2186">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2186">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2186">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2186">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2186">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2186">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2186">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2186">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2186">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2186">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2186">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2186">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2186">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2186">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2186">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2186">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2186">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2186">
        <f t="shared" si="27"/>
        <v>0</v>
      </c>
      <c r="AD120" s="2186">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2186">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2186">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2186">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2186">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2186">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2186">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2186">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2186">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2186">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2186">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2186">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2186">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2186">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2186">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2186">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2186">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2186">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2186">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2186">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2186">
        <f t="shared" si="28"/>
        <v>0</v>
      </c>
      <c r="AY120" s="2186">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2186">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2186">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2186">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2186">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2186">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2186">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2186">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2186">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2186">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2186">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2186">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2186">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2186">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2186">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2186">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2186">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2186">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2186">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2186">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2186">
        <f t="shared" si="29"/>
        <v>0</v>
      </c>
      <c r="BT120" s="2186">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2186">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2186">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2186">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2186">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2186">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2186">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2186">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2186">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2186">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2186">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2186">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2186">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2186">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2186">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2186">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2186">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2186">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2186">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2186">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2186">
        <f t="shared" si="30"/>
        <v>0</v>
      </c>
      <c r="CO120" s="2187">
        <f t="shared" si="25"/>
        <v>0</v>
      </c>
      <c r="CQ120" s="1625" t="s">
        <v>1186</v>
      </c>
    </row>
    <row r="121" spans="1:95" s="54" customFormat="1" ht="12.75" x14ac:dyDescent="0.2">
      <c r="A121" s="933">
        <v>4705</v>
      </c>
      <c r="B121" s="933" t="s">
        <v>1360</v>
      </c>
      <c r="C121" s="2184">
        <f>IF(ISERROR(VLOOKUP($A121,'I3 TB Data'!$A$19:$H$483,MATCH('O5 Details by Class &amp; Accounts'!$C$18, 'I3 TB Data'!$A$19:$H$19,0),0)), 0, VLOOKUP($A121,'I3 TB Data'!$A$19:$H$483,MATCH('O5 Details by Class &amp; Accounts'!$C$18,'I3 TB Data'!$A$19:$H$19,0),0))</f>
        <v>111137437</v>
      </c>
      <c r="D121" s="2185"/>
      <c r="E121" s="2184">
        <f t="shared" ref="E121:E143" si="31">C121+D121</f>
        <v>111137437</v>
      </c>
      <c r="F121" s="2186">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2186">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2186">
        <f t="shared" ref="H121:H128" si="32">F121+G121</f>
        <v>0</v>
      </c>
      <c r="I121" s="2186">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2186">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2186">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2186">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2186">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2186">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2186">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2186">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2186">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2186">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2186">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2186">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2186">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2186">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2186">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2186">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2186">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2186">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2186">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2186">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2186">
        <f t="shared" ref="AC121:AC128" si="33">SUM(I121:AB121)</f>
        <v>0</v>
      </c>
      <c r="AD121" s="2186">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2186">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2186">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2186">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2186">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2186">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2186">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2186">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2186">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2186">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2186">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2186">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2186">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2186">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2186">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2186">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2186">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2186">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2186">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2186">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2186">
        <f t="shared" ref="AX121:AX128" si="34">SUM(AD121:AW121)</f>
        <v>0</v>
      </c>
      <c r="AY121" s="2186">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2186">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2186">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2186">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2186">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2186">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2186">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2186">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2186">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2186">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2186">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2186">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2186">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2186">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2186">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2186">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2186">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2186">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2186">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2186">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2186">
        <f t="shared" ref="BS121:BS128" si="35">SUM(AY121:BR121)</f>
        <v>0</v>
      </c>
      <c r="BT121" s="2186">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47644583.272059463</v>
      </c>
      <c r="BU121" s="2186">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17681133.382388256</v>
      </c>
      <c r="BV121" s="2186">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44654921.365170933</v>
      </c>
      <c r="BW121" s="2186">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2186">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2186">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0</v>
      </c>
      <c r="BZ121" s="2186">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965496.54062476824</v>
      </c>
      <c r="CA121" s="2186">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47455.744500550987</v>
      </c>
      <c r="CB121" s="2186">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143846.6952560241</v>
      </c>
      <c r="CC121" s="2186">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2186">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2186">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2186">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2186">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2186">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2186">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2186">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2186">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2186">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2186">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2186">
        <f t="shared" ref="CN121:CN128" si="36">SUM(BT121:CM121)</f>
        <v>111137437</v>
      </c>
      <c r="CO121" s="2187">
        <f t="shared" ref="CO121:CO128" si="37">+E121-AC121-AX121-BS121-CN121</f>
        <v>0</v>
      </c>
      <c r="CQ121" s="1625" t="s">
        <v>1266</v>
      </c>
    </row>
    <row r="122" spans="1:95" s="54" customFormat="1" ht="12.75" x14ac:dyDescent="0.2">
      <c r="A122" s="933">
        <v>4708</v>
      </c>
      <c r="B122" s="933" t="s">
        <v>1361</v>
      </c>
      <c r="C122" s="2184">
        <f>IF(ISERROR(VLOOKUP($A122,'I3 TB Data'!$A$19:$H$483,MATCH('O5 Details by Class &amp; Accounts'!$C$18, 'I3 TB Data'!$A$19:$H$19,0),0)), 0, VLOOKUP($A122,'I3 TB Data'!$A$19:$H$483,MATCH('O5 Details by Class &amp; Accounts'!$C$18,'I3 TB Data'!$A$19:$H$19,0),0))</f>
        <v>3503480.3354162909</v>
      </c>
      <c r="D122" s="2185"/>
      <c r="E122" s="2184">
        <f t="shared" si="31"/>
        <v>3503480.3354162909</v>
      </c>
      <c r="F122" s="2186">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2186">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2186">
        <f t="shared" si="32"/>
        <v>0</v>
      </c>
      <c r="I122" s="2186">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2186">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2186">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2186">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2186">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2186">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2186">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2186">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2186">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2186">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2186">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2186">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2186">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2186">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2186">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2186">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2186">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2186">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2186">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2186">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2186">
        <f t="shared" si="33"/>
        <v>0</v>
      </c>
      <c r="AD122" s="2186">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2186">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2186">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2186">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2186">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2186">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2186">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2186">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2186">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2186">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2186">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2186">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2186">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2186">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2186">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2186">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2186">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2186">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2186">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2186">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2186">
        <f t="shared" si="34"/>
        <v>0</v>
      </c>
      <c r="AY122" s="2186">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2186">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2186">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2186">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2186">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2186">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2186">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2186">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2186">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2186">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2186">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2186">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2186">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2186">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2186">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2186">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2186">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2186">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2186">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2186">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2186">
        <f t="shared" si="35"/>
        <v>0</v>
      </c>
      <c r="BT122" s="2186">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1501940.8858849632</v>
      </c>
      <c r="BU122" s="2186">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557377.46690226241</v>
      </c>
      <c r="BV122" s="2186">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1407695.220490258</v>
      </c>
      <c r="BW122" s="2186">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2186">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2186">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0</v>
      </c>
      <c r="BZ122" s="2186">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30436.171962390421</v>
      </c>
      <c r="CA122" s="2186">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1495.9879600266486</v>
      </c>
      <c r="CB122" s="2186">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4534.602216389967</v>
      </c>
      <c r="CC122" s="2186">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2186">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2186">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2186">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2186">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2186">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2186">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2186">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2186">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2186">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2186">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2186">
        <f t="shared" si="36"/>
        <v>3503480.3354162909</v>
      </c>
      <c r="CO122" s="2187">
        <f t="shared" si="37"/>
        <v>0</v>
      </c>
      <c r="CQ122" s="1625" t="s">
        <v>1266</v>
      </c>
    </row>
    <row r="123" spans="1:95" s="54" customFormat="1" ht="12.75" x14ac:dyDescent="0.2">
      <c r="A123" s="933">
        <v>4710</v>
      </c>
      <c r="B123" s="933" t="s">
        <v>1384</v>
      </c>
      <c r="C123" s="2184">
        <f>IF(ISERROR(VLOOKUP($A123,'I3 TB Data'!$A$19:$H$483,MATCH('O5 Details by Class &amp; Accounts'!$C$18, 'I3 TB Data'!$A$19:$H$19,0),0)), 0, VLOOKUP($A123,'I3 TB Data'!$A$19:$H$483,MATCH('O5 Details by Class &amp; Accounts'!$C$18,'I3 TB Data'!$A$19:$H$19,0),0))</f>
        <v>-25636136.311797477</v>
      </c>
      <c r="D123" s="2185"/>
      <c r="E123" s="2184">
        <f t="shared" si="31"/>
        <v>-25636136.311797477</v>
      </c>
      <c r="F123" s="2186">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2186">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2186">
        <f t="shared" si="32"/>
        <v>0</v>
      </c>
      <c r="I123" s="2186">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2186">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2186">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2186">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2186">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2186">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2186">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2186">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2186">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2186">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2186">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2186">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2186">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2186">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2186">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2186">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2186">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2186">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2186">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2186">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2186">
        <f t="shared" si="33"/>
        <v>0</v>
      </c>
      <c r="AD123" s="2186">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2186">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2186">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2186">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2186">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2186">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2186">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2186">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2186">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2186">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2186">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2186">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2186">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2186">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2186">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2186">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2186">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2186">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2186">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2186">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2186">
        <f t="shared" si="34"/>
        <v>0</v>
      </c>
      <c r="AY123" s="2186">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2186">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2186">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2186">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2186">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2186">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2186">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2186">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2186">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2186">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2186">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2186">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2186">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2186">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2186">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2186">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2186">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2186">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2186">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2186">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2186">
        <f t="shared" si="35"/>
        <v>0</v>
      </c>
      <c r="BT123" s="2186">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-10990203.339683838</v>
      </c>
      <c r="BU123" s="2186">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-4078517.1745320894</v>
      </c>
      <c r="BV123" s="2186">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-10300576.313543379</v>
      </c>
      <c r="BW123" s="2186">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2186">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2186">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2186">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-222711.64057909191</v>
      </c>
      <c r="CA123" s="2186">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-10946.643791992059</v>
      </c>
      <c r="CB123" s="2186">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-33181.199667084511</v>
      </c>
      <c r="CC123" s="2186">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2186">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2186">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2186">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2186">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2186">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2186">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2186">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2186">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2186">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2186">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2186">
        <f t="shared" si="36"/>
        <v>-25636136.311797477</v>
      </c>
      <c r="CO123" s="2187">
        <f t="shared" si="37"/>
        <v>0</v>
      </c>
      <c r="CQ123" s="1625" t="s">
        <v>1266</v>
      </c>
    </row>
    <row r="124" spans="1:95" s="54" customFormat="1" ht="12.75" x14ac:dyDescent="0.2">
      <c r="A124" s="933">
        <v>4712</v>
      </c>
      <c r="B124" s="933" t="s">
        <v>1385</v>
      </c>
      <c r="C124" s="2184">
        <f>IF(ISERROR(VLOOKUP($A124,'I3 TB Data'!$A$19:$H$483,MATCH('O5 Details by Class &amp; Accounts'!$C$18, 'I3 TB Data'!$A$19:$H$19,0),0)), 0, VLOOKUP($A124,'I3 TB Data'!$A$19:$H$483,MATCH('O5 Details by Class &amp; Accounts'!$C$18,'I3 TB Data'!$A$19:$H$19,0),0))</f>
        <v>0</v>
      </c>
      <c r="D124" s="2185"/>
      <c r="E124" s="2184">
        <f t="shared" si="31"/>
        <v>0</v>
      </c>
      <c r="F124" s="2186">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2186">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2186">
        <f t="shared" si="32"/>
        <v>0</v>
      </c>
      <c r="I124" s="2186">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2186">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2186">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2186">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2186">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2186">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2186">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2186">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2186">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2186">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2186">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2186">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2186">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2186">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2186">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2186">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2186">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2186">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2186">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2186">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2186">
        <f t="shared" si="33"/>
        <v>0</v>
      </c>
      <c r="AD124" s="2186">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2186">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2186">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2186">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2186">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2186">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2186">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2186">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2186">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2186">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2186">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2186">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2186">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2186">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2186">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2186">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2186">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2186">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2186">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2186">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2186">
        <f t="shared" si="34"/>
        <v>0</v>
      </c>
      <c r="AY124" s="2186">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2186">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2186">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2186">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2186">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2186">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2186">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2186">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2186">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2186">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2186">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2186">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2186">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2186">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2186">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2186">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2186">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2186">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2186">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2186">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2186">
        <f t="shared" si="35"/>
        <v>0</v>
      </c>
      <c r="BT124" s="2186">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2186">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2186">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2186">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2186">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2186">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2186">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2186">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2186">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2186">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2186">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2186">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2186">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2186">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2186">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2186">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2186">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2186">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2186">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2186">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2186">
        <f t="shared" si="36"/>
        <v>0</v>
      </c>
      <c r="CO124" s="2187">
        <f t="shared" si="37"/>
        <v>0</v>
      </c>
      <c r="CQ124" s="1625" t="s">
        <v>1266</v>
      </c>
    </row>
    <row r="125" spans="1:95" s="54" customFormat="1" ht="12.75" x14ac:dyDescent="0.2">
      <c r="A125" s="933">
        <v>4714</v>
      </c>
      <c r="B125" s="933" t="s">
        <v>1386</v>
      </c>
      <c r="C125" s="2184">
        <f>IF(ISERROR(VLOOKUP($A125,'I3 TB Data'!$A$19:$H$483,MATCH('O5 Details by Class &amp; Accounts'!$C$18, 'I3 TB Data'!$A$19:$H$19,0),0)), 0, VLOOKUP($A125,'I3 TB Data'!$A$19:$H$483,MATCH('O5 Details by Class &amp; Accounts'!$C$18,'I3 TB Data'!$A$19:$H$19,0),0))</f>
        <v>6101746.4645256773</v>
      </c>
      <c r="D125" s="2185"/>
      <c r="E125" s="2184">
        <f t="shared" si="31"/>
        <v>6101746.4645256773</v>
      </c>
      <c r="F125" s="2186">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2186">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2186">
        <f t="shared" si="32"/>
        <v>0</v>
      </c>
      <c r="I125" s="2186">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2186">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2186">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2186">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2186">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2186">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2186">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2186">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2186">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2186">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2186">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2186">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2186">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2186">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2186">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2186">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2186">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2186">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2186">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2186">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2186">
        <f t="shared" si="33"/>
        <v>0</v>
      </c>
      <c r="AD125" s="2186">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2186">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2186">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2186">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2186">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2186">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2186">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2186">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2186">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2186">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2186">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2186">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2186">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2186">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2186">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2186">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2186">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2186">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2186">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2186">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2186">
        <f t="shared" si="34"/>
        <v>0</v>
      </c>
      <c r="AY125" s="2186">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2186">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2186">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2186">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2186">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2186">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2186">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2186">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2186">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2186">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2186">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2186">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2186">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2186">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2186">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2186">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2186">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2186">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2186">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2186">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2186">
        <f t="shared" si="35"/>
        <v>0</v>
      </c>
      <c r="BT125" s="2186">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2615816.734500437</v>
      </c>
      <c r="BU125" s="2186">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970742.13709638151</v>
      </c>
      <c r="BV125" s="2186">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2451676.1940767434</v>
      </c>
      <c r="BW125" s="2186">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2186">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2186">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0</v>
      </c>
      <c r="BZ125" s="2186">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53008.376495752294</v>
      </c>
      <c r="CA125" s="2186">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2605.4489742072315</v>
      </c>
      <c r="CB125" s="2186">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7897.5733821551748</v>
      </c>
      <c r="CC125" s="2186">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2186">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2186">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2186">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2186">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2186">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2186">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2186">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2186">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2186">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2186">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2186">
        <f t="shared" si="36"/>
        <v>6101746.4645256763</v>
      </c>
      <c r="CO125" s="2187">
        <f t="shared" si="37"/>
        <v>0</v>
      </c>
      <c r="CQ125" s="1625" t="s">
        <v>773</v>
      </c>
    </row>
    <row r="126" spans="1:95" s="54" customFormat="1" ht="12.75" x14ac:dyDescent="0.2">
      <c r="A126" s="933">
        <v>4715</v>
      </c>
      <c r="B126" s="933" t="s">
        <v>571</v>
      </c>
      <c r="C126" s="2184">
        <f>IF(ISERROR(VLOOKUP($A126,'I3 TB Data'!$A$19:$H$483,MATCH('O5 Details by Class &amp; Accounts'!$C$18, 'I3 TB Data'!$A$19:$H$19,0),0)), 0, VLOOKUP($A126,'I3 TB Data'!$A$19:$H$483,MATCH('O5 Details by Class &amp; Accounts'!$C$18,'I3 TB Data'!$A$19:$H$19,0),0))</f>
        <v>0</v>
      </c>
      <c r="D126" s="2185"/>
      <c r="E126" s="2184">
        <f t="shared" si="31"/>
        <v>0</v>
      </c>
      <c r="F126" s="2186">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2186">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2186">
        <f t="shared" si="32"/>
        <v>0</v>
      </c>
      <c r="I126" s="2186">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2186">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2186">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2186">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2186">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2186">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2186">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2186">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2186">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2186">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2186">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2186">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2186">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2186">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2186">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2186">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2186">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2186">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2186">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2186">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2186">
        <f t="shared" si="33"/>
        <v>0</v>
      </c>
      <c r="AD126" s="2186">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2186">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2186">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2186">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2186">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2186">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2186">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2186">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2186">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2186">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2186">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2186">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2186">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2186">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2186">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2186">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2186">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2186">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2186">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2186">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2186">
        <f t="shared" si="34"/>
        <v>0</v>
      </c>
      <c r="AY126" s="2186">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2186">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2186">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2186">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2186">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2186">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2186">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2186">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2186">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2186">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2186">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2186">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2186">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2186">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2186">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2186">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2186">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2186">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2186">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2186">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2186">
        <f t="shared" si="35"/>
        <v>0</v>
      </c>
      <c r="BT126" s="2186">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2186">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2186">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2186">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2186">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2186">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2186">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2186">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2186">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2186">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2186">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2186">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2186">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2186">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2186">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2186">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2186">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2186">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2186">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2186">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2186">
        <f t="shared" si="36"/>
        <v>0</v>
      </c>
      <c r="CO126" s="2187">
        <f t="shared" si="37"/>
        <v>0</v>
      </c>
      <c r="CQ126" s="1625" t="s">
        <v>1266</v>
      </c>
    </row>
    <row r="127" spans="1:95" s="54" customFormat="1" ht="12.75" x14ac:dyDescent="0.2">
      <c r="A127" s="933">
        <v>4716</v>
      </c>
      <c r="B127" s="933" t="s">
        <v>572</v>
      </c>
      <c r="C127" s="2184">
        <f>IF(ISERROR(VLOOKUP($A127,'I3 TB Data'!$A$19:$H$483,MATCH('O5 Details by Class &amp; Accounts'!$C$18, 'I3 TB Data'!$A$19:$H$19,0),0)), 0, VLOOKUP($A127,'I3 TB Data'!$A$19:$H$483,MATCH('O5 Details by Class &amp; Accounts'!$C$18,'I3 TB Data'!$A$19:$H$19,0),0))</f>
        <v>4792474.893505903</v>
      </c>
      <c r="D127" s="2185"/>
      <c r="E127" s="2184">
        <f t="shared" si="31"/>
        <v>4792474.893505903</v>
      </c>
      <c r="F127" s="2186">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2186">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2186">
        <f t="shared" si="32"/>
        <v>0</v>
      </c>
      <c r="I127" s="2186">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2186">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2186">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2186">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2186">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2186">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2186">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2186">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2186">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2186">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2186">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2186">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2186">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2186">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2186">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2186">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2186">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2186">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2186">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2186">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2186">
        <f t="shared" si="33"/>
        <v>0</v>
      </c>
      <c r="AD127" s="2186">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2186">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2186">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2186">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2186">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2186">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2186">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2186">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2186">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2186">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2186">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2186">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2186">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2186">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2186">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2186">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2186">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2186">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2186">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2186">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2186">
        <f t="shared" si="34"/>
        <v>0</v>
      </c>
      <c r="AY127" s="2186">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2186">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2186">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2186">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2186">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2186">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2186">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2186">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2186">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2186">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2186">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2186">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2186">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2186">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2186">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2186">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2186">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2186">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2186">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2186">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2186">
        <f t="shared" si="35"/>
        <v>0</v>
      </c>
      <c r="BT127" s="2186">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2054532.4357524666</v>
      </c>
      <c r="BU127" s="2186">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762446.84159690328</v>
      </c>
      <c r="BV127" s="2186">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1925612.0645832603</v>
      </c>
      <c r="BW127" s="2186">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2186">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2186">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0</v>
      </c>
      <c r="BZ127" s="2186">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41634.196861234115</v>
      </c>
      <c r="CA127" s="2186">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2046.3893194830598</v>
      </c>
      <c r="CB127" s="2186">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6202.9653925552584</v>
      </c>
      <c r="CC127" s="2186">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2186">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2186">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2186">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2186">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2186">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2186">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2186">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2186">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2186">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2186">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2186">
        <f t="shared" si="36"/>
        <v>4792474.893505903</v>
      </c>
      <c r="CO127" s="2187">
        <f t="shared" si="37"/>
        <v>0</v>
      </c>
      <c r="CQ127" s="1625" t="s">
        <v>773</v>
      </c>
    </row>
    <row r="128" spans="1:95" s="54" customFormat="1" ht="12.75" x14ac:dyDescent="0.2">
      <c r="A128" s="933">
        <v>4730</v>
      </c>
      <c r="B128" s="933" t="s">
        <v>575</v>
      </c>
      <c r="C128" s="2184">
        <f>IF(ISERROR(VLOOKUP($A128,'I3 TB Data'!$A$19:$H$483,MATCH('O5 Details by Class &amp; Accounts'!$C$18, 'I3 TB Data'!$A$19:$H$19,0),0)), 0, VLOOKUP($A128,'I3 TB Data'!$A$19:$H$483,MATCH('O5 Details by Class &amp; Accounts'!$C$18,'I3 TB Data'!$A$19:$H$19,0),0))</f>
        <v>0</v>
      </c>
      <c r="D128" s="2185"/>
      <c r="E128" s="2184">
        <f t="shared" si="31"/>
        <v>0</v>
      </c>
      <c r="F128" s="2186">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2186">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2186">
        <f t="shared" si="32"/>
        <v>0</v>
      </c>
      <c r="I128" s="2186">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2186">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2186">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2186">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2186">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2186">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2186">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2186">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2186">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2186">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2186">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2186">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2186">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2186">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2186">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2186">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2186">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2186">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2186">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2186">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2186">
        <f t="shared" si="33"/>
        <v>0</v>
      </c>
      <c r="AD128" s="2186">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2186">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2186">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2186">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2186">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2186">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2186">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2186">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2186">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2186">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2186">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2186">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2186">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2186">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2186">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2186">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2186">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2186">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2186">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2186">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2186">
        <f t="shared" si="34"/>
        <v>0</v>
      </c>
      <c r="AY128" s="2186">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2186">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2186">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2186">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2186">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2186">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2186">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2186">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2186">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2186">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2186">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2186">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2186">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2186">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2186">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2186">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2186">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2186">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2186">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2186">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2186">
        <f t="shared" si="35"/>
        <v>0</v>
      </c>
      <c r="BT128" s="2186">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0</v>
      </c>
      <c r="BU128" s="2186">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0</v>
      </c>
      <c r="BV128" s="2186">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0</v>
      </c>
      <c r="BW128" s="2186">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2186">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2186">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0</v>
      </c>
      <c r="BZ128" s="2186">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0</v>
      </c>
      <c r="CA128" s="2186">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2186">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0</v>
      </c>
      <c r="CC128" s="2186">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2186">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2186">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2186">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2186">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2186">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2186">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2186">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2186">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2186">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2186">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2186">
        <f t="shared" si="36"/>
        <v>0</v>
      </c>
      <c r="CO128" s="2187">
        <f t="shared" si="37"/>
        <v>0</v>
      </c>
      <c r="CQ128" s="1625" t="s">
        <v>1266</v>
      </c>
    </row>
    <row r="129" spans="1:95" s="54" customFormat="1" ht="12.75" x14ac:dyDescent="0.2">
      <c r="A129" s="933">
        <v>4750</v>
      </c>
      <c r="B129" s="933" t="s">
        <v>448</v>
      </c>
      <c r="C129" s="2184">
        <f>IF(ISERROR(VLOOKUP($A129,'I3 TB Data'!$A$19:$H$483,MATCH('O5 Details by Class &amp; Accounts'!$C$18, 'I3 TB Data'!$A$19:$H$19,0),0)), 0, VLOOKUP($A129,'I3 TB Data'!$A$19:$H$483,MATCH('O5 Details by Class &amp; Accounts'!$C$18,'I3 TB Data'!$A$19:$H$19,0),0))</f>
        <v>383278.95184139011</v>
      </c>
      <c r="D129" s="2185"/>
      <c r="E129" s="2184">
        <f>C129+D129</f>
        <v>383278.95184139011</v>
      </c>
      <c r="F129" s="2186">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2186">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2186">
        <f>F129+G129</f>
        <v>0</v>
      </c>
      <c r="I129" s="2186">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2186">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2186">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2186">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2186">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2186">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2186">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2186">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2186">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2186">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2186">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2186">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2186">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2186">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2186">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2186">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2186">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2186">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2186">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2186">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2186">
        <f>SUM(I129:AB129)</f>
        <v>0</v>
      </c>
      <c r="AD129" s="2186">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2186">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2186">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2186">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2186">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2186">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2186">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2186">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2186">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2186">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2186">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2186">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2186">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2186">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2186">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2186">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2186">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2186">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2186">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2186">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2186">
        <f>SUM(AD129:AW129)</f>
        <v>0</v>
      </c>
      <c r="AY129" s="2186">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2186">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2186">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2186">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2186">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2186">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2186">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2186">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2186">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2186">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2186">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2186">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2186">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2186">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2186">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2186">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2186">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2186">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2186">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2186">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2186">
        <f>SUM(AY129:BR129)</f>
        <v>0</v>
      </c>
      <c r="BT129" s="2186">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164311.56260545022</v>
      </c>
      <c r="BU129" s="2186">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60976.809013236314</v>
      </c>
      <c r="BV129" s="2186">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154001.13514766775</v>
      </c>
      <c r="BW129" s="2186">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2186">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2186">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2186">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3329.7016026845149</v>
      </c>
      <c r="CA129" s="2186">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163.66031556966709</v>
      </c>
      <c r="CB129" s="2186">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496.08315678160534</v>
      </c>
      <c r="CC129" s="2186">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2186">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2186">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2186">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2186">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2186">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2186">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2186">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2186">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2186">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2186">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2186">
        <f>SUM(BT129:CM129)</f>
        <v>383278.95184139011</v>
      </c>
      <c r="CO129" s="2187">
        <f>+E129-AC129-AX129-BS129-CN129</f>
        <v>0</v>
      </c>
      <c r="CQ129" s="1625"/>
    </row>
    <row r="130" spans="1:95" s="54" customFormat="1" ht="12.75" x14ac:dyDescent="0.2">
      <c r="A130" s="933">
        <v>4751</v>
      </c>
      <c r="B130" s="1911" t="s">
        <v>1641</v>
      </c>
      <c r="C130" s="2184">
        <f>IF(ISERROR(VLOOKUP($A130,'I3 TB Data'!$A$19:$H$483,MATCH('O5 Details by Class &amp; Accounts'!$C$18, 'I3 TB Data'!$A$19:$H$19,0),0)), 0, VLOOKUP($A130,'I3 TB Data'!$A$19:$H$483,MATCH('O5 Details by Class &amp; Accounts'!$C$18,'I3 TB Data'!$A$19:$H$19,0),0))</f>
        <v>323633.31582258368</v>
      </c>
      <c r="D130" s="2185"/>
      <c r="E130" s="2184">
        <f>C130+D130</f>
        <v>323633.31582258368</v>
      </c>
      <c r="F130" s="2186">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2186">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323633.31582258368</v>
      </c>
      <c r="H130" s="2186">
        <f>F130+G130</f>
        <v>323633.31582258368</v>
      </c>
      <c r="I130" s="2186">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2186">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2186">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2186">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2186">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2186">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2186">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2186">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2186">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2186">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2186">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2186">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2186">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2186">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2186">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2186">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2186">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2186">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2186">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2186">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2186">
        <f>SUM(I130:AB130)</f>
        <v>0</v>
      </c>
      <c r="AD130" s="2186">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294946.46965202643</v>
      </c>
      <c r="AE130" s="2186">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28686.846170557244</v>
      </c>
      <c r="AF130" s="2186">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2186">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2186">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2186">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2186">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2186">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2186">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2186">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2186">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2186">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2186">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2186">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2186">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2186">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2186">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2186">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2186">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2186">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2186">
        <f>SUM(AD130:AW130)</f>
        <v>323633.31582258368</v>
      </c>
      <c r="AY130" s="2186">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2186">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2186">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2186">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2186">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2186">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2186">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2186">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2186">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2186">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2186">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2186">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2186">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2186">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2186">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2186">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2186">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2186">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2186">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2186">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2186">
        <f>SUM(AY130:BR130)</f>
        <v>0</v>
      </c>
      <c r="BT130" s="2186">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2186">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2186">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2186">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2186">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2186">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2186">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2186">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2186">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2186">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2186">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2186">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2186">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2186">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2186">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2186">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2186">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2186">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2186">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2186">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2186">
        <f>SUM(BT130:CM130)</f>
        <v>0</v>
      </c>
      <c r="CO130" s="2187">
        <f>+E130-AC130-AX130-BS130-CN130</f>
        <v>0</v>
      </c>
      <c r="CQ130" s="1625"/>
    </row>
    <row r="131" spans="1:95" s="54" customFormat="1" ht="12.75" x14ac:dyDescent="0.2">
      <c r="A131" s="991">
        <v>5005</v>
      </c>
      <c r="B131" s="990" t="s">
        <v>985</v>
      </c>
      <c r="C131" s="2184">
        <f>IF(ISERROR(VLOOKUP($A131,'I3 TB Data'!$A$19:$H$483,MATCH('O5 Details by Class &amp; Accounts'!$C$18, 'I3 TB Data'!$A$19:$H$19,0),0)), 0, VLOOKUP($A131,'I3 TB Data'!$A$19:$H$483,MATCH('O5 Details by Class &amp; Accounts'!$C$18,'I3 TB Data'!$A$19:$H$19,0),0))</f>
        <v>1704944</v>
      </c>
      <c r="D131" s="2185"/>
      <c r="E131" s="2184">
        <f t="shared" si="31"/>
        <v>1704944</v>
      </c>
      <c r="F131" s="2186">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1108213.6000000001</v>
      </c>
      <c r="G131" s="2186">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596730.39999999991</v>
      </c>
      <c r="H131" s="2186">
        <f t="shared" ref="H131:H165" si="38">F131+G131</f>
        <v>1704944</v>
      </c>
      <c r="I131" s="2186">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503730.45469612535</v>
      </c>
      <c r="J131" s="2186">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206191.83022812361</v>
      </c>
      <c r="K131" s="2186">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389099.6159243341</v>
      </c>
      <c r="L131" s="2186">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2186">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2186">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2186">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9077.300480376518</v>
      </c>
      <c r="P131" s="2186">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4.36410303198483</v>
      </c>
      <c r="Q131" s="2186">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110.03456800866597</v>
      </c>
      <c r="R131" s="2186">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2186">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2186">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2186">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2186">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2186">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2186">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2186">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2186">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2186">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2186">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2186">
        <f t="shared" ref="AC131:AC165" si="39">SUM(I131:AB131)</f>
        <v>1108213.6000000003</v>
      </c>
      <c r="AD131" s="2186">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531879.42114077136</v>
      </c>
      <c r="AE131" s="2186">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36899.989466886305</v>
      </c>
      <c r="AF131" s="2186">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4282.6490839487296</v>
      </c>
      <c r="AG131" s="2186">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2186">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2186">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2186">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17958.25610142892</v>
      </c>
      <c r="AK131" s="2186">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3167.3810701189959</v>
      </c>
      <c r="AL131" s="2186">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2542.7031368455278</v>
      </c>
      <c r="AM131" s="2186">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2186">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2186">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2186">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2186">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2186">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2186">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2186">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2186">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2186">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2186">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2186">
        <f t="shared" ref="AX131:AX165" si="40">SUM(AD131:AW131)</f>
        <v>596730.39999999967</v>
      </c>
      <c r="AY131" s="2186">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2186">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2186">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2186">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2186">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2186">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2186">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2186">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2186">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2186">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2186">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2186">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2186">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2186">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2186">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2186">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2186">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2186">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2186">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2186">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2186">
        <f t="shared" ref="BS131:BS165" si="41">SUM(AY131:BR131)</f>
        <v>0</v>
      </c>
      <c r="BT131" s="2186">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2186">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2186">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2186">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2186">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2186">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2186">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2186">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2186">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2186">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2186">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2186">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2186">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2186">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2186">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2186">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2186">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2186">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2186">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2186">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2186">
        <f t="shared" ref="CN131:CN164" si="42">SUM(BT131:CM131)</f>
        <v>0</v>
      </c>
      <c r="CO131" s="2187">
        <f t="shared" ref="CO131:CO165" si="43">+E131-AC131-AX131-BS131-CN131</f>
        <v>0</v>
      </c>
      <c r="CQ131" s="1625" t="s">
        <v>108</v>
      </c>
    </row>
    <row r="132" spans="1:95" s="54" customFormat="1" ht="12.75" x14ac:dyDescent="0.2">
      <c r="A132" s="991">
        <v>5010</v>
      </c>
      <c r="B132" s="990" t="s">
        <v>576</v>
      </c>
      <c r="C132" s="2184">
        <f>IF(ISERROR(VLOOKUP($A132,'I3 TB Data'!$A$19:$H$483,MATCH('O5 Details by Class &amp; Accounts'!$C$18, 'I3 TB Data'!$A$19:$H$19,0),0)), 0, VLOOKUP($A132,'I3 TB Data'!$A$19:$H$483,MATCH('O5 Details by Class &amp; Accounts'!$C$18,'I3 TB Data'!$A$19:$H$19,0),0))</f>
        <v>774805</v>
      </c>
      <c r="D132" s="2185"/>
      <c r="E132" s="2184">
        <f t="shared" si="31"/>
        <v>774805</v>
      </c>
      <c r="F132" s="2186">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503623.25</v>
      </c>
      <c r="G132" s="2186">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271181.75</v>
      </c>
      <c r="H132" s="2186">
        <f t="shared" si="38"/>
        <v>774805</v>
      </c>
      <c r="I132" s="2186">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228918.29582134742</v>
      </c>
      <c r="J132" s="2186">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93703.054774761695</v>
      </c>
      <c r="K132" s="2186">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176824.76838902256</v>
      </c>
      <c r="L132" s="2186">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2186">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2186">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0</v>
      </c>
      <c r="O132" s="2186">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4125.1429951353994</v>
      </c>
      <c r="P132" s="2186">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1.9832492150457763</v>
      </c>
      <c r="Q132" s="2186">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50.004770517949225</v>
      </c>
      <c r="R132" s="2186">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2186">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2186">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2186">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2186">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2186">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2186">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2186">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2186">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2186">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2186">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2186">
        <f t="shared" si="39"/>
        <v>503623.25000000006</v>
      </c>
      <c r="AD132" s="2186">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241710.48133954866</v>
      </c>
      <c r="AE132" s="2186">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16769.05302396492</v>
      </c>
      <c r="AF132" s="2186">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1946.232793269982</v>
      </c>
      <c r="AG132" s="2186">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2186">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2186">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0</v>
      </c>
      <c r="AJ132" s="2186">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8161.057852145078</v>
      </c>
      <c r="AK132" s="2186">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1439.4036930441991</v>
      </c>
      <c r="AL132" s="2186">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1155.521298027149</v>
      </c>
      <c r="AM132" s="2186">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2186">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2186">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2186">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2186">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2186">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2186">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2186">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2186">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2186">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2186">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2186">
        <f t="shared" si="40"/>
        <v>271181.74999999994</v>
      </c>
      <c r="AY132" s="2186">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2186">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2186">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2186">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2186">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2186">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2186">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2186">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2186">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2186">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2186">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2186">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2186">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2186">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2186">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2186">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2186">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2186">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2186">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2186">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2186">
        <f t="shared" si="41"/>
        <v>0</v>
      </c>
      <c r="BT132" s="2186">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2186">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2186">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2186">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2186">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2186">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2186">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2186">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2186">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2186">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2186">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2186">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2186">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2186">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2186">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2186">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2186">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2186">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2186">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2186">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2186">
        <f t="shared" si="42"/>
        <v>0</v>
      </c>
      <c r="CO132" s="2187">
        <f t="shared" si="43"/>
        <v>0</v>
      </c>
      <c r="CQ132" s="1625" t="s">
        <v>108</v>
      </c>
    </row>
    <row r="133" spans="1:95" s="54" customFormat="1" ht="12.75" x14ac:dyDescent="0.2">
      <c r="A133" s="991">
        <v>5012</v>
      </c>
      <c r="B133" s="990" t="s">
        <v>976</v>
      </c>
      <c r="C133" s="2184">
        <f>IF(ISERROR(VLOOKUP($A133,'I3 TB Data'!$A$19:$H$483,MATCH('O5 Details by Class &amp; Accounts'!$C$18, 'I3 TB Data'!$A$19:$H$19,0),0)), 0, VLOOKUP($A133,'I3 TB Data'!$A$19:$H$483,MATCH('O5 Details by Class &amp; Accounts'!$C$18,'I3 TB Data'!$A$19:$H$19,0),0))</f>
        <v>462307</v>
      </c>
      <c r="D133" s="2185"/>
      <c r="E133" s="2184">
        <f t="shared" si="31"/>
        <v>462307</v>
      </c>
      <c r="F133" s="2186">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462307</v>
      </c>
      <c r="G133" s="2186">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2186">
        <f t="shared" si="38"/>
        <v>462307</v>
      </c>
      <c r="I133" s="2186">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241705.8116362601</v>
      </c>
      <c r="J133" s="2186">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69272.334809920067</v>
      </c>
      <c r="K133" s="2186">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145656.59438430463</v>
      </c>
      <c r="L133" s="2186">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2186">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2186">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2186">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5050.5604540380527</v>
      </c>
      <c r="P133" s="2186">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248.24336122045594</v>
      </c>
      <c r="Q133" s="2186">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373.45535425668686</v>
      </c>
      <c r="R133" s="2186">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2186">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2186">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2186">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2186">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2186">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2186">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2186">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2186">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2186">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2186">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2186">
        <f t="shared" si="39"/>
        <v>462306.99999999994</v>
      </c>
      <c r="AD133" s="2186">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2186">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2186">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2186">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2186">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2186">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2186">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2186">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2186">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2186">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2186">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2186">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2186">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2186">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2186">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2186">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2186">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2186">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2186">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2186">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2186">
        <f t="shared" si="40"/>
        <v>0</v>
      </c>
      <c r="AY133" s="2186">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2186">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2186">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2186">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2186">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2186">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2186">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2186">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2186">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2186">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2186">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2186">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2186">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2186">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2186">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2186">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2186">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2186">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2186">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2186">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2186">
        <f t="shared" si="41"/>
        <v>0</v>
      </c>
      <c r="BT133" s="2186">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2186">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2186">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2186">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2186">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2186">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2186">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2186">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2186">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2186">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2186">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2186">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2186">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2186">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2186">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2186">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2186">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2186">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2186">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2186">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2186">
        <f t="shared" si="42"/>
        <v>0</v>
      </c>
      <c r="CO133" s="2187">
        <f t="shared" si="43"/>
        <v>5.8207660913467407E-11</v>
      </c>
      <c r="CQ133" s="1625">
        <v>1808</v>
      </c>
    </row>
    <row r="134" spans="1:95" s="54" customFormat="1" ht="25.5" x14ac:dyDescent="0.2">
      <c r="A134" s="991">
        <v>5014</v>
      </c>
      <c r="B134" s="990" t="s">
        <v>977</v>
      </c>
      <c r="C134" s="2184">
        <f>IF(ISERROR(VLOOKUP($A134,'I3 TB Data'!$A$19:$H$483,MATCH('O5 Details by Class &amp; Accounts'!$C$18, 'I3 TB Data'!$A$19:$H$19,0),0)), 0, VLOOKUP($A134,'I3 TB Data'!$A$19:$H$483,MATCH('O5 Details by Class &amp; Accounts'!$C$18,'I3 TB Data'!$A$19:$H$19,0),0))</f>
        <v>0</v>
      </c>
      <c r="D134" s="2185"/>
      <c r="E134" s="2184">
        <f t="shared" si="31"/>
        <v>0</v>
      </c>
      <c r="F134" s="2186">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2186">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2186">
        <f t="shared" si="38"/>
        <v>0</v>
      </c>
      <c r="I134" s="2186">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2186">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2186">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2186">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2186">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2186">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2186">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2186">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2186">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2186">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2186">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2186">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2186">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2186">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2186">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2186">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2186">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2186">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2186">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2186">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2186">
        <f t="shared" si="39"/>
        <v>0</v>
      </c>
      <c r="AD134" s="2186">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2186">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2186">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2186">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2186">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2186">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2186">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2186">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2186">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2186">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2186">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2186">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2186">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2186">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2186">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2186">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2186">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2186">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2186">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2186">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2186">
        <f t="shared" si="40"/>
        <v>0</v>
      </c>
      <c r="AY134" s="2186">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2186">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2186">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2186">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2186">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2186">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2186">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2186">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2186">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2186">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2186">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2186">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2186">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2186">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2186">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2186">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2186">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2186">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2186">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2186">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2186">
        <f t="shared" si="41"/>
        <v>0</v>
      </c>
      <c r="BT134" s="2186">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2186">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2186">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2186">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2186">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2186">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2186">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2186">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2186">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2186">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2186">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2186">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2186">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2186">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2186">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2186">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2186">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2186">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2186">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2186">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2186">
        <f t="shared" si="42"/>
        <v>0</v>
      </c>
      <c r="CO134" s="2187">
        <f t="shared" si="43"/>
        <v>0</v>
      </c>
      <c r="CQ134" s="1625">
        <v>1815</v>
      </c>
    </row>
    <row r="135" spans="1:95" s="54" customFormat="1" ht="25.5" x14ac:dyDescent="0.2">
      <c r="A135" s="991">
        <v>5015</v>
      </c>
      <c r="B135" s="990" t="s">
        <v>978</v>
      </c>
      <c r="C135" s="2184">
        <f>IF(ISERROR(VLOOKUP($A135,'I3 TB Data'!$A$19:$H$483,MATCH('O5 Details by Class &amp; Accounts'!$C$18, 'I3 TB Data'!$A$19:$H$19,0),0)), 0, VLOOKUP($A135,'I3 TB Data'!$A$19:$H$483,MATCH('O5 Details by Class &amp; Accounts'!$C$18,'I3 TB Data'!$A$19:$H$19,0),0))</f>
        <v>0</v>
      </c>
      <c r="D135" s="2185"/>
      <c r="E135" s="2184">
        <f t="shared" si="31"/>
        <v>0</v>
      </c>
      <c r="F135" s="2186">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2186">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2186">
        <f t="shared" si="38"/>
        <v>0</v>
      </c>
      <c r="I135" s="2186">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2186">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2186">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2186">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2186">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2186">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2186">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2186">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2186">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2186">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2186">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2186">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2186">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2186">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2186">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2186">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2186">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2186">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2186">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2186">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2186">
        <f t="shared" si="39"/>
        <v>0</v>
      </c>
      <c r="AD135" s="2186">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2186">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2186">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2186">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2186">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2186">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2186">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2186">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2186">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2186">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2186">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2186">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2186">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2186">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2186">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2186">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2186">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2186">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2186">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2186">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2186">
        <f t="shared" si="40"/>
        <v>0</v>
      </c>
      <c r="AY135" s="2186">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2186">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2186">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2186">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2186">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2186">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2186">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2186">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2186">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2186">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2186">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2186">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2186">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2186">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2186">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2186">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2186">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2186">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2186">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2186">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2186">
        <f t="shared" si="41"/>
        <v>0</v>
      </c>
      <c r="BT135" s="2186">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2186">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2186">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2186">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2186">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2186">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2186">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2186">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2186">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2186">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2186">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2186">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2186">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2186">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2186">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2186">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2186">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2186">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2186">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2186">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2186">
        <f t="shared" si="42"/>
        <v>0</v>
      </c>
      <c r="CO135" s="2187">
        <f t="shared" si="43"/>
        <v>0</v>
      </c>
      <c r="CQ135" s="1625">
        <v>1815</v>
      </c>
    </row>
    <row r="136" spans="1:95" s="54" customFormat="1" ht="25.5" x14ac:dyDescent="0.2">
      <c r="A136" s="991">
        <v>5016</v>
      </c>
      <c r="B136" s="990" t="s">
        <v>979</v>
      </c>
      <c r="C136" s="2184">
        <f>IF(ISERROR(VLOOKUP($A136,'I3 TB Data'!$A$19:$H$483,MATCH('O5 Details by Class &amp; Accounts'!$C$18, 'I3 TB Data'!$A$19:$H$19,0),0)), 0, VLOOKUP($A136,'I3 TB Data'!$A$19:$H$483,MATCH('O5 Details by Class &amp; Accounts'!$C$18,'I3 TB Data'!$A$19:$H$19,0),0))</f>
        <v>435828</v>
      </c>
      <c r="D136" s="2185"/>
      <c r="E136" s="2184">
        <f t="shared" si="31"/>
        <v>435828</v>
      </c>
      <c r="F136" s="2186">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435828</v>
      </c>
      <c r="G136" s="2186">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2186">
        <f t="shared" si="38"/>
        <v>435828</v>
      </c>
      <c r="I136" s="2186">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192389.04767468627</v>
      </c>
      <c r="J136" s="2186">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78951.422789102173</v>
      </c>
      <c r="K136" s="2186">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160508.94203762186</v>
      </c>
      <c r="L136" s="2186">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2186">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2186">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2186">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3938.7334531794568</v>
      </c>
      <c r="P136" s="2186">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2186">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39.854045410280065</v>
      </c>
      <c r="R136" s="2186">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2186">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2186">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2186">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2186">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2186">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2186">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2186">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2186">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2186">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2186">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2186">
        <f t="shared" si="39"/>
        <v>435828.00000000006</v>
      </c>
      <c r="AD136" s="2186">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2186">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2186">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2186">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2186">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2186">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2186">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2186">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2186">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2186">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2186">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2186">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2186">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2186">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2186">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2186">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2186">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2186">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2186">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2186">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2186">
        <f t="shared" si="40"/>
        <v>0</v>
      </c>
      <c r="AY136" s="2186">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2186">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2186">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2186">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2186">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2186">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2186">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2186">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2186">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2186">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2186">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2186">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2186">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2186">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2186">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2186">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2186">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2186">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2186">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2186">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2186">
        <f t="shared" si="41"/>
        <v>0</v>
      </c>
      <c r="BT136" s="2186">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2186">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2186">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2186">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2186">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2186">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2186">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2186">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2186">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2186">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2186">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2186">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2186">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2186">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2186">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2186">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2186">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2186">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2186">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2186">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2186">
        <f t="shared" si="42"/>
        <v>0</v>
      </c>
      <c r="CO136" s="2187">
        <f t="shared" si="43"/>
        <v>-5.8207660913467407E-11</v>
      </c>
      <c r="CQ136" s="1625">
        <v>1820</v>
      </c>
    </row>
    <row r="137" spans="1:95" s="54" customFormat="1" ht="25.5" x14ac:dyDescent="0.2">
      <c r="A137" s="991">
        <v>5017</v>
      </c>
      <c r="B137" s="990" t="s">
        <v>552</v>
      </c>
      <c r="C137" s="2184">
        <f>IF(ISERROR(VLOOKUP($A137,'I3 TB Data'!$A$19:$H$483,MATCH('O5 Details by Class &amp; Accounts'!$C$18, 'I3 TB Data'!$A$19:$H$19,0),0)), 0, VLOOKUP($A137,'I3 TB Data'!$A$19:$H$483,MATCH('O5 Details by Class &amp; Accounts'!$C$18,'I3 TB Data'!$A$19:$H$19,0),0))</f>
        <v>249040</v>
      </c>
      <c r="D137" s="2185"/>
      <c r="E137" s="2184">
        <f t="shared" si="31"/>
        <v>249040</v>
      </c>
      <c r="F137" s="2186">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249040</v>
      </c>
      <c r="G137" s="2186">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2186">
        <f t="shared" si="38"/>
        <v>249040</v>
      </c>
      <c r="I137" s="2186">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109934.58068986818</v>
      </c>
      <c r="J137" s="2186">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45114.270609960826</v>
      </c>
      <c r="K137" s="2186">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91717.711861214397</v>
      </c>
      <c r="L137" s="2186">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2186">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2186">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2186">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2250.6635167538843</v>
      </c>
      <c r="P137" s="2186">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2186">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22.773322202740868</v>
      </c>
      <c r="R137" s="2186">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2186">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2186">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2186">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2186">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2186">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2186">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2186">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2186">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2186">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2186">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2186">
        <f t="shared" si="39"/>
        <v>249040</v>
      </c>
      <c r="AD137" s="2186">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2186">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2186">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2186">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2186">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2186">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2186">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2186">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2186">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2186">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2186">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2186">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2186">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2186">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2186">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2186">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2186">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2186">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2186">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2186">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2186">
        <f t="shared" si="40"/>
        <v>0</v>
      </c>
      <c r="AY137" s="2186">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2186">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2186">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2186">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2186">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2186">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2186">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2186">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2186">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2186">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2186">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2186">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2186">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2186">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2186">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2186">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2186">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2186">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2186">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2186">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2186">
        <f t="shared" si="41"/>
        <v>0</v>
      </c>
      <c r="BT137" s="2186">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2186">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2186">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2186">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2186">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2186">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2186">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2186">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2186">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2186">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2186">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2186">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2186">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2186">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2186">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2186">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2186">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2186">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2186">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2186">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2186">
        <f t="shared" si="42"/>
        <v>0</v>
      </c>
      <c r="CO137" s="2187">
        <f t="shared" si="43"/>
        <v>0</v>
      </c>
      <c r="CQ137" s="1625">
        <v>1820</v>
      </c>
    </row>
    <row r="138" spans="1:95" s="54" customFormat="1" ht="25.5" x14ac:dyDescent="0.2">
      <c r="A138" s="991">
        <v>5020</v>
      </c>
      <c r="B138" s="990" t="s">
        <v>553</v>
      </c>
      <c r="C138" s="2184">
        <f>IF(ISERROR(VLOOKUP($A138,'I3 TB Data'!$A$19:$H$483,MATCH('O5 Details by Class &amp; Accounts'!$C$18, 'I3 TB Data'!$A$19:$H$19,0),0)), 0, VLOOKUP($A138,'I3 TB Data'!$A$19:$H$483,MATCH('O5 Details by Class &amp; Accounts'!$C$18,'I3 TB Data'!$A$19:$H$19,0),0))</f>
        <v>210397</v>
      </c>
      <c r="D138" s="2185"/>
      <c r="E138" s="2184">
        <f t="shared" si="31"/>
        <v>210397</v>
      </c>
      <c r="F138" s="2186">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136758.05000000002</v>
      </c>
      <c r="G138" s="2186">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73638.95</v>
      </c>
      <c r="H138" s="2186">
        <f t="shared" si="38"/>
        <v>210397</v>
      </c>
      <c r="I138" s="2186">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60862.776508408257</v>
      </c>
      <c r="J138" s="2186">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24976.488310078705</v>
      </c>
      <c r="K138" s="2186">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49768.066963210353</v>
      </c>
      <c r="L138" s="2186">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2186">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2186">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0</v>
      </c>
      <c r="O138" s="2186">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1138.1102871960379</v>
      </c>
      <c r="P138" s="2186">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2186">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12.607931106677976</v>
      </c>
      <c r="R138" s="2186">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2186">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2186">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2186">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2186">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2186">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2186">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2186">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2186">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2186">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2186">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2186">
        <f t="shared" si="39"/>
        <v>136758.05000000002</v>
      </c>
      <c r="AD138" s="2186">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63560.220793997352</v>
      </c>
      <c r="AE138" s="2186">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6181.9430442249704</v>
      </c>
      <c r="AF138" s="2186">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732.9053011738273</v>
      </c>
      <c r="AG138" s="2186">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2186">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2186">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0</v>
      </c>
      <c r="AJ138" s="2186">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2207.2568654436245</v>
      </c>
      <c r="AK138" s="2186">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530.63888791630643</v>
      </c>
      <c r="AL138" s="2186">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425.98510724392372</v>
      </c>
      <c r="AM138" s="2186">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2186">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2186">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2186">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2186">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2186">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2186">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2186">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2186">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2186">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2186">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2186">
        <f t="shared" si="40"/>
        <v>73638.95</v>
      </c>
      <c r="AY138" s="2186">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2186">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2186">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2186">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2186">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2186">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2186">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2186">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2186">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2186">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2186">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2186">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2186">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2186">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2186">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2186">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2186">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2186">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2186">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2186">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2186">
        <f t="shared" si="41"/>
        <v>0</v>
      </c>
      <c r="BT138" s="2186">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2186">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2186">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2186">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2186">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2186">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2186">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2186">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2186">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2186">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2186">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2186">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2186">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2186">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2186">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2186">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2186">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2186">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2186">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2186">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2186">
        <f t="shared" si="42"/>
        <v>0</v>
      </c>
      <c r="CO138" s="2187">
        <f t="shared" si="43"/>
        <v>-1.4551915228366852E-11</v>
      </c>
      <c r="CQ138" s="1625" t="s">
        <v>504</v>
      </c>
    </row>
    <row r="139" spans="1:95" s="54" customFormat="1" ht="25.5" x14ac:dyDescent="0.2">
      <c r="A139" s="991">
        <v>5025</v>
      </c>
      <c r="B139" s="990" t="s">
        <v>1583</v>
      </c>
      <c r="C139" s="2184">
        <f>IF(ISERROR(VLOOKUP($A139,'I3 TB Data'!$A$19:$H$483,MATCH('O5 Details by Class &amp; Accounts'!$C$18, 'I3 TB Data'!$A$19:$H$19,0),0)), 0, VLOOKUP($A139,'I3 TB Data'!$A$19:$H$483,MATCH('O5 Details by Class &amp; Accounts'!$C$18,'I3 TB Data'!$A$19:$H$19,0),0))</f>
        <v>408048</v>
      </c>
      <c r="D139" s="2185"/>
      <c r="E139" s="2184">
        <f t="shared" si="31"/>
        <v>408048</v>
      </c>
      <c r="F139" s="2186">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265231.2</v>
      </c>
      <c r="G139" s="2186">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142816.79999999999</v>
      </c>
      <c r="H139" s="2186">
        <f t="shared" si="38"/>
        <v>408048</v>
      </c>
      <c r="I139" s="2186">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118038.44269976743</v>
      </c>
      <c r="J139" s="2186">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48439.88318251208</v>
      </c>
      <c r="K139" s="2186">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96521.149009748508</v>
      </c>
      <c r="L139" s="2186">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2186">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2186">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0</v>
      </c>
      <c r="O139" s="2186">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2207.2730431981868</v>
      </c>
      <c r="P139" s="2186">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2186">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24.452064773821558</v>
      </c>
      <c r="R139" s="2186">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2186">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2186">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2186">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2186">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2186">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2186">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2186">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2186">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2186">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2186">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2186">
        <f t="shared" si="39"/>
        <v>265231.2</v>
      </c>
      <c r="AD139" s="2186">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123269.91817634771</v>
      </c>
      <c r="AE139" s="2186">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11989.379579128554</v>
      </c>
      <c r="AF139" s="2186">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1421.410677592256</v>
      </c>
      <c r="AG139" s="2186">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2186">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2186">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v>
      </c>
      <c r="AJ139" s="2186">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4280.7965390691879</v>
      </c>
      <c r="AK139" s="2186">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1029.1312943457986</v>
      </c>
      <c r="AL139" s="2186">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826.16373351648826</v>
      </c>
      <c r="AM139" s="2186">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2186">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2186">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2186">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2186">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2186">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2186">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2186">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2186">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2186">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2186">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2186">
        <f t="shared" si="40"/>
        <v>142816.80000000002</v>
      </c>
      <c r="AY139" s="2186">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2186">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2186">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2186">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2186">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2186">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2186">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2186">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2186">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2186">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2186">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2186">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2186">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2186">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2186">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2186">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2186">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2186">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2186">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2186">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2186">
        <f t="shared" si="41"/>
        <v>0</v>
      </c>
      <c r="BT139" s="2186">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2186">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2186">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2186">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2186">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2186">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2186">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2186">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2186">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2186">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2186">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2186">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2186">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2186">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2186">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2186">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2186">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2186">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2186">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2186">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2186">
        <f t="shared" si="42"/>
        <v>0</v>
      </c>
      <c r="CO139" s="2187">
        <f t="shared" si="43"/>
        <v>-2.9103830456733704E-11</v>
      </c>
      <c r="CQ139" s="1625" t="s">
        <v>504</v>
      </c>
    </row>
    <row r="140" spans="1:95" s="54" customFormat="1" ht="25.5" x14ac:dyDescent="0.2">
      <c r="A140" s="991">
        <v>5030</v>
      </c>
      <c r="B140" s="990" t="s">
        <v>560</v>
      </c>
      <c r="C140" s="2184">
        <f>IF(ISERROR(VLOOKUP($A140,'I3 TB Data'!$A$19:$H$483,MATCH('O5 Details by Class &amp; Accounts'!$C$18, 'I3 TB Data'!$A$19:$H$19,0),0)), 0, VLOOKUP($A140,'I3 TB Data'!$A$19:$H$483,MATCH('O5 Details by Class &amp; Accounts'!$C$18,'I3 TB Data'!$A$19:$H$19,0),0))</f>
        <v>55392</v>
      </c>
      <c r="D140" s="2185"/>
      <c r="E140" s="2184">
        <f t="shared" si="31"/>
        <v>55392</v>
      </c>
      <c r="F140" s="2186">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55392</v>
      </c>
      <c r="G140" s="2186">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2186">
        <f t="shared" si="38"/>
        <v>55392</v>
      </c>
      <c r="I140" s="2186">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24651.645123294384</v>
      </c>
      <c r="J140" s="2186">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10116.389056965052</v>
      </c>
      <c r="K140" s="2186">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20157.882956258498</v>
      </c>
      <c r="L140" s="2186">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2186">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2186">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2186">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460.9761913712789</v>
      </c>
      <c r="P140" s="2186">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2186">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5.1066721107905995</v>
      </c>
      <c r="R140" s="2186">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2186">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2186">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2186">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2186">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2186">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2186">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2186">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2186">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2186">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2186">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2186">
        <f t="shared" si="39"/>
        <v>55392.000000000007</v>
      </c>
      <c r="AD140" s="2186">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2186">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2186">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2186">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2186">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2186">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2186">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2186">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2186">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2186">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2186">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2186">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2186">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2186">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2186">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2186">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2186">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2186">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2186">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2186">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2186">
        <f t="shared" si="40"/>
        <v>0</v>
      </c>
      <c r="AY140" s="2186">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2186">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2186">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2186">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2186">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2186">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2186">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2186">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2186">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2186">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2186">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2186">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2186">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2186">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2186">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2186">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2186">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2186">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2186">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2186">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2186">
        <f t="shared" si="41"/>
        <v>0</v>
      </c>
      <c r="BT140" s="2186">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2186">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2186">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2186">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2186">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2186">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2186">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2186">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2186">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2186">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2186">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2186">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2186">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2186">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2186">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2186">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2186">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2186">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2186">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2186">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2186">
        <f t="shared" si="42"/>
        <v>0</v>
      </c>
      <c r="CO140" s="2187">
        <f t="shared" si="43"/>
        <v>-7.2759576141834259E-12</v>
      </c>
      <c r="CQ140" s="1625" t="s">
        <v>504</v>
      </c>
    </row>
    <row r="141" spans="1:95" s="54" customFormat="1" ht="25.5" x14ac:dyDescent="0.2">
      <c r="A141" s="991">
        <v>5035</v>
      </c>
      <c r="B141" s="990" t="s">
        <v>1405</v>
      </c>
      <c r="C141" s="2184">
        <f>IF(ISERROR(VLOOKUP($A141,'I3 TB Data'!$A$19:$H$483,MATCH('O5 Details by Class &amp; Accounts'!$C$18, 'I3 TB Data'!$A$19:$H$19,0),0)), 0, VLOOKUP($A141,'I3 TB Data'!$A$19:$H$483,MATCH('O5 Details by Class &amp; Accounts'!$C$18,'I3 TB Data'!$A$19:$H$19,0),0))</f>
        <v>150316</v>
      </c>
      <c r="D141" s="2185"/>
      <c r="E141" s="2184">
        <f t="shared" si="31"/>
        <v>150316</v>
      </c>
      <c r="F141" s="2186">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105221.2</v>
      </c>
      <c r="G141" s="2186">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45094.799999999996</v>
      </c>
      <c r="H141" s="2186">
        <f t="shared" si="38"/>
        <v>150316</v>
      </c>
      <c r="I141" s="2186">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50736.727587115325</v>
      </c>
      <c r="J141" s="2186">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20821.023229135219</v>
      </c>
      <c r="K141" s="2186">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32614.218406128562</v>
      </c>
      <c r="L141" s="2186">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2186">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2186">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2186">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1038.720491980054</v>
      </c>
      <c r="P141" s="2186">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2186">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10.510285640817994</v>
      </c>
      <c r="R141" s="2186">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2186">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2186">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2186">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2186">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2186">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2186">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2186">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2186">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2186">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2186">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2186">
        <f t="shared" si="39"/>
        <v>105221.19999999998</v>
      </c>
      <c r="AD141" s="2186">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39438.213164564833</v>
      </c>
      <c r="AE141" s="2186">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3835.8077505666593</v>
      </c>
      <c r="AF141" s="2186">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419.79870231523523</v>
      </c>
      <c r="AG141" s="2186">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2186">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2186">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2186">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807.40879692671024</v>
      </c>
      <c r="AK141" s="2186">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329.25388416881191</v>
      </c>
      <c r="AL141" s="2186">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264.31770145774067</v>
      </c>
      <c r="AM141" s="2186">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2186">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2186">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2186">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2186">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2186">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2186">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2186">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2186">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2186">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2186">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2186">
        <f t="shared" si="40"/>
        <v>45094.799999999996</v>
      </c>
      <c r="AY141" s="2186">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2186">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2186">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2186">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2186">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2186">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2186">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2186">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2186">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2186">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2186">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2186">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2186">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2186">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2186">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2186">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2186">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2186">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2186">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2186">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2186">
        <f t="shared" si="41"/>
        <v>0</v>
      </c>
      <c r="BT141" s="2186">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2186">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2186">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2186">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2186">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2186">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2186">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2186">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2186">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2186">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2186">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2186">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2186">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2186">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2186">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2186">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2186">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2186">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2186">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2186">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2186">
        <f t="shared" si="42"/>
        <v>0</v>
      </c>
      <c r="CO141" s="2187">
        <f t="shared" si="43"/>
        <v>2.1827872842550278E-11</v>
      </c>
      <c r="CQ141" s="1625">
        <v>1850</v>
      </c>
    </row>
    <row r="142" spans="1:95" s="54" customFormat="1" ht="25.5" x14ac:dyDescent="0.2">
      <c r="A142" s="991">
        <v>5040</v>
      </c>
      <c r="B142" s="990" t="s">
        <v>4</v>
      </c>
      <c r="C142" s="2184">
        <f>IF(ISERROR(VLOOKUP($A142,'I3 TB Data'!$A$19:$H$483,MATCH('O5 Details by Class &amp; Accounts'!$C$18, 'I3 TB Data'!$A$19:$H$19,0),0)), 0, VLOOKUP($A142,'I3 TB Data'!$A$19:$H$483,MATCH('O5 Details by Class &amp; Accounts'!$C$18,'I3 TB Data'!$A$19:$H$19,0),0))</f>
        <v>16242</v>
      </c>
      <c r="D142" s="2185"/>
      <c r="E142" s="2184">
        <f t="shared" si="31"/>
        <v>16242</v>
      </c>
      <c r="F142" s="2186">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10557.300000000001</v>
      </c>
      <c r="G142" s="2186">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5684.7</v>
      </c>
      <c r="H142" s="2186">
        <f t="shared" si="38"/>
        <v>16242</v>
      </c>
      <c r="I142" s="2186">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4829.9640237237145</v>
      </c>
      <c r="J142" s="2186">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1982.0906455026764</v>
      </c>
      <c r="K142" s="2186">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3682.4767194342053</v>
      </c>
      <c r="L142" s="2186">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2186">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2186">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2186">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61.768067868463646</v>
      </c>
      <c r="P142" s="2186">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2186">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1.0005434709412067</v>
      </c>
      <c r="R142" s="2186">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2186">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2186">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2186">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2186">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2186">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2186">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2186">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2186">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2186">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2186">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2186">
        <f t="shared" si="39"/>
        <v>10557.300000000001</v>
      </c>
      <c r="AD142" s="2186">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4696.4477235705763</v>
      </c>
      <c r="AE142" s="2186">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456.78211898274611</v>
      </c>
      <c r="AF142" s="2186">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53.048926664736612</v>
      </c>
      <c r="AG142" s="2186">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2186">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2186">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2186">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407.73653950397284</v>
      </c>
      <c r="AK142" s="2186">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39.208765577918122</v>
      </c>
      <c r="AL142" s="2186">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31.475925700050936</v>
      </c>
      <c r="AM142" s="2186">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2186">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2186">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2186">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2186">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2186">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2186">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2186">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2186">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2186">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2186">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2186">
        <f t="shared" si="40"/>
        <v>5684.7</v>
      </c>
      <c r="AY142" s="2186">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2186">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2186">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2186">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2186">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2186">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2186">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2186">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2186">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2186">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2186">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2186">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2186">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2186">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2186">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2186">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2186">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2186">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2186">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2186">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2186">
        <f t="shared" si="41"/>
        <v>0</v>
      </c>
      <c r="BT142" s="2186">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2186">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2186">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2186">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2186">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2186">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2186">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2186">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2186">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2186">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2186">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2186">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2186">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2186">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2186">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2186">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2186">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2186">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2186">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2186">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2186">
        <f t="shared" si="42"/>
        <v>0</v>
      </c>
      <c r="CO142" s="2187">
        <f t="shared" si="43"/>
        <v>-9.0949470177292824E-13</v>
      </c>
      <c r="CQ142" s="1625" t="s">
        <v>505</v>
      </c>
    </row>
    <row r="143" spans="1:95" s="54" customFormat="1" ht="25.5" x14ac:dyDescent="0.2">
      <c r="A143" s="991">
        <v>5045</v>
      </c>
      <c r="B143" s="990" t="s">
        <v>1584</v>
      </c>
      <c r="C143" s="2184">
        <f>IF(ISERROR(VLOOKUP($A143,'I3 TB Data'!$A$19:$H$483,MATCH('O5 Details by Class &amp; Accounts'!$C$18, 'I3 TB Data'!$A$19:$H$19,0),0)), 0, VLOOKUP($A143,'I3 TB Data'!$A$19:$H$483,MATCH('O5 Details by Class &amp; Accounts'!$C$18,'I3 TB Data'!$A$19:$H$19,0),0))</f>
        <v>5908</v>
      </c>
      <c r="D143" s="2185"/>
      <c r="E143" s="2184">
        <f t="shared" si="31"/>
        <v>5908</v>
      </c>
      <c r="F143" s="2186">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3840.2000000000003</v>
      </c>
      <c r="G143" s="2186">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2067.7999999999997</v>
      </c>
      <c r="H143" s="2186">
        <f t="shared" si="38"/>
        <v>5908</v>
      </c>
      <c r="I143" s="2186">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1756.8912358182306</v>
      </c>
      <c r="J143" s="2186">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720.98211634218762</v>
      </c>
      <c r="K143" s="2186">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1339.4946717409975</v>
      </c>
      <c r="L143" s="2186">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2186">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2186">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0</v>
      </c>
      <c r="O143" s="2186">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22.468030105090705</v>
      </c>
      <c r="P143" s="2186">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2186">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0.36394599349345208</v>
      </c>
      <c r="R143" s="2186">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2186">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2186">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2186">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2186">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2186">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2186">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2186">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2186">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2186">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2186">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2186">
        <f t="shared" si="39"/>
        <v>3840.2</v>
      </c>
      <c r="AD143" s="2186">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1708.3249076994805</v>
      </c>
      <c r="AE143" s="2186">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166.15372238333109</v>
      </c>
      <c r="AF143" s="2186">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19.29645725497253</v>
      </c>
      <c r="AG143" s="2186">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2186">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2186">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v>
      </c>
      <c r="AJ143" s="2186">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148.31347588902051</v>
      </c>
      <c r="AK143" s="2186">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14.262122092989795</v>
      </c>
      <c r="AL143" s="2186">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11.449314680205696</v>
      </c>
      <c r="AM143" s="2186">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2186">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2186">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2186">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2186">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2186">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2186">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2186">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2186">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2186">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2186">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2186">
        <f t="shared" si="40"/>
        <v>2067.8000000000002</v>
      </c>
      <c r="AY143" s="2186">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2186">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2186">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2186">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2186">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2186">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2186">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2186">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2186">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2186">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2186">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2186">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2186">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2186">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2186">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2186">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2186">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2186">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2186">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2186">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2186">
        <f t="shared" si="41"/>
        <v>0</v>
      </c>
      <c r="BT143" s="2186">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2186">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2186">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2186">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2186">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2186">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2186">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2186">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2186">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2186">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2186">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2186">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2186">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2186">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2186">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2186">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2186">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2186">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2186">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2186">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2186">
        <f t="shared" si="42"/>
        <v>0</v>
      </c>
      <c r="CO143" s="2187">
        <f t="shared" si="43"/>
        <v>0</v>
      </c>
      <c r="CQ143" s="1625" t="s">
        <v>505</v>
      </c>
    </row>
    <row r="144" spans="1:95" s="54" customFormat="1" ht="25.5" x14ac:dyDescent="0.2">
      <c r="A144" s="991">
        <v>5050</v>
      </c>
      <c r="B144" s="990" t="s">
        <v>537</v>
      </c>
      <c r="C144" s="2184">
        <f>IF(ISERROR(VLOOKUP($A144,'I3 TB Data'!$A$19:$H$483,MATCH('O5 Details by Class &amp; Accounts'!$C$18, 'I3 TB Data'!$A$19:$H$19,0),0)), 0, VLOOKUP($A144,'I3 TB Data'!$A$19:$H$483,MATCH('O5 Details by Class &amp; Accounts'!$C$18,'I3 TB Data'!$A$19:$H$19,0),0))</f>
        <v>464</v>
      </c>
      <c r="D144" s="2185"/>
      <c r="E144" s="2184">
        <f t="shared" ref="E144:E194" si="44">C144+D144</f>
        <v>464</v>
      </c>
      <c r="F144" s="2186">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464</v>
      </c>
      <c r="G144" s="2186">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2186">
        <f t="shared" si="38"/>
        <v>464</v>
      </c>
      <c r="I144" s="2186">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212.2799680796987</v>
      </c>
      <c r="J144" s="2186">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87.11413519680616</v>
      </c>
      <c r="K144" s="2186">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161.84717662825449</v>
      </c>
      <c r="L144" s="2186">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2186">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2186">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2186">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2.7147455780329373</v>
      </c>
      <c r="P144" s="2186">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2186">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4.3974517207687559E-2</v>
      </c>
      <c r="R144" s="2186">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2186">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2186">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2186">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2186">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2186">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2186">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2186">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2186">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2186">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2186">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2186">
        <f t="shared" si="39"/>
        <v>464</v>
      </c>
      <c r="AD144" s="2186">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2186">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2186">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2186">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2186">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2186">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2186">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2186">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2186">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2186">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2186">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2186">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2186">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2186">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2186">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2186">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2186">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2186">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2186">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2186">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2186">
        <f t="shared" si="40"/>
        <v>0</v>
      </c>
      <c r="AY144" s="2186">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2186">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2186">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2186">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2186">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2186">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2186">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2186">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2186">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2186">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2186">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2186">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2186">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2186">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2186">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2186">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2186">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2186">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2186">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2186">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2186">
        <f t="shared" si="41"/>
        <v>0</v>
      </c>
      <c r="BT144" s="2186">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2186">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2186">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2186">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2186">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2186">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2186">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2186">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2186">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2186">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2186">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2186">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2186">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2186">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2186">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2186">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2186">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2186">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2186">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2186">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2186">
        <f t="shared" si="42"/>
        <v>0</v>
      </c>
      <c r="CO144" s="2187">
        <f t="shared" si="43"/>
        <v>0</v>
      </c>
      <c r="CQ144" s="1625" t="s">
        <v>505</v>
      </c>
    </row>
    <row r="145" spans="1:95" s="54" customFormat="1" ht="25.5" x14ac:dyDescent="0.2">
      <c r="A145" s="991">
        <v>5055</v>
      </c>
      <c r="B145" s="990" t="s">
        <v>1413</v>
      </c>
      <c r="C145" s="2184">
        <f>IF(ISERROR(VLOOKUP($A145,'I3 TB Data'!$A$19:$H$483,MATCH('O5 Details by Class &amp; Accounts'!$C$18, 'I3 TB Data'!$A$19:$H$19,0),0)), 0, VLOOKUP($A145,'I3 TB Data'!$A$19:$H$483,MATCH('O5 Details by Class &amp; Accounts'!$C$18,'I3 TB Data'!$A$19:$H$19,0),0))</f>
        <v>132332</v>
      </c>
      <c r="D145" s="2185"/>
      <c r="E145" s="2184">
        <f t="shared" si="44"/>
        <v>132332</v>
      </c>
      <c r="F145" s="2186">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92632.4</v>
      </c>
      <c r="G145" s="2186">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39699.599999999999</v>
      </c>
      <c r="H145" s="2186">
        <f t="shared" si="38"/>
        <v>132332</v>
      </c>
      <c r="I145" s="2186">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44666.520098047746</v>
      </c>
      <c r="J145" s="2186">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18329.969171331872</v>
      </c>
      <c r="K145" s="2186">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28712.211275711201</v>
      </c>
      <c r="L145" s="2186">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2186">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2186">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2186">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914.44663339035424</v>
      </c>
      <c r="P145" s="2186">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2186">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9.2528215188052272</v>
      </c>
      <c r="R145" s="2186">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2186">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2186">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2186">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2186">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2186">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2186">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2186">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2186">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2186">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2186">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2186">
        <f t="shared" si="39"/>
        <v>92632.39999999998</v>
      </c>
      <c r="AD145" s="2186">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34719.774504997426</v>
      </c>
      <c r="AE145" s="2186">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3376.886766864387</v>
      </c>
      <c r="AF145" s="2186">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369.5734444422398</v>
      </c>
      <c r="AG145" s="2186">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2186">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2186">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2186">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710.80936769808545</v>
      </c>
      <c r="AK145" s="2186">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289.86152505273702</v>
      </c>
      <c r="AL145" s="2186">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232.69439094511392</v>
      </c>
      <c r="AM145" s="2186">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2186">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2186">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2186">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2186">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2186">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2186">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2186">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2186">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2186">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2186">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2186">
        <f t="shared" si="40"/>
        <v>39699.599999999991</v>
      </c>
      <c r="AY145" s="2186">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2186">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2186">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2186">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2186">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2186">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2186">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2186">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2186">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2186">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2186">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2186">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2186">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2186">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2186">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2186">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2186">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2186">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2186">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2186">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2186">
        <f t="shared" si="41"/>
        <v>0</v>
      </c>
      <c r="BT145" s="2186">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2186">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2186">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2186">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2186">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2186">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2186">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2186">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2186">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2186">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2186">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2186">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2186">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2186">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2186">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2186">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2186">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2186">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2186">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2186">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2186">
        <f t="shared" si="42"/>
        <v>0</v>
      </c>
      <c r="CO145" s="2187">
        <f t="shared" si="43"/>
        <v>2.9103830456733704E-11</v>
      </c>
      <c r="CQ145" s="1625">
        <v>1850</v>
      </c>
    </row>
    <row r="146" spans="1:95" s="54" customFormat="1" ht="12.75" x14ac:dyDescent="0.2">
      <c r="A146" s="991">
        <v>5065</v>
      </c>
      <c r="B146" s="990" t="s">
        <v>1578</v>
      </c>
      <c r="C146" s="2184">
        <f>IF(ISERROR(VLOOKUP($A146,'I3 TB Data'!$A$19:$H$483,MATCH('O5 Details by Class &amp; Accounts'!$C$18, 'I3 TB Data'!$A$19:$H$19,0),0)), 0, VLOOKUP($A146,'I3 TB Data'!$A$19:$H$483,MATCH('O5 Details by Class &amp; Accounts'!$C$18,'I3 TB Data'!$A$19:$H$19,0),0))</f>
        <v>790446</v>
      </c>
      <c r="D146" s="2185"/>
      <c r="E146" s="2184">
        <f t="shared" si="44"/>
        <v>790446</v>
      </c>
      <c r="F146" s="2186">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2186">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790446</v>
      </c>
      <c r="H146" s="2186">
        <f t="shared" si="38"/>
        <v>790446</v>
      </c>
      <c r="I146" s="2186">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2186">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2186">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2186">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2186">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2186">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2186">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2186">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2186">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2186">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2186">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2186">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2186">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2186">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2186">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2186">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2186">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2186">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2186">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2186">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2186">
        <f t="shared" si="39"/>
        <v>0</v>
      </c>
      <c r="AD146" s="2186">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609500.33326626325</v>
      </c>
      <c r="AE146" s="2186">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146859.25676624692</v>
      </c>
      <c r="AF146" s="2186">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34086.409967489781</v>
      </c>
      <c r="AG146" s="2186">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2186">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2186">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0</v>
      </c>
      <c r="AJ146" s="2186">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2186">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2186">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2186">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2186">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2186">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2186">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2186">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2186">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2186">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2186">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2186">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2186">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2186">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2186">
        <f t="shared" si="40"/>
        <v>790446</v>
      </c>
      <c r="AY146" s="2186">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2186">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2186">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2186">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2186">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2186">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2186">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2186">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2186">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2186">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2186">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2186">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2186">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2186">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2186">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2186">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2186">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2186">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2186">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2186">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2186">
        <f t="shared" si="41"/>
        <v>0</v>
      </c>
      <c r="BT146" s="2186">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2186">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2186">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2186">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2186">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2186">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2186">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2186">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2186">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2186">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2186">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2186">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2186">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2186">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2186">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2186">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2186">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2186">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2186">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2186">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2186">
        <f t="shared" si="42"/>
        <v>0</v>
      </c>
      <c r="CO146" s="2187">
        <f t="shared" si="43"/>
        <v>0</v>
      </c>
      <c r="CQ146" s="1625" t="s">
        <v>774</v>
      </c>
    </row>
    <row r="147" spans="1:95" s="54" customFormat="1" ht="12.75" x14ac:dyDescent="0.2">
      <c r="A147" s="991">
        <v>5070</v>
      </c>
      <c r="B147" s="990" t="s">
        <v>1579</v>
      </c>
      <c r="C147" s="2184">
        <f>IF(ISERROR(VLOOKUP($A147,'I3 TB Data'!$A$19:$H$483,MATCH('O5 Details by Class &amp; Accounts'!$C$18, 'I3 TB Data'!$A$19:$H$19,0),0)), 0, VLOOKUP($A147,'I3 TB Data'!$A$19:$H$483,MATCH('O5 Details by Class &amp; Accounts'!$C$18,'I3 TB Data'!$A$19:$H$19,0),0))</f>
        <v>420025</v>
      </c>
      <c r="D147" s="2185"/>
      <c r="E147" s="2184">
        <f t="shared" si="44"/>
        <v>420025</v>
      </c>
      <c r="F147" s="2186">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2186">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420025</v>
      </c>
      <c r="H147" s="2186">
        <f t="shared" si="38"/>
        <v>420025</v>
      </c>
      <c r="I147" s="2186">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2186">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2186">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2186">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2186">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2186">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2186">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2186">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2186">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2186">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2186">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2186">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2186">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2186">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2186">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2186">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2186">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2186">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2186">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2186">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2186">
        <f t="shared" si="39"/>
        <v>0</v>
      </c>
      <c r="AD147" s="2186">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310018.45238095243</v>
      </c>
      <c r="AE147" s="2186">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30152.765225428779</v>
      </c>
      <c r="AF147" s="2186">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3594.7502653110128</v>
      </c>
      <c r="AG147" s="2186">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2186">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2186">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0</v>
      </c>
      <c r="AJ147" s="2186">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71593.046283934134</v>
      </c>
      <c r="AK147" s="2186">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2588.2201910239291</v>
      </c>
      <c r="AL147" s="2186">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2077.7656533497657</v>
      </c>
      <c r="AM147" s="2186">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2186">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2186">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2186">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2186">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2186">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2186">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2186">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2186">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2186">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2186">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2186">
        <f t="shared" si="40"/>
        <v>420025.00000000006</v>
      </c>
      <c r="AY147" s="2186">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2186">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2186">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2186">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2186">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2186">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2186">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2186">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2186">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2186">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2186">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2186">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2186">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2186">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2186">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2186">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2186">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2186">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2186">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2186">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2186">
        <f t="shared" si="41"/>
        <v>0</v>
      </c>
      <c r="BT147" s="2186">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2186">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2186">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2186">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2186">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2186">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2186">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2186">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2186">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2186">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2186">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2186">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2186">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2186">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2186">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2186">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2186">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2186">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2186">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2186">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2186">
        <f t="shared" si="42"/>
        <v>0</v>
      </c>
      <c r="CO147" s="2187">
        <f t="shared" si="43"/>
        <v>-5.8207660913467407E-11</v>
      </c>
      <c r="CQ147" s="1625" t="s">
        <v>704</v>
      </c>
    </row>
    <row r="148" spans="1:95" s="54" customFormat="1" ht="25.5" x14ac:dyDescent="0.2">
      <c r="A148" s="991">
        <v>5075</v>
      </c>
      <c r="B148" s="990" t="s">
        <v>1580</v>
      </c>
      <c r="C148" s="2184">
        <f>IF(ISERROR(VLOOKUP($A148,'I3 TB Data'!$A$19:$H$483,MATCH('O5 Details by Class &amp; Accounts'!$C$18, 'I3 TB Data'!$A$19:$H$19,0),0)), 0, VLOOKUP($A148,'I3 TB Data'!$A$19:$H$483,MATCH('O5 Details by Class &amp; Accounts'!$C$18,'I3 TB Data'!$A$19:$H$19,0),0))</f>
        <v>90475</v>
      </c>
      <c r="D148" s="2185"/>
      <c r="E148" s="2184">
        <f t="shared" si="44"/>
        <v>90475</v>
      </c>
      <c r="F148" s="2186">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2186">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90475</v>
      </c>
      <c r="H148" s="2186">
        <f t="shared" si="38"/>
        <v>90475</v>
      </c>
      <c r="I148" s="2186">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2186">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2186">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2186">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2186">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2186">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2186">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2186">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2186">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2186">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2186">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2186">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2186">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2186">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2186">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2186">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2186">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2186">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2186">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2186">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2186">
        <f t="shared" si="39"/>
        <v>0</v>
      </c>
      <c r="AD148" s="2186">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66779.166666666672</v>
      </c>
      <c r="AE148" s="2186">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6495.0215672178292</v>
      </c>
      <c r="AF148" s="2186">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774.32302899592617</v>
      </c>
      <c r="AG148" s="2186">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2186">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2186">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2186">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15421.417445482866</v>
      </c>
      <c r="AK148" s="2186">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557.51258087706685</v>
      </c>
      <c r="AL148" s="2186">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447.55871075964535</v>
      </c>
      <c r="AM148" s="2186">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2186">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2186">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2186">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2186">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2186">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2186">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2186">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2186">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2186">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2186">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2186">
        <f t="shared" si="40"/>
        <v>90475.000000000015</v>
      </c>
      <c r="AY148" s="2186">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2186">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2186">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2186">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2186">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2186">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2186">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2186">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2186">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2186">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2186">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2186">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2186">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2186">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2186">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2186">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2186">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2186">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2186">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2186">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2186">
        <f t="shared" si="41"/>
        <v>0</v>
      </c>
      <c r="BT148" s="2186">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2186">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2186">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2186">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2186">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2186">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2186">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2186">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2186">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2186">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2186">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2186">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2186">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2186">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2186">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2186">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2186">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2186">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2186">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2186">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2186">
        <f t="shared" si="42"/>
        <v>0</v>
      </c>
      <c r="CO148" s="2187">
        <f t="shared" si="43"/>
        <v>-1.4551915228366852E-11</v>
      </c>
      <c r="CQ148" s="1625" t="s">
        <v>704</v>
      </c>
    </row>
    <row r="149" spans="1:95" s="54" customFormat="1" ht="12.75" x14ac:dyDescent="0.2">
      <c r="A149" s="991">
        <v>5085</v>
      </c>
      <c r="B149" s="990" t="s">
        <v>1561</v>
      </c>
      <c r="C149" s="2184">
        <f>IF(ISERROR(VLOOKUP($A149,'I3 TB Data'!$A$19:$H$483,MATCH('O5 Details by Class &amp; Accounts'!$C$18, 'I3 TB Data'!$A$19:$H$19,0),0)), 0, VLOOKUP($A149,'I3 TB Data'!$A$19:$H$483,MATCH('O5 Details by Class &amp; Accounts'!$C$18,'I3 TB Data'!$A$19:$H$19,0),0))</f>
        <v>1012927</v>
      </c>
      <c r="D149" s="2185"/>
      <c r="E149" s="2184">
        <f t="shared" si="44"/>
        <v>1012927</v>
      </c>
      <c r="F149" s="2186">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658402.55000000005</v>
      </c>
      <c r="G149" s="2186">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354524.44999999995</v>
      </c>
      <c r="H149" s="2186">
        <f t="shared" si="38"/>
        <v>1012927</v>
      </c>
      <c r="I149" s="2186">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299272.10411836527</v>
      </c>
      <c r="J149" s="2186">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122500.95722644412</v>
      </c>
      <c r="K149" s="2186">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231168.59360740762</v>
      </c>
      <c r="L149" s="2186">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2186">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2186">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0</v>
      </c>
      <c r="O149" s="2186">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5392.9294708133202</v>
      </c>
      <c r="P149" s="2186">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2.5927642150588515</v>
      </c>
      <c r="Q149" s="2186">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65.372812754737978</v>
      </c>
      <c r="R149" s="2186">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2186">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2186">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2186">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2186">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2186">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2186">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2186">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2186">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2186">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2186">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2186">
        <f t="shared" si="39"/>
        <v>658402.55000000016</v>
      </c>
      <c r="AD149" s="2186">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315995.73148317961</v>
      </c>
      <c r="AE149" s="2186">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21922.711614413576</v>
      </c>
      <c r="AF149" s="2186">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2544.3714800350836</v>
      </c>
      <c r="AG149" s="2186">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2186">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2186">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0</v>
      </c>
      <c r="AJ149" s="2186">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10669.208183994368</v>
      </c>
      <c r="AK149" s="2186">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1881.7778209797061</v>
      </c>
      <c r="AL149" s="2186">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1510.6494173975977</v>
      </c>
      <c r="AM149" s="2186">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2186">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2186">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2186">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2186">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2186">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2186">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2186">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2186">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2186">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2186">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2186">
        <f t="shared" si="40"/>
        <v>354524.44999999995</v>
      </c>
      <c r="AY149" s="2186">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2186">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2186">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2186">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2186">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2186">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2186">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2186">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2186">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2186">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2186">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2186">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2186">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2186">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2186">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2186">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2186">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2186">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2186">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2186">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2186">
        <f t="shared" si="41"/>
        <v>0</v>
      </c>
      <c r="BT149" s="2186">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2186">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2186">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2186">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2186">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2186">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2186">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2186">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2186">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2186">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2186">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2186">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2186">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2186">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2186">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2186">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2186">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2186">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2186">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2186">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2186">
        <f t="shared" si="42"/>
        <v>0</v>
      </c>
      <c r="CO149" s="2187">
        <f t="shared" si="43"/>
        <v>-1.1641532182693481E-10</v>
      </c>
      <c r="CQ149" s="1625" t="s">
        <v>108</v>
      </c>
    </row>
    <row r="150" spans="1:95" s="54" customFormat="1" ht="25.5" x14ac:dyDescent="0.2">
      <c r="A150" s="991">
        <v>5090</v>
      </c>
      <c r="B150" s="990" t="s">
        <v>1562</v>
      </c>
      <c r="C150" s="2184">
        <f>IF(ISERROR(VLOOKUP($A150,'I3 TB Data'!$A$19:$H$483,MATCH('O5 Details by Class &amp; Accounts'!$C$18, 'I3 TB Data'!$A$19:$H$19,0),0)), 0, VLOOKUP($A150,'I3 TB Data'!$A$19:$H$483,MATCH('O5 Details by Class &amp; Accounts'!$C$18,'I3 TB Data'!$A$19:$H$19,0),0))</f>
        <v>0</v>
      </c>
      <c r="D150" s="2185"/>
      <c r="E150" s="2184">
        <f t="shared" si="44"/>
        <v>0</v>
      </c>
      <c r="F150" s="2186">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2186">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2186">
        <f t="shared" si="38"/>
        <v>0</v>
      </c>
      <c r="I150" s="2186">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2186">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2186">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2186">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2186">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2186">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2186">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2186">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2186">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2186">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2186">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2186">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2186">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2186">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2186">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2186">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2186">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2186">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2186">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2186">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2186">
        <f t="shared" si="39"/>
        <v>0</v>
      </c>
      <c r="AD150" s="2186">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2186">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2186">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2186">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2186">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2186">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2186">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2186">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2186">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2186">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2186">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2186">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2186">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2186">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2186">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2186">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2186">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2186">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2186">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2186">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2186">
        <f t="shared" si="40"/>
        <v>0</v>
      </c>
      <c r="AY150" s="2186">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2186">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2186">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2186">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2186">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2186">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2186">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2186">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2186">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2186">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2186">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2186">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2186">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2186">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2186">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2186">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2186">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2186">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2186">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2186">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2186">
        <f t="shared" si="41"/>
        <v>0</v>
      </c>
      <c r="BT150" s="2186">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2186">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2186">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2186">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2186">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2186">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2186">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2186">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2186">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2186">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2186">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2186">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2186">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2186">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2186">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2186">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2186">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2186">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2186">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2186">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2186">
        <f t="shared" si="42"/>
        <v>0</v>
      </c>
      <c r="CO150" s="2187">
        <f t="shared" si="43"/>
        <v>0</v>
      </c>
      <c r="CQ150" s="1625" t="s">
        <v>505</v>
      </c>
    </row>
    <row r="151" spans="1:95" s="54" customFormat="1" ht="25.5" x14ac:dyDescent="0.2">
      <c r="A151" s="991">
        <v>5095</v>
      </c>
      <c r="B151" s="990" t="s">
        <v>1563</v>
      </c>
      <c r="C151" s="2184">
        <f>IF(ISERROR(VLOOKUP($A151,'I3 TB Data'!$A$19:$H$483,MATCH('O5 Details by Class &amp; Accounts'!$C$18, 'I3 TB Data'!$A$19:$H$19,0),0)), 0, VLOOKUP($A151,'I3 TB Data'!$A$19:$H$483,MATCH('O5 Details by Class &amp; Accounts'!$C$18,'I3 TB Data'!$A$19:$H$19,0),0))</f>
        <v>166694</v>
      </c>
      <c r="D151" s="2185"/>
      <c r="E151" s="2184">
        <f t="shared" si="44"/>
        <v>166694</v>
      </c>
      <c r="F151" s="2186">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108351.1</v>
      </c>
      <c r="G151" s="2186">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58342.899999999994</v>
      </c>
      <c r="H151" s="2186">
        <f t="shared" si="38"/>
        <v>166694</v>
      </c>
      <c r="I151" s="2186">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48220.552894255168</v>
      </c>
      <c r="J151" s="2186">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19788.451082288528</v>
      </c>
      <c r="K151" s="2186">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39430.401357269286</v>
      </c>
      <c r="L151" s="2186">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2186">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2186">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2186">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901.7056146896407</v>
      </c>
      <c r="P151" s="2186">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2186">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9.9890514973910189</v>
      </c>
      <c r="R151" s="2186">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2186">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2186">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2186">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2186">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2186">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2186">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2186">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2186">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2186">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2186">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2186">
        <f t="shared" si="39"/>
        <v>108351.10000000002</v>
      </c>
      <c r="AD151" s="2186">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50357.692576579488</v>
      </c>
      <c r="AE151" s="2186">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4897.8493695919478</v>
      </c>
      <c r="AF151" s="2186">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580.66852794417207</v>
      </c>
      <c r="AG151" s="2186">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2186">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2186">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2186">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1748.7724441330413</v>
      </c>
      <c r="AK151" s="2186">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420.41625490059636</v>
      </c>
      <c r="AL151" s="2186">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337.50082685075654</v>
      </c>
      <c r="AM151" s="2186">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2186">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2186">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2186">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2186">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2186">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2186">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2186">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2186">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2186">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2186">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2186">
        <f t="shared" si="40"/>
        <v>58342.900000000009</v>
      </c>
      <c r="AY151" s="2186">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2186">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2186">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2186">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2186">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2186">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2186">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2186">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2186">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2186">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2186">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2186">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2186">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2186">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2186">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2186">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2186">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2186">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2186">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2186">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2186">
        <f t="shared" si="41"/>
        <v>0</v>
      </c>
      <c r="BT151" s="2186">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2186">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2186">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2186">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2186">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2186">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2186">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2186">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2186">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2186">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2186">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2186">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2186">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2186">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2186">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2186">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2186">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2186">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2186">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2186">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2186">
        <f t="shared" si="42"/>
        <v>0</v>
      </c>
      <c r="CO151" s="2187">
        <f t="shared" si="43"/>
        <v>-2.9103830456733704E-11</v>
      </c>
      <c r="CQ151" s="1625" t="s">
        <v>504</v>
      </c>
    </row>
    <row r="152" spans="1:95" s="54" customFormat="1" ht="12.75" x14ac:dyDescent="0.2">
      <c r="A152" s="1838">
        <v>5096</v>
      </c>
      <c r="B152" s="1807" t="s">
        <v>1406</v>
      </c>
      <c r="C152" s="2184">
        <f>IF(ISERROR(VLOOKUP($A152,'I3 TB Data'!$A$19:$H$483,MATCH('O5 Details by Class &amp; Accounts'!$C$18, 'I3 TB Data'!$A$19:$H$19,0),0)), 0, VLOOKUP($A152,'I3 TB Data'!$A$19:$H$483,MATCH('O5 Details by Class &amp; Accounts'!$C$18,'I3 TB Data'!$A$19:$H$19,0),0))</f>
        <v>0</v>
      </c>
      <c r="D152" s="2185"/>
      <c r="E152" s="2184">
        <f t="shared" si="44"/>
        <v>0</v>
      </c>
      <c r="F152" s="2186">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2186">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2186">
        <f t="shared" si="38"/>
        <v>0</v>
      </c>
      <c r="I152" s="2186">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2186">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2186">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2186">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2186">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2186">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2186">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2186">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2186">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2186">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2186">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2186">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2186">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2186">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2186">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2186">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2186">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2186">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2186">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2186">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2186">
        <f t="shared" si="39"/>
        <v>0</v>
      </c>
      <c r="AD152" s="2186">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2186">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2186">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2186">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2186">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2186">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2186">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2186">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2186">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2186">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2186">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2186">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2186">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2186">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2186">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2186">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2186">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2186">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2186">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2186">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2186">
        <f t="shared" si="40"/>
        <v>0</v>
      </c>
      <c r="AY152" s="2186">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2186">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2186">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2186">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2186">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2186">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2186">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2186">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2186">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2186">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2186">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2186">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2186">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2186">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2186">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2186">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2186">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2186">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2186">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2186">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2186">
        <f t="shared" si="41"/>
        <v>0</v>
      </c>
      <c r="BT152" s="2186">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2186">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2186">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2186">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2186">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2186">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2186">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2186">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2186">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2186">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2186">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2186">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2186">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2186">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2186">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2186">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2186">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2186">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2186">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2186">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2186">
        <f t="shared" si="42"/>
        <v>0</v>
      </c>
      <c r="CO152" s="2187">
        <f t="shared" si="43"/>
        <v>0</v>
      </c>
      <c r="CQ152" s="1625" t="s">
        <v>1082</v>
      </c>
    </row>
    <row r="153" spans="1:95" s="54" customFormat="1" ht="12.75" x14ac:dyDescent="0.2">
      <c r="A153" s="991">
        <v>5105</v>
      </c>
      <c r="B153" s="990" t="s">
        <v>1337</v>
      </c>
      <c r="C153" s="2184">
        <f>IF(ISERROR(VLOOKUP($A153,'I3 TB Data'!$A$19:$H$483,MATCH('O5 Details by Class &amp; Accounts'!$C$18, 'I3 TB Data'!$A$19:$H$19,0),0)), 0, VLOOKUP($A153,'I3 TB Data'!$A$19:$H$483,MATCH('O5 Details by Class &amp; Accounts'!$C$18,'I3 TB Data'!$A$19:$H$19,0),0))</f>
        <v>0</v>
      </c>
      <c r="D153" s="2185"/>
      <c r="E153" s="2184">
        <f t="shared" si="44"/>
        <v>0</v>
      </c>
      <c r="F153" s="2186">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0</v>
      </c>
      <c r="G153" s="2186">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0</v>
      </c>
      <c r="H153" s="2186">
        <f t="shared" si="38"/>
        <v>0</v>
      </c>
      <c r="I153" s="2186">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0</v>
      </c>
      <c r="J153" s="2186">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0</v>
      </c>
      <c r="K153" s="2186">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0</v>
      </c>
      <c r="L153" s="2186">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2186">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2186">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2186">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0</v>
      </c>
      <c r="P153" s="2186">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2186">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0</v>
      </c>
      <c r="R153" s="2186">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2186">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2186">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2186">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2186">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2186">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2186">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2186">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2186">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2186">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2186">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2186">
        <f t="shared" si="39"/>
        <v>0</v>
      </c>
      <c r="AD153" s="2186">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0</v>
      </c>
      <c r="AE153" s="2186">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0</v>
      </c>
      <c r="AF153" s="2186">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0</v>
      </c>
      <c r="AG153" s="2186">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2186">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2186">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2186">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0</v>
      </c>
      <c r="AK153" s="2186">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2186">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0</v>
      </c>
      <c r="AM153" s="2186">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2186">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2186">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2186">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2186">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2186">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2186">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2186">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2186">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2186">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2186">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2186">
        <f t="shared" si="40"/>
        <v>0</v>
      </c>
      <c r="AY153" s="2186">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2186">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2186">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2186">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2186">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2186">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2186">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2186">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2186">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2186">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2186">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2186">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2186">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2186">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2186">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2186">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2186">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2186">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2186">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2186">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2186">
        <f t="shared" si="41"/>
        <v>0</v>
      </c>
      <c r="BT153" s="2186">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2186">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2186">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2186">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2186">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2186">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2186">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2186">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2186">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2186">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2186">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2186">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2186">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2186">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2186">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2186">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2186">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2186">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2186">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2186">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2186">
        <f t="shared" si="42"/>
        <v>0</v>
      </c>
      <c r="CO153" s="2187">
        <f t="shared" si="43"/>
        <v>0</v>
      </c>
      <c r="CQ153" s="1625" t="s">
        <v>108</v>
      </c>
    </row>
    <row r="154" spans="1:95" s="54" customFormat="1" ht="25.5" x14ac:dyDescent="0.2">
      <c r="A154" s="991">
        <v>5110</v>
      </c>
      <c r="B154" s="990" t="s">
        <v>1407</v>
      </c>
      <c r="C154" s="2184">
        <f>IF(ISERROR(VLOOKUP($A154,'I3 TB Data'!$A$19:$H$483,MATCH('O5 Details by Class &amp; Accounts'!$C$18, 'I3 TB Data'!$A$19:$H$19,0),0)), 0, VLOOKUP($A154,'I3 TB Data'!$A$19:$H$483,MATCH('O5 Details by Class &amp; Accounts'!$C$18,'I3 TB Data'!$A$19:$H$19,0),0))</f>
        <v>147452</v>
      </c>
      <c r="D154" s="2185"/>
      <c r="E154" s="2184">
        <f t="shared" si="44"/>
        <v>147452</v>
      </c>
      <c r="F154" s="2186">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147452</v>
      </c>
      <c r="G154" s="2186">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2186">
        <f t="shared" si="38"/>
        <v>147452</v>
      </c>
      <c r="I154" s="2186">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77091.641133250901</v>
      </c>
      <c r="J154" s="2186">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22094.2886704989</v>
      </c>
      <c r="K154" s="2186">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46456.913166260703</v>
      </c>
      <c r="L154" s="2186">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2186">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2186">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2186">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1610.8673242430225</v>
      </c>
      <c r="P154" s="2186">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79.176781010624268</v>
      </c>
      <c r="Q154" s="2186">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119.11292473585083</v>
      </c>
      <c r="R154" s="2186">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2186">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2186">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2186">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2186">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2186">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2186">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2186">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2186">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2186">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2186">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2186">
        <f t="shared" si="39"/>
        <v>147451.99999999997</v>
      </c>
      <c r="AD154" s="2186">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2186">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2186">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2186">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2186">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2186">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2186">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2186">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2186">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2186">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2186">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2186">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2186">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2186">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2186">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2186">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2186">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2186">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2186">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2186">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2186">
        <f t="shared" si="40"/>
        <v>0</v>
      </c>
      <c r="AY154" s="2186">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2186">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2186">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2186">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2186">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2186">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2186">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2186">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2186">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2186">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2186">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2186">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2186">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2186">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2186">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2186">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2186">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2186">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2186">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2186">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2186">
        <f t="shared" si="41"/>
        <v>0</v>
      </c>
      <c r="BT154" s="2186">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2186">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2186">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2186">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2186">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2186">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2186">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2186">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2186">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2186">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2186">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2186">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2186">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2186">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2186">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2186">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2186">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2186">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2186">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2186">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2186">
        <f t="shared" si="42"/>
        <v>0</v>
      </c>
      <c r="CO154" s="2187">
        <f t="shared" si="43"/>
        <v>2.9103830456733704E-11</v>
      </c>
      <c r="CQ154" s="1625">
        <v>1808</v>
      </c>
    </row>
    <row r="155" spans="1:95" s="54" customFormat="1" ht="25.5" x14ac:dyDescent="0.2">
      <c r="A155" s="991">
        <v>5112</v>
      </c>
      <c r="B155" s="990" t="s">
        <v>1371</v>
      </c>
      <c r="C155" s="2184">
        <f>IF(ISERROR(VLOOKUP($A155,'I3 TB Data'!$A$19:$H$483,MATCH('O5 Details by Class &amp; Accounts'!$C$18, 'I3 TB Data'!$A$19:$H$19,0),0)), 0, VLOOKUP($A155,'I3 TB Data'!$A$19:$H$483,MATCH('O5 Details by Class &amp; Accounts'!$C$18,'I3 TB Data'!$A$19:$H$19,0),0))</f>
        <v>0</v>
      </c>
      <c r="D155" s="2185"/>
      <c r="E155" s="2184">
        <f t="shared" si="44"/>
        <v>0</v>
      </c>
      <c r="F155" s="2186">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0</v>
      </c>
      <c r="G155" s="2186">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2186">
        <f t="shared" si="38"/>
        <v>0</v>
      </c>
      <c r="I155" s="2186">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0</v>
      </c>
      <c r="J155" s="2186">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0</v>
      </c>
      <c r="K155" s="2186">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0</v>
      </c>
      <c r="L155" s="2186">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2186">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2186">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2186">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2186">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2186">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0</v>
      </c>
      <c r="R155" s="2186">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2186">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2186">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2186">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2186">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2186">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2186">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2186">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2186">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2186">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2186">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2186">
        <f t="shared" si="39"/>
        <v>0</v>
      </c>
      <c r="AD155" s="2186">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2186">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2186">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2186">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2186">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2186">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2186">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2186">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2186">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2186">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2186">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2186">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2186">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2186">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2186">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2186">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2186">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2186">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2186">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2186">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2186">
        <f t="shared" si="40"/>
        <v>0</v>
      </c>
      <c r="AY155" s="2186">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2186">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2186">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2186">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2186">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2186">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2186">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2186">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2186">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2186">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2186">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2186">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2186">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2186">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2186">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2186">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2186">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2186">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2186">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2186">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2186">
        <f t="shared" si="41"/>
        <v>0</v>
      </c>
      <c r="BT155" s="2186">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2186">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2186">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2186">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2186">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2186">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2186">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2186">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2186">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2186">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2186">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2186">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2186">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2186">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2186">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2186">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2186">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2186">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2186">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2186">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2186">
        <f t="shared" si="42"/>
        <v>0</v>
      </c>
      <c r="CO155" s="2187">
        <f t="shared" si="43"/>
        <v>0</v>
      </c>
      <c r="CQ155" s="1625">
        <v>1815</v>
      </c>
    </row>
    <row r="156" spans="1:95" s="54" customFormat="1" ht="25.5" x14ac:dyDescent="0.2">
      <c r="A156" s="991">
        <v>5114</v>
      </c>
      <c r="B156" s="990" t="s">
        <v>7</v>
      </c>
      <c r="C156" s="2184">
        <f>IF(ISERROR(VLOOKUP($A156,'I3 TB Data'!$A$19:$H$483,MATCH('O5 Details by Class &amp; Accounts'!$C$18, 'I3 TB Data'!$A$19:$H$19,0),0)), 0, VLOOKUP($A156,'I3 TB Data'!$A$19:$H$483,MATCH('O5 Details by Class &amp; Accounts'!$C$18,'I3 TB Data'!$A$19:$H$19,0),0))</f>
        <v>133233</v>
      </c>
      <c r="D156" s="2185"/>
      <c r="E156" s="2184">
        <f t="shared" si="44"/>
        <v>133233</v>
      </c>
      <c r="F156" s="2186">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133233</v>
      </c>
      <c r="G156" s="2186">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2186">
        <f t="shared" si="38"/>
        <v>133233</v>
      </c>
      <c r="I156" s="2186">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58813.499795427269</v>
      </c>
      <c r="J156" s="2186">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24135.518857118979</v>
      </c>
      <c r="K156" s="2186">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49067.723676538619</v>
      </c>
      <c r="L156" s="2186">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2186">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2186">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2186">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1204.0742544477605</v>
      </c>
      <c r="P156" s="2186">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2186">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12.183416467385857</v>
      </c>
      <c r="R156" s="2186">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2186">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2186">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2186">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2186">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2186">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2186">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2186">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2186">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2186">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2186">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2186">
        <f t="shared" si="39"/>
        <v>133233.00000000003</v>
      </c>
      <c r="AD156" s="2186">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2186">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2186">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2186">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2186">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2186">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2186">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2186">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2186">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2186">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2186">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2186">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2186">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2186">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2186">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2186">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2186">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2186">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2186">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2186">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2186">
        <f t="shared" si="40"/>
        <v>0</v>
      </c>
      <c r="AY156" s="2186">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2186">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2186">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2186">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2186">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2186">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2186">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2186">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2186">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2186">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2186">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2186">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2186">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2186">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2186">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2186">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2186">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2186">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2186">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2186">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2186">
        <f t="shared" si="41"/>
        <v>0</v>
      </c>
      <c r="BT156" s="2186">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2186">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2186">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2186">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2186">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2186">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2186">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2186">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2186">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2186">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2186">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2186">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2186">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2186">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2186">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2186">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2186">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2186">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2186">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2186">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2186">
        <f t="shared" si="42"/>
        <v>0</v>
      </c>
      <c r="CO156" s="2187">
        <f t="shared" si="43"/>
        <v>-2.9103830456733704E-11</v>
      </c>
      <c r="CQ156" s="1625">
        <v>1820</v>
      </c>
    </row>
    <row r="157" spans="1:95" s="54" customFormat="1" ht="12.75" x14ac:dyDescent="0.2">
      <c r="A157" s="991">
        <v>5120</v>
      </c>
      <c r="B157" s="990" t="s">
        <v>8</v>
      </c>
      <c r="C157" s="2184">
        <f>IF(ISERROR(VLOOKUP($A157,'I3 TB Data'!$A$19:$H$483,MATCH('O5 Details by Class &amp; Accounts'!$C$18, 'I3 TB Data'!$A$19:$H$19,0),0)), 0, VLOOKUP($A157,'I3 TB Data'!$A$19:$H$483,MATCH('O5 Details by Class &amp; Accounts'!$C$18,'I3 TB Data'!$A$19:$H$19,0),0))</f>
        <v>152598</v>
      </c>
      <c r="D157" s="2185"/>
      <c r="E157" s="2184">
        <f t="shared" si="44"/>
        <v>152598</v>
      </c>
      <c r="F157" s="2186">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99188.7</v>
      </c>
      <c r="G157" s="2186">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53409.299999999996</v>
      </c>
      <c r="H157" s="2186">
        <f t="shared" si="38"/>
        <v>152598</v>
      </c>
      <c r="I157" s="2186">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44011.185567618748</v>
      </c>
      <c r="J157" s="2186">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18061.037055883782</v>
      </c>
      <c r="K157" s="2186">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36255.77675311335</v>
      </c>
      <c r="L157" s="2186">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2186">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2186">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0</v>
      </c>
      <c r="O157" s="2186">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851.58355664163867</v>
      </c>
      <c r="P157" s="2186">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2186">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9.1170667424792668</v>
      </c>
      <c r="R157" s="2186">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2186">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2186">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2186">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2186">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2186">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2186">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2186">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2186">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2186">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2186">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2186">
        <f t="shared" si="39"/>
        <v>99188.7</v>
      </c>
      <c r="AD157" s="2186">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46309.846730229503</v>
      </c>
      <c r="AE157" s="2186">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4504.1510444234254</v>
      </c>
      <c r="AF157" s="2186">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535.10014270877798</v>
      </c>
      <c r="AG157" s="2186">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2186">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2186">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0</v>
      </c>
      <c r="AJ157" s="2186">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1363.207798463091</v>
      </c>
      <c r="AK157" s="2186">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386.62240724664593</v>
      </c>
      <c r="AL157" s="2186">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310.37187692855747</v>
      </c>
      <c r="AM157" s="2186">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2186">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2186">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2186">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2186">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2186">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2186">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2186">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2186">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2186">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2186">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2186">
        <f t="shared" si="40"/>
        <v>53409.299999999988</v>
      </c>
      <c r="AY157" s="2186">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2186">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2186">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2186">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2186">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2186">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2186">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2186">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2186">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2186">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2186">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2186">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2186">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2186">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2186">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2186">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2186">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2186">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2186">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2186">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2186">
        <f t="shared" si="41"/>
        <v>0</v>
      </c>
      <c r="BT157" s="2186">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2186">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2186">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2186">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2186">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2186">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2186">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2186">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2186">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2186">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2186">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2186">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2186">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2186">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2186">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2186">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2186">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2186">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2186">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2186">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2186">
        <f t="shared" si="42"/>
        <v>0</v>
      </c>
      <c r="CO157" s="2187">
        <f t="shared" si="43"/>
        <v>1.4551915228366852E-11</v>
      </c>
      <c r="CQ157" s="1625">
        <v>1830</v>
      </c>
    </row>
    <row r="158" spans="1:95" s="54" customFormat="1" ht="25.5" x14ac:dyDescent="0.2">
      <c r="A158" s="991">
        <v>5125</v>
      </c>
      <c r="B158" s="990" t="s">
        <v>1373</v>
      </c>
      <c r="C158" s="2184">
        <f>IF(ISERROR(VLOOKUP($A158,'I3 TB Data'!$A$19:$H$483,MATCH('O5 Details by Class &amp; Accounts'!$C$18, 'I3 TB Data'!$A$19:$H$19,0),0)), 0, VLOOKUP($A158,'I3 TB Data'!$A$19:$H$483,MATCH('O5 Details by Class &amp; Accounts'!$C$18,'I3 TB Data'!$A$19:$H$19,0),0))</f>
        <v>292953</v>
      </c>
      <c r="D158" s="2185"/>
      <c r="E158" s="2184">
        <f t="shared" si="44"/>
        <v>292953</v>
      </c>
      <c r="F158" s="2186">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190419.45</v>
      </c>
      <c r="G158" s="2186">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102533.54999999999</v>
      </c>
      <c r="H158" s="2186">
        <f t="shared" si="38"/>
        <v>292953</v>
      </c>
      <c r="I158" s="2186">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84925.161002061635</v>
      </c>
      <c r="J158" s="2186">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34851.060248730319</v>
      </c>
      <c r="K158" s="2186">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69076.836429781644</v>
      </c>
      <c r="L158" s="2186">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2186">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2186">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0</v>
      </c>
      <c r="O158" s="2186">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1548.7997835520659</v>
      </c>
      <c r="P158" s="2186">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2186">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17.592535874363303</v>
      </c>
      <c r="R158" s="2186">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2186">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2186">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2186">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2186">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2186">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2186">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2186">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2186">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2186">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2186">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2186">
        <f t="shared" si="39"/>
        <v>190419.45000000004</v>
      </c>
      <c r="AD158" s="2186">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88210.995394946236</v>
      </c>
      <c r="AE158" s="2186">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8579.5068455370838</v>
      </c>
      <c r="AF158" s="2186">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1015.6302900273032</v>
      </c>
      <c r="AG158" s="2186">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2186">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2186">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0</v>
      </c>
      <c r="AJ158" s="2186">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3399.7827668776504</v>
      </c>
      <c r="AK158" s="2186">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736.43835584009298</v>
      </c>
      <c r="AL158" s="2186">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591.19634677163015</v>
      </c>
      <c r="AM158" s="2186">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2186">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2186">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2186">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2186">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2186">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2186">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2186">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2186">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2186">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2186">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2186">
        <f t="shared" si="40"/>
        <v>102533.54999999997</v>
      </c>
      <c r="AY158" s="2186">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2186">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2186">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2186">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2186">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2186">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2186">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2186">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2186">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2186">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2186">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2186">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2186">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2186">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2186">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2186">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2186">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2186">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2186">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2186">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2186">
        <f t="shared" si="41"/>
        <v>0</v>
      </c>
      <c r="BT158" s="2186">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2186">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2186">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2186">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2186">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2186">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2186">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2186">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2186">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2186">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2186">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2186">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2186">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2186">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2186">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2186">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2186">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2186">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2186">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2186">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2186">
        <f t="shared" si="42"/>
        <v>0</v>
      </c>
      <c r="CO158" s="2187">
        <f t="shared" si="43"/>
        <v>-1.4551915228366852E-11</v>
      </c>
      <c r="CQ158" s="1625">
        <v>1835</v>
      </c>
    </row>
    <row r="159" spans="1:95" s="54" customFormat="1" ht="12.75" x14ac:dyDescent="0.2">
      <c r="A159" s="991">
        <v>5130</v>
      </c>
      <c r="B159" s="990" t="s">
        <v>9</v>
      </c>
      <c r="C159" s="2184">
        <f>IF(ISERROR(VLOOKUP($A159,'I3 TB Data'!$A$19:$H$483,MATCH('O5 Details by Class &amp; Accounts'!$C$18, 'I3 TB Data'!$A$19:$H$19,0),0)), 0, VLOOKUP($A159,'I3 TB Data'!$A$19:$H$483,MATCH('O5 Details by Class &amp; Accounts'!$C$18,'I3 TB Data'!$A$19:$H$19,0),0))</f>
        <v>305603</v>
      </c>
      <c r="D159" s="2185"/>
      <c r="E159" s="2184">
        <f t="shared" si="44"/>
        <v>305603</v>
      </c>
      <c r="F159" s="2186">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2186">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305603</v>
      </c>
      <c r="H159" s="2186">
        <f t="shared" si="38"/>
        <v>305603</v>
      </c>
      <c r="I159" s="2186">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2186">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2186">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2186">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2186">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2186">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2186">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2186">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2186">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2186">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2186">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2186">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2186">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2186">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2186">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2186">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2186">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2186">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2186">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2186">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2186">
        <f t="shared" si="39"/>
        <v>0</v>
      </c>
      <c r="AD159" s="2186">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305603</v>
      </c>
      <c r="AE159" s="2186">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0</v>
      </c>
      <c r="AF159" s="2186">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2186">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2186">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2186">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2186">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2186">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2186">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2186">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2186">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2186">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2186">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2186">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2186">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2186">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2186">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2186">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2186">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2186">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2186">
        <f t="shared" si="40"/>
        <v>305603</v>
      </c>
      <c r="AY159" s="2186">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2186">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2186">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2186">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2186">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2186">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2186">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2186">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2186">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2186">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2186">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2186">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2186">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2186">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2186">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2186">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2186">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2186">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2186">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2186">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2186">
        <f t="shared" si="41"/>
        <v>0</v>
      </c>
      <c r="BT159" s="2186">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2186">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2186">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2186">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2186">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2186">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2186">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2186">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2186">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2186">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2186">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2186">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2186">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2186">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2186">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2186">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2186">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2186">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2186">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2186">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2186">
        <f t="shared" si="42"/>
        <v>0</v>
      </c>
      <c r="CO159" s="2187">
        <f t="shared" si="43"/>
        <v>0</v>
      </c>
      <c r="CQ159" s="1625">
        <v>1855</v>
      </c>
    </row>
    <row r="160" spans="1:95" s="54" customFormat="1" ht="25.5" x14ac:dyDescent="0.2">
      <c r="A160" s="991">
        <v>5135</v>
      </c>
      <c r="B160" s="990" t="s">
        <v>10</v>
      </c>
      <c r="C160" s="2184">
        <f>IF(ISERROR(VLOOKUP($A160,'I3 TB Data'!$A$19:$H$483,MATCH('O5 Details by Class &amp; Accounts'!$C$18, 'I3 TB Data'!$A$19:$H$19,0),0)), 0, VLOOKUP($A160,'I3 TB Data'!$A$19:$H$483,MATCH('O5 Details by Class &amp; Accounts'!$C$18,'I3 TB Data'!$A$19:$H$19,0),0))</f>
        <v>538067</v>
      </c>
      <c r="D160" s="2185"/>
      <c r="E160" s="2184">
        <f t="shared" si="44"/>
        <v>538067</v>
      </c>
      <c r="F160" s="2186">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349743.55</v>
      </c>
      <c r="G160" s="2186">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188323.44999999998</v>
      </c>
      <c r="H160" s="2186">
        <f t="shared" si="38"/>
        <v>538067</v>
      </c>
      <c r="I160" s="2186">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155649.80283725387</v>
      </c>
      <c r="J160" s="2186">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63874.59961662531</v>
      </c>
      <c r="K160" s="2186">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127276.31328723177</v>
      </c>
      <c r="L160" s="2186">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2186">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2186">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0</v>
      </c>
      <c r="O160" s="2186">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2910.5908729720977</v>
      </c>
      <c r="P160" s="2186">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2186">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32.243385916989773</v>
      </c>
      <c r="R160" s="2186">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2186">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2186">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2186">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2186">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2186">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2186">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2186">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2186">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2186">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2186">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2186">
        <f t="shared" si="39"/>
        <v>349743.55000000005</v>
      </c>
      <c r="AD160" s="2186">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162548.21752194077</v>
      </c>
      <c r="AE160" s="2186">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15809.633920526418</v>
      </c>
      <c r="AF160" s="2186">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1874.3240478081802</v>
      </c>
      <c r="AG160" s="2186">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2186">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2186">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0</v>
      </c>
      <c r="AJ160" s="2186">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5644.8147065721214</v>
      </c>
      <c r="AK160" s="2186">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1357.0501219335979</v>
      </c>
      <c r="AL160" s="2186">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1089.4096812189161</v>
      </c>
      <c r="AM160" s="2186">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2186">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2186">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2186">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2186">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2186">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2186">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2186">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2186">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2186">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2186">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2186">
        <f t="shared" si="40"/>
        <v>188323.45</v>
      </c>
      <c r="AY160" s="2186">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2186">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2186">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2186">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2186">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2186">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2186">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2186">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2186">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2186">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2186">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2186">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2186">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2186">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2186">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2186">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2186">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2186">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2186">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2186">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2186">
        <f t="shared" si="41"/>
        <v>0</v>
      </c>
      <c r="BT160" s="2186">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2186">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2186">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2186">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2186">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2186">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2186">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2186">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2186">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2186">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2186">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2186">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2186">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2186">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2186">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2186">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2186">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2186">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2186">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2186">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2186">
        <f t="shared" si="42"/>
        <v>0</v>
      </c>
      <c r="CO160" s="2187">
        <f t="shared" si="43"/>
        <v>-5.8207660913467407E-11</v>
      </c>
      <c r="CQ160" s="1625" t="s">
        <v>504</v>
      </c>
    </row>
    <row r="161" spans="1:95" s="54" customFormat="1" ht="12.75" x14ac:dyDescent="0.2">
      <c r="A161" s="991">
        <v>5145</v>
      </c>
      <c r="B161" s="990" t="s">
        <v>11</v>
      </c>
      <c r="C161" s="2184">
        <f>IF(ISERROR(VLOOKUP($A161,'I3 TB Data'!$A$19:$H$483,MATCH('O5 Details by Class &amp; Accounts'!$C$18, 'I3 TB Data'!$A$19:$H$19,0),0)), 0, VLOOKUP($A161,'I3 TB Data'!$A$19:$H$483,MATCH('O5 Details by Class &amp; Accounts'!$C$18,'I3 TB Data'!$A$19:$H$19,0),0))</f>
        <v>115134</v>
      </c>
      <c r="D161" s="2185"/>
      <c r="E161" s="2184">
        <f t="shared" si="44"/>
        <v>115134</v>
      </c>
      <c r="F161" s="2186">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74837.100000000006</v>
      </c>
      <c r="G161" s="2186">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40296.899999999994</v>
      </c>
      <c r="H161" s="2186">
        <f t="shared" si="38"/>
        <v>115134</v>
      </c>
      <c r="I161" s="2186">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33888.089942050625</v>
      </c>
      <c r="J161" s="2186">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13906.783930102029</v>
      </c>
      <c r="K161" s="2186">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26527.958873446554</v>
      </c>
      <c r="L161" s="2186">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2186">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2186">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2186">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507.24722133892789</v>
      </c>
      <c r="P161" s="2186">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2186">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7.0200330618708291</v>
      </c>
      <c r="R161" s="2186">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2186">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2186">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2186">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2186">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2186">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2186">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2186">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2186">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2186">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2186">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2186">
        <f t="shared" si="39"/>
        <v>74837.100000000006</v>
      </c>
      <c r="AD161" s="2186">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33850.611614438698</v>
      </c>
      <c r="AE161" s="2186">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3292.3509452692629</v>
      </c>
      <c r="AF161" s="2186">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385.43230602168973</v>
      </c>
      <c r="AG161" s="2186">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2186">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2186">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2186">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2259.0307033023541</v>
      </c>
      <c r="AK161" s="2186">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282.60523135358483</v>
      </c>
      <c r="AL161" s="2186">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226.8691996144056</v>
      </c>
      <c r="AM161" s="2186">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2186">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2186">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2186">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2186">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2186">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2186">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2186">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2186">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2186">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2186">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2186">
        <f t="shared" si="40"/>
        <v>40296.899999999994</v>
      </c>
      <c r="AY161" s="2186">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2186">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2186">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2186">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2186">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2186">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2186">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2186">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2186">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2186">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2186">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2186">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2186">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2186">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2186">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2186">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2186">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2186">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2186">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2186">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2186">
        <f t="shared" si="41"/>
        <v>0</v>
      </c>
      <c r="BT161" s="2186">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2186">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2186">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2186">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2186">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2186">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2186">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2186">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2186">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2186">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2186">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2186">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2186">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2186">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2186">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2186">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2186">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2186">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2186">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2186">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2186">
        <f t="shared" si="42"/>
        <v>0</v>
      </c>
      <c r="CO161" s="2187">
        <f t="shared" si="43"/>
        <v>0</v>
      </c>
      <c r="CQ161" s="1625">
        <v>1840</v>
      </c>
    </row>
    <row r="162" spans="1:95" s="54" customFormat="1" ht="25.5" x14ac:dyDescent="0.2">
      <c r="A162" s="991">
        <v>5150</v>
      </c>
      <c r="B162" s="990" t="s">
        <v>12</v>
      </c>
      <c r="C162" s="2184">
        <f>IF(ISERROR(VLOOKUP($A162,'I3 TB Data'!$A$19:$H$483,MATCH('O5 Details by Class &amp; Accounts'!$C$18, 'I3 TB Data'!$A$19:$H$19,0),0)), 0, VLOOKUP($A162,'I3 TB Data'!$A$19:$H$483,MATCH('O5 Details by Class &amp; Accounts'!$C$18,'I3 TB Data'!$A$19:$H$19,0),0))</f>
        <v>55578</v>
      </c>
      <c r="D162" s="2185"/>
      <c r="E162" s="2184">
        <f t="shared" si="44"/>
        <v>55578</v>
      </c>
      <c r="F162" s="2186">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36125.700000000004</v>
      </c>
      <c r="G162" s="2186">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19452.3</v>
      </c>
      <c r="H162" s="2186">
        <f t="shared" si="38"/>
        <v>55578</v>
      </c>
      <c r="I162" s="2186">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16770.12946782769</v>
      </c>
      <c r="J162" s="2186">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6882.0216007371755</v>
      </c>
      <c r="K162" s="2186">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12306.834508813879</v>
      </c>
      <c r="L162" s="2186">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2186">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2186">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0</v>
      </c>
      <c r="O162" s="2186">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163.24043327817984</v>
      </c>
      <c r="P162" s="2186">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2186">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3.4739893430795346</v>
      </c>
      <c r="R162" s="2186">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2186">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2186">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2186">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2186">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2186">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2186">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2186">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2186">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2186">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2186">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2186">
        <f t="shared" si="39"/>
        <v>36125.700000000004</v>
      </c>
      <c r="AD162" s="2186">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15682.923583727685</v>
      </c>
      <c r="AE162" s="2186">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1525.3398926312914</v>
      </c>
      <c r="AF162" s="2186">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175.01735262506034</v>
      </c>
      <c r="AG162" s="2186">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2186">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2186">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0</v>
      </c>
      <c r="AJ162" s="2186">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1832.9806420894738</v>
      </c>
      <c r="AK162" s="2186">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130.93046288680611</v>
      </c>
      <c r="AL162" s="2186">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105.10806603968604</v>
      </c>
      <c r="AM162" s="2186">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2186">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2186">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2186">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2186">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2186">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2186">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2186">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2186">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2186">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2186">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2186">
        <f t="shared" si="40"/>
        <v>19452.300000000007</v>
      </c>
      <c r="AY162" s="2186">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2186">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2186">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2186">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2186">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2186">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2186">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2186">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2186">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2186">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2186">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2186">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2186">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2186">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2186">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2186">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2186">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2186">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2186">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2186">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2186">
        <f t="shared" si="41"/>
        <v>0</v>
      </c>
      <c r="BT162" s="2186">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2186">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2186">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2186">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2186">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2186">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2186">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2186">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2186">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2186">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2186">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2186">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2186">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2186">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2186">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2186">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2186">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2186">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2186">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2186">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2186">
        <f t="shared" si="42"/>
        <v>0</v>
      </c>
      <c r="CO162" s="2187">
        <f t="shared" si="43"/>
        <v>-1.0913936421275139E-11</v>
      </c>
      <c r="CQ162" s="1625">
        <v>1845</v>
      </c>
    </row>
    <row r="163" spans="1:95" s="54" customFormat="1" ht="12.75" x14ac:dyDescent="0.2">
      <c r="A163" s="991">
        <v>5155</v>
      </c>
      <c r="B163" s="990" t="s">
        <v>13</v>
      </c>
      <c r="C163" s="2184">
        <f>IF(ISERROR(VLOOKUP($A163,'I3 TB Data'!$A$19:$H$483,MATCH('O5 Details by Class &amp; Accounts'!$C$18, 'I3 TB Data'!$A$19:$H$19,0),0)), 0, VLOOKUP($A163,'I3 TB Data'!$A$19:$H$483,MATCH('O5 Details by Class &amp; Accounts'!$C$18,'I3 TB Data'!$A$19:$H$19,0),0))</f>
        <v>147777</v>
      </c>
      <c r="D163" s="2185"/>
      <c r="E163" s="2184">
        <f t="shared" si="44"/>
        <v>147777</v>
      </c>
      <c r="F163" s="2186">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2186">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147777</v>
      </c>
      <c r="H163" s="2186">
        <f t="shared" si="38"/>
        <v>147777</v>
      </c>
      <c r="I163" s="2186">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2186">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2186">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2186">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2186">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2186">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2186">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2186">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2186">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2186">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2186">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2186">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2186">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2186">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2186">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2186">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2186">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2186">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2186">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2186">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2186">
        <f t="shared" si="39"/>
        <v>0</v>
      </c>
      <c r="AD163" s="2186">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147777</v>
      </c>
      <c r="AE163" s="2186">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0</v>
      </c>
      <c r="AF163" s="2186">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2186">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2186">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2186">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2186">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2186">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2186">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2186">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2186">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2186">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2186">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2186">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2186">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2186">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2186">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2186">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2186">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2186">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2186">
        <f t="shared" si="40"/>
        <v>147777</v>
      </c>
      <c r="AY163" s="2186">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2186">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2186">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2186">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2186">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2186">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2186">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2186">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2186">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2186">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2186">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2186">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2186">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2186">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2186">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2186">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2186">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2186">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2186">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2186">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2186">
        <f t="shared" si="41"/>
        <v>0</v>
      </c>
      <c r="BT163" s="2186">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2186">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2186">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2186">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2186">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2186">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2186">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2186">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2186">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2186">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2186">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2186">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2186">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2186">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2186">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2186">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2186">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2186">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2186">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2186">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2186">
        <f t="shared" si="42"/>
        <v>0</v>
      </c>
      <c r="CO163" s="2187">
        <f t="shared" si="43"/>
        <v>0</v>
      </c>
      <c r="CQ163" s="1625">
        <v>1855</v>
      </c>
    </row>
    <row r="164" spans="1:95" s="54" customFormat="1" ht="12.75" x14ac:dyDescent="0.2">
      <c r="A164" s="991">
        <v>5160</v>
      </c>
      <c r="B164" s="990" t="s">
        <v>14</v>
      </c>
      <c r="C164" s="2184">
        <f>IF(ISERROR(VLOOKUP($A164,'I3 TB Data'!$A$19:$H$483,MATCH('O5 Details by Class &amp; Accounts'!$C$18, 'I3 TB Data'!$A$19:$H$19,0),0)), 0, VLOOKUP($A164,'I3 TB Data'!$A$19:$H$483,MATCH('O5 Details by Class &amp; Accounts'!$C$18,'I3 TB Data'!$A$19:$H$19,0),0))</f>
        <v>156750</v>
      </c>
      <c r="D164" s="2185"/>
      <c r="E164" s="2184">
        <f t="shared" si="44"/>
        <v>156750</v>
      </c>
      <c r="F164" s="2186">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109725</v>
      </c>
      <c r="G164" s="2186">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47025</v>
      </c>
      <c r="H164" s="2186">
        <f t="shared" si="38"/>
        <v>156750</v>
      </c>
      <c r="I164" s="2186">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52908.419923895839</v>
      </c>
      <c r="J164" s="2186">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21712.228845678073</v>
      </c>
      <c r="K164" s="2186">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34010.210058547673</v>
      </c>
      <c r="L164" s="2186">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2186">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2186">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2186">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1083.1810127855549</v>
      </c>
      <c r="P164" s="2186">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2186">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10.960159092832569</v>
      </c>
      <c r="R164" s="2186">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2186">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2186">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2186">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2186">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2186">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2186">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2186">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2186">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2186">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2186">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2186">
        <f t="shared" si="39"/>
        <v>109724.99999999999</v>
      </c>
      <c r="AD164" s="2186">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41126.293365613361</v>
      </c>
      <c r="AE164" s="2186">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3999.9924485838092</v>
      </c>
      <c r="AF164" s="2186">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437.76741390080321</v>
      </c>
      <c r="AG164" s="2186">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2186">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2186">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2186">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841.96844592898844</v>
      </c>
      <c r="AK164" s="2186">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343.34699129474757</v>
      </c>
      <c r="AL164" s="2186">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275.63133467828345</v>
      </c>
      <c r="AM164" s="2186">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2186">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2186">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2186">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2186">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2186">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2186">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2186">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2186">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2186">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2186">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2186">
        <f t="shared" si="40"/>
        <v>47024.999999999985</v>
      </c>
      <c r="AY164" s="2186">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2186">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2186">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2186">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2186">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2186">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2186">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2186">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2186">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2186">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2186">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2186">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2186">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2186">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2186">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2186">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2186">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2186">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2186">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2186">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2186">
        <f t="shared" si="41"/>
        <v>0</v>
      </c>
      <c r="BT164" s="2186">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2186">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2186">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2186">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2186">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2186">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2186">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2186">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2186">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2186">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2186">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2186">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2186">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2186">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2186">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2186">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2186">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2186">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2186">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2186">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2186">
        <f t="shared" si="42"/>
        <v>0</v>
      </c>
      <c r="CO164" s="2187">
        <f t="shared" si="43"/>
        <v>2.9103830456733704E-11</v>
      </c>
      <c r="CQ164" s="1625">
        <v>1850</v>
      </c>
    </row>
    <row r="165" spans="1:95" s="54" customFormat="1" ht="12.75" x14ac:dyDescent="0.2">
      <c r="A165" s="996">
        <v>5175</v>
      </c>
      <c r="B165" s="997" t="s">
        <v>1522</v>
      </c>
      <c r="C165" s="2184">
        <f>IF(ISERROR(VLOOKUP($A165,'I3 TB Data'!$A$19:$H$483,MATCH('O5 Details by Class &amp; Accounts'!$C$18, 'I3 TB Data'!$A$19:$H$19,0),0)), 0, VLOOKUP($A165,'I3 TB Data'!$A$19:$H$483,MATCH('O5 Details by Class &amp; Accounts'!$C$18,'I3 TB Data'!$A$19:$H$19,0),0))</f>
        <v>9304</v>
      </c>
      <c r="D165" s="2185"/>
      <c r="E165" s="2184">
        <f t="shared" si="44"/>
        <v>9304</v>
      </c>
      <c r="F165" s="2186">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2186">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9304</v>
      </c>
      <c r="H165" s="2186">
        <f t="shared" si="38"/>
        <v>9304</v>
      </c>
      <c r="I165" s="2186">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2186">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2186">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2186">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2186">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2186">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2186">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2186">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2186">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2186">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2186">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2186">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2186">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2186">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2186">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2186">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2186">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2186">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2186">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2186">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2186">
        <f t="shared" si="39"/>
        <v>0</v>
      </c>
      <c r="AD165" s="2186">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7174.1663576124283</v>
      </c>
      <c r="AE165" s="2186">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1728.6171667048241</v>
      </c>
      <c r="AF165" s="2186">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401.21647568274733</v>
      </c>
      <c r="AG165" s="2186">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2186">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2186">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0</v>
      </c>
      <c r="AJ165" s="2186">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2186">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2186">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2186">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2186">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2186">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2186">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2186">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2186">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2186">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2186">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2186">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2186">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2186">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2186">
        <f t="shared" si="40"/>
        <v>9304</v>
      </c>
      <c r="AY165" s="2186">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2186">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2186">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2186">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2186">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2186">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2186">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2186">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2186">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2186">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2186">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2186">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2186">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2186">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2186">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2186">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2186">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2186">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2186">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2186">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2186">
        <f t="shared" si="41"/>
        <v>0</v>
      </c>
      <c r="BT165" s="2186">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2186">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2186">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2186">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2186">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2186">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2186">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2186">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2186">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2186">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2186">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2186">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2186">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2186">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2186">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2186">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2186">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2186">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2186">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2186">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2186">
        <f>SUM(BT165:CM165)</f>
        <v>0</v>
      </c>
      <c r="CO165" s="2187">
        <f t="shared" si="43"/>
        <v>0</v>
      </c>
      <c r="CQ165" s="1625">
        <v>1860</v>
      </c>
    </row>
    <row r="166" spans="1:95" s="54" customFormat="1" ht="12.75" x14ac:dyDescent="0.2">
      <c r="A166" s="996">
        <v>5305</v>
      </c>
      <c r="B166" s="997" t="s">
        <v>1532</v>
      </c>
      <c r="C166" s="2184">
        <f>IF(ISERROR(VLOOKUP($A166,'I3 TB Data'!$A$19:$H$483,MATCH('O5 Details by Class &amp; Accounts'!$C$18, 'I3 TB Data'!$A$19:$H$19,0),0)), 0, VLOOKUP($A166,'I3 TB Data'!$A$19:$H$483,MATCH('O5 Details by Class &amp; Accounts'!$C$18,'I3 TB Data'!$A$19:$H$19,0),0))</f>
        <v>256394</v>
      </c>
      <c r="D166" s="2185"/>
      <c r="E166" s="2184">
        <f t="shared" si="44"/>
        <v>256394</v>
      </c>
      <c r="F166" s="2186">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2186">
        <f t="shared" ref="G166:G173" si="45">E166</f>
        <v>256394</v>
      </c>
      <c r="H166" s="2186">
        <f t="shared" ref="H166:H213" si="46">F166+G166</f>
        <v>256394</v>
      </c>
      <c r="I166" s="2186">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2186">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2186">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2186">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2186">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2186">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2186">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2186">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2186">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2186">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2186">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2186">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2186">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2186">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2186">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2186">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2186">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2186">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2186">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2186">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2186">
        <f t="shared" ref="AC166:AC213" si="47">SUM(I166:AB166)</f>
        <v>0</v>
      </c>
      <c r="AD166" s="2186">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229667.53929246558</v>
      </c>
      <c r="AE166" s="2186">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22337.739379712915</v>
      </c>
      <c r="AF166" s="2186">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2663.0590581441243</v>
      </c>
      <c r="AG166" s="2186">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2186">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2186">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2186">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10.652236232576497</v>
      </c>
      <c r="AK166" s="2186">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830.87442614096676</v>
      </c>
      <c r="AL166" s="2186">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884.13560730384927</v>
      </c>
      <c r="AM166" s="2186">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2186">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2186">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2186">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2186">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2186">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2186">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2186">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2186">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2186">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2186">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2186">
        <f>SUM(AD166:AW166)</f>
        <v>256394</v>
      </c>
      <c r="AY166" s="2186">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2186">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2186">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2186">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2186">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2186">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2186">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2186">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2186">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2186">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2186">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2186">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2186">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2186">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2186">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2186">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2186">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2186">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2186">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2186">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2186">
        <f t="shared" ref="BS166:BS213" si="48">SUM(AY166:BR166)</f>
        <v>0</v>
      </c>
      <c r="BT166" s="2186">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2186">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2186">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2186">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2186">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2186">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2186">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2186">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2186">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2186">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2186">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2186">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2186">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2186">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2186">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2186">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2186">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2186">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2186">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2186">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2186">
        <f t="shared" ref="CN166:CN193" si="49">SUM(BT166:CM166)</f>
        <v>0</v>
      </c>
      <c r="CO166" s="2187">
        <f t="shared" ref="CO166:CO213" si="50">+E166-AC166-AX166-BS166-CN166</f>
        <v>0</v>
      </c>
      <c r="CQ166" s="1625" t="s">
        <v>1274</v>
      </c>
    </row>
    <row r="167" spans="1:95" s="54" customFormat="1" ht="12.75" x14ac:dyDescent="0.2">
      <c r="A167" s="996">
        <v>5310</v>
      </c>
      <c r="B167" s="997" t="s">
        <v>286</v>
      </c>
      <c r="C167" s="2184">
        <f>IF(ISERROR(VLOOKUP($A167,'I3 TB Data'!$A$19:$H$483,MATCH('O5 Details by Class &amp; Accounts'!$C$18, 'I3 TB Data'!$A$19:$H$19,0),0)), 0, VLOOKUP($A167,'I3 TB Data'!$A$19:$H$483,MATCH('O5 Details by Class &amp; Accounts'!$C$18,'I3 TB Data'!$A$19:$H$19,0),0))</f>
        <v>22500</v>
      </c>
      <c r="D167" s="2185"/>
      <c r="E167" s="2184">
        <f t="shared" si="44"/>
        <v>22500</v>
      </c>
      <c r="F167" s="2186">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2186">
        <f t="shared" si="45"/>
        <v>22500</v>
      </c>
      <c r="H167" s="2186">
        <f t="shared" si="46"/>
        <v>22500</v>
      </c>
      <c r="I167" s="2186">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2186">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2186">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2186">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2186">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2186">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2186">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2186">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2186">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2186">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2186">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2186">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2186">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2186">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2186">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2186">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2186">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2186">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2186">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2186">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2186">
        <f t="shared" si="47"/>
        <v>0</v>
      </c>
      <c r="AD167" s="2186">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20170.945945945943</v>
      </c>
      <c r="AE167" s="2186">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1961.8503118503118</v>
      </c>
      <c r="AF167" s="2186">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367.20374220374225</v>
      </c>
      <c r="AG167" s="2186">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2186">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2186">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0</v>
      </c>
      <c r="AJ167" s="2186">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2186">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2186">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2186">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2186">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2186">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2186">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2186">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2186">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2186">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2186">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2186">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2186">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2186">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2186">
        <f t="shared" ref="AX167:AX213" si="51">SUM(AD167:AW167)</f>
        <v>22499.999999999996</v>
      </c>
      <c r="AY167" s="2186">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2186">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2186">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2186">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2186">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2186">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2186">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2186">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2186">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2186">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2186">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2186">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2186">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2186">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2186">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2186">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2186">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2186">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2186">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2186">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2186">
        <f t="shared" si="48"/>
        <v>0</v>
      </c>
      <c r="BT167" s="2186">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2186">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2186">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2186">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2186">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2186">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2186">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2186">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2186">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2186">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2186">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2186">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2186">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2186">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2186">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2186">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2186">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2186">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2186">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2186">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2186">
        <f t="shared" si="49"/>
        <v>0</v>
      </c>
      <c r="CO167" s="2187">
        <f t="shared" si="50"/>
        <v>3.637978807091713E-12</v>
      </c>
      <c r="CQ167" s="1625" t="s">
        <v>775</v>
      </c>
    </row>
    <row r="168" spans="1:95" s="54" customFormat="1" ht="12.75" x14ac:dyDescent="0.2">
      <c r="A168" s="996">
        <v>5315</v>
      </c>
      <c r="B168" s="997" t="s">
        <v>1136</v>
      </c>
      <c r="C168" s="2184">
        <f>IF(ISERROR(VLOOKUP($A168,'I3 TB Data'!$A$19:$H$483,MATCH('O5 Details by Class &amp; Accounts'!$C$18, 'I3 TB Data'!$A$19:$H$19,0),0)), 0, VLOOKUP($A168,'I3 TB Data'!$A$19:$H$483,MATCH('O5 Details by Class &amp; Accounts'!$C$18,'I3 TB Data'!$A$19:$H$19,0),0))</f>
        <v>1790905</v>
      </c>
      <c r="D168" s="2185"/>
      <c r="E168" s="2184">
        <f t="shared" si="44"/>
        <v>1790905</v>
      </c>
      <c r="F168" s="2186">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2186">
        <f t="shared" si="45"/>
        <v>1790905</v>
      </c>
      <c r="H168" s="2186">
        <f t="shared" si="46"/>
        <v>1790905</v>
      </c>
      <c r="I168" s="2186">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2186">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2186">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2186">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2186">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2186">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2186">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2186">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2186">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2186">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2186">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2186">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2186">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2186">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2186">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2186">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2186">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2186">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2186">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2186">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2186">
        <f t="shared" si="47"/>
        <v>0</v>
      </c>
      <c r="AD168" s="2186">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1604221.4110180933</v>
      </c>
      <c r="AE168" s="2186">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156028.49186730094</v>
      </c>
      <c r="AF168" s="2186">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18601.393880221858</v>
      </c>
      <c r="AG168" s="2186">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2186">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2186">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0</v>
      </c>
      <c r="AJ168" s="2186">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74.405575520887425</v>
      </c>
      <c r="AK168" s="2186">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5803.6348906292196</v>
      </c>
      <c r="AL168" s="2186">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6175.6627682336566</v>
      </c>
      <c r="AM168" s="2186">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2186">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2186">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2186">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2186">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2186">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2186">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2186">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2186">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2186">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2186">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2186">
        <f t="shared" si="51"/>
        <v>1790904.9999999995</v>
      </c>
      <c r="AY168" s="2186">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2186">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2186">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2186">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2186">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2186">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2186">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2186">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2186">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2186">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2186">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2186">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2186">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2186">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2186">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2186">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2186">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2186">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2186">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2186">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2186">
        <f t="shared" si="48"/>
        <v>0</v>
      </c>
      <c r="BT168" s="2186">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2186">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2186">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2186">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2186">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2186">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2186">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2186">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2186">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2186">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2186">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2186">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2186">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2186">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2186">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2186">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2186">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2186">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2186">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2186">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2186">
        <f t="shared" si="49"/>
        <v>0</v>
      </c>
      <c r="CO168" s="2187">
        <f t="shared" si="50"/>
        <v>4.6566128730773926E-10</v>
      </c>
      <c r="CQ168" s="1625" t="s">
        <v>1274</v>
      </c>
    </row>
    <row r="169" spans="1:95" s="54" customFormat="1" ht="12.75" x14ac:dyDescent="0.2">
      <c r="A169" s="996">
        <v>5320</v>
      </c>
      <c r="B169" s="997" t="s">
        <v>1137</v>
      </c>
      <c r="C169" s="2184">
        <f>IF(ISERROR(VLOOKUP($A169,'I3 TB Data'!$A$19:$H$483,MATCH('O5 Details by Class &amp; Accounts'!$C$18, 'I3 TB Data'!$A$19:$H$19,0),0)), 0, VLOOKUP($A169,'I3 TB Data'!$A$19:$H$483,MATCH('O5 Details by Class &amp; Accounts'!$C$18,'I3 TB Data'!$A$19:$H$19,0),0))</f>
        <v>217991</v>
      </c>
      <c r="D169" s="2185"/>
      <c r="E169" s="2184">
        <f t="shared" si="44"/>
        <v>217991</v>
      </c>
      <c r="F169" s="2186">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2186">
        <f t="shared" si="45"/>
        <v>217991</v>
      </c>
      <c r="H169" s="2186">
        <f t="shared" si="46"/>
        <v>217991</v>
      </c>
      <c r="I169" s="2186">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2186">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2186">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2186">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2186">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2186">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2186">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2186">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2186">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2186">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2186">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2186">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2186">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2186">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2186">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2186">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2186">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2186">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2186">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2186">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2186">
        <f t="shared" si="47"/>
        <v>0</v>
      </c>
      <c r="AD169" s="2186">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195267.66054550363</v>
      </c>
      <c r="AE169" s="2186">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18991.966056627683</v>
      </c>
      <c r="AF169" s="2186">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2264.1828870562331</v>
      </c>
      <c r="AG169" s="2186">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2186">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2186">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0</v>
      </c>
      <c r="AJ169" s="2186">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9.0567315482249313</v>
      </c>
      <c r="AK169" s="2186">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706.42506076154473</v>
      </c>
      <c r="AL169" s="2186">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751.70871850266929</v>
      </c>
      <c r="AM169" s="2186">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2186">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2186">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2186">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2186">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2186">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2186">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2186">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2186">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2186">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2186">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2186">
        <f t="shared" si="51"/>
        <v>217990.99999999997</v>
      </c>
      <c r="AY169" s="2186">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2186">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2186">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2186">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2186">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2186">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2186">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2186">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2186">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2186">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2186">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2186">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2186">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2186">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2186">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2186">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2186">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2186">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2186">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2186">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2186">
        <f t="shared" si="48"/>
        <v>0</v>
      </c>
      <c r="BT169" s="2186">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2186">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2186">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2186">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2186">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2186">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2186">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2186">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2186">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2186">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2186">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2186">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2186">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2186">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2186">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2186">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2186">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2186">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2186">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2186">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2186">
        <f t="shared" si="49"/>
        <v>0</v>
      </c>
      <c r="CO169" s="2187">
        <f t="shared" si="50"/>
        <v>2.9103830456733704E-11</v>
      </c>
      <c r="CQ169" s="1625" t="s">
        <v>1274</v>
      </c>
    </row>
    <row r="170" spans="1:95" s="54" customFormat="1" ht="12.75" x14ac:dyDescent="0.2">
      <c r="A170" s="996">
        <v>5325</v>
      </c>
      <c r="B170" s="997" t="s">
        <v>1138</v>
      </c>
      <c r="C170" s="2184">
        <f>IF(ISERROR(VLOOKUP($A170,'I3 TB Data'!$A$19:$H$483,MATCH('O5 Details by Class &amp; Accounts'!$C$18, 'I3 TB Data'!$A$19:$H$19,0),0)), 0, VLOOKUP($A170,'I3 TB Data'!$A$19:$H$483,MATCH('O5 Details by Class &amp; Accounts'!$C$18,'I3 TB Data'!$A$19:$H$19,0),0))</f>
        <v>0</v>
      </c>
      <c r="D170" s="2185"/>
      <c r="E170" s="2184">
        <f t="shared" si="44"/>
        <v>0</v>
      </c>
      <c r="F170" s="2186">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2186">
        <f t="shared" si="45"/>
        <v>0</v>
      </c>
      <c r="H170" s="2186">
        <f t="shared" si="46"/>
        <v>0</v>
      </c>
      <c r="I170" s="2186">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2186">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2186">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2186">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2186">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2186">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2186">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2186">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2186">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2186">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2186">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2186">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2186">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2186">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2186">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2186">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2186">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2186">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2186">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2186">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2186">
        <f t="shared" si="47"/>
        <v>0</v>
      </c>
      <c r="AD170" s="2186">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2186">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2186">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2186">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2186">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2186">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2186">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2186">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2186">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2186">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2186">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2186">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2186">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2186">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2186">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2186">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2186">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2186">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2186">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2186">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2186">
        <f t="shared" si="51"/>
        <v>0</v>
      </c>
      <c r="AY170" s="2186">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2186">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2186">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2186">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2186">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2186">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2186">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2186">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2186">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2186">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2186">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2186">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2186">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2186">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2186">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2186">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2186">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2186">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2186">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2186">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2186">
        <f t="shared" si="48"/>
        <v>0</v>
      </c>
      <c r="BT170" s="2186">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2186">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2186">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2186">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2186">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2186">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2186">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2186">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2186">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2186">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2186">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2186">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2186">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2186">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2186">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2186">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2186">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2186">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2186">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2186">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2186">
        <f t="shared" si="49"/>
        <v>0</v>
      </c>
      <c r="CO170" s="2187">
        <f t="shared" si="50"/>
        <v>0</v>
      </c>
      <c r="CQ170" s="1625" t="s">
        <v>1274</v>
      </c>
    </row>
    <row r="171" spans="1:95" s="54" customFormat="1" ht="12.75" x14ac:dyDescent="0.2">
      <c r="A171" s="996">
        <v>5330</v>
      </c>
      <c r="B171" s="997" t="s">
        <v>1139</v>
      </c>
      <c r="C171" s="2184">
        <f>IF(ISERROR(VLOOKUP($A171,'I3 TB Data'!$A$19:$H$483,MATCH('O5 Details by Class &amp; Accounts'!$C$18, 'I3 TB Data'!$A$19:$H$19,0),0)), 0, VLOOKUP($A171,'I3 TB Data'!$A$19:$H$483,MATCH('O5 Details by Class &amp; Accounts'!$C$18,'I3 TB Data'!$A$19:$H$19,0),0))</f>
        <v>0</v>
      </c>
      <c r="D171" s="2185"/>
      <c r="E171" s="2184">
        <f t="shared" si="44"/>
        <v>0</v>
      </c>
      <c r="F171" s="2186">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2186">
        <f t="shared" si="45"/>
        <v>0</v>
      </c>
      <c r="H171" s="2186">
        <f t="shared" si="46"/>
        <v>0</v>
      </c>
      <c r="I171" s="2186">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2186">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2186">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2186">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2186">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2186">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2186">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2186">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2186">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2186">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2186">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2186">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2186">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2186">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2186">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2186">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2186">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2186">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2186">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2186">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2186">
        <f t="shared" si="47"/>
        <v>0</v>
      </c>
      <c r="AD171" s="2186">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2186">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2186">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2186">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2186">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2186">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2186">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2186">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2186">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2186">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2186">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2186">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2186">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2186">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2186">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2186">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2186">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2186">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2186">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2186">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2186">
        <f t="shared" si="51"/>
        <v>0</v>
      </c>
      <c r="AY171" s="2186">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2186">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2186">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2186">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2186">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2186">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2186">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2186">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2186">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2186">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2186">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2186">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2186">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2186">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2186">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2186">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2186">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2186">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2186">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2186">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2186">
        <f t="shared" si="48"/>
        <v>0</v>
      </c>
      <c r="BT171" s="2186">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2186">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2186">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2186">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2186">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2186">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2186">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2186">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2186">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2186">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2186">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2186">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2186">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2186">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2186">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2186">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2186">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2186">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2186">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2186">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2186">
        <f t="shared" si="49"/>
        <v>0</v>
      </c>
      <c r="CO171" s="2187">
        <f t="shared" si="50"/>
        <v>0</v>
      </c>
      <c r="CQ171" s="1625" t="s">
        <v>1274</v>
      </c>
    </row>
    <row r="172" spans="1:95" s="54" customFormat="1" ht="12.75" x14ac:dyDescent="0.2">
      <c r="A172" s="996">
        <v>5335</v>
      </c>
      <c r="B172" s="997" t="s">
        <v>1140</v>
      </c>
      <c r="C172" s="2184">
        <f>IF(ISERROR(VLOOKUP($A172,'I3 TB Data'!$A$19:$H$483,MATCH('O5 Details by Class &amp; Accounts'!$C$18, 'I3 TB Data'!$A$19:$H$19,0),0)), 0, VLOOKUP($A172,'I3 TB Data'!$A$19:$H$483,MATCH('O5 Details by Class &amp; Accounts'!$C$18,'I3 TB Data'!$A$19:$H$19,0),0))</f>
        <v>250000</v>
      </c>
      <c r="D172" s="2185"/>
      <c r="E172" s="2184">
        <f t="shared" si="44"/>
        <v>250000</v>
      </c>
      <c r="F172" s="2186">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2186">
        <f t="shared" si="45"/>
        <v>250000</v>
      </c>
      <c r="H172" s="2186">
        <f t="shared" si="46"/>
        <v>250000</v>
      </c>
      <c r="I172" s="2186">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2186">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2186">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2186">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2186">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2186">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2186">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2186">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2186">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2186">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2186">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2186">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2186">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2186">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2186">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2186">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2186">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2186">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2186">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2186">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2186">
        <f t="shared" si="47"/>
        <v>0</v>
      </c>
      <c r="AD172" s="2186">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217206.34308764001</v>
      </c>
      <c r="AE172" s="2186">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24294.346365275196</v>
      </c>
      <c r="AF172" s="2186">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8381.5584419683273</v>
      </c>
      <c r="AG172" s="2186">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2186">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2186">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2186">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2186">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0.9385155153967214</v>
      </c>
      <c r="AL172" s="2186">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116.81358960110261</v>
      </c>
      <c r="AM172" s="2186">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2186">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2186">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2186">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2186">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2186">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2186">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2186">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2186">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2186">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2186">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2186">
        <f t="shared" si="51"/>
        <v>250000.00000000003</v>
      </c>
      <c r="AY172" s="2186">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2186">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2186">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2186">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2186">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2186">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2186">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2186">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2186">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2186">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2186">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2186">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2186">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2186">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2186">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2186">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2186">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2186">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2186">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2186">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2186">
        <f t="shared" si="48"/>
        <v>0</v>
      </c>
      <c r="BT172" s="2186">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2186">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2186">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2186">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2186">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2186">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2186">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2186">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2186">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2186">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2186">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2186">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2186">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2186">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2186">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2186">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2186">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2186">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2186">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2186">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2186">
        <f t="shared" si="49"/>
        <v>0</v>
      </c>
      <c r="CO172" s="2187">
        <f t="shared" si="50"/>
        <v>-2.9103830456733704E-11</v>
      </c>
      <c r="CQ172" s="1625" t="s">
        <v>1343</v>
      </c>
    </row>
    <row r="173" spans="1:95" s="54" customFormat="1" ht="25.5" x14ac:dyDescent="0.2">
      <c r="A173" s="996">
        <v>5340</v>
      </c>
      <c r="B173" s="997" t="s">
        <v>1141</v>
      </c>
      <c r="C173" s="2184">
        <f>IF(ISERROR(VLOOKUP($A173,'I3 TB Data'!$A$19:$H$483,MATCH('O5 Details by Class &amp; Accounts'!$C$18, 'I3 TB Data'!$A$19:$H$19,0),0)), 0, VLOOKUP($A173,'I3 TB Data'!$A$19:$H$483,MATCH('O5 Details by Class &amp; Accounts'!$C$18,'I3 TB Data'!$A$19:$H$19,0),0))</f>
        <v>77151</v>
      </c>
      <c r="D173" s="2185"/>
      <c r="E173" s="2184">
        <f t="shared" si="44"/>
        <v>77151</v>
      </c>
      <c r="F173" s="2186">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2186">
        <f t="shared" si="45"/>
        <v>77151</v>
      </c>
      <c r="H173" s="2186">
        <f t="shared" si="46"/>
        <v>77151</v>
      </c>
      <c r="I173" s="2186">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2186">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2186">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2186">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2186">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2186">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2186">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2186">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2186">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2186">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2186">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2186">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2186">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2186">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2186">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2186">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2186">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2186">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2186">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2186">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2186">
        <f t="shared" si="47"/>
        <v>0</v>
      </c>
      <c r="AD173" s="2186">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69108.794761004596</v>
      </c>
      <c r="AE173" s="2186">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6721.6039801408424</v>
      </c>
      <c r="AF173" s="2186">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801.33571532437315</v>
      </c>
      <c r="AG173" s="2186">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2186">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2186">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2186">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3.2053428612974924</v>
      </c>
      <c r="AK173" s="2186">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250.01674318120442</v>
      </c>
      <c r="AL173" s="2186">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266.04345748769185</v>
      </c>
      <c r="AM173" s="2186">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2186">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2186">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2186">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2186">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2186">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2186">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2186">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2186">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2186">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2186">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2186">
        <f t="shared" si="51"/>
        <v>77151</v>
      </c>
      <c r="AY173" s="2186">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2186">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2186">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2186">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2186">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2186">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2186">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2186">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2186">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2186">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2186">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2186">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2186">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2186">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2186">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2186">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2186">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2186">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2186">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2186">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2186">
        <f t="shared" si="48"/>
        <v>0</v>
      </c>
      <c r="BT173" s="2186">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2186">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2186">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2186">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2186">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2186">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2186">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2186">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2186">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2186">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2186">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2186">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2186">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2186">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2186">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2186">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2186">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2186">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2186">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2186">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2186">
        <f t="shared" si="49"/>
        <v>0</v>
      </c>
      <c r="CO173" s="2187">
        <f t="shared" si="50"/>
        <v>0</v>
      </c>
      <c r="CQ173" s="1625" t="s">
        <v>1274</v>
      </c>
    </row>
    <row r="174" spans="1:95" s="54" customFormat="1" ht="12.75" x14ac:dyDescent="0.2">
      <c r="A174" s="1838">
        <v>5405</v>
      </c>
      <c r="B174" s="1807" t="s">
        <v>1532</v>
      </c>
      <c r="C174" s="2184">
        <f>IF(ISERROR(VLOOKUP($A174,'I3 TB Data'!$A$19:$H$483,MATCH('O5 Details by Class &amp; Accounts'!$C$18, 'I3 TB Data'!$A$19:$H$19,0),0)), 0, VLOOKUP($A174,'I3 TB Data'!$A$19:$H$483,MATCH('O5 Details by Class &amp; Accounts'!$C$18,'I3 TB Data'!$A$19:$H$19,0),0))</f>
        <v>0</v>
      </c>
      <c r="D174" s="2185"/>
      <c r="E174" s="2184">
        <f t="shared" si="44"/>
        <v>0</v>
      </c>
      <c r="F174" s="2186"/>
      <c r="G174" s="2186"/>
      <c r="H174" s="2186">
        <f t="shared" si="46"/>
        <v>0</v>
      </c>
      <c r="I174" s="2186">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2186">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2186">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2186">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2186">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2186">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2186">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2186">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2186">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2186">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2186">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2186">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2186">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2186">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2186">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2186">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2186">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2186">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2186">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2186">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2186">
        <f t="shared" si="47"/>
        <v>0</v>
      </c>
      <c r="AD174" s="2186">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2186">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2186">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2186">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2186">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2186">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2186">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2186">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2186">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2186">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2186">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2186">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2186">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2186">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2186">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2186">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2186">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2186">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2186">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2186">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2186">
        <f t="shared" si="51"/>
        <v>0</v>
      </c>
      <c r="AY174" s="2186">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2186">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2186">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2186">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2186">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2186">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2186">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2186">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2186">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2186">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2186">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2186">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2186">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2186">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2186">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2186">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2186">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2186">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2186">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2186">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2186">
        <f t="shared" si="48"/>
        <v>0</v>
      </c>
      <c r="BT174" s="2186">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2186">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2186">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2186">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2186">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2186">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2186">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2186">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2186">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2186">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2186">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2186">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2186">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2186">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2186">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2186">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2186">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2186">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2186">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2186">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2186">
        <f t="shared" si="49"/>
        <v>0</v>
      </c>
      <c r="CO174" s="2187">
        <f t="shared" si="50"/>
        <v>0</v>
      </c>
      <c r="CQ174" s="1625" t="s">
        <v>1082</v>
      </c>
    </row>
    <row r="175" spans="1:95" s="54" customFormat="1" ht="12.75" x14ac:dyDescent="0.2">
      <c r="A175" s="1838">
        <v>5410</v>
      </c>
      <c r="B175" s="1807" t="s">
        <v>1142</v>
      </c>
      <c r="C175" s="2184">
        <f>IF(ISERROR(VLOOKUP($A175,'I3 TB Data'!$A$19:$H$483,MATCH('O5 Details by Class &amp; Accounts'!$C$18, 'I3 TB Data'!$A$19:$H$19,0),0)), 0, VLOOKUP($A175,'I3 TB Data'!$A$19:$H$483,MATCH('O5 Details by Class &amp; Accounts'!$C$18,'I3 TB Data'!$A$19:$H$19,0),0))</f>
        <v>0</v>
      </c>
      <c r="D175" s="2185"/>
      <c r="E175" s="2184">
        <f t="shared" si="44"/>
        <v>0</v>
      </c>
      <c r="F175" s="2186"/>
      <c r="G175" s="2186"/>
      <c r="H175" s="2186">
        <f t="shared" si="46"/>
        <v>0</v>
      </c>
      <c r="I175" s="2186">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2186">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2186">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2186">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2186">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2186">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2186">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2186">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2186">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2186">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2186">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2186">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2186">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2186">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2186">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2186">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2186">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2186">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2186">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2186">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2186">
        <f t="shared" si="47"/>
        <v>0</v>
      </c>
      <c r="AD175" s="2186">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2186">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2186">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2186">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2186">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2186">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2186">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2186">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2186">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2186">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2186">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2186">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2186">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2186">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2186">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2186">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2186">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2186">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2186">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2186">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2186">
        <f t="shared" si="51"/>
        <v>0</v>
      </c>
      <c r="AY175" s="2186">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2186">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2186">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2186">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2186">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2186">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2186">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2186">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2186">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2186">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2186">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2186">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2186">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2186">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2186">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2186">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2186">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2186">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2186">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2186">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2186">
        <f t="shared" si="48"/>
        <v>0</v>
      </c>
      <c r="BT175" s="2186">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2186">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2186">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2186">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2186">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2186">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2186">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2186">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2186">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2186">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2186">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2186">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2186">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2186">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2186">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2186">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2186">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2186">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2186">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2186">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2186">
        <f t="shared" si="49"/>
        <v>0</v>
      </c>
      <c r="CO175" s="2187">
        <f t="shared" si="50"/>
        <v>0</v>
      </c>
      <c r="CQ175" s="1625" t="s">
        <v>1082</v>
      </c>
    </row>
    <row r="176" spans="1:95" s="54" customFormat="1" ht="12.75" x14ac:dyDescent="0.2">
      <c r="A176" s="1838">
        <v>5415</v>
      </c>
      <c r="B176" s="1807" t="s">
        <v>36</v>
      </c>
      <c r="C176" s="2184">
        <f>IF(ISERROR(VLOOKUP($A176,'I3 TB Data'!$A$19:$H$483,MATCH('O5 Details by Class &amp; Accounts'!$C$18, 'I3 TB Data'!$A$19:$H$19,0),0)), 0, VLOOKUP($A176,'I3 TB Data'!$A$19:$H$483,MATCH('O5 Details by Class &amp; Accounts'!$C$18,'I3 TB Data'!$A$19:$H$19,0),0))</f>
        <v>0</v>
      </c>
      <c r="D176" s="2185"/>
      <c r="E176" s="2184">
        <f t="shared" si="44"/>
        <v>0</v>
      </c>
      <c r="F176" s="2186"/>
      <c r="G176" s="2186"/>
      <c r="H176" s="2186">
        <f t="shared" si="46"/>
        <v>0</v>
      </c>
      <c r="I176" s="2186">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2186">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2186">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2186">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2186">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2186">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2186">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2186">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2186">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2186">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2186">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2186">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2186">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2186">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2186">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2186">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2186">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2186">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2186">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2186">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2186">
        <f t="shared" si="47"/>
        <v>0</v>
      </c>
      <c r="AD176" s="2186">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2186">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2186">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2186">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2186">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2186">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2186">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2186">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2186">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2186">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2186">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2186">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2186">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2186">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2186">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2186">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2186">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2186">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2186">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2186">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2186">
        <f t="shared" si="51"/>
        <v>0</v>
      </c>
      <c r="AY176" s="2186">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2186">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2186">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2186">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2186">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2186">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2186">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2186">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2186">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2186">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2186">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2186">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2186">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2186">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2186">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2186">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2186">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2186">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2186">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2186">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2186">
        <f t="shared" si="48"/>
        <v>0</v>
      </c>
      <c r="BT176" s="2186">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2186">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2186">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2186">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2186">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2186">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2186">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2186">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2186">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2186">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2186">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2186">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2186">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2186">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2186">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2186">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2186">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2186">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2186">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2186">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2186">
        <f t="shared" si="49"/>
        <v>0</v>
      </c>
      <c r="CO176" s="2187">
        <f t="shared" si="50"/>
        <v>0</v>
      </c>
      <c r="CQ176" s="1625" t="s">
        <v>1271</v>
      </c>
    </row>
    <row r="177" spans="1:95" s="54" customFormat="1" ht="12.75" x14ac:dyDescent="0.2">
      <c r="A177" s="1838">
        <v>5420</v>
      </c>
      <c r="B177" s="1807" t="s">
        <v>37</v>
      </c>
      <c r="C177" s="2184">
        <f>IF(ISERROR(VLOOKUP($A177,'I3 TB Data'!$A$19:$H$483,MATCH('O5 Details by Class &amp; Accounts'!$C$18, 'I3 TB Data'!$A$19:$H$19,0),0)), 0, VLOOKUP($A177,'I3 TB Data'!$A$19:$H$483,MATCH('O5 Details by Class &amp; Accounts'!$C$18,'I3 TB Data'!$A$19:$H$19,0),0))</f>
        <v>0</v>
      </c>
      <c r="D177" s="2185"/>
      <c r="E177" s="2184">
        <f t="shared" si="44"/>
        <v>0</v>
      </c>
      <c r="F177" s="2186"/>
      <c r="G177" s="2186"/>
      <c r="H177" s="2186">
        <f t="shared" si="46"/>
        <v>0</v>
      </c>
      <c r="I177" s="2186">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2186">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2186">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2186">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2186">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2186">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2186">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2186">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2186">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2186">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2186">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2186">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2186">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2186">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2186">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2186">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2186">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2186">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2186">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2186">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2186">
        <f t="shared" si="47"/>
        <v>0</v>
      </c>
      <c r="AD177" s="2186">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2186">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2186">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2186">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2186">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2186">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2186">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2186">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2186">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2186">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2186">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2186">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2186">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2186">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2186">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2186">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2186">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2186">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2186">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2186">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2186">
        <f t="shared" si="51"/>
        <v>0</v>
      </c>
      <c r="AY177" s="2186">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2186">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2186">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2186">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2186">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2186">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2186">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2186">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2186">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2186">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2186">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2186">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2186">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2186">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2186">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2186">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2186">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2186">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2186">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2186">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2186">
        <f t="shared" si="48"/>
        <v>0</v>
      </c>
      <c r="BT177" s="2186">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2186">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2186">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2186">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2186">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2186">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2186">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2186">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2186">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2186">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2186">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2186">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2186">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2186">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2186">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2186">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2186">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2186">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2186">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2186">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2186">
        <f t="shared" si="49"/>
        <v>0</v>
      </c>
      <c r="CO177" s="2187">
        <f t="shared" si="50"/>
        <v>0</v>
      </c>
      <c r="CQ177" s="1625" t="s">
        <v>5</v>
      </c>
    </row>
    <row r="178" spans="1:95" s="54" customFormat="1" ht="25.5" x14ac:dyDescent="0.2">
      <c r="A178" s="1838">
        <v>5425</v>
      </c>
      <c r="B178" s="1807" t="s">
        <v>38</v>
      </c>
      <c r="C178" s="2184">
        <f>IF(ISERROR(VLOOKUP($A178,'I3 TB Data'!$A$19:$H$483,MATCH('O5 Details by Class &amp; Accounts'!$C$18, 'I3 TB Data'!$A$19:$H$19,0),0)), 0, VLOOKUP($A178,'I3 TB Data'!$A$19:$H$483,MATCH('O5 Details by Class &amp; Accounts'!$C$18,'I3 TB Data'!$A$19:$H$19,0),0))</f>
        <v>0</v>
      </c>
      <c r="D178" s="2185"/>
      <c r="E178" s="2184">
        <f t="shared" si="44"/>
        <v>0</v>
      </c>
      <c r="F178" s="2186"/>
      <c r="G178" s="2186"/>
      <c r="H178" s="2186">
        <f t="shared" si="46"/>
        <v>0</v>
      </c>
      <c r="I178" s="2186">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2186">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2186">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2186">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2186">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2186">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2186">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2186">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2186">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2186">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2186">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2186">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2186">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2186">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2186">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2186">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2186">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2186">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2186">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2186">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2186">
        <f t="shared" si="47"/>
        <v>0</v>
      </c>
      <c r="AD178" s="2186">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2186">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2186">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2186">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2186">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2186">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2186">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2186">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2186">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2186">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2186">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2186">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2186">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2186">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2186">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2186">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2186">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2186">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2186">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2186">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2186">
        <f t="shared" si="51"/>
        <v>0</v>
      </c>
      <c r="AY178" s="2186">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2186">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2186">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2186">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2186">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2186">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2186">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2186">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2186">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2186">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2186">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2186">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2186">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2186">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2186">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2186">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2186">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2186">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2186">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2186">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2186">
        <f t="shared" si="48"/>
        <v>0</v>
      </c>
      <c r="BT178" s="2186">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2186">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2186">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2186">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2186">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2186">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2186">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2186">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2186">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2186">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2186">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2186">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2186">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2186">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2186">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2186">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2186">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2186">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2186">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2186">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2186">
        <f t="shared" si="49"/>
        <v>0</v>
      </c>
      <c r="CO178" s="2187">
        <f t="shared" si="50"/>
        <v>0</v>
      </c>
      <c r="CQ178" s="1625" t="s">
        <v>1082</v>
      </c>
    </row>
    <row r="179" spans="1:95" s="54" customFormat="1" ht="12.75" x14ac:dyDescent="0.2">
      <c r="A179" s="1838">
        <v>5505</v>
      </c>
      <c r="B179" s="1807" t="s">
        <v>1532</v>
      </c>
      <c r="C179" s="2184">
        <f>IF(ISERROR(VLOOKUP($A179,'I3 TB Data'!$A$19:$H$483,MATCH('O5 Details by Class &amp; Accounts'!$C$18, 'I3 TB Data'!$A$19:$H$19,0),0)), 0, VLOOKUP($A179,'I3 TB Data'!$A$19:$H$483,MATCH('O5 Details by Class &amp; Accounts'!$C$18,'I3 TB Data'!$A$19:$H$19,0),0))</f>
        <v>0</v>
      </c>
      <c r="D179" s="2185"/>
      <c r="E179" s="2184">
        <f t="shared" si="44"/>
        <v>0</v>
      </c>
      <c r="F179" s="2186"/>
      <c r="G179" s="2186"/>
      <c r="H179" s="2186">
        <f t="shared" si="46"/>
        <v>0</v>
      </c>
      <c r="I179" s="2186">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2186">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2186">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2186">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2186">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2186">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2186">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2186">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2186">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2186">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2186">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2186">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2186">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2186">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2186">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2186">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2186">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2186">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2186">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2186">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2186">
        <f t="shared" si="47"/>
        <v>0</v>
      </c>
      <c r="AD179" s="2186">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2186">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2186">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2186">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2186">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2186">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2186">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2186">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2186">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2186">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2186">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2186">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2186">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2186">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2186">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2186">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2186">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2186">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2186">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2186">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2186">
        <f t="shared" si="51"/>
        <v>0</v>
      </c>
      <c r="AY179" s="2186">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2186">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2186">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2186">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2186">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2186">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2186">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2186">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2186">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2186">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2186">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2186">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2186">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2186">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2186">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2186">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2186">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2186">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2186">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2186">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2186">
        <f t="shared" si="48"/>
        <v>0</v>
      </c>
      <c r="BT179" s="2186">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2186">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2186">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2186">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2186">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2186">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2186">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2186">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2186">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2186">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2186">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2186">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2186">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2186">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2186">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2186">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2186">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2186">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2186">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2186">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2186">
        <f t="shared" si="49"/>
        <v>0</v>
      </c>
      <c r="CO179" s="2187">
        <f t="shared" si="50"/>
        <v>0</v>
      </c>
      <c r="CQ179" s="1625" t="s">
        <v>1082</v>
      </c>
    </row>
    <row r="180" spans="1:95" s="54" customFormat="1" ht="12.75" x14ac:dyDescent="0.2">
      <c r="A180" s="1838">
        <v>5510</v>
      </c>
      <c r="B180" s="1807" t="s">
        <v>1585</v>
      </c>
      <c r="C180" s="2184">
        <f>IF(ISERROR(VLOOKUP($A180,'I3 TB Data'!$A$19:$H$483,MATCH('O5 Details by Class &amp; Accounts'!$C$18, 'I3 TB Data'!$A$19:$H$19,0),0)), 0, VLOOKUP($A180,'I3 TB Data'!$A$19:$H$483,MATCH('O5 Details by Class &amp; Accounts'!$C$18,'I3 TB Data'!$A$19:$H$19,0),0))</f>
        <v>0</v>
      </c>
      <c r="D180" s="2185"/>
      <c r="E180" s="2184">
        <f t="shared" si="44"/>
        <v>0</v>
      </c>
      <c r="F180" s="2186"/>
      <c r="G180" s="2186"/>
      <c r="H180" s="2186">
        <f t="shared" si="46"/>
        <v>0</v>
      </c>
      <c r="I180" s="2186">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2186">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2186">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2186">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2186">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2186">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2186">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2186">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2186">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2186">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2186">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2186">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2186">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2186">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2186">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2186">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2186">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2186">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2186">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2186">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2186">
        <f t="shared" si="47"/>
        <v>0</v>
      </c>
      <c r="AD180" s="2186">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2186">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2186">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2186">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2186">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2186">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2186">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2186">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2186">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2186">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2186">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2186">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2186">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2186">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2186">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2186">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2186">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2186">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2186">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2186">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2186">
        <f t="shared" si="51"/>
        <v>0</v>
      </c>
      <c r="AY180" s="2186">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2186">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2186">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2186">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2186">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2186">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2186">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2186">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2186">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2186">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2186">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2186">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2186">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2186">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2186">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2186">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2186">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2186">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2186">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2186">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2186">
        <f t="shared" si="48"/>
        <v>0</v>
      </c>
      <c r="BT180" s="2186">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2186">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2186">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2186">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2186">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2186">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2186">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2186">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2186">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2186">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2186">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2186">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2186">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2186">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2186">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2186">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2186">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2186">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2186">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2186">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2186">
        <f t="shared" si="49"/>
        <v>0</v>
      </c>
      <c r="CO180" s="2187">
        <f t="shared" si="50"/>
        <v>0</v>
      </c>
      <c r="CQ180" s="1625" t="s">
        <v>1082</v>
      </c>
    </row>
    <row r="181" spans="1:95" s="54" customFormat="1" ht="12.75" x14ac:dyDescent="0.2">
      <c r="A181" s="1838">
        <v>5515</v>
      </c>
      <c r="B181" s="1807" t="s">
        <v>1586</v>
      </c>
      <c r="C181" s="2184">
        <f>IF(ISERROR(VLOOKUP($A181,'I3 TB Data'!$A$19:$H$483,MATCH('O5 Details by Class &amp; Accounts'!$C$18, 'I3 TB Data'!$A$19:$H$19,0),0)), 0, VLOOKUP($A181,'I3 TB Data'!$A$19:$H$483,MATCH('O5 Details by Class &amp; Accounts'!$C$18,'I3 TB Data'!$A$19:$H$19,0),0))</f>
        <v>0</v>
      </c>
      <c r="D181" s="2185"/>
      <c r="E181" s="2184">
        <f t="shared" si="44"/>
        <v>0</v>
      </c>
      <c r="F181" s="2186"/>
      <c r="G181" s="2186"/>
      <c r="H181" s="2186">
        <f t="shared" si="46"/>
        <v>0</v>
      </c>
      <c r="I181" s="2186">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2186">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2186">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2186">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2186">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2186">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2186">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2186">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2186">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2186">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2186">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2186">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2186">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2186">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2186">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2186">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2186">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2186">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2186">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2186">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2186">
        <f t="shared" si="47"/>
        <v>0</v>
      </c>
      <c r="AD181" s="2186">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2186">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2186">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2186">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2186">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2186">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2186">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2186">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2186">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2186">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2186">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2186">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2186">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2186">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2186">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2186">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2186">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2186">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2186">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2186">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2186">
        <f t="shared" si="51"/>
        <v>0</v>
      </c>
      <c r="AY181" s="2186">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2186">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2186">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2186">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2186">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2186">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2186">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2186">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2186">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2186">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2186">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2186">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2186">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2186">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2186">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2186">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2186">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2186">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2186">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2186">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2186">
        <f t="shared" si="48"/>
        <v>0</v>
      </c>
      <c r="BT181" s="2186">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2186">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2186">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2186">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2186">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2186">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2186">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2186">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2186">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2186">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2186">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2186">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2186">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2186">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2186">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2186">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2186">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2186">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2186">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2186">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2186">
        <f t="shared" si="49"/>
        <v>0</v>
      </c>
      <c r="CO181" s="2187">
        <f t="shared" si="50"/>
        <v>0</v>
      </c>
      <c r="CQ181" s="1625" t="s">
        <v>1082</v>
      </c>
    </row>
    <row r="182" spans="1:95" s="54" customFormat="1" ht="12.75" x14ac:dyDescent="0.2">
      <c r="A182" s="1838">
        <v>5520</v>
      </c>
      <c r="B182" s="1807" t="s">
        <v>1587</v>
      </c>
      <c r="C182" s="2184">
        <f>IF(ISERROR(VLOOKUP($A182,'I3 TB Data'!$A$19:$H$483,MATCH('O5 Details by Class &amp; Accounts'!$C$18, 'I3 TB Data'!$A$19:$H$19,0),0)), 0, VLOOKUP($A182,'I3 TB Data'!$A$19:$H$483,MATCH('O5 Details by Class &amp; Accounts'!$C$18,'I3 TB Data'!$A$19:$H$19,0),0))</f>
        <v>0</v>
      </c>
      <c r="D182" s="2185"/>
      <c r="E182" s="2184">
        <f t="shared" si="44"/>
        <v>0</v>
      </c>
      <c r="F182" s="2186"/>
      <c r="G182" s="2186"/>
      <c r="H182" s="2186">
        <f t="shared" si="46"/>
        <v>0</v>
      </c>
      <c r="I182" s="2186">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2186">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2186">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2186">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2186">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2186">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2186">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2186">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2186">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2186">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2186">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2186">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2186">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2186">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2186">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2186">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2186">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2186">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2186">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2186">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2186">
        <f t="shared" si="47"/>
        <v>0</v>
      </c>
      <c r="AD182" s="2186">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2186">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2186">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2186">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2186">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2186">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2186">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2186">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2186">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2186">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2186">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2186">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2186">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2186">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2186">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2186">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2186">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2186">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2186">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2186">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2186">
        <f t="shared" si="51"/>
        <v>0</v>
      </c>
      <c r="AY182" s="2186">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2186">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2186">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2186">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2186">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2186">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2186">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2186">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2186">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2186">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2186">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2186">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2186">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2186">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2186">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2186">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2186">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2186">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2186">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2186">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2186">
        <f t="shared" si="48"/>
        <v>0</v>
      </c>
      <c r="BT182" s="2186">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2186">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2186">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2186">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2186">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2186">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2186">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2186">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2186">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2186">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2186">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2186">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2186">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2186">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2186">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2186">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2186">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2186">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2186">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2186">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2186">
        <f t="shared" si="49"/>
        <v>0</v>
      </c>
      <c r="CO182" s="2187">
        <f t="shared" si="50"/>
        <v>0</v>
      </c>
      <c r="CQ182" s="1625" t="s">
        <v>1082</v>
      </c>
    </row>
    <row r="183" spans="1:95" s="54" customFormat="1" ht="12.75" x14ac:dyDescent="0.2">
      <c r="A183" s="1838">
        <v>5605</v>
      </c>
      <c r="B183" s="1807" t="s">
        <v>1588</v>
      </c>
      <c r="C183" s="2184">
        <f>IF(ISERROR(VLOOKUP($A183,'I3 TB Data'!$A$19:$H$483,MATCH('O5 Details by Class &amp; Accounts'!$C$18, 'I3 TB Data'!$A$19:$H$19,0),0)), 0, VLOOKUP($A183,'I3 TB Data'!$A$19:$H$483,MATCH('O5 Details by Class &amp; Accounts'!$C$18,'I3 TB Data'!$A$19:$H$19,0),0))</f>
        <v>1187606</v>
      </c>
      <c r="D183" s="2185"/>
      <c r="E183" s="2184">
        <f t="shared" si="44"/>
        <v>1187606</v>
      </c>
      <c r="F183" s="2186"/>
      <c r="G183" s="2186"/>
      <c r="H183" s="2186">
        <f t="shared" si="46"/>
        <v>0</v>
      </c>
      <c r="I183" s="2186">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2186">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2186">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2186">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2186">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2186">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2186">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2186">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2186">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2186">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2186">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2186">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2186">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2186">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2186">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2186">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2186">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2186">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2186">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2186">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2186">
        <f t="shared" si="47"/>
        <v>0</v>
      </c>
      <c r="AD183" s="2186">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2186">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2186">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2186">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2186">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2186">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2186">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2186">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2186">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2186">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2186">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2186">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2186">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2186">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2186">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2186">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2186">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2186">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2186">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2186">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2186">
        <f t="shared" si="51"/>
        <v>0</v>
      </c>
      <c r="AY183" s="2186">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2186">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2186">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2186">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2186">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2186">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2186">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2186">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2186">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2186">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2186">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2186">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2186">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2186">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2186">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2186">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2186">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2186">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2186">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2186">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2186">
        <f t="shared" si="48"/>
        <v>0</v>
      </c>
      <c r="BT183" s="2186">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811358.11615944817</v>
      </c>
      <c r="BU183" s="2186">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154188.31209280697</v>
      </c>
      <c r="BV183" s="2186">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197706.14630241657</v>
      </c>
      <c r="BW183" s="2186">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2186">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2186">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0</v>
      </c>
      <c r="BZ183" s="2186">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19801.846679494131</v>
      </c>
      <c r="CA183" s="2186">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2369.1862283936712</v>
      </c>
      <c r="CB183" s="2186">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2182.3925374405403</v>
      </c>
      <c r="CC183" s="2186">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2186">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2186">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2186">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2186">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2186">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2186">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2186">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2186">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2186">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2186">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2186">
        <f t="shared" si="49"/>
        <v>1187605.9999999998</v>
      </c>
      <c r="CO183" s="2187">
        <f t="shared" si="50"/>
        <v>0</v>
      </c>
      <c r="CQ183" s="1625" t="s">
        <v>1082</v>
      </c>
    </row>
    <row r="184" spans="1:95" s="54" customFormat="1" ht="12.75" x14ac:dyDescent="0.2">
      <c r="A184" s="1838">
        <v>5610</v>
      </c>
      <c r="B184" s="1807" t="s">
        <v>1589</v>
      </c>
      <c r="C184" s="2184">
        <f>IF(ISERROR(VLOOKUP($A184,'I3 TB Data'!$A$19:$H$483,MATCH('O5 Details by Class &amp; Accounts'!$C$18, 'I3 TB Data'!$A$19:$H$19,0),0)), 0, VLOOKUP($A184,'I3 TB Data'!$A$19:$H$483,MATCH('O5 Details by Class &amp; Accounts'!$C$18,'I3 TB Data'!$A$19:$H$19,0),0))</f>
        <v>750679</v>
      </c>
      <c r="D184" s="2185"/>
      <c r="E184" s="2184">
        <f t="shared" si="44"/>
        <v>750679</v>
      </c>
      <c r="F184" s="2186"/>
      <c r="G184" s="2186"/>
      <c r="H184" s="2186">
        <f t="shared" si="46"/>
        <v>0</v>
      </c>
      <c r="I184" s="2186">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2186">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2186">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2186">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2186">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2186">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2186">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2186">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2186">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2186">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2186">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2186">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2186">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2186">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2186">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2186">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2186">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2186">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2186">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2186">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2186">
        <f t="shared" si="47"/>
        <v>0</v>
      </c>
      <c r="AD184" s="2186">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2186">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2186">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2186">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2186">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2186">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2186">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2186">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2186">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2186">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2186">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2186">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2186">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2186">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2186">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2186">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2186">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2186">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2186">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2186">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2186">
        <f t="shared" si="51"/>
        <v>0</v>
      </c>
      <c r="AY184" s="2186">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2186">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2186">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2186">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2186">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2186">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2186">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2186">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2186">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2186">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2186">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2186">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2186">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2186">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2186">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2186">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2186">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2186">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2186">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2186">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2186">
        <f t="shared" si="48"/>
        <v>0</v>
      </c>
      <c r="BT184" s="2186">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512854.85192939272</v>
      </c>
      <c r="BU184" s="2186">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97461.555375702257</v>
      </c>
      <c r="BV184" s="2186">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124968.93094187111</v>
      </c>
      <c r="BW184" s="2186">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2186">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2186">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0</v>
      </c>
      <c r="BZ184" s="2186">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12516.634694937524</v>
      </c>
      <c r="CA184" s="2186">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1497.5491440295291</v>
      </c>
      <c r="CB184" s="2186">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1379.4779140668936</v>
      </c>
      <c r="CC184" s="2186">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2186">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2186">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2186">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2186">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2186">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2186">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2186">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2186">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2186">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2186">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2186">
        <f t="shared" si="49"/>
        <v>750679</v>
      </c>
      <c r="CO184" s="2187">
        <f t="shared" si="50"/>
        <v>0</v>
      </c>
      <c r="CQ184" s="1625" t="s">
        <v>1082</v>
      </c>
    </row>
    <row r="185" spans="1:95" s="54" customFormat="1" ht="25.5" x14ac:dyDescent="0.2">
      <c r="A185" s="1838">
        <v>5615</v>
      </c>
      <c r="B185" s="1807" t="s">
        <v>1590</v>
      </c>
      <c r="C185" s="2184">
        <f>IF(ISERROR(VLOOKUP($A185,'I3 TB Data'!$A$19:$H$483,MATCH('O5 Details by Class &amp; Accounts'!$C$18, 'I3 TB Data'!$A$19:$H$19,0),0)), 0, VLOOKUP($A185,'I3 TB Data'!$A$19:$H$483,MATCH('O5 Details by Class &amp; Accounts'!$C$18,'I3 TB Data'!$A$19:$H$19,0),0))</f>
        <v>703916</v>
      </c>
      <c r="D185" s="2185"/>
      <c r="E185" s="2184">
        <f t="shared" si="44"/>
        <v>703916</v>
      </c>
      <c r="F185" s="2186"/>
      <c r="G185" s="2186"/>
      <c r="H185" s="2186">
        <f t="shared" si="46"/>
        <v>0</v>
      </c>
      <c r="I185" s="2186">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2186">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2186">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2186">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2186">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2186">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2186">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2186">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2186">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2186">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2186">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2186">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2186">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2186">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2186">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2186">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2186">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2186">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2186">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2186">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2186">
        <f t="shared" si="47"/>
        <v>0</v>
      </c>
      <c r="AD185" s="2186">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2186">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2186">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2186">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2186">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2186">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2186">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2186">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2186">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2186">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2186">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2186">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2186">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2186">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2186">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2186">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2186">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2186">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2186">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2186">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2186">
        <f t="shared" si="51"/>
        <v>0</v>
      </c>
      <c r="AY185" s="2186">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2186">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2186">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2186">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2186">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2186">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2186">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2186">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2186">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2186">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2186">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2186">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2186">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2186">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2186">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2186">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2186">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2186">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2186">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2186">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2186">
        <f t="shared" si="48"/>
        <v>0</v>
      </c>
      <c r="BT185" s="2186">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480906.93352382362</v>
      </c>
      <c r="BU185" s="2186">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91390.258970668991</v>
      </c>
      <c r="BV185" s="2186">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117184.0826676624</v>
      </c>
      <c r="BW185" s="2186">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2186">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2186">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0</v>
      </c>
      <c r="BZ185" s="2186">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11736.92007891741</v>
      </c>
      <c r="CA185" s="2186">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1404.2604139301752</v>
      </c>
      <c r="CB185" s="2186">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1293.5443449974111</v>
      </c>
      <c r="CC185" s="2186">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2186">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2186">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2186">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2186">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2186">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2186">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2186">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2186">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2186">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2186">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2186">
        <f t="shared" si="49"/>
        <v>703916</v>
      </c>
      <c r="CO185" s="2187">
        <f t="shared" si="50"/>
        <v>0</v>
      </c>
      <c r="CQ185" s="1625" t="s">
        <v>1082</v>
      </c>
    </row>
    <row r="186" spans="1:95" s="54" customFormat="1" ht="12.75" x14ac:dyDescent="0.2">
      <c r="A186" s="1838">
        <v>5620</v>
      </c>
      <c r="B186" s="1807" t="s">
        <v>296</v>
      </c>
      <c r="C186" s="2184">
        <f>IF(ISERROR(VLOOKUP($A186,'I3 TB Data'!$A$19:$H$483,MATCH('O5 Details by Class &amp; Accounts'!$C$18, 'I3 TB Data'!$A$19:$H$19,0),0)), 0, VLOOKUP($A186,'I3 TB Data'!$A$19:$H$483,MATCH('O5 Details by Class &amp; Accounts'!$C$18,'I3 TB Data'!$A$19:$H$19,0),0))</f>
        <v>75940</v>
      </c>
      <c r="D186" s="2185"/>
      <c r="E186" s="2184">
        <f t="shared" si="44"/>
        <v>75940</v>
      </c>
      <c r="F186" s="2186"/>
      <c r="G186" s="2186"/>
      <c r="H186" s="2186">
        <f t="shared" si="46"/>
        <v>0</v>
      </c>
      <c r="I186" s="2186">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2186">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2186">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2186">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2186">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2186">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2186">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2186">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2186">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2186">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2186">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2186">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2186">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2186">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2186">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2186">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2186">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2186">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2186">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2186">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2186">
        <f t="shared" si="47"/>
        <v>0</v>
      </c>
      <c r="AD186" s="2186">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2186">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2186">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2186">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2186">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2186">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2186">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2186">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2186">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2186">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2186">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2186">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2186">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2186">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2186">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2186">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2186">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2186">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2186">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2186">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2186">
        <f t="shared" si="51"/>
        <v>0</v>
      </c>
      <c r="AY186" s="2186">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2186">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2186">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2186">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2186">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2186">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2186">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2186">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2186">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2186">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2186">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2186">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2186">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2186">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2186">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2186">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2186">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2186">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2186">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2186">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2186">
        <f t="shared" si="48"/>
        <v>0</v>
      </c>
      <c r="BT186" s="2186">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51881.293409723839</v>
      </c>
      <c r="BU186" s="2186">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9859.3813270796563</v>
      </c>
      <c r="BV186" s="2186">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12642.075528589041</v>
      </c>
      <c r="BW186" s="2186">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2186">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2186">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0</v>
      </c>
      <c r="BZ186" s="2186">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1266.2046477036863</v>
      </c>
      <c r="CA186" s="2186">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151.4946894712686</v>
      </c>
      <c r="CB186" s="2186">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139.55039743251098</v>
      </c>
      <c r="CC186" s="2186">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2186">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2186">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2186">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2186">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2186">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2186">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2186">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2186">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2186">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2186">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2186">
        <f t="shared" si="49"/>
        <v>75940</v>
      </c>
      <c r="CO186" s="2187">
        <f t="shared" si="50"/>
        <v>0</v>
      </c>
      <c r="CQ186" s="1625" t="s">
        <v>1082</v>
      </c>
    </row>
    <row r="187" spans="1:95" s="54" customFormat="1" ht="12.75" x14ac:dyDescent="0.2">
      <c r="A187" s="1838">
        <v>5625</v>
      </c>
      <c r="B187" s="1807" t="s">
        <v>1135</v>
      </c>
      <c r="C187" s="2184">
        <f>IF(ISERROR(VLOOKUP($A187,'I3 TB Data'!$A$19:$H$483,MATCH('O5 Details by Class &amp; Accounts'!$C$18, 'I3 TB Data'!$A$19:$H$19,0),0)), 0, VLOOKUP($A187,'I3 TB Data'!$A$19:$H$483,MATCH('O5 Details by Class &amp; Accounts'!$C$18,'I3 TB Data'!$A$19:$H$19,0),0))</f>
        <v>0</v>
      </c>
      <c r="D187" s="2185"/>
      <c r="E187" s="2184">
        <f t="shared" si="44"/>
        <v>0</v>
      </c>
      <c r="F187" s="2186"/>
      <c r="G187" s="2186"/>
      <c r="H187" s="2186">
        <f t="shared" si="46"/>
        <v>0</v>
      </c>
      <c r="I187" s="2186">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2186">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2186">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2186">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2186">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2186">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2186">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2186">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2186">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2186">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2186">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2186">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2186">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2186">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2186">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2186">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2186">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2186">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2186">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2186">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2186">
        <f t="shared" si="47"/>
        <v>0</v>
      </c>
      <c r="AD187" s="2186">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2186">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2186">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2186">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2186">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2186">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2186">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2186">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2186">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2186">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2186">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2186">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2186">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2186">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2186">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2186">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2186">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2186">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2186">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2186">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2186">
        <f t="shared" si="51"/>
        <v>0</v>
      </c>
      <c r="AY187" s="2186">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2186">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2186">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2186">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2186">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2186">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2186">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2186">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2186">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2186">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2186">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2186">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2186">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2186">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2186">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2186">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2186">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2186">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2186">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2186">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2186">
        <f t="shared" si="48"/>
        <v>0</v>
      </c>
      <c r="BT187" s="2186">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2186">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2186">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2186">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2186">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2186">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2186">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2186">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2186">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2186">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2186">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2186">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2186">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2186">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2186">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2186">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2186">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2186">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2186">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2186">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2186">
        <f t="shared" si="49"/>
        <v>0</v>
      </c>
      <c r="CO187" s="2187">
        <f t="shared" si="50"/>
        <v>0</v>
      </c>
      <c r="CQ187" s="1625" t="s">
        <v>1082</v>
      </c>
    </row>
    <row r="188" spans="1:95" s="54" customFormat="1" ht="12.75" x14ac:dyDescent="0.2">
      <c r="A188" s="1838">
        <v>5630</v>
      </c>
      <c r="B188" s="1807" t="s">
        <v>297</v>
      </c>
      <c r="C188" s="2184">
        <f>IF(ISERROR(VLOOKUP($A188,'I3 TB Data'!$A$19:$H$483,MATCH('O5 Details by Class &amp; Accounts'!$C$18, 'I3 TB Data'!$A$19:$H$19,0),0)), 0, VLOOKUP($A188,'I3 TB Data'!$A$19:$H$483,MATCH('O5 Details by Class &amp; Accounts'!$C$18,'I3 TB Data'!$A$19:$H$19,0),0))</f>
        <v>47000</v>
      </c>
      <c r="D188" s="2185"/>
      <c r="E188" s="2184">
        <f t="shared" si="44"/>
        <v>47000</v>
      </c>
      <c r="F188" s="2186"/>
      <c r="G188" s="2186"/>
      <c r="H188" s="2186">
        <f t="shared" si="46"/>
        <v>0</v>
      </c>
      <c r="I188" s="2186">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2186">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2186">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2186">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2186">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2186">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2186">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2186">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2186">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2186">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2186">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2186">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2186">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2186">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2186">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2186">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2186">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2186">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2186">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2186">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2186">
        <f t="shared" si="47"/>
        <v>0</v>
      </c>
      <c r="AD188" s="2186">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2186">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2186">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2186">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2186">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2186">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2186">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2186">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2186">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2186">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2186">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2186">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2186">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2186">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2186">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2186">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2186">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2186">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2186">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2186">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2186">
        <f t="shared" si="51"/>
        <v>0</v>
      </c>
      <c r="AY188" s="2186">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2186">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2186">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2186">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2186">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2186">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2186">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2186">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2186">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2186">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2186">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2186">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2186">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2186">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2186">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2186">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2186">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2186">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2186">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2186">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2186">
        <f t="shared" si="48"/>
        <v>0</v>
      </c>
      <c r="BT188" s="2186">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32109.833951238092</v>
      </c>
      <c r="BU188" s="2186">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6102.0663994303904</v>
      </c>
      <c r="BV188" s="2186">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7824.3027369460742</v>
      </c>
      <c r="BW188" s="2186">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2186">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2186">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0</v>
      </c>
      <c r="BZ188" s="2186">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783.66629499701423</v>
      </c>
      <c r="CA188" s="2186">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93.761527589539426</v>
      </c>
      <c r="CB188" s="2186">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86.36908979889408</v>
      </c>
      <c r="CC188" s="2186">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2186">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2186">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2186">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2186">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2186">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2186">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2186">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2186">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2186">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2186">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2186">
        <f t="shared" si="49"/>
        <v>47000</v>
      </c>
      <c r="CO188" s="2187">
        <f t="shared" si="50"/>
        <v>0</v>
      </c>
      <c r="CQ188" s="1625" t="s">
        <v>1082</v>
      </c>
    </row>
    <row r="189" spans="1:95" s="54" customFormat="1" ht="12.75" x14ac:dyDescent="0.2">
      <c r="A189" s="1838">
        <v>5635</v>
      </c>
      <c r="B189" s="1807" t="s">
        <v>298</v>
      </c>
      <c r="C189" s="2184">
        <f>IF(ISERROR(VLOOKUP($A189,'I3 TB Data'!$A$19:$H$483,MATCH('O5 Details by Class &amp; Accounts'!$C$18, 'I3 TB Data'!$A$19:$H$19,0),0)), 0, VLOOKUP($A189,'I3 TB Data'!$A$19:$H$483,MATCH('O5 Details by Class &amp; Accounts'!$C$18,'I3 TB Data'!$A$19:$H$19,0),0))</f>
        <v>141473</v>
      </c>
      <c r="D189" s="2185"/>
      <c r="E189" s="2184">
        <f t="shared" si="44"/>
        <v>141473</v>
      </c>
      <c r="F189" s="2186"/>
      <c r="G189" s="2186"/>
      <c r="H189" s="2186">
        <f t="shared" si="46"/>
        <v>0</v>
      </c>
      <c r="I189" s="2186">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2186">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2186">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2186">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2186">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2186">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2186">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2186">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2186">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2186">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2186">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2186">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2186">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2186">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2186">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2186">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2186">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2186">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2186">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2186">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2186">
        <f t="shared" si="47"/>
        <v>0</v>
      </c>
      <c r="AD189" s="2186">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2186">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2186">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2186">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2186">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2186">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2186">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2186">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2186">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2186">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2186">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2186">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2186">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2186">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2186">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2186">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2186">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2186">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2186">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2186">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2186">
        <f t="shared" si="51"/>
        <v>0</v>
      </c>
      <c r="AY189" s="2186">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2186">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2186">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2186">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2186">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2186">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2186">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2186">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2186">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2186">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2186">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2186">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2186">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2186">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2186">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2186">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2186">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2186">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2186">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2186">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2186">
        <f t="shared" si="48"/>
        <v>0</v>
      </c>
      <c r="BT189" s="2186">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87523.530304213331</v>
      </c>
      <c r="BU189" s="2186">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20133.758799220232</v>
      </c>
      <c r="BV189" s="2186">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31309.516822688991</v>
      </c>
      <c r="BW189" s="2186">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2186">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2186">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0</v>
      </c>
      <c r="BZ189" s="2186">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2050.8877585695159</v>
      </c>
      <c r="CA189" s="2186">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247.50973659131401</v>
      </c>
      <c r="CB189" s="2186">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207.7965787165991</v>
      </c>
      <c r="CC189" s="2186">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2186">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2186">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2186">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2186">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2186">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2186">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2186">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2186">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2186">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2186">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2186">
        <f t="shared" si="49"/>
        <v>141473</v>
      </c>
      <c r="CO189" s="2187">
        <f t="shared" si="50"/>
        <v>0</v>
      </c>
      <c r="CQ189" s="1625" t="s">
        <v>5</v>
      </c>
    </row>
    <row r="190" spans="1:95" s="54" customFormat="1" ht="12.75" x14ac:dyDescent="0.2">
      <c r="A190" s="1838">
        <v>5640</v>
      </c>
      <c r="B190" s="1807" t="s">
        <v>299</v>
      </c>
      <c r="C190" s="2184">
        <f>IF(ISERROR(VLOOKUP($A190,'I3 TB Data'!$A$19:$H$483,MATCH('O5 Details by Class &amp; Accounts'!$C$18, 'I3 TB Data'!$A$19:$H$19,0),0)), 0, VLOOKUP($A190,'I3 TB Data'!$A$19:$H$483,MATCH('O5 Details by Class &amp; Accounts'!$C$18,'I3 TB Data'!$A$19:$H$19,0),0))</f>
        <v>0</v>
      </c>
      <c r="D190" s="2185"/>
      <c r="E190" s="2184">
        <f t="shared" si="44"/>
        <v>0</v>
      </c>
      <c r="F190" s="2186"/>
      <c r="G190" s="2186"/>
      <c r="H190" s="2186">
        <f t="shared" si="46"/>
        <v>0</v>
      </c>
      <c r="I190" s="2186">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2186">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2186">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2186">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2186">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2186">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2186">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2186">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2186">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2186">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2186">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2186">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2186">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2186">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2186">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2186">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2186">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2186">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2186">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2186">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2186">
        <f t="shared" si="47"/>
        <v>0</v>
      </c>
      <c r="AD190" s="2186">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2186">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2186">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2186">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2186">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2186">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2186">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2186">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2186">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2186">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2186">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2186">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2186">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2186">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2186">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2186">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2186">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2186">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2186">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2186">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2186">
        <f t="shared" si="51"/>
        <v>0</v>
      </c>
      <c r="AY190" s="2186">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2186">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2186">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2186">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2186">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2186">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2186">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2186">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2186">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2186">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2186">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2186">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2186">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2186">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2186">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2186">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2186">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2186">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2186">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2186">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2186">
        <f t="shared" si="48"/>
        <v>0</v>
      </c>
      <c r="BT190" s="2186">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2186">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2186">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2186">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2186">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2186">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2186">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2186">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2186">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2186">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2186">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2186">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2186">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2186">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2186">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2186">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2186">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2186">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2186">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2186">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2186">
        <f t="shared" si="49"/>
        <v>0</v>
      </c>
      <c r="CO190" s="2187">
        <f t="shared" si="50"/>
        <v>0</v>
      </c>
      <c r="CQ190" s="1625" t="s">
        <v>1082</v>
      </c>
    </row>
    <row r="191" spans="1:95" s="54" customFormat="1" ht="12.75" x14ac:dyDescent="0.2">
      <c r="A191" s="1838">
        <v>5645</v>
      </c>
      <c r="B191" s="1807" t="s">
        <v>300</v>
      </c>
      <c r="C191" s="2184">
        <f>IF(ISERROR(VLOOKUP($A191,'I3 TB Data'!$A$19:$H$483,MATCH('O5 Details by Class &amp; Accounts'!$C$18, 'I3 TB Data'!$A$19:$H$19,0),0)), 0, VLOOKUP($A191,'I3 TB Data'!$A$19:$H$483,MATCH('O5 Details by Class &amp; Accounts'!$C$18,'I3 TB Data'!$A$19:$H$19,0),0))</f>
        <v>357800</v>
      </c>
      <c r="D191" s="2185"/>
      <c r="E191" s="2184">
        <f t="shared" si="44"/>
        <v>357800</v>
      </c>
      <c r="F191" s="2186"/>
      <c r="G191" s="2186"/>
      <c r="H191" s="2186">
        <f t="shared" si="46"/>
        <v>0</v>
      </c>
      <c r="I191" s="2186">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2186">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2186">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2186">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2186">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2186">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2186">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2186">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2186">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2186">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2186">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2186">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2186">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2186">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2186">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2186">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2186">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2186">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2186">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2186">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2186">
        <f t="shared" si="47"/>
        <v>0</v>
      </c>
      <c r="AD191" s="2186">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2186">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2186">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2186">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2186">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2186">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2186">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2186">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2186">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2186">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2186">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2186">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2186">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2186">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2186">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2186">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2186">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2186">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2186">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2186">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2186">
        <f t="shared" si="51"/>
        <v>0</v>
      </c>
      <c r="AY191" s="2186">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2186">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2186">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2186">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2186">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2186">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2186">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2186">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2186">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2186">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2186">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2186">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2186">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2186">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2186">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2186">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2186">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2186">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2186">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2186">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2186">
        <f t="shared" si="48"/>
        <v>0</v>
      </c>
      <c r="BT191" s="2186">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244444.65080325506</v>
      </c>
      <c r="BU191" s="2186">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46453.603355663698</v>
      </c>
      <c r="BV191" s="2186">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59564.585516580963</v>
      </c>
      <c r="BW191" s="2186">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2186">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2186">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0</v>
      </c>
      <c r="BZ191" s="2186">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5965.8680925517383</v>
      </c>
      <c r="CA191" s="2186">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713.78456535185546</v>
      </c>
      <c r="CB191" s="2186">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657.50766659668727</v>
      </c>
      <c r="CC191" s="2186">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2186">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2186">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2186">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2186">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2186">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2186">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2186">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2186">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2186">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2186">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2186">
        <f t="shared" si="49"/>
        <v>357799.99999999994</v>
      </c>
      <c r="CO191" s="2187">
        <f t="shared" si="50"/>
        <v>0</v>
      </c>
      <c r="CQ191" s="1625" t="s">
        <v>1082</v>
      </c>
    </row>
    <row r="192" spans="1:95" s="54" customFormat="1" ht="12.75" x14ac:dyDescent="0.2">
      <c r="A192" s="1838">
        <v>5650</v>
      </c>
      <c r="B192" s="1807" t="s">
        <v>301</v>
      </c>
      <c r="C192" s="2184">
        <f>IF(ISERROR(VLOOKUP($A192,'I3 TB Data'!$A$19:$H$483,MATCH('O5 Details by Class &amp; Accounts'!$C$18, 'I3 TB Data'!$A$19:$H$19,0),0)), 0, VLOOKUP($A192,'I3 TB Data'!$A$19:$H$483,MATCH('O5 Details by Class &amp; Accounts'!$C$18,'I3 TB Data'!$A$19:$H$19,0),0))</f>
        <v>0</v>
      </c>
      <c r="D192" s="2185"/>
      <c r="E192" s="2184">
        <f t="shared" si="44"/>
        <v>0</v>
      </c>
      <c r="F192" s="2186"/>
      <c r="G192" s="2186"/>
      <c r="H192" s="2186">
        <f t="shared" si="46"/>
        <v>0</v>
      </c>
      <c r="I192" s="2186">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2186">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2186">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2186">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2186">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2186">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2186">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2186">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2186">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2186">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2186">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2186">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2186">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2186">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2186">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2186">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2186">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2186">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2186">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2186">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2186">
        <f t="shared" si="47"/>
        <v>0</v>
      </c>
      <c r="AD192" s="2186">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2186">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2186">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2186">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2186">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2186">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2186">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2186">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2186">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2186">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2186">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2186">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2186">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2186">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2186">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2186">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2186">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2186">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2186">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2186">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2186">
        <f t="shared" si="51"/>
        <v>0</v>
      </c>
      <c r="AY192" s="2186">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2186">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2186">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2186">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2186">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2186">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2186">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2186">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2186">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2186">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2186">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2186">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2186">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2186">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2186">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2186">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2186">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2186">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2186">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2186">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2186">
        <f t="shared" si="48"/>
        <v>0</v>
      </c>
      <c r="BT192" s="2186">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2186">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2186">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2186">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2186">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2186">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2186">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2186">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2186">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2186">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2186">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2186">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2186">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2186">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2186">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2186">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2186">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2186">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2186">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2186">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2186">
        <f t="shared" si="49"/>
        <v>0</v>
      </c>
      <c r="CO192" s="2187">
        <f t="shared" si="50"/>
        <v>0</v>
      </c>
      <c r="CQ192" s="1625" t="s">
        <v>1082</v>
      </c>
    </row>
    <row r="193" spans="1:95" s="54" customFormat="1" ht="12.75" x14ac:dyDescent="0.2">
      <c r="A193" s="1838">
        <v>5655</v>
      </c>
      <c r="B193" s="1807" t="s">
        <v>302</v>
      </c>
      <c r="C193" s="2184">
        <f>IF(ISERROR(VLOOKUP($A193,'I3 TB Data'!$A$19:$H$483,MATCH('O5 Details by Class &amp; Accounts'!$C$18, 'I3 TB Data'!$A$19:$H$19,0),0)), 0, VLOOKUP($A193,'I3 TB Data'!$A$19:$H$483,MATCH('O5 Details by Class &amp; Accounts'!$C$18,'I3 TB Data'!$A$19:$H$19,0),0))</f>
        <v>697576</v>
      </c>
      <c r="D193" s="2185"/>
      <c r="E193" s="2184">
        <f t="shared" si="44"/>
        <v>697576</v>
      </c>
      <c r="F193" s="2186"/>
      <c r="G193" s="2186"/>
      <c r="H193" s="2186">
        <f t="shared" si="46"/>
        <v>0</v>
      </c>
      <c r="I193" s="2186">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2186">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2186">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2186">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2186">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2186">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2186">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2186">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2186">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2186">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2186">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2186">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2186">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2186">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2186">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2186">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2186">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2186">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2186">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2186">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2186">
        <f t="shared" si="47"/>
        <v>0</v>
      </c>
      <c r="AD193" s="2186">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2186">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2186">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2186">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2186">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2186">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2186">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2186">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2186">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2186">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2186">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2186">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2186">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2186">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2186">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2186">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2186">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2186">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2186">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2186">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2186">
        <f t="shared" si="51"/>
        <v>0</v>
      </c>
      <c r="AY193" s="2186">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2186">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2186">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2186">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2186">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2186">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2186">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2186">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2186">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2186">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2186">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2186">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2186">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2186">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2186">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2186">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2186">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2186">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2186">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2186">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2186">
        <f t="shared" si="48"/>
        <v>0</v>
      </c>
      <c r="BT193" s="2186">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476575.52188018855</v>
      </c>
      <c r="BU193" s="2186">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90567.129162745827</v>
      </c>
      <c r="BV193" s="2186">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116128.63417080627</v>
      </c>
      <c r="BW193" s="2186">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2186">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2186">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0</v>
      </c>
      <c r="BZ193" s="2186">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11631.2084978476</v>
      </c>
      <c r="CA193" s="2186">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1391.612582336182</v>
      </c>
      <c r="CB193" s="2186">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1281.8937060756029</v>
      </c>
      <c r="CC193" s="2186">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2186">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2186">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2186">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2186">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2186">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2186">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2186">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2186">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2186">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2186">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2186">
        <f t="shared" si="49"/>
        <v>697576</v>
      </c>
      <c r="CO193" s="2187">
        <f t="shared" si="50"/>
        <v>0</v>
      </c>
      <c r="CQ193" s="1625" t="s">
        <v>1082</v>
      </c>
    </row>
    <row r="194" spans="1:95" s="54" customFormat="1" ht="12.75" x14ac:dyDescent="0.2">
      <c r="A194" s="1838">
        <v>5660</v>
      </c>
      <c r="B194" s="1807" t="s">
        <v>303</v>
      </c>
      <c r="C194" s="2184">
        <f>IF(ISERROR(VLOOKUP($A194,'I3 TB Data'!$A$19:$H$483,MATCH('O5 Details by Class &amp; Accounts'!$C$18, 'I3 TB Data'!$A$19:$H$19,0),0)), 0, VLOOKUP($A194,'I3 TB Data'!$A$19:$H$483,MATCH('O5 Details by Class &amp; Accounts'!$C$18,'I3 TB Data'!$A$19:$H$19,0),0))</f>
        <v>650268</v>
      </c>
      <c r="D194" s="2185"/>
      <c r="E194" s="2184">
        <f t="shared" si="44"/>
        <v>650268</v>
      </c>
      <c r="F194" s="2186"/>
      <c r="G194" s="2186"/>
      <c r="H194" s="2186">
        <f t="shared" si="46"/>
        <v>0</v>
      </c>
      <c r="I194" s="2186">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2186">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2186">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2186">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2186">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2186">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2186">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2186">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2186">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2186">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2186">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2186">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2186">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2186">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2186">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2186">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2186">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2186">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2186">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2186">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2186">
        <f t="shared" si="47"/>
        <v>0</v>
      </c>
      <c r="AD194" s="2186">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2186">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2186">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2186">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2186">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2186">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2186">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2186">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2186">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2186">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2186">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2186">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2186">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2186">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2186">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2186">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2186">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2186">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2186">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2186">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2186">
        <f t="shared" si="51"/>
        <v>0</v>
      </c>
      <c r="AY194" s="2186">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2186">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2186">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2186">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2186">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2186">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2186">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2186">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2186">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2186">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2186">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2186">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2186">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2186">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2186">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2186">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2186">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2186">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2186">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2186">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2186">
        <f t="shared" si="48"/>
        <v>0</v>
      </c>
      <c r="BT194" s="2186">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444255.26603837637</v>
      </c>
      <c r="BU194" s="2186">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84425.074753719178</v>
      </c>
      <c r="BV194" s="2186">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108253.05727975426</v>
      </c>
      <c r="BW194" s="2186">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2186">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2186">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0</v>
      </c>
      <c r="BZ194" s="2186">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10842.406687555711</v>
      </c>
      <c r="CA194" s="2186">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1297.2366175020131</v>
      </c>
      <c r="CB194" s="2186">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1194.9586230924947</v>
      </c>
      <c r="CC194" s="2186">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2186">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2186">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2186">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2186">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2186">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2186">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2186">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2186">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2186">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2186">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2186">
        <f t="shared" ref="CN194:CN213" si="52">SUM(BT194:CM194)</f>
        <v>650268</v>
      </c>
      <c r="CO194" s="2187">
        <f t="shared" si="50"/>
        <v>0</v>
      </c>
      <c r="CQ194" s="1625" t="s">
        <v>1082</v>
      </c>
    </row>
    <row r="195" spans="1:95" s="54" customFormat="1" ht="12.75" x14ac:dyDescent="0.2">
      <c r="A195" s="1838">
        <v>5665</v>
      </c>
      <c r="B195" s="1807" t="s">
        <v>304</v>
      </c>
      <c r="C195" s="2184">
        <f>IF(ISERROR(VLOOKUP($A195,'I3 TB Data'!$A$19:$H$483,MATCH('O5 Details by Class &amp; Accounts'!$C$18, 'I3 TB Data'!$A$19:$H$19,0),0)), 0, VLOOKUP($A195,'I3 TB Data'!$A$19:$H$483,MATCH('O5 Details by Class &amp; Accounts'!$C$18,'I3 TB Data'!$A$19:$H$19,0),0))</f>
        <v>408364</v>
      </c>
      <c r="D195" s="2185"/>
      <c r="E195" s="2184">
        <f t="shared" ref="E195:E213" si="53">C195+D195</f>
        <v>408364</v>
      </c>
      <c r="F195" s="2186"/>
      <c r="G195" s="2186"/>
      <c r="H195" s="2186">
        <f t="shared" si="46"/>
        <v>0</v>
      </c>
      <c r="I195" s="2186">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2186">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2186">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2186">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2186">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2186">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2186">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2186">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2186">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2186">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2186">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2186">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2186">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2186">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2186">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2186">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2186">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2186">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2186">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2186">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2186">
        <f t="shared" si="47"/>
        <v>0</v>
      </c>
      <c r="AD195" s="2186">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2186">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2186">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2186">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2186">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2186">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2186">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2186">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2186">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2186">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2186">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2186">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2186">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2186">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2186">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2186">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2186">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2186">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2186">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2186">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2186">
        <f t="shared" si="51"/>
        <v>0</v>
      </c>
      <c r="AY195" s="2186">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2186">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2186">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2186">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2186">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2186">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2186">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2186">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2186">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2186">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2186">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2186">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2186">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2186">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2186">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2186">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2186">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2186">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2186">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2186">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2186">
        <f t="shared" si="48"/>
        <v>0</v>
      </c>
      <c r="BT195" s="2186">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278989.36663113598</v>
      </c>
      <c r="BU195" s="2186">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53018.388151850893</v>
      </c>
      <c r="BV195" s="2186">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67982.203465324405</v>
      </c>
      <c r="BW195" s="2186">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2186">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2186">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0</v>
      </c>
      <c r="BZ195" s="2186">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6808.9596359608668</v>
      </c>
      <c r="CA195" s="2186">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814.65600962924839</v>
      </c>
      <c r="CB195" s="2186">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750.42610609862936</v>
      </c>
      <c r="CC195" s="2186">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2186">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2186">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2186">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2186">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2186">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2186">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2186">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2186">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2186">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2186">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2186">
        <f t="shared" si="52"/>
        <v>408364.00000000006</v>
      </c>
      <c r="CO195" s="2187">
        <f t="shared" si="50"/>
        <v>0</v>
      </c>
      <c r="CQ195" s="1625" t="s">
        <v>1082</v>
      </c>
    </row>
    <row r="196" spans="1:95" s="54" customFormat="1" ht="12.75" x14ac:dyDescent="0.2">
      <c r="A196" s="1838">
        <v>5670</v>
      </c>
      <c r="B196" s="1807" t="s">
        <v>305</v>
      </c>
      <c r="C196" s="2184">
        <f>IF(ISERROR(VLOOKUP($A196,'I3 TB Data'!$A$19:$H$483,MATCH('O5 Details by Class &amp; Accounts'!$C$18, 'I3 TB Data'!$A$19:$H$19,0),0)), 0, VLOOKUP($A196,'I3 TB Data'!$A$19:$H$483,MATCH('O5 Details by Class &amp; Accounts'!$C$18,'I3 TB Data'!$A$19:$H$19,0),0))</f>
        <v>0</v>
      </c>
      <c r="D196" s="2185"/>
      <c r="E196" s="2184">
        <f t="shared" si="53"/>
        <v>0</v>
      </c>
      <c r="F196" s="2186"/>
      <c r="G196" s="2186"/>
      <c r="H196" s="2186">
        <f t="shared" si="46"/>
        <v>0</v>
      </c>
      <c r="I196" s="2186">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2186">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2186">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2186">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2186">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2186">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2186">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2186">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2186">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2186">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2186">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2186">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2186">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2186">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2186">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2186">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2186">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2186">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2186">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2186">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2186">
        <f t="shared" si="47"/>
        <v>0</v>
      </c>
      <c r="AD196" s="2186">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2186">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2186">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2186">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2186">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2186">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2186">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2186">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2186">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2186">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2186">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2186">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2186">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2186">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2186">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2186">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2186">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2186">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2186">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2186">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2186">
        <f t="shared" si="51"/>
        <v>0</v>
      </c>
      <c r="AY196" s="2186">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2186">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2186">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2186">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2186">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2186">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2186">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2186">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2186">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2186">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2186">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2186">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2186">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2186">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2186">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2186">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2186">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2186">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2186">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2186">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2186">
        <f t="shared" si="48"/>
        <v>0</v>
      </c>
      <c r="BT196" s="2186">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2186">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2186">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2186">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2186">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2186">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2186">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2186">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2186">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2186">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2186">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2186">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2186">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2186">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2186">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2186">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2186">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2186">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2186">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2186">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2186">
        <f t="shared" si="52"/>
        <v>0</v>
      </c>
      <c r="CO196" s="2187">
        <f t="shared" si="50"/>
        <v>0</v>
      </c>
      <c r="CQ196" s="1625" t="s">
        <v>1082</v>
      </c>
    </row>
    <row r="197" spans="1:95" s="54" customFormat="1" ht="12.75" x14ac:dyDescent="0.2">
      <c r="A197" s="1838">
        <v>5675</v>
      </c>
      <c r="B197" s="1807" t="s">
        <v>306</v>
      </c>
      <c r="C197" s="2184">
        <f>IF(ISERROR(VLOOKUP($A197,'I3 TB Data'!$A$19:$H$483,MATCH('O5 Details by Class &amp; Accounts'!$C$18, 'I3 TB Data'!$A$19:$H$19,0),0)), 0, VLOOKUP($A197,'I3 TB Data'!$A$19:$H$483,MATCH('O5 Details by Class &amp; Accounts'!$C$18,'I3 TB Data'!$A$19:$H$19,0),0))</f>
        <v>577620</v>
      </c>
      <c r="D197" s="2185"/>
      <c r="E197" s="2184">
        <f t="shared" si="53"/>
        <v>577620</v>
      </c>
      <c r="F197" s="2186"/>
      <c r="G197" s="2186"/>
      <c r="H197" s="2186">
        <f t="shared" si="46"/>
        <v>0</v>
      </c>
      <c r="I197" s="2186">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2186">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2186">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2186">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2186">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2186">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2186">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2186">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2186">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2186">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2186">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2186">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2186">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2186">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2186">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2186">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2186">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2186">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2186">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2186">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2186">
        <f t="shared" si="47"/>
        <v>0</v>
      </c>
      <c r="AD197" s="2186">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2186">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2186">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2186">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2186">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2186">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2186">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2186">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2186">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2186">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2186">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2186">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2186">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2186">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2186">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2186">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2186">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2186">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2186">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2186">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2186">
        <f t="shared" si="51"/>
        <v>0</v>
      </c>
      <c r="AY197" s="2186">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2186">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2186">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2186">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2186">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2186">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2186">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2186">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2186">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2186">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2186">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2186">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2186">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2186">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2186">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2186">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2186">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2186">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2186">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2186">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2186">
        <f t="shared" si="48"/>
        <v>0</v>
      </c>
      <c r="BT197" s="2186">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394623.02738115203</v>
      </c>
      <c r="BU197" s="2186">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74993.097736999625</v>
      </c>
      <c r="BV197" s="2186">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96159.015891804069</v>
      </c>
      <c r="BW197" s="2186">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2186">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2186">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0</v>
      </c>
      <c r="BZ197" s="2186">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9631.0920280037317</v>
      </c>
      <c r="CA197" s="2186">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1152.3092248142502</v>
      </c>
      <c r="CB197" s="2186">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1061.4577372263234</v>
      </c>
      <c r="CC197" s="2186">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2186">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2186">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2186">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2186">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2186">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2186">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2186">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2186">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2186">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2186">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2186">
        <f t="shared" si="52"/>
        <v>577620</v>
      </c>
      <c r="CO197" s="2187">
        <f t="shared" si="50"/>
        <v>0</v>
      </c>
      <c r="CQ197" s="1625" t="s">
        <v>1082</v>
      </c>
    </row>
    <row r="198" spans="1:95" s="54" customFormat="1" ht="12.75" x14ac:dyDescent="0.2">
      <c r="A198" s="1838">
        <v>5680</v>
      </c>
      <c r="B198" s="1807" t="s">
        <v>1378</v>
      </c>
      <c r="C198" s="2184">
        <f>IF(ISERROR(VLOOKUP($A198,'I3 TB Data'!$A$19:$H$483,MATCH('O5 Details by Class &amp; Accounts'!$C$18, 'I3 TB Data'!$A$19:$H$19,0),0)), 0, VLOOKUP($A198,'I3 TB Data'!$A$19:$H$483,MATCH('O5 Details by Class &amp; Accounts'!$C$18,'I3 TB Data'!$A$19:$H$19,0),0))</f>
        <v>0</v>
      </c>
      <c r="D198" s="2185"/>
      <c r="E198" s="2184">
        <f t="shared" si="53"/>
        <v>0</v>
      </c>
      <c r="F198" s="2186"/>
      <c r="G198" s="2186"/>
      <c r="H198" s="2186">
        <f t="shared" si="46"/>
        <v>0</v>
      </c>
      <c r="I198" s="2186">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2186">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2186">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2186">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2186">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2186">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2186">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2186">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2186">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2186">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2186">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2186">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2186">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2186">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2186">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2186">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2186">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2186">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2186">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2186">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2186">
        <f t="shared" si="47"/>
        <v>0</v>
      </c>
      <c r="AD198" s="2186">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2186">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2186">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2186">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2186">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2186">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2186">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2186">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2186">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2186">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2186">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2186">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2186">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2186">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2186">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2186">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2186">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2186">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2186">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2186">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2186">
        <f t="shared" si="51"/>
        <v>0</v>
      </c>
      <c r="AY198" s="2186">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2186">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2186">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2186">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2186">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2186">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2186">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2186">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2186">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2186">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2186">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2186">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2186">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2186">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2186">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2186">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2186">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2186">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2186">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2186">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2186">
        <f t="shared" si="48"/>
        <v>0</v>
      </c>
      <c r="BT198" s="2186">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0</v>
      </c>
      <c r="BU198" s="2186">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0</v>
      </c>
      <c r="BV198" s="2186">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0</v>
      </c>
      <c r="BW198" s="2186">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2186">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2186">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2186">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0</v>
      </c>
      <c r="CA198" s="2186">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2186">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0</v>
      </c>
      <c r="CC198" s="2186">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2186">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2186">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2186">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2186">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2186">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2186">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2186">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2186">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2186">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2186">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2186">
        <f t="shared" si="52"/>
        <v>0</v>
      </c>
      <c r="CO198" s="2187">
        <f t="shared" si="50"/>
        <v>0</v>
      </c>
      <c r="CQ198" s="1625" t="s">
        <v>1082</v>
      </c>
    </row>
    <row r="199" spans="1:95" s="54" customFormat="1" ht="25.5" x14ac:dyDescent="0.2">
      <c r="A199" s="998">
        <v>5685</v>
      </c>
      <c r="B199" s="999" t="s">
        <v>1379</v>
      </c>
      <c r="C199" s="2184">
        <f>IF(ISERROR(VLOOKUP($A199,'I3 TB Data'!$A$19:$H$483,MATCH('O5 Details by Class &amp; Accounts'!$C$18, 'I3 TB Data'!$A$19:$H$19,0),0)), 0, VLOOKUP($A199,'I3 TB Data'!$A$19:$H$483,MATCH('O5 Details by Class &amp; Accounts'!$C$18,'I3 TB Data'!$A$19:$H$19,0),0))</f>
        <v>0</v>
      </c>
      <c r="D199" s="2185"/>
      <c r="E199" s="2184">
        <f t="shared" si="53"/>
        <v>0</v>
      </c>
      <c r="F199" s="2186"/>
      <c r="G199" s="2186"/>
      <c r="H199" s="2186">
        <f t="shared" si="46"/>
        <v>0</v>
      </c>
      <c r="I199" s="2186">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2186">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2186">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2186">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2186">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2186">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2186">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2186">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2186">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2186">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2186">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2186">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2186">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2186">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2186">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2186">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2186">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2186">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2186">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2186">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2186">
        <f t="shared" si="47"/>
        <v>0</v>
      </c>
      <c r="AD199" s="2186">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2186">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2186">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2186">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2186">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2186">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2186">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2186">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2186">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2186">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2186">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2186">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2186">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2186">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2186">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2186">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2186">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2186">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2186">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2186">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2186">
        <f t="shared" si="51"/>
        <v>0</v>
      </c>
      <c r="AY199" s="2186">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2186">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2186">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2186">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2186">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2186">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2186">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2186">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2186">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2186">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2186">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2186">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2186">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2186">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2186">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2186">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2186">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2186">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2186">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2186">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2186">
        <f t="shared" si="48"/>
        <v>0</v>
      </c>
      <c r="BT199" s="2186">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2186">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2186">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2186">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2186">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2186">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2186">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2186">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2186">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2186">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2186">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2186">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2186">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2186">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2186">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2186">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2186">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2186">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2186">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2186">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2186">
        <f t="shared" si="52"/>
        <v>0</v>
      </c>
      <c r="CO199" s="2187">
        <f t="shared" si="50"/>
        <v>0</v>
      </c>
      <c r="CQ199" s="1625" t="s">
        <v>1186</v>
      </c>
    </row>
    <row r="200" spans="1:95" s="54" customFormat="1" ht="25.5" x14ac:dyDescent="0.2">
      <c r="A200" s="991">
        <v>5705</v>
      </c>
      <c r="B200" s="990" t="s">
        <v>981</v>
      </c>
      <c r="C200" s="2184">
        <f>IF(ISERROR(VLOOKUP($A200,'I3 TB Data'!$A$19:$H$483,MATCH('O5 Details by Class &amp; Accounts'!$C$18, 'I3 TB Data'!$A$19:$H$19,0),0)), 0, VLOOKUP($A200,'I3 TB Data'!$A$19:$H$483,MATCH('O5 Details by Class &amp; Accounts'!$C$18,'I3 TB Data'!$A$19:$H$19,0),0))</f>
        <v>4375882</v>
      </c>
      <c r="D200" s="2185">
        <f>'I4 BO ASSETS'!D96</f>
        <v>0</v>
      </c>
      <c r="E200" s="2184">
        <f>C200+D200</f>
        <v>4375882</v>
      </c>
      <c r="F200" s="2186"/>
      <c r="G200" s="2186"/>
      <c r="H200" s="2186">
        <f t="shared" si="46"/>
        <v>0</v>
      </c>
      <c r="I200" s="2186">
        <f>'O7 Amortization'!G369</f>
        <v>974372.39315784723</v>
      </c>
      <c r="J200" s="2186">
        <f>'O7 Amortization'!H369</f>
        <v>392947.52198307851</v>
      </c>
      <c r="K200" s="2186">
        <f>'O7 Amortization'!I369</f>
        <v>745740.25675273628</v>
      </c>
      <c r="L200" s="2186">
        <f>'O7 Amortization'!J369</f>
        <v>0</v>
      </c>
      <c r="M200" s="2186">
        <f>'O7 Amortization'!K369</f>
        <v>0</v>
      </c>
      <c r="N200" s="2186">
        <f>'O7 Amortization'!L369</f>
        <v>0</v>
      </c>
      <c r="O200" s="2186">
        <f>'O7 Amortization'!M369</f>
        <v>17959.716933039312</v>
      </c>
      <c r="P200" s="2186">
        <f>'O7 Amortization'!N369</f>
        <v>57.33137381468778</v>
      </c>
      <c r="Q200" s="2186">
        <f>'O7 Amortization'!O369</f>
        <v>276.52979948423763</v>
      </c>
      <c r="R200" s="2186">
        <f>'O7 Amortization'!P369</f>
        <v>0</v>
      </c>
      <c r="S200" s="2186">
        <f>'O7 Amortization'!Q369</f>
        <v>0</v>
      </c>
      <c r="T200" s="2186">
        <f>'O7 Amortization'!R369</f>
        <v>0</v>
      </c>
      <c r="U200" s="2186">
        <f>'O7 Amortization'!S369</f>
        <v>0</v>
      </c>
      <c r="V200" s="2186">
        <f>'O7 Amortization'!T369</f>
        <v>0</v>
      </c>
      <c r="W200" s="2186">
        <f>'O7 Amortization'!U369</f>
        <v>0</v>
      </c>
      <c r="X200" s="2186">
        <f>'O7 Amortization'!V369</f>
        <v>0</v>
      </c>
      <c r="Y200" s="2186">
        <f>'O7 Amortization'!W369</f>
        <v>0</v>
      </c>
      <c r="Z200" s="2186">
        <f>'O7 Amortization'!X369</f>
        <v>0</v>
      </c>
      <c r="AA200" s="2186">
        <f>'O7 Amortization'!Y369</f>
        <v>0</v>
      </c>
      <c r="AB200" s="2186">
        <f>'O7 Amortization'!Z369</f>
        <v>0</v>
      </c>
      <c r="AC200" s="2186">
        <f t="shared" si="47"/>
        <v>2131353.75</v>
      </c>
      <c r="AD200" s="2186">
        <f>'O7 Amortization'!AB369</f>
        <v>1406629.8432311611</v>
      </c>
      <c r="AE200" s="2186">
        <f>'O7 Amortization'!AC369</f>
        <v>163487.51468759912</v>
      </c>
      <c r="AF200" s="2186">
        <f>'O7 Amortization'!AD369</f>
        <v>30265.115400762152</v>
      </c>
      <c r="AG200" s="2186">
        <f>'O7 Amortization'!AE369</f>
        <v>0</v>
      </c>
      <c r="AH200" s="2186">
        <f>'O7 Amortization'!AF369</f>
        <v>0</v>
      </c>
      <c r="AI200" s="2186">
        <f>'O7 Amortization'!AG369</f>
        <v>0</v>
      </c>
      <c r="AJ200" s="2186">
        <f>'O7 Amortization'!AH369</f>
        <v>30815.848428899637</v>
      </c>
      <c r="AK200" s="2186">
        <f>'O7 Amortization'!AI369</f>
        <v>5678.4193691340679</v>
      </c>
      <c r="AL200" s="2186">
        <f>'O7 Amortization'!AJ369</f>
        <v>4558.508882443738</v>
      </c>
      <c r="AM200" s="2186">
        <f>'O7 Amortization'!AK369</f>
        <v>0</v>
      </c>
      <c r="AN200" s="2186">
        <f>'O7 Amortization'!AL369</f>
        <v>0</v>
      </c>
      <c r="AO200" s="2186">
        <f>'O7 Amortization'!AM369</f>
        <v>0</v>
      </c>
      <c r="AP200" s="2186">
        <f>'O7 Amortization'!AN369</f>
        <v>0</v>
      </c>
      <c r="AQ200" s="2186">
        <f>'O7 Amortization'!AO369</f>
        <v>0</v>
      </c>
      <c r="AR200" s="2186">
        <f>'O7 Amortization'!AP369</f>
        <v>0</v>
      </c>
      <c r="AS200" s="2186">
        <f>'O7 Amortization'!AQ369</f>
        <v>0</v>
      </c>
      <c r="AT200" s="2186">
        <f>'O7 Amortization'!AR369</f>
        <v>0</v>
      </c>
      <c r="AU200" s="2186">
        <f>'O7 Amortization'!AS369</f>
        <v>0</v>
      </c>
      <c r="AV200" s="2186">
        <f>'O7 Amortization'!AT369</f>
        <v>0</v>
      </c>
      <c r="AW200" s="2186">
        <f>'O7 Amortization'!AU369</f>
        <v>0</v>
      </c>
      <c r="AX200" s="2186">
        <f t="shared" si="51"/>
        <v>1641435.2499999998</v>
      </c>
      <c r="AY200" s="2186"/>
      <c r="AZ200" s="2186"/>
      <c r="BA200" s="2186"/>
      <c r="BB200" s="2186"/>
      <c r="BC200" s="2186"/>
      <c r="BD200" s="2186"/>
      <c r="BE200" s="2186"/>
      <c r="BF200" s="2186"/>
      <c r="BG200" s="2186"/>
      <c r="BH200" s="2186"/>
      <c r="BI200" s="2186"/>
      <c r="BJ200" s="2186"/>
      <c r="BK200" s="2186"/>
      <c r="BL200" s="2186"/>
      <c r="BM200" s="2186"/>
      <c r="BN200" s="2186"/>
      <c r="BO200" s="2186"/>
      <c r="BP200" s="2186"/>
      <c r="BQ200" s="2186"/>
      <c r="BR200" s="2186"/>
      <c r="BS200" s="2186"/>
      <c r="BT200" s="2186">
        <f>'O7 Amortization'!AW369</f>
        <v>373108.85088857188</v>
      </c>
      <c r="BU200" s="2186">
        <f>'O7 Amortization'!AX369</f>
        <v>85829.303086087995</v>
      </c>
      <c r="BV200" s="2186">
        <f>'O7 Amortization'!AY369</f>
        <v>133471.0540466801</v>
      </c>
      <c r="BW200" s="2186">
        <f>'O7 Amortization'!AZ369</f>
        <v>0</v>
      </c>
      <c r="BX200" s="2186">
        <f>'O7 Amortization'!BA369</f>
        <v>0</v>
      </c>
      <c r="BY200" s="2186">
        <f>'O7 Amortization'!BB369</f>
        <v>0</v>
      </c>
      <c r="BZ200" s="2186">
        <f>'O7 Amortization'!BC369</f>
        <v>8742.8417505740672</v>
      </c>
      <c r="CA200" s="2186">
        <f>'O7 Amortization'!BD369</f>
        <v>1055.1228119151028</v>
      </c>
      <c r="CB200" s="2186">
        <f>'O7 Amortization'!BE369</f>
        <v>885.82741617078818</v>
      </c>
      <c r="CC200" s="2186">
        <f>'O7 Amortization'!BF369</f>
        <v>0</v>
      </c>
      <c r="CD200" s="2186">
        <f>'O7 Amortization'!BG369</f>
        <v>0</v>
      </c>
      <c r="CE200" s="2186">
        <f>'O7 Amortization'!BH369</f>
        <v>0</v>
      </c>
      <c r="CF200" s="2186">
        <f>'O7 Amortization'!BI369</f>
        <v>0</v>
      </c>
      <c r="CG200" s="2186">
        <f>'O7 Amortization'!BJ369</f>
        <v>0</v>
      </c>
      <c r="CH200" s="2186">
        <f>'O7 Amortization'!BK369</f>
        <v>0</v>
      </c>
      <c r="CI200" s="2186">
        <f>'O7 Amortization'!BL369</f>
        <v>0</v>
      </c>
      <c r="CJ200" s="2186">
        <f>'O7 Amortization'!BM369</f>
        <v>0</v>
      </c>
      <c r="CK200" s="2186">
        <f>'O7 Amortization'!BN369</f>
        <v>0</v>
      </c>
      <c r="CL200" s="2186">
        <f>'O7 Amortization'!BO369</f>
        <v>0</v>
      </c>
      <c r="CM200" s="2186">
        <f>'O7 Amortization'!BP369</f>
        <v>0</v>
      </c>
      <c r="CN200" s="2186">
        <f t="shared" si="52"/>
        <v>603092.99999999988</v>
      </c>
      <c r="CO200" s="2187">
        <f>+E200-AC200-AX200-CN200</f>
        <v>0</v>
      </c>
      <c r="CQ200" s="1625" t="s">
        <v>1598</v>
      </c>
    </row>
    <row r="201" spans="1:95" s="54" customFormat="1" ht="12.75" x14ac:dyDescent="0.2">
      <c r="A201" s="991">
        <v>5710</v>
      </c>
      <c r="B201" s="990" t="s">
        <v>1380</v>
      </c>
      <c r="C201" s="2184">
        <f>IF(ISERROR(VLOOKUP($A201,'I3 TB Data'!$A$19:$H$483,MATCH('O5 Details by Class &amp; Accounts'!$C$18, 'I3 TB Data'!$A$19:$H$19,0),0)), 0, VLOOKUP($A201,'I3 TB Data'!$A$19:$H$483,MATCH('O5 Details by Class &amp; Accounts'!$C$18,'I3 TB Data'!$A$19:$H$19,0),0))</f>
        <v>0</v>
      </c>
      <c r="D201" s="2185">
        <f>'I4 BO ASSETS'!D97</f>
        <v>0</v>
      </c>
      <c r="E201" s="2184">
        <f>C201+D201</f>
        <v>0</v>
      </c>
      <c r="F201" s="2186"/>
      <c r="G201" s="2186"/>
      <c r="H201" s="2186">
        <f t="shared" si="46"/>
        <v>0</v>
      </c>
      <c r="I201" s="2186">
        <f>'O7 Amortization'!G441</f>
        <v>0</v>
      </c>
      <c r="J201" s="2186">
        <f>'O7 Amortization'!H441</f>
        <v>0</v>
      </c>
      <c r="K201" s="2186">
        <f>'O7 Amortization'!I441</f>
        <v>0</v>
      </c>
      <c r="L201" s="2186">
        <f>'O7 Amortization'!J441</f>
        <v>0</v>
      </c>
      <c r="M201" s="2186">
        <f>'O7 Amortization'!K441</f>
        <v>0</v>
      </c>
      <c r="N201" s="2186">
        <f>'O7 Amortization'!L441</f>
        <v>0</v>
      </c>
      <c r="O201" s="2186">
        <f>'O7 Amortization'!M441</f>
        <v>0</v>
      </c>
      <c r="P201" s="2186">
        <f>'O7 Amortization'!N441</f>
        <v>0</v>
      </c>
      <c r="Q201" s="2186">
        <f>'O7 Amortization'!O441</f>
        <v>0</v>
      </c>
      <c r="R201" s="2186">
        <f>'O7 Amortization'!P441</f>
        <v>0</v>
      </c>
      <c r="S201" s="2186">
        <f>'O7 Amortization'!Q441</f>
        <v>0</v>
      </c>
      <c r="T201" s="2186">
        <f>'O7 Amortization'!R441</f>
        <v>0</v>
      </c>
      <c r="U201" s="2186">
        <f>'O7 Amortization'!S441</f>
        <v>0</v>
      </c>
      <c r="V201" s="2186">
        <f>'O7 Amortization'!T441</f>
        <v>0</v>
      </c>
      <c r="W201" s="2186">
        <f>'O7 Amortization'!U441</f>
        <v>0</v>
      </c>
      <c r="X201" s="2186">
        <f>'O7 Amortization'!V441</f>
        <v>0</v>
      </c>
      <c r="Y201" s="2186">
        <f>'O7 Amortization'!W441</f>
        <v>0</v>
      </c>
      <c r="Z201" s="2186">
        <f>'O7 Amortization'!X441</f>
        <v>0</v>
      </c>
      <c r="AA201" s="2186">
        <f>'O7 Amortization'!Y441</f>
        <v>0</v>
      </c>
      <c r="AB201" s="2186">
        <f>'O7 Amortization'!Z441</f>
        <v>0</v>
      </c>
      <c r="AC201" s="2186">
        <f t="shared" si="47"/>
        <v>0</v>
      </c>
      <c r="AD201" s="2186">
        <f>'O7 Amortization'!AB441</f>
        <v>0</v>
      </c>
      <c r="AE201" s="2186">
        <f>'O7 Amortization'!AC441</f>
        <v>0</v>
      </c>
      <c r="AF201" s="2186">
        <f>'O7 Amortization'!AD441</f>
        <v>0</v>
      </c>
      <c r="AG201" s="2186">
        <f>'O7 Amortization'!AE441</f>
        <v>0</v>
      </c>
      <c r="AH201" s="2186">
        <f>'O7 Amortization'!AF441</f>
        <v>0</v>
      </c>
      <c r="AI201" s="2186">
        <f>'O7 Amortization'!AG441</f>
        <v>0</v>
      </c>
      <c r="AJ201" s="2186">
        <f>'O7 Amortization'!AH441</f>
        <v>0</v>
      </c>
      <c r="AK201" s="2186">
        <f>'O7 Amortization'!AI441</f>
        <v>0</v>
      </c>
      <c r="AL201" s="2186">
        <f>'O7 Amortization'!AJ441</f>
        <v>0</v>
      </c>
      <c r="AM201" s="2186">
        <f>'O7 Amortization'!AK441</f>
        <v>0</v>
      </c>
      <c r="AN201" s="2186">
        <f>'O7 Amortization'!AL441</f>
        <v>0</v>
      </c>
      <c r="AO201" s="2186">
        <f>'O7 Amortization'!AM441</f>
        <v>0</v>
      </c>
      <c r="AP201" s="2186">
        <f>'O7 Amortization'!AN441</f>
        <v>0</v>
      </c>
      <c r="AQ201" s="2186">
        <f>'O7 Amortization'!AO441</f>
        <v>0</v>
      </c>
      <c r="AR201" s="2186">
        <f>'O7 Amortization'!AP441</f>
        <v>0</v>
      </c>
      <c r="AS201" s="2186">
        <f>'O7 Amortization'!AQ441</f>
        <v>0</v>
      </c>
      <c r="AT201" s="2186">
        <f>'O7 Amortization'!AR441</f>
        <v>0</v>
      </c>
      <c r="AU201" s="2186">
        <f>'O7 Amortization'!AS441</f>
        <v>0</v>
      </c>
      <c r="AV201" s="2186">
        <f>'O7 Amortization'!AT441</f>
        <v>0</v>
      </c>
      <c r="AW201" s="2186">
        <f>'O7 Amortization'!AU441</f>
        <v>0</v>
      </c>
      <c r="AX201" s="2186">
        <f t="shared" si="51"/>
        <v>0</v>
      </c>
      <c r="AY201" s="2186"/>
      <c r="AZ201" s="2186"/>
      <c r="BA201" s="2186"/>
      <c r="BB201" s="2186"/>
      <c r="BC201" s="2186"/>
      <c r="BD201" s="2186"/>
      <c r="BE201" s="2186"/>
      <c r="BF201" s="2186"/>
      <c r="BG201" s="2186"/>
      <c r="BH201" s="2186"/>
      <c r="BI201" s="2186"/>
      <c r="BJ201" s="2186"/>
      <c r="BK201" s="2186"/>
      <c r="BL201" s="2186"/>
      <c r="BM201" s="2186"/>
      <c r="BN201" s="2186"/>
      <c r="BO201" s="2186"/>
      <c r="BP201" s="2186"/>
      <c r="BQ201" s="2186"/>
      <c r="BR201" s="2186"/>
      <c r="BS201" s="2186"/>
      <c r="BT201" s="2186">
        <f>'O7 Amortization'!AW441</f>
        <v>0</v>
      </c>
      <c r="BU201" s="2186">
        <f>'O7 Amortization'!AX441</f>
        <v>0</v>
      </c>
      <c r="BV201" s="2186">
        <f>'O7 Amortization'!AY441</f>
        <v>0</v>
      </c>
      <c r="BW201" s="2186">
        <f>'O7 Amortization'!AZ441</f>
        <v>0</v>
      </c>
      <c r="BX201" s="2186">
        <f>'O7 Amortization'!BA441</f>
        <v>0</v>
      </c>
      <c r="BY201" s="2186">
        <f>'O7 Amortization'!BB441</f>
        <v>0</v>
      </c>
      <c r="BZ201" s="2186">
        <f>'O7 Amortization'!BC441</f>
        <v>0</v>
      </c>
      <c r="CA201" s="2186">
        <f>'O7 Amortization'!BD441</f>
        <v>0</v>
      </c>
      <c r="CB201" s="2186">
        <f>'O7 Amortization'!BE441</f>
        <v>0</v>
      </c>
      <c r="CC201" s="2186">
        <f>'O7 Amortization'!BF441</f>
        <v>0</v>
      </c>
      <c r="CD201" s="2186">
        <f>'O7 Amortization'!BG441</f>
        <v>0</v>
      </c>
      <c r="CE201" s="2186">
        <f>'O7 Amortization'!BH441</f>
        <v>0</v>
      </c>
      <c r="CF201" s="2186">
        <f>'O7 Amortization'!BI441</f>
        <v>0</v>
      </c>
      <c r="CG201" s="2186">
        <f>'O7 Amortization'!BJ441</f>
        <v>0</v>
      </c>
      <c r="CH201" s="2186">
        <f>'O7 Amortization'!BK441</f>
        <v>0</v>
      </c>
      <c r="CI201" s="2186">
        <f>'O7 Amortization'!BL441</f>
        <v>0</v>
      </c>
      <c r="CJ201" s="2186">
        <f>'O7 Amortization'!BM441</f>
        <v>0</v>
      </c>
      <c r="CK201" s="2186">
        <f>'O7 Amortization'!BN441</f>
        <v>0</v>
      </c>
      <c r="CL201" s="2186">
        <f>'O7 Amortization'!BO441</f>
        <v>0</v>
      </c>
      <c r="CM201" s="2186">
        <f>'O7 Amortization'!BP441</f>
        <v>0</v>
      </c>
      <c r="CN201" s="2186">
        <f>'O7 Amortization'!BQ441</f>
        <v>0</v>
      </c>
      <c r="CO201" s="2187">
        <f>+E201-AC201-AX201-CN201</f>
        <v>0</v>
      </c>
      <c r="CQ201" s="1625" t="s">
        <v>1598</v>
      </c>
    </row>
    <row r="202" spans="1:95" s="54" customFormat="1" ht="25.5" x14ac:dyDescent="0.2">
      <c r="A202" s="1838">
        <v>5715</v>
      </c>
      <c r="B202" s="1807" t="s">
        <v>1381</v>
      </c>
      <c r="C202" s="2184">
        <f>IF(ISERROR(VLOOKUP($A202,'I3 TB Data'!$A$19:$H$483,MATCH('O5 Details by Class &amp; Accounts'!$C$18, 'I3 TB Data'!$A$19:$H$19,0),0)), 0, VLOOKUP($A202,'I3 TB Data'!$A$19:$H$483,MATCH('O5 Details by Class &amp; Accounts'!$C$18,'I3 TB Data'!$A$19:$H$19,0),0))</f>
        <v>0</v>
      </c>
      <c r="D202" s="2185">
        <f>'I4 BO ASSETS'!D98</f>
        <v>0</v>
      </c>
      <c r="E202" s="2184">
        <f>C202+D202</f>
        <v>0</v>
      </c>
      <c r="F202" s="2186"/>
      <c r="G202" s="2186"/>
      <c r="H202" s="2186">
        <f t="shared" si="46"/>
        <v>0</v>
      </c>
      <c r="I202" s="2186">
        <f>'O7 Amortization'!G514</f>
        <v>0</v>
      </c>
      <c r="J202" s="2186">
        <f>'O7 Amortization'!H514</f>
        <v>0</v>
      </c>
      <c r="K202" s="2186">
        <f>'O7 Amortization'!I514</f>
        <v>0</v>
      </c>
      <c r="L202" s="2186">
        <f>'O7 Amortization'!J514</f>
        <v>0</v>
      </c>
      <c r="M202" s="2186">
        <f>'O7 Amortization'!K514</f>
        <v>0</v>
      </c>
      <c r="N202" s="2186">
        <f>'O7 Amortization'!L514</f>
        <v>0</v>
      </c>
      <c r="O202" s="2186">
        <f>'O7 Amortization'!M514</f>
        <v>0</v>
      </c>
      <c r="P202" s="2186">
        <f>'O7 Amortization'!N514</f>
        <v>0</v>
      </c>
      <c r="Q202" s="2186">
        <f>'O7 Amortization'!O514</f>
        <v>0</v>
      </c>
      <c r="R202" s="2186">
        <f>'O7 Amortization'!P514</f>
        <v>0</v>
      </c>
      <c r="S202" s="2186">
        <f>'O7 Amortization'!Q514</f>
        <v>0</v>
      </c>
      <c r="T202" s="2186">
        <f>'O7 Amortization'!R514</f>
        <v>0</v>
      </c>
      <c r="U202" s="2186">
        <f>'O7 Amortization'!S514</f>
        <v>0</v>
      </c>
      <c r="V202" s="2186">
        <f>'O7 Amortization'!T514</f>
        <v>0</v>
      </c>
      <c r="W202" s="2186">
        <f>'O7 Amortization'!U514</f>
        <v>0</v>
      </c>
      <c r="X202" s="2186">
        <f>'O7 Amortization'!V514</f>
        <v>0</v>
      </c>
      <c r="Y202" s="2186">
        <f>'O7 Amortization'!W514</f>
        <v>0</v>
      </c>
      <c r="Z202" s="2186">
        <f>'O7 Amortization'!X514</f>
        <v>0</v>
      </c>
      <c r="AA202" s="2186">
        <f>'O7 Amortization'!Y514</f>
        <v>0</v>
      </c>
      <c r="AB202" s="2186">
        <f>'O7 Amortization'!Z514</f>
        <v>0</v>
      </c>
      <c r="AC202" s="2186">
        <f t="shared" si="47"/>
        <v>0</v>
      </c>
      <c r="AD202" s="2186">
        <f>'O7 Amortization'!AB514</f>
        <v>0</v>
      </c>
      <c r="AE202" s="2186">
        <f>'O7 Amortization'!AC514</f>
        <v>0</v>
      </c>
      <c r="AF202" s="2186">
        <f>'O7 Amortization'!AD514</f>
        <v>0</v>
      </c>
      <c r="AG202" s="2186">
        <f>'O7 Amortization'!AE514</f>
        <v>0</v>
      </c>
      <c r="AH202" s="2186">
        <f>'O7 Amortization'!AF514</f>
        <v>0</v>
      </c>
      <c r="AI202" s="2186">
        <f>'O7 Amortization'!AG514</f>
        <v>0</v>
      </c>
      <c r="AJ202" s="2186">
        <f>'O7 Amortization'!AH514</f>
        <v>0</v>
      </c>
      <c r="AK202" s="2186">
        <f>'O7 Amortization'!AI514</f>
        <v>0</v>
      </c>
      <c r="AL202" s="2186">
        <f>'O7 Amortization'!AJ514</f>
        <v>0</v>
      </c>
      <c r="AM202" s="2186">
        <f>'O7 Amortization'!AK514</f>
        <v>0</v>
      </c>
      <c r="AN202" s="2186">
        <f>'O7 Amortization'!AL514</f>
        <v>0</v>
      </c>
      <c r="AO202" s="2186">
        <f>'O7 Amortization'!AM514</f>
        <v>0</v>
      </c>
      <c r="AP202" s="2186">
        <f>'O7 Amortization'!AN514</f>
        <v>0</v>
      </c>
      <c r="AQ202" s="2186">
        <f>'O7 Amortization'!AO514</f>
        <v>0</v>
      </c>
      <c r="AR202" s="2186">
        <f>'O7 Amortization'!AP514</f>
        <v>0</v>
      </c>
      <c r="AS202" s="2186">
        <f>'O7 Amortization'!AQ514</f>
        <v>0</v>
      </c>
      <c r="AT202" s="2186">
        <f>'O7 Amortization'!AR514</f>
        <v>0</v>
      </c>
      <c r="AU202" s="2186">
        <f>'O7 Amortization'!AS514</f>
        <v>0</v>
      </c>
      <c r="AV202" s="2186">
        <f>'O7 Amortization'!AT514</f>
        <v>0</v>
      </c>
      <c r="AW202" s="2186">
        <f>'O7 Amortization'!AU514</f>
        <v>0</v>
      </c>
      <c r="AX202" s="2186">
        <f t="shared" si="51"/>
        <v>0</v>
      </c>
      <c r="AY202" s="2186"/>
      <c r="AZ202" s="2186"/>
      <c r="BA202" s="2186"/>
      <c r="BB202" s="2186"/>
      <c r="BC202" s="2186"/>
      <c r="BD202" s="2186"/>
      <c r="BE202" s="2186"/>
      <c r="BF202" s="2186"/>
      <c r="BG202" s="2186"/>
      <c r="BH202" s="2186"/>
      <c r="BI202" s="2186"/>
      <c r="BJ202" s="2186"/>
      <c r="BK202" s="2186"/>
      <c r="BL202" s="2186"/>
      <c r="BM202" s="2186"/>
      <c r="BN202" s="2186"/>
      <c r="BO202" s="2186"/>
      <c r="BP202" s="2186"/>
      <c r="BQ202" s="2186"/>
      <c r="BR202" s="2186"/>
      <c r="BS202" s="2186"/>
      <c r="BT202" s="2186">
        <f>'O7 Amortization'!AW514</f>
        <v>0</v>
      </c>
      <c r="BU202" s="2186">
        <f>'O7 Amortization'!AX514</f>
        <v>0</v>
      </c>
      <c r="BV202" s="2186">
        <f>'O7 Amortization'!AY514</f>
        <v>0</v>
      </c>
      <c r="BW202" s="2186">
        <f>'O7 Amortization'!AZ514</f>
        <v>0</v>
      </c>
      <c r="BX202" s="2186">
        <f>'O7 Amortization'!BA514</f>
        <v>0</v>
      </c>
      <c r="BY202" s="2186">
        <f>'O7 Amortization'!BB514</f>
        <v>0</v>
      </c>
      <c r="BZ202" s="2186">
        <f>'O7 Amortization'!BC514</f>
        <v>0</v>
      </c>
      <c r="CA202" s="2186">
        <f>'O7 Amortization'!BD514</f>
        <v>0</v>
      </c>
      <c r="CB202" s="2186">
        <f>'O7 Amortization'!BE514</f>
        <v>0</v>
      </c>
      <c r="CC202" s="2186">
        <f>'O7 Amortization'!BF514</f>
        <v>0</v>
      </c>
      <c r="CD202" s="2186">
        <f>'O7 Amortization'!BG514</f>
        <v>0</v>
      </c>
      <c r="CE202" s="2186">
        <f>'O7 Amortization'!BH514</f>
        <v>0</v>
      </c>
      <c r="CF202" s="2186">
        <f>'O7 Amortization'!BI514</f>
        <v>0</v>
      </c>
      <c r="CG202" s="2186">
        <f>'O7 Amortization'!BJ514</f>
        <v>0</v>
      </c>
      <c r="CH202" s="2186">
        <f>'O7 Amortization'!BK514</f>
        <v>0</v>
      </c>
      <c r="CI202" s="2186">
        <f>'O7 Amortization'!BL514</f>
        <v>0</v>
      </c>
      <c r="CJ202" s="2186">
        <f>'O7 Amortization'!BM514</f>
        <v>0</v>
      </c>
      <c r="CK202" s="2186">
        <f>'O7 Amortization'!BN514</f>
        <v>0</v>
      </c>
      <c r="CL202" s="2186">
        <f>'O7 Amortization'!BO514</f>
        <v>0</v>
      </c>
      <c r="CM202" s="2186">
        <f>'O7 Amortization'!BP514</f>
        <v>0</v>
      </c>
      <c r="CN202" s="2186">
        <f t="shared" si="52"/>
        <v>0</v>
      </c>
      <c r="CO202" s="2187">
        <f>+E202-AC202-AX202-CN202</f>
        <v>0</v>
      </c>
      <c r="CQ202" s="1625" t="s">
        <v>1598</v>
      </c>
    </row>
    <row r="203" spans="1:95" s="54" customFormat="1" ht="25.5" x14ac:dyDescent="0.2">
      <c r="A203" s="992">
        <v>5720</v>
      </c>
      <c r="B203" s="993" t="s">
        <v>1382</v>
      </c>
      <c r="C203" s="2184">
        <f>IF(ISERROR(VLOOKUP($A203,'I3 TB Data'!$A$19:$H$483,MATCH('O5 Details by Class &amp; Accounts'!$C$18, 'I3 TB Data'!$A$19:$H$19,0),0)), 0, VLOOKUP($A203,'I3 TB Data'!$A$19:$H$483,MATCH('O5 Details by Class &amp; Accounts'!$C$18,'I3 TB Data'!$A$19:$H$19,0),0))</f>
        <v>0</v>
      </c>
      <c r="D203" s="2185">
        <f>'I4 BO ASSETS'!D99</f>
        <v>0</v>
      </c>
      <c r="E203" s="2184">
        <f>C203+D203</f>
        <v>0</v>
      </c>
      <c r="F203" s="2186"/>
      <c r="G203" s="2186"/>
      <c r="H203" s="2186">
        <f t="shared" si="46"/>
        <v>0</v>
      </c>
      <c r="I203" s="2186">
        <f>'O7 Amortization'!G587</f>
        <v>0</v>
      </c>
      <c r="J203" s="2186">
        <f>'O7 Amortization'!H587</f>
        <v>0</v>
      </c>
      <c r="K203" s="2186">
        <f>'O7 Amortization'!I587</f>
        <v>0</v>
      </c>
      <c r="L203" s="2186">
        <f>'O7 Amortization'!J587</f>
        <v>0</v>
      </c>
      <c r="M203" s="2186">
        <f>'O7 Amortization'!K587</f>
        <v>0</v>
      </c>
      <c r="N203" s="2186">
        <f>'O7 Amortization'!L587</f>
        <v>0</v>
      </c>
      <c r="O203" s="2186">
        <f>'O7 Amortization'!M587</f>
        <v>0</v>
      </c>
      <c r="P203" s="2186">
        <f>'O7 Amortization'!N587</f>
        <v>0</v>
      </c>
      <c r="Q203" s="2186">
        <f>'O7 Amortization'!O587</f>
        <v>0</v>
      </c>
      <c r="R203" s="2186">
        <f>'O7 Amortization'!P587</f>
        <v>0</v>
      </c>
      <c r="S203" s="2186">
        <f>'O7 Amortization'!Q587</f>
        <v>0</v>
      </c>
      <c r="T203" s="2186">
        <f>'O7 Amortization'!R587</f>
        <v>0</v>
      </c>
      <c r="U203" s="2186">
        <f>'O7 Amortization'!S587</f>
        <v>0</v>
      </c>
      <c r="V203" s="2186">
        <f>'O7 Amortization'!T587</f>
        <v>0</v>
      </c>
      <c r="W203" s="2186">
        <f>'O7 Amortization'!U587</f>
        <v>0</v>
      </c>
      <c r="X203" s="2186">
        <f>'O7 Amortization'!V587</f>
        <v>0</v>
      </c>
      <c r="Y203" s="2186">
        <f>'O7 Amortization'!W587</f>
        <v>0</v>
      </c>
      <c r="Z203" s="2186">
        <f>'O7 Amortization'!X587</f>
        <v>0</v>
      </c>
      <c r="AA203" s="2186">
        <f>'O7 Amortization'!Y587</f>
        <v>0</v>
      </c>
      <c r="AB203" s="2186">
        <f>'O7 Amortization'!Z587</f>
        <v>0</v>
      </c>
      <c r="AC203" s="2186">
        <f t="shared" si="47"/>
        <v>0</v>
      </c>
      <c r="AD203" s="2186">
        <f>'O7 Amortization'!AB587</f>
        <v>0</v>
      </c>
      <c r="AE203" s="2186">
        <f>'O7 Amortization'!AC587</f>
        <v>0</v>
      </c>
      <c r="AF203" s="2186">
        <f>'O7 Amortization'!AD587</f>
        <v>0</v>
      </c>
      <c r="AG203" s="2186">
        <f>'O7 Amortization'!AE587</f>
        <v>0</v>
      </c>
      <c r="AH203" s="2186">
        <f>'O7 Amortization'!AF587</f>
        <v>0</v>
      </c>
      <c r="AI203" s="2186">
        <f>'O7 Amortization'!AG587</f>
        <v>0</v>
      </c>
      <c r="AJ203" s="2186">
        <f>'O7 Amortization'!AH587</f>
        <v>0</v>
      </c>
      <c r="AK203" s="2186">
        <f>'O7 Amortization'!AI587</f>
        <v>0</v>
      </c>
      <c r="AL203" s="2186">
        <f>'O7 Amortization'!AJ587</f>
        <v>0</v>
      </c>
      <c r="AM203" s="2186">
        <f>'O7 Amortization'!AK587</f>
        <v>0</v>
      </c>
      <c r="AN203" s="2186">
        <f>'O7 Amortization'!AL587</f>
        <v>0</v>
      </c>
      <c r="AO203" s="2186">
        <f>'O7 Amortization'!AM587</f>
        <v>0</v>
      </c>
      <c r="AP203" s="2186">
        <f>'O7 Amortization'!AN587</f>
        <v>0</v>
      </c>
      <c r="AQ203" s="2186">
        <f>'O7 Amortization'!AO587</f>
        <v>0</v>
      </c>
      <c r="AR203" s="2186">
        <f>'O7 Amortization'!AP587</f>
        <v>0</v>
      </c>
      <c r="AS203" s="2186">
        <f>'O7 Amortization'!AQ587</f>
        <v>0</v>
      </c>
      <c r="AT203" s="2186">
        <f>'O7 Amortization'!AR587</f>
        <v>0</v>
      </c>
      <c r="AU203" s="2186">
        <f>'O7 Amortization'!AS587</f>
        <v>0</v>
      </c>
      <c r="AV203" s="2186">
        <f>'O7 Amortization'!AT587</f>
        <v>0</v>
      </c>
      <c r="AW203" s="2186">
        <f>'O7 Amortization'!AU587</f>
        <v>0</v>
      </c>
      <c r="AX203" s="2186">
        <f t="shared" si="51"/>
        <v>0</v>
      </c>
      <c r="AY203" s="2186"/>
      <c r="AZ203" s="2186"/>
      <c r="BA203" s="2186"/>
      <c r="BB203" s="2186"/>
      <c r="BC203" s="2186"/>
      <c r="BD203" s="2186"/>
      <c r="BE203" s="2186"/>
      <c r="BF203" s="2186"/>
      <c r="BG203" s="2186"/>
      <c r="BH203" s="2186"/>
      <c r="BI203" s="2186"/>
      <c r="BJ203" s="2186"/>
      <c r="BK203" s="2186"/>
      <c r="BL203" s="2186"/>
      <c r="BM203" s="2186"/>
      <c r="BN203" s="2186"/>
      <c r="BO203" s="2186"/>
      <c r="BP203" s="2186"/>
      <c r="BQ203" s="2186"/>
      <c r="BR203" s="2186"/>
      <c r="BS203" s="2186"/>
      <c r="BT203" s="2186">
        <f>'O7 Amortization'!AW587</f>
        <v>0</v>
      </c>
      <c r="BU203" s="2186">
        <f>'O7 Amortization'!AX587</f>
        <v>0</v>
      </c>
      <c r="BV203" s="2186">
        <f>'O7 Amortization'!AY587</f>
        <v>0</v>
      </c>
      <c r="BW203" s="2186">
        <f>'O7 Amortization'!AZ587</f>
        <v>0</v>
      </c>
      <c r="BX203" s="2186">
        <f>'O7 Amortization'!BA587</f>
        <v>0</v>
      </c>
      <c r="BY203" s="2186">
        <f>'O7 Amortization'!BB587</f>
        <v>0</v>
      </c>
      <c r="BZ203" s="2186">
        <f>'O7 Amortization'!BC587</f>
        <v>0</v>
      </c>
      <c r="CA203" s="2186">
        <f>'O7 Amortization'!BD587</f>
        <v>0</v>
      </c>
      <c r="CB203" s="2186">
        <f>'O7 Amortization'!BE587</f>
        <v>0</v>
      </c>
      <c r="CC203" s="2186">
        <f>'O7 Amortization'!BF587</f>
        <v>0</v>
      </c>
      <c r="CD203" s="2186">
        <f>'O7 Amortization'!BG587</f>
        <v>0</v>
      </c>
      <c r="CE203" s="2186">
        <f>'O7 Amortization'!BH587</f>
        <v>0</v>
      </c>
      <c r="CF203" s="2186">
        <f>'O7 Amortization'!BI587</f>
        <v>0</v>
      </c>
      <c r="CG203" s="2186">
        <f>'O7 Amortization'!BJ587</f>
        <v>0</v>
      </c>
      <c r="CH203" s="2186">
        <f>'O7 Amortization'!BK587</f>
        <v>0</v>
      </c>
      <c r="CI203" s="2186">
        <f>'O7 Amortization'!BL587</f>
        <v>0</v>
      </c>
      <c r="CJ203" s="2186">
        <f>'O7 Amortization'!BM587</f>
        <v>0</v>
      </c>
      <c r="CK203" s="2186">
        <f>'O7 Amortization'!BN587</f>
        <v>0</v>
      </c>
      <c r="CL203" s="2186">
        <f>'O7 Amortization'!BO587</f>
        <v>0</v>
      </c>
      <c r="CM203" s="2186">
        <f>'O7 Amortization'!BP587</f>
        <v>0</v>
      </c>
      <c r="CN203" s="2186">
        <f t="shared" si="52"/>
        <v>0</v>
      </c>
      <c r="CO203" s="2187">
        <f>+E203-AC203-AX203-CN203</f>
        <v>0</v>
      </c>
      <c r="CQ203" s="1625" t="s">
        <v>1598</v>
      </c>
    </row>
    <row r="204" spans="1:95" s="54" customFormat="1" ht="25.5" x14ac:dyDescent="0.2">
      <c r="A204" s="1838">
        <v>5730</v>
      </c>
      <c r="B204" s="1807" t="s">
        <v>35</v>
      </c>
      <c r="C204" s="2184">
        <f>IF(ISERROR(VLOOKUP($A204,'I3 TB Data'!$A$19:$H$483,MATCH('O5 Details by Class &amp; Accounts'!$C$18, 'I3 TB Data'!$A$19:$H$19,0),0)), 0, VLOOKUP($A204,'I3 TB Data'!$A$19:$H$483,MATCH('O5 Details by Class &amp; Accounts'!$C$18,'I3 TB Data'!$A$19:$H$19,0),0))</f>
        <v>0</v>
      </c>
      <c r="D204" s="2185"/>
      <c r="E204" s="2184">
        <f t="shared" si="53"/>
        <v>0</v>
      </c>
      <c r="F204" s="2186"/>
      <c r="G204" s="2186"/>
      <c r="H204" s="2186"/>
      <c r="I204" s="2186"/>
      <c r="J204" s="2186"/>
      <c r="K204" s="2186"/>
      <c r="L204" s="2186"/>
      <c r="M204" s="2186"/>
      <c r="N204" s="2186"/>
      <c r="O204" s="2186"/>
      <c r="P204" s="2186"/>
      <c r="Q204" s="2186"/>
      <c r="R204" s="2186"/>
      <c r="S204" s="2186"/>
      <c r="T204" s="2186"/>
      <c r="U204" s="2186"/>
      <c r="V204" s="2186"/>
      <c r="W204" s="2186"/>
      <c r="X204" s="2186"/>
      <c r="Y204" s="2186"/>
      <c r="Z204" s="2186"/>
      <c r="AA204" s="2186"/>
      <c r="AB204" s="2186"/>
      <c r="AC204" s="2186"/>
      <c r="AD204" s="2186"/>
      <c r="AE204" s="2186"/>
      <c r="AF204" s="2186"/>
      <c r="AG204" s="2186"/>
      <c r="AH204" s="2186"/>
      <c r="AI204" s="2186"/>
      <c r="AJ204" s="2186"/>
      <c r="AK204" s="2186"/>
      <c r="AL204" s="2186"/>
      <c r="AM204" s="2186"/>
      <c r="AN204" s="2186"/>
      <c r="AO204" s="2186"/>
      <c r="AP204" s="2186"/>
      <c r="AQ204" s="2186"/>
      <c r="AR204" s="2186"/>
      <c r="AS204" s="2186"/>
      <c r="AT204" s="2186"/>
      <c r="AU204" s="2186"/>
      <c r="AV204" s="2186"/>
      <c r="AW204" s="2186"/>
      <c r="AX204" s="2186"/>
      <c r="AY204" s="2186">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2186">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2186">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2186">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2186">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2186">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2186">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2186">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2186">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2186">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2186">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2186">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2186">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2186">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2186">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2186">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2186">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2186">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2186">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2186">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2186">
        <f t="shared" si="48"/>
        <v>0</v>
      </c>
      <c r="BT204" s="2186">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2186">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2186">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2186">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2186">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2186">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2186">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2186">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2186">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2186">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2186">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2186">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2186">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2186">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2186">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2186">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2186">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2186">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2186">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2186">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2186">
        <f t="shared" si="52"/>
        <v>0</v>
      </c>
      <c r="CO204" s="2187">
        <f t="shared" si="50"/>
        <v>0</v>
      </c>
      <c r="CQ204" s="1625" t="s">
        <v>1082</v>
      </c>
    </row>
    <row r="205" spans="1:95" s="54" customFormat="1" ht="12.75" x14ac:dyDescent="0.2">
      <c r="A205" s="1838">
        <v>5735</v>
      </c>
      <c r="B205" s="1807" t="s">
        <v>39</v>
      </c>
      <c r="C205" s="2184">
        <f>IF(ISERROR(VLOOKUP($A205,'I3 TB Data'!$A$19:$H$483,MATCH('O5 Details by Class &amp; Accounts'!$C$18, 'I3 TB Data'!$A$19:$H$19,0),0)), 0, VLOOKUP($A205,'I3 TB Data'!$A$19:$H$483,MATCH('O5 Details by Class &amp; Accounts'!$C$18,'I3 TB Data'!$A$19:$H$19,0),0))</f>
        <v>0</v>
      </c>
      <c r="D205" s="2185"/>
      <c r="E205" s="2184">
        <f t="shared" si="53"/>
        <v>0</v>
      </c>
      <c r="F205" s="2186"/>
      <c r="G205" s="2186"/>
      <c r="H205" s="2186"/>
      <c r="I205" s="2186"/>
      <c r="J205" s="2186"/>
      <c r="K205" s="2186"/>
      <c r="L205" s="2186"/>
      <c r="M205" s="2186"/>
      <c r="N205" s="2186"/>
      <c r="O205" s="2186"/>
      <c r="P205" s="2186"/>
      <c r="Q205" s="2186"/>
      <c r="R205" s="2186"/>
      <c r="S205" s="2186"/>
      <c r="T205" s="2186"/>
      <c r="U205" s="2186"/>
      <c r="V205" s="2186"/>
      <c r="W205" s="2186"/>
      <c r="X205" s="2186"/>
      <c r="Y205" s="2186"/>
      <c r="Z205" s="2186"/>
      <c r="AA205" s="2186"/>
      <c r="AB205" s="2186"/>
      <c r="AC205" s="2186"/>
      <c r="AD205" s="2186"/>
      <c r="AE205" s="2186"/>
      <c r="AF205" s="2186"/>
      <c r="AG205" s="2186"/>
      <c r="AH205" s="2186"/>
      <c r="AI205" s="2186"/>
      <c r="AJ205" s="2186"/>
      <c r="AK205" s="2186"/>
      <c r="AL205" s="2186"/>
      <c r="AM205" s="2186"/>
      <c r="AN205" s="2186"/>
      <c r="AO205" s="2186"/>
      <c r="AP205" s="2186"/>
      <c r="AQ205" s="2186"/>
      <c r="AR205" s="2186"/>
      <c r="AS205" s="2186"/>
      <c r="AT205" s="2186"/>
      <c r="AU205" s="2186"/>
      <c r="AV205" s="2186"/>
      <c r="AW205" s="2186"/>
      <c r="AX205" s="2186"/>
      <c r="AY205" s="2186">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2186">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2186">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2186">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2186">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2186">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2186">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2186">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2186">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2186">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2186">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2186">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2186">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2186">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2186">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2186">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2186">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2186">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2186">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2186">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2186">
        <f t="shared" si="48"/>
        <v>0</v>
      </c>
      <c r="BT205" s="2186">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2186">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2186">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2186">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2186">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2186">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2186">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2186">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2186">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2186">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2186">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2186">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2186">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2186">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2186">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2186">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2186">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2186">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2186">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2186">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2186">
        <f t="shared" si="52"/>
        <v>0</v>
      </c>
      <c r="CO205" s="2187">
        <f t="shared" si="50"/>
        <v>0</v>
      </c>
      <c r="CQ205" s="1625" t="s">
        <v>1082</v>
      </c>
    </row>
    <row r="206" spans="1:95" s="54" customFormat="1" ht="12.75" x14ac:dyDescent="0.2">
      <c r="A206" s="1838">
        <v>5740</v>
      </c>
      <c r="B206" s="1807" t="s">
        <v>40</v>
      </c>
      <c r="C206" s="2184">
        <f>IF(ISERROR(VLOOKUP($A206,'I3 TB Data'!$A$19:$H$483,MATCH('O5 Details by Class &amp; Accounts'!$C$18, 'I3 TB Data'!$A$19:$H$19,0),0)), 0, VLOOKUP($A206,'I3 TB Data'!$A$19:$H$483,MATCH('O5 Details by Class &amp; Accounts'!$C$18,'I3 TB Data'!$A$19:$H$19,0),0))</f>
        <v>0</v>
      </c>
      <c r="D206" s="2185"/>
      <c r="E206" s="2184">
        <f t="shared" si="53"/>
        <v>0</v>
      </c>
      <c r="F206" s="2186"/>
      <c r="G206" s="2186"/>
      <c r="H206" s="2186"/>
      <c r="I206" s="2186"/>
      <c r="J206" s="2186"/>
      <c r="K206" s="2186"/>
      <c r="L206" s="2186"/>
      <c r="M206" s="2186"/>
      <c r="N206" s="2186"/>
      <c r="O206" s="2186"/>
      <c r="P206" s="2186"/>
      <c r="Q206" s="2186"/>
      <c r="R206" s="2186"/>
      <c r="S206" s="2186"/>
      <c r="T206" s="2186"/>
      <c r="U206" s="2186"/>
      <c r="V206" s="2186"/>
      <c r="W206" s="2186"/>
      <c r="X206" s="2186"/>
      <c r="Y206" s="2186"/>
      <c r="Z206" s="2186"/>
      <c r="AA206" s="2186"/>
      <c r="AB206" s="2186"/>
      <c r="AC206" s="2186"/>
      <c r="AD206" s="2186"/>
      <c r="AE206" s="2186"/>
      <c r="AF206" s="2186"/>
      <c r="AG206" s="2186"/>
      <c r="AH206" s="2186"/>
      <c r="AI206" s="2186"/>
      <c r="AJ206" s="2186"/>
      <c r="AK206" s="2186"/>
      <c r="AL206" s="2186"/>
      <c r="AM206" s="2186"/>
      <c r="AN206" s="2186"/>
      <c r="AO206" s="2186"/>
      <c r="AP206" s="2186"/>
      <c r="AQ206" s="2186"/>
      <c r="AR206" s="2186"/>
      <c r="AS206" s="2186"/>
      <c r="AT206" s="2186"/>
      <c r="AU206" s="2186"/>
      <c r="AV206" s="2186"/>
      <c r="AW206" s="2186"/>
      <c r="AX206" s="2186"/>
      <c r="AY206" s="2186">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2186">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2186">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2186">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2186">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2186">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2186">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2186">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2186">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2186">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2186">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2186">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2186">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2186">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2186">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2186">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2186">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2186">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2186">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2186">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2186">
        <f t="shared" si="48"/>
        <v>0</v>
      </c>
      <c r="BT206" s="2186">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2186">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2186">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2186">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2186">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2186">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2186">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2186">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2186">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2186">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2186">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2186">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2186">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2186">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2186">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2186">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2186">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2186">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2186">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2186">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2186">
        <f t="shared" si="52"/>
        <v>0</v>
      </c>
      <c r="CO206" s="2187">
        <f t="shared" si="50"/>
        <v>0</v>
      </c>
      <c r="CQ206" s="1625" t="s">
        <v>1082</v>
      </c>
    </row>
    <row r="207" spans="1:95" s="54" customFormat="1" ht="12.75" x14ac:dyDescent="0.2">
      <c r="A207" s="1838">
        <v>6005</v>
      </c>
      <c r="B207" s="1807" t="s">
        <v>41</v>
      </c>
      <c r="C207" s="2184">
        <f>IF(ISERROR(VLOOKUP($A207,'I3 TB Data'!$A$19:$H$483,MATCH('O5 Details by Class &amp; Accounts'!$C$18, 'I3 TB Data'!$A$19:$H$19,0),0)), 0, VLOOKUP($A207,'I3 TB Data'!$A$19:$H$483,MATCH('O5 Details by Class &amp; Accounts'!$C$18,'I3 TB Data'!$A$19:$H$19,0),0))</f>
        <v>1998550</v>
      </c>
      <c r="D207" s="2185"/>
      <c r="E207" s="2184">
        <f t="shared" si="53"/>
        <v>1998550</v>
      </c>
      <c r="F207" s="2186"/>
      <c r="G207" s="2186"/>
      <c r="H207" s="2186"/>
      <c r="I207" s="2186">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2186">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2186">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2186">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2186">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2186">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2186">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2186">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2186">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2186">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2186">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2186">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2186">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2186">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2186">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2186">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2186">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2186">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2186">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2186">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2186">
        <f>SUM(I207:AB207)</f>
        <v>0</v>
      </c>
      <c r="AD207" s="2186">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2186">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2186">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2186">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2186">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2186">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2186">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2186">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2186">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2186">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2186">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2186">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2186">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2186">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2186">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2186">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2186">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2186">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2186">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2186">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2186">
        <f>SUM(AD207:AW207)</f>
        <v>0</v>
      </c>
      <c r="AY207" s="2186">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2186">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2186">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2186">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2186">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2186">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2186">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2186">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2186">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2186">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2186">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2186">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2186">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2186">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2186">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2186">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2186">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2186">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2186">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2186">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2186">
        <f>SUM(AY207:BR207)</f>
        <v>0</v>
      </c>
      <c r="BT207" s="2186">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1241385.9397223361</v>
      </c>
      <c r="BU207" s="2186">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283049.92801465589</v>
      </c>
      <c r="BV207" s="2186">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439872.30532345083</v>
      </c>
      <c r="BW207" s="2186">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2186">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2186">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0</v>
      </c>
      <c r="BZ207" s="2186">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27975.239787944149</v>
      </c>
      <c r="CA207" s="2186">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3405.9642459385445</v>
      </c>
      <c r="CB207" s="2186">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2860.6229056741799</v>
      </c>
      <c r="CC207" s="2186">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2186">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2186">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2186">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2186">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2186">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2186">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2186">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2186">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2186">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2186">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2186">
        <f>SUM(BT207:CM207)</f>
        <v>1998549.9999999995</v>
      </c>
      <c r="CO207" s="2187">
        <f>+E207-AC207-AX207-BS207-CN207</f>
        <v>0</v>
      </c>
      <c r="CQ207" s="1625" t="s">
        <v>1186</v>
      </c>
    </row>
    <row r="208" spans="1:95" s="54" customFormat="1" ht="12.75" x14ac:dyDescent="0.2">
      <c r="A208" s="992">
        <v>6105</v>
      </c>
      <c r="B208" s="993" t="s">
        <v>544</v>
      </c>
      <c r="C208" s="2184">
        <f>IF(ISERROR(VLOOKUP($A208,'I3 TB Data'!$A$19:$H$483,MATCH('O5 Details by Class &amp; Accounts'!$C$18, 'I3 TB Data'!$A$19:$H$19,0),0)), 0, VLOOKUP($A208,'I3 TB Data'!$A$19:$H$483,MATCH('O5 Details by Class &amp; Accounts'!$C$18,'I3 TB Data'!$A$19:$H$19,0),0))</f>
        <v>268803</v>
      </c>
      <c r="D208" s="2185"/>
      <c r="E208" s="2184">
        <f t="shared" si="53"/>
        <v>268803</v>
      </c>
      <c r="F208" s="2186">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2186">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2186">
        <f t="shared" si="46"/>
        <v>0</v>
      </c>
      <c r="I208" s="2186">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2186">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2186">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2186">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2186">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2186">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2186">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2186">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2186">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2186">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2186">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2186">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2186">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2186">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2186">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2186">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2186">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2186">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2186">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2186">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2186">
        <f t="shared" si="47"/>
        <v>0</v>
      </c>
      <c r="AD208" s="2186">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2186">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2186">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2186">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2186">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2186">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2186">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2186">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2186">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2186">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2186">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2186">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2186">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2186">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2186">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2186">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2186">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2186">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2186">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2186">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2186">
        <f t="shared" si="51"/>
        <v>0</v>
      </c>
      <c r="AY208" s="2186">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2186">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2186">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2186">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2186">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2186">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2186">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2186">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2186">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2186">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2186">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2186">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2186">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2186">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2186">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2186">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2186">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2186">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2186">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2186">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2186">
        <f t="shared" si="48"/>
        <v>0</v>
      </c>
      <c r="BT208" s="2186">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166965.18213463918</v>
      </c>
      <c r="BU208" s="2186">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38069.935603374222</v>
      </c>
      <c r="BV208" s="2186">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59162.390376953066</v>
      </c>
      <c r="BW208" s="2186">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2186">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2186">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2186">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3762.6421058861429</v>
      </c>
      <c r="CA208" s="2186">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458.09882524881471</v>
      </c>
      <c r="CB208" s="2186">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384.75095389854476</v>
      </c>
      <c r="CC208" s="2186">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2186">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2186">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2186">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2186">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2186">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2186">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2186">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2186">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2186">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2186">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2186">
        <f t="shared" si="52"/>
        <v>268802.99999999994</v>
      </c>
      <c r="CO208" s="2187">
        <f t="shared" si="50"/>
        <v>0</v>
      </c>
      <c r="CQ208" s="1625" t="s">
        <v>1186</v>
      </c>
    </row>
    <row r="209" spans="1:98" s="54" customFormat="1" ht="12.75" x14ac:dyDescent="0.2">
      <c r="A209" s="992">
        <v>6110</v>
      </c>
      <c r="B209" s="993" t="s">
        <v>545</v>
      </c>
      <c r="C209" s="2184">
        <f>IF(ISERROR(VLOOKUP($A209,'I3 TB Data'!$A$19:$H$483,MATCH('O5 Details by Class &amp; Accounts'!$C$18, 'I3 TB Data'!$A$19:$H$19,0),0)), 0, VLOOKUP($A209,'I3 TB Data'!$A$19:$H$483,MATCH('O5 Details by Class &amp; Accounts'!$C$18,'I3 TB Data'!$A$19:$H$19,0),0))</f>
        <v>316940</v>
      </c>
      <c r="D209" s="2185"/>
      <c r="E209" s="2184">
        <f t="shared" si="53"/>
        <v>316940</v>
      </c>
      <c r="F209" s="2186"/>
      <c r="G209" s="2186"/>
      <c r="H209" s="2186">
        <f t="shared" si="46"/>
        <v>0</v>
      </c>
      <c r="I209" s="2186">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2186">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2186">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2186">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2186">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2186">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2186">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2186">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2186">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2186">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2186">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2186">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2186">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2186">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2186">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2186">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2186">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2186">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2186">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2186">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2186">
        <f t="shared" si="47"/>
        <v>0</v>
      </c>
      <c r="AD209" s="2186">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2186">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2186">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2186">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2186">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2186">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2186">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2186">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2186">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2186">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2186">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2186">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2186">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2186">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2186">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2186">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2186">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2186">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2186">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2186">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2186">
        <f t="shared" si="51"/>
        <v>0</v>
      </c>
      <c r="AY209" s="2186">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2186">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2186">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2186">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2186">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2186">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2186">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2186">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2186">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2186">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2186">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2186">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2186">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2186">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2186">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2186">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2186">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2186">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2186">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2186">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2186">
        <f t="shared" si="48"/>
        <v>0</v>
      </c>
      <c r="BT209" s="2186">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196865.15710670096</v>
      </c>
      <c r="BU209" s="2186">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44887.465504973632</v>
      </c>
      <c r="BV209" s="2186">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69757.138149765829</v>
      </c>
      <c r="BW209" s="2186">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2186">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2186">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0</v>
      </c>
      <c r="BZ209" s="2186">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4436.4526773866146</v>
      </c>
      <c r="CA209" s="2186">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540.13475174889913</v>
      </c>
      <c r="CB209" s="2186">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453.65180942401969</v>
      </c>
      <c r="CC209" s="2186">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2186">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2186">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2186">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2186">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2186">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2186">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2186">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2186">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2186">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2186">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2186">
        <f t="shared" si="52"/>
        <v>316940</v>
      </c>
      <c r="CO209" s="2187">
        <f t="shared" si="50"/>
        <v>0</v>
      </c>
      <c r="CQ209" s="1625" t="s">
        <v>1186</v>
      </c>
    </row>
    <row r="210" spans="1:98" s="54" customFormat="1" ht="12.75" x14ac:dyDescent="0.2">
      <c r="A210" s="1913" t="s">
        <v>1639</v>
      </c>
      <c r="B210" s="1914" t="s">
        <v>1644</v>
      </c>
      <c r="C210" s="2184">
        <f>IF(ISERROR(VLOOKUP($A210,'I3 TB Data'!$A$19:$H$483,MATCH('O5 Details by Class &amp; Accounts'!$C$18, 'I3 TB Data'!$A$19:$H$19,0),0)), 0, VLOOKUP($A210,'I3 TB Data'!$A$19:$H$483,MATCH('O5 Details by Class &amp; Accounts'!$C$18,'I3 TB Data'!$A$19:$H$19,0),0))</f>
        <v>34735</v>
      </c>
      <c r="D210" s="2185"/>
      <c r="E210" s="2184">
        <f t="shared" si="53"/>
        <v>34735</v>
      </c>
      <c r="F210" s="2186">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2186">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2186">
        <f t="shared" si="46"/>
        <v>0</v>
      </c>
      <c r="I210" s="2186">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2186">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2186">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2186">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2186">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2186">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2186">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2186">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2186">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2186">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2186">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2186">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2186">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2186">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2186">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2186">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2186">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2186">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2186">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2186">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2186">
        <f t="shared" si="47"/>
        <v>0</v>
      </c>
      <c r="AD210" s="2186">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2186">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2186">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2186">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2186">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2186">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2186">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2186">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2186">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2186">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2186">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2186">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2186">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2186">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2186">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2186">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2186">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2186">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2186">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2186">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2186">
        <f t="shared" si="51"/>
        <v>0</v>
      </c>
      <c r="AY210" s="2186">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2186">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2186">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2186">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2186">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2186">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2186">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2186">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2186">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2186">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2186">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2186">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2186">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2186">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2186">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2186">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2186">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2186">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2186">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2186">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2186">
        <f t="shared" si="48"/>
        <v>0</v>
      </c>
      <c r="BT210" s="2186">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23730.533665877767</v>
      </c>
      <c r="BU210" s="2186">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4509.6867315790341</v>
      </c>
      <c r="BV210" s="2186">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5782.4926716557848</v>
      </c>
      <c r="BW210" s="2186">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2186">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2186">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0</v>
      </c>
      <c r="BZ210" s="2186">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579.16273950470827</v>
      </c>
      <c r="CA210" s="2186">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69.293758740907478</v>
      </c>
      <c r="CB210" s="2186">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63.830432641799696</v>
      </c>
      <c r="CC210" s="2186">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2186">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2186">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2186">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2186">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2186">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2186">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2186">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2186">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2186">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2186">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2186">
        <f t="shared" si="52"/>
        <v>34735.000000000007</v>
      </c>
      <c r="CO210" s="2187">
        <f t="shared" si="50"/>
        <v>0</v>
      </c>
      <c r="CQ210" s="1625" t="s">
        <v>1082</v>
      </c>
    </row>
    <row r="211" spans="1:98" s="54" customFormat="1" ht="12.75" x14ac:dyDescent="0.2">
      <c r="A211" s="1838">
        <v>6210</v>
      </c>
      <c r="B211" s="1807" t="s">
        <v>993</v>
      </c>
      <c r="C211" s="2184">
        <f>IF(ISERROR(VLOOKUP($A211,'I3 TB Data'!$A$19:$H$483,MATCH('O5 Details by Class &amp; Accounts'!$C$18, 'I3 TB Data'!$A$19:$H$19,0),0)), 0, VLOOKUP($A211,'I3 TB Data'!$A$19:$H$483,MATCH('O5 Details by Class &amp; Accounts'!$C$18,'I3 TB Data'!$A$19:$H$19,0),0))</f>
        <v>0</v>
      </c>
      <c r="D211" s="2185"/>
      <c r="E211" s="2184">
        <f t="shared" si="53"/>
        <v>0</v>
      </c>
      <c r="F211" s="2186">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2186">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2186">
        <f t="shared" si="46"/>
        <v>0</v>
      </c>
      <c r="I211" s="2186">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2186">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2186">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2186">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2186">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2186">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2186">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2186">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2186">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2186">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2186">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2186">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2186">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2186">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2186">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2186">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2186">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2186">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2186">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2186">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2186">
        <f t="shared" si="47"/>
        <v>0</v>
      </c>
      <c r="AD211" s="2186">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2186">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2186">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2186">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2186">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2186">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2186">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2186">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2186">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2186">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2186">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2186">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2186">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2186">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2186">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2186">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2186">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2186">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2186">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2186">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2186">
        <f t="shared" si="51"/>
        <v>0</v>
      </c>
      <c r="AY211" s="2186">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2186">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2186">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2186">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2186">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2186">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2186">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2186">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2186">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2186">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2186">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2186">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2186">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2186">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2186">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2186">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2186">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2186">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2186">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2186">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2186">
        <f t="shared" si="48"/>
        <v>0</v>
      </c>
      <c r="BT211" s="2186">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2186">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2186">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2186">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2186">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2186">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2186">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2186">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2186">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2186">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2186">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2186">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2186">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2186">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2186">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2186">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2186">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2186">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2186">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2186">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2186">
        <f t="shared" si="52"/>
        <v>0</v>
      </c>
      <c r="CO211" s="2187">
        <f t="shared" si="50"/>
        <v>0</v>
      </c>
      <c r="CQ211" s="1625" t="s">
        <v>1082</v>
      </c>
    </row>
    <row r="212" spans="1:98" s="54" customFormat="1" ht="12.75" x14ac:dyDescent="0.2">
      <c r="A212" s="1838">
        <v>6215</v>
      </c>
      <c r="B212" s="1807" t="s">
        <v>994</v>
      </c>
      <c r="C212" s="2184">
        <f>IF(ISERROR(VLOOKUP($A212,'I3 TB Data'!$A$19:$H$483,MATCH('O5 Details by Class &amp; Accounts'!$C$18, 'I3 TB Data'!$A$19:$H$19,0),0)), 0, VLOOKUP($A212,'I3 TB Data'!$A$19:$H$483,MATCH('O5 Details by Class &amp; Accounts'!$C$18,'I3 TB Data'!$A$19:$H$19,0),0))</f>
        <v>0</v>
      </c>
      <c r="D212" s="2185"/>
      <c r="E212" s="2184">
        <f t="shared" si="53"/>
        <v>0</v>
      </c>
      <c r="F212" s="2186">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2186">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2186">
        <f t="shared" si="46"/>
        <v>0</v>
      </c>
      <c r="I212" s="2186">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2186">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2186">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2186">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2186">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2186">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2186">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2186">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2186">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2186">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2186">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2186">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2186">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2186">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2186">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2186">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2186">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2186">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2186">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2186">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2186">
        <f t="shared" si="47"/>
        <v>0</v>
      </c>
      <c r="AD212" s="2186">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2186">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2186">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2186">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2186">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2186">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2186">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2186">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2186">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2186">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2186">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2186">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2186">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2186">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2186">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2186">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2186">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2186">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2186">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2186">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2186">
        <f t="shared" si="51"/>
        <v>0</v>
      </c>
      <c r="AY212" s="2186">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2186">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2186">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2186">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2186">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2186">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2186">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2186">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2186">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2186">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2186">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2186">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2186">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2186">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2186">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2186">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2186">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2186">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2186">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2186">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2186">
        <f t="shared" si="48"/>
        <v>0</v>
      </c>
      <c r="BT212" s="2186">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2186">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2186">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2186">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2186">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2186">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2186">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2186">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2186">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2186">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2186">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2186">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2186">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2186">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2186">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2186">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2186">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2186">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2186">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2186">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2186">
        <f t="shared" si="52"/>
        <v>0</v>
      </c>
      <c r="CO212" s="2187">
        <f t="shared" si="50"/>
        <v>0</v>
      </c>
      <c r="CQ212" s="1625" t="s">
        <v>1082</v>
      </c>
    </row>
    <row r="213" spans="1:98" s="511" customFormat="1" ht="12.75" x14ac:dyDescent="0.2">
      <c r="A213" s="1839">
        <v>6225</v>
      </c>
      <c r="B213" s="1840" t="s">
        <v>995</v>
      </c>
      <c r="C213" s="2188">
        <f>IF(ISERROR(VLOOKUP($A213,'I3 TB Data'!$A$19:$H$483,MATCH('O5 Details by Class &amp; Accounts'!$C$18, 'I3 TB Data'!$A$19:$H$19,0),0)), 0, VLOOKUP($A213,'I3 TB Data'!$A$19:$H$483,MATCH('O5 Details by Class &amp; Accounts'!$C$18,'I3 TB Data'!$A$19:$H$19,0),0))</f>
        <v>0</v>
      </c>
      <c r="D213" s="2189"/>
      <c r="E213" s="2188">
        <f t="shared" si="53"/>
        <v>0</v>
      </c>
      <c r="F213" s="2190">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2190">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2190">
        <f t="shared" si="46"/>
        <v>0</v>
      </c>
      <c r="I213" s="2190">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2190">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2190">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2190">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2190">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2190">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2190">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2190">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2190">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2190">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2190">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2190">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2190">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2190">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2190">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2190">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2190">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2190">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2190">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2190">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2190">
        <f t="shared" si="47"/>
        <v>0</v>
      </c>
      <c r="AD213" s="2190">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2190">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2190">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2190">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2190">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2190">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2190">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2190">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2190">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2190">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2190">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2190">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2190">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2190">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2190">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2190">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2190">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2190">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2190">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2190">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2190">
        <f t="shared" si="51"/>
        <v>0</v>
      </c>
      <c r="AY213" s="2190">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2190">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2190">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2190">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2190">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2190">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2190">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2190">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2190">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2190">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2190">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2190">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2190">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2190">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2190">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2190">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2190">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2190">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2190">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2190">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2190">
        <f t="shared" si="48"/>
        <v>0</v>
      </c>
      <c r="BT213" s="2190">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2190">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2190">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2190">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2190">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2190">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2190">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2190">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2190">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2190">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2190">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2190">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2190">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2190">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2190">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2190">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2190">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2190">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2190">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2190">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2190">
        <f t="shared" si="52"/>
        <v>0</v>
      </c>
      <c r="CO213" s="2191">
        <f t="shared" si="50"/>
        <v>0</v>
      </c>
      <c r="CQ213" s="1625" t="s">
        <v>1082</v>
      </c>
    </row>
    <row r="214" spans="1:98" s="982" customFormat="1" ht="13.5" thickBot="1" x14ac:dyDescent="0.25">
      <c r="A214" s="2192"/>
      <c r="B214" s="2193"/>
      <c r="C214" s="2194">
        <f t="shared" ref="C214:AH214" si="54">SUM(C19:C213)</f>
        <v>190230365.72419405</v>
      </c>
      <c r="D214" s="2194">
        <f t="shared" si="54"/>
        <v>0</v>
      </c>
      <c r="E214" s="2195">
        <f t="shared" si="54"/>
        <v>190230365.72419405</v>
      </c>
      <c r="F214" s="2194">
        <f t="shared" si="54"/>
        <v>128458069.89999998</v>
      </c>
      <c r="G214" s="2194">
        <f t="shared" si="54"/>
        <v>81935805.915822595</v>
      </c>
      <c r="H214" s="2194">
        <f t="shared" si="54"/>
        <v>210393875.81582257</v>
      </c>
      <c r="I214" s="2194">
        <f t="shared" si="54"/>
        <v>27302447.372438319</v>
      </c>
      <c r="J214" s="2194">
        <f t="shared" si="54"/>
        <v>11054551.517222002</v>
      </c>
      <c r="K214" s="2194">
        <f t="shared" si="54"/>
        <v>20955456.044664927</v>
      </c>
      <c r="L214" s="2194">
        <f t="shared" si="54"/>
        <v>0</v>
      </c>
      <c r="M214" s="2194">
        <f t="shared" si="54"/>
        <v>0</v>
      </c>
      <c r="N214" s="2194">
        <f t="shared" si="54"/>
        <v>0</v>
      </c>
      <c r="O214" s="2194">
        <f t="shared" si="54"/>
        <v>506668.80939464684</v>
      </c>
      <c r="P214" s="2194">
        <f t="shared" si="54"/>
        <v>1241.800381761411</v>
      </c>
      <c r="Q214" s="2194">
        <f t="shared" si="54"/>
        <v>7273.4808983684115</v>
      </c>
      <c r="R214" s="2194">
        <f t="shared" si="54"/>
        <v>0</v>
      </c>
      <c r="S214" s="2194">
        <f t="shared" si="54"/>
        <v>0</v>
      </c>
      <c r="T214" s="2194">
        <f t="shared" si="54"/>
        <v>0</v>
      </c>
      <c r="U214" s="2194">
        <f t="shared" si="54"/>
        <v>0</v>
      </c>
      <c r="V214" s="2194">
        <f t="shared" si="54"/>
        <v>0</v>
      </c>
      <c r="W214" s="2194">
        <f t="shared" si="54"/>
        <v>0</v>
      </c>
      <c r="X214" s="2194">
        <f t="shared" si="54"/>
        <v>0</v>
      </c>
      <c r="Y214" s="2194">
        <f t="shared" si="54"/>
        <v>0</v>
      </c>
      <c r="Z214" s="2194">
        <f t="shared" si="54"/>
        <v>0</v>
      </c>
      <c r="AA214" s="2194">
        <f t="shared" si="54"/>
        <v>0</v>
      </c>
      <c r="AB214" s="2194">
        <f t="shared" si="54"/>
        <v>0</v>
      </c>
      <c r="AC214" s="2194">
        <f t="shared" si="54"/>
        <v>59827639.024999999</v>
      </c>
      <c r="AD214" s="2194">
        <f t="shared" si="54"/>
        <v>36144170.868798822</v>
      </c>
      <c r="AE214" s="2194">
        <f t="shared" si="54"/>
        <v>3081975.9518005885</v>
      </c>
      <c r="AF214" s="2194">
        <f t="shared" si="54"/>
        <v>465185.78110235964</v>
      </c>
      <c r="AG214" s="2194">
        <f t="shared" si="54"/>
        <v>0</v>
      </c>
      <c r="AH214" s="2194">
        <f t="shared" si="54"/>
        <v>0</v>
      </c>
      <c r="AI214" s="2194">
        <f t="shared" ref="AI214:BN214" si="55">SUM(AI19:AI213)</f>
        <v>0</v>
      </c>
      <c r="AJ214" s="2194">
        <f t="shared" si="55"/>
        <v>926625.04863174062</v>
      </c>
      <c r="AK214" s="2194">
        <f t="shared" si="55"/>
        <v>172645.48103255726</v>
      </c>
      <c r="AL214" s="2194">
        <f t="shared" si="55"/>
        <v>140695.71945651519</v>
      </c>
      <c r="AM214" s="2194">
        <f t="shared" si="55"/>
        <v>0</v>
      </c>
      <c r="AN214" s="2194">
        <f t="shared" si="55"/>
        <v>0</v>
      </c>
      <c r="AO214" s="2194">
        <f t="shared" si="55"/>
        <v>0</v>
      </c>
      <c r="AP214" s="2194">
        <f t="shared" si="55"/>
        <v>0</v>
      </c>
      <c r="AQ214" s="2194">
        <f t="shared" si="55"/>
        <v>0</v>
      </c>
      <c r="AR214" s="2194">
        <f t="shared" si="55"/>
        <v>0</v>
      </c>
      <c r="AS214" s="2194">
        <f t="shared" si="55"/>
        <v>0</v>
      </c>
      <c r="AT214" s="2194">
        <f t="shared" si="55"/>
        <v>0</v>
      </c>
      <c r="AU214" s="2194">
        <f t="shared" si="55"/>
        <v>0</v>
      </c>
      <c r="AV214" s="2194">
        <f t="shared" si="55"/>
        <v>0</v>
      </c>
      <c r="AW214" s="2194">
        <f t="shared" si="55"/>
        <v>0</v>
      </c>
      <c r="AX214" s="2194">
        <f t="shared" si="55"/>
        <v>40931298.850822568</v>
      </c>
      <c r="AY214" s="2196">
        <f t="shared" si="55"/>
        <v>-3181822.8063937384</v>
      </c>
      <c r="AZ214" s="2196">
        <f t="shared" si="55"/>
        <v>-722472.14407449763</v>
      </c>
      <c r="BA214" s="2196">
        <f t="shared" si="55"/>
        <v>-1103900.102835062</v>
      </c>
      <c r="BB214" s="2196">
        <f t="shared" si="55"/>
        <v>0</v>
      </c>
      <c r="BC214" s="2196">
        <f t="shared" si="55"/>
        <v>0</v>
      </c>
      <c r="BD214" s="2196">
        <f t="shared" si="55"/>
        <v>0</v>
      </c>
      <c r="BE214" s="2196">
        <f t="shared" si="55"/>
        <v>-95175.83717475312</v>
      </c>
      <c r="BF214" s="2196">
        <f t="shared" si="55"/>
        <v>-10171.475839273753</v>
      </c>
      <c r="BG214" s="2196">
        <f t="shared" si="55"/>
        <v>-8454.6336826751958</v>
      </c>
      <c r="BH214" s="2196">
        <f t="shared" si="55"/>
        <v>0</v>
      </c>
      <c r="BI214" s="2196">
        <f t="shared" si="55"/>
        <v>0</v>
      </c>
      <c r="BJ214" s="2196">
        <f t="shared" si="55"/>
        <v>0</v>
      </c>
      <c r="BK214" s="2196">
        <f t="shared" si="55"/>
        <v>0</v>
      </c>
      <c r="BL214" s="2196">
        <f t="shared" si="55"/>
        <v>0</v>
      </c>
      <c r="BM214" s="2196">
        <f t="shared" si="55"/>
        <v>0</v>
      </c>
      <c r="BN214" s="2196">
        <f t="shared" si="55"/>
        <v>0</v>
      </c>
      <c r="BO214" s="2196">
        <f t="shared" ref="BO214:CO214" si="56">SUM(BO19:BO213)</f>
        <v>0</v>
      </c>
      <c r="BP214" s="2196">
        <f t="shared" si="56"/>
        <v>0</v>
      </c>
      <c r="BQ214" s="2196">
        <f t="shared" si="56"/>
        <v>0</v>
      </c>
      <c r="BR214" s="2196">
        <f t="shared" si="56"/>
        <v>0</v>
      </c>
      <c r="BS214" s="2196">
        <f t="shared" si="56"/>
        <v>-5121996.9999999991</v>
      </c>
      <c r="BT214" s="2196">
        <f t="shared" si="56"/>
        <v>40318521.506482221</v>
      </c>
      <c r="BU214" s="2196">
        <f t="shared" si="56"/>
        <v>14550566.324949266</v>
      </c>
      <c r="BV214" s="2196">
        <f t="shared" si="56"/>
        <v>39201961.026585691</v>
      </c>
      <c r="BW214" s="2196">
        <f t="shared" si="56"/>
        <v>0</v>
      </c>
      <c r="BX214" s="2196">
        <f t="shared" si="56"/>
        <v>0</v>
      </c>
      <c r="BY214" s="2196">
        <f t="shared" si="56"/>
        <v>0</v>
      </c>
      <c r="BZ214" s="2196">
        <f t="shared" si="56"/>
        <v>357911.74309679191</v>
      </c>
      <c r="CA214" s="2196">
        <f t="shared" si="56"/>
        <v>45271.169123068183</v>
      </c>
      <c r="CB214" s="2196">
        <f t="shared" si="56"/>
        <v>119192.8181344436</v>
      </c>
      <c r="CC214" s="2196">
        <f t="shared" si="56"/>
        <v>0</v>
      </c>
      <c r="CD214" s="2196">
        <f t="shared" si="56"/>
        <v>0</v>
      </c>
      <c r="CE214" s="2196">
        <f t="shared" si="56"/>
        <v>0</v>
      </c>
      <c r="CF214" s="2196">
        <f t="shared" si="56"/>
        <v>0</v>
      </c>
      <c r="CG214" s="2196">
        <f t="shared" si="56"/>
        <v>0</v>
      </c>
      <c r="CH214" s="2196">
        <f t="shared" si="56"/>
        <v>0</v>
      </c>
      <c r="CI214" s="2196">
        <f t="shared" si="56"/>
        <v>0</v>
      </c>
      <c r="CJ214" s="2196">
        <f t="shared" si="56"/>
        <v>0</v>
      </c>
      <c r="CK214" s="2196">
        <f t="shared" si="56"/>
        <v>0</v>
      </c>
      <c r="CL214" s="2196">
        <f t="shared" si="56"/>
        <v>0</v>
      </c>
      <c r="CM214" s="2196">
        <f t="shared" si="56"/>
        <v>0</v>
      </c>
      <c r="CN214" s="2196">
        <f t="shared" si="56"/>
        <v>94593424.588371485</v>
      </c>
      <c r="CO214" s="2197">
        <f t="shared" si="56"/>
        <v>0.26000000240219379</v>
      </c>
      <c r="CQ214" s="1632"/>
    </row>
    <row r="215" spans="1:98" s="325" customFormat="1" ht="13.5" thickTop="1" x14ac:dyDescent="0.2">
      <c r="A215" s="1503"/>
      <c r="B215" s="349"/>
      <c r="C215" s="2198"/>
      <c r="D215" s="2198"/>
      <c r="E215" s="2199"/>
      <c r="F215" s="2198"/>
      <c r="G215" s="2198"/>
      <c r="H215" s="2198" t="s">
        <v>684</v>
      </c>
      <c r="I215" s="2198" t="s">
        <v>683</v>
      </c>
      <c r="J215" s="2200"/>
      <c r="K215" s="2200"/>
      <c r="L215" s="2200"/>
      <c r="M215" s="2200"/>
      <c r="N215" s="2200"/>
      <c r="O215" s="2200"/>
      <c r="P215" s="2200"/>
      <c r="Q215" s="2200"/>
      <c r="R215" s="2200"/>
      <c r="S215" s="2200"/>
      <c r="T215" s="2200"/>
      <c r="U215" s="2200"/>
      <c r="V215" s="2200"/>
      <c r="W215" s="2200"/>
      <c r="X215" s="2200"/>
      <c r="Y215" s="2200"/>
      <c r="Z215" s="2200"/>
      <c r="AA215" s="2200"/>
      <c r="AB215" s="2200"/>
      <c r="AC215" s="2200"/>
      <c r="AD215" s="2200"/>
      <c r="AE215" s="2200"/>
      <c r="AF215" s="2200"/>
      <c r="AG215" s="2200"/>
      <c r="AH215" s="2200"/>
      <c r="AI215" s="2200"/>
      <c r="AJ215" s="2200"/>
      <c r="AK215" s="2200"/>
      <c r="AL215" s="2200"/>
      <c r="AM215" s="2200"/>
      <c r="AN215" s="2200"/>
      <c r="AO215" s="2200"/>
      <c r="AP215" s="2200"/>
      <c r="AQ215" s="2200"/>
      <c r="AR215" s="2200"/>
      <c r="AS215" s="2200"/>
      <c r="AT215" s="2200"/>
      <c r="AU215" s="2200"/>
      <c r="AV215" s="2200"/>
      <c r="AW215" s="2200"/>
      <c r="AX215" s="2200"/>
      <c r="AY215" s="2200"/>
      <c r="AZ215" s="2200"/>
      <c r="BA215" s="2200"/>
      <c r="BB215" s="2200"/>
      <c r="BC215" s="2200"/>
      <c r="BD215" s="2200"/>
      <c r="BE215" s="2200"/>
      <c r="BF215" s="2200"/>
      <c r="BG215" s="2200"/>
      <c r="BH215" s="2200"/>
      <c r="BI215" s="2200"/>
      <c r="BJ215" s="2200"/>
      <c r="BK215" s="2200"/>
      <c r="BL215" s="2200"/>
      <c r="BM215" s="2200"/>
      <c r="BN215" s="2200"/>
      <c r="BO215" s="2200"/>
      <c r="BP215" s="2200"/>
      <c r="BQ215" s="2200"/>
      <c r="BR215" s="2200"/>
      <c r="BS215" s="2200"/>
      <c r="BT215" s="2200"/>
      <c r="BU215" s="2200"/>
      <c r="BV215" s="2200"/>
      <c r="BW215" s="2200"/>
      <c r="BX215" s="2200"/>
      <c r="BY215" s="2200"/>
      <c r="BZ215" s="2200"/>
      <c r="CA215" s="2200"/>
      <c r="CB215" s="2200"/>
      <c r="CC215" s="2200"/>
      <c r="CD215" s="2200"/>
      <c r="CE215" s="2200"/>
      <c r="CF215" s="2200"/>
      <c r="CG215" s="2200"/>
      <c r="CH215" s="2200"/>
      <c r="CI215" s="2200"/>
      <c r="CJ215" s="2200"/>
      <c r="CK215" s="2200"/>
      <c r="CL215" s="2200"/>
      <c r="CM215" s="2200"/>
      <c r="CN215" s="2200"/>
      <c r="CO215" s="2201"/>
      <c r="CQ215" s="1651"/>
    </row>
    <row r="216" spans="1:98" s="497" customFormat="1" ht="12.75" x14ac:dyDescent="0.2">
      <c r="A216" s="2202"/>
      <c r="B216" s="2203"/>
      <c r="C216" s="2198"/>
      <c r="D216" s="2198"/>
      <c r="E216" s="2198"/>
      <c r="F216" s="2204">
        <f>IF(ISERROR(F214-AC214), "-", F214-AC214)</f>
        <v>68630430.87499997</v>
      </c>
      <c r="G216" s="2204">
        <f>IF(ISERROR(G214-AX214), "-", G214-AX214)</f>
        <v>41004507.065000027</v>
      </c>
      <c r="H216" s="2204">
        <f>IF(ISERROR(AC214+AX214+BS214+CN214), "-", AC214+AX214+BS214+CN214)</f>
        <v>190230365.46419406</v>
      </c>
      <c r="I216" s="2204">
        <f>IF(ISERROR(+'O4 Summary by Class &amp; Accounts'!D215), "-", +'O4 Summary by Class &amp; Accounts'!D215)</f>
        <v>190230365.46419409</v>
      </c>
      <c r="J216" s="2205"/>
      <c r="K216" s="2205"/>
      <c r="L216" s="2205"/>
      <c r="M216" s="2205"/>
      <c r="N216" s="2205"/>
      <c r="O216" s="2205"/>
      <c r="P216" s="2205"/>
      <c r="Q216" s="2205"/>
      <c r="R216" s="2205"/>
      <c r="S216" s="2205"/>
      <c r="T216" s="2205"/>
      <c r="U216" s="2205"/>
      <c r="V216" s="2205"/>
      <c r="W216" s="2205"/>
      <c r="X216" s="2205"/>
      <c r="Y216" s="2205"/>
      <c r="Z216" s="2205"/>
      <c r="AA216" s="2205"/>
      <c r="AB216" s="2205"/>
      <c r="AC216" s="2205"/>
      <c r="AD216" s="2205"/>
      <c r="AE216" s="2205"/>
      <c r="AF216" s="2205"/>
      <c r="AG216" s="2205"/>
      <c r="AH216" s="2205"/>
      <c r="AI216" s="2205"/>
      <c r="AJ216" s="2205"/>
      <c r="AK216" s="2205"/>
      <c r="AL216" s="2205"/>
      <c r="AM216" s="2205"/>
      <c r="AN216" s="2205"/>
      <c r="AO216" s="2205"/>
      <c r="AP216" s="2205"/>
      <c r="AQ216" s="2205"/>
      <c r="AR216" s="2205"/>
      <c r="AS216" s="2205"/>
      <c r="AT216" s="2205"/>
      <c r="AU216" s="2205"/>
      <c r="AV216" s="2205"/>
      <c r="AW216" s="2205"/>
      <c r="AX216" s="2205"/>
      <c r="AY216" s="2205"/>
      <c r="AZ216" s="2205"/>
      <c r="BA216" s="2205"/>
      <c r="BB216" s="2205"/>
      <c r="BC216" s="2205"/>
      <c r="BD216" s="2205"/>
      <c r="BE216" s="2205"/>
      <c r="BF216" s="2205"/>
      <c r="BG216" s="2205"/>
      <c r="BH216" s="2205"/>
      <c r="BI216" s="2205"/>
      <c r="BJ216" s="2205"/>
      <c r="BK216" s="2205"/>
      <c r="BL216" s="2205"/>
      <c r="BM216" s="2205"/>
      <c r="BN216" s="2205"/>
      <c r="BO216" s="2205"/>
      <c r="BP216" s="2205"/>
      <c r="BQ216" s="2205"/>
      <c r="BR216" s="2205"/>
      <c r="BS216" s="2205"/>
      <c r="BT216" s="2205"/>
      <c r="BU216" s="2205"/>
      <c r="BV216" s="2205"/>
      <c r="BW216" s="2205"/>
      <c r="BX216" s="2205"/>
      <c r="BY216" s="2205"/>
      <c r="BZ216" s="2205"/>
      <c r="CA216" s="2205"/>
      <c r="CB216" s="2205"/>
      <c r="CC216" s="2205"/>
      <c r="CD216" s="2205"/>
      <c r="CE216" s="2205"/>
      <c r="CF216" s="2205"/>
      <c r="CG216" s="2205"/>
      <c r="CH216" s="2205"/>
      <c r="CI216" s="2205"/>
      <c r="CJ216" s="2205"/>
      <c r="CK216" s="2205"/>
      <c r="CL216" s="2205"/>
      <c r="CM216" s="2205"/>
      <c r="CN216" s="2205"/>
      <c r="CO216" s="2142"/>
      <c r="CQ216" s="1464"/>
    </row>
    <row r="217" spans="1:98" s="497" customFormat="1" ht="12.75" x14ac:dyDescent="0.2">
      <c r="A217" s="2202"/>
      <c r="B217" s="2203"/>
      <c r="C217" s="346"/>
      <c r="D217" s="2206"/>
      <c r="E217" s="2198"/>
      <c r="F217" s="2207"/>
      <c r="G217" s="929"/>
      <c r="H217" s="2204">
        <f>IF(ISERROR('E5 Reconciliation'!L212), "-", 'E5 Reconciliation'!L212)</f>
        <v>0.25999999977648258</v>
      </c>
      <c r="I217" s="2207"/>
      <c r="J217" s="2205"/>
      <c r="K217" s="2205"/>
      <c r="L217" s="2205"/>
      <c r="M217" s="2205"/>
      <c r="N217" s="2205"/>
      <c r="O217" s="2205"/>
      <c r="P217" s="2205"/>
      <c r="Q217" s="2205"/>
      <c r="R217" s="2205"/>
      <c r="S217" s="2205"/>
      <c r="T217" s="2205"/>
      <c r="U217" s="2205"/>
      <c r="V217" s="2205"/>
      <c r="W217" s="2205"/>
      <c r="X217" s="2205"/>
      <c r="Y217" s="2205"/>
      <c r="Z217" s="2205"/>
      <c r="AA217" s="2205"/>
      <c r="AB217" s="2205"/>
      <c r="AC217" s="2205"/>
      <c r="AD217" s="2205"/>
      <c r="AE217" s="2205"/>
      <c r="AF217" s="2205"/>
      <c r="AG217" s="2205"/>
      <c r="AH217" s="2205"/>
      <c r="AI217" s="2205"/>
      <c r="AJ217" s="2205"/>
      <c r="AK217" s="2205"/>
      <c r="AL217" s="2205"/>
      <c r="AM217" s="2205"/>
      <c r="AN217" s="2205"/>
      <c r="AO217" s="2205"/>
      <c r="AP217" s="2205"/>
      <c r="AQ217" s="2205"/>
      <c r="AR217" s="2205"/>
      <c r="AS217" s="2205"/>
      <c r="AT217" s="2205"/>
      <c r="AU217" s="2205"/>
      <c r="AV217" s="2205"/>
      <c r="AW217" s="2205"/>
      <c r="AX217" s="2205"/>
      <c r="AY217" s="2205"/>
      <c r="AZ217" s="2205"/>
      <c r="BA217" s="2205"/>
      <c r="BB217" s="2205"/>
      <c r="BC217" s="2205"/>
      <c r="BD217" s="2205"/>
      <c r="BE217" s="2205"/>
      <c r="BF217" s="2205"/>
      <c r="BG217" s="2205"/>
      <c r="BH217" s="2205"/>
      <c r="BI217" s="2205"/>
      <c r="BJ217" s="2205"/>
      <c r="BK217" s="2205"/>
      <c r="BL217" s="2205"/>
      <c r="BM217" s="2205"/>
      <c r="BN217" s="2205"/>
      <c r="BO217" s="2205"/>
      <c r="BP217" s="2205"/>
      <c r="BQ217" s="2205"/>
      <c r="BR217" s="2205"/>
      <c r="BS217" s="2205"/>
      <c r="BT217" s="2205"/>
      <c r="BU217" s="2205"/>
      <c r="BV217" s="2205"/>
      <c r="BW217" s="2205"/>
      <c r="BX217" s="2205"/>
      <c r="BY217" s="2205"/>
      <c r="BZ217" s="2205"/>
      <c r="CA217" s="2205"/>
      <c r="CB217" s="2205"/>
      <c r="CC217" s="2205"/>
      <c r="CD217" s="2205"/>
      <c r="CE217" s="2205"/>
      <c r="CF217" s="2205"/>
      <c r="CG217" s="2205"/>
      <c r="CH217" s="2205"/>
      <c r="CI217" s="2205"/>
      <c r="CJ217" s="2205"/>
      <c r="CK217" s="2205"/>
      <c r="CL217" s="2205"/>
      <c r="CM217" s="2205"/>
      <c r="CN217" s="2205"/>
      <c r="CO217" s="2208"/>
      <c r="CQ217" s="1464"/>
    </row>
    <row r="218" spans="1:98" s="497" customFormat="1" ht="12.75" x14ac:dyDescent="0.2">
      <c r="A218" s="2202"/>
      <c r="B218" s="2203"/>
      <c r="C218" s="2198"/>
      <c r="D218" s="2198"/>
      <c r="E218" s="2209">
        <f>IF(ISERROR(E214-H218), "-", E214-H218)</f>
        <v>0</v>
      </c>
      <c r="F218" s="1292"/>
      <c r="G218" s="929"/>
      <c r="H218" s="2209">
        <f>IF(ISERROR(AC214+AX214+BS214+CN214+CO214), "-", AC214+AX214+BS214+CN214+CO214)</f>
        <v>190230365.72419405</v>
      </c>
      <c r="I218" s="2207"/>
      <c r="J218" s="2205"/>
      <c r="K218" s="2205"/>
      <c r="L218" s="2205"/>
      <c r="M218" s="2205"/>
      <c r="N218" s="2205"/>
      <c r="O218" s="2205"/>
      <c r="P218" s="2205"/>
      <c r="Q218" s="2205"/>
      <c r="R218" s="2205"/>
      <c r="S218" s="2205"/>
      <c r="T218" s="2205"/>
      <c r="U218" s="2205"/>
      <c r="V218" s="2205"/>
      <c r="W218" s="2205"/>
      <c r="X218" s="2205"/>
      <c r="Y218" s="2205"/>
      <c r="Z218" s="2205"/>
      <c r="AA218" s="2205"/>
      <c r="AB218" s="2205"/>
      <c r="AC218" s="2205"/>
      <c r="AD218" s="2205"/>
      <c r="AE218" s="2205"/>
      <c r="AF218" s="2205"/>
      <c r="AG218" s="2205"/>
      <c r="AH218" s="2205"/>
      <c r="AI218" s="2205"/>
      <c r="AJ218" s="2205"/>
      <c r="AK218" s="2205"/>
      <c r="AL218" s="2205"/>
      <c r="AM218" s="2205"/>
      <c r="AN218" s="2205"/>
      <c r="AO218" s="2205"/>
      <c r="AP218" s="2205"/>
      <c r="AQ218" s="2205"/>
      <c r="AR218" s="2205"/>
      <c r="AS218" s="2205"/>
      <c r="AT218" s="2205"/>
      <c r="AU218" s="2205"/>
      <c r="AV218" s="2205"/>
      <c r="AW218" s="2205"/>
      <c r="AX218" s="2205"/>
      <c r="AY218" s="2205"/>
      <c r="AZ218" s="2205"/>
      <c r="BA218" s="2205"/>
      <c r="BB218" s="2205"/>
      <c r="BC218" s="2205"/>
      <c r="BD218" s="2205"/>
      <c r="BE218" s="2205"/>
      <c r="BF218" s="2205"/>
      <c r="BG218" s="2205"/>
      <c r="BH218" s="2205"/>
      <c r="BI218" s="2205"/>
      <c r="BJ218" s="2205"/>
      <c r="BK218" s="2205"/>
      <c r="BL218" s="2205"/>
      <c r="BM218" s="2205"/>
      <c r="BN218" s="2205"/>
      <c r="BO218" s="2205"/>
      <c r="BP218" s="2205"/>
      <c r="BQ218" s="2205"/>
      <c r="BR218" s="2205"/>
      <c r="BS218" s="2205"/>
      <c r="BT218" s="2205"/>
      <c r="BU218" s="2205"/>
      <c r="BV218" s="2205"/>
      <c r="BW218" s="2205"/>
      <c r="BX218" s="2205"/>
      <c r="BY218" s="2205"/>
      <c r="BZ218" s="2205"/>
      <c r="CA218" s="2205"/>
      <c r="CB218" s="2205"/>
      <c r="CC218" s="2205"/>
      <c r="CD218" s="2205"/>
      <c r="CE218" s="2205"/>
      <c r="CF218" s="2205"/>
      <c r="CG218" s="2205"/>
      <c r="CH218" s="2205"/>
      <c r="CI218" s="2205"/>
      <c r="CJ218" s="2205"/>
      <c r="CK218" s="2205"/>
      <c r="CL218" s="2205"/>
      <c r="CM218" s="2205"/>
      <c r="CN218" s="2205"/>
      <c r="CO218" s="2142"/>
      <c r="CQ218" s="1464"/>
    </row>
    <row r="219" spans="1:98" x14ac:dyDescent="0.2">
      <c r="E219" s="2164"/>
      <c r="I219" s="2167"/>
      <c r="AB219" s="2168"/>
      <c r="AC219" s="2168"/>
      <c r="AD219" s="2168"/>
      <c r="AE219" s="2168"/>
      <c r="BS219" s="2168"/>
      <c r="CM219" s="2168"/>
      <c r="CN219" s="2168"/>
      <c r="CO219" s="2169"/>
    </row>
    <row r="220" spans="1:98" x14ac:dyDescent="0.2">
      <c r="AB220" s="2168"/>
      <c r="AC220" s="2168"/>
      <c r="AD220" s="2168"/>
      <c r="AE220" s="2168"/>
      <c r="BS220" s="2168"/>
      <c r="CM220" s="2168"/>
      <c r="CN220" s="2168"/>
      <c r="CO220" s="2169"/>
    </row>
    <row r="221" spans="1:98" s="1546" customFormat="1" x14ac:dyDescent="0.2">
      <c r="A221" s="2210"/>
      <c r="B221" s="2211"/>
      <c r="C221" s="2212"/>
      <c r="D221" s="2212"/>
      <c r="E221" s="2213"/>
      <c r="F221" s="2214"/>
      <c r="G221" s="2215"/>
      <c r="H221" s="2216"/>
      <c r="I221" s="2217"/>
      <c r="J221" s="2217"/>
      <c r="K221" s="2217"/>
      <c r="L221" s="2217"/>
      <c r="M221" s="2217"/>
      <c r="N221" s="2217"/>
      <c r="O221" s="2217"/>
      <c r="P221" s="2217"/>
      <c r="Q221" s="2217"/>
      <c r="R221" s="2217"/>
      <c r="S221" s="2217"/>
      <c r="T221" s="2217"/>
      <c r="U221" s="2217"/>
      <c r="V221" s="2217"/>
      <c r="W221" s="2217"/>
      <c r="X221" s="2217"/>
      <c r="Y221" s="2217"/>
      <c r="Z221" s="2217"/>
      <c r="AA221" s="2217"/>
      <c r="AB221" s="2217"/>
      <c r="AC221" s="2217"/>
      <c r="AD221" s="2217"/>
      <c r="AE221" s="2217"/>
      <c r="AF221" s="2217"/>
      <c r="AG221" s="2217"/>
      <c r="AH221" s="2217"/>
      <c r="AI221" s="2217"/>
      <c r="AJ221" s="2217"/>
      <c r="AK221" s="2217"/>
      <c r="AL221" s="2217"/>
      <c r="AM221" s="2217"/>
      <c r="AN221" s="2217"/>
      <c r="AO221" s="2217"/>
      <c r="AP221" s="2217"/>
      <c r="AQ221" s="2217"/>
      <c r="AR221" s="2217"/>
      <c r="AS221" s="2217"/>
      <c r="AT221" s="2217"/>
      <c r="AU221" s="2217"/>
      <c r="AV221" s="2217"/>
      <c r="AW221" s="2217"/>
      <c r="AX221" s="2217"/>
      <c r="AY221" s="2217"/>
      <c r="AZ221" s="2217"/>
      <c r="BA221" s="2217"/>
      <c r="BB221" s="2217"/>
      <c r="BC221" s="2217"/>
      <c r="BD221" s="2217"/>
      <c r="BE221" s="2217"/>
      <c r="BF221" s="2217"/>
      <c r="BG221" s="2217"/>
      <c r="BH221" s="2217"/>
      <c r="BI221" s="2217"/>
      <c r="BJ221" s="2217"/>
      <c r="BK221" s="2217"/>
      <c r="BL221" s="2217"/>
      <c r="BM221" s="2217"/>
      <c r="BN221" s="2217"/>
      <c r="BO221" s="2217"/>
      <c r="BP221" s="2217"/>
      <c r="BQ221" s="2217"/>
      <c r="BR221" s="2217"/>
      <c r="BS221" s="2217"/>
      <c r="BT221" s="2217"/>
      <c r="BU221" s="2217"/>
      <c r="BV221" s="2217"/>
      <c r="BW221" s="2217"/>
      <c r="BX221" s="2217"/>
      <c r="BY221" s="2217"/>
      <c r="BZ221" s="2217"/>
      <c r="CA221" s="2217"/>
      <c r="CB221" s="2217"/>
      <c r="CC221" s="2217"/>
      <c r="CD221" s="2217"/>
      <c r="CE221" s="2217"/>
      <c r="CF221" s="2217"/>
      <c r="CG221" s="2217"/>
      <c r="CH221" s="2217"/>
      <c r="CI221" s="2217"/>
      <c r="CJ221" s="2217"/>
      <c r="CK221" s="2217"/>
      <c r="CL221" s="2217"/>
      <c r="CM221" s="2217"/>
      <c r="CN221" s="2217"/>
      <c r="CO221" s="2218"/>
      <c r="CQ221" s="1652"/>
    </row>
    <row r="222" spans="1:98" x14ac:dyDescent="0.2">
      <c r="AB222" s="2168"/>
      <c r="AC222" s="2168"/>
      <c r="AD222" s="2168"/>
      <c r="AE222" s="2168"/>
      <c r="BS222" s="2168"/>
      <c r="CM222" s="2168"/>
      <c r="CN222" s="2168"/>
      <c r="CO222" s="2169"/>
    </row>
    <row r="223" spans="1:98" ht="24" x14ac:dyDescent="0.2">
      <c r="B223" s="2219" t="s">
        <v>269</v>
      </c>
      <c r="C223" s="2220" t="str">
        <f t="shared" ref="C223:AH223" si="57">E18</f>
        <v>Adjusted TB</v>
      </c>
      <c r="D223" s="2220" t="str">
        <f t="shared" si="57"/>
        <v>Demand</v>
      </c>
      <c r="E223" s="2220" t="str">
        <f t="shared" si="57"/>
        <v>Customer</v>
      </c>
      <c r="F223" s="2220" t="str">
        <f t="shared" si="57"/>
        <v>Total</v>
      </c>
      <c r="G223" s="2220" t="str">
        <f t="shared" si="57"/>
        <v>Residential</v>
      </c>
      <c r="H223" s="2220" t="str">
        <f t="shared" si="57"/>
        <v>GS &lt;50</v>
      </c>
      <c r="I223" s="2220" t="str">
        <f t="shared" si="57"/>
        <v>GS&gt;50-Regular</v>
      </c>
      <c r="J223" s="2220" t="str">
        <f t="shared" si="57"/>
        <v>GS&gt; 50-TOU</v>
      </c>
      <c r="K223" s="2220" t="str">
        <f t="shared" si="57"/>
        <v>GS &gt;50-Intermediate</v>
      </c>
      <c r="L223" s="2220" t="str">
        <f t="shared" si="57"/>
        <v>Large Use &gt;5MW</v>
      </c>
      <c r="M223" s="2220" t="str">
        <f t="shared" si="57"/>
        <v>Street Light</v>
      </c>
      <c r="N223" s="2220" t="str">
        <f t="shared" si="57"/>
        <v>Sentinel</v>
      </c>
      <c r="O223" s="2220" t="str">
        <f t="shared" si="57"/>
        <v>Unmetered Scattered Load</v>
      </c>
      <c r="P223" s="2220" t="str">
        <f t="shared" si="57"/>
        <v>Embedded Distributor</v>
      </c>
      <c r="Q223" s="2220" t="str">
        <f t="shared" si="57"/>
        <v>Back-up/Standby Power</v>
      </c>
      <c r="R223" s="2220" t="str">
        <f t="shared" si="57"/>
        <v>Rate Class 1</v>
      </c>
      <c r="S223" s="2220" t="str">
        <f t="shared" si="57"/>
        <v>Rate class 2</v>
      </c>
      <c r="T223" s="2220" t="str">
        <f t="shared" si="57"/>
        <v>Rate class 3</v>
      </c>
      <c r="U223" s="2220" t="str">
        <f t="shared" si="57"/>
        <v>Rate class 4</v>
      </c>
      <c r="V223" s="2220" t="str">
        <f t="shared" si="57"/>
        <v>Rate class 5</v>
      </c>
      <c r="W223" s="2220" t="str">
        <f t="shared" si="57"/>
        <v>Rate class 6</v>
      </c>
      <c r="X223" s="2220" t="str">
        <f t="shared" si="57"/>
        <v>Rate class 7</v>
      </c>
      <c r="Y223" s="2220" t="str">
        <f t="shared" si="57"/>
        <v>Rate class 8</v>
      </c>
      <c r="Z223" s="2220" t="str">
        <f t="shared" si="57"/>
        <v>Rate class 9</v>
      </c>
      <c r="AA223" s="2220" t="str">
        <f t="shared" si="57"/>
        <v>Total - Demand</v>
      </c>
      <c r="AB223" s="2220" t="str">
        <f t="shared" si="57"/>
        <v>Residential</v>
      </c>
      <c r="AC223" s="2220" t="str">
        <f t="shared" si="57"/>
        <v>GS &lt;50</v>
      </c>
      <c r="AD223" s="2220" t="str">
        <f t="shared" si="57"/>
        <v>GS&gt;50-Regular</v>
      </c>
      <c r="AE223" s="2220" t="str">
        <f t="shared" si="57"/>
        <v>GS&gt; 50-TOU</v>
      </c>
      <c r="AF223" s="2220" t="str">
        <f t="shared" si="57"/>
        <v>GS &gt;50-Intermediate</v>
      </c>
      <c r="AG223" s="2220" t="str">
        <f t="shared" si="57"/>
        <v>Large Use &gt;5MW</v>
      </c>
      <c r="AH223" s="2220" t="str">
        <f t="shared" si="57"/>
        <v>Street Light</v>
      </c>
      <c r="AI223" s="2220" t="str">
        <f t="shared" ref="AI223:BN223" si="58">AK18</f>
        <v>Sentinel</v>
      </c>
      <c r="AJ223" s="2220" t="str">
        <f t="shared" si="58"/>
        <v>Unmetered Scattered Load</v>
      </c>
      <c r="AK223" s="2220" t="str">
        <f t="shared" si="58"/>
        <v>Embedded Distributor</v>
      </c>
      <c r="AL223" s="2220" t="str">
        <f t="shared" si="58"/>
        <v>Back-up/Standby Power</v>
      </c>
      <c r="AM223" s="2220" t="str">
        <f t="shared" si="58"/>
        <v>Rate Class 1</v>
      </c>
      <c r="AN223" s="2220" t="str">
        <f t="shared" si="58"/>
        <v>Rate class 2</v>
      </c>
      <c r="AO223" s="2220" t="str">
        <f t="shared" si="58"/>
        <v>Rate class 3</v>
      </c>
      <c r="AP223" s="2220" t="str">
        <f t="shared" si="58"/>
        <v>Rate class 4</v>
      </c>
      <c r="AQ223" s="2220" t="str">
        <f t="shared" si="58"/>
        <v>Rate class 5</v>
      </c>
      <c r="AR223" s="2220" t="str">
        <f t="shared" si="58"/>
        <v>Rate class 6</v>
      </c>
      <c r="AS223" s="2220" t="str">
        <f t="shared" si="58"/>
        <v>Rate class 7</v>
      </c>
      <c r="AT223" s="2220" t="str">
        <f t="shared" si="58"/>
        <v>Rate class 8</v>
      </c>
      <c r="AU223" s="2220" t="str">
        <f t="shared" si="58"/>
        <v>Rate class 9</v>
      </c>
      <c r="AV223" s="2220" t="str">
        <f t="shared" si="58"/>
        <v>Total - Customer</v>
      </c>
      <c r="AW223" s="2220" t="str">
        <f t="shared" si="58"/>
        <v>Residential</v>
      </c>
      <c r="AX223" s="2220" t="str">
        <f t="shared" si="58"/>
        <v>GS &lt;50</v>
      </c>
      <c r="AY223" s="2220" t="str">
        <f t="shared" si="58"/>
        <v>GS&gt;50-Regular</v>
      </c>
      <c r="AZ223" s="2220" t="str">
        <f t="shared" si="58"/>
        <v>GS&gt; 50-TOU</v>
      </c>
      <c r="BA223" s="2220" t="str">
        <f t="shared" si="58"/>
        <v>GS &gt;50-Intermediate</v>
      </c>
      <c r="BB223" s="2220" t="str">
        <f t="shared" si="58"/>
        <v>Large Use &gt;5MW</v>
      </c>
      <c r="BC223" s="2220" t="str">
        <f t="shared" si="58"/>
        <v>Street Light</v>
      </c>
      <c r="BD223" s="2220" t="str">
        <f t="shared" si="58"/>
        <v>Sentinel</v>
      </c>
      <c r="BE223" s="2220" t="str">
        <f t="shared" si="58"/>
        <v>Unmetered Scattered Load</v>
      </c>
      <c r="BF223" s="2220" t="str">
        <f t="shared" si="58"/>
        <v>Embedded Distributor</v>
      </c>
      <c r="BG223" s="2220" t="str">
        <f t="shared" si="58"/>
        <v>Back-up/Standby Power</v>
      </c>
      <c r="BH223" s="2220" t="str">
        <f t="shared" si="58"/>
        <v>Rate Class 1</v>
      </c>
      <c r="BI223" s="2220" t="str">
        <f t="shared" si="58"/>
        <v>Rate class 2</v>
      </c>
      <c r="BJ223" s="2220" t="str">
        <f t="shared" si="58"/>
        <v>Rate class 3</v>
      </c>
      <c r="BK223" s="2220" t="str">
        <f t="shared" si="58"/>
        <v>Rate class 4</v>
      </c>
      <c r="BL223" s="2220" t="str">
        <f t="shared" si="58"/>
        <v>Rate class 5</v>
      </c>
      <c r="BM223" s="2220" t="str">
        <f t="shared" si="58"/>
        <v>Rate class 6</v>
      </c>
      <c r="BN223" s="2220" t="str">
        <f t="shared" si="58"/>
        <v>Rate class 7</v>
      </c>
      <c r="BO223" s="2220" t="str">
        <f t="shared" ref="BO223:CL223" si="59">BQ18</f>
        <v>Rate class 8</v>
      </c>
      <c r="BP223" s="2220" t="str">
        <f t="shared" si="59"/>
        <v>Rate class 9</v>
      </c>
      <c r="BQ223" s="2220" t="str">
        <f t="shared" si="59"/>
        <v>Total - Mis</v>
      </c>
      <c r="BR223" s="2220" t="str">
        <f t="shared" si="59"/>
        <v>Residential</v>
      </c>
      <c r="BS223" s="2220" t="str">
        <f t="shared" si="59"/>
        <v>GS &lt;50</v>
      </c>
      <c r="BT223" s="2220" t="str">
        <f t="shared" si="59"/>
        <v>GS&gt;50-Regular</v>
      </c>
      <c r="BU223" s="2220" t="str">
        <f t="shared" si="59"/>
        <v>GS&gt; 50-TOU</v>
      </c>
      <c r="BV223" s="2220" t="str">
        <f t="shared" si="59"/>
        <v>GS &gt;50-Intermediate</v>
      </c>
      <c r="BW223" s="2220" t="str">
        <f t="shared" si="59"/>
        <v>Large Use &gt;5MW</v>
      </c>
      <c r="BX223" s="2220" t="str">
        <f t="shared" si="59"/>
        <v>Street Light</v>
      </c>
      <c r="BY223" s="2220" t="str">
        <f t="shared" si="59"/>
        <v>Sentinel</v>
      </c>
      <c r="BZ223" s="2220" t="str">
        <f t="shared" si="59"/>
        <v>Unmetered Scattered Load</v>
      </c>
      <c r="CA223" s="2220" t="str">
        <f t="shared" si="59"/>
        <v>Embedded Distributor</v>
      </c>
      <c r="CB223" s="2220" t="str">
        <f t="shared" si="59"/>
        <v>Back-up/Standby Power</v>
      </c>
      <c r="CC223" s="2220" t="str">
        <f t="shared" si="59"/>
        <v>Rate Class 1</v>
      </c>
      <c r="CD223" s="2220" t="str">
        <f t="shared" si="59"/>
        <v>Rate class 2</v>
      </c>
      <c r="CE223" s="2220" t="str">
        <f t="shared" si="59"/>
        <v>Rate class 3</v>
      </c>
      <c r="CF223" s="2220" t="str">
        <f t="shared" si="59"/>
        <v>Rate class 4</v>
      </c>
      <c r="CG223" s="2220" t="str">
        <f t="shared" si="59"/>
        <v>Rate class 5</v>
      </c>
      <c r="CH223" s="2220" t="str">
        <f t="shared" si="59"/>
        <v>Rate class 6</v>
      </c>
      <c r="CI223" s="2220" t="str">
        <f t="shared" si="59"/>
        <v>Rate class 7</v>
      </c>
      <c r="CJ223" s="2220" t="str">
        <f t="shared" si="59"/>
        <v>Rate class 8</v>
      </c>
      <c r="CK223" s="2220" t="str">
        <f t="shared" si="59"/>
        <v>Rate class 9</v>
      </c>
      <c r="CL223" s="2220" t="str">
        <f t="shared" si="59"/>
        <v>Total - A&amp;G</v>
      </c>
      <c r="CM223" s="2220"/>
      <c r="CN223" s="83"/>
      <c r="CO223" s="83"/>
    </row>
    <row r="224" spans="1:98" ht="12.75" x14ac:dyDescent="0.2">
      <c r="A224" s="2221"/>
      <c r="B224" s="197">
        <v>1808</v>
      </c>
      <c r="C224" s="2222">
        <f t="shared" ref="C224:C257" si="60">SUMIF($CQ$19:$CQ$213, $B224, E$19:E$213)</f>
        <v>609759</v>
      </c>
      <c r="D224" s="2222">
        <f t="shared" ref="D224:D257" si="61">SUMIF($CQ$19:$CQ$213, $B224, F$19:F$213)</f>
        <v>609759</v>
      </c>
      <c r="E224" s="2222">
        <f t="shared" ref="E224:E257" si="62">SUMIF($CQ$19:$CQ$213, $B224, G$19:G$213)</f>
        <v>0</v>
      </c>
      <c r="F224" s="2222">
        <f t="shared" ref="F224:F257" si="63">SUMIF($CQ$19:$CQ$213, $B224, H$19:H$213)</f>
        <v>609759</v>
      </c>
      <c r="G224" s="2222">
        <f t="shared" ref="G224:G257" si="64">SUMIF($CQ$19:$CQ$213, $B224, I$19:I$213)</f>
        <v>318797.45276951103</v>
      </c>
      <c r="H224" s="2222">
        <f t="shared" ref="H224:H257" si="65">SUMIF($CQ$19:$CQ$213, $B224, J$19:J$213)</f>
        <v>91366.623480418959</v>
      </c>
      <c r="I224" s="2222">
        <f t="shared" ref="I224:I257" si="66">SUMIF($CQ$19:$CQ$213, $B224, K$19:K$213)</f>
        <v>192113.50755056532</v>
      </c>
      <c r="J224" s="2222">
        <f t="shared" ref="J224:J257" si="67">SUMIF($CQ$19:$CQ$213, $B224, L$19:L$213)</f>
        <v>0</v>
      </c>
      <c r="K224" s="2222">
        <f t="shared" ref="K224:K257" si="68">SUMIF($CQ$19:$CQ$213, $B224, M$19:M$213)</f>
        <v>0</v>
      </c>
      <c r="L224" s="2222">
        <f t="shared" ref="L224:L257" si="69">SUMIF($CQ$19:$CQ$213, $B224, N$19:N$213)</f>
        <v>0</v>
      </c>
      <c r="M224" s="2222">
        <f t="shared" ref="M224:M257" si="70">SUMIF($CQ$19:$CQ$213, $B224, O$19:O$213)</f>
        <v>6661.427778281075</v>
      </c>
      <c r="N224" s="2222">
        <f t="shared" ref="N224:N257" si="71">SUMIF($CQ$19:$CQ$213, $B224, P$19:P$213)</f>
        <v>327.42014223108021</v>
      </c>
      <c r="O224" s="2222">
        <f t="shared" ref="O224:O257" si="72">SUMIF($CQ$19:$CQ$213, $B224, Q$19:Q$213)</f>
        <v>492.56827899253767</v>
      </c>
      <c r="P224" s="2222">
        <f t="shared" ref="P224:P257" si="73">SUMIF($CQ$19:$CQ$213, $B224, R$19:R$213)</f>
        <v>0</v>
      </c>
      <c r="Q224" s="2222">
        <f t="shared" ref="Q224:Q257" si="74">SUMIF($CQ$19:$CQ$213, $B224, S$19:S$213)</f>
        <v>0</v>
      </c>
      <c r="R224" s="2222">
        <f t="shared" ref="R224:R257" si="75">SUMIF($CQ$19:$CQ$213, $B224, T$19:T$213)</f>
        <v>0</v>
      </c>
      <c r="S224" s="2222">
        <f t="shared" ref="S224:S257" si="76">SUMIF($CQ$19:$CQ$213, $B224, U$19:U$213)</f>
        <v>0</v>
      </c>
      <c r="T224" s="2222">
        <f t="shared" ref="T224:T257" si="77">SUMIF($CQ$19:$CQ$213, $B224, V$19:V$213)</f>
        <v>0</v>
      </c>
      <c r="U224" s="2222">
        <f t="shared" ref="U224:U257" si="78">SUMIF($CQ$19:$CQ$213, $B224, W$19:W$213)</f>
        <v>0</v>
      </c>
      <c r="V224" s="2222">
        <f t="shared" ref="V224:V257" si="79">SUMIF($CQ$19:$CQ$213, $B224, X$19:X$213)</f>
        <v>0</v>
      </c>
      <c r="W224" s="2222">
        <f t="shared" ref="W224:W257" si="80">SUMIF($CQ$19:$CQ$213, $B224, Y$19:Y$213)</f>
        <v>0</v>
      </c>
      <c r="X224" s="2222">
        <f t="shared" ref="X224:X257" si="81">SUMIF($CQ$19:$CQ$213, $B224, Z$19:Z$213)</f>
        <v>0</v>
      </c>
      <c r="Y224" s="2222">
        <f t="shared" ref="Y224:Y257" si="82">SUMIF($CQ$19:$CQ$213, $B224, AA$19:AA$213)</f>
        <v>0</v>
      </c>
      <c r="Z224" s="2222">
        <f t="shared" ref="Z224:Z257" si="83">SUMIF($CQ$19:$CQ$213, $B224, AB$19:AB$213)</f>
        <v>0</v>
      </c>
      <c r="AA224" s="2222">
        <f t="shared" ref="AA224:AA257" si="84">SUMIF($CQ$19:$CQ$213, $B224, AC$19:AC$213)</f>
        <v>609758.99999999988</v>
      </c>
      <c r="AB224" s="2222">
        <f t="shared" ref="AB224:AB257" si="85">SUMIF($CQ$19:$CQ$213, $B224, AD$19:AD$213)</f>
        <v>0</v>
      </c>
      <c r="AC224" s="2222">
        <f t="shared" ref="AC224:AC257" si="86">SUMIF($CQ$19:$CQ$213, $B224, AE$19:AE$213)</f>
        <v>0</v>
      </c>
      <c r="AD224" s="2222">
        <f t="shared" ref="AD224:AD257" si="87">SUMIF($CQ$19:$CQ$213, $B224, AF$19:AF$213)</f>
        <v>0</v>
      </c>
      <c r="AE224" s="2222">
        <f t="shared" ref="AE224:AE257" si="88">SUMIF($CQ$19:$CQ$213, $B224, AG$19:AG$213)</f>
        <v>0</v>
      </c>
      <c r="AF224" s="2222">
        <f t="shared" ref="AF224:AF257" si="89">SUMIF($CQ$19:$CQ$213, $B224, AH$19:AH$213)</f>
        <v>0</v>
      </c>
      <c r="AG224" s="2222">
        <f t="shared" ref="AG224:AG257" si="90">SUMIF($CQ$19:$CQ$213, $B224, AI$19:AI$213)</f>
        <v>0</v>
      </c>
      <c r="AH224" s="2222">
        <f t="shared" ref="AH224:AH257" si="91">SUMIF($CQ$19:$CQ$213, $B224, AJ$19:AJ$213)</f>
        <v>0</v>
      </c>
      <c r="AI224" s="2222">
        <f t="shared" ref="AI224:AI257" si="92">SUMIF($CQ$19:$CQ$213, $B224, AK$19:AK$213)</f>
        <v>0</v>
      </c>
      <c r="AJ224" s="2222">
        <f t="shared" ref="AJ224:AJ257" si="93">SUMIF($CQ$19:$CQ$213, $B224, AL$19:AL$213)</f>
        <v>0</v>
      </c>
      <c r="AK224" s="2222">
        <f t="shared" ref="AK224:AK257" si="94">SUMIF($CQ$19:$CQ$213, $B224, AM$19:AM$213)</f>
        <v>0</v>
      </c>
      <c r="AL224" s="2222">
        <f t="shared" ref="AL224:AL257" si="95">SUMIF($CQ$19:$CQ$213, $B224, AN$19:AN$213)</f>
        <v>0</v>
      </c>
      <c r="AM224" s="2222">
        <f t="shared" ref="AM224:AM257" si="96">SUMIF($CQ$19:$CQ$213, $B224, AO$19:AO$213)</f>
        <v>0</v>
      </c>
      <c r="AN224" s="2222">
        <f t="shared" ref="AN224:AN257" si="97">SUMIF($CQ$19:$CQ$213, $B224, AP$19:AP$213)</f>
        <v>0</v>
      </c>
      <c r="AO224" s="2222">
        <f t="shared" ref="AO224:AO257" si="98">SUMIF($CQ$19:$CQ$213, $B224, AQ$19:AQ$213)</f>
        <v>0</v>
      </c>
      <c r="AP224" s="2222">
        <f t="shared" ref="AP224:AP257" si="99">SUMIF($CQ$19:$CQ$213, $B224, AR$19:AR$213)</f>
        <v>0</v>
      </c>
      <c r="AQ224" s="2222">
        <f t="shared" ref="AQ224:AQ257" si="100">SUMIF($CQ$19:$CQ$213, $B224, AS$19:AS$213)</f>
        <v>0</v>
      </c>
      <c r="AR224" s="2222">
        <f t="shared" ref="AR224:AR257" si="101">SUMIF($CQ$19:$CQ$213, $B224, AT$19:AT$213)</f>
        <v>0</v>
      </c>
      <c r="AS224" s="2222">
        <f t="shared" ref="AS224:AS257" si="102">SUMIF($CQ$19:$CQ$213, $B224, AU$19:AU$213)</f>
        <v>0</v>
      </c>
      <c r="AT224" s="2222">
        <f t="shared" ref="AT224:AT257" si="103">SUMIF($CQ$19:$CQ$213, $B224, AV$19:AV$213)</f>
        <v>0</v>
      </c>
      <c r="AU224" s="2222">
        <f t="shared" ref="AU224:AU257" si="104">SUMIF($CQ$19:$CQ$213, $B224, AW$19:AW$213)</f>
        <v>0</v>
      </c>
      <c r="AV224" s="2222">
        <f t="shared" ref="AV224:AV257" si="105">SUMIF($CQ$19:$CQ$213, $B224, AX$19:AX$213)</f>
        <v>0</v>
      </c>
      <c r="AW224" s="2222">
        <f t="shared" ref="AW224:AW257" si="106">SUMIF($CQ$19:$CQ$213, $B224, AY$19:AY$213)</f>
        <v>0</v>
      </c>
      <c r="AX224" s="2222">
        <f t="shared" ref="AX224:AX257" si="107">SUMIF($CQ$19:$CQ$213, $B224, AZ$19:AZ$213)</f>
        <v>0</v>
      </c>
      <c r="AY224" s="2222">
        <f t="shared" ref="AY224:AY257" si="108">SUMIF($CQ$19:$CQ$213, $B224, BA$19:BA$213)</f>
        <v>0</v>
      </c>
      <c r="AZ224" s="2222">
        <f t="shared" ref="AZ224:AZ257" si="109">SUMIF($CQ$19:$CQ$213, $B224, BB$19:BB$213)</f>
        <v>0</v>
      </c>
      <c r="BA224" s="2222">
        <f t="shared" ref="BA224:BA257" si="110">SUMIF($CQ$19:$CQ$213, $B224, BC$19:BC$213)</f>
        <v>0</v>
      </c>
      <c r="BB224" s="2222">
        <f t="shared" ref="BB224:BB257" si="111">SUMIF($CQ$19:$CQ$213, $B224, BD$19:BD$213)</f>
        <v>0</v>
      </c>
      <c r="BC224" s="2222">
        <f t="shared" ref="BC224:BC257" si="112">SUMIF($CQ$19:$CQ$213, $B224, BE$19:BE$213)</f>
        <v>0</v>
      </c>
      <c r="BD224" s="2222">
        <f t="shared" ref="BD224:BD257" si="113">SUMIF($CQ$19:$CQ$213, $B224, BF$19:BF$213)</f>
        <v>0</v>
      </c>
      <c r="BE224" s="2222">
        <f t="shared" ref="BE224:BE257" si="114">SUMIF($CQ$19:$CQ$213, $B224, BG$19:BG$213)</f>
        <v>0</v>
      </c>
      <c r="BF224" s="2222">
        <f t="shared" ref="BF224:BF257" si="115">SUMIF($CQ$19:$CQ$213, $B224, BH$19:BH$213)</f>
        <v>0</v>
      </c>
      <c r="BG224" s="2222">
        <f t="shared" ref="BG224:BG257" si="116">SUMIF($CQ$19:$CQ$213, $B224, BI$19:BI$213)</f>
        <v>0</v>
      </c>
      <c r="BH224" s="2222">
        <f t="shared" ref="BH224:BH257" si="117">SUMIF($CQ$19:$CQ$213, $B224, BJ$19:BJ$213)</f>
        <v>0</v>
      </c>
      <c r="BI224" s="2222">
        <f t="shared" ref="BI224:BI257" si="118">SUMIF($CQ$19:$CQ$213, $B224, BK$19:BK$213)</f>
        <v>0</v>
      </c>
      <c r="BJ224" s="2222">
        <f t="shared" ref="BJ224:BJ257" si="119">SUMIF($CQ$19:$CQ$213, $B224, BL$19:BL$213)</f>
        <v>0</v>
      </c>
      <c r="BK224" s="2222">
        <f t="shared" ref="BK224:BK257" si="120">SUMIF($CQ$19:$CQ$213, $B224, BM$19:BM$213)</f>
        <v>0</v>
      </c>
      <c r="BL224" s="2222">
        <f t="shared" ref="BL224:BL257" si="121">SUMIF($CQ$19:$CQ$213, $B224, BN$19:BN$213)</f>
        <v>0</v>
      </c>
      <c r="BM224" s="2222">
        <f t="shared" ref="BM224:BM257" si="122">SUMIF($CQ$19:$CQ$213, $B224, BO$19:BO$213)</f>
        <v>0</v>
      </c>
      <c r="BN224" s="2222">
        <f t="shared" ref="BN224:BN257" si="123">SUMIF($CQ$19:$CQ$213, $B224, BP$19:BP$213)</f>
        <v>0</v>
      </c>
      <c r="BO224" s="2222">
        <f t="shared" ref="BO224:BO257" si="124">SUMIF($CQ$19:$CQ$213, $B224, BQ$19:BQ$213)</f>
        <v>0</v>
      </c>
      <c r="BP224" s="2222">
        <f t="shared" ref="BP224:BP257" si="125">SUMIF($CQ$19:$CQ$213, $B224, BR$19:BR$213)</f>
        <v>0</v>
      </c>
      <c r="BQ224" s="2222">
        <f t="shared" ref="BQ224:BQ257" si="126">SUMIF($CQ$19:$CQ$213, $B224, BS$19:BS$213)</f>
        <v>0</v>
      </c>
      <c r="BR224" s="2222">
        <f t="shared" ref="BR224:BR257" si="127">SUMIF($CQ$19:$CQ$213, $B224, BT$19:BT$213)</f>
        <v>0</v>
      </c>
      <c r="BS224" s="2222">
        <f t="shared" ref="BS224:BS257" si="128">SUMIF($CQ$19:$CQ$213, $B224, BU$19:BU$213)</f>
        <v>0</v>
      </c>
      <c r="BT224" s="2222">
        <f t="shared" ref="BT224:BT257" si="129">SUMIF($CQ$19:$CQ$213, $B224, BV$19:BV$213)</f>
        <v>0</v>
      </c>
      <c r="BU224" s="2222">
        <f t="shared" ref="BU224:BU257" si="130">SUMIF($CQ$19:$CQ$213, $B224, BW$19:BW$213)</f>
        <v>0</v>
      </c>
      <c r="BV224" s="2222">
        <f t="shared" ref="BV224:BV257" si="131">SUMIF($CQ$19:$CQ$213, $B224, BX$19:BX$213)</f>
        <v>0</v>
      </c>
      <c r="BW224" s="2222">
        <f t="shared" ref="BW224:BW257" si="132">SUMIF($CQ$19:$CQ$213, $B224, BY$19:BY$213)</f>
        <v>0</v>
      </c>
      <c r="BX224" s="2222">
        <f t="shared" ref="BX224:BX257" si="133">SUMIF($CQ$19:$CQ$213, $B224, BZ$19:BZ$213)</f>
        <v>0</v>
      </c>
      <c r="BY224" s="2222">
        <f t="shared" ref="BY224:BY257" si="134">SUMIF($CQ$19:$CQ$213, $B224, CA$19:CA$213)</f>
        <v>0</v>
      </c>
      <c r="BZ224" s="2222">
        <f t="shared" ref="BZ224:BZ257" si="135">SUMIF($CQ$19:$CQ$213, $B224, CB$19:CB$213)</f>
        <v>0</v>
      </c>
      <c r="CA224" s="2222">
        <f t="shared" ref="CA224:CA257" si="136">SUMIF($CQ$19:$CQ$213, $B224, CC$19:CC$213)</f>
        <v>0</v>
      </c>
      <c r="CB224" s="2222">
        <f t="shared" ref="CB224:CB257" si="137">SUMIF($CQ$19:$CQ$213, $B224, CD$19:CD$213)</f>
        <v>0</v>
      </c>
      <c r="CC224" s="2222">
        <f t="shared" ref="CC224:CC257" si="138">SUMIF($CQ$19:$CQ$213, $B224, CE$19:CE$213)</f>
        <v>0</v>
      </c>
      <c r="CD224" s="2222">
        <f t="shared" ref="CD224:CD257" si="139">SUMIF($CQ$19:$CQ$213, $B224, CF$19:CF$213)</f>
        <v>0</v>
      </c>
      <c r="CE224" s="2222">
        <f t="shared" ref="CE224:CE257" si="140">SUMIF($CQ$19:$CQ$213, $B224, CG$19:CG$213)</f>
        <v>0</v>
      </c>
      <c r="CF224" s="2222">
        <f t="shared" ref="CF224:CF257" si="141">SUMIF($CQ$19:$CQ$213, $B224, CH$19:CH$213)</f>
        <v>0</v>
      </c>
      <c r="CG224" s="2222">
        <f t="shared" ref="CG224:CG257" si="142">SUMIF($CQ$19:$CQ$213, $B224, CI$19:CI$213)</f>
        <v>0</v>
      </c>
      <c r="CH224" s="2222">
        <f t="shared" ref="CH224:CH257" si="143">SUMIF($CQ$19:$CQ$213, $B224, CJ$19:CJ$213)</f>
        <v>0</v>
      </c>
      <c r="CI224" s="2222">
        <f t="shared" ref="CI224:CI257" si="144">SUMIF($CQ$19:$CQ$213, $B224, CK$19:CK$213)</f>
        <v>0</v>
      </c>
      <c r="CJ224" s="2222">
        <f t="shared" ref="CJ224:CJ257" si="145">SUMIF($CQ$19:$CQ$213, $B224, CL$19:CL$213)</f>
        <v>0</v>
      </c>
      <c r="CK224" s="2222">
        <f t="shared" ref="CK224:CK257" si="146">SUMIF($CQ$19:$CQ$213, $B224, CM$19:CM$213)</f>
        <v>0</v>
      </c>
      <c r="CL224" s="2222">
        <f t="shared" ref="CL224:CL257" si="147">SUMIF($CQ$19:$CQ$213, $B224, CN$19:CN$213)</f>
        <v>0</v>
      </c>
      <c r="CM224" s="2223"/>
      <c r="CN224" s="2223"/>
      <c r="CO224" s="2223"/>
      <c r="CP224" s="1511"/>
      <c r="CQ224" s="1642"/>
      <c r="CR224" s="1511"/>
      <c r="CS224" s="1511"/>
      <c r="CT224" s="1511"/>
    </row>
    <row r="225" spans="1:98" s="981" customFormat="1" ht="12.75" x14ac:dyDescent="0.2">
      <c r="A225" s="2221"/>
      <c r="B225" s="197">
        <v>1815</v>
      </c>
      <c r="C225" s="2222">
        <f t="shared" si="60"/>
        <v>0</v>
      </c>
      <c r="D225" s="2222">
        <f t="shared" si="61"/>
        <v>0</v>
      </c>
      <c r="E225" s="2222">
        <f t="shared" si="62"/>
        <v>0</v>
      </c>
      <c r="F225" s="2222">
        <f t="shared" si="63"/>
        <v>0</v>
      </c>
      <c r="G225" s="2222">
        <f t="shared" si="64"/>
        <v>0</v>
      </c>
      <c r="H225" s="2222">
        <f t="shared" si="65"/>
        <v>0</v>
      </c>
      <c r="I225" s="2222">
        <f t="shared" si="66"/>
        <v>0</v>
      </c>
      <c r="J225" s="2222">
        <f t="shared" si="67"/>
        <v>0</v>
      </c>
      <c r="K225" s="2222">
        <f t="shared" si="68"/>
        <v>0</v>
      </c>
      <c r="L225" s="2222">
        <f t="shared" si="69"/>
        <v>0</v>
      </c>
      <c r="M225" s="2222">
        <f t="shared" si="70"/>
        <v>0</v>
      </c>
      <c r="N225" s="2222">
        <f t="shared" si="71"/>
        <v>0</v>
      </c>
      <c r="O225" s="2222">
        <f t="shared" si="72"/>
        <v>0</v>
      </c>
      <c r="P225" s="2222">
        <f t="shared" si="73"/>
        <v>0</v>
      </c>
      <c r="Q225" s="2222">
        <f t="shared" si="74"/>
        <v>0</v>
      </c>
      <c r="R225" s="2222">
        <f t="shared" si="75"/>
        <v>0</v>
      </c>
      <c r="S225" s="2222">
        <f t="shared" si="76"/>
        <v>0</v>
      </c>
      <c r="T225" s="2222">
        <f t="shared" si="77"/>
        <v>0</v>
      </c>
      <c r="U225" s="2222">
        <f t="shared" si="78"/>
        <v>0</v>
      </c>
      <c r="V225" s="2222">
        <f t="shared" si="79"/>
        <v>0</v>
      </c>
      <c r="W225" s="2222">
        <f t="shared" si="80"/>
        <v>0</v>
      </c>
      <c r="X225" s="2222">
        <f t="shared" si="81"/>
        <v>0</v>
      </c>
      <c r="Y225" s="2222">
        <f t="shared" si="82"/>
        <v>0</v>
      </c>
      <c r="Z225" s="2222">
        <f t="shared" si="83"/>
        <v>0</v>
      </c>
      <c r="AA225" s="2222">
        <f t="shared" si="84"/>
        <v>0</v>
      </c>
      <c r="AB225" s="2222">
        <f t="shared" si="85"/>
        <v>0</v>
      </c>
      <c r="AC225" s="2222">
        <f t="shared" si="86"/>
        <v>0</v>
      </c>
      <c r="AD225" s="2222">
        <f t="shared" si="87"/>
        <v>0</v>
      </c>
      <c r="AE225" s="2222">
        <f t="shared" si="88"/>
        <v>0</v>
      </c>
      <c r="AF225" s="2222">
        <f t="shared" si="89"/>
        <v>0</v>
      </c>
      <c r="AG225" s="2222">
        <f t="shared" si="90"/>
        <v>0</v>
      </c>
      <c r="AH225" s="2222">
        <f t="shared" si="91"/>
        <v>0</v>
      </c>
      <c r="AI225" s="2222">
        <f t="shared" si="92"/>
        <v>0</v>
      </c>
      <c r="AJ225" s="2222">
        <f t="shared" si="93"/>
        <v>0</v>
      </c>
      <c r="AK225" s="2222">
        <f t="shared" si="94"/>
        <v>0</v>
      </c>
      <c r="AL225" s="2222">
        <f t="shared" si="95"/>
        <v>0</v>
      </c>
      <c r="AM225" s="2222">
        <f t="shared" si="96"/>
        <v>0</v>
      </c>
      <c r="AN225" s="2222">
        <f t="shared" si="97"/>
        <v>0</v>
      </c>
      <c r="AO225" s="2222">
        <f t="shared" si="98"/>
        <v>0</v>
      </c>
      <c r="AP225" s="2222">
        <f t="shared" si="99"/>
        <v>0</v>
      </c>
      <c r="AQ225" s="2222">
        <f t="shared" si="100"/>
        <v>0</v>
      </c>
      <c r="AR225" s="2222">
        <f t="shared" si="101"/>
        <v>0</v>
      </c>
      <c r="AS225" s="2222">
        <f t="shared" si="102"/>
        <v>0</v>
      </c>
      <c r="AT225" s="2222">
        <f t="shared" si="103"/>
        <v>0</v>
      </c>
      <c r="AU225" s="2222">
        <f t="shared" si="104"/>
        <v>0</v>
      </c>
      <c r="AV225" s="2222">
        <f t="shared" si="105"/>
        <v>0</v>
      </c>
      <c r="AW225" s="2222">
        <f t="shared" si="106"/>
        <v>0</v>
      </c>
      <c r="AX225" s="2222">
        <f t="shared" si="107"/>
        <v>0</v>
      </c>
      <c r="AY225" s="2222">
        <f t="shared" si="108"/>
        <v>0</v>
      </c>
      <c r="AZ225" s="2222">
        <f t="shared" si="109"/>
        <v>0</v>
      </c>
      <c r="BA225" s="2222">
        <f t="shared" si="110"/>
        <v>0</v>
      </c>
      <c r="BB225" s="2222">
        <f t="shared" si="111"/>
        <v>0</v>
      </c>
      <c r="BC225" s="2222">
        <f t="shared" si="112"/>
        <v>0</v>
      </c>
      <c r="BD225" s="2222">
        <f t="shared" si="113"/>
        <v>0</v>
      </c>
      <c r="BE225" s="2222">
        <f t="shared" si="114"/>
        <v>0</v>
      </c>
      <c r="BF225" s="2222">
        <f t="shared" si="115"/>
        <v>0</v>
      </c>
      <c r="BG225" s="2222">
        <f t="shared" si="116"/>
        <v>0</v>
      </c>
      <c r="BH225" s="2222">
        <f t="shared" si="117"/>
        <v>0</v>
      </c>
      <c r="BI225" s="2222">
        <f t="shared" si="118"/>
        <v>0</v>
      </c>
      <c r="BJ225" s="2222">
        <f t="shared" si="119"/>
        <v>0</v>
      </c>
      <c r="BK225" s="2222">
        <f t="shared" si="120"/>
        <v>0</v>
      </c>
      <c r="BL225" s="2222">
        <f t="shared" si="121"/>
        <v>0</v>
      </c>
      <c r="BM225" s="2222">
        <f t="shared" si="122"/>
        <v>0</v>
      </c>
      <c r="BN225" s="2222">
        <f t="shared" si="123"/>
        <v>0</v>
      </c>
      <c r="BO225" s="2222">
        <f t="shared" si="124"/>
        <v>0</v>
      </c>
      <c r="BP225" s="2222">
        <f t="shared" si="125"/>
        <v>0</v>
      </c>
      <c r="BQ225" s="2222">
        <f t="shared" si="126"/>
        <v>0</v>
      </c>
      <c r="BR225" s="2222">
        <f t="shared" si="127"/>
        <v>0</v>
      </c>
      <c r="BS225" s="2222">
        <f t="shared" si="128"/>
        <v>0</v>
      </c>
      <c r="BT225" s="2222">
        <f t="shared" si="129"/>
        <v>0</v>
      </c>
      <c r="BU225" s="2222">
        <f t="shared" si="130"/>
        <v>0</v>
      </c>
      <c r="BV225" s="2222">
        <f t="shared" si="131"/>
        <v>0</v>
      </c>
      <c r="BW225" s="2222">
        <f t="shared" si="132"/>
        <v>0</v>
      </c>
      <c r="BX225" s="2222">
        <f t="shared" si="133"/>
        <v>0</v>
      </c>
      <c r="BY225" s="2222">
        <f t="shared" si="134"/>
        <v>0</v>
      </c>
      <c r="BZ225" s="2222">
        <f t="shared" si="135"/>
        <v>0</v>
      </c>
      <c r="CA225" s="2222">
        <f t="shared" si="136"/>
        <v>0</v>
      </c>
      <c r="CB225" s="2222">
        <f t="shared" si="137"/>
        <v>0</v>
      </c>
      <c r="CC225" s="2222">
        <f t="shared" si="138"/>
        <v>0</v>
      </c>
      <c r="CD225" s="2222">
        <f t="shared" si="139"/>
        <v>0</v>
      </c>
      <c r="CE225" s="2222">
        <f t="shared" si="140"/>
        <v>0</v>
      </c>
      <c r="CF225" s="2222">
        <f t="shared" si="141"/>
        <v>0</v>
      </c>
      <c r="CG225" s="2222">
        <f t="shared" si="142"/>
        <v>0</v>
      </c>
      <c r="CH225" s="2222">
        <f t="shared" si="143"/>
        <v>0</v>
      </c>
      <c r="CI225" s="2222">
        <f t="shared" si="144"/>
        <v>0</v>
      </c>
      <c r="CJ225" s="2222">
        <f t="shared" si="145"/>
        <v>0</v>
      </c>
      <c r="CK225" s="2222">
        <f t="shared" si="146"/>
        <v>0</v>
      </c>
      <c r="CL225" s="2222">
        <f t="shared" si="147"/>
        <v>0</v>
      </c>
      <c r="CM225" s="2223"/>
      <c r="CN225" s="2223"/>
      <c r="CO225" s="2223"/>
      <c r="CP225" s="1511"/>
      <c r="CQ225" s="1642"/>
      <c r="CR225" s="1511"/>
      <c r="CS225" s="1511"/>
      <c r="CT225" s="1511"/>
    </row>
    <row r="226" spans="1:98" ht="12.75" x14ac:dyDescent="0.2">
      <c r="A226" s="2221"/>
      <c r="B226" s="197">
        <v>1820</v>
      </c>
      <c r="C226" s="2222">
        <f t="shared" si="60"/>
        <v>818101</v>
      </c>
      <c r="D226" s="2222">
        <f t="shared" si="61"/>
        <v>818101</v>
      </c>
      <c r="E226" s="2222">
        <f t="shared" si="62"/>
        <v>0</v>
      </c>
      <c r="F226" s="2222">
        <f t="shared" si="63"/>
        <v>818101</v>
      </c>
      <c r="G226" s="2222">
        <f t="shared" si="64"/>
        <v>361137.12815998169</v>
      </c>
      <c r="H226" s="2222">
        <f t="shared" si="65"/>
        <v>148201.21225618199</v>
      </c>
      <c r="I226" s="2222">
        <f t="shared" si="66"/>
        <v>301294.37757537491</v>
      </c>
      <c r="J226" s="2222">
        <f t="shared" si="67"/>
        <v>0</v>
      </c>
      <c r="K226" s="2222">
        <f t="shared" si="68"/>
        <v>0</v>
      </c>
      <c r="L226" s="2222">
        <f t="shared" si="69"/>
        <v>0</v>
      </c>
      <c r="M226" s="2222">
        <f t="shared" si="70"/>
        <v>7393.4712243811018</v>
      </c>
      <c r="N226" s="2222">
        <f t="shared" si="71"/>
        <v>0</v>
      </c>
      <c r="O226" s="2222">
        <f t="shared" si="72"/>
        <v>74.810784080406791</v>
      </c>
      <c r="P226" s="2222">
        <f t="shared" si="73"/>
        <v>0</v>
      </c>
      <c r="Q226" s="2222">
        <f t="shared" si="74"/>
        <v>0</v>
      </c>
      <c r="R226" s="2222">
        <f t="shared" si="75"/>
        <v>0</v>
      </c>
      <c r="S226" s="2222">
        <f t="shared" si="76"/>
        <v>0</v>
      </c>
      <c r="T226" s="2222">
        <f t="shared" si="77"/>
        <v>0</v>
      </c>
      <c r="U226" s="2222">
        <f t="shared" si="78"/>
        <v>0</v>
      </c>
      <c r="V226" s="2222">
        <f t="shared" si="79"/>
        <v>0</v>
      </c>
      <c r="W226" s="2222">
        <f t="shared" si="80"/>
        <v>0</v>
      </c>
      <c r="X226" s="2222">
        <f t="shared" si="81"/>
        <v>0</v>
      </c>
      <c r="Y226" s="2222">
        <f t="shared" si="82"/>
        <v>0</v>
      </c>
      <c r="Z226" s="2222">
        <f t="shared" si="83"/>
        <v>0</v>
      </c>
      <c r="AA226" s="2222">
        <f t="shared" si="84"/>
        <v>818101</v>
      </c>
      <c r="AB226" s="2222">
        <f t="shared" si="85"/>
        <v>0</v>
      </c>
      <c r="AC226" s="2222">
        <f t="shared" si="86"/>
        <v>0</v>
      </c>
      <c r="AD226" s="2222">
        <f t="shared" si="87"/>
        <v>0</v>
      </c>
      <c r="AE226" s="2222">
        <f t="shared" si="88"/>
        <v>0</v>
      </c>
      <c r="AF226" s="2222">
        <f t="shared" si="89"/>
        <v>0</v>
      </c>
      <c r="AG226" s="2222">
        <f t="shared" si="90"/>
        <v>0</v>
      </c>
      <c r="AH226" s="2222">
        <f t="shared" si="91"/>
        <v>0</v>
      </c>
      <c r="AI226" s="2222">
        <f t="shared" si="92"/>
        <v>0</v>
      </c>
      <c r="AJ226" s="2222">
        <f t="shared" si="93"/>
        <v>0</v>
      </c>
      <c r="AK226" s="2222">
        <f t="shared" si="94"/>
        <v>0</v>
      </c>
      <c r="AL226" s="2222">
        <f t="shared" si="95"/>
        <v>0</v>
      </c>
      <c r="AM226" s="2222">
        <f t="shared" si="96"/>
        <v>0</v>
      </c>
      <c r="AN226" s="2222">
        <f t="shared" si="97"/>
        <v>0</v>
      </c>
      <c r="AO226" s="2222">
        <f t="shared" si="98"/>
        <v>0</v>
      </c>
      <c r="AP226" s="2222">
        <f t="shared" si="99"/>
        <v>0</v>
      </c>
      <c r="AQ226" s="2222">
        <f t="shared" si="100"/>
        <v>0</v>
      </c>
      <c r="AR226" s="2222">
        <f t="shared" si="101"/>
        <v>0</v>
      </c>
      <c r="AS226" s="2222">
        <f t="shared" si="102"/>
        <v>0</v>
      </c>
      <c r="AT226" s="2222">
        <f t="shared" si="103"/>
        <v>0</v>
      </c>
      <c r="AU226" s="2222">
        <f t="shared" si="104"/>
        <v>0</v>
      </c>
      <c r="AV226" s="2222">
        <f t="shared" si="105"/>
        <v>0</v>
      </c>
      <c r="AW226" s="2222">
        <f t="shared" si="106"/>
        <v>0</v>
      </c>
      <c r="AX226" s="2222">
        <f t="shared" si="107"/>
        <v>0</v>
      </c>
      <c r="AY226" s="2222">
        <f t="shared" si="108"/>
        <v>0</v>
      </c>
      <c r="AZ226" s="2222">
        <f t="shared" si="109"/>
        <v>0</v>
      </c>
      <c r="BA226" s="2222">
        <f t="shared" si="110"/>
        <v>0</v>
      </c>
      <c r="BB226" s="2222">
        <f t="shared" si="111"/>
        <v>0</v>
      </c>
      <c r="BC226" s="2222">
        <f t="shared" si="112"/>
        <v>0</v>
      </c>
      <c r="BD226" s="2222">
        <f t="shared" si="113"/>
        <v>0</v>
      </c>
      <c r="BE226" s="2222">
        <f t="shared" si="114"/>
        <v>0</v>
      </c>
      <c r="BF226" s="2222">
        <f t="shared" si="115"/>
        <v>0</v>
      </c>
      <c r="BG226" s="2222">
        <f t="shared" si="116"/>
        <v>0</v>
      </c>
      <c r="BH226" s="2222">
        <f t="shared" si="117"/>
        <v>0</v>
      </c>
      <c r="BI226" s="2222">
        <f t="shared" si="118"/>
        <v>0</v>
      </c>
      <c r="BJ226" s="2222">
        <f t="shared" si="119"/>
        <v>0</v>
      </c>
      <c r="BK226" s="2222">
        <f t="shared" si="120"/>
        <v>0</v>
      </c>
      <c r="BL226" s="2222">
        <f t="shared" si="121"/>
        <v>0</v>
      </c>
      <c r="BM226" s="2222">
        <f t="shared" si="122"/>
        <v>0</v>
      </c>
      <c r="BN226" s="2222">
        <f t="shared" si="123"/>
        <v>0</v>
      </c>
      <c r="BO226" s="2222">
        <f t="shared" si="124"/>
        <v>0</v>
      </c>
      <c r="BP226" s="2222">
        <f t="shared" si="125"/>
        <v>0</v>
      </c>
      <c r="BQ226" s="2222">
        <f t="shared" si="126"/>
        <v>0</v>
      </c>
      <c r="BR226" s="2222">
        <f t="shared" si="127"/>
        <v>0</v>
      </c>
      <c r="BS226" s="2222">
        <f t="shared" si="128"/>
        <v>0</v>
      </c>
      <c r="BT226" s="2222">
        <f t="shared" si="129"/>
        <v>0</v>
      </c>
      <c r="BU226" s="2222">
        <f t="shared" si="130"/>
        <v>0</v>
      </c>
      <c r="BV226" s="2222">
        <f t="shared" si="131"/>
        <v>0</v>
      </c>
      <c r="BW226" s="2222">
        <f t="shared" si="132"/>
        <v>0</v>
      </c>
      <c r="BX226" s="2222">
        <f t="shared" si="133"/>
        <v>0</v>
      </c>
      <c r="BY226" s="2222">
        <f t="shared" si="134"/>
        <v>0</v>
      </c>
      <c r="BZ226" s="2222">
        <f t="shared" si="135"/>
        <v>0</v>
      </c>
      <c r="CA226" s="2222">
        <f t="shared" si="136"/>
        <v>0</v>
      </c>
      <c r="CB226" s="2222">
        <f t="shared" si="137"/>
        <v>0</v>
      </c>
      <c r="CC226" s="2222">
        <f t="shared" si="138"/>
        <v>0</v>
      </c>
      <c r="CD226" s="2222">
        <f t="shared" si="139"/>
        <v>0</v>
      </c>
      <c r="CE226" s="2222">
        <f t="shared" si="140"/>
        <v>0</v>
      </c>
      <c r="CF226" s="2222">
        <f t="shared" si="141"/>
        <v>0</v>
      </c>
      <c r="CG226" s="2222">
        <f t="shared" si="142"/>
        <v>0</v>
      </c>
      <c r="CH226" s="2222">
        <f t="shared" si="143"/>
        <v>0</v>
      </c>
      <c r="CI226" s="2222">
        <f t="shared" si="144"/>
        <v>0</v>
      </c>
      <c r="CJ226" s="2222">
        <f t="shared" si="145"/>
        <v>0</v>
      </c>
      <c r="CK226" s="2222">
        <f t="shared" si="146"/>
        <v>0</v>
      </c>
      <c r="CL226" s="2222">
        <f t="shared" si="147"/>
        <v>0</v>
      </c>
      <c r="CM226" s="2223"/>
      <c r="CN226" s="2223"/>
      <c r="CO226" s="2223"/>
      <c r="CP226" s="1511"/>
      <c r="CQ226" s="1642"/>
      <c r="CR226" s="1511"/>
      <c r="CS226" s="1511"/>
      <c r="CT226" s="1511"/>
    </row>
    <row r="227" spans="1:98" ht="12.75" x14ac:dyDescent="0.2">
      <c r="A227" s="2221"/>
      <c r="B227" s="197">
        <v>1830</v>
      </c>
      <c r="C227" s="2222">
        <f t="shared" si="60"/>
        <v>152598</v>
      </c>
      <c r="D227" s="2222">
        <f t="shared" si="61"/>
        <v>99188.7</v>
      </c>
      <c r="E227" s="2222">
        <f t="shared" si="62"/>
        <v>53409.299999999996</v>
      </c>
      <c r="F227" s="2222">
        <f t="shared" si="63"/>
        <v>152598</v>
      </c>
      <c r="G227" s="2222">
        <f t="shared" si="64"/>
        <v>44011.185567618748</v>
      </c>
      <c r="H227" s="2222">
        <f t="shared" si="65"/>
        <v>18061.037055883782</v>
      </c>
      <c r="I227" s="2222">
        <f t="shared" si="66"/>
        <v>36255.77675311335</v>
      </c>
      <c r="J227" s="2222">
        <f t="shared" si="67"/>
        <v>0</v>
      </c>
      <c r="K227" s="2222">
        <f t="shared" si="68"/>
        <v>0</v>
      </c>
      <c r="L227" s="2222">
        <f t="shared" si="69"/>
        <v>0</v>
      </c>
      <c r="M227" s="2222">
        <f t="shared" si="70"/>
        <v>851.58355664163867</v>
      </c>
      <c r="N227" s="2222">
        <f t="shared" si="71"/>
        <v>0</v>
      </c>
      <c r="O227" s="2222">
        <f t="shared" si="72"/>
        <v>9.1170667424792668</v>
      </c>
      <c r="P227" s="2222">
        <f t="shared" si="73"/>
        <v>0</v>
      </c>
      <c r="Q227" s="2222">
        <f t="shared" si="74"/>
        <v>0</v>
      </c>
      <c r="R227" s="2222">
        <f t="shared" si="75"/>
        <v>0</v>
      </c>
      <c r="S227" s="2222">
        <f t="shared" si="76"/>
        <v>0</v>
      </c>
      <c r="T227" s="2222">
        <f t="shared" si="77"/>
        <v>0</v>
      </c>
      <c r="U227" s="2222">
        <f t="shared" si="78"/>
        <v>0</v>
      </c>
      <c r="V227" s="2222">
        <f t="shared" si="79"/>
        <v>0</v>
      </c>
      <c r="W227" s="2222">
        <f t="shared" si="80"/>
        <v>0</v>
      </c>
      <c r="X227" s="2222">
        <f t="shared" si="81"/>
        <v>0</v>
      </c>
      <c r="Y227" s="2222">
        <f t="shared" si="82"/>
        <v>0</v>
      </c>
      <c r="Z227" s="2222">
        <f t="shared" si="83"/>
        <v>0</v>
      </c>
      <c r="AA227" s="2222">
        <f t="shared" si="84"/>
        <v>99188.7</v>
      </c>
      <c r="AB227" s="2222">
        <f t="shared" si="85"/>
        <v>46309.846730229503</v>
      </c>
      <c r="AC227" s="2222">
        <f t="shared" si="86"/>
        <v>4504.1510444234254</v>
      </c>
      <c r="AD227" s="2222">
        <f t="shared" si="87"/>
        <v>535.10014270877798</v>
      </c>
      <c r="AE227" s="2222">
        <f t="shared" si="88"/>
        <v>0</v>
      </c>
      <c r="AF227" s="2222">
        <f t="shared" si="89"/>
        <v>0</v>
      </c>
      <c r="AG227" s="2222">
        <f t="shared" si="90"/>
        <v>0</v>
      </c>
      <c r="AH227" s="2222">
        <f t="shared" si="91"/>
        <v>1363.207798463091</v>
      </c>
      <c r="AI227" s="2222">
        <f t="shared" si="92"/>
        <v>386.62240724664593</v>
      </c>
      <c r="AJ227" s="2222">
        <f t="shared" si="93"/>
        <v>310.37187692855747</v>
      </c>
      <c r="AK227" s="2222">
        <f t="shared" si="94"/>
        <v>0</v>
      </c>
      <c r="AL227" s="2222">
        <f t="shared" si="95"/>
        <v>0</v>
      </c>
      <c r="AM227" s="2222">
        <f t="shared" si="96"/>
        <v>0</v>
      </c>
      <c r="AN227" s="2222">
        <f t="shared" si="97"/>
        <v>0</v>
      </c>
      <c r="AO227" s="2222">
        <f t="shared" si="98"/>
        <v>0</v>
      </c>
      <c r="AP227" s="2222">
        <f t="shared" si="99"/>
        <v>0</v>
      </c>
      <c r="AQ227" s="2222">
        <f t="shared" si="100"/>
        <v>0</v>
      </c>
      <c r="AR227" s="2222">
        <f t="shared" si="101"/>
        <v>0</v>
      </c>
      <c r="AS227" s="2222">
        <f t="shared" si="102"/>
        <v>0</v>
      </c>
      <c r="AT227" s="2222">
        <f t="shared" si="103"/>
        <v>0</v>
      </c>
      <c r="AU227" s="2222">
        <f t="shared" si="104"/>
        <v>0</v>
      </c>
      <c r="AV227" s="2222">
        <f t="shared" si="105"/>
        <v>53409.299999999988</v>
      </c>
      <c r="AW227" s="2222">
        <f t="shared" si="106"/>
        <v>0</v>
      </c>
      <c r="AX227" s="2222">
        <f t="shared" si="107"/>
        <v>0</v>
      </c>
      <c r="AY227" s="2222">
        <f t="shared" si="108"/>
        <v>0</v>
      </c>
      <c r="AZ227" s="2222">
        <f t="shared" si="109"/>
        <v>0</v>
      </c>
      <c r="BA227" s="2222">
        <f t="shared" si="110"/>
        <v>0</v>
      </c>
      <c r="BB227" s="2222">
        <f t="shared" si="111"/>
        <v>0</v>
      </c>
      <c r="BC227" s="2222">
        <f t="shared" si="112"/>
        <v>0</v>
      </c>
      <c r="BD227" s="2222">
        <f t="shared" si="113"/>
        <v>0</v>
      </c>
      <c r="BE227" s="2222">
        <f t="shared" si="114"/>
        <v>0</v>
      </c>
      <c r="BF227" s="2222">
        <f t="shared" si="115"/>
        <v>0</v>
      </c>
      <c r="BG227" s="2222">
        <f t="shared" si="116"/>
        <v>0</v>
      </c>
      <c r="BH227" s="2222">
        <f t="shared" si="117"/>
        <v>0</v>
      </c>
      <c r="BI227" s="2222">
        <f t="shared" si="118"/>
        <v>0</v>
      </c>
      <c r="BJ227" s="2222">
        <f t="shared" si="119"/>
        <v>0</v>
      </c>
      <c r="BK227" s="2222">
        <f t="shared" si="120"/>
        <v>0</v>
      </c>
      <c r="BL227" s="2222">
        <f t="shared" si="121"/>
        <v>0</v>
      </c>
      <c r="BM227" s="2222">
        <f t="shared" si="122"/>
        <v>0</v>
      </c>
      <c r="BN227" s="2222">
        <f t="shared" si="123"/>
        <v>0</v>
      </c>
      <c r="BO227" s="2222">
        <f t="shared" si="124"/>
        <v>0</v>
      </c>
      <c r="BP227" s="2222">
        <f t="shared" si="125"/>
        <v>0</v>
      </c>
      <c r="BQ227" s="2222">
        <f t="shared" si="126"/>
        <v>0</v>
      </c>
      <c r="BR227" s="2222">
        <f t="shared" si="127"/>
        <v>0</v>
      </c>
      <c r="BS227" s="2222">
        <f t="shared" si="128"/>
        <v>0</v>
      </c>
      <c r="BT227" s="2222">
        <f t="shared" si="129"/>
        <v>0</v>
      </c>
      <c r="BU227" s="2222">
        <f t="shared" si="130"/>
        <v>0</v>
      </c>
      <c r="BV227" s="2222">
        <f t="shared" si="131"/>
        <v>0</v>
      </c>
      <c r="BW227" s="2222">
        <f t="shared" si="132"/>
        <v>0</v>
      </c>
      <c r="BX227" s="2222">
        <f t="shared" si="133"/>
        <v>0</v>
      </c>
      <c r="BY227" s="2222">
        <f t="shared" si="134"/>
        <v>0</v>
      </c>
      <c r="BZ227" s="2222">
        <f t="shared" si="135"/>
        <v>0</v>
      </c>
      <c r="CA227" s="2222">
        <f t="shared" si="136"/>
        <v>0</v>
      </c>
      <c r="CB227" s="2222">
        <f t="shared" si="137"/>
        <v>0</v>
      </c>
      <c r="CC227" s="2222">
        <f t="shared" si="138"/>
        <v>0</v>
      </c>
      <c r="CD227" s="2222">
        <f t="shared" si="139"/>
        <v>0</v>
      </c>
      <c r="CE227" s="2222">
        <f t="shared" si="140"/>
        <v>0</v>
      </c>
      <c r="CF227" s="2222">
        <f t="shared" si="141"/>
        <v>0</v>
      </c>
      <c r="CG227" s="2222">
        <f t="shared" si="142"/>
        <v>0</v>
      </c>
      <c r="CH227" s="2222">
        <f t="shared" si="143"/>
        <v>0</v>
      </c>
      <c r="CI227" s="2222">
        <f t="shared" si="144"/>
        <v>0</v>
      </c>
      <c r="CJ227" s="2222">
        <f t="shared" si="145"/>
        <v>0</v>
      </c>
      <c r="CK227" s="2222">
        <f t="shared" si="146"/>
        <v>0</v>
      </c>
      <c r="CL227" s="2222">
        <f t="shared" si="147"/>
        <v>0</v>
      </c>
      <c r="CM227" s="2223"/>
      <c r="CN227" s="2223"/>
      <c r="CO227" s="2223"/>
      <c r="CP227" s="1511"/>
      <c r="CQ227" s="1642"/>
      <c r="CR227" s="1511"/>
      <c r="CS227" s="1511"/>
      <c r="CT227" s="1511"/>
    </row>
    <row r="228" spans="1:98" ht="12.75" x14ac:dyDescent="0.2">
      <c r="A228" s="2221"/>
      <c r="B228" s="197">
        <v>1835</v>
      </c>
      <c r="C228" s="2222">
        <f t="shared" si="60"/>
        <v>292953</v>
      </c>
      <c r="D228" s="2222">
        <f t="shared" si="61"/>
        <v>190419.45</v>
      </c>
      <c r="E228" s="2222">
        <f t="shared" si="62"/>
        <v>102533.54999999999</v>
      </c>
      <c r="F228" s="2222">
        <f t="shared" si="63"/>
        <v>292953</v>
      </c>
      <c r="G228" s="2222">
        <f t="shared" si="64"/>
        <v>84925.161002061635</v>
      </c>
      <c r="H228" s="2222">
        <f t="shared" si="65"/>
        <v>34851.060248730319</v>
      </c>
      <c r="I228" s="2222">
        <f t="shared" si="66"/>
        <v>69076.836429781644</v>
      </c>
      <c r="J228" s="2222">
        <f t="shared" si="67"/>
        <v>0</v>
      </c>
      <c r="K228" s="2222">
        <f t="shared" si="68"/>
        <v>0</v>
      </c>
      <c r="L228" s="2222">
        <f t="shared" si="69"/>
        <v>0</v>
      </c>
      <c r="M228" s="2222">
        <f t="shared" si="70"/>
        <v>1548.7997835520659</v>
      </c>
      <c r="N228" s="2222">
        <f t="shared" si="71"/>
        <v>0</v>
      </c>
      <c r="O228" s="2222">
        <f t="shared" si="72"/>
        <v>17.592535874363303</v>
      </c>
      <c r="P228" s="2222">
        <f t="shared" si="73"/>
        <v>0</v>
      </c>
      <c r="Q228" s="2222">
        <f t="shared" si="74"/>
        <v>0</v>
      </c>
      <c r="R228" s="2222">
        <f t="shared" si="75"/>
        <v>0</v>
      </c>
      <c r="S228" s="2222">
        <f t="shared" si="76"/>
        <v>0</v>
      </c>
      <c r="T228" s="2222">
        <f t="shared" si="77"/>
        <v>0</v>
      </c>
      <c r="U228" s="2222">
        <f t="shared" si="78"/>
        <v>0</v>
      </c>
      <c r="V228" s="2222">
        <f t="shared" si="79"/>
        <v>0</v>
      </c>
      <c r="W228" s="2222">
        <f t="shared" si="80"/>
        <v>0</v>
      </c>
      <c r="X228" s="2222">
        <f t="shared" si="81"/>
        <v>0</v>
      </c>
      <c r="Y228" s="2222">
        <f t="shared" si="82"/>
        <v>0</v>
      </c>
      <c r="Z228" s="2222">
        <f t="shared" si="83"/>
        <v>0</v>
      </c>
      <c r="AA228" s="2222">
        <f t="shared" si="84"/>
        <v>190419.45000000004</v>
      </c>
      <c r="AB228" s="2222">
        <f t="shared" si="85"/>
        <v>88210.995394946236</v>
      </c>
      <c r="AC228" s="2222">
        <f t="shared" si="86"/>
        <v>8579.5068455370838</v>
      </c>
      <c r="AD228" s="2222">
        <f t="shared" si="87"/>
        <v>1015.6302900273032</v>
      </c>
      <c r="AE228" s="2222">
        <f t="shared" si="88"/>
        <v>0</v>
      </c>
      <c r="AF228" s="2222">
        <f t="shared" si="89"/>
        <v>0</v>
      </c>
      <c r="AG228" s="2222">
        <f t="shared" si="90"/>
        <v>0</v>
      </c>
      <c r="AH228" s="2222">
        <f t="shared" si="91"/>
        <v>3399.7827668776504</v>
      </c>
      <c r="AI228" s="2222">
        <f t="shared" si="92"/>
        <v>736.43835584009298</v>
      </c>
      <c r="AJ228" s="2222">
        <f t="shared" si="93"/>
        <v>591.19634677163015</v>
      </c>
      <c r="AK228" s="2222">
        <f t="shared" si="94"/>
        <v>0</v>
      </c>
      <c r="AL228" s="2222">
        <f t="shared" si="95"/>
        <v>0</v>
      </c>
      <c r="AM228" s="2222">
        <f t="shared" si="96"/>
        <v>0</v>
      </c>
      <c r="AN228" s="2222">
        <f t="shared" si="97"/>
        <v>0</v>
      </c>
      <c r="AO228" s="2222">
        <f t="shared" si="98"/>
        <v>0</v>
      </c>
      <c r="AP228" s="2222">
        <f t="shared" si="99"/>
        <v>0</v>
      </c>
      <c r="AQ228" s="2222">
        <f t="shared" si="100"/>
        <v>0</v>
      </c>
      <c r="AR228" s="2222">
        <f t="shared" si="101"/>
        <v>0</v>
      </c>
      <c r="AS228" s="2222">
        <f t="shared" si="102"/>
        <v>0</v>
      </c>
      <c r="AT228" s="2222">
        <f t="shared" si="103"/>
        <v>0</v>
      </c>
      <c r="AU228" s="2222">
        <f t="shared" si="104"/>
        <v>0</v>
      </c>
      <c r="AV228" s="2222">
        <f t="shared" si="105"/>
        <v>102533.54999999997</v>
      </c>
      <c r="AW228" s="2222">
        <f t="shared" si="106"/>
        <v>0</v>
      </c>
      <c r="AX228" s="2222">
        <f t="shared" si="107"/>
        <v>0</v>
      </c>
      <c r="AY228" s="2222">
        <f t="shared" si="108"/>
        <v>0</v>
      </c>
      <c r="AZ228" s="2222">
        <f t="shared" si="109"/>
        <v>0</v>
      </c>
      <c r="BA228" s="2222">
        <f t="shared" si="110"/>
        <v>0</v>
      </c>
      <c r="BB228" s="2222">
        <f t="shared" si="111"/>
        <v>0</v>
      </c>
      <c r="BC228" s="2222">
        <f t="shared" si="112"/>
        <v>0</v>
      </c>
      <c r="BD228" s="2222">
        <f t="shared" si="113"/>
        <v>0</v>
      </c>
      <c r="BE228" s="2222">
        <f t="shared" si="114"/>
        <v>0</v>
      </c>
      <c r="BF228" s="2222">
        <f t="shared" si="115"/>
        <v>0</v>
      </c>
      <c r="BG228" s="2222">
        <f t="shared" si="116"/>
        <v>0</v>
      </c>
      <c r="BH228" s="2222">
        <f t="shared" si="117"/>
        <v>0</v>
      </c>
      <c r="BI228" s="2222">
        <f t="shared" si="118"/>
        <v>0</v>
      </c>
      <c r="BJ228" s="2222">
        <f t="shared" si="119"/>
        <v>0</v>
      </c>
      <c r="BK228" s="2222">
        <f t="shared" si="120"/>
        <v>0</v>
      </c>
      <c r="BL228" s="2222">
        <f t="shared" si="121"/>
        <v>0</v>
      </c>
      <c r="BM228" s="2222">
        <f t="shared" si="122"/>
        <v>0</v>
      </c>
      <c r="BN228" s="2222">
        <f t="shared" si="123"/>
        <v>0</v>
      </c>
      <c r="BO228" s="2222">
        <f t="shared" si="124"/>
        <v>0</v>
      </c>
      <c r="BP228" s="2222">
        <f t="shared" si="125"/>
        <v>0</v>
      </c>
      <c r="BQ228" s="2222">
        <f t="shared" si="126"/>
        <v>0</v>
      </c>
      <c r="BR228" s="2222">
        <f t="shared" si="127"/>
        <v>0</v>
      </c>
      <c r="BS228" s="2222">
        <f t="shared" si="128"/>
        <v>0</v>
      </c>
      <c r="BT228" s="2222">
        <f t="shared" si="129"/>
        <v>0</v>
      </c>
      <c r="BU228" s="2222">
        <f t="shared" si="130"/>
        <v>0</v>
      </c>
      <c r="BV228" s="2222">
        <f t="shared" si="131"/>
        <v>0</v>
      </c>
      <c r="BW228" s="2222">
        <f t="shared" si="132"/>
        <v>0</v>
      </c>
      <c r="BX228" s="2222">
        <f t="shared" si="133"/>
        <v>0</v>
      </c>
      <c r="BY228" s="2222">
        <f t="shared" si="134"/>
        <v>0</v>
      </c>
      <c r="BZ228" s="2222">
        <f t="shared" si="135"/>
        <v>0</v>
      </c>
      <c r="CA228" s="2222">
        <f t="shared" si="136"/>
        <v>0</v>
      </c>
      <c r="CB228" s="2222">
        <f t="shared" si="137"/>
        <v>0</v>
      </c>
      <c r="CC228" s="2222">
        <f t="shared" si="138"/>
        <v>0</v>
      </c>
      <c r="CD228" s="2222">
        <f t="shared" si="139"/>
        <v>0</v>
      </c>
      <c r="CE228" s="2222">
        <f t="shared" si="140"/>
        <v>0</v>
      </c>
      <c r="CF228" s="2222">
        <f t="shared" si="141"/>
        <v>0</v>
      </c>
      <c r="CG228" s="2222">
        <f t="shared" si="142"/>
        <v>0</v>
      </c>
      <c r="CH228" s="2222">
        <f t="shared" si="143"/>
        <v>0</v>
      </c>
      <c r="CI228" s="2222">
        <f t="shared" si="144"/>
        <v>0</v>
      </c>
      <c r="CJ228" s="2222">
        <f t="shared" si="145"/>
        <v>0</v>
      </c>
      <c r="CK228" s="2222">
        <f t="shared" si="146"/>
        <v>0</v>
      </c>
      <c r="CL228" s="2222">
        <f t="shared" si="147"/>
        <v>0</v>
      </c>
      <c r="CM228" s="2223"/>
      <c r="CN228" s="2223"/>
      <c r="CO228" s="2223"/>
      <c r="CP228" s="1511"/>
      <c r="CQ228" s="1642"/>
      <c r="CR228" s="1511"/>
      <c r="CS228" s="1511"/>
      <c r="CT228" s="1511"/>
    </row>
    <row r="229" spans="1:98" ht="12.75" x14ac:dyDescent="0.2">
      <c r="A229" s="2221"/>
      <c r="B229" s="197">
        <v>1840</v>
      </c>
      <c r="C229" s="2222">
        <f t="shared" si="60"/>
        <v>115134</v>
      </c>
      <c r="D229" s="2222">
        <f t="shared" si="61"/>
        <v>74837.100000000006</v>
      </c>
      <c r="E229" s="2222">
        <f t="shared" si="62"/>
        <v>40296.899999999994</v>
      </c>
      <c r="F229" s="2222">
        <f t="shared" si="63"/>
        <v>115134</v>
      </c>
      <c r="G229" s="2222">
        <f t="shared" si="64"/>
        <v>33888.089942050625</v>
      </c>
      <c r="H229" s="2222">
        <f t="shared" si="65"/>
        <v>13906.783930102029</v>
      </c>
      <c r="I229" s="2222">
        <f t="shared" si="66"/>
        <v>26527.958873446554</v>
      </c>
      <c r="J229" s="2222">
        <f t="shared" si="67"/>
        <v>0</v>
      </c>
      <c r="K229" s="2222">
        <f t="shared" si="68"/>
        <v>0</v>
      </c>
      <c r="L229" s="2222">
        <f t="shared" si="69"/>
        <v>0</v>
      </c>
      <c r="M229" s="2222">
        <f t="shared" si="70"/>
        <v>507.24722133892789</v>
      </c>
      <c r="N229" s="2222">
        <f t="shared" si="71"/>
        <v>0</v>
      </c>
      <c r="O229" s="2222">
        <f t="shared" si="72"/>
        <v>7.0200330618708291</v>
      </c>
      <c r="P229" s="2222">
        <f t="shared" si="73"/>
        <v>0</v>
      </c>
      <c r="Q229" s="2222">
        <f t="shared" si="74"/>
        <v>0</v>
      </c>
      <c r="R229" s="2222">
        <f t="shared" si="75"/>
        <v>0</v>
      </c>
      <c r="S229" s="2222">
        <f t="shared" si="76"/>
        <v>0</v>
      </c>
      <c r="T229" s="2222">
        <f t="shared" si="77"/>
        <v>0</v>
      </c>
      <c r="U229" s="2222">
        <f t="shared" si="78"/>
        <v>0</v>
      </c>
      <c r="V229" s="2222">
        <f t="shared" si="79"/>
        <v>0</v>
      </c>
      <c r="W229" s="2222">
        <f t="shared" si="80"/>
        <v>0</v>
      </c>
      <c r="X229" s="2222">
        <f t="shared" si="81"/>
        <v>0</v>
      </c>
      <c r="Y229" s="2222">
        <f t="shared" si="82"/>
        <v>0</v>
      </c>
      <c r="Z229" s="2222">
        <f t="shared" si="83"/>
        <v>0</v>
      </c>
      <c r="AA229" s="2222">
        <f t="shared" si="84"/>
        <v>74837.100000000006</v>
      </c>
      <c r="AB229" s="2222">
        <f t="shared" si="85"/>
        <v>33850.611614438698</v>
      </c>
      <c r="AC229" s="2222">
        <f t="shared" si="86"/>
        <v>3292.3509452692629</v>
      </c>
      <c r="AD229" s="2222">
        <f t="shared" si="87"/>
        <v>385.43230602168973</v>
      </c>
      <c r="AE229" s="2222">
        <f t="shared" si="88"/>
        <v>0</v>
      </c>
      <c r="AF229" s="2222">
        <f t="shared" si="89"/>
        <v>0</v>
      </c>
      <c r="AG229" s="2222">
        <f t="shared" si="90"/>
        <v>0</v>
      </c>
      <c r="AH229" s="2222">
        <f t="shared" si="91"/>
        <v>2259.0307033023541</v>
      </c>
      <c r="AI229" s="2222">
        <f t="shared" si="92"/>
        <v>282.60523135358483</v>
      </c>
      <c r="AJ229" s="2222">
        <f t="shared" si="93"/>
        <v>226.8691996144056</v>
      </c>
      <c r="AK229" s="2222">
        <f t="shared" si="94"/>
        <v>0</v>
      </c>
      <c r="AL229" s="2222">
        <f t="shared" si="95"/>
        <v>0</v>
      </c>
      <c r="AM229" s="2222">
        <f t="shared" si="96"/>
        <v>0</v>
      </c>
      <c r="AN229" s="2222">
        <f t="shared" si="97"/>
        <v>0</v>
      </c>
      <c r="AO229" s="2222">
        <f t="shared" si="98"/>
        <v>0</v>
      </c>
      <c r="AP229" s="2222">
        <f t="shared" si="99"/>
        <v>0</v>
      </c>
      <c r="AQ229" s="2222">
        <f t="shared" si="100"/>
        <v>0</v>
      </c>
      <c r="AR229" s="2222">
        <f t="shared" si="101"/>
        <v>0</v>
      </c>
      <c r="AS229" s="2222">
        <f t="shared" si="102"/>
        <v>0</v>
      </c>
      <c r="AT229" s="2222">
        <f t="shared" si="103"/>
        <v>0</v>
      </c>
      <c r="AU229" s="2222">
        <f t="shared" si="104"/>
        <v>0</v>
      </c>
      <c r="AV229" s="2222">
        <f t="shared" si="105"/>
        <v>40296.899999999994</v>
      </c>
      <c r="AW229" s="2222">
        <f t="shared" si="106"/>
        <v>0</v>
      </c>
      <c r="AX229" s="2222">
        <f t="shared" si="107"/>
        <v>0</v>
      </c>
      <c r="AY229" s="2222">
        <f t="shared" si="108"/>
        <v>0</v>
      </c>
      <c r="AZ229" s="2222">
        <f t="shared" si="109"/>
        <v>0</v>
      </c>
      <c r="BA229" s="2222">
        <f t="shared" si="110"/>
        <v>0</v>
      </c>
      <c r="BB229" s="2222">
        <f t="shared" si="111"/>
        <v>0</v>
      </c>
      <c r="BC229" s="2222">
        <f t="shared" si="112"/>
        <v>0</v>
      </c>
      <c r="BD229" s="2222">
        <f t="shared" si="113"/>
        <v>0</v>
      </c>
      <c r="BE229" s="2222">
        <f t="shared" si="114"/>
        <v>0</v>
      </c>
      <c r="BF229" s="2222">
        <f t="shared" si="115"/>
        <v>0</v>
      </c>
      <c r="BG229" s="2222">
        <f t="shared" si="116"/>
        <v>0</v>
      </c>
      <c r="BH229" s="2222">
        <f t="shared" si="117"/>
        <v>0</v>
      </c>
      <c r="BI229" s="2222">
        <f t="shared" si="118"/>
        <v>0</v>
      </c>
      <c r="BJ229" s="2222">
        <f t="shared" si="119"/>
        <v>0</v>
      </c>
      <c r="BK229" s="2222">
        <f t="shared" si="120"/>
        <v>0</v>
      </c>
      <c r="BL229" s="2222">
        <f t="shared" si="121"/>
        <v>0</v>
      </c>
      <c r="BM229" s="2222">
        <f t="shared" si="122"/>
        <v>0</v>
      </c>
      <c r="BN229" s="2222">
        <f t="shared" si="123"/>
        <v>0</v>
      </c>
      <c r="BO229" s="2222">
        <f t="shared" si="124"/>
        <v>0</v>
      </c>
      <c r="BP229" s="2222">
        <f t="shared" si="125"/>
        <v>0</v>
      </c>
      <c r="BQ229" s="2222">
        <f t="shared" si="126"/>
        <v>0</v>
      </c>
      <c r="BR229" s="2222">
        <f t="shared" si="127"/>
        <v>0</v>
      </c>
      <c r="BS229" s="2222">
        <f t="shared" si="128"/>
        <v>0</v>
      </c>
      <c r="BT229" s="2222">
        <f t="shared" si="129"/>
        <v>0</v>
      </c>
      <c r="BU229" s="2222">
        <f t="shared" si="130"/>
        <v>0</v>
      </c>
      <c r="BV229" s="2222">
        <f t="shared" si="131"/>
        <v>0</v>
      </c>
      <c r="BW229" s="2222">
        <f t="shared" si="132"/>
        <v>0</v>
      </c>
      <c r="BX229" s="2222">
        <f t="shared" si="133"/>
        <v>0</v>
      </c>
      <c r="BY229" s="2222">
        <f t="shared" si="134"/>
        <v>0</v>
      </c>
      <c r="BZ229" s="2222">
        <f t="shared" si="135"/>
        <v>0</v>
      </c>
      <c r="CA229" s="2222">
        <f t="shared" si="136"/>
        <v>0</v>
      </c>
      <c r="CB229" s="2222">
        <f t="shared" si="137"/>
        <v>0</v>
      </c>
      <c r="CC229" s="2222">
        <f t="shared" si="138"/>
        <v>0</v>
      </c>
      <c r="CD229" s="2222">
        <f t="shared" si="139"/>
        <v>0</v>
      </c>
      <c r="CE229" s="2222">
        <f t="shared" si="140"/>
        <v>0</v>
      </c>
      <c r="CF229" s="2222">
        <f t="shared" si="141"/>
        <v>0</v>
      </c>
      <c r="CG229" s="2222">
        <f t="shared" si="142"/>
        <v>0</v>
      </c>
      <c r="CH229" s="2222">
        <f t="shared" si="143"/>
        <v>0</v>
      </c>
      <c r="CI229" s="2222">
        <f t="shared" si="144"/>
        <v>0</v>
      </c>
      <c r="CJ229" s="2222">
        <f t="shared" si="145"/>
        <v>0</v>
      </c>
      <c r="CK229" s="2222">
        <f t="shared" si="146"/>
        <v>0</v>
      </c>
      <c r="CL229" s="2222">
        <f t="shared" si="147"/>
        <v>0</v>
      </c>
      <c r="CM229" s="2223"/>
      <c r="CN229" s="2223"/>
      <c r="CO229" s="2223"/>
      <c r="CP229" s="1511"/>
      <c r="CQ229" s="1642"/>
      <c r="CR229" s="1511"/>
      <c r="CS229" s="1511"/>
      <c r="CT229" s="1511"/>
    </row>
    <row r="230" spans="1:98" ht="12.75" x14ac:dyDescent="0.2">
      <c r="A230" s="2221"/>
      <c r="B230" s="197">
        <v>1845</v>
      </c>
      <c r="C230" s="2222">
        <f t="shared" si="60"/>
        <v>55578</v>
      </c>
      <c r="D230" s="2222">
        <f t="shared" si="61"/>
        <v>36125.700000000004</v>
      </c>
      <c r="E230" s="2222">
        <f t="shared" si="62"/>
        <v>19452.3</v>
      </c>
      <c r="F230" s="2222">
        <f t="shared" si="63"/>
        <v>55578</v>
      </c>
      <c r="G230" s="2222">
        <f t="shared" si="64"/>
        <v>16770.12946782769</v>
      </c>
      <c r="H230" s="2222">
        <f t="shared" si="65"/>
        <v>6882.0216007371755</v>
      </c>
      <c r="I230" s="2222">
        <f t="shared" si="66"/>
        <v>12306.834508813879</v>
      </c>
      <c r="J230" s="2222">
        <f t="shared" si="67"/>
        <v>0</v>
      </c>
      <c r="K230" s="2222">
        <f t="shared" si="68"/>
        <v>0</v>
      </c>
      <c r="L230" s="2222">
        <f t="shared" si="69"/>
        <v>0</v>
      </c>
      <c r="M230" s="2222">
        <f t="shared" si="70"/>
        <v>163.24043327817984</v>
      </c>
      <c r="N230" s="2222">
        <f t="shared" si="71"/>
        <v>0</v>
      </c>
      <c r="O230" s="2222">
        <f t="shared" si="72"/>
        <v>3.4739893430795346</v>
      </c>
      <c r="P230" s="2222">
        <f t="shared" si="73"/>
        <v>0</v>
      </c>
      <c r="Q230" s="2222">
        <f t="shared" si="74"/>
        <v>0</v>
      </c>
      <c r="R230" s="2222">
        <f t="shared" si="75"/>
        <v>0</v>
      </c>
      <c r="S230" s="2222">
        <f t="shared" si="76"/>
        <v>0</v>
      </c>
      <c r="T230" s="2222">
        <f t="shared" si="77"/>
        <v>0</v>
      </c>
      <c r="U230" s="2222">
        <f t="shared" si="78"/>
        <v>0</v>
      </c>
      <c r="V230" s="2222">
        <f t="shared" si="79"/>
        <v>0</v>
      </c>
      <c r="W230" s="2222">
        <f t="shared" si="80"/>
        <v>0</v>
      </c>
      <c r="X230" s="2222">
        <f t="shared" si="81"/>
        <v>0</v>
      </c>
      <c r="Y230" s="2222">
        <f t="shared" si="82"/>
        <v>0</v>
      </c>
      <c r="Z230" s="2222">
        <f t="shared" si="83"/>
        <v>0</v>
      </c>
      <c r="AA230" s="2222">
        <f t="shared" si="84"/>
        <v>36125.700000000004</v>
      </c>
      <c r="AB230" s="2222">
        <f t="shared" si="85"/>
        <v>15682.923583727685</v>
      </c>
      <c r="AC230" s="2222">
        <f t="shared" si="86"/>
        <v>1525.3398926312914</v>
      </c>
      <c r="AD230" s="2222">
        <f t="shared" si="87"/>
        <v>175.01735262506034</v>
      </c>
      <c r="AE230" s="2222">
        <f t="shared" si="88"/>
        <v>0</v>
      </c>
      <c r="AF230" s="2222">
        <f t="shared" si="89"/>
        <v>0</v>
      </c>
      <c r="AG230" s="2222">
        <f t="shared" si="90"/>
        <v>0</v>
      </c>
      <c r="AH230" s="2222">
        <f t="shared" si="91"/>
        <v>1832.9806420894738</v>
      </c>
      <c r="AI230" s="2222">
        <f t="shared" si="92"/>
        <v>130.93046288680611</v>
      </c>
      <c r="AJ230" s="2222">
        <f t="shared" si="93"/>
        <v>105.10806603968604</v>
      </c>
      <c r="AK230" s="2222">
        <f t="shared" si="94"/>
        <v>0</v>
      </c>
      <c r="AL230" s="2222">
        <f t="shared" si="95"/>
        <v>0</v>
      </c>
      <c r="AM230" s="2222">
        <f t="shared" si="96"/>
        <v>0</v>
      </c>
      <c r="AN230" s="2222">
        <f t="shared" si="97"/>
        <v>0</v>
      </c>
      <c r="AO230" s="2222">
        <f t="shared" si="98"/>
        <v>0</v>
      </c>
      <c r="AP230" s="2222">
        <f t="shared" si="99"/>
        <v>0</v>
      </c>
      <c r="AQ230" s="2222">
        <f t="shared" si="100"/>
        <v>0</v>
      </c>
      <c r="AR230" s="2222">
        <f t="shared" si="101"/>
        <v>0</v>
      </c>
      <c r="AS230" s="2222">
        <f t="shared" si="102"/>
        <v>0</v>
      </c>
      <c r="AT230" s="2222">
        <f t="shared" si="103"/>
        <v>0</v>
      </c>
      <c r="AU230" s="2222">
        <f t="shared" si="104"/>
        <v>0</v>
      </c>
      <c r="AV230" s="2222">
        <f t="shared" si="105"/>
        <v>19452.300000000007</v>
      </c>
      <c r="AW230" s="2222">
        <f t="shared" si="106"/>
        <v>0</v>
      </c>
      <c r="AX230" s="2222">
        <f t="shared" si="107"/>
        <v>0</v>
      </c>
      <c r="AY230" s="2222">
        <f t="shared" si="108"/>
        <v>0</v>
      </c>
      <c r="AZ230" s="2222">
        <f t="shared" si="109"/>
        <v>0</v>
      </c>
      <c r="BA230" s="2222">
        <f t="shared" si="110"/>
        <v>0</v>
      </c>
      <c r="BB230" s="2222">
        <f t="shared" si="111"/>
        <v>0</v>
      </c>
      <c r="BC230" s="2222">
        <f t="shared" si="112"/>
        <v>0</v>
      </c>
      <c r="BD230" s="2222">
        <f t="shared" si="113"/>
        <v>0</v>
      </c>
      <c r="BE230" s="2222">
        <f t="shared" si="114"/>
        <v>0</v>
      </c>
      <c r="BF230" s="2222">
        <f t="shared" si="115"/>
        <v>0</v>
      </c>
      <c r="BG230" s="2222">
        <f t="shared" si="116"/>
        <v>0</v>
      </c>
      <c r="BH230" s="2222">
        <f t="shared" si="117"/>
        <v>0</v>
      </c>
      <c r="BI230" s="2222">
        <f t="shared" si="118"/>
        <v>0</v>
      </c>
      <c r="BJ230" s="2222">
        <f t="shared" si="119"/>
        <v>0</v>
      </c>
      <c r="BK230" s="2222">
        <f t="shared" si="120"/>
        <v>0</v>
      </c>
      <c r="BL230" s="2222">
        <f t="shared" si="121"/>
        <v>0</v>
      </c>
      <c r="BM230" s="2222">
        <f t="shared" si="122"/>
        <v>0</v>
      </c>
      <c r="BN230" s="2222">
        <f t="shared" si="123"/>
        <v>0</v>
      </c>
      <c r="BO230" s="2222">
        <f t="shared" si="124"/>
        <v>0</v>
      </c>
      <c r="BP230" s="2222">
        <f t="shared" si="125"/>
        <v>0</v>
      </c>
      <c r="BQ230" s="2222">
        <f t="shared" si="126"/>
        <v>0</v>
      </c>
      <c r="BR230" s="2222">
        <f t="shared" si="127"/>
        <v>0</v>
      </c>
      <c r="BS230" s="2222">
        <f t="shared" si="128"/>
        <v>0</v>
      </c>
      <c r="BT230" s="2222">
        <f t="shared" si="129"/>
        <v>0</v>
      </c>
      <c r="BU230" s="2222">
        <f t="shared" si="130"/>
        <v>0</v>
      </c>
      <c r="BV230" s="2222">
        <f t="shared" si="131"/>
        <v>0</v>
      </c>
      <c r="BW230" s="2222">
        <f t="shared" si="132"/>
        <v>0</v>
      </c>
      <c r="BX230" s="2222">
        <f t="shared" si="133"/>
        <v>0</v>
      </c>
      <c r="BY230" s="2222">
        <f t="shared" si="134"/>
        <v>0</v>
      </c>
      <c r="BZ230" s="2222">
        <f t="shared" si="135"/>
        <v>0</v>
      </c>
      <c r="CA230" s="2222">
        <f t="shared" si="136"/>
        <v>0</v>
      </c>
      <c r="CB230" s="2222">
        <f t="shared" si="137"/>
        <v>0</v>
      </c>
      <c r="CC230" s="2222">
        <f t="shared" si="138"/>
        <v>0</v>
      </c>
      <c r="CD230" s="2222">
        <f t="shared" si="139"/>
        <v>0</v>
      </c>
      <c r="CE230" s="2222">
        <f t="shared" si="140"/>
        <v>0</v>
      </c>
      <c r="CF230" s="2222">
        <f t="shared" si="141"/>
        <v>0</v>
      </c>
      <c r="CG230" s="2222">
        <f t="shared" si="142"/>
        <v>0</v>
      </c>
      <c r="CH230" s="2222">
        <f t="shared" si="143"/>
        <v>0</v>
      </c>
      <c r="CI230" s="2222">
        <f t="shared" si="144"/>
        <v>0</v>
      </c>
      <c r="CJ230" s="2222">
        <f t="shared" si="145"/>
        <v>0</v>
      </c>
      <c r="CK230" s="2222">
        <f t="shared" si="146"/>
        <v>0</v>
      </c>
      <c r="CL230" s="2222">
        <f t="shared" si="147"/>
        <v>0</v>
      </c>
      <c r="CM230" s="2223"/>
      <c r="CN230" s="2223"/>
      <c r="CO230" s="2223"/>
      <c r="CP230" s="1511"/>
      <c r="CQ230" s="1642"/>
      <c r="CR230" s="1511"/>
      <c r="CS230" s="1511"/>
      <c r="CT230" s="1511"/>
    </row>
    <row r="231" spans="1:98" ht="12.75" x14ac:dyDescent="0.2">
      <c r="A231" s="2221"/>
      <c r="B231" s="197">
        <v>1850</v>
      </c>
      <c r="C231" s="2222">
        <f t="shared" si="60"/>
        <v>439398</v>
      </c>
      <c r="D231" s="2222">
        <f t="shared" si="61"/>
        <v>307578.59999999998</v>
      </c>
      <c r="E231" s="2222">
        <f t="shared" si="62"/>
        <v>131819.4</v>
      </c>
      <c r="F231" s="2222">
        <f t="shared" si="63"/>
        <v>439398</v>
      </c>
      <c r="G231" s="2222">
        <f t="shared" si="64"/>
        <v>148311.6676090589</v>
      </c>
      <c r="H231" s="2222">
        <f t="shared" si="65"/>
        <v>60863.221246145164</v>
      </c>
      <c r="I231" s="2222">
        <f t="shared" si="66"/>
        <v>95336.639740387443</v>
      </c>
      <c r="J231" s="2222">
        <f t="shared" si="67"/>
        <v>0</v>
      </c>
      <c r="K231" s="2222">
        <f t="shared" si="68"/>
        <v>0</v>
      </c>
      <c r="L231" s="2222">
        <f t="shared" si="69"/>
        <v>0</v>
      </c>
      <c r="M231" s="2222">
        <f t="shared" si="70"/>
        <v>3036.3481381559632</v>
      </c>
      <c r="N231" s="2222">
        <f t="shared" si="71"/>
        <v>0</v>
      </c>
      <c r="O231" s="2222">
        <f t="shared" si="72"/>
        <v>30.72326625245579</v>
      </c>
      <c r="P231" s="2222">
        <f t="shared" si="73"/>
        <v>0</v>
      </c>
      <c r="Q231" s="2222">
        <f t="shared" si="74"/>
        <v>0</v>
      </c>
      <c r="R231" s="2222">
        <f t="shared" si="75"/>
        <v>0</v>
      </c>
      <c r="S231" s="2222">
        <f t="shared" si="76"/>
        <v>0</v>
      </c>
      <c r="T231" s="2222">
        <f t="shared" si="77"/>
        <v>0</v>
      </c>
      <c r="U231" s="2222">
        <f t="shared" si="78"/>
        <v>0</v>
      </c>
      <c r="V231" s="2222">
        <f t="shared" si="79"/>
        <v>0</v>
      </c>
      <c r="W231" s="2222">
        <f t="shared" si="80"/>
        <v>0</v>
      </c>
      <c r="X231" s="2222">
        <f t="shared" si="81"/>
        <v>0</v>
      </c>
      <c r="Y231" s="2222">
        <f t="shared" si="82"/>
        <v>0</v>
      </c>
      <c r="Z231" s="2222">
        <f t="shared" si="83"/>
        <v>0</v>
      </c>
      <c r="AA231" s="2222">
        <f t="shared" si="84"/>
        <v>307578.59999999998</v>
      </c>
      <c r="AB231" s="2222">
        <f t="shared" si="85"/>
        <v>115284.28103517561</v>
      </c>
      <c r="AC231" s="2222">
        <f t="shared" si="86"/>
        <v>11212.686966014855</v>
      </c>
      <c r="AD231" s="2222">
        <f t="shared" si="87"/>
        <v>1227.1395606582782</v>
      </c>
      <c r="AE231" s="2222">
        <f t="shared" si="88"/>
        <v>0</v>
      </c>
      <c r="AF231" s="2222">
        <f t="shared" si="89"/>
        <v>0</v>
      </c>
      <c r="AG231" s="2222">
        <f t="shared" si="90"/>
        <v>0</v>
      </c>
      <c r="AH231" s="2222">
        <f t="shared" si="91"/>
        <v>2360.1866105537842</v>
      </c>
      <c r="AI231" s="2222">
        <f t="shared" si="92"/>
        <v>962.4624005162965</v>
      </c>
      <c r="AJ231" s="2222">
        <f t="shared" si="93"/>
        <v>772.64342708113804</v>
      </c>
      <c r="AK231" s="2222">
        <f t="shared" si="94"/>
        <v>0</v>
      </c>
      <c r="AL231" s="2222">
        <f t="shared" si="95"/>
        <v>0</v>
      </c>
      <c r="AM231" s="2222">
        <f t="shared" si="96"/>
        <v>0</v>
      </c>
      <c r="AN231" s="2222">
        <f t="shared" si="97"/>
        <v>0</v>
      </c>
      <c r="AO231" s="2222">
        <f t="shared" si="98"/>
        <v>0</v>
      </c>
      <c r="AP231" s="2222">
        <f t="shared" si="99"/>
        <v>0</v>
      </c>
      <c r="AQ231" s="2222">
        <f t="shared" si="100"/>
        <v>0</v>
      </c>
      <c r="AR231" s="2222">
        <f t="shared" si="101"/>
        <v>0</v>
      </c>
      <c r="AS231" s="2222">
        <f t="shared" si="102"/>
        <v>0</v>
      </c>
      <c r="AT231" s="2222">
        <f t="shared" si="103"/>
        <v>0</v>
      </c>
      <c r="AU231" s="2222">
        <f t="shared" si="104"/>
        <v>0</v>
      </c>
      <c r="AV231" s="2222">
        <f t="shared" si="105"/>
        <v>131819.39999999997</v>
      </c>
      <c r="AW231" s="2222">
        <f t="shared" si="106"/>
        <v>0</v>
      </c>
      <c r="AX231" s="2222">
        <f t="shared" si="107"/>
        <v>0</v>
      </c>
      <c r="AY231" s="2222">
        <f t="shared" si="108"/>
        <v>0</v>
      </c>
      <c r="AZ231" s="2222">
        <f t="shared" si="109"/>
        <v>0</v>
      </c>
      <c r="BA231" s="2222">
        <f t="shared" si="110"/>
        <v>0</v>
      </c>
      <c r="BB231" s="2222">
        <f t="shared" si="111"/>
        <v>0</v>
      </c>
      <c r="BC231" s="2222">
        <f t="shared" si="112"/>
        <v>0</v>
      </c>
      <c r="BD231" s="2222">
        <f t="shared" si="113"/>
        <v>0</v>
      </c>
      <c r="BE231" s="2222">
        <f t="shared" si="114"/>
        <v>0</v>
      </c>
      <c r="BF231" s="2222">
        <f t="shared" si="115"/>
        <v>0</v>
      </c>
      <c r="BG231" s="2222">
        <f t="shared" si="116"/>
        <v>0</v>
      </c>
      <c r="BH231" s="2222">
        <f t="shared" si="117"/>
        <v>0</v>
      </c>
      <c r="BI231" s="2222">
        <f t="shared" si="118"/>
        <v>0</v>
      </c>
      <c r="BJ231" s="2222">
        <f t="shared" si="119"/>
        <v>0</v>
      </c>
      <c r="BK231" s="2222">
        <f t="shared" si="120"/>
        <v>0</v>
      </c>
      <c r="BL231" s="2222">
        <f t="shared" si="121"/>
        <v>0</v>
      </c>
      <c r="BM231" s="2222">
        <f t="shared" si="122"/>
        <v>0</v>
      </c>
      <c r="BN231" s="2222">
        <f t="shared" si="123"/>
        <v>0</v>
      </c>
      <c r="BO231" s="2222">
        <f t="shared" si="124"/>
        <v>0</v>
      </c>
      <c r="BP231" s="2222">
        <f t="shared" si="125"/>
        <v>0</v>
      </c>
      <c r="BQ231" s="2222">
        <f t="shared" si="126"/>
        <v>0</v>
      </c>
      <c r="BR231" s="2222">
        <f t="shared" si="127"/>
        <v>0</v>
      </c>
      <c r="BS231" s="2222">
        <f t="shared" si="128"/>
        <v>0</v>
      </c>
      <c r="BT231" s="2222">
        <f t="shared" si="129"/>
        <v>0</v>
      </c>
      <c r="BU231" s="2222">
        <f t="shared" si="130"/>
        <v>0</v>
      </c>
      <c r="BV231" s="2222">
        <f t="shared" si="131"/>
        <v>0</v>
      </c>
      <c r="BW231" s="2222">
        <f t="shared" si="132"/>
        <v>0</v>
      </c>
      <c r="BX231" s="2222">
        <f t="shared" si="133"/>
        <v>0</v>
      </c>
      <c r="BY231" s="2222">
        <f t="shared" si="134"/>
        <v>0</v>
      </c>
      <c r="BZ231" s="2222">
        <f t="shared" si="135"/>
        <v>0</v>
      </c>
      <c r="CA231" s="2222">
        <f t="shared" si="136"/>
        <v>0</v>
      </c>
      <c r="CB231" s="2222">
        <f t="shared" si="137"/>
        <v>0</v>
      </c>
      <c r="CC231" s="2222">
        <f t="shared" si="138"/>
        <v>0</v>
      </c>
      <c r="CD231" s="2222">
        <f t="shared" si="139"/>
        <v>0</v>
      </c>
      <c r="CE231" s="2222">
        <f t="shared" si="140"/>
        <v>0</v>
      </c>
      <c r="CF231" s="2222">
        <f t="shared" si="141"/>
        <v>0</v>
      </c>
      <c r="CG231" s="2222">
        <f t="shared" si="142"/>
        <v>0</v>
      </c>
      <c r="CH231" s="2222">
        <f t="shared" si="143"/>
        <v>0</v>
      </c>
      <c r="CI231" s="2222">
        <f t="shared" si="144"/>
        <v>0</v>
      </c>
      <c r="CJ231" s="2222">
        <f t="shared" si="145"/>
        <v>0</v>
      </c>
      <c r="CK231" s="2222">
        <f t="shared" si="146"/>
        <v>0</v>
      </c>
      <c r="CL231" s="2222">
        <f t="shared" si="147"/>
        <v>0</v>
      </c>
      <c r="CM231" s="2223"/>
      <c r="CN231" s="2223"/>
      <c r="CO231" s="2223"/>
      <c r="CP231" s="1511"/>
      <c r="CQ231" s="1642"/>
      <c r="CR231" s="1511"/>
      <c r="CS231" s="1511"/>
      <c r="CT231" s="1511"/>
    </row>
    <row r="232" spans="1:98" ht="12.75" x14ac:dyDescent="0.2">
      <c r="A232" s="2221"/>
      <c r="B232" s="197">
        <v>1855</v>
      </c>
      <c r="C232" s="2222">
        <f t="shared" si="60"/>
        <v>453380</v>
      </c>
      <c r="D232" s="2222">
        <f t="shared" si="61"/>
        <v>0</v>
      </c>
      <c r="E232" s="2222">
        <f t="shared" si="62"/>
        <v>453380</v>
      </c>
      <c r="F232" s="2222">
        <f t="shared" si="63"/>
        <v>453380</v>
      </c>
      <c r="G232" s="2222">
        <f t="shared" si="64"/>
        <v>0</v>
      </c>
      <c r="H232" s="2222">
        <f t="shared" si="65"/>
        <v>0</v>
      </c>
      <c r="I232" s="2222">
        <f t="shared" si="66"/>
        <v>0</v>
      </c>
      <c r="J232" s="2222">
        <f t="shared" si="67"/>
        <v>0</v>
      </c>
      <c r="K232" s="2222">
        <f t="shared" si="68"/>
        <v>0</v>
      </c>
      <c r="L232" s="2222">
        <f t="shared" si="69"/>
        <v>0</v>
      </c>
      <c r="M232" s="2222">
        <f t="shared" si="70"/>
        <v>0</v>
      </c>
      <c r="N232" s="2222">
        <f t="shared" si="71"/>
        <v>0</v>
      </c>
      <c r="O232" s="2222">
        <f t="shared" si="72"/>
        <v>0</v>
      </c>
      <c r="P232" s="2222">
        <f t="shared" si="73"/>
        <v>0</v>
      </c>
      <c r="Q232" s="2222">
        <f t="shared" si="74"/>
        <v>0</v>
      </c>
      <c r="R232" s="2222">
        <f t="shared" si="75"/>
        <v>0</v>
      </c>
      <c r="S232" s="2222">
        <f t="shared" si="76"/>
        <v>0</v>
      </c>
      <c r="T232" s="2222">
        <f t="shared" si="77"/>
        <v>0</v>
      </c>
      <c r="U232" s="2222">
        <f t="shared" si="78"/>
        <v>0</v>
      </c>
      <c r="V232" s="2222">
        <f t="shared" si="79"/>
        <v>0</v>
      </c>
      <c r="W232" s="2222">
        <f t="shared" si="80"/>
        <v>0</v>
      </c>
      <c r="X232" s="2222">
        <f t="shared" si="81"/>
        <v>0</v>
      </c>
      <c r="Y232" s="2222">
        <f t="shared" si="82"/>
        <v>0</v>
      </c>
      <c r="Z232" s="2222">
        <f t="shared" si="83"/>
        <v>0</v>
      </c>
      <c r="AA232" s="2222">
        <f t="shared" si="84"/>
        <v>0</v>
      </c>
      <c r="AB232" s="2222">
        <f t="shared" si="85"/>
        <v>453380</v>
      </c>
      <c r="AC232" s="2222">
        <f t="shared" si="86"/>
        <v>0</v>
      </c>
      <c r="AD232" s="2222">
        <f t="shared" si="87"/>
        <v>0</v>
      </c>
      <c r="AE232" s="2222">
        <f t="shared" si="88"/>
        <v>0</v>
      </c>
      <c r="AF232" s="2222">
        <f t="shared" si="89"/>
        <v>0</v>
      </c>
      <c r="AG232" s="2222">
        <f t="shared" si="90"/>
        <v>0</v>
      </c>
      <c r="AH232" s="2222">
        <f t="shared" si="91"/>
        <v>0</v>
      </c>
      <c r="AI232" s="2222">
        <f t="shared" si="92"/>
        <v>0</v>
      </c>
      <c r="AJ232" s="2222">
        <f t="shared" si="93"/>
        <v>0</v>
      </c>
      <c r="AK232" s="2222">
        <f t="shared" si="94"/>
        <v>0</v>
      </c>
      <c r="AL232" s="2222">
        <f t="shared" si="95"/>
        <v>0</v>
      </c>
      <c r="AM232" s="2222">
        <f t="shared" si="96"/>
        <v>0</v>
      </c>
      <c r="AN232" s="2222">
        <f t="shared" si="97"/>
        <v>0</v>
      </c>
      <c r="AO232" s="2222">
        <f t="shared" si="98"/>
        <v>0</v>
      </c>
      <c r="AP232" s="2222">
        <f t="shared" si="99"/>
        <v>0</v>
      </c>
      <c r="AQ232" s="2222">
        <f t="shared" si="100"/>
        <v>0</v>
      </c>
      <c r="AR232" s="2222">
        <f t="shared" si="101"/>
        <v>0</v>
      </c>
      <c r="AS232" s="2222">
        <f t="shared" si="102"/>
        <v>0</v>
      </c>
      <c r="AT232" s="2222">
        <f t="shared" si="103"/>
        <v>0</v>
      </c>
      <c r="AU232" s="2222">
        <f t="shared" si="104"/>
        <v>0</v>
      </c>
      <c r="AV232" s="2222">
        <f t="shared" si="105"/>
        <v>453380</v>
      </c>
      <c r="AW232" s="2222">
        <f t="shared" si="106"/>
        <v>0</v>
      </c>
      <c r="AX232" s="2222">
        <f t="shared" si="107"/>
        <v>0</v>
      </c>
      <c r="AY232" s="2222">
        <f t="shared" si="108"/>
        <v>0</v>
      </c>
      <c r="AZ232" s="2222">
        <f t="shared" si="109"/>
        <v>0</v>
      </c>
      <c r="BA232" s="2222">
        <f t="shared" si="110"/>
        <v>0</v>
      </c>
      <c r="BB232" s="2222">
        <f t="shared" si="111"/>
        <v>0</v>
      </c>
      <c r="BC232" s="2222">
        <f t="shared" si="112"/>
        <v>0</v>
      </c>
      <c r="BD232" s="2222">
        <f t="shared" si="113"/>
        <v>0</v>
      </c>
      <c r="BE232" s="2222">
        <f t="shared" si="114"/>
        <v>0</v>
      </c>
      <c r="BF232" s="2222">
        <f t="shared" si="115"/>
        <v>0</v>
      </c>
      <c r="BG232" s="2222">
        <f t="shared" si="116"/>
        <v>0</v>
      </c>
      <c r="BH232" s="2222">
        <f t="shared" si="117"/>
        <v>0</v>
      </c>
      <c r="BI232" s="2222">
        <f t="shared" si="118"/>
        <v>0</v>
      </c>
      <c r="BJ232" s="2222">
        <f t="shared" si="119"/>
        <v>0</v>
      </c>
      <c r="BK232" s="2222">
        <f t="shared" si="120"/>
        <v>0</v>
      </c>
      <c r="BL232" s="2222">
        <f t="shared" si="121"/>
        <v>0</v>
      </c>
      <c r="BM232" s="2222">
        <f t="shared" si="122"/>
        <v>0</v>
      </c>
      <c r="BN232" s="2222">
        <f t="shared" si="123"/>
        <v>0</v>
      </c>
      <c r="BO232" s="2222">
        <f t="shared" si="124"/>
        <v>0</v>
      </c>
      <c r="BP232" s="2222">
        <f t="shared" si="125"/>
        <v>0</v>
      </c>
      <c r="BQ232" s="2222">
        <f t="shared" si="126"/>
        <v>0</v>
      </c>
      <c r="BR232" s="2222">
        <f t="shared" si="127"/>
        <v>0</v>
      </c>
      <c r="BS232" s="2222">
        <f t="shared" si="128"/>
        <v>0</v>
      </c>
      <c r="BT232" s="2222">
        <f t="shared" si="129"/>
        <v>0</v>
      </c>
      <c r="BU232" s="2222">
        <f t="shared" si="130"/>
        <v>0</v>
      </c>
      <c r="BV232" s="2222">
        <f t="shared" si="131"/>
        <v>0</v>
      </c>
      <c r="BW232" s="2222">
        <f t="shared" si="132"/>
        <v>0</v>
      </c>
      <c r="BX232" s="2222">
        <f t="shared" si="133"/>
        <v>0</v>
      </c>
      <c r="BY232" s="2222">
        <f t="shared" si="134"/>
        <v>0</v>
      </c>
      <c r="BZ232" s="2222">
        <f t="shared" si="135"/>
        <v>0</v>
      </c>
      <c r="CA232" s="2222">
        <f t="shared" si="136"/>
        <v>0</v>
      </c>
      <c r="CB232" s="2222">
        <f t="shared" si="137"/>
        <v>0</v>
      </c>
      <c r="CC232" s="2222">
        <f t="shared" si="138"/>
        <v>0</v>
      </c>
      <c r="CD232" s="2222">
        <f t="shared" si="139"/>
        <v>0</v>
      </c>
      <c r="CE232" s="2222">
        <f t="shared" si="140"/>
        <v>0</v>
      </c>
      <c r="CF232" s="2222">
        <f t="shared" si="141"/>
        <v>0</v>
      </c>
      <c r="CG232" s="2222">
        <f t="shared" si="142"/>
        <v>0</v>
      </c>
      <c r="CH232" s="2222">
        <f t="shared" si="143"/>
        <v>0</v>
      </c>
      <c r="CI232" s="2222">
        <f t="shared" si="144"/>
        <v>0</v>
      </c>
      <c r="CJ232" s="2222">
        <f t="shared" si="145"/>
        <v>0</v>
      </c>
      <c r="CK232" s="2222">
        <f t="shared" si="146"/>
        <v>0</v>
      </c>
      <c r="CL232" s="2222">
        <f t="shared" si="147"/>
        <v>0</v>
      </c>
      <c r="CM232" s="2223"/>
      <c r="CN232" s="2223"/>
      <c r="CO232" s="2223"/>
      <c r="CP232" s="1511"/>
      <c r="CQ232" s="1642"/>
      <c r="CR232" s="1511"/>
      <c r="CS232" s="1511"/>
      <c r="CT232" s="1511"/>
    </row>
    <row r="233" spans="1:98" ht="12.75" x14ac:dyDescent="0.2">
      <c r="A233" s="2221"/>
      <c r="B233" s="197">
        <v>1860</v>
      </c>
      <c r="C233" s="2222">
        <f t="shared" si="60"/>
        <v>9304</v>
      </c>
      <c r="D233" s="2222">
        <f t="shared" si="61"/>
        <v>0</v>
      </c>
      <c r="E233" s="2222">
        <f t="shared" si="62"/>
        <v>9304</v>
      </c>
      <c r="F233" s="2222">
        <f t="shared" si="63"/>
        <v>9304</v>
      </c>
      <c r="G233" s="2222">
        <f t="shared" si="64"/>
        <v>0</v>
      </c>
      <c r="H233" s="2222">
        <f t="shared" si="65"/>
        <v>0</v>
      </c>
      <c r="I233" s="2222">
        <f t="shared" si="66"/>
        <v>0</v>
      </c>
      <c r="J233" s="2222">
        <f t="shared" si="67"/>
        <v>0</v>
      </c>
      <c r="K233" s="2222">
        <f t="shared" si="68"/>
        <v>0</v>
      </c>
      <c r="L233" s="2222">
        <f t="shared" si="69"/>
        <v>0</v>
      </c>
      <c r="M233" s="2222">
        <f t="shared" si="70"/>
        <v>0</v>
      </c>
      <c r="N233" s="2222">
        <f t="shared" si="71"/>
        <v>0</v>
      </c>
      <c r="O233" s="2222">
        <f t="shared" si="72"/>
        <v>0</v>
      </c>
      <c r="P233" s="2222">
        <f t="shared" si="73"/>
        <v>0</v>
      </c>
      <c r="Q233" s="2222">
        <f t="shared" si="74"/>
        <v>0</v>
      </c>
      <c r="R233" s="2222">
        <f t="shared" si="75"/>
        <v>0</v>
      </c>
      <c r="S233" s="2222">
        <f t="shared" si="76"/>
        <v>0</v>
      </c>
      <c r="T233" s="2222">
        <f t="shared" si="77"/>
        <v>0</v>
      </c>
      <c r="U233" s="2222">
        <f t="shared" si="78"/>
        <v>0</v>
      </c>
      <c r="V233" s="2222">
        <f t="shared" si="79"/>
        <v>0</v>
      </c>
      <c r="W233" s="2222">
        <f t="shared" si="80"/>
        <v>0</v>
      </c>
      <c r="X233" s="2222">
        <f t="shared" si="81"/>
        <v>0</v>
      </c>
      <c r="Y233" s="2222">
        <f t="shared" si="82"/>
        <v>0</v>
      </c>
      <c r="Z233" s="2222">
        <f t="shared" si="83"/>
        <v>0</v>
      </c>
      <c r="AA233" s="2222">
        <f t="shared" si="84"/>
        <v>0</v>
      </c>
      <c r="AB233" s="2222">
        <f t="shared" si="85"/>
        <v>7174.1663576124283</v>
      </c>
      <c r="AC233" s="2222">
        <f t="shared" si="86"/>
        <v>1728.6171667048241</v>
      </c>
      <c r="AD233" s="2222">
        <f t="shared" si="87"/>
        <v>401.21647568274733</v>
      </c>
      <c r="AE233" s="2222">
        <f t="shared" si="88"/>
        <v>0</v>
      </c>
      <c r="AF233" s="2222">
        <f t="shared" si="89"/>
        <v>0</v>
      </c>
      <c r="AG233" s="2222">
        <f t="shared" si="90"/>
        <v>0</v>
      </c>
      <c r="AH233" s="2222">
        <f t="shared" si="91"/>
        <v>0</v>
      </c>
      <c r="AI233" s="2222">
        <f t="shared" si="92"/>
        <v>0</v>
      </c>
      <c r="AJ233" s="2222">
        <f t="shared" si="93"/>
        <v>0</v>
      </c>
      <c r="AK233" s="2222">
        <f t="shared" si="94"/>
        <v>0</v>
      </c>
      <c r="AL233" s="2222">
        <f t="shared" si="95"/>
        <v>0</v>
      </c>
      <c r="AM233" s="2222">
        <f t="shared" si="96"/>
        <v>0</v>
      </c>
      <c r="AN233" s="2222">
        <f t="shared" si="97"/>
        <v>0</v>
      </c>
      <c r="AO233" s="2222">
        <f t="shared" si="98"/>
        <v>0</v>
      </c>
      <c r="AP233" s="2222">
        <f t="shared" si="99"/>
        <v>0</v>
      </c>
      <c r="AQ233" s="2222">
        <f t="shared" si="100"/>
        <v>0</v>
      </c>
      <c r="AR233" s="2222">
        <f t="shared" si="101"/>
        <v>0</v>
      </c>
      <c r="AS233" s="2222">
        <f t="shared" si="102"/>
        <v>0</v>
      </c>
      <c r="AT233" s="2222">
        <f t="shared" si="103"/>
        <v>0</v>
      </c>
      <c r="AU233" s="2222">
        <f t="shared" si="104"/>
        <v>0</v>
      </c>
      <c r="AV233" s="2222">
        <f t="shared" si="105"/>
        <v>9304</v>
      </c>
      <c r="AW233" s="2222">
        <f t="shared" si="106"/>
        <v>0</v>
      </c>
      <c r="AX233" s="2222">
        <f t="shared" si="107"/>
        <v>0</v>
      </c>
      <c r="AY233" s="2222">
        <f t="shared" si="108"/>
        <v>0</v>
      </c>
      <c r="AZ233" s="2222">
        <f t="shared" si="109"/>
        <v>0</v>
      </c>
      <c r="BA233" s="2222">
        <f t="shared" si="110"/>
        <v>0</v>
      </c>
      <c r="BB233" s="2222">
        <f t="shared" si="111"/>
        <v>0</v>
      </c>
      <c r="BC233" s="2222">
        <f t="shared" si="112"/>
        <v>0</v>
      </c>
      <c r="BD233" s="2222">
        <f t="shared" si="113"/>
        <v>0</v>
      </c>
      <c r="BE233" s="2222">
        <f t="shared" si="114"/>
        <v>0</v>
      </c>
      <c r="BF233" s="2222">
        <f t="shared" si="115"/>
        <v>0</v>
      </c>
      <c r="BG233" s="2222">
        <f t="shared" si="116"/>
        <v>0</v>
      </c>
      <c r="BH233" s="2222">
        <f t="shared" si="117"/>
        <v>0</v>
      </c>
      <c r="BI233" s="2222">
        <f t="shared" si="118"/>
        <v>0</v>
      </c>
      <c r="BJ233" s="2222">
        <f t="shared" si="119"/>
        <v>0</v>
      </c>
      <c r="BK233" s="2222">
        <f t="shared" si="120"/>
        <v>0</v>
      </c>
      <c r="BL233" s="2222">
        <f t="shared" si="121"/>
        <v>0</v>
      </c>
      <c r="BM233" s="2222">
        <f t="shared" si="122"/>
        <v>0</v>
      </c>
      <c r="BN233" s="2222">
        <f t="shared" si="123"/>
        <v>0</v>
      </c>
      <c r="BO233" s="2222">
        <f t="shared" si="124"/>
        <v>0</v>
      </c>
      <c r="BP233" s="2222">
        <f t="shared" si="125"/>
        <v>0</v>
      </c>
      <c r="BQ233" s="2222">
        <f t="shared" si="126"/>
        <v>0</v>
      </c>
      <c r="BR233" s="2222">
        <f t="shared" si="127"/>
        <v>0</v>
      </c>
      <c r="BS233" s="2222">
        <f t="shared" si="128"/>
        <v>0</v>
      </c>
      <c r="BT233" s="2222">
        <f t="shared" si="129"/>
        <v>0</v>
      </c>
      <c r="BU233" s="2222">
        <f t="shared" si="130"/>
        <v>0</v>
      </c>
      <c r="BV233" s="2222">
        <f t="shared" si="131"/>
        <v>0</v>
      </c>
      <c r="BW233" s="2222">
        <f t="shared" si="132"/>
        <v>0</v>
      </c>
      <c r="BX233" s="2222">
        <f t="shared" si="133"/>
        <v>0</v>
      </c>
      <c r="BY233" s="2222">
        <f t="shared" si="134"/>
        <v>0</v>
      </c>
      <c r="BZ233" s="2222">
        <f t="shared" si="135"/>
        <v>0</v>
      </c>
      <c r="CA233" s="2222">
        <f t="shared" si="136"/>
        <v>0</v>
      </c>
      <c r="CB233" s="2222">
        <f t="shared" si="137"/>
        <v>0</v>
      </c>
      <c r="CC233" s="2222">
        <f t="shared" si="138"/>
        <v>0</v>
      </c>
      <c r="CD233" s="2222">
        <f t="shared" si="139"/>
        <v>0</v>
      </c>
      <c r="CE233" s="2222">
        <f t="shared" si="140"/>
        <v>0</v>
      </c>
      <c r="CF233" s="2222">
        <f t="shared" si="141"/>
        <v>0</v>
      </c>
      <c r="CG233" s="2222">
        <f t="shared" si="142"/>
        <v>0</v>
      </c>
      <c r="CH233" s="2222">
        <f t="shared" si="143"/>
        <v>0</v>
      </c>
      <c r="CI233" s="2222">
        <f t="shared" si="144"/>
        <v>0</v>
      </c>
      <c r="CJ233" s="2222">
        <f t="shared" si="145"/>
        <v>0</v>
      </c>
      <c r="CK233" s="2222">
        <f t="shared" si="146"/>
        <v>0</v>
      </c>
      <c r="CL233" s="2222">
        <f t="shared" si="147"/>
        <v>0</v>
      </c>
      <c r="CM233" s="2223"/>
      <c r="CN233" s="2223"/>
      <c r="CO233" s="2223"/>
      <c r="CP233" s="1511"/>
      <c r="CQ233" s="1642"/>
      <c r="CR233" s="1511"/>
      <c r="CS233" s="1511"/>
      <c r="CT233" s="1511"/>
    </row>
    <row r="234" spans="1:98" ht="12.75" x14ac:dyDescent="0.2">
      <c r="A234" s="2221"/>
      <c r="B234" s="197" t="s">
        <v>108</v>
      </c>
      <c r="C234" s="2222">
        <f t="shared" si="60"/>
        <v>3492676</v>
      </c>
      <c r="D234" s="2222">
        <f t="shared" si="61"/>
        <v>2270239.4000000004</v>
      </c>
      <c r="E234" s="2222">
        <f t="shared" si="62"/>
        <v>1222436.5999999999</v>
      </c>
      <c r="F234" s="2222">
        <f t="shared" si="63"/>
        <v>3492676</v>
      </c>
      <c r="G234" s="2222">
        <f t="shared" si="64"/>
        <v>1031920.854635838</v>
      </c>
      <c r="H234" s="2222">
        <f t="shared" si="65"/>
        <v>422395.8422293294</v>
      </c>
      <c r="I234" s="2222">
        <f t="shared" si="66"/>
        <v>797092.97792076424</v>
      </c>
      <c r="J234" s="2222">
        <f t="shared" si="67"/>
        <v>0</v>
      </c>
      <c r="K234" s="2222">
        <f t="shared" si="68"/>
        <v>0</v>
      </c>
      <c r="L234" s="2222">
        <f t="shared" si="69"/>
        <v>0</v>
      </c>
      <c r="M234" s="2222">
        <f t="shared" si="70"/>
        <v>18595.372946325238</v>
      </c>
      <c r="N234" s="2222">
        <f t="shared" si="71"/>
        <v>8.940116462089458</v>
      </c>
      <c r="O234" s="2222">
        <f t="shared" si="72"/>
        <v>225.4121512813532</v>
      </c>
      <c r="P234" s="2222">
        <f t="shared" si="73"/>
        <v>0</v>
      </c>
      <c r="Q234" s="2222">
        <f t="shared" si="74"/>
        <v>0</v>
      </c>
      <c r="R234" s="2222">
        <f t="shared" si="75"/>
        <v>0</v>
      </c>
      <c r="S234" s="2222">
        <f t="shared" si="76"/>
        <v>0</v>
      </c>
      <c r="T234" s="2222">
        <f t="shared" si="77"/>
        <v>0</v>
      </c>
      <c r="U234" s="2222">
        <f t="shared" si="78"/>
        <v>0</v>
      </c>
      <c r="V234" s="2222">
        <f t="shared" si="79"/>
        <v>0</v>
      </c>
      <c r="W234" s="2222">
        <f t="shared" si="80"/>
        <v>0</v>
      </c>
      <c r="X234" s="2222">
        <f t="shared" si="81"/>
        <v>0</v>
      </c>
      <c r="Y234" s="2222">
        <f t="shared" si="82"/>
        <v>0</v>
      </c>
      <c r="Z234" s="2222">
        <f t="shared" si="83"/>
        <v>0</v>
      </c>
      <c r="AA234" s="2222">
        <f t="shared" si="84"/>
        <v>2270239.4000000004</v>
      </c>
      <c r="AB234" s="2222">
        <f t="shared" si="85"/>
        <v>1089585.6339634997</v>
      </c>
      <c r="AC234" s="2222">
        <f t="shared" si="86"/>
        <v>75591.754105264801</v>
      </c>
      <c r="AD234" s="2222">
        <f t="shared" si="87"/>
        <v>8773.2533572537941</v>
      </c>
      <c r="AE234" s="2222">
        <f t="shared" si="88"/>
        <v>0</v>
      </c>
      <c r="AF234" s="2222">
        <f t="shared" si="89"/>
        <v>0</v>
      </c>
      <c r="AG234" s="2222">
        <f t="shared" si="90"/>
        <v>0</v>
      </c>
      <c r="AH234" s="2222">
        <f t="shared" si="91"/>
        <v>36788.522137568361</v>
      </c>
      <c r="AI234" s="2222">
        <f t="shared" si="92"/>
        <v>6488.562584142901</v>
      </c>
      <c r="AJ234" s="2222">
        <f t="shared" si="93"/>
        <v>5208.8738522702743</v>
      </c>
      <c r="AK234" s="2222">
        <f t="shared" si="94"/>
        <v>0</v>
      </c>
      <c r="AL234" s="2222">
        <f t="shared" si="95"/>
        <v>0</v>
      </c>
      <c r="AM234" s="2222">
        <f t="shared" si="96"/>
        <v>0</v>
      </c>
      <c r="AN234" s="2222">
        <f t="shared" si="97"/>
        <v>0</v>
      </c>
      <c r="AO234" s="2222">
        <f t="shared" si="98"/>
        <v>0</v>
      </c>
      <c r="AP234" s="2222">
        <f t="shared" si="99"/>
        <v>0</v>
      </c>
      <c r="AQ234" s="2222">
        <f t="shared" si="100"/>
        <v>0</v>
      </c>
      <c r="AR234" s="2222">
        <f t="shared" si="101"/>
        <v>0</v>
      </c>
      <c r="AS234" s="2222">
        <f t="shared" si="102"/>
        <v>0</v>
      </c>
      <c r="AT234" s="2222">
        <f t="shared" si="103"/>
        <v>0</v>
      </c>
      <c r="AU234" s="2222">
        <f t="shared" si="104"/>
        <v>0</v>
      </c>
      <c r="AV234" s="2222">
        <f t="shared" si="105"/>
        <v>1222436.5999999996</v>
      </c>
      <c r="AW234" s="2222">
        <f t="shared" si="106"/>
        <v>0</v>
      </c>
      <c r="AX234" s="2222">
        <f t="shared" si="107"/>
        <v>0</v>
      </c>
      <c r="AY234" s="2222">
        <f t="shared" si="108"/>
        <v>0</v>
      </c>
      <c r="AZ234" s="2222">
        <f t="shared" si="109"/>
        <v>0</v>
      </c>
      <c r="BA234" s="2222">
        <f t="shared" si="110"/>
        <v>0</v>
      </c>
      <c r="BB234" s="2222">
        <f t="shared" si="111"/>
        <v>0</v>
      </c>
      <c r="BC234" s="2222">
        <f t="shared" si="112"/>
        <v>0</v>
      </c>
      <c r="BD234" s="2222">
        <f t="shared" si="113"/>
        <v>0</v>
      </c>
      <c r="BE234" s="2222">
        <f t="shared" si="114"/>
        <v>0</v>
      </c>
      <c r="BF234" s="2222">
        <f t="shared" si="115"/>
        <v>0</v>
      </c>
      <c r="BG234" s="2222">
        <f t="shared" si="116"/>
        <v>0</v>
      </c>
      <c r="BH234" s="2222">
        <f t="shared" si="117"/>
        <v>0</v>
      </c>
      <c r="BI234" s="2222">
        <f t="shared" si="118"/>
        <v>0</v>
      </c>
      <c r="BJ234" s="2222">
        <f t="shared" si="119"/>
        <v>0</v>
      </c>
      <c r="BK234" s="2222">
        <f t="shared" si="120"/>
        <v>0</v>
      </c>
      <c r="BL234" s="2222">
        <f t="shared" si="121"/>
        <v>0</v>
      </c>
      <c r="BM234" s="2222">
        <f t="shared" si="122"/>
        <v>0</v>
      </c>
      <c r="BN234" s="2222">
        <f t="shared" si="123"/>
        <v>0</v>
      </c>
      <c r="BO234" s="2222">
        <f t="shared" si="124"/>
        <v>0</v>
      </c>
      <c r="BP234" s="2222">
        <f t="shared" si="125"/>
        <v>0</v>
      </c>
      <c r="BQ234" s="2222">
        <f t="shared" si="126"/>
        <v>0</v>
      </c>
      <c r="BR234" s="2222">
        <f t="shared" si="127"/>
        <v>0</v>
      </c>
      <c r="BS234" s="2222">
        <f t="shared" si="128"/>
        <v>0</v>
      </c>
      <c r="BT234" s="2222">
        <f t="shared" si="129"/>
        <v>0</v>
      </c>
      <c r="BU234" s="2222">
        <f t="shared" si="130"/>
        <v>0</v>
      </c>
      <c r="BV234" s="2222">
        <f t="shared" si="131"/>
        <v>0</v>
      </c>
      <c r="BW234" s="2222">
        <f t="shared" si="132"/>
        <v>0</v>
      </c>
      <c r="BX234" s="2222">
        <f t="shared" si="133"/>
        <v>0</v>
      </c>
      <c r="BY234" s="2222">
        <f t="shared" si="134"/>
        <v>0</v>
      </c>
      <c r="BZ234" s="2222">
        <f t="shared" si="135"/>
        <v>0</v>
      </c>
      <c r="CA234" s="2222">
        <f t="shared" si="136"/>
        <v>0</v>
      </c>
      <c r="CB234" s="2222">
        <f t="shared" si="137"/>
        <v>0</v>
      </c>
      <c r="CC234" s="2222">
        <f t="shared" si="138"/>
        <v>0</v>
      </c>
      <c r="CD234" s="2222">
        <f t="shared" si="139"/>
        <v>0</v>
      </c>
      <c r="CE234" s="2222">
        <f t="shared" si="140"/>
        <v>0</v>
      </c>
      <c r="CF234" s="2222">
        <f t="shared" si="141"/>
        <v>0</v>
      </c>
      <c r="CG234" s="2222">
        <f t="shared" si="142"/>
        <v>0</v>
      </c>
      <c r="CH234" s="2222">
        <f t="shared" si="143"/>
        <v>0</v>
      </c>
      <c r="CI234" s="2222">
        <f t="shared" si="144"/>
        <v>0</v>
      </c>
      <c r="CJ234" s="2222">
        <f t="shared" si="145"/>
        <v>0</v>
      </c>
      <c r="CK234" s="2222">
        <f t="shared" si="146"/>
        <v>0</v>
      </c>
      <c r="CL234" s="2222">
        <f t="shared" si="147"/>
        <v>0</v>
      </c>
      <c r="CM234" s="2223"/>
      <c r="CN234" s="2223"/>
      <c r="CO234" s="2223"/>
      <c r="CP234" s="1511"/>
      <c r="CQ234" s="1642"/>
      <c r="CR234" s="1511"/>
      <c r="CS234" s="1511"/>
      <c r="CT234" s="1511"/>
    </row>
    <row r="235" spans="1:98" ht="12.75" x14ac:dyDescent="0.2">
      <c r="A235" s="2221"/>
      <c r="B235" s="2224" t="s">
        <v>504</v>
      </c>
      <c r="C235" s="2222">
        <f t="shared" si="60"/>
        <v>1378598</v>
      </c>
      <c r="D235" s="2222">
        <f t="shared" si="61"/>
        <v>915475.89999999991</v>
      </c>
      <c r="E235" s="2222">
        <f t="shared" si="62"/>
        <v>463122.1</v>
      </c>
      <c r="F235" s="2222">
        <f t="shared" si="63"/>
        <v>1378598</v>
      </c>
      <c r="G235" s="2222">
        <f t="shared" si="64"/>
        <v>407423.22006297915</v>
      </c>
      <c r="H235" s="2222">
        <f t="shared" si="65"/>
        <v>167195.81124846969</v>
      </c>
      <c r="I235" s="2222">
        <f t="shared" si="66"/>
        <v>333153.81357371842</v>
      </c>
      <c r="J235" s="2222">
        <f t="shared" si="67"/>
        <v>0</v>
      </c>
      <c r="K235" s="2222">
        <f t="shared" si="68"/>
        <v>0</v>
      </c>
      <c r="L235" s="2222">
        <f t="shared" si="69"/>
        <v>0</v>
      </c>
      <c r="M235" s="2222">
        <f t="shared" si="70"/>
        <v>7618.6560094272427</v>
      </c>
      <c r="N235" s="2222">
        <f t="shared" si="71"/>
        <v>0</v>
      </c>
      <c r="O235" s="2222">
        <f t="shared" si="72"/>
        <v>84.399105405670923</v>
      </c>
      <c r="P235" s="2222">
        <f t="shared" si="73"/>
        <v>0</v>
      </c>
      <c r="Q235" s="2222">
        <f t="shared" si="74"/>
        <v>0</v>
      </c>
      <c r="R235" s="2222">
        <f t="shared" si="75"/>
        <v>0</v>
      </c>
      <c r="S235" s="2222">
        <f t="shared" si="76"/>
        <v>0</v>
      </c>
      <c r="T235" s="2222">
        <f t="shared" si="77"/>
        <v>0</v>
      </c>
      <c r="U235" s="2222">
        <f t="shared" si="78"/>
        <v>0</v>
      </c>
      <c r="V235" s="2222">
        <f t="shared" si="79"/>
        <v>0</v>
      </c>
      <c r="W235" s="2222">
        <f t="shared" si="80"/>
        <v>0</v>
      </c>
      <c r="X235" s="2222">
        <f t="shared" si="81"/>
        <v>0</v>
      </c>
      <c r="Y235" s="2222">
        <f t="shared" si="82"/>
        <v>0</v>
      </c>
      <c r="Z235" s="2222">
        <f t="shared" si="83"/>
        <v>0</v>
      </c>
      <c r="AA235" s="2222">
        <f t="shared" si="84"/>
        <v>915475.9</v>
      </c>
      <c r="AB235" s="2222">
        <f t="shared" si="85"/>
        <v>399736.04906886531</v>
      </c>
      <c r="AC235" s="2222">
        <f t="shared" si="86"/>
        <v>38878.805913471886</v>
      </c>
      <c r="AD235" s="2222">
        <f t="shared" si="87"/>
        <v>4609.3085545184358</v>
      </c>
      <c r="AE235" s="2222">
        <f t="shared" si="88"/>
        <v>0</v>
      </c>
      <c r="AF235" s="2222">
        <f t="shared" si="89"/>
        <v>0</v>
      </c>
      <c r="AG235" s="2222">
        <f t="shared" si="90"/>
        <v>0</v>
      </c>
      <c r="AH235" s="2222">
        <f t="shared" si="91"/>
        <v>13881.640555217975</v>
      </c>
      <c r="AI235" s="2222">
        <f t="shared" si="92"/>
        <v>3337.2365590962991</v>
      </c>
      <c r="AJ235" s="2222">
        <f t="shared" si="93"/>
        <v>2679.0593488300847</v>
      </c>
      <c r="AK235" s="2222">
        <f t="shared" si="94"/>
        <v>0</v>
      </c>
      <c r="AL235" s="2222">
        <f t="shared" si="95"/>
        <v>0</v>
      </c>
      <c r="AM235" s="2222">
        <f t="shared" si="96"/>
        <v>0</v>
      </c>
      <c r="AN235" s="2222">
        <f t="shared" si="97"/>
        <v>0</v>
      </c>
      <c r="AO235" s="2222">
        <f t="shared" si="98"/>
        <v>0</v>
      </c>
      <c r="AP235" s="2222">
        <f t="shared" si="99"/>
        <v>0</v>
      </c>
      <c r="AQ235" s="2222">
        <f t="shared" si="100"/>
        <v>0</v>
      </c>
      <c r="AR235" s="2222">
        <f t="shared" si="101"/>
        <v>0</v>
      </c>
      <c r="AS235" s="2222">
        <f t="shared" si="102"/>
        <v>0</v>
      </c>
      <c r="AT235" s="2222">
        <f t="shared" si="103"/>
        <v>0</v>
      </c>
      <c r="AU235" s="2222">
        <f t="shared" si="104"/>
        <v>0</v>
      </c>
      <c r="AV235" s="2222">
        <f t="shared" si="105"/>
        <v>463122.10000000003</v>
      </c>
      <c r="AW235" s="2222">
        <f t="shared" si="106"/>
        <v>0</v>
      </c>
      <c r="AX235" s="2222">
        <f t="shared" si="107"/>
        <v>0</v>
      </c>
      <c r="AY235" s="2222">
        <f t="shared" si="108"/>
        <v>0</v>
      </c>
      <c r="AZ235" s="2222">
        <f t="shared" si="109"/>
        <v>0</v>
      </c>
      <c r="BA235" s="2222">
        <f t="shared" si="110"/>
        <v>0</v>
      </c>
      <c r="BB235" s="2222">
        <f t="shared" si="111"/>
        <v>0</v>
      </c>
      <c r="BC235" s="2222">
        <f t="shared" si="112"/>
        <v>0</v>
      </c>
      <c r="BD235" s="2222">
        <f t="shared" si="113"/>
        <v>0</v>
      </c>
      <c r="BE235" s="2222">
        <f t="shared" si="114"/>
        <v>0</v>
      </c>
      <c r="BF235" s="2222">
        <f t="shared" si="115"/>
        <v>0</v>
      </c>
      <c r="BG235" s="2222">
        <f t="shared" si="116"/>
        <v>0</v>
      </c>
      <c r="BH235" s="2222">
        <f t="shared" si="117"/>
        <v>0</v>
      </c>
      <c r="BI235" s="2222">
        <f t="shared" si="118"/>
        <v>0</v>
      </c>
      <c r="BJ235" s="2222">
        <f t="shared" si="119"/>
        <v>0</v>
      </c>
      <c r="BK235" s="2222">
        <f t="shared" si="120"/>
        <v>0</v>
      </c>
      <c r="BL235" s="2222">
        <f t="shared" si="121"/>
        <v>0</v>
      </c>
      <c r="BM235" s="2222">
        <f t="shared" si="122"/>
        <v>0</v>
      </c>
      <c r="BN235" s="2222">
        <f t="shared" si="123"/>
        <v>0</v>
      </c>
      <c r="BO235" s="2222">
        <f t="shared" si="124"/>
        <v>0</v>
      </c>
      <c r="BP235" s="2222">
        <f t="shared" si="125"/>
        <v>0</v>
      </c>
      <c r="BQ235" s="2222">
        <f t="shared" si="126"/>
        <v>0</v>
      </c>
      <c r="BR235" s="2222">
        <f t="shared" si="127"/>
        <v>0</v>
      </c>
      <c r="BS235" s="2222">
        <f t="shared" si="128"/>
        <v>0</v>
      </c>
      <c r="BT235" s="2222">
        <f t="shared" si="129"/>
        <v>0</v>
      </c>
      <c r="BU235" s="2222">
        <f t="shared" si="130"/>
        <v>0</v>
      </c>
      <c r="BV235" s="2222">
        <f t="shared" si="131"/>
        <v>0</v>
      </c>
      <c r="BW235" s="2222">
        <f t="shared" si="132"/>
        <v>0</v>
      </c>
      <c r="BX235" s="2222">
        <f t="shared" si="133"/>
        <v>0</v>
      </c>
      <c r="BY235" s="2222">
        <f t="shared" si="134"/>
        <v>0</v>
      </c>
      <c r="BZ235" s="2222">
        <f t="shared" si="135"/>
        <v>0</v>
      </c>
      <c r="CA235" s="2222">
        <f t="shared" si="136"/>
        <v>0</v>
      </c>
      <c r="CB235" s="2222">
        <f t="shared" si="137"/>
        <v>0</v>
      </c>
      <c r="CC235" s="2222">
        <f t="shared" si="138"/>
        <v>0</v>
      </c>
      <c r="CD235" s="2222">
        <f t="shared" si="139"/>
        <v>0</v>
      </c>
      <c r="CE235" s="2222">
        <f t="shared" si="140"/>
        <v>0</v>
      </c>
      <c r="CF235" s="2222">
        <f t="shared" si="141"/>
        <v>0</v>
      </c>
      <c r="CG235" s="2222">
        <f t="shared" si="142"/>
        <v>0</v>
      </c>
      <c r="CH235" s="2222">
        <f t="shared" si="143"/>
        <v>0</v>
      </c>
      <c r="CI235" s="2222">
        <f t="shared" si="144"/>
        <v>0</v>
      </c>
      <c r="CJ235" s="2222">
        <f t="shared" si="145"/>
        <v>0</v>
      </c>
      <c r="CK235" s="2222">
        <f t="shared" si="146"/>
        <v>0</v>
      </c>
      <c r="CL235" s="2222">
        <f t="shared" si="147"/>
        <v>0</v>
      </c>
      <c r="CM235" s="2223"/>
      <c r="CN235" s="2223"/>
      <c r="CO235" s="2223"/>
      <c r="CP235" s="1511"/>
      <c r="CQ235" s="1642"/>
      <c r="CR235" s="1511"/>
      <c r="CS235" s="1511"/>
      <c r="CT235" s="1511"/>
    </row>
    <row r="236" spans="1:98" ht="12.75" x14ac:dyDescent="0.2">
      <c r="A236" s="2221"/>
      <c r="B236" s="2225" t="s">
        <v>505</v>
      </c>
      <c r="C236" s="2222">
        <f t="shared" si="60"/>
        <v>22614</v>
      </c>
      <c r="D236" s="2222">
        <f t="shared" si="61"/>
        <v>14861.500000000002</v>
      </c>
      <c r="E236" s="2222">
        <f t="shared" si="62"/>
        <v>7752.5</v>
      </c>
      <c r="F236" s="2222">
        <f t="shared" si="63"/>
        <v>22614</v>
      </c>
      <c r="G236" s="2222">
        <f t="shared" si="64"/>
        <v>6799.1352276216439</v>
      </c>
      <c r="H236" s="2222">
        <f t="shared" si="65"/>
        <v>2790.1868970416704</v>
      </c>
      <c r="I236" s="2222">
        <f t="shared" si="66"/>
        <v>5183.818567803457</v>
      </c>
      <c r="J236" s="2222">
        <f t="shared" si="67"/>
        <v>0</v>
      </c>
      <c r="K236" s="2222">
        <f t="shared" si="68"/>
        <v>0</v>
      </c>
      <c r="L236" s="2222">
        <f t="shared" si="69"/>
        <v>0</v>
      </c>
      <c r="M236" s="2222">
        <f t="shared" si="70"/>
        <v>86.950843551587283</v>
      </c>
      <c r="N236" s="2222">
        <f t="shared" si="71"/>
        <v>0</v>
      </c>
      <c r="O236" s="2222">
        <f t="shared" si="72"/>
        <v>1.4084639816423463</v>
      </c>
      <c r="P236" s="2222">
        <f t="shared" si="73"/>
        <v>0</v>
      </c>
      <c r="Q236" s="2222">
        <f t="shared" si="74"/>
        <v>0</v>
      </c>
      <c r="R236" s="2222">
        <f t="shared" si="75"/>
        <v>0</v>
      </c>
      <c r="S236" s="2222">
        <f t="shared" si="76"/>
        <v>0</v>
      </c>
      <c r="T236" s="2222">
        <f t="shared" si="77"/>
        <v>0</v>
      </c>
      <c r="U236" s="2222">
        <f t="shared" si="78"/>
        <v>0</v>
      </c>
      <c r="V236" s="2222">
        <f t="shared" si="79"/>
        <v>0</v>
      </c>
      <c r="W236" s="2222">
        <f t="shared" si="80"/>
        <v>0</v>
      </c>
      <c r="X236" s="2222">
        <f t="shared" si="81"/>
        <v>0</v>
      </c>
      <c r="Y236" s="2222">
        <f t="shared" si="82"/>
        <v>0</v>
      </c>
      <c r="Z236" s="2222">
        <f t="shared" si="83"/>
        <v>0</v>
      </c>
      <c r="AA236" s="2222">
        <f t="shared" si="84"/>
        <v>14861.5</v>
      </c>
      <c r="AB236" s="2222">
        <f t="shared" si="85"/>
        <v>6404.772631270057</v>
      </c>
      <c r="AC236" s="2222">
        <f t="shared" si="86"/>
        <v>622.93584136607717</v>
      </c>
      <c r="AD236" s="2222">
        <f t="shared" si="87"/>
        <v>72.34538391970915</v>
      </c>
      <c r="AE236" s="2222">
        <f t="shared" si="88"/>
        <v>0</v>
      </c>
      <c r="AF236" s="2222">
        <f t="shared" si="89"/>
        <v>0</v>
      </c>
      <c r="AG236" s="2222">
        <f t="shared" si="90"/>
        <v>0</v>
      </c>
      <c r="AH236" s="2222">
        <f t="shared" si="91"/>
        <v>556.05001539299337</v>
      </c>
      <c r="AI236" s="2222">
        <f t="shared" si="92"/>
        <v>53.470887670907914</v>
      </c>
      <c r="AJ236" s="2222">
        <f t="shared" si="93"/>
        <v>42.925240380256632</v>
      </c>
      <c r="AK236" s="2222">
        <f t="shared" si="94"/>
        <v>0</v>
      </c>
      <c r="AL236" s="2222">
        <f t="shared" si="95"/>
        <v>0</v>
      </c>
      <c r="AM236" s="2222">
        <f t="shared" si="96"/>
        <v>0</v>
      </c>
      <c r="AN236" s="2222">
        <f t="shared" si="97"/>
        <v>0</v>
      </c>
      <c r="AO236" s="2222">
        <f t="shared" si="98"/>
        <v>0</v>
      </c>
      <c r="AP236" s="2222">
        <f t="shared" si="99"/>
        <v>0</v>
      </c>
      <c r="AQ236" s="2222">
        <f t="shared" si="100"/>
        <v>0</v>
      </c>
      <c r="AR236" s="2222">
        <f t="shared" si="101"/>
        <v>0</v>
      </c>
      <c r="AS236" s="2222">
        <f t="shared" si="102"/>
        <v>0</v>
      </c>
      <c r="AT236" s="2222">
        <f t="shared" si="103"/>
        <v>0</v>
      </c>
      <c r="AU236" s="2222">
        <f t="shared" si="104"/>
        <v>0</v>
      </c>
      <c r="AV236" s="2222">
        <f t="shared" si="105"/>
        <v>7752.5</v>
      </c>
      <c r="AW236" s="2222">
        <f t="shared" si="106"/>
        <v>0</v>
      </c>
      <c r="AX236" s="2222">
        <f t="shared" si="107"/>
        <v>0</v>
      </c>
      <c r="AY236" s="2222">
        <f t="shared" si="108"/>
        <v>0</v>
      </c>
      <c r="AZ236" s="2222">
        <f t="shared" si="109"/>
        <v>0</v>
      </c>
      <c r="BA236" s="2222">
        <f t="shared" si="110"/>
        <v>0</v>
      </c>
      <c r="BB236" s="2222">
        <f t="shared" si="111"/>
        <v>0</v>
      </c>
      <c r="BC236" s="2222">
        <f t="shared" si="112"/>
        <v>0</v>
      </c>
      <c r="BD236" s="2222">
        <f t="shared" si="113"/>
        <v>0</v>
      </c>
      <c r="BE236" s="2222">
        <f t="shared" si="114"/>
        <v>0</v>
      </c>
      <c r="BF236" s="2222">
        <f t="shared" si="115"/>
        <v>0</v>
      </c>
      <c r="BG236" s="2222">
        <f t="shared" si="116"/>
        <v>0</v>
      </c>
      <c r="BH236" s="2222">
        <f t="shared" si="117"/>
        <v>0</v>
      </c>
      <c r="BI236" s="2222">
        <f t="shared" si="118"/>
        <v>0</v>
      </c>
      <c r="BJ236" s="2222">
        <f t="shared" si="119"/>
        <v>0</v>
      </c>
      <c r="BK236" s="2222">
        <f t="shared" si="120"/>
        <v>0</v>
      </c>
      <c r="BL236" s="2222">
        <f t="shared" si="121"/>
        <v>0</v>
      </c>
      <c r="BM236" s="2222">
        <f t="shared" si="122"/>
        <v>0</v>
      </c>
      <c r="BN236" s="2222">
        <f t="shared" si="123"/>
        <v>0</v>
      </c>
      <c r="BO236" s="2222">
        <f t="shared" si="124"/>
        <v>0</v>
      </c>
      <c r="BP236" s="2222">
        <f t="shared" si="125"/>
        <v>0</v>
      </c>
      <c r="BQ236" s="2222">
        <f t="shared" si="126"/>
        <v>0</v>
      </c>
      <c r="BR236" s="2222">
        <f t="shared" si="127"/>
        <v>0</v>
      </c>
      <c r="BS236" s="2222">
        <f t="shared" si="128"/>
        <v>0</v>
      </c>
      <c r="BT236" s="2222">
        <f t="shared" si="129"/>
        <v>0</v>
      </c>
      <c r="BU236" s="2222">
        <f t="shared" si="130"/>
        <v>0</v>
      </c>
      <c r="BV236" s="2222">
        <f t="shared" si="131"/>
        <v>0</v>
      </c>
      <c r="BW236" s="2222">
        <f t="shared" si="132"/>
        <v>0</v>
      </c>
      <c r="BX236" s="2222">
        <f t="shared" si="133"/>
        <v>0</v>
      </c>
      <c r="BY236" s="2222">
        <f t="shared" si="134"/>
        <v>0</v>
      </c>
      <c r="BZ236" s="2222">
        <f t="shared" si="135"/>
        <v>0</v>
      </c>
      <c r="CA236" s="2222">
        <f t="shared" si="136"/>
        <v>0</v>
      </c>
      <c r="CB236" s="2222">
        <f t="shared" si="137"/>
        <v>0</v>
      </c>
      <c r="CC236" s="2222">
        <f t="shared" si="138"/>
        <v>0</v>
      </c>
      <c r="CD236" s="2222">
        <f t="shared" si="139"/>
        <v>0</v>
      </c>
      <c r="CE236" s="2222">
        <f t="shared" si="140"/>
        <v>0</v>
      </c>
      <c r="CF236" s="2222">
        <f t="shared" si="141"/>
        <v>0</v>
      </c>
      <c r="CG236" s="2222">
        <f t="shared" si="142"/>
        <v>0</v>
      </c>
      <c r="CH236" s="2222">
        <f t="shared" si="143"/>
        <v>0</v>
      </c>
      <c r="CI236" s="2222">
        <f t="shared" si="144"/>
        <v>0</v>
      </c>
      <c r="CJ236" s="2222">
        <f t="shared" si="145"/>
        <v>0</v>
      </c>
      <c r="CK236" s="2222">
        <f t="shared" si="146"/>
        <v>0</v>
      </c>
      <c r="CL236" s="2222">
        <f t="shared" si="147"/>
        <v>0</v>
      </c>
      <c r="CM236" s="2223"/>
      <c r="CN236" s="2223"/>
      <c r="CO236" s="2223"/>
      <c r="CP236" s="1511"/>
      <c r="CQ236" s="1642"/>
      <c r="CR236" s="1511"/>
      <c r="CS236" s="1511"/>
      <c r="CT236" s="1511"/>
    </row>
    <row r="237" spans="1:98" ht="12.75" x14ac:dyDescent="0.2">
      <c r="A237" s="2221"/>
      <c r="B237" s="197" t="s">
        <v>1417</v>
      </c>
      <c r="C237" s="2222">
        <f t="shared" si="60"/>
        <v>0</v>
      </c>
      <c r="D237" s="2222">
        <f t="shared" si="61"/>
        <v>0</v>
      </c>
      <c r="E237" s="2222">
        <f t="shared" si="62"/>
        <v>0</v>
      </c>
      <c r="F237" s="2222">
        <f t="shared" si="63"/>
        <v>0</v>
      </c>
      <c r="G237" s="2222">
        <f t="shared" si="64"/>
        <v>0</v>
      </c>
      <c r="H237" s="2222">
        <f t="shared" si="65"/>
        <v>0</v>
      </c>
      <c r="I237" s="2222">
        <f t="shared" si="66"/>
        <v>0</v>
      </c>
      <c r="J237" s="2222">
        <f t="shared" si="67"/>
        <v>0</v>
      </c>
      <c r="K237" s="2222">
        <f t="shared" si="68"/>
        <v>0</v>
      </c>
      <c r="L237" s="2222">
        <f t="shared" si="69"/>
        <v>0</v>
      </c>
      <c r="M237" s="2222">
        <f t="shared" si="70"/>
        <v>0</v>
      </c>
      <c r="N237" s="2222">
        <f t="shared" si="71"/>
        <v>0</v>
      </c>
      <c r="O237" s="2222">
        <f t="shared" si="72"/>
        <v>0</v>
      </c>
      <c r="P237" s="2222">
        <f t="shared" si="73"/>
        <v>0</v>
      </c>
      <c r="Q237" s="2222">
        <f t="shared" si="74"/>
        <v>0</v>
      </c>
      <c r="R237" s="2222">
        <f t="shared" si="75"/>
        <v>0</v>
      </c>
      <c r="S237" s="2222">
        <f t="shared" si="76"/>
        <v>0</v>
      </c>
      <c r="T237" s="2222">
        <f t="shared" si="77"/>
        <v>0</v>
      </c>
      <c r="U237" s="2222">
        <f t="shared" si="78"/>
        <v>0</v>
      </c>
      <c r="V237" s="2222">
        <f t="shared" si="79"/>
        <v>0</v>
      </c>
      <c r="W237" s="2222">
        <f t="shared" si="80"/>
        <v>0</v>
      </c>
      <c r="X237" s="2222">
        <f t="shared" si="81"/>
        <v>0</v>
      </c>
      <c r="Y237" s="2222">
        <f t="shared" si="82"/>
        <v>0</v>
      </c>
      <c r="Z237" s="2222">
        <f t="shared" si="83"/>
        <v>0</v>
      </c>
      <c r="AA237" s="2222">
        <f t="shared" si="84"/>
        <v>0</v>
      </c>
      <c r="AB237" s="2222">
        <f t="shared" si="85"/>
        <v>0</v>
      </c>
      <c r="AC237" s="2222">
        <f t="shared" si="86"/>
        <v>0</v>
      </c>
      <c r="AD237" s="2222">
        <f t="shared" si="87"/>
        <v>0</v>
      </c>
      <c r="AE237" s="2222">
        <f t="shared" si="88"/>
        <v>0</v>
      </c>
      <c r="AF237" s="2222">
        <f t="shared" si="89"/>
        <v>0</v>
      </c>
      <c r="AG237" s="2222">
        <f t="shared" si="90"/>
        <v>0</v>
      </c>
      <c r="AH237" s="2222">
        <f t="shared" si="91"/>
        <v>0</v>
      </c>
      <c r="AI237" s="2222">
        <f t="shared" si="92"/>
        <v>0</v>
      </c>
      <c r="AJ237" s="2222">
        <f t="shared" si="93"/>
        <v>0</v>
      </c>
      <c r="AK237" s="2222">
        <f t="shared" si="94"/>
        <v>0</v>
      </c>
      <c r="AL237" s="2222">
        <f t="shared" si="95"/>
        <v>0</v>
      </c>
      <c r="AM237" s="2222">
        <f t="shared" si="96"/>
        <v>0</v>
      </c>
      <c r="AN237" s="2222">
        <f t="shared" si="97"/>
        <v>0</v>
      </c>
      <c r="AO237" s="2222">
        <f t="shared" si="98"/>
        <v>0</v>
      </c>
      <c r="AP237" s="2222">
        <f t="shared" si="99"/>
        <v>0</v>
      </c>
      <c r="AQ237" s="2222">
        <f t="shared" si="100"/>
        <v>0</v>
      </c>
      <c r="AR237" s="2222">
        <f t="shared" si="101"/>
        <v>0</v>
      </c>
      <c r="AS237" s="2222">
        <f t="shared" si="102"/>
        <v>0</v>
      </c>
      <c r="AT237" s="2222">
        <f t="shared" si="103"/>
        <v>0</v>
      </c>
      <c r="AU237" s="2222">
        <f t="shared" si="104"/>
        <v>0</v>
      </c>
      <c r="AV237" s="2222">
        <f t="shared" si="105"/>
        <v>0</v>
      </c>
      <c r="AW237" s="2222">
        <f t="shared" si="106"/>
        <v>0</v>
      </c>
      <c r="AX237" s="2222">
        <f t="shared" si="107"/>
        <v>0</v>
      </c>
      <c r="AY237" s="2222">
        <f t="shared" si="108"/>
        <v>0</v>
      </c>
      <c r="AZ237" s="2222">
        <f t="shared" si="109"/>
        <v>0</v>
      </c>
      <c r="BA237" s="2222">
        <f t="shared" si="110"/>
        <v>0</v>
      </c>
      <c r="BB237" s="2222">
        <f t="shared" si="111"/>
        <v>0</v>
      </c>
      <c r="BC237" s="2222">
        <f t="shared" si="112"/>
        <v>0</v>
      </c>
      <c r="BD237" s="2222">
        <f t="shared" si="113"/>
        <v>0</v>
      </c>
      <c r="BE237" s="2222">
        <f t="shared" si="114"/>
        <v>0</v>
      </c>
      <c r="BF237" s="2222">
        <f t="shared" si="115"/>
        <v>0</v>
      </c>
      <c r="BG237" s="2222">
        <f t="shared" si="116"/>
        <v>0</v>
      </c>
      <c r="BH237" s="2222">
        <f t="shared" si="117"/>
        <v>0</v>
      </c>
      <c r="BI237" s="2222">
        <f t="shared" si="118"/>
        <v>0</v>
      </c>
      <c r="BJ237" s="2222">
        <f t="shared" si="119"/>
        <v>0</v>
      </c>
      <c r="BK237" s="2222">
        <f t="shared" si="120"/>
        <v>0</v>
      </c>
      <c r="BL237" s="2222">
        <f t="shared" si="121"/>
        <v>0</v>
      </c>
      <c r="BM237" s="2222">
        <f t="shared" si="122"/>
        <v>0</v>
      </c>
      <c r="BN237" s="2222">
        <f t="shared" si="123"/>
        <v>0</v>
      </c>
      <c r="BO237" s="2222">
        <f t="shared" si="124"/>
        <v>0</v>
      </c>
      <c r="BP237" s="2222">
        <f t="shared" si="125"/>
        <v>0</v>
      </c>
      <c r="BQ237" s="2222">
        <f t="shared" si="126"/>
        <v>0</v>
      </c>
      <c r="BR237" s="2222">
        <f t="shared" si="127"/>
        <v>0</v>
      </c>
      <c r="BS237" s="2222">
        <f t="shared" si="128"/>
        <v>0</v>
      </c>
      <c r="BT237" s="2222">
        <f t="shared" si="129"/>
        <v>0</v>
      </c>
      <c r="BU237" s="2222">
        <f t="shared" si="130"/>
        <v>0</v>
      </c>
      <c r="BV237" s="2222">
        <f t="shared" si="131"/>
        <v>0</v>
      </c>
      <c r="BW237" s="2222">
        <f t="shared" si="132"/>
        <v>0</v>
      </c>
      <c r="BX237" s="2222">
        <f t="shared" si="133"/>
        <v>0</v>
      </c>
      <c r="BY237" s="2222">
        <f t="shared" si="134"/>
        <v>0</v>
      </c>
      <c r="BZ237" s="2222">
        <f t="shared" si="135"/>
        <v>0</v>
      </c>
      <c r="CA237" s="2222">
        <f t="shared" si="136"/>
        <v>0</v>
      </c>
      <c r="CB237" s="2222">
        <f t="shared" si="137"/>
        <v>0</v>
      </c>
      <c r="CC237" s="2222">
        <f t="shared" si="138"/>
        <v>0</v>
      </c>
      <c r="CD237" s="2222">
        <f t="shared" si="139"/>
        <v>0</v>
      </c>
      <c r="CE237" s="2222">
        <f t="shared" si="140"/>
        <v>0</v>
      </c>
      <c r="CF237" s="2222">
        <f t="shared" si="141"/>
        <v>0</v>
      </c>
      <c r="CG237" s="2222">
        <f t="shared" si="142"/>
        <v>0</v>
      </c>
      <c r="CH237" s="2222">
        <f t="shared" si="143"/>
        <v>0</v>
      </c>
      <c r="CI237" s="2222">
        <f t="shared" si="144"/>
        <v>0</v>
      </c>
      <c r="CJ237" s="2222">
        <f t="shared" si="145"/>
        <v>0</v>
      </c>
      <c r="CK237" s="2222">
        <f t="shared" si="146"/>
        <v>0</v>
      </c>
      <c r="CL237" s="2222">
        <f t="shared" si="147"/>
        <v>0</v>
      </c>
      <c r="CM237" s="2223"/>
      <c r="CN237" s="2223"/>
      <c r="CO237" s="2223"/>
      <c r="CP237" s="1511"/>
      <c r="CQ237" s="1642"/>
      <c r="CR237" s="1511"/>
      <c r="CS237" s="1511"/>
      <c r="CT237" s="1511"/>
    </row>
    <row r="238" spans="1:98" ht="12.75" x14ac:dyDescent="0.2">
      <c r="A238" s="2221"/>
      <c r="B238" s="197" t="s">
        <v>1343</v>
      </c>
      <c r="C238" s="2222">
        <f t="shared" si="60"/>
        <v>250000</v>
      </c>
      <c r="D238" s="2222">
        <f t="shared" si="61"/>
        <v>0</v>
      </c>
      <c r="E238" s="2222">
        <f t="shared" si="62"/>
        <v>250000</v>
      </c>
      <c r="F238" s="2222">
        <f t="shared" si="63"/>
        <v>250000</v>
      </c>
      <c r="G238" s="2222">
        <f t="shared" si="64"/>
        <v>0</v>
      </c>
      <c r="H238" s="2222">
        <f t="shared" si="65"/>
        <v>0</v>
      </c>
      <c r="I238" s="2222">
        <f t="shared" si="66"/>
        <v>0</v>
      </c>
      <c r="J238" s="2222">
        <f t="shared" si="67"/>
        <v>0</v>
      </c>
      <c r="K238" s="2222">
        <f t="shared" si="68"/>
        <v>0</v>
      </c>
      <c r="L238" s="2222">
        <f t="shared" si="69"/>
        <v>0</v>
      </c>
      <c r="M238" s="2222">
        <f t="shared" si="70"/>
        <v>0</v>
      </c>
      <c r="N238" s="2222">
        <f t="shared" si="71"/>
        <v>0</v>
      </c>
      <c r="O238" s="2222">
        <f t="shared" si="72"/>
        <v>0</v>
      </c>
      <c r="P238" s="2222">
        <f t="shared" si="73"/>
        <v>0</v>
      </c>
      <c r="Q238" s="2222">
        <f t="shared" si="74"/>
        <v>0</v>
      </c>
      <c r="R238" s="2222">
        <f t="shared" si="75"/>
        <v>0</v>
      </c>
      <c r="S238" s="2222">
        <f t="shared" si="76"/>
        <v>0</v>
      </c>
      <c r="T238" s="2222">
        <f t="shared" si="77"/>
        <v>0</v>
      </c>
      <c r="U238" s="2222">
        <f t="shared" si="78"/>
        <v>0</v>
      </c>
      <c r="V238" s="2222">
        <f t="shared" si="79"/>
        <v>0</v>
      </c>
      <c r="W238" s="2222">
        <f t="shared" si="80"/>
        <v>0</v>
      </c>
      <c r="X238" s="2222">
        <f t="shared" si="81"/>
        <v>0</v>
      </c>
      <c r="Y238" s="2222">
        <f t="shared" si="82"/>
        <v>0</v>
      </c>
      <c r="Z238" s="2222">
        <f t="shared" si="83"/>
        <v>0</v>
      </c>
      <c r="AA238" s="2222">
        <f t="shared" si="84"/>
        <v>0</v>
      </c>
      <c r="AB238" s="2222">
        <f t="shared" si="85"/>
        <v>217206.34308764001</v>
      </c>
      <c r="AC238" s="2222">
        <f t="shared" si="86"/>
        <v>24294.346365275196</v>
      </c>
      <c r="AD238" s="2222">
        <f t="shared" si="87"/>
        <v>8381.5584419683273</v>
      </c>
      <c r="AE238" s="2222">
        <f t="shared" si="88"/>
        <v>0</v>
      </c>
      <c r="AF238" s="2222">
        <f t="shared" si="89"/>
        <v>0</v>
      </c>
      <c r="AG238" s="2222">
        <f t="shared" si="90"/>
        <v>0</v>
      </c>
      <c r="AH238" s="2222">
        <f t="shared" si="91"/>
        <v>0</v>
      </c>
      <c r="AI238" s="2222">
        <f t="shared" si="92"/>
        <v>0.9385155153967214</v>
      </c>
      <c r="AJ238" s="2222">
        <f t="shared" si="93"/>
        <v>116.81358960110261</v>
      </c>
      <c r="AK238" s="2222">
        <f t="shared" si="94"/>
        <v>0</v>
      </c>
      <c r="AL238" s="2222">
        <f t="shared" si="95"/>
        <v>0</v>
      </c>
      <c r="AM238" s="2222">
        <f t="shared" si="96"/>
        <v>0</v>
      </c>
      <c r="AN238" s="2222">
        <f t="shared" si="97"/>
        <v>0</v>
      </c>
      <c r="AO238" s="2222">
        <f t="shared" si="98"/>
        <v>0</v>
      </c>
      <c r="AP238" s="2222">
        <f t="shared" si="99"/>
        <v>0</v>
      </c>
      <c r="AQ238" s="2222">
        <f t="shared" si="100"/>
        <v>0</v>
      </c>
      <c r="AR238" s="2222">
        <f t="shared" si="101"/>
        <v>0</v>
      </c>
      <c r="AS238" s="2222">
        <f t="shared" si="102"/>
        <v>0</v>
      </c>
      <c r="AT238" s="2222">
        <f t="shared" si="103"/>
        <v>0</v>
      </c>
      <c r="AU238" s="2222">
        <f t="shared" si="104"/>
        <v>0</v>
      </c>
      <c r="AV238" s="2222">
        <f t="shared" si="105"/>
        <v>250000.00000000003</v>
      </c>
      <c r="AW238" s="2222">
        <f t="shared" si="106"/>
        <v>0</v>
      </c>
      <c r="AX238" s="2222">
        <f t="shared" si="107"/>
        <v>0</v>
      </c>
      <c r="AY238" s="2222">
        <f t="shared" si="108"/>
        <v>0</v>
      </c>
      <c r="AZ238" s="2222">
        <f t="shared" si="109"/>
        <v>0</v>
      </c>
      <c r="BA238" s="2222">
        <f t="shared" si="110"/>
        <v>0</v>
      </c>
      <c r="BB238" s="2222">
        <f t="shared" si="111"/>
        <v>0</v>
      </c>
      <c r="BC238" s="2222">
        <f t="shared" si="112"/>
        <v>0</v>
      </c>
      <c r="BD238" s="2222">
        <f t="shared" si="113"/>
        <v>0</v>
      </c>
      <c r="BE238" s="2222">
        <f t="shared" si="114"/>
        <v>0</v>
      </c>
      <c r="BF238" s="2222">
        <f t="shared" si="115"/>
        <v>0</v>
      </c>
      <c r="BG238" s="2222">
        <f t="shared" si="116"/>
        <v>0</v>
      </c>
      <c r="BH238" s="2222">
        <f t="shared" si="117"/>
        <v>0</v>
      </c>
      <c r="BI238" s="2222">
        <f t="shared" si="118"/>
        <v>0</v>
      </c>
      <c r="BJ238" s="2222">
        <f t="shared" si="119"/>
        <v>0</v>
      </c>
      <c r="BK238" s="2222">
        <f t="shared" si="120"/>
        <v>0</v>
      </c>
      <c r="BL238" s="2222">
        <f t="shared" si="121"/>
        <v>0</v>
      </c>
      <c r="BM238" s="2222">
        <f t="shared" si="122"/>
        <v>0</v>
      </c>
      <c r="BN238" s="2222">
        <f t="shared" si="123"/>
        <v>0</v>
      </c>
      <c r="BO238" s="2222">
        <f t="shared" si="124"/>
        <v>0</v>
      </c>
      <c r="BP238" s="2222">
        <f t="shared" si="125"/>
        <v>0</v>
      </c>
      <c r="BQ238" s="2222">
        <f t="shared" si="126"/>
        <v>0</v>
      </c>
      <c r="BR238" s="2222">
        <f t="shared" si="127"/>
        <v>0</v>
      </c>
      <c r="BS238" s="2222">
        <f t="shared" si="128"/>
        <v>0</v>
      </c>
      <c r="BT238" s="2222">
        <f t="shared" si="129"/>
        <v>0</v>
      </c>
      <c r="BU238" s="2222">
        <f t="shared" si="130"/>
        <v>0</v>
      </c>
      <c r="BV238" s="2222">
        <f t="shared" si="131"/>
        <v>0</v>
      </c>
      <c r="BW238" s="2222">
        <f t="shared" si="132"/>
        <v>0</v>
      </c>
      <c r="BX238" s="2222">
        <f t="shared" si="133"/>
        <v>0</v>
      </c>
      <c r="BY238" s="2222">
        <f t="shared" si="134"/>
        <v>0</v>
      </c>
      <c r="BZ238" s="2222">
        <f t="shared" si="135"/>
        <v>0</v>
      </c>
      <c r="CA238" s="2222">
        <f t="shared" si="136"/>
        <v>0</v>
      </c>
      <c r="CB238" s="2222">
        <f t="shared" si="137"/>
        <v>0</v>
      </c>
      <c r="CC238" s="2222">
        <f t="shared" si="138"/>
        <v>0</v>
      </c>
      <c r="CD238" s="2222">
        <f t="shared" si="139"/>
        <v>0</v>
      </c>
      <c r="CE238" s="2222">
        <f t="shared" si="140"/>
        <v>0</v>
      </c>
      <c r="CF238" s="2222">
        <f t="shared" si="141"/>
        <v>0</v>
      </c>
      <c r="CG238" s="2222">
        <f t="shared" si="142"/>
        <v>0</v>
      </c>
      <c r="CH238" s="2222">
        <f t="shared" si="143"/>
        <v>0</v>
      </c>
      <c r="CI238" s="2222">
        <f t="shared" si="144"/>
        <v>0</v>
      </c>
      <c r="CJ238" s="2222">
        <f t="shared" si="145"/>
        <v>0</v>
      </c>
      <c r="CK238" s="2222">
        <f t="shared" si="146"/>
        <v>0</v>
      </c>
      <c r="CL238" s="2222">
        <f t="shared" si="147"/>
        <v>0</v>
      </c>
      <c r="CM238" s="2223"/>
      <c r="CN238" s="2223"/>
      <c r="CO238" s="2223"/>
      <c r="CP238" s="1511"/>
      <c r="CQ238" s="1642"/>
      <c r="CR238" s="1511"/>
      <c r="CS238" s="1511"/>
      <c r="CT238" s="1511"/>
    </row>
    <row r="239" spans="1:98" ht="12.75" x14ac:dyDescent="0.2">
      <c r="A239" s="2221"/>
      <c r="B239" s="197" t="s">
        <v>268</v>
      </c>
      <c r="C239" s="2222">
        <f t="shared" si="60"/>
        <v>-128944457.5</v>
      </c>
      <c r="D239" s="2222">
        <f t="shared" si="61"/>
        <v>0</v>
      </c>
      <c r="E239" s="2222">
        <f t="shared" si="62"/>
        <v>0</v>
      </c>
      <c r="F239" s="2222">
        <f t="shared" si="63"/>
        <v>0</v>
      </c>
      <c r="G239" s="2222">
        <f t="shared" si="64"/>
        <v>-31319517.998739403</v>
      </c>
      <c r="H239" s="2222">
        <f t="shared" si="65"/>
        <v>-12711475.439363308</v>
      </c>
      <c r="I239" s="2222">
        <f t="shared" si="66"/>
        <v>-24033809.664932773</v>
      </c>
      <c r="J239" s="2222">
        <f t="shared" si="67"/>
        <v>0</v>
      </c>
      <c r="K239" s="2222">
        <f t="shared" si="68"/>
        <v>0</v>
      </c>
      <c r="L239" s="2222">
        <f t="shared" si="69"/>
        <v>0</v>
      </c>
      <c r="M239" s="2222">
        <f t="shared" si="70"/>
        <v>-556441.28627769614</v>
      </c>
      <c r="N239" s="2222">
        <f t="shared" si="71"/>
        <v>-1171.9059786623</v>
      </c>
      <c r="O239" s="2222">
        <f t="shared" si="72"/>
        <v>-8014.5797081647443</v>
      </c>
      <c r="P239" s="2222">
        <f t="shared" si="73"/>
        <v>0</v>
      </c>
      <c r="Q239" s="2222">
        <f t="shared" si="74"/>
        <v>0</v>
      </c>
      <c r="R239" s="2222">
        <f t="shared" si="75"/>
        <v>0</v>
      </c>
      <c r="S239" s="2222">
        <f t="shared" si="76"/>
        <v>0</v>
      </c>
      <c r="T239" s="2222">
        <f t="shared" si="77"/>
        <v>0</v>
      </c>
      <c r="U239" s="2222">
        <f t="shared" si="78"/>
        <v>0</v>
      </c>
      <c r="V239" s="2222">
        <f t="shared" si="79"/>
        <v>0</v>
      </c>
      <c r="W239" s="2222">
        <f t="shared" si="80"/>
        <v>0</v>
      </c>
      <c r="X239" s="2222">
        <f t="shared" si="81"/>
        <v>0</v>
      </c>
      <c r="Y239" s="2222">
        <f t="shared" si="82"/>
        <v>0</v>
      </c>
      <c r="Z239" s="2222">
        <f t="shared" si="83"/>
        <v>0</v>
      </c>
      <c r="AA239" s="2222">
        <f t="shared" si="84"/>
        <v>-68630430.875</v>
      </c>
      <c r="AB239" s="2222">
        <f t="shared" si="85"/>
        <v>-35635764.377599299</v>
      </c>
      <c r="AC239" s="2222">
        <f t="shared" si="86"/>
        <v>-3304220.7538002082</v>
      </c>
      <c r="AD239" s="2222">
        <f t="shared" si="87"/>
        <v>-496111.92020752875</v>
      </c>
      <c r="AE239" s="2222">
        <f t="shared" si="88"/>
        <v>0</v>
      </c>
      <c r="AF239" s="2222">
        <f t="shared" si="89"/>
        <v>0</v>
      </c>
      <c r="AG239" s="2222">
        <f t="shared" si="90"/>
        <v>0</v>
      </c>
      <c r="AH239" s="2222">
        <f t="shared" si="91"/>
        <v>-1207086.8908617173</v>
      </c>
      <c r="AI239" s="2222">
        <f t="shared" si="92"/>
        <v>-200425.76904660586</v>
      </c>
      <c r="AJ239" s="2222">
        <f t="shared" si="93"/>
        <v>-160897.35348463638</v>
      </c>
      <c r="AK239" s="2222">
        <f t="shared" si="94"/>
        <v>0</v>
      </c>
      <c r="AL239" s="2222">
        <f t="shared" si="95"/>
        <v>0</v>
      </c>
      <c r="AM239" s="2222">
        <f t="shared" si="96"/>
        <v>0</v>
      </c>
      <c r="AN239" s="2222">
        <f t="shared" si="97"/>
        <v>0</v>
      </c>
      <c r="AO239" s="2222">
        <f t="shared" si="98"/>
        <v>0</v>
      </c>
      <c r="AP239" s="2222">
        <f t="shared" si="99"/>
        <v>0</v>
      </c>
      <c r="AQ239" s="2222">
        <f t="shared" si="100"/>
        <v>0</v>
      </c>
      <c r="AR239" s="2222">
        <f t="shared" si="101"/>
        <v>0</v>
      </c>
      <c r="AS239" s="2222">
        <f t="shared" si="102"/>
        <v>0</v>
      </c>
      <c r="AT239" s="2222">
        <f t="shared" si="103"/>
        <v>0</v>
      </c>
      <c r="AU239" s="2222">
        <f t="shared" si="104"/>
        <v>0</v>
      </c>
      <c r="AV239" s="2222">
        <f t="shared" si="105"/>
        <v>-41004507.064999998</v>
      </c>
      <c r="AW239" s="2222">
        <f t="shared" si="106"/>
        <v>0</v>
      </c>
      <c r="AX239" s="2222">
        <f t="shared" si="107"/>
        <v>0</v>
      </c>
      <c r="AY239" s="2222">
        <f t="shared" si="108"/>
        <v>0</v>
      </c>
      <c r="AZ239" s="2222">
        <f t="shared" si="109"/>
        <v>0</v>
      </c>
      <c r="BA239" s="2222">
        <f t="shared" si="110"/>
        <v>0</v>
      </c>
      <c r="BB239" s="2222">
        <f t="shared" si="111"/>
        <v>0</v>
      </c>
      <c r="BC239" s="2222">
        <f t="shared" si="112"/>
        <v>0</v>
      </c>
      <c r="BD239" s="2222">
        <f t="shared" si="113"/>
        <v>0</v>
      </c>
      <c r="BE239" s="2222">
        <f t="shared" si="114"/>
        <v>0</v>
      </c>
      <c r="BF239" s="2222">
        <f t="shared" si="115"/>
        <v>0</v>
      </c>
      <c r="BG239" s="2222">
        <f t="shared" si="116"/>
        <v>0</v>
      </c>
      <c r="BH239" s="2222">
        <f t="shared" si="117"/>
        <v>0</v>
      </c>
      <c r="BI239" s="2222">
        <f t="shared" si="118"/>
        <v>0</v>
      </c>
      <c r="BJ239" s="2222">
        <f t="shared" si="119"/>
        <v>0</v>
      </c>
      <c r="BK239" s="2222">
        <f t="shared" si="120"/>
        <v>0</v>
      </c>
      <c r="BL239" s="2222">
        <f t="shared" si="121"/>
        <v>0</v>
      </c>
      <c r="BM239" s="2222">
        <f t="shared" si="122"/>
        <v>0</v>
      </c>
      <c r="BN239" s="2222">
        <f t="shared" si="123"/>
        <v>0</v>
      </c>
      <c r="BO239" s="2222">
        <f t="shared" si="124"/>
        <v>0</v>
      </c>
      <c r="BP239" s="2222">
        <f t="shared" si="125"/>
        <v>0</v>
      </c>
      <c r="BQ239" s="2222">
        <f t="shared" si="126"/>
        <v>0</v>
      </c>
      <c r="BR239" s="2222">
        <f t="shared" si="127"/>
        <v>-11946006.256498257</v>
      </c>
      <c r="BS239" s="2222">
        <f t="shared" si="128"/>
        <v>-2748038.2446448612</v>
      </c>
      <c r="BT239" s="2222">
        <f t="shared" si="129"/>
        <v>-4273407.1917774864</v>
      </c>
      <c r="BU239" s="2222">
        <f t="shared" si="130"/>
        <v>0</v>
      </c>
      <c r="BV239" s="2222">
        <f t="shared" si="131"/>
        <v>0</v>
      </c>
      <c r="BW239" s="2222">
        <f t="shared" si="132"/>
        <v>0</v>
      </c>
      <c r="BX239" s="2222">
        <f t="shared" si="133"/>
        <v>-279923.78632455273</v>
      </c>
      <c r="BY239" s="2222">
        <f t="shared" si="134"/>
        <v>-33782.376597322153</v>
      </c>
      <c r="BZ239" s="2222">
        <f t="shared" si="135"/>
        <v>-28361.964157516704</v>
      </c>
      <c r="CA239" s="2222">
        <f t="shared" si="136"/>
        <v>0</v>
      </c>
      <c r="CB239" s="2222">
        <f t="shared" si="137"/>
        <v>0</v>
      </c>
      <c r="CC239" s="2222">
        <f t="shared" si="138"/>
        <v>0</v>
      </c>
      <c r="CD239" s="2222">
        <f t="shared" si="139"/>
        <v>0</v>
      </c>
      <c r="CE239" s="2222">
        <f t="shared" si="140"/>
        <v>0</v>
      </c>
      <c r="CF239" s="2222">
        <f t="shared" si="141"/>
        <v>0</v>
      </c>
      <c r="CG239" s="2222">
        <f t="shared" si="142"/>
        <v>0</v>
      </c>
      <c r="CH239" s="2222">
        <f t="shared" si="143"/>
        <v>0</v>
      </c>
      <c r="CI239" s="2222">
        <f t="shared" si="144"/>
        <v>0</v>
      </c>
      <c r="CJ239" s="2222">
        <f t="shared" si="145"/>
        <v>0</v>
      </c>
      <c r="CK239" s="2222">
        <f t="shared" si="146"/>
        <v>0</v>
      </c>
      <c r="CL239" s="2222">
        <f t="shared" si="147"/>
        <v>-19309519.819999993</v>
      </c>
      <c r="CM239" s="2223"/>
      <c r="CN239" s="2223"/>
      <c r="CO239" s="2223"/>
      <c r="CP239" s="1511"/>
      <c r="CQ239" s="1642"/>
      <c r="CR239" s="1511"/>
      <c r="CS239" s="1511"/>
      <c r="CT239" s="1511"/>
    </row>
    <row r="240" spans="1:98" ht="12.75" x14ac:dyDescent="0.2">
      <c r="A240" s="2221"/>
      <c r="B240" s="197" t="s">
        <v>704</v>
      </c>
      <c r="C240" s="2222">
        <f t="shared" si="60"/>
        <v>510500</v>
      </c>
      <c r="D240" s="2222">
        <f t="shared" si="61"/>
        <v>0</v>
      </c>
      <c r="E240" s="2222">
        <f t="shared" si="62"/>
        <v>510500</v>
      </c>
      <c r="F240" s="2222">
        <f t="shared" si="63"/>
        <v>510500</v>
      </c>
      <c r="G240" s="2222">
        <f t="shared" si="64"/>
        <v>0</v>
      </c>
      <c r="H240" s="2222">
        <f t="shared" si="65"/>
        <v>0</v>
      </c>
      <c r="I240" s="2222">
        <f t="shared" si="66"/>
        <v>0</v>
      </c>
      <c r="J240" s="2222">
        <f t="shared" si="67"/>
        <v>0</v>
      </c>
      <c r="K240" s="2222">
        <f t="shared" si="68"/>
        <v>0</v>
      </c>
      <c r="L240" s="2222">
        <f t="shared" si="69"/>
        <v>0</v>
      </c>
      <c r="M240" s="2222">
        <f t="shared" si="70"/>
        <v>0</v>
      </c>
      <c r="N240" s="2222">
        <f t="shared" si="71"/>
        <v>0</v>
      </c>
      <c r="O240" s="2222">
        <f t="shared" si="72"/>
        <v>0</v>
      </c>
      <c r="P240" s="2222">
        <f t="shared" si="73"/>
        <v>0</v>
      </c>
      <c r="Q240" s="2222">
        <f t="shared" si="74"/>
        <v>0</v>
      </c>
      <c r="R240" s="2222">
        <f t="shared" si="75"/>
        <v>0</v>
      </c>
      <c r="S240" s="2222">
        <f t="shared" si="76"/>
        <v>0</v>
      </c>
      <c r="T240" s="2222">
        <f t="shared" si="77"/>
        <v>0</v>
      </c>
      <c r="U240" s="2222">
        <f t="shared" si="78"/>
        <v>0</v>
      </c>
      <c r="V240" s="2222">
        <f t="shared" si="79"/>
        <v>0</v>
      </c>
      <c r="W240" s="2222">
        <f t="shared" si="80"/>
        <v>0</v>
      </c>
      <c r="X240" s="2222">
        <f t="shared" si="81"/>
        <v>0</v>
      </c>
      <c r="Y240" s="2222">
        <f t="shared" si="82"/>
        <v>0</v>
      </c>
      <c r="Z240" s="2222">
        <f t="shared" si="83"/>
        <v>0</v>
      </c>
      <c r="AA240" s="2222">
        <f t="shared" si="84"/>
        <v>0</v>
      </c>
      <c r="AB240" s="2222">
        <f t="shared" si="85"/>
        <v>376797.61904761911</v>
      </c>
      <c r="AC240" s="2222">
        <f t="shared" si="86"/>
        <v>36647.786792646606</v>
      </c>
      <c r="AD240" s="2222">
        <f t="shared" si="87"/>
        <v>4369.0732943069388</v>
      </c>
      <c r="AE240" s="2222">
        <f t="shared" si="88"/>
        <v>0</v>
      </c>
      <c r="AF240" s="2222">
        <f t="shared" si="89"/>
        <v>0</v>
      </c>
      <c r="AG240" s="2222">
        <f t="shared" si="90"/>
        <v>0</v>
      </c>
      <c r="AH240" s="2222">
        <f t="shared" si="91"/>
        <v>87014.463729416995</v>
      </c>
      <c r="AI240" s="2222">
        <f t="shared" si="92"/>
        <v>3145.7327719009959</v>
      </c>
      <c r="AJ240" s="2222">
        <f t="shared" si="93"/>
        <v>2525.3243641094109</v>
      </c>
      <c r="AK240" s="2222">
        <f t="shared" si="94"/>
        <v>0</v>
      </c>
      <c r="AL240" s="2222">
        <f t="shared" si="95"/>
        <v>0</v>
      </c>
      <c r="AM240" s="2222">
        <f t="shared" si="96"/>
        <v>0</v>
      </c>
      <c r="AN240" s="2222">
        <f t="shared" si="97"/>
        <v>0</v>
      </c>
      <c r="AO240" s="2222">
        <f t="shared" si="98"/>
        <v>0</v>
      </c>
      <c r="AP240" s="2222">
        <f t="shared" si="99"/>
        <v>0</v>
      </c>
      <c r="AQ240" s="2222">
        <f t="shared" si="100"/>
        <v>0</v>
      </c>
      <c r="AR240" s="2222">
        <f t="shared" si="101"/>
        <v>0</v>
      </c>
      <c r="AS240" s="2222">
        <f t="shared" si="102"/>
        <v>0</v>
      </c>
      <c r="AT240" s="2222">
        <f t="shared" si="103"/>
        <v>0</v>
      </c>
      <c r="AU240" s="2222">
        <f t="shared" si="104"/>
        <v>0</v>
      </c>
      <c r="AV240" s="2222">
        <f t="shared" si="105"/>
        <v>510500.00000000006</v>
      </c>
      <c r="AW240" s="2222">
        <f t="shared" si="106"/>
        <v>0</v>
      </c>
      <c r="AX240" s="2222">
        <f t="shared" si="107"/>
        <v>0</v>
      </c>
      <c r="AY240" s="2222">
        <f t="shared" si="108"/>
        <v>0</v>
      </c>
      <c r="AZ240" s="2222">
        <f t="shared" si="109"/>
        <v>0</v>
      </c>
      <c r="BA240" s="2222">
        <f t="shared" si="110"/>
        <v>0</v>
      </c>
      <c r="BB240" s="2222">
        <f t="shared" si="111"/>
        <v>0</v>
      </c>
      <c r="BC240" s="2222">
        <f t="shared" si="112"/>
        <v>0</v>
      </c>
      <c r="BD240" s="2222">
        <f t="shared" si="113"/>
        <v>0</v>
      </c>
      <c r="BE240" s="2222">
        <f t="shared" si="114"/>
        <v>0</v>
      </c>
      <c r="BF240" s="2222">
        <f t="shared" si="115"/>
        <v>0</v>
      </c>
      <c r="BG240" s="2222">
        <f t="shared" si="116"/>
        <v>0</v>
      </c>
      <c r="BH240" s="2222">
        <f t="shared" si="117"/>
        <v>0</v>
      </c>
      <c r="BI240" s="2222">
        <f t="shared" si="118"/>
        <v>0</v>
      </c>
      <c r="BJ240" s="2222">
        <f t="shared" si="119"/>
        <v>0</v>
      </c>
      <c r="BK240" s="2222">
        <f t="shared" si="120"/>
        <v>0</v>
      </c>
      <c r="BL240" s="2222">
        <f t="shared" si="121"/>
        <v>0</v>
      </c>
      <c r="BM240" s="2222">
        <f t="shared" si="122"/>
        <v>0</v>
      </c>
      <c r="BN240" s="2222">
        <f t="shared" si="123"/>
        <v>0</v>
      </c>
      <c r="BO240" s="2222">
        <f t="shared" si="124"/>
        <v>0</v>
      </c>
      <c r="BP240" s="2222">
        <f t="shared" si="125"/>
        <v>0</v>
      </c>
      <c r="BQ240" s="2222">
        <f t="shared" si="126"/>
        <v>0</v>
      </c>
      <c r="BR240" s="2222">
        <f t="shared" si="127"/>
        <v>0</v>
      </c>
      <c r="BS240" s="2222">
        <f t="shared" si="128"/>
        <v>0</v>
      </c>
      <c r="BT240" s="2222">
        <f t="shared" si="129"/>
        <v>0</v>
      </c>
      <c r="BU240" s="2222">
        <f t="shared" si="130"/>
        <v>0</v>
      </c>
      <c r="BV240" s="2222">
        <f t="shared" si="131"/>
        <v>0</v>
      </c>
      <c r="BW240" s="2222">
        <f t="shared" si="132"/>
        <v>0</v>
      </c>
      <c r="BX240" s="2222">
        <f t="shared" si="133"/>
        <v>0</v>
      </c>
      <c r="BY240" s="2222">
        <f t="shared" si="134"/>
        <v>0</v>
      </c>
      <c r="BZ240" s="2222">
        <f t="shared" si="135"/>
        <v>0</v>
      </c>
      <c r="CA240" s="2222">
        <f t="shared" si="136"/>
        <v>0</v>
      </c>
      <c r="CB240" s="2222">
        <f t="shared" si="137"/>
        <v>0</v>
      </c>
      <c r="CC240" s="2222">
        <f t="shared" si="138"/>
        <v>0</v>
      </c>
      <c r="CD240" s="2222">
        <f t="shared" si="139"/>
        <v>0</v>
      </c>
      <c r="CE240" s="2222">
        <f t="shared" si="140"/>
        <v>0</v>
      </c>
      <c r="CF240" s="2222">
        <f t="shared" si="141"/>
        <v>0</v>
      </c>
      <c r="CG240" s="2222">
        <f t="shared" si="142"/>
        <v>0</v>
      </c>
      <c r="CH240" s="2222">
        <f t="shared" si="143"/>
        <v>0</v>
      </c>
      <c r="CI240" s="2222">
        <f t="shared" si="144"/>
        <v>0</v>
      </c>
      <c r="CJ240" s="2222">
        <f t="shared" si="145"/>
        <v>0</v>
      </c>
      <c r="CK240" s="2222">
        <f t="shared" si="146"/>
        <v>0</v>
      </c>
      <c r="CL240" s="2222">
        <f t="shared" si="147"/>
        <v>0</v>
      </c>
      <c r="CM240" s="2223"/>
      <c r="CN240" s="2223"/>
      <c r="CO240" s="2223"/>
      <c r="CP240" s="1511"/>
      <c r="CQ240" s="1642"/>
      <c r="CR240" s="1511"/>
      <c r="CS240" s="1511"/>
      <c r="CT240" s="1511"/>
    </row>
    <row r="241" spans="1:98" ht="12.75" x14ac:dyDescent="0.2">
      <c r="A241" s="2221"/>
      <c r="B241" s="197" t="s">
        <v>1271</v>
      </c>
      <c r="C241" s="2222">
        <f t="shared" si="60"/>
        <v>0</v>
      </c>
      <c r="D241" s="2222">
        <f t="shared" si="61"/>
        <v>0</v>
      </c>
      <c r="E241" s="2222">
        <f t="shared" si="62"/>
        <v>0</v>
      </c>
      <c r="F241" s="2222">
        <f t="shared" si="63"/>
        <v>0</v>
      </c>
      <c r="G241" s="2222">
        <f t="shared" si="64"/>
        <v>0</v>
      </c>
      <c r="H241" s="2222">
        <f t="shared" si="65"/>
        <v>0</v>
      </c>
      <c r="I241" s="2222">
        <f t="shared" si="66"/>
        <v>0</v>
      </c>
      <c r="J241" s="2222">
        <f t="shared" si="67"/>
        <v>0</v>
      </c>
      <c r="K241" s="2222">
        <f t="shared" si="68"/>
        <v>0</v>
      </c>
      <c r="L241" s="2222">
        <f t="shared" si="69"/>
        <v>0</v>
      </c>
      <c r="M241" s="2222">
        <f t="shared" si="70"/>
        <v>0</v>
      </c>
      <c r="N241" s="2222">
        <f t="shared" si="71"/>
        <v>0</v>
      </c>
      <c r="O241" s="2222">
        <f t="shared" si="72"/>
        <v>0</v>
      </c>
      <c r="P241" s="2222">
        <f t="shared" si="73"/>
        <v>0</v>
      </c>
      <c r="Q241" s="2222">
        <f t="shared" si="74"/>
        <v>0</v>
      </c>
      <c r="R241" s="2222">
        <f t="shared" si="75"/>
        <v>0</v>
      </c>
      <c r="S241" s="2222">
        <f t="shared" si="76"/>
        <v>0</v>
      </c>
      <c r="T241" s="2222">
        <f t="shared" si="77"/>
        <v>0</v>
      </c>
      <c r="U241" s="2222">
        <f t="shared" si="78"/>
        <v>0</v>
      </c>
      <c r="V241" s="2222">
        <f t="shared" si="79"/>
        <v>0</v>
      </c>
      <c r="W241" s="2222">
        <f t="shared" si="80"/>
        <v>0</v>
      </c>
      <c r="X241" s="2222">
        <f t="shared" si="81"/>
        <v>0</v>
      </c>
      <c r="Y241" s="2222">
        <f t="shared" si="82"/>
        <v>0</v>
      </c>
      <c r="Z241" s="2222">
        <f t="shared" si="83"/>
        <v>0</v>
      </c>
      <c r="AA241" s="2222">
        <f t="shared" si="84"/>
        <v>0</v>
      </c>
      <c r="AB241" s="2222">
        <f t="shared" si="85"/>
        <v>0</v>
      </c>
      <c r="AC241" s="2222">
        <f t="shared" si="86"/>
        <v>0</v>
      </c>
      <c r="AD241" s="2222">
        <f t="shared" si="87"/>
        <v>0</v>
      </c>
      <c r="AE241" s="2222">
        <f t="shared" si="88"/>
        <v>0</v>
      </c>
      <c r="AF241" s="2222">
        <f t="shared" si="89"/>
        <v>0</v>
      </c>
      <c r="AG241" s="2222">
        <f t="shared" si="90"/>
        <v>0</v>
      </c>
      <c r="AH241" s="2222">
        <f t="shared" si="91"/>
        <v>0</v>
      </c>
      <c r="AI241" s="2222">
        <f t="shared" si="92"/>
        <v>0</v>
      </c>
      <c r="AJ241" s="2222">
        <f t="shared" si="93"/>
        <v>0</v>
      </c>
      <c r="AK241" s="2222">
        <f t="shared" si="94"/>
        <v>0</v>
      </c>
      <c r="AL241" s="2222">
        <f t="shared" si="95"/>
        <v>0</v>
      </c>
      <c r="AM241" s="2222">
        <f t="shared" si="96"/>
        <v>0</v>
      </c>
      <c r="AN241" s="2222">
        <f t="shared" si="97"/>
        <v>0</v>
      </c>
      <c r="AO241" s="2222">
        <f t="shared" si="98"/>
        <v>0</v>
      </c>
      <c r="AP241" s="2222">
        <f t="shared" si="99"/>
        <v>0</v>
      </c>
      <c r="AQ241" s="2222">
        <f t="shared" si="100"/>
        <v>0</v>
      </c>
      <c r="AR241" s="2222">
        <f t="shared" si="101"/>
        <v>0</v>
      </c>
      <c r="AS241" s="2222">
        <f t="shared" si="102"/>
        <v>0</v>
      </c>
      <c r="AT241" s="2222">
        <f t="shared" si="103"/>
        <v>0</v>
      </c>
      <c r="AU241" s="2222">
        <f t="shared" si="104"/>
        <v>0</v>
      </c>
      <c r="AV241" s="2222">
        <f t="shared" si="105"/>
        <v>0</v>
      </c>
      <c r="AW241" s="2222">
        <f t="shared" si="106"/>
        <v>0</v>
      </c>
      <c r="AX241" s="2222">
        <f t="shared" si="107"/>
        <v>0</v>
      </c>
      <c r="AY241" s="2222">
        <f t="shared" si="108"/>
        <v>0</v>
      </c>
      <c r="AZ241" s="2222">
        <f t="shared" si="109"/>
        <v>0</v>
      </c>
      <c r="BA241" s="2222">
        <f t="shared" si="110"/>
        <v>0</v>
      </c>
      <c r="BB241" s="2222">
        <f t="shared" si="111"/>
        <v>0</v>
      </c>
      <c r="BC241" s="2222">
        <f t="shared" si="112"/>
        <v>0</v>
      </c>
      <c r="BD241" s="2222">
        <f t="shared" si="113"/>
        <v>0</v>
      </c>
      <c r="BE241" s="2222">
        <f t="shared" si="114"/>
        <v>0</v>
      </c>
      <c r="BF241" s="2222">
        <f t="shared" si="115"/>
        <v>0</v>
      </c>
      <c r="BG241" s="2222">
        <f t="shared" si="116"/>
        <v>0</v>
      </c>
      <c r="BH241" s="2222">
        <f t="shared" si="117"/>
        <v>0</v>
      </c>
      <c r="BI241" s="2222">
        <f t="shared" si="118"/>
        <v>0</v>
      </c>
      <c r="BJ241" s="2222">
        <f t="shared" si="119"/>
        <v>0</v>
      </c>
      <c r="BK241" s="2222">
        <f t="shared" si="120"/>
        <v>0</v>
      </c>
      <c r="BL241" s="2222">
        <f t="shared" si="121"/>
        <v>0</v>
      </c>
      <c r="BM241" s="2222">
        <f t="shared" si="122"/>
        <v>0</v>
      </c>
      <c r="BN241" s="2222">
        <f t="shared" si="123"/>
        <v>0</v>
      </c>
      <c r="BO241" s="2222">
        <f t="shared" si="124"/>
        <v>0</v>
      </c>
      <c r="BP241" s="2222">
        <f t="shared" si="125"/>
        <v>0</v>
      </c>
      <c r="BQ241" s="2222">
        <f t="shared" si="126"/>
        <v>0</v>
      </c>
      <c r="BR241" s="2222">
        <f t="shared" si="127"/>
        <v>0</v>
      </c>
      <c r="BS241" s="2222">
        <f t="shared" si="128"/>
        <v>0</v>
      </c>
      <c r="BT241" s="2222">
        <f t="shared" si="129"/>
        <v>0</v>
      </c>
      <c r="BU241" s="2222">
        <f t="shared" si="130"/>
        <v>0</v>
      </c>
      <c r="BV241" s="2222">
        <f t="shared" si="131"/>
        <v>0</v>
      </c>
      <c r="BW241" s="2222">
        <f t="shared" si="132"/>
        <v>0</v>
      </c>
      <c r="BX241" s="2222">
        <f t="shared" si="133"/>
        <v>0</v>
      </c>
      <c r="BY241" s="2222">
        <f t="shared" si="134"/>
        <v>0</v>
      </c>
      <c r="BZ241" s="2222">
        <f t="shared" si="135"/>
        <v>0</v>
      </c>
      <c r="CA241" s="2222">
        <f t="shared" si="136"/>
        <v>0</v>
      </c>
      <c r="CB241" s="2222">
        <f t="shared" si="137"/>
        <v>0</v>
      </c>
      <c r="CC241" s="2222">
        <f t="shared" si="138"/>
        <v>0</v>
      </c>
      <c r="CD241" s="2222">
        <f t="shared" si="139"/>
        <v>0</v>
      </c>
      <c r="CE241" s="2222">
        <f t="shared" si="140"/>
        <v>0</v>
      </c>
      <c r="CF241" s="2222">
        <f t="shared" si="141"/>
        <v>0</v>
      </c>
      <c r="CG241" s="2222">
        <f t="shared" si="142"/>
        <v>0</v>
      </c>
      <c r="CH241" s="2222">
        <f t="shared" si="143"/>
        <v>0</v>
      </c>
      <c r="CI241" s="2222">
        <f t="shared" si="144"/>
        <v>0</v>
      </c>
      <c r="CJ241" s="2222">
        <f t="shared" si="145"/>
        <v>0</v>
      </c>
      <c r="CK241" s="2222">
        <f t="shared" si="146"/>
        <v>0</v>
      </c>
      <c r="CL241" s="2222">
        <f t="shared" si="147"/>
        <v>0</v>
      </c>
      <c r="CM241" s="2223"/>
      <c r="CN241" s="2223"/>
      <c r="CO241" s="2223"/>
      <c r="CP241" s="1511"/>
      <c r="CQ241" s="1642"/>
      <c r="CR241" s="1511"/>
      <c r="CS241" s="1511"/>
      <c r="CT241" s="1511"/>
    </row>
    <row r="242" spans="1:98" ht="12.75" x14ac:dyDescent="0.2">
      <c r="A242" s="2226"/>
      <c r="B242" s="197" t="s">
        <v>773</v>
      </c>
      <c r="C242" s="2222">
        <f t="shared" si="60"/>
        <v>10894221.35803158</v>
      </c>
      <c r="D242" s="2222">
        <f t="shared" si="61"/>
        <v>0</v>
      </c>
      <c r="E242" s="2222">
        <f t="shared" si="62"/>
        <v>0</v>
      </c>
      <c r="F242" s="2222">
        <f t="shared" si="63"/>
        <v>0</v>
      </c>
      <c r="G242" s="2222">
        <f t="shared" si="64"/>
        <v>0</v>
      </c>
      <c r="H242" s="2222">
        <f t="shared" si="65"/>
        <v>0</v>
      </c>
      <c r="I242" s="2222">
        <f t="shared" si="66"/>
        <v>0</v>
      </c>
      <c r="J242" s="2222">
        <f t="shared" si="67"/>
        <v>0</v>
      </c>
      <c r="K242" s="2222">
        <f t="shared" si="68"/>
        <v>0</v>
      </c>
      <c r="L242" s="2222">
        <f t="shared" si="69"/>
        <v>0</v>
      </c>
      <c r="M242" s="2222">
        <f t="shared" si="70"/>
        <v>0</v>
      </c>
      <c r="N242" s="2222">
        <f t="shared" si="71"/>
        <v>0</v>
      </c>
      <c r="O242" s="2222">
        <f t="shared" si="72"/>
        <v>0</v>
      </c>
      <c r="P242" s="2222">
        <f t="shared" si="73"/>
        <v>0</v>
      </c>
      <c r="Q242" s="2222">
        <f t="shared" si="74"/>
        <v>0</v>
      </c>
      <c r="R242" s="2222">
        <f t="shared" si="75"/>
        <v>0</v>
      </c>
      <c r="S242" s="2222">
        <f t="shared" si="76"/>
        <v>0</v>
      </c>
      <c r="T242" s="2222">
        <f t="shared" si="77"/>
        <v>0</v>
      </c>
      <c r="U242" s="2222">
        <f t="shared" si="78"/>
        <v>0</v>
      </c>
      <c r="V242" s="2222">
        <f t="shared" si="79"/>
        <v>0</v>
      </c>
      <c r="W242" s="2222">
        <f t="shared" si="80"/>
        <v>0</v>
      </c>
      <c r="X242" s="2222">
        <f t="shared" si="81"/>
        <v>0</v>
      </c>
      <c r="Y242" s="2222">
        <f t="shared" si="82"/>
        <v>0</v>
      </c>
      <c r="Z242" s="2222">
        <f t="shared" si="83"/>
        <v>0</v>
      </c>
      <c r="AA242" s="2222">
        <f t="shared" si="84"/>
        <v>0</v>
      </c>
      <c r="AB242" s="2222">
        <f t="shared" si="85"/>
        <v>0</v>
      </c>
      <c r="AC242" s="2222">
        <f t="shared" si="86"/>
        <v>0</v>
      </c>
      <c r="AD242" s="2222">
        <f t="shared" si="87"/>
        <v>0</v>
      </c>
      <c r="AE242" s="2222">
        <f t="shared" si="88"/>
        <v>0</v>
      </c>
      <c r="AF242" s="2222">
        <f t="shared" si="89"/>
        <v>0</v>
      </c>
      <c r="AG242" s="2222">
        <f t="shared" si="90"/>
        <v>0</v>
      </c>
      <c r="AH242" s="2222">
        <f t="shared" si="91"/>
        <v>0</v>
      </c>
      <c r="AI242" s="2222">
        <f t="shared" si="92"/>
        <v>0</v>
      </c>
      <c r="AJ242" s="2222">
        <f t="shared" si="93"/>
        <v>0</v>
      </c>
      <c r="AK242" s="2222">
        <f t="shared" si="94"/>
        <v>0</v>
      </c>
      <c r="AL242" s="2222">
        <f t="shared" si="95"/>
        <v>0</v>
      </c>
      <c r="AM242" s="2222">
        <f t="shared" si="96"/>
        <v>0</v>
      </c>
      <c r="AN242" s="2222">
        <f t="shared" si="97"/>
        <v>0</v>
      </c>
      <c r="AO242" s="2222">
        <f t="shared" si="98"/>
        <v>0</v>
      </c>
      <c r="AP242" s="2222">
        <f t="shared" si="99"/>
        <v>0</v>
      </c>
      <c r="AQ242" s="2222">
        <f t="shared" si="100"/>
        <v>0</v>
      </c>
      <c r="AR242" s="2222">
        <f t="shared" si="101"/>
        <v>0</v>
      </c>
      <c r="AS242" s="2222">
        <f t="shared" si="102"/>
        <v>0</v>
      </c>
      <c r="AT242" s="2222">
        <f t="shared" si="103"/>
        <v>0</v>
      </c>
      <c r="AU242" s="2222">
        <f t="shared" si="104"/>
        <v>0</v>
      </c>
      <c r="AV242" s="2222">
        <f t="shared" si="105"/>
        <v>0</v>
      </c>
      <c r="AW242" s="2222">
        <f t="shared" si="106"/>
        <v>0</v>
      </c>
      <c r="AX242" s="2222">
        <f t="shared" si="107"/>
        <v>0</v>
      </c>
      <c r="AY242" s="2222">
        <f t="shared" si="108"/>
        <v>0</v>
      </c>
      <c r="AZ242" s="2222">
        <f t="shared" si="109"/>
        <v>0</v>
      </c>
      <c r="BA242" s="2222">
        <f t="shared" si="110"/>
        <v>0</v>
      </c>
      <c r="BB242" s="2222">
        <f t="shared" si="111"/>
        <v>0</v>
      </c>
      <c r="BC242" s="2222">
        <f t="shared" si="112"/>
        <v>0</v>
      </c>
      <c r="BD242" s="2222">
        <f t="shared" si="113"/>
        <v>0</v>
      </c>
      <c r="BE242" s="2222">
        <f t="shared" si="114"/>
        <v>0</v>
      </c>
      <c r="BF242" s="2222">
        <f t="shared" si="115"/>
        <v>0</v>
      </c>
      <c r="BG242" s="2222">
        <f t="shared" si="116"/>
        <v>0</v>
      </c>
      <c r="BH242" s="2222">
        <f t="shared" si="117"/>
        <v>0</v>
      </c>
      <c r="BI242" s="2222">
        <f t="shared" si="118"/>
        <v>0</v>
      </c>
      <c r="BJ242" s="2222">
        <f t="shared" si="119"/>
        <v>0</v>
      </c>
      <c r="BK242" s="2222">
        <f t="shared" si="120"/>
        <v>0</v>
      </c>
      <c r="BL242" s="2222">
        <f t="shared" si="121"/>
        <v>0</v>
      </c>
      <c r="BM242" s="2222">
        <f t="shared" si="122"/>
        <v>0</v>
      </c>
      <c r="BN242" s="2222">
        <f t="shared" si="123"/>
        <v>0</v>
      </c>
      <c r="BO242" s="2222">
        <f t="shared" si="124"/>
        <v>0</v>
      </c>
      <c r="BP242" s="2222">
        <f t="shared" si="125"/>
        <v>0</v>
      </c>
      <c r="BQ242" s="2222">
        <f t="shared" si="126"/>
        <v>0</v>
      </c>
      <c r="BR242" s="2222">
        <f t="shared" si="127"/>
        <v>4670349.1702529034</v>
      </c>
      <c r="BS242" s="2222">
        <f t="shared" si="128"/>
        <v>1733188.9786932848</v>
      </c>
      <c r="BT242" s="2222">
        <f t="shared" si="129"/>
        <v>4377288.2586600035</v>
      </c>
      <c r="BU242" s="2222">
        <f t="shared" si="130"/>
        <v>0</v>
      </c>
      <c r="BV242" s="2222">
        <f t="shared" si="131"/>
        <v>0</v>
      </c>
      <c r="BW242" s="2222">
        <f t="shared" si="132"/>
        <v>0</v>
      </c>
      <c r="BX242" s="2222">
        <f t="shared" si="133"/>
        <v>94642.57335698641</v>
      </c>
      <c r="BY242" s="2222">
        <f t="shared" si="134"/>
        <v>4651.8382936902908</v>
      </c>
      <c r="BZ242" s="2222">
        <f t="shared" si="135"/>
        <v>14100.538774710432</v>
      </c>
      <c r="CA242" s="2222">
        <f t="shared" si="136"/>
        <v>0</v>
      </c>
      <c r="CB242" s="2222">
        <f t="shared" si="137"/>
        <v>0</v>
      </c>
      <c r="CC242" s="2222">
        <f t="shared" si="138"/>
        <v>0</v>
      </c>
      <c r="CD242" s="2222">
        <f t="shared" si="139"/>
        <v>0</v>
      </c>
      <c r="CE242" s="2222">
        <f t="shared" si="140"/>
        <v>0</v>
      </c>
      <c r="CF242" s="2222">
        <f t="shared" si="141"/>
        <v>0</v>
      </c>
      <c r="CG242" s="2222">
        <f t="shared" si="142"/>
        <v>0</v>
      </c>
      <c r="CH242" s="2222">
        <f t="shared" si="143"/>
        <v>0</v>
      </c>
      <c r="CI242" s="2222">
        <f t="shared" si="144"/>
        <v>0</v>
      </c>
      <c r="CJ242" s="2222">
        <f t="shared" si="145"/>
        <v>0</v>
      </c>
      <c r="CK242" s="2222">
        <f t="shared" si="146"/>
        <v>0</v>
      </c>
      <c r="CL242" s="2222">
        <f t="shared" si="147"/>
        <v>10894221.358031578</v>
      </c>
      <c r="CM242" s="2223"/>
      <c r="CN242" s="2223"/>
      <c r="CO242" s="2223"/>
      <c r="CP242" s="1511"/>
      <c r="CQ242" s="1642"/>
      <c r="CR242" s="1511"/>
      <c r="CS242" s="1511"/>
      <c r="CT242" s="1511"/>
    </row>
    <row r="243" spans="1:98" ht="12.75" x14ac:dyDescent="0.2">
      <c r="A243" s="2221"/>
      <c r="B243" s="197" t="s">
        <v>1266</v>
      </c>
      <c r="C243" s="2222">
        <f t="shared" si="60"/>
        <v>89004781.023618817</v>
      </c>
      <c r="D243" s="2222">
        <f t="shared" si="61"/>
        <v>0</v>
      </c>
      <c r="E243" s="2222">
        <f t="shared" si="62"/>
        <v>0</v>
      </c>
      <c r="F243" s="2222">
        <f t="shared" si="63"/>
        <v>0</v>
      </c>
      <c r="G243" s="2222">
        <f t="shared" si="64"/>
        <v>0</v>
      </c>
      <c r="H243" s="2222">
        <f t="shared" si="65"/>
        <v>0</v>
      </c>
      <c r="I243" s="2222">
        <f t="shared" si="66"/>
        <v>0</v>
      </c>
      <c r="J243" s="2222">
        <f t="shared" si="67"/>
        <v>0</v>
      </c>
      <c r="K243" s="2222">
        <f t="shared" si="68"/>
        <v>0</v>
      </c>
      <c r="L243" s="2222">
        <f t="shared" si="69"/>
        <v>0</v>
      </c>
      <c r="M243" s="2222">
        <f t="shared" si="70"/>
        <v>0</v>
      </c>
      <c r="N243" s="2222">
        <f t="shared" si="71"/>
        <v>0</v>
      </c>
      <c r="O243" s="2222">
        <f t="shared" si="72"/>
        <v>0</v>
      </c>
      <c r="P243" s="2222">
        <f t="shared" si="73"/>
        <v>0</v>
      </c>
      <c r="Q243" s="2222">
        <f t="shared" si="74"/>
        <v>0</v>
      </c>
      <c r="R243" s="2222">
        <f t="shared" si="75"/>
        <v>0</v>
      </c>
      <c r="S243" s="2222">
        <f t="shared" si="76"/>
        <v>0</v>
      </c>
      <c r="T243" s="2222">
        <f t="shared" si="77"/>
        <v>0</v>
      </c>
      <c r="U243" s="2222">
        <f t="shared" si="78"/>
        <v>0</v>
      </c>
      <c r="V243" s="2222">
        <f t="shared" si="79"/>
        <v>0</v>
      </c>
      <c r="W243" s="2222">
        <f t="shared" si="80"/>
        <v>0</v>
      </c>
      <c r="X243" s="2222">
        <f t="shared" si="81"/>
        <v>0</v>
      </c>
      <c r="Y243" s="2222">
        <f t="shared" si="82"/>
        <v>0</v>
      </c>
      <c r="Z243" s="2222">
        <f t="shared" si="83"/>
        <v>0</v>
      </c>
      <c r="AA243" s="2222">
        <f t="shared" si="84"/>
        <v>0</v>
      </c>
      <c r="AB243" s="2222">
        <f t="shared" si="85"/>
        <v>0</v>
      </c>
      <c r="AC243" s="2222">
        <f t="shared" si="86"/>
        <v>0</v>
      </c>
      <c r="AD243" s="2222">
        <f t="shared" si="87"/>
        <v>0</v>
      </c>
      <c r="AE243" s="2222">
        <f t="shared" si="88"/>
        <v>0</v>
      </c>
      <c r="AF243" s="2222">
        <f t="shared" si="89"/>
        <v>0</v>
      </c>
      <c r="AG243" s="2222">
        <f t="shared" si="90"/>
        <v>0</v>
      </c>
      <c r="AH243" s="2222">
        <f t="shared" si="91"/>
        <v>0</v>
      </c>
      <c r="AI243" s="2222">
        <f t="shared" si="92"/>
        <v>0</v>
      </c>
      <c r="AJ243" s="2222">
        <f t="shared" si="93"/>
        <v>0</v>
      </c>
      <c r="AK243" s="2222">
        <f t="shared" si="94"/>
        <v>0</v>
      </c>
      <c r="AL243" s="2222">
        <f t="shared" si="95"/>
        <v>0</v>
      </c>
      <c r="AM243" s="2222">
        <f t="shared" si="96"/>
        <v>0</v>
      </c>
      <c r="AN243" s="2222">
        <f t="shared" si="97"/>
        <v>0</v>
      </c>
      <c r="AO243" s="2222">
        <f t="shared" si="98"/>
        <v>0</v>
      </c>
      <c r="AP243" s="2222">
        <f t="shared" si="99"/>
        <v>0</v>
      </c>
      <c r="AQ243" s="2222">
        <f t="shared" si="100"/>
        <v>0</v>
      </c>
      <c r="AR243" s="2222">
        <f t="shared" si="101"/>
        <v>0</v>
      </c>
      <c r="AS243" s="2222">
        <f t="shared" si="102"/>
        <v>0</v>
      </c>
      <c r="AT243" s="2222">
        <f t="shared" si="103"/>
        <v>0</v>
      </c>
      <c r="AU243" s="2222">
        <f t="shared" si="104"/>
        <v>0</v>
      </c>
      <c r="AV243" s="2222">
        <f t="shared" si="105"/>
        <v>0</v>
      </c>
      <c r="AW243" s="2222">
        <f t="shared" si="106"/>
        <v>0</v>
      </c>
      <c r="AX243" s="2222">
        <f t="shared" si="107"/>
        <v>0</v>
      </c>
      <c r="AY243" s="2222">
        <f t="shared" si="108"/>
        <v>0</v>
      </c>
      <c r="AZ243" s="2222">
        <f t="shared" si="109"/>
        <v>0</v>
      </c>
      <c r="BA243" s="2222">
        <f t="shared" si="110"/>
        <v>0</v>
      </c>
      <c r="BB243" s="2222">
        <f t="shared" si="111"/>
        <v>0</v>
      </c>
      <c r="BC243" s="2222">
        <f t="shared" si="112"/>
        <v>0</v>
      </c>
      <c r="BD243" s="2222">
        <f t="shared" si="113"/>
        <v>0</v>
      </c>
      <c r="BE243" s="2222">
        <f t="shared" si="114"/>
        <v>0</v>
      </c>
      <c r="BF243" s="2222">
        <f t="shared" si="115"/>
        <v>0</v>
      </c>
      <c r="BG243" s="2222">
        <f t="shared" si="116"/>
        <v>0</v>
      </c>
      <c r="BH243" s="2222">
        <f t="shared" si="117"/>
        <v>0</v>
      </c>
      <c r="BI243" s="2222">
        <f t="shared" si="118"/>
        <v>0</v>
      </c>
      <c r="BJ243" s="2222">
        <f t="shared" si="119"/>
        <v>0</v>
      </c>
      <c r="BK243" s="2222">
        <f t="shared" si="120"/>
        <v>0</v>
      </c>
      <c r="BL243" s="2222">
        <f t="shared" si="121"/>
        <v>0</v>
      </c>
      <c r="BM243" s="2222">
        <f t="shared" si="122"/>
        <v>0</v>
      </c>
      <c r="BN243" s="2222">
        <f t="shared" si="123"/>
        <v>0</v>
      </c>
      <c r="BO243" s="2222">
        <f t="shared" si="124"/>
        <v>0</v>
      </c>
      <c r="BP243" s="2222">
        <f t="shared" si="125"/>
        <v>0</v>
      </c>
      <c r="BQ243" s="2222">
        <f t="shared" si="126"/>
        <v>0</v>
      </c>
      <c r="BR243" s="2222">
        <f t="shared" si="127"/>
        <v>38156320.818260588</v>
      </c>
      <c r="BS243" s="2222">
        <f t="shared" si="128"/>
        <v>14159993.674758431</v>
      </c>
      <c r="BT243" s="2222">
        <f t="shared" si="129"/>
        <v>35762040.272117808</v>
      </c>
      <c r="BU243" s="2222">
        <f t="shared" si="130"/>
        <v>0</v>
      </c>
      <c r="BV243" s="2222">
        <f t="shared" si="131"/>
        <v>0</v>
      </c>
      <c r="BW243" s="2222">
        <f t="shared" si="132"/>
        <v>0</v>
      </c>
      <c r="BX243" s="2222">
        <f t="shared" si="133"/>
        <v>773221.07200806681</v>
      </c>
      <c r="BY243" s="2222">
        <f t="shared" si="134"/>
        <v>38005.08866858558</v>
      </c>
      <c r="BZ243" s="2222">
        <f t="shared" si="135"/>
        <v>115200.09780532955</v>
      </c>
      <c r="CA243" s="2222">
        <f t="shared" si="136"/>
        <v>0</v>
      </c>
      <c r="CB243" s="2222">
        <f t="shared" si="137"/>
        <v>0</v>
      </c>
      <c r="CC243" s="2222">
        <f t="shared" si="138"/>
        <v>0</v>
      </c>
      <c r="CD243" s="2222">
        <f t="shared" si="139"/>
        <v>0</v>
      </c>
      <c r="CE243" s="2222">
        <f t="shared" si="140"/>
        <v>0</v>
      </c>
      <c r="CF243" s="2222">
        <f t="shared" si="141"/>
        <v>0</v>
      </c>
      <c r="CG243" s="2222">
        <f t="shared" si="142"/>
        <v>0</v>
      </c>
      <c r="CH243" s="2222">
        <f t="shared" si="143"/>
        <v>0</v>
      </c>
      <c r="CI243" s="2222">
        <f t="shared" si="144"/>
        <v>0</v>
      </c>
      <c r="CJ243" s="2222">
        <f t="shared" si="145"/>
        <v>0</v>
      </c>
      <c r="CK243" s="2222">
        <f t="shared" si="146"/>
        <v>0</v>
      </c>
      <c r="CL243" s="2222">
        <f t="shared" si="147"/>
        <v>89004781.023618817</v>
      </c>
      <c r="CM243" s="2223"/>
      <c r="CN243" s="2223"/>
      <c r="CO243" s="2223"/>
      <c r="CP243" s="1511"/>
      <c r="CQ243" s="1642"/>
      <c r="CR243" s="1511"/>
      <c r="CS243" s="1511"/>
      <c r="CT243" s="1511"/>
    </row>
    <row r="244" spans="1:98" ht="12.75" x14ac:dyDescent="0.2">
      <c r="A244" s="2221"/>
      <c r="B244" s="197" t="s">
        <v>1081</v>
      </c>
      <c r="C244" s="2222">
        <f t="shared" si="60"/>
        <v>-26431555.725120299</v>
      </c>
      <c r="D244" s="2222">
        <f t="shared" si="61"/>
        <v>0</v>
      </c>
      <c r="E244" s="2222">
        <f t="shared" si="62"/>
        <v>0</v>
      </c>
      <c r="F244" s="2222">
        <f t="shared" si="63"/>
        <v>0</v>
      </c>
      <c r="G244" s="2222">
        <f t="shared" si="64"/>
        <v>0</v>
      </c>
      <c r="H244" s="2222">
        <f t="shared" si="65"/>
        <v>0</v>
      </c>
      <c r="I244" s="2222">
        <f t="shared" si="66"/>
        <v>0</v>
      </c>
      <c r="J244" s="2222">
        <f t="shared" si="67"/>
        <v>0</v>
      </c>
      <c r="K244" s="2222">
        <f t="shared" si="68"/>
        <v>0</v>
      </c>
      <c r="L244" s="2222">
        <f t="shared" si="69"/>
        <v>0</v>
      </c>
      <c r="M244" s="2222">
        <f t="shared" si="70"/>
        <v>0</v>
      </c>
      <c r="N244" s="2222">
        <f t="shared" si="71"/>
        <v>0</v>
      </c>
      <c r="O244" s="2222">
        <f t="shared" si="72"/>
        <v>0</v>
      </c>
      <c r="P244" s="2222">
        <f t="shared" si="73"/>
        <v>0</v>
      </c>
      <c r="Q244" s="2222">
        <f t="shared" si="74"/>
        <v>0</v>
      </c>
      <c r="R244" s="2222">
        <f t="shared" si="75"/>
        <v>0</v>
      </c>
      <c r="S244" s="2222">
        <f t="shared" si="76"/>
        <v>0</v>
      </c>
      <c r="T244" s="2222">
        <f t="shared" si="77"/>
        <v>0</v>
      </c>
      <c r="U244" s="2222">
        <f t="shared" si="78"/>
        <v>0</v>
      </c>
      <c r="V244" s="2222">
        <f t="shared" si="79"/>
        <v>0</v>
      </c>
      <c r="W244" s="2222">
        <f t="shared" si="80"/>
        <v>0</v>
      </c>
      <c r="X244" s="2222">
        <f t="shared" si="81"/>
        <v>0</v>
      </c>
      <c r="Y244" s="2222">
        <f t="shared" si="82"/>
        <v>0</v>
      </c>
      <c r="Z244" s="2222">
        <f t="shared" si="83"/>
        <v>0</v>
      </c>
      <c r="AA244" s="2222">
        <f t="shared" si="84"/>
        <v>0</v>
      </c>
      <c r="AB244" s="2222">
        <f t="shared" si="85"/>
        <v>0</v>
      </c>
      <c r="AC244" s="2222">
        <f t="shared" si="86"/>
        <v>0</v>
      </c>
      <c r="AD244" s="2222">
        <f t="shared" si="87"/>
        <v>0</v>
      </c>
      <c r="AE244" s="2222">
        <f t="shared" si="88"/>
        <v>0</v>
      </c>
      <c r="AF244" s="2222">
        <f t="shared" si="89"/>
        <v>0</v>
      </c>
      <c r="AG244" s="2222">
        <f t="shared" si="90"/>
        <v>0</v>
      </c>
      <c r="AH244" s="2222">
        <f t="shared" si="91"/>
        <v>0</v>
      </c>
      <c r="AI244" s="2222">
        <f t="shared" si="92"/>
        <v>0</v>
      </c>
      <c r="AJ244" s="2222">
        <f t="shared" si="93"/>
        <v>0</v>
      </c>
      <c r="AK244" s="2222">
        <f t="shared" si="94"/>
        <v>0</v>
      </c>
      <c r="AL244" s="2222">
        <f t="shared" si="95"/>
        <v>0</v>
      </c>
      <c r="AM244" s="2222">
        <f t="shared" si="96"/>
        <v>0</v>
      </c>
      <c r="AN244" s="2222">
        <f t="shared" si="97"/>
        <v>0</v>
      </c>
      <c r="AO244" s="2222">
        <f t="shared" si="98"/>
        <v>0</v>
      </c>
      <c r="AP244" s="2222">
        <f t="shared" si="99"/>
        <v>0</v>
      </c>
      <c r="AQ244" s="2222">
        <f t="shared" si="100"/>
        <v>0</v>
      </c>
      <c r="AR244" s="2222">
        <f t="shared" si="101"/>
        <v>0</v>
      </c>
      <c r="AS244" s="2222">
        <f t="shared" si="102"/>
        <v>0</v>
      </c>
      <c r="AT244" s="2222">
        <f t="shared" si="103"/>
        <v>0</v>
      </c>
      <c r="AU244" s="2222">
        <f t="shared" si="104"/>
        <v>0</v>
      </c>
      <c r="AV244" s="2222">
        <f t="shared" si="105"/>
        <v>0</v>
      </c>
      <c r="AW244" s="2222">
        <f t="shared" si="106"/>
        <v>0</v>
      </c>
      <c r="AX244" s="2222">
        <f t="shared" si="107"/>
        <v>0</v>
      </c>
      <c r="AY244" s="2222">
        <f t="shared" si="108"/>
        <v>0</v>
      </c>
      <c r="AZ244" s="2222">
        <f t="shared" si="109"/>
        <v>0</v>
      </c>
      <c r="BA244" s="2222">
        <f t="shared" si="110"/>
        <v>0</v>
      </c>
      <c r="BB244" s="2222">
        <f t="shared" si="111"/>
        <v>0</v>
      </c>
      <c r="BC244" s="2222">
        <f t="shared" si="112"/>
        <v>0</v>
      </c>
      <c r="BD244" s="2222">
        <f t="shared" si="113"/>
        <v>0</v>
      </c>
      <c r="BE244" s="2222">
        <f t="shared" si="114"/>
        <v>0</v>
      </c>
      <c r="BF244" s="2222">
        <f t="shared" si="115"/>
        <v>0</v>
      </c>
      <c r="BG244" s="2222">
        <f t="shared" si="116"/>
        <v>0</v>
      </c>
      <c r="BH244" s="2222">
        <f t="shared" si="117"/>
        <v>0</v>
      </c>
      <c r="BI244" s="2222">
        <f t="shared" si="118"/>
        <v>0</v>
      </c>
      <c r="BJ244" s="2222">
        <f t="shared" si="119"/>
        <v>0</v>
      </c>
      <c r="BK244" s="2222">
        <f t="shared" si="120"/>
        <v>0</v>
      </c>
      <c r="BL244" s="2222">
        <f t="shared" si="121"/>
        <v>0</v>
      </c>
      <c r="BM244" s="2222">
        <f t="shared" si="122"/>
        <v>0</v>
      </c>
      <c r="BN244" s="2222">
        <f t="shared" si="123"/>
        <v>0</v>
      </c>
      <c r="BO244" s="2222">
        <f t="shared" si="124"/>
        <v>0</v>
      </c>
      <c r="BP244" s="2222">
        <f t="shared" si="125"/>
        <v>0</v>
      </c>
      <c r="BQ244" s="2222">
        <f t="shared" si="126"/>
        <v>0</v>
      </c>
      <c r="BR244" s="2222">
        <f t="shared" si="127"/>
        <v>-15865897.341453416</v>
      </c>
      <c r="BS244" s="2222">
        <f t="shared" si="128"/>
        <v>-4285261.7549902946</v>
      </c>
      <c r="BT244" s="2222">
        <f t="shared" si="129"/>
        <v>-5377679.4658597149</v>
      </c>
      <c r="BU244" s="2222">
        <f t="shared" si="130"/>
        <v>0</v>
      </c>
      <c r="BV244" s="2222">
        <f t="shared" si="131"/>
        <v>0</v>
      </c>
      <c r="BW244" s="2222">
        <f t="shared" si="132"/>
        <v>0</v>
      </c>
      <c r="BX244" s="2222">
        <f t="shared" si="133"/>
        <v>-824647.83900659869</v>
      </c>
      <c r="BY244" s="2222">
        <f t="shared" si="134"/>
        <v>-35069.749567743638</v>
      </c>
      <c r="BZ244" s="2222">
        <f t="shared" si="135"/>
        <v>-42999.57424252975</v>
      </c>
      <c r="CA244" s="2222">
        <f t="shared" si="136"/>
        <v>0</v>
      </c>
      <c r="CB244" s="2222">
        <f t="shared" si="137"/>
        <v>0</v>
      </c>
      <c r="CC244" s="2222">
        <f t="shared" si="138"/>
        <v>0</v>
      </c>
      <c r="CD244" s="2222">
        <f t="shared" si="139"/>
        <v>0</v>
      </c>
      <c r="CE244" s="2222">
        <f t="shared" si="140"/>
        <v>0</v>
      </c>
      <c r="CF244" s="2222">
        <f t="shared" si="141"/>
        <v>0</v>
      </c>
      <c r="CG244" s="2222">
        <f t="shared" si="142"/>
        <v>0</v>
      </c>
      <c r="CH244" s="2222">
        <f t="shared" si="143"/>
        <v>0</v>
      </c>
      <c r="CI244" s="2222">
        <f t="shared" si="144"/>
        <v>0</v>
      </c>
      <c r="CJ244" s="2222">
        <f t="shared" si="145"/>
        <v>0</v>
      </c>
      <c r="CK244" s="2222">
        <f t="shared" si="146"/>
        <v>0</v>
      </c>
      <c r="CL244" s="2222">
        <f t="shared" si="147"/>
        <v>-26431555.725120299</v>
      </c>
      <c r="CM244" s="2223"/>
      <c r="CN244" s="2223"/>
      <c r="CO244" s="2223"/>
      <c r="CP244" s="1511"/>
      <c r="CQ244" s="1642"/>
      <c r="CR244" s="1511"/>
      <c r="CS244" s="1511"/>
      <c r="CT244" s="1511"/>
    </row>
    <row r="245" spans="1:98" ht="12.75" x14ac:dyDescent="0.2">
      <c r="A245" s="2221"/>
      <c r="B245" s="197" t="s">
        <v>1275</v>
      </c>
      <c r="C245" s="2222">
        <f t="shared" si="60"/>
        <v>16848067</v>
      </c>
      <c r="D245" s="2222">
        <f t="shared" si="61"/>
        <v>0</v>
      </c>
      <c r="E245" s="2222">
        <f t="shared" si="62"/>
        <v>16848067</v>
      </c>
      <c r="F245" s="2222">
        <f t="shared" si="63"/>
        <v>16848067</v>
      </c>
      <c r="G245" s="2222">
        <f t="shared" si="64"/>
        <v>0</v>
      </c>
      <c r="H245" s="2222">
        <f t="shared" si="65"/>
        <v>0</v>
      </c>
      <c r="I245" s="2222">
        <f t="shared" si="66"/>
        <v>0</v>
      </c>
      <c r="J245" s="2222">
        <f t="shared" si="67"/>
        <v>0</v>
      </c>
      <c r="K245" s="2222">
        <f t="shared" si="68"/>
        <v>0</v>
      </c>
      <c r="L245" s="2222">
        <f t="shared" si="69"/>
        <v>0</v>
      </c>
      <c r="M245" s="2222">
        <f t="shared" si="70"/>
        <v>0</v>
      </c>
      <c r="N245" s="2222">
        <f t="shared" si="71"/>
        <v>0</v>
      </c>
      <c r="O245" s="2222">
        <f t="shared" si="72"/>
        <v>0</v>
      </c>
      <c r="P245" s="2222">
        <f t="shared" si="73"/>
        <v>0</v>
      </c>
      <c r="Q245" s="2222">
        <f t="shared" si="74"/>
        <v>0</v>
      </c>
      <c r="R245" s="2222">
        <f t="shared" si="75"/>
        <v>0</v>
      </c>
      <c r="S245" s="2222">
        <f t="shared" si="76"/>
        <v>0</v>
      </c>
      <c r="T245" s="2222">
        <f t="shared" si="77"/>
        <v>0</v>
      </c>
      <c r="U245" s="2222">
        <f t="shared" si="78"/>
        <v>0</v>
      </c>
      <c r="V245" s="2222">
        <f t="shared" si="79"/>
        <v>0</v>
      </c>
      <c r="W245" s="2222">
        <f t="shared" si="80"/>
        <v>0</v>
      </c>
      <c r="X245" s="2222">
        <f t="shared" si="81"/>
        <v>0</v>
      </c>
      <c r="Y245" s="2222">
        <f t="shared" si="82"/>
        <v>0</v>
      </c>
      <c r="Z245" s="2222">
        <f t="shared" si="83"/>
        <v>0</v>
      </c>
      <c r="AA245" s="2222">
        <f t="shared" si="84"/>
        <v>0</v>
      </c>
      <c r="AB245" s="2222">
        <f t="shared" si="85"/>
        <v>16848067</v>
      </c>
      <c r="AC245" s="2222">
        <f t="shared" si="86"/>
        <v>0</v>
      </c>
      <c r="AD245" s="2222">
        <f t="shared" si="87"/>
        <v>0</v>
      </c>
      <c r="AE245" s="2222">
        <f t="shared" si="88"/>
        <v>0</v>
      </c>
      <c r="AF245" s="2222">
        <f t="shared" si="89"/>
        <v>0</v>
      </c>
      <c r="AG245" s="2222">
        <f t="shared" si="90"/>
        <v>0</v>
      </c>
      <c r="AH245" s="2222">
        <f t="shared" si="91"/>
        <v>0</v>
      </c>
      <c r="AI245" s="2222">
        <f t="shared" si="92"/>
        <v>0</v>
      </c>
      <c r="AJ245" s="2222">
        <f t="shared" si="93"/>
        <v>0</v>
      </c>
      <c r="AK245" s="2222">
        <f t="shared" si="94"/>
        <v>0</v>
      </c>
      <c r="AL245" s="2222">
        <f t="shared" si="95"/>
        <v>0</v>
      </c>
      <c r="AM245" s="2222">
        <f t="shared" si="96"/>
        <v>0</v>
      </c>
      <c r="AN245" s="2222">
        <f t="shared" si="97"/>
        <v>0</v>
      </c>
      <c r="AO245" s="2222">
        <f t="shared" si="98"/>
        <v>0</v>
      </c>
      <c r="AP245" s="2222">
        <f t="shared" si="99"/>
        <v>0</v>
      </c>
      <c r="AQ245" s="2222">
        <f t="shared" si="100"/>
        <v>0</v>
      </c>
      <c r="AR245" s="2222">
        <f t="shared" si="101"/>
        <v>0</v>
      </c>
      <c r="AS245" s="2222">
        <f t="shared" si="102"/>
        <v>0</v>
      </c>
      <c r="AT245" s="2222">
        <f t="shared" si="103"/>
        <v>0</v>
      </c>
      <c r="AU245" s="2222">
        <f t="shared" si="104"/>
        <v>0</v>
      </c>
      <c r="AV245" s="2222">
        <f t="shared" si="105"/>
        <v>16848067</v>
      </c>
      <c r="AW245" s="2222">
        <f t="shared" si="106"/>
        <v>0</v>
      </c>
      <c r="AX245" s="2222">
        <f t="shared" si="107"/>
        <v>0</v>
      </c>
      <c r="AY245" s="2222">
        <f t="shared" si="108"/>
        <v>0</v>
      </c>
      <c r="AZ245" s="2222">
        <f t="shared" si="109"/>
        <v>0</v>
      </c>
      <c r="BA245" s="2222">
        <f t="shared" si="110"/>
        <v>0</v>
      </c>
      <c r="BB245" s="2222">
        <f t="shared" si="111"/>
        <v>0</v>
      </c>
      <c r="BC245" s="2222">
        <f t="shared" si="112"/>
        <v>0</v>
      </c>
      <c r="BD245" s="2222">
        <f t="shared" si="113"/>
        <v>0</v>
      </c>
      <c r="BE245" s="2222">
        <f t="shared" si="114"/>
        <v>0</v>
      </c>
      <c r="BF245" s="2222">
        <f t="shared" si="115"/>
        <v>0</v>
      </c>
      <c r="BG245" s="2222">
        <f t="shared" si="116"/>
        <v>0</v>
      </c>
      <c r="BH245" s="2222">
        <f t="shared" si="117"/>
        <v>0</v>
      </c>
      <c r="BI245" s="2222">
        <f t="shared" si="118"/>
        <v>0</v>
      </c>
      <c r="BJ245" s="2222">
        <f t="shared" si="119"/>
        <v>0</v>
      </c>
      <c r="BK245" s="2222">
        <f t="shared" si="120"/>
        <v>0</v>
      </c>
      <c r="BL245" s="2222">
        <f t="shared" si="121"/>
        <v>0</v>
      </c>
      <c r="BM245" s="2222">
        <f t="shared" si="122"/>
        <v>0</v>
      </c>
      <c r="BN245" s="2222">
        <f t="shared" si="123"/>
        <v>0</v>
      </c>
      <c r="BO245" s="2222">
        <f t="shared" si="124"/>
        <v>0</v>
      </c>
      <c r="BP245" s="2222">
        <f t="shared" si="125"/>
        <v>0</v>
      </c>
      <c r="BQ245" s="2222">
        <f t="shared" si="126"/>
        <v>0</v>
      </c>
      <c r="BR245" s="2222">
        <f t="shared" si="127"/>
        <v>0</v>
      </c>
      <c r="BS245" s="2222">
        <f t="shared" si="128"/>
        <v>0</v>
      </c>
      <c r="BT245" s="2222">
        <f t="shared" si="129"/>
        <v>0</v>
      </c>
      <c r="BU245" s="2222">
        <f t="shared" si="130"/>
        <v>0</v>
      </c>
      <c r="BV245" s="2222">
        <f t="shared" si="131"/>
        <v>0</v>
      </c>
      <c r="BW245" s="2222">
        <f t="shared" si="132"/>
        <v>0</v>
      </c>
      <c r="BX245" s="2222">
        <f t="shared" si="133"/>
        <v>0</v>
      </c>
      <c r="BY245" s="2222">
        <f t="shared" si="134"/>
        <v>0</v>
      </c>
      <c r="BZ245" s="2222">
        <f t="shared" si="135"/>
        <v>0</v>
      </c>
      <c r="CA245" s="2222">
        <f t="shared" si="136"/>
        <v>0</v>
      </c>
      <c r="CB245" s="2222">
        <f t="shared" si="137"/>
        <v>0</v>
      </c>
      <c r="CC245" s="2222">
        <f t="shared" si="138"/>
        <v>0</v>
      </c>
      <c r="CD245" s="2222">
        <f t="shared" si="139"/>
        <v>0</v>
      </c>
      <c r="CE245" s="2222">
        <f t="shared" si="140"/>
        <v>0</v>
      </c>
      <c r="CF245" s="2222">
        <f t="shared" si="141"/>
        <v>0</v>
      </c>
      <c r="CG245" s="2222">
        <f t="shared" si="142"/>
        <v>0</v>
      </c>
      <c r="CH245" s="2222">
        <f t="shared" si="143"/>
        <v>0</v>
      </c>
      <c r="CI245" s="2222">
        <f t="shared" si="144"/>
        <v>0</v>
      </c>
      <c r="CJ245" s="2222">
        <f t="shared" si="145"/>
        <v>0</v>
      </c>
      <c r="CK245" s="2222">
        <f t="shared" si="146"/>
        <v>0</v>
      </c>
      <c r="CL245" s="2222">
        <f t="shared" si="147"/>
        <v>0</v>
      </c>
      <c r="CM245" s="2223"/>
      <c r="CN245" s="2223"/>
      <c r="CO245" s="2223"/>
      <c r="CP245" s="1511"/>
      <c r="CQ245" s="1642"/>
      <c r="CR245" s="1511"/>
      <c r="CS245" s="1511"/>
      <c r="CT245" s="1511"/>
    </row>
    <row r="246" spans="1:98" ht="12.75" x14ac:dyDescent="0.2">
      <c r="A246" s="2221"/>
      <c r="B246" s="197" t="s">
        <v>774</v>
      </c>
      <c r="C246" s="2222">
        <f t="shared" si="60"/>
        <v>10052110</v>
      </c>
      <c r="D246" s="2222">
        <f t="shared" si="61"/>
        <v>0</v>
      </c>
      <c r="E246" s="2222">
        <f t="shared" si="62"/>
        <v>10052110</v>
      </c>
      <c r="F246" s="2222">
        <f t="shared" si="63"/>
        <v>10052110</v>
      </c>
      <c r="G246" s="2222">
        <f t="shared" si="64"/>
        <v>0</v>
      </c>
      <c r="H246" s="2222">
        <f t="shared" si="65"/>
        <v>0</v>
      </c>
      <c r="I246" s="2222">
        <f t="shared" si="66"/>
        <v>0</v>
      </c>
      <c r="J246" s="2222">
        <f t="shared" si="67"/>
        <v>0</v>
      </c>
      <c r="K246" s="2222">
        <f t="shared" si="68"/>
        <v>0</v>
      </c>
      <c r="L246" s="2222">
        <f t="shared" si="69"/>
        <v>0</v>
      </c>
      <c r="M246" s="2222">
        <f t="shared" si="70"/>
        <v>0</v>
      </c>
      <c r="N246" s="2222">
        <f t="shared" si="71"/>
        <v>0</v>
      </c>
      <c r="O246" s="2222">
        <f t="shared" si="72"/>
        <v>0</v>
      </c>
      <c r="P246" s="2222">
        <f t="shared" si="73"/>
        <v>0</v>
      </c>
      <c r="Q246" s="2222">
        <f t="shared" si="74"/>
        <v>0</v>
      </c>
      <c r="R246" s="2222">
        <f t="shared" si="75"/>
        <v>0</v>
      </c>
      <c r="S246" s="2222">
        <f t="shared" si="76"/>
        <v>0</v>
      </c>
      <c r="T246" s="2222">
        <f t="shared" si="77"/>
        <v>0</v>
      </c>
      <c r="U246" s="2222">
        <f t="shared" si="78"/>
        <v>0</v>
      </c>
      <c r="V246" s="2222">
        <f t="shared" si="79"/>
        <v>0</v>
      </c>
      <c r="W246" s="2222">
        <f t="shared" si="80"/>
        <v>0</v>
      </c>
      <c r="X246" s="2222">
        <f t="shared" si="81"/>
        <v>0</v>
      </c>
      <c r="Y246" s="2222">
        <f t="shared" si="82"/>
        <v>0</v>
      </c>
      <c r="Z246" s="2222">
        <f t="shared" si="83"/>
        <v>0</v>
      </c>
      <c r="AA246" s="2222">
        <f t="shared" si="84"/>
        <v>0</v>
      </c>
      <c r="AB246" s="2222">
        <f t="shared" si="85"/>
        <v>7751022.0749161076</v>
      </c>
      <c r="AC246" s="2222">
        <f t="shared" si="86"/>
        <v>1867610.6951424363</v>
      </c>
      <c r="AD246" s="2222">
        <f t="shared" si="87"/>
        <v>433477.22994145541</v>
      </c>
      <c r="AE246" s="2222">
        <f t="shared" si="88"/>
        <v>0</v>
      </c>
      <c r="AF246" s="2222">
        <f t="shared" si="89"/>
        <v>0</v>
      </c>
      <c r="AG246" s="2222">
        <f t="shared" si="90"/>
        <v>0</v>
      </c>
      <c r="AH246" s="2222">
        <f t="shared" si="91"/>
        <v>0</v>
      </c>
      <c r="AI246" s="2222">
        <f t="shared" si="92"/>
        <v>0</v>
      </c>
      <c r="AJ246" s="2222">
        <f t="shared" si="93"/>
        <v>0</v>
      </c>
      <c r="AK246" s="2222">
        <f t="shared" si="94"/>
        <v>0</v>
      </c>
      <c r="AL246" s="2222">
        <f t="shared" si="95"/>
        <v>0</v>
      </c>
      <c r="AM246" s="2222">
        <f t="shared" si="96"/>
        <v>0</v>
      </c>
      <c r="AN246" s="2222">
        <f t="shared" si="97"/>
        <v>0</v>
      </c>
      <c r="AO246" s="2222">
        <f t="shared" si="98"/>
        <v>0</v>
      </c>
      <c r="AP246" s="2222">
        <f t="shared" si="99"/>
        <v>0</v>
      </c>
      <c r="AQ246" s="2222">
        <f t="shared" si="100"/>
        <v>0</v>
      </c>
      <c r="AR246" s="2222">
        <f t="shared" si="101"/>
        <v>0</v>
      </c>
      <c r="AS246" s="2222">
        <f t="shared" si="102"/>
        <v>0</v>
      </c>
      <c r="AT246" s="2222">
        <f t="shared" si="103"/>
        <v>0</v>
      </c>
      <c r="AU246" s="2222">
        <f t="shared" si="104"/>
        <v>0</v>
      </c>
      <c r="AV246" s="2222">
        <f t="shared" si="105"/>
        <v>10052110</v>
      </c>
      <c r="AW246" s="2222">
        <f t="shared" si="106"/>
        <v>0</v>
      </c>
      <c r="AX246" s="2222">
        <f t="shared" si="107"/>
        <v>0</v>
      </c>
      <c r="AY246" s="2222">
        <f t="shared" si="108"/>
        <v>0</v>
      </c>
      <c r="AZ246" s="2222">
        <f t="shared" si="109"/>
        <v>0</v>
      </c>
      <c r="BA246" s="2222">
        <f t="shared" si="110"/>
        <v>0</v>
      </c>
      <c r="BB246" s="2222">
        <f t="shared" si="111"/>
        <v>0</v>
      </c>
      <c r="BC246" s="2222">
        <f t="shared" si="112"/>
        <v>0</v>
      </c>
      <c r="BD246" s="2222">
        <f t="shared" si="113"/>
        <v>0</v>
      </c>
      <c r="BE246" s="2222">
        <f t="shared" si="114"/>
        <v>0</v>
      </c>
      <c r="BF246" s="2222">
        <f t="shared" si="115"/>
        <v>0</v>
      </c>
      <c r="BG246" s="2222">
        <f t="shared" si="116"/>
        <v>0</v>
      </c>
      <c r="BH246" s="2222">
        <f t="shared" si="117"/>
        <v>0</v>
      </c>
      <c r="BI246" s="2222">
        <f t="shared" si="118"/>
        <v>0</v>
      </c>
      <c r="BJ246" s="2222">
        <f t="shared" si="119"/>
        <v>0</v>
      </c>
      <c r="BK246" s="2222">
        <f t="shared" si="120"/>
        <v>0</v>
      </c>
      <c r="BL246" s="2222">
        <f t="shared" si="121"/>
        <v>0</v>
      </c>
      <c r="BM246" s="2222">
        <f t="shared" si="122"/>
        <v>0</v>
      </c>
      <c r="BN246" s="2222">
        <f t="shared" si="123"/>
        <v>0</v>
      </c>
      <c r="BO246" s="2222">
        <f t="shared" si="124"/>
        <v>0</v>
      </c>
      <c r="BP246" s="2222">
        <f t="shared" si="125"/>
        <v>0</v>
      </c>
      <c r="BQ246" s="2222">
        <f t="shared" si="126"/>
        <v>0</v>
      </c>
      <c r="BR246" s="2222">
        <f t="shared" si="127"/>
        <v>0</v>
      </c>
      <c r="BS246" s="2222">
        <f t="shared" si="128"/>
        <v>0</v>
      </c>
      <c r="BT246" s="2222">
        <f t="shared" si="129"/>
        <v>0</v>
      </c>
      <c r="BU246" s="2222">
        <f t="shared" si="130"/>
        <v>0</v>
      </c>
      <c r="BV246" s="2222">
        <f t="shared" si="131"/>
        <v>0</v>
      </c>
      <c r="BW246" s="2222">
        <f t="shared" si="132"/>
        <v>0</v>
      </c>
      <c r="BX246" s="2222">
        <f t="shared" si="133"/>
        <v>0</v>
      </c>
      <c r="BY246" s="2222">
        <f t="shared" si="134"/>
        <v>0</v>
      </c>
      <c r="BZ246" s="2222">
        <f t="shared" si="135"/>
        <v>0</v>
      </c>
      <c r="CA246" s="2222">
        <f t="shared" si="136"/>
        <v>0</v>
      </c>
      <c r="CB246" s="2222">
        <f t="shared" si="137"/>
        <v>0</v>
      </c>
      <c r="CC246" s="2222">
        <f t="shared" si="138"/>
        <v>0</v>
      </c>
      <c r="CD246" s="2222">
        <f t="shared" si="139"/>
        <v>0</v>
      </c>
      <c r="CE246" s="2222">
        <f t="shared" si="140"/>
        <v>0</v>
      </c>
      <c r="CF246" s="2222">
        <f t="shared" si="141"/>
        <v>0</v>
      </c>
      <c r="CG246" s="2222">
        <f t="shared" si="142"/>
        <v>0</v>
      </c>
      <c r="CH246" s="2222">
        <f t="shared" si="143"/>
        <v>0</v>
      </c>
      <c r="CI246" s="2222">
        <f t="shared" si="144"/>
        <v>0</v>
      </c>
      <c r="CJ246" s="2222">
        <f t="shared" si="145"/>
        <v>0</v>
      </c>
      <c r="CK246" s="2222">
        <f t="shared" si="146"/>
        <v>0</v>
      </c>
      <c r="CL246" s="2222">
        <f t="shared" si="147"/>
        <v>0</v>
      </c>
      <c r="CM246" s="2223"/>
      <c r="CN246" s="2223"/>
      <c r="CO246" s="2223"/>
      <c r="CP246" s="1511"/>
      <c r="CQ246" s="1642"/>
      <c r="CR246" s="1511"/>
      <c r="CS246" s="1511"/>
      <c r="CT246" s="1511"/>
    </row>
    <row r="247" spans="1:98" ht="12.75" x14ac:dyDescent="0.2">
      <c r="A247" s="2221"/>
      <c r="B247" s="197" t="s">
        <v>775</v>
      </c>
      <c r="C247" s="2222">
        <f t="shared" si="60"/>
        <v>22500</v>
      </c>
      <c r="D247" s="2222">
        <f t="shared" si="61"/>
        <v>0</v>
      </c>
      <c r="E247" s="2222">
        <f t="shared" si="62"/>
        <v>22500</v>
      </c>
      <c r="F247" s="2222">
        <f t="shared" si="63"/>
        <v>22500</v>
      </c>
      <c r="G247" s="2222">
        <f t="shared" si="64"/>
        <v>0</v>
      </c>
      <c r="H247" s="2222">
        <f t="shared" si="65"/>
        <v>0</v>
      </c>
      <c r="I247" s="2222">
        <f t="shared" si="66"/>
        <v>0</v>
      </c>
      <c r="J247" s="2222">
        <f t="shared" si="67"/>
        <v>0</v>
      </c>
      <c r="K247" s="2222">
        <f t="shared" si="68"/>
        <v>0</v>
      </c>
      <c r="L247" s="2222">
        <f t="shared" si="69"/>
        <v>0</v>
      </c>
      <c r="M247" s="2222">
        <f t="shared" si="70"/>
        <v>0</v>
      </c>
      <c r="N247" s="2222">
        <f t="shared" si="71"/>
        <v>0</v>
      </c>
      <c r="O247" s="2222">
        <f t="shared" si="72"/>
        <v>0</v>
      </c>
      <c r="P247" s="2222">
        <f t="shared" si="73"/>
        <v>0</v>
      </c>
      <c r="Q247" s="2222">
        <f t="shared" si="74"/>
        <v>0</v>
      </c>
      <c r="R247" s="2222">
        <f t="shared" si="75"/>
        <v>0</v>
      </c>
      <c r="S247" s="2222">
        <f t="shared" si="76"/>
        <v>0</v>
      </c>
      <c r="T247" s="2222">
        <f t="shared" si="77"/>
        <v>0</v>
      </c>
      <c r="U247" s="2222">
        <f t="shared" si="78"/>
        <v>0</v>
      </c>
      <c r="V247" s="2222">
        <f t="shared" si="79"/>
        <v>0</v>
      </c>
      <c r="W247" s="2222">
        <f t="shared" si="80"/>
        <v>0</v>
      </c>
      <c r="X247" s="2222">
        <f t="shared" si="81"/>
        <v>0</v>
      </c>
      <c r="Y247" s="2222">
        <f t="shared" si="82"/>
        <v>0</v>
      </c>
      <c r="Z247" s="2222">
        <f t="shared" si="83"/>
        <v>0</v>
      </c>
      <c r="AA247" s="2222">
        <f t="shared" si="84"/>
        <v>0</v>
      </c>
      <c r="AB247" s="2222">
        <f t="shared" si="85"/>
        <v>20170.945945945943</v>
      </c>
      <c r="AC247" s="2222">
        <f t="shared" si="86"/>
        <v>1961.8503118503118</v>
      </c>
      <c r="AD247" s="2222">
        <f t="shared" si="87"/>
        <v>367.20374220374225</v>
      </c>
      <c r="AE247" s="2222">
        <f t="shared" si="88"/>
        <v>0</v>
      </c>
      <c r="AF247" s="2222">
        <f t="shared" si="89"/>
        <v>0</v>
      </c>
      <c r="AG247" s="2222">
        <f t="shared" si="90"/>
        <v>0</v>
      </c>
      <c r="AH247" s="2222">
        <f t="shared" si="91"/>
        <v>0</v>
      </c>
      <c r="AI247" s="2222">
        <f t="shared" si="92"/>
        <v>0</v>
      </c>
      <c r="AJ247" s="2222">
        <f t="shared" si="93"/>
        <v>0</v>
      </c>
      <c r="AK247" s="2222">
        <f t="shared" si="94"/>
        <v>0</v>
      </c>
      <c r="AL247" s="2222">
        <f t="shared" si="95"/>
        <v>0</v>
      </c>
      <c r="AM247" s="2222">
        <f t="shared" si="96"/>
        <v>0</v>
      </c>
      <c r="AN247" s="2222">
        <f t="shared" si="97"/>
        <v>0</v>
      </c>
      <c r="AO247" s="2222">
        <f t="shared" si="98"/>
        <v>0</v>
      </c>
      <c r="AP247" s="2222">
        <f t="shared" si="99"/>
        <v>0</v>
      </c>
      <c r="AQ247" s="2222">
        <f t="shared" si="100"/>
        <v>0</v>
      </c>
      <c r="AR247" s="2222">
        <f t="shared" si="101"/>
        <v>0</v>
      </c>
      <c r="AS247" s="2222">
        <f t="shared" si="102"/>
        <v>0</v>
      </c>
      <c r="AT247" s="2222">
        <f t="shared" si="103"/>
        <v>0</v>
      </c>
      <c r="AU247" s="2222">
        <f t="shared" si="104"/>
        <v>0</v>
      </c>
      <c r="AV247" s="2222">
        <f t="shared" si="105"/>
        <v>22499.999999999996</v>
      </c>
      <c r="AW247" s="2222">
        <f t="shared" si="106"/>
        <v>0</v>
      </c>
      <c r="AX247" s="2222">
        <f t="shared" si="107"/>
        <v>0</v>
      </c>
      <c r="AY247" s="2222">
        <f t="shared" si="108"/>
        <v>0</v>
      </c>
      <c r="AZ247" s="2222">
        <f t="shared" si="109"/>
        <v>0</v>
      </c>
      <c r="BA247" s="2222">
        <f t="shared" si="110"/>
        <v>0</v>
      </c>
      <c r="BB247" s="2222">
        <f t="shared" si="111"/>
        <v>0</v>
      </c>
      <c r="BC247" s="2222">
        <f t="shared" si="112"/>
        <v>0</v>
      </c>
      <c r="BD247" s="2222">
        <f t="shared" si="113"/>
        <v>0</v>
      </c>
      <c r="BE247" s="2222">
        <f t="shared" si="114"/>
        <v>0</v>
      </c>
      <c r="BF247" s="2222">
        <f t="shared" si="115"/>
        <v>0</v>
      </c>
      <c r="BG247" s="2222">
        <f t="shared" si="116"/>
        <v>0</v>
      </c>
      <c r="BH247" s="2222">
        <f t="shared" si="117"/>
        <v>0</v>
      </c>
      <c r="BI247" s="2222">
        <f t="shared" si="118"/>
        <v>0</v>
      </c>
      <c r="BJ247" s="2222">
        <f t="shared" si="119"/>
        <v>0</v>
      </c>
      <c r="BK247" s="2222">
        <f t="shared" si="120"/>
        <v>0</v>
      </c>
      <c r="BL247" s="2222">
        <f t="shared" si="121"/>
        <v>0</v>
      </c>
      <c r="BM247" s="2222">
        <f t="shared" si="122"/>
        <v>0</v>
      </c>
      <c r="BN247" s="2222">
        <f t="shared" si="123"/>
        <v>0</v>
      </c>
      <c r="BO247" s="2222">
        <f t="shared" si="124"/>
        <v>0</v>
      </c>
      <c r="BP247" s="2222">
        <f t="shared" si="125"/>
        <v>0</v>
      </c>
      <c r="BQ247" s="2222">
        <f t="shared" si="126"/>
        <v>0</v>
      </c>
      <c r="BR247" s="2222">
        <f t="shared" si="127"/>
        <v>0</v>
      </c>
      <c r="BS247" s="2222">
        <f t="shared" si="128"/>
        <v>0</v>
      </c>
      <c r="BT247" s="2222">
        <f t="shared" si="129"/>
        <v>0</v>
      </c>
      <c r="BU247" s="2222">
        <f t="shared" si="130"/>
        <v>0</v>
      </c>
      <c r="BV247" s="2222">
        <f t="shared" si="131"/>
        <v>0</v>
      </c>
      <c r="BW247" s="2222">
        <f t="shared" si="132"/>
        <v>0</v>
      </c>
      <c r="BX247" s="2222">
        <f t="shared" si="133"/>
        <v>0</v>
      </c>
      <c r="BY247" s="2222">
        <f t="shared" si="134"/>
        <v>0</v>
      </c>
      <c r="BZ247" s="2222">
        <f t="shared" si="135"/>
        <v>0</v>
      </c>
      <c r="CA247" s="2222">
        <f t="shared" si="136"/>
        <v>0</v>
      </c>
      <c r="CB247" s="2222">
        <f t="shared" si="137"/>
        <v>0</v>
      </c>
      <c r="CC247" s="2222">
        <f t="shared" si="138"/>
        <v>0</v>
      </c>
      <c r="CD247" s="2222">
        <f t="shared" si="139"/>
        <v>0</v>
      </c>
      <c r="CE247" s="2222">
        <f t="shared" si="140"/>
        <v>0</v>
      </c>
      <c r="CF247" s="2222">
        <f t="shared" si="141"/>
        <v>0</v>
      </c>
      <c r="CG247" s="2222">
        <f t="shared" si="142"/>
        <v>0</v>
      </c>
      <c r="CH247" s="2222">
        <f t="shared" si="143"/>
        <v>0</v>
      </c>
      <c r="CI247" s="2222">
        <f t="shared" si="144"/>
        <v>0</v>
      </c>
      <c r="CJ247" s="2222">
        <f t="shared" si="145"/>
        <v>0</v>
      </c>
      <c r="CK247" s="2222">
        <f t="shared" si="146"/>
        <v>0</v>
      </c>
      <c r="CL247" s="2222">
        <f t="shared" si="147"/>
        <v>0</v>
      </c>
      <c r="CM247" s="2223"/>
      <c r="CN247" s="2223"/>
      <c r="CO247" s="2223"/>
      <c r="CP247" s="1511"/>
      <c r="CQ247" s="1642"/>
      <c r="CR247" s="1511"/>
      <c r="CS247" s="1511"/>
      <c r="CT247" s="1511"/>
    </row>
    <row r="248" spans="1:98" ht="12.75" x14ac:dyDescent="0.2">
      <c r="A248" s="2221"/>
      <c r="B248" s="197" t="s">
        <v>1274</v>
      </c>
      <c r="C248" s="2222">
        <f t="shared" si="60"/>
        <v>2301847</v>
      </c>
      <c r="D248" s="2222">
        <f t="shared" si="61"/>
        <v>0</v>
      </c>
      <c r="E248" s="2222">
        <f t="shared" si="62"/>
        <v>2342441</v>
      </c>
      <c r="F248" s="2222">
        <f t="shared" si="63"/>
        <v>2342441</v>
      </c>
      <c r="G248" s="2222">
        <f t="shared" si="64"/>
        <v>0</v>
      </c>
      <c r="H248" s="2222">
        <f t="shared" si="65"/>
        <v>0</v>
      </c>
      <c r="I248" s="2222">
        <f t="shared" si="66"/>
        <v>0</v>
      </c>
      <c r="J248" s="2222">
        <f t="shared" si="67"/>
        <v>0</v>
      </c>
      <c r="K248" s="2222">
        <f t="shared" si="68"/>
        <v>0</v>
      </c>
      <c r="L248" s="2222">
        <f t="shared" si="69"/>
        <v>0</v>
      </c>
      <c r="M248" s="2222">
        <f t="shared" si="70"/>
        <v>0</v>
      </c>
      <c r="N248" s="2222">
        <f t="shared" si="71"/>
        <v>0</v>
      </c>
      <c r="O248" s="2222">
        <f t="shared" si="72"/>
        <v>0</v>
      </c>
      <c r="P248" s="2222">
        <f t="shared" si="73"/>
        <v>0</v>
      </c>
      <c r="Q248" s="2222">
        <f t="shared" si="74"/>
        <v>0</v>
      </c>
      <c r="R248" s="2222">
        <f t="shared" si="75"/>
        <v>0</v>
      </c>
      <c r="S248" s="2222">
        <f t="shared" si="76"/>
        <v>0</v>
      </c>
      <c r="T248" s="2222">
        <f t="shared" si="77"/>
        <v>0</v>
      </c>
      <c r="U248" s="2222">
        <f t="shared" si="78"/>
        <v>0</v>
      </c>
      <c r="V248" s="2222">
        <f t="shared" si="79"/>
        <v>0</v>
      </c>
      <c r="W248" s="2222">
        <f t="shared" si="80"/>
        <v>0</v>
      </c>
      <c r="X248" s="2222">
        <f t="shared" si="81"/>
        <v>0</v>
      </c>
      <c r="Y248" s="2222">
        <f t="shared" si="82"/>
        <v>0</v>
      </c>
      <c r="Z248" s="2222">
        <f t="shared" si="83"/>
        <v>0</v>
      </c>
      <c r="AA248" s="2222">
        <f t="shared" si="84"/>
        <v>0</v>
      </c>
      <c r="AB248" s="2222">
        <f t="shared" si="85"/>
        <v>2098265.4056170671</v>
      </c>
      <c r="AC248" s="2222">
        <f t="shared" si="86"/>
        <v>204079.80128378238</v>
      </c>
      <c r="AD248" s="2222">
        <f t="shared" si="87"/>
        <v>24329.971540746588</v>
      </c>
      <c r="AE248" s="2222">
        <f t="shared" si="88"/>
        <v>0</v>
      </c>
      <c r="AF248" s="2222">
        <f t="shared" si="89"/>
        <v>0</v>
      </c>
      <c r="AG248" s="2222">
        <f t="shared" si="90"/>
        <v>0</v>
      </c>
      <c r="AH248" s="2222">
        <f t="shared" si="91"/>
        <v>97.31988616298635</v>
      </c>
      <c r="AI248" s="2222">
        <f t="shared" si="92"/>
        <v>7590.9511207129353</v>
      </c>
      <c r="AJ248" s="2222">
        <f t="shared" si="93"/>
        <v>8077.5505515278674</v>
      </c>
      <c r="AK248" s="2222">
        <f t="shared" si="94"/>
        <v>0</v>
      </c>
      <c r="AL248" s="2222">
        <f t="shared" si="95"/>
        <v>0</v>
      </c>
      <c r="AM248" s="2222">
        <f t="shared" si="96"/>
        <v>0</v>
      </c>
      <c r="AN248" s="2222">
        <f t="shared" si="97"/>
        <v>0</v>
      </c>
      <c r="AO248" s="2222">
        <f t="shared" si="98"/>
        <v>0</v>
      </c>
      <c r="AP248" s="2222">
        <f t="shared" si="99"/>
        <v>0</v>
      </c>
      <c r="AQ248" s="2222">
        <f t="shared" si="100"/>
        <v>0</v>
      </c>
      <c r="AR248" s="2222">
        <f t="shared" si="101"/>
        <v>0</v>
      </c>
      <c r="AS248" s="2222">
        <f t="shared" si="102"/>
        <v>0</v>
      </c>
      <c r="AT248" s="2222">
        <f t="shared" si="103"/>
        <v>0</v>
      </c>
      <c r="AU248" s="2222">
        <f t="shared" si="104"/>
        <v>0</v>
      </c>
      <c r="AV248" s="2222">
        <f t="shared" si="105"/>
        <v>2342440.9999999995</v>
      </c>
      <c r="AW248" s="2222">
        <f t="shared" si="106"/>
        <v>-27674.003556932235</v>
      </c>
      <c r="AX248" s="2222">
        <f t="shared" si="107"/>
        <v>-5281.7177211423095</v>
      </c>
      <c r="AY248" s="2222">
        <f t="shared" si="108"/>
        <v>-6808.837485673529</v>
      </c>
      <c r="AZ248" s="2222">
        <f t="shared" si="109"/>
        <v>0</v>
      </c>
      <c r="BA248" s="2222">
        <f t="shared" si="110"/>
        <v>0</v>
      </c>
      <c r="BB248" s="2222">
        <f t="shared" si="111"/>
        <v>0</v>
      </c>
      <c r="BC248" s="2222">
        <f t="shared" si="112"/>
        <v>-674.49252995924451</v>
      </c>
      <c r="BD248" s="2222">
        <f t="shared" si="113"/>
        <v>-80.722569323993554</v>
      </c>
      <c r="BE248" s="2222">
        <f t="shared" si="114"/>
        <v>-74.226136968682454</v>
      </c>
      <c r="BF248" s="2222">
        <f t="shared" si="115"/>
        <v>0</v>
      </c>
      <c r="BG248" s="2222">
        <f t="shared" si="116"/>
        <v>0</v>
      </c>
      <c r="BH248" s="2222">
        <f t="shared" si="117"/>
        <v>0</v>
      </c>
      <c r="BI248" s="2222">
        <f t="shared" si="118"/>
        <v>0</v>
      </c>
      <c r="BJ248" s="2222">
        <f t="shared" si="119"/>
        <v>0</v>
      </c>
      <c r="BK248" s="2222">
        <f t="shared" si="120"/>
        <v>0</v>
      </c>
      <c r="BL248" s="2222">
        <f t="shared" si="121"/>
        <v>0</v>
      </c>
      <c r="BM248" s="2222">
        <f t="shared" si="122"/>
        <v>0</v>
      </c>
      <c r="BN248" s="2222">
        <f t="shared" si="123"/>
        <v>0</v>
      </c>
      <c r="BO248" s="2222">
        <f t="shared" si="124"/>
        <v>0</v>
      </c>
      <c r="BP248" s="2222">
        <f t="shared" si="125"/>
        <v>0</v>
      </c>
      <c r="BQ248" s="2222">
        <f t="shared" si="126"/>
        <v>-40593.999999999993</v>
      </c>
      <c r="BR248" s="2222">
        <f t="shared" si="127"/>
        <v>0</v>
      </c>
      <c r="BS248" s="2222">
        <f t="shared" si="128"/>
        <v>0</v>
      </c>
      <c r="BT248" s="2222">
        <f t="shared" si="129"/>
        <v>0</v>
      </c>
      <c r="BU248" s="2222">
        <f t="shared" si="130"/>
        <v>0</v>
      </c>
      <c r="BV248" s="2222">
        <f t="shared" si="131"/>
        <v>0</v>
      </c>
      <c r="BW248" s="2222">
        <f t="shared" si="132"/>
        <v>0</v>
      </c>
      <c r="BX248" s="2222">
        <f t="shared" si="133"/>
        <v>0</v>
      </c>
      <c r="BY248" s="2222">
        <f t="shared" si="134"/>
        <v>0</v>
      </c>
      <c r="BZ248" s="2222">
        <f t="shared" si="135"/>
        <v>0</v>
      </c>
      <c r="CA248" s="2222">
        <f t="shared" si="136"/>
        <v>0</v>
      </c>
      <c r="CB248" s="2222">
        <f t="shared" si="137"/>
        <v>0</v>
      </c>
      <c r="CC248" s="2222">
        <f t="shared" si="138"/>
        <v>0</v>
      </c>
      <c r="CD248" s="2222">
        <f t="shared" si="139"/>
        <v>0</v>
      </c>
      <c r="CE248" s="2222">
        <f t="shared" si="140"/>
        <v>0</v>
      </c>
      <c r="CF248" s="2222">
        <f t="shared" si="141"/>
        <v>0</v>
      </c>
      <c r="CG248" s="2222">
        <f t="shared" si="142"/>
        <v>0</v>
      </c>
      <c r="CH248" s="2222">
        <f t="shared" si="143"/>
        <v>0</v>
      </c>
      <c r="CI248" s="2222">
        <f t="shared" si="144"/>
        <v>0</v>
      </c>
      <c r="CJ248" s="2222">
        <f t="shared" si="145"/>
        <v>0</v>
      </c>
      <c r="CK248" s="2222">
        <f t="shared" si="146"/>
        <v>0</v>
      </c>
      <c r="CL248" s="2222">
        <f t="shared" si="147"/>
        <v>0</v>
      </c>
      <c r="CM248" s="2223"/>
      <c r="CN248" s="2223"/>
      <c r="CO248" s="2223"/>
      <c r="CP248" s="1511"/>
      <c r="CQ248" s="1642"/>
      <c r="CR248" s="1511"/>
      <c r="CS248" s="1511"/>
      <c r="CT248" s="1511"/>
    </row>
    <row r="249" spans="1:98" ht="12.75" x14ac:dyDescent="0.2">
      <c r="A249" s="2226"/>
      <c r="B249" s="197" t="s">
        <v>698</v>
      </c>
      <c r="C249" s="2222">
        <f t="shared" si="60"/>
        <v>3868670</v>
      </c>
      <c r="D249" s="2222">
        <f t="shared" si="61"/>
        <v>3868670</v>
      </c>
      <c r="E249" s="2222">
        <f t="shared" si="62"/>
        <v>0</v>
      </c>
      <c r="F249" s="2222">
        <f t="shared" si="63"/>
        <v>3868670</v>
      </c>
      <c r="G249" s="2222">
        <f t="shared" si="64"/>
        <v>2022638.6844734133</v>
      </c>
      <c r="H249" s="2222">
        <f t="shared" si="65"/>
        <v>579683.63773227204</v>
      </c>
      <c r="I249" s="2222">
        <f t="shared" si="66"/>
        <v>1218881.1698648902</v>
      </c>
      <c r="J249" s="2222">
        <f t="shared" si="67"/>
        <v>0</v>
      </c>
      <c r="K249" s="2222">
        <f t="shared" si="68"/>
        <v>0</v>
      </c>
      <c r="L249" s="2222">
        <f t="shared" si="69"/>
        <v>0</v>
      </c>
      <c r="M249" s="2222">
        <f t="shared" si="70"/>
        <v>42264.018740195141</v>
      </c>
      <c r="N249" s="2222">
        <f t="shared" si="71"/>
        <v>2077.3461017305412</v>
      </c>
      <c r="O249" s="2222">
        <f t="shared" si="72"/>
        <v>3125.1430874986036</v>
      </c>
      <c r="P249" s="2222">
        <f t="shared" si="73"/>
        <v>0</v>
      </c>
      <c r="Q249" s="2222">
        <f t="shared" si="74"/>
        <v>0</v>
      </c>
      <c r="R249" s="2222">
        <f t="shared" si="75"/>
        <v>0</v>
      </c>
      <c r="S249" s="2222">
        <f t="shared" si="76"/>
        <v>0</v>
      </c>
      <c r="T249" s="2222">
        <f t="shared" si="77"/>
        <v>0</v>
      </c>
      <c r="U249" s="2222">
        <f t="shared" si="78"/>
        <v>0</v>
      </c>
      <c r="V249" s="2222">
        <f t="shared" si="79"/>
        <v>0</v>
      </c>
      <c r="W249" s="2222">
        <f t="shared" si="80"/>
        <v>0</v>
      </c>
      <c r="X249" s="2222">
        <f t="shared" si="81"/>
        <v>0</v>
      </c>
      <c r="Y249" s="2222">
        <f t="shared" si="82"/>
        <v>0</v>
      </c>
      <c r="Z249" s="2222">
        <f t="shared" si="83"/>
        <v>0</v>
      </c>
      <c r="AA249" s="2222">
        <f t="shared" si="84"/>
        <v>3868670</v>
      </c>
      <c r="AB249" s="2222">
        <f t="shared" si="85"/>
        <v>0</v>
      </c>
      <c r="AC249" s="2222">
        <f t="shared" si="86"/>
        <v>0</v>
      </c>
      <c r="AD249" s="2222">
        <f t="shared" si="87"/>
        <v>0</v>
      </c>
      <c r="AE249" s="2222">
        <f t="shared" si="88"/>
        <v>0</v>
      </c>
      <c r="AF249" s="2222">
        <f t="shared" si="89"/>
        <v>0</v>
      </c>
      <c r="AG249" s="2222">
        <f t="shared" si="90"/>
        <v>0</v>
      </c>
      <c r="AH249" s="2222">
        <f t="shared" si="91"/>
        <v>0</v>
      </c>
      <c r="AI249" s="2222">
        <f t="shared" si="92"/>
        <v>0</v>
      </c>
      <c r="AJ249" s="2222">
        <f t="shared" si="93"/>
        <v>0</v>
      </c>
      <c r="AK249" s="2222">
        <f t="shared" si="94"/>
        <v>0</v>
      </c>
      <c r="AL249" s="2222">
        <f t="shared" si="95"/>
        <v>0</v>
      </c>
      <c r="AM249" s="2222">
        <f t="shared" si="96"/>
        <v>0</v>
      </c>
      <c r="AN249" s="2222">
        <f t="shared" si="97"/>
        <v>0</v>
      </c>
      <c r="AO249" s="2222">
        <f t="shared" si="98"/>
        <v>0</v>
      </c>
      <c r="AP249" s="2222">
        <f t="shared" si="99"/>
        <v>0</v>
      </c>
      <c r="AQ249" s="2222">
        <f t="shared" si="100"/>
        <v>0</v>
      </c>
      <c r="AR249" s="2222">
        <f t="shared" si="101"/>
        <v>0</v>
      </c>
      <c r="AS249" s="2222">
        <f t="shared" si="102"/>
        <v>0</v>
      </c>
      <c r="AT249" s="2222">
        <f t="shared" si="103"/>
        <v>0</v>
      </c>
      <c r="AU249" s="2222">
        <f t="shared" si="104"/>
        <v>0</v>
      </c>
      <c r="AV249" s="2222">
        <f t="shared" si="105"/>
        <v>0</v>
      </c>
      <c r="AW249" s="2222">
        <f t="shared" si="106"/>
        <v>0</v>
      </c>
      <c r="AX249" s="2222">
        <f t="shared" si="107"/>
        <v>0</v>
      </c>
      <c r="AY249" s="2222">
        <f t="shared" si="108"/>
        <v>0</v>
      </c>
      <c r="AZ249" s="2222">
        <f t="shared" si="109"/>
        <v>0</v>
      </c>
      <c r="BA249" s="2222">
        <f t="shared" si="110"/>
        <v>0</v>
      </c>
      <c r="BB249" s="2222">
        <f t="shared" si="111"/>
        <v>0</v>
      </c>
      <c r="BC249" s="2222">
        <f t="shared" si="112"/>
        <v>0</v>
      </c>
      <c r="BD249" s="2222">
        <f t="shared" si="113"/>
        <v>0</v>
      </c>
      <c r="BE249" s="2222">
        <f t="shared" si="114"/>
        <v>0</v>
      </c>
      <c r="BF249" s="2222">
        <f t="shared" si="115"/>
        <v>0</v>
      </c>
      <c r="BG249" s="2222">
        <f t="shared" si="116"/>
        <v>0</v>
      </c>
      <c r="BH249" s="2222">
        <f t="shared" si="117"/>
        <v>0</v>
      </c>
      <c r="BI249" s="2222">
        <f t="shared" si="118"/>
        <v>0</v>
      </c>
      <c r="BJ249" s="2222">
        <f t="shared" si="119"/>
        <v>0</v>
      </c>
      <c r="BK249" s="2222">
        <f t="shared" si="120"/>
        <v>0</v>
      </c>
      <c r="BL249" s="2222">
        <f t="shared" si="121"/>
        <v>0</v>
      </c>
      <c r="BM249" s="2222">
        <f t="shared" si="122"/>
        <v>0</v>
      </c>
      <c r="BN249" s="2222">
        <f t="shared" si="123"/>
        <v>0</v>
      </c>
      <c r="BO249" s="2222">
        <f t="shared" si="124"/>
        <v>0</v>
      </c>
      <c r="BP249" s="2222">
        <f t="shared" si="125"/>
        <v>0</v>
      </c>
      <c r="BQ249" s="2222">
        <f t="shared" si="126"/>
        <v>0</v>
      </c>
      <c r="BR249" s="2222">
        <f t="shared" si="127"/>
        <v>0</v>
      </c>
      <c r="BS249" s="2222">
        <f t="shared" si="128"/>
        <v>0</v>
      </c>
      <c r="BT249" s="2222">
        <f t="shared" si="129"/>
        <v>0</v>
      </c>
      <c r="BU249" s="2222">
        <f t="shared" si="130"/>
        <v>0</v>
      </c>
      <c r="BV249" s="2222">
        <f t="shared" si="131"/>
        <v>0</v>
      </c>
      <c r="BW249" s="2222">
        <f t="shared" si="132"/>
        <v>0</v>
      </c>
      <c r="BX249" s="2222">
        <f t="shared" si="133"/>
        <v>0</v>
      </c>
      <c r="BY249" s="2222">
        <f t="shared" si="134"/>
        <v>0</v>
      </c>
      <c r="BZ249" s="2222">
        <f t="shared" si="135"/>
        <v>0</v>
      </c>
      <c r="CA249" s="2222">
        <f t="shared" si="136"/>
        <v>0</v>
      </c>
      <c r="CB249" s="2222">
        <f t="shared" si="137"/>
        <v>0</v>
      </c>
      <c r="CC249" s="2222">
        <f t="shared" si="138"/>
        <v>0</v>
      </c>
      <c r="CD249" s="2222">
        <f t="shared" si="139"/>
        <v>0</v>
      </c>
      <c r="CE249" s="2222">
        <f t="shared" si="140"/>
        <v>0</v>
      </c>
      <c r="CF249" s="2222">
        <f t="shared" si="141"/>
        <v>0</v>
      </c>
      <c r="CG249" s="2222">
        <f t="shared" si="142"/>
        <v>0</v>
      </c>
      <c r="CH249" s="2222">
        <f t="shared" si="143"/>
        <v>0</v>
      </c>
      <c r="CI249" s="2222">
        <f t="shared" si="144"/>
        <v>0</v>
      </c>
      <c r="CJ249" s="2222">
        <f t="shared" si="145"/>
        <v>0</v>
      </c>
      <c r="CK249" s="2222">
        <f t="shared" si="146"/>
        <v>0</v>
      </c>
      <c r="CL249" s="2222">
        <f t="shared" si="147"/>
        <v>0</v>
      </c>
      <c r="CM249" s="2223"/>
      <c r="CN249" s="2223"/>
      <c r="CO249" s="2223"/>
      <c r="CP249" s="1511"/>
      <c r="CQ249" s="1642"/>
      <c r="CR249" s="1511"/>
      <c r="CS249" s="1511"/>
      <c r="CT249" s="1511"/>
    </row>
    <row r="250" spans="1:98" ht="12.75" x14ac:dyDescent="0.2">
      <c r="A250" s="2221"/>
      <c r="B250" s="197" t="s">
        <v>1346</v>
      </c>
      <c r="C250" s="2222">
        <f t="shared" si="60"/>
        <v>-156800</v>
      </c>
      <c r="D250" s="2222">
        <f t="shared" si="61"/>
        <v>0</v>
      </c>
      <c r="E250" s="2222">
        <f t="shared" si="62"/>
        <v>0</v>
      </c>
      <c r="F250" s="2222">
        <f t="shared" si="63"/>
        <v>0</v>
      </c>
      <c r="G250" s="2222">
        <f t="shared" si="64"/>
        <v>0</v>
      </c>
      <c r="H250" s="2222">
        <f t="shared" si="65"/>
        <v>0</v>
      </c>
      <c r="I250" s="2222">
        <f t="shared" si="66"/>
        <v>0</v>
      </c>
      <c r="J250" s="2222">
        <f t="shared" si="67"/>
        <v>0</v>
      </c>
      <c r="K250" s="2222">
        <f t="shared" si="68"/>
        <v>0</v>
      </c>
      <c r="L250" s="2222">
        <f t="shared" si="69"/>
        <v>0</v>
      </c>
      <c r="M250" s="2222">
        <f t="shared" si="70"/>
        <v>0</v>
      </c>
      <c r="N250" s="2222">
        <f t="shared" si="71"/>
        <v>0</v>
      </c>
      <c r="O250" s="2222">
        <f t="shared" si="72"/>
        <v>0</v>
      </c>
      <c r="P250" s="2222">
        <f t="shared" si="73"/>
        <v>0</v>
      </c>
      <c r="Q250" s="2222">
        <f t="shared" si="74"/>
        <v>0</v>
      </c>
      <c r="R250" s="2222">
        <f t="shared" si="75"/>
        <v>0</v>
      </c>
      <c r="S250" s="2222">
        <f t="shared" si="76"/>
        <v>0</v>
      </c>
      <c r="T250" s="2222">
        <f t="shared" si="77"/>
        <v>0</v>
      </c>
      <c r="U250" s="2222">
        <f t="shared" si="78"/>
        <v>0</v>
      </c>
      <c r="V250" s="2222">
        <f t="shared" si="79"/>
        <v>0</v>
      </c>
      <c r="W250" s="2222">
        <f t="shared" si="80"/>
        <v>0</v>
      </c>
      <c r="X250" s="2222">
        <f t="shared" si="81"/>
        <v>0</v>
      </c>
      <c r="Y250" s="2222">
        <f t="shared" si="82"/>
        <v>0</v>
      </c>
      <c r="Z250" s="2222">
        <f t="shared" si="83"/>
        <v>0</v>
      </c>
      <c r="AA250" s="2222">
        <f t="shared" si="84"/>
        <v>0</v>
      </c>
      <c r="AB250" s="2222">
        <f t="shared" si="85"/>
        <v>0</v>
      </c>
      <c r="AC250" s="2222">
        <f t="shared" si="86"/>
        <v>0</v>
      </c>
      <c r="AD250" s="2222">
        <f t="shared" si="87"/>
        <v>0</v>
      </c>
      <c r="AE250" s="2222">
        <f t="shared" si="88"/>
        <v>0</v>
      </c>
      <c r="AF250" s="2222">
        <f t="shared" si="89"/>
        <v>0</v>
      </c>
      <c r="AG250" s="2222">
        <f t="shared" si="90"/>
        <v>0</v>
      </c>
      <c r="AH250" s="2222">
        <f t="shared" si="91"/>
        <v>0</v>
      </c>
      <c r="AI250" s="2222">
        <f t="shared" si="92"/>
        <v>0</v>
      </c>
      <c r="AJ250" s="2222">
        <f t="shared" si="93"/>
        <v>0</v>
      </c>
      <c r="AK250" s="2222">
        <f t="shared" si="94"/>
        <v>0</v>
      </c>
      <c r="AL250" s="2222">
        <f t="shared" si="95"/>
        <v>0</v>
      </c>
      <c r="AM250" s="2222">
        <f t="shared" si="96"/>
        <v>0</v>
      </c>
      <c r="AN250" s="2222">
        <f t="shared" si="97"/>
        <v>0</v>
      </c>
      <c r="AO250" s="2222">
        <f t="shared" si="98"/>
        <v>0</v>
      </c>
      <c r="AP250" s="2222">
        <f t="shared" si="99"/>
        <v>0</v>
      </c>
      <c r="AQ250" s="2222">
        <f t="shared" si="100"/>
        <v>0</v>
      </c>
      <c r="AR250" s="2222">
        <f t="shared" si="101"/>
        <v>0</v>
      </c>
      <c r="AS250" s="2222">
        <f t="shared" si="102"/>
        <v>0</v>
      </c>
      <c r="AT250" s="2222">
        <f t="shared" si="103"/>
        <v>0</v>
      </c>
      <c r="AU250" s="2222">
        <f t="shared" si="104"/>
        <v>0</v>
      </c>
      <c r="AV250" s="2222">
        <f t="shared" si="105"/>
        <v>0</v>
      </c>
      <c r="AW250" s="2222">
        <f t="shared" si="106"/>
        <v>-110682.16816441552</v>
      </c>
      <c r="AX250" s="2222">
        <f t="shared" si="107"/>
        <v>-22436.54958783949</v>
      </c>
      <c r="AY250" s="2222">
        <f t="shared" si="108"/>
        <v>-23505.555994673479</v>
      </c>
      <c r="AZ250" s="2222">
        <f t="shared" si="109"/>
        <v>0</v>
      </c>
      <c r="BA250" s="2222">
        <f t="shared" si="110"/>
        <v>0</v>
      </c>
      <c r="BB250" s="2222">
        <f t="shared" si="111"/>
        <v>0</v>
      </c>
      <c r="BC250" s="2222">
        <f t="shared" si="112"/>
        <v>-25.008823915987456</v>
      </c>
      <c r="BD250" s="2222">
        <f t="shared" si="113"/>
        <v>-99.833936373160881</v>
      </c>
      <c r="BE250" s="2222">
        <f t="shared" si="114"/>
        <v>-50.883492782367398</v>
      </c>
      <c r="BF250" s="2222">
        <f t="shared" si="115"/>
        <v>0</v>
      </c>
      <c r="BG250" s="2222">
        <f t="shared" si="116"/>
        <v>0</v>
      </c>
      <c r="BH250" s="2222">
        <f t="shared" si="117"/>
        <v>0</v>
      </c>
      <c r="BI250" s="2222">
        <f t="shared" si="118"/>
        <v>0</v>
      </c>
      <c r="BJ250" s="2222">
        <f t="shared" si="119"/>
        <v>0</v>
      </c>
      <c r="BK250" s="2222">
        <f t="shared" si="120"/>
        <v>0</v>
      </c>
      <c r="BL250" s="2222">
        <f t="shared" si="121"/>
        <v>0</v>
      </c>
      <c r="BM250" s="2222">
        <f t="shared" si="122"/>
        <v>0</v>
      </c>
      <c r="BN250" s="2222">
        <f t="shared" si="123"/>
        <v>0</v>
      </c>
      <c r="BO250" s="2222">
        <f t="shared" si="124"/>
        <v>0</v>
      </c>
      <c r="BP250" s="2222">
        <f t="shared" si="125"/>
        <v>0</v>
      </c>
      <c r="BQ250" s="2222">
        <f t="shared" si="126"/>
        <v>-156800</v>
      </c>
      <c r="BR250" s="2222">
        <f t="shared" si="127"/>
        <v>0</v>
      </c>
      <c r="BS250" s="2222">
        <f t="shared" si="128"/>
        <v>0</v>
      </c>
      <c r="BT250" s="2222">
        <f t="shared" si="129"/>
        <v>0</v>
      </c>
      <c r="BU250" s="2222">
        <f t="shared" si="130"/>
        <v>0</v>
      </c>
      <c r="BV250" s="2222">
        <f t="shared" si="131"/>
        <v>0</v>
      </c>
      <c r="BW250" s="2222">
        <f t="shared" si="132"/>
        <v>0</v>
      </c>
      <c r="BX250" s="2222">
        <f t="shared" si="133"/>
        <v>0</v>
      </c>
      <c r="BY250" s="2222">
        <f t="shared" si="134"/>
        <v>0</v>
      </c>
      <c r="BZ250" s="2222">
        <f t="shared" si="135"/>
        <v>0</v>
      </c>
      <c r="CA250" s="2222">
        <f t="shared" si="136"/>
        <v>0</v>
      </c>
      <c r="CB250" s="2222">
        <f t="shared" si="137"/>
        <v>0</v>
      </c>
      <c r="CC250" s="2222">
        <f t="shared" si="138"/>
        <v>0</v>
      </c>
      <c r="CD250" s="2222">
        <f t="shared" si="139"/>
        <v>0</v>
      </c>
      <c r="CE250" s="2222">
        <f t="shared" si="140"/>
        <v>0</v>
      </c>
      <c r="CF250" s="2222">
        <f t="shared" si="141"/>
        <v>0</v>
      </c>
      <c r="CG250" s="2222">
        <f t="shared" si="142"/>
        <v>0</v>
      </c>
      <c r="CH250" s="2222">
        <f t="shared" si="143"/>
        <v>0</v>
      </c>
      <c r="CI250" s="2222">
        <f t="shared" si="144"/>
        <v>0</v>
      </c>
      <c r="CJ250" s="2222">
        <f t="shared" si="145"/>
        <v>0</v>
      </c>
      <c r="CK250" s="2222">
        <f t="shared" si="146"/>
        <v>0</v>
      </c>
      <c r="CL250" s="2222">
        <f t="shared" si="147"/>
        <v>0</v>
      </c>
      <c r="CM250" s="2223"/>
      <c r="CN250" s="2223"/>
      <c r="CO250" s="2223"/>
      <c r="CP250" s="1511"/>
      <c r="CQ250" s="1642"/>
      <c r="CR250" s="1511"/>
      <c r="CS250" s="1511"/>
      <c r="CT250" s="1511"/>
    </row>
    <row r="251" spans="1:98" ht="12.75" x14ac:dyDescent="0.2">
      <c r="A251" s="2221"/>
      <c r="B251" s="197" t="s">
        <v>1059</v>
      </c>
      <c r="C251" s="2222">
        <f t="shared" si="60"/>
        <v>31202231.5</v>
      </c>
      <c r="D251" s="2222">
        <f t="shared" si="61"/>
        <v>21841562.049999997</v>
      </c>
      <c r="E251" s="2222">
        <f t="shared" si="62"/>
        <v>9360669.4499999993</v>
      </c>
      <c r="F251" s="2222">
        <f t="shared" si="63"/>
        <v>31202231.499999996</v>
      </c>
      <c r="G251" s="2222">
        <f t="shared" si="64"/>
        <v>10531807.124495123</v>
      </c>
      <c r="H251" s="2222">
        <f t="shared" si="65"/>
        <v>4321977.6129111648</v>
      </c>
      <c r="I251" s="2222">
        <f t="shared" si="66"/>
        <v>6769980.5270203073</v>
      </c>
      <c r="J251" s="2222">
        <f t="shared" si="67"/>
        <v>0</v>
      </c>
      <c r="K251" s="2222">
        <f t="shared" si="68"/>
        <v>0</v>
      </c>
      <c r="L251" s="2222">
        <f t="shared" si="69"/>
        <v>0</v>
      </c>
      <c r="M251" s="2222">
        <f t="shared" si="70"/>
        <v>215615.08591604047</v>
      </c>
      <c r="N251" s="2222">
        <f t="shared" si="71"/>
        <v>0</v>
      </c>
      <c r="O251" s="2222">
        <f t="shared" si="72"/>
        <v>2181.6996573613515</v>
      </c>
      <c r="P251" s="2222">
        <f t="shared" si="73"/>
        <v>0</v>
      </c>
      <c r="Q251" s="2222">
        <f t="shared" si="74"/>
        <v>0</v>
      </c>
      <c r="R251" s="2222">
        <f t="shared" si="75"/>
        <v>0</v>
      </c>
      <c r="S251" s="2222">
        <f t="shared" si="76"/>
        <v>0</v>
      </c>
      <c r="T251" s="2222">
        <f t="shared" si="77"/>
        <v>0</v>
      </c>
      <c r="U251" s="2222">
        <f t="shared" si="78"/>
        <v>0</v>
      </c>
      <c r="V251" s="2222">
        <f t="shared" si="79"/>
        <v>0</v>
      </c>
      <c r="W251" s="2222">
        <f t="shared" si="80"/>
        <v>0</v>
      </c>
      <c r="X251" s="2222">
        <f t="shared" si="81"/>
        <v>0</v>
      </c>
      <c r="Y251" s="2222">
        <f t="shared" si="82"/>
        <v>0</v>
      </c>
      <c r="Z251" s="2222">
        <f t="shared" si="83"/>
        <v>0</v>
      </c>
      <c r="AA251" s="2222">
        <f t="shared" si="84"/>
        <v>21841562.050000001</v>
      </c>
      <c r="AB251" s="2222">
        <f t="shared" si="85"/>
        <v>8186488.8442155179</v>
      </c>
      <c r="AC251" s="2222">
        <f t="shared" si="86"/>
        <v>796227.68981795141</v>
      </c>
      <c r="AD251" s="2222">
        <f t="shared" si="87"/>
        <v>87140.798671063356</v>
      </c>
      <c r="AE251" s="2222">
        <f t="shared" si="88"/>
        <v>0</v>
      </c>
      <c r="AF251" s="2222">
        <f t="shared" si="89"/>
        <v>0</v>
      </c>
      <c r="AG251" s="2222">
        <f t="shared" si="90"/>
        <v>0</v>
      </c>
      <c r="AH251" s="2222">
        <f t="shared" si="91"/>
        <v>167599.96405468285</v>
      </c>
      <c r="AI251" s="2222">
        <f t="shared" si="92"/>
        <v>68345.724447892819</v>
      </c>
      <c r="AJ251" s="2222">
        <f t="shared" si="93"/>
        <v>54866.428792891733</v>
      </c>
      <c r="AK251" s="2222">
        <f t="shared" si="94"/>
        <v>0</v>
      </c>
      <c r="AL251" s="2222">
        <f t="shared" si="95"/>
        <v>0</v>
      </c>
      <c r="AM251" s="2222">
        <f t="shared" si="96"/>
        <v>0</v>
      </c>
      <c r="AN251" s="2222">
        <f t="shared" si="97"/>
        <v>0</v>
      </c>
      <c r="AO251" s="2222">
        <f t="shared" si="98"/>
        <v>0</v>
      </c>
      <c r="AP251" s="2222">
        <f t="shared" si="99"/>
        <v>0</v>
      </c>
      <c r="AQ251" s="2222">
        <f t="shared" si="100"/>
        <v>0</v>
      </c>
      <c r="AR251" s="2222">
        <f t="shared" si="101"/>
        <v>0</v>
      </c>
      <c r="AS251" s="2222">
        <f t="shared" si="102"/>
        <v>0</v>
      </c>
      <c r="AT251" s="2222">
        <f t="shared" si="103"/>
        <v>0</v>
      </c>
      <c r="AU251" s="2222">
        <f t="shared" si="104"/>
        <v>0</v>
      </c>
      <c r="AV251" s="2222">
        <f t="shared" si="105"/>
        <v>9360669.4500000011</v>
      </c>
      <c r="AW251" s="2222">
        <f t="shared" si="106"/>
        <v>0</v>
      </c>
      <c r="AX251" s="2222">
        <f t="shared" si="107"/>
        <v>0</v>
      </c>
      <c r="AY251" s="2222">
        <f t="shared" si="108"/>
        <v>0</v>
      </c>
      <c r="AZ251" s="2222">
        <f t="shared" si="109"/>
        <v>0</v>
      </c>
      <c r="BA251" s="2222">
        <f t="shared" si="110"/>
        <v>0</v>
      </c>
      <c r="BB251" s="2222">
        <f t="shared" si="111"/>
        <v>0</v>
      </c>
      <c r="BC251" s="2222">
        <f t="shared" si="112"/>
        <v>0</v>
      </c>
      <c r="BD251" s="2222">
        <f t="shared" si="113"/>
        <v>0</v>
      </c>
      <c r="BE251" s="2222">
        <f t="shared" si="114"/>
        <v>0</v>
      </c>
      <c r="BF251" s="2222">
        <f t="shared" si="115"/>
        <v>0</v>
      </c>
      <c r="BG251" s="2222">
        <f t="shared" si="116"/>
        <v>0</v>
      </c>
      <c r="BH251" s="2222">
        <f t="shared" si="117"/>
        <v>0</v>
      </c>
      <c r="BI251" s="2222">
        <f t="shared" si="118"/>
        <v>0</v>
      </c>
      <c r="BJ251" s="2222">
        <f t="shared" si="119"/>
        <v>0</v>
      </c>
      <c r="BK251" s="2222">
        <f t="shared" si="120"/>
        <v>0</v>
      </c>
      <c r="BL251" s="2222">
        <f t="shared" si="121"/>
        <v>0</v>
      </c>
      <c r="BM251" s="2222">
        <f t="shared" si="122"/>
        <v>0</v>
      </c>
      <c r="BN251" s="2222">
        <f t="shared" si="123"/>
        <v>0</v>
      </c>
      <c r="BO251" s="2222">
        <f t="shared" si="124"/>
        <v>0</v>
      </c>
      <c r="BP251" s="2222">
        <f t="shared" si="125"/>
        <v>0</v>
      </c>
      <c r="BQ251" s="2222">
        <f t="shared" si="126"/>
        <v>0</v>
      </c>
      <c r="BR251" s="2222">
        <f t="shared" si="127"/>
        <v>0</v>
      </c>
      <c r="BS251" s="2222">
        <f t="shared" si="128"/>
        <v>0</v>
      </c>
      <c r="BT251" s="2222">
        <f t="shared" si="129"/>
        <v>0</v>
      </c>
      <c r="BU251" s="2222">
        <f t="shared" si="130"/>
        <v>0</v>
      </c>
      <c r="BV251" s="2222">
        <f t="shared" si="131"/>
        <v>0</v>
      </c>
      <c r="BW251" s="2222">
        <f t="shared" si="132"/>
        <v>0</v>
      </c>
      <c r="BX251" s="2222">
        <f t="shared" si="133"/>
        <v>0</v>
      </c>
      <c r="BY251" s="2222">
        <f t="shared" si="134"/>
        <v>0</v>
      </c>
      <c r="BZ251" s="2222">
        <f t="shared" si="135"/>
        <v>0</v>
      </c>
      <c r="CA251" s="2222">
        <f t="shared" si="136"/>
        <v>0</v>
      </c>
      <c r="CB251" s="2222">
        <f t="shared" si="137"/>
        <v>0</v>
      </c>
      <c r="CC251" s="2222">
        <f t="shared" si="138"/>
        <v>0</v>
      </c>
      <c r="CD251" s="2222">
        <f t="shared" si="139"/>
        <v>0</v>
      </c>
      <c r="CE251" s="2222">
        <f t="shared" si="140"/>
        <v>0</v>
      </c>
      <c r="CF251" s="2222">
        <f t="shared" si="141"/>
        <v>0</v>
      </c>
      <c r="CG251" s="2222">
        <f t="shared" si="142"/>
        <v>0</v>
      </c>
      <c r="CH251" s="2222">
        <f t="shared" si="143"/>
        <v>0</v>
      </c>
      <c r="CI251" s="2222">
        <f t="shared" si="144"/>
        <v>0</v>
      </c>
      <c r="CJ251" s="2222">
        <f t="shared" si="145"/>
        <v>0</v>
      </c>
      <c r="CK251" s="2222">
        <f t="shared" si="146"/>
        <v>0</v>
      </c>
      <c r="CL251" s="2222">
        <f t="shared" si="147"/>
        <v>0</v>
      </c>
      <c r="CM251" s="2223"/>
      <c r="CN251" s="2223"/>
      <c r="CO251" s="2223"/>
      <c r="CP251" s="1511"/>
      <c r="CQ251" s="1642"/>
      <c r="CR251" s="1511"/>
      <c r="CS251" s="1511"/>
      <c r="CT251" s="1511"/>
    </row>
    <row r="252" spans="1:98" ht="12.75" x14ac:dyDescent="0.2">
      <c r="A252" s="2221"/>
      <c r="B252" s="197" t="s">
        <v>1186</v>
      </c>
      <c r="C252" s="2222">
        <f t="shared" si="60"/>
        <v>-2020882.3025516206</v>
      </c>
      <c r="D252" s="2222">
        <f t="shared" si="61"/>
        <v>0</v>
      </c>
      <c r="E252" s="2222">
        <f t="shared" si="62"/>
        <v>0</v>
      </c>
      <c r="F252" s="2222">
        <f t="shared" si="63"/>
        <v>0</v>
      </c>
      <c r="G252" s="2222">
        <f t="shared" si="64"/>
        <v>0</v>
      </c>
      <c r="H252" s="2222">
        <f t="shared" si="65"/>
        <v>0</v>
      </c>
      <c r="I252" s="2222">
        <f t="shared" si="66"/>
        <v>0</v>
      </c>
      <c r="J252" s="2222">
        <f t="shared" si="67"/>
        <v>0</v>
      </c>
      <c r="K252" s="2222">
        <f t="shared" si="68"/>
        <v>0</v>
      </c>
      <c r="L252" s="2222">
        <f t="shared" si="69"/>
        <v>0</v>
      </c>
      <c r="M252" s="2222">
        <f t="shared" si="70"/>
        <v>0</v>
      </c>
      <c r="N252" s="2222">
        <f t="shared" si="71"/>
        <v>0</v>
      </c>
      <c r="O252" s="2222">
        <f t="shared" si="72"/>
        <v>0</v>
      </c>
      <c r="P252" s="2222">
        <f t="shared" si="73"/>
        <v>0</v>
      </c>
      <c r="Q252" s="2222">
        <f t="shared" si="74"/>
        <v>0</v>
      </c>
      <c r="R252" s="2222">
        <f t="shared" si="75"/>
        <v>0</v>
      </c>
      <c r="S252" s="2222">
        <f t="shared" si="76"/>
        <v>0</v>
      </c>
      <c r="T252" s="2222">
        <f t="shared" si="77"/>
        <v>0</v>
      </c>
      <c r="U252" s="2222">
        <f t="shared" si="78"/>
        <v>0</v>
      </c>
      <c r="V252" s="2222">
        <f t="shared" si="79"/>
        <v>0</v>
      </c>
      <c r="W252" s="2222">
        <f t="shared" si="80"/>
        <v>0</v>
      </c>
      <c r="X252" s="2222">
        <f t="shared" si="81"/>
        <v>0</v>
      </c>
      <c r="Y252" s="2222">
        <f t="shared" si="82"/>
        <v>0</v>
      </c>
      <c r="Z252" s="2222">
        <f t="shared" si="83"/>
        <v>0</v>
      </c>
      <c r="AA252" s="2222">
        <f t="shared" si="84"/>
        <v>0</v>
      </c>
      <c r="AB252" s="2222">
        <f t="shared" si="85"/>
        <v>0</v>
      </c>
      <c r="AC252" s="2222">
        <f t="shared" si="86"/>
        <v>0</v>
      </c>
      <c r="AD252" s="2222">
        <f t="shared" si="87"/>
        <v>0</v>
      </c>
      <c r="AE252" s="2222">
        <f t="shared" si="88"/>
        <v>0</v>
      </c>
      <c r="AF252" s="2222">
        <f t="shared" si="89"/>
        <v>0</v>
      </c>
      <c r="AG252" s="2222">
        <f t="shared" si="90"/>
        <v>0</v>
      </c>
      <c r="AH252" s="2222">
        <f t="shared" si="91"/>
        <v>0</v>
      </c>
      <c r="AI252" s="2222">
        <f t="shared" si="92"/>
        <v>0</v>
      </c>
      <c r="AJ252" s="2222">
        <f t="shared" si="93"/>
        <v>0</v>
      </c>
      <c r="AK252" s="2222">
        <f t="shared" si="94"/>
        <v>0</v>
      </c>
      <c r="AL252" s="2222">
        <f t="shared" si="95"/>
        <v>0</v>
      </c>
      <c r="AM252" s="2222">
        <f t="shared" si="96"/>
        <v>0</v>
      </c>
      <c r="AN252" s="2222">
        <f t="shared" si="97"/>
        <v>0</v>
      </c>
      <c r="AO252" s="2222">
        <f t="shared" si="98"/>
        <v>0</v>
      </c>
      <c r="AP252" s="2222">
        <f t="shared" si="99"/>
        <v>0</v>
      </c>
      <c r="AQ252" s="2222">
        <f t="shared" si="100"/>
        <v>0</v>
      </c>
      <c r="AR252" s="2222">
        <f t="shared" si="101"/>
        <v>0</v>
      </c>
      <c r="AS252" s="2222">
        <f t="shared" si="102"/>
        <v>0</v>
      </c>
      <c r="AT252" s="2222">
        <f t="shared" si="103"/>
        <v>0</v>
      </c>
      <c r="AU252" s="2222">
        <f t="shared" si="104"/>
        <v>0</v>
      </c>
      <c r="AV252" s="2222">
        <f t="shared" si="105"/>
        <v>0</v>
      </c>
      <c r="AW252" s="2222">
        <f t="shared" si="106"/>
        <v>-2814138.3992896164</v>
      </c>
      <c r="AX252" s="2222">
        <f t="shared" si="107"/>
        <v>-662083.48041265481</v>
      </c>
      <c r="AY252" s="2222">
        <f t="shared" si="108"/>
        <v>-1045501.1633195401</v>
      </c>
      <c r="AZ252" s="2222">
        <f t="shared" si="109"/>
        <v>0</v>
      </c>
      <c r="BA252" s="2222">
        <f t="shared" si="110"/>
        <v>0</v>
      </c>
      <c r="BB252" s="2222">
        <f t="shared" si="111"/>
        <v>0</v>
      </c>
      <c r="BC252" s="2222">
        <f t="shared" si="112"/>
        <v>-67414.14688203785</v>
      </c>
      <c r="BD252" s="2222">
        <f t="shared" si="113"/>
        <v>-8753.5061310490546</v>
      </c>
      <c r="BE252" s="2222">
        <f t="shared" si="114"/>
        <v>-7284.6065167220413</v>
      </c>
      <c r="BF252" s="2222">
        <f t="shared" si="115"/>
        <v>0</v>
      </c>
      <c r="BG252" s="2222">
        <f t="shared" si="116"/>
        <v>0</v>
      </c>
      <c r="BH252" s="2222">
        <f t="shared" si="117"/>
        <v>0</v>
      </c>
      <c r="BI252" s="2222">
        <f t="shared" si="118"/>
        <v>0</v>
      </c>
      <c r="BJ252" s="2222">
        <f t="shared" si="119"/>
        <v>0</v>
      </c>
      <c r="BK252" s="2222">
        <f t="shared" si="120"/>
        <v>0</v>
      </c>
      <c r="BL252" s="2222">
        <f t="shared" si="121"/>
        <v>0</v>
      </c>
      <c r="BM252" s="2222">
        <f t="shared" si="122"/>
        <v>0</v>
      </c>
      <c r="BN252" s="2222">
        <f t="shared" si="123"/>
        <v>0</v>
      </c>
      <c r="BO252" s="2222">
        <f t="shared" si="124"/>
        <v>0</v>
      </c>
      <c r="BP252" s="2222">
        <f t="shared" si="125"/>
        <v>0</v>
      </c>
      <c r="BQ252" s="2222">
        <f t="shared" si="126"/>
        <v>-4605175.3025516197</v>
      </c>
      <c r="BR252" s="2222">
        <f t="shared" si="127"/>
        <v>1605216.2789636764</v>
      </c>
      <c r="BS252" s="2222">
        <f t="shared" si="128"/>
        <v>366007.32912300376</v>
      </c>
      <c r="BT252" s="2222">
        <f t="shared" si="129"/>
        <v>568791.83385016967</v>
      </c>
      <c r="BU252" s="2222">
        <f t="shared" si="130"/>
        <v>0</v>
      </c>
      <c r="BV252" s="2222">
        <f t="shared" si="131"/>
        <v>0</v>
      </c>
      <c r="BW252" s="2222">
        <f t="shared" si="132"/>
        <v>0</v>
      </c>
      <c r="BX252" s="2222">
        <f t="shared" si="133"/>
        <v>36174.334571216903</v>
      </c>
      <c r="BY252" s="2222">
        <f t="shared" si="134"/>
        <v>4404.1978229362585</v>
      </c>
      <c r="BZ252" s="2222">
        <f t="shared" si="135"/>
        <v>3699.0256689967441</v>
      </c>
      <c r="CA252" s="2222">
        <f t="shared" si="136"/>
        <v>0</v>
      </c>
      <c r="CB252" s="2222">
        <f t="shared" si="137"/>
        <v>0</v>
      </c>
      <c r="CC252" s="2222">
        <f t="shared" si="138"/>
        <v>0</v>
      </c>
      <c r="CD252" s="2222">
        <f t="shared" si="139"/>
        <v>0</v>
      </c>
      <c r="CE252" s="2222">
        <f t="shared" si="140"/>
        <v>0</v>
      </c>
      <c r="CF252" s="2222">
        <f t="shared" si="141"/>
        <v>0</v>
      </c>
      <c r="CG252" s="2222">
        <f t="shared" si="142"/>
        <v>0</v>
      </c>
      <c r="CH252" s="2222">
        <f t="shared" si="143"/>
        <v>0</v>
      </c>
      <c r="CI252" s="2222">
        <f t="shared" si="144"/>
        <v>0</v>
      </c>
      <c r="CJ252" s="2222">
        <f t="shared" si="145"/>
        <v>0</v>
      </c>
      <c r="CK252" s="2222">
        <f t="shared" si="146"/>
        <v>0</v>
      </c>
      <c r="CL252" s="2222">
        <f t="shared" si="147"/>
        <v>2584292.9999999995</v>
      </c>
      <c r="CM252" s="2223"/>
      <c r="CN252" s="2223"/>
      <c r="CO252" s="2223"/>
      <c r="CP252" s="1511"/>
      <c r="CQ252" s="1642"/>
      <c r="CR252" s="1511"/>
      <c r="CS252" s="1511"/>
      <c r="CT252" s="1511"/>
    </row>
    <row r="253" spans="1:98" ht="12.75" x14ac:dyDescent="0.2">
      <c r="A253" s="2221"/>
      <c r="B253" s="197" t="s">
        <v>5</v>
      </c>
      <c r="C253" s="2222">
        <f t="shared" si="60"/>
        <v>31976421.800000001</v>
      </c>
      <c r="D253" s="2222">
        <f t="shared" si="61"/>
        <v>0</v>
      </c>
      <c r="E253" s="2222">
        <f t="shared" si="62"/>
        <v>0</v>
      </c>
      <c r="F253" s="2222">
        <f t="shared" si="63"/>
        <v>0</v>
      </c>
      <c r="G253" s="2222">
        <f t="shared" si="64"/>
        <v>0</v>
      </c>
      <c r="H253" s="2222">
        <f t="shared" si="65"/>
        <v>0</v>
      </c>
      <c r="I253" s="2222">
        <f t="shared" si="66"/>
        <v>0</v>
      </c>
      <c r="J253" s="2222">
        <f t="shared" si="67"/>
        <v>0</v>
      </c>
      <c r="K253" s="2222">
        <f t="shared" si="68"/>
        <v>0</v>
      </c>
      <c r="L253" s="2222">
        <f t="shared" si="69"/>
        <v>0</v>
      </c>
      <c r="M253" s="2222">
        <f t="shared" si="70"/>
        <v>0</v>
      </c>
      <c r="N253" s="2222">
        <f t="shared" si="71"/>
        <v>0</v>
      </c>
      <c r="O253" s="2222">
        <f t="shared" si="72"/>
        <v>0</v>
      </c>
      <c r="P253" s="2222">
        <f t="shared" si="73"/>
        <v>0</v>
      </c>
      <c r="Q253" s="2222">
        <f t="shared" si="74"/>
        <v>0</v>
      </c>
      <c r="R253" s="2222">
        <f t="shared" si="75"/>
        <v>0</v>
      </c>
      <c r="S253" s="2222">
        <f t="shared" si="76"/>
        <v>0</v>
      </c>
      <c r="T253" s="2222">
        <f t="shared" si="77"/>
        <v>0</v>
      </c>
      <c r="U253" s="2222">
        <f t="shared" si="78"/>
        <v>0</v>
      </c>
      <c r="V253" s="2222">
        <f t="shared" si="79"/>
        <v>0</v>
      </c>
      <c r="W253" s="2222">
        <f t="shared" si="80"/>
        <v>0</v>
      </c>
      <c r="X253" s="2222">
        <f t="shared" si="81"/>
        <v>0</v>
      </c>
      <c r="Y253" s="2222">
        <f t="shared" si="82"/>
        <v>0</v>
      </c>
      <c r="Z253" s="2222">
        <f t="shared" si="83"/>
        <v>0</v>
      </c>
      <c r="AA253" s="2222">
        <f t="shared" si="84"/>
        <v>0</v>
      </c>
      <c r="AB253" s="2222">
        <f t="shared" si="85"/>
        <v>0</v>
      </c>
      <c r="AC253" s="2222">
        <f t="shared" si="86"/>
        <v>0</v>
      </c>
      <c r="AD253" s="2222">
        <f t="shared" si="87"/>
        <v>0</v>
      </c>
      <c r="AE253" s="2222">
        <f t="shared" si="88"/>
        <v>0</v>
      </c>
      <c r="AF253" s="2222">
        <f t="shared" si="89"/>
        <v>0</v>
      </c>
      <c r="AG253" s="2222">
        <f t="shared" si="90"/>
        <v>0</v>
      </c>
      <c r="AH253" s="2222">
        <f t="shared" si="91"/>
        <v>0</v>
      </c>
      <c r="AI253" s="2222">
        <f t="shared" si="92"/>
        <v>0</v>
      </c>
      <c r="AJ253" s="2222">
        <f t="shared" si="93"/>
        <v>0</v>
      </c>
      <c r="AK253" s="2222">
        <f t="shared" si="94"/>
        <v>0</v>
      </c>
      <c r="AL253" s="2222">
        <f t="shared" si="95"/>
        <v>0</v>
      </c>
      <c r="AM253" s="2222">
        <f t="shared" si="96"/>
        <v>0</v>
      </c>
      <c r="AN253" s="2222">
        <f t="shared" si="97"/>
        <v>0</v>
      </c>
      <c r="AO253" s="2222">
        <f t="shared" si="98"/>
        <v>0</v>
      </c>
      <c r="AP253" s="2222">
        <f t="shared" si="99"/>
        <v>0</v>
      </c>
      <c r="AQ253" s="2222">
        <f t="shared" si="100"/>
        <v>0</v>
      </c>
      <c r="AR253" s="2222">
        <f t="shared" si="101"/>
        <v>0</v>
      </c>
      <c r="AS253" s="2222">
        <f t="shared" si="102"/>
        <v>0</v>
      </c>
      <c r="AT253" s="2222">
        <f t="shared" si="103"/>
        <v>0</v>
      </c>
      <c r="AU253" s="2222">
        <f t="shared" si="104"/>
        <v>0</v>
      </c>
      <c r="AV253" s="2222">
        <f t="shared" si="105"/>
        <v>0</v>
      </c>
      <c r="AW253" s="2222">
        <f t="shared" si="106"/>
        <v>0</v>
      </c>
      <c r="AX253" s="2222">
        <f t="shared" si="107"/>
        <v>0</v>
      </c>
      <c r="AY253" s="2222">
        <f t="shared" si="108"/>
        <v>0</v>
      </c>
      <c r="AZ253" s="2222">
        <f t="shared" si="109"/>
        <v>0</v>
      </c>
      <c r="BA253" s="2222">
        <f t="shared" si="110"/>
        <v>0</v>
      </c>
      <c r="BB253" s="2222">
        <f t="shared" si="111"/>
        <v>0</v>
      </c>
      <c r="BC253" s="2222">
        <f t="shared" si="112"/>
        <v>0</v>
      </c>
      <c r="BD253" s="2222">
        <f t="shared" si="113"/>
        <v>0</v>
      </c>
      <c r="BE253" s="2222">
        <f t="shared" si="114"/>
        <v>0</v>
      </c>
      <c r="BF253" s="2222">
        <f t="shared" si="115"/>
        <v>0</v>
      </c>
      <c r="BG253" s="2222">
        <f t="shared" si="116"/>
        <v>0</v>
      </c>
      <c r="BH253" s="2222">
        <f t="shared" si="117"/>
        <v>0</v>
      </c>
      <c r="BI253" s="2222">
        <f t="shared" si="118"/>
        <v>0</v>
      </c>
      <c r="BJ253" s="2222">
        <f t="shared" si="119"/>
        <v>0</v>
      </c>
      <c r="BK253" s="2222">
        <f t="shared" si="120"/>
        <v>0</v>
      </c>
      <c r="BL253" s="2222">
        <f t="shared" si="121"/>
        <v>0</v>
      </c>
      <c r="BM253" s="2222">
        <f t="shared" si="122"/>
        <v>0</v>
      </c>
      <c r="BN253" s="2222">
        <f t="shared" si="123"/>
        <v>0</v>
      </c>
      <c r="BO253" s="2222">
        <f t="shared" si="124"/>
        <v>0</v>
      </c>
      <c r="BP253" s="2222">
        <f t="shared" si="125"/>
        <v>0</v>
      </c>
      <c r="BQ253" s="2222">
        <f t="shared" si="126"/>
        <v>0</v>
      </c>
      <c r="BR253" s="2222">
        <f t="shared" si="127"/>
        <v>19782497.878977668</v>
      </c>
      <c r="BS253" s="2222">
        <f t="shared" si="128"/>
        <v>4550730.9789382257</v>
      </c>
      <c r="BT253" s="2222">
        <f t="shared" si="129"/>
        <v>7076730.6572738187</v>
      </c>
      <c r="BU253" s="2222">
        <f t="shared" si="130"/>
        <v>0</v>
      </c>
      <c r="BV253" s="2222">
        <f t="shared" si="131"/>
        <v>0</v>
      </c>
      <c r="BW253" s="2222">
        <f t="shared" si="132"/>
        <v>0</v>
      </c>
      <c r="BX253" s="2222">
        <f t="shared" si="133"/>
        <v>463551.71681151463</v>
      </c>
      <c r="BY253" s="2222">
        <f t="shared" si="134"/>
        <v>55943.365425563541</v>
      </c>
      <c r="BZ253" s="2222">
        <f t="shared" si="135"/>
        <v>46967.202573203904</v>
      </c>
      <c r="CA253" s="2222">
        <f t="shared" si="136"/>
        <v>0</v>
      </c>
      <c r="CB253" s="2222">
        <f t="shared" si="137"/>
        <v>0</v>
      </c>
      <c r="CC253" s="2222">
        <f t="shared" si="138"/>
        <v>0</v>
      </c>
      <c r="CD253" s="2222">
        <f t="shared" si="139"/>
        <v>0</v>
      </c>
      <c r="CE253" s="2222">
        <f t="shared" si="140"/>
        <v>0</v>
      </c>
      <c r="CF253" s="2222">
        <f t="shared" si="141"/>
        <v>0</v>
      </c>
      <c r="CG253" s="2222">
        <f t="shared" si="142"/>
        <v>0</v>
      </c>
      <c r="CH253" s="2222">
        <f t="shared" si="143"/>
        <v>0</v>
      </c>
      <c r="CI253" s="2222">
        <f t="shared" si="144"/>
        <v>0</v>
      </c>
      <c r="CJ253" s="2222">
        <f t="shared" si="145"/>
        <v>0</v>
      </c>
      <c r="CK253" s="2222">
        <f t="shared" si="146"/>
        <v>0</v>
      </c>
      <c r="CL253" s="2222">
        <f t="shared" si="147"/>
        <v>31976421.799999997</v>
      </c>
      <c r="CM253" s="2223"/>
      <c r="CN253" s="2223"/>
      <c r="CO253" s="2223"/>
      <c r="CP253" s="1511"/>
      <c r="CQ253" s="1642"/>
      <c r="CR253" s="1511"/>
      <c r="CS253" s="1511"/>
      <c r="CT253" s="1511"/>
    </row>
    <row r="254" spans="1:98" ht="12.75" x14ac:dyDescent="0.2">
      <c r="A254" s="2221"/>
      <c r="B254" s="197" t="s">
        <v>1082</v>
      </c>
      <c r="C254" s="2222">
        <f t="shared" si="60"/>
        <v>5491504</v>
      </c>
      <c r="D254" s="2222">
        <f t="shared" si="61"/>
        <v>0</v>
      </c>
      <c r="E254" s="2222">
        <f t="shared" si="62"/>
        <v>0</v>
      </c>
      <c r="F254" s="2222">
        <f t="shared" si="63"/>
        <v>0</v>
      </c>
      <c r="G254" s="2222">
        <f t="shared" si="64"/>
        <v>0</v>
      </c>
      <c r="H254" s="2222">
        <f t="shared" si="65"/>
        <v>0</v>
      </c>
      <c r="I254" s="2222">
        <f t="shared" si="66"/>
        <v>0</v>
      </c>
      <c r="J254" s="2222">
        <f t="shared" si="67"/>
        <v>0</v>
      </c>
      <c r="K254" s="2222">
        <f t="shared" si="68"/>
        <v>0</v>
      </c>
      <c r="L254" s="2222">
        <f t="shared" si="69"/>
        <v>0</v>
      </c>
      <c r="M254" s="2222">
        <f t="shared" si="70"/>
        <v>0</v>
      </c>
      <c r="N254" s="2222">
        <f t="shared" si="71"/>
        <v>0</v>
      </c>
      <c r="O254" s="2222">
        <f t="shared" si="72"/>
        <v>0</v>
      </c>
      <c r="P254" s="2222">
        <f t="shared" si="73"/>
        <v>0</v>
      </c>
      <c r="Q254" s="2222">
        <f t="shared" si="74"/>
        <v>0</v>
      </c>
      <c r="R254" s="2222">
        <f t="shared" si="75"/>
        <v>0</v>
      </c>
      <c r="S254" s="2222">
        <f t="shared" si="76"/>
        <v>0</v>
      </c>
      <c r="T254" s="2222">
        <f t="shared" si="77"/>
        <v>0</v>
      </c>
      <c r="U254" s="2222">
        <f t="shared" si="78"/>
        <v>0</v>
      </c>
      <c r="V254" s="2222">
        <f t="shared" si="79"/>
        <v>0</v>
      </c>
      <c r="W254" s="2222">
        <f t="shared" si="80"/>
        <v>0</v>
      </c>
      <c r="X254" s="2222">
        <f t="shared" si="81"/>
        <v>0</v>
      </c>
      <c r="Y254" s="2222">
        <f t="shared" si="82"/>
        <v>0</v>
      </c>
      <c r="Z254" s="2222">
        <f t="shared" si="83"/>
        <v>0</v>
      </c>
      <c r="AA254" s="2222">
        <f t="shared" si="84"/>
        <v>0</v>
      </c>
      <c r="AB254" s="2222">
        <f t="shared" si="85"/>
        <v>0</v>
      </c>
      <c r="AC254" s="2222">
        <f t="shared" si="86"/>
        <v>0</v>
      </c>
      <c r="AD254" s="2222">
        <f t="shared" si="87"/>
        <v>0</v>
      </c>
      <c r="AE254" s="2222">
        <f t="shared" si="88"/>
        <v>0</v>
      </c>
      <c r="AF254" s="2222">
        <f t="shared" si="89"/>
        <v>0</v>
      </c>
      <c r="AG254" s="2222">
        <f t="shared" si="90"/>
        <v>0</v>
      </c>
      <c r="AH254" s="2222">
        <f t="shared" si="91"/>
        <v>0</v>
      </c>
      <c r="AI254" s="2222">
        <f t="shared" si="92"/>
        <v>0</v>
      </c>
      <c r="AJ254" s="2222">
        <f t="shared" si="93"/>
        <v>0</v>
      </c>
      <c r="AK254" s="2222">
        <f t="shared" si="94"/>
        <v>0</v>
      </c>
      <c r="AL254" s="2222">
        <f t="shared" si="95"/>
        <v>0</v>
      </c>
      <c r="AM254" s="2222">
        <f t="shared" si="96"/>
        <v>0</v>
      </c>
      <c r="AN254" s="2222">
        <f t="shared" si="97"/>
        <v>0</v>
      </c>
      <c r="AO254" s="2222">
        <f t="shared" si="98"/>
        <v>0</v>
      </c>
      <c r="AP254" s="2222">
        <f t="shared" si="99"/>
        <v>0</v>
      </c>
      <c r="AQ254" s="2222">
        <f t="shared" si="100"/>
        <v>0</v>
      </c>
      <c r="AR254" s="2222">
        <f t="shared" si="101"/>
        <v>0</v>
      </c>
      <c r="AS254" s="2222">
        <f t="shared" si="102"/>
        <v>0</v>
      </c>
      <c r="AT254" s="2222">
        <f t="shared" si="103"/>
        <v>0</v>
      </c>
      <c r="AU254" s="2222">
        <f t="shared" si="104"/>
        <v>0</v>
      </c>
      <c r="AV254" s="2222">
        <f t="shared" si="105"/>
        <v>0</v>
      </c>
      <c r="AW254" s="2222">
        <f t="shared" si="106"/>
        <v>0</v>
      </c>
      <c r="AX254" s="2222">
        <f t="shared" si="107"/>
        <v>0</v>
      </c>
      <c r="AY254" s="2222">
        <f t="shared" si="108"/>
        <v>0</v>
      </c>
      <c r="AZ254" s="2222">
        <f t="shared" si="109"/>
        <v>0</v>
      </c>
      <c r="BA254" s="2222">
        <f t="shared" si="110"/>
        <v>0</v>
      </c>
      <c r="BB254" s="2222">
        <f t="shared" si="111"/>
        <v>0</v>
      </c>
      <c r="BC254" s="2222">
        <f t="shared" si="112"/>
        <v>0</v>
      </c>
      <c r="BD254" s="2222">
        <f t="shared" si="113"/>
        <v>0</v>
      </c>
      <c r="BE254" s="2222">
        <f t="shared" si="114"/>
        <v>0</v>
      </c>
      <c r="BF254" s="2222">
        <f t="shared" si="115"/>
        <v>0</v>
      </c>
      <c r="BG254" s="2222">
        <f t="shared" si="116"/>
        <v>0</v>
      </c>
      <c r="BH254" s="2222">
        <f t="shared" si="117"/>
        <v>0</v>
      </c>
      <c r="BI254" s="2222">
        <f t="shared" si="118"/>
        <v>0</v>
      </c>
      <c r="BJ254" s="2222">
        <f t="shared" si="119"/>
        <v>0</v>
      </c>
      <c r="BK254" s="2222">
        <f t="shared" si="120"/>
        <v>0</v>
      </c>
      <c r="BL254" s="2222">
        <f t="shared" si="121"/>
        <v>0</v>
      </c>
      <c r="BM254" s="2222">
        <f t="shared" si="122"/>
        <v>0</v>
      </c>
      <c r="BN254" s="2222">
        <f t="shared" si="123"/>
        <v>0</v>
      </c>
      <c r="BO254" s="2222">
        <f t="shared" si="124"/>
        <v>0</v>
      </c>
      <c r="BP254" s="2222">
        <f t="shared" si="125"/>
        <v>0</v>
      </c>
      <c r="BQ254" s="2222">
        <f t="shared" si="126"/>
        <v>0</v>
      </c>
      <c r="BR254" s="2222">
        <f t="shared" si="127"/>
        <v>3751729.3953736117</v>
      </c>
      <c r="BS254" s="2222">
        <f t="shared" si="128"/>
        <v>712968.55405824655</v>
      </c>
      <c r="BT254" s="2222">
        <f t="shared" si="129"/>
        <v>914195.52717341098</v>
      </c>
      <c r="BU254" s="2222">
        <f t="shared" si="130"/>
        <v>0</v>
      </c>
      <c r="BV254" s="2222">
        <f t="shared" si="131"/>
        <v>0</v>
      </c>
      <c r="BW254" s="2222">
        <f t="shared" si="132"/>
        <v>0</v>
      </c>
      <c r="BX254" s="2222">
        <f t="shared" si="133"/>
        <v>91563.970077474136</v>
      </c>
      <c r="BY254" s="2222">
        <f t="shared" si="134"/>
        <v>10955.144761788641</v>
      </c>
      <c r="BZ254" s="2222">
        <f t="shared" si="135"/>
        <v>10091.408555467788</v>
      </c>
      <c r="CA254" s="2222">
        <f t="shared" si="136"/>
        <v>0</v>
      </c>
      <c r="CB254" s="2222">
        <f t="shared" si="137"/>
        <v>0</v>
      </c>
      <c r="CC254" s="2222">
        <f t="shared" si="138"/>
        <v>0</v>
      </c>
      <c r="CD254" s="2222">
        <f t="shared" si="139"/>
        <v>0</v>
      </c>
      <c r="CE254" s="2222">
        <f t="shared" si="140"/>
        <v>0</v>
      </c>
      <c r="CF254" s="2222">
        <f t="shared" si="141"/>
        <v>0</v>
      </c>
      <c r="CG254" s="2222">
        <f t="shared" si="142"/>
        <v>0</v>
      </c>
      <c r="CH254" s="2222">
        <f t="shared" si="143"/>
        <v>0</v>
      </c>
      <c r="CI254" s="2222">
        <f t="shared" si="144"/>
        <v>0</v>
      </c>
      <c r="CJ254" s="2222">
        <f t="shared" si="145"/>
        <v>0</v>
      </c>
      <c r="CK254" s="2222">
        <f t="shared" si="146"/>
        <v>0</v>
      </c>
      <c r="CL254" s="2222">
        <f t="shared" si="147"/>
        <v>5491504</v>
      </c>
      <c r="CM254" s="2223"/>
      <c r="CN254" s="2223"/>
      <c r="CO254" s="2223"/>
      <c r="CP254" s="1511"/>
      <c r="CQ254" s="1642"/>
      <c r="CR254" s="1511"/>
      <c r="CS254" s="1511"/>
      <c r="CT254" s="1511"/>
    </row>
    <row r="255" spans="1:98" ht="12.75" x14ac:dyDescent="0.2">
      <c r="A255" s="2226"/>
      <c r="B255" s="197" t="s">
        <v>699</v>
      </c>
      <c r="C255" s="2222">
        <f t="shared" si="60"/>
        <v>116437925.375</v>
      </c>
      <c r="D255" s="2222">
        <f t="shared" si="61"/>
        <v>83959043.493749991</v>
      </c>
      <c r="E255" s="2222">
        <f t="shared" si="62"/>
        <v>32478881.881249998</v>
      </c>
      <c r="F255" s="2222">
        <f t="shared" si="63"/>
        <v>116437925.375</v>
      </c>
      <c r="G255" s="2222">
        <f t="shared" si="64"/>
        <v>37062328.307130627</v>
      </c>
      <c r="H255" s="2222">
        <f t="shared" si="65"/>
        <v>15209408.160658961</v>
      </c>
      <c r="I255" s="2222">
        <f t="shared" si="66"/>
        <v>30920861.545546614</v>
      </c>
      <c r="J255" s="2222">
        <f t="shared" si="67"/>
        <v>0</v>
      </c>
      <c r="K255" s="2222">
        <f t="shared" si="68"/>
        <v>0</v>
      </c>
      <c r="L255" s="2222">
        <f t="shared" si="69"/>
        <v>0</v>
      </c>
      <c r="M255" s="2222">
        <f t="shared" si="70"/>
        <v>758767.89308117458</v>
      </c>
      <c r="N255" s="2222">
        <f t="shared" si="71"/>
        <v>0</v>
      </c>
      <c r="O255" s="2222">
        <f t="shared" si="72"/>
        <v>7677.5873326256933</v>
      </c>
      <c r="P255" s="2222">
        <f t="shared" si="73"/>
        <v>0</v>
      </c>
      <c r="Q255" s="2222">
        <f t="shared" si="74"/>
        <v>0</v>
      </c>
      <c r="R255" s="2222">
        <f t="shared" si="75"/>
        <v>0</v>
      </c>
      <c r="S255" s="2222">
        <f t="shared" si="76"/>
        <v>0</v>
      </c>
      <c r="T255" s="2222">
        <f t="shared" si="77"/>
        <v>0</v>
      </c>
      <c r="U255" s="2222">
        <f t="shared" si="78"/>
        <v>0</v>
      </c>
      <c r="V255" s="2222">
        <f t="shared" si="79"/>
        <v>0</v>
      </c>
      <c r="W255" s="2222">
        <f t="shared" si="80"/>
        <v>0</v>
      </c>
      <c r="X255" s="2222">
        <f t="shared" si="81"/>
        <v>0</v>
      </c>
      <c r="Y255" s="2222">
        <f t="shared" si="82"/>
        <v>0</v>
      </c>
      <c r="Z255" s="2222">
        <f t="shared" si="83"/>
        <v>0</v>
      </c>
      <c r="AA255" s="2222">
        <f t="shared" si="84"/>
        <v>83959043.493749991</v>
      </c>
      <c r="AB255" s="2222">
        <f t="shared" si="85"/>
        <v>28381206.221534435</v>
      </c>
      <c r="AC255" s="2222">
        <f t="shared" si="86"/>
        <v>2760390.0394961946</v>
      </c>
      <c r="AD255" s="2222">
        <f t="shared" si="87"/>
        <v>329087.9875412726</v>
      </c>
      <c r="AE255" s="2222">
        <f t="shared" si="88"/>
        <v>0</v>
      </c>
      <c r="AF255" s="2222">
        <f t="shared" si="89"/>
        <v>0</v>
      </c>
      <c r="AG255" s="2222">
        <f t="shared" si="90"/>
        <v>0</v>
      </c>
      <c r="AH255" s="2222">
        <f t="shared" si="91"/>
        <v>581041.42484952335</v>
      </c>
      <c r="AI255" s="2222">
        <f t="shared" si="92"/>
        <v>236943.35102971629</v>
      </c>
      <c r="AJ255" s="2222">
        <f t="shared" si="93"/>
        <v>190212.85679885559</v>
      </c>
      <c r="AK255" s="2222">
        <f t="shared" si="94"/>
        <v>0</v>
      </c>
      <c r="AL255" s="2222">
        <f t="shared" si="95"/>
        <v>0</v>
      </c>
      <c r="AM255" s="2222">
        <f t="shared" si="96"/>
        <v>0</v>
      </c>
      <c r="AN255" s="2222">
        <f t="shared" si="97"/>
        <v>0</v>
      </c>
      <c r="AO255" s="2222">
        <f t="shared" si="98"/>
        <v>0</v>
      </c>
      <c r="AP255" s="2222">
        <f t="shared" si="99"/>
        <v>0</v>
      </c>
      <c r="AQ255" s="2222">
        <f t="shared" si="100"/>
        <v>0</v>
      </c>
      <c r="AR255" s="2222">
        <f t="shared" si="101"/>
        <v>0</v>
      </c>
      <c r="AS255" s="2222">
        <f t="shared" si="102"/>
        <v>0</v>
      </c>
      <c r="AT255" s="2222">
        <f t="shared" si="103"/>
        <v>0</v>
      </c>
      <c r="AU255" s="2222">
        <f t="shared" si="104"/>
        <v>0</v>
      </c>
      <c r="AV255" s="2222">
        <f t="shared" si="105"/>
        <v>32478881.881249998</v>
      </c>
      <c r="AW255" s="2222">
        <f t="shared" si="106"/>
        <v>0</v>
      </c>
      <c r="AX255" s="2222">
        <f t="shared" si="107"/>
        <v>0</v>
      </c>
      <c r="AY255" s="2222">
        <f t="shared" si="108"/>
        <v>0</v>
      </c>
      <c r="AZ255" s="2222">
        <f t="shared" si="109"/>
        <v>0</v>
      </c>
      <c r="BA255" s="2222">
        <f t="shared" si="110"/>
        <v>0</v>
      </c>
      <c r="BB255" s="2222">
        <f t="shared" si="111"/>
        <v>0</v>
      </c>
      <c r="BC255" s="2222">
        <f t="shared" si="112"/>
        <v>0</v>
      </c>
      <c r="BD255" s="2222">
        <f t="shared" si="113"/>
        <v>0</v>
      </c>
      <c r="BE255" s="2222">
        <f t="shared" si="114"/>
        <v>0</v>
      </c>
      <c r="BF255" s="2222">
        <f t="shared" si="115"/>
        <v>0</v>
      </c>
      <c r="BG255" s="2222">
        <f t="shared" si="116"/>
        <v>0</v>
      </c>
      <c r="BH255" s="2222">
        <f t="shared" si="117"/>
        <v>0</v>
      </c>
      <c r="BI255" s="2222">
        <f t="shared" si="118"/>
        <v>0</v>
      </c>
      <c r="BJ255" s="2222">
        <f t="shared" si="119"/>
        <v>0</v>
      </c>
      <c r="BK255" s="2222">
        <f t="shared" si="120"/>
        <v>0</v>
      </c>
      <c r="BL255" s="2222">
        <f t="shared" si="121"/>
        <v>0</v>
      </c>
      <c r="BM255" s="2222">
        <f t="shared" si="122"/>
        <v>0</v>
      </c>
      <c r="BN255" s="2222">
        <f t="shared" si="123"/>
        <v>0</v>
      </c>
      <c r="BO255" s="2222">
        <f t="shared" si="124"/>
        <v>0</v>
      </c>
      <c r="BP255" s="2222">
        <f t="shared" si="125"/>
        <v>0</v>
      </c>
      <c r="BQ255" s="2222">
        <f t="shared" si="126"/>
        <v>0</v>
      </c>
      <c r="BR255" s="2222">
        <f t="shared" si="127"/>
        <v>0</v>
      </c>
      <c r="BS255" s="2222">
        <f t="shared" si="128"/>
        <v>0</v>
      </c>
      <c r="BT255" s="2222">
        <f t="shared" si="129"/>
        <v>0</v>
      </c>
      <c r="BU255" s="2222">
        <f t="shared" si="130"/>
        <v>0</v>
      </c>
      <c r="BV255" s="2222">
        <f t="shared" si="131"/>
        <v>0</v>
      </c>
      <c r="BW255" s="2222">
        <f t="shared" si="132"/>
        <v>0</v>
      </c>
      <c r="BX255" s="2222">
        <f t="shared" si="133"/>
        <v>0</v>
      </c>
      <c r="BY255" s="2222">
        <f t="shared" si="134"/>
        <v>0</v>
      </c>
      <c r="BZ255" s="2222">
        <f t="shared" si="135"/>
        <v>0</v>
      </c>
      <c r="CA255" s="2222">
        <f t="shared" si="136"/>
        <v>0</v>
      </c>
      <c r="CB255" s="2222">
        <f t="shared" si="137"/>
        <v>0</v>
      </c>
      <c r="CC255" s="2222">
        <f t="shared" si="138"/>
        <v>0</v>
      </c>
      <c r="CD255" s="2222">
        <f t="shared" si="139"/>
        <v>0</v>
      </c>
      <c r="CE255" s="2222">
        <f t="shared" si="140"/>
        <v>0</v>
      </c>
      <c r="CF255" s="2222">
        <f t="shared" si="141"/>
        <v>0</v>
      </c>
      <c r="CG255" s="2222">
        <f t="shared" si="142"/>
        <v>0</v>
      </c>
      <c r="CH255" s="2222">
        <f t="shared" si="143"/>
        <v>0</v>
      </c>
      <c r="CI255" s="2222">
        <f t="shared" si="144"/>
        <v>0</v>
      </c>
      <c r="CJ255" s="2222">
        <f t="shared" si="145"/>
        <v>0</v>
      </c>
      <c r="CK255" s="2222">
        <f t="shared" si="146"/>
        <v>0</v>
      </c>
      <c r="CL255" s="2222">
        <f t="shared" si="147"/>
        <v>0</v>
      </c>
      <c r="CM255" s="2223"/>
      <c r="CN255" s="2223"/>
      <c r="CO255" s="2223"/>
      <c r="CP255" s="1511"/>
      <c r="CQ255" s="1642"/>
      <c r="CR255" s="1511"/>
      <c r="CS255" s="1511"/>
      <c r="CT255" s="1511"/>
    </row>
    <row r="256" spans="1:98" ht="12.75" x14ac:dyDescent="0.2">
      <c r="A256" s="2226"/>
      <c r="B256" s="197" t="s">
        <v>700</v>
      </c>
      <c r="C256" s="2222">
        <f t="shared" si="60"/>
        <v>20695704.625</v>
      </c>
      <c r="D256" s="2222">
        <f t="shared" si="61"/>
        <v>13452208.00625</v>
      </c>
      <c r="E256" s="2222">
        <f t="shared" si="62"/>
        <v>7243496.6187500004</v>
      </c>
      <c r="F256" s="2222">
        <f t="shared" si="63"/>
        <v>20695704.625</v>
      </c>
      <c r="G256" s="2222">
        <f t="shared" si="64"/>
        <v>6551207.2306339936</v>
      </c>
      <c r="H256" s="2222">
        <f t="shared" si="65"/>
        <v>2688443.7450898727</v>
      </c>
      <c r="I256" s="2222">
        <f t="shared" si="66"/>
        <v>4211199.9256721027</v>
      </c>
      <c r="J256" s="2222">
        <f t="shared" si="67"/>
        <v>0</v>
      </c>
      <c r="K256" s="2222">
        <f t="shared" si="68"/>
        <v>0</v>
      </c>
      <c r="L256" s="2222">
        <f t="shared" si="69"/>
        <v>0</v>
      </c>
      <c r="M256" s="2222">
        <f t="shared" si="70"/>
        <v>0</v>
      </c>
      <c r="N256" s="2222">
        <f t="shared" si="71"/>
        <v>0</v>
      </c>
      <c r="O256" s="2222">
        <f t="shared" si="72"/>
        <v>1357.1048540316449</v>
      </c>
      <c r="P256" s="2222">
        <f t="shared" si="73"/>
        <v>0</v>
      </c>
      <c r="Q256" s="2222">
        <f t="shared" si="74"/>
        <v>0</v>
      </c>
      <c r="R256" s="2222">
        <f t="shared" si="75"/>
        <v>0</v>
      </c>
      <c r="S256" s="2222">
        <f t="shared" si="76"/>
        <v>0</v>
      </c>
      <c r="T256" s="2222">
        <f t="shared" si="77"/>
        <v>0</v>
      </c>
      <c r="U256" s="2222">
        <f t="shared" si="78"/>
        <v>0</v>
      </c>
      <c r="V256" s="2222">
        <f t="shared" si="79"/>
        <v>0</v>
      </c>
      <c r="W256" s="2222">
        <f t="shared" si="80"/>
        <v>0</v>
      </c>
      <c r="X256" s="2222">
        <f t="shared" si="81"/>
        <v>0</v>
      </c>
      <c r="Y256" s="2222">
        <f t="shared" si="82"/>
        <v>0</v>
      </c>
      <c r="Z256" s="2222">
        <f t="shared" si="83"/>
        <v>0</v>
      </c>
      <c r="AA256" s="2222">
        <f t="shared" si="84"/>
        <v>13452208.006250001</v>
      </c>
      <c r="AB256" s="2222">
        <f t="shared" si="85"/>
        <v>5350145.0420019999</v>
      </c>
      <c r="AC256" s="2222">
        <f t="shared" si="86"/>
        <v>520361.50149941759</v>
      </c>
      <c r="AD256" s="2222">
        <f t="shared" si="87"/>
        <v>56949.434713455572</v>
      </c>
      <c r="AE256" s="2222">
        <f t="shared" si="88"/>
        <v>0</v>
      </c>
      <c r="AF256" s="2222">
        <f t="shared" si="89"/>
        <v>0</v>
      </c>
      <c r="AG256" s="2222">
        <f t="shared" si="90"/>
        <v>0</v>
      </c>
      <c r="AH256" s="2222">
        <f t="shared" si="91"/>
        <v>1235517.3657442061</v>
      </c>
      <c r="AI256" s="2222">
        <f t="shared" si="92"/>
        <v>44666.223304671032</v>
      </c>
      <c r="AJ256" s="2222">
        <f t="shared" si="93"/>
        <v>35857.051486249809</v>
      </c>
      <c r="AK256" s="2222">
        <f t="shared" si="94"/>
        <v>0</v>
      </c>
      <c r="AL256" s="2222">
        <f t="shared" si="95"/>
        <v>0</v>
      </c>
      <c r="AM256" s="2222">
        <f t="shared" si="96"/>
        <v>0</v>
      </c>
      <c r="AN256" s="2222">
        <f t="shared" si="97"/>
        <v>0</v>
      </c>
      <c r="AO256" s="2222">
        <f t="shared" si="98"/>
        <v>0</v>
      </c>
      <c r="AP256" s="2222">
        <f t="shared" si="99"/>
        <v>0</v>
      </c>
      <c r="AQ256" s="2222">
        <f t="shared" si="100"/>
        <v>0</v>
      </c>
      <c r="AR256" s="2222">
        <f t="shared" si="101"/>
        <v>0</v>
      </c>
      <c r="AS256" s="2222">
        <f t="shared" si="102"/>
        <v>0</v>
      </c>
      <c r="AT256" s="2222">
        <f t="shared" si="103"/>
        <v>0</v>
      </c>
      <c r="AU256" s="2222">
        <f t="shared" si="104"/>
        <v>0</v>
      </c>
      <c r="AV256" s="2222">
        <f t="shared" si="105"/>
        <v>7243496.6187500004</v>
      </c>
      <c r="AW256" s="2222">
        <f t="shared" si="106"/>
        <v>0</v>
      </c>
      <c r="AX256" s="2222">
        <f t="shared" si="107"/>
        <v>0</v>
      </c>
      <c r="AY256" s="2222">
        <f t="shared" si="108"/>
        <v>0</v>
      </c>
      <c r="AZ256" s="2222">
        <f t="shared" si="109"/>
        <v>0</v>
      </c>
      <c r="BA256" s="2222">
        <f t="shared" si="110"/>
        <v>0</v>
      </c>
      <c r="BB256" s="2222">
        <f t="shared" si="111"/>
        <v>0</v>
      </c>
      <c r="BC256" s="2222">
        <f t="shared" si="112"/>
        <v>0</v>
      </c>
      <c r="BD256" s="2222">
        <f t="shared" si="113"/>
        <v>0</v>
      </c>
      <c r="BE256" s="2222">
        <f t="shared" si="114"/>
        <v>0</v>
      </c>
      <c r="BF256" s="2222">
        <f t="shared" si="115"/>
        <v>0</v>
      </c>
      <c r="BG256" s="2222">
        <f t="shared" si="116"/>
        <v>0</v>
      </c>
      <c r="BH256" s="2222">
        <f t="shared" si="117"/>
        <v>0</v>
      </c>
      <c r="BI256" s="2222">
        <f t="shared" si="118"/>
        <v>0</v>
      </c>
      <c r="BJ256" s="2222">
        <f t="shared" si="119"/>
        <v>0</v>
      </c>
      <c r="BK256" s="2222">
        <f t="shared" si="120"/>
        <v>0</v>
      </c>
      <c r="BL256" s="2222">
        <f t="shared" si="121"/>
        <v>0</v>
      </c>
      <c r="BM256" s="2222">
        <f t="shared" si="122"/>
        <v>0</v>
      </c>
      <c r="BN256" s="2222">
        <f t="shared" si="123"/>
        <v>0</v>
      </c>
      <c r="BO256" s="2222">
        <f t="shared" si="124"/>
        <v>0</v>
      </c>
      <c r="BP256" s="2222">
        <f t="shared" si="125"/>
        <v>0</v>
      </c>
      <c r="BQ256" s="2222">
        <f t="shared" si="126"/>
        <v>0</v>
      </c>
      <c r="BR256" s="2222">
        <f t="shared" si="127"/>
        <v>0</v>
      </c>
      <c r="BS256" s="2222">
        <f t="shared" si="128"/>
        <v>0</v>
      </c>
      <c r="BT256" s="2222">
        <f t="shared" si="129"/>
        <v>0</v>
      </c>
      <c r="BU256" s="2222">
        <f t="shared" si="130"/>
        <v>0</v>
      </c>
      <c r="BV256" s="2222">
        <f t="shared" si="131"/>
        <v>0</v>
      </c>
      <c r="BW256" s="2222">
        <f t="shared" si="132"/>
        <v>0</v>
      </c>
      <c r="BX256" s="2222">
        <f t="shared" si="133"/>
        <v>0</v>
      </c>
      <c r="BY256" s="2222">
        <f t="shared" si="134"/>
        <v>0</v>
      </c>
      <c r="BZ256" s="2222">
        <f t="shared" si="135"/>
        <v>0</v>
      </c>
      <c r="CA256" s="2222">
        <f t="shared" si="136"/>
        <v>0</v>
      </c>
      <c r="CB256" s="2222">
        <f t="shared" si="137"/>
        <v>0</v>
      </c>
      <c r="CC256" s="2222">
        <f t="shared" si="138"/>
        <v>0</v>
      </c>
      <c r="CD256" s="2222">
        <f t="shared" si="139"/>
        <v>0</v>
      </c>
      <c r="CE256" s="2222">
        <f t="shared" si="140"/>
        <v>0</v>
      </c>
      <c r="CF256" s="2222">
        <f t="shared" si="141"/>
        <v>0</v>
      </c>
      <c r="CG256" s="2222">
        <f t="shared" si="142"/>
        <v>0</v>
      </c>
      <c r="CH256" s="2222">
        <f t="shared" si="143"/>
        <v>0</v>
      </c>
      <c r="CI256" s="2222">
        <f t="shared" si="144"/>
        <v>0</v>
      </c>
      <c r="CJ256" s="2222">
        <f t="shared" si="145"/>
        <v>0</v>
      </c>
      <c r="CK256" s="2222">
        <f t="shared" si="146"/>
        <v>0</v>
      </c>
      <c r="CL256" s="2222">
        <f t="shared" si="147"/>
        <v>0</v>
      </c>
      <c r="CM256" s="2223"/>
      <c r="CN256" s="2223"/>
      <c r="CO256" s="2223"/>
      <c r="CP256" s="1511"/>
      <c r="CQ256" s="1642"/>
      <c r="CR256" s="1511"/>
      <c r="CS256" s="1511"/>
      <c r="CT256" s="1511"/>
    </row>
    <row r="257" spans="1:98" ht="12.75" x14ac:dyDescent="0.2">
      <c r="A257" s="2221"/>
      <c r="B257" s="197" t="s">
        <v>697</v>
      </c>
      <c r="C257" s="2222">
        <f t="shared" si="60"/>
        <v>0</v>
      </c>
      <c r="D257" s="2222">
        <f t="shared" si="61"/>
        <v>0</v>
      </c>
      <c r="E257" s="2222">
        <f t="shared" si="62"/>
        <v>0</v>
      </c>
      <c r="F257" s="2222">
        <f t="shared" si="63"/>
        <v>0</v>
      </c>
      <c r="G257" s="2222">
        <f t="shared" si="64"/>
        <v>0</v>
      </c>
      <c r="H257" s="2222">
        <f t="shared" si="65"/>
        <v>0</v>
      </c>
      <c r="I257" s="2222">
        <f t="shared" si="66"/>
        <v>0</v>
      </c>
      <c r="J257" s="2222">
        <f t="shared" si="67"/>
        <v>0</v>
      </c>
      <c r="K257" s="2222">
        <f t="shared" si="68"/>
        <v>0</v>
      </c>
      <c r="L257" s="2222">
        <f t="shared" si="69"/>
        <v>0</v>
      </c>
      <c r="M257" s="2222">
        <f t="shared" si="70"/>
        <v>0</v>
      </c>
      <c r="N257" s="2222">
        <f t="shared" si="71"/>
        <v>0</v>
      </c>
      <c r="O257" s="2222">
        <f t="shared" si="72"/>
        <v>0</v>
      </c>
      <c r="P257" s="2222">
        <f t="shared" si="73"/>
        <v>0</v>
      </c>
      <c r="Q257" s="2222">
        <f t="shared" si="74"/>
        <v>0</v>
      </c>
      <c r="R257" s="2222">
        <f t="shared" si="75"/>
        <v>0</v>
      </c>
      <c r="S257" s="2222">
        <f t="shared" si="76"/>
        <v>0</v>
      </c>
      <c r="T257" s="2222">
        <f t="shared" si="77"/>
        <v>0</v>
      </c>
      <c r="U257" s="2222">
        <f t="shared" si="78"/>
        <v>0</v>
      </c>
      <c r="V257" s="2222">
        <f t="shared" si="79"/>
        <v>0</v>
      </c>
      <c r="W257" s="2222">
        <f t="shared" si="80"/>
        <v>0</v>
      </c>
      <c r="X257" s="2222">
        <f t="shared" si="81"/>
        <v>0</v>
      </c>
      <c r="Y257" s="2222">
        <f t="shared" si="82"/>
        <v>0</v>
      </c>
      <c r="Z257" s="2222">
        <f t="shared" si="83"/>
        <v>0</v>
      </c>
      <c r="AA257" s="2222">
        <f t="shared" si="84"/>
        <v>0</v>
      </c>
      <c r="AB257" s="2222">
        <f t="shared" si="85"/>
        <v>0</v>
      </c>
      <c r="AC257" s="2222">
        <f t="shared" si="86"/>
        <v>0</v>
      </c>
      <c r="AD257" s="2222">
        <f t="shared" si="87"/>
        <v>0</v>
      </c>
      <c r="AE257" s="2222">
        <f t="shared" si="88"/>
        <v>0</v>
      </c>
      <c r="AF257" s="2222">
        <f t="shared" si="89"/>
        <v>0</v>
      </c>
      <c r="AG257" s="2222">
        <f t="shared" si="90"/>
        <v>0</v>
      </c>
      <c r="AH257" s="2222">
        <f t="shared" si="91"/>
        <v>0</v>
      </c>
      <c r="AI257" s="2222">
        <f t="shared" si="92"/>
        <v>0</v>
      </c>
      <c r="AJ257" s="2222">
        <f t="shared" si="93"/>
        <v>0</v>
      </c>
      <c r="AK257" s="2222">
        <f t="shared" si="94"/>
        <v>0</v>
      </c>
      <c r="AL257" s="2222">
        <f t="shared" si="95"/>
        <v>0</v>
      </c>
      <c r="AM257" s="2222">
        <f t="shared" si="96"/>
        <v>0</v>
      </c>
      <c r="AN257" s="2222">
        <f t="shared" si="97"/>
        <v>0</v>
      </c>
      <c r="AO257" s="2222">
        <f t="shared" si="98"/>
        <v>0</v>
      </c>
      <c r="AP257" s="2222">
        <f t="shared" si="99"/>
        <v>0</v>
      </c>
      <c r="AQ257" s="2222">
        <f t="shared" si="100"/>
        <v>0</v>
      </c>
      <c r="AR257" s="2222">
        <f t="shared" si="101"/>
        <v>0</v>
      </c>
      <c r="AS257" s="2222">
        <f t="shared" si="102"/>
        <v>0</v>
      </c>
      <c r="AT257" s="2222">
        <f t="shared" si="103"/>
        <v>0</v>
      </c>
      <c r="AU257" s="2222">
        <f t="shared" si="104"/>
        <v>0</v>
      </c>
      <c r="AV257" s="2222">
        <f t="shared" si="105"/>
        <v>0</v>
      </c>
      <c r="AW257" s="2222">
        <f t="shared" si="106"/>
        <v>0</v>
      </c>
      <c r="AX257" s="2222">
        <f t="shared" si="107"/>
        <v>0</v>
      </c>
      <c r="AY257" s="2222">
        <f t="shared" si="108"/>
        <v>0</v>
      </c>
      <c r="AZ257" s="2222">
        <f t="shared" si="109"/>
        <v>0</v>
      </c>
      <c r="BA257" s="2222">
        <f t="shared" si="110"/>
        <v>0</v>
      </c>
      <c r="BB257" s="2222">
        <f t="shared" si="111"/>
        <v>0</v>
      </c>
      <c r="BC257" s="2222">
        <f t="shared" si="112"/>
        <v>0</v>
      </c>
      <c r="BD257" s="2222">
        <f t="shared" si="113"/>
        <v>0</v>
      </c>
      <c r="BE257" s="2222">
        <f t="shared" si="114"/>
        <v>0</v>
      </c>
      <c r="BF257" s="2222">
        <f t="shared" si="115"/>
        <v>0</v>
      </c>
      <c r="BG257" s="2222">
        <f t="shared" si="116"/>
        <v>0</v>
      </c>
      <c r="BH257" s="2222">
        <f t="shared" si="117"/>
        <v>0</v>
      </c>
      <c r="BI257" s="2222">
        <f t="shared" si="118"/>
        <v>0</v>
      </c>
      <c r="BJ257" s="2222">
        <f t="shared" si="119"/>
        <v>0</v>
      </c>
      <c r="BK257" s="2222">
        <f t="shared" si="120"/>
        <v>0</v>
      </c>
      <c r="BL257" s="2222">
        <f t="shared" si="121"/>
        <v>0</v>
      </c>
      <c r="BM257" s="2222">
        <f t="shared" si="122"/>
        <v>0</v>
      </c>
      <c r="BN257" s="2222">
        <f t="shared" si="123"/>
        <v>0</v>
      </c>
      <c r="BO257" s="2222">
        <f t="shared" si="124"/>
        <v>0</v>
      </c>
      <c r="BP257" s="2222">
        <f t="shared" si="125"/>
        <v>0</v>
      </c>
      <c r="BQ257" s="2222">
        <f t="shared" si="126"/>
        <v>0</v>
      </c>
      <c r="BR257" s="2222">
        <f t="shared" si="127"/>
        <v>0</v>
      </c>
      <c r="BS257" s="2222">
        <f t="shared" si="128"/>
        <v>0</v>
      </c>
      <c r="BT257" s="2222">
        <f t="shared" si="129"/>
        <v>0</v>
      </c>
      <c r="BU257" s="2222">
        <f t="shared" si="130"/>
        <v>0</v>
      </c>
      <c r="BV257" s="2222">
        <f t="shared" si="131"/>
        <v>0</v>
      </c>
      <c r="BW257" s="2222">
        <f t="shared" si="132"/>
        <v>0</v>
      </c>
      <c r="BX257" s="2222">
        <f t="shared" si="133"/>
        <v>0</v>
      </c>
      <c r="BY257" s="2222">
        <f t="shared" si="134"/>
        <v>0</v>
      </c>
      <c r="BZ257" s="2222">
        <f t="shared" si="135"/>
        <v>0</v>
      </c>
      <c r="CA257" s="2222">
        <f t="shared" si="136"/>
        <v>0</v>
      </c>
      <c r="CB257" s="2222">
        <f t="shared" si="137"/>
        <v>0</v>
      </c>
      <c r="CC257" s="2222">
        <f t="shared" si="138"/>
        <v>0</v>
      </c>
      <c r="CD257" s="2222">
        <f t="shared" si="139"/>
        <v>0</v>
      </c>
      <c r="CE257" s="2222">
        <f t="shared" si="140"/>
        <v>0</v>
      </c>
      <c r="CF257" s="2222">
        <f t="shared" si="141"/>
        <v>0</v>
      </c>
      <c r="CG257" s="2222">
        <f t="shared" si="142"/>
        <v>0</v>
      </c>
      <c r="CH257" s="2222">
        <f t="shared" si="143"/>
        <v>0</v>
      </c>
      <c r="CI257" s="2222">
        <f t="shared" si="144"/>
        <v>0</v>
      </c>
      <c r="CJ257" s="2222">
        <f t="shared" si="145"/>
        <v>0</v>
      </c>
      <c r="CK257" s="2222">
        <f t="shared" si="146"/>
        <v>0</v>
      </c>
      <c r="CL257" s="2222">
        <f t="shared" si="147"/>
        <v>0</v>
      </c>
      <c r="CM257" s="2223"/>
      <c r="CN257" s="2223"/>
      <c r="CO257" s="2223"/>
      <c r="CP257" s="1511"/>
      <c r="CQ257" s="1642"/>
      <c r="CR257" s="1511"/>
      <c r="CS257" s="1511"/>
      <c r="CT257" s="1511"/>
    </row>
    <row r="258" spans="1:98" x14ac:dyDescent="0.2">
      <c r="B258" s="2227"/>
      <c r="C258" s="2165"/>
      <c r="D258" s="2166"/>
      <c r="E258" s="80"/>
      <c r="F258" s="2167"/>
      <c r="G258" s="2228"/>
      <c r="H258" s="2228"/>
      <c r="I258" s="2228"/>
      <c r="J258" s="2228"/>
      <c r="K258" s="2228"/>
      <c r="L258" s="2228"/>
      <c r="M258" s="2228"/>
      <c r="N258" s="2228"/>
      <c r="O258" s="2228"/>
      <c r="P258" s="2228"/>
      <c r="Q258" s="2228"/>
      <c r="R258" s="2228"/>
      <c r="S258" s="2228"/>
      <c r="T258" s="2228"/>
      <c r="U258" s="2228"/>
      <c r="V258" s="2228"/>
      <c r="W258" s="2228"/>
      <c r="X258" s="2228"/>
      <c r="Y258" s="2228"/>
      <c r="Z258" s="2229"/>
      <c r="AA258" s="2229"/>
      <c r="AB258" s="2229"/>
      <c r="AC258" s="2229"/>
      <c r="AD258" s="2228"/>
      <c r="AE258" s="2228"/>
      <c r="AF258" s="2228"/>
      <c r="AG258" s="2228"/>
      <c r="AH258" s="2228"/>
      <c r="AI258" s="2228"/>
      <c r="AJ258" s="2228"/>
      <c r="AK258" s="2228"/>
      <c r="AL258" s="2228"/>
      <c r="AM258" s="2228"/>
      <c r="AN258" s="2228"/>
      <c r="AO258" s="2228"/>
      <c r="AP258" s="2228"/>
      <c r="AQ258" s="2228"/>
      <c r="AR258" s="2228"/>
      <c r="AS258" s="2228"/>
      <c r="AT258" s="2228"/>
      <c r="AU258" s="2228"/>
      <c r="AV258" s="2230"/>
      <c r="AW258" s="2228"/>
      <c r="AX258" s="2228"/>
      <c r="AY258" s="2228"/>
      <c r="AZ258" s="2228"/>
      <c r="BA258" s="2228"/>
      <c r="BB258" s="2228"/>
      <c r="BC258" s="2228"/>
      <c r="BD258" s="2228"/>
      <c r="BE258" s="2228"/>
      <c r="BF258" s="2228"/>
      <c r="BG258" s="2228"/>
      <c r="BH258" s="2228"/>
      <c r="BI258" s="2228"/>
      <c r="BJ258" s="2228"/>
      <c r="BK258" s="2228"/>
      <c r="BL258" s="2228"/>
      <c r="BM258" s="2228"/>
      <c r="BN258" s="2228"/>
      <c r="BO258" s="2228"/>
      <c r="BP258" s="2228"/>
      <c r="BQ258" s="2231"/>
      <c r="BR258" s="2228"/>
      <c r="BS258" s="2228"/>
      <c r="BT258" s="2228"/>
      <c r="BU258" s="2228"/>
      <c r="BV258" s="2228"/>
      <c r="BW258" s="2228"/>
      <c r="BX258" s="2228"/>
      <c r="BY258" s="2228"/>
      <c r="BZ258" s="2228"/>
      <c r="CA258" s="2228"/>
      <c r="CB258" s="2228"/>
      <c r="CC258" s="2228"/>
      <c r="CD258" s="2228"/>
      <c r="CE258" s="2228"/>
      <c r="CF258" s="2228"/>
      <c r="CG258" s="2228"/>
      <c r="CH258" s="2228"/>
      <c r="CI258" s="2228"/>
      <c r="CJ258" s="2228"/>
      <c r="CK258" s="2229"/>
      <c r="CL258" s="2229"/>
      <c r="CM258" s="2176"/>
      <c r="CN258" s="83"/>
      <c r="CO258" s="83"/>
    </row>
    <row r="259" spans="1:98" ht="16.5" thickBot="1" x14ac:dyDescent="0.25">
      <c r="B259" s="2232" t="s">
        <v>763</v>
      </c>
      <c r="C259" s="2233">
        <f t="shared" ref="C259:BM259" si="148">SUM(C224:C257)</f>
        <v>189842881.15397847</v>
      </c>
      <c r="D259" s="2233">
        <f t="shared" si="148"/>
        <v>128458069.89999998</v>
      </c>
      <c r="E259" s="2233">
        <f t="shared" si="148"/>
        <v>81612172.599999994</v>
      </c>
      <c r="F259" s="2233">
        <f t="shared" si="148"/>
        <v>210070242.5</v>
      </c>
      <c r="G259" s="2233">
        <f t="shared" si="148"/>
        <v>27302447.372438304</v>
      </c>
      <c r="H259" s="2233">
        <f t="shared" si="148"/>
        <v>11054551.517222002</v>
      </c>
      <c r="I259" s="2233">
        <f t="shared" si="148"/>
        <v>20955456.044664912</v>
      </c>
      <c r="J259" s="2233">
        <f t="shared" si="148"/>
        <v>0</v>
      </c>
      <c r="K259" s="2233">
        <f t="shared" si="148"/>
        <v>0</v>
      </c>
      <c r="L259" s="2233">
        <f t="shared" si="148"/>
        <v>0</v>
      </c>
      <c r="M259" s="2233">
        <f t="shared" si="148"/>
        <v>506668.80939464708</v>
      </c>
      <c r="N259" s="2233">
        <f t="shared" si="148"/>
        <v>1241.800381761411</v>
      </c>
      <c r="O259" s="2233">
        <f t="shared" si="148"/>
        <v>7273.4808983684088</v>
      </c>
      <c r="P259" s="2233">
        <f t="shared" si="148"/>
        <v>0</v>
      </c>
      <c r="Q259" s="2233">
        <f t="shared" si="148"/>
        <v>0</v>
      </c>
      <c r="R259" s="2233">
        <f t="shared" si="148"/>
        <v>0</v>
      </c>
      <c r="S259" s="2233">
        <f t="shared" si="148"/>
        <v>0</v>
      </c>
      <c r="T259" s="2233">
        <f t="shared" si="148"/>
        <v>0</v>
      </c>
      <c r="U259" s="2233">
        <f t="shared" si="148"/>
        <v>0</v>
      </c>
      <c r="V259" s="2233">
        <f t="shared" si="148"/>
        <v>0</v>
      </c>
      <c r="W259" s="2233">
        <f t="shared" si="148"/>
        <v>0</v>
      </c>
      <c r="X259" s="2233">
        <f t="shared" si="148"/>
        <v>0</v>
      </c>
      <c r="Y259" s="2233">
        <f t="shared" si="148"/>
        <v>0</v>
      </c>
      <c r="Z259" s="2233">
        <f t="shared" si="148"/>
        <v>0</v>
      </c>
      <c r="AA259" s="2233">
        <f t="shared" si="148"/>
        <v>59827639.024999999</v>
      </c>
      <c r="AB259" s="2233">
        <f t="shared" si="148"/>
        <v>35849224.399146795</v>
      </c>
      <c r="AC259" s="2233">
        <f t="shared" si="148"/>
        <v>3053289.1056300299</v>
      </c>
      <c r="AD259" s="2233">
        <f t="shared" si="148"/>
        <v>465185.78110235959</v>
      </c>
      <c r="AE259" s="2233">
        <f t="shared" si="148"/>
        <v>0</v>
      </c>
      <c r="AF259" s="2233">
        <f t="shared" si="148"/>
        <v>0</v>
      </c>
      <c r="AG259" s="2233">
        <f t="shared" si="148"/>
        <v>0</v>
      </c>
      <c r="AH259" s="2233">
        <f t="shared" si="148"/>
        <v>926625.0486317405</v>
      </c>
      <c r="AI259" s="2233">
        <f t="shared" si="148"/>
        <v>172645.48103255715</v>
      </c>
      <c r="AJ259" s="2233">
        <f t="shared" si="148"/>
        <v>140695.71945651516</v>
      </c>
      <c r="AK259" s="2233">
        <f t="shared" si="148"/>
        <v>0</v>
      </c>
      <c r="AL259" s="2233">
        <f t="shared" si="148"/>
        <v>0</v>
      </c>
      <c r="AM259" s="2233">
        <f t="shared" si="148"/>
        <v>0</v>
      </c>
      <c r="AN259" s="2233">
        <f t="shared" si="148"/>
        <v>0</v>
      </c>
      <c r="AO259" s="2233">
        <f t="shared" si="148"/>
        <v>0</v>
      </c>
      <c r="AP259" s="2233">
        <f t="shared" si="148"/>
        <v>0</v>
      </c>
      <c r="AQ259" s="2233">
        <f t="shared" si="148"/>
        <v>0</v>
      </c>
      <c r="AR259" s="2233">
        <f t="shared" si="148"/>
        <v>0</v>
      </c>
      <c r="AS259" s="2233">
        <f t="shared" si="148"/>
        <v>0</v>
      </c>
      <c r="AT259" s="2233">
        <f t="shared" si="148"/>
        <v>0</v>
      </c>
      <c r="AU259" s="2233">
        <f t="shared" si="148"/>
        <v>0</v>
      </c>
      <c r="AV259" s="2233">
        <f t="shared" si="148"/>
        <v>40607665.534999996</v>
      </c>
      <c r="AW259" s="2233">
        <f t="shared" si="148"/>
        <v>-2952494.571010964</v>
      </c>
      <c r="AX259" s="2233">
        <f t="shared" si="148"/>
        <v>-689801.74772163667</v>
      </c>
      <c r="AY259" s="2233">
        <f t="shared" si="148"/>
        <v>-1075815.5567998872</v>
      </c>
      <c r="AZ259" s="2233">
        <f t="shared" si="148"/>
        <v>0</v>
      </c>
      <c r="BA259" s="2233">
        <f t="shared" si="148"/>
        <v>0</v>
      </c>
      <c r="BB259" s="2233">
        <f t="shared" si="148"/>
        <v>0</v>
      </c>
      <c r="BC259" s="2233">
        <f t="shared" si="148"/>
        <v>-68113.64823591309</v>
      </c>
      <c r="BD259" s="2233">
        <f t="shared" si="148"/>
        <v>-8934.0626367462082</v>
      </c>
      <c r="BE259" s="2233">
        <f t="shared" si="148"/>
        <v>-7409.7161464730907</v>
      </c>
      <c r="BF259" s="2233">
        <f t="shared" si="148"/>
        <v>0</v>
      </c>
      <c r="BG259" s="2233">
        <f t="shared" si="148"/>
        <v>0</v>
      </c>
      <c r="BH259" s="2233">
        <f t="shared" si="148"/>
        <v>0</v>
      </c>
      <c r="BI259" s="2233">
        <f t="shared" si="148"/>
        <v>0</v>
      </c>
      <c r="BJ259" s="2233">
        <f t="shared" si="148"/>
        <v>0</v>
      </c>
      <c r="BK259" s="2233">
        <f t="shared" si="148"/>
        <v>0</v>
      </c>
      <c r="BL259" s="2233">
        <f t="shared" si="148"/>
        <v>0</v>
      </c>
      <c r="BM259" s="2233">
        <f t="shared" si="148"/>
        <v>0</v>
      </c>
      <c r="BN259" s="2233">
        <f t="shared" ref="BN259:CL259" si="149">SUM(BN224:BN257)</f>
        <v>0</v>
      </c>
      <c r="BO259" s="2233">
        <f t="shared" si="149"/>
        <v>0</v>
      </c>
      <c r="BP259" s="2233">
        <f t="shared" si="149"/>
        <v>0</v>
      </c>
      <c r="BQ259" s="2233">
        <f t="shared" si="149"/>
        <v>-4802569.3025516197</v>
      </c>
      <c r="BR259" s="2233">
        <f t="shared" si="149"/>
        <v>40154209.943876773</v>
      </c>
      <c r="BS259" s="2233">
        <f t="shared" si="149"/>
        <v>14489589.515936036</v>
      </c>
      <c r="BT259" s="2233">
        <f t="shared" si="149"/>
        <v>39047959.891438015</v>
      </c>
      <c r="BU259" s="2233">
        <f t="shared" si="149"/>
        <v>0</v>
      </c>
      <c r="BV259" s="2233">
        <f t="shared" si="149"/>
        <v>0</v>
      </c>
      <c r="BW259" s="2233">
        <f t="shared" si="149"/>
        <v>0</v>
      </c>
      <c r="BX259" s="2233">
        <f t="shared" si="149"/>
        <v>354582.04149410746</v>
      </c>
      <c r="BY259" s="2233">
        <f t="shared" si="149"/>
        <v>45107.508807498525</v>
      </c>
      <c r="BZ259" s="2233">
        <f t="shared" si="149"/>
        <v>118696.73497766198</v>
      </c>
      <c r="CA259" s="2233">
        <f t="shared" si="149"/>
        <v>0</v>
      </c>
      <c r="CB259" s="2233">
        <f t="shared" si="149"/>
        <v>0</v>
      </c>
      <c r="CC259" s="2233">
        <f t="shared" si="149"/>
        <v>0</v>
      </c>
      <c r="CD259" s="2233">
        <f t="shared" si="149"/>
        <v>0</v>
      </c>
      <c r="CE259" s="2233">
        <f t="shared" si="149"/>
        <v>0</v>
      </c>
      <c r="CF259" s="2233">
        <f t="shared" si="149"/>
        <v>0</v>
      </c>
      <c r="CG259" s="2233">
        <f t="shared" si="149"/>
        <v>0</v>
      </c>
      <c r="CH259" s="2233">
        <f t="shared" si="149"/>
        <v>0</v>
      </c>
      <c r="CI259" s="2233">
        <f t="shared" si="149"/>
        <v>0</v>
      </c>
      <c r="CJ259" s="2233">
        <f t="shared" si="149"/>
        <v>0</v>
      </c>
      <c r="CK259" s="2233">
        <f t="shared" si="149"/>
        <v>0</v>
      </c>
      <c r="CL259" s="2233">
        <f t="shared" si="149"/>
        <v>94210145.636530101</v>
      </c>
      <c r="CM259" s="2176"/>
      <c r="CN259" s="83"/>
      <c r="CO259" s="83"/>
    </row>
    <row r="260" spans="1:98" ht="12" thickTop="1" x14ac:dyDescent="0.2">
      <c r="B260" s="2234"/>
      <c r="I260" s="2228"/>
      <c r="J260" s="2228"/>
      <c r="K260" s="2228"/>
      <c r="L260" s="2228"/>
      <c r="M260" s="2228"/>
      <c r="N260" s="2228"/>
      <c r="O260" s="2228"/>
      <c r="P260" s="2228"/>
      <c r="Q260" s="2228"/>
      <c r="R260" s="2228"/>
      <c r="S260" s="2228"/>
      <c r="T260" s="2228"/>
      <c r="U260" s="2228"/>
      <c r="V260" s="2228"/>
      <c r="W260" s="2228"/>
      <c r="X260" s="2228"/>
      <c r="Y260" s="2228"/>
      <c r="Z260" s="2228"/>
      <c r="AA260" s="2228"/>
      <c r="AB260" s="2229"/>
      <c r="AC260" s="2229"/>
      <c r="AD260" s="2229"/>
      <c r="AE260" s="2229"/>
      <c r="AF260" s="2228"/>
      <c r="AG260" s="2228"/>
      <c r="AH260" s="2228"/>
      <c r="AI260" s="2228"/>
      <c r="AJ260" s="2228"/>
      <c r="AK260" s="2228"/>
      <c r="AL260" s="2228"/>
      <c r="AM260" s="2228"/>
      <c r="AN260" s="2228"/>
      <c r="AO260" s="2228"/>
      <c r="AP260" s="2228"/>
      <c r="AQ260" s="2228"/>
      <c r="AR260" s="2228"/>
      <c r="AS260" s="2228"/>
      <c r="AT260" s="2228"/>
      <c r="AU260" s="2228"/>
      <c r="AV260" s="2228"/>
      <c r="AW260" s="2228"/>
      <c r="AX260" s="2230"/>
      <c r="AY260" s="2228"/>
      <c r="AZ260" s="2228"/>
      <c r="BA260" s="2228"/>
      <c r="BB260" s="2228"/>
      <c r="BC260" s="2228"/>
      <c r="BD260" s="2228"/>
      <c r="BE260" s="2228"/>
      <c r="BF260" s="2228"/>
      <c r="BG260" s="2228"/>
      <c r="BH260" s="2228"/>
      <c r="BI260" s="2228"/>
      <c r="BJ260" s="2228"/>
      <c r="BK260" s="2228"/>
      <c r="BL260" s="2228"/>
      <c r="BM260" s="2228"/>
      <c r="BN260" s="2228"/>
      <c r="BO260" s="2228"/>
      <c r="BP260" s="2228"/>
      <c r="BQ260" s="2228"/>
      <c r="BR260" s="2228"/>
      <c r="BS260" s="2229"/>
      <c r="BT260" s="2228"/>
      <c r="BU260" s="2228"/>
      <c r="BV260" s="2228"/>
      <c r="BW260" s="2228"/>
      <c r="BX260" s="2228"/>
      <c r="BY260" s="2228"/>
      <c r="BZ260" s="2228"/>
      <c r="CA260" s="2228"/>
      <c r="CB260" s="2228"/>
      <c r="CC260" s="2228"/>
      <c r="CD260" s="2228"/>
      <c r="CE260" s="2228"/>
      <c r="CF260" s="2228"/>
      <c r="CG260" s="2228"/>
      <c r="CH260" s="2228"/>
      <c r="CI260" s="2228"/>
      <c r="CJ260" s="2228"/>
      <c r="CK260" s="2228"/>
      <c r="CL260" s="2228"/>
      <c r="CM260" s="2229"/>
      <c r="CN260" s="2229"/>
    </row>
    <row r="261" spans="1:98" x14ac:dyDescent="0.2">
      <c r="B261" s="2227"/>
      <c r="I261" s="2228"/>
      <c r="J261" s="2228"/>
      <c r="K261" s="2228"/>
      <c r="L261" s="2228"/>
      <c r="M261" s="2228"/>
      <c r="N261" s="2228"/>
      <c r="O261" s="2228"/>
      <c r="P261" s="2228"/>
      <c r="Q261" s="2228"/>
      <c r="R261" s="2228"/>
      <c r="S261" s="2228"/>
      <c r="T261" s="2228"/>
      <c r="U261" s="2228"/>
      <c r="V261" s="2228"/>
      <c r="W261" s="2228"/>
      <c r="X261" s="2228"/>
      <c r="Y261" s="2228"/>
      <c r="Z261" s="2228"/>
      <c r="AA261" s="2228"/>
      <c r="AB261" s="2229"/>
      <c r="AC261" s="2229"/>
      <c r="AD261" s="2229"/>
      <c r="AE261" s="2229"/>
      <c r="AF261" s="2228"/>
      <c r="AG261" s="2228"/>
      <c r="AH261" s="2228"/>
      <c r="AI261" s="2228"/>
      <c r="AJ261" s="2228"/>
      <c r="AK261" s="2228"/>
      <c r="AL261" s="2228"/>
      <c r="AM261" s="2228"/>
      <c r="AN261" s="2228"/>
      <c r="AO261" s="2228"/>
      <c r="AP261" s="2228"/>
      <c r="AQ261" s="2228"/>
      <c r="AR261" s="2228"/>
      <c r="AS261" s="2228"/>
      <c r="AT261" s="2228"/>
      <c r="AU261" s="2228"/>
      <c r="AV261" s="2228"/>
      <c r="AW261" s="2228"/>
      <c r="AX261" s="2230"/>
      <c r="AY261" s="2228"/>
      <c r="AZ261" s="2228"/>
      <c r="BA261" s="2228"/>
      <c r="BB261" s="2228"/>
      <c r="BC261" s="2228"/>
      <c r="BD261" s="2228"/>
      <c r="BE261" s="2228"/>
      <c r="BF261" s="2228"/>
      <c r="BG261" s="2228"/>
      <c r="BH261" s="2228"/>
      <c r="BI261" s="2228"/>
      <c r="BJ261" s="2228"/>
      <c r="BK261" s="2228"/>
      <c r="BL261" s="2228"/>
      <c r="BM261" s="2228"/>
      <c r="BN261" s="2228"/>
      <c r="BO261" s="2228"/>
      <c r="BP261" s="2228"/>
      <c r="BQ261" s="2228"/>
      <c r="BR261" s="2228"/>
      <c r="BS261" s="2229"/>
      <c r="BT261" s="2228"/>
      <c r="BU261" s="2228"/>
      <c r="BV261" s="2228"/>
      <c r="BW261" s="2228"/>
      <c r="BX261" s="2228"/>
      <c r="BY261" s="2228"/>
      <c r="BZ261" s="2228"/>
      <c r="CA261" s="2228"/>
      <c r="CB261" s="2228"/>
      <c r="CC261" s="2228"/>
      <c r="CD261" s="2228"/>
      <c r="CE261" s="2228"/>
      <c r="CF261" s="2228"/>
      <c r="CG261" s="2228"/>
      <c r="CH261" s="2228"/>
      <c r="CI261" s="2228"/>
      <c r="CJ261" s="2228"/>
      <c r="CK261" s="2228"/>
      <c r="CL261" s="2228"/>
      <c r="CM261" s="2229"/>
      <c r="CN261" s="2229"/>
    </row>
    <row r="262" spans="1:98" x14ac:dyDescent="0.2">
      <c r="B262" s="2234"/>
      <c r="I262" s="2228"/>
      <c r="J262" s="2228"/>
      <c r="K262" s="2228"/>
      <c r="L262" s="2228"/>
      <c r="M262" s="2228"/>
      <c r="N262" s="2228"/>
      <c r="O262" s="2228"/>
      <c r="P262" s="2228"/>
      <c r="Q262" s="2228"/>
      <c r="R262" s="2228"/>
      <c r="S262" s="2228"/>
      <c r="T262" s="2228"/>
      <c r="U262" s="2228"/>
      <c r="V262" s="2228"/>
      <c r="W262" s="2228"/>
      <c r="X262" s="2228"/>
      <c r="Y262" s="2228"/>
      <c r="Z262" s="2228"/>
      <c r="AA262" s="2228"/>
      <c r="AB262" s="2229"/>
      <c r="AC262" s="2229"/>
      <c r="AD262" s="2229"/>
      <c r="AE262" s="2229"/>
      <c r="AF262" s="2228"/>
      <c r="AG262" s="2228"/>
      <c r="AH262" s="2228"/>
      <c r="AI262" s="2228"/>
      <c r="AJ262" s="2228"/>
      <c r="AK262" s="2228"/>
      <c r="AL262" s="2228"/>
      <c r="AM262" s="2228"/>
      <c r="AN262" s="2228"/>
      <c r="AO262" s="2228"/>
      <c r="AP262" s="2228"/>
      <c r="AQ262" s="2228"/>
      <c r="AR262" s="2228"/>
      <c r="AS262" s="2228"/>
      <c r="AT262" s="2228"/>
      <c r="AU262" s="2228"/>
      <c r="AV262" s="2228"/>
      <c r="AW262" s="2228"/>
      <c r="AX262" s="2230"/>
      <c r="AY262" s="2228"/>
      <c r="AZ262" s="2228"/>
      <c r="BA262" s="2228"/>
      <c r="BB262" s="2228"/>
      <c r="BC262" s="2228"/>
      <c r="BD262" s="2228"/>
      <c r="BE262" s="2228"/>
      <c r="BF262" s="2228"/>
      <c r="BG262" s="2228"/>
      <c r="BH262" s="2228"/>
      <c r="BI262" s="2228"/>
      <c r="BJ262" s="2228"/>
      <c r="BK262" s="2228"/>
      <c r="BL262" s="2228"/>
      <c r="BM262" s="2228"/>
      <c r="BN262" s="2228"/>
      <c r="BO262" s="2228"/>
      <c r="BP262" s="2228"/>
      <c r="BQ262" s="2228"/>
      <c r="BR262" s="2228"/>
      <c r="BS262" s="2229"/>
      <c r="BT262" s="2228"/>
      <c r="BU262" s="2228"/>
      <c r="BV262" s="2228"/>
      <c r="BW262" s="2228"/>
      <c r="BX262" s="2228"/>
      <c r="BY262" s="2228"/>
      <c r="BZ262" s="2228"/>
      <c r="CA262" s="2228"/>
      <c r="CB262" s="2228"/>
      <c r="CC262" s="2228"/>
      <c r="CD262" s="2228"/>
      <c r="CE262" s="2228"/>
      <c r="CF262" s="2228"/>
      <c r="CG262" s="2228"/>
      <c r="CH262" s="2228"/>
      <c r="CI262" s="2228"/>
      <c r="CJ262" s="2228"/>
      <c r="CK262" s="2228"/>
      <c r="CL262" s="2228"/>
      <c r="CM262" s="2229"/>
      <c r="CN262" s="2229"/>
    </row>
    <row r="263" spans="1:98" x14ac:dyDescent="0.2">
      <c r="B263" s="2227"/>
      <c r="I263" s="2228"/>
      <c r="J263" s="2228"/>
      <c r="K263" s="2228"/>
      <c r="L263" s="2228"/>
      <c r="M263" s="2228"/>
      <c r="N263" s="2228"/>
      <c r="O263" s="2228"/>
      <c r="P263" s="2228"/>
      <c r="Q263" s="2228"/>
      <c r="R263" s="2228"/>
      <c r="S263" s="2228"/>
      <c r="T263" s="2228"/>
      <c r="U263" s="2228"/>
      <c r="V263" s="2228"/>
      <c r="W263" s="2228"/>
      <c r="X263" s="2228"/>
      <c r="Y263" s="2228"/>
      <c r="Z263" s="2228"/>
      <c r="AA263" s="2228"/>
      <c r="AB263" s="2229"/>
      <c r="AC263" s="2229"/>
      <c r="AD263" s="2229"/>
      <c r="AE263" s="2229"/>
      <c r="AF263" s="2228"/>
      <c r="AG263" s="2228"/>
      <c r="AH263" s="2228"/>
      <c r="AI263" s="2228"/>
      <c r="AJ263" s="2228"/>
      <c r="AK263" s="2228"/>
      <c r="AL263" s="2228"/>
      <c r="AM263" s="2228"/>
      <c r="AN263" s="2228"/>
      <c r="AO263" s="2228"/>
      <c r="AP263" s="2228"/>
      <c r="AQ263" s="2228"/>
      <c r="AR263" s="2228"/>
      <c r="AS263" s="2228"/>
      <c r="AT263" s="2228"/>
      <c r="AU263" s="2228"/>
      <c r="AV263" s="2228"/>
      <c r="AW263" s="2228"/>
      <c r="AX263" s="2230"/>
      <c r="AY263" s="2228"/>
      <c r="AZ263" s="2228"/>
      <c r="BA263" s="2228"/>
      <c r="BB263" s="2228"/>
      <c r="BC263" s="2228"/>
      <c r="BD263" s="2228"/>
      <c r="BE263" s="2228"/>
      <c r="BF263" s="2228"/>
      <c r="BG263" s="2228"/>
      <c r="BH263" s="2228"/>
      <c r="BI263" s="2228"/>
      <c r="BJ263" s="2228"/>
      <c r="BK263" s="2228"/>
      <c r="BL263" s="2228"/>
      <c r="BM263" s="2228"/>
      <c r="BN263" s="2228"/>
      <c r="BO263" s="2228"/>
      <c r="BP263" s="2228"/>
      <c r="BQ263" s="2228"/>
      <c r="BR263" s="2228"/>
      <c r="BS263" s="2229"/>
      <c r="BT263" s="2228"/>
      <c r="BU263" s="2228"/>
      <c r="BV263" s="2228"/>
      <c r="BW263" s="2228"/>
      <c r="BX263" s="2228"/>
      <c r="BY263" s="2228"/>
      <c r="BZ263" s="2228"/>
      <c r="CA263" s="2228"/>
      <c r="CB263" s="2228"/>
      <c r="CC263" s="2228"/>
      <c r="CD263" s="2228"/>
      <c r="CE263" s="2228"/>
      <c r="CF263" s="2228"/>
      <c r="CG263" s="2228"/>
      <c r="CH263" s="2228"/>
      <c r="CI263" s="2228"/>
      <c r="CJ263" s="2228"/>
      <c r="CK263" s="2228"/>
      <c r="CL263" s="2228"/>
      <c r="CM263" s="2229"/>
      <c r="CN263" s="2229"/>
    </row>
    <row r="264" spans="1:98" x14ac:dyDescent="0.2">
      <c r="B264" s="2227"/>
      <c r="I264" s="2228"/>
      <c r="J264" s="2228"/>
      <c r="K264" s="2228"/>
      <c r="L264" s="2228"/>
      <c r="M264" s="2228"/>
      <c r="N264" s="2228"/>
      <c r="O264" s="2228"/>
      <c r="P264" s="2228"/>
      <c r="Q264" s="2228"/>
      <c r="R264" s="2228"/>
      <c r="S264" s="2228"/>
      <c r="T264" s="2228"/>
      <c r="U264" s="2228"/>
      <c r="V264" s="2228"/>
      <c r="W264" s="2228"/>
      <c r="X264" s="2228"/>
      <c r="Y264" s="2228"/>
      <c r="Z264" s="2228"/>
      <c r="AA264" s="2228"/>
      <c r="AB264" s="2229"/>
      <c r="AC264" s="2229"/>
      <c r="AD264" s="2229"/>
      <c r="AE264" s="2229"/>
      <c r="AF264" s="2228"/>
      <c r="AG264" s="2228"/>
      <c r="AH264" s="2228"/>
      <c r="AI264" s="2228"/>
      <c r="AJ264" s="2228"/>
      <c r="AK264" s="2228"/>
      <c r="AL264" s="2228"/>
      <c r="AM264" s="2228"/>
      <c r="AN264" s="2228"/>
      <c r="AO264" s="2228"/>
      <c r="AP264" s="2228"/>
      <c r="AQ264" s="2228"/>
      <c r="AR264" s="2228"/>
      <c r="AS264" s="2228"/>
      <c r="AT264" s="2228"/>
      <c r="AU264" s="2228"/>
      <c r="AV264" s="2228"/>
      <c r="AW264" s="2228"/>
      <c r="AX264" s="2230"/>
      <c r="AY264" s="2228"/>
      <c r="AZ264" s="2228"/>
      <c r="BA264" s="2228"/>
      <c r="BB264" s="2228"/>
      <c r="BC264" s="2228"/>
      <c r="BD264" s="2228"/>
      <c r="BE264" s="2228"/>
      <c r="BF264" s="2228"/>
      <c r="BG264" s="2228"/>
      <c r="BH264" s="2228"/>
      <c r="BI264" s="2228"/>
      <c r="BJ264" s="2228"/>
      <c r="BK264" s="2228"/>
      <c r="BL264" s="2228"/>
      <c r="BM264" s="2228"/>
      <c r="BN264" s="2228"/>
      <c r="BO264" s="2228"/>
      <c r="BP264" s="2228"/>
      <c r="BQ264" s="2228"/>
      <c r="BR264" s="2228"/>
      <c r="BS264" s="2229"/>
      <c r="BT264" s="2228"/>
      <c r="BU264" s="2228"/>
      <c r="BV264" s="2228"/>
      <c r="BW264" s="2228"/>
      <c r="BX264" s="2228"/>
      <c r="BY264" s="2228"/>
      <c r="BZ264" s="2228"/>
      <c r="CA264" s="2228"/>
      <c r="CB264" s="2228"/>
      <c r="CC264" s="2228"/>
      <c r="CD264" s="2228"/>
      <c r="CE264" s="2228"/>
      <c r="CF264" s="2228"/>
      <c r="CG264" s="2228"/>
      <c r="CH264" s="2228"/>
      <c r="CI264" s="2228"/>
      <c r="CJ264" s="2228"/>
      <c r="CK264" s="2228"/>
      <c r="CL264" s="2228"/>
      <c r="CM264" s="2229"/>
      <c r="CN264" s="2229"/>
    </row>
    <row r="265" spans="1:98" x14ac:dyDescent="0.2">
      <c r="B265" s="2227"/>
      <c r="I265" s="2228"/>
      <c r="J265" s="2228"/>
      <c r="K265" s="2228"/>
      <c r="L265" s="2228"/>
      <c r="M265" s="2228"/>
      <c r="N265" s="2228"/>
      <c r="O265" s="2228"/>
      <c r="P265" s="2228"/>
      <c r="Q265" s="2228"/>
      <c r="R265" s="2228"/>
      <c r="S265" s="2228"/>
      <c r="T265" s="2228"/>
      <c r="U265" s="2228"/>
      <c r="V265" s="2228"/>
      <c r="W265" s="2228"/>
      <c r="X265" s="2228"/>
      <c r="Y265" s="2228"/>
      <c r="Z265" s="2228"/>
      <c r="AA265" s="2228"/>
      <c r="AB265" s="2229"/>
      <c r="AC265" s="2229"/>
      <c r="AD265" s="2229"/>
      <c r="AE265" s="2229"/>
      <c r="AF265" s="2228"/>
      <c r="AG265" s="2228"/>
      <c r="AH265" s="2228"/>
      <c r="AI265" s="2228"/>
      <c r="AJ265" s="2228"/>
      <c r="AK265" s="2228"/>
      <c r="AL265" s="2228"/>
      <c r="AM265" s="2228"/>
      <c r="AN265" s="2228"/>
      <c r="AO265" s="2228"/>
      <c r="AP265" s="2228"/>
      <c r="AQ265" s="2228"/>
      <c r="AR265" s="2228"/>
      <c r="AS265" s="2228"/>
      <c r="AT265" s="2228"/>
      <c r="AU265" s="2228"/>
      <c r="AV265" s="2228"/>
      <c r="AW265" s="2228"/>
      <c r="AX265" s="2230"/>
      <c r="AY265" s="2228"/>
      <c r="AZ265" s="2228"/>
      <c r="BA265" s="2228"/>
      <c r="BB265" s="2228"/>
      <c r="BC265" s="2228"/>
      <c r="BD265" s="2228"/>
      <c r="BE265" s="2228"/>
      <c r="BF265" s="2228"/>
      <c r="BG265" s="2228"/>
      <c r="BH265" s="2228"/>
      <c r="BI265" s="2228"/>
      <c r="BJ265" s="2228"/>
      <c r="BK265" s="2228"/>
      <c r="BL265" s="2228"/>
      <c r="BM265" s="2228"/>
      <c r="BN265" s="2228"/>
      <c r="BO265" s="2228"/>
      <c r="BP265" s="2228"/>
      <c r="BQ265" s="2228"/>
      <c r="BR265" s="2228"/>
      <c r="BS265" s="2229"/>
      <c r="BT265" s="2228"/>
      <c r="BU265" s="2228"/>
      <c r="BV265" s="2228"/>
      <c r="BW265" s="2228"/>
      <c r="BX265" s="2228"/>
      <c r="BY265" s="2228"/>
      <c r="BZ265" s="2228"/>
      <c r="CA265" s="2228"/>
      <c r="CB265" s="2228"/>
      <c r="CC265" s="2228"/>
      <c r="CD265" s="2228"/>
      <c r="CE265" s="2228"/>
      <c r="CF265" s="2228"/>
      <c r="CG265" s="2228"/>
      <c r="CH265" s="2228"/>
      <c r="CI265" s="2228"/>
      <c r="CJ265" s="2228"/>
      <c r="CK265" s="2228"/>
      <c r="CL265" s="2228"/>
      <c r="CM265" s="2229"/>
      <c r="CN265" s="2229"/>
    </row>
    <row r="266" spans="1:98" ht="12.75" x14ac:dyDescent="0.2">
      <c r="B266" s="2227"/>
      <c r="C266" s="2198"/>
      <c r="D266" s="2198"/>
      <c r="E266" s="2198"/>
      <c r="F266" s="2198"/>
      <c r="G266" s="2198"/>
      <c r="H266" s="2198"/>
      <c r="I266" s="2198"/>
      <c r="J266" s="2198"/>
      <c r="K266" s="2198"/>
      <c r="L266" s="2198"/>
      <c r="M266" s="2198"/>
      <c r="N266" s="2198"/>
      <c r="O266" s="2198"/>
      <c r="P266" s="2198"/>
      <c r="Q266" s="2198"/>
      <c r="R266" s="2198"/>
      <c r="S266" s="2198"/>
      <c r="T266" s="2198"/>
      <c r="U266" s="2198"/>
      <c r="V266" s="2198"/>
      <c r="W266" s="2198"/>
      <c r="X266" s="2198"/>
      <c r="Y266" s="2198"/>
      <c r="Z266" s="2198"/>
      <c r="AA266" s="2198"/>
      <c r="AB266" s="2198"/>
      <c r="AC266" s="2198"/>
      <c r="AD266" s="2198"/>
      <c r="AE266" s="2198"/>
      <c r="AF266" s="2198"/>
      <c r="AG266" s="2198"/>
      <c r="AH266" s="2198"/>
      <c r="AI266" s="2198"/>
      <c r="AJ266" s="2198"/>
      <c r="AK266" s="2198"/>
      <c r="AL266" s="2198"/>
      <c r="AM266" s="2198"/>
      <c r="AN266" s="2198"/>
      <c r="AO266" s="2198"/>
      <c r="AP266" s="2198"/>
      <c r="AQ266" s="2198"/>
      <c r="AR266" s="2198"/>
      <c r="AS266" s="2198"/>
      <c r="AT266" s="2198"/>
      <c r="AU266" s="2198"/>
      <c r="AV266" s="2198"/>
      <c r="AW266" s="2198"/>
      <c r="AX266" s="2198"/>
      <c r="AY266" s="2198"/>
      <c r="AZ266" s="2198"/>
      <c r="BA266" s="2198"/>
      <c r="BB266" s="2198"/>
      <c r="BC266" s="2198"/>
      <c r="BD266" s="2198"/>
      <c r="BE266" s="2198"/>
      <c r="BF266" s="2198"/>
      <c r="BG266" s="2198"/>
      <c r="BH266" s="2198"/>
      <c r="BI266" s="2198"/>
      <c r="BJ266" s="2198"/>
      <c r="BK266" s="2198"/>
      <c r="BL266" s="2198"/>
      <c r="BM266" s="2198"/>
      <c r="BN266" s="2198"/>
      <c r="BO266" s="2198"/>
      <c r="BP266" s="2198"/>
      <c r="BQ266" s="2198"/>
      <c r="BR266" s="2198"/>
      <c r="BS266" s="2198"/>
      <c r="BT266" s="2198"/>
      <c r="BU266" s="2198"/>
      <c r="BV266" s="2198"/>
      <c r="BW266" s="2198"/>
      <c r="BX266" s="2198"/>
      <c r="BY266" s="2198"/>
      <c r="BZ266" s="2198"/>
      <c r="CA266" s="2198"/>
      <c r="CB266" s="2198"/>
      <c r="CC266" s="2198"/>
      <c r="CD266" s="2198"/>
      <c r="CE266" s="2198"/>
      <c r="CF266" s="2198"/>
      <c r="CG266" s="2198"/>
      <c r="CH266" s="2198"/>
      <c r="CI266" s="2198"/>
      <c r="CJ266" s="2198"/>
      <c r="CK266" s="2198"/>
      <c r="CL266" s="2198"/>
      <c r="CM266" s="2198"/>
      <c r="CN266" s="2198"/>
    </row>
    <row r="267" spans="1:98" x14ac:dyDescent="0.2">
      <c r="B267" s="2227"/>
      <c r="I267" s="2228"/>
      <c r="J267" s="2228"/>
      <c r="K267" s="2228"/>
      <c r="L267" s="2228"/>
      <c r="M267" s="2228"/>
      <c r="N267" s="2228"/>
      <c r="O267" s="2228"/>
      <c r="P267" s="2228"/>
      <c r="Q267" s="2228"/>
      <c r="R267" s="2228"/>
      <c r="S267" s="2228"/>
      <c r="T267" s="2228"/>
      <c r="U267" s="2228"/>
      <c r="V267" s="2228"/>
      <c r="W267" s="2228"/>
      <c r="X267" s="2228"/>
      <c r="Y267" s="2228"/>
      <c r="Z267" s="2228"/>
      <c r="AA267" s="2228"/>
      <c r="AB267" s="2229"/>
      <c r="AC267" s="2229"/>
      <c r="AD267" s="2229"/>
      <c r="AE267" s="2229"/>
      <c r="AF267" s="2228"/>
      <c r="AG267" s="2228"/>
      <c r="AH267" s="2228"/>
      <c r="AI267" s="2228"/>
      <c r="AJ267" s="2228"/>
      <c r="AK267" s="2228"/>
      <c r="AL267" s="2228"/>
      <c r="AM267" s="2228"/>
      <c r="AN267" s="2228"/>
      <c r="AO267" s="2228"/>
      <c r="AP267" s="2228"/>
      <c r="AQ267" s="2228"/>
      <c r="AR267" s="2228"/>
      <c r="AS267" s="2228"/>
      <c r="AT267" s="2228"/>
      <c r="AU267" s="2228"/>
      <c r="AV267" s="2228"/>
      <c r="AW267" s="2228"/>
      <c r="AX267" s="2230"/>
      <c r="AY267" s="2228"/>
      <c r="AZ267" s="2228"/>
      <c r="BA267" s="2228"/>
      <c r="BB267" s="2228"/>
      <c r="BC267" s="2228"/>
      <c r="BD267" s="2228"/>
      <c r="BE267" s="2228"/>
      <c r="BF267" s="2228"/>
      <c r="BG267" s="2228"/>
      <c r="BH267" s="2228"/>
      <c r="BI267" s="2228"/>
      <c r="BJ267" s="2228"/>
      <c r="BK267" s="2228"/>
      <c r="BL267" s="2228"/>
      <c r="BM267" s="2228"/>
      <c r="BN267" s="2228"/>
      <c r="BO267" s="2228"/>
      <c r="BP267" s="2228"/>
      <c r="BQ267" s="2228"/>
      <c r="BR267" s="2228"/>
      <c r="BS267" s="2229"/>
      <c r="BT267" s="2228"/>
      <c r="BU267" s="2228"/>
      <c r="BV267" s="2228"/>
      <c r="BW267" s="2228"/>
      <c r="BX267" s="2228"/>
      <c r="BY267" s="2228"/>
      <c r="BZ267" s="2228"/>
      <c r="CA267" s="2228"/>
      <c r="CB267" s="2228"/>
      <c r="CC267" s="2228"/>
      <c r="CD267" s="2228"/>
      <c r="CE267" s="2228"/>
      <c r="CF267" s="2228"/>
      <c r="CG267" s="2228"/>
      <c r="CH267" s="2228"/>
      <c r="CI267" s="2228"/>
      <c r="CJ267" s="2228"/>
      <c r="CK267" s="2228"/>
      <c r="CL267" s="2228"/>
      <c r="CM267" s="2229"/>
      <c r="CN267" s="2229"/>
    </row>
    <row r="268" spans="1:98" x14ac:dyDescent="0.2">
      <c r="B268" s="2227"/>
      <c r="I268" s="2228"/>
      <c r="J268" s="2228"/>
      <c r="K268" s="2228"/>
      <c r="L268" s="2228"/>
      <c r="M268" s="2228"/>
      <c r="N268" s="2228"/>
      <c r="O268" s="2228"/>
      <c r="P268" s="2228"/>
      <c r="Q268" s="2228"/>
      <c r="R268" s="2228"/>
      <c r="S268" s="2228"/>
      <c r="T268" s="2228"/>
      <c r="U268" s="2228"/>
      <c r="V268" s="2228"/>
      <c r="W268" s="2228"/>
      <c r="X268" s="2228"/>
      <c r="Y268" s="2228"/>
      <c r="Z268" s="2228"/>
      <c r="AA268" s="2228"/>
      <c r="AB268" s="2229"/>
      <c r="AC268" s="2229"/>
      <c r="AD268" s="2229"/>
      <c r="AE268" s="2229"/>
      <c r="AF268" s="2228"/>
      <c r="AG268" s="2228"/>
      <c r="AH268" s="2228"/>
      <c r="AI268" s="2228"/>
      <c r="AJ268" s="2228"/>
      <c r="AK268" s="2228"/>
      <c r="AL268" s="2228"/>
      <c r="AM268" s="2228"/>
      <c r="AN268" s="2228"/>
      <c r="AO268" s="2228"/>
      <c r="AP268" s="2228"/>
      <c r="AQ268" s="2228"/>
      <c r="AR268" s="2228"/>
      <c r="AS268" s="2228"/>
      <c r="AT268" s="2228"/>
      <c r="AU268" s="2228"/>
      <c r="AV268" s="2228"/>
      <c r="AW268" s="2228"/>
      <c r="AX268" s="2230"/>
      <c r="AY268" s="2228"/>
      <c r="AZ268" s="2228"/>
      <c r="BA268" s="2228"/>
      <c r="BB268" s="2228"/>
      <c r="BC268" s="2228"/>
      <c r="BD268" s="2228"/>
      <c r="BE268" s="2228"/>
      <c r="BF268" s="2228"/>
      <c r="BG268" s="2228"/>
      <c r="BH268" s="2228"/>
      <c r="BI268" s="2228"/>
      <c r="BJ268" s="2228"/>
      <c r="BK268" s="2228"/>
      <c r="BL268" s="2228"/>
      <c r="BM268" s="2228"/>
      <c r="BN268" s="2228"/>
      <c r="BO268" s="2228"/>
      <c r="BP268" s="2228"/>
      <c r="BQ268" s="2228"/>
      <c r="BR268" s="2228"/>
      <c r="BS268" s="2229"/>
      <c r="BT268" s="2228"/>
      <c r="BU268" s="2228"/>
      <c r="BV268" s="2228"/>
      <c r="BW268" s="2228"/>
      <c r="BX268" s="2228"/>
      <c r="BY268" s="2228"/>
      <c r="BZ268" s="2228"/>
      <c r="CA268" s="2228"/>
      <c r="CB268" s="2228"/>
      <c r="CC268" s="2228"/>
      <c r="CD268" s="2228"/>
      <c r="CE268" s="2228"/>
      <c r="CF268" s="2228"/>
      <c r="CG268" s="2228"/>
      <c r="CH268" s="2228"/>
      <c r="CI268" s="2228"/>
      <c r="CJ268" s="2228"/>
      <c r="CK268" s="2228"/>
      <c r="CL268" s="2228"/>
      <c r="CM268" s="2229"/>
      <c r="CN268" s="2229"/>
    </row>
    <row r="269" spans="1:98" x14ac:dyDescent="0.2">
      <c r="B269" s="2227"/>
      <c r="I269" s="2228"/>
      <c r="J269" s="2228"/>
      <c r="K269" s="2228"/>
      <c r="L269" s="2228"/>
      <c r="M269" s="2228"/>
      <c r="N269" s="2228"/>
      <c r="O269" s="2228"/>
      <c r="P269" s="2228"/>
      <c r="Q269" s="2228"/>
      <c r="R269" s="2228"/>
      <c r="S269" s="2228"/>
      <c r="T269" s="2228"/>
      <c r="U269" s="2228"/>
      <c r="V269" s="2228"/>
      <c r="W269" s="2228"/>
      <c r="X269" s="2228"/>
      <c r="Y269" s="2228"/>
      <c r="Z269" s="2228"/>
      <c r="AA269" s="2228"/>
      <c r="AB269" s="2229"/>
      <c r="AC269" s="2229"/>
      <c r="AD269" s="2229"/>
      <c r="AE269" s="2229"/>
      <c r="AF269" s="2228"/>
      <c r="AG269" s="2228"/>
      <c r="AH269" s="2228"/>
      <c r="AI269" s="2228"/>
      <c r="AJ269" s="2228"/>
      <c r="AK269" s="2228"/>
      <c r="AL269" s="2228"/>
      <c r="AM269" s="2228"/>
      <c r="AN269" s="2228"/>
      <c r="AO269" s="2228"/>
      <c r="AP269" s="2228"/>
      <c r="AQ269" s="2228"/>
      <c r="AR269" s="2228"/>
      <c r="AS269" s="2228"/>
      <c r="AT269" s="2228"/>
      <c r="AU269" s="2228"/>
      <c r="AV269" s="2228"/>
      <c r="AW269" s="2228"/>
      <c r="AX269" s="2230"/>
      <c r="AY269" s="2228"/>
      <c r="AZ269" s="2228"/>
      <c r="BA269" s="2228"/>
      <c r="BB269" s="2228"/>
      <c r="BC269" s="2228"/>
      <c r="BD269" s="2228"/>
      <c r="BE269" s="2228"/>
      <c r="BF269" s="2228"/>
      <c r="BG269" s="2228"/>
      <c r="BH269" s="2228"/>
      <c r="BI269" s="2228"/>
      <c r="BJ269" s="2228"/>
      <c r="BK269" s="2228"/>
      <c r="BL269" s="2228"/>
      <c r="BM269" s="2228"/>
      <c r="BN269" s="2228"/>
      <c r="BO269" s="2228"/>
      <c r="BP269" s="2228"/>
      <c r="BQ269" s="2228"/>
      <c r="BR269" s="2228"/>
      <c r="BS269" s="2229"/>
      <c r="BT269" s="2228"/>
      <c r="BU269" s="2228"/>
      <c r="BV269" s="2228"/>
      <c r="BW269" s="2228"/>
      <c r="BX269" s="2228"/>
      <c r="BY269" s="2228"/>
      <c r="BZ269" s="2228"/>
      <c r="CA269" s="2228"/>
      <c r="CB269" s="2228"/>
      <c r="CC269" s="2228"/>
      <c r="CD269" s="2228"/>
      <c r="CE269" s="2228"/>
      <c r="CF269" s="2228"/>
      <c r="CG269" s="2228"/>
      <c r="CH269" s="2228"/>
      <c r="CI269" s="2228"/>
      <c r="CJ269" s="2228"/>
      <c r="CK269" s="2228"/>
      <c r="CL269" s="2228"/>
      <c r="CM269" s="2229"/>
      <c r="CN269" s="2229"/>
    </row>
    <row r="270" spans="1:98" x14ac:dyDescent="0.2">
      <c r="B270" s="2227"/>
      <c r="I270" s="2228"/>
      <c r="J270" s="2228"/>
      <c r="K270" s="2228"/>
      <c r="L270" s="2228"/>
      <c r="M270" s="2228"/>
      <c r="N270" s="2228"/>
      <c r="O270" s="2228"/>
      <c r="P270" s="2228"/>
      <c r="Q270" s="2228"/>
      <c r="R270" s="2228"/>
      <c r="S270" s="2228"/>
      <c r="T270" s="2228"/>
      <c r="U270" s="2228"/>
      <c r="V270" s="2228"/>
      <c r="W270" s="2228"/>
      <c r="X270" s="2228"/>
      <c r="Y270" s="2228"/>
      <c r="Z270" s="2228"/>
      <c r="AA270" s="2228"/>
      <c r="AB270" s="2229"/>
      <c r="AC270" s="2229"/>
      <c r="AD270" s="2229"/>
      <c r="AE270" s="2229"/>
      <c r="AF270" s="2228"/>
      <c r="AG270" s="2228"/>
      <c r="AH270" s="2228"/>
      <c r="AI270" s="2228"/>
      <c r="AJ270" s="2228"/>
      <c r="AK270" s="2228"/>
      <c r="AL270" s="2228"/>
      <c r="AM270" s="2228"/>
      <c r="AN270" s="2228"/>
      <c r="AO270" s="2228"/>
      <c r="AP270" s="2228"/>
      <c r="AQ270" s="2228"/>
      <c r="AR270" s="2228"/>
      <c r="AS270" s="2228"/>
      <c r="AT270" s="2228"/>
      <c r="AU270" s="2228"/>
      <c r="AV270" s="2228"/>
      <c r="AW270" s="2228"/>
      <c r="AX270" s="2230"/>
      <c r="AY270" s="2228"/>
      <c r="AZ270" s="2228"/>
      <c r="BA270" s="2228"/>
      <c r="BB270" s="2228"/>
      <c r="BC270" s="2228"/>
      <c r="BD270" s="2228"/>
      <c r="BE270" s="2228"/>
      <c r="BF270" s="2228"/>
      <c r="BG270" s="2228"/>
      <c r="BH270" s="2228"/>
      <c r="BI270" s="2228"/>
      <c r="BJ270" s="2228"/>
      <c r="BK270" s="2228"/>
      <c r="BL270" s="2228"/>
      <c r="BM270" s="2228"/>
      <c r="BN270" s="2228"/>
      <c r="BO270" s="2228"/>
      <c r="BP270" s="2228"/>
      <c r="BQ270" s="2228"/>
      <c r="BR270" s="2228"/>
      <c r="BS270" s="2229"/>
      <c r="BT270" s="2228"/>
      <c r="BU270" s="2228"/>
      <c r="BV270" s="2228"/>
      <c r="BW270" s="2228"/>
      <c r="BX270" s="2228"/>
      <c r="BY270" s="2228"/>
      <c r="BZ270" s="2228"/>
      <c r="CA270" s="2228"/>
      <c r="CB270" s="2228"/>
      <c r="CC270" s="2228"/>
      <c r="CD270" s="2228"/>
      <c r="CE270" s="2228"/>
      <c r="CF270" s="2228"/>
      <c r="CG270" s="2228"/>
      <c r="CH270" s="2228"/>
      <c r="CI270" s="2228"/>
      <c r="CJ270" s="2228"/>
      <c r="CK270" s="2228"/>
      <c r="CL270" s="2228"/>
      <c r="CM270" s="2229"/>
      <c r="CN270" s="2229"/>
    </row>
    <row r="271" spans="1:98" x14ac:dyDescent="0.2">
      <c r="B271" s="2227"/>
      <c r="I271" s="2228"/>
      <c r="J271" s="2228"/>
      <c r="K271" s="2228"/>
      <c r="L271" s="2228"/>
      <c r="M271" s="2228"/>
      <c r="N271" s="2228"/>
      <c r="O271" s="2228"/>
      <c r="P271" s="2228"/>
      <c r="Q271" s="2228"/>
      <c r="R271" s="2228"/>
      <c r="S271" s="2228"/>
      <c r="T271" s="2228"/>
      <c r="U271" s="2228"/>
      <c r="V271" s="2228"/>
      <c r="W271" s="2228"/>
      <c r="X271" s="2228"/>
      <c r="Y271" s="2228"/>
      <c r="Z271" s="2228"/>
      <c r="AA271" s="2228"/>
      <c r="AB271" s="2229"/>
      <c r="AC271" s="2229"/>
      <c r="AD271" s="2229"/>
      <c r="AE271" s="2229"/>
      <c r="AF271" s="2228"/>
      <c r="AG271" s="2228"/>
      <c r="AH271" s="2228"/>
      <c r="AI271" s="2228"/>
      <c r="AJ271" s="2228"/>
      <c r="AK271" s="2228"/>
      <c r="AL271" s="2228"/>
      <c r="AM271" s="2228"/>
      <c r="AN271" s="2228"/>
      <c r="AO271" s="2228"/>
      <c r="AP271" s="2228"/>
      <c r="AQ271" s="2228"/>
      <c r="AR271" s="2228"/>
      <c r="AS271" s="2228"/>
      <c r="AT271" s="2228"/>
      <c r="AU271" s="2228"/>
      <c r="AV271" s="2228"/>
      <c r="AW271" s="2228"/>
      <c r="AX271" s="2230"/>
      <c r="AY271" s="2228"/>
      <c r="AZ271" s="2228"/>
      <c r="BA271" s="2228"/>
      <c r="BB271" s="2228"/>
      <c r="BC271" s="2228"/>
      <c r="BD271" s="2228"/>
      <c r="BE271" s="2228"/>
      <c r="BF271" s="2228"/>
      <c r="BG271" s="2228"/>
      <c r="BH271" s="2228"/>
      <c r="BI271" s="2228"/>
      <c r="BJ271" s="2228"/>
      <c r="BK271" s="2228"/>
      <c r="BL271" s="2228"/>
      <c r="BM271" s="2228"/>
      <c r="BN271" s="2228"/>
      <c r="BO271" s="2228"/>
      <c r="BP271" s="2228"/>
      <c r="BQ271" s="2228"/>
      <c r="BR271" s="2228"/>
      <c r="BS271" s="2229"/>
      <c r="BT271" s="2228"/>
      <c r="BU271" s="2228"/>
      <c r="BV271" s="2228"/>
      <c r="BW271" s="2228"/>
      <c r="BX271" s="2228"/>
      <c r="BY271" s="2228"/>
      <c r="BZ271" s="2228"/>
      <c r="CA271" s="2228"/>
      <c r="CB271" s="2228"/>
      <c r="CC271" s="2228"/>
      <c r="CD271" s="2228"/>
      <c r="CE271" s="2228"/>
      <c r="CF271" s="2228"/>
      <c r="CG271" s="2228"/>
      <c r="CH271" s="2228"/>
      <c r="CI271" s="2228"/>
      <c r="CJ271" s="2228"/>
      <c r="CK271" s="2228"/>
      <c r="CL271" s="2228"/>
      <c r="CM271" s="2229"/>
      <c r="CN271" s="2229"/>
    </row>
    <row r="272" spans="1:98" x14ac:dyDescent="0.2">
      <c r="B272" s="2227"/>
      <c r="I272" s="2228"/>
      <c r="J272" s="2228"/>
      <c r="K272" s="2228"/>
      <c r="L272" s="2228"/>
      <c r="M272" s="2228"/>
      <c r="N272" s="2228"/>
      <c r="O272" s="2228"/>
      <c r="P272" s="2228"/>
      <c r="Q272" s="2228"/>
      <c r="R272" s="2228"/>
      <c r="S272" s="2228"/>
      <c r="T272" s="2228"/>
      <c r="U272" s="2228"/>
      <c r="V272" s="2228"/>
      <c r="W272" s="2228"/>
      <c r="X272" s="2228"/>
      <c r="Y272" s="2228"/>
      <c r="Z272" s="2228"/>
      <c r="AA272" s="2228"/>
      <c r="AB272" s="2229"/>
      <c r="AC272" s="2229"/>
      <c r="AD272" s="2229"/>
      <c r="AE272" s="2229"/>
      <c r="AF272" s="2228"/>
      <c r="AG272" s="2228"/>
      <c r="AH272" s="2228"/>
      <c r="AI272" s="2228"/>
      <c r="AJ272" s="2228"/>
      <c r="AK272" s="2228"/>
      <c r="AL272" s="2228"/>
      <c r="AM272" s="2228"/>
      <c r="AN272" s="2228"/>
      <c r="AO272" s="2228"/>
      <c r="AP272" s="2228"/>
      <c r="AQ272" s="2228"/>
      <c r="AR272" s="2228"/>
      <c r="AS272" s="2228"/>
      <c r="AT272" s="2228"/>
      <c r="AU272" s="2228"/>
      <c r="AV272" s="2228"/>
      <c r="AW272" s="2228"/>
      <c r="AX272" s="2230"/>
      <c r="AY272" s="2228"/>
      <c r="AZ272" s="2228"/>
      <c r="BA272" s="2228"/>
      <c r="BB272" s="2228"/>
      <c r="BC272" s="2228"/>
      <c r="BD272" s="2228"/>
      <c r="BE272" s="2228"/>
      <c r="BF272" s="2228"/>
      <c r="BG272" s="2228"/>
      <c r="BH272" s="2228"/>
      <c r="BI272" s="2228"/>
      <c r="BJ272" s="2228"/>
      <c r="BK272" s="2228"/>
      <c r="BL272" s="2228"/>
      <c r="BM272" s="2228"/>
      <c r="BN272" s="2228"/>
      <c r="BO272" s="2228"/>
      <c r="BP272" s="2228"/>
      <c r="BQ272" s="2228"/>
      <c r="BR272" s="2228"/>
      <c r="BS272" s="2229"/>
      <c r="BT272" s="2228"/>
      <c r="BU272" s="2228"/>
      <c r="BV272" s="2228"/>
      <c r="BW272" s="2228"/>
      <c r="BX272" s="2228"/>
      <c r="BY272" s="2228"/>
      <c r="BZ272" s="2228"/>
      <c r="CA272" s="2228"/>
      <c r="CB272" s="2228"/>
      <c r="CC272" s="2228"/>
      <c r="CD272" s="2228"/>
      <c r="CE272" s="2228"/>
      <c r="CF272" s="2228"/>
      <c r="CG272" s="2228"/>
      <c r="CH272" s="2228"/>
      <c r="CI272" s="2228"/>
      <c r="CJ272" s="2228"/>
      <c r="CK272" s="2228"/>
      <c r="CL272" s="2228"/>
      <c r="CM272" s="2229"/>
      <c r="CN272" s="2229"/>
    </row>
    <row r="273" spans="2:92" x14ac:dyDescent="0.2">
      <c r="B273" s="2227"/>
      <c r="I273" s="2228"/>
      <c r="J273" s="2228"/>
      <c r="K273" s="2228"/>
      <c r="L273" s="2228"/>
      <c r="M273" s="2228"/>
      <c r="N273" s="2228"/>
      <c r="O273" s="2228"/>
      <c r="P273" s="2228"/>
      <c r="Q273" s="2228"/>
      <c r="R273" s="2228"/>
      <c r="S273" s="2228"/>
      <c r="T273" s="2228"/>
      <c r="U273" s="2228"/>
      <c r="V273" s="2228"/>
      <c r="W273" s="2228"/>
      <c r="X273" s="2228"/>
      <c r="Y273" s="2228"/>
      <c r="Z273" s="2228"/>
      <c r="AA273" s="2228"/>
      <c r="AB273" s="2229"/>
      <c r="AC273" s="2229"/>
      <c r="AD273" s="2229"/>
      <c r="AE273" s="2229"/>
      <c r="AF273" s="2228"/>
      <c r="AG273" s="2228"/>
      <c r="AH273" s="2228"/>
      <c r="AI273" s="2228"/>
      <c r="AJ273" s="2228"/>
      <c r="AK273" s="2228"/>
      <c r="AL273" s="2228"/>
      <c r="AM273" s="2228"/>
      <c r="AN273" s="2228"/>
      <c r="AO273" s="2228"/>
      <c r="AP273" s="2228"/>
      <c r="AQ273" s="2228"/>
      <c r="AR273" s="2228"/>
      <c r="AS273" s="2228"/>
      <c r="AT273" s="2228"/>
      <c r="AU273" s="2228"/>
      <c r="AV273" s="2228"/>
      <c r="AW273" s="2228"/>
      <c r="AX273" s="2230"/>
      <c r="AY273" s="2228"/>
      <c r="AZ273" s="2228"/>
      <c r="BA273" s="2228"/>
      <c r="BB273" s="2228"/>
      <c r="BC273" s="2228"/>
      <c r="BD273" s="2228"/>
      <c r="BE273" s="2228"/>
      <c r="BF273" s="2228"/>
      <c r="BG273" s="2228"/>
      <c r="BH273" s="2228"/>
      <c r="BI273" s="2228"/>
      <c r="BJ273" s="2228"/>
      <c r="BK273" s="2228"/>
      <c r="BL273" s="2228"/>
      <c r="BM273" s="2228"/>
      <c r="BN273" s="2228"/>
      <c r="BO273" s="2228"/>
      <c r="BP273" s="2228"/>
      <c r="BQ273" s="2228"/>
      <c r="BR273" s="2228"/>
      <c r="BS273" s="2229"/>
      <c r="BT273" s="2228"/>
      <c r="BU273" s="2228"/>
      <c r="BV273" s="2228"/>
      <c r="BW273" s="2228"/>
      <c r="BX273" s="2228"/>
      <c r="BY273" s="2228"/>
      <c r="BZ273" s="2228"/>
      <c r="CA273" s="2228"/>
      <c r="CB273" s="2228"/>
      <c r="CC273" s="2228"/>
      <c r="CD273" s="2228"/>
      <c r="CE273" s="2228"/>
      <c r="CF273" s="2228"/>
      <c r="CG273" s="2228"/>
      <c r="CH273" s="2228"/>
      <c r="CI273" s="2228"/>
      <c r="CJ273" s="2228"/>
      <c r="CK273" s="2228"/>
      <c r="CL273" s="2228"/>
      <c r="CM273" s="2229"/>
      <c r="CN273" s="2229"/>
    </row>
    <row r="274" spans="2:92" x14ac:dyDescent="0.2">
      <c r="B274" s="2227"/>
      <c r="I274" s="2228"/>
      <c r="J274" s="2228"/>
      <c r="K274" s="2228"/>
      <c r="L274" s="2228"/>
      <c r="M274" s="2228"/>
      <c r="N274" s="2228"/>
      <c r="O274" s="2228"/>
      <c r="P274" s="2228"/>
      <c r="Q274" s="2228"/>
      <c r="R274" s="2228"/>
      <c r="S274" s="2228"/>
      <c r="T274" s="2228"/>
      <c r="U274" s="2228"/>
      <c r="V274" s="2228"/>
      <c r="W274" s="2228"/>
      <c r="X274" s="2228"/>
      <c r="Y274" s="2228"/>
      <c r="Z274" s="2228"/>
      <c r="AA274" s="2228"/>
      <c r="AB274" s="2229"/>
      <c r="AC274" s="2229"/>
      <c r="AD274" s="2229"/>
      <c r="AE274" s="2229"/>
      <c r="AF274" s="2228"/>
      <c r="AG274" s="2228"/>
      <c r="AH274" s="2228"/>
      <c r="AI274" s="2228"/>
      <c r="AJ274" s="2228"/>
      <c r="AK274" s="2228"/>
      <c r="AL274" s="2228"/>
      <c r="AM274" s="2228"/>
      <c r="AN274" s="2228"/>
      <c r="AO274" s="2228"/>
      <c r="AP274" s="2228"/>
      <c r="AQ274" s="2228"/>
      <c r="AR274" s="2228"/>
      <c r="AS274" s="2228"/>
      <c r="AT274" s="2228"/>
      <c r="AU274" s="2228"/>
      <c r="AV274" s="2228"/>
      <c r="AW274" s="2228"/>
      <c r="AX274" s="2230"/>
      <c r="AY274" s="2228"/>
      <c r="AZ274" s="2228"/>
      <c r="BA274" s="2228"/>
      <c r="BB274" s="2228"/>
      <c r="BC274" s="2228"/>
      <c r="BD274" s="2228"/>
      <c r="BE274" s="2228"/>
      <c r="BF274" s="2228"/>
      <c r="BG274" s="2228"/>
      <c r="BH274" s="2228"/>
      <c r="BI274" s="2228"/>
      <c r="BJ274" s="2228"/>
      <c r="BK274" s="2228"/>
      <c r="BL274" s="2228"/>
      <c r="BM274" s="2228"/>
      <c r="BN274" s="2228"/>
      <c r="BO274" s="2228"/>
      <c r="BP274" s="2228"/>
      <c r="BQ274" s="2228"/>
      <c r="BR274" s="2228"/>
      <c r="BS274" s="2229"/>
      <c r="BT274" s="2228"/>
      <c r="BU274" s="2228"/>
      <c r="BV274" s="2228"/>
      <c r="BW274" s="2228"/>
      <c r="BX274" s="2228"/>
      <c r="BY274" s="2228"/>
      <c r="BZ274" s="2228"/>
      <c r="CA274" s="2228"/>
      <c r="CB274" s="2228"/>
      <c r="CC274" s="2228"/>
      <c r="CD274" s="2228"/>
      <c r="CE274" s="2228"/>
      <c r="CF274" s="2228"/>
      <c r="CG274" s="2228"/>
      <c r="CH274" s="2228"/>
      <c r="CI274" s="2228"/>
      <c r="CJ274" s="2228"/>
      <c r="CK274" s="2228"/>
      <c r="CL274" s="2228"/>
      <c r="CM274" s="2229"/>
      <c r="CN274" s="2229"/>
    </row>
    <row r="275" spans="2:92" x14ac:dyDescent="0.2">
      <c r="B275" s="2227"/>
      <c r="I275" s="2228"/>
      <c r="J275" s="2228"/>
      <c r="K275" s="2228"/>
      <c r="L275" s="2228"/>
      <c r="M275" s="2228"/>
      <c r="N275" s="2228"/>
      <c r="O275" s="2228"/>
      <c r="P275" s="2228"/>
      <c r="Q275" s="2228"/>
      <c r="R275" s="2228"/>
      <c r="S275" s="2228"/>
      <c r="T275" s="2228"/>
      <c r="U275" s="2228"/>
      <c r="V275" s="2228"/>
      <c r="W275" s="2228"/>
      <c r="X275" s="2228"/>
      <c r="Y275" s="2228"/>
      <c r="Z275" s="2228"/>
      <c r="AA275" s="2228"/>
      <c r="AB275" s="2229"/>
      <c r="AC275" s="2229"/>
      <c r="AD275" s="2229"/>
      <c r="AE275" s="2229"/>
      <c r="AF275" s="2228"/>
      <c r="AG275" s="2228"/>
      <c r="AH275" s="2228"/>
      <c r="AI275" s="2228"/>
      <c r="AJ275" s="2228"/>
      <c r="AK275" s="2228"/>
      <c r="AL275" s="2228"/>
      <c r="AM275" s="2228"/>
      <c r="AN275" s="2228"/>
      <c r="AO275" s="2228"/>
      <c r="AP275" s="2228"/>
      <c r="AQ275" s="2228"/>
      <c r="AR275" s="2228"/>
      <c r="AS275" s="2228"/>
      <c r="AT275" s="2228"/>
      <c r="AU275" s="2228"/>
      <c r="AV275" s="2228"/>
      <c r="AW275" s="2228"/>
      <c r="AX275" s="2230"/>
      <c r="AY275" s="2228"/>
      <c r="AZ275" s="2228"/>
      <c r="BA275" s="2228"/>
      <c r="BB275" s="2228"/>
      <c r="BC275" s="2228"/>
      <c r="BD275" s="2228"/>
      <c r="BE275" s="2228"/>
      <c r="BF275" s="2228"/>
      <c r="BG275" s="2228"/>
      <c r="BH275" s="2228"/>
      <c r="BI275" s="2228"/>
      <c r="BJ275" s="2228"/>
      <c r="BK275" s="2228"/>
      <c r="BL275" s="2228"/>
      <c r="BM275" s="2228"/>
      <c r="BN275" s="2228"/>
      <c r="BO275" s="2228"/>
      <c r="BP275" s="2228"/>
      <c r="BQ275" s="2228"/>
      <c r="BR275" s="2228"/>
      <c r="BS275" s="2229"/>
      <c r="BT275" s="2228"/>
      <c r="BU275" s="2228"/>
      <c r="BV275" s="2228"/>
      <c r="BW275" s="2228"/>
      <c r="BX275" s="2228"/>
      <c r="BY275" s="2228"/>
      <c r="BZ275" s="2228"/>
      <c r="CA275" s="2228"/>
      <c r="CB275" s="2228"/>
      <c r="CC275" s="2228"/>
      <c r="CD275" s="2228"/>
      <c r="CE275" s="2228"/>
      <c r="CF275" s="2228"/>
      <c r="CG275" s="2228"/>
      <c r="CH275" s="2228"/>
      <c r="CI275" s="2228"/>
      <c r="CJ275" s="2228"/>
      <c r="CK275" s="2228"/>
      <c r="CL275" s="2228"/>
      <c r="CM275" s="2229"/>
      <c r="CN275" s="2229"/>
    </row>
    <row r="276" spans="2:92" x14ac:dyDescent="0.2">
      <c r="B276" s="2227"/>
      <c r="I276" s="2228"/>
      <c r="J276" s="2228"/>
      <c r="K276" s="2228"/>
      <c r="L276" s="2228"/>
      <c r="M276" s="2228"/>
      <c r="N276" s="2228"/>
      <c r="O276" s="2228"/>
      <c r="P276" s="2228"/>
      <c r="Q276" s="2228"/>
      <c r="R276" s="2228"/>
      <c r="S276" s="2228"/>
      <c r="T276" s="2228"/>
      <c r="U276" s="2228"/>
      <c r="V276" s="2228"/>
      <c r="W276" s="2228"/>
      <c r="X276" s="2228"/>
      <c r="Y276" s="2228"/>
      <c r="Z276" s="2228"/>
      <c r="AA276" s="2228"/>
      <c r="AB276" s="2229"/>
      <c r="AC276" s="2229"/>
      <c r="AD276" s="2229"/>
      <c r="AE276" s="2229"/>
      <c r="AF276" s="2228"/>
      <c r="AG276" s="2228"/>
      <c r="AH276" s="2228"/>
      <c r="AI276" s="2228"/>
      <c r="AJ276" s="2228"/>
      <c r="AK276" s="2228"/>
      <c r="AL276" s="2228"/>
      <c r="AM276" s="2228"/>
      <c r="AN276" s="2228"/>
      <c r="AO276" s="2228"/>
      <c r="AP276" s="2228"/>
      <c r="AQ276" s="2228"/>
      <c r="AR276" s="2228"/>
      <c r="AS276" s="2228"/>
      <c r="AT276" s="2228"/>
      <c r="AU276" s="2228"/>
      <c r="AV276" s="2228"/>
      <c r="AW276" s="2228"/>
      <c r="AX276" s="2230"/>
      <c r="AY276" s="2228"/>
      <c r="AZ276" s="2228"/>
      <c r="BA276" s="2228"/>
      <c r="BB276" s="2228"/>
      <c r="BC276" s="2228"/>
      <c r="BD276" s="2228"/>
      <c r="BE276" s="2228"/>
      <c r="BF276" s="2228"/>
      <c r="BG276" s="2228"/>
      <c r="BH276" s="2228"/>
      <c r="BI276" s="2228"/>
      <c r="BJ276" s="2228"/>
      <c r="BK276" s="2228"/>
      <c r="BL276" s="2228"/>
      <c r="BM276" s="2228"/>
      <c r="BN276" s="2228"/>
      <c r="BO276" s="2228"/>
      <c r="BP276" s="2228"/>
      <c r="BQ276" s="2228"/>
      <c r="BR276" s="2228"/>
      <c r="BS276" s="2229"/>
      <c r="BT276" s="2228"/>
      <c r="BU276" s="2228"/>
      <c r="BV276" s="2228"/>
      <c r="BW276" s="2228"/>
      <c r="BX276" s="2228"/>
      <c r="BY276" s="2228"/>
      <c r="BZ276" s="2228"/>
      <c r="CA276" s="2228"/>
      <c r="CB276" s="2228"/>
      <c r="CC276" s="2228"/>
      <c r="CD276" s="2228"/>
      <c r="CE276" s="2228"/>
      <c r="CF276" s="2228"/>
      <c r="CG276" s="2228"/>
      <c r="CH276" s="2228"/>
      <c r="CI276" s="2228"/>
      <c r="CJ276" s="2228"/>
      <c r="CK276" s="2228"/>
      <c r="CL276" s="2228"/>
      <c r="CM276" s="2229"/>
      <c r="CN276" s="2229"/>
    </row>
    <row r="277" spans="2:92" x14ac:dyDescent="0.2">
      <c r="B277" s="2227"/>
      <c r="I277" s="2228"/>
      <c r="J277" s="2228"/>
      <c r="K277" s="2228"/>
      <c r="L277" s="2228"/>
      <c r="M277" s="2228"/>
      <c r="N277" s="2228"/>
      <c r="O277" s="2228"/>
      <c r="P277" s="2228"/>
      <c r="Q277" s="2228"/>
      <c r="R277" s="2228"/>
      <c r="S277" s="2228"/>
      <c r="T277" s="2228"/>
      <c r="U277" s="2228"/>
      <c r="V277" s="2228"/>
      <c r="W277" s="2228"/>
      <c r="X277" s="2228"/>
      <c r="Y277" s="2228"/>
      <c r="Z277" s="2228"/>
      <c r="AA277" s="2228"/>
      <c r="AB277" s="2229"/>
      <c r="AC277" s="2229"/>
      <c r="AD277" s="2229"/>
      <c r="AE277" s="2229"/>
      <c r="AF277" s="2228"/>
      <c r="AG277" s="2228"/>
      <c r="AH277" s="2228"/>
      <c r="AI277" s="2228"/>
      <c r="AJ277" s="2228"/>
      <c r="AK277" s="2228"/>
      <c r="AL277" s="2228"/>
      <c r="AM277" s="2228"/>
      <c r="AN277" s="2228"/>
      <c r="AO277" s="2228"/>
      <c r="AP277" s="2228"/>
      <c r="AQ277" s="2228"/>
      <c r="AR277" s="2228"/>
      <c r="AS277" s="2228"/>
      <c r="AT277" s="2228"/>
      <c r="AU277" s="2228"/>
      <c r="AV277" s="2228"/>
      <c r="AW277" s="2228"/>
      <c r="AX277" s="2230"/>
      <c r="AY277" s="2228"/>
      <c r="AZ277" s="2228"/>
      <c r="BA277" s="2228"/>
      <c r="BB277" s="2228"/>
      <c r="BC277" s="2228"/>
      <c r="BD277" s="2228"/>
      <c r="BE277" s="2228"/>
      <c r="BF277" s="2228"/>
      <c r="BG277" s="2228"/>
      <c r="BH277" s="2228"/>
      <c r="BI277" s="2228"/>
      <c r="BJ277" s="2228"/>
      <c r="BK277" s="2228"/>
      <c r="BL277" s="2228"/>
      <c r="BM277" s="2228"/>
      <c r="BN277" s="2228"/>
      <c r="BO277" s="2228"/>
      <c r="BP277" s="2228"/>
      <c r="BQ277" s="2228"/>
      <c r="BR277" s="2228"/>
      <c r="BS277" s="2229"/>
      <c r="BT277" s="2228"/>
      <c r="BU277" s="2228"/>
      <c r="BV277" s="2228"/>
      <c r="BW277" s="2228"/>
      <c r="BX277" s="2228"/>
      <c r="BY277" s="2228"/>
      <c r="BZ277" s="2228"/>
      <c r="CA277" s="2228"/>
      <c r="CB277" s="2228"/>
      <c r="CC277" s="2228"/>
      <c r="CD277" s="2228"/>
      <c r="CE277" s="2228"/>
      <c r="CF277" s="2228"/>
      <c r="CG277" s="2228"/>
      <c r="CH277" s="2228"/>
      <c r="CI277" s="2228"/>
      <c r="CJ277" s="2228"/>
      <c r="CK277" s="2228"/>
      <c r="CL277" s="2228"/>
      <c r="CM277" s="2229"/>
      <c r="CN277" s="2229"/>
    </row>
    <row r="278" spans="2:92" x14ac:dyDescent="0.2">
      <c r="B278" s="2227"/>
      <c r="I278" s="2228"/>
      <c r="J278" s="2228"/>
      <c r="K278" s="2228"/>
      <c r="L278" s="2228"/>
      <c r="M278" s="2228"/>
      <c r="N278" s="2228"/>
      <c r="O278" s="2228"/>
      <c r="P278" s="2228"/>
      <c r="Q278" s="2228"/>
      <c r="R278" s="2228"/>
      <c r="S278" s="2228"/>
      <c r="T278" s="2228"/>
      <c r="U278" s="2228"/>
      <c r="V278" s="2228"/>
      <c r="W278" s="2228"/>
      <c r="X278" s="2228"/>
      <c r="Y278" s="2228"/>
      <c r="Z278" s="2228"/>
      <c r="AA278" s="2228"/>
      <c r="AB278" s="2229"/>
      <c r="AC278" s="2229"/>
      <c r="AD278" s="2229"/>
      <c r="AE278" s="2229"/>
      <c r="AF278" s="2228"/>
      <c r="AG278" s="2228"/>
      <c r="AH278" s="2228"/>
      <c r="AI278" s="2228"/>
      <c r="AJ278" s="2228"/>
      <c r="AK278" s="2228"/>
      <c r="AL278" s="2228"/>
      <c r="AM278" s="2228"/>
      <c r="AN278" s="2228"/>
      <c r="AO278" s="2228"/>
      <c r="AP278" s="2228"/>
      <c r="AQ278" s="2228"/>
      <c r="AR278" s="2228"/>
      <c r="AS278" s="2228"/>
      <c r="AT278" s="2228"/>
      <c r="AU278" s="2228"/>
      <c r="AV278" s="2228"/>
      <c r="AW278" s="2228"/>
      <c r="AX278" s="2230"/>
      <c r="AY278" s="2228"/>
      <c r="AZ278" s="2228"/>
      <c r="BA278" s="2228"/>
      <c r="BB278" s="2228"/>
      <c r="BC278" s="2228"/>
      <c r="BD278" s="2228"/>
      <c r="BE278" s="2228"/>
      <c r="BF278" s="2228"/>
      <c r="BG278" s="2228"/>
      <c r="BH278" s="2228"/>
      <c r="BI278" s="2228"/>
      <c r="BJ278" s="2228"/>
      <c r="BK278" s="2228"/>
      <c r="BL278" s="2228"/>
      <c r="BM278" s="2228"/>
      <c r="BN278" s="2228"/>
      <c r="BO278" s="2228"/>
      <c r="BP278" s="2228"/>
      <c r="BQ278" s="2228"/>
      <c r="BR278" s="2228"/>
      <c r="BS278" s="2229"/>
      <c r="BT278" s="2228"/>
      <c r="BU278" s="2228"/>
      <c r="BV278" s="2228"/>
      <c r="BW278" s="2228"/>
      <c r="BX278" s="2228"/>
      <c r="BY278" s="2228"/>
      <c r="BZ278" s="2228"/>
      <c r="CA278" s="2228"/>
      <c r="CB278" s="2228"/>
      <c r="CC278" s="2228"/>
      <c r="CD278" s="2228"/>
      <c r="CE278" s="2228"/>
      <c r="CF278" s="2228"/>
      <c r="CG278" s="2228"/>
      <c r="CH278" s="2228"/>
      <c r="CI278" s="2228"/>
      <c r="CJ278" s="2228"/>
      <c r="CK278" s="2228"/>
      <c r="CL278" s="2228"/>
      <c r="CM278" s="2229"/>
      <c r="CN278" s="2229"/>
    </row>
    <row r="279" spans="2:92" x14ac:dyDescent="0.2">
      <c r="B279" s="2227"/>
      <c r="I279" s="2228"/>
      <c r="J279" s="2228"/>
      <c r="K279" s="2228"/>
      <c r="L279" s="2228"/>
      <c r="M279" s="2228"/>
      <c r="N279" s="2228"/>
      <c r="O279" s="2228"/>
      <c r="P279" s="2228"/>
      <c r="Q279" s="2228"/>
      <c r="R279" s="2228"/>
      <c r="S279" s="2228"/>
      <c r="T279" s="2228"/>
      <c r="U279" s="2228"/>
      <c r="V279" s="2228"/>
      <c r="W279" s="2228"/>
      <c r="X279" s="2228"/>
      <c r="Y279" s="2228"/>
      <c r="Z279" s="2228"/>
      <c r="AA279" s="2228"/>
      <c r="AB279" s="2229"/>
      <c r="AC279" s="2229"/>
      <c r="AD279" s="2229"/>
      <c r="AE279" s="2229"/>
      <c r="AF279" s="2228"/>
      <c r="AG279" s="2228"/>
      <c r="AH279" s="2228"/>
      <c r="AI279" s="2228"/>
      <c r="AJ279" s="2228"/>
      <c r="AK279" s="2228"/>
      <c r="AL279" s="2228"/>
      <c r="AM279" s="2228"/>
      <c r="AN279" s="2228"/>
      <c r="AO279" s="2228"/>
      <c r="AP279" s="2228"/>
      <c r="AQ279" s="2228"/>
      <c r="AR279" s="2228"/>
      <c r="AS279" s="2228"/>
      <c r="AT279" s="2228"/>
      <c r="AU279" s="2228"/>
      <c r="AV279" s="2228"/>
      <c r="AW279" s="2228"/>
      <c r="AX279" s="2230"/>
      <c r="AY279" s="2228"/>
      <c r="AZ279" s="2228"/>
      <c r="BA279" s="2228"/>
      <c r="BB279" s="2228"/>
      <c r="BC279" s="2228"/>
      <c r="BD279" s="2228"/>
      <c r="BE279" s="2228"/>
      <c r="BF279" s="2228"/>
      <c r="BG279" s="2228"/>
      <c r="BH279" s="2228"/>
      <c r="BI279" s="2228"/>
      <c r="BJ279" s="2228"/>
      <c r="BK279" s="2228"/>
      <c r="BL279" s="2228"/>
      <c r="BM279" s="2228"/>
      <c r="BN279" s="2228"/>
      <c r="BO279" s="2228"/>
      <c r="BP279" s="2228"/>
      <c r="BQ279" s="2228"/>
      <c r="BR279" s="2228"/>
      <c r="BS279" s="2229"/>
      <c r="BT279" s="2228"/>
      <c r="BU279" s="2228"/>
      <c r="BV279" s="2228"/>
      <c r="BW279" s="2228"/>
      <c r="BX279" s="2228"/>
      <c r="BY279" s="2228"/>
      <c r="BZ279" s="2228"/>
      <c r="CA279" s="2228"/>
      <c r="CB279" s="2228"/>
      <c r="CC279" s="2228"/>
      <c r="CD279" s="2228"/>
      <c r="CE279" s="2228"/>
      <c r="CF279" s="2228"/>
      <c r="CG279" s="2228"/>
      <c r="CH279" s="2228"/>
      <c r="CI279" s="2228"/>
      <c r="CJ279" s="2228"/>
      <c r="CK279" s="2228"/>
      <c r="CL279" s="2228"/>
      <c r="CM279" s="2229"/>
      <c r="CN279" s="2229"/>
    </row>
    <row r="280" spans="2:92" x14ac:dyDescent="0.2">
      <c r="B280" s="2227"/>
      <c r="I280" s="2228"/>
      <c r="J280" s="2228"/>
      <c r="K280" s="2228"/>
      <c r="L280" s="2228"/>
      <c r="M280" s="2228"/>
      <c r="N280" s="2228"/>
      <c r="O280" s="2228"/>
      <c r="P280" s="2228"/>
      <c r="Q280" s="2228"/>
      <c r="R280" s="2228"/>
      <c r="S280" s="2228"/>
      <c r="T280" s="2228"/>
      <c r="U280" s="2228"/>
      <c r="V280" s="2228"/>
      <c r="W280" s="2228"/>
      <c r="X280" s="2228"/>
      <c r="Y280" s="2228"/>
      <c r="Z280" s="2228"/>
      <c r="AA280" s="2228"/>
      <c r="AB280" s="2229"/>
      <c r="AC280" s="2229"/>
      <c r="AD280" s="2229"/>
      <c r="AE280" s="2229"/>
      <c r="AF280" s="2228"/>
      <c r="AG280" s="2228"/>
      <c r="AH280" s="2228"/>
      <c r="AI280" s="2228"/>
      <c r="AJ280" s="2228"/>
      <c r="AK280" s="2228"/>
      <c r="AL280" s="2228"/>
      <c r="AM280" s="2228"/>
      <c r="AN280" s="2228"/>
      <c r="AO280" s="2228"/>
      <c r="AP280" s="2228"/>
      <c r="AQ280" s="2228"/>
      <c r="AR280" s="2228"/>
      <c r="AS280" s="2228"/>
      <c r="AT280" s="2228"/>
      <c r="AU280" s="2228"/>
      <c r="AV280" s="2228"/>
      <c r="AW280" s="2228"/>
      <c r="AX280" s="2230"/>
      <c r="AY280" s="2228"/>
      <c r="AZ280" s="2228"/>
      <c r="BA280" s="2228"/>
      <c r="BB280" s="2228"/>
      <c r="BC280" s="2228"/>
      <c r="BD280" s="2228"/>
      <c r="BE280" s="2228"/>
      <c r="BF280" s="2228"/>
      <c r="BG280" s="2228"/>
      <c r="BH280" s="2228"/>
      <c r="BI280" s="2228"/>
      <c r="BJ280" s="2228"/>
      <c r="BK280" s="2228"/>
      <c r="BL280" s="2228"/>
      <c r="BM280" s="2228"/>
      <c r="BN280" s="2228"/>
      <c r="BO280" s="2228"/>
      <c r="BP280" s="2228"/>
      <c r="BQ280" s="2228"/>
      <c r="BR280" s="2228"/>
      <c r="BS280" s="2229"/>
      <c r="BT280" s="2228"/>
      <c r="BU280" s="2228"/>
      <c r="BV280" s="2228"/>
      <c r="BW280" s="2228"/>
      <c r="BX280" s="2228"/>
      <c r="BY280" s="2228"/>
      <c r="BZ280" s="2228"/>
      <c r="CA280" s="2228"/>
      <c r="CB280" s="2228"/>
      <c r="CC280" s="2228"/>
      <c r="CD280" s="2228"/>
      <c r="CE280" s="2228"/>
      <c r="CF280" s="2228"/>
      <c r="CG280" s="2228"/>
      <c r="CH280" s="2228"/>
      <c r="CI280" s="2228"/>
      <c r="CJ280" s="2228"/>
      <c r="CK280" s="2228"/>
      <c r="CL280" s="2228"/>
      <c r="CM280" s="2229"/>
      <c r="CN280" s="2229"/>
    </row>
    <row r="281" spans="2:92" x14ac:dyDescent="0.2">
      <c r="B281" s="2227"/>
      <c r="I281" s="2228"/>
      <c r="J281" s="2228"/>
      <c r="K281" s="2228"/>
      <c r="L281" s="2228"/>
      <c r="M281" s="2228"/>
      <c r="N281" s="2228"/>
      <c r="O281" s="2228"/>
      <c r="P281" s="2228"/>
      <c r="Q281" s="2228"/>
      <c r="R281" s="2228"/>
      <c r="S281" s="2228"/>
      <c r="T281" s="2228"/>
      <c r="U281" s="2228"/>
      <c r="V281" s="2228"/>
      <c r="W281" s="2228"/>
      <c r="X281" s="2228"/>
      <c r="Y281" s="2228"/>
      <c r="Z281" s="2228"/>
      <c r="AA281" s="2228"/>
      <c r="AB281" s="2229"/>
      <c r="AC281" s="2229"/>
      <c r="AD281" s="2229"/>
      <c r="AE281" s="2229"/>
      <c r="AF281" s="2228"/>
      <c r="AG281" s="2228"/>
      <c r="AH281" s="2228"/>
      <c r="AI281" s="2228"/>
      <c r="AJ281" s="2228"/>
      <c r="AK281" s="2228"/>
      <c r="AL281" s="2228"/>
      <c r="AM281" s="2228"/>
      <c r="AN281" s="2228"/>
      <c r="AO281" s="2228"/>
      <c r="AP281" s="2228"/>
      <c r="AQ281" s="2228"/>
      <c r="AR281" s="2228"/>
      <c r="AS281" s="2228"/>
      <c r="AT281" s="2228"/>
      <c r="AU281" s="2228"/>
      <c r="AV281" s="2228"/>
      <c r="AW281" s="2228"/>
      <c r="AX281" s="2230"/>
      <c r="AY281" s="2228"/>
      <c r="AZ281" s="2228"/>
      <c r="BA281" s="2228"/>
      <c r="BB281" s="2228"/>
      <c r="BC281" s="2228"/>
      <c r="BD281" s="2228"/>
      <c r="BE281" s="2228"/>
      <c r="BF281" s="2228"/>
      <c r="BG281" s="2228"/>
      <c r="BH281" s="2228"/>
      <c r="BI281" s="2228"/>
      <c r="BJ281" s="2228"/>
      <c r="BK281" s="2228"/>
      <c r="BL281" s="2228"/>
      <c r="BM281" s="2228"/>
      <c r="BN281" s="2228"/>
      <c r="BO281" s="2228"/>
      <c r="BP281" s="2228"/>
      <c r="BQ281" s="2228"/>
      <c r="BR281" s="2228"/>
      <c r="BS281" s="2229"/>
      <c r="BT281" s="2228"/>
      <c r="BU281" s="2228"/>
      <c r="BV281" s="2228"/>
      <c r="BW281" s="2228"/>
      <c r="BX281" s="2228"/>
      <c r="BY281" s="2228"/>
      <c r="BZ281" s="2228"/>
      <c r="CA281" s="2228"/>
      <c r="CB281" s="2228"/>
      <c r="CC281" s="2228"/>
      <c r="CD281" s="2228"/>
      <c r="CE281" s="2228"/>
      <c r="CF281" s="2228"/>
      <c r="CG281" s="2228"/>
      <c r="CH281" s="2228"/>
      <c r="CI281" s="2228"/>
      <c r="CJ281" s="2228"/>
      <c r="CK281" s="2228"/>
      <c r="CL281" s="2228"/>
      <c r="CM281" s="2229"/>
      <c r="CN281" s="2229"/>
    </row>
    <row r="282" spans="2:92" x14ac:dyDescent="0.2">
      <c r="B282" s="2227"/>
      <c r="I282" s="2228"/>
      <c r="J282" s="2228"/>
      <c r="K282" s="2228"/>
      <c r="L282" s="2228"/>
      <c r="M282" s="2228"/>
      <c r="N282" s="2228"/>
      <c r="O282" s="2228"/>
      <c r="P282" s="2228"/>
      <c r="Q282" s="2228"/>
      <c r="R282" s="2228"/>
      <c r="S282" s="2228"/>
      <c r="T282" s="2228"/>
      <c r="U282" s="2228"/>
      <c r="V282" s="2228"/>
      <c r="W282" s="2228"/>
      <c r="X282" s="2228"/>
      <c r="Y282" s="2228"/>
      <c r="Z282" s="2228"/>
      <c r="AA282" s="2228"/>
      <c r="AB282" s="2229"/>
      <c r="AC282" s="2229"/>
      <c r="AD282" s="2229"/>
      <c r="AE282" s="2229"/>
      <c r="AF282" s="2228"/>
      <c r="AG282" s="2228"/>
      <c r="AH282" s="2228"/>
      <c r="AI282" s="2228"/>
      <c r="AJ282" s="2228"/>
      <c r="AK282" s="2228"/>
      <c r="AL282" s="2228"/>
      <c r="AM282" s="2228"/>
      <c r="AN282" s="2228"/>
      <c r="AO282" s="2228"/>
      <c r="AP282" s="2228"/>
      <c r="AQ282" s="2228"/>
      <c r="AR282" s="2228"/>
      <c r="AS282" s="2228"/>
      <c r="AT282" s="2228"/>
      <c r="AU282" s="2228"/>
      <c r="AV282" s="2228"/>
      <c r="AW282" s="2228"/>
      <c r="AX282" s="2230"/>
      <c r="AY282" s="2228"/>
      <c r="AZ282" s="2228"/>
      <c r="BA282" s="2228"/>
      <c r="BB282" s="2228"/>
      <c r="BC282" s="2228"/>
      <c r="BD282" s="2228"/>
      <c r="BE282" s="2228"/>
      <c r="BF282" s="2228"/>
      <c r="BG282" s="2228"/>
      <c r="BH282" s="2228"/>
      <c r="BI282" s="2228"/>
      <c r="BJ282" s="2228"/>
      <c r="BK282" s="2228"/>
      <c r="BL282" s="2228"/>
      <c r="BM282" s="2228"/>
      <c r="BN282" s="2228"/>
      <c r="BO282" s="2228"/>
      <c r="BP282" s="2228"/>
      <c r="BQ282" s="2228"/>
      <c r="BR282" s="2228"/>
      <c r="BS282" s="2229"/>
      <c r="BT282" s="2228"/>
      <c r="BU282" s="2228"/>
      <c r="BV282" s="2228"/>
      <c r="BW282" s="2228"/>
      <c r="BX282" s="2228"/>
      <c r="BY282" s="2228"/>
      <c r="BZ282" s="2228"/>
      <c r="CA282" s="2228"/>
      <c r="CB282" s="2228"/>
      <c r="CC282" s="2228"/>
      <c r="CD282" s="2228"/>
      <c r="CE282" s="2228"/>
      <c r="CF282" s="2228"/>
      <c r="CG282" s="2228"/>
      <c r="CH282" s="2228"/>
      <c r="CI282" s="2228"/>
      <c r="CJ282" s="2228"/>
      <c r="CK282" s="2228"/>
      <c r="CL282" s="2228"/>
      <c r="CM282" s="2229"/>
      <c r="CN282" s="2229"/>
    </row>
    <row r="283" spans="2:92" x14ac:dyDescent="0.2">
      <c r="B283" s="2227"/>
      <c r="I283" s="2228"/>
      <c r="J283" s="2228"/>
      <c r="K283" s="2228"/>
      <c r="L283" s="2228"/>
      <c r="M283" s="2228"/>
      <c r="N283" s="2228"/>
      <c r="O283" s="2228"/>
      <c r="P283" s="2228"/>
      <c r="Q283" s="2228"/>
      <c r="R283" s="2228"/>
      <c r="S283" s="2228"/>
      <c r="T283" s="2228"/>
      <c r="U283" s="2228"/>
      <c r="V283" s="2228"/>
      <c r="W283" s="2228"/>
      <c r="X283" s="2228"/>
      <c r="Y283" s="2228"/>
      <c r="Z283" s="2228"/>
      <c r="AA283" s="2228"/>
      <c r="AB283" s="2229"/>
      <c r="AC283" s="2229"/>
      <c r="AD283" s="2229"/>
      <c r="AE283" s="2229"/>
      <c r="AF283" s="2228"/>
      <c r="AG283" s="2228"/>
      <c r="AH283" s="2228"/>
      <c r="AI283" s="2228"/>
      <c r="AJ283" s="2228"/>
      <c r="AK283" s="2228"/>
      <c r="AL283" s="2228"/>
      <c r="AM283" s="2228"/>
      <c r="AN283" s="2228"/>
      <c r="AO283" s="2228"/>
      <c r="AP283" s="2228"/>
      <c r="AQ283" s="2228"/>
      <c r="AR283" s="2228"/>
      <c r="AS283" s="2228"/>
      <c r="AT283" s="2228"/>
      <c r="AU283" s="2228"/>
      <c r="AV283" s="2228"/>
      <c r="AW283" s="2228"/>
      <c r="AX283" s="2230"/>
      <c r="AY283" s="2228"/>
      <c r="AZ283" s="2228"/>
      <c r="BA283" s="2228"/>
      <c r="BB283" s="2228"/>
      <c r="BC283" s="2228"/>
      <c r="BD283" s="2228"/>
      <c r="BE283" s="2228"/>
      <c r="BF283" s="2228"/>
      <c r="BG283" s="2228"/>
      <c r="BH283" s="2228"/>
      <c r="BI283" s="2228"/>
      <c r="BJ283" s="2228"/>
      <c r="BK283" s="2228"/>
      <c r="BL283" s="2228"/>
      <c r="BM283" s="2228"/>
      <c r="BN283" s="2228"/>
      <c r="BO283" s="2228"/>
      <c r="BP283" s="2228"/>
      <c r="BQ283" s="2228"/>
      <c r="BR283" s="2228"/>
      <c r="BS283" s="2229"/>
      <c r="BT283" s="2228"/>
      <c r="BU283" s="2228"/>
      <c r="BV283" s="2228"/>
      <c r="BW283" s="2228"/>
      <c r="BX283" s="2228"/>
      <c r="BY283" s="2228"/>
      <c r="BZ283" s="2228"/>
      <c r="CA283" s="2228"/>
      <c r="CB283" s="2228"/>
      <c r="CC283" s="2228"/>
      <c r="CD283" s="2228"/>
      <c r="CE283" s="2228"/>
      <c r="CF283" s="2228"/>
      <c r="CG283" s="2228"/>
      <c r="CH283" s="2228"/>
      <c r="CI283" s="2228"/>
      <c r="CJ283" s="2228"/>
      <c r="CK283" s="2228"/>
      <c r="CL283" s="2228"/>
      <c r="CM283" s="2229"/>
      <c r="CN283" s="2229"/>
    </row>
    <row r="284" spans="2:92" x14ac:dyDescent="0.2">
      <c r="B284" s="2227"/>
      <c r="I284" s="2228"/>
      <c r="J284" s="2228"/>
      <c r="K284" s="2228"/>
      <c r="L284" s="2228"/>
      <c r="M284" s="2228"/>
      <c r="N284" s="2228"/>
      <c r="O284" s="2228"/>
      <c r="P284" s="2228"/>
      <c r="Q284" s="2228"/>
      <c r="R284" s="2228"/>
      <c r="S284" s="2228"/>
      <c r="T284" s="2228"/>
      <c r="U284" s="2228"/>
      <c r="V284" s="2228"/>
      <c r="W284" s="2228"/>
      <c r="X284" s="2228"/>
      <c r="Y284" s="2228"/>
      <c r="Z284" s="2228"/>
      <c r="AA284" s="2228"/>
      <c r="AB284" s="2229"/>
      <c r="AC284" s="2229"/>
      <c r="AD284" s="2229"/>
      <c r="AE284" s="2229"/>
      <c r="AF284" s="2228"/>
      <c r="AG284" s="2228"/>
      <c r="AH284" s="2228"/>
      <c r="AI284" s="2228"/>
      <c r="AJ284" s="2228"/>
      <c r="AK284" s="2228"/>
      <c r="AL284" s="2228"/>
      <c r="AM284" s="2228"/>
      <c r="AN284" s="2228"/>
      <c r="AO284" s="2228"/>
      <c r="AP284" s="2228"/>
      <c r="AQ284" s="2228"/>
      <c r="AR284" s="2228"/>
      <c r="AS284" s="2228"/>
      <c r="AT284" s="2228"/>
      <c r="AU284" s="2228"/>
      <c r="AV284" s="2228"/>
      <c r="AW284" s="2228"/>
      <c r="AX284" s="2230"/>
      <c r="AY284" s="2228"/>
      <c r="AZ284" s="2228"/>
      <c r="BA284" s="2228"/>
      <c r="BB284" s="2228"/>
      <c r="BC284" s="2228"/>
      <c r="BD284" s="2228"/>
      <c r="BE284" s="2228"/>
      <c r="BF284" s="2228"/>
      <c r="BG284" s="2228"/>
      <c r="BH284" s="2228"/>
      <c r="BI284" s="2228"/>
      <c r="BJ284" s="2228"/>
      <c r="BK284" s="2228"/>
      <c r="BL284" s="2228"/>
      <c r="BM284" s="2228"/>
      <c r="BN284" s="2228"/>
      <c r="BO284" s="2228"/>
      <c r="BP284" s="2228"/>
      <c r="BQ284" s="2228"/>
      <c r="BR284" s="2228"/>
      <c r="BS284" s="2229"/>
      <c r="BT284" s="2228"/>
      <c r="BU284" s="2228"/>
      <c r="BV284" s="2228"/>
      <c r="BW284" s="2228"/>
      <c r="BX284" s="2228"/>
      <c r="BY284" s="2228"/>
      <c r="BZ284" s="2228"/>
      <c r="CA284" s="2228"/>
      <c r="CB284" s="2228"/>
      <c r="CC284" s="2228"/>
      <c r="CD284" s="2228"/>
      <c r="CE284" s="2228"/>
      <c r="CF284" s="2228"/>
      <c r="CG284" s="2228"/>
      <c r="CH284" s="2228"/>
      <c r="CI284" s="2228"/>
      <c r="CJ284" s="2228"/>
      <c r="CK284" s="2228"/>
      <c r="CL284" s="2228"/>
      <c r="CM284" s="2229"/>
      <c r="CN284" s="2229"/>
    </row>
    <row r="285" spans="2:92" x14ac:dyDescent="0.2">
      <c r="B285" s="2227"/>
      <c r="I285" s="2228"/>
      <c r="J285" s="2228"/>
      <c r="K285" s="2228"/>
      <c r="L285" s="2228"/>
      <c r="M285" s="2228"/>
      <c r="N285" s="2228"/>
      <c r="O285" s="2228"/>
      <c r="P285" s="2228"/>
      <c r="Q285" s="2228"/>
      <c r="R285" s="2228"/>
      <c r="S285" s="2228"/>
      <c r="T285" s="2228"/>
      <c r="U285" s="2228"/>
      <c r="V285" s="2228"/>
      <c r="W285" s="2228"/>
      <c r="X285" s="2228"/>
      <c r="Y285" s="2228"/>
      <c r="Z285" s="2228"/>
      <c r="AA285" s="2228"/>
      <c r="AB285" s="2229"/>
      <c r="AC285" s="2229"/>
      <c r="AD285" s="2229"/>
      <c r="AE285" s="2229"/>
      <c r="AF285" s="2228"/>
      <c r="AG285" s="2228"/>
      <c r="AH285" s="2228"/>
      <c r="AI285" s="2228"/>
      <c r="AJ285" s="2228"/>
      <c r="AK285" s="2228"/>
      <c r="AL285" s="2228"/>
      <c r="AM285" s="2228"/>
      <c r="AN285" s="2228"/>
      <c r="AO285" s="2228"/>
      <c r="AP285" s="2228"/>
      <c r="AQ285" s="2228"/>
      <c r="AR285" s="2228"/>
      <c r="AS285" s="2228"/>
      <c r="AT285" s="2228"/>
      <c r="AU285" s="2228"/>
      <c r="AV285" s="2228"/>
      <c r="AW285" s="2228"/>
      <c r="AX285" s="2230"/>
      <c r="AY285" s="2228"/>
      <c r="AZ285" s="2228"/>
      <c r="BA285" s="2228"/>
      <c r="BB285" s="2228"/>
      <c r="BC285" s="2228"/>
      <c r="BD285" s="2228"/>
      <c r="BE285" s="2228"/>
      <c r="BF285" s="2228"/>
      <c r="BG285" s="2228"/>
      <c r="BH285" s="2228"/>
      <c r="BI285" s="2228"/>
      <c r="BJ285" s="2228"/>
      <c r="BK285" s="2228"/>
      <c r="BL285" s="2228"/>
      <c r="BM285" s="2228"/>
      <c r="BN285" s="2228"/>
      <c r="BO285" s="2228"/>
      <c r="BP285" s="2228"/>
      <c r="BQ285" s="2228"/>
      <c r="BR285" s="2228"/>
      <c r="BS285" s="2229"/>
      <c r="BT285" s="2228"/>
      <c r="BU285" s="2228"/>
      <c r="BV285" s="2228"/>
      <c r="BW285" s="2228"/>
      <c r="BX285" s="2228"/>
      <c r="BY285" s="2228"/>
      <c r="BZ285" s="2228"/>
      <c r="CA285" s="2228"/>
      <c r="CB285" s="2228"/>
      <c r="CC285" s="2228"/>
      <c r="CD285" s="2228"/>
      <c r="CE285" s="2228"/>
      <c r="CF285" s="2228"/>
      <c r="CG285" s="2228"/>
      <c r="CH285" s="2228"/>
      <c r="CI285" s="2228"/>
      <c r="CJ285" s="2228"/>
      <c r="CK285" s="2228"/>
      <c r="CL285" s="2228"/>
      <c r="CM285" s="2229"/>
      <c r="CN285" s="2229"/>
    </row>
    <row r="286" spans="2:92" x14ac:dyDescent="0.2">
      <c r="B286" s="2227"/>
      <c r="I286" s="2228"/>
      <c r="J286" s="2228"/>
      <c r="K286" s="2228"/>
      <c r="L286" s="2228"/>
      <c r="M286" s="2228"/>
      <c r="N286" s="2228"/>
      <c r="O286" s="2228"/>
      <c r="P286" s="2228"/>
      <c r="Q286" s="2228"/>
      <c r="R286" s="2228"/>
      <c r="S286" s="2228"/>
      <c r="T286" s="2228"/>
      <c r="U286" s="2228"/>
      <c r="V286" s="2228"/>
      <c r="W286" s="2228"/>
      <c r="X286" s="2228"/>
      <c r="Y286" s="2228"/>
      <c r="Z286" s="2228"/>
      <c r="AA286" s="2228"/>
      <c r="AB286" s="2229"/>
      <c r="AC286" s="2229"/>
      <c r="AD286" s="2229"/>
      <c r="AE286" s="2229"/>
      <c r="AF286" s="2228"/>
      <c r="AG286" s="2228"/>
      <c r="AH286" s="2228"/>
      <c r="AI286" s="2228"/>
      <c r="AJ286" s="2228"/>
      <c r="AK286" s="2228"/>
      <c r="AL286" s="2228"/>
      <c r="AM286" s="2228"/>
      <c r="AN286" s="2228"/>
      <c r="AO286" s="2228"/>
      <c r="AP286" s="2228"/>
      <c r="AQ286" s="2228"/>
      <c r="AR286" s="2228"/>
      <c r="AS286" s="2228"/>
      <c r="AT286" s="2228"/>
      <c r="AU286" s="2228"/>
      <c r="AV286" s="2228"/>
      <c r="AW286" s="2228"/>
      <c r="AX286" s="2230"/>
      <c r="AY286" s="2228"/>
      <c r="AZ286" s="2228"/>
      <c r="BA286" s="2228"/>
      <c r="BB286" s="2228"/>
      <c r="BC286" s="2228"/>
      <c r="BD286" s="2228"/>
      <c r="BE286" s="2228"/>
      <c r="BF286" s="2228"/>
      <c r="BG286" s="2228"/>
      <c r="BH286" s="2228"/>
      <c r="BI286" s="2228"/>
      <c r="BJ286" s="2228"/>
      <c r="BK286" s="2228"/>
      <c r="BL286" s="2228"/>
      <c r="BM286" s="2228"/>
      <c r="BN286" s="2228"/>
      <c r="BO286" s="2228"/>
      <c r="BP286" s="2228"/>
      <c r="BQ286" s="2228"/>
      <c r="BR286" s="2228"/>
      <c r="BS286" s="2229"/>
      <c r="BT286" s="2228"/>
      <c r="BU286" s="2228"/>
      <c r="BV286" s="2228"/>
      <c r="BW286" s="2228"/>
      <c r="BX286" s="2228"/>
      <c r="BY286" s="2228"/>
      <c r="BZ286" s="2228"/>
      <c r="CA286" s="2228"/>
      <c r="CB286" s="2228"/>
      <c r="CC286" s="2228"/>
      <c r="CD286" s="2228"/>
      <c r="CE286" s="2228"/>
      <c r="CF286" s="2228"/>
      <c r="CG286" s="2228"/>
      <c r="CH286" s="2228"/>
      <c r="CI286" s="2228"/>
      <c r="CJ286" s="2228"/>
      <c r="CK286" s="2228"/>
      <c r="CL286" s="2228"/>
      <c r="CM286" s="2229"/>
      <c r="CN286" s="2229"/>
    </row>
    <row r="287" spans="2:92" x14ac:dyDescent="0.2">
      <c r="B287" s="2227"/>
      <c r="I287" s="2228"/>
      <c r="J287" s="2228"/>
      <c r="K287" s="2228"/>
      <c r="L287" s="2228"/>
      <c r="M287" s="2228"/>
      <c r="N287" s="2228"/>
      <c r="O287" s="2228"/>
      <c r="P287" s="2228"/>
      <c r="Q287" s="2228"/>
      <c r="R287" s="2228"/>
      <c r="S287" s="2228"/>
      <c r="T287" s="2228"/>
      <c r="U287" s="2228"/>
      <c r="V287" s="2228"/>
      <c r="W287" s="2228"/>
      <c r="X287" s="2228"/>
      <c r="Y287" s="2228"/>
      <c r="Z287" s="2228"/>
      <c r="AA287" s="2228"/>
      <c r="AB287" s="2229"/>
      <c r="AC287" s="2229"/>
      <c r="AD287" s="2229"/>
      <c r="AE287" s="2229"/>
      <c r="AF287" s="2228"/>
      <c r="AG287" s="2228"/>
      <c r="AH287" s="2228"/>
      <c r="AI287" s="2228"/>
      <c r="AJ287" s="2228"/>
      <c r="AK287" s="2228"/>
      <c r="AL287" s="2228"/>
      <c r="AM287" s="2228"/>
      <c r="AN287" s="2228"/>
      <c r="AO287" s="2228"/>
      <c r="AP287" s="2228"/>
      <c r="AQ287" s="2228"/>
      <c r="AR287" s="2228"/>
      <c r="AS287" s="2228"/>
      <c r="AT287" s="2228"/>
      <c r="AU287" s="2228"/>
      <c r="AV287" s="2228"/>
      <c r="AW287" s="2228"/>
      <c r="AX287" s="2230"/>
      <c r="AY287" s="2228"/>
      <c r="AZ287" s="2228"/>
      <c r="BA287" s="2228"/>
      <c r="BB287" s="2228"/>
      <c r="BC287" s="2228"/>
      <c r="BD287" s="2228"/>
      <c r="BE287" s="2228"/>
      <c r="BF287" s="2228"/>
      <c r="BG287" s="2228"/>
      <c r="BH287" s="2228"/>
      <c r="BI287" s="2228"/>
      <c r="BJ287" s="2228"/>
      <c r="BK287" s="2228"/>
      <c r="BL287" s="2228"/>
      <c r="BM287" s="2228"/>
      <c r="BN287" s="2228"/>
      <c r="BO287" s="2228"/>
      <c r="BP287" s="2228"/>
      <c r="BQ287" s="2228"/>
      <c r="BR287" s="2228"/>
      <c r="BS287" s="2229"/>
      <c r="BT287" s="2228"/>
      <c r="BU287" s="2228"/>
      <c r="BV287" s="2228"/>
      <c r="BW287" s="2228"/>
      <c r="BX287" s="2228"/>
      <c r="BY287" s="2228"/>
      <c r="BZ287" s="2228"/>
      <c r="CA287" s="2228"/>
      <c r="CB287" s="2228"/>
      <c r="CC287" s="2228"/>
      <c r="CD287" s="2228"/>
      <c r="CE287" s="2228"/>
      <c r="CF287" s="2228"/>
      <c r="CG287" s="2228"/>
      <c r="CH287" s="2228"/>
      <c r="CI287" s="2228"/>
      <c r="CJ287" s="2228"/>
      <c r="CK287" s="2228"/>
      <c r="CL287" s="2228"/>
      <c r="CM287" s="2229"/>
      <c r="CN287" s="2229"/>
    </row>
    <row r="288" spans="2:92" x14ac:dyDescent="0.2">
      <c r="B288" s="2227"/>
      <c r="I288" s="2228"/>
      <c r="J288" s="2228"/>
      <c r="K288" s="2228"/>
      <c r="L288" s="2228"/>
      <c r="M288" s="2228"/>
      <c r="N288" s="2228"/>
      <c r="O288" s="2228"/>
      <c r="P288" s="2228"/>
      <c r="Q288" s="2228"/>
      <c r="R288" s="2228"/>
      <c r="S288" s="2228"/>
      <c r="T288" s="2228"/>
      <c r="U288" s="2228"/>
      <c r="V288" s="2228"/>
      <c r="W288" s="2228"/>
      <c r="X288" s="2228"/>
      <c r="Y288" s="2228"/>
      <c r="Z288" s="2228"/>
      <c r="AA288" s="2228"/>
      <c r="AB288" s="2229"/>
      <c r="AC288" s="2229"/>
      <c r="AD288" s="2229"/>
      <c r="AE288" s="2229"/>
      <c r="AF288" s="2228"/>
      <c r="AG288" s="2228"/>
      <c r="AH288" s="2228"/>
      <c r="AI288" s="2228"/>
      <c r="AJ288" s="2228"/>
      <c r="AK288" s="2228"/>
      <c r="AL288" s="2228"/>
      <c r="AM288" s="2228"/>
      <c r="AN288" s="2228"/>
      <c r="AO288" s="2228"/>
      <c r="AP288" s="2228"/>
      <c r="AQ288" s="2228"/>
      <c r="AR288" s="2228"/>
      <c r="AS288" s="2228"/>
      <c r="AT288" s="2228"/>
      <c r="AU288" s="2228"/>
      <c r="AV288" s="2228"/>
      <c r="AW288" s="2228"/>
      <c r="AX288" s="2230"/>
      <c r="AY288" s="2228"/>
      <c r="AZ288" s="2228"/>
      <c r="BA288" s="2228"/>
      <c r="BB288" s="2228"/>
      <c r="BC288" s="2228"/>
      <c r="BD288" s="2228"/>
      <c r="BE288" s="2228"/>
      <c r="BF288" s="2228"/>
      <c r="BG288" s="2228"/>
      <c r="BH288" s="2228"/>
      <c r="BI288" s="2228"/>
      <c r="BJ288" s="2228"/>
      <c r="BK288" s="2228"/>
      <c r="BL288" s="2228"/>
      <c r="BM288" s="2228"/>
      <c r="BN288" s="2228"/>
      <c r="BO288" s="2228"/>
      <c r="BP288" s="2228"/>
      <c r="BQ288" s="2228"/>
      <c r="BR288" s="2228"/>
      <c r="BS288" s="2229"/>
      <c r="BT288" s="2228"/>
      <c r="BU288" s="2228"/>
      <c r="BV288" s="2228"/>
      <c r="BW288" s="2228"/>
      <c r="BX288" s="2228"/>
      <c r="BY288" s="2228"/>
      <c r="BZ288" s="2228"/>
      <c r="CA288" s="2228"/>
      <c r="CB288" s="2228"/>
      <c r="CC288" s="2228"/>
      <c r="CD288" s="2228"/>
      <c r="CE288" s="2228"/>
      <c r="CF288" s="2228"/>
      <c r="CG288" s="2228"/>
      <c r="CH288" s="2228"/>
      <c r="CI288" s="2228"/>
      <c r="CJ288" s="2228"/>
      <c r="CK288" s="2228"/>
      <c r="CL288" s="2228"/>
      <c r="CM288" s="2229"/>
      <c r="CN288" s="2229"/>
    </row>
    <row r="289" spans="2:92" x14ac:dyDescent="0.2">
      <c r="B289" s="2227"/>
      <c r="I289" s="2228"/>
      <c r="J289" s="2228"/>
      <c r="K289" s="2228"/>
      <c r="L289" s="2228"/>
      <c r="M289" s="2228"/>
      <c r="N289" s="2228"/>
      <c r="O289" s="2228"/>
      <c r="P289" s="2228"/>
      <c r="Q289" s="2228"/>
      <c r="R289" s="2228"/>
      <c r="S289" s="2228"/>
      <c r="T289" s="2228"/>
      <c r="U289" s="2228"/>
      <c r="V289" s="2228"/>
      <c r="W289" s="2228"/>
      <c r="X289" s="2228"/>
      <c r="Y289" s="2228"/>
      <c r="Z289" s="2228"/>
      <c r="AA289" s="2228"/>
      <c r="AB289" s="2229"/>
      <c r="AC289" s="2229"/>
      <c r="AD289" s="2229"/>
      <c r="AE289" s="2229"/>
      <c r="AF289" s="2228"/>
      <c r="AG289" s="2228"/>
      <c r="AH289" s="2228"/>
      <c r="AI289" s="2228"/>
      <c r="AJ289" s="2228"/>
      <c r="AK289" s="2228"/>
      <c r="AL289" s="2228"/>
      <c r="AM289" s="2228"/>
      <c r="AN289" s="2228"/>
      <c r="AO289" s="2228"/>
      <c r="AP289" s="2228"/>
      <c r="AQ289" s="2228"/>
      <c r="AR289" s="2228"/>
      <c r="AS289" s="2228"/>
      <c r="AT289" s="2228"/>
      <c r="AU289" s="2228"/>
      <c r="AV289" s="2228"/>
      <c r="AW289" s="2228"/>
      <c r="AX289" s="2230"/>
      <c r="AY289" s="2228"/>
      <c r="AZ289" s="2228"/>
      <c r="BA289" s="2228"/>
      <c r="BB289" s="2228"/>
      <c r="BC289" s="2228"/>
      <c r="BD289" s="2228"/>
      <c r="BE289" s="2228"/>
      <c r="BF289" s="2228"/>
      <c r="BG289" s="2228"/>
      <c r="BH289" s="2228"/>
      <c r="BI289" s="2228"/>
      <c r="BJ289" s="2228"/>
      <c r="BK289" s="2228"/>
      <c r="BL289" s="2228"/>
      <c r="BM289" s="2228"/>
      <c r="BN289" s="2228"/>
      <c r="BO289" s="2228"/>
      <c r="BP289" s="2228"/>
      <c r="BQ289" s="2228"/>
      <c r="BR289" s="2228"/>
      <c r="BS289" s="2229"/>
      <c r="BT289" s="2228"/>
      <c r="BU289" s="2228"/>
      <c r="BV289" s="2228"/>
      <c r="BW289" s="2228"/>
      <c r="BX289" s="2228"/>
      <c r="BY289" s="2228"/>
      <c r="BZ289" s="2228"/>
      <c r="CA289" s="2228"/>
      <c r="CB289" s="2228"/>
      <c r="CC289" s="2228"/>
      <c r="CD289" s="2228"/>
      <c r="CE289" s="2228"/>
      <c r="CF289" s="2228"/>
      <c r="CG289" s="2228"/>
      <c r="CH289" s="2228"/>
      <c r="CI289" s="2228"/>
      <c r="CJ289" s="2228"/>
      <c r="CK289" s="2228"/>
      <c r="CL289" s="2228"/>
      <c r="CM289" s="2229"/>
      <c r="CN289" s="2229"/>
    </row>
    <row r="290" spans="2:92" x14ac:dyDescent="0.2">
      <c r="B290" s="2227"/>
      <c r="I290" s="2228"/>
      <c r="J290" s="2228"/>
      <c r="K290" s="2228"/>
      <c r="L290" s="2228"/>
      <c r="M290" s="2228"/>
      <c r="N290" s="2228"/>
      <c r="O290" s="2228"/>
      <c r="P290" s="2228"/>
      <c r="Q290" s="2228"/>
      <c r="R290" s="2228"/>
      <c r="S290" s="2228"/>
      <c r="T290" s="2228"/>
      <c r="U290" s="2228"/>
      <c r="V290" s="2228"/>
      <c r="W290" s="2228"/>
      <c r="X290" s="2228"/>
      <c r="Y290" s="2228"/>
      <c r="Z290" s="2228"/>
      <c r="AA290" s="2228"/>
      <c r="AB290" s="2229"/>
      <c r="AC290" s="2229"/>
      <c r="AD290" s="2229"/>
      <c r="AE290" s="2229"/>
      <c r="AF290" s="2228"/>
      <c r="AG290" s="2228"/>
      <c r="AH290" s="2228"/>
      <c r="AI290" s="2228"/>
      <c r="AJ290" s="2228"/>
      <c r="AK290" s="2228"/>
      <c r="AL290" s="2228"/>
      <c r="AM290" s="2228"/>
      <c r="AN290" s="2228"/>
      <c r="AO290" s="2228"/>
      <c r="AP290" s="2228"/>
      <c r="AQ290" s="2228"/>
      <c r="AR290" s="2228"/>
      <c r="AS290" s="2228"/>
      <c r="AT290" s="2228"/>
      <c r="AU290" s="2228"/>
      <c r="AV290" s="2228"/>
      <c r="AW290" s="2228"/>
      <c r="AX290" s="2230"/>
      <c r="AY290" s="2228"/>
      <c r="AZ290" s="2228"/>
      <c r="BA290" s="2228"/>
      <c r="BB290" s="2228"/>
      <c r="BC290" s="2228"/>
      <c r="BD290" s="2228"/>
      <c r="BE290" s="2228"/>
      <c r="BF290" s="2228"/>
      <c r="BG290" s="2228"/>
      <c r="BH290" s="2228"/>
      <c r="BI290" s="2228"/>
      <c r="BJ290" s="2228"/>
      <c r="BK290" s="2228"/>
      <c r="BL290" s="2228"/>
      <c r="BM290" s="2228"/>
      <c r="BN290" s="2228"/>
      <c r="BO290" s="2228"/>
      <c r="BP290" s="2228"/>
      <c r="BQ290" s="2228"/>
      <c r="BR290" s="2228"/>
      <c r="BS290" s="2229"/>
      <c r="BT290" s="2228"/>
      <c r="BU290" s="2228"/>
      <c r="BV290" s="2228"/>
      <c r="BW290" s="2228"/>
      <c r="BX290" s="2228"/>
      <c r="BY290" s="2228"/>
      <c r="BZ290" s="2228"/>
      <c r="CA290" s="2228"/>
      <c r="CB290" s="2228"/>
      <c r="CC290" s="2228"/>
      <c r="CD290" s="2228"/>
      <c r="CE290" s="2228"/>
      <c r="CF290" s="2228"/>
      <c r="CG290" s="2228"/>
      <c r="CH290" s="2228"/>
      <c r="CI290" s="2228"/>
      <c r="CJ290" s="2228"/>
      <c r="CK290" s="2228"/>
      <c r="CL290" s="2228"/>
      <c r="CM290" s="2229"/>
      <c r="CN290" s="2229"/>
    </row>
    <row r="291" spans="2:92" x14ac:dyDescent="0.2">
      <c r="B291" s="2227"/>
      <c r="I291" s="2228"/>
      <c r="J291" s="2228"/>
      <c r="K291" s="2228"/>
      <c r="L291" s="2228"/>
      <c r="M291" s="2228"/>
      <c r="N291" s="2228"/>
      <c r="O291" s="2228"/>
      <c r="P291" s="2228"/>
      <c r="Q291" s="2228"/>
      <c r="R291" s="2228"/>
      <c r="S291" s="2228"/>
      <c r="T291" s="2228"/>
      <c r="U291" s="2228"/>
      <c r="V291" s="2228"/>
      <c r="W291" s="2228"/>
      <c r="X291" s="2228"/>
      <c r="Y291" s="2228"/>
      <c r="Z291" s="2228"/>
      <c r="AA291" s="2228"/>
      <c r="AB291" s="2229"/>
      <c r="AC291" s="2229"/>
      <c r="AD291" s="2229"/>
      <c r="AE291" s="2229"/>
      <c r="AF291" s="2228"/>
      <c r="AG291" s="2228"/>
      <c r="AH291" s="2228"/>
      <c r="AI291" s="2228"/>
      <c r="AJ291" s="2228"/>
      <c r="AK291" s="2228"/>
      <c r="AL291" s="2228"/>
      <c r="AM291" s="2228"/>
      <c r="AN291" s="2228"/>
      <c r="AO291" s="2228"/>
      <c r="AP291" s="2228"/>
      <c r="AQ291" s="2228"/>
      <c r="AR291" s="2228"/>
      <c r="AS291" s="2228"/>
      <c r="AT291" s="2228"/>
      <c r="AU291" s="2228"/>
      <c r="AV291" s="2228"/>
      <c r="AW291" s="2228"/>
      <c r="AX291" s="2230"/>
      <c r="AY291" s="2228"/>
      <c r="AZ291" s="2228"/>
      <c r="BA291" s="2228"/>
      <c r="BB291" s="2228"/>
      <c r="BC291" s="2228"/>
      <c r="BD291" s="2228"/>
      <c r="BE291" s="2228"/>
      <c r="BF291" s="2228"/>
      <c r="BG291" s="2228"/>
      <c r="BH291" s="2228"/>
      <c r="BI291" s="2228"/>
      <c r="BJ291" s="2228"/>
      <c r="BK291" s="2228"/>
      <c r="BL291" s="2228"/>
      <c r="BM291" s="2228"/>
      <c r="BN291" s="2228"/>
      <c r="BO291" s="2228"/>
      <c r="BP291" s="2228"/>
      <c r="BQ291" s="2228"/>
      <c r="BR291" s="2228"/>
      <c r="BS291" s="2229"/>
      <c r="BT291" s="2228"/>
      <c r="BU291" s="2228"/>
      <c r="BV291" s="2228"/>
      <c r="BW291" s="2228"/>
      <c r="BX291" s="2228"/>
      <c r="BY291" s="2228"/>
      <c r="BZ291" s="2228"/>
      <c r="CA291" s="2228"/>
      <c r="CB291" s="2228"/>
      <c r="CC291" s="2228"/>
      <c r="CD291" s="2228"/>
      <c r="CE291" s="2228"/>
      <c r="CF291" s="2228"/>
      <c r="CG291" s="2228"/>
      <c r="CH291" s="2228"/>
      <c r="CI291" s="2228"/>
      <c r="CJ291" s="2228"/>
      <c r="CK291" s="2228"/>
      <c r="CL291" s="2228"/>
      <c r="CM291" s="2229"/>
      <c r="CN291" s="2229"/>
    </row>
    <row r="292" spans="2:92" x14ac:dyDescent="0.2">
      <c r="B292" s="2227"/>
      <c r="I292" s="2228"/>
      <c r="J292" s="2228"/>
      <c r="K292" s="2228"/>
      <c r="L292" s="2228"/>
      <c r="M292" s="2228"/>
      <c r="N292" s="2228"/>
      <c r="O292" s="2228"/>
      <c r="P292" s="2228"/>
      <c r="Q292" s="2228"/>
      <c r="R292" s="2228"/>
      <c r="S292" s="2228"/>
      <c r="T292" s="2228"/>
      <c r="U292" s="2228"/>
      <c r="V292" s="2228"/>
      <c r="W292" s="2228"/>
      <c r="X292" s="2228"/>
      <c r="Y292" s="2228"/>
      <c r="Z292" s="2228"/>
      <c r="AA292" s="2228"/>
      <c r="AB292" s="2229"/>
      <c r="AC292" s="2229"/>
      <c r="AD292" s="2229"/>
      <c r="AE292" s="2229"/>
      <c r="AF292" s="2228"/>
      <c r="AG292" s="2228"/>
      <c r="AH292" s="2228"/>
      <c r="AI292" s="2228"/>
      <c r="AJ292" s="2228"/>
      <c r="AK292" s="2228"/>
      <c r="AL292" s="2228"/>
      <c r="AM292" s="2228"/>
      <c r="AN292" s="2228"/>
      <c r="AO292" s="2228"/>
      <c r="AP292" s="2228"/>
      <c r="AQ292" s="2228"/>
      <c r="AR292" s="2228"/>
      <c r="AS292" s="2228"/>
      <c r="AT292" s="2228"/>
      <c r="AU292" s="2228"/>
      <c r="AV292" s="2228"/>
      <c r="AW292" s="2228"/>
      <c r="AX292" s="2230"/>
      <c r="AY292" s="2228"/>
      <c r="AZ292" s="2228"/>
      <c r="BA292" s="2228"/>
      <c r="BB292" s="2228"/>
      <c r="BC292" s="2228"/>
      <c r="BD292" s="2228"/>
      <c r="BE292" s="2228"/>
      <c r="BF292" s="2228"/>
      <c r="BG292" s="2228"/>
      <c r="BH292" s="2228"/>
      <c r="BI292" s="2228"/>
      <c r="BJ292" s="2228"/>
      <c r="BK292" s="2228"/>
      <c r="BL292" s="2228"/>
      <c r="BM292" s="2228"/>
      <c r="BN292" s="2228"/>
      <c r="BO292" s="2228"/>
      <c r="BP292" s="2228"/>
      <c r="BQ292" s="2228"/>
      <c r="BR292" s="2228"/>
      <c r="BS292" s="2229"/>
      <c r="BT292" s="2228"/>
      <c r="BU292" s="2228"/>
      <c r="BV292" s="2228"/>
      <c r="BW292" s="2228"/>
      <c r="BX292" s="2228"/>
      <c r="BY292" s="2228"/>
      <c r="BZ292" s="2228"/>
      <c r="CA292" s="2228"/>
      <c r="CB292" s="2228"/>
      <c r="CC292" s="2228"/>
      <c r="CD292" s="2228"/>
      <c r="CE292" s="2228"/>
      <c r="CF292" s="2228"/>
      <c r="CG292" s="2228"/>
      <c r="CH292" s="2228"/>
      <c r="CI292" s="2228"/>
      <c r="CJ292" s="2228"/>
      <c r="CK292" s="2228"/>
      <c r="CL292" s="2228"/>
      <c r="CM292" s="2229"/>
      <c r="CN292" s="2229"/>
    </row>
    <row r="293" spans="2:92" x14ac:dyDescent="0.2">
      <c r="B293" s="2227"/>
      <c r="I293" s="2228"/>
      <c r="J293" s="2228"/>
      <c r="K293" s="2228"/>
      <c r="L293" s="2228"/>
      <c r="M293" s="2228"/>
      <c r="N293" s="2228"/>
      <c r="O293" s="2228"/>
      <c r="P293" s="2228"/>
      <c r="Q293" s="2228"/>
      <c r="R293" s="2228"/>
      <c r="S293" s="2228"/>
      <c r="T293" s="2228"/>
      <c r="U293" s="2228"/>
      <c r="V293" s="2228"/>
      <c r="W293" s="2228"/>
      <c r="X293" s="2228"/>
      <c r="Y293" s="2228"/>
      <c r="Z293" s="2228"/>
      <c r="AA293" s="2228"/>
      <c r="AB293" s="2229"/>
      <c r="AC293" s="2229"/>
      <c r="AD293" s="2229"/>
      <c r="AE293" s="2229"/>
      <c r="AF293" s="2228"/>
      <c r="AG293" s="2228"/>
      <c r="AH293" s="2228"/>
      <c r="AI293" s="2228"/>
      <c r="AJ293" s="2228"/>
      <c r="AK293" s="2228"/>
      <c r="AL293" s="2228"/>
      <c r="AM293" s="2228"/>
      <c r="AN293" s="2228"/>
      <c r="AO293" s="2228"/>
      <c r="AP293" s="2228"/>
      <c r="AQ293" s="2228"/>
      <c r="AR293" s="2228"/>
      <c r="AS293" s="2228"/>
      <c r="AT293" s="2228"/>
      <c r="AU293" s="2228"/>
      <c r="AV293" s="2228"/>
      <c r="AW293" s="2228"/>
      <c r="AX293" s="2230"/>
      <c r="AY293" s="2228"/>
      <c r="AZ293" s="2228"/>
      <c r="BA293" s="2228"/>
      <c r="BB293" s="2228"/>
      <c r="BC293" s="2228"/>
      <c r="BD293" s="2228"/>
      <c r="BE293" s="2228"/>
      <c r="BF293" s="2228"/>
      <c r="BG293" s="2228"/>
      <c r="BH293" s="2228"/>
      <c r="BI293" s="2228"/>
      <c r="BJ293" s="2228"/>
      <c r="BK293" s="2228"/>
      <c r="BL293" s="2228"/>
      <c r="BM293" s="2228"/>
      <c r="BN293" s="2228"/>
      <c r="BO293" s="2228"/>
      <c r="BP293" s="2228"/>
      <c r="BQ293" s="2228"/>
      <c r="BR293" s="2228"/>
      <c r="BS293" s="2229"/>
      <c r="BT293" s="2228"/>
      <c r="BU293" s="2228"/>
      <c r="BV293" s="2228"/>
      <c r="BW293" s="2228"/>
      <c r="BX293" s="2228"/>
      <c r="BY293" s="2228"/>
      <c r="BZ293" s="2228"/>
      <c r="CA293" s="2228"/>
      <c r="CB293" s="2228"/>
      <c r="CC293" s="2228"/>
      <c r="CD293" s="2228"/>
      <c r="CE293" s="2228"/>
      <c r="CF293" s="2228"/>
      <c r="CG293" s="2228"/>
      <c r="CH293" s="2228"/>
      <c r="CI293" s="2228"/>
      <c r="CJ293" s="2228"/>
      <c r="CK293" s="2228"/>
      <c r="CL293" s="2228"/>
      <c r="CM293" s="2229"/>
      <c r="CN293" s="2229"/>
    </row>
    <row r="294" spans="2:92" x14ac:dyDescent="0.2">
      <c r="B294" s="2227"/>
      <c r="I294" s="2228"/>
      <c r="J294" s="2228"/>
      <c r="K294" s="2228"/>
      <c r="L294" s="2228"/>
      <c r="M294" s="2228"/>
      <c r="N294" s="2228"/>
      <c r="O294" s="2228"/>
      <c r="P294" s="2228"/>
      <c r="Q294" s="2228"/>
      <c r="R294" s="2228"/>
      <c r="S294" s="2228"/>
      <c r="T294" s="2228"/>
      <c r="U294" s="2228"/>
      <c r="V294" s="2228"/>
      <c r="W294" s="2228"/>
      <c r="X294" s="2228"/>
      <c r="Y294" s="2228"/>
      <c r="Z294" s="2228"/>
      <c r="AA294" s="2228"/>
      <c r="AB294" s="2229"/>
      <c r="AC294" s="2229"/>
      <c r="AD294" s="2229"/>
      <c r="AE294" s="2229"/>
      <c r="AF294" s="2228"/>
      <c r="AG294" s="2228"/>
      <c r="AH294" s="2228"/>
      <c r="AI294" s="2228"/>
      <c r="AJ294" s="2228"/>
      <c r="AK294" s="2228"/>
      <c r="AL294" s="2228"/>
      <c r="AM294" s="2228"/>
      <c r="AN294" s="2228"/>
      <c r="AO294" s="2228"/>
      <c r="AP294" s="2228"/>
      <c r="AQ294" s="2228"/>
      <c r="AR294" s="2228"/>
      <c r="AS294" s="2228"/>
      <c r="AT294" s="2228"/>
      <c r="AU294" s="2228"/>
      <c r="AV294" s="2228"/>
      <c r="AW294" s="2228"/>
      <c r="AX294" s="2230"/>
      <c r="AY294" s="2228"/>
      <c r="AZ294" s="2228"/>
      <c r="BA294" s="2228"/>
      <c r="BB294" s="2228"/>
      <c r="BC294" s="2228"/>
      <c r="BD294" s="2228"/>
      <c r="BE294" s="2228"/>
      <c r="BF294" s="2228"/>
      <c r="BG294" s="2228"/>
      <c r="BH294" s="2228"/>
      <c r="BI294" s="2228"/>
      <c r="BJ294" s="2228"/>
      <c r="BK294" s="2228"/>
      <c r="BL294" s="2228"/>
      <c r="BM294" s="2228"/>
      <c r="BN294" s="2228"/>
      <c r="BO294" s="2228"/>
      <c r="BP294" s="2228"/>
      <c r="BQ294" s="2228"/>
      <c r="BR294" s="2228"/>
      <c r="BS294" s="2229"/>
      <c r="BT294" s="2228"/>
      <c r="BU294" s="2228"/>
      <c r="BV294" s="2228"/>
      <c r="BW294" s="2228"/>
      <c r="BX294" s="2228"/>
      <c r="BY294" s="2228"/>
      <c r="BZ294" s="2228"/>
      <c r="CA294" s="2228"/>
      <c r="CB294" s="2228"/>
      <c r="CC294" s="2228"/>
      <c r="CD294" s="2228"/>
      <c r="CE294" s="2228"/>
      <c r="CF294" s="2228"/>
      <c r="CG294" s="2228"/>
      <c r="CH294" s="2228"/>
      <c r="CI294" s="2228"/>
      <c r="CJ294" s="2228"/>
      <c r="CK294" s="2228"/>
      <c r="CL294" s="2228"/>
      <c r="CM294" s="2229"/>
      <c r="CN294" s="2229"/>
    </row>
    <row r="295" spans="2:92" x14ac:dyDescent="0.2">
      <c r="B295" s="2227"/>
      <c r="I295" s="2228"/>
      <c r="J295" s="2228"/>
      <c r="K295" s="2228"/>
      <c r="L295" s="2228"/>
      <c r="M295" s="2228"/>
      <c r="N295" s="2228"/>
      <c r="O295" s="2228"/>
      <c r="P295" s="2228"/>
      <c r="Q295" s="2228"/>
      <c r="R295" s="2228"/>
      <c r="S295" s="2228"/>
      <c r="T295" s="2228"/>
      <c r="U295" s="2228"/>
      <c r="V295" s="2228"/>
      <c r="W295" s="2228"/>
      <c r="X295" s="2228"/>
      <c r="Y295" s="2228"/>
      <c r="Z295" s="2228"/>
      <c r="AA295" s="2228"/>
      <c r="AB295" s="2229"/>
      <c r="AC295" s="2229"/>
      <c r="AD295" s="2229"/>
      <c r="AE295" s="2229"/>
      <c r="AF295" s="2228"/>
      <c r="AG295" s="2228"/>
      <c r="AH295" s="2228"/>
      <c r="AI295" s="2228"/>
      <c r="AJ295" s="2228"/>
      <c r="AK295" s="2228"/>
      <c r="AL295" s="2228"/>
      <c r="AM295" s="2228"/>
      <c r="AN295" s="2228"/>
      <c r="AO295" s="2228"/>
      <c r="AP295" s="2228"/>
      <c r="AQ295" s="2228"/>
      <c r="AR295" s="2228"/>
      <c r="AS295" s="2228"/>
      <c r="AT295" s="2228"/>
      <c r="AU295" s="2228"/>
      <c r="AV295" s="2228"/>
      <c r="AW295" s="2228"/>
      <c r="AX295" s="2230"/>
      <c r="AY295" s="2228"/>
      <c r="AZ295" s="2228"/>
      <c r="BA295" s="2228"/>
      <c r="BB295" s="2228"/>
      <c r="BC295" s="2228"/>
      <c r="BD295" s="2228"/>
      <c r="BE295" s="2228"/>
      <c r="BF295" s="2228"/>
      <c r="BG295" s="2228"/>
      <c r="BH295" s="2228"/>
      <c r="BI295" s="2228"/>
      <c r="BJ295" s="2228"/>
      <c r="BK295" s="2228"/>
      <c r="BL295" s="2228"/>
      <c r="BM295" s="2228"/>
      <c r="BN295" s="2228"/>
      <c r="BO295" s="2228"/>
      <c r="BP295" s="2228"/>
      <c r="BQ295" s="2228"/>
      <c r="BR295" s="2228"/>
      <c r="BS295" s="2229"/>
      <c r="BT295" s="2228"/>
      <c r="BU295" s="2228"/>
      <c r="BV295" s="2228"/>
      <c r="BW295" s="2228"/>
      <c r="BX295" s="2228"/>
      <c r="BY295" s="2228"/>
      <c r="BZ295" s="2228"/>
      <c r="CA295" s="2228"/>
      <c r="CB295" s="2228"/>
      <c r="CC295" s="2228"/>
      <c r="CD295" s="2228"/>
      <c r="CE295" s="2228"/>
      <c r="CF295" s="2228"/>
      <c r="CG295" s="2228"/>
      <c r="CH295" s="2228"/>
      <c r="CI295" s="2228"/>
      <c r="CJ295" s="2228"/>
      <c r="CK295" s="2228"/>
      <c r="CL295" s="2228"/>
      <c r="CM295" s="2229"/>
      <c r="CN295" s="2229"/>
    </row>
    <row r="296" spans="2:92" x14ac:dyDescent="0.2">
      <c r="B296" s="2227"/>
      <c r="I296" s="2228"/>
      <c r="J296" s="2228"/>
      <c r="K296" s="2228"/>
      <c r="L296" s="2228"/>
      <c r="M296" s="2228"/>
      <c r="N296" s="2228"/>
      <c r="O296" s="2228"/>
      <c r="P296" s="2228"/>
      <c r="Q296" s="2228"/>
      <c r="R296" s="2228"/>
      <c r="S296" s="2228"/>
      <c r="T296" s="2228"/>
      <c r="U296" s="2228"/>
      <c r="V296" s="2228"/>
      <c r="W296" s="2228"/>
      <c r="X296" s="2228"/>
      <c r="Y296" s="2228"/>
      <c r="Z296" s="2228"/>
      <c r="AA296" s="2228"/>
      <c r="AB296" s="2229"/>
      <c r="AC296" s="2229"/>
      <c r="AD296" s="2229"/>
      <c r="AE296" s="2229"/>
      <c r="AF296" s="2228"/>
      <c r="AG296" s="2228"/>
      <c r="AH296" s="2228"/>
      <c r="AI296" s="2228"/>
      <c r="AJ296" s="2228"/>
      <c r="AK296" s="2228"/>
      <c r="AL296" s="2228"/>
      <c r="AM296" s="2228"/>
      <c r="AN296" s="2228"/>
      <c r="AO296" s="2228"/>
      <c r="AP296" s="2228"/>
      <c r="AQ296" s="2228"/>
      <c r="AR296" s="2228"/>
      <c r="AS296" s="2228"/>
      <c r="AT296" s="2228"/>
      <c r="AU296" s="2228"/>
      <c r="AV296" s="2228"/>
      <c r="AW296" s="2228"/>
      <c r="AX296" s="2230"/>
      <c r="AY296" s="2228"/>
      <c r="AZ296" s="2228"/>
      <c r="BA296" s="2228"/>
      <c r="BB296" s="2228"/>
      <c r="BC296" s="2228"/>
      <c r="BD296" s="2228"/>
      <c r="BE296" s="2228"/>
      <c r="BF296" s="2228"/>
      <c r="BG296" s="2228"/>
      <c r="BH296" s="2228"/>
      <c r="BI296" s="2228"/>
      <c r="BJ296" s="2228"/>
      <c r="BK296" s="2228"/>
      <c r="BL296" s="2228"/>
      <c r="BM296" s="2228"/>
      <c r="BN296" s="2228"/>
      <c r="BO296" s="2228"/>
      <c r="BP296" s="2228"/>
      <c r="BQ296" s="2228"/>
      <c r="BR296" s="2228"/>
      <c r="BS296" s="2229"/>
      <c r="BT296" s="2228"/>
      <c r="BU296" s="2228"/>
      <c r="BV296" s="2228"/>
      <c r="BW296" s="2228"/>
      <c r="BX296" s="2228"/>
      <c r="BY296" s="2228"/>
      <c r="BZ296" s="2228"/>
      <c r="CA296" s="2228"/>
      <c r="CB296" s="2228"/>
      <c r="CC296" s="2228"/>
      <c r="CD296" s="2228"/>
      <c r="CE296" s="2228"/>
      <c r="CF296" s="2228"/>
      <c r="CG296" s="2228"/>
      <c r="CH296" s="2228"/>
      <c r="CI296" s="2228"/>
      <c r="CJ296" s="2228"/>
      <c r="CK296" s="2228"/>
      <c r="CL296" s="2228"/>
      <c r="CM296" s="2229"/>
      <c r="CN296" s="2229"/>
    </row>
    <row r="297" spans="2:92" x14ac:dyDescent="0.2">
      <c r="B297" s="2227"/>
      <c r="I297" s="2228"/>
      <c r="J297" s="2228"/>
      <c r="K297" s="2228"/>
      <c r="L297" s="2228"/>
      <c r="M297" s="2228"/>
      <c r="N297" s="2228"/>
      <c r="O297" s="2228"/>
      <c r="P297" s="2228"/>
      <c r="Q297" s="2228"/>
      <c r="R297" s="2228"/>
      <c r="S297" s="2228"/>
      <c r="T297" s="2228"/>
      <c r="U297" s="2228"/>
      <c r="V297" s="2228"/>
      <c r="W297" s="2228"/>
      <c r="X297" s="2228"/>
      <c r="Y297" s="2228"/>
      <c r="Z297" s="2228"/>
      <c r="AA297" s="2228"/>
      <c r="AB297" s="2229"/>
      <c r="AC297" s="2229"/>
      <c r="AD297" s="2229"/>
      <c r="AE297" s="2229"/>
      <c r="AF297" s="2228"/>
      <c r="AG297" s="2228"/>
      <c r="AH297" s="2228"/>
      <c r="AI297" s="2228"/>
      <c r="AJ297" s="2228"/>
      <c r="AK297" s="2228"/>
      <c r="AL297" s="2228"/>
      <c r="AM297" s="2228"/>
      <c r="AN297" s="2228"/>
      <c r="AO297" s="2228"/>
      <c r="AP297" s="2228"/>
      <c r="AQ297" s="2228"/>
      <c r="AR297" s="2228"/>
      <c r="AS297" s="2228"/>
      <c r="AT297" s="2228"/>
      <c r="AU297" s="2228"/>
      <c r="AV297" s="2228"/>
      <c r="AW297" s="2228"/>
      <c r="AX297" s="2230"/>
      <c r="AY297" s="2228"/>
      <c r="AZ297" s="2228"/>
      <c r="BA297" s="2228"/>
      <c r="BB297" s="2228"/>
      <c r="BC297" s="2228"/>
      <c r="BD297" s="2228"/>
      <c r="BE297" s="2228"/>
      <c r="BF297" s="2228"/>
      <c r="BG297" s="2228"/>
      <c r="BH297" s="2228"/>
      <c r="BI297" s="2228"/>
      <c r="BJ297" s="2228"/>
      <c r="BK297" s="2228"/>
      <c r="BL297" s="2228"/>
      <c r="BM297" s="2228"/>
      <c r="BN297" s="2228"/>
      <c r="BO297" s="2228"/>
      <c r="BP297" s="2228"/>
      <c r="BQ297" s="2228"/>
      <c r="BR297" s="2228"/>
      <c r="BS297" s="2229"/>
      <c r="BT297" s="2228"/>
      <c r="BU297" s="2228"/>
      <c r="BV297" s="2228"/>
      <c r="BW297" s="2228"/>
      <c r="BX297" s="2228"/>
      <c r="BY297" s="2228"/>
      <c r="BZ297" s="2228"/>
      <c r="CA297" s="2228"/>
      <c r="CB297" s="2228"/>
      <c r="CC297" s="2228"/>
      <c r="CD297" s="2228"/>
      <c r="CE297" s="2228"/>
      <c r="CF297" s="2228"/>
      <c r="CG297" s="2228"/>
      <c r="CH297" s="2228"/>
      <c r="CI297" s="2228"/>
      <c r="CJ297" s="2228"/>
      <c r="CK297" s="2228"/>
      <c r="CL297" s="2228"/>
      <c r="CM297" s="2229"/>
      <c r="CN297" s="2229"/>
    </row>
    <row r="298" spans="2:92" x14ac:dyDescent="0.2">
      <c r="B298" s="2227"/>
      <c r="I298" s="2228"/>
      <c r="J298" s="2228"/>
      <c r="K298" s="2228"/>
      <c r="L298" s="2228"/>
      <c r="M298" s="2228"/>
      <c r="N298" s="2228"/>
      <c r="O298" s="2228"/>
      <c r="P298" s="2228"/>
      <c r="Q298" s="2228"/>
      <c r="R298" s="2228"/>
      <c r="S298" s="2228"/>
      <c r="T298" s="2228"/>
      <c r="U298" s="2228"/>
      <c r="V298" s="2228"/>
      <c r="W298" s="2228"/>
      <c r="X298" s="2228"/>
      <c r="Y298" s="2228"/>
      <c r="Z298" s="2228"/>
      <c r="AA298" s="2228"/>
      <c r="AB298" s="2229"/>
      <c r="AC298" s="2229"/>
      <c r="AD298" s="2229"/>
      <c r="AE298" s="2229"/>
      <c r="AF298" s="2228"/>
      <c r="AG298" s="2228"/>
      <c r="AH298" s="2228"/>
      <c r="AI298" s="2228"/>
      <c r="AJ298" s="2228"/>
      <c r="AK298" s="2228"/>
      <c r="AL298" s="2228"/>
      <c r="AM298" s="2228"/>
      <c r="AN298" s="2228"/>
      <c r="AO298" s="2228"/>
      <c r="AP298" s="2228"/>
      <c r="AQ298" s="2228"/>
      <c r="AR298" s="2228"/>
      <c r="AS298" s="2228"/>
      <c r="AT298" s="2228"/>
      <c r="AU298" s="2228"/>
      <c r="AV298" s="2228"/>
      <c r="AW298" s="2228"/>
      <c r="AX298" s="2230"/>
      <c r="AY298" s="2228"/>
      <c r="AZ298" s="2228"/>
      <c r="BA298" s="2228"/>
      <c r="BB298" s="2228"/>
      <c r="BC298" s="2228"/>
      <c r="BD298" s="2228"/>
      <c r="BE298" s="2228"/>
      <c r="BF298" s="2228"/>
      <c r="BG298" s="2228"/>
      <c r="BH298" s="2228"/>
      <c r="BI298" s="2228"/>
      <c r="BJ298" s="2228"/>
      <c r="BK298" s="2228"/>
      <c r="BL298" s="2228"/>
      <c r="BM298" s="2228"/>
      <c r="BN298" s="2228"/>
      <c r="BO298" s="2228"/>
      <c r="BP298" s="2228"/>
      <c r="BQ298" s="2228"/>
      <c r="BR298" s="2228"/>
      <c r="BS298" s="2229"/>
      <c r="BT298" s="2228"/>
      <c r="BU298" s="2228"/>
      <c r="BV298" s="2228"/>
      <c r="BW298" s="2228"/>
      <c r="BX298" s="2228"/>
      <c r="BY298" s="2228"/>
      <c r="BZ298" s="2228"/>
      <c r="CA298" s="2228"/>
      <c r="CB298" s="2228"/>
      <c r="CC298" s="2228"/>
      <c r="CD298" s="2228"/>
      <c r="CE298" s="2228"/>
      <c r="CF298" s="2228"/>
      <c r="CG298" s="2228"/>
      <c r="CH298" s="2228"/>
      <c r="CI298" s="2228"/>
      <c r="CJ298" s="2228"/>
      <c r="CK298" s="2228"/>
      <c r="CL298" s="2228"/>
      <c r="CM298" s="2229"/>
      <c r="CN298" s="2229"/>
    </row>
    <row r="299" spans="2:92" x14ac:dyDescent="0.2">
      <c r="B299" s="2227"/>
      <c r="I299" s="2228"/>
      <c r="J299" s="2228"/>
      <c r="K299" s="2228"/>
      <c r="L299" s="2228"/>
      <c r="M299" s="2228"/>
      <c r="N299" s="2228"/>
      <c r="O299" s="2228"/>
      <c r="P299" s="2228"/>
      <c r="Q299" s="2228"/>
      <c r="R299" s="2228"/>
      <c r="S299" s="2228"/>
      <c r="T299" s="2228"/>
      <c r="U299" s="2228"/>
      <c r="V299" s="2228"/>
      <c r="W299" s="2228"/>
      <c r="X299" s="2228"/>
      <c r="Y299" s="2228"/>
      <c r="Z299" s="2228"/>
      <c r="AA299" s="2228"/>
      <c r="AB299" s="2229"/>
      <c r="AC299" s="2229"/>
      <c r="AD299" s="2229"/>
      <c r="AE299" s="2229"/>
      <c r="AF299" s="2228"/>
      <c r="AG299" s="2228"/>
      <c r="AH299" s="2228"/>
      <c r="AI299" s="2228"/>
      <c r="AJ299" s="2228"/>
      <c r="AK299" s="2228"/>
      <c r="AL299" s="2228"/>
      <c r="AM299" s="2228"/>
      <c r="AN299" s="2228"/>
      <c r="AO299" s="2228"/>
      <c r="AP299" s="2228"/>
      <c r="AQ299" s="2228"/>
      <c r="AR299" s="2228"/>
      <c r="AS299" s="2228"/>
      <c r="AT299" s="2228"/>
      <c r="AU299" s="2228"/>
      <c r="AV299" s="2228"/>
      <c r="AW299" s="2228"/>
      <c r="AX299" s="2230"/>
      <c r="AY299" s="2228"/>
      <c r="AZ299" s="2228"/>
      <c r="BA299" s="2228"/>
      <c r="BB299" s="2228"/>
      <c r="BC299" s="2228"/>
      <c r="BD299" s="2228"/>
      <c r="BE299" s="2228"/>
      <c r="BF299" s="2228"/>
      <c r="BG299" s="2228"/>
      <c r="BH299" s="2228"/>
      <c r="BI299" s="2228"/>
      <c r="BJ299" s="2228"/>
      <c r="BK299" s="2228"/>
      <c r="BL299" s="2228"/>
      <c r="BM299" s="2228"/>
      <c r="BN299" s="2228"/>
      <c r="BO299" s="2228"/>
      <c r="BP299" s="2228"/>
      <c r="BQ299" s="2228"/>
      <c r="BR299" s="2228"/>
      <c r="BS299" s="2229"/>
      <c r="BT299" s="2228"/>
      <c r="BU299" s="2228"/>
      <c r="BV299" s="2228"/>
      <c r="BW299" s="2228"/>
      <c r="BX299" s="2228"/>
      <c r="BY299" s="2228"/>
      <c r="BZ299" s="2228"/>
      <c r="CA299" s="2228"/>
      <c r="CB299" s="2228"/>
      <c r="CC299" s="2228"/>
      <c r="CD299" s="2228"/>
      <c r="CE299" s="2228"/>
      <c r="CF299" s="2228"/>
      <c r="CG299" s="2228"/>
      <c r="CH299" s="2228"/>
      <c r="CI299" s="2228"/>
      <c r="CJ299" s="2228"/>
      <c r="CK299" s="2228"/>
      <c r="CL299" s="2228"/>
      <c r="CM299" s="2229"/>
      <c r="CN299" s="2229"/>
    </row>
    <row r="300" spans="2:92" x14ac:dyDescent="0.2">
      <c r="B300" s="2227"/>
      <c r="I300" s="2228"/>
      <c r="J300" s="2228"/>
      <c r="K300" s="2228"/>
      <c r="L300" s="2228"/>
      <c r="M300" s="2228"/>
      <c r="N300" s="2228"/>
      <c r="O300" s="2228"/>
      <c r="P300" s="2228"/>
      <c r="Q300" s="2228"/>
      <c r="R300" s="2228"/>
      <c r="S300" s="2228"/>
      <c r="T300" s="2228"/>
      <c r="U300" s="2228"/>
      <c r="V300" s="2228"/>
      <c r="W300" s="2228"/>
      <c r="X300" s="2228"/>
      <c r="Y300" s="2228"/>
      <c r="Z300" s="2228"/>
      <c r="AA300" s="2228"/>
      <c r="AB300" s="2229"/>
      <c r="AC300" s="2229"/>
      <c r="AD300" s="2229"/>
      <c r="AE300" s="2229"/>
      <c r="AF300" s="2228"/>
      <c r="AG300" s="2228"/>
      <c r="AH300" s="2228"/>
      <c r="AI300" s="2228"/>
      <c r="AJ300" s="2228"/>
      <c r="AK300" s="2228"/>
      <c r="AL300" s="2228"/>
      <c r="AM300" s="2228"/>
      <c r="AN300" s="2228"/>
      <c r="AO300" s="2228"/>
      <c r="AP300" s="2228"/>
      <c r="AQ300" s="2228"/>
      <c r="AR300" s="2228"/>
      <c r="AS300" s="2228"/>
      <c r="AT300" s="2228"/>
      <c r="AU300" s="2228"/>
      <c r="AV300" s="2228"/>
      <c r="AW300" s="2228"/>
      <c r="AX300" s="2230"/>
      <c r="AY300" s="2228"/>
      <c r="AZ300" s="2228"/>
      <c r="BA300" s="2228"/>
      <c r="BB300" s="2228"/>
      <c r="BC300" s="2228"/>
      <c r="BD300" s="2228"/>
      <c r="BE300" s="2228"/>
      <c r="BF300" s="2228"/>
      <c r="BG300" s="2228"/>
      <c r="BH300" s="2228"/>
      <c r="BI300" s="2228"/>
      <c r="BJ300" s="2228"/>
      <c r="BK300" s="2228"/>
      <c r="BL300" s="2228"/>
      <c r="BM300" s="2228"/>
      <c r="BN300" s="2228"/>
      <c r="BO300" s="2228"/>
      <c r="BP300" s="2228"/>
      <c r="BQ300" s="2228"/>
      <c r="BR300" s="2228"/>
      <c r="BS300" s="2229"/>
      <c r="BT300" s="2228"/>
      <c r="BU300" s="2228"/>
      <c r="BV300" s="2228"/>
      <c r="BW300" s="2228"/>
      <c r="BX300" s="2228"/>
      <c r="BY300" s="2228"/>
      <c r="BZ300" s="2228"/>
      <c r="CA300" s="2228"/>
      <c r="CB300" s="2228"/>
      <c r="CC300" s="2228"/>
      <c r="CD300" s="2228"/>
      <c r="CE300" s="2228"/>
      <c r="CF300" s="2228"/>
      <c r="CG300" s="2228"/>
      <c r="CH300" s="2228"/>
      <c r="CI300" s="2228"/>
      <c r="CJ300" s="2228"/>
      <c r="CK300" s="2228"/>
      <c r="CL300" s="2228"/>
      <c r="CM300" s="2229"/>
      <c r="CN300" s="2229"/>
    </row>
    <row r="301" spans="2:92" x14ac:dyDescent="0.2">
      <c r="B301" s="2227"/>
      <c r="I301" s="2228"/>
      <c r="J301" s="2228"/>
      <c r="K301" s="2228"/>
      <c r="L301" s="2228"/>
      <c r="M301" s="2228"/>
      <c r="N301" s="2228"/>
      <c r="O301" s="2228"/>
      <c r="P301" s="2228"/>
      <c r="Q301" s="2228"/>
      <c r="R301" s="2228"/>
      <c r="S301" s="2228"/>
      <c r="T301" s="2228"/>
      <c r="U301" s="2228"/>
      <c r="V301" s="2228"/>
      <c r="W301" s="2228"/>
      <c r="X301" s="2228"/>
      <c r="Y301" s="2228"/>
      <c r="Z301" s="2228"/>
      <c r="AA301" s="2228"/>
      <c r="AB301" s="2229"/>
      <c r="AC301" s="2229"/>
      <c r="AD301" s="2229"/>
      <c r="AE301" s="2229"/>
      <c r="AF301" s="2228"/>
      <c r="AG301" s="2228"/>
      <c r="AH301" s="2228"/>
      <c r="AI301" s="2228"/>
      <c r="AJ301" s="2228"/>
      <c r="AK301" s="2228"/>
      <c r="AL301" s="2228"/>
      <c r="AM301" s="2228"/>
      <c r="AN301" s="2228"/>
      <c r="AO301" s="2228"/>
      <c r="AP301" s="2228"/>
      <c r="AQ301" s="2228"/>
      <c r="AR301" s="2228"/>
      <c r="AS301" s="2228"/>
      <c r="AT301" s="2228"/>
      <c r="AU301" s="2228"/>
      <c r="AV301" s="2228"/>
      <c r="AW301" s="2228"/>
      <c r="AX301" s="2230"/>
      <c r="AY301" s="2228"/>
      <c r="AZ301" s="2228"/>
      <c r="BA301" s="2228"/>
      <c r="BB301" s="2228"/>
      <c r="BC301" s="2228"/>
      <c r="BD301" s="2228"/>
      <c r="BE301" s="2228"/>
      <c r="BF301" s="2228"/>
      <c r="BG301" s="2228"/>
      <c r="BH301" s="2228"/>
      <c r="BI301" s="2228"/>
      <c r="BJ301" s="2228"/>
      <c r="BK301" s="2228"/>
      <c r="BL301" s="2228"/>
      <c r="BM301" s="2228"/>
      <c r="BN301" s="2228"/>
      <c r="BO301" s="2228"/>
      <c r="BP301" s="2228"/>
      <c r="BQ301" s="2228"/>
      <c r="BR301" s="2228"/>
      <c r="BS301" s="2229"/>
      <c r="BT301" s="2228"/>
      <c r="BU301" s="2228"/>
      <c r="BV301" s="2228"/>
      <c r="BW301" s="2228"/>
      <c r="BX301" s="2228"/>
      <c r="BY301" s="2228"/>
      <c r="BZ301" s="2228"/>
      <c r="CA301" s="2228"/>
      <c r="CB301" s="2228"/>
      <c r="CC301" s="2228"/>
      <c r="CD301" s="2228"/>
      <c r="CE301" s="2228"/>
      <c r="CF301" s="2228"/>
      <c r="CG301" s="2228"/>
      <c r="CH301" s="2228"/>
      <c r="CI301" s="2228"/>
      <c r="CJ301" s="2228"/>
      <c r="CK301" s="2228"/>
      <c r="CL301" s="2228"/>
      <c r="CM301" s="2229"/>
      <c r="CN301" s="2229"/>
    </row>
    <row r="302" spans="2:92" x14ac:dyDescent="0.2">
      <c r="B302" s="2227"/>
      <c r="I302" s="2228"/>
      <c r="J302" s="2228"/>
      <c r="K302" s="2228"/>
      <c r="L302" s="2228"/>
      <c r="M302" s="2228"/>
      <c r="N302" s="2228"/>
      <c r="O302" s="2228"/>
      <c r="P302" s="2228"/>
      <c r="Q302" s="2228"/>
      <c r="R302" s="2228"/>
      <c r="S302" s="2228"/>
      <c r="T302" s="2228"/>
      <c r="U302" s="2228"/>
      <c r="V302" s="2228"/>
      <c r="W302" s="2228"/>
      <c r="X302" s="2228"/>
      <c r="Y302" s="2228"/>
      <c r="Z302" s="2228"/>
      <c r="AA302" s="2228"/>
      <c r="AB302" s="2229"/>
      <c r="AC302" s="2229"/>
      <c r="AD302" s="2229"/>
      <c r="AE302" s="2229"/>
      <c r="AF302" s="2228"/>
      <c r="AG302" s="2228"/>
      <c r="AH302" s="2228"/>
      <c r="AI302" s="2228"/>
      <c r="AJ302" s="2228"/>
      <c r="AK302" s="2228"/>
      <c r="AL302" s="2228"/>
      <c r="AM302" s="2228"/>
      <c r="AN302" s="2228"/>
      <c r="AO302" s="2228"/>
      <c r="AP302" s="2228"/>
      <c r="AQ302" s="2228"/>
      <c r="AR302" s="2228"/>
      <c r="AS302" s="2228"/>
      <c r="AT302" s="2228"/>
      <c r="AU302" s="2228"/>
      <c r="AV302" s="2228"/>
      <c r="AW302" s="2228"/>
      <c r="AX302" s="2230"/>
      <c r="AY302" s="2228"/>
      <c r="AZ302" s="2228"/>
      <c r="BA302" s="2228"/>
      <c r="BB302" s="2228"/>
      <c r="BC302" s="2228"/>
      <c r="BD302" s="2228"/>
      <c r="BE302" s="2228"/>
      <c r="BF302" s="2228"/>
      <c r="BG302" s="2228"/>
      <c r="BH302" s="2228"/>
      <c r="BI302" s="2228"/>
      <c r="BJ302" s="2228"/>
      <c r="BK302" s="2228"/>
      <c r="BL302" s="2228"/>
      <c r="BM302" s="2228"/>
      <c r="BN302" s="2228"/>
      <c r="BO302" s="2228"/>
      <c r="BP302" s="2228"/>
      <c r="BQ302" s="2228"/>
      <c r="BR302" s="2228"/>
      <c r="BS302" s="2229"/>
      <c r="BT302" s="2228"/>
      <c r="BU302" s="2228"/>
      <c r="BV302" s="2228"/>
      <c r="BW302" s="2228"/>
      <c r="BX302" s="2228"/>
      <c r="BY302" s="2228"/>
      <c r="BZ302" s="2228"/>
      <c r="CA302" s="2228"/>
      <c r="CB302" s="2228"/>
      <c r="CC302" s="2228"/>
      <c r="CD302" s="2228"/>
      <c r="CE302" s="2228"/>
      <c r="CF302" s="2228"/>
      <c r="CG302" s="2228"/>
      <c r="CH302" s="2228"/>
      <c r="CI302" s="2228"/>
      <c r="CJ302" s="2228"/>
      <c r="CK302" s="2228"/>
      <c r="CL302" s="2228"/>
      <c r="CM302" s="2229"/>
      <c r="CN302" s="2229"/>
    </row>
    <row r="303" spans="2:92" x14ac:dyDescent="0.2">
      <c r="B303" s="2227"/>
      <c r="I303" s="2228"/>
      <c r="J303" s="2228"/>
      <c r="K303" s="2228"/>
      <c r="L303" s="2228"/>
      <c r="M303" s="2228"/>
      <c r="N303" s="2228"/>
      <c r="O303" s="2228"/>
      <c r="P303" s="2228"/>
      <c r="Q303" s="2228"/>
      <c r="R303" s="2228"/>
      <c r="S303" s="2228"/>
      <c r="T303" s="2228"/>
      <c r="U303" s="2228"/>
      <c r="V303" s="2228"/>
      <c r="W303" s="2228"/>
      <c r="X303" s="2228"/>
      <c r="Y303" s="2228"/>
      <c r="Z303" s="2228"/>
      <c r="AA303" s="2228"/>
      <c r="AB303" s="2229"/>
      <c r="AC303" s="2229"/>
      <c r="AD303" s="2229"/>
      <c r="AE303" s="2229"/>
      <c r="AF303" s="2228"/>
      <c r="AG303" s="2228"/>
      <c r="AH303" s="2228"/>
      <c r="AI303" s="2228"/>
      <c r="AJ303" s="2228"/>
      <c r="AK303" s="2228"/>
      <c r="AL303" s="2228"/>
      <c r="AM303" s="2228"/>
      <c r="AN303" s="2228"/>
      <c r="AO303" s="2228"/>
      <c r="AP303" s="2228"/>
      <c r="AQ303" s="2228"/>
      <c r="AR303" s="2228"/>
      <c r="AS303" s="2228"/>
      <c r="AT303" s="2228"/>
      <c r="AU303" s="2228"/>
      <c r="AV303" s="2228"/>
      <c r="AW303" s="2228"/>
      <c r="AX303" s="2230"/>
      <c r="AY303" s="2228"/>
      <c r="AZ303" s="2228"/>
      <c r="BA303" s="2228"/>
      <c r="BB303" s="2228"/>
      <c r="BC303" s="2228"/>
      <c r="BD303" s="2228"/>
      <c r="BE303" s="2228"/>
      <c r="BF303" s="2228"/>
      <c r="BG303" s="2228"/>
      <c r="BH303" s="2228"/>
      <c r="BI303" s="2228"/>
      <c r="BJ303" s="2228"/>
      <c r="BK303" s="2228"/>
      <c r="BL303" s="2228"/>
      <c r="BM303" s="2228"/>
      <c r="BN303" s="2228"/>
      <c r="BO303" s="2228"/>
      <c r="BP303" s="2228"/>
      <c r="BQ303" s="2228"/>
      <c r="BR303" s="2228"/>
      <c r="BS303" s="2229"/>
      <c r="BT303" s="2228"/>
      <c r="BU303" s="2228"/>
      <c r="BV303" s="2228"/>
      <c r="BW303" s="2228"/>
      <c r="BX303" s="2228"/>
      <c r="BY303" s="2228"/>
      <c r="BZ303" s="2228"/>
      <c r="CA303" s="2228"/>
      <c r="CB303" s="2228"/>
      <c r="CC303" s="2228"/>
      <c r="CD303" s="2228"/>
      <c r="CE303" s="2228"/>
      <c r="CF303" s="2228"/>
      <c r="CG303" s="2228"/>
      <c r="CH303" s="2228"/>
      <c r="CI303" s="2228"/>
      <c r="CJ303" s="2228"/>
      <c r="CK303" s="2228"/>
      <c r="CL303" s="2228"/>
      <c r="CM303" s="2229"/>
      <c r="CN303" s="2229"/>
    </row>
    <row r="304" spans="2:92" x14ac:dyDescent="0.2">
      <c r="B304" s="2227"/>
      <c r="I304" s="2228"/>
      <c r="J304" s="2228"/>
      <c r="K304" s="2228"/>
      <c r="L304" s="2228"/>
      <c r="M304" s="2228"/>
      <c r="N304" s="2228"/>
      <c r="O304" s="2228"/>
      <c r="P304" s="2228"/>
      <c r="Q304" s="2228"/>
      <c r="R304" s="2228"/>
      <c r="S304" s="2228"/>
      <c r="T304" s="2228"/>
      <c r="U304" s="2228"/>
      <c r="V304" s="2228"/>
      <c r="W304" s="2228"/>
      <c r="X304" s="2228"/>
      <c r="Y304" s="2228"/>
      <c r="Z304" s="2228"/>
      <c r="AA304" s="2228"/>
      <c r="AB304" s="2229"/>
      <c r="AC304" s="2229"/>
      <c r="AD304" s="2229"/>
      <c r="AE304" s="2229"/>
      <c r="AF304" s="2228"/>
      <c r="AG304" s="2228"/>
      <c r="AH304" s="2228"/>
      <c r="AI304" s="2228"/>
      <c r="AJ304" s="2228"/>
      <c r="AK304" s="2228"/>
      <c r="AL304" s="2228"/>
      <c r="AM304" s="2228"/>
      <c r="AN304" s="2228"/>
      <c r="AO304" s="2228"/>
      <c r="AP304" s="2228"/>
      <c r="AQ304" s="2228"/>
      <c r="AR304" s="2228"/>
      <c r="AS304" s="2228"/>
      <c r="AT304" s="2228"/>
      <c r="AU304" s="2228"/>
      <c r="AV304" s="2228"/>
      <c r="AW304" s="2228"/>
      <c r="AX304" s="2230"/>
      <c r="AY304" s="2228"/>
      <c r="AZ304" s="2228"/>
      <c r="BA304" s="2228"/>
      <c r="BB304" s="2228"/>
      <c r="BC304" s="2228"/>
      <c r="BD304" s="2228"/>
      <c r="BE304" s="2228"/>
      <c r="BF304" s="2228"/>
      <c r="BG304" s="2228"/>
      <c r="BH304" s="2228"/>
      <c r="BI304" s="2228"/>
      <c r="BJ304" s="2228"/>
      <c r="BK304" s="2228"/>
      <c r="BL304" s="2228"/>
      <c r="BM304" s="2228"/>
      <c r="BN304" s="2228"/>
      <c r="BO304" s="2228"/>
      <c r="BP304" s="2228"/>
      <c r="BQ304" s="2228"/>
      <c r="BR304" s="2228"/>
      <c r="BS304" s="2229"/>
      <c r="BT304" s="2228"/>
      <c r="BU304" s="2228"/>
      <c r="BV304" s="2228"/>
      <c r="BW304" s="2228"/>
      <c r="BX304" s="2228"/>
      <c r="BY304" s="2228"/>
      <c r="BZ304" s="2228"/>
      <c r="CA304" s="2228"/>
      <c r="CB304" s="2228"/>
      <c r="CC304" s="2228"/>
      <c r="CD304" s="2228"/>
      <c r="CE304" s="2228"/>
      <c r="CF304" s="2228"/>
      <c r="CG304" s="2228"/>
      <c r="CH304" s="2228"/>
      <c r="CI304" s="2228"/>
      <c r="CJ304" s="2228"/>
      <c r="CK304" s="2228"/>
      <c r="CL304" s="2228"/>
      <c r="CM304" s="2229"/>
      <c r="CN304" s="2229"/>
    </row>
    <row r="305" spans="2:92" x14ac:dyDescent="0.2">
      <c r="B305" s="2227"/>
      <c r="I305" s="2228"/>
      <c r="J305" s="2228"/>
      <c r="K305" s="2228"/>
      <c r="L305" s="2228"/>
      <c r="M305" s="2228"/>
      <c r="N305" s="2228"/>
      <c r="O305" s="2228"/>
      <c r="P305" s="2228"/>
      <c r="Q305" s="2228"/>
      <c r="R305" s="2228"/>
      <c r="S305" s="2228"/>
      <c r="T305" s="2228"/>
      <c r="U305" s="2228"/>
      <c r="V305" s="2228"/>
      <c r="W305" s="2228"/>
      <c r="X305" s="2228"/>
      <c r="Y305" s="2228"/>
      <c r="Z305" s="2228"/>
      <c r="AA305" s="2228"/>
      <c r="AB305" s="2229"/>
      <c r="AC305" s="2229"/>
      <c r="AD305" s="2229"/>
      <c r="AE305" s="2229"/>
      <c r="AF305" s="2228"/>
      <c r="AG305" s="2228"/>
      <c r="AH305" s="2228"/>
      <c r="AI305" s="2228"/>
      <c r="AJ305" s="2228"/>
      <c r="AK305" s="2228"/>
      <c r="AL305" s="2228"/>
      <c r="AM305" s="2228"/>
      <c r="AN305" s="2228"/>
      <c r="AO305" s="2228"/>
      <c r="AP305" s="2228"/>
      <c r="AQ305" s="2228"/>
      <c r="AR305" s="2228"/>
      <c r="AS305" s="2228"/>
      <c r="AT305" s="2228"/>
      <c r="AU305" s="2228"/>
      <c r="AV305" s="2228"/>
      <c r="AW305" s="2228"/>
      <c r="AX305" s="2230"/>
      <c r="AY305" s="2228"/>
      <c r="AZ305" s="2228"/>
      <c r="BA305" s="2228"/>
      <c r="BB305" s="2228"/>
      <c r="BC305" s="2228"/>
      <c r="BD305" s="2228"/>
      <c r="BE305" s="2228"/>
      <c r="BF305" s="2228"/>
      <c r="BG305" s="2228"/>
      <c r="BH305" s="2228"/>
      <c r="BI305" s="2228"/>
      <c r="BJ305" s="2228"/>
      <c r="BK305" s="2228"/>
      <c r="BL305" s="2228"/>
      <c r="BM305" s="2228"/>
      <c r="BN305" s="2228"/>
      <c r="BO305" s="2228"/>
      <c r="BP305" s="2228"/>
      <c r="BQ305" s="2228"/>
      <c r="BR305" s="2228"/>
      <c r="BS305" s="2229"/>
      <c r="BT305" s="2228"/>
      <c r="BU305" s="2228"/>
      <c r="BV305" s="2228"/>
      <c r="BW305" s="2228"/>
      <c r="BX305" s="2228"/>
      <c r="BY305" s="2228"/>
      <c r="BZ305" s="2228"/>
      <c r="CA305" s="2228"/>
      <c r="CB305" s="2228"/>
      <c r="CC305" s="2228"/>
      <c r="CD305" s="2228"/>
      <c r="CE305" s="2228"/>
      <c r="CF305" s="2228"/>
      <c r="CG305" s="2228"/>
      <c r="CH305" s="2228"/>
      <c r="CI305" s="2228"/>
      <c r="CJ305" s="2228"/>
      <c r="CK305" s="2228"/>
      <c r="CL305" s="2228"/>
      <c r="CM305" s="2229"/>
      <c r="CN305" s="2229"/>
    </row>
    <row r="306" spans="2:92" x14ac:dyDescent="0.2">
      <c r="B306" s="2227"/>
      <c r="I306" s="2228"/>
      <c r="J306" s="2228"/>
      <c r="K306" s="2228"/>
      <c r="L306" s="2228"/>
      <c r="M306" s="2228"/>
      <c r="N306" s="2228"/>
      <c r="O306" s="2228"/>
      <c r="P306" s="2228"/>
      <c r="Q306" s="2228"/>
      <c r="R306" s="2228"/>
      <c r="S306" s="2228"/>
      <c r="T306" s="2228"/>
      <c r="U306" s="2228"/>
      <c r="V306" s="2228"/>
      <c r="W306" s="2228"/>
      <c r="X306" s="2228"/>
      <c r="Y306" s="2228"/>
      <c r="Z306" s="2228"/>
      <c r="AA306" s="2228"/>
      <c r="AB306" s="2229"/>
      <c r="AC306" s="2229"/>
      <c r="AD306" s="2229"/>
      <c r="AE306" s="2229"/>
      <c r="AF306" s="2228"/>
      <c r="AG306" s="2228"/>
      <c r="AH306" s="2228"/>
      <c r="AI306" s="2228"/>
      <c r="AJ306" s="2228"/>
      <c r="AK306" s="2228"/>
      <c r="AL306" s="2228"/>
      <c r="AM306" s="2228"/>
      <c r="AN306" s="2228"/>
      <c r="AO306" s="2228"/>
      <c r="AP306" s="2228"/>
      <c r="AQ306" s="2228"/>
      <c r="AR306" s="2228"/>
      <c r="AS306" s="2228"/>
      <c r="AT306" s="2228"/>
      <c r="AU306" s="2228"/>
      <c r="AV306" s="2228"/>
      <c r="AW306" s="2228"/>
      <c r="AX306" s="2230"/>
      <c r="AY306" s="2228"/>
      <c r="AZ306" s="2228"/>
      <c r="BA306" s="2228"/>
      <c r="BB306" s="2228"/>
      <c r="BC306" s="2228"/>
      <c r="BD306" s="2228"/>
      <c r="BE306" s="2228"/>
      <c r="BF306" s="2228"/>
      <c r="BG306" s="2228"/>
      <c r="BH306" s="2228"/>
      <c r="BI306" s="2228"/>
      <c r="BJ306" s="2228"/>
      <c r="BK306" s="2228"/>
      <c r="BL306" s="2228"/>
      <c r="BM306" s="2228"/>
      <c r="BN306" s="2228"/>
      <c r="BO306" s="2228"/>
      <c r="BP306" s="2228"/>
      <c r="BQ306" s="2228"/>
      <c r="BR306" s="2228"/>
      <c r="BS306" s="2229"/>
      <c r="BT306" s="2228"/>
      <c r="BU306" s="2228"/>
      <c r="BV306" s="2228"/>
      <c r="BW306" s="2228"/>
      <c r="BX306" s="2228"/>
      <c r="BY306" s="2228"/>
      <c r="BZ306" s="2228"/>
      <c r="CA306" s="2228"/>
      <c r="CB306" s="2228"/>
      <c r="CC306" s="2228"/>
      <c r="CD306" s="2228"/>
      <c r="CE306" s="2228"/>
      <c r="CF306" s="2228"/>
      <c r="CG306" s="2228"/>
      <c r="CH306" s="2228"/>
      <c r="CI306" s="2228"/>
      <c r="CJ306" s="2228"/>
      <c r="CK306" s="2228"/>
      <c r="CL306" s="2228"/>
      <c r="CM306" s="2229"/>
      <c r="CN306" s="2229"/>
    </row>
    <row r="307" spans="2:92" x14ac:dyDescent="0.2">
      <c r="B307" s="2227"/>
      <c r="I307" s="2228"/>
      <c r="J307" s="2228"/>
      <c r="K307" s="2228"/>
      <c r="L307" s="2228"/>
      <c r="M307" s="2228"/>
      <c r="N307" s="2228"/>
      <c r="O307" s="2228"/>
      <c r="P307" s="2228"/>
      <c r="Q307" s="2228"/>
      <c r="R307" s="2228"/>
      <c r="S307" s="2228"/>
      <c r="T307" s="2228"/>
      <c r="U307" s="2228"/>
      <c r="V307" s="2228"/>
      <c r="W307" s="2228"/>
      <c r="X307" s="2228"/>
      <c r="Y307" s="2228"/>
      <c r="Z307" s="2228"/>
      <c r="AA307" s="2228"/>
      <c r="AB307" s="2229"/>
      <c r="AC307" s="2229"/>
      <c r="AD307" s="2229"/>
      <c r="AE307" s="2229"/>
      <c r="AF307" s="2228"/>
      <c r="AG307" s="2228"/>
      <c r="AH307" s="2228"/>
      <c r="AI307" s="2228"/>
      <c r="AJ307" s="2228"/>
      <c r="AK307" s="2228"/>
      <c r="AL307" s="2228"/>
      <c r="AM307" s="2228"/>
      <c r="AN307" s="2228"/>
      <c r="AO307" s="2228"/>
      <c r="AP307" s="2228"/>
      <c r="AQ307" s="2228"/>
      <c r="AR307" s="2228"/>
      <c r="AS307" s="2228"/>
      <c r="AT307" s="2228"/>
      <c r="AU307" s="2228"/>
      <c r="AV307" s="2228"/>
      <c r="AW307" s="2228"/>
      <c r="AX307" s="2230"/>
      <c r="AY307" s="2228"/>
      <c r="AZ307" s="2228"/>
      <c r="BA307" s="2228"/>
      <c r="BB307" s="2228"/>
      <c r="BC307" s="2228"/>
      <c r="BD307" s="2228"/>
      <c r="BE307" s="2228"/>
      <c r="BF307" s="2228"/>
      <c r="BG307" s="2228"/>
      <c r="BH307" s="2228"/>
      <c r="BI307" s="2228"/>
      <c r="BJ307" s="2228"/>
      <c r="BK307" s="2228"/>
      <c r="BL307" s="2228"/>
      <c r="BM307" s="2228"/>
      <c r="BN307" s="2228"/>
      <c r="BO307" s="2228"/>
      <c r="BP307" s="2228"/>
      <c r="BQ307" s="2228"/>
      <c r="BR307" s="2228"/>
      <c r="BS307" s="2229"/>
      <c r="BT307" s="2228"/>
      <c r="BU307" s="2228"/>
      <c r="BV307" s="2228"/>
      <c r="BW307" s="2228"/>
      <c r="BX307" s="2228"/>
      <c r="BY307" s="2228"/>
      <c r="BZ307" s="2228"/>
      <c r="CA307" s="2228"/>
      <c r="CB307" s="2228"/>
      <c r="CC307" s="2228"/>
      <c r="CD307" s="2228"/>
      <c r="CE307" s="2228"/>
      <c r="CF307" s="2228"/>
      <c r="CG307" s="2228"/>
      <c r="CH307" s="2228"/>
      <c r="CI307" s="2228"/>
      <c r="CJ307" s="2228"/>
      <c r="CK307" s="2228"/>
      <c r="CL307" s="2228"/>
      <c r="CM307" s="2229"/>
      <c r="CN307" s="2229"/>
    </row>
    <row r="308" spans="2:92" x14ac:dyDescent="0.2">
      <c r="B308" s="2227"/>
      <c r="I308" s="2228"/>
      <c r="J308" s="2228"/>
      <c r="K308" s="2228"/>
      <c r="L308" s="2228"/>
      <c r="M308" s="2228"/>
      <c r="N308" s="2228"/>
      <c r="O308" s="2228"/>
      <c r="P308" s="2228"/>
      <c r="Q308" s="2228"/>
      <c r="R308" s="2228"/>
      <c r="S308" s="2228"/>
      <c r="T308" s="2228"/>
      <c r="U308" s="2228"/>
      <c r="V308" s="2228"/>
      <c r="W308" s="2228"/>
      <c r="X308" s="2228"/>
      <c r="Y308" s="2228"/>
      <c r="Z308" s="2228"/>
      <c r="AA308" s="2228"/>
      <c r="AB308" s="2229"/>
      <c r="AC308" s="2229"/>
      <c r="AD308" s="2229"/>
      <c r="AE308" s="2229"/>
      <c r="AF308" s="2228"/>
      <c r="AG308" s="2228"/>
      <c r="AH308" s="2228"/>
      <c r="AI308" s="2228"/>
      <c r="AJ308" s="2228"/>
      <c r="AK308" s="2228"/>
      <c r="AL308" s="2228"/>
      <c r="AM308" s="2228"/>
      <c r="AN308" s="2228"/>
      <c r="AO308" s="2228"/>
      <c r="AP308" s="2228"/>
      <c r="AQ308" s="2228"/>
      <c r="AR308" s="2228"/>
      <c r="AS308" s="2228"/>
      <c r="AT308" s="2228"/>
      <c r="AU308" s="2228"/>
      <c r="AV308" s="2228"/>
      <c r="AW308" s="2228"/>
      <c r="AX308" s="2230"/>
      <c r="AY308" s="2228"/>
      <c r="AZ308" s="2228"/>
      <c r="BA308" s="2228"/>
      <c r="BB308" s="2228"/>
      <c r="BC308" s="2228"/>
      <c r="BD308" s="2228"/>
      <c r="BE308" s="2228"/>
      <c r="BF308" s="2228"/>
      <c r="BG308" s="2228"/>
      <c r="BH308" s="2228"/>
      <c r="BI308" s="2228"/>
      <c r="BJ308" s="2228"/>
      <c r="BK308" s="2228"/>
      <c r="BL308" s="2228"/>
      <c r="BM308" s="2228"/>
      <c r="BN308" s="2228"/>
      <c r="BO308" s="2228"/>
      <c r="BP308" s="2228"/>
      <c r="BQ308" s="2228"/>
      <c r="BR308" s="2228"/>
      <c r="BS308" s="2229"/>
      <c r="BT308" s="2228"/>
      <c r="BU308" s="2228"/>
      <c r="BV308" s="2228"/>
      <c r="BW308" s="2228"/>
      <c r="BX308" s="2228"/>
      <c r="BY308" s="2228"/>
      <c r="BZ308" s="2228"/>
      <c r="CA308" s="2228"/>
      <c r="CB308" s="2228"/>
      <c r="CC308" s="2228"/>
      <c r="CD308" s="2228"/>
      <c r="CE308" s="2228"/>
      <c r="CF308" s="2228"/>
      <c r="CG308" s="2228"/>
      <c r="CH308" s="2228"/>
      <c r="CI308" s="2228"/>
      <c r="CJ308" s="2228"/>
      <c r="CK308" s="2228"/>
      <c r="CL308" s="2228"/>
      <c r="CM308" s="2229"/>
      <c r="CN308" s="2229"/>
    </row>
    <row r="309" spans="2:92" x14ac:dyDescent="0.2">
      <c r="B309" s="2227"/>
      <c r="I309" s="2228"/>
      <c r="J309" s="2228"/>
      <c r="K309" s="2228"/>
      <c r="L309" s="2228"/>
      <c r="M309" s="2228"/>
      <c r="N309" s="2228"/>
      <c r="O309" s="2228"/>
      <c r="P309" s="2228"/>
      <c r="Q309" s="2228"/>
      <c r="R309" s="2228"/>
      <c r="S309" s="2228"/>
      <c r="T309" s="2228"/>
      <c r="U309" s="2228"/>
      <c r="V309" s="2228"/>
      <c r="W309" s="2228"/>
      <c r="X309" s="2228"/>
      <c r="Y309" s="2228"/>
      <c r="Z309" s="2228"/>
      <c r="AA309" s="2228"/>
      <c r="AB309" s="2229"/>
      <c r="AC309" s="2229"/>
      <c r="AD309" s="2229"/>
      <c r="AE309" s="2229"/>
      <c r="AF309" s="2228"/>
      <c r="AG309" s="2228"/>
      <c r="AH309" s="2228"/>
      <c r="AI309" s="2228"/>
      <c r="AJ309" s="2228"/>
      <c r="AK309" s="2228"/>
      <c r="AL309" s="2228"/>
      <c r="AM309" s="2228"/>
      <c r="AN309" s="2228"/>
      <c r="AO309" s="2228"/>
      <c r="AP309" s="2228"/>
      <c r="AQ309" s="2228"/>
      <c r="AR309" s="2228"/>
      <c r="AS309" s="2228"/>
      <c r="AT309" s="2228"/>
      <c r="AU309" s="2228"/>
      <c r="AV309" s="2228"/>
      <c r="AW309" s="2228"/>
      <c r="AX309" s="2230"/>
      <c r="AY309" s="2228"/>
      <c r="AZ309" s="2228"/>
      <c r="BA309" s="2228"/>
      <c r="BB309" s="2228"/>
      <c r="BC309" s="2228"/>
      <c r="BD309" s="2228"/>
      <c r="BE309" s="2228"/>
      <c r="BF309" s="2228"/>
      <c r="BG309" s="2228"/>
      <c r="BH309" s="2228"/>
      <c r="BI309" s="2228"/>
      <c r="BJ309" s="2228"/>
      <c r="BK309" s="2228"/>
      <c r="BL309" s="2228"/>
      <c r="BM309" s="2228"/>
      <c r="BN309" s="2228"/>
      <c r="BO309" s="2228"/>
      <c r="BP309" s="2228"/>
      <c r="BQ309" s="2228"/>
      <c r="BR309" s="2228"/>
      <c r="BS309" s="2229"/>
      <c r="BT309" s="2228"/>
      <c r="BU309" s="2228"/>
      <c r="BV309" s="2228"/>
      <c r="BW309" s="2228"/>
      <c r="BX309" s="2228"/>
      <c r="BY309" s="2228"/>
      <c r="BZ309" s="2228"/>
      <c r="CA309" s="2228"/>
      <c r="CB309" s="2228"/>
      <c r="CC309" s="2228"/>
      <c r="CD309" s="2228"/>
      <c r="CE309" s="2228"/>
      <c r="CF309" s="2228"/>
      <c r="CG309" s="2228"/>
      <c r="CH309" s="2228"/>
      <c r="CI309" s="2228"/>
      <c r="CJ309" s="2228"/>
      <c r="CK309" s="2228"/>
      <c r="CL309" s="2228"/>
      <c r="CM309" s="2229"/>
      <c r="CN309" s="2229"/>
    </row>
    <row r="310" spans="2:92" x14ac:dyDescent="0.2">
      <c r="B310" s="2227"/>
      <c r="I310" s="2228"/>
      <c r="J310" s="2228"/>
      <c r="K310" s="2228"/>
      <c r="L310" s="2228"/>
      <c r="M310" s="2228"/>
      <c r="N310" s="2228"/>
      <c r="O310" s="2228"/>
      <c r="P310" s="2228"/>
      <c r="Q310" s="2228"/>
      <c r="R310" s="2228"/>
      <c r="S310" s="2228"/>
      <c r="T310" s="2228"/>
      <c r="U310" s="2228"/>
      <c r="V310" s="2228"/>
      <c r="W310" s="2228"/>
      <c r="X310" s="2228"/>
      <c r="Y310" s="2228"/>
      <c r="Z310" s="2228"/>
      <c r="AA310" s="2228"/>
      <c r="AB310" s="2229"/>
      <c r="AC310" s="2229"/>
      <c r="AD310" s="2229"/>
      <c r="AE310" s="2229"/>
      <c r="AF310" s="2228"/>
      <c r="AG310" s="2228"/>
      <c r="AH310" s="2228"/>
      <c r="AI310" s="2228"/>
      <c r="AJ310" s="2228"/>
      <c r="AK310" s="2228"/>
      <c r="AL310" s="2228"/>
      <c r="AM310" s="2228"/>
      <c r="AN310" s="2228"/>
      <c r="AO310" s="2228"/>
      <c r="AP310" s="2228"/>
      <c r="AQ310" s="2228"/>
      <c r="AR310" s="2228"/>
      <c r="AS310" s="2228"/>
      <c r="AT310" s="2228"/>
      <c r="AU310" s="2228"/>
      <c r="AV310" s="2228"/>
      <c r="AW310" s="2228"/>
      <c r="AX310" s="2230"/>
      <c r="AY310" s="2228"/>
      <c r="AZ310" s="2228"/>
      <c r="BA310" s="2228"/>
      <c r="BB310" s="2228"/>
      <c r="BC310" s="2228"/>
      <c r="BD310" s="2228"/>
      <c r="BE310" s="2228"/>
      <c r="BF310" s="2228"/>
      <c r="BG310" s="2228"/>
      <c r="BH310" s="2228"/>
      <c r="BI310" s="2228"/>
      <c r="BJ310" s="2228"/>
      <c r="BK310" s="2228"/>
      <c r="BL310" s="2228"/>
      <c r="BM310" s="2228"/>
      <c r="BN310" s="2228"/>
      <c r="BO310" s="2228"/>
      <c r="BP310" s="2228"/>
      <c r="BQ310" s="2228"/>
      <c r="BR310" s="2228"/>
      <c r="BS310" s="2229"/>
      <c r="BT310" s="2228"/>
      <c r="BU310" s="2228"/>
      <c r="BV310" s="2228"/>
      <c r="BW310" s="2228"/>
      <c r="BX310" s="2228"/>
      <c r="BY310" s="2228"/>
      <c r="BZ310" s="2228"/>
      <c r="CA310" s="2228"/>
      <c r="CB310" s="2228"/>
      <c r="CC310" s="2228"/>
      <c r="CD310" s="2228"/>
      <c r="CE310" s="2228"/>
      <c r="CF310" s="2228"/>
      <c r="CG310" s="2228"/>
      <c r="CH310" s="2228"/>
      <c r="CI310" s="2228"/>
      <c r="CJ310" s="2228"/>
      <c r="CK310" s="2228"/>
      <c r="CL310" s="2228"/>
      <c r="CM310" s="2229"/>
      <c r="CN310" s="2229"/>
    </row>
    <row r="311" spans="2:92" x14ac:dyDescent="0.2">
      <c r="B311" s="2227"/>
      <c r="I311" s="2228"/>
      <c r="J311" s="2228"/>
      <c r="K311" s="2228"/>
      <c r="L311" s="2228"/>
      <c r="M311" s="2228"/>
      <c r="N311" s="2228"/>
      <c r="O311" s="2228"/>
      <c r="P311" s="2228"/>
      <c r="Q311" s="2228"/>
      <c r="R311" s="2228"/>
      <c r="S311" s="2228"/>
      <c r="T311" s="2228"/>
      <c r="U311" s="2228"/>
      <c r="V311" s="2228"/>
      <c r="W311" s="2228"/>
      <c r="X311" s="2228"/>
      <c r="Y311" s="2228"/>
      <c r="Z311" s="2228"/>
      <c r="AA311" s="2228"/>
      <c r="AB311" s="2229"/>
      <c r="AC311" s="2229"/>
      <c r="AD311" s="2229"/>
      <c r="AE311" s="2229"/>
      <c r="AF311" s="2228"/>
      <c r="AG311" s="2228"/>
      <c r="AH311" s="2228"/>
      <c r="AI311" s="2228"/>
      <c r="AJ311" s="2228"/>
      <c r="AK311" s="2228"/>
      <c r="AL311" s="2228"/>
      <c r="AM311" s="2228"/>
      <c r="AN311" s="2228"/>
      <c r="AO311" s="2228"/>
      <c r="AP311" s="2228"/>
      <c r="AQ311" s="2228"/>
      <c r="AR311" s="2228"/>
      <c r="AS311" s="2228"/>
      <c r="AT311" s="2228"/>
      <c r="AU311" s="2228"/>
      <c r="AV311" s="2228"/>
      <c r="AW311" s="2228"/>
      <c r="AX311" s="2230"/>
      <c r="AY311" s="2228"/>
      <c r="AZ311" s="2228"/>
      <c r="BA311" s="2228"/>
      <c r="BB311" s="2228"/>
      <c r="BC311" s="2228"/>
      <c r="BD311" s="2228"/>
      <c r="BE311" s="2228"/>
      <c r="BF311" s="2228"/>
      <c r="BG311" s="2228"/>
      <c r="BH311" s="2228"/>
      <c r="BI311" s="2228"/>
      <c r="BJ311" s="2228"/>
      <c r="BK311" s="2228"/>
      <c r="BL311" s="2228"/>
      <c r="BM311" s="2228"/>
      <c r="BN311" s="2228"/>
      <c r="BO311" s="2228"/>
      <c r="BP311" s="2228"/>
      <c r="BQ311" s="2228"/>
      <c r="BR311" s="2228"/>
      <c r="BS311" s="2229"/>
      <c r="BT311" s="2228"/>
      <c r="BU311" s="2228"/>
      <c r="BV311" s="2228"/>
      <c r="BW311" s="2228"/>
      <c r="BX311" s="2228"/>
      <c r="BY311" s="2228"/>
      <c r="BZ311" s="2228"/>
      <c r="CA311" s="2228"/>
      <c r="CB311" s="2228"/>
      <c r="CC311" s="2228"/>
      <c r="CD311" s="2228"/>
      <c r="CE311" s="2228"/>
      <c r="CF311" s="2228"/>
      <c r="CG311" s="2228"/>
      <c r="CH311" s="2228"/>
      <c r="CI311" s="2228"/>
      <c r="CJ311" s="2228"/>
      <c r="CK311" s="2228"/>
      <c r="CL311" s="2228"/>
      <c r="CM311" s="2229"/>
      <c r="CN311" s="2229"/>
    </row>
    <row r="312" spans="2:92" x14ac:dyDescent="0.2">
      <c r="B312" s="2227"/>
      <c r="I312" s="2228"/>
      <c r="J312" s="2228"/>
      <c r="K312" s="2228"/>
      <c r="L312" s="2228"/>
      <c r="M312" s="2228"/>
      <c r="N312" s="2228"/>
      <c r="O312" s="2228"/>
      <c r="P312" s="2228"/>
      <c r="Q312" s="2228"/>
      <c r="R312" s="2228"/>
      <c r="S312" s="2228"/>
      <c r="T312" s="2228"/>
      <c r="U312" s="2228"/>
      <c r="V312" s="2228"/>
      <c r="W312" s="2228"/>
      <c r="X312" s="2228"/>
      <c r="Y312" s="2228"/>
      <c r="Z312" s="2228"/>
      <c r="AA312" s="2228"/>
      <c r="AB312" s="2229"/>
      <c r="AC312" s="2229"/>
      <c r="AD312" s="2229"/>
      <c r="AE312" s="2229"/>
      <c r="AF312" s="2228"/>
      <c r="AG312" s="2228"/>
      <c r="AH312" s="2228"/>
      <c r="AI312" s="2228"/>
      <c r="AJ312" s="2228"/>
      <c r="AK312" s="2228"/>
      <c r="AL312" s="2228"/>
      <c r="AM312" s="2228"/>
      <c r="AN312" s="2228"/>
      <c r="AO312" s="2228"/>
      <c r="AP312" s="2228"/>
      <c r="AQ312" s="2228"/>
      <c r="AR312" s="2228"/>
      <c r="AS312" s="2228"/>
      <c r="AT312" s="2228"/>
      <c r="AU312" s="2228"/>
      <c r="AV312" s="2228"/>
      <c r="AW312" s="2228"/>
      <c r="AX312" s="2230"/>
      <c r="AY312" s="2228"/>
      <c r="AZ312" s="2228"/>
      <c r="BA312" s="2228"/>
      <c r="BB312" s="2228"/>
      <c r="BC312" s="2228"/>
      <c r="BD312" s="2228"/>
      <c r="BE312" s="2228"/>
      <c r="BF312" s="2228"/>
      <c r="BG312" s="2228"/>
      <c r="BH312" s="2228"/>
      <c r="BI312" s="2228"/>
      <c r="BJ312" s="2228"/>
      <c r="BK312" s="2228"/>
      <c r="BL312" s="2228"/>
      <c r="BM312" s="2228"/>
      <c r="BN312" s="2228"/>
      <c r="BO312" s="2228"/>
      <c r="BP312" s="2228"/>
      <c r="BQ312" s="2228"/>
      <c r="BR312" s="2228"/>
      <c r="BS312" s="2229"/>
      <c r="BT312" s="2228"/>
      <c r="BU312" s="2228"/>
      <c r="BV312" s="2228"/>
      <c r="BW312" s="2228"/>
      <c r="BX312" s="2228"/>
      <c r="BY312" s="2228"/>
      <c r="BZ312" s="2228"/>
      <c r="CA312" s="2228"/>
      <c r="CB312" s="2228"/>
      <c r="CC312" s="2228"/>
      <c r="CD312" s="2228"/>
      <c r="CE312" s="2228"/>
      <c r="CF312" s="2228"/>
      <c r="CG312" s="2228"/>
      <c r="CH312" s="2228"/>
      <c r="CI312" s="2228"/>
      <c r="CJ312" s="2228"/>
      <c r="CK312" s="2228"/>
      <c r="CL312" s="2228"/>
      <c r="CM312" s="2229"/>
      <c r="CN312" s="2229"/>
    </row>
    <row r="313" spans="2:92" x14ac:dyDescent="0.2">
      <c r="B313" s="2227"/>
      <c r="I313" s="2228"/>
      <c r="J313" s="2228"/>
      <c r="K313" s="2228"/>
      <c r="L313" s="2228"/>
      <c r="M313" s="2228"/>
      <c r="N313" s="2228"/>
      <c r="O313" s="2228"/>
      <c r="P313" s="2228"/>
      <c r="Q313" s="2228"/>
      <c r="R313" s="2228"/>
      <c r="S313" s="2228"/>
      <c r="T313" s="2228"/>
      <c r="U313" s="2228"/>
      <c r="V313" s="2228"/>
      <c r="W313" s="2228"/>
      <c r="X313" s="2228"/>
      <c r="Y313" s="2228"/>
      <c r="Z313" s="2228"/>
      <c r="AA313" s="2228"/>
      <c r="AB313" s="2229"/>
      <c r="AC313" s="2229"/>
      <c r="AD313" s="2229"/>
      <c r="AE313" s="2229"/>
      <c r="AF313" s="2228"/>
      <c r="AG313" s="2228"/>
      <c r="AH313" s="2228"/>
      <c r="AI313" s="2228"/>
      <c r="AJ313" s="2228"/>
      <c r="AK313" s="2228"/>
      <c r="AL313" s="2228"/>
      <c r="AM313" s="2228"/>
      <c r="AN313" s="2228"/>
      <c r="AO313" s="2228"/>
      <c r="AP313" s="2228"/>
      <c r="AQ313" s="2228"/>
      <c r="AR313" s="2228"/>
      <c r="AS313" s="2228"/>
      <c r="AT313" s="2228"/>
      <c r="AU313" s="2228"/>
      <c r="AV313" s="2228"/>
      <c r="AW313" s="2228"/>
      <c r="AX313" s="2230"/>
      <c r="AY313" s="2228"/>
      <c r="AZ313" s="2228"/>
      <c r="BA313" s="2228"/>
      <c r="BB313" s="2228"/>
      <c r="BC313" s="2228"/>
      <c r="BD313" s="2228"/>
      <c r="BE313" s="2228"/>
      <c r="BF313" s="2228"/>
      <c r="BG313" s="2228"/>
      <c r="BH313" s="2228"/>
      <c r="BI313" s="2228"/>
      <c r="BJ313" s="2228"/>
      <c r="BK313" s="2228"/>
      <c r="BL313" s="2228"/>
      <c r="BM313" s="2228"/>
      <c r="BN313" s="2228"/>
      <c r="BO313" s="2228"/>
      <c r="BP313" s="2228"/>
      <c r="BQ313" s="2228"/>
      <c r="BR313" s="2228"/>
      <c r="BS313" s="2229"/>
      <c r="BT313" s="2228"/>
      <c r="BU313" s="2228"/>
      <c r="BV313" s="2228"/>
      <c r="BW313" s="2228"/>
      <c r="BX313" s="2228"/>
      <c r="BY313" s="2228"/>
      <c r="BZ313" s="2228"/>
      <c r="CA313" s="2228"/>
      <c r="CB313" s="2228"/>
      <c r="CC313" s="2228"/>
      <c r="CD313" s="2228"/>
      <c r="CE313" s="2228"/>
      <c r="CF313" s="2228"/>
      <c r="CG313" s="2228"/>
      <c r="CH313" s="2228"/>
      <c r="CI313" s="2228"/>
      <c r="CJ313" s="2228"/>
      <c r="CK313" s="2228"/>
      <c r="CL313" s="2228"/>
      <c r="CM313" s="2229"/>
      <c r="CN313" s="2229"/>
    </row>
    <row r="314" spans="2:92" x14ac:dyDescent="0.2">
      <c r="B314" s="2227"/>
      <c r="I314" s="2228"/>
      <c r="J314" s="2228"/>
      <c r="K314" s="2228"/>
      <c r="L314" s="2228"/>
      <c r="M314" s="2228"/>
      <c r="N314" s="2228"/>
      <c r="O314" s="2228"/>
      <c r="P314" s="2228"/>
      <c r="Q314" s="2228"/>
      <c r="R314" s="2228"/>
      <c r="S314" s="2228"/>
      <c r="T314" s="2228"/>
      <c r="U314" s="2228"/>
      <c r="V314" s="2228"/>
      <c r="W314" s="2228"/>
      <c r="X314" s="2228"/>
      <c r="Y314" s="2228"/>
      <c r="Z314" s="2228"/>
      <c r="AA314" s="2228"/>
      <c r="AB314" s="2229"/>
      <c r="AC314" s="2229"/>
      <c r="AD314" s="2229"/>
      <c r="AE314" s="2229"/>
      <c r="AF314" s="2228"/>
      <c r="AG314" s="2228"/>
      <c r="AH314" s="2228"/>
      <c r="AI314" s="2228"/>
      <c r="AJ314" s="2228"/>
      <c r="AK314" s="2228"/>
      <c r="AL314" s="2228"/>
      <c r="AM314" s="2228"/>
      <c r="AN314" s="2228"/>
      <c r="AO314" s="2228"/>
      <c r="AP314" s="2228"/>
      <c r="AQ314" s="2228"/>
      <c r="AR314" s="2228"/>
      <c r="AS314" s="2228"/>
      <c r="AT314" s="2228"/>
      <c r="AU314" s="2228"/>
      <c r="AV314" s="2228"/>
      <c r="AW314" s="2228"/>
      <c r="AX314" s="2230"/>
      <c r="AY314" s="2228"/>
      <c r="AZ314" s="2228"/>
      <c r="BA314" s="2228"/>
      <c r="BB314" s="2228"/>
      <c r="BC314" s="2228"/>
      <c r="BD314" s="2228"/>
      <c r="BE314" s="2228"/>
      <c r="BF314" s="2228"/>
      <c r="BG314" s="2228"/>
      <c r="BH314" s="2228"/>
      <c r="BI314" s="2228"/>
      <c r="BJ314" s="2228"/>
      <c r="BK314" s="2228"/>
      <c r="BL314" s="2228"/>
      <c r="BM314" s="2228"/>
      <c r="BN314" s="2228"/>
      <c r="BO314" s="2228"/>
      <c r="BP314" s="2228"/>
      <c r="BQ314" s="2228"/>
      <c r="BR314" s="2228"/>
      <c r="BS314" s="2229"/>
      <c r="BT314" s="2228"/>
      <c r="BU314" s="2228"/>
      <c r="BV314" s="2228"/>
      <c r="BW314" s="2228"/>
      <c r="BX314" s="2228"/>
      <c r="BY314" s="2228"/>
      <c r="BZ314" s="2228"/>
      <c r="CA314" s="2228"/>
      <c r="CB314" s="2228"/>
      <c r="CC314" s="2228"/>
      <c r="CD314" s="2228"/>
      <c r="CE314" s="2228"/>
      <c r="CF314" s="2228"/>
      <c r="CG314" s="2228"/>
      <c r="CH314" s="2228"/>
      <c r="CI314" s="2228"/>
      <c r="CJ314" s="2228"/>
      <c r="CK314" s="2228"/>
      <c r="CL314" s="2228"/>
      <c r="CM314" s="2229"/>
      <c r="CN314" s="2229"/>
    </row>
    <row r="315" spans="2:92" x14ac:dyDescent="0.2">
      <c r="B315" s="2227"/>
      <c r="I315" s="2228"/>
      <c r="J315" s="2228"/>
      <c r="K315" s="2228"/>
      <c r="L315" s="2228"/>
      <c r="M315" s="2228"/>
      <c r="N315" s="2228"/>
      <c r="O315" s="2228"/>
      <c r="P315" s="2228"/>
      <c r="Q315" s="2228"/>
      <c r="R315" s="2228"/>
      <c r="S315" s="2228"/>
      <c r="T315" s="2228"/>
      <c r="U315" s="2228"/>
      <c r="V315" s="2228"/>
      <c r="W315" s="2228"/>
      <c r="X315" s="2228"/>
      <c r="Y315" s="2228"/>
      <c r="Z315" s="2228"/>
      <c r="AA315" s="2228"/>
      <c r="AB315" s="2229"/>
      <c r="AC315" s="2229"/>
      <c r="AD315" s="2229"/>
      <c r="AE315" s="2229"/>
      <c r="AF315" s="2228"/>
      <c r="AG315" s="2228"/>
      <c r="AH315" s="2228"/>
      <c r="AI315" s="2228"/>
      <c r="AJ315" s="2228"/>
      <c r="AK315" s="2228"/>
      <c r="AL315" s="2228"/>
      <c r="AM315" s="2228"/>
      <c r="AN315" s="2228"/>
      <c r="AO315" s="2228"/>
      <c r="AP315" s="2228"/>
      <c r="AQ315" s="2228"/>
      <c r="AR315" s="2228"/>
      <c r="AS315" s="2228"/>
      <c r="AT315" s="2228"/>
      <c r="AU315" s="2228"/>
      <c r="AV315" s="2228"/>
      <c r="AW315" s="2228"/>
      <c r="AX315" s="2230"/>
      <c r="AY315" s="2228"/>
      <c r="AZ315" s="2228"/>
      <c r="BA315" s="2228"/>
      <c r="BB315" s="2228"/>
      <c r="BC315" s="2228"/>
      <c r="BD315" s="2228"/>
      <c r="BE315" s="2228"/>
      <c r="BF315" s="2228"/>
      <c r="BG315" s="2228"/>
      <c r="BH315" s="2228"/>
      <c r="BI315" s="2228"/>
      <c r="BJ315" s="2228"/>
      <c r="BK315" s="2228"/>
      <c r="BL315" s="2228"/>
      <c r="BM315" s="2228"/>
      <c r="BN315" s="2228"/>
      <c r="BO315" s="2228"/>
      <c r="BP315" s="2228"/>
      <c r="BQ315" s="2228"/>
      <c r="BR315" s="2228"/>
      <c r="BS315" s="2229"/>
      <c r="BT315" s="2228"/>
      <c r="BU315" s="2228"/>
      <c r="BV315" s="2228"/>
      <c r="BW315" s="2228"/>
      <c r="BX315" s="2228"/>
      <c r="BY315" s="2228"/>
      <c r="BZ315" s="2228"/>
      <c r="CA315" s="2228"/>
      <c r="CB315" s="2228"/>
      <c r="CC315" s="2228"/>
      <c r="CD315" s="2228"/>
      <c r="CE315" s="2228"/>
      <c r="CF315" s="2228"/>
      <c r="CG315" s="2228"/>
      <c r="CH315" s="2228"/>
      <c r="CI315" s="2228"/>
      <c r="CJ315" s="2228"/>
      <c r="CK315" s="2228"/>
      <c r="CL315" s="2228"/>
      <c r="CM315" s="2229"/>
      <c r="CN315" s="2229"/>
    </row>
    <row r="316" spans="2:92" x14ac:dyDescent="0.2">
      <c r="B316" s="2227"/>
      <c r="I316" s="2228"/>
      <c r="J316" s="2228"/>
      <c r="K316" s="2228"/>
      <c r="L316" s="2228"/>
      <c r="M316" s="2228"/>
      <c r="N316" s="2228"/>
      <c r="O316" s="2228"/>
      <c r="P316" s="2228"/>
      <c r="Q316" s="2228"/>
      <c r="R316" s="2228"/>
      <c r="S316" s="2228"/>
      <c r="T316" s="2228"/>
      <c r="U316" s="2228"/>
      <c r="V316" s="2228"/>
      <c r="W316" s="2228"/>
      <c r="X316" s="2228"/>
      <c r="Y316" s="2228"/>
      <c r="Z316" s="2228"/>
      <c r="AA316" s="2228"/>
      <c r="AB316" s="2229"/>
      <c r="AC316" s="2229"/>
      <c r="AD316" s="2229"/>
      <c r="AE316" s="2229"/>
      <c r="AF316" s="2228"/>
      <c r="AG316" s="2228"/>
      <c r="AH316" s="2228"/>
      <c r="AI316" s="2228"/>
      <c r="AJ316" s="2228"/>
      <c r="AK316" s="2228"/>
      <c r="AL316" s="2228"/>
      <c r="AM316" s="2228"/>
      <c r="AN316" s="2228"/>
      <c r="AO316" s="2228"/>
      <c r="AP316" s="2228"/>
      <c r="AQ316" s="2228"/>
      <c r="AR316" s="2228"/>
      <c r="AS316" s="2228"/>
      <c r="AT316" s="2228"/>
      <c r="AU316" s="2228"/>
      <c r="AV316" s="2228"/>
      <c r="AW316" s="2228"/>
      <c r="AX316" s="2230"/>
      <c r="AY316" s="2228"/>
      <c r="AZ316" s="2228"/>
      <c r="BA316" s="2228"/>
      <c r="BB316" s="2228"/>
      <c r="BC316" s="2228"/>
      <c r="BD316" s="2228"/>
      <c r="BE316" s="2228"/>
      <c r="BF316" s="2228"/>
      <c r="BG316" s="2228"/>
      <c r="BH316" s="2228"/>
      <c r="BI316" s="2228"/>
      <c r="BJ316" s="2228"/>
      <c r="BK316" s="2228"/>
      <c r="BL316" s="2228"/>
      <c r="BM316" s="2228"/>
      <c r="BN316" s="2228"/>
      <c r="BO316" s="2228"/>
      <c r="BP316" s="2228"/>
      <c r="BQ316" s="2228"/>
      <c r="BR316" s="2228"/>
      <c r="BS316" s="2229"/>
      <c r="BT316" s="2228"/>
      <c r="BU316" s="2228"/>
      <c r="BV316" s="2228"/>
      <c r="BW316" s="2228"/>
      <c r="BX316" s="2228"/>
      <c r="BY316" s="2228"/>
      <c r="BZ316" s="2228"/>
      <c r="CA316" s="2228"/>
      <c r="CB316" s="2228"/>
      <c r="CC316" s="2228"/>
      <c r="CD316" s="2228"/>
      <c r="CE316" s="2228"/>
      <c r="CF316" s="2228"/>
      <c r="CG316" s="2228"/>
      <c r="CH316" s="2228"/>
      <c r="CI316" s="2228"/>
      <c r="CJ316" s="2228"/>
      <c r="CK316" s="2228"/>
      <c r="CL316" s="2228"/>
      <c r="CM316" s="2229"/>
      <c r="CN316" s="2229"/>
    </row>
    <row r="317" spans="2:92" x14ac:dyDescent="0.2">
      <c r="B317" s="2227"/>
      <c r="I317" s="2228"/>
      <c r="J317" s="2228"/>
      <c r="K317" s="2228"/>
      <c r="L317" s="2228"/>
      <c r="M317" s="2228"/>
      <c r="N317" s="2228"/>
      <c r="O317" s="2228"/>
      <c r="P317" s="2228"/>
      <c r="Q317" s="2228"/>
      <c r="R317" s="2228"/>
      <c r="S317" s="2228"/>
      <c r="T317" s="2228"/>
      <c r="U317" s="2228"/>
      <c r="V317" s="2228"/>
      <c r="W317" s="2228"/>
      <c r="X317" s="2228"/>
      <c r="Y317" s="2228"/>
      <c r="Z317" s="2228"/>
      <c r="AA317" s="2228"/>
      <c r="AB317" s="2229"/>
      <c r="AC317" s="2229"/>
      <c r="AD317" s="2229"/>
      <c r="AE317" s="2229"/>
      <c r="AF317" s="2228"/>
      <c r="AG317" s="2228"/>
      <c r="AH317" s="2228"/>
      <c r="AI317" s="2228"/>
      <c r="AJ317" s="2228"/>
      <c r="AK317" s="2228"/>
      <c r="AL317" s="2228"/>
      <c r="AM317" s="2228"/>
      <c r="AN317" s="2228"/>
      <c r="AO317" s="2228"/>
      <c r="AP317" s="2228"/>
      <c r="AQ317" s="2228"/>
      <c r="AR317" s="2228"/>
      <c r="AS317" s="2228"/>
      <c r="AT317" s="2228"/>
      <c r="AU317" s="2228"/>
      <c r="AV317" s="2228"/>
      <c r="AW317" s="2228"/>
      <c r="AX317" s="2230"/>
      <c r="AY317" s="2228"/>
      <c r="AZ317" s="2228"/>
      <c r="BA317" s="2228"/>
      <c r="BB317" s="2228"/>
      <c r="BC317" s="2228"/>
      <c r="BD317" s="2228"/>
      <c r="BE317" s="2228"/>
      <c r="BF317" s="2228"/>
      <c r="BG317" s="2228"/>
      <c r="BH317" s="2228"/>
      <c r="BI317" s="2228"/>
      <c r="BJ317" s="2228"/>
      <c r="BK317" s="2228"/>
      <c r="BL317" s="2228"/>
      <c r="BM317" s="2228"/>
      <c r="BN317" s="2228"/>
      <c r="BO317" s="2228"/>
      <c r="BP317" s="2228"/>
      <c r="BQ317" s="2228"/>
      <c r="BR317" s="2228"/>
      <c r="BS317" s="2229"/>
      <c r="BT317" s="2228"/>
      <c r="BU317" s="2228"/>
      <c r="BV317" s="2228"/>
      <c r="BW317" s="2228"/>
      <c r="BX317" s="2228"/>
      <c r="BY317" s="2228"/>
      <c r="BZ317" s="2228"/>
      <c r="CA317" s="2228"/>
      <c r="CB317" s="2228"/>
      <c r="CC317" s="2228"/>
      <c r="CD317" s="2228"/>
      <c r="CE317" s="2228"/>
      <c r="CF317" s="2228"/>
      <c r="CG317" s="2228"/>
      <c r="CH317" s="2228"/>
      <c r="CI317" s="2228"/>
      <c r="CJ317" s="2228"/>
      <c r="CK317" s="2228"/>
      <c r="CL317" s="2228"/>
      <c r="CM317" s="2229"/>
      <c r="CN317" s="2229"/>
    </row>
    <row r="318" spans="2:92" x14ac:dyDescent="0.2">
      <c r="B318" s="2227"/>
      <c r="I318" s="2228"/>
      <c r="J318" s="2228"/>
      <c r="K318" s="2228"/>
      <c r="L318" s="2228"/>
      <c r="M318" s="2228"/>
      <c r="N318" s="2228"/>
      <c r="O318" s="2228"/>
      <c r="P318" s="2228"/>
      <c r="Q318" s="2228"/>
      <c r="R318" s="2228"/>
      <c r="S318" s="2228"/>
      <c r="T318" s="2228"/>
      <c r="U318" s="2228"/>
      <c r="V318" s="2228"/>
      <c r="W318" s="2228"/>
      <c r="X318" s="2228"/>
      <c r="Y318" s="2228"/>
      <c r="Z318" s="2228"/>
      <c r="AA318" s="2228"/>
      <c r="AB318" s="2229"/>
      <c r="AC318" s="2229"/>
      <c r="AD318" s="2229"/>
      <c r="AE318" s="2229"/>
      <c r="AF318" s="2228"/>
      <c r="AG318" s="2228"/>
      <c r="AH318" s="2228"/>
      <c r="AI318" s="2228"/>
      <c r="AJ318" s="2228"/>
      <c r="AK318" s="2228"/>
      <c r="AL318" s="2228"/>
      <c r="AM318" s="2228"/>
      <c r="AN318" s="2228"/>
      <c r="AO318" s="2228"/>
      <c r="AP318" s="2228"/>
      <c r="AQ318" s="2228"/>
      <c r="AR318" s="2228"/>
      <c r="AS318" s="2228"/>
      <c r="AT318" s="2228"/>
      <c r="AU318" s="2228"/>
      <c r="AV318" s="2228"/>
      <c r="AW318" s="2228"/>
      <c r="AX318" s="2230"/>
      <c r="AY318" s="2228"/>
      <c r="AZ318" s="2228"/>
      <c r="BA318" s="2228"/>
      <c r="BB318" s="2228"/>
      <c r="BC318" s="2228"/>
      <c r="BD318" s="2228"/>
      <c r="BE318" s="2228"/>
      <c r="BF318" s="2228"/>
      <c r="BG318" s="2228"/>
      <c r="BH318" s="2228"/>
      <c r="BI318" s="2228"/>
      <c r="BJ318" s="2228"/>
      <c r="BK318" s="2228"/>
      <c r="BL318" s="2228"/>
      <c r="BM318" s="2228"/>
      <c r="BN318" s="2228"/>
      <c r="BO318" s="2228"/>
      <c r="BP318" s="2228"/>
      <c r="BQ318" s="2228"/>
      <c r="BR318" s="2228"/>
      <c r="BS318" s="2229"/>
      <c r="BT318" s="2228"/>
      <c r="BU318" s="2228"/>
      <c r="BV318" s="2228"/>
      <c r="BW318" s="2228"/>
      <c r="BX318" s="2228"/>
      <c r="BY318" s="2228"/>
      <c r="BZ318" s="2228"/>
      <c r="CA318" s="2228"/>
      <c r="CB318" s="2228"/>
      <c r="CC318" s="2228"/>
      <c r="CD318" s="2228"/>
      <c r="CE318" s="2228"/>
      <c r="CF318" s="2228"/>
      <c r="CG318" s="2228"/>
      <c r="CH318" s="2228"/>
      <c r="CI318" s="2228"/>
      <c r="CJ318" s="2228"/>
      <c r="CK318" s="2228"/>
      <c r="CL318" s="2228"/>
      <c r="CM318" s="2229"/>
      <c r="CN318" s="2229"/>
    </row>
    <row r="319" spans="2:92" x14ac:dyDescent="0.2">
      <c r="B319" s="2227"/>
      <c r="I319" s="2228"/>
      <c r="J319" s="2228"/>
      <c r="K319" s="2228"/>
      <c r="L319" s="2228"/>
      <c r="M319" s="2228"/>
      <c r="N319" s="2228"/>
      <c r="O319" s="2228"/>
      <c r="P319" s="2228"/>
      <c r="Q319" s="2228"/>
      <c r="R319" s="2228"/>
      <c r="S319" s="2228"/>
      <c r="T319" s="2228"/>
      <c r="U319" s="2228"/>
      <c r="V319" s="2228"/>
      <c r="W319" s="2228"/>
      <c r="X319" s="2228"/>
      <c r="Y319" s="2228"/>
      <c r="Z319" s="2228"/>
      <c r="AA319" s="2228"/>
      <c r="AB319" s="2229"/>
      <c r="AC319" s="2229"/>
      <c r="AD319" s="2229"/>
      <c r="AE319" s="2229"/>
      <c r="AF319" s="2228"/>
      <c r="AG319" s="2228"/>
      <c r="AH319" s="2228"/>
      <c r="AI319" s="2228"/>
      <c r="AJ319" s="2228"/>
      <c r="AK319" s="2228"/>
      <c r="AL319" s="2228"/>
      <c r="AM319" s="2228"/>
      <c r="AN319" s="2228"/>
      <c r="AO319" s="2228"/>
      <c r="AP319" s="2228"/>
      <c r="AQ319" s="2228"/>
      <c r="AR319" s="2228"/>
      <c r="AS319" s="2228"/>
      <c r="AT319" s="2228"/>
      <c r="AU319" s="2228"/>
      <c r="AV319" s="2228"/>
      <c r="AW319" s="2228"/>
      <c r="AX319" s="2230"/>
      <c r="AY319" s="2228"/>
      <c r="AZ319" s="2228"/>
      <c r="BA319" s="2228"/>
      <c r="BB319" s="2228"/>
      <c r="BC319" s="2228"/>
      <c r="BD319" s="2228"/>
      <c r="BE319" s="2228"/>
      <c r="BF319" s="2228"/>
      <c r="BG319" s="2228"/>
      <c r="BH319" s="2228"/>
      <c r="BI319" s="2228"/>
      <c r="BJ319" s="2228"/>
      <c r="BK319" s="2228"/>
      <c r="BL319" s="2228"/>
      <c r="BM319" s="2228"/>
      <c r="BN319" s="2228"/>
      <c r="BO319" s="2228"/>
      <c r="BP319" s="2228"/>
      <c r="BQ319" s="2228"/>
      <c r="BR319" s="2228"/>
      <c r="BS319" s="2229"/>
      <c r="BT319" s="2228"/>
      <c r="BU319" s="2228"/>
      <c r="BV319" s="2228"/>
      <c r="BW319" s="2228"/>
      <c r="BX319" s="2228"/>
      <c r="BY319" s="2228"/>
      <c r="BZ319" s="2228"/>
      <c r="CA319" s="2228"/>
      <c r="CB319" s="2228"/>
      <c r="CC319" s="2228"/>
      <c r="CD319" s="2228"/>
      <c r="CE319" s="2228"/>
      <c r="CF319" s="2228"/>
      <c r="CG319" s="2228"/>
      <c r="CH319" s="2228"/>
      <c r="CI319" s="2228"/>
      <c r="CJ319" s="2228"/>
      <c r="CK319" s="2228"/>
      <c r="CL319" s="2228"/>
      <c r="CM319" s="2229"/>
      <c r="CN319" s="2229"/>
    </row>
    <row r="320" spans="2:92" x14ac:dyDescent="0.2">
      <c r="B320" s="2227"/>
      <c r="I320" s="2228"/>
      <c r="J320" s="2228"/>
      <c r="K320" s="2228"/>
      <c r="L320" s="2228"/>
      <c r="M320" s="2228"/>
      <c r="N320" s="2228"/>
      <c r="O320" s="2228"/>
      <c r="P320" s="2228"/>
      <c r="Q320" s="2228"/>
      <c r="R320" s="2228"/>
      <c r="S320" s="2228"/>
      <c r="T320" s="2228"/>
      <c r="U320" s="2228"/>
      <c r="V320" s="2228"/>
      <c r="W320" s="2228"/>
      <c r="X320" s="2228"/>
      <c r="Y320" s="2228"/>
      <c r="Z320" s="2228"/>
      <c r="AA320" s="2228"/>
      <c r="AB320" s="2229"/>
      <c r="AC320" s="2229"/>
      <c r="AD320" s="2229"/>
      <c r="AE320" s="2229"/>
      <c r="AF320" s="2228"/>
      <c r="AG320" s="2228"/>
      <c r="AH320" s="2228"/>
      <c r="AI320" s="2228"/>
      <c r="AJ320" s="2228"/>
      <c r="AK320" s="2228"/>
      <c r="AL320" s="2228"/>
      <c r="AM320" s="2228"/>
      <c r="AN320" s="2228"/>
      <c r="AO320" s="2228"/>
      <c r="AP320" s="2228"/>
      <c r="AQ320" s="2228"/>
      <c r="AR320" s="2228"/>
      <c r="AS320" s="2228"/>
      <c r="AT320" s="2228"/>
      <c r="AU320" s="2228"/>
      <c r="AV320" s="2228"/>
      <c r="AW320" s="2228"/>
      <c r="AX320" s="2230"/>
      <c r="AY320" s="2228"/>
      <c r="AZ320" s="2228"/>
      <c r="BA320" s="2228"/>
      <c r="BB320" s="2228"/>
      <c r="BC320" s="2228"/>
      <c r="BD320" s="2228"/>
      <c r="BE320" s="2228"/>
      <c r="BF320" s="2228"/>
      <c r="BG320" s="2228"/>
      <c r="BH320" s="2228"/>
      <c r="BI320" s="2228"/>
      <c r="BJ320" s="2228"/>
      <c r="BK320" s="2228"/>
      <c r="BL320" s="2228"/>
      <c r="BM320" s="2228"/>
      <c r="BN320" s="2228"/>
      <c r="BO320" s="2228"/>
      <c r="BP320" s="2228"/>
      <c r="BQ320" s="2228"/>
      <c r="BR320" s="2228"/>
      <c r="BS320" s="2229"/>
      <c r="BT320" s="2228"/>
      <c r="BU320" s="2228"/>
      <c r="BV320" s="2228"/>
      <c r="BW320" s="2228"/>
      <c r="BX320" s="2228"/>
      <c r="BY320" s="2228"/>
      <c r="BZ320" s="2228"/>
      <c r="CA320" s="2228"/>
      <c r="CB320" s="2228"/>
      <c r="CC320" s="2228"/>
      <c r="CD320" s="2228"/>
      <c r="CE320" s="2228"/>
      <c r="CF320" s="2228"/>
      <c r="CG320" s="2228"/>
      <c r="CH320" s="2228"/>
      <c r="CI320" s="2228"/>
      <c r="CJ320" s="2228"/>
      <c r="CK320" s="2228"/>
      <c r="CL320" s="2228"/>
      <c r="CM320" s="2229"/>
      <c r="CN320" s="2229"/>
    </row>
    <row r="321" spans="2:92" x14ac:dyDescent="0.2">
      <c r="B321" s="2227"/>
      <c r="I321" s="2228"/>
      <c r="J321" s="2228"/>
      <c r="K321" s="2228"/>
      <c r="L321" s="2228"/>
      <c r="M321" s="2228"/>
      <c r="N321" s="2228"/>
      <c r="O321" s="2228"/>
      <c r="P321" s="2228"/>
      <c r="Q321" s="2228"/>
      <c r="R321" s="2228"/>
      <c r="S321" s="2228"/>
      <c r="T321" s="2228"/>
      <c r="U321" s="2228"/>
      <c r="V321" s="2228"/>
      <c r="W321" s="2228"/>
      <c r="X321" s="2228"/>
      <c r="Y321" s="2228"/>
      <c r="Z321" s="2228"/>
      <c r="AA321" s="2228"/>
      <c r="AB321" s="2229"/>
      <c r="AC321" s="2229"/>
      <c r="AD321" s="2229"/>
      <c r="AE321" s="2229"/>
      <c r="AF321" s="2228"/>
      <c r="AG321" s="2228"/>
      <c r="AH321" s="2228"/>
      <c r="AI321" s="2228"/>
      <c r="AJ321" s="2228"/>
      <c r="AK321" s="2228"/>
      <c r="AL321" s="2228"/>
      <c r="AM321" s="2228"/>
      <c r="AN321" s="2228"/>
      <c r="AO321" s="2228"/>
      <c r="AP321" s="2228"/>
      <c r="AQ321" s="2228"/>
      <c r="AR321" s="2228"/>
      <c r="AS321" s="2228"/>
      <c r="AT321" s="2228"/>
      <c r="AU321" s="2228"/>
      <c r="AV321" s="2228"/>
      <c r="AW321" s="2228"/>
      <c r="AX321" s="2230"/>
      <c r="AY321" s="2228"/>
      <c r="AZ321" s="2228"/>
      <c r="BA321" s="2228"/>
      <c r="BB321" s="2228"/>
      <c r="BC321" s="2228"/>
      <c r="BD321" s="2228"/>
      <c r="BE321" s="2228"/>
      <c r="BF321" s="2228"/>
      <c r="BG321" s="2228"/>
      <c r="BH321" s="2228"/>
      <c r="BI321" s="2228"/>
      <c r="BJ321" s="2228"/>
      <c r="BK321" s="2228"/>
      <c r="BL321" s="2228"/>
      <c r="BM321" s="2228"/>
      <c r="BN321" s="2228"/>
      <c r="BO321" s="2228"/>
      <c r="BP321" s="2228"/>
      <c r="BQ321" s="2228"/>
      <c r="BR321" s="2228"/>
      <c r="BS321" s="2229"/>
      <c r="BT321" s="2228"/>
      <c r="BU321" s="2228"/>
      <c r="BV321" s="2228"/>
      <c r="BW321" s="2228"/>
      <c r="BX321" s="2228"/>
      <c r="BY321" s="2228"/>
      <c r="BZ321" s="2228"/>
      <c r="CA321" s="2228"/>
      <c r="CB321" s="2228"/>
      <c r="CC321" s="2228"/>
      <c r="CD321" s="2228"/>
      <c r="CE321" s="2228"/>
      <c r="CF321" s="2228"/>
      <c r="CG321" s="2228"/>
      <c r="CH321" s="2228"/>
      <c r="CI321" s="2228"/>
      <c r="CJ321" s="2228"/>
      <c r="CK321" s="2228"/>
      <c r="CL321" s="2228"/>
      <c r="CM321" s="2229"/>
      <c r="CN321" s="2229"/>
    </row>
    <row r="322" spans="2:92" x14ac:dyDescent="0.2">
      <c r="B322" s="2227"/>
      <c r="I322" s="2228"/>
      <c r="J322" s="2228"/>
      <c r="K322" s="2228"/>
      <c r="L322" s="2228"/>
      <c r="M322" s="2228"/>
      <c r="N322" s="2228"/>
      <c r="O322" s="2228"/>
      <c r="P322" s="2228"/>
      <c r="Q322" s="2228"/>
      <c r="R322" s="2228"/>
      <c r="S322" s="2228"/>
      <c r="T322" s="2228"/>
      <c r="U322" s="2228"/>
      <c r="V322" s="2228"/>
      <c r="W322" s="2228"/>
      <c r="X322" s="2228"/>
      <c r="Y322" s="2228"/>
      <c r="Z322" s="2228"/>
      <c r="AA322" s="2228"/>
      <c r="AB322" s="2229"/>
      <c r="AC322" s="2229"/>
      <c r="AD322" s="2229"/>
      <c r="AE322" s="2229"/>
      <c r="AF322" s="2228"/>
      <c r="AG322" s="2228"/>
      <c r="AH322" s="2228"/>
      <c r="AI322" s="2228"/>
      <c r="AJ322" s="2228"/>
      <c r="AK322" s="2228"/>
      <c r="AL322" s="2228"/>
      <c r="AM322" s="2228"/>
      <c r="AN322" s="2228"/>
      <c r="AO322" s="2228"/>
      <c r="AP322" s="2228"/>
      <c r="AQ322" s="2228"/>
      <c r="AR322" s="2228"/>
      <c r="AS322" s="2228"/>
      <c r="AT322" s="2228"/>
      <c r="AU322" s="2228"/>
      <c r="AV322" s="2228"/>
      <c r="AW322" s="2228"/>
      <c r="AX322" s="2230"/>
      <c r="AY322" s="2228"/>
      <c r="AZ322" s="2228"/>
      <c r="BA322" s="2228"/>
      <c r="BB322" s="2228"/>
      <c r="BC322" s="2228"/>
      <c r="BD322" s="2228"/>
      <c r="BE322" s="2228"/>
      <c r="BF322" s="2228"/>
      <c r="BG322" s="2228"/>
      <c r="BH322" s="2228"/>
      <c r="BI322" s="2228"/>
      <c r="BJ322" s="2228"/>
      <c r="BK322" s="2228"/>
      <c r="BL322" s="2228"/>
      <c r="BM322" s="2228"/>
      <c r="BN322" s="2228"/>
      <c r="BO322" s="2228"/>
      <c r="BP322" s="2228"/>
      <c r="BQ322" s="2228"/>
      <c r="BR322" s="2228"/>
      <c r="BS322" s="2229"/>
      <c r="BT322" s="2228"/>
      <c r="BU322" s="2228"/>
      <c r="BV322" s="2228"/>
      <c r="BW322" s="2228"/>
      <c r="BX322" s="2228"/>
      <c r="BY322" s="2228"/>
      <c r="BZ322" s="2228"/>
      <c r="CA322" s="2228"/>
      <c r="CB322" s="2228"/>
      <c r="CC322" s="2228"/>
      <c r="CD322" s="2228"/>
      <c r="CE322" s="2228"/>
      <c r="CF322" s="2228"/>
      <c r="CG322" s="2228"/>
      <c r="CH322" s="2228"/>
      <c r="CI322" s="2228"/>
      <c r="CJ322" s="2228"/>
      <c r="CK322" s="2228"/>
      <c r="CL322" s="2228"/>
      <c r="CM322" s="2229"/>
      <c r="CN322" s="2229"/>
    </row>
    <row r="323" spans="2:92" x14ac:dyDescent="0.2">
      <c r="B323" s="2227"/>
      <c r="I323" s="2228"/>
      <c r="J323" s="2228"/>
      <c r="K323" s="2228"/>
      <c r="L323" s="2228"/>
      <c r="M323" s="2228"/>
      <c r="N323" s="2228"/>
      <c r="O323" s="2228"/>
      <c r="P323" s="2228"/>
      <c r="Q323" s="2228"/>
      <c r="R323" s="2228"/>
      <c r="S323" s="2228"/>
      <c r="T323" s="2228"/>
      <c r="U323" s="2228"/>
      <c r="V323" s="2228"/>
      <c r="W323" s="2228"/>
      <c r="X323" s="2228"/>
      <c r="Y323" s="2228"/>
      <c r="Z323" s="2228"/>
      <c r="AA323" s="2228"/>
      <c r="AB323" s="2229"/>
      <c r="AC323" s="2229"/>
      <c r="AD323" s="2229"/>
      <c r="AE323" s="2229"/>
      <c r="AF323" s="2228"/>
      <c r="AG323" s="2228"/>
      <c r="AH323" s="2228"/>
      <c r="AI323" s="2228"/>
      <c r="AJ323" s="2228"/>
      <c r="AK323" s="2228"/>
      <c r="AL323" s="2228"/>
      <c r="AM323" s="2228"/>
      <c r="AN323" s="2228"/>
      <c r="AO323" s="2228"/>
      <c r="AP323" s="2228"/>
      <c r="AQ323" s="2228"/>
      <c r="AR323" s="2228"/>
      <c r="AS323" s="2228"/>
      <c r="AT323" s="2228"/>
      <c r="AU323" s="2228"/>
      <c r="AV323" s="2228"/>
      <c r="AW323" s="2228"/>
      <c r="AX323" s="2230"/>
      <c r="AY323" s="2228"/>
      <c r="AZ323" s="2228"/>
      <c r="BA323" s="2228"/>
      <c r="BB323" s="2228"/>
      <c r="BC323" s="2228"/>
      <c r="BD323" s="2228"/>
      <c r="BE323" s="2228"/>
      <c r="BF323" s="2228"/>
      <c r="BG323" s="2228"/>
      <c r="BH323" s="2228"/>
      <c r="BI323" s="2228"/>
      <c r="BJ323" s="2228"/>
      <c r="BK323" s="2228"/>
      <c r="BL323" s="2228"/>
      <c r="BM323" s="2228"/>
      <c r="BN323" s="2228"/>
      <c r="BO323" s="2228"/>
      <c r="BP323" s="2228"/>
      <c r="BQ323" s="2228"/>
      <c r="BR323" s="2228"/>
      <c r="BS323" s="2229"/>
      <c r="BT323" s="2228"/>
      <c r="BU323" s="2228"/>
      <c r="BV323" s="2228"/>
      <c r="BW323" s="2228"/>
      <c r="BX323" s="2228"/>
      <c r="BY323" s="2228"/>
      <c r="BZ323" s="2228"/>
      <c r="CA323" s="2228"/>
      <c r="CB323" s="2228"/>
      <c r="CC323" s="2228"/>
      <c r="CD323" s="2228"/>
      <c r="CE323" s="2228"/>
      <c r="CF323" s="2228"/>
      <c r="CG323" s="2228"/>
      <c r="CH323" s="2228"/>
      <c r="CI323" s="2228"/>
      <c r="CJ323" s="2228"/>
      <c r="CK323" s="2228"/>
      <c r="CL323" s="2228"/>
      <c r="CM323" s="2229"/>
      <c r="CN323" s="2229"/>
    </row>
    <row r="324" spans="2:92" x14ac:dyDescent="0.2">
      <c r="B324" s="2227"/>
      <c r="I324" s="2228"/>
      <c r="J324" s="2228"/>
      <c r="K324" s="2228"/>
      <c r="L324" s="2228"/>
      <c r="M324" s="2228"/>
      <c r="N324" s="2228"/>
      <c r="O324" s="2228"/>
      <c r="P324" s="2228"/>
      <c r="Q324" s="2228"/>
      <c r="R324" s="2228"/>
      <c r="S324" s="2228"/>
      <c r="T324" s="2228"/>
      <c r="U324" s="2228"/>
      <c r="V324" s="2228"/>
      <c r="W324" s="2228"/>
      <c r="X324" s="2228"/>
      <c r="Y324" s="2228"/>
      <c r="Z324" s="2228"/>
      <c r="AA324" s="2228"/>
      <c r="AB324" s="2229"/>
      <c r="AC324" s="2229"/>
      <c r="AD324" s="2229"/>
      <c r="AE324" s="2229"/>
      <c r="AF324" s="2228"/>
      <c r="AG324" s="2228"/>
      <c r="AH324" s="2228"/>
      <c r="AI324" s="2228"/>
      <c r="AJ324" s="2228"/>
      <c r="AK324" s="2228"/>
      <c r="AL324" s="2228"/>
      <c r="AM324" s="2228"/>
      <c r="AN324" s="2228"/>
      <c r="AO324" s="2228"/>
      <c r="AP324" s="2228"/>
      <c r="AQ324" s="2228"/>
      <c r="AR324" s="2228"/>
      <c r="AS324" s="2228"/>
      <c r="AT324" s="2228"/>
      <c r="AU324" s="2228"/>
      <c r="AV324" s="2228"/>
      <c r="AW324" s="2228"/>
      <c r="AX324" s="2230"/>
      <c r="AY324" s="2228"/>
      <c r="AZ324" s="2228"/>
      <c r="BA324" s="2228"/>
      <c r="BB324" s="2228"/>
      <c r="BC324" s="2228"/>
      <c r="BD324" s="2228"/>
      <c r="BE324" s="2228"/>
      <c r="BF324" s="2228"/>
      <c r="BG324" s="2228"/>
      <c r="BH324" s="2228"/>
      <c r="BI324" s="2228"/>
      <c r="BJ324" s="2228"/>
      <c r="BK324" s="2228"/>
      <c r="BL324" s="2228"/>
      <c r="BM324" s="2228"/>
      <c r="BN324" s="2228"/>
      <c r="BO324" s="2228"/>
      <c r="BP324" s="2228"/>
      <c r="BQ324" s="2228"/>
      <c r="BR324" s="2228"/>
      <c r="BS324" s="2229"/>
      <c r="BT324" s="2228"/>
      <c r="BU324" s="2228"/>
      <c r="BV324" s="2228"/>
      <c r="BW324" s="2228"/>
      <c r="BX324" s="2228"/>
      <c r="BY324" s="2228"/>
      <c r="BZ324" s="2228"/>
      <c r="CA324" s="2228"/>
      <c r="CB324" s="2228"/>
      <c r="CC324" s="2228"/>
      <c r="CD324" s="2228"/>
      <c r="CE324" s="2228"/>
      <c r="CF324" s="2228"/>
      <c r="CG324" s="2228"/>
      <c r="CH324" s="2228"/>
      <c r="CI324" s="2228"/>
      <c r="CJ324" s="2228"/>
      <c r="CK324" s="2228"/>
      <c r="CL324" s="2228"/>
      <c r="CM324" s="2229"/>
      <c r="CN324" s="2229"/>
    </row>
    <row r="325" spans="2:92" x14ac:dyDescent="0.2">
      <c r="B325" s="2227"/>
      <c r="I325" s="2228"/>
      <c r="J325" s="2228"/>
      <c r="K325" s="2228"/>
      <c r="L325" s="2228"/>
      <c r="M325" s="2228"/>
      <c r="N325" s="2228"/>
      <c r="O325" s="2228"/>
      <c r="P325" s="2228"/>
      <c r="Q325" s="2228"/>
      <c r="R325" s="2228"/>
      <c r="S325" s="2228"/>
      <c r="T325" s="2228"/>
      <c r="U325" s="2228"/>
      <c r="V325" s="2228"/>
      <c r="W325" s="2228"/>
      <c r="X325" s="2228"/>
      <c r="Y325" s="2228"/>
      <c r="Z325" s="2228"/>
      <c r="AA325" s="2228"/>
      <c r="AB325" s="2229"/>
      <c r="AC325" s="2229"/>
      <c r="AD325" s="2229"/>
      <c r="AE325" s="2229"/>
      <c r="AF325" s="2228"/>
      <c r="AG325" s="2228"/>
      <c r="AH325" s="2228"/>
      <c r="AI325" s="2228"/>
      <c r="AJ325" s="2228"/>
      <c r="AK325" s="2228"/>
      <c r="AL325" s="2228"/>
      <c r="AM325" s="2228"/>
      <c r="AN325" s="2228"/>
      <c r="AO325" s="2228"/>
      <c r="AP325" s="2228"/>
      <c r="AQ325" s="2228"/>
      <c r="AR325" s="2228"/>
      <c r="AS325" s="2228"/>
      <c r="AT325" s="2228"/>
      <c r="AU325" s="2228"/>
      <c r="AV325" s="2228"/>
      <c r="AW325" s="2228"/>
      <c r="AX325" s="2230"/>
      <c r="AY325" s="2228"/>
      <c r="AZ325" s="2228"/>
      <c r="BA325" s="2228"/>
      <c r="BB325" s="2228"/>
      <c r="BC325" s="2228"/>
      <c r="BD325" s="2228"/>
      <c r="BE325" s="2228"/>
      <c r="BF325" s="2228"/>
      <c r="BG325" s="2228"/>
      <c r="BH325" s="2228"/>
      <c r="BI325" s="2228"/>
      <c r="BJ325" s="2228"/>
      <c r="BK325" s="2228"/>
      <c r="BL325" s="2228"/>
      <c r="BM325" s="2228"/>
      <c r="BN325" s="2228"/>
      <c r="BO325" s="2228"/>
      <c r="BP325" s="2228"/>
      <c r="BQ325" s="2228"/>
      <c r="BR325" s="2228"/>
      <c r="BS325" s="2229"/>
      <c r="BT325" s="2228"/>
      <c r="BU325" s="2228"/>
      <c r="BV325" s="2228"/>
      <c r="BW325" s="2228"/>
      <c r="BX325" s="2228"/>
      <c r="BY325" s="2228"/>
      <c r="BZ325" s="2228"/>
      <c r="CA325" s="2228"/>
      <c r="CB325" s="2228"/>
      <c r="CC325" s="2228"/>
      <c r="CD325" s="2228"/>
      <c r="CE325" s="2228"/>
      <c r="CF325" s="2228"/>
      <c r="CG325" s="2228"/>
      <c r="CH325" s="2228"/>
      <c r="CI325" s="2228"/>
      <c r="CJ325" s="2228"/>
      <c r="CK325" s="2228"/>
      <c r="CL325" s="2228"/>
      <c r="CM325" s="2229"/>
      <c r="CN325" s="2229"/>
    </row>
    <row r="326" spans="2:92" x14ac:dyDescent="0.2">
      <c r="B326" s="2227"/>
      <c r="I326" s="2228"/>
      <c r="J326" s="2228"/>
      <c r="K326" s="2228"/>
      <c r="L326" s="2228"/>
      <c r="M326" s="2228"/>
      <c r="N326" s="2228"/>
      <c r="O326" s="2228"/>
      <c r="P326" s="2228"/>
      <c r="Q326" s="2228"/>
      <c r="R326" s="2228"/>
      <c r="S326" s="2228"/>
      <c r="T326" s="2228"/>
      <c r="U326" s="2228"/>
      <c r="V326" s="2228"/>
      <c r="W326" s="2228"/>
      <c r="X326" s="2228"/>
      <c r="Y326" s="2228"/>
      <c r="Z326" s="2228"/>
      <c r="AA326" s="2228"/>
      <c r="AB326" s="2229"/>
      <c r="AC326" s="2229"/>
      <c r="AD326" s="2229"/>
      <c r="AE326" s="2229"/>
      <c r="AF326" s="2228"/>
      <c r="AG326" s="2228"/>
      <c r="AH326" s="2228"/>
      <c r="AI326" s="2228"/>
      <c r="AJ326" s="2228"/>
      <c r="AK326" s="2228"/>
      <c r="AL326" s="2228"/>
      <c r="AM326" s="2228"/>
      <c r="AN326" s="2228"/>
      <c r="AO326" s="2228"/>
      <c r="AP326" s="2228"/>
      <c r="AQ326" s="2228"/>
      <c r="AR326" s="2228"/>
      <c r="AS326" s="2228"/>
      <c r="AT326" s="2228"/>
      <c r="AU326" s="2228"/>
      <c r="AV326" s="2228"/>
      <c r="AW326" s="2228"/>
      <c r="AX326" s="2230"/>
      <c r="AY326" s="2228"/>
      <c r="AZ326" s="2228"/>
      <c r="BA326" s="2228"/>
      <c r="BB326" s="2228"/>
      <c r="BC326" s="2228"/>
      <c r="BD326" s="2228"/>
      <c r="BE326" s="2228"/>
      <c r="BF326" s="2228"/>
      <c r="BG326" s="2228"/>
      <c r="BH326" s="2228"/>
      <c r="BI326" s="2228"/>
      <c r="BJ326" s="2228"/>
      <c r="BK326" s="2228"/>
      <c r="BL326" s="2228"/>
      <c r="BM326" s="2228"/>
      <c r="BN326" s="2228"/>
      <c r="BO326" s="2228"/>
      <c r="BP326" s="2228"/>
      <c r="BQ326" s="2228"/>
      <c r="BR326" s="2228"/>
      <c r="BS326" s="2229"/>
      <c r="BT326" s="2228"/>
      <c r="BU326" s="2228"/>
      <c r="BV326" s="2228"/>
      <c r="BW326" s="2228"/>
      <c r="BX326" s="2228"/>
      <c r="BY326" s="2228"/>
      <c r="BZ326" s="2228"/>
      <c r="CA326" s="2228"/>
      <c r="CB326" s="2228"/>
      <c r="CC326" s="2228"/>
      <c r="CD326" s="2228"/>
      <c r="CE326" s="2228"/>
      <c r="CF326" s="2228"/>
      <c r="CG326" s="2228"/>
      <c r="CH326" s="2228"/>
      <c r="CI326" s="2228"/>
      <c r="CJ326" s="2228"/>
      <c r="CK326" s="2228"/>
      <c r="CL326" s="2228"/>
      <c r="CM326" s="2229"/>
      <c r="CN326" s="2229"/>
    </row>
    <row r="327" spans="2:92" x14ac:dyDescent="0.2">
      <c r="B327" s="2227"/>
      <c r="I327" s="2228"/>
      <c r="J327" s="2228"/>
      <c r="K327" s="2228"/>
      <c r="L327" s="2228"/>
      <c r="M327" s="2228"/>
      <c r="N327" s="2228"/>
      <c r="O327" s="2228"/>
      <c r="P327" s="2228"/>
      <c r="Q327" s="2228"/>
      <c r="R327" s="2228"/>
      <c r="S327" s="2228"/>
      <c r="T327" s="2228"/>
      <c r="U327" s="2228"/>
      <c r="V327" s="2228"/>
      <c r="W327" s="2228"/>
      <c r="X327" s="2228"/>
      <c r="Y327" s="2228"/>
      <c r="Z327" s="2228"/>
      <c r="AA327" s="2228"/>
      <c r="AB327" s="2229"/>
      <c r="AC327" s="2229"/>
      <c r="AD327" s="2229"/>
      <c r="AE327" s="2229"/>
      <c r="AF327" s="2228"/>
      <c r="AG327" s="2228"/>
      <c r="AH327" s="2228"/>
      <c r="AI327" s="2228"/>
      <c r="AJ327" s="2228"/>
      <c r="AK327" s="2228"/>
      <c r="AL327" s="2228"/>
      <c r="AM327" s="2228"/>
      <c r="AN327" s="2228"/>
      <c r="AO327" s="2228"/>
      <c r="AP327" s="2228"/>
      <c r="AQ327" s="2228"/>
      <c r="AR327" s="2228"/>
      <c r="AS327" s="2228"/>
      <c r="AT327" s="2228"/>
      <c r="AU327" s="2228"/>
      <c r="AV327" s="2228"/>
      <c r="AW327" s="2228"/>
      <c r="AX327" s="2230"/>
      <c r="AY327" s="2228"/>
      <c r="AZ327" s="2228"/>
      <c r="BA327" s="2228"/>
      <c r="BB327" s="2228"/>
      <c r="BC327" s="2228"/>
      <c r="BD327" s="2228"/>
      <c r="BE327" s="2228"/>
      <c r="BF327" s="2228"/>
      <c r="BG327" s="2228"/>
      <c r="BH327" s="2228"/>
      <c r="BI327" s="2228"/>
      <c r="BJ327" s="2228"/>
      <c r="BK327" s="2228"/>
      <c r="BL327" s="2228"/>
      <c r="BM327" s="2228"/>
      <c r="BN327" s="2228"/>
      <c r="BO327" s="2228"/>
      <c r="BP327" s="2228"/>
      <c r="BQ327" s="2228"/>
      <c r="BR327" s="2228"/>
      <c r="BS327" s="2229"/>
      <c r="BT327" s="2228"/>
      <c r="BU327" s="2228"/>
      <c r="BV327" s="2228"/>
      <c r="BW327" s="2228"/>
      <c r="BX327" s="2228"/>
      <c r="BY327" s="2228"/>
      <c r="BZ327" s="2228"/>
      <c r="CA327" s="2228"/>
      <c r="CB327" s="2228"/>
      <c r="CC327" s="2228"/>
      <c r="CD327" s="2228"/>
      <c r="CE327" s="2228"/>
      <c r="CF327" s="2228"/>
      <c r="CG327" s="2228"/>
      <c r="CH327" s="2228"/>
      <c r="CI327" s="2228"/>
      <c r="CJ327" s="2228"/>
      <c r="CK327" s="2228"/>
      <c r="CL327" s="2228"/>
      <c r="CM327" s="2229"/>
      <c r="CN327" s="2229"/>
    </row>
    <row r="328" spans="2:92" x14ac:dyDescent="0.2">
      <c r="B328" s="2227"/>
      <c r="I328" s="2228"/>
      <c r="J328" s="2228"/>
      <c r="K328" s="2228"/>
      <c r="L328" s="2228"/>
      <c r="M328" s="2228"/>
      <c r="N328" s="2228"/>
      <c r="O328" s="2228"/>
      <c r="P328" s="2228"/>
      <c r="Q328" s="2228"/>
      <c r="R328" s="2228"/>
      <c r="S328" s="2228"/>
      <c r="T328" s="2228"/>
      <c r="U328" s="2228"/>
      <c r="V328" s="2228"/>
      <c r="W328" s="2228"/>
      <c r="X328" s="2228"/>
      <c r="Y328" s="2228"/>
      <c r="Z328" s="2228"/>
      <c r="AA328" s="2228"/>
      <c r="AB328" s="2229"/>
      <c r="AC328" s="2229"/>
      <c r="AD328" s="2229"/>
      <c r="AE328" s="2229"/>
      <c r="AF328" s="2228"/>
      <c r="AG328" s="2228"/>
      <c r="AH328" s="2228"/>
      <c r="AI328" s="2228"/>
      <c r="AJ328" s="2228"/>
      <c r="AK328" s="2228"/>
      <c r="AL328" s="2228"/>
      <c r="AM328" s="2228"/>
      <c r="AN328" s="2228"/>
      <c r="AO328" s="2228"/>
      <c r="AP328" s="2228"/>
      <c r="AQ328" s="2228"/>
      <c r="AR328" s="2228"/>
      <c r="AS328" s="2228"/>
      <c r="AT328" s="2228"/>
      <c r="AU328" s="2228"/>
      <c r="AV328" s="2228"/>
      <c r="AW328" s="2228"/>
      <c r="AX328" s="2230"/>
      <c r="AY328" s="2228"/>
      <c r="AZ328" s="2228"/>
      <c r="BA328" s="2228"/>
      <c r="BB328" s="2228"/>
      <c r="BC328" s="2228"/>
      <c r="BD328" s="2228"/>
      <c r="BE328" s="2228"/>
      <c r="BF328" s="2228"/>
      <c r="BG328" s="2228"/>
      <c r="BH328" s="2228"/>
      <c r="BI328" s="2228"/>
      <c r="BJ328" s="2228"/>
      <c r="BK328" s="2228"/>
      <c r="BL328" s="2228"/>
      <c r="BM328" s="2228"/>
      <c r="BN328" s="2228"/>
      <c r="BO328" s="2228"/>
      <c r="BP328" s="2228"/>
      <c r="BQ328" s="2228"/>
      <c r="BR328" s="2228"/>
      <c r="BS328" s="2229"/>
      <c r="BT328" s="2228"/>
      <c r="BU328" s="2228"/>
      <c r="BV328" s="2228"/>
      <c r="BW328" s="2228"/>
      <c r="BX328" s="2228"/>
      <c r="BY328" s="2228"/>
      <c r="BZ328" s="2228"/>
      <c r="CA328" s="2228"/>
      <c r="CB328" s="2228"/>
      <c r="CC328" s="2228"/>
      <c r="CD328" s="2228"/>
      <c r="CE328" s="2228"/>
      <c r="CF328" s="2228"/>
      <c r="CG328" s="2228"/>
      <c r="CH328" s="2228"/>
      <c r="CI328" s="2228"/>
      <c r="CJ328" s="2228"/>
      <c r="CK328" s="2228"/>
      <c r="CL328" s="2228"/>
      <c r="CM328" s="2229"/>
      <c r="CN328" s="2229"/>
    </row>
    <row r="329" spans="2:92" x14ac:dyDescent="0.2">
      <c r="B329" s="2227"/>
      <c r="I329" s="2228"/>
      <c r="J329" s="2228"/>
      <c r="K329" s="2228"/>
      <c r="L329" s="2228"/>
      <c r="M329" s="2228"/>
      <c r="N329" s="2228"/>
      <c r="O329" s="2228"/>
      <c r="P329" s="2228"/>
      <c r="Q329" s="2228"/>
      <c r="R329" s="2228"/>
      <c r="S329" s="2228"/>
      <c r="T329" s="2228"/>
      <c r="U329" s="2228"/>
      <c r="V329" s="2228"/>
      <c r="W329" s="2228"/>
      <c r="X329" s="2228"/>
      <c r="Y329" s="2228"/>
      <c r="Z329" s="2228"/>
      <c r="AA329" s="2228"/>
      <c r="AB329" s="2229"/>
      <c r="AC329" s="2229"/>
      <c r="AD329" s="2229"/>
      <c r="AE329" s="2229"/>
      <c r="AF329" s="2228"/>
      <c r="AG329" s="2228"/>
      <c r="AH329" s="2228"/>
      <c r="AI329" s="2228"/>
      <c r="AJ329" s="2228"/>
      <c r="AK329" s="2228"/>
      <c r="AL329" s="2228"/>
      <c r="AM329" s="2228"/>
      <c r="AN329" s="2228"/>
      <c r="AO329" s="2228"/>
      <c r="AP329" s="2228"/>
      <c r="AQ329" s="2228"/>
      <c r="AR329" s="2228"/>
      <c r="AS329" s="2228"/>
      <c r="AT329" s="2228"/>
      <c r="AU329" s="2228"/>
      <c r="AV329" s="2228"/>
      <c r="AW329" s="2228"/>
      <c r="AX329" s="2230"/>
      <c r="AY329" s="2228"/>
      <c r="AZ329" s="2228"/>
      <c r="BA329" s="2228"/>
      <c r="BB329" s="2228"/>
      <c r="BC329" s="2228"/>
      <c r="BD329" s="2228"/>
      <c r="BE329" s="2228"/>
      <c r="BF329" s="2228"/>
      <c r="BG329" s="2228"/>
      <c r="BH329" s="2228"/>
      <c r="BI329" s="2228"/>
      <c r="BJ329" s="2228"/>
      <c r="BK329" s="2228"/>
      <c r="BL329" s="2228"/>
      <c r="BM329" s="2228"/>
      <c r="BN329" s="2228"/>
      <c r="BO329" s="2228"/>
      <c r="BP329" s="2228"/>
      <c r="BQ329" s="2228"/>
      <c r="BR329" s="2228"/>
      <c r="BS329" s="2229"/>
      <c r="BT329" s="2228"/>
      <c r="BU329" s="2228"/>
      <c r="BV329" s="2228"/>
      <c r="BW329" s="2228"/>
      <c r="BX329" s="2228"/>
      <c r="BY329" s="2228"/>
      <c r="BZ329" s="2228"/>
      <c r="CA329" s="2228"/>
      <c r="CB329" s="2228"/>
      <c r="CC329" s="2228"/>
      <c r="CD329" s="2228"/>
      <c r="CE329" s="2228"/>
      <c r="CF329" s="2228"/>
      <c r="CG329" s="2228"/>
      <c r="CH329" s="2228"/>
      <c r="CI329" s="2228"/>
      <c r="CJ329" s="2228"/>
      <c r="CK329" s="2228"/>
      <c r="CL329" s="2228"/>
      <c r="CM329" s="2229"/>
      <c r="CN329" s="2229"/>
    </row>
    <row r="330" spans="2:92" x14ac:dyDescent="0.2">
      <c r="B330" s="2227"/>
      <c r="I330" s="2228"/>
      <c r="J330" s="2228"/>
      <c r="K330" s="2228"/>
      <c r="L330" s="2228"/>
      <c r="M330" s="2228"/>
      <c r="N330" s="2228"/>
      <c r="O330" s="2228"/>
      <c r="P330" s="2228"/>
      <c r="Q330" s="2228"/>
      <c r="R330" s="2228"/>
      <c r="S330" s="2228"/>
      <c r="T330" s="2228"/>
      <c r="U330" s="2228"/>
      <c r="V330" s="2228"/>
      <c r="W330" s="2228"/>
      <c r="X330" s="2228"/>
      <c r="Y330" s="2228"/>
      <c r="Z330" s="2228"/>
      <c r="AA330" s="2228"/>
      <c r="AB330" s="2229"/>
      <c r="AC330" s="2229"/>
      <c r="AD330" s="2229"/>
      <c r="AE330" s="2229"/>
      <c r="AF330" s="2228"/>
      <c r="AG330" s="2228"/>
      <c r="AH330" s="2228"/>
      <c r="AI330" s="2228"/>
      <c r="AJ330" s="2228"/>
      <c r="AK330" s="2228"/>
      <c r="AL330" s="2228"/>
      <c r="AM330" s="2228"/>
      <c r="AN330" s="2228"/>
      <c r="AO330" s="2228"/>
      <c r="AP330" s="2228"/>
      <c r="AQ330" s="2228"/>
      <c r="AR330" s="2228"/>
      <c r="AS330" s="2228"/>
      <c r="AT330" s="2228"/>
      <c r="AU330" s="2228"/>
      <c r="AV330" s="2228"/>
      <c r="AW330" s="2228"/>
      <c r="AX330" s="2230"/>
      <c r="AY330" s="2228"/>
      <c r="AZ330" s="2228"/>
      <c r="BA330" s="2228"/>
      <c r="BB330" s="2228"/>
      <c r="BC330" s="2228"/>
      <c r="BD330" s="2228"/>
      <c r="BE330" s="2228"/>
      <c r="BF330" s="2228"/>
      <c r="BG330" s="2228"/>
      <c r="BH330" s="2228"/>
      <c r="BI330" s="2228"/>
      <c r="BJ330" s="2228"/>
      <c r="BK330" s="2228"/>
      <c r="BL330" s="2228"/>
      <c r="BM330" s="2228"/>
      <c r="BN330" s="2228"/>
      <c r="BO330" s="2228"/>
      <c r="BP330" s="2228"/>
      <c r="BQ330" s="2228"/>
      <c r="BR330" s="2228"/>
      <c r="BS330" s="2229"/>
      <c r="BT330" s="2228"/>
      <c r="BU330" s="2228"/>
      <c r="BV330" s="2228"/>
      <c r="BW330" s="2228"/>
      <c r="BX330" s="2228"/>
      <c r="BY330" s="2228"/>
      <c r="BZ330" s="2228"/>
      <c r="CA330" s="2228"/>
      <c r="CB330" s="2228"/>
      <c r="CC330" s="2228"/>
      <c r="CD330" s="2228"/>
      <c r="CE330" s="2228"/>
      <c r="CF330" s="2228"/>
      <c r="CG330" s="2228"/>
      <c r="CH330" s="2228"/>
      <c r="CI330" s="2228"/>
      <c r="CJ330" s="2228"/>
      <c r="CK330" s="2228"/>
      <c r="CL330" s="2228"/>
      <c r="CM330" s="2229"/>
      <c r="CN330" s="2229"/>
    </row>
    <row r="331" spans="2:92" x14ac:dyDescent="0.2">
      <c r="B331" s="2227"/>
      <c r="I331" s="2228"/>
      <c r="J331" s="2228"/>
      <c r="K331" s="2228"/>
      <c r="L331" s="2228"/>
      <c r="M331" s="2228"/>
      <c r="N331" s="2228"/>
      <c r="O331" s="2228"/>
      <c r="P331" s="2228"/>
      <c r="Q331" s="2228"/>
      <c r="R331" s="2228"/>
      <c r="S331" s="2228"/>
      <c r="T331" s="2228"/>
      <c r="U331" s="2228"/>
      <c r="V331" s="2228"/>
      <c r="W331" s="2228"/>
      <c r="X331" s="2228"/>
      <c r="Y331" s="2228"/>
      <c r="Z331" s="2228"/>
      <c r="AA331" s="2228"/>
      <c r="AB331" s="2229"/>
      <c r="AC331" s="2229"/>
      <c r="AD331" s="2229"/>
      <c r="AE331" s="2229"/>
      <c r="AF331" s="2228"/>
      <c r="AG331" s="2228"/>
      <c r="AH331" s="2228"/>
      <c r="AI331" s="2228"/>
      <c r="AJ331" s="2228"/>
      <c r="AK331" s="2228"/>
      <c r="AL331" s="2228"/>
      <c r="AM331" s="2228"/>
      <c r="AN331" s="2228"/>
      <c r="AO331" s="2228"/>
      <c r="AP331" s="2228"/>
      <c r="AQ331" s="2228"/>
      <c r="AR331" s="2228"/>
      <c r="AS331" s="2228"/>
      <c r="AT331" s="2228"/>
      <c r="AU331" s="2228"/>
      <c r="AV331" s="2228"/>
      <c r="AW331" s="2228"/>
      <c r="AX331" s="2230"/>
      <c r="AY331" s="2228"/>
      <c r="AZ331" s="2228"/>
      <c r="BA331" s="2228"/>
      <c r="BB331" s="2228"/>
      <c r="BC331" s="2228"/>
      <c r="BD331" s="2228"/>
      <c r="BE331" s="2228"/>
      <c r="BF331" s="2228"/>
      <c r="BG331" s="2228"/>
      <c r="BH331" s="2228"/>
      <c r="BI331" s="2228"/>
      <c r="BJ331" s="2228"/>
      <c r="BK331" s="2228"/>
      <c r="BL331" s="2228"/>
      <c r="BM331" s="2228"/>
      <c r="BN331" s="2228"/>
      <c r="BO331" s="2228"/>
      <c r="BP331" s="2228"/>
      <c r="BQ331" s="2228"/>
      <c r="BR331" s="2228"/>
      <c r="BS331" s="2229"/>
      <c r="BT331" s="2228"/>
      <c r="BU331" s="2228"/>
      <c r="BV331" s="2228"/>
      <c r="BW331" s="2228"/>
      <c r="BX331" s="2228"/>
      <c r="BY331" s="2228"/>
      <c r="BZ331" s="2228"/>
      <c r="CA331" s="2228"/>
      <c r="CB331" s="2228"/>
      <c r="CC331" s="2228"/>
      <c r="CD331" s="2228"/>
      <c r="CE331" s="2228"/>
      <c r="CF331" s="2228"/>
      <c r="CG331" s="2228"/>
      <c r="CH331" s="2228"/>
      <c r="CI331" s="2228"/>
      <c r="CJ331" s="2228"/>
      <c r="CK331" s="2228"/>
      <c r="CL331" s="2228"/>
      <c r="CM331" s="2229"/>
      <c r="CN331" s="2229"/>
    </row>
    <row r="332" spans="2:92" x14ac:dyDescent="0.2">
      <c r="B332" s="2227"/>
      <c r="I332" s="2228"/>
      <c r="J332" s="2228"/>
      <c r="K332" s="2228"/>
      <c r="L332" s="2228"/>
      <c r="M332" s="2228"/>
      <c r="N332" s="2228"/>
      <c r="O332" s="2228"/>
      <c r="P332" s="2228"/>
      <c r="Q332" s="2228"/>
      <c r="R332" s="2228"/>
      <c r="S332" s="2228"/>
      <c r="T332" s="2228"/>
      <c r="U332" s="2228"/>
      <c r="V332" s="2228"/>
      <c r="W332" s="2228"/>
      <c r="X332" s="2228"/>
      <c r="Y332" s="2228"/>
      <c r="Z332" s="2228"/>
      <c r="AA332" s="2228"/>
      <c r="AB332" s="2229"/>
      <c r="AC332" s="2229"/>
      <c r="AD332" s="2229"/>
      <c r="AE332" s="2229"/>
      <c r="AF332" s="2228"/>
      <c r="AG332" s="2228"/>
      <c r="AH332" s="2228"/>
      <c r="AI332" s="2228"/>
      <c r="AJ332" s="2228"/>
      <c r="AK332" s="2228"/>
      <c r="AL332" s="2228"/>
      <c r="AM332" s="2228"/>
      <c r="AN332" s="2228"/>
      <c r="AO332" s="2228"/>
      <c r="AP332" s="2228"/>
      <c r="AQ332" s="2228"/>
      <c r="AR332" s="2228"/>
      <c r="AS332" s="2228"/>
      <c r="AT332" s="2228"/>
      <c r="AU332" s="2228"/>
      <c r="AV332" s="2228"/>
      <c r="AW332" s="2228"/>
      <c r="AX332" s="2230"/>
      <c r="AY332" s="2228"/>
      <c r="AZ332" s="2228"/>
      <c r="BA332" s="2228"/>
      <c r="BB332" s="2228"/>
      <c r="BC332" s="2228"/>
      <c r="BD332" s="2228"/>
      <c r="BE332" s="2228"/>
      <c r="BF332" s="2228"/>
      <c r="BG332" s="2228"/>
      <c r="BH332" s="2228"/>
      <c r="BI332" s="2228"/>
      <c r="BJ332" s="2228"/>
      <c r="BK332" s="2228"/>
      <c r="BL332" s="2228"/>
      <c r="BM332" s="2228"/>
      <c r="BN332" s="2228"/>
      <c r="BO332" s="2228"/>
      <c r="BP332" s="2228"/>
      <c r="BQ332" s="2228"/>
      <c r="BR332" s="2228"/>
      <c r="BS332" s="2229"/>
      <c r="BT332" s="2228"/>
      <c r="BU332" s="2228"/>
      <c r="BV332" s="2228"/>
      <c r="BW332" s="2228"/>
      <c r="BX332" s="2228"/>
      <c r="BY332" s="2228"/>
      <c r="BZ332" s="2228"/>
      <c r="CA332" s="2228"/>
      <c r="CB332" s="2228"/>
      <c r="CC332" s="2228"/>
      <c r="CD332" s="2228"/>
      <c r="CE332" s="2228"/>
      <c r="CF332" s="2228"/>
      <c r="CG332" s="2228"/>
      <c r="CH332" s="2228"/>
      <c r="CI332" s="2228"/>
      <c r="CJ332" s="2228"/>
      <c r="CK332" s="2228"/>
      <c r="CL332" s="2228"/>
      <c r="CM332" s="2229"/>
      <c r="CN332" s="2229"/>
    </row>
    <row r="333" spans="2:92" x14ac:dyDescent="0.2">
      <c r="B333" s="2227"/>
      <c r="I333" s="2228"/>
      <c r="J333" s="2228"/>
      <c r="K333" s="2228"/>
      <c r="L333" s="2228"/>
      <c r="M333" s="2228"/>
      <c r="N333" s="2228"/>
      <c r="O333" s="2228"/>
      <c r="P333" s="2228"/>
      <c r="Q333" s="2228"/>
      <c r="R333" s="2228"/>
      <c r="S333" s="2228"/>
      <c r="T333" s="2228"/>
      <c r="U333" s="2228"/>
      <c r="V333" s="2228"/>
      <c r="W333" s="2228"/>
      <c r="X333" s="2228"/>
      <c r="Y333" s="2228"/>
      <c r="Z333" s="2228"/>
      <c r="AA333" s="2228"/>
      <c r="AB333" s="2229"/>
      <c r="AC333" s="2229"/>
      <c r="AD333" s="2229"/>
      <c r="AE333" s="2229"/>
      <c r="AF333" s="2228"/>
      <c r="AG333" s="2228"/>
      <c r="AH333" s="2228"/>
      <c r="AI333" s="2228"/>
      <c r="AJ333" s="2228"/>
      <c r="AK333" s="2228"/>
      <c r="AL333" s="2228"/>
      <c r="AM333" s="2228"/>
      <c r="AN333" s="2228"/>
      <c r="AO333" s="2228"/>
      <c r="AP333" s="2228"/>
      <c r="AQ333" s="2228"/>
      <c r="AR333" s="2228"/>
      <c r="AS333" s="2228"/>
      <c r="AT333" s="2228"/>
      <c r="AU333" s="2228"/>
      <c r="AV333" s="2228"/>
      <c r="AW333" s="2228"/>
      <c r="AX333" s="2230"/>
      <c r="AY333" s="2228"/>
      <c r="AZ333" s="2228"/>
      <c r="BA333" s="2228"/>
      <c r="BB333" s="2228"/>
      <c r="BC333" s="2228"/>
      <c r="BD333" s="2228"/>
      <c r="BE333" s="2228"/>
      <c r="BF333" s="2228"/>
      <c r="BG333" s="2228"/>
      <c r="BH333" s="2228"/>
      <c r="BI333" s="2228"/>
      <c r="BJ333" s="2228"/>
      <c r="BK333" s="2228"/>
      <c r="BL333" s="2228"/>
      <c r="BM333" s="2228"/>
      <c r="BN333" s="2228"/>
      <c r="BO333" s="2228"/>
      <c r="BP333" s="2228"/>
      <c r="BQ333" s="2228"/>
      <c r="BR333" s="2228"/>
      <c r="BS333" s="2229"/>
      <c r="BT333" s="2228"/>
      <c r="BU333" s="2228"/>
      <c r="BV333" s="2228"/>
      <c r="BW333" s="2228"/>
      <c r="BX333" s="2228"/>
      <c r="BY333" s="2228"/>
      <c r="BZ333" s="2228"/>
      <c r="CA333" s="2228"/>
      <c r="CB333" s="2228"/>
      <c r="CC333" s="2228"/>
      <c r="CD333" s="2228"/>
      <c r="CE333" s="2228"/>
      <c r="CF333" s="2228"/>
      <c r="CG333" s="2228"/>
      <c r="CH333" s="2228"/>
      <c r="CI333" s="2228"/>
      <c r="CJ333" s="2228"/>
      <c r="CK333" s="2228"/>
      <c r="CL333" s="2228"/>
      <c r="CM333" s="2229"/>
      <c r="CN333" s="2229"/>
    </row>
    <row r="334" spans="2:92" x14ac:dyDescent="0.2">
      <c r="B334" s="2227"/>
      <c r="I334" s="2228"/>
      <c r="J334" s="2228"/>
      <c r="K334" s="2228"/>
      <c r="L334" s="2228"/>
      <c r="M334" s="2228"/>
      <c r="N334" s="2228"/>
      <c r="O334" s="2228"/>
      <c r="P334" s="2228"/>
      <c r="Q334" s="2228"/>
      <c r="R334" s="2228"/>
      <c r="S334" s="2228"/>
      <c r="T334" s="2228"/>
      <c r="U334" s="2228"/>
      <c r="V334" s="2228"/>
      <c r="W334" s="2228"/>
      <c r="X334" s="2228"/>
      <c r="Y334" s="2228"/>
      <c r="Z334" s="2228"/>
      <c r="AA334" s="2228"/>
      <c r="AB334" s="2229"/>
      <c r="AC334" s="2229"/>
      <c r="AD334" s="2229"/>
      <c r="AE334" s="2229"/>
      <c r="AF334" s="2228"/>
      <c r="AG334" s="2228"/>
      <c r="AH334" s="2228"/>
      <c r="AI334" s="2228"/>
      <c r="AJ334" s="2228"/>
      <c r="AK334" s="2228"/>
      <c r="AL334" s="2228"/>
      <c r="AM334" s="2228"/>
      <c r="AN334" s="2228"/>
      <c r="AO334" s="2228"/>
      <c r="AP334" s="2228"/>
      <c r="AQ334" s="2228"/>
      <c r="AR334" s="2228"/>
      <c r="AS334" s="2228"/>
      <c r="AT334" s="2228"/>
      <c r="AU334" s="2228"/>
      <c r="AV334" s="2228"/>
      <c r="AW334" s="2228"/>
      <c r="AX334" s="2230"/>
      <c r="AY334" s="2228"/>
      <c r="AZ334" s="2228"/>
      <c r="BA334" s="2228"/>
      <c r="BB334" s="2228"/>
      <c r="BC334" s="2228"/>
      <c r="BD334" s="2228"/>
      <c r="BE334" s="2228"/>
      <c r="BF334" s="2228"/>
      <c r="BG334" s="2228"/>
      <c r="BH334" s="2228"/>
      <c r="BI334" s="2228"/>
      <c r="BJ334" s="2228"/>
      <c r="BK334" s="2228"/>
      <c r="BL334" s="2228"/>
      <c r="BM334" s="2228"/>
      <c r="BN334" s="2228"/>
      <c r="BO334" s="2228"/>
      <c r="BP334" s="2228"/>
      <c r="BQ334" s="2228"/>
      <c r="BR334" s="2228"/>
      <c r="BS334" s="2229"/>
      <c r="BT334" s="2228"/>
      <c r="BU334" s="2228"/>
      <c r="BV334" s="2228"/>
      <c r="BW334" s="2228"/>
      <c r="BX334" s="2228"/>
      <c r="BY334" s="2228"/>
      <c r="BZ334" s="2228"/>
      <c r="CA334" s="2228"/>
      <c r="CB334" s="2228"/>
      <c r="CC334" s="2228"/>
      <c r="CD334" s="2228"/>
      <c r="CE334" s="2228"/>
      <c r="CF334" s="2228"/>
      <c r="CG334" s="2228"/>
      <c r="CH334" s="2228"/>
      <c r="CI334" s="2228"/>
      <c r="CJ334" s="2228"/>
      <c r="CK334" s="2228"/>
      <c r="CL334" s="2228"/>
      <c r="CM334" s="2229"/>
      <c r="CN334" s="2229"/>
    </row>
    <row r="335" spans="2:92" x14ac:dyDescent="0.2">
      <c r="B335" s="2227"/>
      <c r="I335" s="2228"/>
      <c r="J335" s="2228"/>
      <c r="K335" s="2228"/>
      <c r="L335" s="2228"/>
      <c r="M335" s="2228"/>
      <c r="N335" s="2228"/>
      <c r="O335" s="2228"/>
      <c r="P335" s="2228"/>
      <c r="Q335" s="2228"/>
      <c r="R335" s="2228"/>
      <c r="S335" s="2228"/>
      <c r="T335" s="2228"/>
      <c r="U335" s="2228"/>
      <c r="V335" s="2228"/>
      <c r="W335" s="2228"/>
      <c r="X335" s="2228"/>
      <c r="Y335" s="2228"/>
      <c r="Z335" s="2228"/>
      <c r="AA335" s="2228"/>
      <c r="AB335" s="2229"/>
      <c r="AC335" s="2229"/>
      <c r="AD335" s="2229"/>
      <c r="AE335" s="2229"/>
      <c r="AF335" s="2228"/>
      <c r="AG335" s="2228"/>
      <c r="AH335" s="2228"/>
      <c r="AI335" s="2228"/>
      <c r="AJ335" s="2228"/>
      <c r="AK335" s="2228"/>
      <c r="AL335" s="2228"/>
      <c r="AM335" s="2228"/>
      <c r="AN335" s="2228"/>
      <c r="AO335" s="2228"/>
      <c r="AP335" s="2228"/>
      <c r="AQ335" s="2228"/>
      <c r="AR335" s="2228"/>
      <c r="AS335" s="2228"/>
      <c r="AT335" s="2228"/>
      <c r="AU335" s="2228"/>
      <c r="AV335" s="2228"/>
      <c r="AW335" s="2228"/>
      <c r="AX335" s="2230"/>
      <c r="AY335" s="2228"/>
      <c r="AZ335" s="2228"/>
      <c r="BA335" s="2228"/>
      <c r="BB335" s="2228"/>
      <c r="BC335" s="2228"/>
      <c r="BD335" s="2228"/>
      <c r="BE335" s="2228"/>
      <c r="BF335" s="2228"/>
      <c r="BG335" s="2228"/>
      <c r="BH335" s="2228"/>
      <c r="BI335" s="2228"/>
      <c r="BJ335" s="2228"/>
      <c r="BK335" s="2228"/>
      <c r="BL335" s="2228"/>
      <c r="BM335" s="2228"/>
      <c r="BN335" s="2228"/>
      <c r="BO335" s="2228"/>
      <c r="BP335" s="2228"/>
      <c r="BQ335" s="2228"/>
      <c r="BR335" s="2228"/>
      <c r="BS335" s="2229"/>
      <c r="BT335" s="2228"/>
      <c r="BU335" s="2228"/>
      <c r="BV335" s="2228"/>
      <c r="BW335" s="2228"/>
      <c r="BX335" s="2228"/>
      <c r="BY335" s="2228"/>
      <c r="BZ335" s="2228"/>
      <c r="CA335" s="2228"/>
      <c r="CB335" s="2228"/>
      <c r="CC335" s="2228"/>
      <c r="CD335" s="2228"/>
      <c r="CE335" s="2228"/>
      <c r="CF335" s="2228"/>
      <c r="CG335" s="2228"/>
      <c r="CH335" s="2228"/>
      <c r="CI335" s="2228"/>
      <c r="CJ335" s="2228"/>
      <c r="CK335" s="2228"/>
      <c r="CL335" s="2228"/>
      <c r="CM335" s="2229"/>
      <c r="CN335" s="2229"/>
    </row>
    <row r="336" spans="2:92" x14ac:dyDescent="0.2">
      <c r="B336" s="2227"/>
      <c r="I336" s="2228"/>
      <c r="J336" s="2228"/>
      <c r="K336" s="2228"/>
      <c r="L336" s="2228"/>
      <c r="M336" s="2228"/>
      <c r="N336" s="2228"/>
      <c r="O336" s="2228"/>
      <c r="P336" s="2228"/>
      <c r="Q336" s="2228"/>
      <c r="R336" s="2228"/>
      <c r="S336" s="2228"/>
      <c r="T336" s="2228"/>
      <c r="U336" s="2228"/>
      <c r="V336" s="2228"/>
      <c r="W336" s="2228"/>
      <c r="X336" s="2228"/>
      <c r="Y336" s="2228"/>
      <c r="Z336" s="2228"/>
      <c r="AA336" s="2228"/>
      <c r="AB336" s="2229"/>
      <c r="AC336" s="2229"/>
      <c r="AD336" s="2229"/>
      <c r="AE336" s="2229"/>
      <c r="AF336" s="2228"/>
      <c r="AG336" s="2228"/>
      <c r="AH336" s="2228"/>
      <c r="AI336" s="2228"/>
      <c r="AJ336" s="2228"/>
      <c r="AK336" s="2228"/>
      <c r="AL336" s="2228"/>
      <c r="AM336" s="2228"/>
      <c r="AN336" s="2228"/>
      <c r="AO336" s="2228"/>
      <c r="AP336" s="2228"/>
      <c r="AQ336" s="2228"/>
      <c r="AR336" s="2228"/>
      <c r="AS336" s="2228"/>
      <c r="AT336" s="2228"/>
      <c r="AU336" s="2228"/>
      <c r="AV336" s="2228"/>
      <c r="AW336" s="2228"/>
      <c r="AX336" s="2230"/>
      <c r="AY336" s="2228"/>
      <c r="AZ336" s="2228"/>
      <c r="BA336" s="2228"/>
      <c r="BB336" s="2228"/>
      <c r="BC336" s="2228"/>
      <c r="BD336" s="2228"/>
      <c r="BE336" s="2228"/>
      <c r="BF336" s="2228"/>
      <c r="BG336" s="2228"/>
      <c r="BH336" s="2228"/>
      <c r="BI336" s="2228"/>
      <c r="BJ336" s="2228"/>
      <c r="BK336" s="2228"/>
      <c r="BL336" s="2228"/>
      <c r="BM336" s="2228"/>
      <c r="BN336" s="2228"/>
      <c r="BO336" s="2228"/>
      <c r="BP336" s="2228"/>
      <c r="BQ336" s="2228"/>
      <c r="BR336" s="2228"/>
      <c r="BS336" s="2229"/>
      <c r="BT336" s="2228"/>
      <c r="BU336" s="2228"/>
      <c r="BV336" s="2228"/>
      <c r="BW336" s="2228"/>
      <c r="BX336" s="2228"/>
      <c r="BY336" s="2228"/>
      <c r="BZ336" s="2228"/>
      <c r="CA336" s="2228"/>
      <c r="CB336" s="2228"/>
      <c r="CC336" s="2228"/>
      <c r="CD336" s="2228"/>
      <c r="CE336" s="2228"/>
      <c r="CF336" s="2228"/>
      <c r="CG336" s="2228"/>
      <c r="CH336" s="2228"/>
      <c r="CI336" s="2228"/>
      <c r="CJ336" s="2228"/>
      <c r="CK336" s="2228"/>
      <c r="CL336" s="2228"/>
      <c r="CM336" s="2229"/>
      <c r="CN336" s="2229"/>
    </row>
    <row r="337" spans="2:92" x14ac:dyDescent="0.2">
      <c r="B337" s="2227"/>
      <c r="I337" s="2228"/>
      <c r="J337" s="2228"/>
      <c r="K337" s="2228"/>
      <c r="L337" s="2228"/>
      <c r="M337" s="2228"/>
      <c r="N337" s="2228"/>
      <c r="O337" s="2228"/>
      <c r="P337" s="2228"/>
      <c r="Q337" s="2228"/>
      <c r="R337" s="2228"/>
      <c r="S337" s="2228"/>
      <c r="T337" s="2228"/>
      <c r="U337" s="2228"/>
      <c r="V337" s="2228"/>
      <c r="W337" s="2228"/>
      <c r="X337" s="2228"/>
      <c r="Y337" s="2228"/>
      <c r="Z337" s="2228"/>
      <c r="AA337" s="2228"/>
      <c r="AB337" s="2229"/>
      <c r="AC337" s="2229"/>
      <c r="AD337" s="2229"/>
      <c r="AE337" s="2229"/>
      <c r="AF337" s="2228"/>
      <c r="AG337" s="2228"/>
      <c r="AH337" s="2228"/>
      <c r="AI337" s="2228"/>
      <c r="AJ337" s="2228"/>
      <c r="AK337" s="2228"/>
      <c r="AL337" s="2228"/>
      <c r="AM337" s="2228"/>
      <c r="AN337" s="2228"/>
      <c r="AO337" s="2228"/>
      <c r="AP337" s="2228"/>
      <c r="AQ337" s="2228"/>
      <c r="AR337" s="2228"/>
      <c r="AS337" s="2228"/>
      <c r="AT337" s="2228"/>
      <c r="AU337" s="2228"/>
      <c r="AV337" s="2228"/>
      <c r="AW337" s="2228"/>
      <c r="AX337" s="2230"/>
      <c r="AY337" s="2228"/>
      <c r="AZ337" s="2228"/>
      <c r="BA337" s="2228"/>
      <c r="BB337" s="2228"/>
      <c r="BC337" s="2228"/>
      <c r="BD337" s="2228"/>
      <c r="BE337" s="2228"/>
      <c r="BF337" s="2228"/>
      <c r="BG337" s="2228"/>
      <c r="BH337" s="2228"/>
      <c r="BI337" s="2228"/>
      <c r="BJ337" s="2228"/>
      <c r="BK337" s="2228"/>
      <c r="BL337" s="2228"/>
      <c r="BM337" s="2228"/>
      <c r="BN337" s="2228"/>
      <c r="BO337" s="2228"/>
      <c r="BP337" s="2228"/>
      <c r="BQ337" s="2228"/>
      <c r="BR337" s="2228"/>
      <c r="BS337" s="2229"/>
      <c r="BT337" s="2228"/>
      <c r="BU337" s="2228"/>
      <c r="BV337" s="2228"/>
      <c r="BW337" s="2228"/>
      <c r="BX337" s="2228"/>
      <c r="BY337" s="2228"/>
      <c r="BZ337" s="2228"/>
      <c r="CA337" s="2228"/>
      <c r="CB337" s="2228"/>
      <c r="CC337" s="2228"/>
      <c r="CD337" s="2228"/>
      <c r="CE337" s="2228"/>
      <c r="CF337" s="2228"/>
      <c r="CG337" s="2228"/>
      <c r="CH337" s="2228"/>
      <c r="CI337" s="2228"/>
      <c r="CJ337" s="2228"/>
      <c r="CK337" s="2228"/>
      <c r="CL337" s="2228"/>
      <c r="CM337" s="2229"/>
      <c r="CN337" s="2229"/>
    </row>
    <row r="338" spans="2:92" x14ac:dyDescent="0.2">
      <c r="B338" s="2227"/>
      <c r="I338" s="2228"/>
      <c r="J338" s="2228"/>
      <c r="K338" s="2228"/>
      <c r="L338" s="2228"/>
      <c r="M338" s="2228"/>
      <c r="N338" s="2228"/>
      <c r="O338" s="2228"/>
      <c r="P338" s="2228"/>
      <c r="Q338" s="2228"/>
      <c r="R338" s="2228"/>
      <c r="S338" s="2228"/>
      <c r="T338" s="2228"/>
      <c r="U338" s="2228"/>
      <c r="V338" s="2228"/>
      <c r="W338" s="2228"/>
      <c r="X338" s="2228"/>
      <c r="Y338" s="2228"/>
      <c r="Z338" s="2228"/>
      <c r="AA338" s="2228"/>
      <c r="AB338" s="2229"/>
      <c r="AC338" s="2229"/>
      <c r="AD338" s="2229"/>
      <c r="AE338" s="2229"/>
      <c r="AF338" s="2228"/>
      <c r="AG338" s="2228"/>
      <c r="AH338" s="2228"/>
      <c r="AI338" s="2228"/>
      <c r="AJ338" s="2228"/>
      <c r="AK338" s="2228"/>
      <c r="AL338" s="2228"/>
      <c r="AM338" s="2228"/>
      <c r="AN338" s="2228"/>
      <c r="AO338" s="2228"/>
      <c r="AP338" s="2228"/>
      <c r="AQ338" s="2228"/>
      <c r="AR338" s="2228"/>
      <c r="AS338" s="2228"/>
      <c r="AT338" s="2228"/>
      <c r="AU338" s="2228"/>
      <c r="AV338" s="2228"/>
      <c r="AW338" s="2228"/>
      <c r="AX338" s="2230"/>
      <c r="AY338" s="2228"/>
      <c r="AZ338" s="2228"/>
      <c r="BA338" s="2228"/>
      <c r="BB338" s="2228"/>
      <c r="BC338" s="2228"/>
      <c r="BD338" s="2228"/>
      <c r="BE338" s="2228"/>
      <c r="BF338" s="2228"/>
      <c r="BG338" s="2228"/>
      <c r="BH338" s="2228"/>
      <c r="BI338" s="2228"/>
      <c r="BJ338" s="2228"/>
      <c r="BK338" s="2228"/>
      <c r="BL338" s="2228"/>
      <c r="BM338" s="2228"/>
      <c r="BN338" s="2228"/>
      <c r="BO338" s="2228"/>
      <c r="BP338" s="2228"/>
      <c r="BQ338" s="2228"/>
      <c r="BR338" s="2228"/>
      <c r="BS338" s="2229"/>
      <c r="BT338" s="2228"/>
      <c r="BU338" s="2228"/>
      <c r="BV338" s="2228"/>
      <c r="BW338" s="2228"/>
      <c r="BX338" s="2228"/>
      <c r="BY338" s="2228"/>
      <c r="BZ338" s="2228"/>
      <c r="CA338" s="2228"/>
      <c r="CB338" s="2228"/>
      <c r="CC338" s="2228"/>
      <c r="CD338" s="2228"/>
      <c r="CE338" s="2228"/>
      <c r="CF338" s="2228"/>
      <c r="CG338" s="2228"/>
      <c r="CH338" s="2228"/>
      <c r="CI338" s="2228"/>
      <c r="CJ338" s="2228"/>
      <c r="CK338" s="2228"/>
      <c r="CL338" s="2228"/>
      <c r="CM338" s="2229"/>
      <c r="CN338" s="2229"/>
    </row>
    <row r="339" spans="2:92" x14ac:dyDescent="0.2">
      <c r="B339" s="2227"/>
      <c r="I339" s="2228"/>
      <c r="J339" s="2228"/>
      <c r="K339" s="2228"/>
      <c r="L339" s="2228"/>
      <c r="M339" s="2228"/>
      <c r="N339" s="2228"/>
      <c r="O339" s="2228"/>
      <c r="P339" s="2228"/>
      <c r="Q339" s="2228"/>
      <c r="R339" s="2228"/>
      <c r="S339" s="2228"/>
      <c r="T339" s="2228"/>
      <c r="U339" s="2228"/>
      <c r="V339" s="2228"/>
      <c r="W339" s="2228"/>
      <c r="X339" s="2228"/>
      <c r="Y339" s="2228"/>
      <c r="Z339" s="2228"/>
      <c r="AA339" s="2228"/>
      <c r="AB339" s="2229"/>
      <c r="AC339" s="2229"/>
      <c r="AD339" s="2229"/>
      <c r="AE339" s="2229"/>
      <c r="AF339" s="2228"/>
      <c r="AG339" s="2228"/>
      <c r="AH339" s="2228"/>
      <c r="AI339" s="2228"/>
      <c r="AJ339" s="2228"/>
      <c r="AK339" s="2228"/>
      <c r="AL339" s="2228"/>
      <c r="AM339" s="2228"/>
      <c r="AN339" s="2228"/>
      <c r="AO339" s="2228"/>
      <c r="AP339" s="2228"/>
      <c r="AQ339" s="2228"/>
      <c r="AR339" s="2228"/>
      <c r="AS339" s="2228"/>
      <c r="AT339" s="2228"/>
      <c r="AU339" s="2228"/>
      <c r="AV339" s="2228"/>
      <c r="AW339" s="2228"/>
      <c r="AX339" s="2230"/>
      <c r="AY339" s="2228"/>
      <c r="AZ339" s="2228"/>
      <c r="BA339" s="2228"/>
      <c r="BB339" s="2228"/>
      <c r="BC339" s="2228"/>
      <c r="BD339" s="2228"/>
      <c r="BE339" s="2228"/>
      <c r="BF339" s="2228"/>
      <c r="BG339" s="2228"/>
      <c r="BH339" s="2228"/>
      <c r="BI339" s="2228"/>
      <c r="BJ339" s="2228"/>
      <c r="BK339" s="2228"/>
      <c r="BL339" s="2228"/>
      <c r="BM339" s="2228"/>
      <c r="BN339" s="2228"/>
      <c r="BO339" s="2228"/>
      <c r="BP339" s="2228"/>
      <c r="BQ339" s="2228"/>
      <c r="BR339" s="2228"/>
      <c r="BS339" s="2229"/>
      <c r="BT339" s="2228"/>
      <c r="BU339" s="2228"/>
      <c r="BV339" s="2228"/>
      <c r="BW339" s="2228"/>
      <c r="BX339" s="2228"/>
      <c r="BY339" s="2228"/>
      <c r="BZ339" s="2228"/>
      <c r="CA339" s="2228"/>
      <c r="CB339" s="2228"/>
      <c r="CC339" s="2228"/>
      <c r="CD339" s="2228"/>
      <c r="CE339" s="2228"/>
      <c r="CF339" s="2228"/>
      <c r="CG339" s="2228"/>
      <c r="CH339" s="2228"/>
      <c r="CI339" s="2228"/>
      <c r="CJ339" s="2228"/>
      <c r="CK339" s="2228"/>
      <c r="CL339" s="2228"/>
      <c r="CM339" s="2229"/>
      <c r="CN339" s="2229"/>
    </row>
    <row r="340" spans="2:92" x14ac:dyDescent="0.2">
      <c r="B340" s="2227"/>
      <c r="I340" s="2228"/>
      <c r="J340" s="2228"/>
      <c r="K340" s="2228"/>
      <c r="L340" s="2228"/>
      <c r="M340" s="2228"/>
      <c r="N340" s="2228"/>
      <c r="O340" s="2228"/>
      <c r="P340" s="2228"/>
      <c r="Q340" s="2228"/>
      <c r="R340" s="2228"/>
      <c r="S340" s="2228"/>
      <c r="T340" s="2228"/>
      <c r="U340" s="2228"/>
      <c r="V340" s="2228"/>
      <c r="W340" s="2228"/>
      <c r="X340" s="2228"/>
      <c r="Y340" s="2228"/>
      <c r="Z340" s="2228"/>
      <c r="AA340" s="2228"/>
      <c r="AB340" s="2229"/>
      <c r="AC340" s="2229"/>
      <c r="AD340" s="2229"/>
      <c r="AE340" s="2229"/>
      <c r="AF340" s="2228"/>
      <c r="AG340" s="2228"/>
      <c r="AH340" s="2228"/>
      <c r="AI340" s="2228"/>
      <c r="AJ340" s="2228"/>
      <c r="AK340" s="2228"/>
      <c r="AL340" s="2228"/>
      <c r="AM340" s="2228"/>
      <c r="AN340" s="2228"/>
      <c r="AO340" s="2228"/>
      <c r="AP340" s="2228"/>
      <c r="AQ340" s="2228"/>
      <c r="AR340" s="2228"/>
      <c r="AS340" s="2228"/>
      <c r="AT340" s="2228"/>
      <c r="AU340" s="2228"/>
      <c r="AV340" s="2228"/>
      <c r="AW340" s="2228"/>
      <c r="AX340" s="2230"/>
      <c r="AY340" s="2228"/>
      <c r="AZ340" s="2228"/>
      <c r="BA340" s="2228"/>
      <c r="BB340" s="2228"/>
      <c r="BC340" s="2228"/>
      <c r="BD340" s="2228"/>
      <c r="BE340" s="2228"/>
      <c r="BF340" s="2228"/>
      <c r="BG340" s="2228"/>
      <c r="BH340" s="2228"/>
      <c r="BI340" s="2228"/>
      <c r="BJ340" s="2228"/>
      <c r="BK340" s="2228"/>
      <c r="BL340" s="2228"/>
      <c r="BM340" s="2228"/>
      <c r="BN340" s="2228"/>
      <c r="BO340" s="2228"/>
      <c r="BP340" s="2228"/>
      <c r="BQ340" s="2228"/>
      <c r="BR340" s="2228"/>
      <c r="BS340" s="2229"/>
      <c r="BT340" s="2228"/>
      <c r="BU340" s="2228"/>
      <c r="BV340" s="2228"/>
      <c r="BW340" s="2228"/>
      <c r="BX340" s="2228"/>
      <c r="BY340" s="2228"/>
      <c r="BZ340" s="2228"/>
      <c r="CA340" s="2228"/>
      <c r="CB340" s="2228"/>
      <c r="CC340" s="2228"/>
      <c r="CD340" s="2228"/>
      <c r="CE340" s="2228"/>
      <c r="CF340" s="2228"/>
      <c r="CG340" s="2228"/>
      <c r="CH340" s="2228"/>
      <c r="CI340" s="2228"/>
      <c r="CJ340" s="2228"/>
      <c r="CK340" s="2228"/>
      <c r="CL340" s="2228"/>
      <c r="CM340" s="2229"/>
      <c r="CN340" s="2229"/>
    </row>
    <row r="341" spans="2:92" x14ac:dyDescent="0.2">
      <c r="B341" s="2227"/>
      <c r="I341" s="2228"/>
      <c r="J341" s="2228"/>
      <c r="K341" s="2228"/>
      <c r="L341" s="2228"/>
      <c r="M341" s="2228"/>
      <c r="N341" s="2228"/>
      <c r="O341" s="2228"/>
      <c r="P341" s="2228"/>
      <c r="Q341" s="2228"/>
      <c r="R341" s="2228"/>
      <c r="S341" s="2228"/>
      <c r="T341" s="2228"/>
      <c r="U341" s="2228"/>
      <c r="V341" s="2228"/>
      <c r="W341" s="2228"/>
      <c r="X341" s="2228"/>
      <c r="Y341" s="2228"/>
      <c r="Z341" s="2228"/>
      <c r="AA341" s="2228"/>
      <c r="AB341" s="2229"/>
      <c r="AC341" s="2229"/>
      <c r="AD341" s="2229"/>
      <c r="AE341" s="2229"/>
      <c r="AF341" s="2228"/>
      <c r="AG341" s="2228"/>
      <c r="AH341" s="2228"/>
      <c r="AI341" s="2228"/>
      <c r="AJ341" s="2228"/>
      <c r="AK341" s="2228"/>
      <c r="AL341" s="2228"/>
      <c r="AM341" s="2228"/>
      <c r="AN341" s="2228"/>
      <c r="AO341" s="2228"/>
      <c r="AP341" s="2228"/>
      <c r="AQ341" s="2228"/>
      <c r="AR341" s="2228"/>
      <c r="AS341" s="2228"/>
      <c r="AT341" s="2228"/>
      <c r="AU341" s="2228"/>
      <c r="AV341" s="2228"/>
      <c r="AW341" s="2228"/>
      <c r="AX341" s="2230"/>
      <c r="AY341" s="2228"/>
      <c r="AZ341" s="2228"/>
      <c r="BA341" s="2228"/>
      <c r="BB341" s="2228"/>
      <c r="BC341" s="2228"/>
      <c r="BD341" s="2228"/>
      <c r="BE341" s="2228"/>
      <c r="BF341" s="2228"/>
      <c r="BG341" s="2228"/>
      <c r="BH341" s="2228"/>
      <c r="BI341" s="2228"/>
      <c r="BJ341" s="2228"/>
      <c r="BK341" s="2228"/>
      <c r="BL341" s="2228"/>
      <c r="BM341" s="2228"/>
      <c r="BN341" s="2228"/>
      <c r="BO341" s="2228"/>
      <c r="BP341" s="2228"/>
      <c r="BQ341" s="2228"/>
      <c r="BR341" s="2228"/>
      <c r="BS341" s="2229"/>
      <c r="BT341" s="2228"/>
      <c r="BU341" s="2228"/>
      <c r="BV341" s="2228"/>
      <c r="BW341" s="2228"/>
      <c r="BX341" s="2228"/>
      <c r="BY341" s="2228"/>
      <c r="BZ341" s="2228"/>
      <c r="CA341" s="2228"/>
      <c r="CB341" s="2228"/>
      <c r="CC341" s="2228"/>
      <c r="CD341" s="2228"/>
      <c r="CE341" s="2228"/>
      <c r="CF341" s="2228"/>
      <c r="CG341" s="2228"/>
      <c r="CH341" s="2228"/>
      <c r="CI341" s="2228"/>
      <c r="CJ341" s="2228"/>
      <c r="CK341" s="2228"/>
      <c r="CL341" s="2228"/>
      <c r="CM341" s="2229"/>
      <c r="CN341" s="2229"/>
    </row>
    <row r="342" spans="2:92" x14ac:dyDescent="0.2">
      <c r="B342" s="2227"/>
      <c r="I342" s="2228"/>
      <c r="J342" s="2228"/>
      <c r="K342" s="2228"/>
      <c r="L342" s="2228"/>
      <c r="M342" s="2228"/>
      <c r="N342" s="2228"/>
      <c r="O342" s="2228"/>
      <c r="P342" s="2228"/>
      <c r="Q342" s="2228"/>
      <c r="R342" s="2228"/>
      <c r="S342" s="2228"/>
      <c r="T342" s="2228"/>
      <c r="U342" s="2228"/>
      <c r="V342" s="2228"/>
      <c r="W342" s="2228"/>
      <c r="X342" s="2228"/>
      <c r="Y342" s="2228"/>
      <c r="Z342" s="2228"/>
      <c r="AA342" s="2228"/>
      <c r="AB342" s="2229"/>
      <c r="AC342" s="2229"/>
      <c r="AD342" s="2229"/>
      <c r="AE342" s="2229"/>
      <c r="AF342" s="2228"/>
      <c r="AG342" s="2228"/>
      <c r="AH342" s="2228"/>
      <c r="AI342" s="2228"/>
      <c r="AJ342" s="2228"/>
      <c r="AK342" s="2228"/>
      <c r="AL342" s="2228"/>
      <c r="AM342" s="2228"/>
      <c r="AN342" s="2228"/>
      <c r="AO342" s="2228"/>
      <c r="AP342" s="2228"/>
      <c r="AQ342" s="2228"/>
      <c r="AR342" s="2228"/>
      <c r="AS342" s="2228"/>
      <c r="AT342" s="2228"/>
      <c r="AU342" s="2228"/>
      <c r="AV342" s="2228"/>
      <c r="AW342" s="2228"/>
      <c r="AX342" s="2230"/>
      <c r="AY342" s="2228"/>
      <c r="AZ342" s="2228"/>
      <c r="BA342" s="2228"/>
      <c r="BB342" s="2228"/>
      <c r="BC342" s="2228"/>
      <c r="BD342" s="2228"/>
      <c r="BE342" s="2228"/>
      <c r="BF342" s="2228"/>
      <c r="BG342" s="2228"/>
      <c r="BH342" s="2228"/>
      <c r="BI342" s="2228"/>
      <c r="BJ342" s="2228"/>
      <c r="BK342" s="2228"/>
      <c r="BL342" s="2228"/>
      <c r="BM342" s="2228"/>
      <c r="BN342" s="2228"/>
      <c r="BO342" s="2228"/>
      <c r="BP342" s="2228"/>
      <c r="BQ342" s="2228"/>
      <c r="BR342" s="2228"/>
      <c r="BS342" s="2229"/>
      <c r="BT342" s="2228"/>
      <c r="BU342" s="2228"/>
      <c r="BV342" s="2228"/>
      <c r="BW342" s="2228"/>
      <c r="BX342" s="2228"/>
      <c r="BY342" s="2228"/>
      <c r="BZ342" s="2228"/>
      <c r="CA342" s="2228"/>
      <c r="CB342" s="2228"/>
      <c r="CC342" s="2228"/>
      <c r="CD342" s="2228"/>
      <c r="CE342" s="2228"/>
      <c r="CF342" s="2228"/>
      <c r="CG342" s="2228"/>
      <c r="CH342" s="2228"/>
      <c r="CI342" s="2228"/>
      <c r="CJ342" s="2228"/>
      <c r="CK342" s="2228"/>
      <c r="CL342" s="2228"/>
      <c r="CM342" s="2229"/>
      <c r="CN342" s="2229"/>
    </row>
    <row r="343" spans="2:92" x14ac:dyDescent="0.2">
      <c r="B343" s="2227"/>
      <c r="I343" s="2228"/>
      <c r="J343" s="2228"/>
      <c r="K343" s="2228"/>
      <c r="L343" s="2228"/>
      <c r="M343" s="2228"/>
      <c r="N343" s="2228"/>
      <c r="O343" s="2228"/>
      <c r="P343" s="2228"/>
      <c r="Q343" s="2228"/>
      <c r="R343" s="2228"/>
      <c r="S343" s="2228"/>
      <c r="T343" s="2228"/>
      <c r="U343" s="2228"/>
      <c r="V343" s="2228"/>
      <c r="W343" s="2228"/>
      <c r="X343" s="2228"/>
      <c r="Y343" s="2228"/>
      <c r="Z343" s="2228"/>
      <c r="AA343" s="2228"/>
      <c r="AB343" s="2229"/>
      <c r="AC343" s="2229"/>
      <c r="AD343" s="2229"/>
      <c r="AE343" s="2229"/>
      <c r="AF343" s="2228"/>
      <c r="AG343" s="2228"/>
      <c r="AH343" s="2228"/>
      <c r="AI343" s="2228"/>
      <c r="AJ343" s="2228"/>
      <c r="AK343" s="2228"/>
      <c r="AL343" s="2228"/>
      <c r="AM343" s="2228"/>
      <c r="AN343" s="2228"/>
      <c r="AO343" s="2228"/>
      <c r="AP343" s="2228"/>
      <c r="AQ343" s="2228"/>
      <c r="AR343" s="2228"/>
      <c r="AS343" s="2228"/>
      <c r="AT343" s="2228"/>
      <c r="AU343" s="2228"/>
      <c r="AV343" s="2228"/>
      <c r="AW343" s="2228"/>
      <c r="AX343" s="2230"/>
      <c r="AY343" s="2228"/>
      <c r="AZ343" s="2228"/>
      <c r="BA343" s="2228"/>
      <c r="BB343" s="2228"/>
      <c r="BC343" s="2228"/>
      <c r="BD343" s="2228"/>
      <c r="BE343" s="2228"/>
      <c r="BF343" s="2228"/>
      <c r="BG343" s="2228"/>
      <c r="BH343" s="2228"/>
      <c r="BI343" s="2228"/>
      <c r="BJ343" s="2228"/>
      <c r="BK343" s="2228"/>
      <c r="BL343" s="2228"/>
      <c r="BM343" s="2228"/>
      <c r="BN343" s="2228"/>
      <c r="BO343" s="2228"/>
      <c r="BP343" s="2228"/>
      <c r="BQ343" s="2228"/>
      <c r="BR343" s="2228"/>
      <c r="BS343" s="2229"/>
      <c r="BT343" s="2228"/>
      <c r="BU343" s="2228"/>
      <c r="BV343" s="2228"/>
      <c r="BW343" s="2228"/>
      <c r="BX343" s="2228"/>
      <c r="BY343" s="2228"/>
      <c r="BZ343" s="2228"/>
      <c r="CA343" s="2228"/>
      <c r="CB343" s="2228"/>
      <c r="CC343" s="2228"/>
      <c r="CD343" s="2228"/>
      <c r="CE343" s="2228"/>
      <c r="CF343" s="2228"/>
      <c r="CG343" s="2228"/>
      <c r="CH343" s="2228"/>
      <c r="CI343" s="2228"/>
      <c r="CJ343" s="2228"/>
      <c r="CK343" s="2228"/>
      <c r="CL343" s="2228"/>
      <c r="CM343" s="2229"/>
      <c r="CN343" s="2229"/>
    </row>
    <row r="344" spans="2:92" x14ac:dyDescent="0.2">
      <c r="B344" s="2227"/>
      <c r="I344" s="2228"/>
      <c r="J344" s="2228"/>
      <c r="K344" s="2228"/>
      <c r="L344" s="2228"/>
      <c r="M344" s="2228"/>
      <c r="N344" s="2228"/>
      <c r="O344" s="2228"/>
      <c r="P344" s="2228"/>
      <c r="Q344" s="2228"/>
      <c r="R344" s="2228"/>
      <c r="S344" s="2228"/>
      <c r="T344" s="2228"/>
      <c r="U344" s="2228"/>
      <c r="V344" s="2228"/>
      <c r="W344" s="2228"/>
      <c r="X344" s="2228"/>
      <c r="Y344" s="2228"/>
      <c r="Z344" s="2228"/>
      <c r="AA344" s="2228"/>
      <c r="AB344" s="2229"/>
      <c r="AC344" s="2229"/>
      <c r="AD344" s="2229"/>
      <c r="AE344" s="2229"/>
      <c r="AF344" s="2228"/>
      <c r="AG344" s="2228"/>
      <c r="AH344" s="2228"/>
      <c r="AI344" s="2228"/>
      <c r="AJ344" s="2228"/>
      <c r="AK344" s="2228"/>
      <c r="AL344" s="2228"/>
      <c r="AM344" s="2228"/>
      <c r="AN344" s="2228"/>
      <c r="AO344" s="2228"/>
      <c r="AP344" s="2228"/>
      <c r="AQ344" s="2228"/>
      <c r="AR344" s="2228"/>
      <c r="AS344" s="2228"/>
      <c r="AT344" s="2228"/>
      <c r="AU344" s="2228"/>
      <c r="AV344" s="2228"/>
      <c r="AW344" s="2228"/>
      <c r="AX344" s="2230"/>
      <c r="AY344" s="2228"/>
      <c r="AZ344" s="2228"/>
      <c r="BA344" s="2228"/>
      <c r="BB344" s="2228"/>
      <c r="BC344" s="2228"/>
      <c r="BD344" s="2228"/>
      <c r="BE344" s="2228"/>
      <c r="BF344" s="2228"/>
      <c r="BG344" s="2228"/>
      <c r="BH344" s="2228"/>
      <c r="BI344" s="2228"/>
      <c r="BJ344" s="2228"/>
      <c r="BK344" s="2228"/>
      <c r="BL344" s="2228"/>
      <c r="BM344" s="2228"/>
      <c r="BN344" s="2228"/>
      <c r="BO344" s="2228"/>
      <c r="BP344" s="2228"/>
      <c r="BQ344" s="2228"/>
      <c r="BR344" s="2228"/>
      <c r="BS344" s="2229"/>
      <c r="BT344" s="2228"/>
      <c r="BU344" s="2228"/>
      <c r="BV344" s="2228"/>
      <c r="BW344" s="2228"/>
      <c r="BX344" s="2228"/>
      <c r="BY344" s="2228"/>
      <c r="BZ344" s="2228"/>
      <c r="CA344" s="2228"/>
      <c r="CB344" s="2228"/>
      <c r="CC344" s="2228"/>
      <c r="CD344" s="2228"/>
      <c r="CE344" s="2228"/>
      <c r="CF344" s="2228"/>
      <c r="CG344" s="2228"/>
      <c r="CH344" s="2228"/>
      <c r="CI344" s="2228"/>
      <c r="CJ344" s="2228"/>
      <c r="CK344" s="2228"/>
      <c r="CL344" s="2228"/>
      <c r="CM344" s="2229"/>
      <c r="CN344" s="2229"/>
    </row>
    <row r="345" spans="2:92" x14ac:dyDescent="0.2">
      <c r="B345" s="2227"/>
      <c r="I345" s="2228"/>
      <c r="J345" s="2228"/>
      <c r="K345" s="2228"/>
      <c r="L345" s="2228"/>
      <c r="M345" s="2228"/>
      <c r="N345" s="2228"/>
      <c r="O345" s="2228"/>
      <c r="P345" s="2228"/>
      <c r="Q345" s="2228"/>
      <c r="R345" s="2228"/>
      <c r="S345" s="2228"/>
      <c r="T345" s="2228"/>
      <c r="U345" s="2228"/>
      <c r="V345" s="2228"/>
      <c r="W345" s="2228"/>
      <c r="X345" s="2228"/>
      <c r="Y345" s="2228"/>
      <c r="Z345" s="2228"/>
      <c r="AA345" s="2228"/>
      <c r="AB345" s="2229"/>
      <c r="AC345" s="2229"/>
      <c r="AD345" s="2229"/>
      <c r="AE345" s="2229"/>
      <c r="AF345" s="2228"/>
      <c r="AG345" s="2228"/>
      <c r="AH345" s="2228"/>
      <c r="AI345" s="2228"/>
      <c r="AJ345" s="2228"/>
      <c r="AK345" s="2228"/>
      <c r="AL345" s="2228"/>
      <c r="AM345" s="2228"/>
      <c r="AN345" s="2228"/>
      <c r="AO345" s="2228"/>
      <c r="AP345" s="2228"/>
      <c r="AQ345" s="2228"/>
      <c r="AR345" s="2228"/>
      <c r="AS345" s="2228"/>
      <c r="AT345" s="2228"/>
      <c r="AU345" s="2228"/>
      <c r="AV345" s="2228"/>
      <c r="AW345" s="2228"/>
      <c r="AX345" s="2230"/>
      <c r="AY345" s="2228"/>
      <c r="AZ345" s="2228"/>
      <c r="BA345" s="2228"/>
      <c r="BB345" s="2228"/>
      <c r="BC345" s="2228"/>
      <c r="BD345" s="2228"/>
      <c r="BE345" s="2228"/>
      <c r="BF345" s="2228"/>
      <c r="BG345" s="2228"/>
      <c r="BH345" s="2228"/>
      <c r="BI345" s="2228"/>
      <c r="BJ345" s="2228"/>
      <c r="BK345" s="2228"/>
      <c r="BL345" s="2228"/>
      <c r="BM345" s="2228"/>
      <c r="BN345" s="2228"/>
      <c r="BO345" s="2228"/>
      <c r="BP345" s="2228"/>
      <c r="BQ345" s="2228"/>
      <c r="BR345" s="2228"/>
      <c r="BS345" s="2229"/>
      <c r="BT345" s="2228"/>
      <c r="BU345" s="2228"/>
      <c r="BV345" s="2228"/>
      <c r="BW345" s="2228"/>
      <c r="BX345" s="2228"/>
      <c r="BY345" s="2228"/>
      <c r="BZ345" s="2228"/>
      <c r="CA345" s="2228"/>
      <c r="CB345" s="2228"/>
      <c r="CC345" s="2228"/>
      <c r="CD345" s="2228"/>
      <c r="CE345" s="2228"/>
      <c r="CF345" s="2228"/>
      <c r="CG345" s="2228"/>
      <c r="CH345" s="2228"/>
      <c r="CI345" s="2228"/>
      <c r="CJ345" s="2228"/>
      <c r="CK345" s="2228"/>
      <c r="CL345" s="2228"/>
      <c r="CM345" s="2229"/>
      <c r="CN345" s="2229"/>
    </row>
    <row r="346" spans="2:92" x14ac:dyDescent="0.2">
      <c r="B346" s="2227"/>
      <c r="I346" s="2228"/>
      <c r="J346" s="2228"/>
      <c r="K346" s="2228"/>
      <c r="L346" s="2228"/>
      <c r="M346" s="2228"/>
      <c r="N346" s="2228"/>
      <c r="O346" s="2228"/>
      <c r="P346" s="2228"/>
      <c r="Q346" s="2228"/>
      <c r="R346" s="2228"/>
      <c r="S346" s="2228"/>
      <c r="T346" s="2228"/>
      <c r="U346" s="2228"/>
      <c r="V346" s="2228"/>
      <c r="W346" s="2228"/>
      <c r="X346" s="2228"/>
      <c r="Y346" s="2228"/>
      <c r="Z346" s="2228"/>
      <c r="AA346" s="2228"/>
      <c r="AB346" s="2229"/>
      <c r="AC346" s="2229"/>
      <c r="AD346" s="2229"/>
      <c r="AE346" s="2229"/>
      <c r="AF346" s="2228"/>
      <c r="AG346" s="2228"/>
      <c r="AH346" s="2228"/>
      <c r="AI346" s="2228"/>
      <c r="AJ346" s="2228"/>
      <c r="AK346" s="2228"/>
      <c r="AL346" s="2228"/>
      <c r="AM346" s="2228"/>
      <c r="AN346" s="2228"/>
      <c r="AO346" s="2228"/>
      <c r="AP346" s="2228"/>
      <c r="AQ346" s="2228"/>
      <c r="AR346" s="2228"/>
      <c r="AS346" s="2228"/>
      <c r="AT346" s="2228"/>
      <c r="AU346" s="2228"/>
      <c r="AV346" s="2228"/>
      <c r="AW346" s="2228"/>
      <c r="AX346" s="2230"/>
      <c r="AY346" s="2228"/>
      <c r="AZ346" s="2228"/>
      <c r="BA346" s="2228"/>
      <c r="BB346" s="2228"/>
      <c r="BC346" s="2228"/>
      <c r="BD346" s="2228"/>
      <c r="BE346" s="2228"/>
      <c r="BF346" s="2228"/>
      <c r="BG346" s="2228"/>
      <c r="BH346" s="2228"/>
      <c r="BI346" s="2228"/>
      <c r="BJ346" s="2228"/>
      <c r="BK346" s="2228"/>
      <c r="BL346" s="2228"/>
      <c r="BM346" s="2228"/>
      <c r="BN346" s="2228"/>
      <c r="BO346" s="2228"/>
      <c r="BP346" s="2228"/>
      <c r="BQ346" s="2228"/>
      <c r="BR346" s="2228"/>
      <c r="BS346" s="2229"/>
      <c r="BT346" s="2228"/>
      <c r="BU346" s="2228"/>
      <c r="BV346" s="2228"/>
      <c r="BW346" s="2228"/>
      <c r="BX346" s="2228"/>
      <c r="BY346" s="2228"/>
      <c r="BZ346" s="2228"/>
      <c r="CA346" s="2228"/>
      <c r="CB346" s="2228"/>
      <c r="CC346" s="2228"/>
      <c r="CD346" s="2228"/>
      <c r="CE346" s="2228"/>
      <c r="CF346" s="2228"/>
      <c r="CG346" s="2228"/>
      <c r="CH346" s="2228"/>
      <c r="CI346" s="2228"/>
      <c r="CJ346" s="2228"/>
      <c r="CK346" s="2228"/>
      <c r="CL346" s="2228"/>
      <c r="CM346" s="2229"/>
      <c r="CN346" s="2229"/>
    </row>
    <row r="347" spans="2:92" x14ac:dyDescent="0.2">
      <c r="B347" s="2227"/>
      <c r="I347" s="2228"/>
      <c r="J347" s="2228"/>
      <c r="K347" s="2228"/>
      <c r="L347" s="2228"/>
      <c r="M347" s="2228"/>
      <c r="N347" s="2228"/>
      <c r="O347" s="2228"/>
      <c r="P347" s="2228"/>
      <c r="Q347" s="2228"/>
      <c r="R347" s="2228"/>
      <c r="S347" s="2228"/>
      <c r="T347" s="2228"/>
      <c r="U347" s="2228"/>
      <c r="V347" s="2228"/>
      <c r="W347" s="2228"/>
      <c r="X347" s="2228"/>
      <c r="Y347" s="2228"/>
      <c r="Z347" s="2228"/>
      <c r="AA347" s="2228"/>
      <c r="AB347" s="2229"/>
      <c r="AC347" s="2229"/>
      <c r="AD347" s="2229"/>
      <c r="AE347" s="2229"/>
      <c r="AF347" s="2228"/>
      <c r="AG347" s="2228"/>
      <c r="AH347" s="2228"/>
      <c r="AI347" s="2228"/>
      <c r="AJ347" s="2228"/>
      <c r="AK347" s="2228"/>
      <c r="AL347" s="2228"/>
      <c r="AM347" s="2228"/>
      <c r="AN347" s="2228"/>
      <c r="AO347" s="2228"/>
      <c r="AP347" s="2228"/>
      <c r="AQ347" s="2228"/>
      <c r="AR347" s="2228"/>
      <c r="AS347" s="2228"/>
      <c r="AT347" s="2228"/>
      <c r="AU347" s="2228"/>
      <c r="AV347" s="2228"/>
      <c r="AW347" s="2228"/>
      <c r="AX347" s="2230"/>
      <c r="AY347" s="2228"/>
      <c r="AZ347" s="2228"/>
      <c r="BA347" s="2228"/>
      <c r="BB347" s="2228"/>
      <c r="BC347" s="2228"/>
      <c r="BD347" s="2228"/>
      <c r="BE347" s="2228"/>
      <c r="BF347" s="2228"/>
      <c r="BG347" s="2228"/>
      <c r="BH347" s="2228"/>
      <c r="BI347" s="2228"/>
      <c r="BJ347" s="2228"/>
      <c r="BK347" s="2228"/>
      <c r="BL347" s="2228"/>
      <c r="BM347" s="2228"/>
      <c r="BN347" s="2228"/>
      <c r="BO347" s="2228"/>
      <c r="BP347" s="2228"/>
      <c r="BQ347" s="2228"/>
      <c r="BR347" s="2228"/>
      <c r="BS347" s="2229"/>
      <c r="BT347" s="2228"/>
      <c r="BU347" s="2228"/>
      <c r="BV347" s="2228"/>
      <c r="BW347" s="2228"/>
      <c r="BX347" s="2228"/>
      <c r="BY347" s="2228"/>
      <c r="BZ347" s="2228"/>
      <c r="CA347" s="2228"/>
      <c r="CB347" s="2228"/>
      <c r="CC347" s="2228"/>
      <c r="CD347" s="2228"/>
      <c r="CE347" s="2228"/>
      <c r="CF347" s="2228"/>
      <c r="CG347" s="2228"/>
      <c r="CH347" s="2228"/>
      <c r="CI347" s="2228"/>
      <c r="CJ347" s="2228"/>
      <c r="CK347" s="2228"/>
      <c r="CL347" s="2228"/>
      <c r="CM347" s="2229"/>
      <c r="CN347" s="2229"/>
    </row>
    <row r="348" spans="2:92" x14ac:dyDescent="0.2">
      <c r="B348" s="2227"/>
      <c r="I348" s="2228"/>
      <c r="J348" s="2228"/>
      <c r="K348" s="2228"/>
      <c r="L348" s="2228"/>
      <c r="M348" s="2228"/>
      <c r="N348" s="2228"/>
      <c r="O348" s="2228"/>
      <c r="P348" s="2228"/>
      <c r="Q348" s="2228"/>
      <c r="R348" s="2228"/>
      <c r="S348" s="2228"/>
      <c r="T348" s="2228"/>
      <c r="U348" s="2228"/>
      <c r="V348" s="2228"/>
      <c r="W348" s="2228"/>
      <c r="X348" s="2228"/>
      <c r="Y348" s="2228"/>
      <c r="Z348" s="2228"/>
      <c r="AA348" s="2228"/>
      <c r="AB348" s="2229"/>
      <c r="AC348" s="2229"/>
      <c r="AD348" s="2229"/>
      <c r="AE348" s="2229"/>
      <c r="AF348" s="2228"/>
      <c r="AG348" s="2228"/>
      <c r="AH348" s="2228"/>
      <c r="AI348" s="2228"/>
      <c r="AJ348" s="2228"/>
      <c r="AK348" s="2228"/>
      <c r="AL348" s="2228"/>
      <c r="AM348" s="2228"/>
      <c r="AN348" s="2228"/>
      <c r="AO348" s="2228"/>
      <c r="AP348" s="2228"/>
      <c r="AQ348" s="2228"/>
      <c r="AR348" s="2228"/>
      <c r="AS348" s="2228"/>
      <c r="AT348" s="2228"/>
      <c r="AU348" s="2228"/>
      <c r="AV348" s="2228"/>
      <c r="AW348" s="2228"/>
      <c r="AX348" s="2230"/>
      <c r="AY348" s="2228"/>
      <c r="AZ348" s="2228"/>
      <c r="BA348" s="2228"/>
      <c r="BB348" s="2228"/>
      <c r="BC348" s="2228"/>
      <c r="BD348" s="2228"/>
      <c r="BE348" s="2228"/>
      <c r="BF348" s="2228"/>
      <c r="BG348" s="2228"/>
      <c r="BH348" s="2228"/>
      <c r="BI348" s="2228"/>
      <c r="BJ348" s="2228"/>
      <c r="BK348" s="2228"/>
      <c r="BL348" s="2228"/>
      <c r="BM348" s="2228"/>
      <c r="BN348" s="2228"/>
      <c r="BO348" s="2228"/>
      <c r="BP348" s="2228"/>
      <c r="BQ348" s="2228"/>
      <c r="BR348" s="2228"/>
      <c r="BS348" s="2229"/>
      <c r="BT348" s="2228"/>
      <c r="BU348" s="2228"/>
      <c r="BV348" s="2228"/>
      <c r="BW348" s="2228"/>
      <c r="BX348" s="2228"/>
      <c r="BY348" s="2228"/>
      <c r="BZ348" s="2228"/>
      <c r="CA348" s="2228"/>
      <c r="CB348" s="2228"/>
      <c r="CC348" s="2228"/>
      <c r="CD348" s="2228"/>
      <c r="CE348" s="2228"/>
      <c r="CF348" s="2228"/>
      <c r="CG348" s="2228"/>
      <c r="CH348" s="2228"/>
      <c r="CI348" s="2228"/>
      <c r="CJ348" s="2228"/>
      <c r="CK348" s="2228"/>
      <c r="CL348" s="2228"/>
      <c r="CM348" s="2229"/>
      <c r="CN348" s="2229"/>
    </row>
    <row r="349" spans="2:92" x14ac:dyDescent="0.2">
      <c r="B349" s="2227"/>
      <c r="I349" s="2228"/>
      <c r="J349" s="2228"/>
      <c r="K349" s="2228"/>
      <c r="L349" s="2228"/>
      <c r="M349" s="2228"/>
      <c r="N349" s="2228"/>
      <c r="O349" s="2228"/>
      <c r="P349" s="2228"/>
      <c r="Q349" s="2228"/>
      <c r="R349" s="2228"/>
      <c r="S349" s="2228"/>
      <c r="T349" s="2228"/>
      <c r="U349" s="2228"/>
      <c r="V349" s="2228"/>
      <c r="W349" s="2228"/>
      <c r="X349" s="2228"/>
      <c r="Y349" s="2228"/>
      <c r="Z349" s="2228"/>
      <c r="AA349" s="2228"/>
      <c r="AB349" s="2229"/>
      <c r="AC349" s="2229"/>
      <c r="AD349" s="2229"/>
      <c r="AE349" s="2229"/>
      <c r="AF349" s="2228"/>
      <c r="AG349" s="2228"/>
      <c r="AH349" s="2228"/>
      <c r="AI349" s="2228"/>
      <c r="AJ349" s="2228"/>
      <c r="AK349" s="2228"/>
      <c r="AL349" s="2228"/>
      <c r="AM349" s="2228"/>
      <c r="AN349" s="2228"/>
      <c r="AO349" s="2228"/>
      <c r="AP349" s="2228"/>
      <c r="AQ349" s="2228"/>
      <c r="AR349" s="2228"/>
      <c r="AS349" s="2228"/>
      <c r="AT349" s="2228"/>
      <c r="AU349" s="2228"/>
      <c r="AV349" s="2228"/>
      <c r="AW349" s="2228"/>
      <c r="AX349" s="2230"/>
      <c r="AY349" s="2228"/>
      <c r="AZ349" s="2228"/>
      <c r="BA349" s="2228"/>
      <c r="BB349" s="2228"/>
      <c r="BC349" s="2228"/>
      <c r="BD349" s="2228"/>
      <c r="BE349" s="2228"/>
      <c r="BF349" s="2228"/>
      <c r="BG349" s="2228"/>
      <c r="BH349" s="2228"/>
      <c r="BI349" s="2228"/>
      <c r="BJ349" s="2228"/>
      <c r="BK349" s="2228"/>
      <c r="BL349" s="2228"/>
      <c r="BM349" s="2228"/>
      <c r="BN349" s="2228"/>
      <c r="BO349" s="2228"/>
      <c r="BP349" s="2228"/>
      <c r="BQ349" s="2228"/>
      <c r="BR349" s="2228"/>
      <c r="BS349" s="2229"/>
      <c r="BT349" s="2228"/>
      <c r="BU349" s="2228"/>
      <c r="BV349" s="2228"/>
      <c r="BW349" s="2228"/>
      <c r="BX349" s="2228"/>
      <c r="BY349" s="2228"/>
      <c r="BZ349" s="2228"/>
      <c r="CA349" s="2228"/>
      <c r="CB349" s="2228"/>
      <c r="CC349" s="2228"/>
      <c r="CD349" s="2228"/>
      <c r="CE349" s="2228"/>
      <c r="CF349" s="2228"/>
      <c r="CG349" s="2228"/>
      <c r="CH349" s="2228"/>
      <c r="CI349" s="2228"/>
      <c r="CJ349" s="2228"/>
      <c r="CK349" s="2228"/>
      <c r="CL349" s="2228"/>
      <c r="CM349" s="2229"/>
      <c r="CN349" s="2229"/>
    </row>
    <row r="350" spans="2:92" x14ac:dyDescent="0.2">
      <c r="B350" s="2227"/>
      <c r="I350" s="2228"/>
      <c r="J350" s="2228"/>
      <c r="K350" s="2228"/>
      <c r="L350" s="2228"/>
      <c r="M350" s="2228"/>
      <c r="N350" s="2228"/>
      <c r="O350" s="2228"/>
      <c r="P350" s="2228"/>
      <c r="Q350" s="2228"/>
      <c r="R350" s="2228"/>
      <c r="S350" s="2228"/>
      <c r="T350" s="2228"/>
      <c r="U350" s="2228"/>
      <c r="V350" s="2228"/>
      <c r="W350" s="2228"/>
      <c r="X350" s="2228"/>
      <c r="Y350" s="2228"/>
      <c r="Z350" s="2228"/>
      <c r="AA350" s="2228"/>
      <c r="AB350" s="2229"/>
      <c r="AC350" s="2229"/>
      <c r="AD350" s="2229"/>
      <c r="AE350" s="2229"/>
      <c r="AF350" s="2228"/>
      <c r="AG350" s="2228"/>
      <c r="AH350" s="2228"/>
      <c r="AI350" s="2228"/>
      <c r="AJ350" s="2228"/>
      <c r="AK350" s="2228"/>
      <c r="AL350" s="2228"/>
      <c r="AM350" s="2228"/>
      <c r="AN350" s="2228"/>
      <c r="AO350" s="2228"/>
      <c r="AP350" s="2228"/>
      <c r="AQ350" s="2228"/>
      <c r="AR350" s="2228"/>
      <c r="AS350" s="2228"/>
      <c r="AT350" s="2228"/>
      <c r="AU350" s="2228"/>
      <c r="AV350" s="2228"/>
      <c r="AW350" s="2228"/>
      <c r="AX350" s="2230"/>
      <c r="AY350" s="2228"/>
      <c r="AZ350" s="2228"/>
      <c r="BA350" s="2228"/>
      <c r="BB350" s="2228"/>
      <c r="BC350" s="2228"/>
      <c r="BD350" s="2228"/>
      <c r="BE350" s="2228"/>
      <c r="BF350" s="2228"/>
      <c r="BG350" s="2228"/>
      <c r="BH350" s="2228"/>
      <c r="BI350" s="2228"/>
      <c r="BJ350" s="2228"/>
      <c r="BK350" s="2228"/>
      <c r="BL350" s="2228"/>
      <c r="BM350" s="2228"/>
      <c r="BN350" s="2228"/>
      <c r="BO350" s="2228"/>
      <c r="BP350" s="2228"/>
      <c r="BQ350" s="2228"/>
      <c r="BR350" s="2228"/>
      <c r="BS350" s="2229"/>
      <c r="BT350" s="2228"/>
      <c r="BU350" s="2228"/>
      <c r="BV350" s="2228"/>
      <c r="BW350" s="2228"/>
      <c r="BX350" s="2228"/>
      <c r="BY350" s="2228"/>
      <c r="BZ350" s="2228"/>
      <c r="CA350" s="2228"/>
      <c r="CB350" s="2228"/>
      <c r="CC350" s="2228"/>
      <c r="CD350" s="2228"/>
      <c r="CE350" s="2228"/>
      <c r="CF350" s="2228"/>
      <c r="CG350" s="2228"/>
      <c r="CH350" s="2228"/>
      <c r="CI350" s="2228"/>
      <c r="CJ350" s="2228"/>
      <c r="CK350" s="2228"/>
      <c r="CL350" s="2228"/>
      <c r="CM350" s="2229"/>
      <c r="CN350" s="2229"/>
    </row>
    <row r="351" spans="2:92" x14ac:dyDescent="0.2">
      <c r="B351" s="2227"/>
      <c r="I351" s="2228"/>
      <c r="J351" s="2228"/>
      <c r="K351" s="2228"/>
      <c r="L351" s="2228"/>
      <c r="M351" s="2228"/>
      <c r="N351" s="2228"/>
      <c r="O351" s="2228"/>
      <c r="P351" s="2228"/>
      <c r="Q351" s="2228"/>
      <c r="R351" s="2228"/>
      <c r="S351" s="2228"/>
      <c r="T351" s="2228"/>
      <c r="U351" s="2228"/>
      <c r="V351" s="2228"/>
      <c r="W351" s="2228"/>
      <c r="X351" s="2228"/>
      <c r="Y351" s="2228"/>
      <c r="Z351" s="2228"/>
      <c r="AA351" s="2228"/>
      <c r="AB351" s="2229"/>
      <c r="AC351" s="2229"/>
      <c r="AD351" s="2229"/>
      <c r="AE351" s="2229"/>
      <c r="AF351" s="2228"/>
      <c r="AG351" s="2228"/>
      <c r="AH351" s="2228"/>
      <c r="AI351" s="2228"/>
      <c r="AJ351" s="2228"/>
      <c r="AK351" s="2228"/>
      <c r="AL351" s="2228"/>
      <c r="AM351" s="2228"/>
      <c r="AN351" s="2228"/>
      <c r="AO351" s="2228"/>
      <c r="AP351" s="2228"/>
      <c r="AQ351" s="2228"/>
      <c r="AR351" s="2228"/>
      <c r="AS351" s="2228"/>
      <c r="AT351" s="2228"/>
      <c r="AU351" s="2228"/>
      <c r="AV351" s="2228"/>
      <c r="AW351" s="2228"/>
      <c r="AX351" s="2230"/>
      <c r="AY351" s="2228"/>
      <c r="AZ351" s="2228"/>
      <c r="BA351" s="2228"/>
      <c r="BB351" s="2228"/>
      <c r="BC351" s="2228"/>
      <c r="BD351" s="2228"/>
      <c r="BE351" s="2228"/>
      <c r="BF351" s="2228"/>
      <c r="BG351" s="2228"/>
      <c r="BH351" s="2228"/>
      <c r="BI351" s="2228"/>
      <c r="BJ351" s="2228"/>
      <c r="BK351" s="2228"/>
      <c r="BL351" s="2228"/>
      <c r="BM351" s="2228"/>
      <c r="BN351" s="2228"/>
      <c r="BO351" s="2228"/>
      <c r="BP351" s="2228"/>
      <c r="BQ351" s="2228"/>
      <c r="BR351" s="2228"/>
      <c r="BS351" s="2229"/>
      <c r="BT351" s="2228"/>
      <c r="BU351" s="2228"/>
      <c r="BV351" s="2228"/>
      <c r="BW351" s="2228"/>
      <c r="BX351" s="2228"/>
      <c r="BY351" s="2228"/>
      <c r="BZ351" s="2228"/>
      <c r="CA351" s="2228"/>
      <c r="CB351" s="2228"/>
      <c r="CC351" s="2228"/>
      <c r="CD351" s="2228"/>
      <c r="CE351" s="2228"/>
      <c r="CF351" s="2228"/>
      <c r="CG351" s="2228"/>
      <c r="CH351" s="2228"/>
      <c r="CI351" s="2228"/>
      <c r="CJ351" s="2228"/>
      <c r="CK351" s="2228"/>
      <c r="CL351" s="2228"/>
      <c r="CM351" s="2229"/>
      <c r="CN351" s="2229"/>
    </row>
    <row r="352" spans="2:92" x14ac:dyDescent="0.2">
      <c r="B352" s="2227"/>
      <c r="I352" s="2228"/>
      <c r="J352" s="2228"/>
      <c r="K352" s="2228"/>
      <c r="L352" s="2228"/>
      <c r="M352" s="2228"/>
      <c r="N352" s="2228"/>
      <c r="O352" s="2228"/>
      <c r="P352" s="2228"/>
      <c r="Q352" s="2228"/>
      <c r="R352" s="2228"/>
      <c r="S352" s="2228"/>
      <c r="T352" s="2228"/>
      <c r="U352" s="2228"/>
      <c r="V352" s="2228"/>
      <c r="W352" s="2228"/>
      <c r="X352" s="2228"/>
      <c r="Y352" s="2228"/>
      <c r="Z352" s="2228"/>
      <c r="AA352" s="2228"/>
      <c r="AB352" s="2229"/>
      <c r="AC352" s="2229"/>
      <c r="AD352" s="2229"/>
      <c r="AE352" s="2229"/>
      <c r="AF352" s="2228"/>
      <c r="AG352" s="2228"/>
      <c r="AH352" s="2228"/>
      <c r="AI352" s="2228"/>
      <c r="AJ352" s="2228"/>
      <c r="AK352" s="2228"/>
      <c r="AL352" s="2228"/>
      <c r="AM352" s="2228"/>
      <c r="AN352" s="2228"/>
      <c r="AO352" s="2228"/>
      <c r="AP352" s="2228"/>
      <c r="AQ352" s="2228"/>
      <c r="AR352" s="2228"/>
      <c r="AS352" s="2228"/>
      <c r="AT352" s="2228"/>
      <c r="AU352" s="2228"/>
      <c r="AV352" s="2228"/>
      <c r="AW352" s="2228"/>
      <c r="AX352" s="2230"/>
      <c r="AY352" s="2228"/>
      <c r="AZ352" s="2228"/>
      <c r="BA352" s="2228"/>
      <c r="BB352" s="2228"/>
      <c r="BC352" s="2228"/>
      <c r="BD352" s="2228"/>
      <c r="BE352" s="2228"/>
      <c r="BF352" s="2228"/>
      <c r="BG352" s="2228"/>
      <c r="BH352" s="2228"/>
      <c r="BI352" s="2228"/>
      <c r="BJ352" s="2228"/>
      <c r="BK352" s="2228"/>
      <c r="BL352" s="2228"/>
      <c r="BM352" s="2228"/>
      <c r="BN352" s="2228"/>
      <c r="BO352" s="2228"/>
      <c r="BP352" s="2228"/>
      <c r="BQ352" s="2228"/>
      <c r="BR352" s="2228"/>
      <c r="BS352" s="2229"/>
      <c r="BT352" s="2228"/>
      <c r="BU352" s="2228"/>
      <c r="BV352" s="2228"/>
      <c r="BW352" s="2228"/>
      <c r="BX352" s="2228"/>
      <c r="BY352" s="2228"/>
      <c r="BZ352" s="2228"/>
      <c r="CA352" s="2228"/>
      <c r="CB352" s="2228"/>
      <c r="CC352" s="2228"/>
      <c r="CD352" s="2228"/>
      <c r="CE352" s="2228"/>
      <c r="CF352" s="2228"/>
      <c r="CG352" s="2228"/>
      <c r="CH352" s="2228"/>
      <c r="CI352" s="2228"/>
      <c r="CJ352" s="2228"/>
      <c r="CK352" s="2228"/>
      <c r="CL352" s="2228"/>
      <c r="CM352" s="2229"/>
      <c r="CN352" s="2229"/>
    </row>
    <row r="353" spans="2:92" x14ac:dyDescent="0.2">
      <c r="B353" s="2227"/>
      <c r="I353" s="2228"/>
      <c r="J353" s="2228"/>
      <c r="K353" s="2228"/>
      <c r="L353" s="2228"/>
      <c r="M353" s="2228"/>
      <c r="N353" s="2228"/>
      <c r="O353" s="2228"/>
      <c r="P353" s="2228"/>
      <c r="Q353" s="2228"/>
      <c r="R353" s="2228"/>
      <c r="S353" s="2228"/>
      <c r="T353" s="2228"/>
      <c r="U353" s="2228"/>
      <c r="V353" s="2228"/>
      <c r="W353" s="2228"/>
      <c r="X353" s="2228"/>
      <c r="Y353" s="2228"/>
      <c r="Z353" s="2228"/>
      <c r="AA353" s="2228"/>
      <c r="AB353" s="2229"/>
      <c r="AC353" s="2229"/>
      <c r="AD353" s="2229"/>
      <c r="AE353" s="2229"/>
      <c r="AF353" s="2228"/>
      <c r="AG353" s="2228"/>
      <c r="AH353" s="2228"/>
      <c r="AI353" s="2228"/>
      <c r="AJ353" s="2228"/>
      <c r="AK353" s="2228"/>
      <c r="AL353" s="2228"/>
      <c r="AM353" s="2228"/>
      <c r="AN353" s="2228"/>
      <c r="AO353" s="2228"/>
      <c r="AP353" s="2228"/>
      <c r="AQ353" s="2228"/>
      <c r="AR353" s="2228"/>
      <c r="AS353" s="2228"/>
      <c r="AT353" s="2228"/>
      <c r="AU353" s="2228"/>
      <c r="AV353" s="2228"/>
      <c r="AW353" s="2228"/>
      <c r="AX353" s="2230"/>
      <c r="AY353" s="2228"/>
      <c r="AZ353" s="2228"/>
      <c r="BA353" s="2228"/>
      <c r="BB353" s="2228"/>
      <c r="BC353" s="2228"/>
      <c r="BD353" s="2228"/>
      <c r="BE353" s="2228"/>
      <c r="BF353" s="2228"/>
      <c r="BG353" s="2228"/>
      <c r="BH353" s="2228"/>
      <c r="BI353" s="2228"/>
      <c r="BJ353" s="2228"/>
      <c r="BK353" s="2228"/>
      <c r="BL353" s="2228"/>
      <c r="BM353" s="2228"/>
      <c r="BN353" s="2228"/>
      <c r="BO353" s="2228"/>
      <c r="BP353" s="2228"/>
      <c r="BQ353" s="2228"/>
      <c r="BR353" s="2228"/>
      <c r="BS353" s="2229"/>
      <c r="BT353" s="2228"/>
      <c r="BU353" s="2228"/>
      <c r="BV353" s="2228"/>
      <c r="BW353" s="2228"/>
      <c r="BX353" s="2228"/>
      <c r="BY353" s="2228"/>
      <c r="BZ353" s="2228"/>
      <c r="CA353" s="2228"/>
      <c r="CB353" s="2228"/>
      <c r="CC353" s="2228"/>
      <c r="CD353" s="2228"/>
      <c r="CE353" s="2228"/>
      <c r="CF353" s="2228"/>
      <c r="CG353" s="2228"/>
      <c r="CH353" s="2228"/>
      <c r="CI353" s="2228"/>
      <c r="CJ353" s="2228"/>
      <c r="CK353" s="2228"/>
      <c r="CL353" s="2228"/>
      <c r="CM353" s="2229"/>
      <c r="CN353" s="2229"/>
    </row>
    <row r="354" spans="2:92" x14ac:dyDescent="0.2">
      <c r="B354" s="2227"/>
      <c r="I354" s="2228"/>
      <c r="J354" s="2228"/>
      <c r="K354" s="2228"/>
      <c r="L354" s="2228"/>
      <c r="M354" s="2228"/>
      <c r="N354" s="2228"/>
      <c r="O354" s="2228"/>
      <c r="P354" s="2228"/>
      <c r="Q354" s="2228"/>
      <c r="R354" s="2228"/>
      <c r="S354" s="2228"/>
      <c r="T354" s="2228"/>
      <c r="U354" s="2228"/>
      <c r="V354" s="2228"/>
      <c r="W354" s="2228"/>
      <c r="X354" s="2228"/>
      <c r="Y354" s="2228"/>
      <c r="Z354" s="2228"/>
      <c r="AA354" s="2228"/>
      <c r="AB354" s="2229"/>
      <c r="AC354" s="2229"/>
      <c r="AD354" s="2229"/>
      <c r="AE354" s="2229"/>
      <c r="AF354" s="2228"/>
      <c r="AG354" s="2228"/>
      <c r="AH354" s="2228"/>
      <c r="AI354" s="2228"/>
      <c r="AJ354" s="2228"/>
      <c r="AK354" s="2228"/>
      <c r="AL354" s="2228"/>
      <c r="AM354" s="2228"/>
      <c r="AN354" s="2228"/>
      <c r="AO354" s="2228"/>
      <c r="AP354" s="2228"/>
      <c r="AQ354" s="2228"/>
      <c r="AR354" s="2228"/>
      <c r="AS354" s="2228"/>
      <c r="AT354" s="2228"/>
      <c r="AU354" s="2228"/>
      <c r="AV354" s="2228"/>
      <c r="AW354" s="2228"/>
      <c r="AX354" s="2230"/>
      <c r="AY354" s="2228"/>
      <c r="AZ354" s="2228"/>
      <c r="BA354" s="2228"/>
      <c r="BB354" s="2228"/>
      <c r="BC354" s="2228"/>
      <c r="BD354" s="2228"/>
      <c r="BE354" s="2228"/>
      <c r="BF354" s="2228"/>
      <c r="BG354" s="2228"/>
      <c r="BH354" s="2228"/>
      <c r="BI354" s="2228"/>
      <c r="BJ354" s="2228"/>
      <c r="BK354" s="2228"/>
      <c r="BL354" s="2228"/>
      <c r="BM354" s="2228"/>
      <c r="BN354" s="2228"/>
      <c r="BO354" s="2228"/>
      <c r="BP354" s="2228"/>
      <c r="BQ354" s="2228"/>
      <c r="BR354" s="2228"/>
      <c r="BS354" s="2229"/>
      <c r="BT354" s="2228"/>
      <c r="BU354" s="2228"/>
      <c r="BV354" s="2228"/>
      <c r="BW354" s="2228"/>
      <c r="BX354" s="2228"/>
      <c r="BY354" s="2228"/>
      <c r="BZ354" s="2228"/>
      <c r="CA354" s="2228"/>
      <c r="CB354" s="2228"/>
      <c r="CC354" s="2228"/>
      <c r="CD354" s="2228"/>
      <c r="CE354" s="2228"/>
      <c r="CF354" s="2228"/>
      <c r="CG354" s="2228"/>
      <c r="CH354" s="2228"/>
      <c r="CI354" s="2228"/>
      <c r="CJ354" s="2228"/>
      <c r="CK354" s="2228"/>
      <c r="CL354" s="2228"/>
      <c r="CM354" s="2229"/>
      <c r="CN354" s="2229"/>
    </row>
    <row r="355" spans="2:92" x14ac:dyDescent="0.2">
      <c r="B355" s="2227"/>
      <c r="I355" s="2228"/>
      <c r="J355" s="2228"/>
      <c r="K355" s="2228"/>
      <c r="L355" s="2228"/>
      <c r="M355" s="2228"/>
      <c r="N355" s="2228"/>
      <c r="O355" s="2228"/>
      <c r="P355" s="2228"/>
      <c r="Q355" s="2228"/>
      <c r="R355" s="2228"/>
      <c r="S355" s="2228"/>
      <c r="T355" s="2228"/>
      <c r="U355" s="2228"/>
      <c r="V355" s="2228"/>
      <c r="W355" s="2228"/>
      <c r="X355" s="2228"/>
      <c r="Y355" s="2228"/>
      <c r="Z355" s="2228"/>
      <c r="AA355" s="2228"/>
      <c r="AB355" s="2229"/>
      <c r="AC355" s="2229"/>
      <c r="AD355" s="2229"/>
      <c r="AE355" s="2229"/>
      <c r="AF355" s="2228"/>
      <c r="AG355" s="2228"/>
      <c r="AH355" s="2228"/>
      <c r="AI355" s="2228"/>
      <c r="AJ355" s="2228"/>
      <c r="AK355" s="2228"/>
      <c r="AL355" s="2228"/>
      <c r="AM355" s="2228"/>
      <c r="AN355" s="2228"/>
      <c r="AO355" s="2228"/>
      <c r="AP355" s="2228"/>
      <c r="AQ355" s="2228"/>
      <c r="AR355" s="2228"/>
      <c r="AS355" s="2228"/>
      <c r="AT355" s="2228"/>
      <c r="AU355" s="2228"/>
      <c r="AV355" s="2228"/>
      <c r="AW355" s="2228"/>
      <c r="AX355" s="2230"/>
      <c r="AY355" s="2228"/>
      <c r="AZ355" s="2228"/>
      <c r="BA355" s="2228"/>
      <c r="BB355" s="2228"/>
      <c r="BC355" s="2228"/>
      <c r="BD355" s="2228"/>
      <c r="BE355" s="2228"/>
      <c r="BF355" s="2228"/>
      <c r="BG355" s="2228"/>
      <c r="BH355" s="2228"/>
      <c r="BI355" s="2228"/>
      <c r="BJ355" s="2228"/>
      <c r="BK355" s="2228"/>
      <c r="BL355" s="2228"/>
      <c r="BM355" s="2228"/>
      <c r="BN355" s="2228"/>
      <c r="BO355" s="2228"/>
      <c r="BP355" s="2228"/>
      <c r="BQ355" s="2228"/>
      <c r="BR355" s="2228"/>
      <c r="BS355" s="2229"/>
      <c r="BT355" s="2228"/>
      <c r="BU355" s="2228"/>
      <c r="BV355" s="2228"/>
      <c r="BW355" s="2228"/>
      <c r="BX355" s="2228"/>
      <c r="BY355" s="2228"/>
      <c r="BZ355" s="2228"/>
      <c r="CA355" s="2228"/>
      <c r="CB355" s="2228"/>
      <c r="CC355" s="2228"/>
      <c r="CD355" s="2228"/>
      <c r="CE355" s="2228"/>
      <c r="CF355" s="2228"/>
      <c r="CG355" s="2228"/>
      <c r="CH355" s="2228"/>
      <c r="CI355" s="2228"/>
      <c r="CJ355" s="2228"/>
      <c r="CK355" s="2228"/>
      <c r="CL355" s="2228"/>
      <c r="CM355" s="2229"/>
      <c r="CN355" s="2229"/>
    </row>
    <row r="356" spans="2:92" x14ac:dyDescent="0.2">
      <c r="B356" s="2227"/>
      <c r="I356" s="2228"/>
      <c r="J356" s="2228"/>
      <c r="K356" s="2228"/>
      <c r="L356" s="2228"/>
      <c r="M356" s="2228"/>
      <c r="N356" s="2228"/>
      <c r="O356" s="2228"/>
      <c r="P356" s="2228"/>
      <c r="Q356" s="2228"/>
      <c r="R356" s="2228"/>
      <c r="S356" s="2228"/>
      <c r="T356" s="2228"/>
      <c r="U356" s="2228"/>
      <c r="V356" s="2228"/>
      <c r="W356" s="2228"/>
      <c r="X356" s="2228"/>
      <c r="Y356" s="2228"/>
      <c r="Z356" s="2228"/>
      <c r="AA356" s="2228"/>
      <c r="AB356" s="2229"/>
      <c r="AC356" s="2229"/>
      <c r="AD356" s="2229"/>
      <c r="AE356" s="2229"/>
      <c r="AF356" s="2228"/>
      <c r="AG356" s="2228"/>
      <c r="AH356" s="2228"/>
      <c r="AI356" s="2228"/>
      <c r="AJ356" s="2228"/>
      <c r="AK356" s="2228"/>
      <c r="AL356" s="2228"/>
      <c r="AM356" s="2228"/>
      <c r="AN356" s="2228"/>
      <c r="AO356" s="2228"/>
      <c r="AP356" s="2228"/>
      <c r="AQ356" s="2228"/>
      <c r="AR356" s="2228"/>
      <c r="AS356" s="2228"/>
      <c r="AT356" s="2228"/>
      <c r="AU356" s="2228"/>
      <c r="AV356" s="2228"/>
      <c r="AW356" s="2228"/>
      <c r="AX356" s="2230"/>
      <c r="AY356" s="2228"/>
      <c r="AZ356" s="2228"/>
      <c r="BA356" s="2228"/>
      <c r="BB356" s="2228"/>
      <c r="BC356" s="2228"/>
      <c r="BD356" s="2228"/>
      <c r="BE356" s="2228"/>
      <c r="BF356" s="2228"/>
      <c r="BG356" s="2228"/>
      <c r="BH356" s="2228"/>
      <c r="BI356" s="2228"/>
      <c r="BJ356" s="2228"/>
      <c r="BK356" s="2228"/>
      <c r="BL356" s="2228"/>
      <c r="BM356" s="2228"/>
      <c r="BN356" s="2228"/>
      <c r="BO356" s="2228"/>
      <c r="BP356" s="2228"/>
      <c r="BQ356" s="2228"/>
      <c r="BR356" s="2228"/>
      <c r="BS356" s="2229"/>
      <c r="BT356" s="2228"/>
      <c r="BU356" s="2228"/>
      <c r="BV356" s="2228"/>
      <c r="BW356" s="2228"/>
      <c r="BX356" s="2228"/>
      <c r="BY356" s="2228"/>
      <c r="BZ356" s="2228"/>
      <c r="CA356" s="2228"/>
      <c r="CB356" s="2228"/>
      <c r="CC356" s="2228"/>
      <c r="CD356" s="2228"/>
      <c r="CE356" s="2228"/>
      <c r="CF356" s="2228"/>
      <c r="CG356" s="2228"/>
      <c r="CH356" s="2228"/>
      <c r="CI356" s="2228"/>
      <c r="CJ356" s="2228"/>
      <c r="CK356" s="2228"/>
      <c r="CL356" s="2228"/>
      <c r="CM356" s="2229"/>
      <c r="CN356" s="2229"/>
    </row>
    <row r="357" spans="2:92" x14ac:dyDescent="0.2">
      <c r="B357" s="2227"/>
      <c r="I357" s="2228"/>
      <c r="J357" s="2228"/>
      <c r="K357" s="2228"/>
      <c r="L357" s="2228"/>
      <c r="M357" s="2228"/>
      <c r="N357" s="2228"/>
      <c r="O357" s="2228"/>
      <c r="P357" s="2228"/>
      <c r="Q357" s="2228"/>
      <c r="R357" s="2228"/>
      <c r="S357" s="2228"/>
      <c r="T357" s="2228"/>
      <c r="U357" s="2228"/>
      <c r="V357" s="2228"/>
      <c r="W357" s="2228"/>
      <c r="X357" s="2228"/>
      <c r="Y357" s="2228"/>
      <c r="Z357" s="2228"/>
      <c r="AA357" s="2228"/>
      <c r="AB357" s="2229"/>
      <c r="AC357" s="2229"/>
      <c r="AD357" s="2229"/>
      <c r="AE357" s="2229"/>
      <c r="AF357" s="2228"/>
      <c r="AG357" s="2228"/>
      <c r="AH357" s="2228"/>
      <c r="AI357" s="2228"/>
      <c r="AJ357" s="2228"/>
      <c r="AK357" s="2228"/>
      <c r="AL357" s="2228"/>
      <c r="AM357" s="2228"/>
      <c r="AN357" s="2228"/>
      <c r="AO357" s="2228"/>
      <c r="AP357" s="2228"/>
      <c r="AQ357" s="2228"/>
      <c r="AR357" s="2228"/>
      <c r="AS357" s="2228"/>
      <c r="AT357" s="2228"/>
      <c r="AU357" s="2228"/>
      <c r="AV357" s="2228"/>
      <c r="AW357" s="2228"/>
      <c r="AX357" s="2230"/>
      <c r="AY357" s="2228"/>
      <c r="AZ357" s="2228"/>
      <c r="BA357" s="2228"/>
      <c r="BB357" s="2228"/>
      <c r="BC357" s="2228"/>
      <c r="BD357" s="2228"/>
      <c r="BE357" s="2228"/>
      <c r="BF357" s="2228"/>
      <c r="BG357" s="2228"/>
      <c r="BH357" s="2228"/>
      <c r="BI357" s="2228"/>
      <c r="BJ357" s="2228"/>
      <c r="BK357" s="2228"/>
      <c r="BL357" s="2228"/>
      <c r="BM357" s="2228"/>
      <c r="BN357" s="2228"/>
      <c r="BO357" s="2228"/>
      <c r="BP357" s="2228"/>
      <c r="BQ357" s="2228"/>
      <c r="BR357" s="2228"/>
      <c r="BS357" s="2229"/>
      <c r="BT357" s="2228"/>
      <c r="BU357" s="2228"/>
      <c r="BV357" s="2228"/>
      <c r="BW357" s="2228"/>
      <c r="BX357" s="2228"/>
      <c r="BY357" s="2228"/>
      <c r="BZ357" s="2228"/>
      <c r="CA357" s="2228"/>
      <c r="CB357" s="2228"/>
      <c r="CC357" s="2228"/>
      <c r="CD357" s="2228"/>
      <c r="CE357" s="2228"/>
      <c r="CF357" s="2228"/>
      <c r="CG357" s="2228"/>
      <c r="CH357" s="2228"/>
      <c r="CI357" s="2228"/>
      <c r="CJ357" s="2228"/>
      <c r="CK357" s="2228"/>
      <c r="CL357" s="2228"/>
      <c r="CM357" s="2229"/>
      <c r="CN357" s="2229"/>
    </row>
    <row r="358" spans="2:92" x14ac:dyDescent="0.2">
      <c r="B358" s="2227"/>
      <c r="I358" s="2228"/>
      <c r="J358" s="2228"/>
      <c r="K358" s="2228"/>
      <c r="L358" s="2228"/>
      <c r="M358" s="2228"/>
      <c r="N358" s="2228"/>
      <c r="O358" s="2228"/>
      <c r="P358" s="2228"/>
      <c r="Q358" s="2228"/>
      <c r="R358" s="2228"/>
      <c r="S358" s="2228"/>
      <c r="T358" s="2228"/>
      <c r="U358" s="2228"/>
      <c r="V358" s="2228"/>
      <c r="W358" s="2228"/>
      <c r="X358" s="2228"/>
      <c r="Y358" s="2228"/>
      <c r="Z358" s="2228"/>
      <c r="AA358" s="2228"/>
      <c r="AB358" s="2229"/>
      <c r="AC358" s="2229"/>
      <c r="AD358" s="2229"/>
      <c r="AE358" s="2229"/>
      <c r="AF358" s="2228"/>
      <c r="AG358" s="2228"/>
      <c r="AH358" s="2228"/>
      <c r="AI358" s="2228"/>
      <c r="AJ358" s="2228"/>
      <c r="AK358" s="2228"/>
      <c r="AL358" s="2228"/>
      <c r="AM358" s="2228"/>
      <c r="AN358" s="2228"/>
      <c r="AO358" s="2228"/>
      <c r="AP358" s="2228"/>
      <c r="AQ358" s="2228"/>
      <c r="AR358" s="2228"/>
      <c r="AS358" s="2228"/>
      <c r="AT358" s="2228"/>
      <c r="AU358" s="2228"/>
      <c r="AV358" s="2228"/>
      <c r="AW358" s="2228"/>
      <c r="AX358" s="2230"/>
      <c r="AY358" s="2228"/>
      <c r="AZ358" s="2228"/>
      <c r="BA358" s="2228"/>
      <c r="BB358" s="2228"/>
      <c r="BC358" s="2228"/>
      <c r="BD358" s="2228"/>
      <c r="BE358" s="2228"/>
      <c r="BF358" s="2228"/>
      <c r="BG358" s="2228"/>
      <c r="BH358" s="2228"/>
      <c r="BI358" s="2228"/>
      <c r="BJ358" s="2228"/>
      <c r="BK358" s="2228"/>
      <c r="BL358" s="2228"/>
      <c r="BM358" s="2228"/>
      <c r="BN358" s="2228"/>
      <c r="BO358" s="2228"/>
      <c r="BP358" s="2228"/>
      <c r="BQ358" s="2228"/>
      <c r="BR358" s="2228"/>
      <c r="BS358" s="2229"/>
      <c r="BT358" s="2228"/>
      <c r="BU358" s="2228"/>
      <c r="BV358" s="2228"/>
      <c r="BW358" s="2228"/>
      <c r="BX358" s="2228"/>
      <c r="BY358" s="2228"/>
      <c r="BZ358" s="2228"/>
      <c r="CA358" s="2228"/>
      <c r="CB358" s="2228"/>
      <c r="CC358" s="2228"/>
      <c r="CD358" s="2228"/>
      <c r="CE358" s="2228"/>
      <c r="CF358" s="2228"/>
      <c r="CG358" s="2228"/>
      <c r="CH358" s="2228"/>
      <c r="CI358" s="2228"/>
      <c r="CJ358" s="2228"/>
      <c r="CK358" s="2228"/>
      <c r="CL358" s="2228"/>
      <c r="CM358" s="2229"/>
      <c r="CN358" s="2229"/>
    </row>
    <row r="359" spans="2:92" x14ac:dyDescent="0.2">
      <c r="B359" s="2227"/>
      <c r="I359" s="2228"/>
      <c r="J359" s="2228"/>
      <c r="K359" s="2228"/>
      <c r="L359" s="2228"/>
      <c r="M359" s="2228"/>
      <c r="N359" s="2228"/>
      <c r="O359" s="2228"/>
      <c r="P359" s="2228"/>
      <c r="Q359" s="2228"/>
      <c r="R359" s="2228"/>
      <c r="S359" s="2228"/>
      <c r="T359" s="2228"/>
      <c r="U359" s="2228"/>
      <c r="V359" s="2228"/>
      <c r="W359" s="2228"/>
      <c r="X359" s="2228"/>
      <c r="Y359" s="2228"/>
      <c r="Z359" s="2228"/>
      <c r="AA359" s="2228"/>
      <c r="AB359" s="2229"/>
      <c r="AC359" s="2229"/>
      <c r="AD359" s="2229"/>
      <c r="AE359" s="2229"/>
      <c r="AF359" s="2228"/>
      <c r="AG359" s="2228"/>
      <c r="AH359" s="2228"/>
      <c r="AI359" s="2228"/>
      <c r="AJ359" s="2228"/>
      <c r="AK359" s="2228"/>
      <c r="AL359" s="2228"/>
      <c r="AM359" s="2228"/>
      <c r="AN359" s="2228"/>
      <c r="AO359" s="2228"/>
      <c r="AP359" s="2228"/>
      <c r="AQ359" s="2228"/>
      <c r="AR359" s="2228"/>
      <c r="AS359" s="2228"/>
      <c r="AT359" s="2228"/>
      <c r="AU359" s="2228"/>
      <c r="AV359" s="2228"/>
      <c r="AW359" s="2228"/>
      <c r="AX359" s="2230"/>
      <c r="AY359" s="2228"/>
      <c r="AZ359" s="2228"/>
      <c r="BA359" s="2228"/>
      <c r="BB359" s="2228"/>
      <c r="BC359" s="2228"/>
      <c r="BD359" s="2228"/>
      <c r="BE359" s="2228"/>
      <c r="BF359" s="2228"/>
      <c r="BG359" s="2228"/>
      <c r="BH359" s="2228"/>
      <c r="BI359" s="2228"/>
      <c r="BJ359" s="2228"/>
      <c r="BK359" s="2228"/>
      <c r="BL359" s="2228"/>
      <c r="BM359" s="2228"/>
      <c r="BN359" s="2228"/>
      <c r="BO359" s="2228"/>
      <c r="BP359" s="2228"/>
      <c r="BQ359" s="2228"/>
      <c r="BR359" s="2228"/>
      <c r="BS359" s="2229"/>
      <c r="BT359" s="2228"/>
      <c r="BU359" s="2228"/>
      <c r="BV359" s="2228"/>
      <c r="BW359" s="2228"/>
      <c r="BX359" s="2228"/>
      <c r="BY359" s="2228"/>
      <c r="BZ359" s="2228"/>
      <c r="CA359" s="2228"/>
      <c r="CB359" s="2228"/>
      <c r="CC359" s="2228"/>
      <c r="CD359" s="2228"/>
      <c r="CE359" s="2228"/>
      <c r="CF359" s="2228"/>
      <c r="CG359" s="2228"/>
      <c r="CH359" s="2228"/>
      <c r="CI359" s="2228"/>
      <c r="CJ359" s="2228"/>
      <c r="CK359" s="2228"/>
      <c r="CL359" s="2228"/>
      <c r="CM359" s="2229"/>
      <c r="CN359" s="2229"/>
    </row>
    <row r="360" spans="2:92" x14ac:dyDescent="0.2">
      <c r="B360" s="2227"/>
      <c r="I360" s="2228"/>
      <c r="J360" s="2228"/>
      <c r="K360" s="2228"/>
      <c r="L360" s="2228"/>
      <c r="M360" s="2228"/>
      <c r="N360" s="2228"/>
      <c r="O360" s="2228"/>
      <c r="P360" s="2228"/>
      <c r="Q360" s="2228"/>
      <c r="R360" s="2228"/>
      <c r="S360" s="2228"/>
      <c r="T360" s="2228"/>
      <c r="U360" s="2228"/>
      <c r="V360" s="2228"/>
      <c r="W360" s="2228"/>
      <c r="X360" s="2228"/>
      <c r="Y360" s="2228"/>
      <c r="Z360" s="2228"/>
      <c r="AA360" s="2228"/>
      <c r="AB360" s="2229"/>
      <c r="AC360" s="2229"/>
      <c r="AD360" s="2229"/>
      <c r="AE360" s="2229"/>
      <c r="AF360" s="2228"/>
      <c r="AG360" s="2228"/>
      <c r="AH360" s="2228"/>
      <c r="AI360" s="2228"/>
      <c r="AJ360" s="2228"/>
      <c r="AK360" s="2228"/>
      <c r="AL360" s="2228"/>
      <c r="AM360" s="2228"/>
      <c r="AN360" s="2228"/>
      <c r="AO360" s="2228"/>
      <c r="AP360" s="2228"/>
      <c r="AQ360" s="2228"/>
      <c r="AR360" s="2228"/>
      <c r="AS360" s="2228"/>
      <c r="AT360" s="2228"/>
      <c r="AU360" s="2228"/>
      <c r="AV360" s="2228"/>
      <c r="AW360" s="2228"/>
      <c r="AX360" s="2230"/>
      <c r="AY360" s="2228"/>
      <c r="AZ360" s="2228"/>
      <c r="BA360" s="2228"/>
      <c r="BB360" s="2228"/>
      <c r="BC360" s="2228"/>
      <c r="BD360" s="2228"/>
      <c r="BE360" s="2228"/>
      <c r="BF360" s="2228"/>
      <c r="BG360" s="2228"/>
      <c r="BH360" s="2228"/>
      <c r="BI360" s="2228"/>
      <c r="BJ360" s="2228"/>
      <c r="BK360" s="2228"/>
      <c r="BL360" s="2228"/>
      <c r="BM360" s="2228"/>
      <c r="BN360" s="2228"/>
      <c r="BO360" s="2228"/>
      <c r="BP360" s="2228"/>
      <c r="BQ360" s="2228"/>
      <c r="BR360" s="2228"/>
      <c r="BS360" s="2229"/>
      <c r="BT360" s="2228"/>
      <c r="BU360" s="2228"/>
      <c r="BV360" s="2228"/>
      <c r="BW360" s="2228"/>
      <c r="BX360" s="2228"/>
      <c r="BY360" s="2228"/>
      <c r="BZ360" s="2228"/>
      <c r="CA360" s="2228"/>
      <c r="CB360" s="2228"/>
      <c r="CC360" s="2228"/>
      <c r="CD360" s="2228"/>
      <c r="CE360" s="2228"/>
      <c r="CF360" s="2228"/>
      <c r="CG360" s="2228"/>
      <c r="CH360" s="2228"/>
      <c r="CI360" s="2228"/>
      <c r="CJ360" s="2228"/>
      <c r="CK360" s="2228"/>
      <c r="CL360" s="2228"/>
      <c r="CM360" s="2229"/>
      <c r="CN360" s="2229"/>
    </row>
    <row r="361" spans="2:92" x14ac:dyDescent="0.2">
      <c r="B361" s="2227"/>
      <c r="I361" s="2228"/>
      <c r="J361" s="2228"/>
      <c r="K361" s="2228"/>
      <c r="L361" s="2228"/>
      <c r="M361" s="2228"/>
      <c r="N361" s="2228"/>
      <c r="O361" s="2228"/>
      <c r="P361" s="2228"/>
      <c r="Q361" s="2228"/>
      <c r="R361" s="2228"/>
      <c r="S361" s="2228"/>
      <c r="T361" s="2228"/>
      <c r="U361" s="2228"/>
      <c r="V361" s="2228"/>
      <c r="W361" s="2228"/>
      <c r="X361" s="2228"/>
      <c r="Y361" s="2228"/>
      <c r="Z361" s="2228"/>
      <c r="AA361" s="2228"/>
      <c r="AB361" s="2229"/>
      <c r="AC361" s="2229"/>
      <c r="AD361" s="2229"/>
      <c r="AE361" s="2229"/>
      <c r="AF361" s="2228"/>
      <c r="AG361" s="2228"/>
      <c r="AH361" s="2228"/>
      <c r="AI361" s="2228"/>
      <c r="AJ361" s="2228"/>
      <c r="AK361" s="2228"/>
      <c r="AL361" s="2228"/>
      <c r="AM361" s="2228"/>
      <c r="AN361" s="2228"/>
      <c r="AO361" s="2228"/>
      <c r="AP361" s="2228"/>
      <c r="AQ361" s="2228"/>
      <c r="AR361" s="2228"/>
      <c r="AS361" s="2228"/>
      <c r="AT361" s="2228"/>
      <c r="AU361" s="2228"/>
      <c r="AV361" s="2228"/>
      <c r="AW361" s="2228"/>
      <c r="AX361" s="2230"/>
      <c r="AY361" s="2228"/>
      <c r="AZ361" s="2228"/>
      <c r="BA361" s="2228"/>
      <c r="BB361" s="2228"/>
      <c r="BC361" s="2228"/>
      <c r="BD361" s="2228"/>
      <c r="BE361" s="2228"/>
      <c r="BF361" s="2228"/>
      <c r="BG361" s="2228"/>
      <c r="BH361" s="2228"/>
      <c r="BI361" s="2228"/>
      <c r="BJ361" s="2228"/>
      <c r="BK361" s="2228"/>
      <c r="BL361" s="2228"/>
      <c r="BM361" s="2228"/>
      <c r="BN361" s="2228"/>
      <c r="BO361" s="2228"/>
      <c r="BP361" s="2228"/>
      <c r="BQ361" s="2228"/>
      <c r="BR361" s="2228"/>
      <c r="BS361" s="2229"/>
      <c r="BT361" s="2228"/>
      <c r="BU361" s="2228"/>
      <c r="BV361" s="2228"/>
      <c r="BW361" s="2228"/>
      <c r="BX361" s="2228"/>
      <c r="BY361" s="2228"/>
      <c r="BZ361" s="2228"/>
      <c r="CA361" s="2228"/>
      <c r="CB361" s="2228"/>
      <c r="CC361" s="2228"/>
      <c r="CD361" s="2228"/>
      <c r="CE361" s="2228"/>
      <c r="CF361" s="2228"/>
      <c r="CG361" s="2228"/>
      <c r="CH361" s="2228"/>
      <c r="CI361" s="2228"/>
      <c r="CJ361" s="2228"/>
      <c r="CK361" s="2228"/>
      <c r="CL361" s="2228"/>
      <c r="CM361" s="2229"/>
      <c r="CN361" s="2229"/>
    </row>
    <row r="362" spans="2:92" x14ac:dyDescent="0.2">
      <c r="B362" s="2227"/>
      <c r="I362" s="2228"/>
      <c r="J362" s="2228"/>
      <c r="K362" s="2228"/>
      <c r="L362" s="2228"/>
      <c r="M362" s="2228"/>
      <c r="N362" s="2228"/>
      <c r="O362" s="2228"/>
      <c r="P362" s="2228"/>
      <c r="Q362" s="2228"/>
      <c r="R362" s="2228"/>
      <c r="S362" s="2228"/>
      <c r="T362" s="2228"/>
      <c r="U362" s="2228"/>
      <c r="V362" s="2228"/>
      <c r="W362" s="2228"/>
      <c r="X362" s="2228"/>
      <c r="Y362" s="2228"/>
      <c r="Z362" s="2228"/>
      <c r="AA362" s="2228"/>
      <c r="AB362" s="2229"/>
      <c r="AC362" s="2229"/>
      <c r="AD362" s="2229"/>
      <c r="AE362" s="2229"/>
      <c r="AF362" s="2228"/>
      <c r="AG362" s="2228"/>
      <c r="AH362" s="2228"/>
      <c r="AI362" s="2228"/>
      <c r="AJ362" s="2228"/>
      <c r="AK362" s="2228"/>
      <c r="AL362" s="2228"/>
      <c r="AM362" s="2228"/>
      <c r="AN362" s="2228"/>
      <c r="AO362" s="2228"/>
      <c r="AP362" s="2228"/>
      <c r="AQ362" s="2228"/>
      <c r="AR362" s="2228"/>
      <c r="AS362" s="2228"/>
      <c r="AT362" s="2228"/>
      <c r="AU362" s="2228"/>
      <c r="AV362" s="2228"/>
      <c r="AW362" s="2228"/>
      <c r="AX362" s="2230"/>
      <c r="AY362" s="2228"/>
      <c r="AZ362" s="2228"/>
      <c r="BA362" s="2228"/>
      <c r="BB362" s="2228"/>
      <c r="BC362" s="2228"/>
      <c r="BD362" s="2228"/>
      <c r="BE362" s="2228"/>
      <c r="BF362" s="2228"/>
      <c r="BG362" s="2228"/>
      <c r="BH362" s="2228"/>
      <c r="BI362" s="2228"/>
      <c r="BJ362" s="2228"/>
      <c r="BK362" s="2228"/>
      <c r="BL362" s="2228"/>
      <c r="BM362" s="2228"/>
      <c r="BN362" s="2228"/>
      <c r="BO362" s="2228"/>
      <c r="BP362" s="2228"/>
      <c r="BQ362" s="2228"/>
      <c r="BR362" s="2228"/>
      <c r="BS362" s="2229"/>
      <c r="BT362" s="2228"/>
      <c r="BU362" s="2228"/>
      <c r="BV362" s="2228"/>
      <c r="BW362" s="2228"/>
      <c r="BX362" s="2228"/>
      <c r="BY362" s="2228"/>
      <c r="BZ362" s="2228"/>
      <c r="CA362" s="2228"/>
      <c r="CB362" s="2228"/>
      <c r="CC362" s="2228"/>
      <c r="CD362" s="2228"/>
      <c r="CE362" s="2228"/>
      <c r="CF362" s="2228"/>
      <c r="CG362" s="2228"/>
      <c r="CH362" s="2228"/>
      <c r="CI362" s="2228"/>
      <c r="CJ362" s="2228"/>
      <c r="CK362" s="2228"/>
      <c r="CL362" s="2228"/>
      <c r="CM362" s="2229"/>
      <c r="CN362" s="2229"/>
    </row>
    <row r="363" spans="2:92" x14ac:dyDescent="0.2">
      <c r="B363" s="2227"/>
      <c r="I363" s="2228"/>
      <c r="J363" s="2228"/>
      <c r="K363" s="2228"/>
      <c r="L363" s="2228"/>
      <c r="M363" s="2228"/>
      <c r="N363" s="2228"/>
      <c r="O363" s="2228"/>
      <c r="P363" s="2228"/>
      <c r="Q363" s="2228"/>
      <c r="R363" s="2228"/>
      <c r="S363" s="2228"/>
      <c r="T363" s="2228"/>
      <c r="U363" s="2228"/>
      <c r="V363" s="2228"/>
      <c r="W363" s="2228"/>
      <c r="X363" s="2228"/>
      <c r="Y363" s="2228"/>
      <c r="Z363" s="2228"/>
      <c r="AA363" s="2228"/>
      <c r="AB363" s="2229"/>
      <c r="AC363" s="2229"/>
      <c r="AD363" s="2229"/>
      <c r="AE363" s="2229"/>
      <c r="AF363" s="2228"/>
      <c r="AG363" s="2228"/>
      <c r="AH363" s="2228"/>
      <c r="AI363" s="2228"/>
      <c r="AJ363" s="2228"/>
      <c r="AK363" s="2228"/>
      <c r="AL363" s="2228"/>
      <c r="AM363" s="2228"/>
      <c r="AN363" s="2228"/>
      <c r="AO363" s="2228"/>
      <c r="AP363" s="2228"/>
      <c r="AQ363" s="2228"/>
      <c r="AR363" s="2228"/>
      <c r="AS363" s="2228"/>
      <c r="AT363" s="2228"/>
      <c r="AU363" s="2228"/>
      <c r="AV363" s="2228"/>
      <c r="AW363" s="2228"/>
      <c r="AX363" s="2230"/>
      <c r="AY363" s="2228"/>
      <c r="AZ363" s="2228"/>
      <c r="BA363" s="2228"/>
      <c r="BB363" s="2228"/>
      <c r="BC363" s="2228"/>
      <c r="BD363" s="2228"/>
      <c r="BE363" s="2228"/>
      <c r="BF363" s="2228"/>
      <c r="BG363" s="2228"/>
      <c r="BH363" s="2228"/>
      <c r="BI363" s="2228"/>
      <c r="BJ363" s="2228"/>
      <c r="BK363" s="2228"/>
      <c r="BL363" s="2228"/>
      <c r="BM363" s="2228"/>
      <c r="BN363" s="2228"/>
      <c r="BO363" s="2228"/>
      <c r="BP363" s="2228"/>
      <c r="BQ363" s="2228"/>
      <c r="BR363" s="2228"/>
      <c r="BS363" s="2229"/>
      <c r="BT363" s="2228"/>
      <c r="BU363" s="2228"/>
      <c r="BV363" s="2228"/>
      <c r="BW363" s="2228"/>
      <c r="BX363" s="2228"/>
      <c r="BY363" s="2228"/>
      <c r="BZ363" s="2228"/>
      <c r="CA363" s="2228"/>
      <c r="CB363" s="2228"/>
      <c r="CC363" s="2228"/>
      <c r="CD363" s="2228"/>
      <c r="CE363" s="2228"/>
      <c r="CF363" s="2228"/>
      <c r="CG363" s="2228"/>
      <c r="CH363" s="2228"/>
      <c r="CI363" s="2228"/>
      <c r="CJ363" s="2228"/>
      <c r="CK363" s="2228"/>
      <c r="CL363" s="2228"/>
      <c r="CM363" s="2229"/>
      <c r="CN363" s="2229"/>
    </row>
    <row r="364" spans="2:92" x14ac:dyDescent="0.2">
      <c r="B364" s="2227"/>
      <c r="I364" s="2228"/>
      <c r="J364" s="2228"/>
      <c r="K364" s="2228"/>
      <c r="L364" s="2228"/>
      <c r="M364" s="2228"/>
      <c r="N364" s="2228"/>
      <c r="O364" s="2228"/>
      <c r="P364" s="2228"/>
      <c r="Q364" s="2228"/>
      <c r="R364" s="2228"/>
      <c r="S364" s="2228"/>
      <c r="T364" s="2228"/>
      <c r="U364" s="2228"/>
      <c r="V364" s="2228"/>
      <c r="W364" s="2228"/>
      <c r="X364" s="2228"/>
      <c r="Y364" s="2228"/>
      <c r="Z364" s="2228"/>
      <c r="AA364" s="2228"/>
      <c r="AB364" s="2229"/>
      <c r="AC364" s="2229"/>
      <c r="AD364" s="2229"/>
      <c r="AE364" s="2229"/>
      <c r="AF364" s="2228"/>
      <c r="AG364" s="2228"/>
      <c r="AH364" s="2228"/>
      <c r="AI364" s="2228"/>
      <c r="AJ364" s="2228"/>
      <c r="AK364" s="2228"/>
      <c r="AL364" s="2228"/>
      <c r="AM364" s="2228"/>
      <c r="AN364" s="2228"/>
      <c r="AO364" s="2228"/>
      <c r="AP364" s="2228"/>
      <c r="AQ364" s="2228"/>
      <c r="AR364" s="2228"/>
      <c r="AS364" s="2228"/>
      <c r="AT364" s="2228"/>
      <c r="AU364" s="2228"/>
      <c r="AV364" s="2228"/>
      <c r="AW364" s="2228"/>
      <c r="AX364" s="2230"/>
      <c r="AY364" s="2228"/>
      <c r="AZ364" s="2228"/>
      <c r="BA364" s="2228"/>
      <c r="BB364" s="2228"/>
      <c r="BC364" s="2228"/>
      <c r="BD364" s="2228"/>
      <c r="BE364" s="2228"/>
      <c r="BF364" s="2228"/>
      <c r="BG364" s="2228"/>
      <c r="BH364" s="2228"/>
      <c r="BI364" s="2228"/>
      <c r="BJ364" s="2228"/>
      <c r="BK364" s="2228"/>
      <c r="BL364" s="2228"/>
      <c r="BM364" s="2228"/>
      <c r="BN364" s="2228"/>
      <c r="BO364" s="2228"/>
      <c r="BP364" s="2228"/>
      <c r="BQ364" s="2228"/>
      <c r="BR364" s="2228"/>
      <c r="BS364" s="2229"/>
      <c r="BT364" s="2228"/>
      <c r="BU364" s="2228"/>
      <c r="BV364" s="2228"/>
      <c r="BW364" s="2228"/>
      <c r="BX364" s="2228"/>
      <c r="BY364" s="2228"/>
      <c r="BZ364" s="2228"/>
      <c r="CA364" s="2228"/>
      <c r="CB364" s="2228"/>
      <c r="CC364" s="2228"/>
      <c r="CD364" s="2228"/>
      <c r="CE364" s="2228"/>
      <c r="CF364" s="2228"/>
      <c r="CG364" s="2228"/>
      <c r="CH364" s="2228"/>
      <c r="CI364" s="2228"/>
      <c r="CJ364" s="2228"/>
      <c r="CK364" s="2228"/>
      <c r="CL364" s="2228"/>
      <c r="CM364" s="2229"/>
      <c r="CN364" s="2229"/>
    </row>
    <row r="365" spans="2:92" x14ac:dyDescent="0.2">
      <c r="B365" s="2227"/>
      <c r="I365" s="2228"/>
      <c r="J365" s="2228"/>
      <c r="K365" s="2228"/>
      <c r="L365" s="2228"/>
      <c r="M365" s="2228"/>
      <c r="N365" s="2228"/>
      <c r="O365" s="2228"/>
      <c r="P365" s="2228"/>
      <c r="Q365" s="2228"/>
      <c r="R365" s="2228"/>
      <c r="S365" s="2228"/>
      <c r="T365" s="2228"/>
      <c r="U365" s="2228"/>
      <c r="V365" s="2228"/>
      <c r="W365" s="2228"/>
      <c r="X365" s="2228"/>
      <c r="Y365" s="2228"/>
      <c r="Z365" s="2228"/>
      <c r="AA365" s="2228"/>
      <c r="AB365" s="2229"/>
      <c r="AC365" s="2229"/>
      <c r="AD365" s="2229"/>
      <c r="AE365" s="2229"/>
      <c r="AF365" s="2228"/>
      <c r="AG365" s="2228"/>
      <c r="AH365" s="2228"/>
      <c r="AI365" s="2228"/>
      <c r="AJ365" s="2228"/>
      <c r="AK365" s="2228"/>
      <c r="AL365" s="2228"/>
      <c r="AM365" s="2228"/>
      <c r="AN365" s="2228"/>
      <c r="AO365" s="2228"/>
      <c r="AP365" s="2228"/>
      <c r="AQ365" s="2228"/>
      <c r="AR365" s="2228"/>
      <c r="AS365" s="2228"/>
      <c r="AT365" s="2228"/>
      <c r="AU365" s="2228"/>
      <c r="AV365" s="2228"/>
      <c r="AW365" s="2228"/>
      <c r="AX365" s="2230"/>
      <c r="AY365" s="2228"/>
      <c r="AZ365" s="2228"/>
      <c r="BA365" s="2228"/>
      <c r="BB365" s="2228"/>
      <c r="BC365" s="2228"/>
      <c r="BD365" s="2228"/>
      <c r="BE365" s="2228"/>
      <c r="BF365" s="2228"/>
      <c r="BG365" s="2228"/>
      <c r="BH365" s="2228"/>
      <c r="BI365" s="2228"/>
      <c r="BJ365" s="2228"/>
      <c r="BK365" s="2228"/>
      <c r="BL365" s="2228"/>
      <c r="BM365" s="2228"/>
      <c r="BN365" s="2228"/>
      <c r="BO365" s="2228"/>
      <c r="BP365" s="2228"/>
      <c r="BQ365" s="2228"/>
      <c r="BR365" s="2228"/>
      <c r="BS365" s="2229"/>
      <c r="BT365" s="2228"/>
      <c r="BU365" s="2228"/>
      <c r="BV365" s="2228"/>
      <c r="BW365" s="2228"/>
      <c r="BX365" s="2228"/>
      <c r="BY365" s="2228"/>
      <c r="BZ365" s="2228"/>
      <c r="CA365" s="2228"/>
      <c r="CB365" s="2228"/>
      <c r="CC365" s="2228"/>
      <c r="CD365" s="2228"/>
      <c r="CE365" s="2228"/>
      <c r="CF365" s="2228"/>
      <c r="CG365" s="2228"/>
      <c r="CH365" s="2228"/>
      <c r="CI365" s="2228"/>
      <c r="CJ365" s="2228"/>
      <c r="CK365" s="2228"/>
      <c r="CL365" s="2228"/>
      <c r="CM365" s="2229"/>
      <c r="CN365" s="2229"/>
    </row>
    <row r="366" spans="2:92" x14ac:dyDescent="0.2">
      <c r="B366" s="2227"/>
      <c r="I366" s="2228"/>
      <c r="J366" s="2228"/>
      <c r="K366" s="2228"/>
      <c r="L366" s="2228"/>
      <c r="M366" s="2228"/>
      <c r="N366" s="2228"/>
      <c r="O366" s="2228"/>
      <c r="P366" s="2228"/>
      <c r="Q366" s="2228"/>
      <c r="R366" s="2228"/>
      <c r="S366" s="2228"/>
      <c r="T366" s="2228"/>
      <c r="U366" s="2228"/>
      <c r="V366" s="2228"/>
      <c r="W366" s="2228"/>
      <c r="X366" s="2228"/>
      <c r="Y366" s="2228"/>
      <c r="Z366" s="2228"/>
      <c r="AA366" s="2228"/>
      <c r="AB366" s="2229"/>
      <c r="AC366" s="2229"/>
      <c r="AD366" s="2229"/>
      <c r="AE366" s="2229"/>
      <c r="AF366" s="2228"/>
      <c r="AG366" s="2228"/>
      <c r="AH366" s="2228"/>
      <c r="AI366" s="2228"/>
      <c r="AJ366" s="2228"/>
      <c r="AK366" s="2228"/>
      <c r="AL366" s="2228"/>
      <c r="AM366" s="2228"/>
      <c r="AN366" s="2228"/>
      <c r="AO366" s="2228"/>
      <c r="AP366" s="2228"/>
      <c r="AQ366" s="2228"/>
      <c r="AR366" s="2228"/>
      <c r="AS366" s="2228"/>
      <c r="AT366" s="2228"/>
      <c r="AU366" s="2228"/>
      <c r="AV366" s="2228"/>
      <c r="AW366" s="2228"/>
      <c r="AX366" s="2230"/>
      <c r="AY366" s="2228"/>
      <c r="AZ366" s="2228"/>
      <c r="BA366" s="2228"/>
      <c r="BB366" s="2228"/>
      <c r="BC366" s="2228"/>
      <c r="BD366" s="2228"/>
      <c r="BE366" s="2228"/>
      <c r="BF366" s="2228"/>
      <c r="BG366" s="2228"/>
      <c r="BH366" s="2228"/>
      <c r="BI366" s="2228"/>
      <c r="BJ366" s="2228"/>
      <c r="BK366" s="2228"/>
      <c r="BL366" s="2228"/>
      <c r="BM366" s="2228"/>
      <c r="BN366" s="2228"/>
      <c r="BO366" s="2228"/>
      <c r="BP366" s="2228"/>
      <c r="BQ366" s="2228"/>
      <c r="BR366" s="2228"/>
      <c r="BS366" s="2229"/>
      <c r="BT366" s="2228"/>
      <c r="BU366" s="2228"/>
      <c r="BV366" s="2228"/>
      <c r="BW366" s="2228"/>
      <c r="BX366" s="2228"/>
      <c r="BY366" s="2228"/>
      <c r="BZ366" s="2228"/>
      <c r="CA366" s="2228"/>
      <c r="CB366" s="2228"/>
      <c r="CC366" s="2228"/>
      <c r="CD366" s="2228"/>
      <c r="CE366" s="2228"/>
      <c r="CF366" s="2228"/>
      <c r="CG366" s="2228"/>
      <c r="CH366" s="2228"/>
      <c r="CI366" s="2228"/>
      <c r="CJ366" s="2228"/>
      <c r="CK366" s="2228"/>
      <c r="CL366" s="2228"/>
      <c r="CM366" s="2229"/>
      <c r="CN366" s="2229"/>
    </row>
    <row r="367" spans="2:92" x14ac:dyDescent="0.2">
      <c r="B367" s="2227"/>
      <c r="I367" s="2228"/>
      <c r="J367" s="2228"/>
      <c r="K367" s="2228"/>
      <c r="L367" s="2228"/>
      <c r="M367" s="2228"/>
      <c r="N367" s="2228"/>
      <c r="O367" s="2228"/>
      <c r="P367" s="2228"/>
      <c r="Q367" s="2228"/>
      <c r="R367" s="2228"/>
      <c r="S367" s="2228"/>
      <c r="T367" s="2228"/>
      <c r="U367" s="2228"/>
      <c r="V367" s="2228"/>
      <c r="W367" s="2228"/>
      <c r="X367" s="2228"/>
      <c r="Y367" s="2228"/>
      <c r="Z367" s="2228"/>
      <c r="AA367" s="2228"/>
      <c r="AB367" s="2229"/>
      <c r="AC367" s="2229"/>
      <c r="AD367" s="2229"/>
      <c r="AE367" s="2229"/>
      <c r="AF367" s="2228"/>
      <c r="AG367" s="2228"/>
      <c r="AH367" s="2228"/>
      <c r="AI367" s="2228"/>
      <c r="AJ367" s="2228"/>
      <c r="AK367" s="2228"/>
      <c r="AL367" s="2228"/>
      <c r="AM367" s="2228"/>
      <c r="AN367" s="2228"/>
      <c r="AO367" s="2228"/>
      <c r="AP367" s="2228"/>
      <c r="AQ367" s="2228"/>
      <c r="AR367" s="2228"/>
      <c r="AS367" s="2228"/>
      <c r="AT367" s="2228"/>
      <c r="AU367" s="2228"/>
      <c r="AV367" s="2228"/>
      <c r="AW367" s="2228"/>
      <c r="AX367" s="2230"/>
      <c r="AY367" s="2228"/>
      <c r="AZ367" s="2228"/>
      <c r="BA367" s="2228"/>
      <c r="BB367" s="2228"/>
      <c r="BC367" s="2228"/>
      <c r="BD367" s="2228"/>
      <c r="BE367" s="2228"/>
      <c r="BF367" s="2228"/>
      <c r="BG367" s="2228"/>
      <c r="BH367" s="2228"/>
      <c r="BI367" s="2228"/>
      <c r="BJ367" s="2228"/>
      <c r="BK367" s="2228"/>
      <c r="BL367" s="2228"/>
      <c r="BM367" s="2228"/>
      <c r="BN367" s="2228"/>
      <c r="BO367" s="2228"/>
      <c r="BP367" s="2228"/>
      <c r="BQ367" s="2228"/>
      <c r="BR367" s="2228"/>
      <c r="BS367" s="2229"/>
      <c r="BT367" s="2228"/>
      <c r="BU367" s="2228"/>
      <c r="BV367" s="2228"/>
      <c r="BW367" s="2228"/>
      <c r="BX367" s="2228"/>
      <c r="BY367" s="2228"/>
      <c r="BZ367" s="2228"/>
      <c r="CA367" s="2228"/>
      <c r="CB367" s="2228"/>
      <c r="CC367" s="2228"/>
      <c r="CD367" s="2228"/>
      <c r="CE367" s="2228"/>
      <c r="CF367" s="2228"/>
      <c r="CG367" s="2228"/>
      <c r="CH367" s="2228"/>
      <c r="CI367" s="2228"/>
      <c r="CJ367" s="2228"/>
      <c r="CK367" s="2228"/>
      <c r="CL367" s="2228"/>
      <c r="CM367" s="2229"/>
      <c r="CN367" s="2229"/>
    </row>
    <row r="368" spans="2:92" x14ac:dyDescent="0.2">
      <c r="B368" s="2227"/>
      <c r="I368" s="2228"/>
      <c r="J368" s="2228"/>
      <c r="K368" s="2228"/>
      <c r="L368" s="2228"/>
      <c r="M368" s="2228"/>
      <c r="N368" s="2228"/>
      <c r="O368" s="2228"/>
      <c r="P368" s="2228"/>
      <c r="Q368" s="2228"/>
      <c r="R368" s="2228"/>
      <c r="S368" s="2228"/>
      <c r="T368" s="2228"/>
      <c r="U368" s="2228"/>
      <c r="V368" s="2228"/>
      <c r="W368" s="2228"/>
      <c r="X368" s="2228"/>
      <c r="Y368" s="2228"/>
      <c r="Z368" s="2228"/>
      <c r="AA368" s="2228"/>
      <c r="AB368" s="2229"/>
      <c r="AC368" s="2229"/>
      <c r="AD368" s="2229"/>
      <c r="AE368" s="2229"/>
      <c r="AF368" s="2228"/>
      <c r="AG368" s="2228"/>
      <c r="AH368" s="2228"/>
      <c r="AI368" s="2228"/>
      <c r="AJ368" s="2228"/>
      <c r="AK368" s="2228"/>
      <c r="AL368" s="2228"/>
      <c r="AM368" s="2228"/>
      <c r="AN368" s="2228"/>
      <c r="AO368" s="2228"/>
      <c r="AP368" s="2228"/>
      <c r="AQ368" s="2228"/>
      <c r="AR368" s="2228"/>
      <c r="AS368" s="2228"/>
      <c r="AT368" s="2228"/>
      <c r="AU368" s="2228"/>
      <c r="AV368" s="2228"/>
      <c r="AW368" s="2228"/>
      <c r="AX368" s="2230"/>
      <c r="AY368" s="2228"/>
      <c r="AZ368" s="2228"/>
      <c r="BA368" s="2228"/>
      <c r="BB368" s="2228"/>
      <c r="BC368" s="2228"/>
      <c r="BD368" s="2228"/>
      <c r="BE368" s="2228"/>
      <c r="BF368" s="2228"/>
      <c r="BG368" s="2228"/>
      <c r="BH368" s="2228"/>
      <c r="BI368" s="2228"/>
      <c r="BJ368" s="2228"/>
      <c r="BK368" s="2228"/>
      <c r="BL368" s="2228"/>
      <c r="BM368" s="2228"/>
      <c r="BN368" s="2228"/>
      <c r="BO368" s="2228"/>
      <c r="BP368" s="2228"/>
      <c r="BQ368" s="2228"/>
      <c r="BR368" s="2228"/>
      <c r="BS368" s="2229"/>
      <c r="BT368" s="2228"/>
      <c r="BU368" s="2228"/>
      <c r="BV368" s="2228"/>
      <c r="BW368" s="2228"/>
      <c r="BX368" s="2228"/>
      <c r="BY368" s="2228"/>
      <c r="BZ368" s="2228"/>
      <c r="CA368" s="2228"/>
      <c r="CB368" s="2228"/>
      <c r="CC368" s="2228"/>
      <c r="CD368" s="2228"/>
      <c r="CE368" s="2228"/>
      <c r="CF368" s="2228"/>
      <c r="CG368" s="2228"/>
      <c r="CH368" s="2228"/>
      <c r="CI368" s="2228"/>
      <c r="CJ368" s="2228"/>
      <c r="CK368" s="2228"/>
      <c r="CL368" s="2228"/>
      <c r="CM368" s="2229"/>
      <c r="CN368" s="2229"/>
    </row>
    <row r="369" spans="2:92" x14ac:dyDescent="0.2">
      <c r="B369" s="2227"/>
      <c r="I369" s="2228"/>
      <c r="J369" s="2228"/>
      <c r="K369" s="2228"/>
      <c r="L369" s="2228"/>
      <c r="M369" s="2228"/>
      <c r="N369" s="2228"/>
      <c r="O369" s="2228"/>
      <c r="P369" s="2228"/>
      <c r="Q369" s="2228"/>
      <c r="R369" s="2228"/>
      <c r="S369" s="2228"/>
      <c r="T369" s="2228"/>
      <c r="U369" s="2228"/>
      <c r="V369" s="2228"/>
      <c r="W369" s="2228"/>
      <c r="X369" s="2228"/>
      <c r="Y369" s="2228"/>
      <c r="Z369" s="2228"/>
      <c r="AA369" s="2228"/>
      <c r="AB369" s="2229"/>
      <c r="AC369" s="2229"/>
      <c r="AD369" s="2229"/>
      <c r="AE369" s="2229"/>
      <c r="AF369" s="2228"/>
      <c r="AG369" s="2228"/>
      <c r="AH369" s="2228"/>
      <c r="AI369" s="2228"/>
      <c r="AJ369" s="2228"/>
      <c r="AK369" s="2228"/>
      <c r="AL369" s="2228"/>
      <c r="AM369" s="2228"/>
      <c r="AN369" s="2228"/>
      <c r="AO369" s="2228"/>
      <c r="AP369" s="2228"/>
      <c r="AQ369" s="2228"/>
      <c r="AR369" s="2228"/>
      <c r="AS369" s="2228"/>
      <c r="AT369" s="2228"/>
      <c r="AU369" s="2228"/>
      <c r="AV369" s="2228"/>
      <c r="AW369" s="2228"/>
      <c r="AX369" s="2230"/>
      <c r="AY369" s="2228"/>
      <c r="AZ369" s="2228"/>
      <c r="BA369" s="2228"/>
      <c r="BB369" s="2228"/>
      <c r="BC369" s="2228"/>
      <c r="BD369" s="2228"/>
      <c r="BE369" s="2228"/>
      <c r="BF369" s="2228"/>
      <c r="BG369" s="2228"/>
      <c r="BH369" s="2228"/>
      <c r="BI369" s="2228"/>
      <c r="BJ369" s="2228"/>
      <c r="BK369" s="2228"/>
      <c r="BL369" s="2228"/>
      <c r="BM369" s="2228"/>
      <c r="BN369" s="2228"/>
      <c r="BO369" s="2228"/>
      <c r="BP369" s="2228"/>
      <c r="BQ369" s="2228"/>
      <c r="BR369" s="2228"/>
      <c r="BS369" s="2229"/>
      <c r="BT369" s="2228"/>
      <c r="BU369" s="2228"/>
      <c r="BV369" s="2228"/>
      <c r="BW369" s="2228"/>
      <c r="BX369" s="2228"/>
      <c r="BY369" s="2228"/>
      <c r="BZ369" s="2228"/>
      <c r="CA369" s="2228"/>
      <c r="CB369" s="2228"/>
      <c r="CC369" s="2228"/>
      <c r="CD369" s="2228"/>
      <c r="CE369" s="2228"/>
      <c r="CF369" s="2228"/>
      <c r="CG369" s="2228"/>
      <c r="CH369" s="2228"/>
      <c r="CI369" s="2228"/>
      <c r="CJ369" s="2228"/>
      <c r="CK369" s="2228"/>
      <c r="CL369" s="2228"/>
      <c r="CM369" s="2229"/>
      <c r="CN369" s="2229"/>
    </row>
    <row r="370" spans="2:92" x14ac:dyDescent="0.2">
      <c r="B370" s="2227"/>
      <c r="I370" s="2228"/>
      <c r="J370" s="2228"/>
      <c r="K370" s="2228"/>
      <c r="L370" s="2228"/>
      <c r="M370" s="2228"/>
      <c r="N370" s="2228"/>
      <c r="O370" s="2228"/>
      <c r="P370" s="2228"/>
      <c r="Q370" s="2228"/>
      <c r="R370" s="2228"/>
      <c r="S370" s="2228"/>
      <c r="T370" s="2228"/>
      <c r="U370" s="2228"/>
      <c r="V370" s="2228"/>
      <c r="W370" s="2228"/>
      <c r="X370" s="2228"/>
      <c r="Y370" s="2228"/>
      <c r="Z370" s="2228"/>
      <c r="AA370" s="2228"/>
      <c r="AB370" s="2229"/>
      <c r="AC370" s="2229"/>
      <c r="AD370" s="2229"/>
      <c r="AE370" s="2229"/>
      <c r="AF370" s="2228"/>
      <c r="AG370" s="2228"/>
      <c r="AH370" s="2228"/>
      <c r="AI370" s="2228"/>
      <c r="AJ370" s="2228"/>
      <c r="AK370" s="2228"/>
      <c r="AL370" s="2228"/>
      <c r="AM370" s="2228"/>
      <c r="AN370" s="2228"/>
      <c r="AO370" s="2228"/>
      <c r="AP370" s="2228"/>
      <c r="AQ370" s="2228"/>
      <c r="AR370" s="2228"/>
      <c r="AS370" s="2228"/>
      <c r="AT370" s="2228"/>
      <c r="AU370" s="2228"/>
      <c r="AV370" s="2228"/>
      <c r="AW370" s="2228"/>
      <c r="AX370" s="2230"/>
      <c r="AY370" s="2228"/>
      <c r="AZ370" s="2228"/>
      <c r="BA370" s="2228"/>
      <c r="BB370" s="2228"/>
      <c r="BC370" s="2228"/>
      <c r="BD370" s="2228"/>
      <c r="BE370" s="2228"/>
      <c r="BF370" s="2228"/>
      <c r="BG370" s="2228"/>
      <c r="BH370" s="2228"/>
      <c r="BI370" s="2228"/>
      <c r="BJ370" s="2228"/>
      <c r="BK370" s="2228"/>
      <c r="BL370" s="2228"/>
      <c r="BM370" s="2228"/>
      <c r="BN370" s="2228"/>
      <c r="BO370" s="2228"/>
      <c r="BP370" s="2228"/>
      <c r="BQ370" s="2228"/>
      <c r="BR370" s="2228"/>
      <c r="BS370" s="2229"/>
      <c r="BT370" s="2228"/>
      <c r="BU370" s="2228"/>
      <c r="BV370" s="2228"/>
      <c r="BW370" s="2228"/>
      <c r="BX370" s="2228"/>
      <c r="BY370" s="2228"/>
      <c r="BZ370" s="2228"/>
      <c r="CA370" s="2228"/>
      <c r="CB370" s="2228"/>
      <c r="CC370" s="2228"/>
      <c r="CD370" s="2228"/>
      <c r="CE370" s="2228"/>
      <c r="CF370" s="2228"/>
      <c r="CG370" s="2228"/>
      <c r="CH370" s="2228"/>
      <c r="CI370" s="2228"/>
      <c r="CJ370" s="2228"/>
      <c r="CK370" s="2228"/>
      <c r="CL370" s="2228"/>
      <c r="CM370" s="2229"/>
      <c r="CN370" s="2229"/>
    </row>
    <row r="371" spans="2:92" x14ac:dyDescent="0.2">
      <c r="B371" s="2227"/>
      <c r="I371" s="2228"/>
      <c r="J371" s="2228"/>
      <c r="K371" s="2228"/>
      <c r="L371" s="2228"/>
      <c r="M371" s="2228"/>
      <c r="N371" s="2228"/>
      <c r="O371" s="2228"/>
      <c r="P371" s="2228"/>
      <c r="Q371" s="2228"/>
      <c r="R371" s="2228"/>
      <c r="S371" s="2228"/>
      <c r="T371" s="2228"/>
      <c r="U371" s="2228"/>
      <c r="V371" s="2228"/>
      <c r="W371" s="2228"/>
      <c r="X371" s="2228"/>
      <c r="Y371" s="2228"/>
      <c r="Z371" s="2228"/>
      <c r="AA371" s="2228"/>
      <c r="AB371" s="2229"/>
      <c r="AC371" s="2229"/>
      <c r="AD371" s="2229"/>
      <c r="AE371" s="2229"/>
      <c r="AF371" s="2228"/>
      <c r="AG371" s="2228"/>
      <c r="AH371" s="2228"/>
      <c r="AI371" s="2228"/>
      <c r="AJ371" s="2228"/>
      <c r="AK371" s="2228"/>
      <c r="AL371" s="2228"/>
      <c r="AM371" s="2228"/>
      <c r="AN371" s="2228"/>
      <c r="AO371" s="2228"/>
      <c r="AP371" s="2228"/>
      <c r="AQ371" s="2228"/>
      <c r="AR371" s="2228"/>
      <c r="AS371" s="2228"/>
      <c r="AT371" s="2228"/>
      <c r="AU371" s="2228"/>
      <c r="AV371" s="2228"/>
      <c r="AW371" s="2228"/>
      <c r="AX371" s="2230"/>
      <c r="AY371" s="2228"/>
      <c r="AZ371" s="2228"/>
      <c r="BA371" s="2228"/>
      <c r="BB371" s="2228"/>
      <c r="BC371" s="2228"/>
      <c r="BD371" s="2228"/>
      <c r="BE371" s="2228"/>
      <c r="BF371" s="2228"/>
      <c r="BG371" s="2228"/>
      <c r="BH371" s="2228"/>
      <c r="BI371" s="2228"/>
      <c r="BJ371" s="2228"/>
      <c r="BK371" s="2228"/>
      <c r="BL371" s="2228"/>
      <c r="BM371" s="2228"/>
      <c r="BN371" s="2228"/>
      <c r="BO371" s="2228"/>
      <c r="BP371" s="2228"/>
      <c r="BQ371" s="2228"/>
      <c r="BR371" s="2228"/>
      <c r="BS371" s="2229"/>
      <c r="BT371" s="2228"/>
      <c r="BU371" s="2228"/>
      <c r="BV371" s="2228"/>
      <c r="BW371" s="2228"/>
      <c r="BX371" s="2228"/>
      <c r="BY371" s="2228"/>
      <c r="BZ371" s="2228"/>
      <c r="CA371" s="2228"/>
      <c r="CB371" s="2228"/>
      <c r="CC371" s="2228"/>
      <c r="CD371" s="2228"/>
      <c r="CE371" s="2228"/>
      <c r="CF371" s="2228"/>
      <c r="CG371" s="2228"/>
      <c r="CH371" s="2228"/>
      <c r="CI371" s="2228"/>
      <c r="CJ371" s="2228"/>
      <c r="CK371" s="2228"/>
      <c r="CL371" s="2228"/>
      <c r="CM371" s="2229"/>
      <c r="CN371" s="2229"/>
    </row>
    <row r="372" spans="2:92" x14ac:dyDescent="0.2">
      <c r="B372" s="2227"/>
      <c r="I372" s="2228"/>
      <c r="J372" s="2228"/>
      <c r="K372" s="2228"/>
      <c r="L372" s="2228"/>
      <c r="M372" s="2228"/>
      <c r="N372" s="2228"/>
      <c r="O372" s="2228"/>
      <c r="P372" s="2228"/>
      <c r="Q372" s="2228"/>
      <c r="R372" s="2228"/>
      <c r="S372" s="2228"/>
      <c r="T372" s="2228"/>
      <c r="U372" s="2228"/>
      <c r="V372" s="2228"/>
      <c r="W372" s="2228"/>
      <c r="X372" s="2228"/>
      <c r="Y372" s="2228"/>
      <c r="Z372" s="2228"/>
      <c r="AA372" s="2228"/>
      <c r="AB372" s="2229"/>
      <c r="AC372" s="2229"/>
      <c r="AD372" s="2229"/>
      <c r="AE372" s="2229"/>
      <c r="AF372" s="2228"/>
      <c r="AG372" s="2228"/>
      <c r="AH372" s="2228"/>
      <c r="AI372" s="2228"/>
      <c r="AJ372" s="2228"/>
      <c r="AK372" s="2228"/>
      <c r="AL372" s="2228"/>
      <c r="AM372" s="2228"/>
      <c r="AN372" s="2228"/>
      <c r="AO372" s="2228"/>
      <c r="AP372" s="2228"/>
      <c r="AQ372" s="2228"/>
      <c r="AR372" s="2228"/>
      <c r="AS372" s="2228"/>
      <c r="AT372" s="2228"/>
      <c r="AU372" s="2228"/>
      <c r="AV372" s="2228"/>
      <c r="AW372" s="2228"/>
      <c r="AX372" s="2230"/>
      <c r="AY372" s="2228"/>
      <c r="AZ372" s="2228"/>
      <c r="BA372" s="2228"/>
      <c r="BB372" s="2228"/>
      <c r="BC372" s="2228"/>
      <c r="BD372" s="2228"/>
      <c r="BE372" s="2228"/>
      <c r="BF372" s="2228"/>
      <c r="BG372" s="2228"/>
      <c r="BH372" s="2228"/>
      <c r="BI372" s="2228"/>
      <c r="BJ372" s="2228"/>
      <c r="BK372" s="2228"/>
      <c r="BL372" s="2228"/>
      <c r="BM372" s="2228"/>
      <c r="BN372" s="2228"/>
      <c r="BO372" s="2228"/>
      <c r="BP372" s="2228"/>
      <c r="BQ372" s="2228"/>
      <c r="BR372" s="2228"/>
      <c r="BS372" s="2229"/>
      <c r="BT372" s="2228"/>
      <c r="BU372" s="2228"/>
      <c r="BV372" s="2228"/>
      <c r="BW372" s="2228"/>
      <c r="BX372" s="2228"/>
      <c r="BY372" s="2228"/>
      <c r="BZ372" s="2228"/>
      <c r="CA372" s="2228"/>
      <c r="CB372" s="2228"/>
      <c r="CC372" s="2228"/>
      <c r="CD372" s="2228"/>
      <c r="CE372" s="2228"/>
      <c r="CF372" s="2228"/>
      <c r="CG372" s="2228"/>
      <c r="CH372" s="2228"/>
      <c r="CI372" s="2228"/>
      <c r="CJ372" s="2228"/>
      <c r="CK372" s="2228"/>
      <c r="CL372" s="2228"/>
      <c r="CM372" s="2229"/>
      <c r="CN372" s="2229"/>
    </row>
    <row r="373" spans="2:92" x14ac:dyDescent="0.2">
      <c r="B373" s="2227"/>
      <c r="I373" s="2228"/>
      <c r="J373" s="2228"/>
      <c r="K373" s="2228"/>
      <c r="L373" s="2228"/>
      <c r="M373" s="2228"/>
      <c r="N373" s="2228"/>
      <c r="O373" s="2228"/>
      <c r="P373" s="2228"/>
      <c r="Q373" s="2228"/>
      <c r="R373" s="2228"/>
      <c r="S373" s="2228"/>
      <c r="T373" s="2228"/>
      <c r="U373" s="2228"/>
      <c r="V373" s="2228"/>
      <c r="W373" s="2228"/>
      <c r="X373" s="2228"/>
      <c r="Y373" s="2228"/>
      <c r="Z373" s="2228"/>
      <c r="AA373" s="2228"/>
      <c r="AB373" s="2229"/>
      <c r="AC373" s="2229"/>
      <c r="AD373" s="2229"/>
      <c r="AE373" s="2229"/>
      <c r="AF373" s="2228"/>
      <c r="AG373" s="2228"/>
      <c r="AH373" s="2228"/>
      <c r="AI373" s="2228"/>
      <c r="AJ373" s="2228"/>
      <c r="AK373" s="2228"/>
      <c r="AL373" s="2228"/>
      <c r="AM373" s="2228"/>
      <c r="AN373" s="2228"/>
      <c r="AO373" s="2228"/>
      <c r="AP373" s="2228"/>
      <c r="AQ373" s="2228"/>
      <c r="AR373" s="2228"/>
      <c r="AS373" s="2228"/>
      <c r="AT373" s="2228"/>
      <c r="AU373" s="2228"/>
      <c r="AV373" s="2228"/>
      <c r="AW373" s="2228"/>
      <c r="AX373" s="2230"/>
      <c r="AY373" s="2228"/>
      <c r="AZ373" s="2228"/>
      <c r="BA373" s="2228"/>
      <c r="BB373" s="2228"/>
      <c r="BC373" s="2228"/>
      <c r="BD373" s="2228"/>
      <c r="BE373" s="2228"/>
      <c r="BF373" s="2228"/>
      <c r="BG373" s="2228"/>
      <c r="BH373" s="2228"/>
      <c r="BI373" s="2228"/>
      <c r="BJ373" s="2228"/>
      <c r="BK373" s="2228"/>
      <c r="BL373" s="2228"/>
      <c r="BM373" s="2228"/>
      <c r="BN373" s="2228"/>
      <c r="BO373" s="2228"/>
      <c r="BP373" s="2228"/>
      <c r="BQ373" s="2228"/>
      <c r="BR373" s="2228"/>
      <c r="BS373" s="2229"/>
      <c r="BT373" s="2228"/>
      <c r="BU373" s="2228"/>
      <c r="BV373" s="2228"/>
      <c r="BW373" s="2228"/>
      <c r="BX373" s="2228"/>
      <c r="BY373" s="2228"/>
      <c r="BZ373" s="2228"/>
      <c r="CA373" s="2228"/>
      <c r="CB373" s="2228"/>
      <c r="CC373" s="2228"/>
      <c r="CD373" s="2228"/>
      <c r="CE373" s="2228"/>
      <c r="CF373" s="2228"/>
      <c r="CG373" s="2228"/>
      <c r="CH373" s="2228"/>
      <c r="CI373" s="2228"/>
      <c r="CJ373" s="2228"/>
      <c r="CK373" s="2228"/>
      <c r="CL373" s="2228"/>
      <c r="CM373" s="2229"/>
      <c r="CN373" s="2229"/>
    </row>
    <row r="374" spans="2:92" x14ac:dyDescent="0.2">
      <c r="B374" s="2227"/>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9"/>
      <c r="AC374" s="2229"/>
      <c r="AD374" s="2229"/>
      <c r="AE374" s="2229"/>
      <c r="AF374" s="2228"/>
      <c r="AG374" s="2228"/>
      <c r="AH374" s="2228"/>
      <c r="AI374" s="2228"/>
      <c r="AJ374" s="2228"/>
      <c r="AK374" s="2228"/>
      <c r="AL374" s="2228"/>
      <c r="AM374" s="2228"/>
      <c r="AN374" s="2228"/>
      <c r="AO374" s="2228"/>
      <c r="AP374" s="2228"/>
      <c r="AQ374" s="2228"/>
      <c r="AR374" s="2228"/>
      <c r="AS374" s="2228"/>
      <c r="AT374" s="2228"/>
      <c r="AU374" s="2228"/>
      <c r="AV374" s="2228"/>
      <c r="AW374" s="2228"/>
      <c r="AX374" s="2230"/>
      <c r="AY374" s="2228"/>
      <c r="AZ374" s="2228"/>
      <c r="BA374" s="2228"/>
      <c r="BB374" s="2228"/>
      <c r="BC374" s="2228"/>
      <c r="BD374" s="2228"/>
      <c r="BE374" s="2228"/>
      <c r="BF374" s="2228"/>
      <c r="BG374" s="2228"/>
      <c r="BH374" s="2228"/>
      <c r="BI374" s="2228"/>
      <c r="BJ374" s="2228"/>
      <c r="BK374" s="2228"/>
      <c r="BL374" s="2228"/>
      <c r="BM374" s="2228"/>
      <c r="BN374" s="2228"/>
      <c r="BO374" s="2228"/>
      <c r="BP374" s="2228"/>
      <c r="BQ374" s="2228"/>
      <c r="BR374" s="2228"/>
      <c r="BS374" s="2229"/>
      <c r="BT374" s="2228"/>
      <c r="BU374" s="2228"/>
      <c r="BV374" s="2228"/>
      <c r="BW374" s="2228"/>
      <c r="BX374" s="2228"/>
      <c r="BY374" s="2228"/>
      <c r="BZ374" s="2228"/>
      <c r="CA374" s="2228"/>
      <c r="CB374" s="2228"/>
      <c r="CC374" s="2228"/>
      <c r="CD374" s="2228"/>
      <c r="CE374" s="2228"/>
      <c r="CF374" s="2228"/>
      <c r="CG374" s="2228"/>
      <c r="CH374" s="2228"/>
      <c r="CI374" s="2228"/>
      <c r="CJ374" s="2228"/>
      <c r="CK374" s="2228"/>
      <c r="CL374" s="2228"/>
      <c r="CM374" s="2229"/>
      <c r="CN374" s="2229"/>
    </row>
    <row r="375" spans="2:92" x14ac:dyDescent="0.2">
      <c r="B375" s="2227"/>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9"/>
      <c r="AC375" s="2229"/>
      <c r="AD375" s="2229"/>
      <c r="AE375" s="2229"/>
      <c r="AF375" s="2228"/>
      <c r="AG375" s="2228"/>
      <c r="AH375" s="2228"/>
      <c r="AI375" s="2228"/>
      <c r="AJ375" s="2228"/>
      <c r="AK375" s="2228"/>
      <c r="AL375" s="2228"/>
      <c r="AM375" s="2228"/>
      <c r="AN375" s="2228"/>
      <c r="AO375" s="2228"/>
      <c r="AP375" s="2228"/>
      <c r="AQ375" s="2228"/>
      <c r="AR375" s="2228"/>
      <c r="AS375" s="2228"/>
      <c r="AT375" s="2228"/>
      <c r="AU375" s="2228"/>
      <c r="AV375" s="2228"/>
      <c r="AW375" s="2228"/>
      <c r="AX375" s="2230"/>
      <c r="AY375" s="2228"/>
      <c r="AZ375" s="2228"/>
      <c r="BA375" s="2228"/>
      <c r="BB375" s="2228"/>
      <c r="BC375" s="2228"/>
      <c r="BD375" s="2228"/>
      <c r="BE375" s="2228"/>
      <c r="BF375" s="2228"/>
      <c r="BG375" s="2228"/>
      <c r="BH375" s="2228"/>
      <c r="BI375" s="2228"/>
      <c r="BJ375" s="2228"/>
      <c r="BK375" s="2228"/>
      <c r="BL375" s="2228"/>
      <c r="BM375" s="2228"/>
      <c r="BN375" s="2228"/>
      <c r="BO375" s="2228"/>
      <c r="BP375" s="2228"/>
      <c r="BQ375" s="2228"/>
      <c r="BR375" s="2228"/>
      <c r="BS375" s="2229"/>
      <c r="BT375" s="2228"/>
      <c r="BU375" s="2228"/>
      <c r="BV375" s="2228"/>
      <c r="BW375" s="2228"/>
      <c r="BX375" s="2228"/>
      <c r="BY375" s="2228"/>
      <c r="BZ375" s="2228"/>
      <c r="CA375" s="2228"/>
      <c r="CB375" s="2228"/>
      <c r="CC375" s="2228"/>
      <c r="CD375" s="2228"/>
      <c r="CE375" s="2228"/>
      <c r="CF375" s="2228"/>
      <c r="CG375" s="2228"/>
      <c r="CH375" s="2228"/>
      <c r="CI375" s="2228"/>
      <c r="CJ375" s="2228"/>
      <c r="CK375" s="2228"/>
      <c r="CL375" s="2228"/>
      <c r="CM375" s="2229"/>
      <c r="CN375" s="2229"/>
    </row>
    <row r="376" spans="2:92" x14ac:dyDescent="0.2">
      <c r="B376" s="2227"/>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9"/>
      <c r="AC376" s="2229"/>
      <c r="AD376" s="2229"/>
      <c r="AE376" s="2229"/>
      <c r="AF376" s="2228"/>
      <c r="AG376" s="2228"/>
      <c r="AH376" s="2228"/>
      <c r="AI376" s="2228"/>
      <c r="AJ376" s="2228"/>
      <c r="AK376" s="2228"/>
      <c r="AL376" s="2228"/>
      <c r="AM376" s="2228"/>
      <c r="AN376" s="2228"/>
      <c r="AO376" s="2228"/>
      <c r="AP376" s="2228"/>
      <c r="AQ376" s="2228"/>
      <c r="AR376" s="2228"/>
      <c r="AS376" s="2228"/>
      <c r="AT376" s="2228"/>
      <c r="AU376" s="2228"/>
      <c r="AV376" s="2228"/>
      <c r="AW376" s="2228"/>
      <c r="AX376" s="2230"/>
      <c r="AY376" s="2228"/>
      <c r="AZ376" s="2228"/>
      <c r="BA376" s="2228"/>
      <c r="BB376" s="2228"/>
      <c r="BC376" s="2228"/>
      <c r="BD376" s="2228"/>
      <c r="BE376" s="2228"/>
      <c r="BF376" s="2228"/>
      <c r="BG376" s="2228"/>
      <c r="BH376" s="2228"/>
      <c r="BI376" s="2228"/>
      <c r="BJ376" s="2228"/>
      <c r="BK376" s="2228"/>
      <c r="BL376" s="2228"/>
      <c r="BM376" s="2228"/>
      <c r="BN376" s="2228"/>
      <c r="BO376" s="2228"/>
      <c r="BP376" s="2228"/>
      <c r="BQ376" s="2228"/>
      <c r="BR376" s="2228"/>
      <c r="BS376" s="2229"/>
      <c r="BT376" s="2228"/>
      <c r="BU376" s="2228"/>
      <c r="BV376" s="2228"/>
      <c r="BW376" s="2228"/>
      <c r="BX376" s="2228"/>
      <c r="BY376" s="2228"/>
      <c r="BZ376" s="2228"/>
      <c r="CA376" s="2228"/>
      <c r="CB376" s="2228"/>
      <c r="CC376" s="2228"/>
      <c r="CD376" s="2228"/>
      <c r="CE376" s="2228"/>
      <c r="CF376" s="2228"/>
      <c r="CG376" s="2228"/>
      <c r="CH376" s="2228"/>
      <c r="CI376" s="2228"/>
      <c r="CJ376" s="2228"/>
      <c r="CK376" s="2228"/>
      <c r="CL376" s="2228"/>
      <c r="CM376" s="2229"/>
      <c r="CN376" s="2229"/>
    </row>
    <row r="377" spans="2:92" x14ac:dyDescent="0.2">
      <c r="B377" s="2227"/>
      <c r="I377" s="2228"/>
      <c r="J377" s="2228"/>
      <c r="K377" s="2228"/>
      <c r="L377" s="2228"/>
      <c r="M377" s="2228"/>
      <c r="N377" s="2228"/>
      <c r="O377" s="2228"/>
      <c r="P377" s="2228"/>
      <c r="Q377" s="2228"/>
      <c r="R377" s="2228"/>
      <c r="S377" s="2228"/>
      <c r="T377" s="2228"/>
      <c r="U377" s="2228"/>
      <c r="V377" s="2228"/>
      <c r="W377" s="2228"/>
      <c r="X377" s="2228"/>
      <c r="Y377" s="2228"/>
      <c r="Z377" s="2228"/>
      <c r="AA377" s="2228"/>
      <c r="AB377" s="2229"/>
      <c r="AC377" s="2229"/>
      <c r="AD377" s="2229"/>
      <c r="AE377" s="2229"/>
      <c r="AF377" s="2228"/>
      <c r="AG377" s="2228"/>
      <c r="AH377" s="2228"/>
      <c r="AI377" s="2228"/>
      <c r="AJ377" s="2228"/>
      <c r="AK377" s="2228"/>
      <c r="AL377" s="2228"/>
      <c r="AM377" s="2228"/>
      <c r="AN377" s="2228"/>
      <c r="AO377" s="2228"/>
      <c r="AP377" s="2228"/>
      <c r="AQ377" s="2228"/>
      <c r="AR377" s="2228"/>
      <c r="AS377" s="2228"/>
      <c r="AT377" s="2228"/>
      <c r="AU377" s="2228"/>
      <c r="AV377" s="2228"/>
      <c r="AW377" s="2228"/>
      <c r="AX377" s="2230"/>
      <c r="AY377" s="2228"/>
      <c r="AZ377" s="2228"/>
      <c r="BA377" s="2228"/>
      <c r="BB377" s="2228"/>
      <c r="BC377" s="2228"/>
      <c r="BD377" s="2228"/>
      <c r="BE377" s="2228"/>
      <c r="BF377" s="2228"/>
      <c r="BG377" s="2228"/>
      <c r="BH377" s="2228"/>
      <c r="BI377" s="2228"/>
      <c r="BJ377" s="2228"/>
      <c r="BK377" s="2228"/>
      <c r="BL377" s="2228"/>
      <c r="BM377" s="2228"/>
      <c r="BN377" s="2228"/>
      <c r="BO377" s="2228"/>
      <c r="BP377" s="2228"/>
      <c r="BQ377" s="2228"/>
      <c r="BR377" s="2228"/>
      <c r="BS377" s="2229"/>
      <c r="BT377" s="2228"/>
      <c r="BU377" s="2228"/>
      <c r="BV377" s="2228"/>
      <c r="BW377" s="2228"/>
      <c r="BX377" s="2228"/>
      <c r="BY377" s="2228"/>
      <c r="BZ377" s="2228"/>
      <c r="CA377" s="2228"/>
      <c r="CB377" s="2228"/>
      <c r="CC377" s="2228"/>
      <c r="CD377" s="2228"/>
      <c r="CE377" s="2228"/>
      <c r="CF377" s="2228"/>
      <c r="CG377" s="2228"/>
      <c r="CH377" s="2228"/>
      <c r="CI377" s="2228"/>
      <c r="CJ377" s="2228"/>
      <c r="CK377" s="2228"/>
      <c r="CL377" s="2228"/>
      <c r="CM377" s="2229"/>
      <c r="CN377" s="2229"/>
    </row>
    <row r="378" spans="2:92" x14ac:dyDescent="0.2">
      <c r="B378" s="2227"/>
      <c r="I378" s="2228"/>
      <c r="J378" s="2228"/>
      <c r="K378" s="2228"/>
      <c r="L378" s="2228"/>
      <c r="M378" s="2228"/>
      <c r="N378" s="2228"/>
      <c r="O378" s="2228"/>
      <c r="P378" s="2228"/>
      <c r="Q378" s="2228"/>
      <c r="R378" s="2228"/>
      <c r="S378" s="2228"/>
      <c r="T378" s="2228"/>
      <c r="U378" s="2228"/>
      <c r="V378" s="2228"/>
      <c r="W378" s="2228"/>
      <c r="X378" s="2228"/>
      <c r="Y378" s="2228"/>
      <c r="Z378" s="2228"/>
      <c r="AA378" s="2228"/>
      <c r="AB378" s="2229"/>
      <c r="AC378" s="2229"/>
      <c r="AD378" s="2229"/>
      <c r="AE378" s="2229"/>
      <c r="AF378" s="2228"/>
      <c r="AG378" s="2228"/>
      <c r="AH378" s="2228"/>
      <c r="AI378" s="2228"/>
      <c r="AJ378" s="2228"/>
      <c r="AK378" s="2228"/>
      <c r="AL378" s="2228"/>
      <c r="AM378" s="2228"/>
      <c r="AN378" s="2228"/>
      <c r="AO378" s="2228"/>
      <c r="AP378" s="2228"/>
      <c r="AQ378" s="2228"/>
      <c r="AR378" s="2228"/>
      <c r="AS378" s="2228"/>
      <c r="AT378" s="2228"/>
      <c r="AU378" s="2228"/>
      <c r="AV378" s="2228"/>
      <c r="AW378" s="2228"/>
      <c r="AX378" s="2230"/>
      <c r="AY378" s="2228"/>
      <c r="AZ378" s="2228"/>
      <c r="BA378" s="2228"/>
      <c r="BB378" s="2228"/>
      <c r="BC378" s="2228"/>
      <c r="BD378" s="2228"/>
      <c r="BE378" s="2228"/>
      <c r="BF378" s="2228"/>
      <c r="BG378" s="2228"/>
      <c r="BH378" s="2228"/>
      <c r="BI378" s="2228"/>
      <c r="BJ378" s="2228"/>
      <c r="BK378" s="2228"/>
      <c r="BL378" s="2228"/>
      <c r="BM378" s="2228"/>
      <c r="BN378" s="2228"/>
      <c r="BO378" s="2228"/>
      <c r="BP378" s="2228"/>
      <c r="BQ378" s="2228"/>
      <c r="BR378" s="2228"/>
      <c r="BS378" s="2229"/>
      <c r="BT378" s="2228"/>
      <c r="BU378" s="2228"/>
      <c r="BV378" s="2228"/>
      <c r="BW378" s="2228"/>
      <c r="BX378" s="2228"/>
      <c r="BY378" s="2228"/>
      <c r="BZ378" s="2228"/>
      <c r="CA378" s="2228"/>
      <c r="CB378" s="2228"/>
      <c r="CC378" s="2228"/>
      <c r="CD378" s="2228"/>
      <c r="CE378" s="2228"/>
      <c r="CF378" s="2228"/>
      <c r="CG378" s="2228"/>
      <c r="CH378" s="2228"/>
      <c r="CI378" s="2228"/>
      <c r="CJ378" s="2228"/>
      <c r="CK378" s="2228"/>
      <c r="CL378" s="2228"/>
      <c r="CM378" s="2229"/>
      <c r="CN378" s="2229"/>
    </row>
    <row r="379" spans="2:92" x14ac:dyDescent="0.2">
      <c r="B379" s="2227"/>
      <c r="I379" s="2228"/>
      <c r="J379" s="2228"/>
      <c r="K379" s="2228"/>
      <c r="L379" s="2228"/>
      <c r="M379" s="2228"/>
      <c r="N379" s="2228"/>
      <c r="O379" s="2228"/>
      <c r="P379" s="2228"/>
      <c r="Q379" s="2228"/>
      <c r="R379" s="2228"/>
      <c r="S379" s="2228"/>
      <c r="T379" s="2228"/>
      <c r="U379" s="2228"/>
      <c r="V379" s="2228"/>
      <c r="W379" s="2228"/>
      <c r="X379" s="2228"/>
      <c r="Y379" s="2228"/>
      <c r="Z379" s="2228"/>
      <c r="AA379" s="2228"/>
      <c r="AB379" s="2229"/>
      <c r="AC379" s="2229"/>
      <c r="AD379" s="2229"/>
      <c r="AE379" s="2229"/>
      <c r="AF379" s="2228"/>
      <c r="AG379" s="2228"/>
      <c r="AH379" s="2228"/>
      <c r="AI379" s="2228"/>
      <c r="AJ379" s="2228"/>
      <c r="AK379" s="2228"/>
      <c r="AL379" s="2228"/>
      <c r="AM379" s="2228"/>
      <c r="AN379" s="2228"/>
      <c r="AO379" s="2228"/>
      <c r="AP379" s="2228"/>
      <c r="AQ379" s="2228"/>
      <c r="AR379" s="2228"/>
      <c r="AS379" s="2228"/>
      <c r="AT379" s="2228"/>
      <c r="AU379" s="2228"/>
      <c r="AV379" s="2228"/>
      <c r="AW379" s="2228"/>
      <c r="AX379" s="2230"/>
      <c r="AY379" s="2228"/>
      <c r="AZ379" s="2228"/>
      <c r="BA379" s="2228"/>
      <c r="BB379" s="2228"/>
      <c r="BC379" s="2228"/>
      <c r="BD379" s="2228"/>
      <c r="BE379" s="2228"/>
      <c r="BF379" s="2228"/>
      <c r="BG379" s="2228"/>
      <c r="BH379" s="2228"/>
      <c r="BI379" s="2228"/>
      <c r="BJ379" s="2228"/>
      <c r="BK379" s="2228"/>
      <c r="BL379" s="2228"/>
      <c r="BM379" s="2228"/>
      <c r="BN379" s="2228"/>
      <c r="BO379" s="2228"/>
      <c r="BP379" s="2228"/>
      <c r="BQ379" s="2228"/>
      <c r="BR379" s="2228"/>
      <c r="BS379" s="2229"/>
      <c r="BT379" s="2228"/>
      <c r="BU379" s="2228"/>
      <c r="BV379" s="2228"/>
      <c r="BW379" s="2228"/>
      <c r="BX379" s="2228"/>
      <c r="BY379" s="2228"/>
      <c r="BZ379" s="2228"/>
      <c r="CA379" s="2228"/>
      <c r="CB379" s="2228"/>
      <c r="CC379" s="2228"/>
      <c r="CD379" s="2228"/>
      <c r="CE379" s="2228"/>
      <c r="CF379" s="2228"/>
      <c r="CG379" s="2228"/>
      <c r="CH379" s="2228"/>
      <c r="CI379" s="2228"/>
      <c r="CJ379" s="2228"/>
      <c r="CK379" s="2228"/>
      <c r="CL379" s="2228"/>
      <c r="CM379" s="2229"/>
      <c r="CN379" s="2229"/>
    </row>
    <row r="380" spans="2:92" x14ac:dyDescent="0.2">
      <c r="B380" s="2227"/>
      <c r="I380" s="2228"/>
      <c r="J380" s="2228"/>
      <c r="K380" s="2228"/>
      <c r="L380" s="2228"/>
      <c r="M380" s="2228"/>
      <c r="N380" s="2228"/>
      <c r="O380" s="2228"/>
      <c r="P380" s="2228"/>
      <c r="Q380" s="2228"/>
      <c r="R380" s="2228"/>
      <c r="S380" s="2228"/>
      <c r="T380" s="2228"/>
      <c r="U380" s="2228"/>
      <c r="V380" s="2228"/>
      <c r="W380" s="2228"/>
      <c r="X380" s="2228"/>
      <c r="Y380" s="2228"/>
      <c r="Z380" s="2228"/>
      <c r="AA380" s="2228"/>
      <c r="AB380" s="2229"/>
      <c r="AC380" s="2229"/>
      <c r="AD380" s="2229"/>
      <c r="AE380" s="2229"/>
      <c r="AF380" s="2228"/>
      <c r="AG380" s="2228"/>
      <c r="AH380" s="2228"/>
      <c r="AI380" s="2228"/>
      <c r="AJ380" s="2228"/>
      <c r="AK380" s="2228"/>
      <c r="AL380" s="2228"/>
      <c r="AM380" s="2228"/>
      <c r="AN380" s="2228"/>
      <c r="AO380" s="2228"/>
      <c r="AP380" s="2228"/>
      <c r="AQ380" s="2228"/>
      <c r="AR380" s="2228"/>
      <c r="AS380" s="2228"/>
      <c r="AT380" s="2228"/>
      <c r="AU380" s="2228"/>
      <c r="AV380" s="2228"/>
      <c r="AW380" s="2228"/>
      <c r="AX380" s="2230"/>
      <c r="AY380" s="2228"/>
      <c r="AZ380" s="2228"/>
      <c r="BA380" s="2228"/>
      <c r="BB380" s="2228"/>
      <c r="BC380" s="2228"/>
      <c r="BD380" s="2228"/>
      <c r="BE380" s="2228"/>
      <c r="BF380" s="2228"/>
      <c r="BG380" s="2228"/>
      <c r="BH380" s="2228"/>
      <c r="BI380" s="2228"/>
      <c r="BJ380" s="2228"/>
      <c r="BK380" s="2228"/>
      <c r="BL380" s="2228"/>
      <c r="BM380" s="2228"/>
      <c r="BN380" s="2228"/>
      <c r="BO380" s="2228"/>
      <c r="BP380" s="2228"/>
      <c r="BQ380" s="2228"/>
      <c r="BR380" s="2228"/>
      <c r="BS380" s="2229"/>
      <c r="BT380" s="2228"/>
      <c r="BU380" s="2228"/>
      <c r="BV380" s="2228"/>
      <c r="BW380" s="2228"/>
      <c r="BX380" s="2228"/>
      <c r="BY380" s="2228"/>
      <c r="BZ380" s="2228"/>
      <c r="CA380" s="2228"/>
      <c r="CB380" s="2228"/>
      <c r="CC380" s="2228"/>
      <c r="CD380" s="2228"/>
      <c r="CE380" s="2228"/>
      <c r="CF380" s="2228"/>
      <c r="CG380" s="2228"/>
      <c r="CH380" s="2228"/>
      <c r="CI380" s="2228"/>
      <c r="CJ380" s="2228"/>
      <c r="CK380" s="2228"/>
      <c r="CL380" s="2228"/>
      <c r="CM380" s="2229"/>
      <c r="CN380" s="2229"/>
    </row>
    <row r="381" spans="2:92" x14ac:dyDescent="0.2">
      <c r="B381" s="2227"/>
      <c r="I381" s="2228"/>
      <c r="J381" s="2228"/>
      <c r="K381" s="2228"/>
      <c r="L381" s="2228"/>
      <c r="M381" s="2228"/>
      <c r="N381" s="2228"/>
      <c r="O381" s="2228"/>
      <c r="P381" s="2228"/>
      <c r="Q381" s="2228"/>
      <c r="R381" s="2228"/>
      <c r="S381" s="2228"/>
      <c r="T381" s="2228"/>
      <c r="U381" s="2228"/>
      <c r="V381" s="2228"/>
      <c r="W381" s="2228"/>
      <c r="X381" s="2228"/>
      <c r="Y381" s="2228"/>
      <c r="Z381" s="2228"/>
      <c r="AA381" s="2228"/>
      <c r="AB381" s="2229"/>
      <c r="AC381" s="2229"/>
      <c r="AD381" s="2229"/>
      <c r="AE381" s="2229"/>
      <c r="AF381" s="2228"/>
      <c r="AG381" s="2228"/>
      <c r="AH381" s="2228"/>
      <c r="AI381" s="2228"/>
      <c r="AJ381" s="2228"/>
      <c r="AK381" s="2228"/>
      <c r="AL381" s="2228"/>
      <c r="AM381" s="2228"/>
      <c r="AN381" s="2228"/>
      <c r="AO381" s="2228"/>
      <c r="AP381" s="2228"/>
      <c r="AQ381" s="2228"/>
      <c r="AR381" s="2228"/>
      <c r="AS381" s="2228"/>
      <c r="AT381" s="2228"/>
      <c r="AU381" s="2228"/>
      <c r="AV381" s="2228"/>
      <c r="AW381" s="2228"/>
      <c r="AX381" s="2230"/>
      <c r="AY381" s="2228"/>
      <c r="AZ381" s="2228"/>
      <c r="BA381" s="2228"/>
      <c r="BB381" s="2228"/>
      <c r="BC381" s="2228"/>
      <c r="BD381" s="2228"/>
      <c r="BE381" s="2228"/>
      <c r="BF381" s="2228"/>
      <c r="BG381" s="2228"/>
      <c r="BH381" s="2228"/>
      <c r="BI381" s="2228"/>
      <c r="BJ381" s="2228"/>
      <c r="BK381" s="2228"/>
      <c r="BL381" s="2228"/>
      <c r="BM381" s="2228"/>
      <c r="BN381" s="2228"/>
      <c r="BO381" s="2228"/>
      <c r="BP381" s="2228"/>
      <c r="BQ381" s="2228"/>
      <c r="BR381" s="2228"/>
      <c r="BS381" s="2229"/>
      <c r="BT381" s="2228"/>
      <c r="BU381" s="2228"/>
      <c r="BV381" s="2228"/>
      <c r="BW381" s="2228"/>
      <c r="BX381" s="2228"/>
      <c r="BY381" s="2228"/>
      <c r="BZ381" s="2228"/>
      <c r="CA381" s="2228"/>
      <c r="CB381" s="2228"/>
      <c r="CC381" s="2228"/>
      <c r="CD381" s="2228"/>
      <c r="CE381" s="2228"/>
      <c r="CF381" s="2228"/>
      <c r="CG381" s="2228"/>
      <c r="CH381" s="2228"/>
      <c r="CI381" s="2228"/>
      <c r="CJ381" s="2228"/>
      <c r="CK381" s="2228"/>
      <c r="CL381" s="2228"/>
      <c r="CM381" s="2229"/>
      <c r="CN381" s="2229"/>
    </row>
    <row r="382" spans="2:92" x14ac:dyDescent="0.2">
      <c r="B382" s="2227"/>
      <c r="I382" s="2228"/>
      <c r="J382" s="2228"/>
      <c r="K382" s="2228"/>
      <c r="L382" s="2228"/>
      <c r="M382" s="2228"/>
      <c r="N382" s="2228"/>
      <c r="O382" s="2228"/>
      <c r="P382" s="2228"/>
      <c r="Q382" s="2228"/>
      <c r="R382" s="2228"/>
      <c r="S382" s="2228"/>
      <c r="T382" s="2228"/>
      <c r="U382" s="2228"/>
      <c r="V382" s="2228"/>
      <c r="W382" s="2228"/>
      <c r="X382" s="2228"/>
      <c r="Y382" s="2228"/>
      <c r="Z382" s="2228"/>
      <c r="AA382" s="2228"/>
      <c r="AB382" s="2229"/>
      <c r="AC382" s="2229"/>
      <c r="AD382" s="2229"/>
      <c r="AE382" s="2229"/>
      <c r="AF382" s="2228"/>
      <c r="AG382" s="2228"/>
      <c r="AH382" s="2228"/>
      <c r="AI382" s="2228"/>
      <c r="AJ382" s="2228"/>
      <c r="AK382" s="2228"/>
      <c r="AL382" s="2228"/>
      <c r="AM382" s="2228"/>
      <c r="AN382" s="2228"/>
      <c r="AO382" s="2228"/>
      <c r="AP382" s="2228"/>
      <c r="AQ382" s="2228"/>
      <c r="AR382" s="2228"/>
      <c r="AS382" s="2228"/>
      <c r="AT382" s="2228"/>
      <c r="AU382" s="2228"/>
      <c r="AV382" s="2228"/>
      <c r="AW382" s="2228"/>
      <c r="AX382" s="2230"/>
      <c r="AY382" s="2228"/>
      <c r="AZ382" s="2228"/>
      <c r="BA382" s="2228"/>
      <c r="BB382" s="2228"/>
      <c r="BC382" s="2228"/>
      <c r="BD382" s="2228"/>
      <c r="BE382" s="2228"/>
      <c r="BF382" s="2228"/>
      <c r="BG382" s="2228"/>
      <c r="BH382" s="2228"/>
      <c r="BI382" s="2228"/>
      <c r="BJ382" s="2228"/>
      <c r="BK382" s="2228"/>
      <c r="BL382" s="2228"/>
      <c r="BM382" s="2228"/>
      <c r="BN382" s="2228"/>
      <c r="BO382" s="2228"/>
      <c r="BP382" s="2228"/>
      <c r="BQ382" s="2228"/>
      <c r="BR382" s="2228"/>
      <c r="BS382" s="2229"/>
      <c r="BT382" s="2228"/>
      <c r="BU382" s="2228"/>
      <c r="BV382" s="2228"/>
      <c r="BW382" s="2228"/>
      <c r="BX382" s="2228"/>
      <c r="BY382" s="2228"/>
      <c r="BZ382" s="2228"/>
      <c r="CA382" s="2228"/>
      <c r="CB382" s="2228"/>
      <c r="CC382" s="2228"/>
      <c r="CD382" s="2228"/>
      <c r="CE382" s="2228"/>
      <c r="CF382" s="2228"/>
      <c r="CG382" s="2228"/>
      <c r="CH382" s="2228"/>
      <c r="CI382" s="2228"/>
      <c r="CJ382" s="2228"/>
      <c r="CK382" s="2228"/>
      <c r="CL382" s="2228"/>
      <c r="CM382" s="2229"/>
      <c r="CN382" s="2229"/>
    </row>
    <row r="383" spans="2:92" x14ac:dyDescent="0.2">
      <c r="B383" s="2227"/>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9"/>
      <c r="AC383" s="2229"/>
      <c r="AD383" s="2229"/>
      <c r="AE383" s="2229"/>
      <c r="AF383" s="2228"/>
      <c r="AG383" s="2228"/>
      <c r="AH383" s="2228"/>
      <c r="AI383" s="2228"/>
      <c r="AJ383" s="2228"/>
      <c r="AK383" s="2228"/>
      <c r="AL383" s="2228"/>
      <c r="AM383" s="2228"/>
      <c r="AN383" s="2228"/>
      <c r="AO383" s="2228"/>
      <c r="AP383" s="2228"/>
      <c r="AQ383" s="2228"/>
      <c r="AR383" s="2228"/>
      <c r="AS383" s="2228"/>
      <c r="AT383" s="2228"/>
      <c r="AU383" s="2228"/>
      <c r="AV383" s="2228"/>
      <c r="AW383" s="2228"/>
      <c r="AX383" s="2230"/>
      <c r="AY383" s="2228"/>
      <c r="AZ383" s="2228"/>
      <c r="BA383" s="2228"/>
      <c r="BB383" s="2228"/>
      <c r="BC383" s="2228"/>
      <c r="BD383" s="2228"/>
      <c r="BE383" s="2228"/>
      <c r="BF383" s="2228"/>
      <c r="BG383" s="2228"/>
      <c r="BH383" s="2228"/>
      <c r="BI383" s="2228"/>
      <c r="BJ383" s="2228"/>
      <c r="BK383" s="2228"/>
      <c r="BL383" s="2228"/>
      <c r="BM383" s="2228"/>
      <c r="BN383" s="2228"/>
      <c r="BO383" s="2228"/>
      <c r="BP383" s="2228"/>
      <c r="BQ383" s="2228"/>
      <c r="BR383" s="2228"/>
      <c r="BS383" s="2229"/>
      <c r="BT383" s="2228"/>
      <c r="BU383" s="2228"/>
      <c r="BV383" s="2228"/>
      <c r="BW383" s="2228"/>
      <c r="BX383" s="2228"/>
      <c r="BY383" s="2228"/>
      <c r="BZ383" s="2228"/>
      <c r="CA383" s="2228"/>
      <c r="CB383" s="2228"/>
      <c r="CC383" s="2228"/>
      <c r="CD383" s="2228"/>
      <c r="CE383" s="2228"/>
      <c r="CF383" s="2228"/>
      <c r="CG383" s="2228"/>
      <c r="CH383" s="2228"/>
      <c r="CI383" s="2228"/>
      <c r="CJ383" s="2228"/>
      <c r="CK383" s="2228"/>
      <c r="CL383" s="2228"/>
      <c r="CM383" s="2229"/>
      <c r="CN383" s="2229"/>
    </row>
    <row r="384" spans="2:92" x14ac:dyDescent="0.2">
      <c r="B384" s="2227"/>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9"/>
      <c r="AC384" s="2229"/>
      <c r="AD384" s="2229"/>
      <c r="AE384" s="2229"/>
      <c r="AF384" s="2228"/>
      <c r="AG384" s="2228"/>
      <c r="AH384" s="2228"/>
      <c r="AI384" s="2228"/>
      <c r="AJ384" s="2228"/>
      <c r="AK384" s="2228"/>
      <c r="AL384" s="2228"/>
      <c r="AM384" s="2228"/>
      <c r="AN384" s="2228"/>
      <c r="AO384" s="2228"/>
      <c r="AP384" s="2228"/>
      <c r="AQ384" s="2228"/>
      <c r="AR384" s="2228"/>
      <c r="AS384" s="2228"/>
      <c r="AT384" s="2228"/>
      <c r="AU384" s="2228"/>
      <c r="AV384" s="2228"/>
      <c r="AW384" s="2228"/>
      <c r="AX384" s="2230"/>
      <c r="AY384" s="2228"/>
      <c r="AZ384" s="2228"/>
      <c r="BA384" s="2228"/>
      <c r="BB384" s="2228"/>
      <c r="BC384" s="2228"/>
      <c r="BD384" s="2228"/>
      <c r="BE384" s="2228"/>
      <c r="BF384" s="2228"/>
      <c r="BG384" s="2228"/>
      <c r="BH384" s="2228"/>
      <c r="BI384" s="2228"/>
      <c r="BJ384" s="2228"/>
      <c r="BK384" s="2228"/>
      <c r="BL384" s="2228"/>
      <c r="BM384" s="2228"/>
      <c r="BN384" s="2228"/>
      <c r="BO384" s="2228"/>
      <c r="BP384" s="2228"/>
      <c r="BQ384" s="2228"/>
      <c r="BR384" s="2228"/>
      <c r="BS384" s="2229"/>
      <c r="BT384" s="2228"/>
      <c r="BU384" s="2228"/>
      <c r="BV384" s="2228"/>
      <c r="BW384" s="2228"/>
      <c r="BX384" s="2228"/>
      <c r="BY384" s="2228"/>
      <c r="BZ384" s="2228"/>
      <c r="CA384" s="2228"/>
      <c r="CB384" s="2228"/>
      <c r="CC384" s="2228"/>
      <c r="CD384" s="2228"/>
      <c r="CE384" s="2228"/>
      <c r="CF384" s="2228"/>
      <c r="CG384" s="2228"/>
      <c r="CH384" s="2228"/>
      <c r="CI384" s="2228"/>
      <c r="CJ384" s="2228"/>
      <c r="CK384" s="2228"/>
      <c r="CL384" s="2228"/>
      <c r="CM384" s="2229"/>
      <c r="CN384" s="2229"/>
    </row>
    <row r="385" spans="2:92" x14ac:dyDescent="0.2">
      <c r="B385" s="2227"/>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9"/>
      <c r="AC385" s="2229"/>
      <c r="AD385" s="2229"/>
      <c r="AE385" s="2229"/>
      <c r="AF385" s="2228"/>
      <c r="AG385" s="2228"/>
      <c r="AH385" s="2228"/>
      <c r="AI385" s="2228"/>
      <c r="AJ385" s="2228"/>
      <c r="AK385" s="2228"/>
      <c r="AL385" s="2228"/>
      <c r="AM385" s="2228"/>
      <c r="AN385" s="2228"/>
      <c r="AO385" s="2228"/>
      <c r="AP385" s="2228"/>
      <c r="AQ385" s="2228"/>
      <c r="AR385" s="2228"/>
      <c r="AS385" s="2228"/>
      <c r="AT385" s="2228"/>
      <c r="AU385" s="2228"/>
      <c r="AV385" s="2228"/>
      <c r="AW385" s="2228"/>
      <c r="AX385" s="2230"/>
      <c r="AY385" s="2228"/>
      <c r="AZ385" s="2228"/>
      <c r="BA385" s="2228"/>
      <c r="BB385" s="2228"/>
      <c r="BC385" s="2228"/>
      <c r="BD385" s="2228"/>
      <c r="BE385" s="2228"/>
      <c r="BF385" s="2228"/>
      <c r="BG385" s="2228"/>
      <c r="BH385" s="2228"/>
      <c r="BI385" s="2228"/>
      <c r="BJ385" s="2228"/>
      <c r="BK385" s="2228"/>
      <c r="BL385" s="2228"/>
      <c r="BM385" s="2228"/>
      <c r="BN385" s="2228"/>
      <c r="BO385" s="2228"/>
      <c r="BP385" s="2228"/>
      <c r="BQ385" s="2228"/>
      <c r="BR385" s="2228"/>
      <c r="BS385" s="2229"/>
      <c r="BT385" s="2228"/>
      <c r="BU385" s="2228"/>
      <c r="BV385" s="2228"/>
      <c r="BW385" s="2228"/>
      <c r="BX385" s="2228"/>
      <c r="BY385" s="2228"/>
      <c r="BZ385" s="2228"/>
      <c r="CA385" s="2228"/>
      <c r="CB385" s="2228"/>
      <c r="CC385" s="2228"/>
      <c r="CD385" s="2228"/>
      <c r="CE385" s="2228"/>
      <c r="CF385" s="2228"/>
      <c r="CG385" s="2228"/>
      <c r="CH385" s="2228"/>
      <c r="CI385" s="2228"/>
      <c r="CJ385" s="2228"/>
      <c r="CK385" s="2228"/>
      <c r="CL385" s="2228"/>
      <c r="CM385" s="2229"/>
      <c r="CN385" s="2229"/>
    </row>
    <row r="386" spans="2:92" x14ac:dyDescent="0.2">
      <c r="B386" s="2227"/>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9"/>
      <c r="AC386" s="2229"/>
      <c r="AD386" s="2229"/>
      <c r="AE386" s="2229"/>
      <c r="AF386" s="2228"/>
      <c r="AG386" s="2228"/>
      <c r="AH386" s="2228"/>
      <c r="AI386" s="2228"/>
      <c r="AJ386" s="2228"/>
      <c r="AK386" s="2228"/>
      <c r="AL386" s="2228"/>
      <c r="AM386" s="2228"/>
      <c r="AN386" s="2228"/>
      <c r="AO386" s="2228"/>
      <c r="AP386" s="2228"/>
      <c r="AQ386" s="2228"/>
      <c r="AR386" s="2228"/>
      <c r="AS386" s="2228"/>
      <c r="AT386" s="2228"/>
      <c r="AU386" s="2228"/>
      <c r="AV386" s="2228"/>
      <c r="AW386" s="2228"/>
      <c r="AX386" s="2230"/>
      <c r="AY386" s="2228"/>
      <c r="AZ386" s="2228"/>
      <c r="BA386" s="2228"/>
      <c r="BB386" s="2228"/>
      <c r="BC386" s="2228"/>
      <c r="BD386" s="2228"/>
      <c r="BE386" s="2228"/>
      <c r="BF386" s="2228"/>
      <c r="BG386" s="2228"/>
      <c r="BH386" s="2228"/>
      <c r="BI386" s="2228"/>
      <c r="BJ386" s="2228"/>
      <c r="BK386" s="2228"/>
      <c r="BL386" s="2228"/>
      <c r="BM386" s="2228"/>
      <c r="BN386" s="2228"/>
      <c r="BO386" s="2228"/>
      <c r="BP386" s="2228"/>
      <c r="BQ386" s="2228"/>
      <c r="BR386" s="2228"/>
      <c r="BS386" s="2229"/>
      <c r="BT386" s="2228"/>
      <c r="BU386" s="2228"/>
      <c r="BV386" s="2228"/>
      <c r="BW386" s="2228"/>
      <c r="BX386" s="2228"/>
      <c r="BY386" s="2228"/>
      <c r="BZ386" s="2228"/>
      <c r="CA386" s="2228"/>
      <c r="CB386" s="2228"/>
      <c r="CC386" s="2228"/>
      <c r="CD386" s="2228"/>
      <c r="CE386" s="2228"/>
      <c r="CF386" s="2228"/>
      <c r="CG386" s="2228"/>
      <c r="CH386" s="2228"/>
      <c r="CI386" s="2228"/>
      <c r="CJ386" s="2228"/>
      <c r="CK386" s="2228"/>
      <c r="CL386" s="2228"/>
      <c r="CM386" s="2229"/>
      <c r="CN386" s="2229"/>
    </row>
    <row r="387" spans="2:92" x14ac:dyDescent="0.2">
      <c r="B387" s="2227"/>
      <c r="I387" s="2228"/>
      <c r="J387" s="2228"/>
      <c r="K387" s="2228"/>
      <c r="L387" s="2228"/>
      <c r="M387" s="2228"/>
      <c r="N387" s="2228"/>
      <c r="O387" s="2228"/>
      <c r="P387" s="2228"/>
      <c r="Q387" s="2228"/>
      <c r="R387" s="2228"/>
      <c r="S387" s="2228"/>
      <c r="T387" s="2228"/>
      <c r="U387" s="2228"/>
      <c r="V387" s="2228"/>
      <c r="W387" s="2228"/>
      <c r="X387" s="2228"/>
      <c r="Y387" s="2228"/>
      <c r="Z387" s="2228"/>
      <c r="AA387" s="2228"/>
      <c r="AB387" s="2229"/>
      <c r="AC387" s="2229"/>
      <c r="AD387" s="2229"/>
      <c r="AE387" s="2229"/>
      <c r="AF387" s="2228"/>
      <c r="AG387" s="2228"/>
      <c r="AH387" s="2228"/>
      <c r="AI387" s="2228"/>
      <c r="AJ387" s="2228"/>
      <c r="AK387" s="2228"/>
      <c r="AL387" s="2228"/>
      <c r="AM387" s="2228"/>
      <c r="AN387" s="2228"/>
      <c r="AO387" s="2228"/>
      <c r="AP387" s="2228"/>
      <c r="AQ387" s="2228"/>
      <c r="AR387" s="2228"/>
      <c r="AS387" s="2228"/>
      <c r="AT387" s="2228"/>
      <c r="AU387" s="2228"/>
      <c r="AV387" s="2228"/>
      <c r="AW387" s="2228"/>
      <c r="AX387" s="2230"/>
      <c r="AY387" s="2228"/>
      <c r="AZ387" s="2228"/>
      <c r="BA387" s="2228"/>
      <c r="BB387" s="2228"/>
      <c r="BC387" s="2228"/>
      <c r="BD387" s="2228"/>
      <c r="BE387" s="2228"/>
      <c r="BF387" s="2228"/>
      <c r="BG387" s="2228"/>
      <c r="BH387" s="2228"/>
      <c r="BI387" s="2228"/>
      <c r="BJ387" s="2228"/>
      <c r="BK387" s="2228"/>
      <c r="BL387" s="2228"/>
      <c r="BM387" s="2228"/>
      <c r="BN387" s="2228"/>
      <c r="BO387" s="2228"/>
      <c r="BP387" s="2228"/>
      <c r="BQ387" s="2228"/>
      <c r="BR387" s="2228"/>
      <c r="BS387" s="2229"/>
      <c r="BT387" s="2228"/>
      <c r="BU387" s="2228"/>
      <c r="BV387" s="2228"/>
      <c r="BW387" s="2228"/>
      <c r="BX387" s="2228"/>
      <c r="BY387" s="2228"/>
      <c r="BZ387" s="2228"/>
      <c r="CA387" s="2228"/>
      <c r="CB387" s="2228"/>
      <c r="CC387" s="2228"/>
      <c r="CD387" s="2228"/>
      <c r="CE387" s="2228"/>
      <c r="CF387" s="2228"/>
      <c r="CG387" s="2228"/>
      <c r="CH387" s="2228"/>
      <c r="CI387" s="2228"/>
      <c r="CJ387" s="2228"/>
      <c r="CK387" s="2228"/>
      <c r="CL387" s="2228"/>
      <c r="CM387" s="2229"/>
      <c r="CN387" s="2229"/>
    </row>
    <row r="388" spans="2:92" x14ac:dyDescent="0.2">
      <c r="B388" s="2227"/>
      <c r="I388" s="2228"/>
      <c r="J388" s="2228"/>
      <c r="K388" s="2228"/>
      <c r="L388" s="2228"/>
      <c r="M388" s="2228"/>
      <c r="N388" s="2228"/>
      <c r="O388" s="2228"/>
      <c r="P388" s="2228"/>
      <c r="Q388" s="2228"/>
      <c r="R388" s="2228"/>
      <c r="S388" s="2228"/>
      <c r="T388" s="2228"/>
      <c r="U388" s="2228"/>
      <c r="V388" s="2228"/>
      <c r="W388" s="2228"/>
      <c r="X388" s="2228"/>
      <c r="Y388" s="2228"/>
      <c r="Z388" s="2228"/>
      <c r="AA388" s="2228"/>
      <c r="AB388" s="2229"/>
      <c r="AC388" s="2229"/>
      <c r="AD388" s="2229"/>
      <c r="AE388" s="2229"/>
      <c r="AF388" s="2228"/>
      <c r="AG388" s="2228"/>
      <c r="AH388" s="2228"/>
      <c r="AI388" s="2228"/>
      <c r="AJ388" s="2228"/>
      <c r="AK388" s="2228"/>
      <c r="AL388" s="2228"/>
      <c r="AM388" s="2228"/>
      <c r="AN388" s="2228"/>
      <c r="AO388" s="2228"/>
      <c r="AP388" s="2228"/>
      <c r="AQ388" s="2228"/>
      <c r="AR388" s="2228"/>
      <c r="AS388" s="2228"/>
      <c r="AT388" s="2228"/>
      <c r="AU388" s="2228"/>
      <c r="AV388" s="2228"/>
      <c r="AW388" s="2228"/>
      <c r="AX388" s="2230"/>
      <c r="AY388" s="2228"/>
      <c r="AZ388" s="2228"/>
      <c r="BA388" s="2228"/>
      <c r="BB388" s="2228"/>
      <c r="BC388" s="2228"/>
      <c r="BD388" s="2228"/>
      <c r="BE388" s="2228"/>
      <c r="BF388" s="2228"/>
      <c r="BG388" s="2228"/>
      <c r="BH388" s="2228"/>
      <c r="BI388" s="2228"/>
      <c r="BJ388" s="2228"/>
      <c r="BK388" s="2228"/>
      <c r="BL388" s="2228"/>
      <c r="BM388" s="2228"/>
      <c r="BN388" s="2228"/>
      <c r="BO388" s="2228"/>
      <c r="BP388" s="2228"/>
      <c r="BQ388" s="2228"/>
      <c r="BR388" s="2228"/>
      <c r="BS388" s="2229"/>
      <c r="BT388" s="2228"/>
      <c r="BU388" s="2228"/>
      <c r="BV388" s="2228"/>
      <c r="BW388" s="2228"/>
      <c r="BX388" s="2228"/>
      <c r="BY388" s="2228"/>
      <c r="BZ388" s="2228"/>
      <c r="CA388" s="2228"/>
      <c r="CB388" s="2228"/>
      <c r="CC388" s="2228"/>
      <c r="CD388" s="2228"/>
      <c r="CE388" s="2228"/>
      <c r="CF388" s="2228"/>
      <c r="CG388" s="2228"/>
      <c r="CH388" s="2228"/>
      <c r="CI388" s="2228"/>
      <c r="CJ388" s="2228"/>
      <c r="CK388" s="2228"/>
      <c r="CL388" s="2228"/>
      <c r="CM388" s="2229"/>
      <c r="CN388" s="2229"/>
    </row>
    <row r="389" spans="2:92" x14ac:dyDescent="0.2">
      <c r="B389" s="2227"/>
      <c r="I389" s="2228"/>
      <c r="J389" s="2228"/>
      <c r="K389" s="2228"/>
      <c r="L389" s="2228"/>
      <c r="M389" s="2228"/>
      <c r="N389" s="2228"/>
      <c r="O389" s="2228"/>
      <c r="P389" s="2228"/>
      <c r="Q389" s="2228"/>
      <c r="R389" s="2228"/>
      <c r="S389" s="2228"/>
      <c r="T389" s="2228"/>
      <c r="U389" s="2228"/>
      <c r="V389" s="2228"/>
      <c r="W389" s="2228"/>
      <c r="X389" s="2228"/>
      <c r="Y389" s="2228"/>
      <c r="Z389" s="2228"/>
      <c r="AA389" s="2228"/>
      <c r="AB389" s="2229"/>
      <c r="AC389" s="2229"/>
      <c r="AD389" s="2229"/>
      <c r="AE389" s="2229"/>
      <c r="AF389" s="2228"/>
      <c r="AG389" s="2228"/>
      <c r="AH389" s="2228"/>
      <c r="AI389" s="2228"/>
      <c r="AJ389" s="2228"/>
      <c r="AK389" s="2228"/>
      <c r="AL389" s="2228"/>
      <c r="AM389" s="2228"/>
      <c r="AN389" s="2228"/>
      <c r="AO389" s="2228"/>
      <c r="AP389" s="2228"/>
      <c r="AQ389" s="2228"/>
      <c r="AR389" s="2228"/>
      <c r="AS389" s="2228"/>
      <c r="AT389" s="2228"/>
      <c r="AU389" s="2228"/>
      <c r="AV389" s="2228"/>
      <c r="AW389" s="2228"/>
      <c r="AX389" s="2230"/>
      <c r="AY389" s="2228"/>
      <c r="AZ389" s="2228"/>
      <c r="BA389" s="2228"/>
      <c r="BB389" s="2228"/>
      <c r="BC389" s="2228"/>
      <c r="BD389" s="2228"/>
      <c r="BE389" s="2228"/>
      <c r="BF389" s="2228"/>
      <c r="BG389" s="2228"/>
      <c r="BH389" s="2228"/>
      <c r="BI389" s="2228"/>
      <c r="BJ389" s="2228"/>
      <c r="BK389" s="2228"/>
      <c r="BL389" s="2228"/>
      <c r="BM389" s="2228"/>
      <c r="BN389" s="2228"/>
      <c r="BO389" s="2228"/>
      <c r="BP389" s="2228"/>
      <c r="BQ389" s="2228"/>
      <c r="BR389" s="2228"/>
      <c r="BS389" s="2229"/>
      <c r="BT389" s="2228"/>
      <c r="BU389" s="2228"/>
      <c r="BV389" s="2228"/>
      <c r="BW389" s="2228"/>
      <c r="BX389" s="2228"/>
      <c r="BY389" s="2228"/>
      <c r="BZ389" s="2228"/>
      <c r="CA389" s="2228"/>
      <c r="CB389" s="2228"/>
      <c r="CC389" s="2228"/>
      <c r="CD389" s="2228"/>
      <c r="CE389" s="2228"/>
      <c r="CF389" s="2228"/>
      <c r="CG389" s="2228"/>
      <c r="CH389" s="2228"/>
      <c r="CI389" s="2228"/>
      <c r="CJ389" s="2228"/>
      <c r="CK389" s="2228"/>
      <c r="CL389" s="2228"/>
      <c r="CM389" s="2229"/>
      <c r="CN389" s="2229"/>
    </row>
    <row r="390" spans="2:92" x14ac:dyDescent="0.2">
      <c r="B390" s="2227"/>
      <c r="I390" s="2228"/>
      <c r="J390" s="2228"/>
      <c r="K390" s="2228"/>
      <c r="L390" s="2228"/>
      <c r="M390" s="2228"/>
      <c r="N390" s="2228"/>
      <c r="O390" s="2228"/>
      <c r="P390" s="2228"/>
      <c r="Q390" s="2228"/>
      <c r="R390" s="2228"/>
      <c r="S390" s="2228"/>
      <c r="T390" s="2228"/>
      <c r="U390" s="2228"/>
      <c r="V390" s="2228"/>
      <c r="W390" s="2228"/>
      <c r="X390" s="2228"/>
      <c r="Y390" s="2228"/>
      <c r="Z390" s="2228"/>
      <c r="AA390" s="2228"/>
      <c r="AB390" s="2229"/>
      <c r="AC390" s="2229"/>
      <c r="AD390" s="2229"/>
      <c r="AE390" s="2229"/>
      <c r="AF390" s="2228"/>
      <c r="AG390" s="2228"/>
      <c r="AH390" s="2228"/>
      <c r="AI390" s="2228"/>
      <c r="AJ390" s="2228"/>
      <c r="AK390" s="2228"/>
      <c r="AL390" s="2228"/>
      <c r="AM390" s="2228"/>
      <c r="AN390" s="2228"/>
      <c r="AO390" s="2228"/>
      <c r="AP390" s="2228"/>
      <c r="AQ390" s="2228"/>
      <c r="AR390" s="2228"/>
      <c r="AS390" s="2228"/>
      <c r="AT390" s="2228"/>
      <c r="AU390" s="2228"/>
      <c r="AV390" s="2228"/>
      <c r="AW390" s="2228"/>
      <c r="AX390" s="2230"/>
      <c r="AY390" s="2228"/>
      <c r="AZ390" s="2228"/>
      <c r="BA390" s="2228"/>
      <c r="BB390" s="2228"/>
      <c r="BC390" s="2228"/>
      <c r="BD390" s="2228"/>
      <c r="BE390" s="2228"/>
      <c r="BF390" s="2228"/>
      <c r="BG390" s="2228"/>
      <c r="BH390" s="2228"/>
      <c r="BI390" s="2228"/>
      <c r="BJ390" s="2228"/>
      <c r="BK390" s="2228"/>
      <c r="BL390" s="2228"/>
      <c r="BM390" s="2228"/>
      <c r="BN390" s="2228"/>
      <c r="BO390" s="2228"/>
      <c r="BP390" s="2228"/>
      <c r="BQ390" s="2228"/>
      <c r="BR390" s="2228"/>
      <c r="BS390" s="2229"/>
      <c r="BT390" s="2228"/>
      <c r="BU390" s="2228"/>
      <c r="BV390" s="2228"/>
      <c r="BW390" s="2228"/>
      <c r="BX390" s="2228"/>
      <c r="BY390" s="2228"/>
      <c r="BZ390" s="2228"/>
      <c r="CA390" s="2228"/>
      <c r="CB390" s="2228"/>
      <c r="CC390" s="2228"/>
      <c r="CD390" s="2228"/>
      <c r="CE390" s="2228"/>
      <c r="CF390" s="2228"/>
      <c r="CG390" s="2228"/>
      <c r="CH390" s="2228"/>
      <c r="CI390" s="2228"/>
      <c r="CJ390" s="2228"/>
      <c r="CK390" s="2228"/>
      <c r="CL390" s="2228"/>
      <c r="CM390" s="2229"/>
      <c r="CN390" s="2229"/>
    </row>
    <row r="391" spans="2:92" x14ac:dyDescent="0.2">
      <c r="B391" s="2227"/>
      <c r="I391" s="2228"/>
      <c r="J391" s="2228"/>
      <c r="K391" s="2228"/>
      <c r="L391" s="2228"/>
      <c r="M391" s="2228"/>
      <c r="N391" s="2228"/>
      <c r="O391" s="2228"/>
      <c r="P391" s="2228"/>
      <c r="Q391" s="2228"/>
      <c r="R391" s="2228"/>
      <c r="S391" s="2228"/>
      <c r="T391" s="2228"/>
      <c r="U391" s="2228"/>
      <c r="V391" s="2228"/>
      <c r="W391" s="2228"/>
      <c r="X391" s="2228"/>
      <c r="Y391" s="2228"/>
      <c r="Z391" s="2228"/>
      <c r="AA391" s="2228"/>
      <c r="AB391" s="2229"/>
      <c r="AC391" s="2229"/>
      <c r="AD391" s="2229"/>
      <c r="AE391" s="2229"/>
      <c r="AF391" s="2228"/>
      <c r="AG391" s="2228"/>
      <c r="AH391" s="2228"/>
      <c r="AI391" s="2228"/>
      <c r="AJ391" s="2228"/>
      <c r="AK391" s="2228"/>
      <c r="AL391" s="2228"/>
      <c r="AM391" s="2228"/>
      <c r="AN391" s="2228"/>
      <c r="AO391" s="2228"/>
      <c r="AP391" s="2228"/>
      <c r="AQ391" s="2228"/>
      <c r="AR391" s="2228"/>
      <c r="AS391" s="2228"/>
      <c r="AT391" s="2228"/>
      <c r="AU391" s="2228"/>
      <c r="AV391" s="2228"/>
      <c r="AW391" s="2228"/>
      <c r="AX391" s="2230"/>
      <c r="AY391" s="2228"/>
      <c r="AZ391" s="2228"/>
      <c r="BA391" s="2228"/>
      <c r="BB391" s="2228"/>
      <c r="BC391" s="2228"/>
      <c r="BD391" s="2228"/>
      <c r="BE391" s="2228"/>
      <c r="BF391" s="2228"/>
      <c r="BG391" s="2228"/>
      <c r="BH391" s="2228"/>
      <c r="BI391" s="2228"/>
      <c r="BJ391" s="2228"/>
      <c r="BK391" s="2228"/>
      <c r="BL391" s="2228"/>
      <c r="BM391" s="2228"/>
      <c r="BN391" s="2228"/>
      <c r="BO391" s="2228"/>
      <c r="BP391" s="2228"/>
      <c r="BQ391" s="2228"/>
      <c r="BR391" s="2228"/>
      <c r="BS391" s="2229"/>
      <c r="BT391" s="2228"/>
      <c r="BU391" s="2228"/>
      <c r="BV391" s="2228"/>
      <c r="BW391" s="2228"/>
      <c r="BX391" s="2228"/>
      <c r="BY391" s="2228"/>
      <c r="BZ391" s="2228"/>
      <c r="CA391" s="2228"/>
      <c r="CB391" s="2228"/>
      <c r="CC391" s="2228"/>
      <c r="CD391" s="2228"/>
      <c r="CE391" s="2228"/>
      <c r="CF391" s="2228"/>
      <c r="CG391" s="2228"/>
      <c r="CH391" s="2228"/>
      <c r="CI391" s="2228"/>
      <c r="CJ391" s="2228"/>
      <c r="CK391" s="2228"/>
      <c r="CL391" s="2228"/>
      <c r="CM391" s="2229"/>
      <c r="CN391" s="2229"/>
    </row>
    <row r="392" spans="2:92" x14ac:dyDescent="0.2">
      <c r="B392" s="2227"/>
      <c r="I392" s="2228"/>
      <c r="J392" s="2228"/>
      <c r="K392" s="2228"/>
      <c r="L392" s="2228"/>
      <c r="M392" s="2228"/>
      <c r="N392" s="2228"/>
      <c r="O392" s="2228"/>
      <c r="P392" s="2228"/>
      <c r="Q392" s="2228"/>
      <c r="R392" s="2228"/>
      <c r="S392" s="2228"/>
      <c r="T392" s="2228"/>
      <c r="U392" s="2228"/>
      <c r="V392" s="2228"/>
      <c r="W392" s="2228"/>
      <c r="X392" s="2228"/>
      <c r="Y392" s="2228"/>
      <c r="Z392" s="2228"/>
      <c r="AA392" s="2228"/>
      <c r="AB392" s="2229"/>
      <c r="AC392" s="2229"/>
      <c r="AD392" s="2229"/>
      <c r="AE392" s="2229"/>
      <c r="AF392" s="2228"/>
      <c r="AG392" s="2228"/>
      <c r="AH392" s="2228"/>
      <c r="AI392" s="2228"/>
      <c r="AJ392" s="2228"/>
      <c r="AK392" s="2228"/>
      <c r="AL392" s="2228"/>
      <c r="AM392" s="2228"/>
      <c r="AN392" s="2228"/>
      <c r="AO392" s="2228"/>
      <c r="AP392" s="2228"/>
      <c r="AQ392" s="2228"/>
      <c r="AR392" s="2228"/>
      <c r="AS392" s="2228"/>
      <c r="AT392" s="2228"/>
      <c r="AU392" s="2228"/>
      <c r="AV392" s="2228"/>
      <c r="AW392" s="2228"/>
      <c r="AX392" s="2230"/>
      <c r="AY392" s="2228"/>
      <c r="AZ392" s="2228"/>
      <c r="BA392" s="2228"/>
      <c r="BB392" s="2228"/>
      <c r="BC392" s="2228"/>
      <c r="BD392" s="2228"/>
      <c r="BE392" s="2228"/>
      <c r="BF392" s="2228"/>
      <c r="BG392" s="2228"/>
      <c r="BH392" s="2228"/>
      <c r="BI392" s="2228"/>
      <c r="BJ392" s="2228"/>
      <c r="BK392" s="2228"/>
      <c r="BL392" s="2228"/>
      <c r="BM392" s="2228"/>
      <c r="BN392" s="2228"/>
      <c r="BO392" s="2228"/>
      <c r="BP392" s="2228"/>
      <c r="BQ392" s="2228"/>
      <c r="BR392" s="2228"/>
      <c r="BS392" s="2229"/>
      <c r="BT392" s="2228"/>
      <c r="BU392" s="2228"/>
      <c r="BV392" s="2228"/>
      <c r="BW392" s="2228"/>
      <c r="BX392" s="2228"/>
      <c r="BY392" s="2228"/>
      <c r="BZ392" s="2228"/>
      <c r="CA392" s="2228"/>
      <c r="CB392" s="2228"/>
      <c r="CC392" s="2228"/>
      <c r="CD392" s="2228"/>
      <c r="CE392" s="2228"/>
      <c r="CF392" s="2228"/>
      <c r="CG392" s="2228"/>
      <c r="CH392" s="2228"/>
      <c r="CI392" s="2228"/>
      <c r="CJ392" s="2228"/>
      <c r="CK392" s="2228"/>
      <c r="CL392" s="2228"/>
      <c r="CM392" s="2229"/>
      <c r="CN392" s="2229"/>
    </row>
    <row r="393" spans="2:92" x14ac:dyDescent="0.2">
      <c r="B393" s="2227"/>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9"/>
      <c r="AC393" s="2229"/>
      <c r="AD393" s="2229"/>
      <c r="AE393" s="2229"/>
      <c r="AF393" s="2228"/>
      <c r="AG393" s="2228"/>
      <c r="AH393" s="2228"/>
      <c r="AI393" s="2228"/>
      <c r="AJ393" s="2228"/>
      <c r="AK393" s="2228"/>
      <c r="AL393" s="2228"/>
      <c r="AM393" s="2228"/>
      <c r="AN393" s="2228"/>
      <c r="AO393" s="2228"/>
      <c r="AP393" s="2228"/>
      <c r="AQ393" s="2228"/>
      <c r="AR393" s="2228"/>
      <c r="AS393" s="2228"/>
      <c r="AT393" s="2228"/>
      <c r="AU393" s="2228"/>
      <c r="AV393" s="2228"/>
      <c r="AW393" s="2228"/>
      <c r="AX393" s="2230"/>
      <c r="AY393" s="2228"/>
      <c r="AZ393" s="2228"/>
      <c r="BA393" s="2228"/>
      <c r="BB393" s="2228"/>
      <c r="BC393" s="2228"/>
      <c r="BD393" s="2228"/>
      <c r="BE393" s="2228"/>
      <c r="BF393" s="2228"/>
      <c r="BG393" s="2228"/>
      <c r="BH393" s="2228"/>
      <c r="BI393" s="2228"/>
      <c r="BJ393" s="2228"/>
      <c r="BK393" s="2228"/>
      <c r="BL393" s="2228"/>
      <c r="BM393" s="2228"/>
      <c r="BN393" s="2228"/>
      <c r="BO393" s="2228"/>
      <c r="BP393" s="2228"/>
      <c r="BQ393" s="2228"/>
      <c r="BR393" s="2228"/>
      <c r="BS393" s="2229"/>
      <c r="BT393" s="2228"/>
      <c r="BU393" s="2228"/>
      <c r="BV393" s="2228"/>
      <c r="BW393" s="2228"/>
      <c r="BX393" s="2228"/>
      <c r="BY393" s="2228"/>
      <c r="BZ393" s="2228"/>
      <c r="CA393" s="2228"/>
      <c r="CB393" s="2228"/>
      <c r="CC393" s="2228"/>
      <c r="CD393" s="2228"/>
      <c r="CE393" s="2228"/>
      <c r="CF393" s="2228"/>
      <c r="CG393" s="2228"/>
      <c r="CH393" s="2228"/>
      <c r="CI393" s="2228"/>
      <c r="CJ393" s="2228"/>
      <c r="CK393" s="2228"/>
      <c r="CL393" s="2228"/>
      <c r="CM393" s="2229"/>
      <c r="CN393" s="2229"/>
    </row>
    <row r="394" spans="2:92" x14ac:dyDescent="0.2">
      <c r="B394" s="2227"/>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9"/>
      <c r="AC394" s="2229"/>
      <c r="AD394" s="2229"/>
      <c r="AE394" s="2229"/>
      <c r="AF394" s="2228"/>
      <c r="AG394" s="2228"/>
      <c r="AH394" s="2228"/>
      <c r="AI394" s="2228"/>
      <c r="AJ394" s="2228"/>
      <c r="AK394" s="2228"/>
      <c r="AL394" s="2228"/>
      <c r="AM394" s="2228"/>
      <c r="AN394" s="2228"/>
      <c r="AO394" s="2228"/>
      <c r="AP394" s="2228"/>
      <c r="AQ394" s="2228"/>
      <c r="AR394" s="2228"/>
      <c r="AS394" s="2228"/>
      <c r="AT394" s="2228"/>
      <c r="AU394" s="2228"/>
      <c r="AV394" s="2228"/>
      <c r="AW394" s="2228"/>
      <c r="AX394" s="2230"/>
      <c r="AY394" s="2228"/>
      <c r="AZ394" s="2228"/>
      <c r="BA394" s="2228"/>
      <c r="BB394" s="2228"/>
      <c r="BC394" s="2228"/>
      <c r="BD394" s="2228"/>
      <c r="BE394" s="2228"/>
      <c r="BF394" s="2228"/>
      <c r="BG394" s="2228"/>
      <c r="BH394" s="2228"/>
      <c r="BI394" s="2228"/>
      <c r="BJ394" s="2228"/>
      <c r="BK394" s="2228"/>
      <c r="BL394" s="2228"/>
      <c r="BM394" s="2228"/>
      <c r="BN394" s="2228"/>
      <c r="BO394" s="2228"/>
      <c r="BP394" s="2228"/>
      <c r="BQ394" s="2228"/>
      <c r="BR394" s="2228"/>
      <c r="BS394" s="2229"/>
      <c r="BT394" s="2228"/>
      <c r="BU394" s="2228"/>
      <c r="BV394" s="2228"/>
      <c r="BW394" s="2228"/>
      <c r="BX394" s="2228"/>
      <c r="BY394" s="2228"/>
      <c r="BZ394" s="2228"/>
      <c r="CA394" s="2228"/>
      <c r="CB394" s="2228"/>
      <c r="CC394" s="2228"/>
      <c r="CD394" s="2228"/>
      <c r="CE394" s="2228"/>
      <c r="CF394" s="2228"/>
      <c r="CG394" s="2228"/>
      <c r="CH394" s="2228"/>
      <c r="CI394" s="2228"/>
      <c r="CJ394" s="2228"/>
      <c r="CK394" s="2228"/>
      <c r="CL394" s="2228"/>
      <c r="CM394" s="2229"/>
      <c r="CN394" s="2229"/>
    </row>
    <row r="395" spans="2:92" x14ac:dyDescent="0.2">
      <c r="B395" s="2227"/>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9"/>
      <c r="AC395" s="2229"/>
      <c r="AD395" s="2229"/>
      <c r="AE395" s="2229"/>
      <c r="AF395" s="2228"/>
      <c r="AG395" s="2228"/>
      <c r="AH395" s="2228"/>
      <c r="AI395" s="2228"/>
      <c r="AJ395" s="2228"/>
      <c r="AK395" s="2228"/>
      <c r="AL395" s="2228"/>
      <c r="AM395" s="2228"/>
      <c r="AN395" s="2228"/>
      <c r="AO395" s="2228"/>
      <c r="AP395" s="2228"/>
      <c r="AQ395" s="2228"/>
      <c r="AR395" s="2228"/>
      <c r="AS395" s="2228"/>
      <c r="AT395" s="2228"/>
      <c r="AU395" s="2228"/>
      <c r="AV395" s="2228"/>
      <c r="AW395" s="2228"/>
      <c r="AX395" s="2230"/>
      <c r="AY395" s="2228"/>
      <c r="AZ395" s="2228"/>
      <c r="BA395" s="2228"/>
      <c r="BB395" s="2228"/>
      <c r="BC395" s="2228"/>
      <c r="BD395" s="2228"/>
      <c r="BE395" s="2228"/>
      <c r="BF395" s="2228"/>
      <c r="BG395" s="2228"/>
      <c r="BH395" s="2228"/>
      <c r="BI395" s="2228"/>
      <c r="BJ395" s="2228"/>
      <c r="BK395" s="2228"/>
      <c r="BL395" s="2228"/>
      <c r="BM395" s="2228"/>
      <c r="BN395" s="2228"/>
      <c r="BO395" s="2228"/>
      <c r="BP395" s="2228"/>
      <c r="BQ395" s="2228"/>
      <c r="BR395" s="2228"/>
      <c r="BS395" s="2229"/>
      <c r="BT395" s="2228"/>
      <c r="BU395" s="2228"/>
      <c r="BV395" s="2228"/>
      <c r="BW395" s="2228"/>
      <c r="BX395" s="2228"/>
      <c r="BY395" s="2228"/>
      <c r="BZ395" s="2228"/>
      <c r="CA395" s="2228"/>
      <c r="CB395" s="2228"/>
      <c r="CC395" s="2228"/>
      <c r="CD395" s="2228"/>
      <c r="CE395" s="2228"/>
      <c r="CF395" s="2228"/>
      <c r="CG395" s="2228"/>
      <c r="CH395" s="2228"/>
      <c r="CI395" s="2228"/>
      <c r="CJ395" s="2228"/>
      <c r="CK395" s="2228"/>
      <c r="CL395" s="2228"/>
      <c r="CM395" s="2229"/>
      <c r="CN395" s="2229"/>
    </row>
    <row r="396" spans="2:92" x14ac:dyDescent="0.2">
      <c r="B396" s="2227"/>
      <c r="I396" s="2228"/>
      <c r="J396" s="2228"/>
      <c r="K396" s="2228"/>
      <c r="L396" s="2228"/>
      <c r="M396" s="2228"/>
      <c r="N396" s="2228"/>
      <c r="O396" s="2228"/>
      <c r="P396" s="2228"/>
      <c r="Q396" s="2228"/>
      <c r="R396" s="2228"/>
      <c r="S396" s="2228"/>
      <c r="T396" s="2228"/>
      <c r="U396" s="2228"/>
      <c r="V396" s="2228"/>
      <c r="W396" s="2228"/>
      <c r="X396" s="2228"/>
      <c r="Y396" s="2228"/>
      <c r="Z396" s="2228"/>
      <c r="AA396" s="2228"/>
      <c r="AB396" s="2229"/>
      <c r="AC396" s="2229"/>
      <c r="AD396" s="2229"/>
      <c r="AE396" s="2229"/>
      <c r="AF396" s="2228"/>
      <c r="AG396" s="2228"/>
      <c r="AH396" s="2228"/>
      <c r="AI396" s="2228"/>
      <c r="AJ396" s="2228"/>
      <c r="AK396" s="2228"/>
      <c r="AL396" s="2228"/>
      <c r="AM396" s="2228"/>
      <c r="AN396" s="2228"/>
      <c r="AO396" s="2228"/>
      <c r="AP396" s="2228"/>
      <c r="AQ396" s="2228"/>
      <c r="AR396" s="2228"/>
      <c r="AS396" s="2228"/>
      <c r="AT396" s="2228"/>
      <c r="AU396" s="2228"/>
      <c r="AV396" s="2228"/>
      <c r="AW396" s="2228"/>
      <c r="AX396" s="2230"/>
      <c r="AY396" s="2228"/>
      <c r="AZ396" s="2228"/>
      <c r="BA396" s="2228"/>
      <c r="BB396" s="2228"/>
      <c r="BC396" s="2228"/>
      <c r="BD396" s="2228"/>
      <c r="BE396" s="2228"/>
      <c r="BF396" s="2228"/>
      <c r="BG396" s="2228"/>
      <c r="BH396" s="2228"/>
      <c r="BI396" s="2228"/>
      <c r="BJ396" s="2228"/>
      <c r="BK396" s="2228"/>
      <c r="BL396" s="2228"/>
      <c r="BM396" s="2228"/>
      <c r="BN396" s="2228"/>
      <c r="BO396" s="2228"/>
      <c r="BP396" s="2228"/>
      <c r="BQ396" s="2228"/>
      <c r="BR396" s="2228"/>
      <c r="BS396" s="2229"/>
      <c r="BT396" s="2228"/>
      <c r="BU396" s="2228"/>
      <c r="BV396" s="2228"/>
      <c r="BW396" s="2228"/>
      <c r="BX396" s="2228"/>
      <c r="BY396" s="2228"/>
      <c r="BZ396" s="2228"/>
      <c r="CA396" s="2228"/>
      <c r="CB396" s="2228"/>
      <c r="CC396" s="2228"/>
      <c r="CD396" s="2228"/>
      <c r="CE396" s="2228"/>
      <c r="CF396" s="2228"/>
      <c r="CG396" s="2228"/>
      <c r="CH396" s="2228"/>
      <c r="CI396" s="2228"/>
      <c r="CJ396" s="2228"/>
      <c r="CK396" s="2228"/>
      <c r="CL396" s="2228"/>
      <c r="CM396" s="2229"/>
      <c r="CN396" s="2229"/>
    </row>
    <row r="397" spans="2:92" x14ac:dyDescent="0.2">
      <c r="B397" s="2227"/>
      <c r="I397" s="2228"/>
      <c r="J397" s="2228"/>
      <c r="K397" s="2228"/>
      <c r="L397" s="2228"/>
      <c r="M397" s="2228"/>
      <c r="N397" s="2228"/>
      <c r="O397" s="2228"/>
      <c r="P397" s="2228"/>
      <c r="Q397" s="2228"/>
      <c r="R397" s="2228"/>
      <c r="S397" s="2228"/>
      <c r="T397" s="2228"/>
      <c r="U397" s="2228"/>
      <c r="V397" s="2228"/>
      <c r="W397" s="2228"/>
      <c r="X397" s="2228"/>
      <c r="Y397" s="2228"/>
      <c r="Z397" s="2228"/>
      <c r="AA397" s="2228"/>
      <c r="AB397" s="2229"/>
      <c r="AC397" s="2229"/>
      <c r="AD397" s="2229"/>
      <c r="AE397" s="2229"/>
      <c r="AF397" s="2228"/>
      <c r="AG397" s="2228"/>
      <c r="AH397" s="2228"/>
      <c r="AI397" s="2228"/>
      <c r="AJ397" s="2228"/>
      <c r="AK397" s="2228"/>
      <c r="AL397" s="2228"/>
      <c r="AM397" s="2228"/>
      <c r="AN397" s="2228"/>
      <c r="AO397" s="2228"/>
      <c r="AP397" s="2228"/>
      <c r="AQ397" s="2228"/>
      <c r="AR397" s="2228"/>
      <c r="AS397" s="2228"/>
      <c r="AT397" s="2228"/>
      <c r="AU397" s="2228"/>
      <c r="AV397" s="2228"/>
      <c r="AW397" s="2228"/>
      <c r="AX397" s="2230"/>
      <c r="AY397" s="2228"/>
      <c r="AZ397" s="2228"/>
      <c r="BA397" s="2228"/>
      <c r="BB397" s="2228"/>
      <c r="BC397" s="2228"/>
      <c r="BD397" s="2228"/>
      <c r="BE397" s="2228"/>
      <c r="BF397" s="2228"/>
      <c r="BG397" s="2228"/>
      <c r="BH397" s="2228"/>
      <c r="BI397" s="2228"/>
      <c r="BJ397" s="2228"/>
      <c r="BK397" s="2228"/>
      <c r="BL397" s="2228"/>
      <c r="BM397" s="2228"/>
      <c r="BN397" s="2228"/>
      <c r="BO397" s="2228"/>
      <c r="BP397" s="2228"/>
      <c r="BQ397" s="2228"/>
      <c r="BR397" s="2228"/>
      <c r="BS397" s="2229"/>
      <c r="BT397" s="2228"/>
      <c r="BU397" s="2228"/>
      <c r="BV397" s="2228"/>
      <c r="BW397" s="2228"/>
      <c r="BX397" s="2228"/>
      <c r="BY397" s="2228"/>
      <c r="BZ397" s="2228"/>
      <c r="CA397" s="2228"/>
      <c r="CB397" s="2228"/>
      <c r="CC397" s="2228"/>
      <c r="CD397" s="2228"/>
      <c r="CE397" s="2228"/>
      <c r="CF397" s="2228"/>
      <c r="CG397" s="2228"/>
      <c r="CH397" s="2228"/>
      <c r="CI397" s="2228"/>
      <c r="CJ397" s="2228"/>
      <c r="CK397" s="2228"/>
      <c r="CL397" s="2228"/>
      <c r="CM397" s="2229"/>
      <c r="CN397" s="2229"/>
    </row>
    <row r="398" spans="2:92" x14ac:dyDescent="0.2">
      <c r="B398" s="2227"/>
      <c r="I398" s="2228"/>
      <c r="J398" s="2228"/>
      <c r="K398" s="2228"/>
      <c r="L398" s="2228"/>
      <c r="M398" s="2228"/>
      <c r="N398" s="2228"/>
      <c r="O398" s="2228"/>
      <c r="P398" s="2228"/>
      <c r="Q398" s="2228"/>
      <c r="R398" s="2228"/>
      <c r="S398" s="2228"/>
      <c r="T398" s="2228"/>
      <c r="U398" s="2228"/>
      <c r="V398" s="2228"/>
      <c r="W398" s="2228"/>
      <c r="X398" s="2228"/>
      <c r="Y398" s="2228"/>
      <c r="Z398" s="2228"/>
      <c r="AA398" s="2228"/>
      <c r="AB398" s="2229"/>
      <c r="AC398" s="2229"/>
      <c r="AD398" s="2229"/>
      <c r="AE398" s="2229"/>
      <c r="AF398" s="2228"/>
      <c r="AG398" s="2228"/>
      <c r="AH398" s="2228"/>
      <c r="AI398" s="2228"/>
      <c r="AJ398" s="2228"/>
      <c r="AK398" s="2228"/>
      <c r="AL398" s="2228"/>
      <c r="AM398" s="2228"/>
      <c r="AN398" s="2228"/>
      <c r="AO398" s="2228"/>
      <c r="AP398" s="2228"/>
      <c r="AQ398" s="2228"/>
      <c r="AR398" s="2228"/>
      <c r="AS398" s="2228"/>
      <c r="AT398" s="2228"/>
      <c r="AU398" s="2228"/>
      <c r="AV398" s="2228"/>
      <c r="AW398" s="2228"/>
      <c r="AX398" s="2230"/>
      <c r="AY398" s="2228"/>
      <c r="AZ398" s="2228"/>
      <c r="BA398" s="2228"/>
      <c r="BB398" s="2228"/>
      <c r="BC398" s="2228"/>
      <c r="BD398" s="2228"/>
      <c r="BE398" s="2228"/>
      <c r="BF398" s="2228"/>
      <c r="BG398" s="2228"/>
      <c r="BH398" s="2228"/>
      <c r="BI398" s="2228"/>
      <c r="BJ398" s="2228"/>
      <c r="BK398" s="2228"/>
      <c r="BL398" s="2228"/>
      <c r="BM398" s="2228"/>
      <c r="BN398" s="2228"/>
      <c r="BO398" s="2228"/>
      <c r="BP398" s="2228"/>
      <c r="BQ398" s="2228"/>
      <c r="BR398" s="2228"/>
      <c r="BS398" s="2229"/>
      <c r="BT398" s="2228"/>
      <c r="BU398" s="2228"/>
      <c r="BV398" s="2228"/>
      <c r="BW398" s="2228"/>
      <c r="BX398" s="2228"/>
      <c r="BY398" s="2228"/>
      <c r="BZ398" s="2228"/>
      <c r="CA398" s="2228"/>
      <c r="CB398" s="2228"/>
      <c r="CC398" s="2228"/>
      <c r="CD398" s="2228"/>
      <c r="CE398" s="2228"/>
      <c r="CF398" s="2228"/>
      <c r="CG398" s="2228"/>
      <c r="CH398" s="2228"/>
      <c r="CI398" s="2228"/>
      <c r="CJ398" s="2228"/>
      <c r="CK398" s="2228"/>
      <c r="CL398" s="2228"/>
      <c r="CM398" s="2229"/>
      <c r="CN398" s="2229"/>
    </row>
    <row r="399" spans="2:92" x14ac:dyDescent="0.2">
      <c r="B399" s="2227"/>
      <c r="I399" s="2228"/>
      <c r="J399" s="2228"/>
      <c r="K399" s="2228"/>
      <c r="L399" s="2228"/>
      <c r="M399" s="2228"/>
      <c r="N399" s="2228"/>
      <c r="O399" s="2228"/>
      <c r="P399" s="2228"/>
      <c r="Q399" s="2228"/>
      <c r="R399" s="2228"/>
      <c r="S399" s="2228"/>
      <c r="T399" s="2228"/>
      <c r="U399" s="2228"/>
      <c r="V399" s="2228"/>
      <c r="W399" s="2228"/>
      <c r="X399" s="2228"/>
      <c r="Y399" s="2228"/>
      <c r="Z399" s="2228"/>
      <c r="AA399" s="2228"/>
      <c r="AB399" s="2229"/>
      <c r="AC399" s="2229"/>
      <c r="AD399" s="2229"/>
      <c r="AE399" s="2229"/>
      <c r="AF399" s="2228"/>
      <c r="AG399" s="2228"/>
      <c r="AH399" s="2228"/>
      <c r="AI399" s="2228"/>
      <c r="AJ399" s="2228"/>
      <c r="AK399" s="2228"/>
      <c r="AL399" s="2228"/>
      <c r="AM399" s="2228"/>
      <c r="AN399" s="2228"/>
      <c r="AO399" s="2228"/>
      <c r="AP399" s="2228"/>
      <c r="AQ399" s="2228"/>
      <c r="AR399" s="2228"/>
      <c r="AS399" s="2228"/>
      <c r="AT399" s="2228"/>
      <c r="AU399" s="2228"/>
      <c r="AV399" s="2228"/>
      <c r="AW399" s="2228"/>
      <c r="AX399" s="2230"/>
      <c r="AY399" s="2228"/>
      <c r="AZ399" s="2228"/>
      <c r="BA399" s="2228"/>
      <c r="BB399" s="2228"/>
      <c r="BC399" s="2228"/>
      <c r="BD399" s="2228"/>
      <c r="BE399" s="2228"/>
      <c r="BF399" s="2228"/>
      <c r="BG399" s="2228"/>
      <c r="BH399" s="2228"/>
      <c r="BI399" s="2228"/>
      <c r="BJ399" s="2228"/>
      <c r="BK399" s="2228"/>
      <c r="BL399" s="2228"/>
      <c r="BM399" s="2228"/>
      <c r="BN399" s="2228"/>
      <c r="BO399" s="2228"/>
      <c r="BP399" s="2228"/>
      <c r="BQ399" s="2228"/>
      <c r="BR399" s="2228"/>
      <c r="BS399" s="2229"/>
      <c r="BT399" s="2228"/>
      <c r="BU399" s="2228"/>
      <c r="BV399" s="2228"/>
      <c r="BW399" s="2228"/>
      <c r="BX399" s="2228"/>
      <c r="BY399" s="2228"/>
      <c r="BZ399" s="2228"/>
      <c r="CA399" s="2228"/>
      <c r="CB399" s="2228"/>
      <c r="CC399" s="2228"/>
      <c r="CD399" s="2228"/>
      <c r="CE399" s="2228"/>
      <c r="CF399" s="2228"/>
      <c r="CG399" s="2228"/>
      <c r="CH399" s="2228"/>
      <c r="CI399" s="2228"/>
      <c r="CJ399" s="2228"/>
      <c r="CK399" s="2228"/>
      <c r="CL399" s="2228"/>
      <c r="CM399" s="2229"/>
      <c r="CN399" s="2229"/>
    </row>
    <row r="400" spans="2:92" x14ac:dyDescent="0.2">
      <c r="B400" s="2227"/>
      <c r="I400" s="2228"/>
      <c r="J400" s="2228"/>
      <c r="K400" s="2228"/>
      <c r="L400" s="2228"/>
      <c r="M400" s="2228"/>
      <c r="N400" s="2228"/>
      <c r="O400" s="2228"/>
      <c r="P400" s="2228"/>
      <c r="Q400" s="2228"/>
      <c r="R400" s="2228"/>
      <c r="S400" s="2228"/>
      <c r="T400" s="2228"/>
      <c r="U400" s="2228"/>
      <c r="V400" s="2228"/>
      <c r="W400" s="2228"/>
      <c r="X400" s="2228"/>
      <c r="Y400" s="2228"/>
      <c r="Z400" s="2228"/>
      <c r="AA400" s="2228"/>
      <c r="AB400" s="2229"/>
      <c r="AC400" s="2229"/>
      <c r="AD400" s="2229"/>
      <c r="AE400" s="2229"/>
      <c r="AF400" s="2228"/>
      <c r="AG400" s="2228"/>
      <c r="AH400" s="2228"/>
      <c r="AI400" s="2228"/>
      <c r="AJ400" s="2228"/>
      <c r="AK400" s="2228"/>
      <c r="AL400" s="2228"/>
      <c r="AM400" s="2228"/>
      <c r="AN400" s="2228"/>
      <c r="AO400" s="2228"/>
      <c r="AP400" s="2228"/>
      <c r="AQ400" s="2228"/>
      <c r="AR400" s="2228"/>
      <c r="AS400" s="2228"/>
      <c r="AT400" s="2228"/>
      <c r="AU400" s="2228"/>
      <c r="AV400" s="2228"/>
      <c r="AW400" s="2228"/>
      <c r="AX400" s="2230"/>
      <c r="AY400" s="2228"/>
      <c r="AZ400" s="2228"/>
      <c r="BA400" s="2228"/>
      <c r="BB400" s="2228"/>
      <c r="BC400" s="2228"/>
      <c r="BD400" s="2228"/>
      <c r="BE400" s="2228"/>
      <c r="BF400" s="2228"/>
      <c r="BG400" s="2228"/>
      <c r="BH400" s="2228"/>
      <c r="BI400" s="2228"/>
      <c r="BJ400" s="2228"/>
      <c r="BK400" s="2228"/>
      <c r="BL400" s="2228"/>
      <c r="BM400" s="2228"/>
      <c r="BN400" s="2228"/>
      <c r="BO400" s="2228"/>
      <c r="BP400" s="2228"/>
      <c r="BQ400" s="2228"/>
      <c r="BR400" s="2228"/>
      <c r="BS400" s="2229"/>
      <c r="BT400" s="2228"/>
      <c r="BU400" s="2228"/>
      <c r="BV400" s="2228"/>
      <c r="BW400" s="2228"/>
      <c r="BX400" s="2228"/>
      <c r="BY400" s="2228"/>
      <c r="BZ400" s="2228"/>
      <c r="CA400" s="2228"/>
      <c r="CB400" s="2228"/>
      <c r="CC400" s="2228"/>
      <c r="CD400" s="2228"/>
      <c r="CE400" s="2228"/>
      <c r="CF400" s="2228"/>
      <c r="CG400" s="2228"/>
      <c r="CH400" s="2228"/>
      <c r="CI400" s="2228"/>
      <c r="CJ400" s="2228"/>
      <c r="CK400" s="2228"/>
      <c r="CL400" s="2228"/>
      <c r="CM400" s="2229"/>
      <c r="CN400" s="2229"/>
    </row>
    <row r="401" spans="2:92" x14ac:dyDescent="0.2">
      <c r="B401" s="2227"/>
      <c r="I401" s="2228"/>
      <c r="J401" s="2228"/>
      <c r="K401" s="2228"/>
      <c r="L401" s="2228"/>
      <c r="M401" s="2228"/>
      <c r="N401" s="2228"/>
      <c r="O401" s="2228"/>
      <c r="P401" s="2228"/>
      <c r="Q401" s="2228"/>
      <c r="R401" s="2228"/>
      <c r="S401" s="2228"/>
      <c r="T401" s="2228"/>
      <c r="U401" s="2228"/>
      <c r="V401" s="2228"/>
      <c r="W401" s="2228"/>
      <c r="X401" s="2228"/>
      <c r="Y401" s="2228"/>
      <c r="Z401" s="2228"/>
      <c r="AA401" s="2228"/>
      <c r="AB401" s="2229"/>
      <c r="AC401" s="2229"/>
      <c r="AD401" s="2229"/>
      <c r="AE401" s="2229"/>
      <c r="AF401" s="2228"/>
      <c r="AG401" s="2228"/>
      <c r="AH401" s="2228"/>
      <c r="AI401" s="2228"/>
      <c r="AJ401" s="2228"/>
      <c r="AK401" s="2228"/>
      <c r="AL401" s="2228"/>
      <c r="AM401" s="2228"/>
      <c r="AN401" s="2228"/>
      <c r="AO401" s="2228"/>
      <c r="AP401" s="2228"/>
      <c r="AQ401" s="2228"/>
      <c r="AR401" s="2228"/>
      <c r="AS401" s="2228"/>
      <c r="AT401" s="2228"/>
      <c r="AU401" s="2228"/>
      <c r="AV401" s="2228"/>
      <c r="AW401" s="2228"/>
      <c r="AX401" s="2230"/>
      <c r="AY401" s="2228"/>
      <c r="AZ401" s="2228"/>
      <c r="BA401" s="2228"/>
      <c r="BB401" s="2228"/>
      <c r="BC401" s="2228"/>
      <c r="BD401" s="2228"/>
      <c r="BE401" s="2228"/>
      <c r="BF401" s="2228"/>
      <c r="BG401" s="2228"/>
      <c r="BH401" s="2228"/>
      <c r="BI401" s="2228"/>
      <c r="BJ401" s="2228"/>
      <c r="BK401" s="2228"/>
      <c r="BL401" s="2228"/>
      <c r="BM401" s="2228"/>
      <c r="BN401" s="2228"/>
      <c r="BO401" s="2228"/>
      <c r="BP401" s="2228"/>
      <c r="BQ401" s="2228"/>
      <c r="BR401" s="2228"/>
      <c r="BS401" s="2229"/>
      <c r="BT401" s="2228"/>
      <c r="BU401" s="2228"/>
      <c r="BV401" s="2228"/>
      <c r="BW401" s="2228"/>
      <c r="BX401" s="2228"/>
      <c r="BY401" s="2228"/>
      <c r="BZ401" s="2228"/>
      <c r="CA401" s="2228"/>
      <c r="CB401" s="2228"/>
      <c r="CC401" s="2228"/>
      <c r="CD401" s="2228"/>
      <c r="CE401" s="2228"/>
      <c r="CF401" s="2228"/>
      <c r="CG401" s="2228"/>
      <c r="CH401" s="2228"/>
      <c r="CI401" s="2228"/>
      <c r="CJ401" s="2228"/>
      <c r="CK401" s="2228"/>
      <c r="CL401" s="2228"/>
      <c r="CM401" s="2229"/>
      <c r="CN401" s="2229"/>
    </row>
    <row r="402" spans="2:92" x14ac:dyDescent="0.2">
      <c r="B402" s="2227"/>
      <c r="I402" s="2228"/>
      <c r="J402" s="2228"/>
      <c r="K402" s="2228"/>
      <c r="L402" s="2228"/>
      <c r="M402" s="2228"/>
      <c r="N402" s="2228"/>
      <c r="O402" s="2228"/>
      <c r="P402" s="2228"/>
      <c r="Q402" s="2228"/>
      <c r="R402" s="2228"/>
      <c r="S402" s="2228"/>
      <c r="T402" s="2228"/>
      <c r="U402" s="2228"/>
      <c r="V402" s="2228"/>
      <c r="W402" s="2228"/>
      <c r="X402" s="2228"/>
      <c r="Y402" s="2228"/>
      <c r="Z402" s="2228"/>
      <c r="AA402" s="2228"/>
      <c r="AB402" s="2229"/>
      <c r="AC402" s="2229"/>
      <c r="AD402" s="2229"/>
      <c r="AE402" s="2229"/>
      <c r="AF402" s="2228"/>
      <c r="AG402" s="2228"/>
      <c r="AH402" s="2228"/>
      <c r="AI402" s="2228"/>
      <c r="AJ402" s="2228"/>
      <c r="AK402" s="2228"/>
      <c r="AL402" s="2228"/>
      <c r="AM402" s="2228"/>
      <c r="AN402" s="2228"/>
      <c r="AO402" s="2228"/>
      <c r="AP402" s="2228"/>
      <c r="AQ402" s="2228"/>
      <c r="AR402" s="2228"/>
      <c r="AS402" s="2228"/>
      <c r="AT402" s="2228"/>
      <c r="AU402" s="2228"/>
      <c r="AV402" s="2228"/>
      <c r="AW402" s="2228"/>
      <c r="AX402" s="2230"/>
      <c r="AY402" s="2228"/>
      <c r="AZ402" s="2228"/>
      <c r="BA402" s="2228"/>
      <c r="BB402" s="2228"/>
      <c r="BC402" s="2228"/>
      <c r="BD402" s="2228"/>
      <c r="BE402" s="2228"/>
      <c r="BF402" s="2228"/>
      <c r="BG402" s="2228"/>
      <c r="BH402" s="2228"/>
      <c r="BI402" s="2228"/>
      <c r="BJ402" s="2228"/>
      <c r="BK402" s="2228"/>
      <c r="BL402" s="2228"/>
      <c r="BM402" s="2228"/>
      <c r="BN402" s="2228"/>
      <c r="BO402" s="2228"/>
      <c r="BP402" s="2228"/>
      <c r="BQ402" s="2228"/>
      <c r="BR402" s="2228"/>
      <c r="BS402" s="2229"/>
      <c r="BT402" s="2228"/>
      <c r="BU402" s="2228"/>
      <c r="BV402" s="2228"/>
      <c r="BW402" s="2228"/>
      <c r="BX402" s="2228"/>
      <c r="BY402" s="2228"/>
      <c r="BZ402" s="2228"/>
      <c r="CA402" s="2228"/>
      <c r="CB402" s="2228"/>
      <c r="CC402" s="2228"/>
      <c r="CD402" s="2228"/>
      <c r="CE402" s="2228"/>
      <c r="CF402" s="2228"/>
      <c r="CG402" s="2228"/>
      <c r="CH402" s="2228"/>
      <c r="CI402" s="2228"/>
      <c r="CJ402" s="2228"/>
      <c r="CK402" s="2228"/>
      <c r="CL402" s="2228"/>
      <c r="CM402" s="2229"/>
      <c r="CN402" s="2229"/>
    </row>
    <row r="403" spans="2:92" x14ac:dyDescent="0.2">
      <c r="B403" s="2227"/>
      <c r="I403" s="2228"/>
      <c r="J403" s="2228"/>
      <c r="K403" s="2228"/>
      <c r="L403" s="2228"/>
      <c r="M403" s="2228"/>
      <c r="N403" s="2228"/>
      <c r="O403" s="2228"/>
      <c r="P403" s="2228"/>
      <c r="Q403" s="2228"/>
      <c r="R403" s="2228"/>
      <c r="S403" s="2228"/>
      <c r="T403" s="2228"/>
      <c r="U403" s="2228"/>
      <c r="V403" s="2228"/>
      <c r="W403" s="2228"/>
      <c r="X403" s="2228"/>
      <c r="Y403" s="2228"/>
      <c r="Z403" s="2228"/>
      <c r="AA403" s="2228"/>
      <c r="AB403" s="2229"/>
      <c r="AC403" s="2229"/>
      <c r="AD403" s="2229"/>
      <c r="AE403" s="2229"/>
      <c r="AF403" s="2228"/>
      <c r="AG403" s="2228"/>
      <c r="AH403" s="2228"/>
      <c r="AI403" s="2228"/>
      <c r="AJ403" s="2228"/>
      <c r="AK403" s="2228"/>
      <c r="AL403" s="2228"/>
      <c r="AM403" s="2228"/>
      <c r="AN403" s="2228"/>
      <c r="AO403" s="2228"/>
      <c r="AP403" s="2228"/>
      <c r="AQ403" s="2228"/>
      <c r="AR403" s="2228"/>
      <c r="AS403" s="2228"/>
      <c r="AT403" s="2228"/>
      <c r="AU403" s="2228"/>
      <c r="AV403" s="2228"/>
      <c r="AW403" s="2228"/>
      <c r="AX403" s="2230"/>
      <c r="AY403" s="2228"/>
      <c r="AZ403" s="2228"/>
      <c r="BA403" s="2228"/>
      <c r="BB403" s="2228"/>
      <c r="BC403" s="2228"/>
      <c r="BD403" s="2228"/>
      <c r="BE403" s="2228"/>
      <c r="BF403" s="2228"/>
      <c r="BG403" s="2228"/>
      <c r="BH403" s="2228"/>
      <c r="BI403" s="2228"/>
      <c r="BJ403" s="2228"/>
      <c r="BK403" s="2228"/>
      <c r="BL403" s="2228"/>
      <c r="BM403" s="2228"/>
      <c r="BN403" s="2228"/>
      <c r="BO403" s="2228"/>
      <c r="BP403" s="2228"/>
      <c r="BQ403" s="2228"/>
      <c r="BR403" s="2228"/>
      <c r="BS403" s="2229"/>
      <c r="BT403" s="2228"/>
      <c r="BU403" s="2228"/>
      <c r="BV403" s="2228"/>
      <c r="BW403" s="2228"/>
      <c r="BX403" s="2228"/>
      <c r="BY403" s="2228"/>
      <c r="BZ403" s="2228"/>
      <c r="CA403" s="2228"/>
      <c r="CB403" s="2228"/>
      <c r="CC403" s="2228"/>
      <c r="CD403" s="2228"/>
      <c r="CE403" s="2228"/>
      <c r="CF403" s="2228"/>
      <c r="CG403" s="2228"/>
      <c r="CH403" s="2228"/>
      <c r="CI403" s="2228"/>
      <c r="CJ403" s="2228"/>
      <c r="CK403" s="2228"/>
      <c r="CL403" s="2228"/>
      <c r="CM403" s="2229"/>
      <c r="CN403" s="2229"/>
    </row>
    <row r="404" spans="2:92" x14ac:dyDescent="0.2">
      <c r="B404" s="2227"/>
      <c r="I404" s="2228"/>
      <c r="J404" s="2228"/>
      <c r="K404" s="2228"/>
      <c r="L404" s="2228"/>
      <c r="M404" s="2228"/>
      <c r="N404" s="2228"/>
      <c r="O404" s="2228"/>
      <c r="P404" s="2228"/>
      <c r="Q404" s="2228"/>
      <c r="R404" s="2228"/>
      <c r="S404" s="2228"/>
      <c r="T404" s="2228"/>
      <c r="U404" s="2228"/>
      <c r="V404" s="2228"/>
      <c r="W404" s="2228"/>
      <c r="X404" s="2228"/>
      <c r="Y404" s="2228"/>
      <c r="Z404" s="2228"/>
      <c r="AA404" s="2228"/>
      <c r="AB404" s="2229"/>
      <c r="AC404" s="2229"/>
      <c r="AD404" s="2229"/>
      <c r="AE404" s="2229"/>
      <c r="AF404" s="2228"/>
      <c r="AG404" s="2228"/>
      <c r="AH404" s="2228"/>
      <c r="AI404" s="2228"/>
      <c r="AJ404" s="2228"/>
      <c r="AK404" s="2228"/>
      <c r="AL404" s="2228"/>
      <c r="AM404" s="2228"/>
      <c r="AN404" s="2228"/>
      <c r="AO404" s="2228"/>
      <c r="AP404" s="2228"/>
      <c r="AQ404" s="2228"/>
      <c r="AR404" s="2228"/>
      <c r="AS404" s="2228"/>
      <c r="AT404" s="2228"/>
      <c r="AU404" s="2228"/>
      <c r="AV404" s="2228"/>
      <c r="AW404" s="2228"/>
      <c r="AX404" s="2230"/>
      <c r="AY404" s="2228"/>
      <c r="AZ404" s="2228"/>
      <c r="BA404" s="2228"/>
      <c r="BB404" s="2228"/>
      <c r="BC404" s="2228"/>
      <c r="BD404" s="2228"/>
      <c r="BE404" s="2228"/>
      <c r="BF404" s="2228"/>
      <c r="BG404" s="2228"/>
      <c r="BH404" s="2228"/>
      <c r="BI404" s="2228"/>
      <c r="BJ404" s="2228"/>
      <c r="BK404" s="2228"/>
      <c r="BL404" s="2228"/>
      <c r="BM404" s="2228"/>
      <c r="BN404" s="2228"/>
      <c r="BO404" s="2228"/>
      <c r="BP404" s="2228"/>
      <c r="BQ404" s="2228"/>
      <c r="BR404" s="2228"/>
      <c r="BS404" s="2229"/>
      <c r="BT404" s="2228"/>
      <c r="BU404" s="2228"/>
      <c r="BV404" s="2228"/>
      <c r="BW404" s="2228"/>
      <c r="BX404" s="2228"/>
      <c r="BY404" s="2228"/>
      <c r="BZ404" s="2228"/>
      <c r="CA404" s="2228"/>
      <c r="CB404" s="2228"/>
      <c r="CC404" s="2228"/>
      <c r="CD404" s="2228"/>
      <c r="CE404" s="2228"/>
      <c r="CF404" s="2228"/>
      <c r="CG404" s="2228"/>
      <c r="CH404" s="2228"/>
      <c r="CI404" s="2228"/>
      <c r="CJ404" s="2228"/>
      <c r="CK404" s="2228"/>
      <c r="CL404" s="2228"/>
      <c r="CM404" s="2229"/>
      <c r="CN404" s="2229"/>
    </row>
    <row r="405" spans="2:92" x14ac:dyDescent="0.2">
      <c r="B405" s="2227"/>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9"/>
      <c r="AC405" s="2229"/>
      <c r="AD405" s="2229"/>
      <c r="AE405" s="2229"/>
      <c r="AF405" s="2228"/>
      <c r="AG405" s="2228"/>
      <c r="AH405" s="2228"/>
      <c r="AI405" s="2228"/>
      <c r="AJ405" s="2228"/>
      <c r="AK405" s="2228"/>
      <c r="AL405" s="2228"/>
      <c r="AM405" s="2228"/>
      <c r="AN405" s="2228"/>
      <c r="AO405" s="2228"/>
      <c r="AP405" s="2228"/>
      <c r="AQ405" s="2228"/>
      <c r="AR405" s="2228"/>
      <c r="AS405" s="2228"/>
      <c r="AT405" s="2228"/>
      <c r="AU405" s="2228"/>
      <c r="AV405" s="2228"/>
      <c r="AW405" s="2228"/>
      <c r="AX405" s="2230"/>
      <c r="AY405" s="2228"/>
      <c r="AZ405" s="2228"/>
      <c r="BA405" s="2228"/>
      <c r="BB405" s="2228"/>
      <c r="BC405" s="2228"/>
      <c r="BD405" s="2228"/>
      <c r="BE405" s="2228"/>
      <c r="BF405" s="2228"/>
      <c r="BG405" s="2228"/>
      <c r="BH405" s="2228"/>
      <c r="BI405" s="2228"/>
      <c r="BJ405" s="2228"/>
      <c r="BK405" s="2228"/>
      <c r="BL405" s="2228"/>
      <c r="BM405" s="2228"/>
      <c r="BN405" s="2228"/>
      <c r="BO405" s="2228"/>
      <c r="BP405" s="2228"/>
      <c r="BQ405" s="2228"/>
      <c r="BR405" s="2228"/>
      <c r="BS405" s="2229"/>
      <c r="BT405" s="2228"/>
      <c r="BU405" s="2228"/>
      <c r="BV405" s="2228"/>
      <c r="BW405" s="2228"/>
      <c r="BX405" s="2228"/>
      <c r="BY405" s="2228"/>
      <c r="BZ405" s="2228"/>
      <c r="CA405" s="2228"/>
      <c r="CB405" s="2228"/>
      <c r="CC405" s="2228"/>
      <c r="CD405" s="2228"/>
      <c r="CE405" s="2228"/>
      <c r="CF405" s="2228"/>
      <c r="CG405" s="2228"/>
      <c r="CH405" s="2228"/>
      <c r="CI405" s="2228"/>
      <c r="CJ405" s="2228"/>
      <c r="CK405" s="2228"/>
      <c r="CL405" s="2228"/>
      <c r="CM405" s="2229"/>
      <c r="CN405" s="2229"/>
    </row>
    <row r="406" spans="2:92" x14ac:dyDescent="0.2">
      <c r="B406" s="2227"/>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9"/>
      <c r="AC406" s="2229"/>
      <c r="AD406" s="2229"/>
      <c r="AE406" s="2229"/>
      <c r="AF406" s="2228"/>
      <c r="AG406" s="2228"/>
      <c r="AH406" s="2228"/>
      <c r="AI406" s="2228"/>
      <c r="AJ406" s="2228"/>
      <c r="AK406" s="2228"/>
      <c r="AL406" s="2228"/>
      <c r="AM406" s="2228"/>
      <c r="AN406" s="2228"/>
      <c r="AO406" s="2228"/>
      <c r="AP406" s="2228"/>
      <c r="AQ406" s="2228"/>
      <c r="AR406" s="2228"/>
      <c r="AS406" s="2228"/>
      <c r="AT406" s="2228"/>
      <c r="AU406" s="2228"/>
      <c r="AV406" s="2228"/>
      <c r="AW406" s="2228"/>
      <c r="AX406" s="2230"/>
      <c r="AY406" s="2228"/>
      <c r="AZ406" s="2228"/>
      <c r="BA406" s="2228"/>
      <c r="BB406" s="2228"/>
      <c r="BC406" s="2228"/>
      <c r="BD406" s="2228"/>
      <c r="BE406" s="2228"/>
      <c r="BF406" s="2228"/>
      <c r="BG406" s="2228"/>
      <c r="BH406" s="2228"/>
      <c r="BI406" s="2228"/>
      <c r="BJ406" s="2228"/>
      <c r="BK406" s="2228"/>
      <c r="BL406" s="2228"/>
      <c r="BM406" s="2228"/>
      <c r="BN406" s="2228"/>
      <c r="BO406" s="2228"/>
      <c r="BP406" s="2228"/>
      <c r="BQ406" s="2228"/>
      <c r="BR406" s="2228"/>
      <c r="BS406" s="2229"/>
      <c r="BT406" s="2228"/>
      <c r="BU406" s="2228"/>
      <c r="BV406" s="2228"/>
      <c r="BW406" s="2228"/>
      <c r="BX406" s="2228"/>
      <c r="BY406" s="2228"/>
      <c r="BZ406" s="2228"/>
      <c r="CA406" s="2228"/>
      <c r="CB406" s="2228"/>
      <c r="CC406" s="2228"/>
      <c r="CD406" s="2228"/>
      <c r="CE406" s="2228"/>
      <c r="CF406" s="2228"/>
      <c r="CG406" s="2228"/>
      <c r="CH406" s="2228"/>
      <c r="CI406" s="2228"/>
      <c r="CJ406" s="2228"/>
      <c r="CK406" s="2228"/>
      <c r="CL406" s="2228"/>
      <c r="CM406" s="2229"/>
      <c r="CN406" s="2229"/>
    </row>
    <row r="407" spans="2:92" x14ac:dyDescent="0.2">
      <c r="B407" s="2227"/>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9"/>
      <c r="AC407" s="2229"/>
      <c r="AD407" s="2229"/>
      <c r="AE407" s="2229"/>
      <c r="AF407" s="2228"/>
      <c r="AG407" s="2228"/>
      <c r="AH407" s="2228"/>
      <c r="AI407" s="2228"/>
      <c r="AJ407" s="2228"/>
      <c r="AK407" s="2228"/>
      <c r="AL407" s="2228"/>
      <c r="AM407" s="2228"/>
      <c r="AN407" s="2228"/>
      <c r="AO407" s="2228"/>
      <c r="AP407" s="2228"/>
      <c r="AQ407" s="2228"/>
      <c r="AR407" s="2228"/>
      <c r="AS407" s="2228"/>
      <c r="AT407" s="2228"/>
      <c r="AU407" s="2228"/>
      <c r="AV407" s="2228"/>
      <c r="AW407" s="2228"/>
      <c r="AX407" s="2230"/>
      <c r="AY407" s="2228"/>
      <c r="AZ407" s="2228"/>
      <c r="BA407" s="2228"/>
      <c r="BB407" s="2228"/>
      <c r="BC407" s="2228"/>
      <c r="BD407" s="2228"/>
      <c r="BE407" s="2228"/>
      <c r="BF407" s="2228"/>
      <c r="BG407" s="2228"/>
      <c r="BH407" s="2228"/>
      <c r="BI407" s="2228"/>
      <c r="BJ407" s="2228"/>
      <c r="BK407" s="2228"/>
      <c r="BL407" s="2228"/>
      <c r="BM407" s="2228"/>
      <c r="BN407" s="2228"/>
      <c r="BO407" s="2228"/>
      <c r="BP407" s="2228"/>
      <c r="BQ407" s="2228"/>
      <c r="BR407" s="2228"/>
      <c r="BS407" s="2229"/>
      <c r="BT407" s="2228"/>
      <c r="BU407" s="2228"/>
      <c r="BV407" s="2228"/>
      <c r="BW407" s="2228"/>
      <c r="BX407" s="2228"/>
      <c r="BY407" s="2228"/>
      <c r="BZ407" s="2228"/>
      <c r="CA407" s="2228"/>
      <c r="CB407" s="2228"/>
      <c r="CC407" s="2228"/>
      <c r="CD407" s="2228"/>
      <c r="CE407" s="2228"/>
      <c r="CF407" s="2228"/>
      <c r="CG407" s="2228"/>
      <c r="CH407" s="2228"/>
      <c r="CI407" s="2228"/>
      <c r="CJ407" s="2228"/>
      <c r="CK407" s="2228"/>
      <c r="CL407" s="2228"/>
      <c r="CM407" s="2229"/>
      <c r="CN407" s="2229"/>
    </row>
    <row r="408" spans="2:92" x14ac:dyDescent="0.2">
      <c r="B408" s="2227"/>
      <c r="I408" s="2228"/>
      <c r="J408" s="2228"/>
      <c r="K408" s="2228"/>
      <c r="L408" s="2228"/>
      <c r="M408" s="2228"/>
      <c r="N408" s="2228"/>
      <c r="O408" s="2228"/>
      <c r="P408" s="2228"/>
      <c r="Q408" s="2228"/>
      <c r="R408" s="2228"/>
      <c r="S408" s="2228"/>
      <c r="T408" s="2228"/>
      <c r="U408" s="2228"/>
      <c r="V408" s="2228"/>
      <c r="W408" s="2228"/>
      <c r="X408" s="2228"/>
      <c r="Y408" s="2228"/>
      <c r="Z408" s="2228"/>
      <c r="AA408" s="2228"/>
      <c r="AB408" s="2229"/>
      <c r="AC408" s="2229"/>
      <c r="AD408" s="2229"/>
      <c r="AE408" s="2229"/>
      <c r="AF408" s="2228"/>
      <c r="AG408" s="2228"/>
      <c r="AH408" s="2228"/>
      <c r="AI408" s="2228"/>
      <c r="AJ408" s="2228"/>
      <c r="AK408" s="2228"/>
      <c r="AL408" s="2228"/>
      <c r="AM408" s="2228"/>
      <c r="AN408" s="2228"/>
      <c r="AO408" s="2228"/>
      <c r="AP408" s="2228"/>
      <c r="AQ408" s="2228"/>
      <c r="AR408" s="2228"/>
      <c r="AS408" s="2228"/>
      <c r="AT408" s="2228"/>
      <c r="AU408" s="2228"/>
      <c r="AV408" s="2228"/>
      <c r="AW408" s="2228"/>
      <c r="AX408" s="2230"/>
      <c r="AY408" s="2228"/>
      <c r="AZ408" s="2228"/>
      <c r="BA408" s="2228"/>
      <c r="BB408" s="2228"/>
      <c r="BC408" s="2228"/>
      <c r="BD408" s="2228"/>
      <c r="BE408" s="2228"/>
      <c r="BF408" s="2228"/>
      <c r="BG408" s="2228"/>
      <c r="BH408" s="2228"/>
      <c r="BI408" s="2228"/>
      <c r="BJ408" s="2228"/>
      <c r="BK408" s="2228"/>
      <c r="BL408" s="2228"/>
      <c r="BM408" s="2228"/>
      <c r="BN408" s="2228"/>
      <c r="BO408" s="2228"/>
      <c r="BP408" s="2228"/>
      <c r="BQ408" s="2228"/>
      <c r="BR408" s="2228"/>
      <c r="BS408" s="2229"/>
      <c r="BT408" s="2228"/>
      <c r="BU408" s="2228"/>
      <c r="BV408" s="2228"/>
      <c r="BW408" s="2228"/>
      <c r="BX408" s="2228"/>
      <c r="BY408" s="2228"/>
      <c r="BZ408" s="2228"/>
      <c r="CA408" s="2228"/>
      <c r="CB408" s="2228"/>
      <c r="CC408" s="2228"/>
      <c r="CD408" s="2228"/>
      <c r="CE408" s="2228"/>
      <c r="CF408" s="2228"/>
      <c r="CG408" s="2228"/>
      <c r="CH408" s="2228"/>
      <c r="CI408" s="2228"/>
      <c r="CJ408" s="2228"/>
      <c r="CK408" s="2228"/>
      <c r="CL408" s="2228"/>
      <c r="CM408" s="2229"/>
      <c r="CN408" s="2229"/>
    </row>
    <row r="409" spans="2:92" x14ac:dyDescent="0.2">
      <c r="B409" s="2227"/>
      <c r="I409" s="2228"/>
      <c r="J409" s="2228"/>
      <c r="K409" s="2228"/>
      <c r="L409" s="2228"/>
      <c r="M409" s="2228"/>
      <c r="N409" s="2228"/>
      <c r="O409" s="2228"/>
      <c r="P409" s="2228"/>
      <c r="Q409" s="2228"/>
      <c r="R409" s="2228"/>
      <c r="S409" s="2228"/>
      <c r="T409" s="2228"/>
      <c r="U409" s="2228"/>
      <c r="V409" s="2228"/>
      <c r="W409" s="2228"/>
      <c r="X409" s="2228"/>
      <c r="Y409" s="2228"/>
      <c r="Z409" s="2228"/>
      <c r="AA409" s="2228"/>
      <c r="AB409" s="2229"/>
      <c r="AC409" s="2229"/>
      <c r="AD409" s="2229"/>
      <c r="AE409" s="2229"/>
      <c r="AF409" s="2228"/>
      <c r="AG409" s="2228"/>
      <c r="AH409" s="2228"/>
      <c r="AI409" s="2228"/>
      <c r="AJ409" s="2228"/>
      <c r="AK409" s="2228"/>
      <c r="AL409" s="2228"/>
      <c r="AM409" s="2228"/>
      <c r="AN409" s="2228"/>
      <c r="AO409" s="2228"/>
      <c r="AP409" s="2228"/>
      <c r="AQ409" s="2228"/>
      <c r="AR409" s="2228"/>
      <c r="AS409" s="2228"/>
      <c r="AT409" s="2228"/>
      <c r="AU409" s="2228"/>
      <c r="AV409" s="2228"/>
      <c r="AW409" s="2228"/>
      <c r="AX409" s="2230"/>
      <c r="AY409" s="2228"/>
      <c r="AZ409" s="2228"/>
      <c r="BA409" s="2228"/>
      <c r="BB409" s="2228"/>
      <c r="BC409" s="2228"/>
      <c r="BD409" s="2228"/>
      <c r="BE409" s="2228"/>
      <c r="BF409" s="2228"/>
      <c r="BG409" s="2228"/>
      <c r="BH409" s="2228"/>
      <c r="BI409" s="2228"/>
      <c r="BJ409" s="2228"/>
      <c r="BK409" s="2228"/>
      <c r="BL409" s="2228"/>
      <c r="BM409" s="2228"/>
      <c r="BN409" s="2228"/>
      <c r="BO409" s="2228"/>
      <c r="BP409" s="2228"/>
      <c r="BQ409" s="2228"/>
      <c r="BR409" s="2228"/>
      <c r="BS409" s="2229"/>
      <c r="BT409" s="2228"/>
      <c r="BU409" s="2228"/>
      <c r="BV409" s="2228"/>
      <c r="BW409" s="2228"/>
      <c r="BX409" s="2228"/>
      <c r="BY409" s="2228"/>
      <c r="BZ409" s="2228"/>
      <c r="CA409" s="2228"/>
      <c r="CB409" s="2228"/>
      <c r="CC409" s="2228"/>
      <c r="CD409" s="2228"/>
      <c r="CE409" s="2228"/>
      <c r="CF409" s="2228"/>
      <c r="CG409" s="2228"/>
      <c r="CH409" s="2228"/>
      <c r="CI409" s="2228"/>
      <c r="CJ409" s="2228"/>
      <c r="CK409" s="2228"/>
      <c r="CL409" s="2228"/>
      <c r="CM409" s="2229"/>
      <c r="CN409" s="2229"/>
    </row>
    <row r="410" spans="2:92" x14ac:dyDescent="0.2">
      <c r="B410" s="2227"/>
      <c r="I410" s="2228"/>
      <c r="J410" s="2228"/>
      <c r="K410" s="2228"/>
      <c r="L410" s="2228"/>
      <c r="M410" s="2228"/>
      <c r="N410" s="2228"/>
      <c r="O410" s="2228"/>
      <c r="P410" s="2228"/>
      <c r="Q410" s="2228"/>
      <c r="R410" s="2228"/>
      <c r="S410" s="2228"/>
      <c r="T410" s="2228"/>
      <c r="U410" s="2228"/>
      <c r="V410" s="2228"/>
      <c r="W410" s="2228"/>
      <c r="X410" s="2228"/>
      <c r="Y410" s="2228"/>
      <c r="Z410" s="2228"/>
      <c r="AA410" s="2228"/>
      <c r="AB410" s="2229"/>
      <c r="AC410" s="2229"/>
      <c r="AD410" s="2229"/>
      <c r="AE410" s="2229"/>
      <c r="AF410" s="2228"/>
      <c r="AG410" s="2228"/>
      <c r="AH410" s="2228"/>
      <c r="AI410" s="2228"/>
      <c r="AJ410" s="2228"/>
      <c r="AK410" s="2228"/>
      <c r="AL410" s="2228"/>
      <c r="AM410" s="2228"/>
      <c r="AN410" s="2228"/>
      <c r="AO410" s="2228"/>
      <c r="AP410" s="2228"/>
      <c r="AQ410" s="2228"/>
      <c r="AR410" s="2228"/>
      <c r="AS410" s="2228"/>
      <c r="AT410" s="2228"/>
      <c r="AU410" s="2228"/>
      <c r="AV410" s="2228"/>
      <c r="AW410" s="2228"/>
      <c r="AX410" s="2230"/>
      <c r="AY410" s="2228"/>
      <c r="AZ410" s="2228"/>
      <c r="BA410" s="2228"/>
      <c r="BB410" s="2228"/>
      <c r="BC410" s="2228"/>
      <c r="BD410" s="2228"/>
      <c r="BE410" s="2228"/>
      <c r="BF410" s="2228"/>
      <c r="BG410" s="2228"/>
      <c r="BH410" s="2228"/>
      <c r="BI410" s="2228"/>
      <c r="BJ410" s="2228"/>
      <c r="BK410" s="2228"/>
      <c r="BL410" s="2228"/>
      <c r="BM410" s="2228"/>
      <c r="BN410" s="2228"/>
      <c r="BO410" s="2228"/>
      <c r="BP410" s="2228"/>
      <c r="BQ410" s="2228"/>
      <c r="BR410" s="2228"/>
      <c r="BS410" s="2229"/>
      <c r="BT410" s="2228"/>
      <c r="BU410" s="2228"/>
      <c r="BV410" s="2228"/>
      <c r="BW410" s="2228"/>
      <c r="BX410" s="2228"/>
      <c r="BY410" s="2228"/>
      <c r="BZ410" s="2228"/>
      <c r="CA410" s="2228"/>
      <c r="CB410" s="2228"/>
      <c r="CC410" s="2228"/>
      <c r="CD410" s="2228"/>
      <c r="CE410" s="2228"/>
      <c r="CF410" s="2228"/>
      <c r="CG410" s="2228"/>
      <c r="CH410" s="2228"/>
      <c r="CI410" s="2228"/>
      <c r="CJ410" s="2228"/>
      <c r="CK410" s="2228"/>
      <c r="CL410" s="2228"/>
      <c r="CM410" s="2229"/>
      <c r="CN410" s="2229"/>
    </row>
    <row r="411" spans="2:92" x14ac:dyDescent="0.2">
      <c r="B411" s="2227"/>
      <c r="I411" s="2228"/>
      <c r="J411" s="2228"/>
      <c r="K411" s="2228"/>
      <c r="L411" s="2228"/>
      <c r="M411" s="2228"/>
      <c r="N411" s="2228"/>
      <c r="O411" s="2228"/>
      <c r="P411" s="2228"/>
      <c r="Q411" s="2228"/>
      <c r="R411" s="2228"/>
      <c r="S411" s="2228"/>
      <c r="T411" s="2228"/>
      <c r="U411" s="2228"/>
      <c r="V411" s="2228"/>
      <c r="W411" s="2228"/>
      <c r="X411" s="2228"/>
      <c r="Y411" s="2228"/>
      <c r="Z411" s="2228"/>
      <c r="AA411" s="2228"/>
      <c r="AB411" s="2229"/>
      <c r="AC411" s="2229"/>
      <c r="AD411" s="2229"/>
      <c r="AE411" s="2229"/>
      <c r="AF411" s="2228"/>
      <c r="AG411" s="2228"/>
      <c r="AH411" s="2228"/>
      <c r="AI411" s="2228"/>
      <c r="AJ411" s="2228"/>
      <c r="AK411" s="2228"/>
      <c r="AL411" s="2228"/>
      <c r="AM411" s="2228"/>
      <c r="AN411" s="2228"/>
      <c r="AO411" s="2228"/>
      <c r="AP411" s="2228"/>
      <c r="AQ411" s="2228"/>
      <c r="AR411" s="2228"/>
      <c r="AS411" s="2228"/>
      <c r="AT411" s="2228"/>
      <c r="AU411" s="2228"/>
      <c r="AV411" s="2228"/>
      <c r="AW411" s="2228"/>
      <c r="AX411" s="2230"/>
      <c r="AY411" s="2228"/>
      <c r="AZ411" s="2228"/>
      <c r="BA411" s="2228"/>
      <c r="BB411" s="2228"/>
      <c r="BC411" s="2228"/>
      <c r="BD411" s="2228"/>
      <c r="BE411" s="2228"/>
      <c r="BF411" s="2228"/>
      <c r="BG411" s="2228"/>
      <c r="BH411" s="2228"/>
      <c r="BI411" s="2228"/>
      <c r="BJ411" s="2228"/>
      <c r="BK411" s="2228"/>
      <c r="BL411" s="2228"/>
      <c r="BM411" s="2228"/>
      <c r="BN411" s="2228"/>
      <c r="BO411" s="2228"/>
      <c r="BP411" s="2228"/>
      <c r="BQ411" s="2228"/>
      <c r="BR411" s="2228"/>
      <c r="BS411" s="2229"/>
      <c r="BT411" s="2228"/>
      <c r="BU411" s="2228"/>
      <c r="BV411" s="2228"/>
      <c r="BW411" s="2228"/>
      <c r="BX411" s="2228"/>
      <c r="BY411" s="2228"/>
      <c r="BZ411" s="2228"/>
      <c r="CA411" s="2228"/>
      <c r="CB411" s="2228"/>
      <c r="CC411" s="2228"/>
      <c r="CD411" s="2228"/>
      <c r="CE411" s="2228"/>
      <c r="CF411" s="2228"/>
      <c r="CG411" s="2228"/>
      <c r="CH411" s="2228"/>
      <c r="CI411" s="2228"/>
      <c r="CJ411" s="2228"/>
      <c r="CK411" s="2228"/>
      <c r="CL411" s="2228"/>
      <c r="CM411" s="2229"/>
      <c r="CN411" s="2229"/>
    </row>
    <row r="412" spans="2:92" x14ac:dyDescent="0.2">
      <c r="B412" s="2227"/>
      <c r="I412" s="2228"/>
      <c r="J412" s="2228"/>
      <c r="K412" s="2228"/>
      <c r="L412" s="2228"/>
      <c r="M412" s="2228"/>
      <c r="N412" s="2228"/>
      <c r="O412" s="2228"/>
      <c r="P412" s="2228"/>
      <c r="Q412" s="2228"/>
      <c r="R412" s="2228"/>
      <c r="S412" s="2228"/>
      <c r="T412" s="2228"/>
      <c r="U412" s="2228"/>
      <c r="V412" s="2228"/>
      <c r="W412" s="2228"/>
      <c r="X412" s="2228"/>
      <c r="Y412" s="2228"/>
      <c r="Z412" s="2228"/>
      <c r="AA412" s="2228"/>
      <c r="AB412" s="2229"/>
      <c r="AC412" s="2229"/>
      <c r="AD412" s="2229"/>
      <c r="AE412" s="2229"/>
      <c r="AF412" s="2228"/>
      <c r="AG412" s="2228"/>
      <c r="AH412" s="2228"/>
      <c r="AI412" s="2228"/>
      <c r="AJ412" s="2228"/>
      <c r="AK412" s="2228"/>
      <c r="AL412" s="2228"/>
      <c r="AM412" s="2228"/>
      <c r="AN412" s="2228"/>
      <c r="AO412" s="2228"/>
      <c r="AP412" s="2228"/>
      <c r="AQ412" s="2228"/>
      <c r="AR412" s="2228"/>
      <c r="AS412" s="2228"/>
      <c r="AT412" s="2228"/>
      <c r="AU412" s="2228"/>
      <c r="AV412" s="2228"/>
      <c r="AW412" s="2228"/>
      <c r="AX412" s="2230"/>
      <c r="AY412" s="2228"/>
      <c r="AZ412" s="2228"/>
      <c r="BA412" s="2228"/>
      <c r="BB412" s="2228"/>
      <c r="BC412" s="2228"/>
      <c r="BD412" s="2228"/>
      <c r="BE412" s="2228"/>
      <c r="BF412" s="2228"/>
      <c r="BG412" s="2228"/>
      <c r="BH412" s="2228"/>
      <c r="BI412" s="2228"/>
      <c r="BJ412" s="2228"/>
      <c r="BK412" s="2228"/>
      <c r="BL412" s="2228"/>
      <c r="BM412" s="2228"/>
      <c r="BN412" s="2228"/>
      <c r="BO412" s="2228"/>
      <c r="BP412" s="2228"/>
      <c r="BQ412" s="2228"/>
      <c r="BR412" s="2228"/>
      <c r="BS412" s="2229"/>
      <c r="BT412" s="2228"/>
      <c r="BU412" s="2228"/>
      <c r="BV412" s="2228"/>
      <c r="BW412" s="2228"/>
      <c r="BX412" s="2228"/>
      <c r="BY412" s="2228"/>
      <c r="BZ412" s="2228"/>
      <c r="CA412" s="2228"/>
      <c r="CB412" s="2228"/>
      <c r="CC412" s="2228"/>
      <c r="CD412" s="2228"/>
      <c r="CE412" s="2228"/>
      <c r="CF412" s="2228"/>
      <c r="CG412" s="2228"/>
      <c r="CH412" s="2228"/>
      <c r="CI412" s="2228"/>
      <c r="CJ412" s="2228"/>
      <c r="CK412" s="2228"/>
      <c r="CL412" s="2228"/>
      <c r="CM412" s="2229"/>
      <c r="CN412" s="2229"/>
    </row>
    <row r="413" spans="2:92" x14ac:dyDescent="0.2">
      <c r="B413" s="2227"/>
      <c r="I413" s="2228"/>
      <c r="J413" s="2228"/>
      <c r="K413" s="2228"/>
      <c r="L413" s="2228"/>
      <c r="M413" s="2228"/>
      <c r="N413" s="2228"/>
      <c r="O413" s="2228"/>
      <c r="P413" s="2228"/>
      <c r="Q413" s="2228"/>
      <c r="R413" s="2228"/>
      <c r="S413" s="2228"/>
      <c r="T413" s="2228"/>
      <c r="U413" s="2228"/>
      <c r="V413" s="2228"/>
      <c r="W413" s="2228"/>
      <c r="X413" s="2228"/>
      <c r="Y413" s="2228"/>
      <c r="Z413" s="2228"/>
      <c r="AA413" s="2228"/>
      <c r="AB413" s="2229"/>
      <c r="AC413" s="2229"/>
      <c r="AD413" s="2229"/>
      <c r="AE413" s="2229"/>
      <c r="AF413" s="2228"/>
      <c r="AG413" s="2228"/>
      <c r="AH413" s="2228"/>
      <c r="AI413" s="2228"/>
      <c r="AJ413" s="2228"/>
      <c r="AK413" s="2228"/>
      <c r="AL413" s="2228"/>
      <c r="AM413" s="2228"/>
      <c r="AN413" s="2228"/>
      <c r="AO413" s="2228"/>
      <c r="AP413" s="2228"/>
      <c r="AQ413" s="2228"/>
      <c r="AR413" s="2228"/>
      <c r="AS413" s="2228"/>
      <c r="AT413" s="2228"/>
      <c r="AU413" s="2228"/>
      <c r="AV413" s="2228"/>
      <c r="AW413" s="2228"/>
      <c r="AX413" s="2230"/>
      <c r="AY413" s="2228"/>
      <c r="AZ413" s="2228"/>
      <c r="BA413" s="2228"/>
      <c r="BB413" s="2228"/>
      <c r="BC413" s="2228"/>
      <c r="BD413" s="2228"/>
      <c r="BE413" s="2228"/>
      <c r="BF413" s="2228"/>
      <c r="BG413" s="2228"/>
      <c r="BH413" s="2228"/>
      <c r="BI413" s="2228"/>
      <c r="BJ413" s="2228"/>
      <c r="BK413" s="2228"/>
      <c r="BL413" s="2228"/>
      <c r="BM413" s="2228"/>
      <c r="BN413" s="2228"/>
      <c r="BO413" s="2228"/>
      <c r="BP413" s="2228"/>
      <c r="BQ413" s="2228"/>
      <c r="BR413" s="2228"/>
      <c r="BS413" s="2229"/>
      <c r="BT413" s="2228"/>
      <c r="BU413" s="2228"/>
      <c r="BV413" s="2228"/>
      <c r="BW413" s="2228"/>
      <c r="BX413" s="2228"/>
      <c r="BY413" s="2228"/>
      <c r="BZ413" s="2228"/>
      <c r="CA413" s="2228"/>
      <c r="CB413" s="2228"/>
      <c r="CC413" s="2228"/>
      <c r="CD413" s="2228"/>
      <c r="CE413" s="2228"/>
      <c r="CF413" s="2228"/>
      <c r="CG413" s="2228"/>
      <c r="CH413" s="2228"/>
      <c r="CI413" s="2228"/>
      <c r="CJ413" s="2228"/>
      <c r="CK413" s="2228"/>
      <c r="CL413" s="2228"/>
      <c r="CM413" s="2229"/>
      <c r="CN413" s="2229"/>
    </row>
    <row r="414" spans="2:92" x14ac:dyDescent="0.2">
      <c r="B414" s="2227"/>
      <c r="I414" s="2228"/>
      <c r="J414" s="2228"/>
      <c r="K414" s="2228"/>
      <c r="L414" s="2228"/>
      <c r="M414" s="2228"/>
      <c r="N414" s="2228"/>
      <c r="O414" s="2228"/>
      <c r="P414" s="2228"/>
      <c r="Q414" s="2228"/>
      <c r="R414" s="2228"/>
      <c r="S414" s="2228"/>
      <c r="T414" s="2228"/>
      <c r="U414" s="2228"/>
      <c r="V414" s="2228"/>
      <c r="W414" s="2228"/>
      <c r="X414" s="2228"/>
      <c r="Y414" s="2228"/>
      <c r="Z414" s="2228"/>
      <c r="AA414" s="2228"/>
      <c r="AB414" s="2229"/>
      <c r="AC414" s="2229"/>
      <c r="AD414" s="2229"/>
      <c r="AE414" s="2229"/>
      <c r="AF414" s="2228"/>
      <c r="AG414" s="2228"/>
      <c r="AH414" s="2228"/>
      <c r="AI414" s="2228"/>
      <c r="AJ414" s="2228"/>
      <c r="AK414" s="2228"/>
      <c r="AL414" s="2228"/>
      <c r="AM414" s="2228"/>
      <c r="AN414" s="2228"/>
      <c r="AO414" s="2228"/>
      <c r="AP414" s="2228"/>
      <c r="AQ414" s="2228"/>
      <c r="AR414" s="2228"/>
      <c r="AS414" s="2228"/>
      <c r="AT414" s="2228"/>
      <c r="AU414" s="2228"/>
      <c r="AV414" s="2228"/>
      <c r="AW414" s="2228"/>
      <c r="AX414" s="2230"/>
      <c r="AY414" s="2228"/>
      <c r="AZ414" s="2228"/>
      <c r="BA414" s="2228"/>
      <c r="BB414" s="2228"/>
      <c r="BC414" s="2228"/>
      <c r="BD414" s="2228"/>
      <c r="BE414" s="2228"/>
      <c r="BF414" s="2228"/>
      <c r="BG414" s="2228"/>
      <c r="BH414" s="2228"/>
      <c r="BI414" s="2228"/>
      <c r="BJ414" s="2228"/>
      <c r="BK414" s="2228"/>
      <c r="BL414" s="2228"/>
      <c r="BM414" s="2228"/>
      <c r="BN414" s="2228"/>
      <c r="BO414" s="2228"/>
      <c r="BP414" s="2228"/>
      <c r="BQ414" s="2228"/>
      <c r="BR414" s="2228"/>
      <c r="BS414" s="2229"/>
      <c r="BT414" s="2228"/>
      <c r="BU414" s="2228"/>
      <c r="BV414" s="2228"/>
      <c r="BW414" s="2228"/>
      <c r="BX414" s="2228"/>
      <c r="BY414" s="2228"/>
      <c r="BZ414" s="2228"/>
      <c r="CA414" s="2228"/>
      <c r="CB414" s="2228"/>
      <c r="CC414" s="2228"/>
      <c r="CD414" s="2228"/>
      <c r="CE414" s="2228"/>
      <c r="CF414" s="2228"/>
      <c r="CG414" s="2228"/>
      <c r="CH414" s="2228"/>
      <c r="CI414" s="2228"/>
      <c r="CJ414" s="2228"/>
      <c r="CK414" s="2228"/>
      <c r="CL414" s="2228"/>
      <c r="CM414" s="2229"/>
      <c r="CN414" s="2229"/>
    </row>
    <row r="415" spans="2:92" x14ac:dyDescent="0.2">
      <c r="B415" s="2227"/>
      <c r="I415" s="2228"/>
      <c r="J415" s="2228"/>
      <c r="K415" s="2228"/>
      <c r="L415" s="2228"/>
      <c r="M415" s="2228"/>
      <c r="N415" s="2228"/>
      <c r="O415" s="2228"/>
      <c r="P415" s="2228"/>
      <c r="Q415" s="2228"/>
      <c r="R415" s="2228"/>
      <c r="S415" s="2228"/>
      <c r="T415" s="2228"/>
      <c r="U415" s="2228"/>
      <c r="V415" s="2228"/>
      <c r="W415" s="2228"/>
      <c r="X415" s="2228"/>
      <c r="Y415" s="2228"/>
      <c r="Z415" s="2228"/>
      <c r="AA415" s="2228"/>
      <c r="AB415" s="2229"/>
      <c r="AC415" s="2229"/>
      <c r="AD415" s="2229"/>
      <c r="AE415" s="2229"/>
      <c r="AF415" s="2228"/>
      <c r="AG415" s="2228"/>
      <c r="AH415" s="2228"/>
      <c r="AI415" s="2228"/>
      <c r="AJ415" s="2228"/>
      <c r="AK415" s="2228"/>
      <c r="AL415" s="2228"/>
      <c r="AM415" s="2228"/>
      <c r="AN415" s="2228"/>
      <c r="AO415" s="2228"/>
      <c r="AP415" s="2228"/>
      <c r="AQ415" s="2228"/>
      <c r="AR415" s="2228"/>
      <c r="AS415" s="2228"/>
      <c r="AT415" s="2228"/>
      <c r="AU415" s="2228"/>
      <c r="AV415" s="2228"/>
      <c r="AW415" s="2228"/>
      <c r="AX415" s="2230"/>
      <c r="AY415" s="2228"/>
      <c r="AZ415" s="2228"/>
      <c r="BA415" s="2228"/>
      <c r="BB415" s="2228"/>
      <c r="BC415" s="2228"/>
      <c r="BD415" s="2228"/>
      <c r="BE415" s="2228"/>
      <c r="BF415" s="2228"/>
      <c r="BG415" s="2228"/>
      <c r="BH415" s="2228"/>
      <c r="BI415" s="2228"/>
      <c r="BJ415" s="2228"/>
      <c r="BK415" s="2228"/>
      <c r="BL415" s="2228"/>
      <c r="BM415" s="2228"/>
      <c r="BN415" s="2228"/>
      <c r="BO415" s="2228"/>
      <c r="BP415" s="2228"/>
      <c r="BQ415" s="2228"/>
      <c r="BR415" s="2228"/>
      <c r="BS415" s="2229"/>
      <c r="BT415" s="2228"/>
      <c r="BU415" s="2228"/>
      <c r="BV415" s="2228"/>
      <c r="BW415" s="2228"/>
      <c r="BX415" s="2228"/>
      <c r="BY415" s="2228"/>
      <c r="BZ415" s="2228"/>
      <c r="CA415" s="2228"/>
      <c r="CB415" s="2228"/>
      <c r="CC415" s="2228"/>
      <c r="CD415" s="2228"/>
      <c r="CE415" s="2228"/>
      <c r="CF415" s="2228"/>
      <c r="CG415" s="2228"/>
      <c r="CH415" s="2228"/>
      <c r="CI415" s="2228"/>
      <c r="CJ415" s="2228"/>
      <c r="CK415" s="2228"/>
      <c r="CL415" s="2228"/>
      <c r="CM415" s="2229"/>
      <c r="CN415" s="2229"/>
    </row>
    <row r="416" spans="2:92" x14ac:dyDescent="0.2">
      <c r="B416" s="2227"/>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9"/>
      <c r="AC416" s="2229"/>
      <c r="AD416" s="2229"/>
      <c r="AE416" s="2229"/>
      <c r="AF416" s="2228"/>
      <c r="AG416" s="2228"/>
      <c r="AH416" s="2228"/>
      <c r="AI416" s="2228"/>
      <c r="AJ416" s="2228"/>
      <c r="AK416" s="2228"/>
      <c r="AL416" s="2228"/>
      <c r="AM416" s="2228"/>
      <c r="AN416" s="2228"/>
      <c r="AO416" s="2228"/>
      <c r="AP416" s="2228"/>
      <c r="AQ416" s="2228"/>
      <c r="AR416" s="2228"/>
      <c r="AS416" s="2228"/>
      <c r="AT416" s="2228"/>
      <c r="AU416" s="2228"/>
      <c r="AV416" s="2228"/>
      <c r="AW416" s="2228"/>
      <c r="AX416" s="2230"/>
      <c r="AY416" s="2228"/>
      <c r="AZ416" s="2228"/>
      <c r="BA416" s="2228"/>
      <c r="BB416" s="2228"/>
      <c r="BC416" s="2228"/>
      <c r="BD416" s="2228"/>
      <c r="BE416" s="2228"/>
      <c r="BF416" s="2228"/>
      <c r="BG416" s="2228"/>
      <c r="BH416" s="2228"/>
      <c r="BI416" s="2228"/>
      <c r="BJ416" s="2228"/>
      <c r="BK416" s="2228"/>
      <c r="BL416" s="2228"/>
      <c r="BM416" s="2228"/>
      <c r="BN416" s="2228"/>
      <c r="BO416" s="2228"/>
      <c r="BP416" s="2228"/>
      <c r="BQ416" s="2228"/>
      <c r="BR416" s="2228"/>
      <c r="BS416" s="2229"/>
      <c r="BT416" s="2228"/>
      <c r="BU416" s="2228"/>
      <c r="BV416" s="2228"/>
      <c r="BW416" s="2228"/>
      <c r="BX416" s="2228"/>
      <c r="BY416" s="2228"/>
      <c r="BZ416" s="2228"/>
      <c r="CA416" s="2228"/>
      <c r="CB416" s="2228"/>
      <c r="CC416" s="2228"/>
      <c r="CD416" s="2228"/>
      <c r="CE416" s="2228"/>
      <c r="CF416" s="2228"/>
      <c r="CG416" s="2228"/>
      <c r="CH416" s="2228"/>
      <c r="CI416" s="2228"/>
      <c r="CJ416" s="2228"/>
      <c r="CK416" s="2228"/>
      <c r="CL416" s="2228"/>
      <c r="CM416" s="2229"/>
      <c r="CN416" s="2229"/>
    </row>
    <row r="417" spans="2:92" x14ac:dyDescent="0.2">
      <c r="B417" s="2227"/>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9"/>
      <c r="AC417" s="2229"/>
      <c r="AD417" s="2229"/>
      <c r="AE417" s="2229"/>
      <c r="AF417" s="2228"/>
      <c r="AG417" s="2228"/>
      <c r="AH417" s="2228"/>
      <c r="AI417" s="2228"/>
      <c r="AJ417" s="2228"/>
      <c r="AK417" s="2228"/>
      <c r="AL417" s="2228"/>
      <c r="AM417" s="2228"/>
      <c r="AN417" s="2228"/>
      <c r="AO417" s="2228"/>
      <c r="AP417" s="2228"/>
      <c r="AQ417" s="2228"/>
      <c r="AR417" s="2228"/>
      <c r="AS417" s="2228"/>
      <c r="AT417" s="2228"/>
      <c r="AU417" s="2228"/>
      <c r="AV417" s="2228"/>
      <c r="AW417" s="2228"/>
      <c r="AX417" s="2230"/>
      <c r="AY417" s="2228"/>
      <c r="AZ417" s="2228"/>
      <c r="BA417" s="2228"/>
      <c r="BB417" s="2228"/>
      <c r="BC417" s="2228"/>
      <c r="BD417" s="2228"/>
      <c r="BE417" s="2228"/>
      <c r="BF417" s="2228"/>
      <c r="BG417" s="2228"/>
      <c r="BH417" s="2228"/>
      <c r="BI417" s="2228"/>
      <c r="BJ417" s="2228"/>
      <c r="BK417" s="2228"/>
      <c r="BL417" s="2228"/>
      <c r="BM417" s="2228"/>
      <c r="BN417" s="2228"/>
      <c r="BO417" s="2228"/>
      <c r="BP417" s="2228"/>
      <c r="BQ417" s="2228"/>
      <c r="BR417" s="2228"/>
      <c r="BS417" s="2229"/>
      <c r="BT417" s="2228"/>
      <c r="BU417" s="2228"/>
      <c r="BV417" s="2228"/>
      <c r="BW417" s="2228"/>
      <c r="BX417" s="2228"/>
      <c r="BY417" s="2228"/>
      <c r="BZ417" s="2228"/>
      <c r="CA417" s="2228"/>
      <c r="CB417" s="2228"/>
      <c r="CC417" s="2228"/>
      <c r="CD417" s="2228"/>
      <c r="CE417" s="2228"/>
      <c r="CF417" s="2228"/>
      <c r="CG417" s="2228"/>
      <c r="CH417" s="2228"/>
      <c r="CI417" s="2228"/>
      <c r="CJ417" s="2228"/>
      <c r="CK417" s="2228"/>
      <c r="CL417" s="2228"/>
      <c r="CM417" s="2229"/>
      <c r="CN417" s="2229"/>
    </row>
    <row r="418" spans="2:92" x14ac:dyDescent="0.2">
      <c r="B418" s="2227"/>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9"/>
      <c r="AC418" s="2229"/>
      <c r="AD418" s="2229"/>
      <c r="AE418" s="2229"/>
      <c r="AF418" s="2228"/>
      <c r="AG418" s="2228"/>
      <c r="AH418" s="2228"/>
      <c r="AI418" s="2228"/>
      <c r="AJ418" s="2228"/>
      <c r="AK418" s="2228"/>
      <c r="AL418" s="2228"/>
      <c r="AM418" s="2228"/>
      <c r="AN418" s="2228"/>
      <c r="AO418" s="2228"/>
      <c r="AP418" s="2228"/>
      <c r="AQ418" s="2228"/>
      <c r="AR418" s="2228"/>
      <c r="AS418" s="2228"/>
      <c r="AT418" s="2228"/>
      <c r="AU418" s="2228"/>
      <c r="AV418" s="2228"/>
      <c r="AW418" s="2228"/>
      <c r="AX418" s="2230"/>
      <c r="AY418" s="2228"/>
      <c r="AZ418" s="2228"/>
      <c r="BA418" s="2228"/>
      <c r="BB418" s="2228"/>
      <c r="BC418" s="2228"/>
      <c r="BD418" s="2228"/>
      <c r="BE418" s="2228"/>
      <c r="BF418" s="2228"/>
      <c r="BG418" s="2228"/>
      <c r="BH418" s="2228"/>
      <c r="BI418" s="2228"/>
      <c r="BJ418" s="2228"/>
      <c r="BK418" s="2228"/>
      <c r="BL418" s="2228"/>
      <c r="BM418" s="2228"/>
      <c r="BN418" s="2228"/>
      <c r="BO418" s="2228"/>
      <c r="BP418" s="2228"/>
      <c r="BQ418" s="2228"/>
      <c r="BR418" s="2228"/>
      <c r="BS418" s="2229"/>
      <c r="BT418" s="2228"/>
      <c r="BU418" s="2228"/>
      <c r="BV418" s="2228"/>
      <c r="BW418" s="2228"/>
      <c r="BX418" s="2228"/>
      <c r="BY418" s="2228"/>
      <c r="BZ418" s="2228"/>
      <c r="CA418" s="2228"/>
      <c r="CB418" s="2228"/>
      <c r="CC418" s="2228"/>
      <c r="CD418" s="2228"/>
      <c r="CE418" s="2228"/>
      <c r="CF418" s="2228"/>
      <c r="CG418" s="2228"/>
      <c r="CH418" s="2228"/>
      <c r="CI418" s="2228"/>
      <c r="CJ418" s="2228"/>
      <c r="CK418" s="2228"/>
      <c r="CL418" s="2228"/>
      <c r="CM418" s="2229"/>
      <c r="CN418" s="2229"/>
    </row>
    <row r="419" spans="2:92" x14ac:dyDescent="0.2">
      <c r="B419" s="2227"/>
      <c r="I419" s="2228"/>
      <c r="J419" s="2228"/>
      <c r="K419" s="2228"/>
      <c r="L419" s="2228"/>
      <c r="M419" s="2228"/>
      <c r="N419" s="2228"/>
      <c r="O419" s="2228"/>
      <c r="P419" s="2228"/>
      <c r="Q419" s="2228"/>
      <c r="R419" s="2228"/>
      <c r="S419" s="2228"/>
      <c r="T419" s="2228"/>
      <c r="U419" s="2228"/>
      <c r="V419" s="2228"/>
      <c r="W419" s="2228"/>
      <c r="X419" s="2228"/>
      <c r="Y419" s="2228"/>
      <c r="Z419" s="2228"/>
      <c r="AA419" s="2228"/>
      <c r="AB419" s="2229"/>
      <c r="AC419" s="2229"/>
      <c r="AD419" s="2229"/>
      <c r="AE419" s="2229"/>
      <c r="AF419" s="2228"/>
      <c r="AG419" s="2228"/>
      <c r="AH419" s="2228"/>
      <c r="AI419" s="2228"/>
      <c r="AJ419" s="2228"/>
      <c r="AK419" s="2228"/>
      <c r="AL419" s="2228"/>
      <c r="AM419" s="2228"/>
      <c r="AN419" s="2228"/>
      <c r="AO419" s="2228"/>
      <c r="AP419" s="2228"/>
      <c r="AQ419" s="2228"/>
      <c r="AR419" s="2228"/>
      <c r="AS419" s="2228"/>
      <c r="AT419" s="2228"/>
      <c r="AU419" s="2228"/>
      <c r="AV419" s="2228"/>
      <c r="AW419" s="2228"/>
      <c r="AX419" s="2230"/>
      <c r="AY419" s="2228"/>
      <c r="AZ419" s="2228"/>
      <c r="BA419" s="2228"/>
      <c r="BB419" s="2228"/>
      <c r="BC419" s="2228"/>
      <c r="BD419" s="2228"/>
      <c r="BE419" s="2228"/>
      <c r="BF419" s="2228"/>
      <c r="BG419" s="2228"/>
      <c r="BH419" s="2228"/>
      <c r="BI419" s="2228"/>
      <c r="BJ419" s="2228"/>
      <c r="BK419" s="2228"/>
      <c r="BL419" s="2228"/>
      <c r="BM419" s="2228"/>
      <c r="BN419" s="2228"/>
      <c r="BO419" s="2228"/>
      <c r="BP419" s="2228"/>
      <c r="BQ419" s="2228"/>
      <c r="BR419" s="2228"/>
      <c r="BS419" s="2229"/>
      <c r="BT419" s="2228"/>
      <c r="BU419" s="2228"/>
      <c r="BV419" s="2228"/>
      <c r="BW419" s="2228"/>
      <c r="BX419" s="2228"/>
      <c r="BY419" s="2228"/>
      <c r="BZ419" s="2228"/>
      <c r="CA419" s="2228"/>
      <c r="CB419" s="2228"/>
      <c r="CC419" s="2228"/>
      <c r="CD419" s="2228"/>
      <c r="CE419" s="2228"/>
      <c r="CF419" s="2228"/>
      <c r="CG419" s="2228"/>
      <c r="CH419" s="2228"/>
      <c r="CI419" s="2228"/>
      <c r="CJ419" s="2228"/>
      <c r="CK419" s="2228"/>
      <c r="CL419" s="2228"/>
      <c r="CM419" s="2229"/>
      <c r="CN419" s="2229"/>
    </row>
    <row r="420" spans="2:92" x14ac:dyDescent="0.2">
      <c r="B420" s="2227"/>
      <c r="I420" s="2228"/>
      <c r="J420" s="2228"/>
      <c r="K420" s="2228"/>
      <c r="L420" s="2228"/>
      <c r="M420" s="2228"/>
      <c r="N420" s="2228"/>
      <c r="O420" s="2228"/>
      <c r="P420" s="2228"/>
      <c r="Q420" s="2228"/>
      <c r="R420" s="2228"/>
      <c r="S420" s="2228"/>
      <c r="T420" s="2228"/>
      <c r="U420" s="2228"/>
      <c r="V420" s="2228"/>
      <c r="W420" s="2228"/>
      <c r="X420" s="2228"/>
      <c r="Y420" s="2228"/>
      <c r="Z420" s="2228"/>
      <c r="AA420" s="2228"/>
      <c r="AB420" s="2229"/>
      <c r="AC420" s="2229"/>
      <c r="AD420" s="2229"/>
      <c r="AE420" s="2229"/>
      <c r="AF420" s="2228"/>
      <c r="AG420" s="2228"/>
      <c r="AH420" s="2228"/>
      <c r="AI420" s="2228"/>
      <c r="AJ420" s="2228"/>
      <c r="AK420" s="2228"/>
      <c r="AL420" s="2228"/>
      <c r="AM420" s="2228"/>
      <c r="AN420" s="2228"/>
      <c r="AO420" s="2228"/>
      <c r="AP420" s="2228"/>
      <c r="AQ420" s="2228"/>
      <c r="AR420" s="2228"/>
      <c r="AS420" s="2228"/>
      <c r="AT420" s="2228"/>
      <c r="AU420" s="2228"/>
      <c r="AV420" s="2228"/>
      <c r="AW420" s="2228"/>
      <c r="AX420" s="2230"/>
      <c r="AY420" s="2228"/>
      <c r="AZ420" s="2228"/>
      <c r="BA420" s="2228"/>
      <c r="BB420" s="2228"/>
      <c r="BC420" s="2228"/>
      <c r="BD420" s="2228"/>
      <c r="BE420" s="2228"/>
      <c r="BF420" s="2228"/>
      <c r="BG420" s="2228"/>
      <c r="BH420" s="2228"/>
      <c r="BI420" s="2228"/>
      <c r="BJ420" s="2228"/>
      <c r="BK420" s="2228"/>
      <c r="BL420" s="2228"/>
      <c r="BM420" s="2228"/>
      <c r="BN420" s="2228"/>
      <c r="BO420" s="2228"/>
      <c r="BP420" s="2228"/>
      <c r="BQ420" s="2228"/>
      <c r="BR420" s="2228"/>
      <c r="BS420" s="2229"/>
      <c r="BT420" s="2228"/>
      <c r="BU420" s="2228"/>
      <c r="BV420" s="2228"/>
      <c r="BW420" s="2228"/>
      <c r="BX420" s="2228"/>
      <c r="BY420" s="2228"/>
      <c r="BZ420" s="2228"/>
      <c r="CA420" s="2228"/>
      <c r="CB420" s="2228"/>
      <c r="CC420" s="2228"/>
      <c r="CD420" s="2228"/>
      <c r="CE420" s="2228"/>
      <c r="CF420" s="2228"/>
      <c r="CG420" s="2228"/>
      <c r="CH420" s="2228"/>
      <c r="CI420" s="2228"/>
      <c r="CJ420" s="2228"/>
      <c r="CK420" s="2228"/>
      <c r="CL420" s="2228"/>
      <c r="CM420" s="2229"/>
      <c r="CN420" s="2229"/>
    </row>
    <row r="421" spans="2:92" x14ac:dyDescent="0.2">
      <c r="B421" s="2227"/>
      <c r="I421" s="2228"/>
      <c r="J421" s="2228"/>
      <c r="K421" s="2228"/>
      <c r="L421" s="2228"/>
      <c r="M421" s="2228"/>
      <c r="N421" s="2228"/>
      <c r="O421" s="2228"/>
      <c r="P421" s="2228"/>
      <c r="Q421" s="2228"/>
      <c r="R421" s="2228"/>
      <c r="S421" s="2228"/>
      <c r="T421" s="2228"/>
      <c r="U421" s="2228"/>
      <c r="V421" s="2228"/>
      <c r="W421" s="2228"/>
      <c r="X421" s="2228"/>
      <c r="Y421" s="2228"/>
      <c r="Z421" s="2228"/>
      <c r="AA421" s="2228"/>
      <c r="AB421" s="2229"/>
      <c r="AC421" s="2229"/>
      <c r="AD421" s="2229"/>
      <c r="AE421" s="2229"/>
      <c r="AF421" s="2228"/>
      <c r="AG421" s="2228"/>
      <c r="AH421" s="2228"/>
      <c r="AI421" s="2228"/>
      <c r="AJ421" s="2228"/>
      <c r="AK421" s="2228"/>
      <c r="AL421" s="2228"/>
      <c r="AM421" s="2228"/>
      <c r="AN421" s="2228"/>
      <c r="AO421" s="2228"/>
      <c r="AP421" s="2228"/>
      <c r="AQ421" s="2228"/>
      <c r="AR421" s="2228"/>
      <c r="AS421" s="2228"/>
      <c r="AT421" s="2228"/>
      <c r="AU421" s="2228"/>
      <c r="AV421" s="2228"/>
      <c r="AW421" s="2228"/>
      <c r="AX421" s="2230"/>
      <c r="AY421" s="2228"/>
      <c r="AZ421" s="2228"/>
      <c r="BA421" s="2228"/>
      <c r="BB421" s="2228"/>
      <c r="BC421" s="2228"/>
      <c r="BD421" s="2228"/>
      <c r="BE421" s="2228"/>
      <c r="BF421" s="2228"/>
      <c r="BG421" s="2228"/>
      <c r="BH421" s="2228"/>
      <c r="BI421" s="2228"/>
      <c r="BJ421" s="2228"/>
      <c r="BK421" s="2228"/>
      <c r="BL421" s="2228"/>
      <c r="BM421" s="2228"/>
      <c r="BN421" s="2228"/>
      <c r="BO421" s="2228"/>
      <c r="BP421" s="2228"/>
      <c r="BQ421" s="2228"/>
      <c r="BR421" s="2228"/>
      <c r="BS421" s="2229"/>
      <c r="BT421" s="2228"/>
      <c r="BU421" s="2228"/>
      <c r="BV421" s="2228"/>
      <c r="BW421" s="2228"/>
      <c r="BX421" s="2228"/>
      <c r="BY421" s="2228"/>
      <c r="BZ421" s="2228"/>
      <c r="CA421" s="2228"/>
      <c r="CB421" s="2228"/>
      <c r="CC421" s="2228"/>
      <c r="CD421" s="2228"/>
      <c r="CE421" s="2228"/>
      <c r="CF421" s="2228"/>
      <c r="CG421" s="2228"/>
      <c r="CH421" s="2228"/>
      <c r="CI421" s="2228"/>
      <c r="CJ421" s="2228"/>
      <c r="CK421" s="2228"/>
      <c r="CL421" s="2228"/>
      <c r="CM421" s="2229"/>
      <c r="CN421" s="2229"/>
    </row>
    <row r="422" spans="2:92" x14ac:dyDescent="0.2">
      <c r="B422" s="2227"/>
      <c r="I422" s="2228"/>
      <c r="J422" s="2228"/>
      <c r="K422" s="2228"/>
      <c r="L422" s="2228"/>
      <c r="M422" s="2228"/>
      <c r="N422" s="2228"/>
      <c r="O422" s="2228"/>
      <c r="P422" s="2228"/>
      <c r="Q422" s="2228"/>
      <c r="R422" s="2228"/>
      <c r="S422" s="2228"/>
      <c r="T422" s="2228"/>
      <c r="U422" s="2228"/>
      <c r="V422" s="2228"/>
      <c r="W422" s="2228"/>
      <c r="X422" s="2228"/>
      <c r="Y422" s="2228"/>
      <c r="Z422" s="2228"/>
      <c r="AA422" s="2228"/>
      <c r="AB422" s="2229"/>
      <c r="AC422" s="2229"/>
      <c r="AD422" s="2229"/>
      <c r="AE422" s="2229"/>
      <c r="AF422" s="2228"/>
      <c r="AG422" s="2228"/>
      <c r="AH422" s="2228"/>
      <c r="AI422" s="2228"/>
      <c r="AJ422" s="2228"/>
      <c r="AK422" s="2228"/>
      <c r="AL422" s="2228"/>
      <c r="AM422" s="2228"/>
      <c r="AN422" s="2228"/>
      <c r="AO422" s="2228"/>
      <c r="AP422" s="2228"/>
      <c r="AQ422" s="2228"/>
      <c r="AR422" s="2228"/>
      <c r="AS422" s="2228"/>
      <c r="AT422" s="2228"/>
      <c r="AU422" s="2228"/>
      <c r="AV422" s="2228"/>
      <c r="AW422" s="2228"/>
      <c r="AX422" s="2230"/>
      <c r="AY422" s="2228"/>
      <c r="AZ422" s="2228"/>
      <c r="BA422" s="2228"/>
      <c r="BB422" s="2228"/>
      <c r="BC422" s="2228"/>
      <c r="BD422" s="2228"/>
      <c r="BE422" s="2228"/>
      <c r="BF422" s="2228"/>
      <c r="BG422" s="2228"/>
      <c r="BH422" s="2228"/>
      <c r="BI422" s="2228"/>
      <c r="BJ422" s="2228"/>
      <c r="BK422" s="2228"/>
      <c r="BL422" s="2228"/>
      <c r="BM422" s="2228"/>
      <c r="BN422" s="2228"/>
      <c r="BO422" s="2228"/>
      <c r="BP422" s="2228"/>
      <c r="BQ422" s="2228"/>
      <c r="BR422" s="2228"/>
      <c r="BS422" s="2229"/>
      <c r="BT422" s="2228"/>
      <c r="BU422" s="2228"/>
      <c r="BV422" s="2228"/>
      <c r="BW422" s="2228"/>
      <c r="BX422" s="2228"/>
      <c r="BY422" s="2228"/>
      <c r="BZ422" s="2228"/>
      <c r="CA422" s="2228"/>
      <c r="CB422" s="2228"/>
      <c r="CC422" s="2228"/>
      <c r="CD422" s="2228"/>
      <c r="CE422" s="2228"/>
      <c r="CF422" s="2228"/>
      <c r="CG422" s="2228"/>
      <c r="CH422" s="2228"/>
      <c r="CI422" s="2228"/>
      <c r="CJ422" s="2228"/>
      <c r="CK422" s="2228"/>
      <c r="CL422" s="2228"/>
      <c r="CM422" s="2229"/>
      <c r="CN422" s="2229"/>
    </row>
    <row r="423" spans="2:92" x14ac:dyDescent="0.2">
      <c r="B423" s="2227"/>
      <c r="I423" s="2228"/>
      <c r="J423" s="2228"/>
      <c r="K423" s="2228"/>
      <c r="L423" s="2228"/>
      <c r="M423" s="2228"/>
      <c r="N423" s="2228"/>
      <c r="O423" s="2228"/>
      <c r="P423" s="2228"/>
      <c r="Q423" s="2228"/>
      <c r="R423" s="2228"/>
      <c r="S423" s="2228"/>
      <c r="T423" s="2228"/>
      <c r="U423" s="2228"/>
      <c r="V423" s="2228"/>
      <c r="W423" s="2228"/>
      <c r="X423" s="2228"/>
      <c r="Y423" s="2228"/>
      <c r="Z423" s="2228"/>
      <c r="AA423" s="2228"/>
      <c r="AB423" s="2229"/>
      <c r="AC423" s="2229"/>
      <c r="AD423" s="2229"/>
      <c r="AE423" s="2229"/>
      <c r="AF423" s="2228"/>
      <c r="AG423" s="2228"/>
      <c r="AH423" s="2228"/>
      <c r="AI423" s="2228"/>
      <c r="AJ423" s="2228"/>
      <c r="AK423" s="2228"/>
      <c r="AL423" s="2228"/>
      <c r="AM423" s="2228"/>
      <c r="AN423" s="2228"/>
      <c r="AO423" s="2228"/>
      <c r="AP423" s="2228"/>
      <c r="AQ423" s="2228"/>
      <c r="AR423" s="2228"/>
      <c r="AS423" s="2228"/>
      <c r="AT423" s="2228"/>
      <c r="AU423" s="2228"/>
      <c r="AV423" s="2228"/>
      <c r="AW423" s="2228"/>
      <c r="AX423" s="2230"/>
      <c r="AY423" s="2228"/>
      <c r="AZ423" s="2228"/>
      <c r="BA423" s="2228"/>
      <c r="BB423" s="2228"/>
      <c r="BC423" s="2228"/>
      <c r="BD423" s="2228"/>
      <c r="BE423" s="2228"/>
      <c r="BF423" s="2228"/>
      <c r="BG423" s="2228"/>
      <c r="BH423" s="2228"/>
      <c r="BI423" s="2228"/>
      <c r="BJ423" s="2228"/>
      <c r="BK423" s="2228"/>
      <c r="BL423" s="2228"/>
      <c r="BM423" s="2228"/>
      <c r="BN423" s="2228"/>
      <c r="BO423" s="2228"/>
      <c r="BP423" s="2228"/>
      <c r="BQ423" s="2228"/>
      <c r="BR423" s="2228"/>
      <c r="BS423" s="2229"/>
      <c r="BT423" s="2228"/>
      <c r="BU423" s="2228"/>
      <c r="BV423" s="2228"/>
      <c r="BW423" s="2228"/>
      <c r="BX423" s="2228"/>
      <c r="BY423" s="2228"/>
      <c r="BZ423" s="2228"/>
      <c r="CA423" s="2228"/>
      <c r="CB423" s="2228"/>
      <c r="CC423" s="2228"/>
      <c r="CD423" s="2228"/>
      <c r="CE423" s="2228"/>
      <c r="CF423" s="2228"/>
      <c r="CG423" s="2228"/>
      <c r="CH423" s="2228"/>
      <c r="CI423" s="2228"/>
      <c r="CJ423" s="2228"/>
      <c r="CK423" s="2228"/>
      <c r="CL423" s="2228"/>
      <c r="CM423" s="2229"/>
      <c r="CN423" s="2229"/>
    </row>
    <row r="424" spans="2:92" x14ac:dyDescent="0.2">
      <c r="B424" s="2227"/>
      <c r="I424" s="2228"/>
      <c r="J424" s="2228"/>
      <c r="K424" s="2228"/>
      <c r="L424" s="2228"/>
      <c r="M424" s="2228"/>
      <c r="N424" s="2228"/>
      <c r="O424" s="2228"/>
      <c r="P424" s="2228"/>
      <c r="Q424" s="2228"/>
      <c r="R424" s="2228"/>
      <c r="S424" s="2228"/>
      <c r="T424" s="2228"/>
      <c r="U424" s="2228"/>
      <c r="V424" s="2228"/>
      <c r="W424" s="2228"/>
      <c r="X424" s="2228"/>
      <c r="Y424" s="2228"/>
      <c r="Z424" s="2228"/>
      <c r="AA424" s="2228"/>
      <c r="AB424" s="2229"/>
      <c r="AC424" s="2229"/>
      <c r="AD424" s="2229"/>
      <c r="AE424" s="2229"/>
      <c r="AF424" s="2228"/>
      <c r="AG424" s="2228"/>
      <c r="AH424" s="2228"/>
      <c r="AI424" s="2228"/>
      <c r="AJ424" s="2228"/>
      <c r="AK424" s="2228"/>
      <c r="AL424" s="2228"/>
      <c r="AM424" s="2228"/>
      <c r="AN424" s="2228"/>
      <c r="AO424" s="2228"/>
      <c r="AP424" s="2228"/>
      <c r="AQ424" s="2228"/>
      <c r="AR424" s="2228"/>
      <c r="AS424" s="2228"/>
      <c r="AT424" s="2228"/>
      <c r="AU424" s="2228"/>
      <c r="AV424" s="2228"/>
      <c r="AW424" s="2228"/>
      <c r="AX424" s="2230"/>
      <c r="AY424" s="2228"/>
      <c r="AZ424" s="2228"/>
      <c r="BA424" s="2228"/>
      <c r="BB424" s="2228"/>
      <c r="BC424" s="2228"/>
      <c r="BD424" s="2228"/>
      <c r="BE424" s="2228"/>
      <c r="BF424" s="2228"/>
      <c r="BG424" s="2228"/>
      <c r="BH424" s="2228"/>
      <c r="BI424" s="2228"/>
      <c r="BJ424" s="2228"/>
      <c r="BK424" s="2228"/>
      <c r="BL424" s="2228"/>
      <c r="BM424" s="2228"/>
      <c r="BN424" s="2228"/>
      <c r="BO424" s="2228"/>
      <c r="BP424" s="2228"/>
      <c r="BQ424" s="2228"/>
      <c r="BR424" s="2228"/>
      <c r="BS424" s="2229"/>
      <c r="BT424" s="2228"/>
      <c r="BU424" s="2228"/>
      <c r="BV424" s="2228"/>
      <c r="BW424" s="2228"/>
      <c r="BX424" s="2228"/>
      <c r="BY424" s="2228"/>
      <c r="BZ424" s="2228"/>
      <c r="CA424" s="2228"/>
      <c r="CB424" s="2228"/>
      <c r="CC424" s="2228"/>
      <c r="CD424" s="2228"/>
      <c r="CE424" s="2228"/>
      <c r="CF424" s="2228"/>
      <c r="CG424" s="2228"/>
      <c r="CH424" s="2228"/>
      <c r="CI424" s="2228"/>
      <c r="CJ424" s="2228"/>
      <c r="CK424" s="2228"/>
      <c r="CL424" s="2228"/>
      <c r="CM424" s="2229"/>
      <c r="CN424" s="2229"/>
    </row>
    <row r="425" spans="2:92" x14ac:dyDescent="0.2">
      <c r="B425" s="2227"/>
      <c r="I425" s="2228"/>
      <c r="J425" s="2228"/>
      <c r="K425" s="2228"/>
      <c r="L425" s="2228"/>
      <c r="M425" s="2228"/>
      <c r="N425" s="2228"/>
      <c r="O425" s="2228"/>
      <c r="P425" s="2228"/>
      <c r="Q425" s="2228"/>
      <c r="R425" s="2228"/>
      <c r="S425" s="2228"/>
      <c r="T425" s="2228"/>
      <c r="U425" s="2228"/>
      <c r="V425" s="2228"/>
      <c r="W425" s="2228"/>
      <c r="X425" s="2228"/>
      <c r="Y425" s="2228"/>
      <c r="Z425" s="2228"/>
      <c r="AA425" s="2228"/>
      <c r="AB425" s="2229"/>
      <c r="AC425" s="2229"/>
      <c r="AD425" s="2229"/>
      <c r="AE425" s="2229"/>
      <c r="AF425" s="2228"/>
      <c r="AG425" s="2228"/>
      <c r="AH425" s="2228"/>
      <c r="AI425" s="2228"/>
      <c r="AJ425" s="2228"/>
      <c r="AK425" s="2228"/>
      <c r="AL425" s="2228"/>
      <c r="AM425" s="2228"/>
      <c r="AN425" s="2228"/>
      <c r="AO425" s="2228"/>
      <c r="AP425" s="2228"/>
      <c r="AQ425" s="2228"/>
      <c r="AR425" s="2228"/>
      <c r="AS425" s="2228"/>
      <c r="AT425" s="2228"/>
      <c r="AU425" s="2228"/>
      <c r="AV425" s="2228"/>
      <c r="AW425" s="2228"/>
      <c r="AX425" s="2230"/>
      <c r="AY425" s="2228"/>
      <c r="AZ425" s="2228"/>
      <c r="BA425" s="2228"/>
      <c r="BB425" s="2228"/>
      <c r="BC425" s="2228"/>
      <c r="BD425" s="2228"/>
      <c r="BE425" s="2228"/>
      <c r="BF425" s="2228"/>
      <c r="BG425" s="2228"/>
      <c r="BH425" s="2228"/>
      <c r="BI425" s="2228"/>
      <c r="BJ425" s="2228"/>
      <c r="BK425" s="2228"/>
      <c r="BL425" s="2228"/>
      <c r="BM425" s="2228"/>
      <c r="BN425" s="2228"/>
      <c r="BO425" s="2228"/>
      <c r="BP425" s="2228"/>
      <c r="BQ425" s="2228"/>
      <c r="BR425" s="2228"/>
      <c r="BS425" s="2229"/>
      <c r="BT425" s="2228"/>
      <c r="BU425" s="2228"/>
      <c r="BV425" s="2228"/>
      <c r="BW425" s="2228"/>
      <c r="BX425" s="2228"/>
      <c r="BY425" s="2228"/>
      <c r="BZ425" s="2228"/>
      <c r="CA425" s="2228"/>
      <c r="CB425" s="2228"/>
      <c r="CC425" s="2228"/>
      <c r="CD425" s="2228"/>
      <c r="CE425" s="2228"/>
      <c r="CF425" s="2228"/>
      <c r="CG425" s="2228"/>
      <c r="CH425" s="2228"/>
      <c r="CI425" s="2228"/>
      <c r="CJ425" s="2228"/>
      <c r="CK425" s="2228"/>
      <c r="CL425" s="2228"/>
      <c r="CM425" s="2229"/>
      <c r="CN425" s="2229"/>
    </row>
    <row r="426" spans="2:92" x14ac:dyDescent="0.2">
      <c r="B426" s="2227"/>
      <c r="I426" s="2228"/>
      <c r="J426" s="2228"/>
      <c r="K426" s="2228"/>
      <c r="L426" s="2228"/>
      <c r="M426" s="2228"/>
      <c r="N426" s="2228"/>
      <c r="O426" s="2228"/>
      <c r="P426" s="2228"/>
      <c r="Q426" s="2228"/>
      <c r="R426" s="2228"/>
      <c r="S426" s="2228"/>
      <c r="T426" s="2228"/>
      <c r="U426" s="2228"/>
      <c r="V426" s="2228"/>
      <c r="W426" s="2228"/>
      <c r="X426" s="2228"/>
      <c r="Y426" s="2228"/>
      <c r="Z426" s="2228"/>
      <c r="AA426" s="2228"/>
      <c r="AB426" s="2229"/>
      <c r="AC426" s="2229"/>
      <c r="AD426" s="2229"/>
      <c r="AE426" s="2229"/>
      <c r="AF426" s="2228"/>
      <c r="AG426" s="2228"/>
      <c r="AH426" s="2228"/>
      <c r="AI426" s="2228"/>
      <c r="AJ426" s="2228"/>
      <c r="AK426" s="2228"/>
      <c r="AL426" s="2228"/>
      <c r="AM426" s="2228"/>
      <c r="AN426" s="2228"/>
      <c r="AO426" s="2228"/>
      <c r="AP426" s="2228"/>
      <c r="AQ426" s="2228"/>
      <c r="AR426" s="2228"/>
      <c r="AS426" s="2228"/>
      <c r="AT426" s="2228"/>
      <c r="AU426" s="2228"/>
      <c r="AV426" s="2228"/>
      <c r="AW426" s="2228"/>
      <c r="AX426" s="2230"/>
      <c r="AY426" s="2228"/>
      <c r="AZ426" s="2228"/>
      <c r="BA426" s="2228"/>
      <c r="BB426" s="2228"/>
      <c r="BC426" s="2228"/>
      <c r="BD426" s="2228"/>
      <c r="BE426" s="2228"/>
      <c r="BF426" s="2228"/>
      <c r="BG426" s="2228"/>
      <c r="BH426" s="2228"/>
      <c r="BI426" s="2228"/>
      <c r="BJ426" s="2228"/>
      <c r="BK426" s="2228"/>
      <c r="BL426" s="2228"/>
      <c r="BM426" s="2228"/>
      <c r="BN426" s="2228"/>
      <c r="BO426" s="2228"/>
      <c r="BP426" s="2228"/>
      <c r="BQ426" s="2228"/>
      <c r="BR426" s="2228"/>
      <c r="BS426" s="2229"/>
      <c r="BT426" s="2228"/>
      <c r="BU426" s="2228"/>
      <c r="BV426" s="2228"/>
      <c r="BW426" s="2228"/>
      <c r="BX426" s="2228"/>
      <c r="BY426" s="2228"/>
      <c r="BZ426" s="2228"/>
      <c r="CA426" s="2228"/>
      <c r="CB426" s="2228"/>
      <c r="CC426" s="2228"/>
      <c r="CD426" s="2228"/>
      <c r="CE426" s="2228"/>
      <c r="CF426" s="2228"/>
      <c r="CG426" s="2228"/>
      <c r="CH426" s="2228"/>
      <c r="CI426" s="2228"/>
      <c r="CJ426" s="2228"/>
      <c r="CK426" s="2228"/>
      <c r="CL426" s="2228"/>
      <c r="CM426" s="2229"/>
      <c r="CN426" s="2229"/>
    </row>
    <row r="427" spans="2:92" x14ac:dyDescent="0.2">
      <c r="B427" s="2227"/>
      <c r="I427" s="2228"/>
      <c r="J427" s="2228"/>
      <c r="K427" s="2228"/>
      <c r="L427" s="2228"/>
      <c r="M427" s="2228"/>
      <c r="N427" s="2228"/>
      <c r="O427" s="2228"/>
      <c r="P427" s="2228"/>
      <c r="Q427" s="2228"/>
      <c r="R427" s="2228"/>
      <c r="S427" s="2228"/>
      <c r="T427" s="2228"/>
      <c r="U427" s="2228"/>
      <c r="V427" s="2228"/>
      <c r="W427" s="2228"/>
      <c r="X427" s="2228"/>
      <c r="Y427" s="2228"/>
      <c r="Z427" s="2228"/>
      <c r="AA427" s="2228"/>
      <c r="AB427" s="2229"/>
      <c r="AC427" s="2229"/>
      <c r="AD427" s="2229"/>
      <c r="AE427" s="2229"/>
      <c r="AF427" s="2228"/>
      <c r="AG427" s="2228"/>
      <c r="AH427" s="2228"/>
      <c r="AI427" s="2228"/>
      <c r="AJ427" s="2228"/>
      <c r="AK427" s="2228"/>
      <c r="AL427" s="2228"/>
      <c r="AM427" s="2228"/>
      <c r="AN427" s="2228"/>
      <c r="AO427" s="2228"/>
      <c r="AP427" s="2228"/>
      <c r="AQ427" s="2228"/>
      <c r="AR427" s="2228"/>
      <c r="AS427" s="2228"/>
      <c r="AT427" s="2228"/>
      <c r="AU427" s="2228"/>
      <c r="AV427" s="2228"/>
      <c r="AW427" s="2228"/>
      <c r="AX427" s="2230"/>
      <c r="AY427" s="2228"/>
      <c r="AZ427" s="2228"/>
      <c r="BA427" s="2228"/>
      <c r="BB427" s="2228"/>
      <c r="BC427" s="2228"/>
      <c r="BD427" s="2228"/>
      <c r="BE427" s="2228"/>
      <c r="BF427" s="2228"/>
      <c r="BG427" s="2228"/>
      <c r="BH427" s="2228"/>
      <c r="BI427" s="2228"/>
      <c r="BJ427" s="2228"/>
      <c r="BK427" s="2228"/>
      <c r="BL427" s="2228"/>
      <c r="BM427" s="2228"/>
      <c r="BN427" s="2228"/>
      <c r="BO427" s="2228"/>
      <c r="BP427" s="2228"/>
      <c r="BQ427" s="2228"/>
      <c r="BR427" s="2228"/>
      <c r="BS427" s="2229"/>
      <c r="BT427" s="2228"/>
      <c r="BU427" s="2228"/>
      <c r="BV427" s="2228"/>
      <c r="BW427" s="2228"/>
      <c r="BX427" s="2228"/>
      <c r="BY427" s="2228"/>
      <c r="BZ427" s="2228"/>
      <c r="CA427" s="2228"/>
      <c r="CB427" s="2228"/>
      <c r="CC427" s="2228"/>
      <c r="CD427" s="2228"/>
      <c r="CE427" s="2228"/>
      <c r="CF427" s="2228"/>
      <c r="CG427" s="2228"/>
      <c r="CH427" s="2228"/>
      <c r="CI427" s="2228"/>
      <c r="CJ427" s="2228"/>
      <c r="CK427" s="2228"/>
      <c r="CL427" s="2228"/>
      <c r="CM427" s="2229"/>
      <c r="CN427" s="2229"/>
    </row>
    <row r="428" spans="2:92" x14ac:dyDescent="0.2">
      <c r="B428" s="2227"/>
      <c r="I428" s="2228"/>
      <c r="J428" s="2228"/>
      <c r="K428" s="2228"/>
      <c r="L428" s="2228"/>
      <c r="M428" s="2228"/>
      <c r="N428" s="2228"/>
      <c r="O428" s="2228"/>
      <c r="P428" s="2228"/>
      <c r="Q428" s="2228"/>
      <c r="R428" s="2228"/>
      <c r="S428" s="2228"/>
      <c r="T428" s="2228"/>
      <c r="U428" s="2228"/>
      <c r="V428" s="2228"/>
      <c r="W428" s="2228"/>
      <c r="X428" s="2228"/>
      <c r="Y428" s="2228"/>
      <c r="Z428" s="2228"/>
      <c r="AA428" s="2228"/>
      <c r="AB428" s="2229"/>
      <c r="AC428" s="2229"/>
      <c r="AD428" s="2229"/>
      <c r="AE428" s="2229"/>
      <c r="AF428" s="2228"/>
      <c r="AG428" s="2228"/>
      <c r="AH428" s="2228"/>
      <c r="AI428" s="2228"/>
      <c r="AJ428" s="2228"/>
      <c r="AK428" s="2228"/>
      <c r="AL428" s="2228"/>
      <c r="AM428" s="2228"/>
      <c r="AN428" s="2228"/>
      <c r="AO428" s="2228"/>
      <c r="AP428" s="2228"/>
      <c r="AQ428" s="2228"/>
      <c r="AR428" s="2228"/>
      <c r="AS428" s="2228"/>
      <c r="AT428" s="2228"/>
      <c r="AU428" s="2228"/>
      <c r="AV428" s="2228"/>
      <c r="AW428" s="2228"/>
      <c r="AX428" s="2230"/>
      <c r="AY428" s="2228"/>
      <c r="AZ428" s="2228"/>
      <c r="BA428" s="2228"/>
      <c r="BB428" s="2228"/>
      <c r="BC428" s="2228"/>
      <c r="BD428" s="2228"/>
      <c r="BE428" s="2228"/>
      <c r="BF428" s="2228"/>
      <c r="BG428" s="2228"/>
      <c r="BH428" s="2228"/>
      <c r="BI428" s="2228"/>
      <c r="BJ428" s="2228"/>
      <c r="BK428" s="2228"/>
      <c r="BL428" s="2228"/>
      <c r="BM428" s="2228"/>
      <c r="BN428" s="2228"/>
      <c r="BO428" s="2228"/>
      <c r="BP428" s="2228"/>
      <c r="BQ428" s="2228"/>
      <c r="BR428" s="2228"/>
      <c r="BS428" s="2229"/>
      <c r="BT428" s="2228"/>
      <c r="BU428" s="2228"/>
      <c r="BV428" s="2228"/>
      <c r="BW428" s="2228"/>
      <c r="BX428" s="2228"/>
      <c r="BY428" s="2228"/>
      <c r="BZ428" s="2228"/>
      <c r="CA428" s="2228"/>
      <c r="CB428" s="2228"/>
      <c r="CC428" s="2228"/>
      <c r="CD428" s="2228"/>
      <c r="CE428" s="2228"/>
      <c r="CF428" s="2228"/>
      <c r="CG428" s="2228"/>
      <c r="CH428" s="2228"/>
      <c r="CI428" s="2228"/>
      <c r="CJ428" s="2228"/>
      <c r="CK428" s="2228"/>
      <c r="CL428" s="2228"/>
      <c r="CM428" s="2229"/>
      <c r="CN428" s="2229"/>
    </row>
    <row r="429" spans="2:92" x14ac:dyDescent="0.2">
      <c r="B429" s="2227"/>
      <c r="I429" s="2228"/>
      <c r="J429" s="2228"/>
      <c r="K429" s="2228"/>
      <c r="L429" s="2228"/>
      <c r="M429" s="2228"/>
      <c r="N429" s="2228"/>
      <c r="O429" s="2228"/>
      <c r="P429" s="2228"/>
      <c r="Q429" s="2228"/>
      <c r="R429" s="2228"/>
      <c r="S429" s="2228"/>
      <c r="T429" s="2228"/>
      <c r="U429" s="2228"/>
      <c r="V429" s="2228"/>
      <c r="W429" s="2228"/>
      <c r="X429" s="2228"/>
      <c r="Y429" s="2228"/>
      <c r="Z429" s="2228"/>
      <c r="AA429" s="2228"/>
      <c r="AB429" s="2229"/>
      <c r="AC429" s="2229"/>
      <c r="AD429" s="2229"/>
      <c r="AE429" s="2229"/>
      <c r="AF429" s="2228"/>
      <c r="AG429" s="2228"/>
      <c r="AH429" s="2228"/>
      <c r="AI429" s="2228"/>
      <c r="AJ429" s="2228"/>
      <c r="AK429" s="2228"/>
      <c r="AL429" s="2228"/>
      <c r="AM429" s="2228"/>
      <c r="AN429" s="2228"/>
      <c r="AO429" s="2228"/>
      <c r="AP429" s="2228"/>
      <c r="AQ429" s="2228"/>
      <c r="AR429" s="2228"/>
      <c r="AS429" s="2228"/>
      <c r="AT429" s="2228"/>
      <c r="AU429" s="2228"/>
      <c r="AV429" s="2228"/>
      <c r="AW429" s="2228"/>
      <c r="AX429" s="2230"/>
      <c r="AY429" s="2228"/>
      <c r="AZ429" s="2228"/>
      <c r="BA429" s="2228"/>
      <c r="BB429" s="2228"/>
      <c r="BC429" s="2228"/>
      <c r="BD429" s="2228"/>
      <c r="BE429" s="2228"/>
      <c r="BF429" s="2228"/>
      <c r="BG429" s="2228"/>
      <c r="BH429" s="2228"/>
      <c r="BI429" s="2228"/>
      <c r="BJ429" s="2228"/>
      <c r="BK429" s="2228"/>
      <c r="BL429" s="2228"/>
      <c r="BM429" s="2228"/>
      <c r="BN429" s="2228"/>
      <c r="BO429" s="2228"/>
      <c r="BP429" s="2228"/>
      <c r="BQ429" s="2228"/>
      <c r="BR429" s="2228"/>
      <c r="BS429" s="2229"/>
      <c r="BT429" s="2228"/>
      <c r="BU429" s="2228"/>
      <c r="BV429" s="2228"/>
      <c r="BW429" s="2228"/>
      <c r="BX429" s="2228"/>
      <c r="BY429" s="2228"/>
      <c r="BZ429" s="2228"/>
      <c r="CA429" s="2228"/>
      <c r="CB429" s="2228"/>
      <c r="CC429" s="2228"/>
      <c r="CD429" s="2228"/>
      <c r="CE429" s="2228"/>
      <c r="CF429" s="2228"/>
      <c r="CG429" s="2228"/>
      <c r="CH429" s="2228"/>
      <c r="CI429" s="2228"/>
      <c r="CJ429" s="2228"/>
      <c r="CK429" s="2228"/>
      <c r="CL429" s="2228"/>
      <c r="CM429" s="2229"/>
      <c r="CN429" s="2229"/>
    </row>
    <row r="430" spans="2:92" x14ac:dyDescent="0.2">
      <c r="B430" s="2227"/>
      <c r="I430" s="2228"/>
      <c r="J430" s="2228"/>
      <c r="K430" s="2228"/>
      <c r="L430" s="2228"/>
      <c r="M430" s="2228"/>
      <c r="N430" s="2228"/>
      <c r="O430" s="2228"/>
      <c r="P430" s="2228"/>
      <c r="Q430" s="2228"/>
      <c r="R430" s="2228"/>
      <c r="S430" s="2228"/>
      <c r="T430" s="2228"/>
      <c r="U430" s="2228"/>
      <c r="V430" s="2228"/>
      <c r="W430" s="2228"/>
      <c r="X430" s="2228"/>
      <c r="Y430" s="2228"/>
      <c r="Z430" s="2228"/>
      <c r="AA430" s="2228"/>
      <c r="AB430" s="2229"/>
      <c r="AC430" s="2229"/>
      <c r="AD430" s="2229"/>
      <c r="AE430" s="2229"/>
      <c r="AF430" s="2228"/>
      <c r="AG430" s="2228"/>
      <c r="AH430" s="2228"/>
      <c r="AI430" s="2228"/>
      <c r="AJ430" s="2228"/>
      <c r="AK430" s="2228"/>
      <c r="AL430" s="2228"/>
      <c r="AM430" s="2228"/>
      <c r="AN430" s="2228"/>
      <c r="AO430" s="2228"/>
      <c r="AP430" s="2228"/>
      <c r="AQ430" s="2228"/>
      <c r="AR430" s="2228"/>
      <c r="AS430" s="2228"/>
      <c r="AT430" s="2228"/>
      <c r="AU430" s="2228"/>
      <c r="AV430" s="2228"/>
      <c r="AW430" s="2228"/>
      <c r="AX430" s="2230"/>
      <c r="AY430" s="2228"/>
      <c r="AZ430" s="2228"/>
      <c r="BA430" s="2228"/>
      <c r="BB430" s="2228"/>
      <c r="BC430" s="2228"/>
      <c r="BD430" s="2228"/>
      <c r="BE430" s="2228"/>
      <c r="BF430" s="2228"/>
      <c r="BG430" s="2228"/>
      <c r="BH430" s="2228"/>
      <c r="BI430" s="2228"/>
      <c r="BJ430" s="2228"/>
      <c r="BK430" s="2228"/>
      <c r="BL430" s="2228"/>
      <c r="BM430" s="2228"/>
      <c r="BN430" s="2228"/>
      <c r="BO430" s="2228"/>
      <c r="BP430" s="2228"/>
      <c r="BQ430" s="2228"/>
      <c r="BR430" s="2228"/>
      <c r="BS430" s="2229"/>
      <c r="BT430" s="2228"/>
      <c r="BU430" s="2228"/>
      <c r="BV430" s="2228"/>
      <c r="BW430" s="2228"/>
      <c r="BX430" s="2228"/>
      <c r="BY430" s="2228"/>
      <c r="BZ430" s="2228"/>
      <c r="CA430" s="2228"/>
      <c r="CB430" s="2228"/>
      <c r="CC430" s="2228"/>
      <c r="CD430" s="2228"/>
      <c r="CE430" s="2228"/>
      <c r="CF430" s="2228"/>
      <c r="CG430" s="2228"/>
      <c r="CH430" s="2228"/>
      <c r="CI430" s="2228"/>
      <c r="CJ430" s="2228"/>
      <c r="CK430" s="2228"/>
      <c r="CL430" s="2228"/>
      <c r="CM430" s="2229"/>
      <c r="CN430" s="2229"/>
    </row>
    <row r="431" spans="2:92" x14ac:dyDescent="0.2">
      <c r="B431" s="2227"/>
      <c r="I431" s="2228"/>
      <c r="J431" s="2228"/>
      <c r="K431" s="2228"/>
      <c r="L431" s="2228"/>
      <c r="M431" s="2228"/>
      <c r="N431" s="2228"/>
      <c r="O431" s="2228"/>
      <c r="P431" s="2228"/>
      <c r="Q431" s="2228"/>
      <c r="R431" s="2228"/>
      <c r="S431" s="2228"/>
      <c r="T431" s="2228"/>
      <c r="U431" s="2228"/>
      <c r="V431" s="2228"/>
      <c r="W431" s="2228"/>
      <c r="X431" s="2228"/>
      <c r="Y431" s="2228"/>
      <c r="Z431" s="2228"/>
      <c r="AA431" s="2228"/>
      <c r="AB431" s="2229"/>
      <c r="AC431" s="2229"/>
      <c r="AD431" s="2229"/>
      <c r="AE431" s="2229"/>
      <c r="AF431" s="2228"/>
      <c r="AG431" s="2228"/>
      <c r="AH431" s="2228"/>
      <c r="AI431" s="2228"/>
      <c r="AJ431" s="2228"/>
      <c r="AK431" s="2228"/>
      <c r="AL431" s="2228"/>
      <c r="AM431" s="2228"/>
      <c r="AN431" s="2228"/>
      <c r="AO431" s="2228"/>
      <c r="AP431" s="2228"/>
      <c r="AQ431" s="2228"/>
      <c r="AR431" s="2228"/>
      <c r="AS431" s="2228"/>
      <c r="AT431" s="2228"/>
      <c r="AU431" s="2228"/>
      <c r="AV431" s="2228"/>
      <c r="AW431" s="2228"/>
      <c r="AX431" s="2230"/>
      <c r="AY431" s="2228"/>
      <c r="AZ431" s="2228"/>
      <c r="BA431" s="2228"/>
      <c r="BB431" s="2228"/>
      <c r="BC431" s="2228"/>
      <c r="BD431" s="2228"/>
      <c r="BE431" s="2228"/>
      <c r="BF431" s="2228"/>
      <c r="BG431" s="2228"/>
      <c r="BH431" s="2228"/>
      <c r="BI431" s="2228"/>
      <c r="BJ431" s="2228"/>
      <c r="BK431" s="2228"/>
      <c r="BL431" s="2228"/>
      <c r="BM431" s="2228"/>
      <c r="BN431" s="2228"/>
      <c r="BO431" s="2228"/>
      <c r="BP431" s="2228"/>
      <c r="BQ431" s="2228"/>
      <c r="BR431" s="2228"/>
      <c r="BS431" s="2229"/>
      <c r="BT431" s="2228"/>
      <c r="BU431" s="2228"/>
      <c r="BV431" s="2228"/>
      <c r="BW431" s="2228"/>
      <c r="BX431" s="2228"/>
      <c r="BY431" s="2228"/>
      <c r="BZ431" s="2228"/>
      <c r="CA431" s="2228"/>
      <c r="CB431" s="2228"/>
      <c r="CC431" s="2228"/>
      <c r="CD431" s="2228"/>
      <c r="CE431" s="2228"/>
      <c r="CF431" s="2228"/>
      <c r="CG431" s="2228"/>
      <c r="CH431" s="2228"/>
      <c r="CI431" s="2228"/>
      <c r="CJ431" s="2228"/>
      <c r="CK431" s="2228"/>
      <c r="CL431" s="2228"/>
      <c r="CM431" s="2229"/>
      <c r="CN431" s="2229"/>
    </row>
    <row r="432" spans="2:92" x14ac:dyDescent="0.2">
      <c r="B432" s="2227"/>
      <c r="I432" s="2228"/>
      <c r="J432" s="2228"/>
      <c r="K432" s="2228"/>
      <c r="L432" s="2228"/>
      <c r="M432" s="2228"/>
      <c r="N432" s="2228"/>
      <c r="O432" s="2228"/>
      <c r="P432" s="2228"/>
      <c r="Q432" s="2228"/>
      <c r="R432" s="2228"/>
      <c r="S432" s="2228"/>
      <c r="T432" s="2228"/>
      <c r="U432" s="2228"/>
      <c r="V432" s="2228"/>
      <c r="W432" s="2228"/>
      <c r="X432" s="2228"/>
      <c r="Y432" s="2228"/>
      <c r="Z432" s="2228"/>
      <c r="AA432" s="2228"/>
      <c r="AB432" s="2229"/>
      <c r="AC432" s="2229"/>
      <c r="AD432" s="2229"/>
      <c r="AE432" s="2229"/>
      <c r="AF432" s="2228"/>
      <c r="AG432" s="2228"/>
      <c r="AH432" s="2228"/>
      <c r="AI432" s="2228"/>
      <c r="AJ432" s="2228"/>
      <c r="AK432" s="2228"/>
      <c r="AL432" s="2228"/>
      <c r="AM432" s="2228"/>
      <c r="AN432" s="2228"/>
      <c r="AO432" s="2228"/>
      <c r="AP432" s="2228"/>
      <c r="AQ432" s="2228"/>
      <c r="AR432" s="2228"/>
      <c r="AS432" s="2228"/>
      <c r="AT432" s="2228"/>
      <c r="AU432" s="2228"/>
      <c r="AV432" s="2228"/>
      <c r="AW432" s="2228"/>
      <c r="AX432" s="2230"/>
      <c r="AY432" s="2228"/>
      <c r="AZ432" s="2228"/>
      <c r="BA432" s="2228"/>
      <c r="BB432" s="2228"/>
      <c r="BC432" s="2228"/>
      <c r="BD432" s="2228"/>
      <c r="BE432" s="2228"/>
      <c r="BF432" s="2228"/>
      <c r="BG432" s="2228"/>
      <c r="BH432" s="2228"/>
      <c r="BI432" s="2228"/>
      <c r="BJ432" s="2228"/>
      <c r="BK432" s="2228"/>
      <c r="BL432" s="2228"/>
      <c r="BM432" s="2228"/>
      <c r="BN432" s="2228"/>
      <c r="BO432" s="2228"/>
      <c r="BP432" s="2228"/>
      <c r="BQ432" s="2228"/>
      <c r="BR432" s="2228"/>
      <c r="BS432" s="2229"/>
      <c r="BT432" s="2228"/>
      <c r="BU432" s="2228"/>
      <c r="BV432" s="2228"/>
      <c r="BW432" s="2228"/>
      <c r="BX432" s="2228"/>
      <c r="BY432" s="2228"/>
      <c r="BZ432" s="2228"/>
      <c r="CA432" s="2228"/>
      <c r="CB432" s="2228"/>
      <c r="CC432" s="2228"/>
      <c r="CD432" s="2228"/>
      <c r="CE432" s="2228"/>
      <c r="CF432" s="2228"/>
      <c r="CG432" s="2228"/>
      <c r="CH432" s="2228"/>
      <c r="CI432" s="2228"/>
      <c r="CJ432" s="2228"/>
      <c r="CK432" s="2228"/>
      <c r="CL432" s="2228"/>
      <c r="CM432" s="2229"/>
      <c r="CN432" s="2229"/>
    </row>
    <row r="433" spans="2:92" x14ac:dyDescent="0.2">
      <c r="B433" s="2227"/>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9"/>
      <c r="AC433" s="2229"/>
      <c r="AD433" s="2229"/>
      <c r="AE433" s="2229"/>
      <c r="AF433" s="2228"/>
      <c r="AG433" s="2228"/>
      <c r="AH433" s="2228"/>
      <c r="AI433" s="2228"/>
      <c r="AJ433" s="2228"/>
      <c r="AK433" s="2228"/>
      <c r="AL433" s="2228"/>
      <c r="AM433" s="2228"/>
      <c r="AN433" s="2228"/>
      <c r="AO433" s="2228"/>
      <c r="AP433" s="2228"/>
      <c r="AQ433" s="2228"/>
      <c r="AR433" s="2228"/>
      <c r="AS433" s="2228"/>
      <c r="AT433" s="2228"/>
      <c r="AU433" s="2228"/>
      <c r="AV433" s="2228"/>
      <c r="AW433" s="2228"/>
      <c r="AX433" s="2230"/>
      <c r="AY433" s="2228"/>
      <c r="AZ433" s="2228"/>
      <c r="BA433" s="2228"/>
      <c r="BB433" s="2228"/>
      <c r="BC433" s="2228"/>
      <c r="BD433" s="2228"/>
      <c r="BE433" s="2228"/>
      <c r="BF433" s="2228"/>
      <c r="BG433" s="2228"/>
      <c r="BH433" s="2228"/>
      <c r="BI433" s="2228"/>
      <c r="BJ433" s="2228"/>
      <c r="BK433" s="2228"/>
      <c r="BL433" s="2228"/>
      <c r="BM433" s="2228"/>
      <c r="BN433" s="2228"/>
      <c r="BO433" s="2228"/>
      <c r="BP433" s="2228"/>
      <c r="BQ433" s="2228"/>
      <c r="BR433" s="2228"/>
      <c r="BS433" s="2229"/>
      <c r="BT433" s="2228"/>
      <c r="BU433" s="2228"/>
      <c r="BV433" s="2228"/>
      <c r="BW433" s="2228"/>
      <c r="BX433" s="2228"/>
      <c r="BY433" s="2228"/>
      <c r="BZ433" s="2228"/>
      <c r="CA433" s="2228"/>
      <c r="CB433" s="2228"/>
      <c r="CC433" s="2228"/>
      <c r="CD433" s="2228"/>
      <c r="CE433" s="2228"/>
      <c r="CF433" s="2228"/>
      <c r="CG433" s="2228"/>
      <c r="CH433" s="2228"/>
      <c r="CI433" s="2228"/>
      <c r="CJ433" s="2228"/>
      <c r="CK433" s="2228"/>
      <c r="CL433" s="2228"/>
      <c r="CM433" s="2229"/>
      <c r="CN433" s="2229"/>
    </row>
    <row r="434" spans="2:92" x14ac:dyDescent="0.2">
      <c r="B434" s="2227"/>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9"/>
      <c r="AC434" s="2229"/>
      <c r="AD434" s="2229"/>
      <c r="AE434" s="2229"/>
      <c r="AF434" s="2228"/>
      <c r="AG434" s="2228"/>
      <c r="AH434" s="2228"/>
      <c r="AI434" s="2228"/>
      <c r="AJ434" s="2228"/>
      <c r="AK434" s="2228"/>
      <c r="AL434" s="2228"/>
      <c r="AM434" s="2228"/>
      <c r="AN434" s="2228"/>
      <c r="AO434" s="2228"/>
      <c r="AP434" s="2228"/>
      <c r="AQ434" s="2228"/>
      <c r="AR434" s="2228"/>
      <c r="AS434" s="2228"/>
      <c r="AT434" s="2228"/>
      <c r="AU434" s="2228"/>
      <c r="AV434" s="2228"/>
      <c r="AW434" s="2228"/>
      <c r="AX434" s="2230"/>
      <c r="AY434" s="2228"/>
      <c r="AZ434" s="2228"/>
      <c r="BA434" s="2228"/>
      <c r="BB434" s="2228"/>
      <c r="BC434" s="2228"/>
      <c r="BD434" s="2228"/>
      <c r="BE434" s="2228"/>
      <c r="BF434" s="2228"/>
      <c r="BG434" s="2228"/>
      <c r="BH434" s="2228"/>
      <c r="BI434" s="2228"/>
      <c r="BJ434" s="2228"/>
      <c r="BK434" s="2228"/>
      <c r="BL434" s="2228"/>
      <c r="BM434" s="2228"/>
      <c r="BN434" s="2228"/>
      <c r="BO434" s="2228"/>
      <c r="BP434" s="2228"/>
      <c r="BQ434" s="2228"/>
      <c r="BR434" s="2228"/>
      <c r="BS434" s="2229"/>
      <c r="BT434" s="2228"/>
      <c r="BU434" s="2228"/>
      <c r="BV434" s="2228"/>
      <c r="BW434" s="2228"/>
      <c r="BX434" s="2228"/>
      <c r="BY434" s="2228"/>
      <c r="BZ434" s="2228"/>
      <c r="CA434" s="2228"/>
      <c r="CB434" s="2228"/>
      <c r="CC434" s="2228"/>
      <c r="CD434" s="2228"/>
      <c r="CE434" s="2228"/>
      <c r="CF434" s="2228"/>
      <c r="CG434" s="2228"/>
      <c r="CH434" s="2228"/>
      <c r="CI434" s="2228"/>
      <c r="CJ434" s="2228"/>
      <c r="CK434" s="2228"/>
      <c r="CL434" s="2228"/>
      <c r="CM434" s="2229"/>
      <c r="CN434" s="2229"/>
    </row>
    <row r="435" spans="2:92" x14ac:dyDescent="0.2">
      <c r="B435" s="2227"/>
      <c r="I435" s="2228"/>
      <c r="J435" s="2228"/>
      <c r="K435" s="2228"/>
      <c r="L435" s="2228"/>
      <c r="M435" s="2228"/>
      <c r="N435" s="2228"/>
      <c r="O435" s="2228"/>
      <c r="P435" s="2228"/>
      <c r="Q435" s="2228"/>
      <c r="R435" s="2228"/>
      <c r="S435" s="2228"/>
      <c r="T435" s="2228"/>
      <c r="U435" s="2228"/>
      <c r="V435" s="2228"/>
      <c r="W435" s="2228"/>
      <c r="X435" s="2228"/>
      <c r="Y435" s="2228"/>
      <c r="Z435" s="2228"/>
      <c r="AA435" s="2228"/>
      <c r="AB435" s="2229"/>
      <c r="AC435" s="2229"/>
      <c r="AD435" s="2229"/>
      <c r="AE435" s="2229"/>
      <c r="AF435" s="2228"/>
      <c r="AG435" s="2228"/>
      <c r="AH435" s="2228"/>
      <c r="AI435" s="2228"/>
      <c r="AJ435" s="2228"/>
      <c r="AK435" s="2228"/>
      <c r="AL435" s="2228"/>
      <c r="AM435" s="2228"/>
      <c r="AN435" s="2228"/>
      <c r="AO435" s="2228"/>
      <c r="AP435" s="2228"/>
      <c r="AQ435" s="2228"/>
      <c r="AR435" s="2228"/>
      <c r="AS435" s="2228"/>
      <c r="AT435" s="2228"/>
      <c r="AU435" s="2228"/>
      <c r="AV435" s="2228"/>
      <c r="AW435" s="2228"/>
      <c r="AX435" s="2230"/>
      <c r="AY435" s="2228"/>
      <c r="AZ435" s="2228"/>
      <c r="BA435" s="2228"/>
      <c r="BB435" s="2228"/>
      <c r="BC435" s="2228"/>
      <c r="BD435" s="2228"/>
      <c r="BE435" s="2228"/>
      <c r="BF435" s="2228"/>
      <c r="BG435" s="2228"/>
      <c r="BH435" s="2228"/>
      <c r="BI435" s="2228"/>
      <c r="BJ435" s="2228"/>
      <c r="BK435" s="2228"/>
      <c r="BL435" s="2228"/>
      <c r="BM435" s="2228"/>
      <c r="BN435" s="2228"/>
      <c r="BO435" s="2228"/>
      <c r="BP435" s="2228"/>
      <c r="BQ435" s="2228"/>
      <c r="BR435" s="2228"/>
      <c r="BS435" s="2229"/>
      <c r="BT435" s="2228"/>
      <c r="BU435" s="2228"/>
      <c r="BV435" s="2228"/>
      <c r="BW435" s="2228"/>
      <c r="BX435" s="2228"/>
      <c r="BY435" s="2228"/>
      <c r="BZ435" s="2228"/>
      <c r="CA435" s="2228"/>
      <c r="CB435" s="2228"/>
      <c r="CC435" s="2228"/>
      <c r="CD435" s="2228"/>
      <c r="CE435" s="2228"/>
      <c r="CF435" s="2228"/>
      <c r="CG435" s="2228"/>
      <c r="CH435" s="2228"/>
      <c r="CI435" s="2228"/>
      <c r="CJ435" s="2228"/>
      <c r="CK435" s="2228"/>
      <c r="CL435" s="2228"/>
      <c r="CM435" s="2229"/>
      <c r="CN435" s="2229"/>
    </row>
    <row r="436" spans="2:92" x14ac:dyDescent="0.2">
      <c r="B436" s="2227"/>
      <c r="I436" s="2228"/>
      <c r="J436" s="2228"/>
      <c r="K436" s="2228"/>
      <c r="L436" s="2228"/>
      <c r="M436" s="2228"/>
      <c r="N436" s="2228"/>
      <c r="O436" s="2228"/>
      <c r="P436" s="2228"/>
      <c r="Q436" s="2228"/>
      <c r="R436" s="2228"/>
      <c r="S436" s="2228"/>
      <c r="T436" s="2228"/>
      <c r="U436" s="2228"/>
      <c r="V436" s="2228"/>
      <c r="W436" s="2228"/>
      <c r="X436" s="2228"/>
      <c r="Y436" s="2228"/>
      <c r="Z436" s="2228"/>
      <c r="AA436" s="2228"/>
      <c r="AB436" s="2229"/>
      <c r="AC436" s="2229"/>
      <c r="AD436" s="2229"/>
      <c r="AE436" s="2229"/>
      <c r="AF436" s="2228"/>
      <c r="AG436" s="2228"/>
      <c r="AH436" s="2228"/>
      <c r="AI436" s="2228"/>
      <c r="AJ436" s="2228"/>
      <c r="AK436" s="2228"/>
      <c r="AL436" s="2228"/>
      <c r="AM436" s="2228"/>
      <c r="AN436" s="2228"/>
      <c r="AO436" s="2228"/>
      <c r="AP436" s="2228"/>
      <c r="AQ436" s="2228"/>
      <c r="AR436" s="2228"/>
      <c r="AS436" s="2228"/>
      <c r="AT436" s="2228"/>
      <c r="AU436" s="2228"/>
      <c r="AV436" s="2228"/>
      <c r="AW436" s="2228"/>
      <c r="AX436" s="2230"/>
      <c r="AY436" s="2228"/>
      <c r="AZ436" s="2228"/>
      <c r="BA436" s="2228"/>
      <c r="BB436" s="2228"/>
      <c r="BC436" s="2228"/>
      <c r="BD436" s="2228"/>
      <c r="BE436" s="2228"/>
      <c r="BF436" s="2228"/>
      <c r="BG436" s="2228"/>
      <c r="BH436" s="2228"/>
      <c r="BI436" s="2228"/>
      <c r="BJ436" s="2228"/>
      <c r="BK436" s="2228"/>
      <c r="BL436" s="2228"/>
      <c r="BM436" s="2228"/>
      <c r="BN436" s="2228"/>
      <c r="BO436" s="2228"/>
      <c r="BP436" s="2228"/>
      <c r="BQ436" s="2228"/>
      <c r="BR436" s="2228"/>
      <c r="BS436" s="2229"/>
      <c r="BT436" s="2228"/>
      <c r="BU436" s="2228"/>
      <c r="BV436" s="2228"/>
      <c r="BW436" s="2228"/>
      <c r="BX436" s="2228"/>
      <c r="BY436" s="2228"/>
      <c r="BZ436" s="2228"/>
      <c r="CA436" s="2228"/>
      <c r="CB436" s="2228"/>
      <c r="CC436" s="2228"/>
      <c r="CD436" s="2228"/>
      <c r="CE436" s="2228"/>
      <c r="CF436" s="2228"/>
      <c r="CG436" s="2228"/>
      <c r="CH436" s="2228"/>
      <c r="CI436" s="2228"/>
      <c r="CJ436" s="2228"/>
      <c r="CK436" s="2228"/>
      <c r="CL436" s="2228"/>
      <c r="CM436" s="2229"/>
      <c r="CN436" s="2229"/>
    </row>
    <row r="437" spans="2:92" x14ac:dyDescent="0.2">
      <c r="B437" s="2227"/>
      <c r="I437" s="2228"/>
      <c r="J437" s="2228"/>
      <c r="K437" s="2228"/>
      <c r="L437" s="2228"/>
      <c r="M437" s="2228"/>
      <c r="N437" s="2228"/>
      <c r="O437" s="2228"/>
      <c r="P437" s="2228"/>
      <c r="Q437" s="2228"/>
      <c r="R437" s="2228"/>
      <c r="S437" s="2228"/>
      <c r="T437" s="2228"/>
      <c r="U437" s="2228"/>
      <c r="V437" s="2228"/>
      <c r="W437" s="2228"/>
      <c r="X437" s="2228"/>
      <c r="Y437" s="2228"/>
      <c r="Z437" s="2228"/>
      <c r="AA437" s="2228"/>
      <c r="AB437" s="2229"/>
      <c r="AC437" s="2229"/>
      <c r="AD437" s="2229"/>
      <c r="AE437" s="2229"/>
      <c r="AF437" s="2228"/>
      <c r="AG437" s="2228"/>
      <c r="AH437" s="2228"/>
      <c r="AI437" s="2228"/>
      <c r="AJ437" s="2228"/>
      <c r="AK437" s="2228"/>
      <c r="AL437" s="2228"/>
      <c r="AM437" s="2228"/>
      <c r="AN437" s="2228"/>
      <c r="AO437" s="2228"/>
      <c r="AP437" s="2228"/>
      <c r="AQ437" s="2228"/>
      <c r="AR437" s="2228"/>
      <c r="AS437" s="2228"/>
      <c r="AT437" s="2228"/>
      <c r="AU437" s="2228"/>
      <c r="AV437" s="2228"/>
      <c r="AW437" s="2228"/>
      <c r="AX437" s="2230"/>
      <c r="AY437" s="2228"/>
      <c r="AZ437" s="2228"/>
      <c r="BA437" s="2228"/>
      <c r="BB437" s="2228"/>
      <c r="BC437" s="2228"/>
      <c r="BD437" s="2228"/>
      <c r="BE437" s="2228"/>
      <c r="BF437" s="2228"/>
      <c r="BG437" s="2228"/>
      <c r="BH437" s="2228"/>
      <c r="BI437" s="2228"/>
      <c r="BJ437" s="2228"/>
      <c r="BK437" s="2228"/>
      <c r="BL437" s="2228"/>
      <c r="BM437" s="2228"/>
      <c r="BN437" s="2228"/>
      <c r="BO437" s="2228"/>
      <c r="BP437" s="2228"/>
      <c r="BQ437" s="2228"/>
      <c r="BR437" s="2228"/>
      <c r="BS437" s="2229"/>
      <c r="BT437" s="2228"/>
      <c r="BU437" s="2228"/>
      <c r="BV437" s="2228"/>
      <c r="BW437" s="2228"/>
      <c r="BX437" s="2228"/>
      <c r="BY437" s="2228"/>
      <c r="BZ437" s="2228"/>
      <c r="CA437" s="2228"/>
      <c r="CB437" s="2228"/>
      <c r="CC437" s="2228"/>
      <c r="CD437" s="2228"/>
      <c r="CE437" s="2228"/>
      <c r="CF437" s="2228"/>
      <c r="CG437" s="2228"/>
      <c r="CH437" s="2228"/>
      <c r="CI437" s="2228"/>
      <c r="CJ437" s="2228"/>
      <c r="CK437" s="2228"/>
      <c r="CL437" s="2228"/>
      <c r="CM437" s="2229"/>
      <c r="CN437" s="2229"/>
    </row>
    <row r="438" spans="2:92" x14ac:dyDescent="0.2">
      <c r="B438" s="2227"/>
      <c r="I438" s="2228"/>
      <c r="J438" s="2228"/>
      <c r="K438" s="2228"/>
      <c r="L438" s="2228"/>
      <c r="M438" s="2228"/>
      <c r="N438" s="2228"/>
      <c r="O438" s="2228"/>
      <c r="P438" s="2228"/>
      <c r="Q438" s="2228"/>
      <c r="R438" s="2228"/>
      <c r="S438" s="2228"/>
      <c r="T438" s="2228"/>
      <c r="U438" s="2228"/>
      <c r="V438" s="2228"/>
      <c r="W438" s="2228"/>
      <c r="X438" s="2228"/>
      <c r="Y438" s="2228"/>
      <c r="Z438" s="2228"/>
      <c r="AA438" s="2228"/>
      <c r="AB438" s="2229"/>
      <c r="AC438" s="2229"/>
      <c r="AD438" s="2229"/>
      <c r="AE438" s="2229"/>
      <c r="AF438" s="2228"/>
      <c r="AG438" s="2228"/>
      <c r="AH438" s="2228"/>
      <c r="AI438" s="2228"/>
      <c r="AJ438" s="2228"/>
      <c r="AK438" s="2228"/>
      <c r="AL438" s="2228"/>
      <c r="AM438" s="2228"/>
      <c r="AN438" s="2228"/>
      <c r="AO438" s="2228"/>
      <c r="AP438" s="2228"/>
      <c r="AQ438" s="2228"/>
      <c r="AR438" s="2228"/>
      <c r="AS438" s="2228"/>
      <c r="AT438" s="2228"/>
      <c r="AU438" s="2228"/>
      <c r="AV438" s="2228"/>
      <c r="AW438" s="2228"/>
      <c r="AX438" s="2230"/>
      <c r="AY438" s="2228"/>
      <c r="AZ438" s="2228"/>
      <c r="BA438" s="2228"/>
      <c r="BB438" s="2228"/>
      <c r="BC438" s="2228"/>
      <c r="BD438" s="2228"/>
      <c r="BE438" s="2228"/>
      <c r="BF438" s="2228"/>
      <c r="BG438" s="2228"/>
      <c r="BH438" s="2228"/>
      <c r="BI438" s="2228"/>
      <c r="BJ438" s="2228"/>
      <c r="BK438" s="2228"/>
      <c r="BL438" s="2228"/>
      <c r="BM438" s="2228"/>
      <c r="BN438" s="2228"/>
      <c r="BO438" s="2228"/>
      <c r="BP438" s="2228"/>
      <c r="BQ438" s="2228"/>
      <c r="BR438" s="2228"/>
      <c r="BS438" s="2229"/>
      <c r="BT438" s="2228"/>
      <c r="BU438" s="2228"/>
      <c r="BV438" s="2228"/>
      <c r="BW438" s="2228"/>
      <c r="BX438" s="2228"/>
      <c r="BY438" s="2228"/>
      <c r="BZ438" s="2228"/>
      <c r="CA438" s="2228"/>
      <c r="CB438" s="2228"/>
      <c r="CC438" s="2228"/>
      <c r="CD438" s="2228"/>
      <c r="CE438" s="2228"/>
      <c r="CF438" s="2228"/>
      <c r="CG438" s="2228"/>
      <c r="CH438" s="2228"/>
      <c r="CI438" s="2228"/>
      <c r="CJ438" s="2228"/>
      <c r="CK438" s="2228"/>
      <c r="CL438" s="2228"/>
      <c r="CM438" s="2229"/>
      <c r="CN438" s="2229"/>
    </row>
    <row r="439" spans="2:92" x14ac:dyDescent="0.2">
      <c r="B439" s="2227"/>
      <c r="I439" s="2228"/>
      <c r="J439" s="2228"/>
      <c r="K439" s="2228"/>
      <c r="L439" s="2228"/>
      <c r="M439" s="2228"/>
      <c r="N439" s="2228"/>
      <c r="O439" s="2228"/>
      <c r="P439" s="2228"/>
      <c r="Q439" s="2228"/>
      <c r="R439" s="2228"/>
      <c r="S439" s="2228"/>
      <c r="T439" s="2228"/>
      <c r="U439" s="2228"/>
      <c r="V439" s="2228"/>
      <c r="W439" s="2228"/>
      <c r="X439" s="2228"/>
      <c r="Y439" s="2228"/>
      <c r="Z439" s="2228"/>
      <c r="AA439" s="2228"/>
      <c r="AB439" s="2229"/>
      <c r="AC439" s="2229"/>
      <c r="AD439" s="2229"/>
      <c r="AE439" s="2229"/>
      <c r="AF439" s="2228"/>
      <c r="AG439" s="2228"/>
      <c r="AH439" s="2228"/>
      <c r="AI439" s="2228"/>
      <c r="AJ439" s="2228"/>
      <c r="AK439" s="2228"/>
      <c r="AL439" s="2228"/>
      <c r="AM439" s="2228"/>
      <c r="AN439" s="2228"/>
      <c r="AO439" s="2228"/>
      <c r="AP439" s="2228"/>
      <c r="AQ439" s="2228"/>
      <c r="AR439" s="2228"/>
      <c r="AS439" s="2228"/>
      <c r="AT439" s="2228"/>
      <c r="AU439" s="2228"/>
      <c r="AV439" s="2228"/>
      <c r="AW439" s="2228"/>
      <c r="AX439" s="2230"/>
      <c r="AY439" s="2228"/>
      <c r="AZ439" s="2228"/>
      <c r="BA439" s="2228"/>
      <c r="BB439" s="2228"/>
      <c r="BC439" s="2228"/>
      <c r="BD439" s="2228"/>
      <c r="BE439" s="2228"/>
      <c r="BF439" s="2228"/>
      <c r="BG439" s="2228"/>
      <c r="BH439" s="2228"/>
      <c r="BI439" s="2228"/>
      <c r="BJ439" s="2228"/>
      <c r="BK439" s="2228"/>
      <c r="BL439" s="2228"/>
      <c r="BM439" s="2228"/>
      <c r="BN439" s="2228"/>
      <c r="BO439" s="2228"/>
      <c r="BP439" s="2228"/>
      <c r="BQ439" s="2228"/>
      <c r="BR439" s="2228"/>
      <c r="BS439" s="2229"/>
      <c r="BT439" s="2228"/>
      <c r="BU439" s="2228"/>
      <c r="BV439" s="2228"/>
      <c r="BW439" s="2228"/>
      <c r="BX439" s="2228"/>
      <c r="BY439" s="2228"/>
      <c r="BZ439" s="2228"/>
      <c r="CA439" s="2228"/>
      <c r="CB439" s="2228"/>
      <c r="CC439" s="2228"/>
      <c r="CD439" s="2228"/>
      <c r="CE439" s="2228"/>
      <c r="CF439" s="2228"/>
      <c r="CG439" s="2228"/>
      <c r="CH439" s="2228"/>
      <c r="CI439" s="2228"/>
      <c r="CJ439" s="2228"/>
      <c r="CK439" s="2228"/>
      <c r="CL439" s="2228"/>
      <c r="CM439" s="2229"/>
      <c r="CN439" s="2229"/>
    </row>
    <row r="440" spans="2:92" x14ac:dyDescent="0.2">
      <c r="B440" s="2227"/>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9"/>
      <c r="AC440" s="2229"/>
      <c r="AD440" s="2229"/>
      <c r="AE440" s="2229"/>
      <c r="AF440" s="2228"/>
      <c r="AG440" s="2228"/>
      <c r="AH440" s="2228"/>
      <c r="AI440" s="2228"/>
      <c r="AJ440" s="2228"/>
      <c r="AK440" s="2228"/>
      <c r="AL440" s="2228"/>
      <c r="AM440" s="2228"/>
      <c r="AN440" s="2228"/>
      <c r="AO440" s="2228"/>
      <c r="AP440" s="2228"/>
      <c r="AQ440" s="2228"/>
      <c r="AR440" s="2228"/>
      <c r="AS440" s="2228"/>
      <c r="AT440" s="2228"/>
      <c r="AU440" s="2228"/>
      <c r="AV440" s="2228"/>
      <c r="AW440" s="2228"/>
      <c r="AX440" s="2230"/>
      <c r="AY440" s="2228"/>
      <c r="AZ440" s="2228"/>
      <c r="BA440" s="2228"/>
      <c r="BB440" s="2228"/>
      <c r="BC440" s="2228"/>
      <c r="BD440" s="2228"/>
      <c r="BE440" s="2228"/>
      <c r="BF440" s="2228"/>
      <c r="BG440" s="2228"/>
      <c r="BH440" s="2228"/>
      <c r="BI440" s="2228"/>
      <c r="BJ440" s="2228"/>
      <c r="BK440" s="2228"/>
      <c r="BL440" s="2228"/>
      <c r="BM440" s="2228"/>
      <c r="BN440" s="2228"/>
      <c r="BO440" s="2228"/>
      <c r="BP440" s="2228"/>
      <c r="BQ440" s="2228"/>
      <c r="BR440" s="2228"/>
      <c r="BS440" s="2229"/>
      <c r="BT440" s="2228"/>
      <c r="BU440" s="2228"/>
      <c r="BV440" s="2228"/>
      <c r="BW440" s="2228"/>
      <c r="BX440" s="2228"/>
      <c r="BY440" s="2228"/>
      <c r="BZ440" s="2228"/>
      <c r="CA440" s="2228"/>
      <c r="CB440" s="2228"/>
      <c r="CC440" s="2228"/>
      <c r="CD440" s="2228"/>
      <c r="CE440" s="2228"/>
      <c r="CF440" s="2228"/>
      <c r="CG440" s="2228"/>
      <c r="CH440" s="2228"/>
      <c r="CI440" s="2228"/>
      <c r="CJ440" s="2228"/>
      <c r="CK440" s="2228"/>
      <c r="CL440" s="2228"/>
      <c r="CM440" s="2229"/>
      <c r="CN440" s="2229"/>
    </row>
    <row r="441" spans="2:92" x14ac:dyDescent="0.2">
      <c r="B441" s="2227"/>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9"/>
      <c r="AC441" s="2229"/>
      <c r="AD441" s="2229"/>
      <c r="AE441" s="2229"/>
      <c r="AF441" s="2228"/>
      <c r="AG441" s="2228"/>
      <c r="AH441" s="2228"/>
      <c r="AI441" s="2228"/>
      <c r="AJ441" s="2228"/>
      <c r="AK441" s="2228"/>
      <c r="AL441" s="2228"/>
      <c r="AM441" s="2228"/>
      <c r="AN441" s="2228"/>
      <c r="AO441" s="2228"/>
      <c r="AP441" s="2228"/>
      <c r="AQ441" s="2228"/>
      <c r="AR441" s="2228"/>
      <c r="AS441" s="2228"/>
      <c r="AT441" s="2228"/>
      <c r="AU441" s="2228"/>
      <c r="AV441" s="2228"/>
      <c r="AW441" s="2228"/>
      <c r="AX441" s="2230"/>
      <c r="AY441" s="2228"/>
      <c r="AZ441" s="2228"/>
      <c r="BA441" s="2228"/>
      <c r="BB441" s="2228"/>
      <c r="BC441" s="2228"/>
      <c r="BD441" s="2228"/>
      <c r="BE441" s="2228"/>
      <c r="BF441" s="2228"/>
      <c r="BG441" s="2228"/>
      <c r="BH441" s="2228"/>
      <c r="BI441" s="2228"/>
      <c r="BJ441" s="2228"/>
      <c r="BK441" s="2228"/>
      <c r="BL441" s="2228"/>
      <c r="BM441" s="2228"/>
      <c r="BN441" s="2228"/>
      <c r="BO441" s="2228"/>
      <c r="BP441" s="2228"/>
      <c r="BQ441" s="2228"/>
      <c r="BR441" s="2228"/>
      <c r="BS441" s="2229"/>
      <c r="BT441" s="2228"/>
      <c r="BU441" s="2228"/>
      <c r="BV441" s="2228"/>
      <c r="BW441" s="2228"/>
      <c r="BX441" s="2228"/>
      <c r="BY441" s="2228"/>
      <c r="BZ441" s="2228"/>
      <c r="CA441" s="2228"/>
      <c r="CB441" s="2228"/>
      <c r="CC441" s="2228"/>
      <c r="CD441" s="2228"/>
      <c r="CE441" s="2228"/>
      <c r="CF441" s="2228"/>
      <c r="CG441" s="2228"/>
      <c r="CH441" s="2228"/>
      <c r="CI441" s="2228"/>
      <c r="CJ441" s="2228"/>
      <c r="CK441" s="2228"/>
      <c r="CL441" s="2228"/>
      <c r="CM441" s="2229"/>
      <c r="CN441" s="2229"/>
    </row>
    <row r="442" spans="2:92" x14ac:dyDescent="0.2">
      <c r="B442" s="2227"/>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9"/>
      <c r="AC442" s="2229"/>
      <c r="AD442" s="2229"/>
      <c r="AE442" s="2229"/>
      <c r="AF442" s="2228"/>
      <c r="AG442" s="2228"/>
      <c r="AH442" s="2228"/>
      <c r="AI442" s="2228"/>
      <c r="AJ442" s="2228"/>
      <c r="AK442" s="2228"/>
      <c r="AL442" s="2228"/>
      <c r="AM442" s="2228"/>
      <c r="AN442" s="2228"/>
      <c r="AO442" s="2228"/>
      <c r="AP442" s="2228"/>
      <c r="AQ442" s="2228"/>
      <c r="AR442" s="2228"/>
      <c r="AS442" s="2228"/>
      <c r="AT442" s="2228"/>
      <c r="AU442" s="2228"/>
      <c r="AV442" s="2228"/>
      <c r="AW442" s="2228"/>
      <c r="AX442" s="2230"/>
      <c r="AY442" s="2228"/>
      <c r="AZ442" s="2228"/>
      <c r="BA442" s="2228"/>
      <c r="BB442" s="2228"/>
      <c r="BC442" s="2228"/>
      <c r="BD442" s="2228"/>
      <c r="BE442" s="2228"/>
      <c r="BF442" s="2228"/>
      <c r="BG442" s="2228"/>
      <c r="BH442" s="2228"/>
      <c r="BI442" s="2228"/>
      <c r="BJ442" s="2228"/>
      <c r="BK442" s="2228"/>
      <c r="BL442" s="2228"/>
      <c r="BM442" s="2228"/>
      <c r="BN442" s="2228"/>
      <c r="BO442" s="2228"/>
      <c r="BP442" s="2228"/>
      <c r="BQ442" s="2228"/>
      <c r="BR442" s="2228"/>
      <c r="BS442" s="2229"/>
      <c r="BT442" s="2228"/>
      <c r="BU442" s="2228"/>
      <c r="BV442" s="2228"/>
      <c r="BW442" s="2228"/>
      <c r="BX442" s="2228"/>
      <c r="BY442" s="2228"/>
      <c r="BZ442" s="2228"/>
      <c r="CA442" s="2228"/>
      <c r="CB442" s="2228"/>
      <c r="CC442" s="2228"/>
      <c r="CD442" s="2228"/>
      <c r="CE442" s="2228"/>
      <c r="CF442" s="2228"/>
      <c r="CG442" s="2228"/>
      <c r="CH442" s="2228"/>
      <c r="CI442" s="2228"/>
      <c r="CJ442" s="2228"/>
      <c r="CK442" s="2228"/>
      <c r="CL442" s="2228"/>
      <c r="CM442" s="2229"/>
      <c r="CN442" s="2229"/>
    </row>
    <row r="443" spans="2:92" x14ac:dyDescent="0.2">
      <c r="B443" s="2227"/>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9"/>
      <c r="AC443" s="2229"/>
      <c r="AD443" s="2229"/>
      <c r="AE443" s="2229"/>
      <c r="AF443" s="2228"/>
      <c r="AG443" s="2228"/>
      <c r="AH443" s="2228"/>
      <c r="AI443" s="2228"/>
      <c r="AJ443" s="2228"/>
      <c r="AK443" s="2228"/>
      <c r="AL443" s="2228"/>
      <c r="AM443" s="2228"/>
      <c r="AN443" s="2228"/>
      <c r="AO443" s="2228"/>
      <c r="AP443" s="2228"/>
      <c r="AQ443" s="2228"/>
      <c r="AR443" s="2228"/>
      <c r="AS443" s="2228"/>
      <c r="AT443" s="2228"/>
      <c r="AU443" s="2228"/>
      <c r="AV443" s="2228"/>
      <c r="AW443" s="2228"/>
      <c r="AX443" s="2230"/>
      <c r="AY443" s="2228"/>
      <c r="AZ443" s="2228"/>
      <c r="BA443" s="2228"/>
      <c r="BB443" s="2228"/>
      <c r="BC443" s="2228"/>
      <c r="BD443" s="2228"/>
      <c r="BE443" s="2228"/>
      <c r="BF443" s="2228"/>
      <c r="BG443" s="2228"/>
      <c r="BH443" s="2228"/>
      <c r="BI443" s="2228"/>
      <c r="BJ443" s="2228"/>
      <c r="BK443" s="2228"/>
      <c r="BL443" s="2228"/>
      <c r="BM443" s="2228"/>
      <c r="BN443" s="2228"/>
      <c r="BO443" s="2228"/>
      <c r="BP443" s="2228"/>
      <c r="BQ443" s="2228"/>
      <c r="BR443" s="2228"/>
      <c r="BS443" s="2229"/>
      <c r="BT443" s="2228"/>
      <c r="BU443" s="2228"/>
      <c r="BV443" s="2228"/>
      <c r="BW443" s="2228"/>
      <c r="BX443" s="2228"/>
      <c r="BY443" s="2228"/>
      <c r="BZ443" s="2228"/>
      <c r="CA443" s="2228"/>
      <c r="CB443" s="2228"/>
      <c r="CC443" s="2228"/>
      <c r="CD443" s="2228"/>
      <c r="CE443" s="2228"/>
      <c r="CF443" s="2228"/>
      <c r="CG443" s="2228"/>
      <c r="CH443" s="2228"/>
      <c r="CI443" s="2228"/>
      <c r="CJ443" s="2228"/>
      <c r="CK443" s="2228"/>
      <c r="CL443" s="2228"/>
      <c r="CM443" s="2229"/>
      <c r="CN443" s="2229"/>
    </row>
    <row r="444" spans="2:92" x14ac:dyDescent="0.2">
      <c r="B444" s="2227"/>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9"/>
      <c r="AC444" s="2229"/>
      <c r="AD444" s="2229"/>
      <c r="AE444" s="2229"/>
      <c r="AF444" s="2228"/>
      <c r="AG444" s="2228"/>
      <c r="AH444" s="2228"/>
      <c r="AI444" s="2228"/>
      <c r="AJ444" s="2228"/>
      <c r="AK444" s="2228"/>
      <c r="AL444" s="2228"/>
      <c r="AM444" s="2228"/>
      <c r="AN444" s="2228"/>
      <c r="AO444" s="2228"/>
      <c r="AP444" s="2228"/>
      <c r="AQ444" s="2228"/>
      <c r="AR444" s="2228"/>
      <c r="AS444" s="2228"/>
      <c r="AT444" s="2228"/>
      <c r="AU444" s="2228"/>
      <c r="AV444" s="2228"/>
      <c r="AW444" s="2228"/>
      <c r="AX444" s="2230"/>
      <c r="AY444" s="2228"/>
      <c r="AZ444" s="2228"/>
      <c r="BA444" s="2228"/>
      <c r="BB444" s="2228"/>
      <c r="BC444" s="2228"/>
      <c r="BD444" s="2228"/>
      <c r="BE444" s="2228"/>
      <c r="BF444" s="2228"/>
      <c r="BG444" s="2228"/>
      <c r="BH444" s="2228"/>
      <c r="BI444" s="2228"/>
      <c r="BJ444" s="2228"/>
      <c r="BK444" s="2228"/>
      <c r="BL444" s="2228"/>
      <c r="BM444" s="2228"/>
      <c r="BN444" s="2228"/>
      <c r="BO444" s="2228"/>
      <c r="BP444" s="2228"/>
      <c r="BQ444" s="2228"/>
      <c r="BR444" s="2228"/>
      <c r="BS444" s="2229"/>
      <c r="BT444" s="2228"/>
      <c r="BU444" s="2228"/>
      <c r="BV444" s="2228"/>
      <c r="BW444" s="2228"/>
      <c r="BX444" s="2228"/>
      <c r="BY444" s="2228"/>
      <c r="BZ444" s="2228"/>
      <c r="CA444" s="2228"/>
      <c r="CB444" s="2228"/>
      <c r="CC444" s="2228"/>
      <c r="CD444" s="2228"/>
      <c r="CE444" s="2228"/>
      <c r="CF444" s="2228"/>
      <c r="CG444" s="2228"/>
      <c r="CH444" s="2228"/>
      <c r="CI444" s="2228"/>
      <c r="CJ444" s="2228"/>
      <c r="CK444" s="2228"/>
      <c r="CL444" s="2228"/>
      <c r="CM444" s="2229"/>
      <c r="CN444" s="2229"/>
    </row>
    <row r="445" spans="2:92" x14ac:dyDescent="0.2">
      <c r="B445" s="2227"/>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9"/>
      <c r="AC445" s="2229"/>
      <c r="AD445" s="2229"/>
      <c r="AE445" s="2229"/>
      <c r="AF445" s="2228"/>
      <c r="AG445" s="2228"/>
      <c r="AH445" s="2228"/>
      <c r="AI445" s="2228"/>
      <c r="AJ445" s="2228"/>
      <c r="AK445" s="2228"/>
      <c r="AL445" s="2228"/>
      <c r="AM445" s="2228"/>
      <c r="AN445" s="2228"/>
      <c r="AO445" s="2228"/>
      <c r="AP445" s="2228"/>
      <c r="AQ445" s="2228"/>
      <c r="AR445" s="2228"/>
      <c r="AS445" s="2228"/>
      <c r="AT445" s="2228"/>
      <c r="AU445" s="2228"/>
      <c r="AV445" s="2228"/>
      <c r="AW445" s="2228"/>
      <c r="AX445" s="2230"/>
      <c r="AY445" s="2228"/>
      <c r="AZ445" s="2228"/>
      <c r="BA445" s="2228"/>
      <c r="BB445" s="2228"/>
      <c r="BC445" s="2228"/>
      <c r="BD445" s="2228"/>
      <c r="BE445" s="2228"/>
      <c r="BF445" s="2228"/>
      <c r="BG445" s="2228"/>
      <c r="BH445" s="2228"/>
      <c r="BI445" s="2228"/>
      <c r="BJ445" s="2228"/>
      <c r="BK445" s="2228"/>
      <c r="BL445" s="2228"/>
      <c r="BM445" s="2228"/>
      <c r="BN445" s="2228"/>
      <c r="BO445" s="2228"/>
      <c r="BP445" s="2228"/>
      <c r="BQ445" s="2228"/>
      <c r="BR445" s="2228"/>
      <c r="BS445" s="2229"/>
      <c r="BT445" s="2228"/>
      <c r="BU445" s="2228"/>
      <c r="BV445" s="2228"/>
      <c r="BW445" s="2228"/>
      <c r="BX445" s="2228"/>
      <c r="BY445" s="2228"/>
      <c r="BZ445" s="2228"/>
      <c r="CA445" s="2228"/>
      <c r="CB445" s="2228"/>
      <c r="CC445" s="2228"/>
      <c r="CD445" s="2228"/>
      <c r="CE445" s="2228"/>
      <c r="CF445" s="2228"/>
      <c r="CG445" s="2228"/>
      <c r="CH445" s="2228"/>
      <c r="CI445" s="2228"/>
      <c r="CJ445" s="2228"/>
      <c r="CK445" s="2228"/>
      <c r="CL445" s="2228"/>
      <c r="CM445" s="2229"/>
      <c r="CN445" s="2229"/>
    </row>
    <row r="446" spans="2:92" x14ac:dyDescent="0.2">
      <c r="B446" s="2227"/>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9"/>
      <c r="AC446" s="2229"/>
      <c r="AD446" s="2229"/>
      <c r="AE446" s="2229"/>
      <c r="AF446" s="2228"/>
      <c r="AG446" s="2228"/>
      <c r="AH446" s="2228"/>
      <c r="AI446" s="2228"/>
      <c r="AJ446" s="2228"/>
      <c r="AK446" s="2228"/>
      <c r="AL446" s="2228"/>
      <c r="AM446" s="2228"/>
      <c r="AN446" s="2228"/>
      <c r="AO446" s="2228"/>
      <c r="AP446" s="2228"/>
      <c r="AQ446" s="2228"/>
      <c r="AR446" s="2228"/>
      <c r="AS446" s="2228"/>
      <c r="AT446" s="2228"/>
      <c r="AU446" s="2228"/>
      <c r="AV446" s="2228"/>
      <c r="AW446" s="2228"/>
      <c r="AX446" s="2230"/>
      <c r="AY446" s="2228"/>
      <c r="AZ446" s="2228"/>
      <c r="BA446" s="2228"/>
      <c r="BB446" s="2228"/>
      <c r="BC446" s="2228"/>
      <c r="BD446" s="2228"/>
      <c r="BE446" s="2228"/>
      <c r="BF446" s="2228"/>
      <c r="BG446" s="2228"/>
      <c r="BH446" s="2228"/>
      <c r="BI446" s="2228"/>
      <c r="BJ446" s="2228"/>
      <c r="BK446" s="2228"/>
      <c r="BL446" s="2228"/>
      <c r="BM446" s="2228"/>
      <c r="BN446" s="2228"/>
      <c r="BO446" s="2228"/>
      <c r="BP446" s="2228"/>
      <c r="BQ446" s="2228"/>
      <c r="BR446" s="2228"/>
      <c r="BS446" s="2229"/>
      <c r="BT446" s="2228"/>
      <c r="BU446" s="2228"/>
      <c r="BV446" s="2228"/>
      <c r="BW446" s="2228"/>
      <c r="BX446" s="2228"/>
      <c r="BY446" s="2228"/>
      <c r="BZ446" s="2228"/>
      <c r="CA446" s="2228"/>
      <c r="CB446" s="2228"/>
      <c r="CC446" s="2228"/>
      <c r="CD446" s="2228"/>
      <c r="CE446" s="2228"/>
      <c r="CF446" s="2228"/>
      <c r="CG446" s="2228"/>
      <c r="CH446" s="2228"/>
      <c r="CI446" s="2228"/>
      <c r="CJ446" s="2228"/>
      <c r="CK446" s="2228"/>
      <c r="CL446" s="2228"/>
      <c r="CM446" s="2229"/>
      <c r="CN446" s="2229"/>
    </row>
    <row r="447" spans="2:92" x14ac:dyDescent="0.2">
      <c r="B447" s="2227"/>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9"/>
      <c r="AC447" s="2229"/>
      <c r="AD447" s="2229"/>
      <c r="AE447" s="2229"/>
      <c r="AF447" s="2228"/>
      <c r="AG447" s="2228"/>
      <c r="AH447" s="2228"/>
      <c r="AI447" s="2228"/>
      <c r="AJ447" s="2228"/>
      <c r="AK447" s="2228"/>
      <c r="AL447" s="2228"/>
      <c r="AM447" s="2228"/>
      <c r="AN447" s="2228"/>
      <c r="AO447" s="2228"/>
      <c r="AP447" s="2228"/>
      <c r="AQ447" s="2228"/>
      <c r="AR447" s="2228"/>
      <c r="AS447" s="2228"/>
      <c r="AT447" s="2228"/>
      <c r="AU447" s="2228"/>
      <c r="AV447" s="2228"/>
      <c r="AW447" s="2228"/>
      <c r="AX447" s="2230"/>
      <c r="AY447" s="2228"/>
      <c r="AZ447" s="2228"/>
      <c r="BA447" s="2228"/>
      <c r="BB447" s="2228"/>
      <c r="BC447" s="2228"/>
      <c r="BD447" s="2228"/>
      <c r="BE447" s="2228"/>
      <c r="BF447" s="2228"/>
      <c r="BG447" s="2228"/>
      <c r="BH447" s="2228"/>
      <c r="BI447" s="2228"/>
      <c r="BJ447" s="2228"/>
      <c r="BK447" s="2228"/>
      <c r="BL447" s="2228"/>
      <c r="BM447" s="2228"/>
      <c r="BN447" s="2228"/>
      <c r="BO447" s="2228"/>
      <c r="BP447" s="2228"/>
      <c r="BQ447" s="2228"/>
      <c r="BR447" s="2228"/>
      <c r="BS447" s="2229"/>
      <c r="BT447" s="2228"/>
      <c r="BU447" s="2228"/>
      <c r="BV447" s="2228"/>
      <c r="BW447" s="2228"/>
      <c r="BX447" s="2228"/>
      <c r="BY447" s="2228"/>
      <c r="BZ447" s="2228"/>
      <c r="CA447" s="2228"/>
      <c r="CB447" s="2228"/>
      <c r="CC447" s="2228"/>
      <c r="CD447" s="2228"/>
      <c r="CE447" s="2228"/>
      <c r="CF447" s="2228"/>
      <c r="CG447" s="2228"/>
      <c r="CH447" s="2228"/>
      <c r="CI447" s="2228"/>
      <c r="CJ447" s="2228"/>
      <c r="CK447" s="2228"/>
      <c r="CL447" s="2228"/>
      <c r="CM447" s="2229"/>
      <c r="CN447" s="2229"/>
    </row>
    <row r="448" spans="2:92" x14ac:dyDescent="0.2">
      <c r="B448" s="2227"/>
      <c r="I448" s="2228"/>
      <c r="J448" s="2228"/>
      <c r="K448" s="2228"/>
      <c r="L448" s="2228"/>
      <c r="M448" s="2228"/>
      <c r="N448" s="2228"/>
      <c r="O448" s="2228"/>
      <c r="P448" s="2228"/>
      <c r="Q448" s="2228"/>
      <c r="R448" s="2228"/>
      <c r="S448" s="2228"/>
      <c r="T448" s="2228"/>
      <c r="U448" s="2228"/>
      <c r="V448" s="2228"/>
      <c r="W448" s="2228"/>
      <c r="X448" s="2228"/>
      <c r="Y448" s="2228"/>
      <c r="Z448" s="2228"/>
      <c r="AA448" s="2228"/>
      <c r="AB448" s="2229"/>
      <c r="AC448" s="2229"/>
      <c r="AD448" s="2229"/>
      <c r="AE448" s="2229"/>
      <c r="AF448" s="2228"/>
      <c r="AG448" s="2228"/>
      <c r="AH448" s="2228"/>
      <c r="AI448" s="2228"/>
      <c r="AJ448" s="2228"/>
      <c r="AK448" s="2228"/>
      <c r="AL448" s="2228"/>
      <c r="AM448" s="2228"/>
      <c r="AN448" s="2228"/>
      <c r="AO448" s="2228"/>
      <c r="AP448" s="2228"/>
      <c r="AQ448" s="2228"/>
      <c r="AR448" s="2228"/>
      <c r="AS448" s="2228"/>
      <c r="AT448" s="2228"/>
      <c r="AU448" s="2228"/>
      <c r="AV448" s="2228"/>
      <c r="AW448" s="2228"/>
      <c r="AX448" s="2230"/>
      <c r="AY448" s="2228"/>
      <c r="AZ448" s="2228"/>
      <c r="BA448" s="2228"/>
      <c r="BB448" s="2228"/>
      <c r="BC448" s="2228"/>
      <c r="BD448" s="2228"/>
      <c r="BE448" s="2228"/>
      <c r="BF448" s="2228"/>
      <c r="BG448" s="2228"/>
      <c r="BH448" s="2228"/>
      <c r="BI448" s="2228"/>
      <c r="BJ448" s="2228"/>
      <c r="BK448" s="2228"/>
      <c r="BL448" s="2228"/>
      <c r="BM448" s="2228"/>
      <c r="BN448" s="2228"/>
      <c r="BO448" s="2228"/>
      <c r="BP448" s="2228"/>
      <c r="BQ448" s="2228"/>
      <c r="BR448" s="2228"/>
      <c r="BS448" s="2229"/>
      <c r="BT448" s="2228"/>
      <c r="BU448" s="2228"/>
      <c r="BV448" s="2228"/>
      <c r="BW448" s="2228"/>
      <c r="BX448" s="2228"/>
      <c r="BY448" s="2228"/>
      <c r="BZ448" s="2228"/>
      <c r="CA448" s="2228"/>
      <c r="CB448" s="2228"/>
      <c r="CC448" s="2228"/>
      <c r="CD448" s="2228"/>
      <c r="CE448" s="2228"/>
      <c r="CF448" s="2228"/>
      <c r="CG448" s="2228"/>
      <c r="CH448" s="2228"/>
      <c r="CI448" s="2228"/>
      <c r="CJ448" s="2228"/>
      <c r="CK448" s="2228"/>
      <c r="CL448" s="2228"/>
      <c r="CM448" s="2229"/>
      <c r="CN448" s="2229"/>
    </row>
    <row r="449" spans="2:92" x14ac:dyDescent="0.2">
      <c r="B449" s="2227"/>
      <c r="I449" s="2228"/>
      <c r="J449" s="2228"/>
      <c r="K449" s="2228"/>
      <c r="L449" s="2228"/>
      <c r="M449" s="2228"/>
      <c r="N449" s="2228"/>
      <c r="O449" s="2228"/>
      <c r="P449" s="2228"/>
      <c r="Q449" s="2228"/>
      <c r="R449" s="2228"/>
      <c r="S449" s="2228"/>
      <c r="T449" s="2228"/>
      <c r="U449" s="2228"/>
      <c r="V449" s="2228"/>
      <c r="W449" s="2228"/>
      <c r="X449" s="2228"/>
      <c r="Y449" s="2228"/>
      <c r="Z449" s="2228"/>
      <c r="AA449" s="2228"/>
      <c r="AB449" s="2229"/>
      <c r="AC449" s="2229"/>
      <c r="AD449" s="2229"/>
      <c r="AE449" s="2229"/>
      <c r="AF449" s="2228"/>
      <c r="AG449" s="2228"/>
      <c r="AH449" s="2228"/>
      <c r="AI449" s="2228"/>
      <c r="AJ449" s="2228"/>
      <c r="AK449" s="2228"/>
      <c r="AL449" s="2228"/>
      <c r="AM449" s="2228"/>
      <c r="AN449" s="2228"/>
      <c r="AO449" s="2228"/>
      <c r="AP449" s="2228"/>
      <c r="AQ449" s="2228"/>
      <c r="AR449" s="2228"/>
      <c r="AS449" s="2228"/>
      <c r="AT449" s="2228"/>
      <c r="AU449" s="2228"/>
      <c r="AV449" s="2228"/>
      <c r="AW449" s="2228"/>
      <c r="AX449" s="2230"/>
      <c r="AY449" s="2228"/>
      <c r="AZ449" s="2228"/>
      <c r="BA449" s="2228"/>
      <c r="BB449" s="2228"/>
      <c r="BC449" s="2228"/>
      <c r="BD449" s="2228"/>
      <c r="BE449" s="2228"/>
      <c r="BF449" s="2228"/>
      <c r="BG449" s="2228"/>
      <c r="BH449" s="2228"/>
      <c r="BI449" s="2228"/>
      <c r="BJ449" s="2228"/>
      <c r="BK449" s="2228"/>
      <c r="BL449" s="2228"/>
      <c r="BM449" s="2228"/>
      <c r="BN449" s="2228"/>
      <c r="BO449" s="2228"/>
      <c r="BP449" s="2228"/>
      <c r="BQ449" s="2228"/>
      <c r="BR449" s="2228"/>
      <c r="BS449" s="2229"/>
      <c r="BT449" s="2228"/>
      <c r="BU449" s="2228"/>
      <c r="BV449" s="2228"/>
      <c r="BW449" s="2228"/>
      <c r="BX449" s="2228"/>
      <c r="BY449" s="2228"/>
      <c r="BZ449" s="2228"/>
      <c r="CA449" s="2228"/>
      <c r="CB449" s="2228"/>
      <c r="CC449" s="2228"/>
      <c r="CD449" s="2228"/>
      <c r="CE449" s="2228"/>
      <c r="CF449" s="2228"/>
      <c r="CG449" s="2228"/>
      <c r="CH449" s="2228"/>
      <c r="CI449" s="2228"/>
      <c r="CJ449" s="2228"/>
      <c r="CK449" s="2228"/>
      <c r="CL449" s="2228"/>
      <c r="CM449" s="2229"/>
      <c r="CN449" s="2229"/>
    </row>
    <row r="450" spans="2:92" x14ac:dyDescent="0.2">
      <c r="B450" s="2227"/>
      <c r="I450" s="2228"/>
      <c r="J450" s="2228"/>
      <c r="K450" s="2228"/>
      <c r="L450" s="2228"/>
      <c r="M450" s="2228"/>
      <c r="N450" s="2228"/>
      <c r="O450" s="2228"/>
      <c r="P450" s="2228"/>
      <c r="Q450" s="2228"/>
      <c r="R450" s="2228"/>
      <c r="S450" s="2228"/>
      <c r="T450" s="2228"/>
      <c r="U450" s="2228"/>
      <c r="V450" s="2228"/>
      <c r="W450" s="2228"/>
      <c r="X450" s="2228"/>
      <c r="Y450" s="2228"/>
      <c r="Z450" s="2228"/>
      <c r="AA450" s="2228"/>
      <c r="AB450" s="2229"/>
      <c r="AC450" s="2229"/>
      <c r="AD450" s="2229"/>
      <c r="AE450" s="2229"/>
      <c r="AF450" s="2228"/>
      <c r="AG450" s="2228"/>
      <c r="AH450" s="2228"/>
      <c r="AI450" s="2228"/>
      <c r="AJ450" s="2228"/>
      <c r="AK450" s="2228"/>
      <c r="AL450" s="2228"/>
      <c r="AM450" s="2228"/>
      <c r="AN450" s="2228"/>
      <c r="AO450" s="2228"/>
      <c r="AP450" s="2228"/>
      <c r="AQ450" s="2228"/>
      <c r="AR450" s="2228"/>
      <c r="AS450" s="2228"/>
      <c r="AT450" s="2228"/>
      <c r="AU450" s="2228"/>
      <c r="AV450" s="2228"/>
      <c r="AW450" s="2228"/>
      <c r="AX450" s="2230"/>
      <c r="AY450" s="2228"/>
      <c r="AZ450" s="2228"/>
      <c r="BA450" s="2228"/>
      <c r="BB450" s="2228"/>
      <c r="BC450" s="2228"/>
      <c r="BD450" s="2228"/>
      <c r="BE450" s="2228"/>
      <c r="BF450" s="2228"/>
      <c r="BG450" s="2228"/>
      <c r="BH450" s="2228"/>
      <c r="BI450" s="2228"/>
      <c r="BJ450" s="2228"/>
      <c r="BK450" s="2228"/>
      <c r="BL450" s="2228"/>
      <c r="BM450" s="2228"/>
      <c r="BN450" s="2228"/>
      <c r="BO450" s="2228"/>
      <c r="BP450" s="2228"/>
      <c r="BQ450" s="2228"/>
      <c r="BR450" s="2228"/>
      <c r="BS450" s="2229"/>
      <c r="BT450" s="2228"/>
      <c r="BU450" s="2228"/>
      <c r="BV450" s="2228"/>
      <c r="BW450" s="2228"/>
      <c r="BX450" s="2228"/>
      <c r="BY450" s="2228"/>
      <c r="BZ450" s="2228"/>
      <c r="CA450" s="2228"/>
      <c r="CB450" s="2228"/>
      <c r="CC450" s="2228"/>
      <c r="CD450" s="2228"/>
      <c r="CE450" s="2228"/>
      <c r="CF450" s="2228"/>
      <c r="CG450" s="2228"/>
      <c r="CH450" s="2228"/>
      <c r="CI450" s="2228"/>
      <c r="CJ450" s="2228"/>
      <c r="CK450" s="2228"/>
      <c r="CL450" s="2228"/>
      <c r="CM450" s="2229"/>
      <c r="CN450" s="2229"/>
    </row>
    <row r="451" spans="2:92" x14ac:dyDescent="0.2">
      <c r="B451" s="2227"/>
      <c r="I451" s="2228"/>
      <c r="J451" s="2228"/>
      <c r="K451" s="2228"/>
      <c r="L451" s="2228"/>
      <c r="M451" s="2228"/>
      <c r="N451" s="2228"/>
      <c r="O451" s="2228"/>
      <c r="P451" s="2228"/>
      <c r="Q451" s="2228"/>
      <c r="R451" s="2228"/>
      <c r="S451" s="2228"/>
      <c r="T451" s="2228"/>
      <c r="U451" s="2228"/>
      <c r="V451" s="2228"/>
      <c r="W451" s="2228"/>
      <c r="X451" s="2228"/>
      <c r="Y451" s="2228"/>
      <c r="Z451" s="2228"/>
      <c r="AA451" s="2228"/>
      <c r="AB451" s="2229"/>
      <c r="AC451" s="2229"/>
      <c r="AD451" s="2229"/>
      <c r="AE451" s="2229"/>
      <c r="AF451" s="2228"/>
      <c r="AG451" s="2228"/>
      <c r="AH451" s="2228"/>
      <c r="AI451" s="2228"/>
      <c r="AJ451" s="2228"/>
      <c r="AK451" s="2228"/>
      <c r="AL451" s="2228"/>
      <c r="AM451" s="2228"/>
      <c r="AN451" s="2228"/>
      <c r="AO451" s="2228"/>
      <c r="AP451" s="2228"/>
      <c r="AQ451" s="2228"/>
      <c r="AR451" s="2228"/>
      <c r="AS451" s="2228"/>
      <c r="AT451" s="2228"/>
      <c r="AU451" s="2228"/>
      <c r="AV451" s="2228"/>
      <c r="AW451" s="2228"/>
      <c r="AX451" s="2230"/>
      <c r="AY451" s="2228"/>
      <c r="AZ451" s="2228"/>
      <c r="BA451" s="2228"/>
      <c r="BB451" s="2228"/>
      <c r="BC451" s="2228"/>
      <c r="BD451" s="2228"/>
      <c r="BE451" s="2228"/>
      <c r="BF451" s="2228"/>
      <c r="BG451" s="2228"/>
      <c r="BH451" s="2228"/>
      <c r="BI451" s="2228"/>
      <c r="BJ451" s="2228"/>
      <c r="BK451" s="2228"/>
      <c r="BL451" s="2228"/>
      <c r="BM451" s="2228"/>
      <c r="BN451" s="2228"/>
      <c r="BO451" s="2228"/>
      <c r="BP451" s="2228"/>
      <c r="BQ451" s="2228"/>
      <c r="BR451" s="2228"/>
      <c r="BS451" s="2229"/>
      <c r="BT451" s="2228"/>
      <c r="BU451" s="2228"/>
      <c r="BV451" s="2228"/>
      <c r="BW451" s="2228"/>
      <c r="BX451" s="2228"/>
      <c r="BY451" s="2228"/>
      <c r="BZ451" s="2228"/>
      <c r="CA451" s="2228"/>
      <c r="CB451" s="2228"/>
      <c r="CC451" s="2228"/>
      <c r="CD451" s="2228"/>
      <c r="CE451" s="2228"/>
      <c r="CF451" s="2228"/>
      <c r="CG451" s="2228"/>
      <c r="CH451" s="2228"/>
      <c r="CI451" s="2228"/>
      <c r="CJ451" s="2228"/>
      <c r="CK451" s="2228"/>
      <c r="CL451" s="2228"/>
      <c r="CM451" s="2229"/>
      <c r="CN451" s="2229"/>
    </row>
    <row r="452" spans="2:92" x14ac:dyDescent="0.2">
      <c r="B452" s="2227"/>
      <c r="I452" s="2228"/>
      <c r="J452" s="2228"/>
      <c r="K452" s="2228"/>
      <c r="L452" s="2228"/>
      <c r="M452" s="2228"/>
      <c r="N452" s="2228"/>
      <c r="O452" s="2228"/>
      <c r="P452" s="2228"/>
      <c r="Q452" s="2228"/>
      <c r="R452" s="2228"/>
      <c r="S452" s="2228"/>
      <c r="T452" s="2228"/>
      <c r="U452" s="2228"/>
      <c r="V452" s="2228"/>
      <c r="W452" s="2228"/>
      <c r="X452" s="2228"/>
      <c r="Y452" s="2228"/>
      <c r="Z452" s="2228"/>
      <c r="AA452" s="2228"/>
      <c r="AB452" s="2229"/>
      <c r="AC452" s="2229"/>
      <c r="AD452" s="2229"/>
      <c r="AE452" s="2229"/>
      <c r="AF452" s="2228"/>
      <c r="AG452" s="2228"/>
      <c r="AH452" s="2228"/>
      <c r="AI452" s="2228"/>
      <c r="AJ452" s="2228"/>
      <c r="AK452" s="2228"/>
      <c r="AL452" s="2228"/>
      <c r="AM452" s="2228"/>
      <c r="AN452" s="2228"/>
      <c r="AO452" s="2228"/>
      <c r="AP452" s="2228"/>
      <c r="AQ452" s="2228"/>
      <c r="AR452" s="2228"/>
      <c r="AS452" s="2228"/>
      <c r="AT452" s="2228"/>
      <c r="AU452" s="2228"/>
      <c r="AV452" s="2228"/>
      <c r="AW452" s="2228"/>
      <c r="AX452" s="2230"/>
      <c r="AY452" s="2228"/>
      <c r="AZ452" s="2228"/>
      <c r="BA452" s="2228"/>
      <c r="BB452" s="2228"/>
      <c r="BC452" s="2228"/>
      <c r="BD452" s="2228"/>
      <c r="BE452" s="2228"/>
      <c r="BF452" s="2228"/>
      <c r="BG452" s="2228"/>
      <c r="BH452" s="2228"/>
      <c r="BI452" s="2228"/>
      <c r="BJ452" s="2228"/>
      <c r="BK452" s="2228"/>
      <c r="BL452" s="2228"/>
      <c r="BM452" s="2228"/>
      <c r="BN452" s="2228"/>
      <c r="BO452" s="2228"/>
      <c r="BP452" s="2228"/>
      <c r="BQ452" s="2228"/>
      <c r="BR452" s="2228"/>
      <c r="BS452" s="2229"/>
      <c r="BT452" s="2228"/>
      <c r="BU452" s="2228"/>
      <c r="BV452" s="2228"/>
      <c r="BW452" s="2228"/>
      <c r="BX452" s="2228"/>
      <c r="BY452" s="2228"/>
      <c r="BZ452" s="2228"/>
      <c r="CA452" s="2228"/>
      <c r="CB452" s="2228"/>
      <c r="CC452" s="2228"/>
      <c r="CD452" s="2228"/>
      <c r="CE452" s="2228"/>
      <c r="CF452" s="2228"/>
      <c r="CG452" s="2228"/>
      <c r="CH452" s="2228"/>
      <c r="CI452" s="2228"/>
      <c r="CJ452" s="2228"/>
      <c r="CK452" s="2228"/>
      <c r="CL452" s="2228"/>
      <c r="CM452" s="2229"/>
      <c r="CN452" s="2229"/>
    </row>
    <row r="453" spans="2:92" x14ac:dyDescent="0.2">
      <c r="B453" s="2227"/>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9"/>
      <c r="AC453" s="2229"/>
      <c r="AD453" s="2229"/>
      <c r="AE453" s="2229"/>
      <c r="AF453" s="2228"/>
      <c r="AG453" s="2228"/>
      <c r="AH453" s="2228"/>
      <c r="AI453" s="2228"/>
      <c r="AJ453" s="2228"/>
      <c r="AK453" s="2228"/>
      <c r="AL453" s="2228"/>
      <c r="AM453" s="2228"/>
      <c r="AN453" s="2228"/>
      <c r="AO453" s="2228"/>
      <c r="AP453" s="2228"/>
      <c r="AQ453" s="2228"/>
      <c r="AR453" s="2228"/>
      <c r="AS453" s="2228"/>
      <c r="AT453" s="2228"/>
      <c r="AU453" s="2228"/>
      <c r="AV453" s="2228"/>
      <c r="AW453" s="2228"/>
      <c r="AX453" s="2230"/>
      <c r="AY453" s="2228"/>
      <c r="AZ453" s="2228"/>
      <c r="BA453" s="2228"/>
      <c r="BB453" s="2228"/>
      <c r="BC453" s="2228"/>
      <c r="BD453" s="2228"/>
      <c r="BE453" s="2228"/>
      <c r="BF453" s="2228"/>
      <c r="BG453" s="2228"/>
      <c r="BH453" s="2228"/>
      <c r="BI453" s="2228"/>
      <c r="BJ453" s="2228"/>
      <c r="BK453" s="2228"/>
      <c r="BL453" s="2228"/>
      <c r="BM453" s="2228"/>
      <c r="BN453" s="2228"/>
      <c r="BO453" s="2228"/>
      <c r="BP453" s="2228"/>
      <c r="BQ453" s="2228"/>
      <c r="BR453" s="2228"/>
      <c r="BS453" s="2229"/>
      <c r="BT453" s="2228"/>
      <c r="BU453" s="2228"/>
      <c r="BV453" s="2228"/>
      <c r="BW453" s="2228"/>
      <c r="BX453" s="2228"/>
      <c r="BY453" s="2228"/>
      <c r="BZ453" s="2228"/>
      <c r="CA453" s="2228"/>
      <c r="CB453" s="2228"/>
      <c r="CC453" s="2228"/>
      <c r="CD453" s="2228"/>
      <c r="CE453" s="2228"/>
      <c r="CF453" s="2228"/>
      <c r="CG453" s="2228"/>
      <c r="CH453" s="2228"/>
      <c r="CI453" s="2228"/>
      <c r="CJ453" s="2228"/>
      <c r="CK453" s="2228"/>
      <c r="CL453" s="2228"/>
      <c r="CM453" s="2229"/>
      <c r="CN453" s="2229"/>
    </row>
    <row r="454" spans="2:92" x14ac:dyDescent="0.2">
      <c r="B454" s="2227"/>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9"/>
      <c r="AC454" s="2229"/>
      <c r="AD454" s="2229"/>
      <c r="AE454" s="2229"/>
      <c r="AF454" s="2228"/>
      <c r="AG454" s="2228"/>
      <c r="AH454" s="2228"/>
      <c r="AI454" s="2228"/>
      <c r="AJ454" s="2228"/>
      <c r="AK454" s="2228"/>
      <c r="AL454" s="2228"/>
      <c r="AM454" s="2228"/>
      <c r="AN454" s="2228"/>
      <c r="AO454" s="2228"/>
      <c r="AP454" s="2228"/>
      <c r="AQ454" s="2228"/>
      <c r="AR454" s="2228"/>
      <c r="AS454" s="2228"/>
      <c r="AT454" s="2228"/>
      <c r="AU454" s="2228"/>
      <c r="AV454" s="2228"/>
      <c r="AW454" s="2228"/>
      <c r="AX454" s="2230"/>
      <c r="AY454" s="2228"/>
      <c r="AZ454" s="2228"/>
      <c r="BA454" s="2228"/>
      <c r="BB454" s="2228"/>
      <c r="BC454" s="2228"/>
      <c r="BD454" s="2228"/>
      <c r="BE454" s="2228"/>
      <c r="BF454" s="2228"/>
      <c r="BG454" s="2228"/>
      <c r="BH454" s="2228"/>
      <c r="BI454" s="2228"/>
      <c r="BJ454" s="2228"/>
      <c r="BK454" s="2228"/>
      <c r="BL454" s="2228"/>
      <c r="BM454" s="2228"/>
      <c r="BN454" s="2228"/>
      <c r="BO454" s="2228"/>
      <c r="BP454" s="2228"/>
      <c r="BQ454" s="2228"/>
      <c r="BR454" s="2228"/>
      <c r="BS454" s="2229"/>
      <c r="BT454" s="2228"/>
      <c r="BU454" s="2228"/>
      <c r="BV454" s="2228"/>
      <c r="BW454" s="2228"/>
      <c r="BX454" s="2228"/>
      <c r="BY454" s="2228"/>
      <c r="BZ454" s="2228"/>
      <c r="CA454" s="2228"/>
      <c r="CB454" s="2228"/>
      <c r="CC454" s="2228"/>
      <c r="CD454" s="2228"/>
      <c r="CE454" s="2228"/>
      <c r="CF454" s="2228"/>
      <c r="CG454" s="2228"/>
      <c r="CH454" s="2228"/>
      <c r="CI454" s="2228"/>
      <c r="CJ454" s="2228"/>
      <c r="CK454" s="2228"/>
      <c r="CL454" s="2228"/>
      <c r="CM454" s="2229"/>
      <c r="CN454" s="2229"/>
    </row>
    <row r="455" spans="2:92" x14ac:dyDescent="0.2">
      <c r="B455" s="2227"/>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9"/>
      <c r="AC455" s="2229"/>
      <c r="AD455" s="2229"/>
      <c r="AE455" s="2229"/>
      <c r="AF455" s="2228"/>
      <c r="AG455" s="2228"/>
      <c r="AH455" s="2228"/>
      <c r="AI455" s="2228"/>
      <c r="AJ455" s="2228"/>
      <c r="AK455" s="2228"/>
      <c r="AL455" s="2228"/>
      <c r="AM455" s="2228"/>
      <c r="AN455" s="2228"/>
      <c r="AO455" s="2228"/>
      <c r="AP455" s="2228"/>
      <c r="AQ455" s="2228"/>
      <c r="AR455" s="2228"/>
      <c r="AS455" s="2228"/>
      <c r="AT455" s="2228"/>
      <c r="AU455" s="2228"/>
      <c r="AV455" s="2228"/>
      <c r="AW455" s="2228"/>
      <c r="AX455" s="2230"/>
      <c r="AY455" s="2228"/>
      <c r="AZ455" s="2228"/>
      <c r="BA455" s="2228"/>
      <c r="BB455" s="2228"/>
      <c r="BC455" s="2228"/>
      <c r="BD455" s="2228"/>
      <c r="BE455" s="2228"/>
      <c r="BF455" s="2228"/>
      <c r="BG455" s="2228"/>
      <c r="BH455" s="2228"/>
      <c r="BI455" s="2228"/>
      <c r="BJ455" s="2228"/>
      <c r="BK455" s="2228"/>
      <c r="BL455" s="2228"/>
      <c r="BM455" s="2228"/>
      <c r="BN455" s="2228"/>
      <c r="BO455" s="2228"/>
      <c r="BP455" s="2228"/>
      <c r="BQ455" s="2228"/>
      <c r="BR455" s="2228"/>
      <c r="BS455" s="2229"/>
      <c r="BT455" s="2228"/>
      <c r="BU455" s="2228"/>
      <c r="BV455" s="2228"/>
      <c r="BW455" s="2228"/>
      <c r="BX455" s="2228"/>
      <c r="BY455" s="2228"/>
      <c r="BZ455" s="2228"/>
      <c r="CA455" s="2228"/>
      <c r="CB455" s="2228"/>
      <c r="CC455" s="2228"/>
      <c r="CD455" s="2228"/>
      <c r="CE455" s="2228"/>
      <c r="CF455" s="2228"/>
      <c r="CG455" s="2228"/>
      <c r="CH455" s="2228"/>
      <c r="CI455" s="2228"/>
      <c r="CJ455" s="2228"/>
      <c r="CK455" s="2228"/>
      <c r="CL455" s="2228"/>
      <c r="CM455" s="2229"/>
      <c r="CN455" s="2229"/>
    </row>
    <row r="456" spans="2:92" x14ac:dyDescent="0.2">
      <c r="B456" s="2227"/>
      <c r="I456" s="2228"/>
      <c r="J456" s="2228"/>
      <c r="K456" s="2228"/>
      <c r="L456" s="2228"/>
      <c r="M456" s="2228"/>
      <c r="N456" s="2228"/>
      <c r="O456" s="2228"/>
      <c r="P456" s="2228"/>
      <c r="Q456" s="2228"/>
      <c r="R456" s="2228"/>
      <c r="S456" s="2228"/>
      <c r="T456" s="2228"/>
      <c r="U456" s="2228"/>
      <c r="V456" s="2228"/>
      <c r="W456" s="2228"/>
      <c r="X456" s="2228"/>
      <c r="Y456" s="2228"/>
      <c r="Z456" s="2228"/>
      <c r="AA456" s="2228"/>
      <c r="AB456" s="2229"/>
      <c r="AC456" s="2229"/>
      <c r="AD456" s="2229"/>
      <c r="AE456" s="2229"/>
      <c r="AF456" s="2228"/>
      <c r="AG456" s="2228"/>
      <c r="AH456" s="2228"/>
      <c r="AI456" s="2228"/>
      <c r="AJ456" s="2228"/>
      <c r="AK456" s="2228"/>
      <c r="AL456" s="2228"/>
      <c r="AM456" s="2228"/>
      <c r="AN456" s="2228"/>
      <c r="AO456" s="2228"/>
      <c r="AP456" s="2228"/>
      <c r="AQ456" s="2228"/>
      <c r="AR456" s="2228"/>
      <c r="AS456" s="2228"/>
      <c r="AT456" s="2228"/>
      <c r="AU456" s="2228"/>
      <c r="AV456" s="2228"/>
      <c r="AW456" s="2228"/>
      <c r="AX456" s="2230"/>
      <c r="AY456" s="2228"/>
      <c r="AZ456" s="2228"/>
      <c r="BA456" s="2228"/>
      <c r="BB456" s="2228"/>
      <c r="BC456" s="2228"/>
      <c r="BD456" s="2228"/>
      <c r="BE456" s="2228"/>
      <c r="BF456" s="2228"/>
      <c r="BG456" s="2228"/>
      <c r="BH456" s="2228"/>
      <c r="BI456" s="2228"/>
      <c r="BJ456" s="2228"/>
      <c r="BK456" s="2228"/>
      <c r="BL456" s="2228"/>
      <c r="BM456" s="2228"/>
      <c r="BN456" s="2228"/>
      <c r="BO456" s="2228"/>
      <c r="BP456" s="2228"/>
      <c r="BQ456" s="2228"/>
      <c r="BR456" s="2228"/>
      <c r="BS456" s="2229"/>
      <c r="BT456" s="2228"/>
      <c r="BU456" s="2228"/>
      <c r="BV456" s="2228"/>
      <c r="BW456" s="2228"/>
      <c r="BX456" s="2228"/>
      <c r="BY456" s="2228"/>
      <c r="BZ456" s="2228"/>
      <c r="CA456" s="2228"/>
      <c r="CB456" s="2228"/>
      <c r="CC456" s="2228"/>
      <c r="CD456" s="2228"/>
      <c r="CE456" s="2228"/>
      <c r="CF456" s="2228"/>
      <c r="CG456" s="2228"/>
      <c r="CH456" s="2228"/>
      <c r="CI456" s="2228"/>
      <c r="CJ456" s="2228"/>
      <c r="CK456" s="2228"/>
      <c r="CL456" s="2228"/>
      <c r="CM456" s="2229"/>
      <c r="CN456" s="2229"/>
    </row>
    <row r="457" spans="2:92" x14ac:dyDescent="0.2">
      <c r="B457" s="2227"/>
      <c r="I457" s="2228"/>
      <c r="J457" s="2228"/>
      <c r="K457" s="2228"/>
      <c r="L457" s="2228"/>
      <c r="M457" s="2228"/>
      <c r="N457" s="2228"/>
      <c r="O457" s="2228"/>
      <c r="P457" s="2228"/>
      <c r="Q457" s="2228"/>
      <c r="R457" s="2228"/>
      <c r="S457" s="2228"/>
      <c r="T457" s="2228"/>
      <c r="U457" s="2228"/>
      <c r="V457" s="2228"/>
      <c r="W457" s="2228"/>
      <c r="X457" s="2228"/>
      <c r="Y457" s="2228"/>
      <c r="Z457" s="2228"/>
      <c r="AA457" s="2228"/>
      <c r="AB457" s="2229"/>
      <c r="AC457" s="2229"/>
      <c r="AD457" s="2229"/>
      <c r="AE457" s="2229"/>
      <c r="AF457" s="2228"/>
      <c r="AG457" s="2228"/>
      <c r="AH457" s="2228"/>
      <c r="AI457" s="2228"/>
      <c r="AJ457" s="2228"/>
      <c r="AK457" s="2228"/>
      <c r="AL457" s="2228"/>
      <c r="AM457" s="2228"/>
      <c r="AN457" s="2228"/>
      <c r="AO457" s="2228"/>
      <c r="AP457" s="2228"/>
      <c r="AQ457" s="2228"/>
      <c r="AR457" s="2228"/>
      <c r="AS457" s="2228"/>
      <c r="AT457" s="2228"/>
      <c r="AU457" s="2228"/>
      <c r="AV457" s="2228"/>
      <c r="AW457" s="2228"/>
      <c r="AX457" s="2230"/>
      <c r="AY457" s="2228"/>
      <c r="AZ457" s="2228"/>
      <c r="BA457" s="2228"/>
      <c r="BB457" s="2228"/>
      <c r="BC457" s="2228"/>
      <c r="BD457" s="2228"/>
      <c r="BE457" s="2228"/>
      <c r="BF457" s="2228"/>
      <c r="BG457" s="2228"/>
      <c r="BH457" s="2228"/>
      <c r="BI457" s="2228"/>
      <c r="BJ457" s="2228"/>
      <c r="BK457" s="2228"/>
      <c r="BL457" s="2228"/>
      <c r="BM457" s="2228"/>
      <c r="BN457" s="2228"/>
      <c r="BO457" s="2228"/>
      <c r="BP457" s="2228"/>
      <c r="BQ457" s="2228"/>
      <c r="BR457" s="2228"/>
      <c r="BS457" s="2229"/>
      <c r="BT457" s="2228"/>
      <c r="BU457" s="2228"/>
      <c r="BV457" s="2228"/>
      <c r="BW457" s="2228"/>
      <c r="BX457" s="2228"/>
      <c r="BY457" s="2228"/>
      <c r="BZ457" s="2228"/>
      <c r="CA457" s="2228"/>
      <c r="CB457" s="2228"/>
      <c r="CC457" s="2228"/>
      <c r="CD457" s="2228"/>
      <c r="CE457" s="2228"/>
      <c r="CF457" s="2228"/>
      <c r="CG457" s="2228"/>
      <c r="CH457" s="2228"/>
      <c r="CI457" s="2228"/>
      <c r="CJ457" s="2228"/>
      <c r="CK457" s="2228"/>
      <c r="CL457" s="2228"/>
      <c r="CM457" s="2229"/>
      <c r="CN457" s="2229"/>
    </row>
    <row r="458" spans="2:92" x14ac:dyDescent="0.2">
      <c r="B458" s="2227"/>
      <c r="I458" s="2228"/>
      <c r="J458" s="2228"/>
      <c r="K458" s="2228"/>
      <c r="L458" s="2228"/>
      <c r="M458" s="2228"/>
      <c r="N458" s="2228"/>
      <c r="O458" s="2228"/>
      <c r="P458" s="2228"/>
      <c r="Q458" s="2228"/>
      <c r="R458" s="2228"/>
      <c r="S458" s="2228"/>
      <c r="T458" s="2228"/>
      <c r="U458" s="2228"/>
      <c r="V458" s="2228"/>
      <c r="W458" s="2228"/>
      <c r="X458" s="2228"/>
      <c r="Y458" s="2228"/>
      <c r="Z458" s="2228"/>
      <c r="AA458" s="2228"/>
      <c r="AB458" s="2229"/>
      <c r="AC458" s="2229"/>
      <c r="AD458" s="2229"/>
      <c r="AE458" s="2229"/>
      <c r="AF458" s="2228"/>
      <c r="AG458" s="2228"/>
      <c r="AH458" s="2228"/>
      <c r="AI458" s="2228"/>
      <c r="AJ458" s="2228"/>
      <c r="AK458" s="2228"/>
      <c r="AL458" s="2228"/>
      <c r="AM458" s="2228"/>
      <c r="AN458" s="2228"/>
      <c r="AO458" s="2228"/>
      <c r="AP458" s="2228"/>
      <c r="AQ458" s="2228"/>
      <c r="AR458" s="2228"/>
      <c r="AS458" s="2228"/>
      <c r="AT458" s="2228"/>
      <c r="AU458" s="2228"/>
      <c r="AV458" s="2228"/>
      <c r="AW458" s="2228"/>
      <c r="AX458" s="2230"/>
      <c r="AY458" s="2228"/>
      <c r="AZ458" s="2228"/>
      <c r="BA458" s="2228"/>
      <c r="BB458" s="2228"/>
      <c r="BC458" s="2228"/>
      <c r="BD458" s="2228"/>
      <c r="BE458" s="2228"/>
      <c r="BF458" s="2228"/>
      <c r="BG458" s="2228"/>
      <c r="BH458" s="2228"/>
      <c r="BI458" s="2228"/>
      <c r="BJ458" s="2228"/>
      <c r="BK458" s="2228"/>
      <c r="BL458" s="2228"/>
      <c r="BM458" s="2228"/>
      <c r="BN458" s="2228"/>
      <c r="BO458" s="2228"/>
      <c r="BP458" s="2228"/>
      <c r="BQ458" s="2228"/>
      <c r="BR458" s="2228"/>
      <c r="BS458" s="2229"/>
      <c r="BT458" s="2228"/>
      <c r="BU458" s="2228"/>
      <c r="BV458" s="2228"/>
      <c r="BW458" s="2228"/>
      <c r="BX458" s="2228"/>
      <c r="BY458" s="2228"/>
      <c r="BZ458" s="2228"/>
      <c r="CA458" s="2228"/>
      <c r="CB458" s="2228"/>
      <c r="CC458" s="2228"/>
      <c r="CD458" s="2228"/>
      <c r="CE458" s="2228"/>
      <c r="CF458" s="2228"/>
      <c r="CG458" s="2228"/>
      <c r="CH458" s="2228"/>
      <c r="CI458" s="2228"/>
      <c r="CJ458" s="2228"/>
      <c r="CK458" s="2228"/>
      <c r="CL458" s="2228"/>
      <c r="CM458" s="2229"/>
      <c r="CN458" s="2229"/>
    </row>
    <row r="459" spans="2:92" x14ac:dyDescent="0.2">
      <c r="B459" s="2227"/>
      <c r="I459" s="2228"/>
      <c r="J459" s="2228"/>
      <c r="K459" s="2228"/>
      <c r="L459" s="2228"/>
      <c r="M459" s="2228"/>
      <c r="N459" s="2228"/>
      <c r="O459" s="2228"/>
      <c r="P459" s="2228"/>
      <c r="Q459" s="2228"/>
      <c r="R459" s="2228"/>
      <c r="S459" s="2228"/>
      <c r="T459" s="2228"/>
      <c r="U459" s="2228"/>
      <c r="V459" s="2228"/>
      <c r="W459" s="2228"/>
      <c r="X459" s="2228"/>
      <c r="Y459" s="2228"/>
      <c r="Z459" s="2228"/>
      <c r="AA459" s="2228"/>
      <c r="AB459" s="2229"/>
      <c r="AC459" s="2229"/>
      <c r="AD459" s="2229"/>
      <c r="AE459" s="2229"/>
      <c r="AF459" s="2228"/>
      <c r="AG459" s="2228"/>
      <c r="AH459" s="2228"/>
      <c r="AI459" s="2228"/>
      <c r="AJ459" s="2228"/>
      <c r="AK459" s="2228"/>
      <c r="AL459" s="2228"/>
      <c r="AM459" s="2228"/>
      <c r="AN459" s="2228"/>
      <c r="AO459" s="2228"/>
      <c r="AP459" s="2228"/>
      <c r="AQ459" s="2228"/>
      <c r="AR459" s="2228"/>
      <c r="AS459" s="2228"/>
      <c r="AT459" s="2228"/>
      <c r="AU459" s="2228"/>
      <c r="AV459" s="2228"/>
      <c r="AW459" s="2228"/>
      <c r="AX459" s="2230"/>
      <c r="AY459" s="2228"/>
      <c r="AZ459" s="2228"/>
      <c r="BA459" s="2228"/>
      <c r="BB459" s="2228"/>
      <c r="BC459" s="2228"/>
      <c r="BD459" s="2228"/>
      <c r="BE459" s="2228"/>
      <c r="BF459" s="2228"/>
      <c r="BG459" s="2228"/>
      <c r="BH459" s="2228"/>
      <c r="BI459" s="2228"/>
      <c r="BJ459" s="2228"/>
      <c r="BK459" s="2228"/>
      <c r="BL459" s="2228"/>
      <c r="BM459" s="2228"/>
      <c r="BN459" s="2228"/>
      <c r="BO459" s="2228"/>
      <c r="BP459" s="2228"/>
      <c r="BQ459" s="2228"/>
      <c r="BR459" s="2228"/>
      <c r="BS459" s="2229"/>
      <c r="BT459" s="2228"/>
      <c r="BU459" s="2228"/>
      <c r="BV459" s="2228"/>
      <c r="BW459" s="2228"/>
      <c r="BX459" s="2228"/>
      <c r="BY459" s="2228"/>
      <c r="BZ459" s="2228"/>
      <c r="CA459" s="2228"/>
      <c r="CB459" s="2228"/>
      <c r="CC459" s="2228"/>
      <c r="CD459" s="2228"/>
      <c r="CE459" s="2228"/>
      <c r="CF459" s="2228"/>
      <c r="CG459" s="2228"/>
      <c r="CH459" s="2228"/>
      <c r="CI459" s="2228"/>
      <c r="CJ459" s="2228"/>
      <c r="CK459" s="2228"/>
      <c r="CL459" s="2228"/>
      <c r="CM459" s="2229"/>
      <c r="CN459" s="2229"/>
    </row>
    <row r="460" spans="2:92" x14ac:dyDescent="0.2">
      <c r="B460" s="2227"/>
      <c r="I460" s="2228"/>
      <c r="J460" s="2228"/>
      <c r="K460" s="2228"/>
      <c r="L460" s="2228"/>
      <c r="M460" s="2228"/>
      <c r="N460" s="2228"/>
      <c r="O460" s="2228"/>
      <c r="P460" s="2228"/>
      <c r="Q460" s="2228"/>
      <c r="R460" s="2228"/>
      <c r="S460" s="2228"/>
      <c r="T460" s="2228"/>
      <c r="U460" s="2228"/>
      <c r="V460" s="2228"/>
      <c r="W460" s="2228"/>
      <c r="X460" s="2228"/>
      <c r="Y460" s="2228"/>
      <c r="Z460" s="2228"/>
      <c r="AA460" s="2228"/>
      <c r="AB460" s="2229"/>
      <c r="AC460" s="2229"/>
      <c r="AD460" s="2229"/>
      <c r="AE460" s="2229"/>
      <c r="AF460" s="2228"/>
      <c r="AG460" s="2228"/>
      <c r="AH460" s="2228"/>
      <c r="AI460" s="2228"/>
      <c r="AJ460" s="2228"/>
      <c r="AK460" s="2228"/>
      <c r="AL460" s="2228"/>
      <c r="AM460" s="2228"/>
      <c r="AN460" s="2228"/>
      <c r="AO460" s="2228"/>
      <c r="AP460" s="2228"/>
      <c r="AQ460" s="2228"/>
      <c r="AR460" s="2228"/>
      <c r="AS460" s="2228"/>
      <c r="AT460" s="2228"/>
      <c r="AU460" s="2228"/>
      <c r="AV460" s="2228"/>
      <c r="AW460" s="2228"/>
      <c r="AX460" s="2230"/>
      <c r="AY460" s="2228"/>
      <c r="AZ460" s="2228"/>
      <c r="BA460" s="2228"/>
      <c r="BB460" s="2228"/>
      <c r="BC460" s="2228"/>
      <c r="BD460" s="2228"/>
      <c r="BE460" s="2228"/>
      <c r="BF460" s="2228"/>
      <c r="BG460" s="2228"/>
      <c r="BH460" s="2228"/>
      <c r="BI460" s="2228"/>
      <c r="BJ460" s="2228"/>
      <c r="BK460" s="2228"/>
      <c r="BL460" s="2228"/>
      <c r="BM460" s="2228"/>
      <c r="BN460" s="2228"/>
      <c r="BO460" s="2228"/>
      <c r="BP460" s="2228"/>
      <c r="BQ460" s="2228"/>
      <c r="BR460" s="2228"/>
      <c r="BS460" s="2229"/>
      <c r="BT460" s="2228"/>
      <c r="BU460" s="2228"/>
      <c r="BV460" s="2228"/>
      <c r="BW460" s="2228"/>
      <c r="BX460" s="2228"/>
      <c r="BY460" s="2228"/>
      <c r="BZ460" s="2228"/>
      <c r="CA460" s="2228"/>
      <c r="CB460" s="2228"/>
      <c r="CC460" s="2228"/>
      <c r="CD460" s="2228"/>
      <c r="CE460" s="2228"/>
      <c r="CF460" s="2228"/>
      <c r="CG460" s="2228"/>
      <c r="CH460" s="2228"/>
      <c r="CI460" s="2228"/>
      <c r="CJ460" s="2228"/>
      <c r="CK460" s="2228"/>
      <c r="CL460" s="2228"/>
      <c r="CM460" s="2229"/>
      <c r="CN460" s="2229"/>
    </row>
    <row r="461" spans="2:92" x14ac:dyDescent="0.2">
      <c r="B461" s="2227"/>
      <c r="I461" s="2228"/>
      <c r="J461" s="2228"/>
      <c r="K461" s="2228"/>
      <c r="L461" s="2228"/>
      <c r="M461" s="2228"/>
      <c r="N461" s="2228"/>
      <c r="O461" s="2228"/>
      <c r="P461" s="2228"/>
      <c r="Q461" s="2228"/>
      <c r="R461" s="2228"/>
      <c r="S461" s="2228"/>
      <c r="T461" s="2228"/>
      <c r="U461" s="2228"/>
      <c r="V461" s="2228"/>
      <c r="W461" s="2228"/>
      <c r="X461" s="2228"/>
      <c r="Y461" s="2228"/>
      <c r="Z461" s="2228"/>
      <c r="AA461" s="2228"/>
      <c r="AB461" s="2229"/>
      <c r="AC461" s="2229"/>
      <c r="AD461" s="2229"/>
      <c r="AE461" s="2229"/>
      <c r="AF461" s="2228"/>
      <c r="AG461" s="2228"/>
      <c r="AH461" s="2228"/>
      <c r="AI461" s="2228"/>
      <c r="AJ461" s="2228"/>
      <c r="AK461" s="2228"/>
      <c r="AL461" s="2228"/>
      <c r="AM461" s="2228"/>
      <c r="AN461" s="2228"/>
      <c r="AO461" s="2228"/>
      <c r="AP461" s="2228"/>
      <c r="AQ461" s="2228"/>
      <c r="AR461" s="2228"/>
      <c r="AS461" s="2228"/>
      <c r="AT461" s="2228"/>
      <c r="AU461" s="2228"/>
      <c r="AV461" s="2228"/>
      <c r="AW461" s="2228"/>
      <c r="AX461" s="2230"/>
      <c r="AY461" s="2228"/>
      <c r="AZ461" s="2228"/>
      <c r="BA461" s="2228"/>
      <c r="BB461" s="2228"/>
      <c r="BC461" s="2228"/>
      <c r="BD461" s="2228"/>
      <c r="BE461" s="2228"/>
      <c r="BF461" s="2228"/>
      <c r="BG461" s="2228"/>
      <c r="BH461" s="2228"/>
      <c r="BI461" s="2228"/>
      <c r="BJ461" s="2228"/>
      <c r="BK461" s="2228"/>
      <c r="BL461" s="2228"/>
      <c r="BM461" s="2228"/>
      <c r="BN461" s="2228"/>
      <c r="BO461" s="2228"/>
      <c r="BP461" s="2228"/>
      <c r="BQ461" s="2228"/>
      <c r="BR461" s="2228"/>
      <c r="BS461" s="2229"/>
      <c r="BT461" s="2228"/>
      <c r="BU461" s="2228"/>
      <c r="BV461" s="2228"/>
      <c r="BW461" s="2228"/>
      <c r="BX461" s="2228"/>
      <c r="BY461" s="2228"/>
      <c r="BZ461" s="2228"/>
      <c r="CA461" s="2228"/>
      <c r="CB461" s="2228"/>
      <c r="CC461" s="2228"/>
      <c r="CD461" s="2228"/>
      <c r="CE461" s="2228"/>
      <c r="CF461" s="2228"/>
      <c r="CG461" s="2228"/>
      <c r="CH461" s="2228"/>
      <c r="CI461" s="2228"/>
      <c r="CJ461" s="2228"/>
      <c r="CK461" s="2228"/>
      <c r="CL461" s="2228"/>
      <c r="CM461" s="2229"/>
      <c r="CN461" s="2229"/>
    </row>
    <row r="462" spans="2:92" x14ac:dyDescent="0.2">
      <c r="B462" s="2227"/>
      <c r="I462" s="2228"/>
      <c r="J462" s="2228"/>
      <c r="K462" s="2228"/>
      <c r="L462" s="2228"/>
      <c r="M462" s="2228"/>
      <c r="N462" s="2228"/>
      <c r="O462" s="2228"/>
      <c r="P462" s="2228"/>
      <c r="Q462" s="2228"/>
      <c r="R462" s="2228"/>
      <c r="S462" s="2228"/>
      <c r="T462" s="2228"/>
      <c r="U462" s="2228"/>
      <c r="V462" s="2228"/>
      <c r="W462" s="2228"/>
      <c r="X462" s="2228"/>
      <c r="Y462" s="2228"/>
      <c r="Z462" s="2228"/>
      <c r="AA462" s="2228"/>
      <c r="AB462" s="2229"/>
      <c r="AC462" s="2229"/>
      <c r="AD462" s="2229"/>
      <c r="AE462" s="2229"/>
      <c r="AF462" s="2228"/>
      <c r="AG462" s="2228"/>
      <c r="AH462" s="2228"/>
      <c r="AI462" s="2228"/>
      <c r="AJ462" s="2228"/>
      <c r="AK462" s="2228"/>
      <c r="AL462" s="2228"/>
      <c r="AM462" s="2228"/>
      <c r="AN462" s="2228"/>
      <c r="AO462" s="2228"/>
      <c r="AP462" s="2228"/>
      <c r="AQ462" s="2228"/>
      <c r="AR462" s="2228"/>
      <c r="AS462" s="2228"/>
      <c r="AT462" s="2228"/>
      <c r="AU462" s="2228"/>
      <c r="AV462" s="2228"/>
      <c r="AW462" s="2228"/>
      <c r="AX462" s="2230"/>
      <c r="AY462" s="2228"/>
      <c r="AZ462" s="2228"/>
      <c r="BA462" s="2228"/>
      <c r="BB462" s="2228"/>
      <c r="BC462" s="2228"/>
      <c r="BD462" s="2228"/>
      <c r="BE462" s="2228"/>
      <c r="BF462" s="2228"/>
      <c r="BG462" s="2228"/>
      <c r="BH462" s="2228"/>
      <c r="BI462" s="2228"/>
      <c r="BJ462" s="2228"/>
      <c r="BK462" s="2228"/>
      <c r="BL462" s="2228"/>
      <c r="BM462" s="2228"/>
      <c r="BN462" s="2228"/>
      <c r="BO462" s="2228"/>
      <c r="BP462" s="2228"/>
      <c r="BQ462" s="2228"/>
      <c r="BR462" s="2228"/>
      <c r="BS462" s="2229"/>
      <c r="BT462" s="2228"/>
      <c r="BU462" s="2228"/>
      <c r="BV462" s="2228"/>
      <c r="BW462" s="2228"/>
      <c r="BX462" s="2228"/>
      <c r="BY462" s="2228"/>
      <c r="BZ462" s="2228"/>
      <c r="CA462" s="2228"/>
      <c r="CB462" s="2228"/>
      <c r="CC462" s="2228"/>
      <c r="CD462" s="2228"/>
      <c r="CE462" s="2228"/>
      <c r="CF462" s="2228"/>
      <c r="CG462" s="2228"/>
      <c r="CH462" s="2228"/>
      <c r="CI462" s="2228"/>
      <c r="CJ462" s="2228"/>
      <c r="CK462" s="2228"/>
      <c r="CL462" s="2228"/>
      <c r="CM462" s="2229"/>
      <c r="CN462" s="2229"/>
    </row>
    <row r="463" spans="2:92" x14ac:dyDescent="0.2">
      <c r="B463" s="2227"/>
      <c r="I463" s="2228"/>
      <c r="J463" s="2228"/>
      <c r="K463" s="2228"/>
      <c r="L463" s="2228"/>
      <c r="M463" s="2228"/>
      <c r="N463" s="2228"/>
      <c r="O463" s="2228"/>
      <c r="P463" s="2228"/>
      <c r="Q463" s="2228"/>
      <c r="R463" s="2228"/>
      <c r="S463" s="2228"/>
      <c r="T463" s="2228"/>
      <c r="U463" s="2228"/>
      <c r="V463" s="2228"/>
      <c r="W463" s="2228"/>
      <c r="X463" s="2228"/>
      <c r="Y463" s="2228"/>
      <c r="Z463" s="2228"/>
      <c r="AA463" s="2228"/>
      <c r="AB463" s="2229"/>
      <c r="AC463" s="2229"/>
      <c r="AD463" s="2229"/>
      <c r="AE463" s="2229"/>
      <c r="AF463" s="2228"/>
      <c r="AG463" s="2228"/>
      <c r="AH463" s="2228"/>
      <c r="AI463" s="2228"/>
      <c r="AJ463" s="2228"/>
      <c r="AK463" s="2228"/>
      <c r="AL463" s="2228"/>
      <c r="AM463" s="2228"/>
      <c r="AN463" s="2228"/>
      <c r="AO463" s="2228"/>
      <c r="AP463" s="2228"/>
      <c r="AQ463" s="2228"/>
      <c r="AR463" s="2228"/>
      <c r="AS463" s="2228"/>
      <c r="AT463" s="2228"/>
      <c r="AU463" s="2228"/>
      <c r="AV463" s="2228"/>
      <c r="AW463" s="2228"/>
      <c r="AX463" s="2230"/>
      <c r="AY463" s="2228"/>
      <c r="AZ463" s="2228"/>
      <c r="BA463" s="2228"/>
      <c r="BB463" s="2228"/>
      <c r="BC463" s="2228"/>
      <c r="BD463" s="2228"/>
      <c r="BE463" s="2228"/>
      <c r="BF463" s="2228"/>
      <c r="BG463" s="2228"/>
      <c r="BH463" s="2228"/>
      <c r="BI463" s="2228"/>
      <c r="BJ463" s="2228"/>
      <c r="BK463" s="2228"/>
      <c r="BL463" s="2228"/>
      <c r="BM463" s="2228"/>
      <c r="BN463" s="2228"/>
      <c r="BO463" s="2228"/>
      <c r="BP463" s="2228"/>
      <c r="BQ463" s="2228"/>
      <c r="BR463" s="2228"/>
      <c r="BS463" s="2229"/>
      <c r="BT463" s="2228"/>
      <c r="BU463" s="2228"/>
      <c r="BV463" s="2228"/>
      <c r="BW463" s="2228"/>
      <c r="BX463" s="2228"/>
      <c r="BY463" s="2228"/>
      <c r="BZ463" s="2228"/>
      <c r="CA463" s="2228"/>
      <c r="CB463" s="2228"/>
      <c r="CC463" s="2228"/>
      <c r="CD463" s="2228"/>
      <c r="CE463" s="2228"/>
      <c r="CF463" s="2228"/>
      <c r="CG463" s="2228"/>
      <c r="CH463" s="2228"/>
      <c r="CI463" s="2228"/>
      <c r="CJ463" s="2228"/>
      <c r="CK463" s="2228"/>
      <c r="CL463" s="2228"/>
      <c r="CM463" s="2229"/>
      <c r="CN463" s="2229"/>
    </row>
    <row r="464" spans="2:92" x14ac:dyDescent="0.2">
      <c r="B464" s="2227"/>
      <c r="I464" s="2228"/>
      <c r="J464" s="2228"/>
      <c r="K464" s="2228"/>
      <c r="L464" s="2228"/>
      <c r="M464" s="2228"/>
      <c r="N464" s="2228"/>
      <c r="O464" s="2228"/>
      <c r="P464" s="2228"/>
      <c r="Q464" s="2228"/>
      <c r="R464" s="2228"/>
      <c r="S464" s="2228"/>
      <c r="T464" s="2228"/>
      <c r="U464" s="2228"/>
      <c r="V464" s="2228"/>
      <c r="W464" s="2228"/>
      <c r="X464" s="2228"/>
      <c r="Y464" s="2228"/>
      <c r="Z464" s="2228"/>
      <c r="AA464" s="2228"/>
      <c r="AB464" s="2229"/>
      <c r="AC464" s="2229"/>
      <c r="AD464" s="2229"/>
      <c r="AE464" s="2229"/>
      <c r="AF464" s="2228"/>
      <c r="AG464" s="2228"/>
      <c r="AH464" s="2228"/>
      <c r="AI464" s="2228"/>
      <c r="AJ464" s="2228"/>
      <c r="AK464" s="2228"/>
      <c r="AL464" s="2228"/>
      <c r="AM464" s="2228"/>
      <c r="AN464" s="2228"/>
      <c r="AO464" s="2228"/>
      <c r="AP464" s="2228"/>
      <c r="AQ464" s="2228"/>
      <c r="AR464" s="2228"/>
      <c r="AS464" s="2228"/>
      <c r="AT464" s="2228"/>
      <c r="AU464" s="2228"/>
      <c r="AV464" s="2228"/>
      <c r="AW464" s="2228"/>
      <c r="AX464" s="2230"/>
      <c r="AY464" s="2228"/>
      <c r="AZ464" s="2228"/>
      <c r="BA464" s="2228"/>
      <c r="BB464" s="2228"/>
      <c r="BC464" s="2228"/>
      <c r="BD464" s="2228"/>
      <c r="BE464" s="2228"/>
      <c r="BF464" s="2228"/>
      <c r="BG464" s="2228"/>
      <c r="BH464" s="2228"/>
      <c r="BI464" s="2228"/>
      <c r="BJ464" s="2228"/>
      <c r="BK464" s="2228"/>
      <c r="BL464" s="2228"/>
      <c r="BM464" s="2228"/>
      <c r="BN464" s="2228"/>
      <c r="BO464" s="2228"/>
      <c r="BP464" s="2228"/>
      <c r="BQ464" s="2228"/>
      <c r="BR464" s="2228"/>
      <c r="BS464" s="2229"/>
      <c r="BT464" s="2228"/>
      <c r="BU464" s="2228"/>
      <c r="BV464" s="2228"/>
      <c r="BW464" s="2228"/>
      <c r="BX464" s="2228"/>
      <c r="BY464" s="2228"/>
      <c r="BZ464" s="2228"/>
      <c r="CA464" s="2228"/>
      <c r="CB464" s="2228"/>
      <c r="CC464" s="2228"/>
      <c r="CD464" s="2228"/>
      <c r="CE464" s="2228"/>
      <c r="CF464" s="2228"/>
      <c r="CG464" s="2228"/>
      <c r="CH464" s="2228"/>
      <c r="CI464" s="2228"/>
      <c r="CJ464" s="2228"/>
      <c r="CK464" s="2228"/>
      <c r="CL464" s="2228"/>
      <c r="CM464" s="2229"/>
      <c r="CN464" s="2229"/>
    </row>
    <row r="465" spans="2:92" x14ac:dyDescent="0.2">
      <c r="B465" s="2227"/>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9"/>
      <c r="AC465" s="2229"/>
      <c r="AD465" s="2229"/>
      <c r="AE465" s="2229"/>
      <c r="AF465" s="2228"/>
      <c r="AG465" s="2228"/>
      <c r="AH465" s="2228"/>
      <c r="AI465" s="2228"/>
      <c r="AJ465" s="2228"/>
      <c r="AK465" s="2228"/>
      <c r="AL465" s="2228"/>
      <c r="AM465" s="2228"/>
      <c r="AN465" s="2228"/>
      <c r="AO465" s="2228"/>
      <c r="AP465" s="2228"/>
      <c r="AQ465" s="2228"/>
      <c r="AR465" s="2228"/>
      <c r="AS465" s="2228"/>
      <c r="AT465" s="2228"/>
      <c r="AU465" s="2228"/>
      <c r="AV465" s="2228"/>
      <c r="AW465" s="2228"/>
      <c r="AX465" s="2230"/>
      <c r="AY465" s="2228"/>
      <c r="AZ465" s="2228"/>
      <c r="BA465" s="2228"/>
      <c r="BB465" s="2228"/>
      <c r="BC465" s="2228"/>
      <c r="BD465" s="2228"/>
      <c r="BE465" s="2228"/>
      <c r="BF465" s="2228"/>
      <c r="BG465" s="2228"/>
      <c r="BH465" s="2228"/>
      <c r="BI465" s="2228"/>
      <c r="BJ465" s="2228"/>
      <c r="BK465" s="2228"/>
      <c r="BL465" s="2228"/>
      <c r="BM465" s="2228"/>
      <c r="BN465" s="2228"/>
      <c r="BO465" s="2228"/>
      <c r="BP465" s="2228"/>
      <c r="BQ465" s="2228"/>
      <c r="BR465" s="2228"/>
      <c r="BS465" s="2229"/>
      <c r="BT465" s="2228"/>
      <c r="BU465" s="2228"/>
      <c r="BV465" s="2228"/>
      <c r="BW465" s="2228"/>
      <c r="BX465" s="2228"/>
      <c r="BY465" s="2228"/>
      <c r="BZ465" s="2228"/>
      <c r="CA465" s="2228"/>
      <c r="CB465" s="2228"/>
      <c r="CC465" s="2228"/>
      <c r="CD465" s="2228"/>
      <c r="CE465" s="2228"/>
      <c r="CF465" s="2228"/>
      <c r="CG465" s="2228"/>
      <c r="CH465" s="2228"/>
      <c r="CI465" s="2228"/>
      <c r="CJ465" s="2228"/>
      <c r="CK465" s="2228"/>
      <c r="CL465" s="2228"/>
      <c r="CM465" s="2229"/>
      <c r="CN465" s="2229"/>
    </row>
    <row r="466" spans="2:92" x14ac:dyDescent="0.2">
      <c r="B466" s="2227"/>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9"/>
      <c r="AC466" s="2229"/>
      <c r="AD466" s="2229"/>
      <c r="AE466" s="2229"/>
      <c r="AF466" s="2228"/>
      <c r="AG466" s="2228"/>
      <c r="AH466" s="2228"/>
      <c r="AI466" s="2228"/>
      <c r="AJ466" s="2228"/>
      <c r="AK466" s="2228"/>
      <c r="AL466" s="2228"/>
      <c r="AM466" s="2228"/>
      <c r="AN466" s="2228"/>
      <c r="AO466" s="2228"/>
      <c r="AP466" s="2228"/>
      <c r="AQ466" s="2228"/>
      <c r="AR466" s="2228"/>
      <c r="AS466" s="2228"/>
      <c r="AT466" s="2228"/>
      <c r="AU466" s="2228"/>
      <c r="AV466" s="2228"/>
      <c r="AW466" s="2228"/>
      <c r="AX466" s="2230"/>
      <c r="AY466" s="2228"/>
      <c r="AZ466" s="2228"/>
      <c r="BA466" s="2228"/>
      <c r="BB466" s="2228"/>
      <c r="BC466" s="2228"/>
      <c r="BD466" s="2228"/>
      <c r="BE466" s="2228"/>
      <c r="BF466" s="2228"/>
      <c r="BG466" s="2228"/>
      <c r="BH466" s="2228"/>
      <c r="BI466" s="2228"/>
      <c r="BJ466" s="2228"/>
      <c r="BK466" s="2228"/>
      <c r="BL466" s="2228"/>
      <c r="BM466" s="2228"/>
      <c r="BN466" s="2228"/>
      <c r="BO466" s="2228"/>
      <c r="BP466" s="2228"/>
      <c r="BQ466" s="2228"/>
      <c r="BR466" s="2228"/>
      <c r="BS466" s="2229"/>
      <c r="BT466" s="2228"/>
      <c r="BU466" s="2228"/>
      <c r="BV466" s="2228"/>
      <c r="BW466" s="2228"/>
      <c r="BX466" s="2228"/>
      <c r="BY466" s="2228"/>
      <c r="BZ466" s="2228"/>
      <c r="CA466" s="2228"/>
      <c r="CB466" s="2228"/>
      <c r="CC466" s="2228"/>
      <c r="CD466" s="2228"/>
      <c r="CE466" s="2228"/>
      <c r="CF466" s="2228"/>
      <c r="CG466" s="2228"/>
      <c r="CH466" s="2228"/>
      <c r="CI466" s="2228"/>
      <c r="CJ466" s="2228"/>
      <c r="CK466" s="2228"/>
      <c r="CL466" s="2228"/>
      <c r="CM466" s="2229"/>
      <c r="CN466" s="2229"/>
    </row>
    <row r="467" spans="2:92" x14ac:dyDescent="0.2">
      <c r="B467" s="2227"/>
      <c r="I467" s="2228"/>
      <c r="J467" s="2228"/>
      <c r="K467" s="2228"/>
      <c r="L467" s="2228"/>
      <c r="M467" s="2228"/>
      <c r="N467" s="2228"/>
      <c r="O467" s="2228"/>
      <c r="P467" s="2228"/>
      <c r="Q467" s="2228"/>
      <c r="R467" s="2228"/>
      <c r="S467" s="2228"/>
      <c r="T467" s="2228"/>
      <c r="U467" s="2228"/>
      <c r="V467" s="2228"/>
      <c r="W467" s="2228"/>
      <c r="X467" s="2228"/>
      <c r="Y467" s="2228"/>
      <c r="Z467" s="2228"/>
      <c r="AA467" s="2228"/>
      <c r="AB467" s="2229"/>
      <c r="AC467" s="2229"/>
      <c r="AD467" s="2229"/>
      <c r="AE467" s="2229"/>
      <c r="AF467" s="2228"/>
      <c r="AG467" s="2228"/>
      <c r="AH467" s="2228"/>
      <c r="AI467" s="2228"/>
      <c r="AJ467" s="2228"/>
      <c r="AK467" s="2228"/>
      <c r="AL467" s="2228"/>
      <c r="AM467" s="2228"/>
      <c r="AN467" s="2228"/>
      <c r="AO467" s="2228"/>
      <c r="AP467" s="2228"/>
      <c r="AQ467" s="2228"/>
      <c r="AR467" s="2228"/>
      <c r="AS467" s="2228"/>
      <c r="AT467" s="2228"/>
      <c r="AU467" s="2228"/>
      <c r="AV467" s="2228"/>
      <c r="AW467" s="2228"/>
      <c r="AX467" s="2230"/>
      <c r="AY467" s="2228"/>
      <c r="AZ467" s="2228"/>
      <c r="BA467" s="2228"/>
      <c r="BB467" s="2228"/>
      <c r="BC467" s="2228"/>
      <c r="BD467" s="2228"/>
      <c r="BE467" s="2228"/>
      <c r="BF467" s="2228"/>
      <c r="BG467" s="2228"/>
      <c r="BH467" s="2228"/>
      <c r="BI467" s="2228"/>
      <c r="BJ467" s="2228"/>
      <c r="BK467" s="2228"/>
      <c r="BL467" s="2228"/>
      <c r="BM467" s="2228"/>
      <c r="BN467" s="2228"/>
      <c r="BO467" s="2228"/>
      <c r="BP467" s="2228"/>
      <c r="BQ467" s="2228"/>
      <c r="BR467" s="2228"/>
      <c r="BS467" s="2229"/>
      <c r="BT467" s="2228"/>
      <c r="BU467" s="2228"/>
      <c r="BV467" s="2228"/>
      <c r="BW467" s="2228"/>
      <c r="BX467" s="2228"/>
      <c r="BY467" s="2228"/>
      <c r="BZ467" s="2228"/>
      <c r="CA467" s="2228"/>
      <c r="CB467" s="2228"/>
      <c r="CC467" s="2228"/>
      <c r="CD467" s="2228"/>
      <c r="CE467" s="2228"/>
      <c r="CF467" s="2228"/>
      <c r="CG467" s="2228"/>
      <c r="CH467" s="2228"/>
      <c r="CI467" s="2228"/>
      <c r="CJ467" s="2228"/>
      <c r="CK467" s="2228"/>
      <c r="CL467" s="2228"/>
      <c r="CM467" s="2229"/>
      <c r="CN467" s="2229"/>
    </row>
    <row r="468" spans="2:92" x14ac:dyDescent="0.2">
      <c r="B468" s="2227"/>
      <c r="I468" s="2228"/>
      <c r="J468" s="2228"/>
      <c r="K468" s="2228"/>
      <c r="L468" s="2228"/>
      <c r="M468" s="2228"/>
      <c r="N468" s="2228"/>
      <c r="O468" s="2228"/>
      <c r="P468" s="2228"/>
      <c r="Q468" s="2228"/>
      <c r="R468" s="2228"/>
      <c r="S468" s="2228"/>
      <c r="T468" s="2228"/>
      <c r="U468" s="2228"/>
      <c r="V468" s="2228"/>
      <c r="W468" s="2228"/>
      <c r="X468" s="2228"/>
      <c r="Y468" s="2228"/>
      <c r="Z468" s="2228"/>
      <c r="AA468" s="2228"/>
      <c r="AB468" s="2229"/>
      <c r="AC468" s="2229"/>
      <c r="AD468" s="2229"/>
      <c r="AE468" s="2229"/>
      <c r="AF468" s="2228"/>
      <c r="AG468" s="2228"/>
      <c r="AH468" s="2228"/>
      <c r="AI468" s="2228"/>
      <c r="AJ468" s="2228"/>
      <c r="AK468" s="2228"/>
      <c r="AL468" s="2228"/>
      <c r="AM468" s="2228"/>
      <c r="AN468" s="2228"/>
      <c r="AO468" s="2228"/>
      <c r="AP468" s="2228"/>
      <c r="AQ468" s="2228"/>
      <c r="AR468" s="2228"/>
      <c r="AS468" s="2228"/>
      <c r="AT468" s="2228"/>
      <c r="AU468" s="2228"/>
      <c r="AV468" s="2228"/>
      <c r="AW468" s="2228"/>
      <c r="AX468" s="2230"/>
      <c r="AY468" s="2228"/>
      <c r="AZ468" s="2228"/>
      <c r="BA468" s="2228"/>
      <c r="BB468" s="2228"/>
      <c r="BC468" s="2228"/>
      <c r="BD468" s="2228"/>
      <c r="BE468" s="2228"/>
      <c r="BF468" s="2228"/>
      <c r="BG468" s="2228"/>
      <c r="BH468" s="2228"/>
      <c r="BI468" s="2228"/>
      <c r="BJ468" s="2228"/>
      <c r="BK468" s="2228"/>
      <c r="BL468" s="2228"/>
      <c r="BM468" s="2228"/>
      <c r="BN468" s="2228"/>
      <c r="BO468" s="2228"/>
      <c r="BP468" s="2228"/>
      <c r="BQ468" s="2228"/>
      <c r="BR468" s="2228"/>
      <c r="BS468" s="2229"/>
      <c r="BT468" s="2228"/>
      <c r="BU468" s="2228"/>
      <c r="BV468" s="2228"/>
      <c r="BW468" s="2228"/>
      <c r="BX468" s="2228"/>
      <c r="BY468" s="2228"/>
      <c r="BZ468" s="2228"/>
      <c r="CA468" s="2228"/>
      <c r="CB468" s="2228"/>
      <c r="CC468" s="2228"/>
      <c r="CD468" s="2228"/>
      <c r="CE468" s="2228"/>
      <c r="CF468" s="2228"/>
      <c r="CG468" s="2228"/>
      <c r="CH468" s="2228"/>
      <c r="CI468" s="2228"/>
      <c r="CJ468" s="2228"/>
      <c r="CK468" s="2228"/>
      <c r="CL468" s="2228"/>
      <c r="CM468" s="2229"/>
      <c r="CN468" s="2229"/>
    </row>
    <row r="469" spans="2:92" x14ac:dyDescent="0.2">
      <c r="B469" s="2227"/>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9"/>
      <c r="AC469" s="2229"/>
      <c r="AD469" s="2229"/>
      <c r="AE469" s="2229"/>
      <c r="AF469" s="2228"/>
      <c r="AG469" s="2228"/>
      <c r="AH469" s="2228"/>
      <c r="AI469" s="2228"/>
      <c r="AJ469" s="2228"/>
      <c r="AK469" s="2228"/>
      <c r="AL469" s="2228"/>
      <c r="AM469" s="2228"/>
      <c r="AN469" s="2228"/>
      <c r="AO469" s="2228"/>
      <c r="AP469" s="2228"/>
      <c r="AQ469" s="2228"/>
      <c r="AR469" s="2228"/>
      <c r="AS469" s="2228"/>
      <c r="AT469" s="2228"/>
      <c r="AU469" s="2228"/>
      <c r="AV469" s="2228"/>
      <c r="AW469" s="2228"/>
      <c r="AX469" s="2230"/>
      <c r="AY469" s="2228"/>
      <c r="AZ469" s="2228"/>
      <c r="BA469" s="2228"/>
      <c r="BB469" s="2228"/>
      <c r="BC469" s="2228"/>
      <c r="BD469" s="2228"/>
      <c r="BE469" s="2228"/>
      <c r="BF469" s="2228"/>
      <c r="BG469" s="2228"/>
      <c r="BH469" s="2228"/>
      <c r="BI469" s="2228"/>
      <c r="BJ469" s="2228"/>
      <c r="BK469" s="2228"/>
      <c r="BL469" s="2228"/>
      <c r="BM469" s="2228"/>
      <c r="BN469" s="2228"/>
      <c r="BO469" s="2228"/>
      <c r="BP469" s="2228"/>
      <c r="BQ469" s="2228"/>
      <c r="BR469" s="2228"/>
      <c r="BS469" s="2229"/>
      <c r="BT469" s="2228"/>
      <c r="BU469" s="2228"/>
      <c r="BV469" s="2228"/>
      <c r="BW469" s="2228"/>
      <c r="BX469" s="2228"/>
      <c r="BY469" s="2228"/>
      <c r="BZ469" s="2228"/>
      <c r="CA469" s="2228"/>
      <c r="CB469" s="2228"/>
      <c r="CC469" s="2228"/>
      <c r="CD469" s="2228"/>
      <c r="CE469" s="2228"/>
      <c r="CF469" s="2228"/>
      <c r="CG469" s="2228"/>
      <c r="CH469" s="2228"/>
      <c r="CI469" s="2228"/>
      <c r="CJ469" s="2228"/>
      <c r="CK469" s="2228"/>
      <c r="CL469" s="2228"/>
      <c r="CM469" s="2229"/>
      <c r="CN469" s="2229"/>
    </row>
    <row r="470" spans="2:92" x14ac:dyDescent="0.2">
      <c r="B470" s="2227"/>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9"/>
      <c r="AC470" s="2229"/>
      <c r="AD470" s="2229"/>
      <c r="AE470" s="2229"/>
      <c r="AF470" s="2228"/>
      <c r="AG470" s="2228"/>
      <c r="AH470" s="2228"/>
      <c r="AI470" s="2228"/>
      <c r="AJ470" s="2228"/>
      <c r="AK470" s="2228"/>
      <c r="AL470" s="2228"/>
      <c r="AM470" s="2228"/>
      <c r="AN470" s="2228"/>
      <c r="AO470" s="2228"/>
      <c r="AP470" s="2228"/>
      <c r="AQ470" s="2228"/>
      <c r="AR470" s="2228"/>
      <c r="AS470" s="2228"/>
      <c r="AT470" s="2228"/>
      <c r="AU470" s="2228"/>
      <c r="AV470" s="2228"/>
      <c r="AW470" s="2228"/>
      <c r="AX470" s="2230"/>
      <c r="AY470" s="2228"/>
      <c r="AZ470" s="2228"/>
      <c r="BA470" s="2228"/>
      <c r="BB470" s="2228"/>
      <c r="BC470" s="2228"/>
      <c r="BD470" s="2228"/>
      <c r="BE470" s="2228"/>
      <c r="BF470" s="2228"/>
      <c r="BG470" s="2228"/>
      <c r="BH470" s="2228"/>
      <c r="BI470" s="2228"/>
      <c r="BJ470" s="2228"/>
      <c r="BK470" s="2228"/>
      <c r="BL470" s="2228"/>
      <c r="BM470" s="2228"/>
      <c r="BN470" s="2228"/>
      <c r="BO470" s="2228"/>
      <c r="BP470" s="2228"/>
      <c r="BQ470" s="2228"/>
      <c r="BR470" s="2228"/>
      <c r="BS470" s="2229"/>
      <c r="BT470" s="2228"/>
      <c r="BU470" s="2228"/>
      <c r="BV470" s="2228"/>
      <c r="BW470" s="2228"/>
      <c r="BX470" s="2228"/>
      <c r="BY470" s="2228"/>
      <c r="BZ470" s="2228"/>
      <c r="CA470" s="2228"/>
      <c r="CB470" s="2228"/>
      <c r="CC470" s="2228"/>
      <c r="CD470" s="2228"/>
      <c r="CE470" s="2228"/>
      <c r="CF470" s="2228"/>
      <c r="CG470" s="2228"/>
      <c r="CH470" s="2228"/>
      <c r="CI470" s="2228"/>
      <c r="CJ470" s="2228"/>
      <c r="CK470" s="2228"/>
      <c r="CL470" s="2228"/>
      <c r="CM470" s="2229"/>
      <c r="CN470" s="2229"/>
    </row>
    <row r="471" spans="2:92" x14ac:dyDescent="0.2">
      <c r="B471" s="2227"/>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9"/>
      <c r="AC471" s="2229"/>
      <c r="AD471" s="2229"/>
      <c r="AE471" s="2229"/>
      <c r="AF471" s="2228"/>
      <c r="AG471" s="2228"/>
      <c r="AH471" s="2228"/>
      <c r="AI471" s="2228"/>
      <c r="AJ471" s="2228"/>
      <c r="AK471" s="2228"/>
      <c r="AL471" s="2228"/>
      <c r="AM471" s="2228"/>
      <c r="AN471" s="2228"/>
      <c r="AO471" s="2228"/>
      <c r="AP471" s="2228"/>
      <c r="AQ471" s="2228"/>
      <c r="AR471" s="2228"/>
      <c r="AS471" s="2228"/>
      <c r="AT471" s="2228"/>
      <c r="AU471" s="2228"/>
      <c r="AV471" s="2228"/>
      <c r="AW471" s="2228"/>
      <c r="AX471" s="2230"/>
      <c r="AY471" s="2228"/>
      <c r="AZ471" s="2228"/>
      <c r="BA471" s="2228"/>
      <c r="BB471" s="2228"/>
      <c r="BC471" s="2228"/>
      <c r="BD471" s="2228"/>
      <c r="BE471" s="2228"/>
      <c r="BF471" s="2228"/>
      <c r="BG471" s="2228"/>
      <c r="BH471" s="2228"/>
      <c r="BI471" s="2228"/>
      <c r="BJ471" s="2228"/>
      <c r="BK471" s="2228"/>
      <c r="BL471" s="2228"/>
      <c r="BM471" s="2228"/>
      <c r="BN471" s="2228"/>
      <c r="BO471" s="2228"/>
      <c r="BP471" s="2228"/>
      <c r="BQ471" s="2228"/>
      <c r="BR471" s="2228"/>
      <c r="BS471" s="2229"/>
      <c r="BT471" s="2228"/>
      <c r="BU471" s="2228"/>
      <c r="BV471" s="2228"/>
      <c r="BW471" s="2228"/>
      <c r="BX471" s="2228"/>
      <c r="BY471" s="2228"/>
      <c r="BZ471" s="2228"/>
      <c r="CA471" s="2228"/>
      <c r="CB471" s="2228"/>
      <c r="CC471" s="2228"/>
      <c r="CD471" s="2228"/>
      <c r="CE471" s="2228"/>
      <c r="CF471" s="2228"/>
      <c r="CG471" s="2228"/>
      <c r="CH471" s="2228"/>
      <c r="CI471" s="2228"/>
      <c r="CJ471" s="2228"/>
      <c r="CK471" s="2228"/>
      <c r="CL471" s="2228"/>
      <c r="CM471" s="2229"/>
      <c r="CN471" s="2229"/>
    </row>
    <row r="472" spans="2:92" x14ac:dyDescent="0.2">
      <c r="B472" s="2227"/>
      <c r="I472" s="2228"/>
      <c r="J472" s="2228"/>
      <c r="K472" s="2228"/>
      <c r="L472" s="2228"/>
      <c r="M472" s="2228"/>
      <c r="N472" s="2228"/>
      <c r="O472" s="2228"/>
      <c r="P472" s="2228"/>
      <c r="Q472" s="2228"/>
      <c r="R472" s="2228"/>
      <c r="S472" s="2228"/>
      <c r="T472" s="2228"/>
      <c r="U472" s="2228"/>
      <c r="V472" s="2228"/>
      <c r="W472" s="2228"/>
      <c r="X472" s="2228"/>
      <c r="Y472" s="2228"/>
      <c r="Z472" s="2228"/>
      <c r="AA472" s="2228"/>
      <c r="AB472" s="2229"/>
      <c r="AC472" s="2229"/>
      <c r="AD472" s="2229"/>
      <c r="AE472" s="2229"/>
      <c r="AF472" s="2228"/>
      <c r="AG472" s="2228"/>
      <c r="AH472" s="2228"/>
      <c r="AI472" s="2228"/>
      <c r="AJ472" s="2228"/>
      <c r="AK472" s="2228"/>
      <c r="AL472" s="2228"/>
      <c r="AM472" s="2228"/>
      <c r="AN472" s="2228"/>
      <c r="AO472" s="2228"/>
      <c r="AP472" s="2228"/>
      <c r="AQ472" s="2228"/>
      <c r="AR472" s="2228"/>
      <c r="AS472" s="2228"/>
      <c r="AT472" s="2228"/>
      <c r="AU472" s="2228"/>
      <c r="AV472" s="2228"/>
      <c r="AW472" s="2228"/>
      <c r="AX472" s="2230"/>
      <c r="AY472" s="2228"/>
      <c r="AZ472" s="2228"/>
      <c r="BA472" s="2228"/>
      <c r="BB472" s="2228"/>
      <c r="BC472" s="2228"/>
      <c r="BD472" s="2228"/>
      <c r="BE472" s="2228"/>
      <c r="BF472" s="2228"/>
      <c r="BG472" s="2228"/>
      <c r="BH472" s="2228"/>
      <c r="BI472" s="2228"/>
      <c r="BJ472" s="2228"/>
      <c r="BK472" s="2228"/>
      <c r="BL472" s="2228"/>
      <c r="BM472" s="2228"/>
      <c r="BN472" s="2228"/>
      <c r="BO472" s="2228"/>
      <c r="BP472" s="2228"/>
      <c r="BQ472" s="2228"/>
      <c r="BR472" s="2228"/>
      <c r="BS472" s="2229"/>
      <c r="BT472" s="2228"/>
      <c r="BU472" s="2228"/>
      <c r="BV472" s="2228"/>
      <c r="BW472" s="2228"/>
      <c r="BX472" s="2228"/>
      <c r="BY472" s="2228"/>
      <c r="BZ472" s="2228"/>
      <c r="CA472" s="2228"/>
      <c r="CB472" s="2228"/>
      <c r="CC472" s="2228"/>
      <c r="CD472" s="2228"/>
      <c r="CE472" s="2228"/>
      <c r="CF472" s="2228"/>
      <c r="CG472" s="2228"/>
      <c r="CH472" s="2228"/>
      <c r="CI472" s="2228"/>
      <c r="CJ472" s="2228"/>
      <c r="CK472" s="2228"/>
      <c r="CL472" s="2228"/>
      <c r="CM472" s="2229"/>
      <c r="CN472" s="2229"/>
    </row>
    <row r="473" spans="2:92" x14ac:dyDescent="0.2">
      <c r="B473" s="2227"/>
      <c r="I473" s="2228"/>
      <c r="J473" s="2228"/>
      <c r="K473" s="2228"/>
      <c r="L473" s="2228"/>
      <c r="M473" s="2228"/>
      <c r="N473" s="2228"/>
      <c r="O473" s="2228"/>
      <c r="P473" s="2228"/>
      <c r="Q473" s="2228"/>
      <c r="R473" s="2228"/>
      <c r="S473" s="2228"/>
      <c r="T473" s="2228"/>
      <c r="U473" s="2228"/>
      <c r="V473" s="2228"/>
      <c r="W473" s="2228"/>
      <c r="X473" s="2228"/>
      <c r="Y473" s="2228"/>
      <c r="Z473" s="2228"/>
      <c r="AA473" s="2228"/>
      <c r="AB473" s="2229"/>
      <c r="AC473" s="2229"/>
      <c r="AD473" s="2229"/>
      <c r="AE473" s="2229"/>
      <c r="AF473" s="2228"/>
      <c r="AG473" s="2228"/>
      <c r="AH473" s="2228"/>
      <c r="AI473" s="2228"/>
      <c r="AJ473" s="2228"/>
      <c r="AK473" s="2228"/>
      <c r="AL473" s="2228"/>
      <c r="AM473" s="2228"/>
      <c r="AN473" s="2228"/>
      <c r="AO473" s="2228"/>
      <c r="AP473" s="2228"/>
      <c r="AQ473" s="2228"/>
      <c r="AR473" s="2228"/>
      <c r="AS473" s="2228"/>
      <c r="AT473" s="2228"/>
      <c r="AU473" s="2228"/>
      <c r="AV473" s="2228"/>
      <c r="AW473" s="2228"/>
      <c r="AX473" s="2230"/>
      <c r="AY473" s="2228"/>
      <c r="AZ473" s="2228"/>
      <c r="BA473" s="2228"/>
      <c r="BB473" s="2228"/>
      <c r="BC473" s="2228"/>
      <c r="BD473" s="2228"/>
      <c r="BE473" s="2228"/>
      <c r="BF473" s="2228"/>
      <c r="BG473" s="2228"/>
      <c r="BH473" s="2228"/>
      <c r="BI473" s="2228"/>
      <c r="BJ473" s="2228"/>
      <c r="BK473" s="2228"/>
      <c r="BL473" s="2228"/>
      <c r="BM473" s="2228"/>
      <c r="BN473" s="2228"/>
      <c r="BO473" s="2228"/>
      <c r="BP473" s="2228"/>
      <c r="BQ473" s="2228"/>
      <c r="BR473" s="2228"/>
      <c r="BS473" s="2229"/>
      <c r="BT473" s="2228"/>
      <c r="BU473" s="2228"/>
      <c r="BV473" s="2228"/>
      <c r="BW473" s="2228"/>
      <c r="BX473" s="2228"/>
      <c r="BY473" s="2228"/>
      <c r="BZ473" s="2228"/>
      <c r="CA473" s="2228"/>
      <c r="CB473" s="2228"/>
      <c r="CC473" s="2228"/>
      <c r="CD473" s="2228"/>
      <c r="CE473" s="2228"/>
      <c r="CF473" s="2228"/>
      <c r="CG473" s="2228"/>
      <c r="CH473" s="2228"/>
      <c r="CI473" s="2228"/>
      <c r="CJ473" s="2228"/>
      <c r="CK473" s="2228"/>
      <c r="CL473" s="2228"/>
      <c r="CM473" s="2229"/>
      <c r="CN473" s="2229"/>
    </row>
    <row r="474" spans="2:92" x14ac:dyDescent="0.2">
      <c r="B474" s="2227"/>
      <c r="I474" s="2228"/>
      <c r="J474" s="2228"/>
      <c r="K474" s="2228"/>
      <c r="L474" s="2228"/>
      <c r="M474" s="2228"/>
      <c r="N474" s="2228"/>
      <c r="O474" s="2228"/>
      <c r="P474" s="2228"/>
      <c r="Q474" s="2228"/>
      <c r="R474" s="2228"/>
      <c r="S474" s="2228"/>
      <c r="T474" s="2228"/>
      <c r="U474" s="2228"/>
      <c r="V474" s="2228"/>
      <c r="W474" s="2228"/>
      <c r="X474" s="2228"/>
      <c r="Y474" s="2228"/>
      <c r="Z474" s="2228"/>
      <c r="AA474" s="2228"/>
      <c r="AB474" s="2229"/>
      <c r="AC474" s="2229"/>
      <c r="AD474" s="2229"/>
      <c r="AE474" s="2229"/>
      <c r="AF474" s="2228"/>
      <c r="AG474" s="2228"/>
      <c r="AH474" s="2228"/>
      <c r="AI474" s="2228"/>
      <c r="AJ474" s="2228"/>
      <c r="AK474" s="2228"/>
      <c r="AL474" s="2228"/>
      <c r="AM474" s="2228"/>
      <c r="AN474" s="2228"/>
      <c r="AO474" s="2228"/>
      <c r="AP474" s="2228"/>
      <c r="AQ474" s="2228"/>
      <c r="AR474" s="2228"/>
      <c r="AS474" s="2228"/>
      <c r="AT474" s="2228"/>
      <c r="AU474" s="2228"/>
      <c r="AV474" s="2228"/>
      <c r="AW474" s="2228"/>
      <c r="AX474" s="2230"/>
      <c r="AY474" s="2228"/>
      <c r="AZ474" s="2228"/>
      <c r="BA474" s="2228"/>
      <c r="BB474" s="2228"/>
      <c r="BC474" s="2228"/>
      <c r="BD474" s="2228"/>
      <c r="BE474" s="2228"/>
      <c r="BF474" s="2228"/>
      <c r="BG474" s="2228"/>
      <c r="BH474" s="2228"/>
      <c r="BI474" s="2228"/>
      <c r="BJ474" s="2228"/>
      <c r="BK474" s="2228"/>
      <c r="BL474" s="2228"/>
      <c r="BM474" s="2228"/>
      <c r="BN474" s="2228"/>
      <c r="BO474" s="2228"/>
      <c r="BP474" s="2228"/>
      <c r="BQ474" s="2228"/>
      <c r="BR474" s="2228"/>
      <c r="BS474" s="2229"/>
      <c r="BT474" s="2228"/>
      <c r="BU474" s="2228"/>
      <c r="BV474" s="2228"/>
      <c r="BW474" s="2228"/>
      <c r="BX474" s="2228"/>
      <c r="BY474" s="2228"/>
      <c r="BZ474" s="2228"/>
      <c r="CA474" s="2228"/>
      <c r="CB474" s="2228"/>
      <c r="CC474" s="2228"/>
      <c r="CD474" s="2228"/>
      <c r="CE474" s="2228"/>
      <c r="CF474" s="2228"/>
      <c r="CG474" s="2228"/>
      <c r="CH474" s="2228"/>
      <c r="CI474" s="2228"/>
      <c r="CJ474" s="2228"/>
      <c r="CK474" s="2228"/>
      <c r="CL474" s="2228"/>
      <c r="CM474" s="2229"/>
      <c r="CN474" s="2229"/>
    </row>
    <row r="475" spans="2:92" x14ac:dyDescent="0.2">
      <c r="B475" s="2227"/>
      <c r="I475" s="2228"/>
      <c r="J475" s="2228"/>
      <c r="K475" s="2228"/>
      <c r="L475" s="2228"/>
      <c r="M475" s="2228"/>
      <c r="N475" s="2228"/>
      <c r="O475" s="2228"/>
      <c r="P475" s="2228"/>
      <c r="Q475" s="2228"/>
      <c r="R475" s="2228"/>
      <c r="S475" s="2228"/>
      <c r="T475" s="2228"/>
      <c r="U475" s="2228"/>
      <c r="V475" s="2228"/>
      <c r="W475" s="2228"/>
      <c r="X475" s="2228"/>
      <c r="Y475" s="2228"/>
      <c r="Z475" s="2228"/>
      <c r="AA475" s="2228"/>
      <c r="AB475" s="2229"/>
      <c r="AC475" s="2229"/>
      <c r="AD475" s="2229"/>
      <c r="AE475" s="2229"/>
      <c r="AF475" s="2228"/>
      <c r="AG475" s="2228"/>
      <c r="AH475" s="2228"/>
      <c r="AI475" s="2228"/>
      <c r="AJ475" s="2228"/>
      <c r="AK475" s="2228"/>
      <c r="AL475" s="2228"/>
      <c r="AM475" s="2228"/>
      <c r="AN475" s="2228"/>
      <c r="AO475" s="2228"/>
      <c r="AP475" s="2228"/>
      <c r="AQ475" s="2228"/>
      <c r="AR475" s="2228"/>
      <c r="AS475" s="2228"/>
      <c r="AT475" s="2228"/>
      <c r="AU475" s="2228"/>
      <c r="AV475" s="2228"/>
      <c r="AW475" s="2228"/>
      <c r="AX475" s="2230"/>
      <c r="AY475" s="2228"/>
      <c r="AZ475" s="2228"/>
      <c r="BA475" s="2228"/>
      <c r="BB475" s="2228"/>
      <c r="BC475" s="2228"/>
      <c r="BD475" s="2228"/>
      <c r="BE475" s="2228"/>
      <c r="BF475" s="2228"/>
      <c r="BG475" s="2228"/>
      <c r="BH475" s="2228"/>
      <c r="BI475" s="2228"/>
      <c r="BJ475" s="2228"/>
      <c r="BK475" s="2228"/>
      <c r="BL475" s="2228"/>
      <c r="BM475" s="2228"/>
      <c r="BN475" s="2228"/>
      <c r="BO475" s="2228"/>
      <c r="BP475" s="2228"/>
      <c r="BQ475" s="2228"/>
      <c r="BR475" s="2228"/>
      <c r="BS475" s="2229"/>
      <c r="BT475" s="2228"/>
      <c r="BU475" s="2228"/>
      <c r="BV475" s="2228"/>
      <c r="BW475" s="2228"/>
      <c r="BX475" s="2228"/>
      <c r="BY475" s="2228"/>
      <c r="BZ475" s="2228"/>
      <c r="CA475" s="2228"/>
      <c r="CB475" s="2228"/>
      <c r="CC475" s="2228"/>
      <c r="CD475" s="2228"/>
      <c r="CE475" s="2228"/>
      <c r="CF475" s="2228"/>
      <c r="CG475" s="2228"/>
      <c r="CH475" s="2228"/>
      <c r="CI475" s="2228"/>
      <c r="CJ475" s="2228"/>
      <c r="CK475" s="2228"/>
      <c r="CL475" s="2228"/>
      <c r="CM475" s="2229"/>
      <c r="CN475" s="2229"/>
    </row>
    <row r="476" spans="2:92" x14ac:dyDescent="0.2">
      <c r="B476" s="2227"/>
      <c r="I476" s="2228"/>
      <c r="J476" s="2228"/>
      <c r="K476" s="2228"/>
      <c r="L476" s="2228"/>
      <c r="M476" s="2228"/>
      <c r="N476" s="2228"/>
      <c r="O476" s="2228"/>
      <c r="P476" s="2228"/>
      <c r="Q476" s="2228"/>
      <c r="R476" s="2228"/>
      <c r="S476" s="2228"/>
      <c r="T476" s="2228"/>
      <c r="U476" s="2228"/>
      <c r="V476" s="2228"/>
      <c r="W476" s="2228"/>
      <c r="X476" s="2228"/>
      <c r="Y476" s="2228"/>
      <c r="Z476" s="2228"/>
      <c r="AA476" s="2228"/>
      <c r="AB476" s="2229"/>
      <c r="AC476" s="2229"/>
      <c r="AD476" s="2229"/>
      <c r="AE476" s="2229"/>
      <c r="AF476" s="2228"/>
      <c r="AG476" s="2228"/>
      <c r="AH476" s="2228"/>
      <c r="AI476" s="2228"/>
      <c r="AJ476" s="2228"/>
      <c r="AK476" s="2228"/>
      <c r="AL476" s="2228"/>
      <c r="AM476" s="2228"/>
      <c r="AN476" s="2228"/>
      <c r="AO476" s="2228"/>
      <c r="AP476" s="2228"/>
      <c r="AQ476" s="2228"/>
      <c r="AR476" s="2228"/>
      <c r="AS476" s="2228"/>
      <c r="AT476" s="2228"/>
      <c r="AU476" s="2228"/>
      <c r="AV476" s="2228"/>
      <c r="AW476" s="2228"/>
      <c r="AX476" s="2230"/>
      <c r="AY476" s="2228"/>
      <c r="AZ476" s="2228"/>
      <c r="BA476" s="2228"/>
      <c r="BB476" s="2228"/>
      <c r="BC476" s="2228"/>
      <c r="BD476" s="2228"/>
      <c r="BE476" s="2228"/>
      <c r="BF476" s="2228"/>
      <c r="BG476" s="2228"/>
      <c r="BH476" s="2228"/>
      <c r="BI476" s="2228"/>
      <c r="BJ476" s="2228"/>
      <c r="BK476" s="2228"/>
      <c r="BL476" s="2228"/>
      <c r="BM476" s="2228"/>
      <c r="BN476" s="2228"/>
      <c r="BO476" s="2228"/>
      <c r="BP476" s="2228"/>
      <c r="BQ476" s="2228"/>
      <c r="BR476" s="2228"/>
      <c r="BS476" s="2229"/>
      <c r="BT476" s="2228"/>
      <c r="BU476" s="2228"/>
      <c r="BV476" s="2228"/>
      <c r="BW476" s="2228"/>
      <c r="BX476" s="2228"/>
      <c r="BY476" s="2228"/>
      <c r="BZ476" s="2228"/>
      <c r="CA476" s="2228"/>
      <c r="CB476" s="2228"/>
      <c r="CC476" s="2228"/>
      <c r="CD476" s="2228"/>
      <c r="CE476" s="2228"/>
      <c r="CF476" s="2228"/>
      <c r="CG476" s="2228"/>
      <c r="CH476" s="2228"/>
      <c r="CI476" s="2228"/>
      <c r="CJ476" s="2228"/>
      <c r="CK476" s="2228"/>
      <c r="CL476" s="2228"/>
      <c r="CM476" s="2229"/>
      <c r="CN476" s="2229"/>
    </row>
    <row r="477" spans="2:92" x14ac:dyDescent="0.2">
      <c r="B477" s="2227"/>
      <c r="I477" s="2228"/>
      <c r="J477" s="2228"/>
      <c r="K477" s="2228"/>
      <c r="L477" s="2228"/>
      <c r="M477" s="2228"/>
      <c r="N477" s="2228"/>
      <c r="O477" s="2228"/>
      <c r="P477" s="2228"/>
      <c r="Q477" s="2228"/>
      <c r="R477" s="2228"/>
      <c r="S477" s="2228"/>
      <c r="T477" s="2228"/>
      <c r="U477" s="2228"/>
      <c r="V477" s="2228"/>
      <c r="W477" s="2228"/>
      <c r="X477" s="2228"/>
      <c r="Y477" s="2228"/>
      <c r="Z477" s="2228"/>
      <c r="AA477" s="2228"/>
      <c r="AB477" s="2229"/>
      <c r="AC477" s="2229"/>
      <c r="AD477" s="2229"/>
      <c r="AE477" s="2229"/>
      <c r="AF477" s="2228"/>
      <c r="AG477" s="2228"/>
      <c r="AH477" s="2228"/>
      <c r="AI477" s="2228"/>
      <c r="AJ477" s="2228"/>
      <c r="AK477" s="2228"/>
      <c r="AL477" s="2228"/>
      <c r="AM477" s="2228"/>
      <c r="AN477" s="2228"/>
      <c r="AO477" s="2228"/>
      <c r="AP477" s="2228"/>
      <c r="AQ477" s="2228"/>
      <c r="AR477" s="2228"/>
      <c r="AS477" s="2228"/>
      <c r="AT477" s="2228"/>
      <c r="AU477" s="2228"/>
      <c r="AV477" s="2228"/>
      <c r="AW477" s="2228"/>
      <c r="AX477" s="2230"/>
      <c r="AY477" s="2228"/>
      <c r="AZ477" s="2228"/>
      <c r="BA477" s="2228"/>
      <c r="BB477" s="2228"/>
      <c r="BC477" s="2228"/>
      <c r="BD477" s="2228"/>
      <c r="BE477" s="2228"/>
      <c r="BF477" s="2228"/>
      <c r="BG477" s="2228"/>
      <c r="BH477" s="2228"/>
      <c r="BI477" s="2228"/>
      <c r="BJ477" s="2228"/>
      <c r="BK477" s="2228"/>
      <c r="BL477" s="2228"/>
      <c r="BM477" s="2228"/>
      <c r="BN477" s="2228"/>
      <c r="BO477" s="2228"/>
      <c r="BP477" s="2228"/>
      <c r="BQ477" s="2228"/>
      <c r="BR477" s="2228"/>
      <c r="BS477" s="2229"/>
      <c r="BT477" s="2228"/>
      <c r="BU477" s="2228"/>
      <c r="BV477" s="2228"/>
      <c r="BW477" s="2228"/>
      <c r="BX477" s="2228"/>
      <c r="BY477" s="2228"/>
      <c r="BZ477" s="2228"/>
      <c r="CA477" s="2228"/>
      <c r="CB477" s="2228"/>
      <c r="CC477" s="2228"/>
      <c r="CD477" s="2228"/>
      <c r="CE477" s="2228"/>
      <c r="CF477" s="2228"/>
      <c r="CG477" s="2228"/>
      <c r="CH477" s="2228"/>
      <c r="CI477" s="2228"/>
      <c r="CJ477" s="2228"/>
      <c r="CK477" s="2228"/>
      <c r="CL477" s="2228"/>
      <c r="CM477" s="2229"/>
      <c r="CN477" s="2229"/>
    </row>
    <row r="478" spans="2:92" x14ac:dyDescent="0.2">
      <c r="B478" s="2227"/>
      <c r="I478" s="2228"/>
      <c r="J478" s="2228"/>
      <c r="K478" s="2228"/>
      <c r="L478" s="2228"/>
      <c r="M478" s="2228"/>
      <c r="N478" s="2228"/>
      <c r="O478" s="2228"/>
      <c r="P478" s="2228"/>
      <c r="Q478" s="2228"/>
      <c r="R478" s="2228"/>
      <c r="S478" s="2228"/>
      <c r="T478" s="2228"/>
      <c r="U478" s="2228"/>
      <c r="V478" s="2228"/>
      <c r="W478" s="2228"/>
      <c r="X478" s="2228"/>
      <c r="Y478" s="2228"/>
      <c r="Z478" s="2228"/>
      <c r="AA478" s="2228"/>
      <c r="AB478" s="2229"/>
      <c r="AC478" s="2229"/>
      <c r="AD478" s="2229"/>
      <c r="AE478" s="2229"/>
      <c r="AF478" s="2228"/>
      <c r="AG478" s="2228"/>
      <c r="AH478" s="2228"/>
      <c r="AI478" s="2228"/>
      <c r="AJ478" s="2228"/>
      <c r="AK478" s="2228"/>
      <c r="AL478" s="2228"/>
      <c r="AM478" s="2228"/>
      <c r="AN478" s="2228"/>
      <c r="AO478" s="2228"/>
      <c r="AP478" s="2228"/>
      <c r="AQ478" s="2228"/>
      <c r="AR478" s="2228"/>
      <c r="AS478" s="2228"/>
      <c r="AT478" s="2228"/>
      <c r="AU478" s="2228"/>
      <c r="AV478" s="2228"/>
      <c r="AW478" s="2228"/>
      <c r="AX478" s="2230"/>
      <c r="AY478" s="2228"/>
      <c r="AZ478" s="2228"/>
      <c r="BA478" s="2228"/>
      <c r="BB478" s="2228"/>
      <c r="BC478" s="2228"/>
      <c r="BD478" s="2228"/>
      <c r="BE478" s="2228"/>
      <c r="BF478" s="2228"/>
      <c r="BG478" s="2228"/>
      <c r="BH478" s="2228"/>
      <c r="BI478" s="2228"/>
      <c r="BJ478" s="2228"/>
      <c r="BK478" s="2228"/>
      <c r="BL478" s="2228"/>
      <c r="BM478" s="2228"/>
      <c r="BN478" s="2228"/>
      <c r="BO478" s="2228"/>
      <c r="BP478" s="2228"/>
      <c r="BQ478" s="2228"/>
      <c r="BR478" s="2228"/>
      <c r="BS478" s="2229"/>
      <c r="BT478" s="2228"/>
      <c r="BU478" s="2228"/>
      <c r="BV478" s="2228"/>
      <c r="BW478" s="2228"/>
      <c r="BX478" s="2228"/>
      <c r="BY478" s="2228"/>
      <c r="BZ478" s="2228"/>
      <c r="CA478" s="2228"/>
      <c r="CB478" s="2228"/>
      <c r="CC478" s="2228"/>
      <c r="CD478" s="2228"/>
      <c r="CE478" s="2228"/>
      <c r="CF478" s="2228"/>
      <c r="CG478" s="2228"/>
      <c r="CH478" s="2228"/>
      <c r="CI478" s="2228"/>
      <c r="CJ478" s="2228"/>
      <c r="CK478" s="2228"/>
      <c r="CL478" s="2228"/>
      <c r="CM478" s="2229"/>
      <c r="CN478" s="2229"/>
    </row>
    <row r="479" spans="2:92" x14ac:dyDescent="0.2">
      <c r="B479" s="2227"/>
      <c r="I479" s="2228"/>
      <c r="J479" s="2228"/>
      <c r="K479" s="2228"/>
      <c r="L479" s="2228"/>
      <c r="M479" s="2228"/>
      <c r="N479" s="2228"/>
      <c r="O479" s="2228"/>
      <c r="P479" s="2228"/>
      <c r="Q479" s="2228"/>
      <c r="R479" s="2228"/>
      <c r="S479" s="2228"/>
      <c r="T479" s="2228"/>
      <c r="U479" s="2228"/>
      <c r="V479" s="2228"/>
      <c r="W479" s="2228"/>
      <c r="X479" s="2228"/>
      <c r="Y479" s="2228"/>
      <c r="Z479" s="2228"/>
      <c r="AA479" s="2228"/>
      <c r="AB479" s="2229"/>
      <c r="AC479" s="2229"/>
      <c r="AD479" s="2229"/>
      <c r="AE479" s="2229"/>
      <c r="AF479" s="2228"/>
      <c r="AG479" s="2228"/>
      <c r="AH479" s="2228"/>
      <c r="AI479" s="2228"/>
      <c r="AJ479" s="2228"/>
      <c r="AK479" s="2228"/>
      <c r="AL479" s="2228"/>
      <c r="AM479" s="2228"/>
      <c r="AN479" s="2228"/>
      <c r="AO479" s="2228"/>
      <c r="AP479" s="2228"/>
      <c r="AQ479" s="2228"/>
      <c r="AR479" s="2228"/>
      <c r="AS479" s="2228"/>
      <c r="AT479" s="2228"/>
      <c r="AU479" s="2228"/>
      <c r="AV479" s="2228"/>
      <c r="AW479" s="2228"/>
      <c r="AX479" s="2230"/>
      <c r="AY479" s="2228"/>
      <c r="AZ479" s="2228"/>
      <c r="BA479" s="2228"/>
      <c r="BB479" s="2228"/>
      <c r="BC479" s="2228"/>
      <c r="BD479" s="2228"/>
      <c r="BE479" s="2228"/>
      <c r="BF479" s="2228"/>
      <c r="BG479" s="2228"/>
      <c r="BH479" s="2228"/>
      <c r="BI479" s="2228"/>
      <c r="BJ479" s="2228"/>
      <c r="BK479" s="2228"/>
      <c r="BL479" s="2228"/>
      <c r="BM479" s="2228"/>
      <c r="BN479" s="2228"/>
      <c r="BO479" s="2228"/>
      <c r="BP479" s="2228"/>
      <c r="BQ479" s="2228"/>
      <c r="BR479" s="2228"/>
      <c r="BS479" s="2229"/>
      <c r="BT479" s="2228"/>
      <c r="BU479" s="2228"/>
      <c r="BV479" s="2228"/>
      <c r="BW479" s="2228"/>
      <c r="BX479" s="2228"/>
      <c r="BY479" s="2228"/>
      <c r="BZ479" s="2228"/>
      <c r="CA479" s="2228"/>
      <c r="CB479" s="2228"/>
      <c r="CC479" s="2228"/>
      <c r="CD479" s="2228"/>
      <c r="CE479" s="2228"/>
      <c r="CF479" s="2228"/>
      <c r="CG479" s="2228"/>
      <c r="CH479" s="2228"/>
      <c r="CI479" s="2228"/>
      <c r="CJ479" s="2228"/>
      <c r="CK479" s="2228"/>
      <c r="CL479" s="2228"/>
      <c r="CM479" s="2229"/>
      <c r="CN479" s="2229"/>
    </row>
    <row r="480" spans="2:92" x14ac:dyDescent="0.2">
      <c r="B480" s="2227"/>
      <c r="I480" s="2228"/>
      <c r="J480" s="2228"/>
      <c r="K480" s="2228"/>
      <c r="L480" s="2228"/>
      <c r="M480" s="2228"/>
      <c r="N480" s="2228"/>
      <c r="O480" s="2228"/>
      <c r="P480" s="2228"/>
      <c r="Q480" s="2228"/>
      <c r="R480" s="2228"/>
      <c r="S480" s="2228"/>
      <c r="T480" s="2228"/>
      <c r="U480" s="2228"/>
      <c r="V480" s="2228"/>
      <c r="W480" s="2228"/>
      <c r="X480" s="2228"/>
      <c r="Y480" s="2228"/>
      <c r="Z480" s="2228"/>
      <c r="AA480" s="2228"/>
      <c r="AB480" s="2229"/>
      <c r="AC480" s="2229"/>
      <c r="AD480" s="2229"/>
      <c r="AE480" s="2229"/>
      <c r="AF480" s="2228"/>
      <c r="AG480" s="2228"/>
      <c r="AH480" s="2228"/>
      <c r="AI480" s="2228"/>
      <c r="AJ480" s="2228"/>
      <c r="AK480" s="2228"/>
      <c r="AL480" s="2228"/>
      <c r="AM480" s="2228"/>
      <c r="AN480" s="2228"/>
      <c r="AO480" s="2228"/>
      <c r="AP480" s="2228"/>
      <c r="AQ480" s="2228"/>
      <c r="AR480" s="2228"/>
      <c r="AS480" s="2228"/>
      <c r="AT480" s="2228"/>
      <c r="AU480" s="2228"/>
      <c r="AV480" s="2228"/>
      <c r="AW480" s="2228"/>
      <c r="AX480" s="2230"/>
      <c r="AY480" s="2228"/>
      <c r="AZ480" s="2228"/>
      <c r="BA480" s="2228"/>
      <c r="BB480" s="2228"/>
      <c r="BC480" s="2228"/>
      <c r="BD480" s="2228"/>
      <c r="BE480" s="2228"/>
      <c r="BF480" s="2228"/>
      <c r="BG480" s="2228"/>
      <c r="BH480" s="2228"/>
      <c r="BI480" s="2228"/>
      <c r="BJ480" s="2228"/>
      <c r="BK480" s="2228"/>
      <c r="BL480" s="2228"/>
      <c r="BM480" s="2228"/>
      <c r="BN480" s="2228"/>
      <c r="BO480" s="2228"/>
      <c r="BP480" s="2228"/>
      <c r="BQ480" s="2228"/>
      <c r="BR480" s="2228"/>
      <c r="BS480" s="2229"/>
      <c r="BT480" s="2228"/>
      <c r="BU480" s="2228"/>
      <c r="BV480" s="2228"/>
      <c r="BW480" s="2228"/>
      <c r="BX480" s="2228"/>
      <c r="BY480" s="2228"/>
      <c r="BZ480" s="2228"/>
      <c r="CA480" s="2228"/>
      <c r="CB480" s="2228"/>
      <c r="CC480" s="2228"/>
      <c r="CD480" s="2228"/>
      <c r="CE480" s="2228"/>
      <c r="CF480" s="2228"/>
      <c r="CG480" s="2228"/>
      <c r="CH480" s="2228"/>
      <c r="CI480" s="2228"/>
      <c r="CJ480" s="2228"/>
      <c r="CK480" s="2228"/>
      <c r="CL480" s="2228"/>
      <c r="CM480" s="2229"/>
      <c r="CN480" s="2229"/>
    </row>
    <row r="481" spans="2:92" x14ac:dyDescent="0.2">
      <c r="B481" s="2227"/>
      <c r="I481" s="2228"/>
      <c r="J481" s="2228"/>
      <c r="K481" s="2228"/>
      <c r="L481" s="2228"/>
      <c r="M481" s="2228"/>
      <c r="N481" s="2228"/>
      <c r="O481" s="2228"/>
      <c r="P481" s="2228"/>
      <c r="Q481" s="2228"/>
      <c r="R481" s="2228"/>
      <c r="S481" s="2228"/>
      <c r="T481" s="2228"/>
      <c r="U481" s="2228"/>
      <c r="V481" s="2228"/>
      <c r="W481" s="2228"/>
      <c r="X481" s="2228"/>
      <c r="Y481" s="2228"/>
      <c r="Z481" s="2228"/>
      <c r="AA481" s="2228"/>
      <c r="AB481" s="2229"/>
      <c r="AC481" s="2229"/>
      <c r="AD481" s="2229"/>
      <c r="AE481" s="2229"/>
      <c r="AF481" s="2228"/>
      <c r="AG481" s="2228"/>
      <c r="AH481" s="2228"/>
      <c r="AI481" s="2228"/>
      <c r="AJ481" s="2228"/>
      <c r="AK481" s="2228"/>
      <c r="AL481" s="2228"/>
      <c r="AM481" s="2228"/>
      <c r="AN481" s="2228"/>
      <c r="AO481" s="2228"/>
      <c r="AP481" s="2228"/>
      <c r="AQ481" s="2228"/>
      <c r="AR481" s="2228"/>
      <c r="AS481" s="2228"/>
      <c r="AT481" s="2228"/>
      <c r="AU481" s="2228"/>
      <c r="AV481" s="2228"/>
      <c r="AW481" s="2228"/>
      <c r="AX481" s="2230"/>
      <c r="AY481" s="2228"/>
      <c r="AZ481" s="2228"/>
      <c r="BA481" s="2228"/>
      <c r="BB481" s="2228"/>
      <c r="BC481" s="2228"/>
      <c r="BD481" s="2228"/>
      <c r="BE481" s="2228"/>
      <c r="BF481" s="2228"/>
      <c r="BG481" s="2228"/>
      <c r="BH481" s="2228"/>
      <c r="BI481" s="2228"/>
      <c r="BJ481" s="2228"/>
      <c r="BK481" s="2228"/>
      <c r="BL481" s="2228"/>
      <c r="BM481" s="2228"/>
      <c r="BN481" s="2228"/>
      <c r="BO481" s="2228"/>
      <c r="BP481" s="2228"/>
      <c r="BQ481" s="2228"/>
      <c r="BR481" s="2228"/>
      <c r="BS481" s="2229"/>
      <c r="BT481" s="2228"/>
      <c r="BU481" s="2228"/>
      <c r="BV481" s="2228"/>
      <c r="BW481" s="2228"/>
      <c r="BX481" s="2228"/>
      <c r="BY481" s="2228"/>
      <c r="BZ481" s="2228"/>
      <c r="CA481" s="2228"/>
      <c r="CB481" s="2228"/>
      <c r="CC481" s="2228"/>
      <c r="CD481" s="2228"/>
      <c r="CE481" s="2228"/>
      <c r="CF481" s="2228"/>
      <c r="CG481" s="2228"/>
      <c r="CH481" s="2228"/>
      <c r="CI481" s="2228"/>
      <c r="CJ481" s="2228"/>
      <c r="CK481" s="2228"/>
      <c r="CL481" s="2228"/>
      <c r="CM481" s="2229"/>
      <c r="CN481" s="2229"/>
    </row>
    <row r="482" spans="2:92" x14ac:dyDescent="0.2">
      <c r="B482" s="2227"/>
      <c r="I482" s="2228"/>
      <c r="J482" s="2228"/>
      <c r="K482" s="2228"/>
      <c r="L482" s="2228"/>
      <c r="M482" s="2228"/>
      <c r="N482" s="2228"/>
      <c r="O482" s="2228"/>
      <c r="P482" s="2228"/>
      <c r="Q482" s="2228"/>
      <c r="R482" s="2228"/>
      <c r="S482" s="2228"/>
      <c r="T482" s="2228"/>
      <c r="U482" s="2228"/>
      <c r="V482" s="2228"/>
      <c r="W482" s="2228"/>
      <c r="X482" s="2228"/>
      <c r="Y482" s="2228"/>
      <c r="Z482" s="2228"/>
      <c r="AA482" s="2228"/>
      <c r="AB482" s="2229"/>
      <c r="AC482" s="2229"/>
      <c r="AD482" s="2229"/>
      <c r="AE482" s="2229"/>
      <c r="AF482" s="2228"/>
      <c r="AG482" s="2228"/>
      <c r="AH482" s="2228"/>
      <c r="AI482" s="2228"/>
      <c r="AJ482" s="2228"/>
      <c r="AK482" s="2228"/>
      <c r="AL482" s="2228"/>
      <c r="AM482" s="2228"/>
      <c r="AN482" s="2228"/>
      <c r="AO482" s="2228"/>
      <c r="AP482" s="2228"/>
      <c r="AQ482" s="2228"/>
      <c r="AR482" s="2228"/>
      <c r="AS482" s="2228"/>
      <c r="AT482" s="2228"/>
      <c r="AU482" s="2228"/>
      <c r="AV482" s="2228"/>
      <c r="AW482" s="2228"/>
      <c r="AX482" s="2230"/>
      <c r="AY482" s="2228"/>
      <c r="AZ482" s="2228"/>
      <c r="BA482" s="2228"/>
      <c r="BB482" s="2228"/>
      <c r="BC482" s="2228"/>
      <c r="BD482" s="2228"/>
      <c r="BE482" s="2228"/>
      <c r="BF482" s="2228"/>
      <c r="BG482" s="2228"/>
      <c r="BH482" s="2228"/>
      <c r="BI482" s="2228"/>
      <c r="BJ482" s="2228"/>
      <c r="BK482" s="2228"/>
      <c r="BL482" s="2228"/>
      <c r="BM482" s="2228"/>
      <c r="BN482" s="2228"/>
      <c r="BO482" s="2228"/>
      <c r="BP482" s="2228"/>
      <c r="BQ482" s="2228"/>
      <c r="BR482" s="2228"/>
      <c r="BS482" s="2229"/>
      <c r="BT482" s="2228"/>
      <c r="BU482" s="2228"/>
      <c r="BV482" s="2228"/>
      <c r="BW482" s="2228"/>
      <c r="BX482" s="2228"/>
      <c r="BY482" s="2228"/>
      <c r="BZ482" s="2228"/>
      <c r="CA482" s="2228"/>
      <c r="CB482" s="2228"/>
      <c r="CC482" s="2228"/>
      <c r="CD482" s="2228"/>
      <c r="CE482" s="2228"/>
      <c r="CF482" s="2228"/>
      <c r="CG482" s="2228"/>
      <c r="CH482" s="2228"/>
      <c r="CI482" s="2228"/>
      <c r="CJ482" s="2228"/>
      <c r="CK482" s="2228"/>
      <c r="CL482" s="2228"/>
      <c r="CM482" s="2229"/>
      <c r="CN482" s="2229"/>
    </row>
    <row r="483" spans="2:92" x14ac:dyDescent="0.2">
      <c r="B483" s="2227"/>
      <c r="I483" s="2228"/>
      <c r="J483" s="2228"/>
      <c r="K483" s="2228"/>
      <c r="L483" s="2228"/>
      <c r="M483" s="2228"/>
      <c r="N483" s="2228"/>
      <c r="O483" s="2228"/>
      <c r="P483" s="2228"/>
      <c r="Q483" s="2228"/>
      <c r="R483" s="2228"/>
      <c r="S483" s="2228"/>
      <c r="T483" s="2228"/>
      <c r="U483" s="2228"/>
      <c r="V483" s="2228"/>
      <c r="W483" s="2228"/>
      <c r="X483" s="2228"/>
      <c r="Y483" s="2228"/>
      <c r="Z483" s="2228"/>
      <c r="AA483" s="2228"/>
      <c r="AB483" s="2229"/>
      <c r="AC483" s="2229"/>
      <c r="AD483" s="2229"/>
      <c r="AE483" s="2229"/>
      <c r="AF483" s="2228"/>
      <c r="AG483" s="2228"/>
      <c r="AH483" s="2228"/>
      <c r="AI483" s="2228"/>
      <c r="AJ483" s="2228"/>
      <c r="AK483" s="2228"/>
      <c r="AL483" s="2228"/>
      <c r="AM483" s="2228"/>
      <c r="AN483" s="2228"/>
      <c r="AO483" s="2228"/>
      <c r="AP483" s="2228"/>
      <c r="AQ483" s="2228"/>
      <c r="AR483" s="2228"/>
      <c r="AS483" s="2228"/>
      <c r="AT483" s="2228"/>
      <c r="AU483" s="2228"/>
      <c r="AV483" s="2228"/>
      <c r="AW483" s="2228"/>
      <c r="AX483" s="2230"/>
      <c r="AY483" s="2228"/>
      <c r="AZ483" s="2228"/>
      <c r="BA483" s="2228"/>
      <c r="BB483" s="2228"/>
      <c r="BC483" s="2228"/>
      <c r="BD483" s="2228"/>
      <c r="BE483" s="2228"/>
      <c r="BF483" s="2228"/>
      <c r="BG483" s="2228"/>
      <c r="BH483" s="2228"/>
      <c r="BI483" s="2228"/>
      <c r="BJ483" s="2228"/>
      <c r="BK483" s="2228"/>
      <c r="BL483" s="2228"/>
      <c r="BM483" s="2228"/>
      <c r="BN483" s="2228"/>
      <c r="BO483" s="2228"/>
      <c r="BP483" s="2228"/>
      <c r="BQ483" s="2228"/>
      <c r="BR483" s="2228"/>
      <c r="BS483" s="2229"/>
      <c r="BT483" s="2228"/>
      <c r="BU483" s="2228"/>
      <c r="BV483" s="2228"/>
      <c r="BW483" s="2228"/>
      <c r="BX483" s="2228"/>
      <c r="BY483" s="2228"/>
      <c r="BZ483" s="2228"/>
      <c r="CA483" s="2228"/>
      <c r="CB483" s="2228"/>
      <c r="CC483" s="2228"/>
      <c r="CD483" s="2228"/>
      <c r="CE483" s="2228"/>
      <c r="CF483" s="2228"/>
      <c r="CG483" s="2228"/>
      <c r="CH483" s="2228"/>
      <c r="CI483" s="2228"/>
      <c r="CJ483" s="2228"/>
      <c r="CK483" s="2228"/>
      <c r="CL483" s="2228"/>
      <c r="CM483" s="2229"/>
      <c r="CN483" s="2229"/>
    </row>
    <row r="484" spans="2:92" x14ac:dyDescent="0.2">
      <c r="B484" s="2227"/>
      <c r="I484" s="2228"/>
      <c r="J484" s="2228"/>
      <c r="K484" s="2228"/>
      <c r="L484" s="2228"/>
      <c r="M484" s="2228"/>
      <c r="N484" s="2228"/>
      <c r="O484" s="2228"/>
      <c r="P484" s="2228"/>
      <c r="Q484" s="2228"/>
      <c r="R484" s="2228"/>
      <c r="S484" s="2228"/>
      <c r="T484" s="2228"/>
      <c r="U484" s="2228"/>
      <c r="V484" s="2228"/>
      <c r="W484" s="2228"/>
      <c r="X484" s="2228"/>
      <c r="Y484" s="2228"/>
      <c r="Z484" s="2228"/>
      <c r="AA484" s="2228"/>
      <c r="AB484" s="2229"/>
      <c r="AC484" s="2229"/>
      <c r="AD484" s="2229"/>
      <c r="AE484" s="2229"/>
      <c r="AF484" s="2228"/>
      <c r="AG484" s="2228"/>
      <c r="AH484" s="2228"/>
      <c r="AI484" s="2228"/>
      <c r="AJ484" s="2228"/>
      <c r="AK484" s="2228"/>
      <c r="AL484" s="2228"/>
      <c r="AM484" s="2228"/>
      <c r="AN484" s="2228"/>
      <c r="AO484" s="2228"/>
      <c r="AP484" s="2228"/>
      <c r="AQ484" s="2228"/>
      <c r="AR484" s="2228"/>
      <c r="AS484" s="2228"/>
      <c r="AT484" s="2228"/>
      <c r="AU484" s="2228"/>
      <c r="AV484" s="2228"/>
      <c r="AW484" s="2228"/>
      <c r="AX484" s="2230"/>
      <c r="AY484" s="2228"/>
      <c r="AZ484" s="2228"/>
      <c r="BA484" s="2228"/>
      <c r="BB484" s="2228"/>
      <c r="BC484" s="2228"/>
      <c r="BD484" s="2228"/>
      <c r="BE484" s="2228"/>
      <c r="BF484" s="2228"/>
      <c r="BG484" s="2228"/>
      <c r="BH484" s="2228"/>
      <c r="BI484" s="2228"/>
      <c r="BJ484" s="2228"/>
      <c r="BK484" s="2228"/>
      <c r="BL484" s="2228"/>
      <c r="BM484" s="2228"/>
      <c r="BN484" s="2228"/>
      <c r="BO484" s="2228"/>
      <c r="BP484" s="2228"/>
      <c r="BQ484" s="2228"/>
      <c r="BR484" s="2228"/>
      <c r="BS484" s="2229"/>
      <c r="BT484" s="2228"/>
      <c r="BU484" s="2228"/>
      <c r="BV484" s="2228"/>
      <c r="BW484" s="2228"/>
      <c r="BX484" s="2228"/>
      <c r="BY484" s="2228"/>
      <c r="BZ484" s="2228"/>
      <c r="CA484" s="2228"/>
      <c r="CB484" s="2228"/>
      <c r="CC484" s="2228"/>
      <c r="CD484" s="2228"/>
      <c r="CE484" s="2228"/>
      <c r="CF484" s="2228"/>
      <c r="CG484" s="2228"/>
      <c r="CH484" s="2228"/>
      <c r="CI484" s="2228"/>
      <c r="CJ484" s="2228"/>
      <c r="CK484" s="2228"/>
      <c r="CL484" s="2228"/>
      <c r="CM484" s="2229"/>
      <c r="CN484" s="2229"/>
    </row>
    <row r="485" spans="2:92" x14ac:dyDescent="0.2">
      <c r="B485" s="2227"/>
      <c r="I485" s="2228"/>
      <c r="J485" s="2228"/>
      <c r="K485" s="2228"/>
      <c r="L485" s="2228"/>
      <c r="M485" s="2228"/>
      <c r="N485" s="2228"/>
      <c r="O485" s="2228"/>
      <c r="P485" s="2228"/>
      <c r="Q485" s="2228"/>
      <c r="R485" s="2228"/>
      <c r="S485" s="2228"/>
      <c r="T485" s="2228"/>
      <c r="U485" s="2228"/>
      <c r="V485" s="2228"/>
      <c r="W485" s="2228"/>
      <c r="X485" s="2228"/>
      <c r="Y485" s="2228"/>
      <c r="Z485" s="2228"/>
      <c r="AA485" s="2228"/>
      <c r="AB485" s="2229"/>
      <c r="AC485" s="2229"/>
      <c r="AD485" s="2229"/>
      <c r="AE485" s="2229"/>
      <c r="AF485" s="2228"/>
      <c r="AG485" s="2228"/>
      <c r="AH485" s="2228"/>
      <c r="AI485" s="2228"/>
      <c r="AJ485" s="2228"/>
      <c r="AK485" s="2228"/>
      <c r="AL485" s="2228"/>
      <c r="AM485" s="2228"/>
      <c r="AN485" s="2228"/>
      <c r="AO485" s="2228"/>
      <c r="AP485" s="2228"/>
      <c r="AQ485" s="2228"/>
      <c r="AR485" s="2228"/>
      <c r="AS485" s="2228"/>
      <c r="AT485" s="2228"/>
      <c r="AU485" s="2228"/>
      <c r="AV485" s="2228"/>
      <c r="AW485" s="2228"/>
      <c r="AX485" s="2230"/>
      <c r="AY485" s="2228"/>
      <c r="AZ485" s="2228"/>
      <c r="BA485" s="2228"/>
      <c r="BB485" s="2228"/>
      <c r="BC485" s="2228"/>
      <c r="BD485" s="2228"/>
      <c r="BE485" s="2228"/>
      <c r="BF485" s="2228"/>
      <c r="BG485" s="2228"/>
      <c r="BH485" s="2228"/>
      <c r="BI485" s="2228"/>
      <c r="BJ485" s="2228"/>
      <c r="BK485" s="2228"/>
      <c r="BL485" s="2228"/>
      <c r="BM485" s="2228"/>
      <c r="BN485" s="2228"/>
      <c r="BO485" s="2228"/>
      <c r="BP485" s="2228"/>
      <c r="BQ485" s="2228"/>
      <c r="BR485" s="2228"/>
      <c r="BS485" s="2229"/>
      <c r="BT485" s="2228"/>
      <c r="BU485" s="2228"/>
      <c r="BV485" s="2228"/>
      <c r="BW485" s="2228"/>
      <c r="BX485" s="2228"/>
      <c r="BY485" s="2228"/>
      <c r="BZ485" s="2228"/>
      <c r="CA485" s="2228"/>
      <c r="CB485" s="2228"/>
      <c r="CC485" s="2228"/>
      <c r="CD485" s="2228"/>
      <c r="CE485" s="2228"/>
      <c r="CF485" s="2228"/>
      <c r="CG485" s="2228"/>
      <c r="CH485" s="2228"/>
      <c r="CI485" s="2228"/>
      <c r="CJ485" s="2228"/>
      <c r="CK485" s="2228"/>
      <c r="CL485" s="2228"/>
      <c r="CM485" s="2229"/>
      <c r="CN485" s="2229"/>
    </row>
    <row r="486" spans="2:92" x14ac:dyDescent="0.2">
      <c r="B486" s="2227"/>
      <c r="I486" s="2228"/>
      <c r="J486" s="2228"/>
      <c r="K486" s="2228"/>
      <c r="L486" s="2228"/>
      <c r="M486" s="2228"/>
      <c r="N486" s="2228"/>
      <c r="O486" s="2228"/>
      <c r="P486" s="2228"/>
      <c r="Q486" s="2228"/>
      <c r="R486" s="2228"/>
      <c r="S486" s="2228"/>
      <c r="T486" s="2228"/>
      <c r="U486" s="2228"/>
      <c r="V486" s="2228"/>
      <c r="W486" s="2228"/>
      <c r="X486" s="2228"/>
      <c r="Y486" s="2228"/>
      <c r="Z486" s="2228"/>
      <c r="AA486" s="2228"/>
      <c r="AB486" s="2229"/>
      <c r="AC486" s="2229"/>
      <c r="AD486" s="2229"/>
      <c r="AE486" s="2229"/>
      <c r="AF486" s="2228"/>
      <c r="AG486" s="2228"/>
      <c r="AH486" s="2228"/>
      <c r="AI486" s="2228"/>
      <c r="AJ486" s="2228"/>
      <c r="AK486" s="2228"/>
      <c r="AL486" s="2228"/>
      <c r="AM486" s="2228"/>
      <c r="AN486" s="2228"/>
      <c r="AO486" s="2228"/>
      <c r="AP486" s="2228"/>
      <c r="AQ486" s="2228"/>
      <c r="AR486" s="2228"/>
      <c r="AS486" s="2228"/>
      <c r="AT486" s="2228"/>
      <c r="AU486" s="2228"/>
      <c r="AV486" s="2228"/>
      <c r="AW486" s="2228"/>
      <c r="AX486" s="2230"/>
      <c r="AY486" s="2228"/>
      <c r="AZ486" s="2228"/>
      <c r="BA486" s="2228"/>
      <c r="BB486" s="2228"/>
      <c r="BC486" s="2228"/>
      <c r="BD486" s="2228"/>
      <c r="BE486" s="2228"/>
      <c r="BF486" s="2228"/>
      <c r="BG486" s="2228"/>
      <c r="BH486" s="2228"/>
      <c r="BI486" s="2228"/>
      <c r="BJ486" s="2228"/>
      <c r="BK486" s="2228"/>
      <c r="BL486" s="2228"/>
      <c r="BM486" s="2228"/>
      <c r="BN486" s="2228"/>
      <c r="BO486" s="2228"/>
      <c r="BP486" s="2228"/>
      <c r="BQ486" s="2228"/>
      <c r="BR486" s="2228"/>
      <c r="BS486" s="2229"/>
      <c r="BT486" s="2228"/>
      <c r="BU486" s="2228"/>
      <c r="BV486" s="2228"/>
      <c r="BW486" s="2228"/>
      <c r="BX486" s="2228"/>
      <c r="BY486" s="2228"/>
      <c r="BZ486" s="2228"/>
      <c r="CA486" s="2228"/>
      <c r="CB486" s="2228"/>
      <c r="CC486" s="2228"/>
      <c r="CD486" s="2228"/>
      <c r="CE486" s="2228"/>
      <c r="CF486" s="2228"/>
      <c r="CG486" s="2228"/>
      <c r="CH486" s="2228"/>
      <c r="CI486" s="2228"/>
      <c r="CJ486" s="2228"/>
      <c r="CK486" s="2228"/>
      <c r="CL486" s="2228"/>
      <c r="CM486" s="2229"/>
      <c r="CN486" s="2229"/>
    </row>
    <row r="487" spans="2:92" x14ac:dyDescent="0.2">
      <c r="B487" s="2227"/>
      <c r="I487" s="2228"/>
      <c r="J487" s="2228"/>
      <c r="K487" s="2228"/>
      <c r="L487" s="2228"/>
      <c r="M487" s="2228"/>
      <c r="N487" s="2228"/>
      <c r="O487" s="2228"/>
      <c r="P487" s="2228"/>
      <c r="Q487" s="2228"/>
      <c r="R487" s="2228"/>
      <c r="S487" s="2228"/>
      <c r="T487" s="2228"/>
      <c r="U487" s="2228"/>
      <c r="V487" s="2228"/>
      <c r="W487" s="2228"/>
      <c r="X487" s="2228"/>
      <c r="Y487" s="2228"/>
      <c r="Z487" s="2228"/>
      <c r="AA487" s="2228"/>
      <c r="AB487" s="2229"/>
      <c r="AC487" s="2229"/>
      <c r="AD487" s="2229"/>
      <c r="AE487" s="2229"/>
      <c r="AF487" s="2228"/>
      <c r="AG487" s="2228"/>
      <c r="AH487" s="2228"/>
      <c r="AI487" s="2228"/>
      <c r="AJ487" s="2228"/>
      <c r="AK487" s="2228"/>
      <c r="AL487" s="2228"/>
      <c r="AM487" s="2228"/>
      <c r="AN487" s="2228"/>
      <c r="AO487" s="2228"/>
      <c r="AP487" s="2228"/>
      <c r="AQ487" s="2228"/>
      <c r="AR487" s="2228"/>
      <c r="AS487" s="2228"/>
      <c r="AT487" s="2228"/>
      <c r="AU487" s="2228"/>
      <c r="AV487" s="2228"/>
      <c r="AW487" s="2228"/>
      <c r="AX487" s="2230"/>
      <c r="AY487" s="2228"/>
      <c r="AZ487" s="2228"/>
      <c r="BA487" s="2228"/>
      <c r="BB487" s="2228"/>
      <c r="BC487" s="2228"/>
      <c r="BD487" s="2228"/>
      <c r="BE487" s="2228"/>
      <c r="BF487" s="2228"/>
      <c r="BG487" s="2228"/>
      <c r="BH487" s="2228"/>
      <c r="BI487" s="2228"/>
      <c r="BJ487" s="2228"/>
      <c r="BK487" s="2228"/>
      <c r="BL487" s="2228"/>
      <c r="BM487" s="2228"/>
      <c r="BN487" s="2228"/>
      <c r="BO487" s="2228"/>
      <c r="BP487" s="2228"/>
      <c r="BQ487" s="2228"/>
      <c r="BR487" s="2228"/>
      <c r="BS487" s="2229"/>
      <c r="BT487" s="2228"/>
      <c r="BU487" s="2228"/>
      <c r="BV487" s="2228"/>
      <c r="BW487" s="2228"/>
      <c r="BX487" s="2228"/>
      <c r="BY487" s="2228"/>
      <c r="BZ487" s="2228"/>
      <c r="CA487" s="2228"/>
      <c r="CB487" s="2228"/>
      <c r="CC487" s="2228"/>
      <c r="CD487" s="2228"/>
      <c r="CE487" s="2228"/>
      <c r="CF487" s="2228"/>
      <c r="CG487" s="2228"/>
      <c r="CH487" s="2228"/>
      <c r="CI487" s="2228"/>
      <c r="CJ487" s="2228"/>
      <c r="CK487" s="2228"/>
      <c r="CL487" s="2228"/>
      <c r="CM487" s="2229"/>
      <c r="CN487" s="2229"/>
    </row>
    <row r="488" spans="2:92" x14ac:dyDescent="0.2">
      <c r="B488" s="2227"/>
      <c r="I488" s="2228"/>
      <c r="J488" s="2228"/>
      <c r="K488" s="2228"/>
      <c r="L488" s="2228"/>
      <c r="M488" s="2228"/>
      <c r="N488" s="2228"/>
      <c r="O488" s="2228"/>
      <c r="P488" s="2228"/>
      <c r="Q488" s="2228"/>
      <c r="R488" s="2228"/>
      <c r="S488" s="2228"/>
      <c r="T488" s="2228"/>
      <c r="U488" s="2228"/>
      <c r="V488" s="2228"/>
      <c r="W488" s="2228"/>
      <c r="X488" s="2228"/>
      <c r="Y488" s="2228"/>
      <c r="Z488" s="2228"/>
      <c r="AA488" s="2228"/>
      <c r="AB488" s="2229"/>
      <c r="AC488" s="2229"/>
      <c r="AD488" s="2229"/>
      <c r="AE488" s="2229"/>
      <c r="AF488" s="2228"/>
      <c r="AG488" s="2228"/>
      <c r="AH488" s="2228"/>
      <c r="AI488" s="2228"/>
      <c r="AJ488" s="2228"/>
      <c r="AK488" s="2228"/>
      <c r="AL488" s="2228"/>
      <c r="AM488" s="2228"/>
      <c r="AN488" s="2228"/>
      <c r="AO488" s="2228"/>
      <c r="AP488" s="2228"/>
      <c r="AQ488" s="2228"/>
      <c r="AR488" s="2228"/>
      <c r="AS488" s="2228"/>
      <c r="AT488" s="2228"/>
      <c r="AU488" s="2228"/>
      <c r="AV488" s="2228"/>
      <c r="AW488" s="2228"/>
      <c r="AX488" s="2230"/>
      <c r="AY488" s="2228"/>
      <c r="AZ488" s="2228"/>
      <c r="BA488" s="2228"/>
      <c r="BB488" s="2228"/>
      <c r="BC488" s="2228"/>
      <c r="BD488" s="2228"/>
      <c r="BE488" s="2228"/>
      <c r="BF488" s="2228"/>
      <c r="BG488" s="2228"/>
      <c r="BH488" s="2228"/>
      <c r="BI488" s="2228"/>
      <c r="BJ488" s="2228"/>
      <c r="BK488" s="2228"/>
      <c r="BL488" s="2228"/>
      <c r="BM488" s="2228"/>
      <c r="BN488" s="2228"/>
      <c r="BO488" s="2228"/>
      <c r="BP488" s="2228"/>
      <c r="BQ488" s="2228"/>
      <c r="BR488" s="2228"/>
      <c r="BS488" s="2229"/>
      <c r="BT488" s="2228"/>
      <c r="BU488" s="2228"/>
      <c r="BV488" s="2228"/>
      <c r="BW488" s="2228"/>
      <c r="BX488" s="2228"/>
      <c r="BY488" s="2228"/>
      <c r="BZ488" s="2228"/>
      <c r="CA488" s="2228"/>
      <c r="CB488" s="2228"/>
      <c r="CC488" s="2228"/>
      <c r="CD488" s="2228"/>
      <c r="CE488" s="2228"/>
      <c r="CF488" s="2228"/>
      <c r="CG488" s="2228"/>
      <c r="CH488" s="2228"/>
      <c r="CI488" s="2228"/>
      <c r="CJ488" s="2228"/>
      <c r="CK488" s="2228"/>
      <c r="CL488" s="2228"/>
      <c r="CM488" s="2229"/>
      <c r="CN488" s="2229"/>
    </row>
    <row r="489" spans="2:92" x14ac:dyDescent="0.2">
      <c r="B489" s="2227"/>
      <c r="I489" s="2228"/>
      <c r="J489" s="2228"/>
      <c r="K489" s="2228"/>
      <c r="L489" s="2228"/>
      <c r="M489" s="2228"/>
      <c r="N489" s="2228"/>
      <c r="O489" s="2228"/>
      <c r="P489" s="2228"/>
      <c r="Q489" s="2228"/>
      <c r="R489" s="2228"/>
      <c r="S489" s="2228"/>
      <c r="T489" s="2228"/>
      <c r="U489" s="2228"/>
      <c r="V489" s="2228"/>
      <c r="W489" s="2228"/>
      <c r="X489" s="2228"/>
      <c r="Y489" s="2228"/>
      <c r="Z489" s="2228"/>
      <c r="AA489" s="2228"/>
      <c r="AB489" s="2229"/>
      <c r="AC489" s="2229"/>
      <c r="AD489" s="2229"/>
      <c r="AE489" s="2229"/>
      <c r="AF489" s="2228"/>
      <c r="AG489" s="2228"/>
      <c r="AH489" s="2228"/>
      <c r="AI489" s="2228"/>
      <c r="AJ489" s="2228"/>
      <c r="AK489" s="2228"/>
      <c r="AL489" s="2228"/>
      <c r="AM489" s="2228"/>
      <c r="AN489" s="2228"/>
      <c r="AO489" s="2228"/>
      <c r="AP489" s="2228"/>
      <c r="AQ489" s="2228"/>
      <c r="AR489" s="2228"/>
      <c r="AS489" s="2228"/>
      <c r="AT489" s="2228"/>
      <c r="AU489" s="2228"/>
      <c r="AV489" s="2228"/>
      <c r="AW489" s="2228"/>
      <c r="AX489" s="2230"/>
      <c r="AY489" s="2228"/>
      <c r="AZ489" s="2228"/>
      <c r="BA489" s="2228"/>
      <c r="BB489" s="2228"/>
      <c r="BC489" s="2228"/>
      <c r="BD489" s="2228"/>
      <c r="BE489" s="2228"/>
      <c r="BF489" s="2228"/>
      <c r="BG489" s="2228"/>
      <c r="BH489" s="2228"/>
      <c r="BI489" s="2228"/>
      <c r="BJ489" s="2228"/>
      <c r="BK489" s="2228"/>
      <c r="BL489" s="2228"/>
      <c r="BM489" s="2228"/>
      <c r="BN489" s="2228"/>
      <c r="BO489" s="2228"/>
      <c r="BP489" s="2228"/>
      <c r="BQ489" s="2228"/>
      <c r="BR489" s="2228"/>
      <c r="BS489" s="2229"/>
      <c r="BT489" s="2228"/>
      <c r="BU489" s="2228"/>
      <c r="BV489" s="2228"/>
      <c r="BW489" s="2228"/>
      <c r="BX489" s="2228"/>
      <c r="BY489" s="2228"/>
      <c r="BZ489" s="2228"/>
      <c r="CA489" s="2228"/>
      <c r="CB489" s="2228"/>
      <c r="CC489" s="2228"/>
      <c r="CD489" s="2228"/>
      <c r="CE489" s="2228"/>
      <c r="CF489" s="2228"/>
      <c r="CG489" s="2228"/>
      <c r="CH489" s="2228"/>
      <c r="CI489" s="2228"/>
      <c r="CJ489" s="2228"/>
      <c r="CK489" s="2228"/>
      <c r="CL489" s="2228"/>
      <c r="CM489" s="2229"/>
      <c r="CN489" s="2229"/>
    </row>
    <row r="490" spans="2:92" x14ac:dyDescent="0.2">
      <c r="B490" s="2227"/>
      <c r="I490" s="2228"/>
      <c r="J490" s="2228"/>
      <c r="K490" s="2228"/>
      <c r="L490" s="2228"/>
      <c r="M490" s="2228"/>
      <c r="N490" s="2228"/>
      <c r="O490" s="2228"/>
      <c r="P490" s="2228"/>
      <c r="Q490" s="2228"/>
      <c r="R490" s="2228"/>
      <c r="S490" s="2228"/>
      <c r="T490" s="2228"/>
      <c r="U490" s="2228"/>
      <c r="V490" s="2228"/>
      <c r="W490" s="2228"/>
      <c r="X490" s="2228"/>
      <c r="Y490" s="2228"/>
      <c r="Z490" s="2228"/>
      <c r="AA490" s="2228"/>
      <c r="AB490" s="2229"/>
      <c r="AC490" s="2229"/>
      <c r="AD490" s="2229"/>
      <c r="AE490" s="2229"/>
      <c r="AF490" s="2228"/>
      <c r="AG490" s="2228"/>
      <c r="AH490" s="2228"/>
      <c r="AI490" s="2228"/>
      <c r="AJ490" s="2228"/>
      <c r="AK490" s="2228"/>
      <c r="AL490" s="2228"/>
      <c r="AM490" s="2228"/>
      <c r="AN490" s="2228"/>
      <c r="AO490" s="2228"/>
      <c r="AP490" s="2228"/>
      <c r="AQ490" s="2228"/>
      <c r="AR490" s="2228"/>
      <c r="AS490" s="2228"/>
      <c r="AT490" s="2228"/>
      <c r="AU490" s="2228"/>
      <c r="AV490" s="2228"/>
      <c r="AW490" s="2228"/>
      <c r="AX490" s="2230"/>
      <c r="AY490" s="2228"/>
      <c r="AZ490" s="2228"/>
      <c r="BA490" s="2228"/>
      <c r="BB490" s="2228"/>
      <c r="BC490" s="2228"/>
      <c r="BD490" s="2228"/>
      <c r="BE490" s="2228"/>
      <c r="BF490" s="2228"/>
      <c r="BG490" s="2228"/>
      <c r="BH490" s="2228"/>
      <c r="BI490" s="2228"/>
      <c r="BJ490" s="2228"/>
      <c r="BK490" s="2228"/>
      <c r="BL490" s="2228"/>
      <c r="BM490" s="2228"/>
      <c r="BN490" s="2228"/>
      <c r="BO490" s="2228"/>
      <c r="BP490" s="2228"/>
      <c r="BQ490" s="2228"/>
      <c r="BR490" s="2228"/>
      <c r="BS490" s="2229"/>
      <c r="BT490" s="2228"/>
      <c r="BU490" s="2228"/>
      <c r="BV490" s="2228"/>
      <c r="BW490" s="2228"/>
      <c r="BX490" s="2228"/>
      <c r="BY490" s="2228"/>
      <c r="BZ490" s="2228"/>
      <c r="CA490" s="2228"/>
      <c r="CB490" s="2228"/>
      <c r="CC490" s="2228"/>
      <c r="CD490" s="2228"/>
      <c r="CE490" s="2228"/>
      <c r="CF490" s="2228"/>
      <c r="CG490" s="2228"/>
      <c r="CH490" s="2228"/>
      <c r="CI490" s="2228"/>
      <c r="CJ490" s="2228"/>
      <c r="CK490" s="2228"/>
      <c r="CL490" s="2228"/>
      <c r="CM490" s="2229"/>
      <c r="CN490" s="2229"/>
    </row>
    <row r="491" spans="2:92" x14ac:dyDescent="0.2">
      <c r="B491" s="2227"/>
      <c r="I491" s="2228"/>
      <c r="J491" s="2228"/>
      <c r="K491" s="2228"/>
      <c r="L491" s="2228"/>
      <c r="M491" s="2228"/>
      <c r="N491" s="2228"/>
      <c r="O491" s="2228"/>
      <c r="P491" s="2228"/>
      <c r="Q491" s="2228"/>
      <c r="R491" s="2228"/>
      <c r="S491" s="2228"/>
      <c r="T491" s="2228"/>
      <c r="U491" s="2228"/>
      <c r="V491" s="2228"/>
      <c r="W491" s="2228"/>
      <c r="X491" s="2228"/>
      <c r="Y491" s="2228"/>
      <c r="Z491" s="2228"/>
      <c r="AA491" s="2228"/>
      <c r="AB491" s="2229"/>
      <c r="AC491" s="2229"/>
      <c r="AD491" s="2229"/>
      <c r="AE491" s="2229"/>
      <c r="AF491" s="2228"/>
      <c r="AG491" s="2228"/>
      <c r="AH491" s="2228"/>
      <c r="AI491" s="2228"/>
      <c r="AJ491" s="2228"/>
      <c r="AK491" s="2228"/>
      <c r="AL491" s="2228"/>
      <c r="AM491" s="2228"/>
      <c r="AN491" s="2228"/>
      <c r="AO491" s="2228"/>
      <c r="AP491" s="2228"/>
      <c r="AQ491" s="2228"/>
      <c r="AR491" s="2228"/>
      <c r="AS491" s="2228"/>
      <c r="AT491" s="2228"/>
      <c r="AU491" s="2228"/>
      <c r="AV491" s="2228"/>
      <c r="AW491" s="2228"/>
      <c r="AX491" s="2230"/>
      <c r="AY491" s="2228"/>
      <c r="AZ491" s="2228"/>
      <c r="BA491" s="2228"/>
      <c r="BB491" s="2228"/>
      <c r="BC491" s="2228"/>
      <c r="BD491" s="2228"/>
      <c r="BE491" s="2228"/>
      <c r="BF491" s="2228"/>
      <c r="BG491" s="2228"/>
      <c r="BH491" s="2228"/>
      <c r="BI491" s="2228"/>
      <c r="BJ491" s="2228"/>
      <c r="BK491" s="2228"/>
      <c r="BL491" s="2228"/>
      <c r="BM491" s="2228"/>
      <c r="BN491" s="2228"/>
      <c r="BO491" s="2228"/>
      <c r="BP491" s="2228"/>
      <c r="BQ491" s="2228"/>
      <c r="BR491" s="2228"/>
      <c r="BS491" s="2229"/>
      <c r="BT491" s="2228"/>
      <c r="BU491" s="2228"/>
      <c r="BV491" s="2228"/>
      <c r="BW491" s="2228"/>
      <c r="BX491" s="2228"/>
      <c r="BY491" s="2228"/>
      <c r="BZ491" s="2228"/>
      <c r="CA491" s="2228"/>
      <c r="CB491" s="2228"/>
      <c r="CC491" s="2228"/>
      <c r="CD491" s="2228"/>
      <c r="CE491" s="2228"/>
      <c r="CF491" s="2228"/>
      <c r="CG491" s="2228"/>
      <c r="CH491" s="2228"/>
      <c r="CI491" s="2228"/>
      <c r="CJ491" s="2228"/>
      <c r="CK491" s="2228"/>
      <c r="CL491" s="2228"/>
      <c r="CM491" s="2229"/>
      <c r="CN491" s="2229"/>
    </row>
    <row r="492" spans="2:92" x14ac:dyDescent="0.2">
      <c r="B492" s="2227"/>
      <c r="I492" s="2228"/>
      <c r="J492" s="2228"/>
      <c r="K492" s="2228"/>
      <c r="L492" s="2228"/>
      <c r="M492" s="2228"/>
      <c r="N492" s="2228"/>
      <c r="O492" s="2228"/>
      <c r="P492" s="2228"/>
      <c r="Q492" s="2228"/>
      <c r="R492" s="2228"/>
      <c r="S492" s="2228"/>
      <c r="T492" s="2228"/>
      <c r="U492" s="2228"/>
      <c r="V492" s="2228"/>
      <c r="W492" s="2228"/>
      <c r="X492" s="2228"/>
      <c r="Y492" s="2228"/>
      <c r="Z492" s="2228"/>
      <c r="AA492" s="2228"/>
      <c r="AB492" s="2229"/>
      <c r="AC492" s="2229"/>
      <c r="AD492" s="2229"/>
      <c r="AE492" s="2229"/>
      <c r="AF492" s="2228"/>
      <c r="AG492" s="2228"/>
      <c r="AH492" s="2228"/>
      <c r="AI492" s="2228"/>
      <c r="AJ492" s="2228"/>
      <c r="AK492" s="2228"/>
      <c r="AL492" s="2228"/>
      <c r="AM492" s="2228"/>
      <c r="AN492" s="2228"/>
      <c r="AO492" s="2228"/>
      <c r="AP492" s="2228"/>
      <c r="AQ492" s="2228"/>
      <c r="AR492" s="2228"/>
      <c r="AS492" s="2228"/>
      <c r="AT492" s="2228"/>
      <c r="AU492" s="2228"/>
      <c r="AV492" s="2228"/>
      <c r="AW492" s="2228"/>
      <c r="AX492" s="2230"/>
      <c r="AY492" s="2228"/>
      <c r="AZ492" s="2228"/>
      <c r="BA492" s="2228"/>
      <c r="BB492" s="2228"/>
      <c r="BC492" s="2228"/>
      <c r="BD492" s="2228"/>
      <c r="BE492" s="2228"/>
      <c r="BF492" s="2228"/>
      <c r="BG492" s="2228"/>
      <c r="BH492" s="2228"/>
      <c r="BI492" s="2228"/>
      <c r="BJ492" s="2228"/>
      <c r="BK492" s="2228"/>
      <c r="BL492" s="2228"/>
      <c r="BM492" s="2228"/>
      <c r="BN492" s="2228"/>
      <c r="BO492" s="2228"/>
      <c r="BP492" s="2228"/>
      <c r="BQ492" s="2228"/>
      <c r="BR492" s="2228"/>
      <c r="BS492" s="2229"/>
      <c r="BT492" s="2228"/>
      <c r="BU492" s="2228"/>
      <c r="BV492" s="2228"/>
      <c r="BW492" s="2228"/>
      <c r="BX492" s="2228"/>
      <c r="BY492" s="2228"/>
      <c r="BZ492" s="2228"/>
      <c r="CA492" s="2228"/>
      <c r="CB492" s="2228"/>
      <c r="CC492" s="2228"/>
      <c r="CD492" s="2228"/>
      <c r="CE492" s="2228"/>
      <c r="CF492" s="2228"/>
      <c r="CG492" s="2228"/>
      <c r="CH492" s="2228"/>
      <c r="CI492" s="2228"/>
      <c r="CJ492" s="2228"/>
      <c r="CK492" s="2228"/>
      <c r="CL492" s="2228"/>
      <c r="CM492" s="2229"/>
      <c r="CN492" s="2229"/>
    </row>
    <row r="493" spans="2:92" x14ac:dyDescent="0.2">
      <c r="B493" s="2227"/>
      <c r="I493" s="2228"/>
      <c r="J493" s="2228"/>
      <c r="K493" s="2228"/>
      <c r="L493" s="2228"/>
      <c r="M493" s="2228"/>
      <c r="N493" s="2228"/>
      <c r="O493" s="2228"/>
      <c r="P493" s="2228"/>
      <c r="Q493" s="2228"/>
      <c r="R493" s="2228"/>
      <c r="S493" s="2228"/>
      <c r="T493" s="2228"/>
      <c r="U493" s="2228"/>
      <c r="V493" s="2228"/>
      <c r="W493" s="2228"/>
      <c r="X493" s="2228"/>
      <c r="Y493" s="2228"/>
      <c r="Z493" s="2228"/>
      <c r="AA493" s="2228"/>
      <c r="AB493" s="2229"/>
      <c r="AC493" s="2229"/>
      <c r="AD493" s="2229"/>
      <c r="AE493" s="2229"/>
      <c r="AF493" s="2228"/>
      <c r="AG493" s="2228"/>
      <c r="AH493" s="2228"/>
      <c r="AI493" s="2228"/>
      <c r="AJ493" s="2228"/>
      <c r="AK493" s="2228"/>
      <c r="AL493" s="2228"/>
      <c r="AM493" s="2228"/>
      <c r="AN493" s="2228"/>
      <c r="AO493" s="2228"/>
      <c r="AP493" s="2228"/>
      <c r="AQ493" s="2228"/>
      <c r="AR493" s="2228"/>
      <c r="AS493" s="2228"/>
      <c r="AT493" s="2228"/>
      <c r="AU493" s="2228"/>
      <c r="AV493" s="2228"/>
      <c r="AW493" s="2228"/>
      <c r="AX493" s="2230"/>
      <c r="AY493" s="2228"/>
      <c r="AZ493" s="2228"/>
      <c r="BA493" s="2228"/>
      <c r="BB493" s="2228"/>
      <c r="BC493" s="2228"/>
      <c r="BD493" s="2228"/>
      <c r="BE493" s="2228"/>
      <c r="BF493" s="2228"/>
      <c r="BG493" s="2228"/>
      <c r="BH493" s="2228"/>
      <c r="BI493" s="2228"/>
      <c r="BJ493" s="2228"/>
      <c r="BK493" s="2228"/>
      <c r="BL493" s="2228"/>
      <c r="BM493" s="2228"/>
      <c r="BN493" s="2228"/>
      <c r="BO493" s="2228"/>
      <c r="BP493" s="2228"/>
      <c r="BQ493" s="2228"/>
      <c r="BR493" s="2228"/>
      <c r="BS493" s="2229"/>
      <c r="BT493" s="2228"/>
      <c r="BU493" s="2228"/>
      <c r="BV493" s="2228"/>
      <c r="BW493" s="2228"/>
      <c r="BX493" s="2228"/>
      <c r="BY493" s="2228"/>
      <c r="BZ493" s="2228"/>
      <c r="CA493" s="2228"/>
      <c r="CB493" s="2228"/>
      <c r="CC493" s="2228"/>
      <c r="CD493" s="2228"/>
      <c r="CE493" s="2228"/>
      <c r="CF493" s="2228"/>
      <c r="CG493" s="2228"/>
      <c r="CH493" s="2228"/>
      <c r="CI493" s="2228"/>
      <c r="CJ493" s="2228"/>
      <c r="CK493" s="2228"/>
      <c r="CL493" s="2228"/>
      <c r="CM493" s="2229"/>
      <c r="CN493" s="2229"/>
    </row>
    <row r="494" spans="2:92" x14ac:dyDescent="0.2">
      <c r="B494" s="2227"/>
      <c r="I494" s="2228"/>
      <c r="J494" s="2228"/>
      <c r="K494" s="2228"/>
      <c r="L494" s="2228"/>
      <c r="M494" s="2228"/>
      <c r="N494" s="2228"/>
      <c r="O494" s="2228"/>
      <c r="P494" s="2228"/>
      <c r="Q494" s="2228"/>
      <c r="R494" s="2228"/>
      <c r="S494" s="2228"/>
      <c r="T494" s="2228"/>
      <c r="U494" s="2228"/>
      <c r="V494" s="2228"/>
      <c r="W494" s="2228"/>
      <c r="X494" s="2228"/>
      <c r="Y494" s="2228"/>
      <c r="Z494" s="2228"/>
      <c r="AA494" s="2228"/>
      <c r="AB494" s="2229"/>
      <c r="AC494" s="2229"/>
      <c r="AD494" s="2229"/>
      <c r="AE494" s="2229"/>
      <c r="AF494" s="2228"/>
      <c r="AG494" s="2228"/>
      <c r="AH494" s="2228"/>
      <c r="AI494" s="2228"/>
      <c r="AJ494" s="2228"/>
      <c r="AK494" s="2228"/>
      <c r="AL494" s="2228"/>
      <c r="AM494" s="2228"/>
      <c r="AN494" s="2228"/>
      <c r="AO494" s="2228"/>
      <c r="AP494" s="2228"/>
      <c r="AQ494" s="2228"/>
      <c r="AR494" s="2228"/>
      <c r="AS494" s="2228"/>
      <c r="AT494" s="2228"/>
      <c r="AU494" s="2228"/>
      <c r="AV494" s="2228"/>
      <c r="AW494" s="2228"/>
      <c r="AX494" s="2230"/>
      <c r="AY494" s="2228"/>
      <c r="AZ494" s="2228"/>
      <c r="BA494" s="2228"/>
      <c r="BB494" s="2228"/>
      <c r="BC494" s="2228"/>
      <c r="BD494" s="2228"/>
      <c r="BE494" s="2228"/>
      <c r="BF494" s="2228"/>
      <c r="BG494" s="2228"/>
      <c r="BH494" s="2228"/>
      <c r="BI494" s="2228"/>
      <c r="BJ494" s="2228"/>
      <c r="BK494" s="2228"/>
      <c r="BL494" s="2228"/>
      <c r="BM494" s="2228"/>
      <c r="BN494" s="2228"/>
      <c r="BO494" s="2228"/>
      <c r="BP494" s="2228"/>
      <c r="BQ494" s="2228"/>
      <c r="BR494" s="2228"/>
      <c r="BS494" s="2229"/>
      <c r="BT494" s="2228"/>
      <c r="BU494" s="2228"/>
      <c r="BV494" s="2228"/>
      <c r="BW494" s="2228"/>
      <c r="BX494" s="2228"/>
      <c r="BY494" s="2228"/>
      <c r="BZ494" s="2228"/>
      <c r="CA494" s="2228"/>
      <c r="CB494" s="2228"/>
      <c r="CC494" s="2228"/>
      <c r="CD494" s="2228"/>
      <c r="CE494" s="2228"/>
      <c r="CF494" s="2228"/>
      <c r="CG494" s="2228"/>
      <c r="CH494" s="2228"/>
      <c r="CI494" s="2228"/>
      <c r="CJ494" s="2228"/>
      <c r="CK494" s="2228"/>
      <c r="CL494" s="2228"/>
      <c r="CM494" s="2229"/>
      <c r="CN494" s="2229"/>
    </row>
    <row r="495" spans="2:92" x14ac:dyDescent="0.2">
      <c r="B495" s="2227"/>
      <c r="I495" s="2228"/>
      <c r="J495" s="2228"/>
      <c r="K495" s="2228"/>
      <c r="L495" s="2228"/>
      <c r="M495" s="2228"/>
      <c r="N495" s="2228"/>
      <c r="O495" s="2228"/>
      <c r="P495" s="2228"/>
      <c r="Q495" s="2228"/>
      <c r="R495" s="2228"/>
      <c r="S495" s="2228"/>
      <c r="T495" s="2228"/>
      <c r="U495" s="2228"/>
      <c r="V495" s="2228"/>
      <c r="W495" s="2228"/>
      <c r="X495" s="2228"/>
      <c r="Y495" s="2228"/>
      <c r="Z495" s="2228"/>
      <c r="AA495" s="2228"/>
      <c r="AB495" s="2229"/>
      <c r="AC495" s="2229"/>
      <c r="AD495" s="2229"/>
      <c r="AE495" s="2229"/>
      <c r="AF495" s="2228"/>
      <c r="AG495" s="2228"/>
      <c r="AH495" s="2228"/>
      <c r="AI495" s="2228"/>
      <c r="AJ495" s="2228"/>
      <c r="AK495" s="2228"/>
      <c r="AL495" s="2228"/>
      <c r="AM495" s="2228"/>
      <c r="AN495" s="2228"/>
      <c r="AO495" s="2228"/>
      <c r="AP495" s="2228"/>
      <c r="AQ495" s="2228"/>
      <c r="AR495" s="2228"/>
      <c r="AS495" s="2228"/>
      <c r="AT495" s="2228"/>
      <c r="AU495" s="2228"/>
      <c r="AV495" s="2228"/>
      <c r="AW495" s="2228"/>
      <c r="AX495" s="2230"/>
      <c r="AY495" s="2228"/>
      <c r="AZ495" s="2228"/>
      <c r="BA495" s="2228"/>
      <c r="BB495" s="2228"/>
      <c r="BC495" s="2228"/>
      <c r="BD495" s="2228"/>
      <c r="BE495" s="2228"/>
      <c r="BF495" s="2228"/>
      <c r="BG495" s="2228"/>
      <c r="BH495" s="2228"/>
      <c r="BI495" s="2228"/>
      <c r="BJ495" s="2228"/>
      <c r="BK495" s="2228"/>
      <c r="BL495" s="2228"/>
      <c r="BM495" s="2228"/>
      <c r="BN495" s="2228"/>
      <c r="BO495" s="2228"/>
      <c r="BP495" s="2228"/>
      <c r="BQ495" s="2228"/>
      <c r="BR495" s="2228"/>
      <c r="BS495" s="2229"/>
      <c r="BT495" s="2228"/>
      <c r="BU495" s="2228"/>
      <c r="BV495" s="2228"/>
      <c r="BW495" s="2228"/>
      <c r="BX495" s="2228"/>
      <c r="BY495" s="2228"/>
      <c r="BZ495" s="2228"/>
      <c r="CA495" s="2228"/>
      <c r="CB495" s="2228"/>
      <c r="CC495" s="2228"/>
      <c r="CD495" s="2228"/>
      <c r="CE495" s="2228"/>
      <c r="CF495" s="2228"/>
      <c r="CG495" s="2228"/>
      <c r="CH495" s="2228"/>
      <c r="CI495" s="2228"/>
      <c r="CJ495" s="2228"/>
      <c r="CK495" s="2228"/>
      <c r="CL495" s="2228"/>
      <c r="CM495" s="2229"/>
      <c r="CN495" s="2229"/>
    </row>
    <row r="496" spans="2:92" x14ac:dyDescent="0.2">
      <c r="B496" s="2227"/>
      <c r="I496" s="2228"/>
      <c r="J496" s="2228"/>
      <c r="K496" s="2228"/>
      <c r="L496" s="2228"/>
      <c r="M496" s="2228"/>
      <c r="N496" s="2228"/>
      <c r="O496" s="2228"/>
      <c r="P496" s="2228"/>
      <c r="Q496" s="2228"/>
      <c r="R496" s="2228"/>
      <c r="S496" s="2228"/>
      <c r="T496" s="2228"/>
      <c r="U496" s="2228"/>
      <c r="V496" s="2228"/>
      <c r="W496" s="2228"/>
      <c r="X496" s="2228"/>
      <c r="Y496" s="2228"/>
      <c r="Z496" s="2228"/>
      <c r="AA496" s="2228"/>
      <c r="AB496" s="2229"/>
      <c r="AC496" s="2229"/>
      <c r="AD496" s="2229"/>
      <c r="AE496" s="2229"/>
      <c r="AF496" s="2228"/>
      <c r="AG496" s="2228"/>
      <c r="AH496" s="2228"/>
      <c r="AI496" s="2228"/>
      <c r="AJ496" s="2228"/>
      <c r="AK496" s="2228"/>
      <c r="AL496" s="2228"/>
      <c r="AM496" s="2228"/>
      <c r="AN496" s="2228"/>
      <c r="AO496" s="2228"/>
      <c r="AP496" s="2228"/>
      <c r="AQ496" s="2228"/>
      <c r="AR496" s="2228"/>
      <c r="AS496" s="2228"/>
      <c r="AT496" s="2228"/>
      <c r="AU496" s="2228"/>
      <c r="AV496" s="2228"/>
      <c r="AW496" s="2228"/>
      <c r="AX496" s="2230"/>
      <c r="AY496" s="2228"/>
      <c r="AZ496" s="2228"/>
      <c r="BA496" s="2228"/>
      <c r="BB496" s="2228"/>
      <c r="BC496" s="2228"/>
      <c r="BD496" s="2228"/>
      <c r="BE496" s="2228"/>
      <c r="BF496" s="2228"/>
      <c r="BG496" s="2228"/>
      <c r="BH496" s="2228"/>
      <c r="BI496" s="2228"/>
      <c r="BJ496" s="2228"/>
      <c r="BK496" s="2228"/>
      <c r="BL496" s="2228"/>
      <c r="BM496" s="2228"/>
      <c r="BN496" s="2228"/>
      <c r="BO496" s="2228"/>
      <c r="BP496" s="2228"/>
      <c r="BQ496" s="2228"/>
      <c r="BR496" s="2228"/>
      <c r="BS496" s="2229"/>
      <c r="BT496" s="2228"/>
      <c r="BU496" s="2228"/>
      <c r="BV496" s="2228"/>
      <c r="BW496" s="2228"/>
      <c r="BX496" s="2228"/>
      <c r="BY496" s="2228"/>
      <c r="BZ496" s="2228"/>
      <c r="CA496" s="2228"/>
      <c r="CB496" s="2228"/>
      <c r="CC496" s="2228"/>
      <c r="CD496" s="2228"/>
      <c r="CE496" s="2228"/>
      <c r="CF496" s="2228"/>
      <c r="CG496" s="2228"/>
      <c r="CH496" s="2228"/>
      <c r="CI496" s="2228"/>
      <c r="CJ496" s="2228"/>
      <c r="CK496" s="2228"/>
      <c r="CL496" s="2228"/>
      <c r="CM496" s="2229"/>
      <c r="CN496" s="2229"/>
    </row>
    <row r="497" spans="2:92" x14ac:dyDescent="0.2">
      <c r="B497" s="2227"/>
      <c r="I497" s="2228"/>
      <c r="J497" s="2228"/>
      <c r="K497" s="2228"/>
      <c r="L497" s="2228"/>
      <c r="M497" s="2228"/>
      <c r="N497" s="2228"/>
      <c r="O497" s="2228"/>
      <c r="P497" s="2228"/>
      <c r="Q497" s="2228"/>
      <c r="R497" s="2228"/>
      <c r="S497" s="2228"/>
      <c r="T497" s="2228"/>
      <c r="U497" s="2228"/>
      <c r="V497" s="2228"/>
      <c r="W497" s="2228"/>
      <c r="X497" s="2228"/>
      <c r="Y497" s="2228"/>
      <c r="Z497" s="2228"/>
      <c r="AA497" s="2228"/>
      <c r="AB497" s="2229"/>
      <c r="AC497" s="2229"/>
      <c r="AD497" s="2229"/>
      <c r="AE497" s="2229"/>
      <c r="AF497" s="2228"/>
      <c r="AG497" s="2228"/>
      <c r="AH497" s="2228"/>
      <c r="AI497" s="2228"/>
      <c r="AJ497" s="2228"/>
      <c r="AK497" s="2228"/>
      <c r="AL497" s="2228"/>
      <c r="AM497" s="2228"/>
      <c r="AN497" s="2228"/>
      <c r="AO497" s="2228"/>
      <c r="AP497" s="2228"/>
      <c r="AQ497" s="2228"/>
      <c r="AR497" s="2228"/>
      <c r="AS497" s="2228"/>
      <c r="AT497" s="2228"/>
      <c r="AU497" s="2228"/>
      <c r="AV497" s="2228"/>
      <c r="AW497" s="2228"/>
      <c r="AX497" s="2230"/>
      <c r="AY497" s="2228"/>
      <c r="AZ497" s="2228"/>
      <c r="BA497" s="2228"/>
      <c r="BB497" s="2228"/>
      <c r="BC497" s="2228"/>
      <c r="BD497" s="2228"/>
      <c r="BE497" s="2228"/>
      <c r="BF497" s="2228"/>
      <c r="BG497" s="2228"/>
      <c r="BH497" s="2228"/>
      <c r="BI497" s="2228"/>
      <c r="BJ497" s="2228"/>
      <c r="BK497" s="2228"/>
      <c r="BL497" s="2228"/>
      <c r="BM497" s="2228"/>
      <c r="BN497" s="2228"/>
      <c r="BO497" s="2228"/>
      <c r="BP497" s="2228"/>
      <c r="BQ497" s="2228"/>
      <c r="BR497" s="2228"/>
      <c r="BS497" s="2229"/>
      <c r="BT497" s="2228"/>
      <c r="BU497" s="2228"/>
      <c r="BV497" s="2228"/>
      <c r="BW497" s="2228"/>
      <c r="BX497" s="2228"/>
      <c r="BY497" s="2228"/>
      <c r="BZ497" s="2228"/>
      <c r="CA497" s="2228"/>
      <c r="CB497" s="2228"/>
      <c r="CC497" s="2228"/>
      <c r="CD497" s="2228"/>
      <c r="CE497" s="2228"/>
      <c r="CF497" s="2228"/>
      <c r="CG497" s="2228"/>
      <c r="CH497" s="2228"/>
      <c r="CI497" s="2228"/>
      <c r="CJ497" s="2228"/>
      <c r="CK497" s="2228"/>
      <c r="CL497" s="2228"/>
      <c r="CM497" s="2229"/>
      <c r="CN497" s="2229"/>
    </row>
    <row r="498" spans="2:92" x14ac:dyDescent="0.2">
      <c r="B498" s="2227"/>
      <c r="I498" s="2228"/>
      <c r="J498" s="2228"/>
      <c r="K498" s="2228"/>
      <c r="L498" s="2228"/>
      <c r="M498" s="2228"/>
      <c r="N498" s="2228"/>
      <c r="O498" s="2228"/>
      <c r="P498" s="2228"/>
      <c r="Q498" s="2228"/>
      <c r="R498" s="2228"/>
      <c r="S498" s="2228"/>
      <c r="T498" s="2228"/>
      <c r="U498" s="2228"/>
      <c r="V498" s="2228"/>
      <c r="W498" s="2228"/>
      <c r="X498" s="2228"/>
      <c r="Y498" s="2228"/>
      <c r="Z498" s="2228"/>
      <c r="AA498" s="2228"/>
      <c r="AB498" s="2229"/>
      <c r="AC498" s="2229"/>
      <c r="AD498" s="2229"/>
      <c r="AE498" s="2229"/>
      <c r="AF498" s="2228"/>
      <c r="AG498" s="2228"/>
      <c r="AH498" s="2228"/>
      <c r="AI498" s="2228"/>
      <c r="AJ498" s="2228"/>
      <c r="AK498" s="2228"/>
      <c r="AL498" s="2228"/>
      <c r="AM498" s="2228"/>
      <c r="AN498" s="2228"/>
      <c r="AO498" s="2228"/>
      <c r="AP498" s="2228"/>
      <c r="AQ498" s="2228"/>
      <c r="AR498" s="2228"/>
      <c r="AS498" s="2228"/>
      <c r="AT498" s="2228"/>
      <c r="AU498" s="2228"/>
      <c r="AV498" s="2228"/>
      <c r="AW498" s="2228"/>
      <c r="AX498" s="2230"/>
      <c r="AY498" s="2228"/>
      <c r="AZ498" s="2228"/>
      <c r="BA498" s="2228"/>
      <c r="BB498" s="2228"/>
      <c r="BC498" s="2228"/>
      <c r="BD498" s="2228"/>
      <c r="BE498" s="2228"/>
      <c r="BF498" s="2228"/>
      <c r="BG498" s="2228"/>
      <c r="BH498" s="2228"/>
      <c r="BI498" s="2228"/>
      <c r="BJ498" s="2228"/>
      <c r="BK498" s="2228"/>
      <c r="BL498" s="2228"/>
      <c r="BM498" s="2228"/>
      <c r="BN498" s="2228"/>
      <c r="BO498" s="2228"/>
      <c r="BP498" s="2228"/>
      <c r="BQ498" s="2228"/>
      <c r="BR498" s="2228"/>
      <c r="BS498" s="2229"/>
      <c r="BT498" s="2228"/>
      <c r="BU498" s="2228"/>
      <c r="BV498" s="2228"/>
      <c r="BW498" s="2228"/>
      <c r="BX498" s="2228"/>
      <c r="BY498" s="2228"/>
      <c r="BZ498" s="2228"/>
      <c r="CA498" s="2228"/>
      <c r="CB498" s="2228"/>
      <c r="CC498" s="2228"/>
      <c r="CD498" s="2228"/>
      <c r="CE498" s="2228"/>
      <c r="CF498" s="2228"/>
      <c r="CG498" s="2228"/>
      <c r="CH498" s="2228"/>
      <c r="CI498" s="2228"/>
      <c r="CJ498" s="2228"/>
      <c r="CK498" s="2228"/>
      <c r="CL498" s="2228"/>
      <c r="CM498" s="2229"/>
      <c r="CN498" s="2229"/>
    </row>
    <row r="499" spans="2:92" x14ac:dyDescent="0.2">
      <c r="B499" s="2227"/>
      <c r="I499" s="2228"/>
      <c r="J499" s="2228"/>
      <c r="K499" s="2228"/>
      <c r="L499" s="2228"/>
      <c r="M499" s="2228"/>
      <c r="N499" s="2228"/>
      <c r="O499" s="2228"/>
      <c r="P499" s="2228"/>
      <c r="Q499" s="2228"/>
      <c r="R499" s="2228"/>
      <c r="S499" s="2228"/>
      <c r="T499" s="2228"/>
      <c r="U499" s="2228"/>
      <c r="V499" s="2228"/>
      <c r="W499" s="2228"/>
      <c r="X499" s="2228"/>
      <c r="Y499" s="2228"/>
      <c r="Z499" s="2228"/>
      <c r="AA499" s="2228"/>
      <c r="AB499" s="2229"/>
      <c r="AC499" s="2229"/>
      <c r="AD499" s="2229"/>
      <c r="AE499" s="2229"/>
      <c r="AF499" s="2228"/>
      <c r="AG499" s="2228"/>
      <c r="AH499" s="2228"/>
      <c r="AI499" s="2228"/>
      <c r="AJ499" s="2228"/>
      <c r="AK499" s="2228"/>
      <c r="AL499" s="2228"/>
      <c r="AM499" s="2228"/>
      <c r="AN499" s="2228"/>
      <c r="AO499" s="2228"/>
      <c r="AP499" s="2228"/>
      <c r="AQ499" s="2228"/>
      <c r="AR499" s="2228"/>
      <c r="AS499" s="2228"/>
      <c r="AT499" s="2228"/>
      <c r="AU499" s="2228"/>
      <c r="AV499" s="2228"/>
      <c r="AW499" s="2228"/>
      <c r="AX499" s="2230"/>
      <c r="AY499" s="2228"/>
      <c r="AZ499" s="2228"/>
      <c r="BA499" s="2228"/>
      <c r="BB499" s="2228"/>
      <c r="BC499" s="2228"/>
      <c r="BD499" s="2228"/>
      <c r="BE499" s="2228"/>
      <c r="BF499" s="2228"/>
      <c r="BG499" s="2228"/>
      <c r="BH499" s="2228"/>
      <c r="BI499" s="2228"/>
      <c r="BJ499" s="2228"/>
      <c r="BK499" s="2228"/>
      <c r="BL499" s="2228"/>
      <c r="BM499" s="2228"/>
      <c r="BN499" s="2228"/>
      <c r="BO499" s="2228"/>
      <c r="BP499" s="2228"/>
      <c r="BQ499" s="2228"/>
      <c r="BR499" s="2228"/>
      <c r="BS499" s="2229"/>
      <c r="BT499" s="2228"/>
      <c r="BU499" s="2228"/>
      <c r="BV499" s="2228"/>
      <c r="BW499" s="2228"/>
      <c r="BX499" s="2228"/>
      <c r="BY499" s="2228"/>
      <c r="BZ499" s="2228"/>
      <c r="CA499" s="2228"/>
      <c r="CB499" s="2228"/>
      <c r="CC499" s="2228"/>
      <c r="CD499" s="2228"/>
      <c r="CE499" s="2228"/>
      <c r="CF499" s="2228"/>
      <c r="CG499" s="2228"/>
      <c r="CH499" s="2228"/>
      <c r="CI499" s="2228"/>
      <c r="CJ499" s="2228"/>
      <c r="CK499" s="2228"/>
      <c r="CL499" s="2228"/>
      <c r="CM499" s="2229"/>
      <c r="CN499" s="2229"/>
    </row>
    <row r="500" spans="2:92" x14ac:dyDescent="0.2">
      <c r="B500" s="2227"/>
      <c r="I500" s="2228"/>
      <c r="J500" s="2228"/>
      <c r="K500" s="2228"/>
      <c r="L500" s="2228"/>
      <c r="M500" s="2228"/>
      <c r="N500" s="2228"/>
      <c r="O500" s="2228"/>
      <c r="P500" s="2228"/>
      <c r="Q500" s="2228"/>
      <c r="R500" s="2228"/>
      <c r="S500" s="2228"/>
      <c r="T500" s="2228"/>
      <c r="U500" s="2228"/>
      <c r="V500" s="2228"/>
      <c r="W500" s="2228"/>
      <c r="X500" s="2228"/>
      <c r="Y500" s="2228"/>
      <c r="Z500" s="2228"/>
      <c r="AA500" s="2228"/>
      <c r="AB500" s="2229"/>
      <c r="AC500" s="2229"/>
      <c r="AD500" s="2229"/>
      <c r="AE500" s="2229"/>
      <c r="AF500" s="2228"/>
      <c r="AG500" s="2228"/>
      <c r="AH500" s="2228"/>
      <c r="AI500" s="2228"/>
      <c r="AJ500" s="2228"/>
      <c r="AK500" s="2228"/>
      <c r="AL500" s="2228"/>
      <c r="AM500" s="2228"/>
      <c r="AN500" s="2228"/>
      <c r="AO500" s="2228"/>
      <c r="AP500" s="2228"/>
      <c r="AQ500" s="2228"/>
      <c r="AR500" s="2228"/>
      <c r="AS500" s="2228"/>
      <c r="AT500" s="2228"/>
      <c r="AU500" s="2228"/>
      <c r="AV500" s="2228"/>
      <c r="AW500" s="2228"/>
      <c r="AX500" s="2230"/>
      <c r="AY500" s="2228"/>
      <c r="AZ500" s="2228"/>
      <c r="BA500" s="2228"/>
      <c r="BB500" s="2228"/>
      <c r="BC500" s="2228"/>
      <c r="BD500" s="2228"/>
      <c r="BE500" s="2228"/>
      <c r="BF500" s="2228"/>
      <c r="BG500" s="2228"/>
      <c r="BH500" s="2228"/>
      <c r="BI500" s="2228"/>
      <c r="BJ500" s="2228"/>
      <c r="BK500" s="2228"/>
      <c r="BL500" s="2228"/>
      <c r="BM500" s="2228"/>
      <c r="BN500" s="2228"/>
      <c r="BO500" s="2228"/>
      <c r="BP500" s="2228"/>
      <c r="BQ500" s="2228"/>
      <c r="BR500" s="2228"/>
      <c r="BS500" s="2229"/>
      <c r="BT500" s="2228"/>
      <c r="BU500" s="2228"/>
      <c r="BV500" s="2228"/>
      <c r="BW500" s="2228"/>
      <c r="BX500" s="2228"/>
      <c r="BY500" s="2228"/>
      <c r="BZ500" s="2228"/>
      <c r="CA500" s="2228"/>
      <c r="CB500" s="2228"/>
      <c r="CC500" s="2228"/>
      <c r="CD500" s="2228"/>
      <c r="CE500" s="2228"/>
      <c r="CF500" s="2228"/>
      <c r="CG500" s="2228"/>
      <c r="CH500" s="2228"/>
      <c r="CI500" s="2228"/>
      <c r="CJ500" s="2228"/>
      <c r="CK500" s="2228"/>
      <c r="CL500" s="2228"/>
      <c r="CM500" s="2229"/>
      <c r="CN500" s="2229"/>
    </row>
    <row r="501" spans="2:92" x14ac:dyDescent="0.2">
      <c r="B501" s="2227"/>
      <c r="I501" s="2228"/>
      <c r="J501" s="2228"/>
      <c r="K501" s="2228"/>
      <c r="L501" s="2228"/>
      <c r="M501" s="2228"/>
      <c r="N501" s="2228"/>
      <c r="O501" s="2228"/>
      <c r="P501" s="2228"/>
      <c r="Q501" s="2228"/>
      <c r="R501" s="2228"/>
      <c r="S501" s="2228"/>
      <c r="T501" s="2228"/>
      <c r="U501" s="2228"/>
      <c r="V501" s="2228"/>
      <c r="W501" s="2228"/>
      <c r="X501" s="2228"/>
      <c r="Y501" s="2228"/>
      <c r="Z501" s="2228"/>
      <c r="AA501" s="2228"/>
      <c r="AB501" s="2229"/>
      <c r="AC501" s="2229"/>
      <c r="AD501" s="2229"/>
      <c r="AE501" s="2229"/>
      <c r="AF501" s="2228"/>
      <c r="AG501" s="2228"/>
      <c r="AH501" s="2228"/>
      <c r="AI501" s="2228"/>
      <c r="AJ501" s="2228"/>
      <c r="AK501" s="2228"/>
      <c r="AL501" s="2228"/>
      <c r="AM501" s="2228"/>
      <c r="AN501" s="2228"/>
      <c r="AO501" s="2228"/>
      <c r="AP501" s="2228"/>
      <c r="AQ501" s="2228"/>
      <c r="AR501" s="2228"/>
      <c r="AS501" s="2228"/>
      <c r="AT501" s="2228"/>
      <c r="AU501" s="2228"/>
      <c r="AV501" s="2228"/>
      <c r="AW501" s="2228"/>
      <c r="AX501" s="2230"/>
      <c r="AY501" s="2228"/>
      <c r="AZ501" s="2228"/>
      <c r="BA501" s="2228"/>
      <c r="BB501" s="2228"/>
      <c r="BC501" s="2228"/>
      <c r="BD501" s="2228"/>
      <c r="BE501" s="2228"/>
      <c r="BF501" s="2228"/>
      <c r="BG501" s="2228"/>
      <c r="BH501" s="2228"/>
      <c r="BI501" s="2228"/>
      <c r="BJ501" s="2228"/>
      <c r="BK501" s="2228"/>
      <c r="BL501" s="2228"/>
      <c r="BM501" s="2228"/>
      <c r="BN501" s="2228"/>
      <c r="BO501" s="2228"/>
      <c r="BP501" s="2228"/>
      <c r="BQ501" s="2228"/>
      <c r="BR501" s="2228"/>
      <c r="BS501" s="2229"/>
      <c r="BT501" s="2228"/>
      <c r="BU501" s="2228"/>
      <c r="BV501" s="2228"/>
      <c r="BW501" s="2228"/>
      <c r="BX501" s="2228"/>
      <c r="BY501" s="2228"/>
      <c r="BZ501" s="2228"/>
      <c r="CA501" s="2228"/>
      <c r="CB501" s="2228"/>
      <c r="CC501" s="2228"/>
      <c r="CD501" s="2228"/>
      <c r="CE501" s="2228"/>
      <c r="CF501" s="2228"/>
      <c r="CG501" s="2228"/>
      <c r="CH501" s="2228"/>
      <c r="CI501" s="2228"/>
      <c r="CJ501" s="2228"/>
      <c r="CK501" s="2228"/>
      <c r="CL501" s="2228"/>
      <c r="CM501" s="2229"/>
      <c r="CN501" s="2229"/>
    </row>
    <row r="502" spans="2:92" x14ac:dyDescent="0.2">
      <c r="B502" s="2227"/>
      <c r="I502" s="2228"/>
      <c r="J502" s="2228"/>
      <c r="K502" s="2228"/>
      <c r="L502" s="2228"/>
      <c r="M502" s="2228"/>
      <c r="N502" s="2228"/>
      <c r="O502" s="2228"/>
      <c r="P502" s="2228"/>
      <c r="Q502" s="2228"/>
      <c r="R502" s="2228"/>
      <c r="S502" s="2228"/>
      <c r="T502" s="2228"/>
      <c r="U502" s="2228"/>
      <c r="V502" s="2228"/>
      <c r="W502" s="2228"/>
      <c r="X502" s="2228"/>
      <c r="Y502" s="2228"/>
      <c r="Z502" s="2228"/>
      <c r="AA502" s="2228"/>
      <c r="AB502" s="2229"/>
      <c r="AC502" s="2229"/>
      <c r="AD502" s="2229"/>
      <c r="AE502" s="2229"/>
      <c r="AF502" s="2228"/>
      <c r="AG502" s="2228"/>
      <c r="AH502" s="2228"/>
      <c r="AI502" s="2228"/>
      <c r="AJ502" s="2228"/>
      <c r="AK502" s="2228"/>
      <c r="AL502" s="2228"/>
      <c r="AM502" s="2228"/>
      <c r="AN502" s="2228"/>
      <c r="AO502" s="2228"/>
      <c r="AP502" s="2228"/>
      <c r="AQ502" s="2228"/>
      <c r="AR502" s="2228"/>
      <c r="AS502" s="2228"/>
      <c r="AT502" s="2228"/>
      <c r="AU502" s="2228"/>
      <c r="AV502" s="2228"/>
      <c r="AW502" s="2228"/>
      <c r="AX502" s="2230"/>
      <c r="AY502" s="2228"/>
      <c r="AZ502" s="2228"/>
      <c r="BA502" s="2228"/>
      <c r="BB502" s="2228"/>
      <c r="BC502" s="2228"/>
      <c r="BD502" s="2228"/>
      <c r="BE502" s="2228"/>
      <c r="BF502" s="2228"/>
      <c r="BG502" s="2228"/>
      <c r="BH502" s="2228"/>
      <c r="BI502" s="2228"/>
      <c r="BJ502" s="2228"/>
      <c r="BK502" s="2228"/>
      <c r="BL502" s="2228"/>
      <c r="BM502" s="2228"/>
      <c r="BN502" s="2228"/>
      <c r="BO502" s="2228"/>
      <c r="BP502" s="2228"/>
      <c r="BQ502" s="2228"/>
      <c r="BR502" s="2228"/>
      <c r="BS502" s="2229"/>
      <c r="BT502" s="2228"/>
      <c r="BU502" s="2228"/>
      <c r="BV502" s="2228"/>
      <c r="BW502" s="2228"/>
      <c r="BX502" s="2228"/>
      <c r="BY502" s="2228"/>
      <c r="BZ502" s="2228"/>
      <c r="CA502" s="2228"/>
      <c r="CB502" s="2228"/>
      <c r="CC502" s="2228"/>
      <c r="CD502" s="2228"/>
      <c r="CE502" s="2228"/>
      <c r="CF502" s="2228"/>
      <c r="CG502" s="2228"/>
      <c r="CH502" s="2228"/>
      <c r="CI502" s="2228"/>
      <c r="CJ502" s="2228"/>
      <c r="CK502" s="2228"/>
      <c r="CL502" s="2228"/>
      <c r="CM502" s="2229"/>
      <c r="CN502" s="2229"/>
    </row>
    <row r="503" spans="2:92" x14ac:dyDescent="0.2">
      <c r="B503" s="2227"/>
      <c r="I503" s="2228"/>
      <c r="J503" s="2228"/>
      <c r="K503" s="2228"/>
      <c r="L503" s="2228"/>
      <c r="M503" s="2228"/>
      <c r="N503" s="2228"/>
      <c r="O503" s="2228"/>
      <c r="P503" s="2228"/>
      <c r="Q503" s="2228"/>
      <c r="R503" s="2228"/>
      <c r="S503" s="2228"/>
      <c r="T503" s="2228"/>
      <c r="U503" s="2228"/>
      <c r="V503" s="2228"/>
      <c r="W503" s="2228"/>
      <c r="X503" s="2228"/>
      <c r="Y503" s="2228"/>
      <c r="Z503" s="2228"/>
      <c r="AA503" s="2228"/>
      <c r="AB503" s="2229"/>
      <c r="AC503" s="2229"/>
      <c r="AD503" s="2229"/>
      <c r="AE503" s="2229"/>
      <c r="AF503" s="2228"/>
      <c r="AG503" s="2228"/>
      <c r="AH503" s="2228"/>
      <c r="AI503" s="2228"/>
      <c r="AJ503" s="2228"/>
      <c r="AK503" s="2228"/>
      <c r="AL503" s="2228"/>
      <c r="AM503" s="2228"/>
      <c r="AN503" s="2228"/>
      <c r="AO503" s="2228"/>
      <c r="AP503" s="2228"/>
      <c r="AQ503" s="2228"/>
      <c r="AR503" s="2228"/>
      <c r="AS503" s="2228"/>
      <c r="AT503" s="2228"/>
      <c r="AU503" s="2228"/>
      <c r="AV503" s="2228"/>
      <c r="AW503" s="2228"/>
      <c r="AX503" s="2230"/>
      <c r="AY503" s="2228"/>
      <c r="AZ503" s="2228"/>
      <c r="BA503" s="2228"/>
      <c r="BB503" s="2228"/>
      <c r="BC503" s="2228"/>
      <c r="BD503" s="2228"/>
      <c r="BE503" s="2228"/>
      <c r="BF503" s="2228"/>
      <c r="BG503" s="2228"/>
      <c r="BH503" s="2228"/>
      <c r="BI503" s="2228"/>
      <c r="BJ503" s="2228"/>
      <c r="BK503" s="2228"/>
      <c r="BL503" s="2228"/>
      <c r="BM503" s="2228"/>
      <c r="BN503" s="2228"/>
      <c r="BO503" s="2228"/>
      <c r="BP503" s="2228"/>
      <c r="BQ503" s="2228"/>
      <c r="BR503" s="2228"/>
      <c r="BS503" s="2229"/>
      <c r="BT503" s="2228"/>
      <c r="BU503" s="2228"/>
      <c r="BV503" s="2228"/>
      <c r="BW503" s="2228"/>
      <c r="BX503" s="2228"/>
      <c r="BY503" s="2228"/>
      <c r="BZ503" s="2228"/>
      <c r="CA503" s="2228"/>
      <c r="CB503" s="2228"/>
      <c r="CC503" s="2228"/>
      <c r="CD503" s="2228"/>
      <c r="CE503" s="2228"/>
      <c r="CF503" s="2228"/>
      <c r="CG503" s="2228"/>
      <c r="CH503" s="2228"/>
      <c r="CI503" s="2228"/>
      <c r="CJ503" s="2228"/>
      <c r="CK503" s="2228"/>
      <c r="CL503" s="2228"/>
      <c r="CM503" s="2229"/>
      <c r="CN503" s="2229"/>
    </row>
    <row r="504" spans="2:92" x14ac:dyDescent="0.2">
      <c r="B504" s="2227"/>
      <c r="I504" s="2228"/>
      <c r="J504" s="2228"/>
      <c r="K504" s="2228"/>
      <c r="L504" s="2228"/>
      <c r="M504" s="2228"/>
      <c r="N504" s="2228"/>
      <c r="O504" s="2228"/>
      <c r="P504" s="2228"/>
      <c r="Q504" s="2228"/>
      <c r="R504" s="2228"/>
      <c r="S504" s="2228"/>
      <c r="T504" s="2228"/>
      <c r="U504" s="2228"/>
      <c r="V504" s="2228"/>
      <c r="W504" s="2228"/>
      <c r="X504" s="2228"/>
      <c r="Y504" s="2228"/>
      <c r="Z504" s="2228"/>
      <c r="AA504" s="2228"/>
      <c r="AB504" s="2229"/>
      <c r="AC504" s="2229"/>
      <c r="AD504" s="2229"/>
      <c r="AE504" s="2229"/>
      <c r="AF504" s="2228"/>
      <c r="AG504" s="2228"/>
      <c r="AH504" s="2228"/>
      <c r="AI504" s="2228"/>
      <c r="AJ504" s="2228"/>
      <c r="AK504" s="2228"/>
      <c r="AL504" s="2228"/>
      <c r="AM504" s="2228"/>
      <c r="AN504" s="2228"/>
      <c r="AO504" s="2228"/>
      <c r="AP504" s="2228"/>
      <c r="AQ504" s="2228"/>
      <c r="AR504" s="2228"/>
      <c r="AS504" s="2228"/>
      <c r="AT504" s="2228"/>
      <c r="AU504" s="2228"/>
      <c r="AV504" s="2228"/>
      <c r="AW504" s="2228"/>
      <c r="AX504" s="2230"/>
      <c r="AY504" s="2228"/>
      <c r="AZ504" s="2228"/>
      <c r="BA504" s="2228"/>
      <c r="BB504" s="2228"/>
      <c r="BC504" s="2228"/>
      <c r="BD504" s="2228"/>
      <c r="BE504" s="2228"/>
      <c r="BF504" s="2228"/>
      <c r="BG504" s="2228"/>
      <c r="BH504" s="2228"/>
      <c r="BI504" s="2228"/>
      <c r="BJ504" s="2228"/>
      <c r="BK504" s="2228"/>
      <c r="BL504" s="2228"/>
      <c r="BM504" s="2228"/>
      <c r="BN504" s="2228"/>
      <c r="BO504" s="2228"/>
      <c r="BP504" s="2228"/>
      <c r="BQ504" s="2228"/>
      <c r="BR504" s="2228"/>
      <c r="BS504" s="2229"/>
      <c r="BT504" s="2228"/>
      <c r="BU504" s="2228"/>
      <c r="BV504" s="2228"/>
      <c r="BW504" s="2228"/>
      <c r="BX504" s="2228"/>
      <c r="BY504" s="2228"/>
      <c r="BZ504" s="2228"/>
      <c r="CA504" s="2228"/>
      <c r="CB504" s="2228"/>
      <c r="CC504" s="2228"/>
      <c r="CD504" s="2228"/>
      <c r="CE504" s="2228"/>
      <c r="CF504" s="2228"/>
      <c r="CG504" s="2228"/>
      <c r="CH504" s="2228"/>
      <c r="CI504" s="2228"/>
      <c r="CJ504" s="2228"/>
      <c r="CK504" s="2228"/>
      <c r="CL504" s="2228"/>
      <c r="CM504" s="2229"/>
      <c r="CN504" s="2229"/>
    </row>
    <row r="505" spans="2:92" x14ac:dyDescent="0.2">
      <c r="B505" s="2227"/>
      <c r="I505" s="2228"/>
      <c r="J505" s="2228"/>
      <c r="K505" s="2228"/>
      <c r="L505" s="2228"/>
      <c r="M505" s="2228"/>
      <c r="N505" s="2228"/>
      <c r="O505" s="2228"/>
      <c r="P505" s="2228"/>
      <c r="Q505" s="2228"/>
      <c r="R505" s="2228"/>
      <c r="S505" s="2228"/>
      <c r="T505" s="2228"/>
      <c r="U505" s="2228"/>
      <c r="V505" s="2228"/>
      <c r="W505" s="2228"/>
      <c r="X505" s="2228"/>
      <c r="Y505" s="2228"/>
      <c r="Z505" s="2228"/>
      <c r="AA505" s="2228"/>
      <c r="AB505" s="2229"/>
      <c r="AC505" s="2229"/>
      <c r="AD505" s="2229"/>
      <c r="AE505" s="2229"/>
      <c r="AF505" s="2228"/>
      <c r="AG505" s="2228"/>
      <c r="AH505" s="2228"/>
      <c r="AI505" s="2228"/>
      <c r="AJ505" s="2228"/>
      <c r="AK505" s="2228"/>
      <c r="AL505" s="2228"/>
      <c r="AM505" s="2228"/>
      <c r="AN505" s="2228"/>
      <c r="AO505" s="2228"/>
      <c r="AP505" s="2228"/>
      <c r="AQ505" s="2228"/>
      <c r="AR505" s="2228"/>
      <c r="AS505" s="2228"/>
      <c r="AT505" s="2228"/>
      <c r="AU505" s="2228"/>
      <c r="AV505" s="2228"/>
      <c r="AW505" s="2228"/>
      <c r="AX505" s="2230"/>
      <c r="AY505" s="2228"/>
      <c r="AZ505" s="2228"/>
      <c r="BA505" s="2228"/>
      <c r="BB505" s="2228"/>
      <c r="BC505" s="2228"/>
      <c r="BD505" s="2228"/>
      <c r="BE505" s="2228"/>
      <c r="BF505" s="2228"/>
      <c r="BG505" s="2228"/>
      <c r="BH505" s="2228"/>
      <c r="BI505" s="2228"/>
      <c r="BJ505" s="2228"/>
      <c r="BK505" s="2228"/>
      <c r="BL505" s="2228"/>
      <c r="BM505" s="2228"/>
      <c r="BN505" s="2228"/>
      <c r="BO505" s="2228"/>
      <c r="BP505" s="2228"/>
      <c r="BQ505" s="2228"/>
      <c r="BR505" s="2228"/>
      <c r="BS505" s="2229"/>
      <c r="BT505" s="2228"/>
      <c r="BU505" s="2228"/>
      <c r="BV505" s="2228"/>
      <c r="BW505" s="2228"/>
      <c r="BX505" s="2228"/>
      <c r="BY505" s="2228"/>
      <c r="BZ505" s="2228"/>
      <c r="CA505" s="2228"/>
      <c r="CB505" s="2228"/>
      <c r="CC505" s="2228"/>
      <c r="CD505" s="2228"/>
      <c r="CE505" s="2228"/>
      <c r="CF505" s="2228"/>
      <c r="CG505" s="2228"/>
      <c r="CH505" s="2228"/>
      <c r="CI505" s="2228"/>
      <c r="CJ505" s="2228"/>
      <c r="CK505" s="2228"/>
      <c r="CL505" s="2228"/>
      <c r="CM505" s="2229"/>
      <c r="CN505" s="2229"/>
    </row>
    <row r="506" spans="2:92" x14ac:dyDescent="0.2">
      <c r="B506" s="2227"/>
      <c r="I506" s="2228"/>
      <c r="J506" s="2228"/>
      <c r="K506" s="2228"/>
      <c r="L506" s="2228"/>
      <c r="M506" s="2228"/>
      <c r="N506" s="2228"/>
      <c r="O506" s="2228"/>
      <c r="P506" s="2228"/>
      <c r="Q506" s="2228"/>
      <c r="R506" s="2228"/>
      <c r="S506" s="2228"/>
      <c r="T506" s="2228"/>
      <c r="U506" s="2228"/>
      <c r="V506" s="2228"/>
      <c r="W506" s="2228"/>
      <c r="X506" s="2228"/>
      <c r="Y506" s="2228"/>
      <c r="Z506" s="2228"/>
      <c r="AA506" s="2228"/>
      <c r="AB506" s="2229"/>
      <c r="AC506" s="2229"/>
      <c r="AD506" s="2229"/>
      <c r="AE506" s="2229"/>
      <c r="AF506" s="2228"/>
      <c r="AG506" s="2228"/>
      <c r="AH506" s="2228"/>
      <c r="AI506" s="2228"/>
      <c r="AJ506" s="2228"/>
      <c r="AK506" s="2228"/>
      <c r="AL506" s="2228"/>
      <c r="AM506" s="2228"/>
      <c r="AN506" s="2228"/>
      <c r="AO506" s="2228"/>
      <c r="AP506" s="2228"/>
      <c r="AQ506" s="2228"/>
      <c r="AR506" s="2228"/>
      <c r="AS506" s="2228"/>
      <c r="AT506" s="2228"/>
      <c r="AU506" s="2228"/>
      <c r="AV506" s="2228"/>
      <c r="AW506" s="2228"/>
      <c r="AX506" s="2230"/>
      <c r="AY506" s="2228"/>
      <c r="AZ506" s="2228"/>
      <c r="BA506" s="2228"/>
      <c r="BB506" s="2228"/>
      <c r="BC506" s="2228"/>
      <c r="BD506" s="2228"/>
      <c r="BE506" s="2228"/>
      <c r="BF506" s="2228"/>
      <c r="BG506" s="2228"/>
      <c r="BH506" s="2228"/>
      <c r="BI506" s="2228"/>
      <c r="BJ506" s="2228"/>
      <c r="BK506" s="2228"/>
      <c r="BL506" s="2228"/>
      <c r="BM506" s="2228"/>
      <c r="BN506" s="2228"/>
      <c r="BO506" s="2228"/>
      <c r="BP506" s="2228"/>
      <c r="BQ506" s="2228"/>
      <c r="BR506" s="2228"/>
      <c r="BS506" s="2229"/>
      <c r="BT506" s="2228"/>
      <c r="BU506" s="2228"/>
      <c r="BV506" s="2228"/>
      <c r="BW506" s="2228"/>
      <c r="BX506" s="2228"/>
      <c r="BY506" s="2228"/>
      <c r="BZ506" s="2228"/>
      <c r="CA506" s="2228"/>
      <c r="CB506" s="2228"/>
      <c r="CC506" s="2228"/>
      <c r="CD506" s="2228"/>
      <c r="CE506" s="2228"/>
      <c r="CF506" s="2228"/>
      <c r="CG506" s="2228"/>
      <c r="CH506" s="2228"/>
      <c r="CI506" s="2228"/>
      <c r="CJ506" s="2228"/>
      <c r="CK506" s="2228"/>
      <c r="CL506" s="2228"/>
      <c r="CM506" s="2229"/>
      <c r="CN506" s="2229"/>
    </row>
    <row r="507" spans="2:92" x14ac:dyDescent="0.2">
      <c r="B507" s="2227"/>
      <c r="I507" s="2228"/>
      <c r="J507" s="2228"/>
      <c r="K507" s="2228"/>
      <c r="L507" s="2228"/>
      <c r="M507" s="2228"/>
      <c r="N507" s="2228"/>
      <c r="O507" s="2228"/>
      <c r="P507" s="2228"/>
      <c r="Q507" s="2228"/>
      <c r="R507" s="2228"/>
      <c r="S507" s="2228"/>
      <c r="T507" s="2228"/>
      <c r="U507" s="2228"/>
      <c r="V507" s="2228"/>
      <c r="W507" s="2228"/>
      <c r="X507" s="2228"/>
      <c r="Y507" s="2228"/>
      <c r="Z507" s="2228"/>
      <c r="AA507" s="2228"/>
      <c r="AB507" s="2229"/>
      <c r="AC507" s="2229"/>
      <c r="AD507" s="2229"/>
      <c r="AE507" s="2229"/>
      <c r="AF507" s="2228"/>
      <c r="AG507" s="2228"/>
      <c r="AH507" s="2228"/>
      <c r="AI507" s="2228"/>
      <c r="AJ507" s="2228"/>
      <c r="AK507" s="2228"/>
      <c r="AL507" s="2228"/>
      <c r="AM507" s="2228"/>
      <c r="AN507" s="2228"/>
      <c r="AO507" s="2228"/>
      <c r="AP507" s="2228"/>
      <c r="AQ507" s="2228"/>
      <c r="AR507" s="2228"/>
      <c r="AS507" s="2228"/>
      <c r="AT507" s="2228"/>
      <c r="AU507" s="2228"/>
      <c r="AV507" s="2228"/>
      <c r="AW507" s="2228"/>
      <c r="AX507" s="2230"/>
      <c r="AY507" s="2228"/>
      <c r="AZ507" s="2228"/>
      <c r="BA507" s="2228"/>
      <c r="BB507" s="2228"/>
      <c r="BC507" s="2228"/>
      <c r="BD507" s="2228"/>
      <c r="BE507" s="2228"/>
      <c r="BF507" s="2228"/>
      <c r="BG507" s="2228"/>
      <c r="BH507" s="2228"/>
      <c r="BI507" s="2228"/>
      <c r="BJ507" s="2228"/>
      <c r="BK507" s="2228"/>
      <c r="BL507" s="2228"/>
      <c r="BM507" s="2228"/>
      <c r="BN507" s="2228"/>
      <c r="BO507" s="2228"/>
      <c r="BP507" s="2228"/>
      <c r="BQ507" s="2228"/>
      <c r="BR507" s="2228"/>
      <c r="BS507" s="2229"/>
      <c r="BT507" s="2228"/>
      <c r="BU507" s="2228"/>
      <c r="BV507" s="2228"/>
      <c r="BW507" s="2228"/>
      <c r="BX507" s="2228"/>
      <c r="BY507" s="2228"/>
      <c r="BZ507" s="2228"/>
      <c r="CA507" s="2228"/>
      <c r="CB507" s="2228"/>
      <c r="CC507" s="2228"/>
      <c r="CD507" s="2228"/>
      <c r="CE507" s="2228"/>
      <c r="CF507" s="2228"/>
      <c r="CG507" s="2228"/>
      <c r="CH507" s="2228"/>
      <c r="CI507" s="2228"/>
      <c r="CJ507" s="2228"/>
      <c r="CK507" s="2228"/>
      <c r="CL507" s="2228"/>
      <c r="CM507" s="2229"/>
      <c r="CN507" s="2229"/>
    </row>
    <row r="508" spans="2:92" x14ac:dyDescent="0.2">
      <c r="B508" s="2227"/>
      <c r="I508" s="2228"/>
      <c r="J508" s="2228"/>
      <c r="K508" s="2228"/>
      <c r="L508" s="2228"/>
      <c r="M508" s="2228"/>
      <c r="N508" s="2228"/>
      <c r="O508" s="2228"/>
      <c r="P508" s="2228"/>
      <c r="Q508" s="2228"/>
      <c r="R508" s="2228"/>
      <c r="S508" s="2228"/>
      <c r="T508" s="2228"/>
      <c r="U508" s="2228"/>
      <c r="V508" s="2228"/>
      <c r="W508" s="2228"/>
      <c r="X508" s="2228"/>
      <c r="Y508" s="2228"/>
      <c r="Z508" s="2228"/>
      <c r="AA508" s="2228"/>
      <c r="AB508" s="2229"/>
      <c r="AC508" s="2229"/>
      <c r="AD508" s="2229"/>
      <c r="AE508" s="2229"/>
      <c r="AF508" s="2228"/>
      <c r="AG508" s="2228"/>
      <c r="AH508" s="2228"/>
      <c r="AI508" s="2228"/>
      <c r="AJ508" s="2228"/>
      <c r="AK508" s="2228"/>
      <c r="AL508" s="2228"/>
      <c r="AM508" s="2228"/>
      <c r="AN508" s="2228"/>
      <c r="AO508" s="2228"/>
      <c r="AP508" s="2228"/>
      <c r="AQ508" s="2228"/>
      <c r="AR508" s="2228"/>
      <c r="AS508" s="2228"/>
      <c r="AT508" s="2228"/>
      <c r="AU508" s="2228"/>
      <c r="AV508" s="2228"/>
      <c r="AW508" s="2228"/>
      <c r="AX508" s="2230"/>
      <c r="AY508" s="2228"/>
      <c r="AZ508" s="2228"/>
      <c r="BA508" s="2228"/>
      <c r="BB508" s="2228"/>
      <c r="BC508" s="2228"/>
      <c r="BD508" s="2228"/>
      <c r="BE508" s="2228"/>
      <c r="BF508" s="2228"/>
      <c r="BG508" s="2228"/>
      <c r="BH508" s="2228"/>
      <c r="BI508" s="2228"/>
      <c r="BJ508" s="2228"/>
      <c r="BK508" s="2228"/>
      <c r="BL508" s="2228"/>
      <c r="BM508" s="2228"/>
      <c r="BN508" s="2228"/>
      <c r="BO508" s="2228"/>
      <c r="BP508" s="2228"/>
      <c r="BQ508" s="2228"/>
      <c r="BR508" s="2228"/>
      <c r="BS508" s="2229"/>
      <c r="BT508" s="2228"/>
      <c r="BU508" s="2228"/>
      <c r="BV508" s="2228"/>
      <c r="BW508" s="2228"/>
      <c r="BX508" s="2228"/>
      <c r="BY508" s="2228"/>
      <c r="BZ508" s="2228"/>
      <c r="CA508" s="2228"/>
      <c r="CB508" s="2228"/>
      <c r="CC508" s="2228"/>
      <c r="CD508" s="2228"/>
      <c r="CE508" s="2228"/>
      <c r="CF508" s="2228"/>
      <c r="CG508" s="2228"/>
      <c r="CH508" s="2228"/>
      <c r="CI508" s="2228"/>
      <c r="CJ508" s="2228"/>
      <c r="CK508" s="2228"/>
      <c r="CL508" s="2228"/>
      <c r="CM508" s="2229"/>
      <c r="CN508" s="2229"/>
    </row>
    <row r="509" spans="2:92" x14ac:dyDescent="0.2">
      <c r="B509" s="2227"/>
      <c r="I509" s="2228"/>
      <c r="J509" s="2228"/>
      <c r="K509" s="2228"/>
      <c r="L509" s="2228"/>
      <c r="M509" s="2228"/>
      <c r="N509" s="2228"/>
      <c r="O509" s="2228"/>
      <c r="P509" s="2228"/>
      <c r="Q509" s="2228"/>
      <c r="R509" s="2228"/>
      <c r="S509" s="2228"/>
      <c r="T509" s="2228"/>
      <c r="U509" s="2228"/>
      <c r="V509" s="2228"/>
      <c r="W509" s="2228"/>
      <c r="X509" s="2228"/>
      <c r="Y509" s="2228"/>
      <c r="Z509" s="2228"/>
      <c r="AA509" s="2228"/>
      <c r="AB509" s="2229"/>
      <c r="AC509" s="2229"/>
      <c r="AD509" s="2229"/>
      <c r="AE509" s="2229"/>
      <c r="AF509" s="2228"/>
      <c r="AG509" s="2228"/>
      <c r="AH509" s="2228"/>
      <c r="AI509" s="2228"/>
      <c r="AJ509" s="2228"/>
      <c r="AK509" s="2228"/>
      <c r="AL509" s="2228"/>
      <c r="AM509" s="2228"/>
      <c r="AN509" s="2228"/>
      <c r="AO509" s="2228"/>
      <c r="AP509" s="2228"/>
      <c r="AQ509" s="2228"/>
      <c r="AR509" s="2228"/>
      <c r="AS509" s="2228"/>
      <c r="AT509" s="2228"/>
      <c r="AU509" s="2228"/>
      <c r="AV509" s="2228"/>
      <c r="AW509" s="2228"/>
      <c r="AX509" s="2230"/>
      <c r="AY509" s="2228"/>
      <c r="AZ509" s="2228"/>
      <c r="BA509" s="2228"/>
      <c r="BB509" s="2228"/>
      <c r="BC509" s="2228"/>
      <c r="BD509" s="2228"/>
      <c r="BE509" s="2228"/>
      <c r="BF509" s="2228"/>
      <c r="BG509" s="2228"/>
      <c r="BH509" s="2228"/>
      <c r="BI509" s="2228"/>
      <c r="BJ509" s="2228"/>
      <c r="BK509" s="2228"/>
      <c r="BL509" s="2228"/>
      <c r="BM509" s="2228"/>
      <c r="BN509" s="2228"/>
      <c r="BO509" s="2228"/>
      <c r="BP509" s="2228"/>
      <c r="BQ509" s="2228"/>
      <c r="BR509" s="2228"/>
      <c r="BS509" s="2229"/>
      <c r="BT509" s="2228"/>
      <c r="BU509" s="2228"/>
      <c r="BV509" s="2228"/>
      <c r="BW509" s="2228"/>
      <c r="BX509" s="2228"/>
      <c r="BY509" s="2228"/>
      <c r="BZ509" s="2228"/>
      <c r="CA509" s="2228"/>
      <c r="CB509" s="2228"/>
      <c r="CC509" s="2228"/>
      <c r="CD509" s="2228"/>
      <c r="CE509" s="2228"/>
      <c r="CF509" s="2228"/>
      <c r="CG509" s="2228"/>
      <c r="CH509" s="2228"/>
      <c r="CI509" s="2228"/>
      <c r="CJ509" s="2228"/>
      <c r="CK509" s="2228"/>
      <c r="CL509" s="2228"/>
      <c r="CM509" s="2229"/>
      <c r="CN509" s="2229"/>
    </row>
    <row r="510" spans="2:92" x14ac:dyDescent="0.2">
      <c r="B510" s="2227"/>
      <c r="I510" s="2228"/>
      <c r="J510" s="2228"/>
      <c r="K510" s="2228"/>
      <c r="L510" s="2228"/>
      <c r="M510" s="2228"/>
      <c r="N510" s="2228"/>
      <c r="O510" s="2228"/>
      <c r="P510" s="2228"/>
      <c r="Q510" s="2228"/>
      <c r="R510" s="2228"/>
      <c r="S510" s="2228"/>
      <c r="T510" s="2228"/>
      <c r="U510" s="2228"/>
      <c r="V510" s="2228"/>
      <c r="W510" s="2228"/>
      <c r="X510" s="2228"/>
      <c r="Y510" s="2228"/>
      <c r="Z510" s="2228"/>
      <c r="AA510" s="2228"/>
      <c r="AB510" s="2229"/>
      <c r="AC510" s="2229"/>
      <c r="AD510" s="2229"/>
      <c r="AE510" s="2229"/>
      <c r="AF510" s="2228"/>
      <c r="AG510" s="2228"/>
      <c r="AH510" s="2228"/>
      <c r="AI510" s="2228"/>
      <c r="AJ510" s="2228"/>
      <c r="AK510" s="2228"/>
      <c r="AL510" s="2228"/>
      <c r="AM510" s="2228"/>
      <c r="AN510" s="2228"/>
      <c r="AO510" s="2228"/>
      <c r="AP510" s="2228"/>
      <c r="AQ510" s="2228"/>
      <c r="AR510" s="2228"/>
      <c r="AS510" s="2228"/>
      <c r="AT510" s="2228"/>
      <c r="AU510" s="2228"/>
      <c r="AV510" s="2228"/>
      <c r="AW510" s="2228"/>
      <c r="AX510" s="2230"/>
      <c r="AY510" s="2228"/>
      <c r="AZ510" s="2228"/>
      <c r="BA510" s="2228"/>
      <c r="BB510" s="2228"/>
      <c r="BC510" s="2228"/>
      <c r="BD510" s="2228"/>
      <c r="BE510" s="2228"/>
      <c r="BF510" s="2228"/>
      <c r="BG510" s="2228"/>
      <c r="BH510" s="2228"/>
      <c r="BI510" s="2228"/>
      <c r="BJ510" s="2228"/>
      <c r="BK510" s="2228"/>
      <c r="BL510" s="2228"/>
      <c r="BM510" s="2228"/>
      <c r="BN510" s="2228"/>
      <c r="BO510" s="2228"/>
      <c r="BP510" s="2228"/>
      <c r="BQ510" s="2228"/>
      <c r="BR510" s="2228"/>
      <c r="BS510" s="2229"/>
      <c r="BT510" s="2228"/>
      <c r="BU510" s="2228"/>
      <c r="BV510" s="2228"/>
      <c r="BW510" s="2228"/>
      <c r="BX510" s="2228"/>
      <c r="BY510" s="2228"/>
      <c r="BZ510" s="2228"/>
      <c r="CA510" s="2228"/>
      <c r="CB510" s="2228"/>
      <c r="CC510" s="2228"/>
      <c r="CD510" s="2228"/>
      <c r="CE510" s="2228"/>
      <c r="CF510" s="2228"/>
      <c r="CG510" s="2228"/>
      <c r="CH510" s="2228"/>
      <c r="CI510" s="2228"/>
      <c r="CJ510" s="2228"/>
      <c r="CK510" s="2228"/>
      <c r="CL510" s="2228"/>
      <c r="CM510" s="2229"/>
      <c r="CN510" s="2229"/>
    </row>
    <row r="511" spans="2:92" x14ac:dyDescent="0.2">
      <c r="B511" s="2227"/>
      <c r="I511" s="2228"/>
      <c r="J511" s="2228"/>
      <c r="K511" s="2228"/>
      <c r="L511" s="2228"/>
      <c r="M511" s="2228"/>
      <c r="N511" s="2228"/>
      <c r="O511" s="2228"/>
      <c r="P511" s="2228"/>
      <c r="Q511" s="2228"/>
      <c r="R511" s="2228"/>
      <c r="S511" s="2228"/>
      <c r="T511" s="2228"/>
      <c r="U511" s="2228"/>
      <c r="V511" s="2228"/>
      <c r="W511" s="2228"/>
      <c r="X511" s="2228"/>
      <c r="Y511" s="2228"/>
      <c r="Z511" s="2228"/>
      <c r="AA511" s="2228"/>
      <c r="AB511" s="2229"/>
      <c r="AC511" s="2229"/>
      <c r="AD511" s="2229"/>
      <c r="AE511" s="2229"/>
      <c r="AF511" s="2228"/>
      <c r="AG511" s="2228"/>
      <c r="AH511" s="2228"/>
      <c r="AI511" s="2228"/>
      <c r="AJ511" s="2228"/>
      <c r="AK511" s="2228"/>
      <c r="AL511" s="2228"/>
      <c r="AM511" s="2228"/>
      <c r="AN511" s="2228"/>
      <c r="AO511" s="2228"/>
      <c r="AP511" s="2228"/>
      <c r="AQ511" s="2228"/>
      <c r="AR511" s="2228"/>
      <c r="AS511" s="2228"/>
      <c r="AT511" s="2228"/>
      <c r="AU511" s="2228"/>
      <c r="AV511" s="2228"/>
      <c r="AW511" s="2228"/>
      <c r="AX511" s="2230"/>
      <c r="AY511" s="2228"/>
      <c r="AZ511" s="2228"/>
      <c r="BA511" s="2228"/>
      <c r="BB511" s="2228"/>
      <c r="BC511" s="2228"/>
      <c r="BD511" s="2228"/>
      <c r="BE511" s="2228"/>
      <c r="BF511" s="2228"/>
      <c r="BG511" s="2228"/>
      <c r="BH511" s="2228"/>
      <c r="BI511" s="2228"/>
      <c r="BJ511" s="2228"/>
      <c r="BK511" s="2228"/>
      <c r="BL511" s="2228"/>
      <c r="BM511" s="2228"/>
      <c r="BN511" s="2228"/>
      <c r="BO511" s="2228"/>
      <c r="BP511" s="2228"/>
      <c r="BQ511" s="2228"/>
      <c r="BR511" s="2228"/>
      <c r="BS511" s="2229"/>
      <c r="BT511" s="2228"/>
      <c r="BU511" s="2228"/>
      <c r="BV511" s="2228"/>
      <c r="BW511" s="2228"/>
      <c r="BX511" s="2228"/>
      <c r="BY511" s="2228"/>
      <c r="BZ511" s="2228"/>
      <c r="CA511" s="2228"/>
      <c r="CB511" s="2228"/>
      <c r="CC511" s="2228"/>
      <c r="CD511" s="2228"/>
      <c r="CE511" s="2228"/>
      <c r="CF511" s="2228"/>
      <c r="CG511" s="2228"/>
      <c r="CH511" s="2228"/>
      <c r="CI511" s="2228"/>
      <c r="CJ511" s="2228"/>
      <c r="CK511" s="2228"/>
      <c r="CL511" s="2228"/>
      <c r="CM511" s="2229"/>
      <c r="CN511" s="2229"/>
    </row>
    <row r="512" spans="2:92" x14ac:dyDescent="0.2">
      <c r="B512" s="2227"/>
      <c r="I512" s="2228"/>
      <c r="J512" s="2228"/>
      <c r="K512" s="2228"/>
      <c r="L512" s="2228"/>
      <c r="M512" s="2228"/>
      <c r="N512" s="2228"/>
      <c r="O512" s="2228"/>
      <c r="P512" s="2228"/>
      <c r="Q512" s="2228"/>
      <c r="R512" s="2228"/>
      <c r="S512" s="2228"/>
      <c r="T512" s="2228"/>
      <c r="U512" s="2228"/>
      <c r="V512" s="2228"/>
      <c r="W512" s="2228"/>
      <c r="X512" s="2228"/>
      <c r="Y512" s="2228"/>
      <c r="Z512" s="2228"/>
      <c r="AA512" s="2228"/>
      <c r="AB512" s="2229"/>
      <c r="AC512" s="2229"/>
      <c r="AD512" s="2229"/>
      <c r="AE512" s="2229"/>
      <c r="AF512" s="2228"/>
      <c r="AG512" s="2228"/>
      <c r="AH512" s="2228"/>
      <c r="AI512" s="2228"/>
      <c r="AJ512" s="2228"/>
      <c r="AK512" s="2228"/>
      <c r="AL512" s="2228"/>
      <c r="AM512" s="2228"/>
      <c r="AN512" s="2228"/>
      <c r="AO512" s="2228"/>
      <c r="AP512" s="2228"/>
      <c r="AQ512" s="2228"/>
      <c r="AR512" s="2228"/>
      <c r="AS512" s="2228"/>
      <c r="AT512" s="2228"/>
      <c r="AU512" s="2228"/>
      <c r="AV512" s="2228"/>
      <c r="AW512" s="2228"/>
      <c r="AX512" s="2230"/>
      <c r="AY512" s="2228"/>
      <c r="AZ512" s="2228"/>
      <c r="BA512" s="2228"/>
      <c r="BB512" s="2228"/>
      <c r="BC512" s="2228"/>
      <c r="BD512" s="2228"/>
      <c r="BE512" s="2228"/>
      <c r="BF512" s="2228"/>
      <c r="BG512" s="2228"/>
      <c r="BH512" s="2228"/>
      <c r="BI512" s="2228"/>
      <c r="BJ512" s="2228"/>
      <c r="BK512" s="2228"/>
      <c r="BL512" s="2228"/>
      <c r="BM512" s="2228"/>
      <c r="BN512" s="2228"/>
      <c r="BO512" s="2228"/>
      <c r="BP512" s="2228"/>
      <c r="BQ512" s="2228"/>
      <c r="BR512" s="2228"/>
      <c r="BS512" s="2229"/>
      <c r="BT512" s="2228"/>
      <c r="BU512" s="2228"/>
      <c r="BV512" s="2228"/>
      <c r="BW512" s="2228"/>
      <c r="BX512" s="2228"/>
      <c r="BY512" s="2228"/>
      <c r="BZ512" s="2228"/>
      <c r="CA512" s="2228"/>
      <c r="CB512" s="2228"/>
      <c r="CC512" s="2228"/>
      <c r="CD512" s="2228"/>
      <c r="CE512" s="2228"/>
      <c r="CF512" s="2228"/>
      <c r="CG512" s="2228"/>
      <c r="CH512" s="2228"/>
      <c r="CI512" s="2228"/>
      <c r="CJ512" s="2228"/>
      <c r="CK512" s="2228"/>
      <c r="CL512" s="2228"/>
      <c r="CM512" s="2229"/>
      <c r="CN512" s="2229"/>
    </row>
    <row r="513" spans="2:92" x14ac:dyDescent="0.2">
      <c r="B513" s="2227"/>
      <c r="I513" s="2228"/>
      <c r="J513" s="2228"/>
      <c r="K513" s="2228"/>
      <c r="L513" s="2228"/>
      <c r="M513" s="2228"/>
      <c r="N513" s="2228"/>
      <c r="O513" s="2228"/>
      <c r="P513" s="2228"/>
      <c r="Q513" s="2228"/>
      <c r="R513" s="2228"/>
      <c r="S513" s="2228"/>
      <c r="T513" s="2228"/>
      <c r="U513" s="2228"/>
      <c r="V513" s="2228"/>
      <c r="W513" s="2228"/>
      <c r="X513" s="2228"/>
      <c r="Y513" s="2228"/>
      <c r="Z513" s="2228"/>
      <c r="AA513" s="2228"/>
      <c r="AB513" s="2229"/>
      <c r="AC513" s="2229"/>
      <c r="AD513" s="2229"/>
      <c r="AE513" s="2229"/>
      <c r="AF513" s="2228"/>
      <c r="AG513" s="2228"/>
      <c r="AH513" s="2228"/>
      <c r="AI513" s="2228"/>
      <c r="AJ513" s="2228"/>
      <c r="AK513" s="2228"/>
      <c r="AL513" s="2228"/>
      <c r="AM513" s="2228"/>
      <c r="AN513" s="2228"/>
      <c r="AO513" s="2228"/>
      <c r="AP513" s="2228"/>
      <c r="AQ513" s="2228"/>
      <c r="AR513" s="2228"/>
      <c r="AS513" s="2228"/>
      <c r="AT513" s="2228"/>
      <c r="AU513" s="2228"/>
      <c r="AV513" s="2228"/>
      <c r="AW513" s="2228"/>
      <c r="AX513" s="2230"/>
      <c r="AY513" s="2228"/>
      <c r="AZ513" s="2228"/>
      <c r="BA513" s="2228"/>
      <c r="BB513" s="2228"/>
      <c r="BC513" s="2228"/>
      <c r="BD513" s="2228"/>
      <c r="BE513" s="2228"/>
      <c r="BF513" s="2228"/>
      <c r="BG513" s="2228"/>
      <c r="BH513" s="2228"/>
      <c r="BI513" s="2228"/>
      <c r="BJ513" s="2228"/>
      <c r="BK513" s="2228"/>
      <c r="BL513" s="2228"/>
      <c r="BM513" s="2228"/>
      <c r="BN513" s="2228"/>
      <c r="BO513" s="2228"/>
      <c r="BP513" s="2228"/>
      <c r="BQ513" s="2228"/>
      <c r="BR513" s="2228"/>
      <c r="BS513" s="2229"/>
      <c r="BT513" s="2228"/>
      <c r="BU513" s="2228"/>
      <c r="BV513" s="2228"/>
      <c r="BW513" s="2228"/>
      <c r="BX513" s="2228"/>
      <c r="BY513" s="2228"/>
      <c r="BZ513" s="2228"/>
      <c r="CA513" s="2228"/>
      <c r="CB513" s="2228"/>
      <c r="CC513" s="2228"/>
      <c r="CD513" s="2228"/>
      <c r="CE513" s="2228"/>
      <c r="CF513" s="2228"/>
      <c r="CG513" s="2228"/>
      <c r="CH513" s="2228"/>
      <c r="CI513" s="2228"/>
      <c r="CJ513" s="2228"/>
      <c r="CK513" s="2228"/>
      <c r="CL513" s="2228"/>
      <c r="CM513" s="2229"/>
      <c r="CN513" s="2229"/>
    </row>
    <row r="514" spans="2:92" x14ac:dyDescent="0.2">
      <c r="B514" s="2227"/>
      <c r="I514" s="2228"/>
      <c r="J514" s="2228"/>
      <c r="K514" s="2228"/>
      <c r="L514" s="2228"/>
      <c r="M514" s="2228"/>
      <c r="N514" s="2228"/>
      <c r="O514" s="2228"/>
      <c r="P514" s="2228"/>
      <c r="Q514" s="2228"/>
      <c r="R514" s="2228"/>
      <c r="S514" s="2228"/>
      <c r="T514" s="2228"/>
      <c r="U514" s="2228"/>
      <c r="V514" s="2228"/>
      <c r="W514" s="2228"/>
      <c r="X514" s="2228"/>
      <c r="Y514" s="2228"/>
      <c r="Z514" s="2228"/>
      <c r="AA514" s="2228"/>
      <c r="AB514" s="2229"/>
      <c r="AC514" s="2229"/>
      <c r="AD514" s="2229"/>
      <c r="AE514" s="2229"/>
      <c r="AF514" s="2228"/>
      <c r="AG514" s="2228"/>
      <c r="AH514" s="2228"/>
      <c r="AI514" s="2228"/>
      <c r="AJ514" s="2228"/>
      <c r="AK514" s="2228"/>
      <c r="AL514" s="2228"/>
      <c r="AM514" s="2228"/>
      <c r="AN514" s="2228"/>
      <c r="AO514" s="2228"/>
      <c r="AP514" s="2228"/>
      <c r="AQ514" s="2228"/>
      <c r="AR514" s="2228"/>
      <c r="AS514" s="2228"/>
      <c r="AT514" s="2228"/>
      <c r="AU514" s="2228"/>
      <c r="AV514" s="2228"/>
      <c r="AW514" s="2228"/>
      <c r="AX514" s="2230"/>
      <c r="AY514" s="2228"/>
      <c r="AZ514" s="2228"/>
      <c r="BA514" s="2228"/>
      <c r="BB514" s="2228"/>
      <c r="BC514" s="2228"/>
      <c r="BD514" s="2228"/>
      <c r="BE514" s="2228"/>
      <c r="BF514" s="2228"/>
      <c r="BG514" s="2228"/>
      <c r="BH514" s="2228"/>
      <c r="BI514" s="2228"/>
      <c r="BJ514" s="2228"/>
      <c r="BK514" s="2228"/>
      <c r="BL514" s="2228"/>
      <c r="BM514" s="2228"/>
      <c r="BN514" s="2228"/>
      <c r="BO514" s="2228"/>
      <c r="BP514" s="2228"/>
      <c r="BQ514" s="2228"/>
      <c r="BR514" s="2228"/>
      <c r="BS514" s="2229"/>
      <c r="BT514" s="2228"/>
      <c r="BU514" s="2228"/>
      <c r="BV514" s="2228"/>
      <c r="BW514" s="2228"/>
      <c r="BX514" s="2228"/>
      <c r="BY514" s="2228"/>
      <c r="BZ514" s="2228"/>
      <c r="CA514" s="2228"/>
      <c r="CB514" s="2228"/>
      <c r="CC514" s="2228"/>
      <c r="CD514" s="2228"/>
      <c r="CE514" s="2228"/>
      <c r="CF514" s="2228"/>
      <c r="CG514" s="2228"/>
      <c r="CH514" s="2228"/>
      <c r="CI514" s="2228"/>
      <c r="CJ514" s="2228"/>
      <c r="CK514" s="2228"/>
      <c r="CL514" s="2228"/>
      <c r="CM514" s="2229"/>
      <c r="CN514" s="2229"/>
    </row>
    <row r="515" spans="2:92" x14ac:dyDescent="0.2">
      <c r="B515" s="2227"/>
      <c r="I515" s="2228"/>
      <c r="J515" s="2228"/>
      <c r="K515" s="2228"/>
      <c r="L515" s="2228"/>
      <c r="M515" s="2228"/>
      <c r="N515" s="2228"/>
      <c r="O515" s="2228"/>
      <c r="P515" s="2228"/>
      <c r="Q515" s="2228"/>
      <c r="R515" s="2228"/>
      <c r="S515" s="2228"/>
      <c r="T515" s="2228"/>
      <c r="U515" s="2228"/>
      <c r="V515" s="2228"/>
      <c r="W515" s="2228"/>
      <c r="X515" s="2228"/>
      <c r="Y515" s="2228"/>
      <c r="Z515" s="2228"/>
      <c r="AA515" s="2228"/>
      <c r="AB515" s="2229"/>
      <c r="AC515" s="2229"/>
      <c r="AD515" s="2229"/>
      <c r="AE515" s="2229"/>
      <c r="AF515" s="2228"/>
      <c r="AG515" s="2228"/>
      <c r="AH515" s="2228"/>
      <c r="AI515" s="2228"/>
      <c r="AJ515" s="2228"/>
      <c r="AK515" s="2228"/>
      <c r="AL515" s="2228"/>
      <c r="AM515" s="2228"/>
      <c r="AN515" s="2228"/>
      <c r="AO515" s="2228"/>
      <c r="AP515" s="2228"/>
      <c r="AQ515" s="2228"/>
      <c r="AR515" s="2228"/>
      <c r="AS515" s="2228"/>
      <c r="AT515" s="2228"/>
      <c r="AU515" s="2228"/>
      <c r="AV515" s="2228"/>
      <c r="AW515" s="2228"/>
      <c r="AX515" s="2230"/>
      <c r="AY515" s="2228"/>
      <c r="AZ515" s="2228"/>
      <c r="BA515" s="2228"/>
      <c r="BB515" s="2228"/>
      <c r="BC515" s="2228"/>
      <c r="BD515" s="2228"/>
      <c r="BE515" s="2228"/>
      <c r="BF515" s="2228"/>
      <c r="BG515" s="2228"/>
      <c r="BH515" s="2228"/>
      <c r="BI515" s="2228"/>
      <c r="BJ515" s="2228"/>
      <c r="BK515" s="2228"/>
      <c r="BL515" s="2228"/>
      <c r="BM515" s="2228"/>
      <c r="BN515" s="2228"/>
      <c r="BO515" s="2228"/>
      <c r="BP515" s="2228"/>
      <c r="BQ515" s="2228"/>
      <c r="BR515" s="2228"/>
      <c r="BS515" s="2229"/>
      <c r="BT515" s="2228"/>
      <c r="BU515" s="2228"/>
      <c r="BV515" s="2228"/>
      <c r="BW515" s="2228"/>
      <c r="BX515" s="2228"/>
      <c r="BY515" s="2228"/>
      <c r="BZ515" s="2228"/>
      <c r="CA515" s="2228"/>
      <c r="CB515" s="2228"/>
      <c r="CC515" s="2228"/>
      <c r="CD515" s="2228"/>
      <c r="CE515" s="2228"/>
      <c r="CF515" s="2228"/>
      <c r="CG515" s="2228"/>
      <c r="CH515" s="2228"/>
      <c r="CI515" s="2228"/>
      <c r="CJ515" s="2228"/>
      <c r="CK515" s="2228"/>
      <c r="CL515" s="2228"/>
      <c r="CM515" s="2229"/>
      <c r="CN515" s="2229"/>
    </row>
    <row r="516" spans="2:92" x14ac:dyDescent="0.2">
      <c r="B516" s="2227"/>
      <c r="I516" s="2228"/>
      <c r="J516" s="2228"/>
      <c r="K516" s="2228"/>
      <c r="L516" s="2228"/>
      <c r="M516" s="2228"/>
      <c r="N516" s="2228"/>
      <c r="O516" s="2228"/>
      <c r="P516" s="2228"/>
      <c r="Q516" s="2228"/>
      <c r="R516" s="2228"/>
      <c r="S516" s="2228"/>
      <c r="T516" s="2228"/>
      <c r="U516" s="2228"/>
      <c r="V516" s="2228"/>
      <c r="W516" s="2228"/>
      <c r="X516" s="2228"/>
      <c r="Y516" s="2228"/>
      <c r="Z516" s="2228"/>
      <c r="AA516" s="2228"/>
      <c r="AB516" s="2229"/>
      <c r="AC516" s="2229"/>
      <c r="AD516" s="2229"/>
      <c r="AE516" s="2229"/>
      <c r="AF516" s="2228"/>
      <c r="AG516" s="2228"/>
      <c r="AH516" s="2228"/>
      <c r="AI516" s="2228"/>
      <c r="AJ516" s="2228"/>
      <c r="AK516" s="2228"/>
      <c r="AL516" s="2228"/>
      <c r="AM516" s="2228"/>
      <c r="AN516" s="2228"/>
      <c r="AO516" s="2228"/>
      <c r="AP516" s="2228"/>
      <c r="AQ516" s="2228"/>
      <c r="AR516" s="2228"/>
      <c r="AS516" s="2228"/>
      <c r="AT516" s="2228"/>
      <c r="AU516" s="2228"/>
      <c r="AV516" s="2228"/>
      <c r="AW516" s="2228"/>
      <c r="AX516" s="2230"/>
      <c r="AY516" s="2228"/>
      <c r="AZ516" s="2228"/>
      <c r="BA516" s="2228"/>
      <c r="BB516" s="2228"/>
      <c r="BC516" s="2228"/>
      <c r="BD516" s="2228"/>
      <c r="BE516" s="2228"/>
      <c r="BF516" s="2228"/>
      <c r="BG516" s="2228"/>
      <c r="BH516" s="2228"/>
      <c r="BI516" s="2228"/>
      <c r="BJ516" s="2228"/>
      <c r="BK516" s="2228"/>
      <c r="BL516" s="2228"/>
      <c r="BM516" s="2228"/>
      <c r="BN516" s="2228"/>
      <c r="BO516" s="2228"/>
      <c r="BP516" s="2228"/>
      <c r="BQ516" s="2228"/>
      <c r="BR516" s="2228"/>
      <c r="BS516" s="2229"/>
      <c r="BT516" s="2228"/>
      <c r="BU516" s="2228"/>
      <c r="BV516" s="2228"/>
      <c r="BW516" s="2228"/>
      <c r="BX516" s="2228"/>
      <c r="BY516" s="2228"/>
      <c r="BZ516" s="2228"/>
      <c r="CA516" s="2228"/>
      <c r="CB516" s="2228"/>
      <c r="CC516" s="2228"/>
      <c r="CD516" s="2228"/>
      <c r="CE516" s="2228"/>
      <c r="CF516" s="2228"/>
      <c r="CG516" s="2228"/>
      <c r="CH516" s="2228"/>
      <c r="CI516" s="2228"/>
      <c r="CJ516" s="2228"/>
      <c r="CK516" s="2228"/>
      <c r="CL516" s="2228"/>
      <c r="CM516" s="2229"/>
      <c r="CN516" s="2229"/>
    </row>
    <row r="517" spans="2:92" x14ac:dyDescent="0.2">
      <c r="B517" s="2227"/>
      <c r="I517" s="2228"/>
      <c r="J517" s="2228"/>
      <c r="K517" s="2228"/>
      <c r="L517" s="2228"/>
      <c r="M517" s="2228"/>
      <c r="N517" s="2228"/>
      <c r="O517" s="2228"/>
      <c r="P517" s="2228"/>
      <c r="Q517" s="2228"/>
      <c r="R517" s="2228"/>
      <c r="S517" s="2228"/>
      <c r="T517" s="2228"/>
      <c r="U517" s="2228"/>
      <c r="V517" s="2228"/>
      <c r="W517" s="2228"/>
      <c r="X517" s="2228"/>
      <c r="Y517" s="2228"/>
      <c r="Z517" s="2228"/>
      <c r="AA517" s="2228"/>
      <c r="AB517" s="2229"/>
      <c r="AC517" s="2229"/>
      <c r="AD517" s="2229"/>
      <c r="AE517" s="2229"/>
      <c r="AF517" s="2228"/>
      <c r="AG517" s="2228"/>
      <c r="AH517" s="2228"/>
      <c r="AI517" s="2228"/>
      <c r="AJ517" s="2228"/>
      <c r="AK517" s="2228"/>
      <c r="AL517" s="2228"/>
      <c r="AM517" s="2228"/>
      <c r="AN517" s="2228"/>
      <c r="AO517" s="2228"/>
      <c r="AP517" s="2228"/>
      <c r="AQ517" s="2228"/>
      <c r="AR517" s="2228"/>
      <c r="AS517" s="2228"/>
      <c r="AT517" s="2228"/>
      <c r="AU517" s="2228"/>
      <c r="AV517" s="2228"/>
      <c r="AW517" s="2228"/>
      <c r="AX517" s="2230"/>
      <c r="AY517" s="2228"/>
      <c r="AZ517" s="2228"/>
      <c r="BA517" s="2228"/>
      <c r="BB517" s="2228"/>
      <c r="BC517" s="2228"/>
      <c r="BD517" s="2228"/>
      <c r="BE517" s="2228"/>
      <c r="BF517" s="2228"/>
      <c r="BG517" s="2228"/>
      <c r="BH517" s="2228"/>
      <c r="BI517" s="2228"/>
      <c r="BJ517" s="2228"/>
      <c r="BK517" s="2228"/>
      <c r="BL517" s="2228"/>
      <c r="BM517" s="2228"/>
      <c r="BN517" s="2228"/>
      <c r="BO517" s="2228"/>
      <c r="BP517" s="2228"/>
      <c r="BQ517" s="2228"/>
      <c r="BR517" s="2228"/>
      <c r="BS517" s="2229"/>
      <c r="BT517" s="2228"/>
      <c r="BU517" s="2228"/>
      <c r="BV517" s="2228"/>
      <c r="BW517" s="2228"/>
      <c r="BX517" s="2228"/>
      <c r="BY517" s="2228"/>
      <c r="BZ517" s="2228"/>
      <c r="CA517" s="2228"/>
      <c r="CB517" s="2228"/>
      <c r="CC517" s="2228"/>
      <c r="CD517" s="2228"/>
      <c r="CE517" s="2228"/>
      <c r="CF517" s="2228"/>
      <c r="CG517" s="2228"/>
      <c r="CH517" s="2228"/>
      <c r="CI517" s="2228"/>
      <c r="CJ517" s="2228"/>
      <c r="CK517" s="2228"/>
      <c r="CL517" s="2228"/>
      <c r="CM517" s="2229"/>
      <c r="CN517" s="2229"/>
    </row>
    <row r="518" spans="2:92" x14ac:dyDescent="0.2">
      <c r="B518" s="2227"/>
      <c r="I518" s="2228"/>
      <c r="J518" s="2228"/>
      <c r="K518" s="2228"/>
      <c r="L518" s="2228"/>
      <c r="M518" s="2228"/>
      <c r="N518" s="2228"/>
      <c r="O518" s="2228"/>
      <c r="P518" s="2228"/>
      <c r="Q518" s="2228"/>
      <c r="R518" s="2228"/>
      <c r="S518" s="2228"/>
      <c r="T518" s="2228"/>
      <c r="U518" s="2228"/>
      <c r="V518" s="2228"/>
      <c r="W518" s="2228"/>
      <c r="X518" s="2228"/>
      <c r="Y518" s="2228"/>
      <c r="Z518" s="2228"/>
      <c r="AA518" s="2228"/>
      <c r="AB518" s="2229"/>
      <c r="AC518" s="2229"/>
      <c r="AD518" s="2229"/>
      <c r="AE518" s="2229"/>
      <c r="AF518" s="2228"/>
      <c r="AG518" s="2228"/>
      <c r="AH518" s="2228"/>
      <c r="AI518" s="2228"/>
      <c r="AJ518" s="2228"/>
      <c r="AK518" s="2228"/>
      <c r="AL518" s="2228"/>
      <c r="AM518" s="2228"/>
      <c r="AN518" s="2228"/>
      <c r="AO518" s="2228"/>
      <c r="AP518" s="2228"/>
      <c r="AQ518" s="2228"/>
      <c r="AR518" s="2228"/>
      <c r="AS518" s="2228"/>
      <c r="AT518" s="2228"/>
      <c r="AU518" s="2228"/>
      <c r="AV518" s="2228"/>
      <c r="AW518" s="2228"/>
      <c r="AX518" s="2230"/>
      <c r="AY518" s="2228"/>
      <c r="AZ518" s="2228"/>
      <c r="BA518" s="2228"/>
      <c r="BB518" s="2228"/>
      <c r="BC518" s="2228"/>
      <c r="BD518" s="2228"/>
      <c r="BE518" s="2228"/>
      <c r="BF518" s="2228"/>
      <c r="BG518" s="2228"/>
      <c r="BH518" s="2228"/>
      <c r="BI518" s="2228"/>
      <c r="BJ518" s="2228"/>
      <c r="BK518" s="2228"/>
      <c r="BL518" s="2228"/>
      <c r="BM518" s="2228"/>
      <c r="BN518" s="2228"/>
      <c r="BO518" s="2228"/>
      <c r="BP518" s="2228"/>
      <c r="BQ518" s="2228"/>
      <c r="BR518" s="2228"/>
      <c r="BS518" s="2229"/>
      <c r="BT518" s="2228"/>
      <c r="BU518" s="2228"/>
      <c r="BV518" s="2228"/>
      <c r="BW518" s="2228"/>
      <c r="BX518" s="2228"/>
      <c r="BY518" s="2228"/>
      <c r="BZ518" s="2228"/>
      <c r="CA518" s="2228"/>
      <c r="CB518" s="2228"/>
      <c r="CC518" s="2228"/>
      <c r="CD518" s="2228"/>
      <c r="CE518" s="2228"/>
      <c r="CF518" s="2228"/>
      <c r="CG518" s="2228"/>
      <c r="CH518" s="2228"/>
      <c r="CI518" s="2228"/>
      <c r="CJ518" s="2228"/>
      <c r="CK518" s="2228"/>
      <c r="CL518" s="2228"/>
      <c r="CM518" s="2229"/>
      <c r="CN518" s="2229"/>
    </row>
    <row r="519" spans="2:92" x14ac:dyDescent="0.2">
      <c r="B519" s="2227"/>
      <c r="I519" s="2228"/>
      <c r="J519" s="2228"/>
      <c r="K519" s="2228"/>
      <c r="L519" s="2228"/>
      <c r="M519" s="2228"/>
      <c r="N519" s="2228"/>
      <c r="O519" s="2228"/>
      <c r="P519" s="2228"/>
      <c r="Q519" s="2228"/>
      <c r="R519" s="2228"/>
      <c r="S519" s="2228"/>
      <c r="T519" s="2228"/>
      <c r="U519" s="2228"/>
      <c r="V519" s="2228"/>
      <c r="W519" s="2228"/>
      <c r="X519" s="2228"/>
      <c r="Y519" s="2228"/>
      <c r="Z519" s="2228"/>
      <c r="AA519" s="2228"/>
      <c r="AB519" s="2229"/>
      <c r="AC519" s="2229"/>
      <c r="AD519" s="2229"/>
      <c r="AE519" s="2229"/>
      <c r="AF519" s="2228"/>
      <c r="AG519" s="2228"/>
      <c r="AH519" s="2228"/>
      <c r="AI519" s="2228"/>
      <c r="AJ519" s="2228"/>
      <c r="AK519" s="2228"/>
      <c r="AL519" s="2228"/>
      <c r="AM519" s="2228"/>
      <c r="AN519" s="2228"/>
      <c r="AO519" s="2228"/>
      <c r="AP519" s="2228"/>
      <c r="AQ519" s="2228"/>
      <c r="AR519" s="2228"/>
      <c r="AS519" s="2228"/>
      <c r="AT519" s="2228"/>
      <c r="AU519" s="2228"/>
      <c r="AV519" s="2228"/>
      <c r="AW519" s="2228"/>
      <c r="AX519" s="2230"/>
      <c r="AY519" s="2228"/>
      <c r="AZ519" s="2228"/>
      <c r="BA519" s="2228"/>
      <c r="BB519" s="2228"/>
      <c r="BC519" s="2228"/>
      <c r="BD519" s="2228"/>
      <c r="BE519" s="2228"/>
      <c r="BF519" s="2228"/>
      <c r="BG519" s="2228"/>
      <c r="BH519" s="2228"/>
      <c r="BI519" s="2228"/>
      <c r="BJ519" s="2228"/>
      <c r="BK519" s="2228"/>
      <c r="BL519" s="2228"/>
      <c r="BM519" s="2228"/>
      <c r="BN519" s="2228"/>
      <c r="BO519" s="2228"/>
      <c r="BP519" s="2228"/>
      <c r="BQ519" s="2228"/>
      <c r="BR519" s="2228"/>
      <c r="BS519" s="2229"/>
      <c r="BT519" s="2228"/>
      <c r="BU519" s="2228"/>
      <c r="BV519" s="2228"/>
      <c r="BW519" s="2228"/>
      <c r="BX519" s="2228"/>
      <c r="BY519" s="2228"/>
      <c r="BZ519" s="2228"/>
      <c r="CA519" s="2228"/>
      <c r="CB519" s="2228"/>
      <c r="CC519" s="2228"/>
      <c r="CD519" s="2228"/>
      <c r="CE519" s="2228"/>
      <c r="CF519" s="2228"/>
      <c r="CG519" s="2228"/>
      <c r="CH519" s="2228"/>
      <c r="CI519" s="2228"/>
      <c r="CJ519" s="2228"/>
      <c r="CK519" s="2228"/>
      <c r="CL519" s="2228"/>
      <c r="CM519" s="2229"/>
      <c r="CN519" s="2229"/>
    </row>
    <row r="520" spans="2:92" x14ac:dyDescent="0.2">
      <c r="B520" s="2227"/>
      <c r="I520" s="2228"/>
      <c r="J520" s="2228"/>
      <c r="K520" s="2228"/>
      <c r="L520" s="2228"/>
      <c r="M520" s="2228"/>
      <c r="N520" s="2228"/>
      <c r="O520" s="2228"/>
      <c r="P520" s="2228"/>
      <c r="Q520" s="2228"/>
      <c r="R520" s="2228"/>
      <c r="S520" s="2228"/>
      <c r="T520" s="2228"/>
      <c r="U520" s="2228"/>
      <c r="V520" s="2228"/>
      <c r="W520" s="2228"/>
      <c r="X520" s="2228"/>
      <c r="Y520" s="2228"/>
      <c r="Z520" s="2228"/>
      <c r="AA520" s="2228"/>
      <c r="AB520" s="2229"/>
      <c r="AC520" s="2229"/>
      <c r="AD520" s="2229"/>
      <c r="AE520" s="2229"/>
      <c r="AF520" s="2228"/>
      <c r="AG520" s="2228"/>
      <c r="AH520" s="2228"/>
      <c r="AI520" s="2228"/>
      <c r="AJ520" s="2228"/>
      <c r="AK520" s="2228"/>
      <c r="AL520" s="2228"/>
      <c r="AM520" s="2228"/>
      <c r="AN520" s="2228"/>
      <c r="AO520" s="2228"/>
      <c r="AP520" s="2228"/>
      <c r="AQ520" s="2228"/>
      <c r="AR520" s="2228"/>
      <c r="AS520" s="2228"/>
      <c r="AT520" s="2228"/>
      <c r="AU520" s="2228"/>
      <c r="AV520" s="2228"/>
      <c r="AW520" s="2228"/>
      <c r="AX520" s="2230"/>
      <c r="AY520" s="2228"/>
      <c r="AZ520" s="2228"/>
      <c r="BA520" s="2228"/>
      <c r="BB520" s="2228"/>
      <c r="BC520" s="2228"/>
      <c r="BD520" s="2228"/>
      <c r="BE520" s="2228"/>
      <c r="BF520" s="2228"/>
      <c r="BG520" s="2228"/>
      <c r="BH520" s="2228"/>
      <c r="BI520" s="2228"/>
      <c r="BJ520" s="2228"/>
      <c r="BK520" s="2228"/>
      <c r="BL520" s="2228"/>
      <c r="BM520" s="2228"/>
      <c r="BN520" s="2228"/>
      <c r="BO520" s="2228"/>
      <c r="BP520" s="2228"/>
      <c r="BQ520" s="2228"/>
      <c r="BR520" s="2228"/>
      <c r="BS520" s="2229"/>
      <c r="BT520" s="2228"/>
      <c r="BU520" s="2228"/>
      <c r="BV520" s="2228"/>
      <c r="BW520" s="2228"/>
      <c r="BX520" s="2228"/>
      <c r="BY520" s="2228"/>
      <c r="BZ520" s="2228"/>
      <c r="CA520" s="2228"/>
      <c r="CB520" s="2228"/>
      <c r="CC520" s="2228"/>
      <c r="CD520" s="2228"/>
      <c r="CE520" s="2228"/>
      <c r="CF520" s="2228"/>
      <c r="CG520" s="2228"/>
      <c r="CH520" s="2228"/>
      <c r="CI520" s="2228"/>
      <c r="CJ520" s="2228"/>
      <c r="CK520" s="2228"/>
      <c r="CL520" s="2228"/>
      <c r="CM520" s="2229"/>
      <c r="CN520" s="2229"/>
    </row>
    <row r="521" spans="2:92" x14ac:dyDescent="0.2">
      <c r="B521" s="2227"/>
      <c r="I521" s="2228"/>
      <c r="J521" s="2228"/>
      <c r="K521" s="2228"/>
      <c r="L521" s="2228"/>
      <c r="M521" s="2228"/>
      <c r="N521" s="2228"/>
      <c r="O521" s="2228"/>
      <c r="P521" s="2228"/>
      <c r="Q521" s="2228"/>
      <c r="R521" s="2228"/>
      <c r="S521" s="2228"/>
      <c r="T521" s="2228"/>
      <c r="U521" s="2228"/>
      <c r="V521" s="2228"/>
      <c r="W521" s="2228"/>
      <c r="X521" s="2228"/>
      <c r="Y521" s="2228"/>
      <c r="Z521" s="2228"/>
      <c r="AA521" s="2228"/>
      <c r="AB521" s="2229"/>
      <c r="AC521" s="2229"/>
      <c r="AD521" s="2229"/>
      <c r="AE521" s="2229"/>
      <c r="AF521" s="2228"/>
      <c r="AG521" s="2228"/>
      <c r="AH521" s="2228"/>
      <c r="AI521" s="2228"/>
      <c r="AJ521" s="2228"/>
      <c r="AK521" s="2228"/>
      <c r="AL521" s="2228"/>
      <c r="AM521" s="2228"/>
      <c r="AN521" s="2228"/>
      <c r="AO521" s="2228"/>
      <c r="AP521" s="2228"/>
      <c r="AQ521" s="2228"/>
      <c r="AR521" s="2228"/>
      <c r="AS521" s="2228"/>
      <c r="AT521" s="2228"/>
      <c r="AU521" s="2228"/>
      <c r="AV521" s="2228"/>
      <c r="AW521" s="2228"/>
      <c r="AX521" s="2230"/>
      <c r="AY521" s="2228"/>
      <c r="AZ521" s="2228"/>
      <c r="BA521" s="2228"/>
      <c r="BB521" s="2228"/>
      <c r="BC521" s="2228"/>
      <c r="BD521" s="2228"/>
      <c r="BE521" s="2228"/>
      <c r="BF521" s="2228"/>
      <c r="BG521" s="2228"/>
      <c r="BH521" s="2228"/>
      <c r="BI521" s="2228"/>
      <c r="BJ521" s="2228"/>
      <c r="BK521" s="2228"/>
      <c r="BL521" s="2228"/>
      <c r="BM521" s="2228"/>
      <c r="BN521" s="2228"/>
      <c r="BO521" s="2228"/>
      <c r="BP521" s="2228"/>
      <c r="BQ521" s="2228"/>
      <c r="BR521" s="2228"/>
      <c r="BS521" s="2229"/>
      <c r="BT521" s="2228"/>
      <c r="BU521" s="2228"/>
      <c r="BV521" s="2228"/>
      <c r="BW521" s="2228"/>
      <c r="BX521" s="2228"/>
      <c r="BY521" s="2228"/>
      <c r="BZ521" s="2228"/>
      <c r="CA521" s="2228"/>
      <c r="CB521" s="2228"/>
      <c r="CC521" s="2228"/>
      <c r="CD521" s="2228"/>
      <c r="CE521" s="2228"/>
      <c r="CF521" s="2228"/>
      <c r="CG521" s="2228"/>
      <c r="CH521" s="2228"/>
      <c r="CI521" s="2228"/>
      <c r="CJ521" s="2228"/>
      <c r="CK521" s="2228"/>
      <c r="CL521" s="2228"/>
      <c r="CM521" s="2229"/>
      <c r="CN521" s="2229"/>
    </row>
    <row r="522" spans="2:92" x14ac:dyDescent="0.2">
      <c r="B522" s="2227"/>
      <c r="I522" s="2228"/>
      <c r="J522" s="2228"/>
      <c r="K522" s="2228"/>
      <c r="L522" s="2228"/>
      <c r="M522" s="2228"/>
      <c r="N522" s="2228"/>
      <c r="O522" s="2228"/>
      <c r="P522" s="2228"/>
      <c r="Q522" s="2228"/>
      <c r="R522" s="2228"/>
      <c r="S522" s="2228"/>
      <c r="T522" s="2228"/>
      <c r="U522" s="2228"/>
      <c r="V522" s="2228"/>
      <c r="W522" s="2228"/>
      <c r="X522" s="2228"/>
      <c r="Y522" s="2228"/>
      <c r="Z522" s="2228"/>
      <c r="AA522" s="2228"/>
      <c r="AB522" s="2229"/>
      <c r="AC522" s="2229"/>
      <c r="AD522" s="2229"/>
      <c r="AE522" s="2229"/>
      <c r="AF522" s="2228"/>
      <c r="AG522" s="2228"/>
      <c r="AH522" s="2228"/>
      <c r="AI522" s="2228"/>
      <c r="AJ522" s="2228"/>
      <c r="AK522" s="2228"/>
      <c r="AL522" s="2228"/>
      <c r="AM522" s="2228"/>
      <c r="AN522" s="2228"/>
      <c r="AO522" s="2228"/>
      <c r="AP522" s="2228"/>
      <c r="AQ522" s="2228"/>
      <c r="AR522" s="2228"/>
      <c r="AS522" s="2228"/>
      <c r="AT522" s="2228"/>
      <c r="AU522" s="2228"/>
      <c r="AV522" s="2228"/>
      <c r="AW522" s="2228"/>
      <c r="AX522" s="2230"/>
      <c r="AY522" s="2228"/>
      <c r="AZ522" s="2228"/>
      <c r="BA522" s="2228"/>
      <c r="BB522" s="2228"/>
      <c r="BC522" s="2228"/>
      <c r="BD522" s="2228"/>
      <c r="BE522" s="2228"/>
      <c r="BF522" s="2228"/>
      <c r="BG522" s="2228"/>
      <c r="BH522" s="2228"/>
      <c r="BI522" s="2228"/>
      <c r="BJ522" s="2228"/>
      <c r="BK522" s="2228"/>
      <c r="BL522" s="2228"/>
      <c r="BM522" s="2228"/>
      <c r="BN522" s="2228"/>
      <c r="BO522" s="2228"/>
      <c r="BP522" s="2228"/>
      <c r="BQ522" s="2228"/>
      <c r="BR522" s="2228"/>
      <c r="BS522" s="2229"/>
      <c r="BT522" s="2228"/>
      <c r="BU522" s="2228"/>
      <c r="BV522" s="2228"/>
      <c r="BW522" s="2228"/>
      <c r="BX522" s="2228"/>
      <c r="BY522" s="2228"/>
      <c r="BZ522" s="2228"/>
      <c r="CA522" s="2228"/>
      <c r="CB522" s="2228"/>
      <c r="CC522" s="2228"/>
      <c r="CD522" s="2228"/>
      <c r="CE522" s="2228"/>
      <c r="CF522" s="2228"/>
      <c r="CG522" s="2228"/>
      <c r="CH522" s="2228"/>
      <c r="CI522" s="2228"/>
      <c r="CJ522" s="2228"/>
      <c r="CK522" s="2228"/>
      <c r="CL522" s="2228"/>
      <c r="CM522" s="2229"/>
      <c r="CN522" s="2229"/>
    </row>
    <row r="523" spans="2:92" x14ac:dyDescent="0.2">
      <c r="B523" s="2227"/>
      <c r="I523" s="2228"/>
      <c r="J523" s="2228"/>
      <c r="K523" s="2228"/>
      <c r="L523" s="2228"/>
      <c r="M523" s="2228"/>
      <c r="N523" s="2228"/>
      <c r="O523" s="2228"/>
      <c r="P523" s="2228"/>
      <c r="Q523" s="2228"/>
      <c r="R523" s="2228"/>
      <c r="S523" s="2228"/>
      <c r="T523" s="2228"/>
      <c r="U523" s="2228"/>
      <c r="V523" s="2228"/>
      <c r="W523" s="2228"/>
      <c r="X523" s="2228"/>
      <c r="Y523" s="2228"/>
      <c r="Z523" s="2228"/>
      <c r="AA523" s="2228"/>
      <c r="AB523" s="2229"/>
      <c r="AC523" s="2229"/>
      <c r="AD523" s="2229"/>
      <c r="AE523" s="2229"/>
      <c r="AF523" s="2228"/>
      <c r="AG523" s="2228"/>
      <c r="AH523" s="2228"/>
      <c r="AI523" s="2228"/>
      <c r="AJ523" s="2228"/>
      <c r="AK523" s="2228"/>
      <c r="AL523" s="2228"/>
      <c r="AM523" s="2228"/>
      <c r="AN523" s="2228"/>
      <c r="AO523" s="2228"/>
      <c r="AP523" s="2228"/>
      <c r="AQ523" s="2228"/>
      <c r="AR523" s="2228"/>
      <c r="AS523" s="2228"/>
      <c r="AT523" s="2228"/>
      <c r="AU523" s="2228"/>
      <c r="AV523" s="2228"/>
      <c r="AW523" s="2228"/>
      <c r="AX523" s="2230"/>
      <c r="AY523" s="2228"/>
      <c r="AZ523" s="2228"/>
      <c r="BA523" s="2228"/>
      <c r="BB523" s="2228"/>
      <c r="BC523" s="2228"/>
      <c r="BD523" s="2228"/>
      <c r="BE523" s="2228"/>
      <c r="BF523" s="2228"/>
      <c r="BG523" s="2228"/>
      <c r="BH523" s="2228"/>
      <c r="BI523" s="2228"/>
      <c r="BJ523" s="2228"/>
      <c r="BK523" s="2228"/>
      <c r="BL523" s="2228"/>
      <c r="BM523" s="2228"/>
      <c r="BN523" s="2228"/>
      <c r="BO523" s="2228"/>
      <c r="BP523" s="2228"/>
      <c r="BQ523" s="2228"/>
      <c r="BR523" s="2228"/>
      <c r="BS523" s="2229"/>
      <c r="BT523" s="2228"/>
      <c r="BU523" s="2228"/>
      <c r="BV523" s="2228"/>
      <c r="BW523" s="2228"/>
      <c r="BX523" s="2228"/>
      <c r="BY523" s="2228"/>
      <c r="BZ523" s="2228"/>
      <c r="CA523" s="2228"/>
      <c r="CB523" s="2228"/>
      <c r="CC523" s="2228"/>
      <c r="CD523" s="2228"/>
      <c r="CE523" s="2228"/>
      <c r="CF523" s="2228"/>
      <c r="CG523" s="2228"/>
      <c r="CH523" s="2228"/>
      <c r="CI523" s="2228"/>
      <c r="CJ523" s="2228"/>
      <c r="CK523" s="2228"/>
      <c r="CL523" s="2228"/>
      <c r="CM523" s="2229"/>
      <c r="CN523" s="2229"/>
    </row>
    <row r="524" spans="2:92" x14ac:dyDescent="0.2">
      <c r="B524" s="2227"/>
      <c r="I524" s="2228"/>
      <c r="J524" s="2228"/>
      <c r="K524" s="2228"/>
      <c r="L524" s="2228"/>
      <c r="M524" s="2228"/>
      <c r="N524" s="2228"/>
      <c r="O524" s="2228"/>
      <c r="P524" s="2228"/>
      <c r="Q524" s="2228"/>
      <c r="R524" s="2228"/>
      <c r="S524" s="2228"/>
      <c r="T524" s="2228"/>
      <c r="U524" s="2228"/>
      <c r="V524" s="2228"/>
      <c r="W524" s="2228"/>
      <c r="X524" s="2228"/>
      <c r="Y524" s="2228"/>
      <c r="Z524" s="2228"/>
      <c r="AA524" s="2228"/>
      <c r="AB524" s="2229"/>
      <c r="AC524" s="2229"/>
      <c r="AD524" s="2229"/>
      <c r="AE524" s="2229"/>
      <c r="AF524" s="2228"/>
      <c r="AG524" s="2228"/>
      <c r="AH524" s="2228"/>
      <c r="AI524" s="2228"/>
      <c r="AJ524" s="2228"/>
      <c r="AK524" s="2228"/>
      <c r="AL524" s="2228"/>
      <c r="AM524" s="2228"/>
      <c r="AN524" s="2228"/>
      <c r="AO524" s="2228"/>
      <c r="AP524" s="2228"/>
      <c r="AQ524" s="2228"/>
      <c r="AR524" s="2228"/>
      <c r="AS524" s="2228"/>
      <c r="AT524" s="2228"/>
      <c r="AU524" s="2228"/>
      <c r="AV524" s="2228"/>
      <c r="AW524" s="2228"/>
      <c r="AX524" s="2230"/>
      <c r="AY524" s="2228"/>
      <c r="AZ524" s="2228"/>
      <c r="BA524" s="2228"/>
      <c r="BB524" s="2228"/>
      <c r="BC524" s="2228"/>
      <c r="BD524" s="2228"/>
      <c r="BE524" s="2228"/>
      <c r="BF524" s="2228"/>
      <c r="BG524" s="2228"/>
      <c r="BH524" s="2228"/>
      <c r="BI524" s="2228"/>
      <c r="BJ524" s="2228"/>
      <c r="BK524" s="2228"/>
      <c r="BL524" s="2228"/>
      <c r="BM524" s="2228"/>
      <c r="BN524" s="2228"/>
      <c r="BO524" s="2228"/>
      <c r="BP524" s="2228"/>
      <c r="BQ524" s="2228"/>
      <c r="BR524" s="2228"/>
      <c r="BS524" s="2229"/>
      <c r="BT524" s="2228"/>
      <c r="BU524" s="2228"/>
      <c r="BV524" s="2228"/>
      <c r="BW524" s="2228"/>
      <c r="BX524" s="2228"/>
      <c r="BY524" s="2228"/>
      <c r="BZ524" s="2228"/>
      <c r="CA524" s="2228"/>
      <c r="CB524" s="2228"/>
      <c r="CC524" s="2228"/>
      <c r="CD524" s="2228"/>
      <c r="CE524" s="2228"/>
      <c r="CF524" s="2228"/>
      <c r="CG524" s="2228"/>
      <c r="CH524" s="2228"/>
      <c r="CI524" s="2228"/>
      <c r="CJ524" s="2228"/>
      <c r="CK524" s="2228"/>
      <c r="CL524" s="2228"/>
      <c r="CM524" s="2229"/>
      <c r="CN524" s="2229"/>
    </row>
    <row r="525" spans="2:92" x14ac:dyDescent="0.2">
      <c r="B525" s="2227"/>
      <c r="I525" s="2228"/>
      <c r="J525" s="2228"/>
      <c r="K525" s="2228"/>
      <c r="L525" s="2228"/>
      <c r="M525" s="2228"/>
      <c r="N525" s="2228"/>
      <c r="O525" s="2228"/>
      <c r="P525" s="2228"/>
      <c r="Q525" s="2228"/>
      <c r="R525" s="2228"/>
      <c r="S525" s="2228"/>
      <c r="T525" s="2228"/>
      <c r="U525" s="2228"/>
      <c r="V525" s="2228"/>
      <c r="W525" s="2228"/>
      <c r="X525" s="2228"/>
      <c r="Y525" s="2228"/>
      <c r="Z525" s="2228"/>
      <c r="AA525" s="2228"/>
      <c r="AB525" s="2229"/>
      <c r="AC525" s="2229"/>
      <c r="AD525" s="2229"/>
      <c r="AE525" s="2229"/>
      <c r="AF525" s="2228"/>
      <c r="AG525" s="2228"/>
      <c r="AH525" s="2228"/>
      <c r="AI525" s="2228"/>
      <c r="AJ525" s="2228"/>
      <c r="AK525" s="2228"/>
      <c r="AL525" s="2228"/>
      <c r="AM525" s="2228"/>
      <c r="AN525" s="2228"/>
      <c r="AO525" s="2228"/>
      <c r="AP525" s="2228"/>
      <c r="AQ525" s="2228"/>
      <c r="AR525" s="2228"/>
      <c r="AS525" s="2228"/>
      <c r="AT525" s="2228"/>
      <c r="AU525" s="2228"/>
      <c r="AV525" s="2228"/>
      <c r="AW525" s="2228"/>
      <c r="AX525" s="2230"/>
      <c r="AY525" s="2228"/>
      <c r="AZ525" s="2228"/>
      <c r="BA525" s="2228"/>
      <c r="BB525" s="2228"/>
      <c r="BC525" s="2228"/>
      <c r="BD525" s="2228"/>
      <c r="BE525" s="2228"/>
      <c r="BF525" s="2228"/>
      <c r="BG525" s="2228"/>
      <c r="BH525" s="2228"/>
      <c r="BI525" s="2228"/>
      <c r="BJ525" s="2228"/>
      <c r="BK525" s="2228"/>
      <c r="BL525" s="2228"/>
      <c r="BM525" s="2228"/>
      <c r="BN525" s="2228"/>
      <c r="BO525" s="2228"/>
      <c r="BP525" s="2228"/>
      <c r="BQ525" s="2228"/>
      <c r="BR525" s="2228"/>
      <c r="BS525" s="2229"/>
      <c r="BT525" s="2228"/>
      <c r="BU525" s="2228"/>
      <c r="BV525" s="2228"/>
      <c r="BW525" s="2228"/>
      <c r="BX525" s="2228"/>
      <c r="BY525" s="2228"/>
      <c r="BZ525" s="2228"/>
      <c r="CA525" s="2228"/>
      <c r="CB525" s="2228"/>
      <c r="CC525" s="2228"/>
      <c r="CD525" s="2228"/>
      <c r="CE525" s="2228"/>
      <c r="CF525" s="2228"/>
      <c r="CG525" s="2228"/>
      <c r="CH525" s="2228"/>
      <c r="CI525" s="2228"/>
      <c r="CJ525" s="2228"/>
      <c r="CK525" s="2228"/>
      <c r="CL525" s="2228"/>
      <c r="CM525" s="2229"/>
      <c r="CN525" s="2229"/>
    </row>
    <row r="526" spans="2:92" x14ac:dyDescent="0.2">
      <c r="B526" s="2227"/>
      <c r="I526" s="2228"/>
      <c r="J526" s="2228"/>
      <c r="K526" s="2228"/>
      <c r="L526" s="2228"/>
      <c r="M526" s="2228"/>
      <c r="N526" s="2228"/>
      <c r="O526" s="2228"/>
      <c r="P526" s="2228"/>
      <c r="Q526" s="2228"/>
      <c r="R526" s="2228"/>
      <c r="S526" s="2228"/>
      <c r="T526" s="2228"/>
      <c r="U526" s="2228"/>
      <c r="V526" s="2228"/>
      <c r="W526" s="2228"/>
      <c r="X526" s="2228"/>
      <c r="Y526" s="2228"/>
      <c r="Z526" s="2228"/>
      <c r="AA526" s="2228"/>
      <c r="AB526" s="2229"/>
      <c r="AC526" s="2229"/>
      <c r="AD526" s="2229"/>
      <c r="AE526" s="2229"/>
      <c r="AF526" s="2228"/>
      <c r="AG526" s="2228"/>
      <c r="AH526" s="2228"/>
      <c r="AI526" s="2228"/>
      <c r="AJ526" s="2228"/>
      <c r="AK526" s="2228"/>
      <c r="AL526" s="2228"/>
      <c r="AM526" s="2228"/>
      <c r="AN526" s="2228"/>
      <c r="AO526" s="2228"/>
      <c r="AP526" s="2228"/>
      <c r="AQ526" s="2228"/>
      <c r="AR526" s="2228"/>
      <c r="AS526" s="2228"/>
      <c r="AT526" s="2228"/>
      <c r="AU526" s="2228"/>
      <c r="AV526" s="2228"/>
      <c r="AW526" s="2228"/>
      <c r="AX526" s="2230"/>
      <c r="AY526" s="2228"/>
      <c r="AZ526" s="2228"/>
      <c r="BA526" s="2228"/>
      <c r="BB526" s="2228"/>
      <c r="BC526" s="2228"/>
      <c r="BD526" s="2228"/>
      <c r="BE526" s="2228"/>
      <c r="BF526" s="2228"/>
      <c r="BG526" s="2228"/>
      <c r="BH526" s="2228"/>
      <c r="BI526" s="2228"/>
      <c r="BJ526" s="2228"/>
      <c r="BK526" s="2228"/>
      <c r="BL526" s="2228"/>
      <c r="BM526" s="2228"/>
      <c r="BN526" s="2228"/>
      <c r="BO526" s="2228"/>
      <c r="BP526" s="2228"/>
      <c r="BQ526" s="2228"/>
      <c r="BR526" s="2228"/>
      <c r="BS526" s="2229"/>
      <c r="BT526" s="2228"/>
      <c r="BU526" s="2228"/>
      <c r="BV526" s="2228"/>
      <c r="BW526" s="2228"/>
      <c r="BX526" s="2228"/>
      <c r="BY526" s="2228"/>
      <c r="BZ526" s="2228"/>
      <c r="CA526" s="2228"/>
      <c r="CB526" s="2228"/>
      <c r="CC526" s="2228"/>
      <c r="CD526" s="2228"/>
      <c r="CE526" s="2228"/>
      <c r="CF526" s="2228"/>
      <c r="CG526" s="2228"/>
      <c r="CH526" s="2228"/>
      <c r="CI526" s="2228"/>
      <c r="CJ526" s="2228"/>
      <c r="CK526" s="2228"/>
      <c r="CL526" s="2228"/>
      <c r="CM526" s="2229"/>
      <c r="CN526" s="2229"/>
    </row>
    <row r="527" spans="2:92" x14ac:dyDescent="0.2">
      <c r="B527" s="2227"/>
      <c r="I527" s="2228"/>
      <c r="J527" s="2228"/>
      <c r="K527" s="2228"/>
      <c r="L527" s="2228"/>
      <c r="M527" s="2228"/>
      <c r="N527" s="2228"/>
      <c r="O527" s="2228"/>
      <c r="P527" s="2228"/>
      <c r="Q527" s="2228"/>
      <c r="R527" s="2228"/>
      <c r="S527" s="2228"/>
      <c r="T527" s="2228"/>
      <c r="U527" s="2228"/>
      <c r="V527" s="2228"/>
      <c r="W527" s="2228"/>
      <c r="X527" s="2228"/>
      <c r="Y527" s="2228"/>
      <c r="Z527" s="2228"/>
      <c r="AA527" s="2228"/>
      <c r="AB527" s="2229"/>
      <c r="AC527" s="2229"/>
      <c r="AD527" s="2229"/>
      <c r="AE527" s="2229"/>
      <c r="AF527" s="2228"/>
      <c r="AG527" s="2228"/>
      <c r="AH527" s="2228"/>
      <c r="AI527" s="2228"/>
      <c r="AJ527" s="2228"/>
      <c r="AK527" s="2228"/>
      <c r="AL527" s="2228"/>
      <c r="AM527" s="2228"/>
      <c r="AN527" s="2228"/>
      <c r="AO527" s="2228"/>
      <c r="AP527" s="2228"/>
      <c r="AQ527" s="2228"/>
      <c r="AR527" s="2228"/>
      <c r="AS527" s="2228"/>
      <c r="AT527" s="2228"/>
      <c r="AU527" s="2228"/>
      <c r="AV527" s="2228"/>
      <c r="AW527" s="2228"/>
      <c r="AX527" s="2230"/>
      <c r="AY527" s="2228"/>
      <c r="AZ527" s="2228"/>
      <c r="BA527" s="2228"/>
      <c r="BB527" s="2228"/>
      <c r="BC527" s="2228"/>
      <c r="BD527" s="2228"/>
      <c r="BE527" s="2228"/>
      <c r="BF527" s="2228"/>
      <c r="BG527" s="2228"/>
      <c r="BH527" s="2228"/>
      <c r="BI527" s="2228"/>
      <c r="BJ527" s="2228"/>
      <c r="BK527" s="2228"/>
      <c r="BL527" s="2228"/>
      <c r="BM527" s="2228"/>
      <c r="BN527" s="2228"/>
      <c r="BO527" s="2228"/>
      <c r="BP527" s="2228"/>
      <c r="BQ527" s="2228"/>
      <c r="BR527" s="2228"/>
      <c r="BS527" s="2229"/>
      <c r="BT527" s="2228"/>
      <c r="BU527" s="2228"/>
      <c r="BV527" s="2228"/>
      <c r="BW527" s="2228"/>
      <c r="BX527" s="2228"/>
      <c r="BY527" s="2228"/>
      <c r="BZ527" s="2228"/>
      <c r="CA527" s="2228"/>
      <c r="CB527" s="2228"/>
      <c r="CC527" s="2228"/>
      <c r="CD527" s="2228"/>
      <c r="CE527" s="2228"/>
      <c r="CF527" s="2228"/>
      <c r="CG527" s="2228"/>
      <c r="CH527" s="2228"/>
      <c r="CI527" s="2228"/>
      <c r="CJ527" s="2228"/>
      <c r="CK527" s="2228"/>
      <c r="CL527" s="2228"/>
      <c r="CM527" s="2229"/>
      <c r="CN527" s="2229"/>
    </row>
    <row r="528" spans="2:92" x14ac:dyDescent="0.2">
      <c r="B528" s="2227"/>
      <c r="I528" s="2228"/>
      <c r="J528" s="2228"/>
      <c r="K528" s="2228"/>
      <c r="L528" s="2228"/>
      <c r="M528" s="2228"/>
      <c r="N528" s="2228"/>
      <c r="O528" s="2228"/>
      <c r="P528" s="2228"/>
      <c r="Q528" s="2228"/>
      <c r="R528" s="2228"/>
      <c r="S528" s="2228"/>
      <c r="T528" s="2228"/>
      <c r="U528" s="2228"/>
      <c r="V528" s="2228"/>
      <c r="W528" s="2228"/>
      <c r="X528" s="2228"/>
      <c r="Y528" s="2228"/>
      <c r="Z528" s="2228"/>
      <c r="AA528" s="2228"/>
      <c r="AB528" s="2229"/>
      <c r="AC528" s="2229"/>
      <c r="AD528" s="2229"/>
      <c r="AE528" s="2229"/>
      <c r="AF528" s="2228"/>
      <c r="AG528" s="2228"/>
      <c r="AH528" s="2228"/>
      <c r="AI528" s="2228"/>
      <c r="AJ528" s="2228"/>
      <c r="AK528" s="2228"/>
      <c r="AL528" s="2228"/>
      <c r="AM528" s="2228"/>
      <c r="AN528" s="2228"/>
      <c r="AO528" s="2228"/>
      <c r="AP528" s="2228"/>
      <c r="AQ528" s="2228"/>
      <c r="AR528" s="2228"/>
      <c r="AS528" s="2228"/>
      <c r="AT528" s="2228"/>
      <c r="AU528" s="2228"/>
      <c r="AV528" s="2228"/>
      <c r="AW528" s="2228"/>
      <c r="AX528" s="2230"/>
      <c r="AY528" s="2228"/>
      <c r="AZ528" s="2228"/>
      <c r="BA528" s="2228"/>
      <c r="BB528" s="2228"/>
      <c r="BC528" s="2228"/>
      <c r="BD528" s="2228"/>
      <c r="BE528" s="2228"/>
      <c r="BF528" s="2228"/>
      <c r="BG528" s="2228"/>
      <c r="BH528" s="2228"/>
      <c r="BI528" s="2228"/>
      <c r="BJ528" s="2228"/>
      <c r="BK528" s="2228"/>
      <c r="BL528" s="2228"/>
      <c r="BM528" s="2228"/>
      <c r="BN528" s="2228"/>
      <c r="BO528" s="2228"/>
      <c r="BP528" s="2228"/>
      <c r="BQ528" s="2228"/>
      <c r="BR528" s="2228"/>
      <c r="BS528" s="2229"/>
      <c r="BT528" s="2228"/>
      <c r="BU528" s="2228"/>
      <c r="BV528" s="2228"/>
      <c r="BW528" s="2228"/>
      <c r="BX528" s="2228"/>
      <c r="BY528" s="2228"/>
      <c r="BZ528" s="2228"/>
      <c r="CA528" s="2228"/>
      <c r="CB528" s="2228"/>
      <c r="CC528" s="2228"/>
      <c r="CD528" s="2228"/>
      <c r="CE528" s="2228"/>
      <c r="CF528" s="2228"/>
      <c r="CG528" s="2228"/>
      <c r="CH528" s="2228"/>
      <c r="CI528" s="2228"/>
      <c r="CJ528" s="2228"/>
      <c r="CK528" s="2228"/>
      <c r="CL528" s="2228"/>
      <c r="CM528" s="2229"/>
      <c r="CN528" s="2229"/>
    </row>
    <row r="529" spans="2:92" x14ac:dyDescent="0.2">
      <c r="B529" s="2227"/>
      <c r="I529" s="2228"/>
      <c r="J529" s="2228"/>
      <c r="K529" s="2228"/>
      <c r="L529" s="2228"/>
      <c r="M529" s="2228"/>
      <c r="N529" s="2228"/>
      <c r="O529" s="2228"/>
      <c r="P529" s="2228"/>
      <c r="Q529" s="2228"/>
      <c r="R529" s="2228"/>
      <c r="S529" s="2228"/>
      <c r="T529" s="2228"/>
      <c r="U529" s="2228"/>
      <c r="V529" s="2228"/>
      <c r="W529" s="2228"/>
      <c r="X529" s="2228"/>
      <c r="Y529" s="2228"/>
      <c r="Z529" s="2228"/>
      <c r="AA529" s="2228"/>
      <c r="AB529" s="2229"/>
      <c r="AC529" s="2229"/>
      <c r="AD529" s="2229"/>
      <c r="AE529" s="2229"/>
      <c r="AF529" s="2228"/>
      <c r="AG529" s="2228"/>
      <c r="AH529" s="2228"/>
      <c r="AI529" s="2228"/>
      <c r="AJ529" s="2228"/>
      <c r="AK529" s="2228"/>
      <c r="AL529" s="2228"/>
      <c r="AM529" s="2228"/>
      <c r="AN529" s="2228"/>
      <c r="AO529" s="2228"/>
      <c r="AP529" s="2228"/>
      <c r="AQ529" s="2228"/>
      <c r="AR529" s="2228"/>
      <c r="AS529" s="2228"/>
      <c r="AT529" s="2228"/>
      <c r="AU529" s="2228"/>
      <c r="AV529" s="2228"/>
      <c r="AW529" s="2228"/>
      <c r="AX529" s="2230"/>
      <c r="AY529" s="2228"/>
      <c r="AZ529" s="2228"/>
      <c r="BA529" s="2228"/>
      <c r="BB529" s="2228"/>
      <c r="BC529" s="2228"/>
      <c r="BD529" s="2228"/>
      <c r="BE529" s="2228"/>
      <c r="BF529" s="2228"/>
      <c r="BG529" s="2228"/>
      <c r="BH529" s="2228"/>
      <c r="BI529" s="2228"/>
      <c r="BJ529" s="2228"/>
      <c r="BK529" s="2228"/>
      <c r="BL529" s="2228"/>
      <c r="BM529" s="2228"/>
      <c r="BN529" s="2228"/>
      <c r="BO529" s="2228"/>
      <c r="BP529" s="2228"/>
      <c r="BQ529" s="2228"/>
      <c r="BR529" s="2228"/>
      <c r="BS529" s="2229"/>
      <c r="BT529" s="2228"/>
      <c r="BU529" s="2228"/>
      <c r="BV529" s="2228"/>
      <c r="BW529" s="2228"/>
      <c r="BX529" s="2228"/>
      <c r="BY529" s="2228"/>
      <c r="BZ529" s="2228"/>
      <c r="CA529" s="2228"/>
      <c r="CB529" s="2228"/>
      <c r="CC529" s="2228"/>
      <c r="CD529" s="2228"/>
      <c r="CE529" s="2228"/>
      <c r="CF529" s="2228"/>
      <c r="CG529" s="2228"/>
      <c r="CH529" s="2228"/>
      <c r="CI529" s="2228"/>
      <c r="CJ529" s="2228"/>
      <c r="CK529" s="2228"/>
      <c r="CL529" s="2228"/>
      <c r="CM529" s="2229"/>
      <c r="CN529" s="2229"/>
    </row>
    <row r="530" spans="2:92" x14ac:dyDescent="0.2">
      <c r="B530" s="2227"/>
      <c r="I530" s="2228"/>
      <c r="J530" s="2228"/>
      <c r="K530" s="2228"/>
      <c r="L530" s="2228"/>
      <c r="M530" s="2228"/>
      <c r="N530" s="2228"/>
      <c r="O530" s="2228"/>
      <c r="P530" s="2228"/>
      <c r="Q530" s="2228"/>
      <c r="R530" s="2228"/>
      <c r="S530" s="2228"/>
      <c r="T530" s="2228"/>
      <c r="U530" s="2228"/>
      <c r="V530" s="2228"/>
      <c r="W530" s="2228"/>
      <c r="X530" s="2228"/>
      <c r="Y530" s="2228"/>
      <c r="Z530" s="2228"/>
      <c r="AA530" s="2228"/>
      <c r="AB530" s="2229"/>
      <c r="AC530" s="2229"/>
      <c r="AD530" s="2229"/>
      <c r="AE530" s="2229"/>
      <c r="AF530" s="2228"/>
      <c r="AG530" s="2228"/>
      <c r="AH530" s="2228"/>
      <c r="AI530" s="2228"/>
      <c r="AJ530" s="2228"/>
      <c r="AK530" s="2228"/>
      <c r="AL530" s="2228"/>
      <c r="AM530" s="2228"/>
      <c r="AN530" s="2228"/>
      <c r="AO530" s="2228"/>
      <c r="AP530" s="2228"/>
      <c r="AQ530" s="2228"/>
      <c r="AR530" s="2228"/>
      <c r="AS530" s="2228"/>
      <c r="AT530" s="2228"/>
      <c r="AU530" s="2228"/>
      <c r="AV530" s="2228"/>
      <c r="AW530" s="2228"/>
      <c r="AX530" s="2230"/>
      <c r="AY530" s="2228"/>
      <c r="AZ530" s="2228"/>
      <c r="BA530" s="2228"/>
      <c r="BB530" s="2228"/>
      <c r="BC530" s="2228"/>
      <c r="BD530" s="2228"/>
      <c r="BE530" s="2228"/>
      <c r="BF530" s="2228"/>
      <c r="BG530" s="2228"/>
      <c r="BH530" s="2228"/>
      <c r="BI530" s="2228"/>
      <c r="BJ530" s="2228"/>
      <c r="BK530" s="2228"/>
      <c r="BL530" s="2228"/>
      <c r="BM530" s="2228"/>
      <c r="BN530" s="2228"/>
      <c r="BO530" s="2228"/>
      <c r="BP530" s="2228"/>
      <c r="BQ530" s="2228"/>
      <c r="BR530" s="2228"/>
      <c r="BS530" s="2229"/>
      <c r="BT530" s="2228"/>
      <c r="BU530" s="2228"/>
      <c r="BV530" s="2228"/>
      <c r="BW530" s="2228"/>
      <c r="BX530" s="2228"/>
      <c r="BY530" s="2228"/>
      <c r="BZ530" s="2228"/>
      <c r="CA530" s="2228"/>
      <c r="CB530" s="2228"/>
      <c r="CC530" s="2228"/>
      <c r="CD530" s="2228"/>
      <c r="CE530" s="2228"/>
      <c r="CF530" s="2228"/>
      <c r="CG530" s="2228"/>
      <c r="CH530" s="2228"/>
      <c r="CI530" s="2228"/>
      <c r="CJ530" s="2228"/>
      <c r="CK530" s="2228"/>
      <c r="CL530" s="2228"/>
      <c r="CM530" s="2229"/>
      <c r="CN530" s="2229"/>
    </row>
    <row r="531" spans="2:92" x14ac:dyDescent="0.2">
      <c r="B531" s="2227"/>
      <c r="I531" s="2228"/>
      <c r="J531" s="2228"/>
      <c r="K531" s="2228"/>
      <c r="L531" s="2228"/>
      <c r="M531" s="2228"/>
      <c r="N531" s="2228"/>
      <c r="O531" s="2228"/>
      <c r="P531" s="2228"/>
      <c r="Q531" s="2228"/>
      <c r="R531" s="2228"/>
      <c r="S531" s="2228"/>
      <c r="T531" s="2228"/>
      <c r="U531" s="2228"/>
      <c r="V531" s="2228"/>
      <c r="W531" s="2228"/>
      <c r="X531" s="2228"/>
      <c r="Y531" s="2228"/>
      <c r="Z531" s="2228"/>
      <c r="AA531" s="2228"/>
      <c r="AB531" s="2229"/>
      <c r="AC531" s="2229"/>
      <c r="AD531" s="2229"/>
      <c r="AE531" s="2229"/>
      <c r="AF531" s="2228"/>
      <c r="AG531" s="2228"/>
      <c r="AH531" s="2228"/>
      <c r="AI531" s="2228"/>
      <c r="AJ531" s="2228"/>
      <c r="AK531" s="2228"/>
      <c r="AL531" s="2228"/>
      <c r="AM531" s="2228"/>
      <c r="AN531" s="2228"/>
      <c r="AO531" s="2228"/>
      <c r="AP531" s="2228"/>
      <c r="AQ531" s="2228"/>
      <c r="AR531" s="2228"/>
      <c r="AS531" s="2228"/>
      <c r="AT531" s="2228"/>
      <c r="AU531" s="2228"/>
      <c r="AV531" s="2228"/>
      <c r="AW531" s="2228"/>
      <c r="AX531" s="2230"/>
      <c r="AY531" s="2228"/>
      <c r="AZ531" s="2228"/>
      <c r="BA531" s="2228"/>
      <c r="BB531" s="2228"/>
      <c r="BC531" s="2228"/>
      <c r="BD531" s="2228"/>
      <c r="BE531" s="2228"/>
      <c r="BF531" s="2228"/>
      <c r="BG531" s="2228"/>
      <c r="BH531" s="2228"/>
      <c r="BI531" s="2228"/>
      <c r="BJ531" s="2228"/>
      <c r="BK531" s="2228"/>
      <c r="BL531" s="2228"/>
      <c r="BM531" s="2228"/>
      <c r="BN531" s="2228"/>
      <c r="BO531" s="2228"/>
      <c r="BP531" s="2228"/>
      <c r="BQ531" s="2228"/>
      <c r="BR531" s="2228"/>
      <c r="BS531" s="2229"/>
      <c r="BT531" s="2228"/>
      <c r="BU531" s="2228"/>
      <c r="BV531" s="2228"/>
      <c r="BW531" s="2228"/>
      <c r="BX531" s="2228"/>
      <c r="BY531" s="2228"/>
      <c r="BZ531" s="2228"/>
      <c r="CA531" s="2228"/>
      <c r="CB531" s="2228"/>
      <c r="CC531" s="2228"/>
      <c r="CD531" s="2228"/>
      <c r="CE531" s="2228"/>
      <c r="CF531" s="2228"/>
      <c r="CG531" s="2228"/>
      <c r="CH531" s="2228"/>
      <c r="CI531" s="2228"/>
      <c r="CJ531" s="2228"/>
      <c r="CK531" s="2228"/>
      <c r="CL531" s="2228"/>
      <c r="CM531" s="2229"/>
      <c r="CN531" s="2229"/>
    </row>
    <row r="532" spans="2:92" x14ac:dyDescent="0.2">
      <c r="B532" s="2227"/>
      <c r="I532" s="2228"/>
      <c r="J532" s="2228"/>
      <c r="K532" s="2228"/>
      <c r="L532" s="2228"/>
      <c r="M532" s="2228"/>
      <c r="N532" s="2228"/>
      <c r="O532" s="2228"/>
      <c r="P532" s="2228"/>
      <c r="Q532" s="2228"/>
      <c r="R532" s="2228"/>
      <c r="S532" s="2228"/>
      <c r="T532" s="2228"/>
      <c r="U532" s="2228"/>
      <c r="V532" s="2228"/>
      <c r="W532" s="2228"/>
      <c r="X532" s="2228"/>
      <c r="Y532" s="2228"/>
      <c r="Z532" s="2228"/>
      <c r="AA532" s="2228"/>
      <c r="AB532" s="2229"/>
      <c r="AC532" s="2229"/>
      <c r="AD532" s="2229"/>
      <c r="AE532" s="2229"/>
      <c r="AF532" s="2228"/>
      <c r="AG532" s="2228"/>
      <c r="AH532" s="2228"/>
      <c r="AI532" s="2228"/>
      <c r="AJ532" s="2228"/>
      <c r="AK532" s="2228"/>
      <c r="AL532" s="2228"/>
      <c r="AM532" s="2228"/>
      <c r="AN532" s="2228"/>
      <c r="AO532" s="2228"/>
      <c r="AP532" s="2228"/>
      <c r="AQ532" s="2228"/>
      <c r="AR532" s="2228"/>
      <c r="AS532" s="2228"/>
      <c r="AT532" s="2228"/>
      <c r="AU532" s="2228"/>
      <c r="AV532" s="2228"/>
      <c r="AW532" s="2228"/>
      <c r="AX532" s="2230"/>
      <c r="AY532" s="2228"/>
      <c r="AZ532" s="2228"/>
      <c r="BA532" s="2228"/>
      <c r="BB532" s="2228"/>
      <c r="BC532" s="2228"/>
      <c r="BD532" s="2228"/>
      <c r="BE532" s="2228"/>
      <c r="BF532" s="2228"/>
      <c r="BG532" s="2228"/>
      <c r="BH532" s="2228"/>
      <c r="BI532" s="2228"/>
      <c r="BJ532" s="2228"/>
      <c r="BK532" s="2228"/>
      <c r="BL532" s="2228"/>
      <c r="BM532" s="2228"/>
      <c r="BN532" s="2228"/>
      <c r="BO532" s="2228"/>
      <c r="BP532" s="2228"/>
      <c r="BQ532" s="2228"/>
      <c r="BR532" s="2228"/>
      <c r="BS532" s="2229"/>
      <c r="BT532" s="2228"/>
      <c r="BU532" s="2228"/>
      <c r="BV532" s="2228"/>
      <c r="BW532" s="2228"/>
      <c r="BX532" s="2228"/>
      <c r="BY532" s="2228"/>
      <c r="BZ532" s="2228"/>
      <c r="CA532" s="2228"/>
      <c r="CB532" s="2228"/>
      <c r="CC532" s="2228"/>
      <c r="CD532" s="2228"/>
      <c r="CE532" s="2228"/>
      <c r="CF532" s="2228"/>
      <c r="CG532" s="2228"/>
      <c r="CH532" s="2228"/>
      <c r="CI532" s="2228"/>
      <c r="CJ532" s="2228"/>
      <c r="CK532" s="2228"/>
      <c r="CL532" s="2228"/>
      <c r="CM532" s="2229"/>
      <c r="CN532" s="2229"/>
    </row>
    <row r="533" spans="2:92" x14ac:dyDescent="0.2">
      <c r="B533" s="2227"/>
      <c r="I533" s="2228"/>
      <c r="J533" s="2228"/>
      <c r="K533" s="2228"/>
      <c r="L533" s="2228"/>
      <c r="M533" s="2228"/>
      <c r="N533" s="2228"/>
      <c r="O533" s="2228"/>
      <c r="P533" s="2228"/>
      <c r="Q533" s="2228"/>
      <c r="R533" s="2228"/>
      <c r="S533" s="2228"/>
      <c r="T533" s="2228"/>
      <c r="U533" s="2228"/>
      <c r="V533" s="2228"/>
      <c r="W533" s="2228"/>
      <c r="X533" s="2228"/>
      <c r="Y533" s="2228"/>
      <c r="Z533" s="2228"/>
      <c r="AA533" s="2228"/>
      <c r="AB533" s="2229"/>
      <c r="AC533" s="2229"/>
      <c r="AD533" s="2229"/>
      <c r="AE533" s="2229"/>
      <c r="AF533" s="2228"/>
      <c r="AG533" s="2228"/>
      <c r="AH533" s="2228"/>
      <c r="AI533" s="2228"/>
      <c r="AJ533" s="2228"/>
      <c r="AK533" s="2228"/>
      <c r="AL533" s="2228"/>
      <c r="AM533" s="2228"/>
      <c r="AN533" s="2228"/>
      <c r="AO533" s="2228"/>
      <c r="AP533" s="2228"/>
      <c r="AQ533" s="2228"/>
      <c r="AR533" s="2228"/>
      <c r="AS533" s="2228"/>
      <c r="AT533" s="2228"/>
      <c r="AU533" s="2228"/>
      <c r="AV533" s="2228"/>
      <c r="AW533" s="2228"/>
      <c r="AX533" s="2230"/>
      <c r="AY533" s="2228"/>
      <c r="AZ533" s="2228"/>
      <c r="BA533" s="2228"/>
      <c r="BB533" s="2228"/>
      <c r="BC533" s="2228"/>
      <c r="BD533" s="2228"/>
      <c r="BE533" s="2228"/>
      <c r="BF533" s="2228"/>
      <c r="BG533" s="2228"/>
      <c r="BH533" s="2228"/>
      <c r="BI533" s="2228"/>
      <c r="BJ533" s="2228"/>
      <c r="BK533" s="2228"/>
      <c r="BL533" s="2228"/>
      <c r="BM533" s="2228"/>
      <c r="BN533" s="2228"/>
      <c r="BO533" s="2228"/>
      <c r="BP533" s="2228"/>
      <c r="BQ533" s="2228"/>
      <c r="BR533" s="2228"/>
      <c r="BS533" s="2229"/>
      <c r="BT533" s="2228"/>
      <c r="BU533" s="2228"/>
      <c r="BV533" s="2228"/>
      <c r="BW533" s="2228"/>
      <c r="BX533" s="2228"/>
      <c r="BY533" s="2228"/>
      <c r="BZ533" s="2228"/>
      <c r="CA533" s="2228"/>
      <c r="CB533" s="2228"/>
      <c r="CC533" s="2228"/>
      <c r="CD533" s="2228"/>
      <c r="CE533" s="2228"/>
      <c r="CF533" s="2228"/>
      <c r="CG533" s="2228"/>
      <c r="CH533" s="2228"/>
      <c r="CI533" s="2228"/>
      <c r="CJ533" s="2228"/>
      <c r="CK533" s="2228"/>
      <c r="CL533" s="2228"/>
      <c r="CM533" s="2229"/>
      <c r="CN533" s="2229"/>
    </row>
    <row r="534" spans="2:92" x14ac:dyDescent="0.2">
      <c r="B534" s="2227"/>
      <c r="I534" s="2228"/>
      <c r="J534" s="2228"/>
      <c r="K534" s="2228"/>
      <c r="L534" s="2228"/>
      <c r="M534" s="2228"/>
      <c r="N534" s="2228"/>
      <c r="O534" s="2228"/>
      <c r="P534" s="2228"/>
      <c r="Q534" s="2228"/>
      <c r="R534" s="2228"/>
      <c r="S534" s="2228"/>
      <c r="T534" s="2228"/>
      <c r="U534" s="2228"/>
      <c r="V534" s="2228"/>
      <c r="W534" s="2228"/>
      <c r="X534" s="2228"/>
      <c r="Y534" s="2228"/>
      <c r="Z534" s="2228"/>
      <c r="AA534" s="2228"/>
      <c r="AB534" s="2229"/>
      <c r="AC534" s="2229"/>
      <c r="AD534" s="2229"/>
      <c r="AE534" s="2229"/>
      <c r="AF534" s="2228"/>
      <c r="AG534" s="2228"/>
      <c r="AH534" s="2228"/>
      <c r="AI534" s="2228"/>
      <c r="AJ534" s="2228"/>
      <c r="AK534" s="2228"/>
      <c r="AL534" s="2228"/>
      <c r="AM534" s="2228"/>
      <c r="AN534" s="2228"/>
      <c r="AO534" s="2228"/>
      <c r="AP534" s="2228"/>
      <c r="AQ534" s="2228"/>
      <c r="AR534" s="2228"/>
      <c r="AS534" s="2228"/>
      <c r="AT534" s="2228"/>
      <c r="AU534" s="2228"/>
      <c r="AV534" s="2228"/>
      <c r="AW534" s="2228"/>
      <c r="AX534" s="2230"/>
      <c r="AY534" s="2228"/>
      <c r="AZ534" s="2228"/>
      <c r="BA534" s="2228"/>
      <c r="BB534" s="2228"/>
      <c r="BC534" s="2228"/>
      <c r="BD534" s="2228"/>
      <c r="BE534" s="2228"/>
      <c r="BF534" s="2228"/>
      <c r="BG534" s="2228"/>
      <c r="BH534" s="2228"/>
      <c r="BI534" s="2228"/>
      <c r="BJ534" s="2228"/>
      <c r="BK534" s="2228"/>
      <c r="BL534" s="2228"/>
      <c r="BM534" s="2228"/>
      <c r="BN534" s="2228"/>
      <c r="BO534" s="2228"/>
      <c r="BP534" s="2228"/>
      <c r="BQ534" s="2228"/>
      <c r="BR534" s="2228"/>
      <c r="BS534" s="2229"/>
      <c r="BT534" s="2228"/>
      <c r="BU534" s="2228"/>
      <c r="BV534" s="2228"/>
      <c r="BW534" s="2228"/>
      <c r="BX534" s="2228"/>
      <c r="BY534" s="2228"/>
      <c r="BZ534" s="2228"/>
      <c r="CA534" s="2228"/>
      <c r="CB534" s="2228"/>
      <c r="CC534" s="2228"/>
      <c r="CD534" s="2228"/>
      <c r="CE534" s="2228"/>
      <c r="CF534" s="2228"/>
      <c r="CG534" s="2228"/>
      <c r="CH534" s="2228"/>
      <c r="CI534" s="2228"/>
      <c r="CJ534" s="2228"/>
      <c r="CK534" s="2228"/>
      <c r="CL534" s="2228"/>
      <c r="CM534" s="2229"/>
      <c r="CN534" s="2229"/>
    </row>
    <row r="535" spans="2:92" x14ac:dyDescent="0.2">
      <c r="B535" s="2227"/>
      <c r="I535" s="2228"/>
      <c r="J535" s="2228"/>
      <c r="K535" s="2228"/>
      <c r="L535" s="2228"/>
      <c r="M535" s="2228"/>
      <c r="N535" s="2228"/>
      <c r="O535" s="2228"/>
      <c r="P535" s="2228"/>
      <c r="Q535" s="2228"/>
      <c r="R535" s="2228"/>
      <c r="S535" s="2228"/>
      <c r="T535" s="2228"/>
      <c r="U535" s="2228"/>
      <c r="V535" s="2228"/>
      <c r="W535" s="2228"/>
      <c r="X535" s="2228"/>
      <c r="Y535" s="2228"/>
      <c r="Z535" s="2228"/>
      <c r="AA535" s="2228"/>
      <c r="AB535" s="2229"/>
      <c r="AC535" s="2229"/>
      <c r="AD535" s="2229"/>
      <c r="AE535" s="2229"/>
      <c r="AF535" s="2228"/>
      <c r="AG535" s="2228"/>
      <c r="AH535" s="2228"/>
      <c r="AI535" s="2228"/>
      <c r="AJ535" s="2228"/>
      <c r="AK535" s="2228"/>
      <c r="AL535" s="2228"/>
      <c r="AM535" s="2228"/>
      <c r="AN535" s="2228"/>
      <c r="AO535" s="2228"/>
      <c r="AP535" s="2228"/>
      <c r="AQ535" s="2228"/>
      <c r="AR535" s="2228"/>
      <c r="AS535" s="2228"/>
      <c r="AT535" s="2228"/>
      <c r="AU535" s="2228"/>
      <c r="AV535" s="2228"/>
      <c r="AW535" s="2228"/>
      <c r="AX535" s="2230"/>
      <c r="AY535" s="2228"/>
      <c r="AZ535" s="2228"/>
      <c r="BA535" s="2228"/>
      <c r="BB535" s="2228"/>
      <c r="BC535" s="2228"/>
      <c r="BD535" s="2228"/>
      <c r="BE535" s="2228"/>
      <c r="BF535" s="2228"/>
      <c r="BG535" s="2228"/>
      <c r="BH535" s="2228"/>
      <c r="BI535" s="2228"/>
      <c r="BJ535" s="2228"/>
      <c r="BK535" s="2228"/>
      <c r="BL535" s="2228"/>
      <c r="BM535" s="2228"/>
      <c r="BN535" s="2228"/>
      <c r="BO535" s="2228"/>
      <c r="BP535" s="2228"/>
      <c r="BQ535" s="2228"/>
      <c r="BR535" s="2228"/>
      <c r="BS535" s="2229"/>
      <c r="BT535" s="2228"/>
      <c r="BU535" s="2228"/>
      <c r="BV535" s="2228"/>
      <c r="BW535" s="2228"/>
      <c r="BX535" s="2228"/>
      <c r="BY535" s="2228"/>
      <c r="BZ535" s="2228"/>
      <c r="CA535" s="2228"/>
      <c r="CB535" s="2228"/>
      <c r="CC535" s="2228"/>
      <c r="CD535" s="2228"/>
      <c r="CE535" s="2228"/>
      <c r="CF535" s="2228"/>
      <c r="CG535" s="2228"/>
      <c r="CH535" s="2228"/>
      <c r="CI535" s="2228"/>
      <c r="CJ535" s="2228"/>
      <c r="CK535" s="2228"/>
      <c r="CL535" s="2228"/>
      <c r="CM535" s="2229"/>
      <c r="CN535" s="2229"/>
    </row>
    <row r="536" spans="2:92" x14ac:dyDescent="0.2">
      <c r="B536" s="2227"/>
      <c r="I536" s="2228"/>
      <c r="J536" s="2228"/>
      <c r="K536" s="2228"/>
      <c r="L536" s="2228"/>
      <c r="M536" s="2228"/>
      <c r="N536" s="2228"/>
      <c r="O536" s="2228"/>
      <c r="P536" s="2228"/>
      <c r="Q536" s="2228"/>
      <c r="R536" s="2228"/>
      <c r="S536" s="2228"/>
      <c r="T536" s="2228"/>
      <c r="U536" s="2228"/>
      <c r="V536" s="2228"/>
      <c r="W536" s="2228"/>
      <c r="X536" s="2228"/>
      <c r="Y536" s="2228"/>
      <c r="Z536" s="2228"/>
      <c r="AA536" s="2228"/>
      <c r="AB536" s="2229"/>
      <c r="AC536" s="2229"/>
      <c r="AD536" s="2229"/>
      <c r="AE536" s="2229"/>
      <c r="AF536" s="2228"/>
      <c r="AG536" s="2228"/>
      <c r="AH536" s="2228"/>
      <c r="AI536" s="2228"/>
      <c r="AJ536" s="2228"/>
      <c r="AK536" s="2228"/>
      <c r="AL536" s="2228"/>
      <c r="AM536" s="2228"/>
      <c r="AN536" s="2228"/>
      <c r="AO536" s="2228"/>
      <c r="AP536" s="2228"/>
      <c r="AQ536" s="2228"/>
      <c r="AR536" s="2228"/>
      <c r="AS536" s="2228"/>
      <c r="AT536" s="2228"/>
      <c r="AU536" s="2228"/>
      <c r="AV536" s="2228"/>
      <c r="AW536" s="2228"/>
      <c r="AX536" s="2230"/>
      <c r="AY536" s="2228"/>
      <c r="AZ536" s="2228"/>
      <c r="BA536" s="2228"/>
      <c r="BB536" s="2228"/>
      <c r="BC536" s="2228"/>
      <c r="BD536" s="2228"/>
      <c r="BE536" s="2228"/>
      <c r="BF536" s="2228"/>
      <c r="BG536" s="2228"/>
      <c r="BH536" s="2228"/>
      <c r="BI536" s="2228"/>
      <c r="BJ536" s="2228"/>
      <c r="BK536" s="2228"/>
      <c r="BL536" s="2228"/>
      <c r="BM536" s="2228"/>
      <c r="BN536" s="2228"/>
      <c r="BO536" s="2228"/>
      <c r="BP536" s="2228"/>
      <c r="BQ536" s="2228"/>
      <c r="BR536" s="2228"/>
      <c r="BS536" s="2229"/>
      <c r="BT536" s="2228"/>
      <c r="BU536" s="2228"/>
      <c r="BV536" s="2228"/>
      <c r="BW536" s="2228"/>
      <c r="BX536" s="2228"/>
      <c r="BY536" s="2228"/>
      <c r="BZ536" s="2228"/>
      <c r="CA536" s="2228"/>
      <c r="CB536" s="2228"/>
      <c r="CC536" s="2228"/>
      <c r="CD536" s="2228"/>
      <c r="CE536" s="2228"/>
      <c r="CF536" s="2228"/>
      <c r="CG536" s="2228"/>
      <c r="CH536" s="2228"/>
      <c r="CI536" s="2228"/>
      <c r="CJ536" s="2228"/>
      <c r="CK536" s="2228"/>
      <c r="CL536" s="2228"/>
      <c r="CM536" s="2229"/>
      <c r="CN536" s="2229"/>
    </row>
    <row r="537" spans="2:92" x14ac:dyDescent="0.2">
      <c r="B537" s="2227"/>
      <c r="I537" s="2228"/>
      <c r="J537" s="2228"/>
      <c r="K537" s="2228"/>
      <c r="L537" s="2228"/>
      <c r="M537" s="2228"/>
      <c r="N537" s="2228"/>
      <c r="O537" s="2228"/>
      <c r="P537" s="2228"/>
      <c r="Q537" s="2228"/>
      <c r="R537" s="2228"/>
      <c r="S537" s="2228"/>
      <c r="T537" s="2228"/>
      <c r="U537" s="2228"/>
      <c r="V537" s="2228"/>
      <c r="W537" s="2228"/>
      <c r="X537" s="2228"/>
      <c r="Y537" s="2228"/>
      <c r="Z537" s="2228"/>
      <c r="AA537" s="2228"/>
      <c r="AB537" s="2229"/>
      <c r="AC537" s="2229"/>
      <c r="AD537" s="2229"/>
      <c r="AE537" s="2229"/>
      <c r="AF537" s="2228"/>
      <c r="AG537" s="2228"/>
      <c r="AH537" s="2228"/>
      <c r="AI537" s="2228"/>
      <c r="AJ537" s="2228"/>
      <c r="AK537" s="2228"/>
      <c r="AL537" s="2228"/>
      <c r="AM537" s="2228"/>
      <c r="AN537" s="2228"/>
      <c r="AO537" s="2228"/>
      <c r="AP537" s="2228"/>
      <c r="AQ537" s="2228"/>
      <c r="AR537" s="2228"/>
      <c r="AS537" s="2228"/>
      <c r="AT537" s="2228"/>
      <c r="AU537" s="2228"/>
      <c r="AV537" s="2228"/>
      <c r="AW537" s="2228"/>
      <c r="AX537" s="2230"/>
      <c r="AY537" s="2228"/>
      <c r="AZ537" s="2228"/>
      <c r="BA537" s="2228"/>
      <c r="BB537" s="2228"/>
      <c r="BC537" s="2228"/>
      <c r="BD537" s="2228"/>
      <c r="BE537" s="2228"/>
      <c r="BF537" s="2228"/>
      <c r="BG537" s="2228"/>
      <c r="BH537" s="2228"/>
      <c r="BI537" s="2228"/>
      <c r="BJ537" s="2228"/>
      <c r="BK537" s="2228"/>
      <c r="BL537" s="2228"/>
      <c r="BM537" s="2228"/>
      <c r="BN537" s="2228"/>
      <c r="BO537" s="2228"/>
      <c r="BP537" s="2228"/>
      <c r="BQ537" s="2228"/>
      <c r="BR537" s="2228"/>
      <c r="BS537" s="2229"/>
      <c r="BT537" s="2228"/>
      <c r="BU537" s="2228"/>
      <c r="BV537" s="2228"/>
      <c r="BW537" s="2228"/>
      <c r="BX537" s="2228"/>
      <c r="BY537" s="2228"/>
      <c r="BZ537" s="2228"/>
      <c r="CA537" s="2228"/>
      <c r="CB537" s="2228"/>
      <c r="CC537" s="2228"/>
      <c r="CD537" s="2228"/>
      <c r="CE537" s="2228"/>
      <c r="CF537" s="2228"/>
      <c r="CG537" s="2228"/>
      <c r="CH537" s="2228"/>
      <c r="CI537" s="2228"/>
      <c r="CJ537" s="2228"/>
      <c r="CK537" s="2228"/>
      <c r="CL537" s="2228"/>
      <c r="CM537" s="2229"/>
      <c r="CN537" s="2229"/>
    </row>
    <row r="538" spans="2:92" x14ac:dyDescent="0.2">
      <c r="B538" s="2227"/>
      <c r="I538" s="2228"/>
      <c r="J538" s="2228"/>
      <c r="K538" s="2228"/>
      <c r="L538" s="2228"/>
      <c r="M538" s="2228"/>
      <c r="N538" s="2228"/>
      <c r="O538" s="2228"/>
      <c r="P538" s="2228"/>
      <c r="Q538" s="2228"/>
      <c r="R538" s="2228"/>
      <c r="S538" s="2228"/>
      <c r="T538" s="2228"/>
      <c r="U538" s="2228"/>
      <c r="V538" s="2228"/>
      <c r="W538" s="2228"/>
      <c r="X538" s="2228"/>
      <c r="Y538" s="2228"/>
      <c r="Z538" s="2228"/>
      <c r="AA538" s="2228"/>
      <c r="AB538" s="2229"/>
      <c r="AC538" s="2229"/>
      <c r="AD538" s="2229"/>
      <c r="AE538" s="2229"/>
      <c r="AF538" s="2228"/>
      <c r="AG538" s="2228"/>
      <c r="AH538" s="2228"/>
      <c r="AI538" s="2228"/>
      <c r="AJ538" s="2228"/>
      <c r="AK538" s="2228"/>
      <c r="AL538" s="2228"/>
      <c r="AM538" s="2228"/>
      <c r="AN538" s="2228"/>
      <c r="AO538" s="2228"/>
      <c r="AP538" s="2228"/>
      <c r="AQ538" s="2228"/>
      <c r="AR538" s="2228"/>
      <c r="AS538" s="2228"/>
      <c r="AT538" s="2228"/>
      <c r="AU538" s="2228"/>
      <c r="AV538" s="2228"/>
      <c r="AW538" s="2228"/>
      <c r="AX538" s="2230"/>
      <c r="AY538" s="2228"/>
      <c r="AZ538" s="2228"/>
      <c r="BA538" s="2228"/>
      <c r="BB538" s="2228"/>
      <c r="BC538" s="2228"/>
      <c r="BD538" s="2228"/>
      <c r="BE538" s="2228"/>
      <c r="BF538" s="2228"/>
      <c r="BG538" s="2228"/>
      <c r="BH538" s="2228"/>
      <c r="BI538" s="2228"/>
      <c r="BJ538" s="2228"/>
      <c r="BK538" s="2228"/>
      <c r="BL538" s="2228"/>
      <c r="BM538" s="2228"/>
      <c r="BN538" s="2228"/>
      <c r="BO538" s="2228"/>
      <c r="BP538" s="2228"/>
      <c r="BQ538" s="2228"/>
      <c r="BR538" s="2228"/>
      <c r="BS538" s="2229"/>
      <c r="BT538" s="2228"/>
      <c r="BU538" s="2228"/>
      <c r="BV538" s="2228"/>
      <c r="BW538" s="2228"/>
      <c r="BX538" s="2228"/>
      <c r="BY538" s="2228"/>
      <c r="BZ538" s="2228"/>
      <c r="CA538" s="2228"/>
      <c r="CB538" s="2228"/>
      <c r="CC538" s="2228"/>
      <c r="CD538" s="2228"/>
      <c r="CE538" s="2228"/>
      <c r="CF538" s="2228"/>
      <c r="CG538" s="2228"/>
      <c r="CH538" s="2228"/>
      <c r="CI538" s="2228"/>
      <c r="CJ538" s="2228"/>
      <c r="CK538" s="2228"/>
      <c r="CL538" s="2228"/>
      <c r="CM538" s="2229"/>
      <c r="CN538" s="2229"/>
    </row>
    <row r="539" spans="2:92" x14ac:dyDescent="0.2">
      <c r="B539" s="2227"/>
      <c r="I539" s="2228"/>
      <c r="J539" s="2228"/>
      <c r="K539" s="2228"/>
      <c r="L539" s="2228"/>
      <c r="M539" s="2228"/>
      <c r="N539" s="2228"/>
      <c r="O539" s="2228"/>
      <c r="P539" s="2228"/>
      <c r="Q539" s="2228"/>
      <c r="R539" s="2228"/>
      <c r="S539" s="2228"/>
      <c r="T539" s="2228"/>
      <c r="U539" s="2228"/>
      <c r="V539" s="2228"/>
      <c r="W539" s="2228"/>
      <c r="X539" s="2228"/>
      <c r="Y539" s="2228"/>
      <c r="Z539" s="2228"/>
      <c r="AA539" s="2228"/>
      <c r="AB539" s="2229"/>
      <c r="AC539" s="2229"/>
      <c r="AD539" s="2229"/>
      <c r="AE539" s="2229"/>
      <c r="AF539" s="2228"/>
      <c r="AG539" s="2228"/>
      <c r="AH539" s="2228"/>
      <c r="AI539" s="2228"/>
      <c r="AJ539" s="2228"/>
      <c r="AK539" s="2228"/>
      <c r="AL539" s="2228"/>
      <c r="AM539" s="2228"/>
      <c r="AN539" s="2228"/>
      <c r="AO539" s="2228"/>
      <c r="AP539" s="2228"/>
      <c r="AQ539" s="2228"/>
      <c r="AR539" s="2228"/>
      <c r="AS539" s="2228"/>
      <c r="AT539" s="2228"/>
      <c r="AU539" s="2228"/>
      <c r="AV539" s="2228"/>
      <c r="AW539" s="2228"/>
      <c r="AX539" s="2230"/>
      <c r="AY539" s="2228"/>
      <c r="AZ539" s="2228"/>
      <c r="BA539" s="2228"/>
      <c r="BB539" s="2228"/>
      <c r="BC539" s="2228"/>
      <c r="BD539" s="2228"/>
      <c r="BE539" s="2228"/>
      <c r="BF539" s="2228"/>
      <c r="BG539" s="2228"/>
      <c r="BH539" s="2228"/>
      <c r="BI539" s="2228"/>
      <c r="BJ539" s="2228"/>
      <c r="BK539" s="2228"/>
      <c r="BL539" s="2228"/>
      <c r="BM539" s="2228"/>
      <c r="BN539" s="2228"/>
      <c r="BO539" s="2228"/>
      <c r="BP539" s="2228"/>
      <c r="BQ539" s="2228"/>
      <c r="BR539" s="2228"/>
      <c r="BS539" s="2229"/>
      <c r="BT539" s="2228"/>
      <c r="BU539" s="2228"/>
      <c r="BV539" s="2228"/>
      <c r="BW539" s="2228"/>
      <c r="BX539" s="2228"/>
      <c r="BY539" s="2228"/>
      <c r="BZ539" s="2228"/>
      <c r="CA539" s="2228"/>
      <c r="CB539" s="2228"/>
      <c r="CC539" s="2228"/>
      <c r="CD539" s="2228"/>
      <c r="CE539" s="2228"/>
      <c r="CF539" s="2228"/>
      <c r="CG539" s="2228"/>
      <c r="CH539" s="2228"/>
      <c r="CI539" s="2228"/>
      <c r="CJ539" s="2228"/>
      <c r="CK539" s="2228"/>
      <c r="CL539" s="2228"/>
      <c r="CM539" s="2229"/>
      <c r="CN539" s="2229"/>
    </row>
    <row r="540" spans="2:92" x14ac:dyDescent="0.2">
      <c r="B540" s="2227"/>
      <c r="I540" s="2228"/>
      <c r="J540" s="2228"/>
      <c r="K540" s="2228"/>
      <c r="L540" s="2228"/>
      <c r="M540" s="2228"/>
      <c r="N540" s="2228"/>
      <c r="O540" s="2228"/>
      <c r="P540" s="2228"/>
      <c r="Q540" s="2228"/>
      <c r="R540" s="2228"/>
      <c r="S540" s="2228"/>
      <c r="T540" s="2228"/>
      <c r="U540" s="2228"/>
      <c r="V540" s="2228"/>
      <c r="W540" s="2228"/>
      <c r="X540" s="2228"/>
      <c r="Y540" s="2228"/>
      <c r="Z540" s="2228"/>
      <c r="AA540" s="2228"/>
      <c r="AB540" s="2229"/>
      <c r="AC540" s="2229"/>
      <c r="AD540" s="2229"/>
      <c r="AE540" s="2229"/>
      <c r="AF540" s="2228"/>
      <c r="AG540" s="2228"/>
      <c r="AH540" s="2228"/>
      <c r="AI540" s="2228"/>
      <c r="AJ540" s="2228"/>
      <c r="AK540" s="2228"/>
      <c r="AL540" s="2228"/>
      <c r="AM540" s="2228"/>
      <c r="AN540" s="2228"/>
      <c r="AO540" s="2228"/>
      <c r="AP540" s="2228"/>
      <c r="AQ540" s="2228"/>
      <c r="AR540" s="2228"/>
      <c r="AS540" s="2228"/>
      <c r="AT540" s="2228"/>
      <c r="AU540" s="2228"/>
      <c r="AV540" s="2228"/>
      <c r="AW540" s="2228"/>
      <c r="AX540" s="2230"/>
      <c r="AY540" s="2228"/>
      <c r="AZ540" s="2228"/>
      <c r="BA540" s="2228"/>
      <c r="BB540" s="2228"/>
      <c r="BC540" s="2228"/>
      <c r="BD540" s="2228"/>
      <c r="BE540" s="2228"/>
      <c r="BF540" s="2228"/>
      <c r="BG540" s="2228"/>
      <c r="BH540" s="2228"/>
      <c r="BI540" s="2228"/>
      <c r="BJ540" s="2228"/>
      <c r="BK540" s="2228"/>
      <c r="BL540" s="2228"/>
      <c r="BM540" s="2228"/>
      <c r="BN540" s="2228"/>
      <c r="BO540" s="2228"/>
      <c r="BP540" s="2228"/>
      <c r="BQ540" s="2228"/>
      <c r="BR540" s="2228"/>
      <c r="BS540" s="2229"/>
      <c r="BT540" s="2228"/>
      <c r="BU540" s="2228"/>
      <c r="BV540" s="2228"/>
      <c r="BW540" s="2228"/>
      <c r="BX540" s="2228"/>
      <c r="BY540" s="2228"/>
      <c r="BZ540" s="2228"/>
      <c r="CA540" s="2228"/>
      <c r="CB540" s="2228"/>
      <c r="CC540" s="2228"/>
      <c r="CD540" s="2228"/>
      <c r="CE540" s="2228"/>
      <c r="CF540" s="2228"/>
      <c r="CG540" s="2228"/>
      <c r="CH540" s="2228"/>
      <c r="CI540" s="2228"/>
      <c r="CJ540" s="2228"/>
      <c r="CK540" s="2228"/>
      <c r="CL540" s="2228"/>
      <c r="CM540" s="2229"/>
      <c r="CN540" s="2229"/>
    </row>
    <row r="541" spans="2:92" x14ac:dyDescent="0.2">
      <c r="B541" s="2227"/>
      <c r="I541" s="2228"/>
      <c r="J541" s="2228"/>
      <c r="K541" s="2228"/>
      <c r="L541" s="2228"/>
      <c r="M541" s="2228"/>
      <c r="N541" s="2228"/>
      <c r="O541" s="2228"/>
      <c r="P541" s="2228"/>
      <c r="Q541" s="2228"/>
      <c r="R541" s="2228"/>
      <c r="S541" s="2228"/>
      <c r="T541" s="2228"/>
      <c r="U541" s="2228"/>
      <c r="V541" s="2228"/>
      <c r="W541" s="2228"/>
      <c r="X541" s="2228"/>
      <c r="Y541" s="2228"/>
      <c r="Z541" s="2228"/>
      <c r="AA541" s="2228"/>
      <c r="AB541" s="2229"/>
      <c r="AC541" s="2229"/>
      <c r="AD541" s="2229"/>
      <c r="AE541" s="2229"/>
      <c r="AF541" s="2228"/>
      <c r="AG541" s="2228"/>
      <c r="AH541" s="2228"/>
      <c r="AI541" s="2228"/>
      <c r="AJ541" s="2228"/>
      <c r="AK541" s="2228"/>
      <c r="AL541" s="2228"/>
      <c r="AM541" s="2228"/>
      <c r="AN541" s="2228"/>
      <c r="AO541" s="2228"/>
      <c r="AP541" s="2228"/>
      <c r="AQ541" s="2228"/>
      <c r="AR541" s="2228"/>
      <c r="AS541" s="2228"/>
      <c r="AT541" s="2228"/>
      <c r="AU541" s="2228"/>
      <c r="AV541" s="2228"/>
      <c r="AW541" s="2228"/>
      <c r="AX541" s="2230"/>
      <c r="AY541" s="2228"/>
      <c r="AZ541" s="2228"/>
      <c r="BA541" s="2228"/>
      <c r="BB541" s="2228"/>
      <c r="BC541" s="2228"/>
      <c r="BD541" s="2228"/>
      <c r="BE541" s="2228"/>
      <c r="BF541" s="2228"/>
      <c r="BG541" s="2228"/>
      <c r="BH541" s="2228"/>
      <c r="BI541" s="2228"/>
      <c r="BJ541" s="2228"/>
      <c r="BK541" s="2228"/>
      <c r="BL541" s="2228"/>
      <c r="BM541" s="2228"/>
      <c r="BN541" s="2228"/>
      <c r="BO541" s="2228"/>
      <c r="BP541" s="2228"/>
      <c r="BQ541" s="2228"/>
      <c r="BR541" s="2228"/>
      <c r="BS541" s="2229"/>
      <c r="BT541" s="2228"/>
      <c r="BU541" s="2228"/>
      <c r="BV541" s="2228"/>
      <c r="BW541" s="2228"/>
      <c r="BX541" s="2228"/>
      <c r="BY541" s="2228"/>
      <c r="BZ541" s="2228"/>
      <c r="CA541" s="2228"/>
      <c r="CB541" s="2228"/>
      <c r="CC541" s="2228"/>
      <c r="CD541" s="2228"/>
      <c r="CE541" s="2228"/>
      <c r="CF541" s="2228"/>
      <c r="CG541" s="2228"/>
      <c r="CH541" s="2228"/>
      <c r="CI541" s="2228"/>
      <c r="CJ541" s="2228"/>
      <c r="CK541" s="2228"/>
      <c r="CL541" s="2228"/>
      <c r="CM541" s="2229"/>
      <c r="CN541" s="2229"/>
    </row>
    <row r="542" spans="2:92" x14ac:dyDescent="0.2">
      <c r="B542" s="2227"/>
      <c r="I542" s="2228"/>
      <c r="J542" s="2228"/>
      <c r="K542" s="2228"/>
      <c r="L542" s="2228"/>
      <c r="M542" s="2228"/>
      <c r="N542" s="2228"/>
      <c r="O542" s="2228"/>
      <c r="P542" s="2228"/>
      <c r="Q542" s="2228"/>
      <c r="R542" s="2228"/>
      <c r="S542" s="2228"/>
      <c r="T542" s="2228"/>
      <c r="U542" s="2228"/>
      <c r="V542" s="2228"/>
      <c r="W542" s="2228"/>
      <c r="X542" s="2228"/>
      <c r="Y542" s="2228"/>
      <c r="Z542" s="2228"/>
      <c r="AA542" s="2228"/>
      <c r="AB542" s="2229"/>
      <c r="AC542" s="2229"/>
      <c r="AD542" s="2229"/>
      <c r="AE542" s="2229"/>
      <c r="AF542" s="2228"/>
      <c r="AG542" s="2228"/>
      <c r="AH542" s="2228"/>
      <c r="AI542" s="2228"/>
      <c r="AJ542" s="2228"/>
      <c r="AK542" s="2228"/>
      <c r="AL542" s="2228"/>
      <c r="AM542" s="2228"/>
      <c r="AN542" s="2228"/>
      <c r="AO542" s="2228"/>
      <c r="AP542" s="2228"/>
      <c r="AQ542" s="2228"/>
      <c r="AR542" s="2228"/>
      <c r="AS542" s="2228"/>
      <c r="AT542" s="2228"/>
      <c r="AU542" s="2228"/>
      <c r="AV542" s="2228"/>
      <c r="AW542" s="2228"/>
      <c r="AX542" s="2230"/>
      <c r="AY542" s="2228"/>
      <c r="AZ542" s="2228"/>
      <c r="BA542" s="2228"/>
      <c r="BB542" s="2228"/>
      <c r="BC542" s="2228"/>
      <c r="BD542" s="2228"/>
      <c r="BE542" s="2228"/>
      <c r="BF542" s="2228"/>
      <c r="BG542" s="2228"/>
      <c r="BH542" s="2228"/>
      <c r="BI542" s="2228"/>
      <c r="BJ542" s="2228"/>
      <c r="BK542" s="2228"/>
      <c r="BL542" s="2228"/>
      <c r="BM542" s="2228"/>
      <c r="BN542" s="2228"/>
      <c r="BO542" s="2228"/>
      <c r="BP542" s="2228"/>
      <c r="BQ542" s="2228"/>
      <c r="BR542" s="2228"/>
      <c r="BS542" s="2229"/>
      <c r="BT542" s="2228"/>
      <c r="BU542" s="2228"/>
      <c r="BV542" s="2228"/>
      <c r="BW542" s="2228"/>
      <c r="BX542" s="2228"/>
      <c r="BY542" s="2228"/>
      <c r="BZ542" s="2228"/>
      <c r="CA542" s="2228"/>
      <c r="CB542" s="2228"/>
      <c r="CC542" s="2228"/>
      <c r="CD542" s="2228"/>
      <c r="CE542" s="2228"/>
      <c r="CF542" s="2228"/>
      <c r="CG542" s="2228"/>
      <c r="CH542" s="2228"/>
      <c r="CI542" s="2228"/>
      <c r="CJ542" s="2228"/>
      <c r="CK542" s="2228"/>
      <c r="CL542" s="2228"/>
      <c r="CM542" s="2229"/>
      <c r="CN542" s="2229"/>
    </row>
    <row r="543" spans="2:92" x14ac:dyDescent="0.2">
      <c r="B543" s="2227"/>
      <c r="I543" s="2228"/>
      <c r="J543" s="2228"/>
      <c r="K543" s="2228"/>
      <c r="L543" s="2228"/>
      <c r="M543" s="2228"/>
      <c r="N543" s="2228"/>
      <c r="O543" s="2228"/>
      <c r="P543" s="2228"/>
      <c r="Q543" s="2228"/>
      <c r="R543" s="2228"/>
      <c r="S543" s="2228"/>
      <c r="T543" s="2228"/>
      <c r="U543" s="2228"/>
      <c r="V543" s="2228"/>
      <c r="W543" s="2228"/>
      <c r="X543" s="2228"/>
      <c r="Y543" s="2228"/>
      <c r="Z543" s="2228"/>
      <c r="AA543" s="2228"/>
      <c r="AB543" s="2229"/>
      <c r="AC543" s="2229"/>
      <c r="AD543" s="2229"/>
      <c r="AE543" s="2229"/>
      <c r="AF543" s="2228"/>
      <c r="AG543" s="2228"/>
      <c r="AH543" s="2228"/>
      <c r="AI543" s="2228"/>
      <c r="AJ543" s="2228"/>
      <c r="AK543" s="2228"/>
      <c r="AL543" s="2228"/>
      <c r="AM543" s="2228"/>
      <c r="AN543" s="2228"/>
      <c r="AO543" s="2228"/>
      <c r="AP543" s="2228"/>
      <c r="AQ543" s="2228"/>
      <c r="AR543" s="2228"/>
      <c r="AS543" s="2228"/>
      <c r="AT543" s="2228"/>
      <c r="AU543" s="2228"/>
      <c r="AV543" s="2228"/>
      <c r="AW543" s="2228"/>
      <c r="AX543" s="2230"/>
      <c r="AY543" s="2228"/>
      <c r="AZ543" s="2228"/>
      <c r="BA543" s="2228"/>
      <c r="BB543" s="2228"/>
      <c r="BC543" s="2228"/>
      <c r="BD543" s="2228"/>
      <c r="BE543" s="2228"/>
      <c r="BF543" s="2228"/>
      <c r="BG543" s="2228"/>
      <c r="BH543" s="2228"/>
      <c r="BI543" s="2228"/>
      <c r="BJ543" s="2228"/>
      <c r="BK543" s="2228"/>
      <c r="BL543" s="2228"/>
      <c r="BM543" s="2228"/>
      <c r="BN543" s="2228"/>
      <c r="BO543" s="2228"/>
      <c r="BP543" s="2228"/>
      <c r="BQ543" s="2228"/>
      <c r="BR543" s="2228"/>
      <c r="BS543" s="2229"/>
      <c r="BT543" s="2228"/>
      <c r="BU543" s="2228"/>
      <c r="BV543" s="2228"/>
      <c r="BW543" s="2228"/>
      <c r="BX543" s="2228"/>
      <c r="BY543" s="2228"/>
      <c r="BZ543" s="2228"/>
      <c r="CA543" s="2228"/>
      <c r="CB543" s="2228"/>
      <c r="CC543" s="2228"/>
      <c r="CD543" s="2228"/>
      <c r="CE543" s="2228"/>
      <c r="CF543" s="2228"/>
      <c r="CG543" s="2228"/>
      <c r="CH543" s="2228"/>
      <c r="CI543" s="2228"/>
      <c r="CJ543" s="2228"/>
      <c r="CK543" s="2228"/>
      <c r="CL543" s="2228"/>
      <c r="CM543" s="2229"/>
      <c r="CN543" s="2229"/>
    </row>
    <row r="544" spans="2:92" x14ac:dyDescent="0.2">
      <c r="B544" s="2227"/>
      <c r="I544" s="2228"/>
      <c r="J544" s="2228"/>
      <c r="K544" s="2228"/>
      <c r="L544" s="2228"/>
      <c r="M544" s="2228"/>
      <c r="N544" s="2228"/>
      <c r="O544" s="2228"/>
      <c r="P544" s="2228"/>
      <c r="Q544" s="2228"/>
      <c r="R544" s="2228"/>
      <c r="S544" s="2228"/>
      <c r="T544" s="2228"/>
      <c r="U544" s="2228"/>
      <c r="V544" s="2228"/>
      <c r="W544" s="2228"/>
      <c r="X544" s="2228"/>
      <c r="Y544" s="2228"/>
      <c r="Z544" s="2228"/>
      <c r="AA544" s="2228"/>
      <c r="AB544" s="2229"/>
      <c r="AC544" s="2229"/>
      <c r="AD544" s="2229"/>
      <c r="AE544" s="2229"/>
      <c r="AF544" s="2228"/>
      <c r="AG544" s="2228"/>
      <c r="AH544" s="2228"/>
      <c r="AI544" s="2228"/>
      <c r="AJ544" s="2228"/>
      <c r="AK544" s="2228"/>
      <c r="AL544" s="2228"/>
      <c r="AM544" s="2228"/>
      <c r="AN544" s="2228"/>
      <c r="AO544" s="2228"/>
      <c r="AP544" s="2228"/>
      <c r="AQ544" s="2228"/>
      <c r="AR544" s="2228"/>
      <c r="AS544" s="2228"/>
      <c r="AT544" s="2228"/>
      <c r="AU544" s="2228"/>
      <c r="AV544" s="2228"/>
      <c r="AW544" s="2228"/>
      <c r="AX544" s="2230"/>
      <c r="AY544" s="2228"/>
      <c r="AZ544" s="2228"/>
      <c r="BA544" s="2228"/>
      <c r="BB544" s="2228"/>
      <c r="BC544" s="2228"/>
      <c r="BD544" s="2228"/>
      <c r="BE544" s="2228"/>
      <c r="BF544" s="2228"/>
      <c r="BG544" s="2228"/>
      <c r="BH544" s="2228"/>
      <c r="BI544" s="2228"/>
      <c r="BJ544" s="2228"/>
      <c r="BK544" s="2228"/>
      <c r="BL544" s="2228"/>
      <c r="BM544" s="2228"/>
      <c r="BN544" s="2228"/>
      <c r="BO544" s="2228"/>
      <c r="BP544" s="2228"/>
      <c r="BQ544" s="2228"/>
      <c r="BR544" s="2228"/>
      <c r="BS544" s="2229"/>
      <c r="BT544" s="2228"/>
      <c r="BU544" s="2228"/>
      <c r="BV544" s="2228"/>
      <c r="BW544" s="2228"/>
      <c r="BX544" s="2228"/>
      <c r="BY544" s="2228"/>
      <c r="BZ544" s="2228"/>
      <c r="CA544" s="2228"/>
      <c r="CB544" s="2228"/>
      <c r="CC544" s="2228"/>
      <c r="CD544" s="2228"/>
      <c r="CE544" s="2228"/>
      <c r="CF544" s="2228"/>
      <c r="CG544" s="2228"/>
      <c r="CH544" s="2228"/>
      <c r="CI544" s="2228"/>
      <c r="CJ544" s="2228"/>
      <c r="CK544" s="2228"/>
      <c r="CL544" s="2228"/>
      <c r="CM544" s="2229"/>
      <c r="CN544" s="2229"/>
    </row>
    <row r="545" spans="2:92" x14ac:dyDescent="0.2">
      <c r="B545" s="2227"/>
      <c r="I545" s="2228"/>
      <c r="J545" s="2228"/>
      <c r="K545" s="2228"/>
      <c r="L545" s="2228"/>
      <c r="M545" s="2228"/>
      <c r="N545" s="2228"/>
      <c r="O545" s="2228"/>
      <c r="P545" s="2228"/>
      <c r="Q545" s="2228"/>
      <c r="R545" s="2228"/>
      <c r="S545" s="2228"/>
      <c r="T545" s="2228"/>
      <c r="U545" s="2228"/>
      <c r="V545" s="2228"/>
      <c r="W545" s="2228"/>
      <c r="X545" s="2228"/>
      <c r="Y545" s="2228"/>
      <c r="Z545" s="2228"/>
      <c r="AA545" s="2228"/>
      <c r="AB545" s="2229"/>
      <c r="AC545" s="2229"/>
      <c r="AD545" s="2229"/>
      <c r="AE545" s="2229"/>
      <c r="AF545" s="2228"/>
      <c r="AG545" s="2228"/>
      <c r="AH545" s="2228"/>
      <c r="AI545" s="2228"/>
      <c r="AJ545" s="2228"/>
      <c r="AK545" s="2228"/>
      <c r="AL545" s="2228"/>
      <c r="AM545" s="2228"/>
      <c r="AN545" s="2228"/>
      <c r="AO545" s="2228"/>
      <c r="AP545" s="2228"/>
      <c r="AQ545" s="2228"/>
      <c r="AR545" s="2228"/>
      <c r="AS545" s="2228"/>
      <c r="AT545" s="2228"/>
      <c r="AU545" s="2228"/>
      <c r="AV545" s="2228"/>
      <c r="AW545" s="2228"/>
      <c r="AX545" s="2230"/>
      <c r="AY545" s="2228"/>
      <c r="AZ545" s="2228"/>
      <c r="BA545" s="2228"/>
      <c r="BB545" s="2228"/>
      <c r="BC545" s="2228"/>
      <c r="BD545" s="2228"/>
      <c r="BE545" s="2228"/>
      <c r="BF545" s="2228"/>
      <c r="BG545" s="2228"/>
      <c r="BH545" s="2228"/>
      <c r="BI545" s="2228"/>
      <c r="BJ545" s="2228"/>
      <c r="BK545" s="2228"/>
      <c r="BL545" s="2228"/>
      <c r="BM545" s="2228"/>
      <c r="BN545" s="2228"/>
      <c r="BO545" s="2228"/>
      <c r="BP545" s="2228"/>
      <c r="BQ545" s="2228"/>
      <c r="BR545" s="2228"/>
      <c r="BS545" s="2229"/>
      <c r="BT545" s="2228"/>
      <c r="BU545" s="2228"/>
      <c r="BV545" s="2228"/>
      <c r="BW545" s="2228"/>
      <c r="BX545" s="2228"/>
      <c r="BY545" s="2228"/>
      <c r="BZ545" s="2228"/>
      <c r="CA545" s="2228"/>
      <c r="CB545" s="2228"/>
      <c r="CC545" s="2228"/>
      <c r="CD545" s="2228"/>
      <c r="CE545" s="2228"/>
      <c r="CF545" s="2228"/>
      <c r="CG545" s="2228"/>
      <c r="CH545" s="2228"/>
      <c r="CI545" s="2228"/>
      <c r="CJ545" s="2228"/>
      <c r="CK545" s="2228"/>
      <c r="CL545" s="2228"/>
      <c r="CM545" s="2229"/>
      <c r="CN545" s="2229"/>
    </row>
    <row r="546" spans="2:92" x14ac:dyDescent="0.2">
      <c r="B546" s="2227"/>
      <c r="I546" s="2228"/>
      <c r="J546" s="2228"/>
      <c r="K546" s="2228"/>
      <c r="L546" s="2228"/>
      <c r="M546" s="2228"/>
      <c r="N546" s="2228"/>
      <c r="O546" s="2228"/>
      <c r="P546" s="2228"/>
      <c r="Q546" s="2228"/>
      <c r="R546" s="2228"/>
      <c r="S546" s="2228"/>
      <c r="T546" s="2228"/>
      <c r="U546" s="2228"/>
      <c r="V546" s="2228"/>
      <c r="W546" s="2228"/>
      <c r="X546" s="2228"/>
      <c r="Y546" s="2228"/>
      <c r="Z546" s="2228"/>
      <c r="AA546" s="2228"/>
      <c r="AB546" s="2229"/>
      <c r="AC546" s="2229"/>
      <c r="AD546" s="2229"/>
      <c r="AE546" s="2229"/>
      <c r="AF546" s="2228"/>
      <c r="AG546" s="2228"/>
      <c r="AH546" s="2228"/>
      <c r="AI546" s="2228"/>
      <c r="AJ546" s="2228"/>
      <c r="AK546" s="2228"/>
      <c r="AL546" s="2228"/>
      <c r="AM546" s="2228"/>
      <c r="AN546" s="2228"/>
      <c r="AO546" s="2228"/>
      <c r="AP546" s="2228"/>
      <c r="AQ546" s="2228"/>
      <c r="AR546" s="2228"/>
      <c r="AS546" s="2228"/>
      <c r="AT546" s="2228"/>
      <c r="AU546" s="2228"/>
      <c r="AV546" s="2228"/>
      <c r="AW546" s="2228"/>
      <c r="AX546" s="2230"/>
      <c r="AY546" s="2228"/>
      <c r="AZ546" s="2228"/>
      <c r="BA546" s="2228"/>
      <c r="BB546" s="2228"/>
      <c r="BC546" s="2228"/>
      <c r="BD546" s="2228"/>
      <c r="BE546" s="2228"/>
      <c r="BF546" s="2228"/>
      <c r="BG546" s="2228"/>
      <c r="BH546" s="2228"/>
      <c r="BI546" s="2228"/>
      <c r="BJ546" s="2228"/>
      <c r="BK546" s="2228"/>
      <c r="BL546" s="2228"/>
      <c r="BM546" s="2228"/>
      <c r="BN546" s="2228"/>
      <c r="BO546" s="2228"/>
      <c r="BP546" s="2228"/>
      <c r="BQ546" s="2228"/>
      <c r="BR546" s="2228"/>
      <c r="BS546" s="2229"/>
      <c r="BT546" s="2228"/>
      <c r="BU546" s="2228"/>
      <c r="BV546" s="2228"/>
      <c r="BW546" s="2228"/>
      <c r="BX546" s="2228"/>
      <c r="BY546" s="2228"/>
      <c r="BZ546" s="2228"/>
      <c r="CA546" s="2228"/>
      <c r="CB546" s="2228"/>
      <c r="CC546" s="2228"/>
      <c r="CD546" s="2228"/>
      <c r="CE546" s="2228"/>
      <c r="CF546" s="2228"/>
      <c r="CG546" s="2228"/>
      <c r="CH546" s="2228"/>
      <c r="CI546" s="2228"/>
      <c r="CJ546" s="2228"/>
      <c r="CK546" s="2228"/>
      <c r="CL546" s="2228"/>
      <c r="CM546" s="2229"/>
      <c r="CN546" s="2229"/>
    </row>
    <row r="547" spans="2:92" x14ac:dyDescent="0.2">
      <c r="B547" s="2227"/>
      <c r="I547" s="2228"/>
      <c r="J547" s="2228"/>
      <c r="K547" s="2228"/>
      <c r="L547" s="2228"/>
      <c r="M547" s="2228"/>
      <c r="N547" s="2228"/>
      <c r="O547" s="2228"/>
      <c r="P547" s="2228"/>
      <c r="Q547" s="2228"/>
      <c r="R547" s="2228"/>
      <c r="S547" s="2228"/>
      <c r="T547" s="2228"/>
      <c r="U547" s="2228"/>
      <c r="V547" s="2228"/>
      <c r="W547" s="2228"/>
      <c r="X547" s="2228"/>
      <c r="Y547" s="2228"/>
      <c r="Z547" s="2228"/>
      <c r="AA547" s="2228"/>
      <c r="AB547" s="2229"/>
      <c r="AC547" s="2229"/>
      <c r="AD547" s="2229"/>
      <c r="AE547" s="2229"/>
      <c r="AF547" s="2228"/>
      <c r="AG547" s="2228"/>
      <c r="AH547" s="2228"/>
      <c r="AI547" s="2228"/>
      <c r="AJ547" s="2228"/>
      <c r="AK547" s="2228"/>
      <c r="AL547" s="2228"/>
      <c r="AM547" s="2228"/>
      <c r="AN547" s="2228"/>
      <c r="AO547" s="2228"/>
      <c r="AP547" s="2228"/>
      <c r="AQ547" s="2228"/>
      <c r="AR547" s="2228"/>
      <c r="AS547" s="2228"/>
      <c r="AT547" s="2228"/>
      <c r="AU547" s="2228"/>
      <c r="AV547" s="2228"/>
      <c r="AW547" s="2228"/>
      <c r="AX547" s="2230"/>
      <c r="AY547" s="2228"/>
      <c r="AZ547" s="2228"/>
      <c r="BA547" s="2228"/>
      <c r="BB547" s="2228"/>
      <c r="BC547" s="2228"/>
      <c r="BD547" s="2228"/>
      <c r="BE547" s="2228"/>
      <c r="BF547" s="2228"/>
      <c r="BG547" s="2228"/>
      <c r="BH547" s="2228"/>
      <c r="BI547" s="2228"/>
      <c r="BJ547" s="2228"/>
      <c r="BK547" s="2228"/>
      <c r="BL547" s="2228"/>
      <c r="BM547" s="2228"/>
      <c r="BN547" s="2228"/>
      <c r="BO547" s="2228"/>
      <c r="BP547" s="2228"/>
      <c r="BQ547" s="2228"/>
      <c r="BR547" s="2228"/>
      <c r="BS547" s="2229"/>
      <c r="BT547" s="2228"/>
      <c r="BU547" s="2228"/>
      <c r="BV547" s="2228"/>
      <c r="BW547" s="2228"/>
      <c r="BX547" s="2228"/>
      <c r="BY547" s="2228"/>
      <c r="BZ547" s="2228"/>
      <c r="CA547" s="2228"/>
      <c r="CB547" s="2228"/>
      <c r="CC547" s="2228"/>
      <c r="CD547" s="2228"/>
      <c r="CE547" s="2228"/>
      <c r="CF547" s="2228"/>
      <c r="CG547" s="2228"/>
      <c r="CH547" s="2228"/>
      <c r="CI547" s="2228"/>
      <c r="CJ547" s="2228"/>
      <c r="CK547" s="2228"/>
      <c r="CL547" s="2228"/>
      <c r="CM547" s="2229"/>
      <c r="CN547" s="2229"/>
    </row>
    <row r="548" spans="2:92" x14ac:dyDescent="0.2">
      <c r="B548" s="2227"/>
      <c r="I548" s="2228"/>
      <c r="J548" s="2228"/>
      <c r="K548" s="2228"/>
      <c r="L548" s="2228"/>
      <c r="M548" s="2228"/>
      <c r="N548" s="2228"/>
      <c r="O548" s="2228"/>
      <c r="P548" s="2228"/>
      <c r="Q548" s="2228"/>
      <c r="R548" s="2228"/>
      <c r="S548" s="2228"/>
      <c r="T548" s="2228"/>
      <c r="U548" s="2228"/>
      <c r="V548" s="2228"/>
      <c r="W548" s="2228"/>
      <c r="X548" s="2228"/>
      <c r="Y548" s="2228"/>
      <c r="Z548" s="2228"/>
      <c r="AA548" s="2228"/>
      <c r="AB548" s="2229"/>
      <c r="AC548" s="2229"/>
      <c r="AD548" s="2229"/>
      <c r="AE548" s="2229"/>
      <c r="AF548" s="2228"/>
      <c r="AG548" s="2228"/>
      <c r="AH548" s="2228"/>
      <c r="AI548" s="2228"/>
      <c r="AJ548" s="2228"/>
      <c r="AK548" s="2228"/>
      <c r="AL548" s="2228"/>
      <c r="AM548" s="2228"/>
      <c r="AN548" s="2228"/>
      <c r="AO548" s="2228"/>
      <c r="AP548" s="2228"/>
      <c r="AQ548" s="2228"/>
      <c r="AR548" s="2228"/>
      <c r="AS548" s="2228"/>
      <c r="AT548" s="2228"/>
      <c r="AU548" s="2228"/>
      <c r="AV548" s="2228"/>
      <c r="AW548" s="2228"/>
      <c r="AX548" s="2230"/>
      <c r="AY548" s="2228"/>
      <c r="AZ548" s="2228"/>
      <c r="BA548" s="2228"/>
      <c r="BB548" s="2228"/>
      <c r="BC548" s="2228"/>
      <c r="BD548" s="2228"/>
      <c r="BE548" s="2228"/>
      <c r="BF548" s="2228"/>
      <c r="BG548" s="2228"/>
      <c r="BH548" s="2228"/>
      <c r="BI548" s="2228"/>
      <c r="BJ548" s="2228"/>
      <c r="BK548" s="2228"/>
      <c r="BL548" s="2228"/>
      <c r="BM548" s="2228"/>
      <c r="BN548" s="2228"/>
      <c r="BO548" s="2228"/>
      <c r="BP548" s="2228"/>
      <c r="BQ548" s="2228"/>
      <c r="BR548" s="2228"/>
      <c r="BS548" s="2229"/>
      <c r="BT548" s="2228"/>
      <c r="BU548" s="2228"/>
      <c r="BV548" s="2228"/>
      <c r="BW548" s="2228"/>
      <c r="BX548" s="2228"/>
      <c r="BY548" s="2228"/>
      <c r="BZ548" s="2228"/>
      <c r="CA548" s="2228"/>
      <c r="CB548" s="2228"/>
      <c r="CC548" s="2228"/>
      <c r="CD548" s="2228"/>
      <c r="CE548" s="2228"/>
      <c r="CF548" s="2228"/>
      <c r="CG548" s="2228"/>
      <c r="CH548" s="2228"/>
      <c r="CI548" s="2228"/>
      <c r="CJ548" s="2228"/>
      <c r="CK548" s="2228"/>
      <c r="CL548" s="2228"/>
      <c r="CM548" s="2229"/>
      <c r="CN548" s="2229"/>
    </row>
    <row r="549" spans="2:92" x14ac:dyDescent="0.2">
      <c r="B549" s="2227"/>
      <c r="I549" s="2228"/>
      <c r="J549" s="2228"/>
      <c r="K549" s="2228"/>
      <c r="L549" s="2228"/>
      <c r="M549" s="2228"/>
      <c r="N549" s="2228"/>
      <c r="O549" s="2228"/>
      <c r="P549" s="2228"/>
      <c r="Q549" s="2228"/>
      <c r="R549" s="2228"/>
      <c r="S549" s="2228"/>
      <c r="T549" s="2228"/>
      <c r="U549" s="2228"/>
      <c r="V549" s="2228"/>
      <c r="W549" s="2228"/>
      <c r="X549" s="2228"/>
      <c r="Y549" s="2228"/>
      <c r="Z549" s="2228"/>
      <c r="AA549" s="2228"/>
      <c r="AB549" s="2229"/>
      <c r="AC549" s="2229"/>
      <c r="AD549" s="2229"/>
      <c r="AE549" s="2229"/>
      <c r="AF549" s="2228"/>
      <c r="AG549" s="2228"/>
      <c r="AH549" s="2228"/>
      <c r="AI549" s="2228"/>
      <c r="AJ549" s="2228"/>
      <c r="AK549" s="2228"/>
      <c r="AL549" s="2228"/>
      <c r="AM549" s="2228"/>
      <c r="AN549" s="2228"/>
      <c r="AO549" s="2228"/>
      <c r="AP549" s="2228"/>
      <c r="AQ549" s="2228"/>
      <c r="AR549" s="2228"/>
      <c r="AS549" s="2228"/>
      <c r="AT549" s="2228"/>
      <c r="AU549" s="2228"/>
      <c r="AV549" s="2228"/>
      <c r="AW549" s="2228"/>
      <c r="AX549" s="2230"/>
      <c r="AY549" s="2228"/>
      <c r="AZ549" s="2228"/>
      <c r="BA549" s="2228"/>
      <c r="BB549" s="2228"/>
      <c r="BC549" s="2228"/>
      <c r="BD549" s="2228"/>
      <c r="BE549" s="2228"/>
      <c r="BF549" s="2228"/>
      <c r="BG549" s="2228"/>
      <c r="BH549" s="2228"/>
      <c r="BI549" s="2228"/>
      <c r="BJ549" s="2228"/>
      <c r="BK549" s="2228"/>
      <c r="BL549" s="2228"/>
      <c r="BM549" s="2228"/>
      <c r="BN549" s="2228"/>
      <c r="BO549" s="2228"/>
      <c r="BP549" s="2228"/>
      <c r="BQ549" s="2228"/>
      <c r="BR549" s="2228"/>
      <c r="BS549" s="2229"/>
      <c r="BT549" s="2228"/>
      <c r="BU549" s="2228"/>
      <c r="BV549" s="2228"/>
      <c r="BW549" s="2228"/>
      <c r="BX549" s="2228"/>
      <c r="BY549" s="2228"/>
      <c r="BZ549" s="2228"/>
      <c r="CA549" s="2228"/>
      <c r="CB549" s="2228"/>
      <c r="CC549" s="2228"/>
      <c r="CD549" s="2228"/>
      <c r="CE549" s="2228"/>
      <c r="CF549" s="2228"/>
      <c r="CG549" s="2228"/>
      <c r="CH549" s="2228"/>
      <c r="CI549" s="2228"/>
      <c r="CJ549" s="2228"/>
      <c r="CK549" s="2228"/>
      <c r="CL549" s="2228"/>
      <c r="CM549" s="2229"/>
      <c r="CN549" s="2229"/>
    </row>
    <row r="550" spans="2:92" x14ac:dyDescent="0.2">
      <c r="B550" s="2227"/>
      <c r="I550" s="2228"/>
      <c r="J550" s="2228"/>
      <c r="K550" s="2228"/>
      <c r="L550" s="2228"/>
      <c r="M550" s="2228"/>
      <c r="N550" s="2228"/>
      <c r="O550" s="2228"/>
      <c r="P550" s="2228"/>
      <c r="Q550" s="2228"/>
      <c r="R550" s="2228"/>
      <c r="S550" s="2228"/>
      <c r="T550" s="2228"/>
      <c r="U550" s="2228"/>
      <c r="V550" s="2228"/>
      <c r="W550" s="2228"/>
      <c r="X550" s="2228"/>
      <c r="Y550" s="2228"/>
      <c r="Z550" s="2228"/>
      <c r="AA550" s="2228"/>
      <c r="AB550" s="2229"/>
      <c r="AC550" s="2229"/>
      <c r="AD550" s="2229"/>
      <c r="AE550" s="2229"/>
      <c r="AF550" s="2228"/>
      <c r="AG550" s="2228"/>
      <c r="AH550" s="2228"/>
      <c r="AI550" s="2228"/>
      <c r="AJ550" s="2228"/>
      <c r="AK550" s="2228"/>
      <c r="AL550" s="2228"/>
      <c r="AM550" s="2228"/>
      <c r="AN550" s="2228"/>
      <c r="AO550" s="2228"/>
      <c r="AP550" s="2228"/>
      <c r="AQ550" s="2228"/>
      <c r="AR550" s="2228"/>
      <c r="AS550" s="2228"/>
      <c r="AT550" s="2228"/>
      <c r="AU550" s="2228"/>
      <c r="AV550" s="2228"/>
      <c r="AW550" s="2228"/>
      <c r="AX550" s="2230"/>
      <c r="AY550" s="2228"/>
      <c r="AZ550" s="2228"/>
      <c r="BA550" s="2228"/>
      <c r="BB550" s="2228"/>
      <c r="BC550" s="2228"/>
      <c r="BD550" s="2228"/>
      <c r="BE550" s="2228"/>
      <c r="BF550" s="2228"/>
      <c r="BG550" s="2228"/>
      <c r="BH550" s="2228"/>
      <c r="BI550" s="2228"/>
      <c r="BJ550" s="2228"/>
      <c r="BK550" s="2228"/>
      <c r="BL550" s="2228"/>
      <c r="BM550" s="2228"/>
      <c r="BN550" s="2228"/>
      <c r="BO550" s="2228"/>
      <c r="BP550" s="2228"/>
      <c r="BQ550" s="2228"/>
      <c r="BR550" s="2228"/>
      <c r="BS550" s="2229"/>
      <c r="BT550" s="2228"/>
      <c r="BU550" s="2228"/>
      <c r="BV550" s="2228"/>
      <c r="BW550" s="2228"/>
      <c r="BX550" s="2228"/>
      <c r="BY550" s="2228"/>
      <c r="BZ550" s="2228"/>
      <c r="CA550" s="2228"/>
      <c r="CB550" s="2228"/>
      <c r="CC550" s="2228"/>
      <c r="CD550" s="2228"/>
      <c r="CE550" s="2228"/>
      <c r="CF550" s="2228"/>
      <c r="CG550" s="2228"/>
      <c r="CH550" s="2228"/>
      <c r="CI550" s="2228"/>
      <c r="CJ550" s="2228"/>
      <c r="CK550" s="2228"/>
      <c r="CL550" s="2228"/>
      <c r="CM550" s="2229"/>
      <c r="CN550" s="2229"/>
    </row>
    <row r="551" spans="2:92" x14ac:dyDescent="0.2">
      <c r="B551" s="2227"/>
      <c r="I551" s="2228"/>
      <c r="J551" s="2228"/>
      <c r="K551" s="2228"/>
      <c r="L551" s="2228"/>
      <c r="M551" s="2228"/>
      <c r="N551" s="2228"/>
      <c r="O551" s="2228"/>
      <c r="P551" s="2228"/>
      <c r="Q551" s="2228"/>
      <c r="R551" s="2228"/>
      <c r="S551" s="2228"/>
      <c r="T551" s="2228"/>
      <c r="U551" s="2228"/>
      <c r="V551" s="2228"/>
      <c r="W551" s="2228"/>
      <c r="X551" s="2228"/>
      <c r="Y551" s="2228"/>
      <c r="Z551" s="2228"/>
      <c r="AA551" s="2228"/>
      <c r="AB551" s="2229"/>
      <c r="AC551" s="2229"/>
      <c r="AD551" s="2229"/>
      <c r="AE551" s="2229"/>
      <c r="AF551" s="2228"/>
      <c r="AG551" s="2228"/>
      <c r="AH551" s="2228"/>
      <c r="AI551" s="2228"/>
      <c r="AJ551" s="2228"/>
      <c r="AK551" s="2228"/>
      <c r="AL551" s="2228"/>
      <c r="AM551" s="2228"/>
      <c r="AN551" s="2228"/>
      <c r="AO551" s="2228"/>
      <c r="AP551" s="2228"/>
      <c r="AQ551" s="2228"/>
      <c r="AR551" s="2228"/>
      <c r="AS551" s="2228"/>
      <c r="AT551" s="2228"/>
      <c r="AU551" s="2228"/>
      <c r="AV551" s="2228"/>
      <c r="AW551" s="2228"/>
      <c r="AX551" s="2230"/>
      <c r="AY551" s="2228"/>
      <c r="AZ551" s="2228"/>
      <c r="BA551" s="2228"/>
      <c r="BB551" s="2228"/>
      <c r="BC551" s="2228"/>
      <c r="BD551" s="2228"/>
      <c r="BE551" s="2228"/>
      <c r="BF551" s="2228"/>
      <c r="BG551" s="2228"/>
      <c r="BH551" s="2228"/>
      <c r="BI551" s="2228"/>
      <c r="BJ551" s="2228"/>
      <c r="BK551" s="2228"/>
      <c r="BL551" s="2228"/>
      <c r="BM551" s="2228"/>
      <c r="BN551" s="2228"/>
      <c r="BO551" s="2228"/>
      <c r="BP551" s="2228"/>
      <c r="BQ551" s="2228"/>
      <c r="BR551" s="2228"/>
      <c r="BS551" s="2229"/>
      <c r="BT551" s="2228"/>
      <c r="BU551" s="2228"/>
      <c r="BV551" s="2228"/>
      <c r="BW551" s="2228"/>
      <c r="BX551" s="2228"/>
      <c r="BY551" s="2228"/>
      <c r="BZ551" s="2228"/>
      <c r="CA551" s="2228"/>
      <c r="CB551" s="2228"/>
      <c r="CC551" s="2228"/>
      <c r="CD551" s="2228"/>
      <c r="CE551" s="2228"/>
      <c r="CF551" s="2228"/>
      <c r="CG551" s="2228"/>
      <c r="CH551" s="2228"/>
      <c r="CI551" s="2228"/>
      <c r="CJ551" s="2228"/>
      <c r="CK551" s="2228"/>
      <c r="CL551" s="2228"/>
      <c r="CM551" s="2229"/>
      <c r="CN551" s="2229"/>
    </row>
    <row r="552" spans="2:92" x14ac:dyDescent="0.2">
      <c r="B552" s="2227"/>
      <c r="I552" s="2228"/>
      <c r="J552" s="2228"/>
      <c r="K552" s="2228"/>
      <c r="L552" s="2228"/>
      <c r="M552" s="2228"/>
      <c r="N552" s="2228"/>
      <c r="O552" s="2228"/>
      <c r="P552" s="2228"/>
      <c r="Q552" s="2228"/>
      <c r="R552" s="2228"/>
      <c r="S552" s="2228"/>
      <c r="T552" s="2228"/>
      <c r="U552" s="2228"/>
      <c r="V552" s="2228"/>
      <c r="W552" s="2228"/>
      <c r="X552" s="2228"/>
      <c r="Y552" s="2228"/>
      <c r="Z552" s="2228"/>
      <c r="AA552" s="2228"/>
      <c r="AB552" s="2229"/>
      <c r="AC552" s="2229"/>
      <c r="AD552" s="2229"/>
      <c r="AE552" s="2229"/>
      <c r="AF552" s="2228"/>
      <c r="AG552" s="2228"/>
      <c r="AH552" s="2228"/>
      <c r="AI552" s="2228"/>
      <c r="AJ552" s="2228"/>
      <c r="AK552" s="2228"/>
      <c r="AL552" s="2228"/>
      <c r="AM552" s="2228"/>
      <c r="AN552" s="2228"/>
      <c r="AO552" s="2228"/>
      <c r="AP552" s="2228"/>
      <c r="AQ552" s="2228"/>
      <c r="AR552" s="2228"/>
      <c r="AS552" s="2228"/>
      <c r="AT552" s="2228"/>
      <c r="AU552" s="2228"/>
      <c r="AV552" s="2228"/>
      <c r="AW552" s="2228"/>
      <c r="AX552" s="2230"/>
      <c r="AY552" s="2228"/>
      <c r="AZ552" s="2228"/>
      <c r="BA552" s="2228"/>
      <c r="BB552" s="2228"/>
      <c r="BC552" s="2228"/>
      <c r="BD552" s="2228"/>
      <c r="BE552" s="2228"/>
      <c r="BF552" s="2228"/>
      <c r="BG552" s="2228"/>
      <c r="BH552" s="2228"/>
      <c r="BI552" s="2228"/>
      <c r="BJ552" s="2228"/>
      <c r="BK552" s="2228"/>
      <c r="BL552" s="2228"/>
      <c r="BM552" s="2228"/>
      <c r="BN552" s="2228"/>
      <c r="BO552" s="2228"/>
      <c r="BP552" s="2228"/>
      <c r="BQ552" s="2228"/>
      <c r="BR552" s="2228"/>
      <c r="BS552" s="2229"/>
      <c r="BT552" s="2228"/>
      <c r="BU552" s="2228"/>
      <c r="BV552" s="2228"/>
      <c r="BW552" s="2228"/>
      <c r="BX552" s="2228"/>
      <c r="BY552" s="2228"/>
      <c r="BZ552" s="2228"/>
      <c r="CA552" s="2228"/>
      <c r="CB552" s="2228"/>
      <c r="CC552" s="2228"/>
      <c r="CD552" s="2228"/>
      <c r="CE552" s="2228"/>
      <c r="CF552" s="2228"/>
      <c r="CG552" s="2228"/>
      <c r="CH552" s="2228"/>
      <c r="CI552" s="2228"/>
      <c r="CJ552" s="2228"/>
      <c r="CK552" s="2228"/>
      <c r="CL552" s="2228"/>
      <c r="CM552" s="2229"/>
      <c r="CN552" s="2229"/>
    </row>
    <row r="553" spans="2:92" x14ac:dyDescent="0.2">
      <c r="B553" s="2227"/>
      <c r="I553" s="2228"/>
      <c r="J553" s="2228"/>
      <c r="K553" s="2228"/>
      <c r="L553" s="2228"/>
      <c r="M553" s="2228"/>
      <c r="N553" s="2228"/>
      <c r="O553" s="2228"/>
      <c r="P553" s="2228"/>
      <c r="Q553" s="2228"/>
      <c r="R553" s="2228"/>
      <c r="S553" s="2228"/>
      <c r="T553" s="2228"/>
      <c r="U553" s="2228"/>
      <c r="V553" s="2228"/>
      <c r="W553" s="2228"/>
      <c r="X553" s="2228"/>
      <c r="Y553" s="2228"/>
      <c r="Z553" s="2228"/>
      <c r="AA553" s="2228"/>
      <c r="AB553" s="2229"/>
      <c r="AC553" s="2229"/>
      <c r="AD553" s="2229"/>
      <c r="AE553" s="2229"/>
      <c r="AF553" s="2228"/>
      <c r="AG553" s="2228"/>
      <c r="AH553" s="2228"/>
      <c r="AI553" s="2228"/>
      <c r="AJ553" s="2228"/>
      <c r="AK553" s="2228"/>
      <c r="AL553" s="2228"/>
      <c r="AM553" s="2228"/>
      <c r="AN553" s="2228"/>
      <c r="AO553" s="2228"/>
      <c r="AP553" s="2228"/>
      <c r="AQ553" s="2228"/>
      <c r="AR553" s="2228"/>
      <c r="AS553" s="2228"/>
      <c r="AT553" s="2228"/>
      <c r="AU553" s="2228"/>
      <c r="AV553" s="2228"/>
      <c r="AW553" s="2228"/>
      <c r="AX553" s="2230"/>
      <c r="AY553" s="2228"/>
      <c r="AZ553" s="2228"/>
      <c r="BA553" s="2228"/>
      <c r="BB553" s="2228"/>
      <c r="BC553" s="2228"/>
      <c r="BD553" s="2228"/>
      <c r="BE553" s="2228"/>
      <c r="BF553" s="2228"/>
      <c r="BG553" s="2228"/>
      <c r="BH553" s="2228"/>
      <c r="BI553" s="2228"/>
      <c r="BJ553" s="2228"/>
      <c r="BK553" s="2228"/>
      <c r="BL553" s="2228"/>
      <c r="BM553" s="2228"/>
      <c r="BN553" s="2228"/>
      <c r="BO553" s="2228"/>
      <c r="BP553" s="2228"/>
      <c r="BQ553" s="2228"/>
      <c r="BR553" s="2228"/>
      <c r="BS553" s="2229"/>
      <c r="BT553" s="2228"/>
      <c r="BU553" s="2228"/>
      <c r="BV553" s="2228"/>
      <c r="BW553" s="2228"/>
      <c r="BX553" s="2228"/>
      <c r="BY553" s="2228"/>
      <c r="BZ553" s="2228"/>
      <c r="CA553" s="2228"/>
      <c r="CB553" s="2228"/>
      <c r="CC553" s="2228"/>
      <c r="CD553" s="2228"/>
      <c r="CE553" s="2228"/>
      <c r="CF553" s="2228"/>
      <c r="CG553" s="2228"/>
      <c r="CH553" s="2228"/>
      <c r="CI553" s="2228"/>
      <c r="CJ553" s="2228"/>
      <c r="CK553" s="2228"/>
      <c r="CL553" s="2228"/>
      <c r="CM553" s="2229"/>
      <c r="CN553" s="2229"/>
    </row>
    <row r="554" spans="2:92" x14ac:dyDescent="0.2">
      <c r="B554" s="2227"/>
      <c r="I554" s="2228"/>
      <c r="J554" s="2228"/>
      <c r="K554" s="2228"/>
      <c r="L554" s="2228"/>
      <c r="M554" s="2228"/>
      <c r="N554" s="2228"/>
      <c r="O554" s="2228"/>
      <c r="P554" s="2228"/>
      <c r="Q554" s="2228"/>
      <c r="R554" s="2228"/>
      <c r="S554" s="2228"/>
      <c r="T554" s="2228"/>
      <c r="U554" s="2228"/>
      <c r="V554" s="2228"/>
      <c r="W554" s="2228"/>
      <c r="X554" s="2228"/>
      <c r="Y554" s="2228"/>
      <c r="Z554" s="2228"/>
      <c r="AA554" s="2228"/>
      <c r="AB554" s="2229"/>
      <c r="AC554" s="2229"/>
      <c r="AD554" s="2229"/>
      <c r="AE554" s="2229"/>
      <c r="AF554" s="2228"/>
      <c r="AG554" s="2228"/>
      <c r="AH554" s="2228"/>
      <c r="AI554" s="2228"/>
      <c r="AJ554" s="2228"/>
      <c r="AK554" s="2228"/>
      <c r="AL554" s="2228"/>
      <c r="AM554" s="2228"/>
      <c r="AN554" s="2228"/>
      <c r="AO554" s="2228"/>
      <c r="AP554" s="2228"/>
      <c r="AQ554" s="2228"/>
      <c r="AR554" s="2228"/>
      <c r="AS554" s="2228"/>
      <c r="AT554" s="2228"/>
      <c r="AU554" s="2228"/>
      <c r="AV554" s="2228"/>
      <c r="AW554" s="2228"/>
      <c r="AX554" s="2230"/>
      <c r="AY554" s="2228"/>
      <c r="AZ554" s="2228"/>
      <c r="BA554" s="2228"/>
      <c r="BB554" s="2228"/>
      <c r="BC554" s="2228"/>
      <c r="BD554" s="2228"/>
      <c r="BE554" s="2228"/>
      <c r="BF554" s="2228"/>
      <c r="BG554" s="2228"/>
      <c r="BH554" s="2228"/>
      <c r="BI554" s="2228"/>
      <c r="BJ554" s="2228"/>
      <c r="BK554" s="2228"/>
      <c r="BL554" s="2228"/>
      <c r="BM554" s="2228"/>
      <c r="BN554" s="2228"/>
      <c r="BO554" s="2228"/>
      <c r="BP554" s="2228"/>
      <c r="BQ554" s="2228"/>
      <c r="BR554" s="2228"/>
      <c r="BS554" s="2229"/>
      <c r="BT554" s="2228"/>
      <c r="BU554" s="2228"/>
      <c r="BV554" s="2228"/>
      <c r="BW554" s="2228"/>
      <c r="BX554" s="2228"/>
      <c r="BY554" s="2228"/>
      <c r="BZ554" s="2228"/>
      <c r="CA554" s="2228"/>
      <c r="CB554" s="2228"/>
      <c r="CC554" s="2228"/>
      <c r="CD554" s="2228"/>
      <c r="CE554" s="2228"/>
      <c r="CF554" s="2228"/>
      <c r="CG554" s="2228"/>
      <c r="CH554" s="2228"/>
      <c r="CI554" s="2228"/>
      <c r="CJ554" s="2228"/>
      <c r="CK554" s="2228"/>
      <c r="CL554" s="2228"/>
      <c r="CM554" s="2229"/>
      <c r="CN554" s="2229"/>
    </row>
    <row r="555" spans="2:92" x14ac:dyDescent="0.2">
      <c r="B555" s="2227"/>
      <c r="I555" s="2228"/>
      <c r="J555" s="2228"/>
      <c r="K555" s="2228"/>
      <c r="L555" s="2228"/>
      <c r="M555" s="2228"/>
      <c r="N555" s="2228"/>
      <c r="O555" s="2228"/>
      <c r="P555" s="2228"/>
      <c r="Q555" s="2228"/>
      <c r="R555" s="2228"/>
      <c r="S555" s="2228"/>
      <c r="T555" s="2228"/>
      <c r="U555" s="2228"/>
      <c r="V555" s="2228"/>
      <c r="W555" s="2228"/>
      <c r="X555" s="2228"/>
      <c r="Y555" s="2228"/>
      <c r="Z555" s="2228"/>
      <c r="AA555" s="2228"/>
      <c r="AB555" s="2229"/>
      <c r="AC555" s="2229"/>
      <c r="AD555" s="2229"/>
      <c r="AE555" s="2229"/>
      <c r="AF555" s="2228"/>
      <c r="AG555" s="2228"/>
      <c r="AH555" s="2228"/>
      <c r="AI555" s="2228"/>
      <c r="AJ555" s="2228"/>
      <c r="AK555" s="2228"/>
      <c r="AL555" s="2228"/>
      <c r="AM555" s="2228"/>
      <c r="AN555" s="2228"/>
      <c r="AO555" s="2228"/>
      <c r="AP555" s="2228"/>
      <c r="AQ555" s="2228"/>
      <c r="AR555" s="2228"/>
      <c r="AS555" s="2228"/>
      <c r="AT555" s="2228"/>
      <c r="AU555" s="2228"/>
      <c r="AV555" s="2228"/>
      <c r="AW555" s="2228"/>
      <c r="AX555" s="2230"/>
      <c r="AY555" s="2228"/>
      <c r="AZ555" s="2228"/>
      <c r="BA555" s="2228"/>
      <c r="BB555" s="2228"/>
      <c r="BC555" s="2228"/>
      <c r="BD555" s="2228"/>
      <c r="BE555" s="2228"/>
      <c r="BF555" s="2228"/>
      <c r="BG555" s="2228"/>
      <c r="BH555" s="2228"/>
      <c r="BI555" s="2228"/>
      <c r="BJ555" s="2228"/>
      <c r="BK555" s="2228"/>
      <c r="BL555" s="2228"/>
      <c r="BM555" s="2228"/>
      <c r="BN555" s="2228"/>
      <c r="BO555" s="2228"/>
      <c r="BP555" s="2228"/>
      <c r="BQ555" s="2228"/>
      <c r="BR555" s="2228"/>
      <c r="BS555" s="2229"/>
      <c r="BT555" s="2228"/>
      <c r="BU555" s="2228"/>
      <c r="BV555" s="2228"/>
      <c r="BW555" s="2228"/>
      <c r="BX555" s="2228"/>
      <c r="BY555" s="2228"/>
      <c r="BZ555" s="2228"/>
      <c r="CA555" s="2228"/>
      <c r="CB555" s="2228"/>
      <c r="CC555" s="2228"/>
      <c r="CD555" s="2228"/>
      <c r="CE555" s="2228"/>
      <c r="CF555" s="2228"/>
      <c r="CG555" s="2228"/>
      <c r="CH555" s="2228"/>
      <c r="CI555" s="2228"/>
      <c r="CJ555" s="2228"/>
      <c r="CK555" s="2228"/>
      <c r="CL555" s="2228"/>
      <c r="CM555" s="2229"/>
      <c r="CN555" s="2229"/>
    </row>
    <row r="556" spans="2:92" x14ac:dyDescent="0.2">
      <c r="B556" s="2227"/>
      <c r="I556" s="2228"/>
      <c r="J556" s="2228"/>
      <c r="K556" s="2228"/>
      <c r="L556" s="2228"/>
      <c r="M556" s="2228"/>
      <c r="N556" s="2228"/>
      <c r="O556" s="2228"/>
      <c r="P556" s="2228"/>
      <c r="Q556" s="2228"/>
      <c r="R556" s="2228"/>
      <c r="S556" s="2228"/>
      <c r="T556" s="2228"/>
      <c r="U556" s="2228"/>
      <c r="V556" s="2228"/>
      <c r="W556" s="2228"/>
      <c r="X556" s="2228"/>
      <c r="Y556" s="2228"/>
      <c r="Z556" s="2228"/>
      <c r="AA556" s="2228"/>
      <c r="AB556" s="2229"/>
      <c r="AC556" s="2229"/>
      <c r="AD556" s="2229"/>
      <c r="AE556" s="2229"/>
      <c r="AF556" s="2228"/>
      <c r="AG556" s="2228"/>
      <c r="AH556" s="2228"/>
      <c r="AI556" s="2228"/>
      <c r="AJ556" s="2228"/>
      <c r="AK556" s="2228"/>
      <c r="AL556" s="2228"/>
      <c r="AM556" s="2228"/>
      <c r="AN556" s="2228"/>
      <c r="AO556" s="2228"/>
      <c r="AP556" s="2228"/>
      <c r="AQ556" s="2228"/>
      <c r="AR556" s="2228"/>
      <c r="AS556" s="2228"/>
      <c r="AT556" s="2228"/>
      <c r="AU556" s="2228"/>
      <c r="AV556" s="2228"/>
      <c r="AW556" s="2228"/>
      <c r="AX556" s="2230"/>
      <c r="AY556" s="2228"/>
      <c r="AZ556" s="2228"/>
      <c r="BA556" s="2228"/>
      <c r="BB556" s="2228"/>
      <c r="BC556" s="2228"/>
      <c r="BD556" s="2228"/>
      <c r="BE556" s="2228"/>
      <c r="BF556" s="2228"/>
      <c r="BG556" s="2228"/>
      <c r="BH556" s="2228"/>
      <c r="BI556" s="2228"/>
      <c r="BJ556" s="2228"/>
      <c r="BK556" s="2228"/>
      <c r="BL556" s="2228"/>
      <c r="BM556" s="2228"/>
      <c r="BN556" s="2228"/>
      <c r="BO556" s="2228"/>
      <c r="BP556" s="2228"/>
      <c r="BQ556" s="2228"/>
      <c r="BR556" s="2228"/>
      <c r="BS556" s="2229"/>
      <c r="BT556" s="2228"/>
      <c r="BU556" s="2228"/>
      <c r="BV556" s="2228"/>
      <c r="BW556" s="2228"/>
      <c r="BX556" s="2228"/>
      <c r="BY556" s="2228"/>
      <c r="BZ556" s="2228"/>
      <c r="CA556" s="2228"/>
      <c r="CB556" s="2228"/>
      <c r="CC556" s="2228"/>
      <c r="CD556" s="2228"/>
      <c r="CE556" s="2228"/>
      <c r="CF556" s="2228"/>
      <c r="CG556" s="2228"/>
      <c r="CH556" s="2228"/>
      <c r="CI556" s="2228"/>
      <c r="CJ556" s="2228"/>
      <c r="CK556" s="2228"/>
      <c r="CL556" s="2228"/>
      <c r="CM556" s="2229"/>
      <c r="CN556" s="2229"/>
    </row>
    <row r="557" spans="2:92" x14ac:dyDescent="0.2">
      <c r="B557" s="2227"/>
      <c r="I557" s="2228"/>
      <c r="J557" s="2228"/>
      <c r="K557" s="2228"/>
      <c r="L557" s="2228"/>
      <c r="M557" s="2228"/>
      <c r="N557" s="2228"/>
      <c r="O557" s="2228"/>
      <c r="P557" s="2228"/>
      <c r="Q557" s="2228"/>
      <c r="R557" s="2228"/>
      <c r="S557" s="2228"/>
      <c r="T557" s="2228"/>
      <c r="U557" s="2228"/>
      <c r="V557" s="2228"/>
      <c r="W557" s="2228"/>
      <c r="X557" s="2228"/>
      <c r="Y557" s="2228"/>
      <c r="Z557" s="2228"/>
      <c r="AA557" s="2228"/>
      <c r="AB557" s="2229"/>
      <c r="AC557" s="2229"/>
      <c r="AD557" s="2229"/>
      <c r="AE557" s="2229"/>
      <c r="AF557" s="2228"/>
      <c r="AG557" s="2228"/>
      <c r="AH557" s="2228"/>
      <c r="AI557" s="2228"/>
      <c r="AJ557" s="2228"/>
      <c r="AK557" s="2228"/>
      <c r="AL557" s="2228"/>
      <c r="AM557" s="2228"/>
      <c r="AN557" s="2228"/>
      <c r="AO557" s="2228"/>
      <c r="AP557" s="2228"/>
      <c r="AQ557" s="2228"/>
      <c r="AR557" s="2228"/>
      <c r="AS557" s="2228"/>
      <c r="AT557" s="2228"/>
      <c r="AU557" s="2228"/>
      <c r="AV557" s="2228"/>
      <c r="AW557" s="2228"/>
      <c r="AX557" s="2230"/>
      <c r="AY557" s="2228"/>
      <c r="AZ557" s="2228"/>
      <c r="BA557" s="2228"/>
      <c r="BB557" s="2228"/>
      <c r="BC557" s="2228"/>
      <c r="BD557" s="2228"/>
      <c r="BE557" s="2228"/>
      <c r="BF557" s="2228"/>
      <c r="BG557" s="2228"/>
      <c r="BH557" s="2228"/>
      <c r="BI557" s="2228"/>
      <c r="BJ557" s="2228"/>
      <c r="BK557" s="2228"/>
      <c r="BL557" s="2228"/>
      <c r="BM557" s="2228"/>
      <c r="BN557" s="2228"/>
      <c r="BO557" s="2228"/>
      <c r="BP557" s="2228"/>
      <c r="BQ557" s="2228"/>
      <c r="BR557" s="2228"/>
      <c r="BS557" s="2229"/>
      <c r="BT557" s="2228"/>
      <c r="BU557" s="2228"/>
      <c r="BV557" s="2228"/>
      <c r="BW557" s="2228"/>
      <c r="BX557" s="2228"/>
      <c r="BY557" s="2228"/>
      <c r="BZ557" s="2228"/>
      <c r="CA557" s="2228"/>
      <c r="CB557" s="2228"/>
      <c r="CC557" s="2228"/>
      <c r="CD557" s="2228"/>
      <c r="CE557" s="2228"/>
      <c r="CF557" s="2228"/>
      <c r="CG557" s="2228"/>
      <c r="CH557" s="2228"/>
      <c r="CI557" s="2228"/>
      <c r="CJ557" s="2228"/>
      <c r="CK557" s="2228"/>
      <c r="CL557" s="2228"/>
      <c r="CM557" s="2229"/>
      <c r="CN557" s="2229"/>
    </row>
    <row r="558" spans="2:92" x14ac:dyDescent="0.2">
      <c r="B558" s="2227"/>
      <c r="I558" s="2228"/>
      <c r="J558" s="2228"/>
      <c r="K558" s="2228"/>
      <c r="L558" s="2228"/>
      <c r="M558" s="2228"/>
      <c r="N558" s="2228"/>
      <c r="O558" s="2228"/>
      <c r="P558" s="2228"/>
      <c r="Q558" s="2228"/>
      <c r="R558" s="2228"/>
      <c r="S558" s="2228"/>
      <c r="T558" s="2228"/>
      <c r="U558" s="2228"/>
      <c r="V558" s="2228"/>
      <c r="W558" s="2228"/>
      <c r="X558" s="2228"/>
      <c r="Y558" s="2228"/>
      <c r="Z558" s="2228"/>
      <c r="AA558" s="2228"/>
      <c r="AB558" s="2229"/>
      <c r="AC558" s="2229"/>
      <c r="AD558" s="2229"/>
      <c r="AE558" s="2229"/>
      <c r="AF558" s="2228"/>
      <c r="AG558" s="2228"/>
      <c r="AH558" s="2228"/>
      <c r="AI558" s="2228"/>
      <c r="AJ558" s="2228"/>
      <c r="AK558" s="2228"/>
      <c r="AL558" s="2228"/>
      <c r="AM558" s="2228"/>
      <c r="AN558" s="2228"/>
      <c r="AO558" s="2228"/>
      <c r="AP558" s="2228"/>
      <c r="AQ558" s="2228"/>
      <c r="AR558" s="2228"/>
      <c r="AS558" s="2228"/>
      <c r="AT558" s="2228"/>
      <c r="AU558" s="2228"/>
      <c r="AV558" s="2228"/>
      <c r="AW558" s="2228"/>
      <c r="AX558" s="2230"/>
      <c r="AY558" s="2228"/>
      <c r="AZ558" s="2228"/>
      <c r="BA558" s="2228"/>
      <c r="BB558" s="2228"/>
      <c r="BC558" s="2228"/>
      <c r="BD558" s="2228"/>
      <c r="BE558" s="2228"/>
      <c r="BF558" s="2228"/>
      <c r="BG558" s="2228"/>
      <c r="BH558" s="2228"/>
      <c r="BI558" s="2228"/>
      <c r="BJ558" s="2228"/>
      <c r="BK558" s="2228"/>
      <c r="BL558" s="2228"/>
      <c r="BM558" s="2228"/>
      <c r="BN558" s="2228"/>
      <c r="BO558" s="2228"/>
      <c r="BP558" s="2228"/>
      <c r="BQ558" s="2228"/>
      <c r="BR558" s="2228"/>
      <c r="BS558" s="2229"/>
      <c r="BT558" s="2228"/>
      <c r="BU558" s="2228"/>
      <c r="BV558" s="2228"/>
      <c r="BW558" s="2228"/>
      <c r="BX558" s="2228"/>
      <c r="BY558" s="2228"/>
      <c r="BZ558" s="2228"/>
      <c r="CA558" s="2228"/>
      <c r="CB558" s="2228"/>
      <c r="CC558" s="2228"/>
      <c r="CD558" s="2228"/>
      <c r="CE558" s="2228"/>
      <c r="CF558" s="2228"/>
      <c r="CG558" s="2228"/>
      <c r="CH558" s="2228"/>
      <c r="CI558" s="2228"/>
      <c r="CJ558" s="2228"/>
      <c r="CK558" s="2228"/>
      <c r="CL558" s="2228"/>
      <c r="CM558" s="2229"/>
      <c r="CN558" s="2229"/>
    </row>
    <row r="559" spans="2:92" x14ac:dyDescent="0.2">
      <c r="B559" s="2227"/>
      <c r="I559" s="2228"/>
      <c r="J559" s="2228"/>
      <c r="K559" s="2228"/>
      <c r="L559" s="2228"/>
      <c r="M559" s="2228"/>
      <c r="N559" s="2228"/>
      <c r="O559" s="2228"/>
      <c r="P559" s="2228"/>
      <c r="Q559" s="2228"/>
      <c r="R559" s="2228"/>
      <c r="S559" s="2228"/>
      <c r="T559" s="2228"/>
      <c r="U559" s="2228"/>
      <c r="V559" s="2228"/>
      <c r="W559" s="2228"/>
      <c r="X559" s="2228"/>
      <c r="Y559" s="2228"/>
      <c r="Z559" s="2228"/>
      <c r="AA559" s="2228"/>
      <c r="AB559" s="2229"/>
      <c r="AC559" s="2229"/>
      <c r="AD559" s="2229"/>
      <c r="AE559" s="2229"/>
      <c r="AF559" s="2228"/>
      <c r="AG559" s="2228"/>
      <c r="AH559" s="2228"/>
      <c r="AI559" s="2228"/>
      <c r="AJ559" s="2228"/>
      <c r="AK559" s="2228"/>
      <c r="AL559" s="2228"/>
      <c r="AM559" s="2228"/>
      <c r="AN559" s="2228"/>
      <c r="AO559" s="2228"/>
      <c r="AP559" s="2228"/>
      <c r="AQ559" s="2228"/>
      <c r="AR559" s="2228"/>
      <c r="AS559" s="2228"/>
      <c r="AT559" s="2228"/>
      <c r="AU559" s="2228"/>
      <c r="AV559" s="2228"/>
      <c r="AW559" s="2228"/>
      <c r="AX559" s="2230"/>
      <c r="AY559" s="2228"/>
      <c r="AZ559" s="2228"/>
      <c r="BA559" s="2228"/>
      <c r="BB559" s="2228"/>
      <c r="BC559" s="2228"/>
      <c r="BD559" s="2228"/>
      <c r="BE559" s="2228"/>
      <c r="BF559" s="2228"/>
      <c r="BG559" s="2228"/>
      <c r="BH559" s="2228"/>
      <c r="BI559" s="2228"/>
      <c r="BJ559" s="2228"/>
      <c r="BK559" s="2228"/>
      <c r="BL559" s="2228"/>
      <c r="BM559" s="2228"/>
      <c r="BN559" s="2228"/>
      <c r="BO559" s="2228"/>
      <c r="BP559" s="2228"/>
      <c r="BQ559" s="2228"/>
      <c r="BR559" s="2228"/>
      <c r="BS559" s="2229"/>
      <c r="BT559" s="2228"/>
      <c r="BU559" s="2228"/>
      <c r="BV559" s="2228"/>
      <c r="BW559" s="2228"/>
      <c r="BX559" s="2228"/>
      <c r="BY559" s="2228"/>
      <c r="BZ559" s="2228"/>
      <c r="CA559" s="2228"/>
      <c r="CB559" s="2228"/>
      <c r="CC559" s="2228"/>
      <c r="CD559" s="2228"/>
      <c r="CE559" s="2228"/>
      <c r="CF559" s="2228"/>
      <c r="CG559" s="2228"/>
      <c r="CH559" s="2228"/>
      <c r="CI559" s="2228"/>
      <c r="CJ559" s="2228"/>
      <c r="CK559" s="2228"/>
      <c r="CL559" s="2228"/>
      <c r="CM559" s="2229"/>
      <c r="CN559" s="2229"/>
    </row>
    <row r="560" spans="2:92" x14ac:dyDescent="0.2">
      <c r="B560" s="2227"/>
      <c r="I560" s="2228"/>
      <c r="J560" s="2228"/>
      <c r="K560" s="2228"/>
      <c r="L560" s="2228"/>
      <c r="M560" s="2228"/>
      <c r="N560" s="2228"/>
      <c r="O560" s="2228"/>
      <c r="P560" s="2228"/>
      <c r="Q560" s="2228"/>
      <c r="R560" s="2228"/>
      <c r="S560" s="2228"/>
      <c r="T560" s="2228"/>
      <c r="U560" s="2228"/>
      <c r="V560" s="2228"/>
      <c r="W560" s="2228"/>
      <c r="X560" s="2228"/>
      <c r="Y560" s="2228"/>
      <c r="Z560" s="2228"/>
      <c r="AA560" s="2228"/>
      <c r="AB560" s="2229"/>
      <c r="AC560" s="2229"/>
      <c r="AD560" s="2229"/>
      <c r="AE560" s="2229"/>
      <c r="AF560" s="2228"/>
      <c r="AG560" s="2228"/>
      <c r="AH560" s="2228"/>
      <c r="AI560" s="2228"/>
      <c r="AJ560" s="2228"/>
      <c r="AK560" s="2228"/>
      <c r="AL560" s="2228"/>
      <c r="AM560" s="2228"/>
      <c r="AN560" s="2228"/>
      <c r="AO560" s="2228"/>
      <c r="AP560" s="2228"/>
      <c r="AQ560" s="2228"/>
      <c r="AR560" s="2228"/>
      <c r="AS560" s="2228"/>
      <c r="AT560" s="2228"/>
      <c r="AU560" s="2228"/>
      <c r="AV560" s="2228"/>
      <c r="AW560" s="2228"/>
      <c r="AX560" s="2230"/>
      <c r="AY560" s="2228"/>
      <c r="AZ560" s="2228"/>
      <c r="BA560" s="2228"/>
      <c r="BB560" s="2228"/>
      <c r="BC560" s="2228"/>
      <c r="BD560" s="2228"/>
      <c r="BE560" s="2228"/>
      <c r="BF560" s="2228"/>
      <c r="BG560" s="2228"/>
      <c r="BH560" s="2228"/>
      <c r="BI560" s="2228"/>
      <c r="BJ560" s="2228"/>
      <c r="BK560" s="2228"/>
      <c r="BL560" s="2228"/>
      <c r="BM560" s="2228"/>
      <c r="BN560" s="2228"/>
      <c r="BO560" s="2228"/>
      <c r="BP560" s="2228"/>
      <c r="BQ560" s="2228"/>
      <c r="BR560" s="2228"/>
      <c r="BS560" s="2229"/>
      <c r="BT560" s="2228"/>
      <c r="BU560" s="2228"/>
      <c r="BV560" s="2228"/>
      <c r="BW560" s="2228"/>
      <c r="BX560" s="2228"/>
      <c r="BY560" s="2228"/>
      <c r="BZ560" s="2228"/>
      <c r="CA560" s="2228"/>
      <c r="CB560" s="2228"/>
      <c r="CC560" s="2228"/>
      <c r="CD560" s="2228"/>
      <c r="CE560" s="2228"/>
      <c r="CF560" s="2228"/>
      <c r="CG560" s="2228"/>
      <c r="CH560" s="2228"/>
      <c r="CI560" s="2228"/>
      <c r="CJ560" s="2228"/>
      <c r="CK560" s="2228"/>
      <c r="CL560" s="2228"/>
      <c r="CM560" s="2229"/>
      <c r="CN560" s="2229"/>
    </row>
    <row r="561" spans="2:92" x14ac:dyDescent="0.2">
      <c r="B561" s="2227"/>
      <c r="I561" s="2228"/>
      <c r="J561" s="2228"/>
      <c r="K561" s="2228"/>
      <c r="L561" s="2228"/>
      <c r="M561" s="2228"/>
      <c r="N561" s="2228"/>
      <c r="O561" s="2228"/>
      <c r="P561" s="2228"/>
      <c r="Q561" s="2228"/>
      <c r="R561" s="2228"/>
      <c r="S561" s="2228"/>
      <c r="T561" s="2228"/>
      <c r="U561" s="2228"/>
      <c r="V561" s="2228"/>
      <c r="W561" s="2228"/>
      <c r="X561" s="2228"/>
      <c r="Y561" s="2228"/>
      <c r="Z561" s="2228"/>
      <c r="AA561" s="2228"/>
      <c r="AB561" s="2229"/>
      <c r="AC561" s="2229"/>
      <c r="AD561" s="2229"/>
      <c r="AE561" s="2229"/>
      <c r="AF561" s="2228"/>
      <c r="AG561" s="2228"/>
      <c r="AH561" s="2228"/>
      <c r="AI561" s="2228"/>
      <c r="AJ561" s="2228"/>
      <c r="AK561" s="2228"/>
      <c r="AL561" s="2228"/>
      <c r="AM561" s="2228"/>
      <c r="AN561" s="2228"/>
      <c r="AO561" s="2228"/>
      <c r="AP561" s="2228"/>
      <c r="AQ561" s="2228"/>
      <c r="AR561" s="2228"/>
      <c r="AS561" s="2228"/>
      <c r="AT561" s="2228"/>
      <c r="AU561" s="2228"/>
      <c r="AV561" s="2228"/>
      <c r="AW561" s="2228"/>
      <c r="AX561" s="2230"/>
      <c r="AY561" s="2228"/>
      <c r="AZ561" s="2228"/>
      <c r="BA561" s="2228"/>
      <c r="BB561" s="2228"/>
      <c r="BC561" s="2228"/>
      <c r="BD561" s="2228"/>
      <c r="BE561" s="2228"/>
      <c r="BF561" s="2228"/>
      <c r="BG561" s="2228"/>
      <c r="BH561" s="2228"/>
      <c r="BI561" s="2228"/>
      <c r="BJ561" s="2228"/>
      <c r="BK561" s="2228"/>
      <c r="BL561" s="2228"/>
      <c r="BM561" s="2228"/>
      <c r="BN561" s="2228"/>
      <c r="BO561" s="2228"/>
      <c r="BP561" s="2228"/>
      <c r="BQ561" s="2228"/>
      <c r="BR561" s="2228"/>
      <c r="BS561" s="2229"/>
      <c r="BT561" s="2228"/>
      <c r="BU561" s="2228"/>
      <c r="BV561" s="2228"/>
      <c r="BW561" s="2228"/>
      <c r="BX561" s="2228"/>
      <c r="BY561" s="2228"/>
      <c r="BZ561" s="2228"/>
      <c r="CA561" s="2228"/>
      <c r="CB561" s="2228"/>
      <c r="CC561" s="2228"/>
      <c r="CD561" s="2228"/>
      <c r="CE561" s="2228"/>
      <c r="CF561" s="2228"/>
      <c r="CG561" s="2228"/>
      <c r="CH561" s="2228"/>
      <c r="CI561" s="2228"/>
      <c r="CJ561" s="2228"/>
      <c r="CK561" s="2228"/>
      <c r="CL561" s="2228"/>
      <c r="CM561" s="2229"/>
      <c r="CN561" s="2229"/>
    </row>
    <row r="562" spans="2:92" x14ac:dyDescent="0.2">
      <c r="B562" s="2227"/>
      <c r="I562" s="2228"/>
      <c r="J562" s="2228"/>
      <c r="K562" s="2228"/>
      <c r="L562" s="2228"/>
      <c r="M562" s="2228"/>
      <c r="N562" s="2228"/>
      <c r="O562" s="2228"/>
      <c r="P562" s="2228"/>
      <c r="Q562" s="2228"/>
      <c r="R562" s="2228"/>
      <c r="S562" s="2228"/>
      <c r="T562" s="2228"/>
      <c r="U562" s="2228"/>
      <c r="V562" s="2228"/>
      <c r="W562" s="2228"/>
      <c r="X562" s="2228"/>
      <c r="Y562" s="2228"/>
      <c r="Z562" s="2228"/>
      <c r="AA562" s="2228"/>
      <c r="AB562" s="2229"/>
      <c r="AC562" s="2229"/>
      <c r="AD562" s="2229"/>
      <c r="AE562" s="2229"/>
      <c r="AF562" s="2228"/>
      <c r="AG562" s="2228"/>
      <c r="AH562" s="2228"/>
      <c r="AI562" s="2228"/>
      <c r="AJ562" s="2228"/>
      <c r="AK562" s="2228"/>
      <c r="AL562" s="2228"/>
      <c r="AM562" s="2228"/>
      <c r="AN562" s="2228"/>
      <c r="AO562" s="2228"/>
      <c r="AP562" s="2228"/>
      <c r="AQ562" s="2228"/>
      <c r="AR562" s="2228"/>
      <c r="AS562" s="2228"/>
      <c r="AT562" s="2228"/>
      <c r="AU562" s="2228"/>
      <c r="AV562" s="2228"/>
      <c r="AW562" s="2228"/>
      <c r="AX562" s="2230"/>
      <c r="AY562" s="2228"/>
      <c r="AZ562" s="2228"/>
      <c r="BA562" s="2228"/>
      <c r="BB562" s="2228"/>
      <c r="BC562" s="2228"/>
      <c r="BD562" s="2228"/>
      <c r="BE562" s="2228"/>
      <c r="BF562" s="2228"/>
      <c r="BG562" s="2228"/>
      <c r="BH562" s="2228"/>
      <c r="BI562" s="2228"/>
      <c r="BJ562" s="2228"/>
      <c r="BK562" s="2228"/>
      <c r="BL562" s="2228"/>
      <c r="BM562" s="2228"/>
      <c r="BN562" s="2228"/>
      <c r="BO562" s="2228"/>
      <c r="BP562" s="2228"/>
      <c r="BQ562" s="2228"/>
      <c r="BR562" s="2228"/>
      <c r="BS562" s="2229"/>
      <c r="BT562" s="2228"/>
      <c r="BU562" s="2228"/>
      <c r="BV562" s="2228"/>
      <c r="BW562" s="2228"/>
      <c r="BX562" s="2228"/>
      <c r="BY562" s="2228"/>
      <c r="BZ562" s="2228"/>
      <c r="CA562" s="2228"/>
      <c r="CB562" s="2228"/>
      <c r="CC562" s="2228"/>
      <c r="CD562" s="2228"/>
      <c r="CE562" s="2228"/>
      <c r="CF562" s="2228"/>
      <c r="CG562" s="2228"/>
      <c r="CH562" s="2228"/>
      <c r="CI562" s="2228"/>
      <c r="CJ562" s="2228"/>
      <c r="CK562" s="2228"/>
      <c r="CL562" s="2228"/>
      <c r="CM562" s="2229"/>
      <c r="CN562" s="2229"/>
    </row>
    <row r="563" spans="2:92" x14ac:dyDescent="0.2">
      <c r="B563" s="2227"/>
      <c r="I563" s="2228"/>
      <c r="J563" s="2228"/>
      <c r="K563" s="2228"/>
      <c r="L563" s="2228"/>
      <c r="M563" s="2228"/>
      <c r="N563" s="2228"/>
      <c r="O563" s="2228"/>
      <c r="P563" s="2228"/>
      <c r="Q563" s="2228"/>
      <c r="R563" s="2228"/>
      <c r="S563" s="2228"/>
      <c r="T563" s="2228"/>
      <c r="U563" s="2228"/>
      <c r="V563" s="2228"/>
      <c r="W563" s="2228"/>
      <c r="X563" s="2228"/>
      <c r="Y563" s="2228"/>
      <c r="Z563" s="2228"/>
      <c r="AA563" s="2228"/>
      <c r="AB563" s="2229"/>
      <c r="AC563" s="2229"/>
      <c r="AD563" s="2229"/>
      <c r="AE563" s="2229"/>
      <c r="AF563" s="2228"/>
      <c r="AG563" s="2228"/>
      <c r="AH563" s="2228"/>
      <c r="AI563" s="2228"/>
      <c r="AJ563" s="2228"/>
      <c r="AK563" s="2228"/>
      <c r="AL563" s="2228"/>
      <c r="AM563" s="2228"/>
      <c r="AN563" s="2228"/>
      <c r="AO563" s="2228"/>
      <c r="AP563" s="2228"/>
      <c r="AQ563" s="2228"/>
      <c r="AR563" s="2228"/>
      <c r="AS563" s="2228"/>
      <c r="AT563" s="2228"/>
      <c r="AU563" s="2228"/>
      <c r="AV563" s="2228"/>
      <c r="AW563" s="2228"/>
      <c r="AX563" s="2230"/>
      <c r="AY563" s="2228"/>
      <c r="AZ563" s="2228"/>
      <c r="BA563" s="2228"/>
      <c r="BB563" s="2228"/>
      <c r="BC563" s="2228"/>
      <c r="BD563" s="2228"/>
      <c r="BE563" s="2228"/>
      <c r="BF563" s="2228"/>
      <c r="BG563" s="2228"/>
      <c r="BH563" s="2228"/>
      <c r="BI563" s="2228"/>
      <c r="BJ563" s="2228"/>
      <c r="BK563" s="2228"/>
      <c r="BL563" s="2228"/>
      <c r="BM563" s="2228"/>
      <c r="BN563" s="2228"/>
      <c r="BO563" s="2228"/>
      <c r="BP563" s="2228"/>
      <c r="BQ563" s="2228"/>
      <c r="BR563" s="2228"/>
      <c r="BS563" s="2229"/>
      <c r="BT563" s="2228"/>
      <c r="BU563" s="2228"/>
      <c r="BV563" s="2228"/>
      <c r="BW563" s="2228"/>
      <c r="BX563" s="2228"/>
      <c r="BY563" s="2228"/>
      <c r="BZ563" s="2228"/>
      <c r="CA563" s="2228"/>
      <c r="CB563" s="2228"/>
      <c r="CC563" s="2228"/>
      <c r="CD563" s="2228"/>
      <c r="CE563" s="2228"/>
      <c r="CF563" s="2228"/>
      <c r="CG563" s="2228"/>
      <c r="CH563" s="2228"/>
      <c r="CI563" s="2228"/>
      <c r="CJ563" s="2228"/>
      <c r="CK563" s="2228"/>
      <c r="CL563" s="2228"/>
      <c r="CM563" s="2229"/>
      <c r="CN563" s="2229"/>
    </row>
    <row r="564" spans="2:92" x14ac:dyDescent="0.2">
      <c r="B564" s="2227"/>
      <c r="I564" s="2228"/>
      <c r="J564" s="2228"/>
      <c r="K564" s="2228"/>
      <c r="L564" s="2228"/>
      <c r="M564" s="2228"/>
      <c r="N564" s="2228"/>
      <c r="O564" s="2228"/>
      <c r="P564" s="2228"/>
      <c r="Q564" s="2228"/>
      <c r="R564" s="2228"/>
      <c r="S564" s="2228"/>
      <c r="T564" s="2228"/>
      <c r="U564" s="2228"/>
      <c r="V564" s="2228"/>
      <c r="W564" s="2228"/>
      <c r="X564" s="2228"/>
      <c r="Y564" s="2228"/>
      <c r="Z564" s="2228"/>
      <c r="AA564" s="2228"/>
      <c r="AB564" s="2229"/>
      <c r="AC564" s="2229"/>
      <c r="AD564" s="2229"/>
      <c r="AE564" s="2229"/>
      <c r="AF564" s="2228"/>
      <c r="AG564" s="2228"/>
      <c r="AH564" s="2228"/>
      <c r="AI564" s="2228"/>
      <c r="AJ564" s="2228"/>
      <c r="AK564" s="2228"/>
      <c r="AL564" s="2228"/>
      <c r="AM564" s="2228"/>
      <c r="AN564" s="2228"/>
      <c r="AO564" s="2228"/>
      <c r="AP564" s="2228"/>
      <c r="AQ564" s="2228"/>
      <c r="AR564" s="2228"/>
      <c r="AS564" s="2228"/>
      <c r="AT564" s="2228"/>
      <c r="AU564" s="2228"/>
      <c r="AV564" s="2228"/>
      <c r="AW564" s="2228"/>
      <c r="AX564" s="2230"/>
      <c r="AY564" s="2228"/>
      <c r="AZ564" s="2228"/>
      <c r="BA564" s="2228"/>
      <c r="BB564" s="2228"/>
      <c r="BC564" s="2228"/>
      <c r="BD564" s="2228"/>
      <c r="BE564" s="2228"/>
      <c r="BF564" s="2228"/>
      <c r="BG564" s="2228"/>
      <c r="BH564" s="2228"/>
      <c r="BI564" s="2228"/>
      <c r="BJ564" s="2228"/>
      <c r="BK564" s="2228"/>
      <c r="BL564" s="2228"/>
      <c r="BM564" s="2228"/>
      <c r="BN564" s="2228"/>
      <c r="BO564" s="2228"/>
      <c r="BP564" s="2228"/>
      <c r="BQ564" s="2228"/>
      <c r="BR564" s="2228"/>
      <c r="BS564" s="2229"/>
      <c r="BT564" s="2228"/>
      <c r="BU564" s="2228"/>
      <c r="BV564" s="2228"/>
      <c r="BW564" s="2228"/>
      <c r="BX564" s="2228"/>
      <c r="BY564" s="2228"/>
      <c r="BZ564" s="2228"/>
      <c r="CA564" s="2228"/>
      <c r="CB564" s="2228"/>
      <c r="CC564" s="2228"/>
      <c r="CD564" s="2228"/>
      <c r="CE564" s="2228"/>
      <c r="CF564" s="2228"/>
      <c r="CG564" s="2228"/>
      <c r="CH564" s="2228"/>
      <c r="CI564" s="2228"/>
      <c r="CJ564" s="2228"/>
      <c r="CK564" s="2228"/>
      <c r="CL564" s="2228"/>
      <c r="CM564" s="2229"/>
      <c r="CN564" s="2229"/>
    </row>
    <row r="565" spans="2:92" x14ac:dyDescent="0.2">
      <c r="B565" s="2227"/>
      <c r="I565" s="2228"/>
      <c r="J565" s="2228"/>
      <c r="K565" s="2228"/>
      <c r="L565" s="2228"/>
      <c r="M565" s="2228"/>
      <c r="N565" s="2228"/>
      <c r="O565" s="2228"/>
      <c r="P565" s="2228"/>
      <c r="Q565" s="2228"/>
      <c r="R565" s="2228"/>
      <c r="S565" s="2228"/>
      <c r="T565" s="2228"/>
      <c r="U565" s="2228"/>
      <c r="V565" s="2228"/>
      <c r="W565" s="2228"/>
      <c r="X565" s="2228"/>
      <c r="Y565" s="2228"/>
      <c r="Z565" s="2228"/>
      <c r="AA565" s="2228"/>
      <c r="AB565" s="2229"/>
      <c r="AC565" s="2229"/>
      <c r="AD565" s="2229"/>
      <c r="AE565" s="2229"/>
      <c r="AF565" s="2228"/>
      <c r="AG565" s="2228"/>
      <c r="AH565" s="2228"/>
      <c r="AI565" s="2228"/>
      <c r="AJ565" s="2228"/>
      <c r="AK565" s="2228"/>
      <c r="AL565" s="2228"/>
      <c r="AM565" s="2228"/>
      <c r="AN565" s="2228"/>
      <c r="AO565" s="2228"/>
      <c r="AP565" s="2228"/>
      <c r="AQ565" s="2228"/>
      <c r="AR565" s="2228"/>
      <c r="AS565" s="2228"/>
      <c r="AT565" s="2228"/>
      <c r="AU565" s="2228"/>
      <c r="AV565" s="2228"/>
      <c r="AW565" s="2228"/>
      <c r="AX565" s="2230"/>
      <c r="AY565" s="2228"/>
      <c r="AZ565" s="2228"/>
      <c r="BA565" s="2228"/>
      <c r="BB565" s="2228"/>
      <c r="BC565" s="2228"/>
      <c r="BD565" s="2228"/>
      <c r="BE565" s="2228"/>
      <c r="BF565" s="2228"/>
      <c r="BG565" s="2228"/>
      <c r="BH565" s="2228"/>
      <c r="BI565" s="2228"/>
      <c r="BJ565" s="2228"/>
      <c r="BK565" s="2228"/>
      <c r="BL565" s="2228"/>
      <c r="BM565" s="2228"/>
      <c r="BN565" s="2228"/>
      <c r="BO565" s="2228"/>
      <c r="BP565" s="2228"/>
      <c r="BQ565" s="2228"/>
      <c r="BR565" s="2228"/>
      <c r="BS565" s="2229"/>
      <c r="BT565" s="2228"/>
      <c r="BU565" s="2228"/>
      <c r="BV565" s="2228"/>
      <c r="BW565" s="2228"/>
      <c r="BX565" s="2228"/>
      <c r="BY565" s="2228"/>
      <c r="BZ565" s="2228"/>
      <c r="CA565" s="2228"/>
      <c r="CB565" s="2228"/>
      <c r="CC565" s="2228"/>
      <c r="CD565" s="2228"/>
      <c r="CE565" s="2228"/>
      <c r="CF565" s="2228"/>
      <c r="CG565" s="2228"/>
      <c r="CH565" s="2228"/>
      <c r="CI565" s="2228"/>
      <c r="CJ565" s="2228"/>
      <c r="CK565" s="2228"/>
      <c r="CL565" s="2228"/>
      <c r="CM565" s="2229"/>
      <c r="CN565" s="2229"/>
    </row>
    <row r="566" spans="2:92" x14ac:dyDescent="0.2">
      <c r="B566" s="2227"/>
      <c r="I566" s="2228"/>
      <c r="J566" s="2228"/>
      <c r="K566" s="2228"/>
      <c r="L566" s="2228"/>
      <c r="M566" s="2228"/>
      <c r="N566" s="2228"/>
      <c r="O566" s="2228"/>
      <c r="P566" s="2228"/>
      <c r="Q566" s="2228"/>
      <c r="R566" s="2228"/>
      <c r="S566" s="2228"/>
      <c r="T566" s="2228"/>
      <c r="U566" s="2228"/>
      <c r="V566" s="2228"/>
      <c r="W566" s="2228"/>
      <c r="X566" s="2228"/>
      <c r="Y566" s="2228"/>
      <c r="Z566" s="2228"/>
      <c r="AA566" s="2228"/>
      <c r="AB566" s="2229"/>
      <c r="AC566" s="2229"/>
      <c r="AD566" s="2229"/>
      <c r="AE566" s="2229"/>
      <c r="AF566" s="2228"/>
      <c r="AG566" s="2228"/>
      <c r="AH566" s="2228"/>
      <c r="AI566" s="2228"/>
      <c r="AJ566" s="2228"/>
      <c r="AK566" s="2228"/>
      <c r="AL566" s="2228"/>
      <c r="AM566" s="2228"/>
      <c r="AN566" s="2228"/>
      <c r="AO566" s="2228"/>
      <c r="AP566" s="2228"/>
      <c r="AQ566" s="2228"/>
      <c r="AR566" s="2228"/>
      <c r="AS566" s="2228"/>
      <c r="AT566" s="2228"/>
      <c r="AU566" s="2228"/>
      <c r="AV566" s="2228"/>
      <c r="AW566" s="2228"/>
      <c r="AX566" s="2230"/>
      <c r="AY566" s="2228"/>
      <c r="AZ566" s="2228"/>
      <c r="BA566" s="2228"/>
      <c r="BB566" s="2228"/>
      <c r="BC566" s="2228"/>
      <c r="BD566" s="2228"/>
      <c r="BE566" s="2228"/>
      <c r="BF566" s="2228"/>
      <c r="BG566" s="2228"/>
      <c r="BH566" s="2228"/>
      <c r="BI566" s="2228"/>
      <c r="BJ566" s="2228"/>
      <c r="BK566" s="2228"/>
      <c r="BL566" s="2228"/>
      <c r="BM566" s="2228"/>
      <c r="BN566" s="2228"/>
      <c r="BO566" s="2228"/>
      <c r="BP566" s="2228"/>
      <c r="BQ566" s="2228"/>
      <c r="BR566" s="2228"/>
      <c r="BS566" s="2229"/>
      <c r="BT566" s="2228"/>
      <c r="BU566" s="2228"/>
      <c r="BV566" s="2228"/>
      <c r="BW566" s="2228"/>
      <c r="BX566" s="2228"/>
      <c r="BY566" s="2228"/>
      <c r="BZ566" s="2228"/>
      <c r="CA566" s="2228"/>
      <c r="CB566" s="2228"/>
      <c r="CC566" s="2228"/>
      <c r="CD566" s="2228"/>
      <c r="CE566" s="2228"/>
      <c r="CF566" s="2228"/>
      <c r="CG566" s="2228"/>
      <c r="CH566" s="2228"/>
      <c r="CI566" s="2228"/>
      <c r="CJ566" s="2228"/>
      <c r="CK566" s="2228"/>
      <c r="CL566" s="2228"/>
      <c r="CM566" s="2229"/>
      <c r="CN566" s="2229"/>
    </row>
    <row r="567" spans="2:92" x14ac:dyDescent="0.2">
      <c r="B567" s="2227"/>
      <c r="I567" s="2228"/>
      <c r="J567" s="2228"/>
      <c r="K567" s="2228"/>
      <c r="L567" s="2228"/>
      <c r="M567" s="2228"/>
      <c r="N567" s="2228"/>
      <c r="O567" s="2228"/>
      <c r="P567" s="2228"/>
      <c r="Q567" s="2228"/>
      <c r="R567" s="2228"/>
      <c r="S567" s="2228"/>
      <c r="T567" s="2228"/>
      <c r="U567" s="2228"/>
      <c r="V567" s="2228"/>
      <c r="W567" s="2228"/>
      <c r="X567" s="2228"/>
      <c r="Y567" s="2228"/>
      <c r="Z567" s="2228"/>
      <c r="AA567" s="2228"/>
      <c r="AB567" s="2229"/>
      <c r="AC567" s="2229"/>
      <c r="AD567" s="2229"/>
      <c r="AE567" s="2229"/>
      <c r="AF567" s="2228"/>
      <c r="AG567" s="2228"/>
      <c r="AH567" s="2228"/>
      <c r="AI567" s="2228"/>
      <c r="AJ567" s="2228"/>
      <c r="AK567" s="2228"/>
      <c r="AL567" s="2228"/>
      <c r="AM567" s="2228"/>
      <c r="AN567" s="2228"/>
      <c r="AO567" s="2228"/>
      <c r="AP567" s="2228"/>
      <c r="AQ567" s="2228"/>
      <c r="AR567" s="2228"/>
      <c r="AS567" s="2228"/>
      <c r="AT567" s="2228"/>
      <c r="AU567" s="2228"/>
      <c r="AV567" s="2228"/>
      <c r="AW567" s="2228"/>
      <c r="AX567" s="2230"/>
      <c r="AY567" s="2228"/>
      <c r="AZ567" s="2228"/>
      <c r="BA567" s="2228"/>
      <c r="BB567" s="2228"/>
      <c r="BC567" s="2228"/>
      <c r="BD567" s="2228"/>
      <c r="BE567" s="2228"/>
      <c r="BF567" s="2228"/>
      <c r="BG567" s="2228"/>
      <c r="BH567" s="2228"/>
      <c r="BI567" s="2228"/>
      <c r="BJ567" s="2228"/>
      <c r="BK567" s="2228"/>
      <c r="BL567" s="2228"/>
      <c r="BM567" s="2228"/>
      <c r="BN567" s="2228"/>
      <c r="BO567" s="2228"/>
      <c r="BP567" s="2228"/>
      <c r="BQ567" s="2228"/>
      <c r="BR567" s="2228"/>
      <c r="BS567" s="2229"/>
      <c r="BT567" s="2228"/>
      <c r="BU567" s="2228"/>
      <c r="BV567" s="2228"/>
      <c r="BW567" s="2228"/>
      <c r="BX567" s="2228"/>
      <c r="BY567" s="2228"/>
      <c r="BZ567" s="2228"/>
      <c r="CA567" s="2228"/>
      <c r="CB567" s="2228"/>
      <c r="CC567" s="2228"/>
      <c r="CD567" s="2228"/>
      <c r="CE567" s="2228"/>
      <c r="CF567" s="2228"/>
      <c r="CG567" s="2228"/>
      <c r="CH567" s="2228"/>
      <c r="CI567" s="2228"/>
      <c r="CJ567" s="2228"/>
      <c r="CK567" s="2228"/>
      <c r="CL567" s="2228"/>
      <c r="CM567" s="2229"/>
      <c r="CN567" s="2229"/>
    </row>
    <row r="568" spans="2:92" x14ac:dyDescent="0.2">
      <c r="B568" s="2227"/>
      <c r="I568" s="2228"/>
      <c r="J568" s="2228"/>
      <c r="K568" s="2228"/>
      <c r="L568" s="2228"/>
      <c r="M568" s="2228"/>
      <c r="N568" s="2228"/>
      <c r="O568" s="2228"/>
      <c r="P568" s="2228"/>
      <c r="Q568" s="2228"/>
      <c r="R568" s="2228"/>
      <c r="S568" s="2228"/>
      <c r="T568" s="2228"/>
      <c r="U568" s="2228"/>
      <c r="V568" s="2228"/>
      <c r="W568" s="2228"/>
      <c r="X568" s="2228"/>
      <c r="Y568" s="2228"/>
      <c r="Z568" s="2228"/>
      <c r="AA568" s="2228"/>
      <c r="AB568" s="2229"/>
      <c r="AC568" s="2229"/>
      <c r="AD568" s="2229"/>
      <c r="AE568" s="2229"/>
      <c r="AF568" s="2228"/>
      <c r="AG568" s="2228"/>
      <c r="AH568" s="2228"/>
      <c r="AI568" s="2228"/>
      <c r="AJ568" s="2228"/>
      <c r="AK568" s="2228"/>
      <c r="AL568" s="2228"/>
      <c r="AM568" s="2228"/>
      <c r="AN568" s="2228"/>
      <c r="AO568" s="2228"/>
      <c r="AP568" s="2228"/>
      <c r="AQ568" s="2228"/>
      <c r="AR568" s="2228"/>
      <c r="AS568" s="2228"/>
      <c r="AT568" s="2228"/>
      <c r="AU568" s="2228"/>
      <c r="AV568" s="2228"/>
      <c r="AW568" s="2228"/>
      <c r="AX568" s="2230"/>
      <c r="AY568" s="2228"/>
      <c r="AZ568" s="2228"/>
      <c r="BA568" s="2228"/>
      <c r="BB568" s="2228"/>
      <c r="BC568" s="2228"/>
      <c r="BD568" s="2228"/>
      <c r="BE568" s="2228"/>
      <c r="BF568" s="2228"/>
      <c r="BG568" s="2228"/>
      <c r="BH568" s="2228"/>
      <c r="BI568" s="2228"/>
      <c r="BJ568" s="2228"/>
      <c r="BK568" s="2228"/>
      <c r="BL568" s="2228"/>
      <c r="BM568" s="2228"/>
      <c r="BN568" s="2228"/>
      <c r="BO568" s="2228"/>
      <c r="BP568" s="2228"/>
      <c r="BQ568" s="2228"/>
      <c r="BR568" s="2228"/>
      <c r="BS568" s="2229"/>
      <c r="BT568" s="2228"/>
      <c r="BU568" s="2228"/>
      <c r="BV568" s="2228"/>
      <c r="BW568" s="2228"/>
      <c r="BX568" s="2228"/>
      <c r="BY568" s="2228"/>
      <c r="BZ568" s="2228"/>
      <c r="CA568" s="2228"/>
      <c r="CB568" s="2228"/>
      <c r="CC568" s="2228"/>
      <c r="CD568" s="2228"/>
      <c r="CE568" s="2228"/>
      <c r="CF568" s="2228"/>
      <c r="CG568" s="2228"/>
      <c r="CH568" s="2228"/>
      <c r="CI568" s="2228"/>
      <c r="CJ568" s="2228"/>
      <c r="CK568" s="2228"/>
      <c r="CL568" s="2228"/>
      <c r="CM568" s="2229"/>
      <c r="CN568" s="2229"/>
    </row>
    <row r="569" spans="2:92" x14ac:dyDescent="0.2">
      <c r="B569" s="2227"/>
      <c r="I569" s="2228"/>
      <c r="J569" s="2228"/>
      <c r="K569" s="2228"/>
      <c r="L569" s="2228"/>
      <c r="M569" s="2228"/>
      <c r="N569" s="2228"/>
      <c r="O569" s="2228"/>
      <c r="P569" s="2228"/>
      <c r="Q569" s="2228"/>
      <c r="R569" s="2228"/>
      <c r="S569" s="2228"/>
      <c r="T569" s="2228"/>
      <c r="U569" s="2228"/>
      <c r="V569" s="2228"/>
      <c r="W569" s="2228"/>
      <c r="X569" s="2228"/>
      <c r="Y569" s="2228"/>
      <c r="Z569" s="2228"/>
      <c r="AA569" s="2228"/>
      <c r="AB569" s="2229"/>
      <c r="AC569" s="2229"/>
      <c r="AD569" s="2229"/>
      <c r="AE569" s="2229"/>
      <c r="AF569" s="2228"/>
      <c r="AG569" s="2228"/>
      <c r="AH569" s="2228"/>
      <c r="AI569" s="2228"/>
      <c r="AJ569" s="2228"/>
      <c r="AK569" s="2228"/>
      <c r="AL569" s="2228"/>
      <c r="AM569" s="2228"/>
      <c r="AN569" s="2228"/>
      <c r="AO569" s="2228"/>
      <c r="AP569" s="2228"/>
      <c r="AQ569" s="2228"/>
      <c r="AR569" s="2228"/>
      <c r="AS569" s="2228"/>
      <c r="AT569" s="2228"/>
      <c r="AU569" s="2228"/>
      <c r="AV569" s="2228"/>
      <c r="AW569" s="2228"/>
      <c r="AX569" s="2230"/>
      <c r="AY569" s="2228"/>
      <c r="AZ569" s="2228"/>
      <c r="BA569" s="2228"/>
      <c r="BB569" s="2228"/>
      <c r="BC569" s="2228"/>
      <c r="BD569" s="2228"/>
      <c r="BE569" s="2228"/>
      <c r="BF569" s="2228"/>
      <c r="BG569" s="2228"/>
      <c r="BH569" s="2228"/>
      <c r="BI569" s="2228"/>
      <c r="BJ569" s="2228"/>
      <c r="BK569" s="2228"/>
      <c r="BL569" s="2228"/>
      <c r="BM569" s="2228"/>
      <c r="BN569" s="2228"/>
      <c r="BO569" s="2228"/>
      <c r="BP569" s="2228"/>
      <c r="BQ569" s="2228"/>
      <c r="BR569" s="2228"/>
      <c r="BS569" s="2229"/>
      <c r="BT569" s="2228"/>
      <c r="BU569" s="2228"/>
      <c r="BV569" s="2228"/>
      <c r="BW569" s="2228"/>
      <c r="BX569" s="2228"/>
      <c r="BY569" s="2228"/>
      <c r="BZ569" s="2228"/>
      <c r="CA569" s="2228"/>
      <c r="CB569" s="2228"/>
      <c r="CC569" s="2228"/>
      <c r="CD569" s="2228"/>
      <c r="CE569" s="2228"/>
      <c r="CF569" s="2228"/>
      <c r="CG569" s="2228"/>
      <c r="CH569" s="2228"/>
      <c r="CI569" s="2228"/>
      <c r="CJ569" s="2228"/>
      <c r="CK569" s="2228"/>
      <c r="CL569" s="2228"/>
      <c r="CM569" s="2229"/>
      <c r="CN569" s="2229"/>
    </row>
    <row r="570" spans="2:92" x14ac:dyDescent="0.2">
      <c r="B570" s="2227"/>
      <c r="I570" s="2228"/>
      <c r="J570" s="2228"/>
      <c r="K570" s="2228"/>
      <c r="L570" s="2228"/>
      <c r="M570" s="2228"/>
      <c r="N570" s="2228"/>
      <c r="O570" s="2228"/>
      <c r="P570" s="2228"/>
      <c r="Q570" s="2228"/>
      <c r="R570" s="2228"/>
      <c r="S570" s="2228"/>
      <c r="T570" s="2228"/>
      <c r="U570" s="2228"/>
      <c r="V570" s="2228"/>
      <c r="W570" s="2228"/>
      <c r="X570" s="2228"/>
      <c r="Y570" s="2228"/>
      <c r="Z570" s="2228"/>
      <c r="AA570" s="2228"/>
      <c r="AB570" s="2229"/>
      <c r="AC570" s="2229"/>
      <c r="AD570" s="2229"/>
      <c r="AE570" s="2229"/>
      <c r="AF570" s="2228"/>
      <c r="AG570" s="2228"/>
      <c r="AH570" s="2228"/>
      <c r="AI570" s="2228"/>
      <c r="AJ570" s="2228"/>
      <c r="AK570" s="2228"/>
      <c r="AL570" s="2228"/>
      <c r="AM570" s="2228"/>
      <c r="AN570" s="2228"/>
      <c r="AO570" s="2228"/>
      <c r="AP570" s="2228"/>
      <c r="AQ570" s="2228"/>
      <c r="AR570" s="2228"/>
      <c r="AS570" s="2228"/>
      <c r="AT570" s="2228"/>
      <c r="AU570" s="2228"/>
      <c r="AV570" s="2228"/>
      <c r="AW570" s="2228"/>
      <c r="AX570" s="2230"/>
      <c r="AY570" s="2228"/>
      <c r="AZ570" s="2228"/>
      <c r="BA570" s="2228"/>
      <c r="BB570" s="2228"/>
      <c r="BC570" s="2228"/>
      <c r="BD570" s="2228"/>
      <c r="BE570" s="2228"/>
      <c r="BF570" s="2228"/>
      <c r="BG570" s="2228"/>
      <c r="BH570" s="2228"/>
      <c r="BI570" s="2228"/>
      <c r="BJ570" s="2228"/>
      <c r="BK570" s="2228"/>
      <c r="BL570" s="2228"/>
      <c r="BM570" s="2228"/>
      <c r="BN570" s="2228"/>
      <c r="BO570" s="2228"/>
      <c r="BP570" s="2228"/>
      <c r="BQ570" s="2228"/>
      <c r="BR570" s="2228"/>
      <c r="BS570" s="2229"/>
      <c r="BT570" s="2228"/>
      <c r="BU570" s="2228"/>
      <c r="BV570" s="2228"/>
      <c r="BW570" s="2228"/>
      <c r="BX570" s="2228"/>
      <c r="BY570" s="2228"/>
      <c r="BZ570" s="2228"/>
      <c r="CA570" s="2228"/>
      <c r="CB570" s="2228"/>
      <c r="CC570" s="2228"/>
      <c r="CD570" s="2228"/>
      <c r="CE570" s="2228"/>
      <c r="CF570" s="2228"/>
      <c r="CG570" s="2228"/>
      <c r="CH570" s="2228"/>
      <c r="CI570" s="2228"/>
      <c r="CJ570" s="2228"/>
      <c r="CK570" s="2228"/>
      <c r="CL570" s="2228"/>
      <c r="CM570" s="2229"/>
      <c r="CN570" s="2229"/>
    </row>
    <row r="571" spans="2:92" x14ac:dyDescent="0.2">
      <c r="B571" s="2227"/>
      <c r="I571" s="2228"/>
      <c r="J571" s="2228"/>
      <c r="K571" s="2228"/>
      <c r="L571" s="2228"/>
      <c r="M571" s="2228"/>
      <c r="N571" s="2228"/>
      <c r="O571" s="2228"/>
      <c r="P571" s="2228"/>
      <c r="Q571" s="2228"/>
      <c r="R571" s="2228"/>
      <c r="S571" s="2228"/>
      <c r="T571" s="2228"/>
      <c r="U571" s="2228"/>
      <c r="V571" s="2228"/>
      <c r="W571" s="2228"/>
      <c r="X571" s="2228"/>
      <c r="Y571" s="2228"/>
      <c r="Z571" s="2228"/>
      <c r="AA571" s="2228"/>
      <c r="AB571" s="2229"/>
      <c r="AC571" s="2229"/>
      <c r="AD571" s="2229"/>
      <c r="AE571" s="2229"/>
      <c r="AF571" s="2228"/>
      <c r="AG571" s="2228"/>
      <c r="AH571" s="2228"/>
      <c r="AI571" s="2228"/>
      <c r="AJ571" s="2228"/>
      <c r="AK571" s="2228"/>
      <c r="AL571" s="2228"/>
      <c r="AM571" s="2228"/>
      <c r="AN571" s="2228"/>
      <c r="AO571" s="2228"/>
      <c r="AP571" s="2228"/>
      <c r="AQ571" s="2228"/>
      <c r="AR571" s="2228"/>
      <c r="AS571" s="2228"/>
      <c r="AT571" s="2228"/>
      <c r="AU571" s="2228"/>
      <c r="AV571" s="2228"/>
      <c r="AW571" s="2228"/>
      <c r="AX571" s="2230"/>
      <c r="AY571" s="2228"/>
      <c r="AZ571" s="2228"/>
      <c r="BA571" s="2228"/>
      <c r="BB571" s="2228"/>
      <c r="BC571" s="2228"/>
      <c r="BD571" s="2228"/>
      <c r="BE571" s="2228"/>
      <c r="BF571" s="2228"/>
      <c r="BG571" s="2228"/>
      <c r="BH571" s="2228"/>
      <c r="BI571" s="2228"/>
      <c r="BJ571" s="2228"/>
      <c r="BK571" s="2228"/>
      <c r="BL571" s="2228"/>
      <c r="BM571" s="2228"/>
      <c r="BN571" s="2228"/>
      <c r="BO571" s="2228"/>
      <c r="BP571" s="2228"/>
      <c r="BQ571" s="2228"/>
      <c r="BR571" s="2228"/>
      <c r="BS571" s="2229"/>
      <c r="BT571" s="2228"/>
      <c r="BU571" s="2228"/>
      <c r="BV571" s="2228"/>
      <c r="BW571" s="2228"/>
      <c r="BX571" s="2228"/>
      <c r="BY571" s="2228"/>
      <c r="BZ571" s="2228"/>
      <c r="CA571" s="2228"/>
      <c r="CB571" s="2228"/>
      <c r="CC571" s="2228"/>
      <c r="CD571" s="2228"/>
      <c r="CE571" s="2228"/>
      <c r="CF571" s="2228"/>
      <c r="CG571" s="2228"/>
      <c r="CH571" s="2228"/>
      <c r="CI571" s="2228"/>
      <c r="CJ571" s="2228"/>
      <c r="CK571" s="2228"/>
      <c r="CL571" s="2228"/>
      <c r="CM571" s="2229"/>
      <c r="CN571" s="2229"/>
    </row>
    <row r="572" spans="2:92" x14ac:dyDescent="0.2">
      <c r="B572" s="2227"/>
      <c r="I572" s="2228"/>
      <c r="J572" s="2228"/>
      <c r="K572" s="2228"/>
      <c r="L572" s="2228"/>
      <c r="M572" s="2228"/>
      <c r="N572" s="2228"/>
      <c r="O572" s="2228"/>
      <c r="P572" s="2228"/>
      <c r="Q572" s="2228"/>
      <c r="R572" s="2228"/>
      <c r="S572" s="2228"/>
      <c r="T572" s="2228"/>
      <c r="U572" s="2228"/>
      <c r="V572" s="2228"/>
      <c r="W572" s="2228"/>
      <c r="X572" s="2228"/>
      <c r="Y572" s="2228"/>
      <c r="Z572" s="2228"/>
      <c r="AA572" s="2228"/>
      <c r="AB572" s="2229"/>
      <c r="AC572" s="2229"/>
      <c r="AD572" s="2229"/>
      <c r="AE572" s="2229"/>
      <c r="AF572" s="2228"/>
      <c r="AG572" s="2228"/>
      <c r="AH572" s="2228"/>
      <c r="AI572" s="2228"/>
      <c r="AJ572" s="2228"/>
      <c r="AK572" s="2228"/>
      <c r="AL572" s="2228"/>
      <c r="AM572" s="2228"/>
      <c r="AN572" s="2228"/>
      <c r="AO572" s="2228"/>
      <c r="AP572" s="2228"/>
      <c r="AQ572" s="2228"/>
      <c r="AR572" s="2228"/>
      <c r="AS572" s="2228"/>
      <c r="AT572" s="2228"/>
      <c r="AU572" s="2228"/>
      <c r="AV572" s="2228"/>
      <c r="AW572" s="2228"/>
      <c r="AX572" s="2230"/>
      <c r="AY572" s="2228"/>
      <c r="AZ572" s="2228"/>
      <c r="BA572" s="2228"/>
      <c r="BB572" s="2228"/>
      <c r="BC572" s="2228"/>
      <c r="BD572" s="2228"/>
      <c r="BE572" s="2228"/>
      <c r="BF572" s="2228"/>
      <c r="BG572" s="2228"/>
      <c r="BH572" s="2228"/>
      <c r="BI572" s="2228"/>
      <c r="BJ572" s="2228"/>
      <c r="BK572" s="2228"/>
      <c r="BL572" s="2228"/>
      <c r="BM572" s="2228"/>
      <c r="BN572" s="2228"/>
      <c r="BO572" s="2228"/>
      <c r="BP572" s="2228"/>
      <c r="BQ572" s="2228"/>
      <c r="BR572" s="2228"/>
      <c r="BS572" s="2229"/>
      <c r="BT572" s="2228"/>
      <c r="BU572" s="2228"/>
      <c r="BV572" s="2228"/>
      <c r="BW572" s="2228"/>
      <c r="BX572" s="2228"/>
      <c r="BY572" s="2228"/>
      <c r="BZ572" s="2228"/>
      <c r="CA572" s="2228"/>
      <c r="CB572" s="2228"/>
      <c r="CC572" s="2228"/>
      <c r="CD572" s="2228"/>
      <c r="CE572" s="2228"/>
      <c r="CF572" s="2228"/>
      <c r="CG572" s="2228"/>
      <c r="CH572" s="2228"/>
      <c r="CI572" s="2228"/>
      <c r="CJ572" s="2228"/>
      <c r="CK572" s="2228"/>
      <c r="CL572" s="2228"/>
      <c r="CM572" s="2229"/>
      <c r="CN572" s="2229"/>
    </row>
    <row r="573" spans="2:92" x14ac:dyDescent="0.2">
      <c r="B573" s="2227"/>
      <c r="I573" s="2228"/>
      <c r="J573" s="2228"/>
      <c r="K573" s="2228"/>
      <c r="L573" s="2228"/>
      <c r="M573" s="2228"/>
      <c r="N573" s="2228"/>
      <c r="O573" s="2228"/>
      <c r="P573" s="2228"/>
      <c r="Q573" s="2228"/>
      <c r="R573" s="2228"/>
      <c r="S573" s="2228"/>
      <c r="T573" s="2228"/>
      <c r="U573" s="2228"/>
      <c r="V573" s="2228"/>
      <c r="W573" s="2228"/>
      <c r="X573" s="2228"/>
      <c r="Y573" s="2228"/>
      <c r="Z573" s="2228"/>
      <c r="AA573" s="2228"/>
      <c r="AB573" s="2229"/>
      <c r="AC573" s="2229"/>
      <c r="AD573" s="2229"/>
      <c r="AE573" s="2229"/>
      <c r="AF573" s="2228"/>
      <c r="AG573" s="2228"/>
      <c r="AH573" s="2228"/>
      <c r="AI573" s="2228"/>
      <c r="AJ573" s="2228"/>
      <c r="AK573" s="2228"/>
      <c r="AL573" s="2228"/>
      <c r="AM573" s="2228"/>
      <c r="AN573" s="2228"/>
      <c r="AO573" s="2228"/>
      <c r="AP573" s="2228"/>
      <c r="AQ573" s="2228"/>
      <c r="AR573" s="2228"/>
      <c r="AS573" s="2228"/>
      <c r="AT573" s="2228"/>
      <c r="AU573" s="2228"/>
      <c r="AV573" s="2228"/>
      <c r="AW573" s="2228"/>
      <c r="AX573" s="2230"/>
      <c r="AY573" s="2228"/>
      <c r="AZ573" s="2228"/>
      <c r="BA573" s="2228"/>
      <c r="BB573" s="2228"/>
      <c r="BC573" s="2228"/>
      <c r="BD573" s="2228"/>
      <c r="BE573" s="2228"/>
      <c r="BF573" s="2228"/>
      <c r="BG573" s="2228"/>
      <c r="BH573" s="2228"/>
      <c r="BI573" s="2228"/>
      <c r="BJ573" s="2228"/>
      <c r="BK573" s="2228"/>
      <c r="BL573" s="2228"/>
      <c r="BM573" s="2228"/>
      <c r="BN573" s="2228"/>
      <c r="BO573" s="2228"/>
      <c r="BP573" s="2228"/>
      <c r="BQ573" s="2228"/>
      <c r="BR573" s="2228"/>
      <c r="BS573" s="2229"/>
      <c r="BT573" s="2228"/>
      <c r="BU573" s="2228"/>
      <c r="BV573" s="2228"/>
      <c r="BW573" s="2228"/>
      <c r="BX573" s="2228"/>
      <c r="BY573" s="2228"/>
      <c r="BZ573" s="2228"/>
      <c r="CA573" s="2228"/>
      <c r="CB573" s="2228"/>
      <c r="CC573" s="2228"/>
      <c r="CD573" s="2228"/>
      <c r="CE573" s="2228"/>
      <c r="CF573" s="2228"/>
      <c r="CG573" s="2228"/>
      <c r="CH573" s="2228"/>
      <c r="CI573" s="2228"/>
      <c r="CJ573" s="2228"/>
      <c r="CK573" s="2228"/>
      <c r="CL573" s="2228"/>
      <c r="CM573" s="2229"/>
      <c r="CN573" s="2229"/>
    </row>
    <row r="574" spans="2:92" x14ac:dyDescent="0.2">
      <c r="B574" s="2227"/>
      <c r="I574" s="2228"/>
      <c r="J574" s="2228"/>
      <c r="K574" s="2228"/>
      <c r="L574" s="2228"/>
      <c r="M574" s="2228"/>
      <c r="N574" s="2228"/>
      <c r="O574" s="2228"/>
      <c r="P574" s="2228"/>
      <c r="Q574" s="2228"/>
      <c r="R574" s="2228"/>
      <c r="S574" s="2228"/>
      <c r="T574" s="2228"/>
      <c r="U574" s="2228"/>
      <c r="V574" s="2228"/>
      <c r="W574" s="2228"/>
      <c r="X574" s="2228"/>
      <c r="Y574" s="2228"/>
      <c r="Z574" s="2228"/>
      <c r="AA574" s="2228"/>
      <c r="AB574" s="2229"/>
      <c r="AC574" s="2229"/>
      <c r="AD574" s="2229"/>
      <c r="AE574" s="2229"/>
      <c r="AF574" s="2228"/>
      <c r="AG574" s="2228"/>
      <c r="AH574" s="2228"/>
      <c r="AI574" s="2228"/>
      <c r="AJ574" s="2228"/>
      <c r="AK574" s="2228"/>
      <c r="AL574" s="2228"/>
      <c r="AM574" s="2228"/>
      <c r="AN574" s="2228"/>
      <c r="AO574" s="2228"/>
      <c r="AP574" s="2228"/>
      <c r="AQ574" s="2228"/>
      <c r="AR574" s="2228"/>
      <c r="AS574" s="2228"/>
      <c r="AT574" s="2228"/>
      <c r="AU574" s="2228"/>
      <c r="AV574" s="2228"/>
      <c r="AW574" s="2228"/>
      <c r="AX574" s="2230"/>
      <c r="AY574" s="2228"/>
      <c r="AZ574" s="2228"/>
      <c r="BA574" s="2228"/>
      <c r="BB574" s="2228"/>
      <c r="BC574" s="2228"/>
      <c r="BD574" s="2228"/>
      <c r="BE574" s="2228"/>
      <c r="BF574" s="2228"/>
      <c r="BG574" s="2228"/>
      <c r="BH574" s="2228"/>
      <c r="BI574" s="2228"/>
      <c r="BJ574" s="2228"/>
      <c r="BK574" s="2228"/>
      <c r="BL574" s="2228"/>
      <c r="BM574" s="2228"/>
      <c r="BN574" s="2228"/>
      <c r="BO574" s="2228"/>
      <c r="BP574" s="2228"/>
      <c r="BQ574" s="2228"/>
      <c r="BR574" s="2228"/>
      <c r="BS574" s="2229"/>
      <c r="BT574" s="2228"/>
      <c r="BU574" s="2228"/>
      <c r="BV574" s="2228"/>
      <c r="BW574" s="2228"/>
      <c r="BX574" s="2228"/>
      <c r="BY574" s="2228"/>
      <c r="BZ574" s="2228"/>
      <c r="CA574" s="2228"/>
      <c r="CB574" s="2228"/>
      <c r="CC574" s="2228"/>
      <c r="CD574" s="2228"/>
      <c r="CE574" s="2228"/>
      <c r="CF574" s="2228"/>
      <c r="CG574" s="2228"/>
      <c r="CH574" s="2228"/>
      <c r="CI574" s="2228"/>
      <c r="CJ574" s="2228"/>
      <c r="CK574" s="2228"/>
      <c r="CL574" s="2228"/>
      <c r="CM574" s="2229"/>
      <c r="CN574" s="2229"/>
    </row>
    <row r="575" spans="2:92" x14ac:dyDescent="0.2">
      <c r="B575" s="2227"/>
      <c r="I575" s="2228"/>
      <c r="J575" s="2228"/>
      <c r="K575" s="2228"/>
      <c r="L575" s="2228"/>
      <c r="M575" s="2228"/>
      <c r="N575" s="2228"/>
      <c r="O575" s="2228"/>
      <c r="P575" s="2228"/>
      <c r="Q575" s="2228"/>
      <c r="R575" s="2228"/>
      <c r="S575" s="2228"/>
      <c r="T575" s="2228"/>
      <c r="U575" s="2228"/>
      <c r="V575" s="2228"/>
      <c r="W575" s="2228"/>
      <c r="X575" s="2228"/>
      <c r="Y575" s="2228"/>
      <c r="Z575" s="2228"/>
      <c r="AA575" s="2228"/>
      <c r="AB575" s="2229"/>
      <c r="AC575" s="2229"/>
      <c r="AD575" s="2229"/>
      <c r="AE575" s="2229"/>
      <c r="AF575" s="2228"/>
      <c r="AG575" s="2228"/>
      <c r="AH575" s="2228"/>
      <c r="AI575" s="2228"/>
      <c r="AJ575" s="2228"/>
      <c r="AK575" s="2228"/>
      <c r="AL575" s="2228"/>
      <c r="AM575" s="2228"/>
      <c r="AN575" s="2228"/>
      <c r="AO575" s="2228"/>
      <c r="AP575" s="2228"/>
      <c r="AQ575" s="2228"/>
      <c r="AR575" s="2228"/>
      <c r="AS575" s="2228"/>
      <c r="AT575" s="2228"/>
      <c r="AU575" s="2228"/>
      <c r="AV575" s="2228"/>
      <c r="AW575" s="2228"/>
      <c r="AX575" s="2230"/>
      <c r="AY575" s="2228"/>
      <c r="AZ575" s="2228"/>
      <c r="BA575" s="2228"/>
      <c r="BB575" s="2228"/>
      <c r="BC575" s="2228"/>
      <c r="BD575" s="2228"/>
      <c r="BE575" s="2228"/>
      <c r="BF575" s="2228"/>
      <c r="BG575" s="2228"/>
      <c r="BH575" s="2228"/>
      <c r="BI575" s="2228"/>
      <c r="BJ575" s="2228"/>
      <c r="BK575" s="2228"/>
      <c r="BL575" s="2228"/>
      <c r="BM575" s="2228"/>
      <c r="BN575" s="2228"/>
      <c r="BO575" s="2228"/>
      <c r="BP575" s="2228"/>
      <c r="BQ575" s="2228"/>
      <c r="BR575" s="2228"/>
      <c r="BS575" s="2229"/>
      <c r="BT575" s="2228"/>
      <c r="BU575" s="2228"/>
      <c r="BV575" s="2228"/>
      <c r="BW575" s="2228"/>
      <c r="BX575" s="2228"/>
      <c r="BY575" s="2228"/>
      <c r="BZ575" s="2228"/>
      <c r="CA575" s="2228"/>
      <c r="CB575" s="2228"/>
      <c r="CC575" s="2228"/>
      <c r="CD575" s="2228"/>
      <c r="CE575" s="2228"/>
      <c r="CF575" s="2228"/>
      <c r="CG575" s="2228"/>
      <c r="CH575" s="2228"/>
      <c r="CI575" s="2228"/>
      <c r="CJ575" s="2228"/>
      <c r="CK575" s="2228"/>
      <c r="CL575" s="2228"/>
      <c r="CM575" s="2229"/>
      <c r="CN575" s="2229"/>
    </row>
    <row r="576" spans="2:92" x14ac:dyDescent="0.2">
      <c r="B576" s="2227"/>
      <c r="I576" s="2228"/>
      <c r="J576" s="2228"/>
      <c r="K576" s="2228"/>
      <c r="L576" s="2228"/>
      <c r="M576" s="2228"/>
      <c r="N576" s="2228"/>
      <c r="O576" s="2228"/>
      <c r="P576" s="2228"/>
      <c r="Q576" s="2228"/>
      <c r="R576" s="2228"/>
      <c r="S576" s="2228"/>
      <c r="T576" s="2228"/>
      <c r="U576" s="2228"/>
      <c r="V576" s="2228"/>
      <c r="W576" s="2228"/>
      <c r="X576" s="2228"/>
      <c r="Y576" s="2228"/>
      <c r="Z576" s="2228"/>
      <c r="AA576" s="2228"/>
      <c r="AB576" s="2229"/>
      <c r="AC576" s="2229"/>
      <c r="AD576" s="2229"/>
      <c r="AE576" s="2229"/>
      <c r="AF576" s="2228"/>
      <c r="AG576" s="2228"/>
      <c r="AH576" s="2228"/>
      <c r="AI576" s="2228"/>
      <c r="AJ576" s="2228"/>
      <c r="AK576" s="2228"/>
      <c r="AL576" s="2228"/>
      <c r="AM576" s="2228"/>
      <c r="AN576" s="2228"/>
      <c r="AO576" s="2228"/>
      <c r="AP576" s="2228"/>
      <c r="AQ576" s="2228"/>
      <c r="AR576" s="2228"/>
      <c r="AS576" s="2228"/>
      <c r="AT576" s="2228"/>
      <c r="AU576" s="2228"/>
      <c r="AV576" s="2228"/>
      <c r="AW576" s="2228"/>
      <c r="AX576" s="2230"/>
      <c r="AY576" s="2228"/>
      <c r="AZ576" s="2228"/>
      <c r="BA576" s="2228"/>
      <c r="BB576" s="2228"/>
      <c r="BC576" s="2228"/>
      <c r="BD576" s="2228"/>
      <c r="BE576" s="2228"/>
      <c r="BF576" s="2228"/>
      <c r="BG576" s="2228"/>
      <c r="BH576" s="2228"/>
      <c r="BI576" s="2228"/>
      <c r="BJ576" s="2228"/>
      <c r="BK576" s="2228"/>
      <c r="BL576" s="2228"/>
      <c r="BM576" s="2228"/>
      <c r="BN576" s="2228"/>
      <c r="BO576" s="2228"/>
      <c r="BP576" s="2228"/>
      <c r="BQ576" s="2228"/>
      <c r="BR576" s="2228"/>
      <c r="BS576" s="2229"/>
      <c r="BT576" s="2228"/>
      <c r="BU576" s="2228"/>
      <c r="BV576" s="2228"/>
      <c r="BW576" s="2228"/>
      <c r="BX576" s="2228"/>
      <c r="BY576" s="2228"/>
      <c r="BZ576" s="2228"/>
      <c r="CA576" s="2228"/>
      <c r="CB576" s="2228"/>
      <c r="CC576" s="2228"/>
      <c r="CD576" s="2228"/>
      <c r="CE576" s="2228"/>
      <c r="CF576" s="2228"/>
      <c r="CG576" s="2228"/>
      <c r="CH576" s="2228"/>
      <c r="CI576" s="2228"/>
      <c r="CJ576" s="2228"/>
      <c r="CK576" s="2228"/>
      <c r="CL576" s="2228"/>
      <c r="CM576" s="2229"/>
      <c r="CN576" s="2229"/>
    </row>
    <row r="577" spans="2:92" x14ac:dyDescent="0.2">
      <c r="B577" s="2227"/>
      <c r="I577" s="2228"/>
      <c r="J577" s="2228"/>
      <c r="K577" s="2228"/>
      <c r="L577" s="2228"/>
      <c r="M577" s="2228"/>
      <c r="N577" s="2228"/>
      <c r="O577" s="2228"/>
      <c r="P577" s="2228"/>
      <c r="Q577" s="2228"/>
      <c r="R577" s="2228"/>
      <c r="S577" s="2228"/>
      <c r="T577" s="2228"/>
      <c r="U577" s="2228"/>
      <c r="V577" s="2228"/>
      <c r="W577" s="2228"/>
      <c r="X577" s="2228"/>
      <c r="Y577" s="2228"/>
      <c r="Z577" s="2228"/>
      <c r="AA577" s="2228"/>
      <c r="AB577" s="2229"/>
      <c r="AC577" s="2229"/>
      <c r="AD577" s="2229"/>
      <c r="AE577" s="2229"/>
      <c r="AF577" s="2228"/>
      <c r="AG577" s="2228"/>
      <c r="AH577" s="2228"/>
      <c r="AI577" s="2228"/>
      <c r="AJ577" s="2228"/>
      <c r="AK577" s="2228"/>
      <c r="AL577" s="2228"/>
      <c r="AM577" s="2228"/>
      <c r="AN577" s="2228"/>
      <c r="AO577" s="2228"/>
      <c r="AP577" s="2228"/>
      <c r="AQ577" s="2228"/>
      <c r="AR577" s="2228"/>
      <c r="AS577" s="2228"/>
      <c r="AT577" s="2228"/>
      <c r="AU577" s="2228"/>
      <c r="AV577" s="2228"/>
      <c r="AW577" s="2228"/>
      <c r="AX577" s="2230"/>
      <c r="AY577" s="2228"/>
      <c r="AZ577" s="2228"/>
      <c r="BA577" s="2228"/>
      <c r="BB577" s="2228"/>
      <c r="BC577" s="2228"/>
      <c r="BD577" s="2228"/>
      <c r="BE577" s="2228"/>
      <c r="BF577" s="2228"/>
      <c r="BG577" s="2228"/>
      <c r="BH577" s="2228"/>
      <c r="BI577" s="2228"/>
      <c r="BJ577" s="2228"/>
      <c r="BK577" s="2228"/>
      <c r="BL577" s="2228"/>
      <c r="BM577" s="2228"/>
      <c r="BN577" s="2228"/>
      <c r="BO577" s="2228"/>
      <c r="BP577" s="2228"/>
      <c r="BQ577" s="2228"/>
      <c r="BR577" s="2228"/>
      <c r="BS577" s="2229"/>
      <c r="BT577" s="2228"/>
      <c r="BU577" s="2228"/>
      <c r="BV577" s="2228"/>
      <c r="BW577" s="2228"/>
      <c r="BX577" s="2228"/>
      <c r="BY577" s="2228"/>
      <c r="BZ577" s="2228"/>
      <c r="CA577" s="2228"/>
      <c r="CB577" s="2228"/>
      <c r="CC577" s="2228"/>
      <c r="CD577" s="2228"/>
      <c r="CE577" s="2228"/>
      <c r="CF577" s="2228"/>
      <c r="CG577" s="2228"/>
      <c r="CH577" s="2228"/>
      <c r="CI577" s="2228"/>
      <c r="CJ577" s="2228"/>
      <c r="CK577" s="2228"/>
      <c r="CL577" s="2228"/>
      <c r="CM577" s="2229"/>
      <c r="CN577" s="2229"/>
    </row>
    <row r="578" spans="2:92" x14ac:dyDescent="0.2">
      <c r="B578" s="2227"/>
      <c r="I578" s="2228"/>
      <c r="J578" s="2228"/>
      <c r="K578" s="2228"/>
      <c r="L578" s="2228"/>
      <c r="M578" s="2228"/>
      <c r="N578" s="2228"/>
      <c r="O578" s="2228"/>
      <c r="P578" s="2228"/>
      <c r="Q578" s="2228"/>
      <c r="R578" s="2228"/>
      <c r="S578" s="2228"/>
      <c r="T578" s="2228"/>
      <c r="U578" s="2228"/>
      <c r="V578" s="2228"/>
      <c r="W578" s="2228"/>
      <c r="X578" s="2228"/>
      <c r="Y578" s="2228"/>
      <c r="Z578" s="2228"/>
      <c r="AA578" s="2228"/>
      <c r="AB578" s="2229"/>
      <c r="AC578" s="2229"/>
      <c r="AD578" s="2229"/>
      <c r="AE578" s="2229"/>
      <c r="AF578" s="2228"/>
      <c r="AG578" s="2228"/>
      <c r="AH578" s="2228"/>
      <c r="AI578" s="2228"/>
      <c r="AJ578" s="2228"/>
      <c r="AK578" s="2228"/>
      <c r="AL578" s="2228"/>
      <c r="AM578" s="2228"/>
      <c r="AN578" s="2228"/>
      <c r="AO578" s="2228"/>
      <c r="AP578" s="2228"/>
      <c r="AQ578" s="2228"/>
      <c r="AR578" s="2228"/>
      <c r="AS578" s="2228"/>
      <c r="AT578" s="2228"/>
      <c r="AU578" s="2228"/>
      <c r="AV578" s="2228"/>
      <c r="AW578" s="2228"/>
      <c r="AX578" s="2230"/>
      <c r="AY578" s="2228"/>
      <c r="AZ578" s="2228"/>
      <c r="BA578" s="2228"/>
      <c r="BB578" s="2228"/>
      <c r="BC578" s="2228"/>
      <c r="BD578" s="2228"/>
      <c r="BE578" s="2228"/>
      <c r="BF578" s="2228"/>
      <c r="BG578" s="2228"/>
      <c r="BH578" s="2228"/>
      <c r="BI578" s="2228"/>
      <c r="BJ578" s="2228"/>
      <c r="BK578" s="2228"/>
      <c r="BL578" s="2228"/>
      <c r="BM578" s="2228"/>
      <c r="BN578" s="2228"/>
      <c r="BO578" s="2228"/>
      <c r="BP578" s="2228"/>
      <c r="BQ578" s="2228"/>
      <c r="BR578" s="2228"/>
      <c r="BS578" s="2229"/>
      <c r="BT578" s="2228"/>
      <c r="BU578" s="2228"/>
      <c r="BV578" s="2228"/>
      <c r="BW578" s="2228"/>
      <c r="BX578" s="2228"/>
      <c r="BY578" s="2228"/>
      <c r="BZ578" s="2228"/>
      <c r="CA578" s="2228"/>
      <c r="CB578" s="2228"/>
      <c r="CC578" s="2228"/>
      <c r="CD578" s="2228"/>
      <c r="CE578" s="2228"/>
      <c r="CF578" s="2228"/>
      <c r="CG578" s="2228"/>
      <c r="CH578" s="2228"/>
      <c r="CI578" s="2228"/>
      <c r="CJ578" s="2228"/>
      <c r="CK578" s="2228"/>
      <c r="CL578" s="2228"/>
      <c r="CM578" s="2229"/>
      <c r="CN578" s="2229"/>
    </row>
    <row r="579" spans="2:92" x14ac:dyDescent="0.2">
      <c r="B579" s="2227"/>
      <c r="I579" s="2228"/>
      <c r="J579" s="2228"/>
      <c r="K579" s="2228"/>
      <c r="L579" s="2228"/>
      <c r="M579" s="2228"/>
      <c r="N579" s="2228"/>
      <c r="O579" s="2228"/>
      <c r="P579" s="2228"/>
      <c r="Q579" s="2228"/>
      <c r="R579" s="2228"/>
      <c r="S579" s="2228"/>
      <c r="T579" s="2228"/>
      <c r="U579" s="2228"/>
      <c r="V579" s="2228"/>
      <c r="W579" s="2228"/>
      <c r="X579" s="2228"/>
      <c r="Y579" s="2228"/>
      <c r="Z579" s="2228"/>
      <c r="AA579" s="2228"/>
      <c r="AB579" s="2229"/>
      <c r="AC579" s="2229"/>
      <c r="AD579" s="2229"/>
      <c r="AE579" s="2229"/>
      <c r="AF579" s="2228"/>
      <c r="AG579" s="2228"/>
      <c r="AH579" s="2228"/>
      <c r="AI579" s="2228"/>
      <c r="AJ579" s="2228"/>
      <c r="AK579" s="2228"/>
      <c r="AL579" s="2228"/>
      <c r="AM579" s="2228"/>
      <c r="AN579" s="2228"/>
      <c r="AO579" s="2228"/>
      <c r="AP579" s="2228"/>
      <c r="AQ579" s="2228"/>
      <c r="AR579" s="2228"/>
      <c r="AS579" s="2228"/>
      <c r="AT579" s="2228"/>
      <c r="AU579" s="2228"/>
      <c r="AV579" s="2228"/>
      <c r="AW579" s="2228"/>
      <c r="AX579" s="2230"/>
      <c r="AY579" s="2228"/>
      <c r="AZ579" s="2228"/>
      <c r="BA579" s="2228"/>
      <c r="BB579" s="2228"/>
      <c r="BC579" s="2228"/>
      <c r="BD579" s="2228"/>
      <c r="BE579" s="2228"/>
      <c r="BF579" s="2228"/>
      <c r="BG579" s="2228"/>
      <c r="BH579" s="2228"/>
      <c r="BI579" s="2228"/>
      <c r="BJ579" s="2228"/>
      <c r="BK579" s="2228"/>
      <c r="BL579" s="2228"/>
      <c r="BM579" s="2228"/>
      <c r="BN579" s="2228"/>
      <c r="BO579" s="2228"/>
      <c r="BP579" s="2228"/>
      <c r="BQ579" s="2228"/>
      <c r="BR579" s="2228"/>
      <c r="BS579" s="2229"/>
      <c r="BT579" s="2228"/>
      <c r="BU579" s="2228"/>
      <c r="BV579" s="2228"/>
      <c r="BW579" s="2228"/>
      <c r="BX579" s="2228"/>
      <c r="BY579" s="2228"/>
      <c r="BZ579" s="2228"/>
      <c r="CA579" s="2228"/>
      <c r="CB579" s="2228"/>
      <c r="CC579" s="2228"/>
      <c r="CD579" s="2228"/>
      <c r="CE579" s="2228"/>
      <c r="CF579" s="2228"/>
      <c r="CG579" s="2228"/>
      <c r="CH579" s="2228"/>
      <c r="CI579" s="2228"/>
      <c r="CJ579" s="2228"/>
      <c r="CK579" s="2228"/>
      <c r="CL579" s="2228"/>
      <c r="CM579" s="2229"/>
      <c r="CN579" s="2229"/>
    </row>
    <row r="580" spans="2:92" x14ac:dyDescent="0.2">
      <c r="B580" s="2227"/>
      <c r="I580" s="2228"/>
      <c r="J580" s="2228"/>
      <c r="K580" s="2228"/>
      <c r="L580" s="2228"/>
      <c r="M580" s="2228"/>
      <c r="N580" s="2228"/>
      <c r="O580" s="2228"/>
      <c r="P580" s="2228"/>
      <c r="Q580" s="2228"/>
      <c r="R580" s="2228"/>
      <c r="S580" s="2228"/>
      <c r="T580" s="2228"/>
      <c r="U580" s="2228"/>
      <c r="V580" s="2228"/>
      <c r="W580" s="2228"/>
      <c r="X580" s="2228"/>
      <c r="Y580" s="2228"/>
      <c r="Z580" s="2228"/>
      <c r="AA580" s="2228"/>
      <c r="AB580" s="2229"/>
      <c r="AC580" s="2229"/>
      <c r="AD580" s="2229"/>
      <c r="AE580" s="2229"/>
      <c r="AF580" s="2228"/>
      <c r="AG580" s="2228"/>
      <c r="AH580" s="2228"/>
      <c r="AI580" s="2228"/>
      <c r="AJ580" s="2228"/>
      <c r="AK580" s="2228"/>
      <c r="AL580" s="2228"/>
      <c r="AM580" s="2228"/>
      <c r="AN580" s="2228"/>
      <c r="AO580" s="2228"/>
      <c r="AP580" s="2228"/>
      <c r="AQ580" s="2228"/>
      <c r="AR580" s="2228"/>
      <c r="AS580" s="2228"/>
      <c r="AT580" s="2228"/>
      <c r="AU580" s="2228"/>
      <c r="AV580" s="2228"/>
      <c r="AW580" s="2228"/>
      <c r="AX580" s="2230"/>
      <c r="AY580" s="2228"/>
      <c r="AZ580" s="2228"/>
      <c r="BA580" s="2228"/>
      <c r="BB580" s="2228"/>
      <c r="BC580" s="2228"/>
      <c r="BD580" s="2228"/>
      <c r="BE580" s="2228"/>
      <c r="BF580" s="2228"/>
      <c r="BG580" s="2228"/>
      <c r="BH580" s="2228"/>
      <c r="BI580" s="2228"/>
      <c r="BJ580" s="2228"/>
      <c r="BK580" s="2228"/>
      <c r="BL580" s="2228"/>
      <c r="BM580" s="2228"/>
      <c r="BN580" s="2228"/>
      <c r="BO580" s="2228"/>
      <c r="BP580" s="2228"/>
      <c r="BQ580" s="2228"/>
      <c r="BR580" s="2228"/>
      <c r="BS580" s="2229"/>
      <c r="BT580" s="2228"/>
      <c r="BU580" s="2228"/>
      <c r="BV580" s="2228"/>
      <c r="BW580" s="2228"/>
      <c r="BX580" s="2228"/>
      <c r="BY580" s="2228"/>
      <c r="BZ580" s="2228"/>
      <c r="CA580" s="2228"/>
      <c r="CB580" s="2228"/>
      <c r="CC580" s="2228"/>
      <c r="CD580" s="2228"/>
      <c r="CE580" s="2228"/>
      <c r="CF580" s="2228"/>
      <c r="CG580" s="2228"/>
      <c r="CH580" s="2228"/>
      <c r="CI580" s="2228"/>
      <c r="CJ580" s="2228"/>
      <c r="CK580" s="2228"/>
      <c r="CL580" s="2228"/>
      <c r="CM580" s="2229"/>
      <c r="CN580" s="2229"/>
    </row>
    <row r="581" spans="2:92" x14ac:dyDescent="0.2">
      <c r="B581" s="2227"/>
      <c r="I581" s="2228"/>
      <c r="J581" s="2228"/>
      <c r="K581" s="2228"/>
      <c r="L581" s="2228"/>
      <c r="M581" s="2228"/>
      <c r="N581" s="2228"/>
      <c r="O581" s="2228"/>
      <c r="P581" s="2228"/>
      <c r="Q581" s="2228"/>
      <c r="R581" s="2228"/>
      <c r="S581" s="2228"/>
      <c r="T581" s="2228"/>
      <c r="U581" s="2228"/>
      <c r="V581" s="2228"/>
      <c r="W581" s="2228"/>
      <c r="X581" s="2228"/>
      <c r="Y581" s="2228"/>
      <c r="Z581" s="2228"/>
      <c r="AA581" s="2228"/>
      <c r="AB581" s="2229"/>
      <c r="AC581" s="2229"/>
      <c r="AD581" s="2229"/>
      <c r="AE581" s="2229"/>
      <c r="AF581" s="2228"/>
      <c r="AG581" s="2228"/>
      <c r="AH581" s="2228"/>
      <c r="AI581" s="2228"/>
      <c r="AJ581" s="2228"/>
      <c r="AK581" s="2228"/>
      <c r="AL581" s="2228"/>
      <c r="AM581" s="2228"/>
      <c r="AN581" s="2228"/>
      <c r="AO581" s="2228"/>
      <c r="AP581" s="2228"/>
      <c r="AQ581" s="2228"/>
      <c r="AR581" s="2228"/>
      <c r="AS581" s="2228"/>
      <c r="AT581" s="2228"/>
      <c r="AU581" s="2228"/>
      <c r="AV581" s="2228"/>
      <c r="AW581" s="2228"/>
      <c r="AX581" s="2230"/>
      <c r="AY581" s="2228"/>
      <c r="AZ581" s="2228"/>
      <c r="BA581" s="2228"/>
      <c r="BB581" s="2228"/>
      <c r="BC581" s="2228"/>
      <c r="BD581" s="2228"/>
      <c r="BE581" s="2228"/>
      <c r="BF581" s="2228"/>
      <c r="BG581" s="2228"/>
      <c r="BH581" s="2228"/>
      <c r="BI581" s="2228"/>
      <c r="BJ581" s="2228"/>
      <c r="BK581" s="2228"/>
      <c r="BL581" s="2228"/>
      <c r="BM581" s="2228"/>
      <c r="BN581" s="2228"/>
      <c r="BO581" s="2228"/>
      <c r="BP581" s="2228"/>
      <c r="BQ581" s="2228"/>
      <c r="BR581" s="2228"/>
      <c r="BS581" s="2229"/>
      <c r="BT581" s="2228"/>
      <c r="BU581" s="2228"/>
      <c r="BV581" s="2228"/>
      <c r="BW581" s="2228"/>
      <c r="BX581" s="2228"/>
      <c r="BY581" s="2228"/>
      <c r="BZ581" s="2228"/>
      <c r="CA581" s="2228"/>
      <c r="CB581" s="2228"/>
      <c r="CC581" s="2228"/>
      <c r="CD581" s="2228"/>
      <c r="CE581" s="2228"/>
      <c r="CF581" s="2228"/>
      <c r="CG581" s="2228"/>
      <c r="CH581" s="2228"/>
      <c r="CI581" s="2228"/>
      <c r="CJ581" s="2228"/>
      <c r="CK581" s="2228"/>
      <c r="CL581" s="2228"/>
      <c r="CM581" s="2229"/>
      <c r="CN581" s="2229"/>
    </row>
    <row r="582" spans="2:92" x14ac:dyDescent="0.2">
      <c r="B582" s="2227"/>
      <c r="I582" s="2228"/>
      <c r="J582" s="2228"/>
      <c r="K582" s="2228"/>
      <c r="L582" s="2228"/>
      <c r="M582" s="2228"/>
      <c r="N582" s="2228"/>
      <c r="O582" s="2228"/>
      <c r="P582" s="2228"/>
      <c r="Q582" s="2228"/>
      <c r="R582" s="2228"/>
      <c r="S582" s="2228"/>
      <c r="T582" s="2228"/>
      <c r="U582" s="2228"/>
      <c r="V582" s="2228"/>
      <c r="W582" s="2228"/>
      <c r="X582" s="2228"/>
      <c r="Y582" s="2228"/>
      <c r="Z582" s="2228"/>
      <c r="AA582" s="2228"/>
      <c r="AB582" s="2229"/>
      <c r="AC582" s="2229"/>
      <c r="AD582" s="2229"/>
      <c r="AE582" s="2229"/>
      <c r="AF582" s="2228"/>
      <c r="AG582" s="2228"/>
      <c r="AH582" s="2228"/>
      <c r="AI582" s="2228"/>
      <c r="AJ582" s="2228"/>
      <c r="AK582" s="2228"/>
      <c r="AL582" s="2228"/>
      <c r="AM582" s="2228"/>
      <c r="AN582" s="2228"/>
      <c r="AO582" s="2228"/>
      <c r="AP582" s="2228"/>
      <c r="AQ582" s="2228"/>
      <c r="AR582" s="2228"/>
      <c r="AS582" s="2228"/>
      <c r="AT582" s="2228"/>
      <c r="AU582" s="2228"/>
      <c r="AV582" s="2228"/>
      <c r="AW582" s="2228"/>
      <c r="AX582" s="2230"/>
      <c r="AY582" s="2228"/>
      <c r="AZ582" s="2228"/>
      <c r="BA582" s="2228"/>
      <c r="BB582" s="2228"/>
      <c r="BC582" s="2228"/>
      <c r="BD582" s="2228"/>
      <c r="BE582" s="2228"/>
      <c r="BF582" s="2228"/>
      <c r="BG582" s="2228"/>
      <c r="BH582" s="2228"/>
      <c r="BI582" s="2228"/>
      <c r="BJ582" s="2228"/>
      <c r="BK582" s="2228"/>
      <c r="BL582" s="2228"/>
      <c r="BM582" s="2228"/>
      <c r="BN582" s="2228"/>
      <c r="BO582" s="2228"/>
      <c r="BP582" s="2228"/>
      <c r="BQ582" s="2228"/>
      <c r="BR582" s="2228"/>
      <c r="BS582" s="2229"/>
      <c r="BT582" s="2228"/>
      <c r="BU582" s="2228"/>
      <c r="BV582" s="2228"/>
      <c r="BW582" s="2228"/>
      <c r="BX582" s="2228"/>
      <c r="BY582" s="2228"/>
      <c r="BZ582" s="2228"/>
      <c r="CA582" s="2228"/>
      <c r="CB582" s="2228"/>
      <c r="CC582" s="2228"/>
      <c r="CD582" s="2228"/>
      <c r="CE582" s="2228"/>
      <c r="CF582" s="2228"/>
      <c r="CG582" s="2228"/>
      <c r="CH582" s="2228"/>
      <c r="CI582" s="2228"/>
      <c r="CJ582" s="2228"/>
      <c r="CK582" s="2228"/>
      <c r="CL582" s="2228"/>
      <c r="CM582" s="2229"/>
      <c r="CN582" s="2229"/>
    </row>
    <row r="583" spans="2:92" x14ac:dyDescent="0.2">
      <c r="B583" s="2227"/>
      <c r="I583" s="2228"/>
      <c r="J583" s="2228"/>
      <c r="K583" s="2228"/>
      <c r="L583" s="2228"/>
      <c r="M583" s="2228"/>
      <c r="N583" s="2228"/>
      <c r="O583" s="2228"/>
      <c r="P583" s="2228"/>
      <c r="Q583" s="2228"/>
      <c r="R583" s="2228"/>
      <c r="S583" s="2228"/>
      <c r="T583" s="2228"/>
      <c r="U583" s="2228"/>
      <c r="V583" s="2228"/>
      <c r="W583" s="2228"/>
      <c r="X583" s="2228"/>
      <c r="Y583" s="2228"/>
      <c r="Z583" s="2228"/>
      <c r="AA583" s="2228"/>
      <c r="AB583" s="2229"/>
      <c r="AC583" s="2229"/>
      <c r="AD583" s="2229"/>
      <c r="AE583" s="2229"/>
      <c r="AF583" s="2228"/>
      <c r="AG583" s="2228"/>
      <c r="AH583" s="2228"/>
      <c r="AI583" s="2228"/>
      <c r="AJ583" s="2228"/>
      <c r="AK583" s="2228"/>
      <c r="AL583" s="2228"/>
      <c r="AM583" s="2228"/>
      <c r="AN583" s="2228"/>
      <c r="AO583" s="2228"/>
      <c r="AP583" s="2228"/>
      <c r="AQ583" s="2228"/>
      <c r="AR583" s="2228"/>
      <c r="AS583" s="2228"/>
      <c r="AT583" s="2228"/>
      <c r="AU583" s="2228"/>
      <c r="AV583" s="2228"/>
      <c r="AW583" s="2228"/>
      <c r="AX583" s="2230"/>
      <c r="AY583" s="2228"/>
      <c r="AZ583" s="2228"/>
      <c r="BA583" s="2228"/>
      <c r="BB583" s="2228"/>
      <c r="BC583" s="2228"/>
      <c r="BD583" s="2228"/>
      <c r="BE583" s="2228"/>
      <c r="BF583" s="2228"/>
      <c r="BG583" s="2228"/>
      <c r="BH583" s="2228"/>
      <c r="BI583" s="2228"/>
      <c r="BJ583" s="2228"/>
      <c r="BK583" s="2228"/>
      <c r="BL583" s="2228"/>
      <c r="BM583" s="2228"/>
      <c r="BN583" s="2228"/>
      <c r="BO583" s="2228"/>
      <c r="BP583" s="2228"/>
      <c r="BQ583" s="2228"/>
      <c r="BR583" s="2228"/>
      <c r="BS583" s="2229"/>
      <c r="BT583" s="2228"/>
      <c r="BU583" s="2228"/>
      <c r="BV583" s="2228"/>
      <c r="BW583" s="2228"/>
      <c r="BX583" s="2228"/>
      <c r="BY583" s="2228"/>
      <c r="BZ583" s="2228"/>
      <c r="CA583" s="2228"/>
      <c r="CB583" s="2228"/>
      <c r="CC583" s="2228"/>
      <c r="CD583" s="2228"/>
      <c r="CE583" s="2228"/>
      <c r="CF583" s="2228"/>
      <c r="CG583" s="2228"/>
      <c r="CH583" s="2228"/>
      <c r="CI583" s="2228"/>
      <c r="CJ583" s="2228"/>
      <c r="CK583" s="2228"/>
      <c r="CL583" s="2228"/>
      <c r="CM583" s="2229"/>
      <c r="CN583" s="2229"/>
    </row>
    <row r="584" spans="2:92" x14ac:dyDescent="0.2">
      <c r="B584" s="2227"/>
      <c r="I584" s="2228"/>
      <c r="J584" s="2228"/>
      <c r="K584" s="2228"/>
      <c r="L584" s="2228"/>
      <c r="M584" s="2228"/>
      <c r="N584" s="2228"/>
      <c r="O584" s="2228"/>
      <c r="P584" s="2228"/>
      <c r="Q584" s="2228"/>
      <c r="R584" s="2228"/>
      <c r="S584" s="2228"/>
      <c r="T584" s="2228"/>
      <c r="U584" s="2228"/>
      <c r="V584" s="2228"/>
      <c r="W584" s="2228"/>
      <c r="X584" s="2228"/>
      <c r="Y584" s="2228"/>
      <c r="Z584" s="2228"/>
      <c r="AA584" s="2228"/>
      <c r="AB584" s="2229"/>
      <c r="AC584" s="2229"/>
      <c r="AD584" s="2229"/>
      <c r="AE584" s="2229"/>
      <c r="AF584" s="2228"/>
      <c r="AG584" s="2228"/>
      <c r="AH584" s="2228"/>
      <c r="AI584" s="2228"/>
      <c r="AJ584" s="2228"/>
      <c r="AK584" s="2228"/>
      <c r="AL584" s="2228"/>
      <c r="AM584" s="2228"/>
      <c r="AN584" s="2228"/>
      <c r="AO584" s="2228"/>
      <c r="AP584" s="2228"/>
      <c r="AQ584" s="2228"/>
      <c r="AR584" s="2228"/>
      <c r="AS584" s="2228"/>
      <c r="AT584" s="2228"/>
      <c r="AU584" s="2228"/>
      <c r="AV584" s="2228"/>
      <c r="AW584" s="2228"/>
      <c r="AX584" s="2230"/>
      <c r="AY584" s="2228"/>
      <c r="AZ584" s="2228"/>
      <c r="BA584" s="2228"/>
      <c r="BB584" s="2228"/>
      <c r="BC584" s="2228"/>
      <c r="BD584" s="2228"/>
      <c r="BE584" s="2228"/>
      <c r="BF584" s="2228"/>
      <c r="BG584" s="2228"/>
      <c r="BH584" s="2228"/>
      <c r="BI584" s="2228"/>
      <c r="BJ584" s="2228"/>
      <c r="BK584" s="2228"/>
      <c r="BL584" s="2228"/>
      <c r="BM584" s="2228"/>
      <c r="BN584" s="2228"/>
      <c r="BO584" s="2228"/>
      <c r="BP584" s="2228"/>
      <c r="BQ584" s="2228"/>
      <c r="BR584" s="2228"/>
      <c r="BS584" s="2229"/>
      <c r="BT584" s="2228"/>
      <c r="BU584" s="2228"/>
      <c r="BV584" s="2228"/>
      <c r="BW584" s="2228"/>
      <c r="BX584" s="2228"/>
      <c r="BY584" s="2228"/>
      <c r="BZ584" s="2228"/>
      <c r="CA584" s="2228"/>
      <c r="CB584" s="2228"/>
      <c r="CC584" s="2228"/>
      <c r="CD584" s="2228"/>
      <c r="CE584" s="2228"/>
      <c r="CF584" s="2228"/>
      <c r="CG584" s="2228"/>
      <c r="CH584" s="2228"/>
      <c r="CI584" s="2228"/>
      <c r="CJ584" s="2228"/>
      <c r="CK584" s="2228"/>
      <c r="CL584" s="2228"/>
      <c r="CM584" s="2229"/>
      <c r="CN584" s="2229"/>
    </row>
    <row r="585" spans="2:92" x14ac:dyDescent="0.2">
      <c r="B585" s="2227"/>
      <c r="I585" s="2228"/>
      <c r="J585" s="2228"/>
      <c r="K585" s="2228"/>
      <c r="L585" s="2228"/>
      <c r="M585" s="2228"/>
      <c r="N585" s="2228"/>
      <c r="O585" s="2228"/>
      <c r="P585" s="2228"/>
      <c r="Q585" s="2228"/>
      <c r="R585" s="2228"/>
      <c r="S585" s="2228"/>
      <c r="T585" s="2228"/>
      <c r="U585" s="2228"/>
      <c r="V585" s="2228"/>
      <c r="W585" s="2228"/>
      <c r="X585" s="2228"/>
      <c r="Y585" s="2228"/>
      <c r="Z585" s="2228"/>
      <c r="AA585" s="2228"/>
      <c r="AB585" s="2229"/>
      <c r="AC585" s="2229"/>
      <c r="AD585" s="2229"/>
      <c r="AE585" s="2229"/>
      <c r="AF585" s="2228"/>
      <c r="AG585" s="2228"/>
      <c r="AH585" s="2228"/>
      <c r="AI585" s="2228"/>
      <c r="AJ585" s="2228"/>
      <c r="AK585" s="2228"/>
      <c r="AL585" s="2228"/>
      <c r="AM585" s="2228"/>
      <c r="AN585" s="2228"/>
      <c r="AO585" s="2228"/>
      <c r="AP585" s="2228"/>
      <c r="AQ585" s="2228"/>
      <c r="AR585" s="2228"/>
      <c r="AS585" s="2228"/>
      <c r="AT585" s="2228"/>
      <c r="AU585" s="2228"/>
      <c r="AV585" s="2228"/>
      <c r="AW585" s="2228"/>
      <c r="AX585" s="2230"/>
      <c r="AY585" s="2228"/>
      <c r="AZ585" s="2228"/>
      <c r="BA585" s="2228"/>
      <c r="BB585" s="2228"/>
      <c r="BC585" s="2228"/>
      <c r="BD585" s="2228"/>
      <c r="BE585" s="2228"/>
      <c r="BF585" s="2228"/>
      <c r="BG585" s="2228"/>
      <c r="BH585" s="2228"/>
      <c r="BI585" s="2228"/>
      <c r="BJ585" s="2228"/>
      <c r="BK585" s="2228"/>
      <c r="BL585" s="2228"/>
      <c r="BM585" s="2228"/>
      <c r="BN585" s="2228"/>
      <c r="BO585" s="2228"/>
      <c r="BP585" s="2228"/>
      <c r="BQ585" s="2228"/>
      <c r="BR585" s="2228"/>
      <c r="BS585" s="2229"/>
      <c r="BT585" s="2228"/>
      <c r="BU585" s="2228"/>
      <c r="BV585" s="2228"/>
      <c r="BW585" s="2228"/>
      <c r="BX585" s="2228"/>
      <c r="BY585" s="2228"/>
      <c r="BZ585" s="2228"/>
      <c r="CA585" s="2228"/>
      <c r="CB585" s="2228"/>
      <c r="CC585" s="2228"/>
      <c r="CD585" s="2228"/>
      <c r="CE585" s="2228"/>
      <c r="CF585" s="2228"/>
      <c r="CG585" s="2228"/>
      <c r="CH585" s="2228"/>
      <c r="CI585" s="2228"/>
      <c r="CJ585" s="2228"/>
      <c r="CK585" s="2228"/>
      <c r="CL585" s="2228"/>
      <c r="CM585" s="2229"/>
      <c r="CN585" s="2229"/>
    </row>
    <row r="586" spans="2:92" x14ac:dyDescent="0.2">
      <c r="B586" s="2227"/>
      <c r="I586" s="2228"/>
      <c r="J586" s="2228"/>
      <c r="K586" s="2228"/>
      <c r="L586" s="2228"/>
      <c r="M586" s="2228"/>
      <c r="N586" s="2228"/>
      <c r="O586" s="2228"/>
      <c r="P586" s="2228"/>
      <c r="Q586" s="2228"/>
      <c r="R586" s="2228"/>
      <c r="S586" s="2228"/>
      <c r="T586" s="2228"/>
      <c r="U586" s="2228"/>
      <c r="V586" s="2228"/>
      <c r="W586" s="2228"/>
      <c r="X586" s="2228"/>
      <c r="Y586" s="2228"/>
      <c r="Z586" s="2228"/>
      <c r="AA586" s="2228"/>
      <c r="AB586" s="2229"/>
      <c r="AC586" s="2229"/>
      <c r="AD586" s="2229"/>
      <c r="AE586" s="2229"/>
      <c r="AF586" s="2228"/>
      <c r="AG586" s="2228"/>
      <c r="AH586" s="2228"/>
      <c r="AI586" s="2228"/>
      <c r="AJ586" s="2228"/>
      <c r="AK586" s="2228"/>
      <c r="AL586" s="2228"/>
      <c r="AM586" s="2228"/>
      <c r="AN586" s="2228"/>
      <c r="AO586" s="2228"/>
      <c r="AP586" s="2228"/>
      <c r="AQ586" s="2228"/>
      <c r="AR586" s="2228"/>
      <c r="AS586" s="2228"/>
      <c r="AT586" s="2228"/>
      <c r="AU586" s="2228"/>
      <c r="AV586" s="2228"/>
      <c r="AW586" s="2228"/>
      <c r="AX586" s="2230"/>
      <c r="AY586" s="2228"/>
      <c r="AZ586" s="2228"/>
      <c r="BA586" s="2228"/>
      <c r="BB586" s="2228"/>
      <c r="BC586" s="2228"/>
      <c r="BD586" s="2228"/>
      <c r="BE586" s="2228"/>
      <c r="BF586" s="2228"/>
      <c r="BG586" s="2228"/>
      <c r="BH586" s="2228"/>
      <c r="BI586" s="2228"/>
      <c r="BJ586" s="2228"/>
      <c r="BK586" s="2228"/>
      <c r="BL586" s="2228"/>
      <c r="BM586" s="2228"/>
      <c r="BN586" s="2228"/>
      <c r="BO586" s="2228"/>
      <c r="BP586" s="2228"/>
      <c r="BQ586" s="2228"/>
      <c r="BR586" s="2228"/>
      <c r="BS586" s="2229"/>
      <c r="BT586" s="2228"/>
      <c r="BU586" s="2228"/>
      <c r="BV586" s="2228"/>
      <c r="BW586" s="2228"/>
      <c r="BX586" s="2228"/>
      <c r="BY586" s="2228"/>
      <c r="BZ586" s="2228"/>
      <c r="CA586" s="2228"/>
      <c r="CB586" s="2228"/>
      <c r="CC586" s="2228"/>
      <c r="CD586" s="2228"/>
      <c r="CE586" s="2228"/>
      <c r="CF586" s="2228"/>
      <c r="CG586" s="2228"/>
      <c r="CH586" s="2228"/>
      <c r="CI586" s="2228"/>
      <c r="CJ586" s="2228"/>
      <c r="CK586" s="2228"/>
      <c r="CL586" s="2228"/>
      <c r="CM586" s="2229"/>
      <c r="CN586" s="2229"/>
    </row>
    <row r="587" spans="2:92" x14ac:dyDescent="0.2">
      <c r="B587" s="2227"/>
      <c r="I587" s="2228"/>
      <c r="J587" s="2228"/>
      <c r="K587" s="2228"/>
      <c r="L587" s="2228"/>
      <c r="M587" s="2228"/>
      <c r="N587" s="2228"/>
      <c r="O587" s="2228"/>
      <c r="P587" s="2228"/>
      <c r="Q587" s="2228"/>
      <c r="R587" s="2228"/>
      <c r="S587" s="2228"/>
      <c r="T587" s="2228"/>
      <c r="U587" s="2228"/>
      <c r="V587" s="2228"/>
      <c r="W587" s="2228"/>
      <c r="X587" s="2228"/>
      <c r="Y587" s="2228"/>
      <c r="Z587" s="2228"/>
      <c r="AA587" s="2228"/>
      <c r="AB587" s="2229"/>
      <c r="AC587" s="2229"/>
      <c r="AD587" s="2229"/>
      <c r="AE587" s="2229"/>
      <c r="AF587" s="2228"/>
      <c r="AG587" s="2228"/>
      <c r="AH587" s="2228"/>
      <c r="AI587" s="2228"/>
      <c r="AJ587" s="2228"/>
      <c r="AK587" s="2228"/>
      <c r="AL587" s="2228"/>
      <c r="AM587" s="2228"/>
      <c r="AN587" s="2228"/>
      <c r="AO587" s="2228"/>
      <c r="AP587" s="2228"/>
      <c r="AQ587" s="2228"/>
      <c r="AR587" s="2228"/>
      <c r="AS587" s="2228"/>
      <c r="AT587" s="2228"/>
      <c r="AU587" s="2228"/>
      <c r="AV587" s="2228"/>
      <c r="AW587" s="2228"/>
      <c r="AX587" s="2230"/>
      <c r="AY587" s="2228"/>
      <c r="AZ587" s="2228"/>
      <c r="BA587" s="2228"/>
      <c r="BB587" s="2228"/>
      <c r="BC587" s="2228"/>
      <c r="BD587" s="2228"/>
      <c r="BE587" s="2228"/>
      <c r="BF587" s="2228"/>
      <c r="BG587" s="2228"/>
      <c r="BH587" s="2228"/>
      <c r="BI587" s="2228"/>
      <c r="BJ587" s="2228"/>
      <c r="BK587" s="2228"/>
      <c r="BL587" s="2228"/>
      <c r="BM587" s="2228"/>
      <c r="BN587" s="2228"/>
      <c r="BO587" s="2228"/>
      <c r="BP587" s="2228"/>
      <c r="BQ587" s="2228"/>
      <c r="BR587" s="2228"/>
      <c r="BS587" s="2229"/>
      <c r="BT587" s="2228"/>
      <c r="BU587" s="2228"/>
      <c r="BV587" s="2228"/>
      <c r="BW587" s="2228"/>
      <c r="BX587" s="2228"/>
      <c r="BY587" s="2228"/>
      <c r="BZ587" s="2228"/>
      <c r="CA587" s="2228"/>
      <c r="CB587" s="2228"/>
      <c r="CC587" s="2228"/>
      <c r="CD587" s="2228"/>
      <c r="CE587" s="2228"/>
      <c r="CF587" s="2228"/>
      <c r="CG587" s="2228"/>
      <c r="CH587" s="2228"/>
      <c r="CI587" s="2228"/>
      <c r="CJ587" s="2228"/>
      <c r="CK587" s="2228"/>
      <c r="CL587" s="2228"/>
      <c r="CM587" s="2229"/>
      <c r="CN587" s="2229"/>
    </row>
    <row r="588" spans="2:92" x14ac:dyDescent="0.2">
      <c r="B588" s="2227"/>
      <c r="I588" s="2228"/>
      <c r="J588" s="2228"/>
      <c r="K588" s="2228"/>
      <c r="L588" s="2228"/>
      <c r="M588" s="2228"/>
      <c r="N588" s="2228"/>
      <c r="O588" s="2228"/>
      <c r="P588" s="2228"/>
      <c r="Q588" s="2228"/>
      <c r="R588" s="2228"/>
      <c r="S588" s="2228"/>
      <c r="T588" s="2228"/>
      <c r="U588" s="2228"/>
      <c r="V588" s="2228"/>
      <c r="W588" s="2228"/>
      <c r="X588" s="2228"/>
      <c r="Y588" s="2228"/>
      <c r="Z588" s="2228"/>
      <c r="AA588" s="2228"/>
      <c r="AB588" s="2229"/>
      <c r="AC588" s="2229"/>
      <c r="AD588" s="2229"/>
      <c r="AE588" s="2229"/>
      <c r="AF588" s="2228"/>
      <c r="AG588" s="2228"/>
      <c r="AH588" s="2228"/>
      <c r="AI588" s="2228"/>
      <c r="AJ588" s="2228"/>
      <c r="AK588" s="2228"/>
      <c r="AL588" s="2228"/>
      <c r="AM588" s="2228"/>
      <c r="AN588" s="2228"/>
      <c r="AO588" s="2228"/>
      <c r="AP588" s="2228"/>
      <c r="AQ588" s="2228"/>
      <c r="AR588" s="2228"/>
      <c r="AS588" s="2228"/>
      <c r="AT588" s="2228"/>
      <c r="AU588" s="2228"/>
      <c r="AV588" s="2228"/>
      <c r="AW588" s="2228"/>
      <c r="AX588" s="2230"/>
      <c r="AY588" s="2228"/>
      <c r="AZ588" s="2228"/>
      <c r="BA588" s="2228"/>
      <c r="BB588" s="2228"/>
      <c r="BC588" s="2228"/>
      <c r="BD588" s="2228"/>
      <c r="BE588" s="2228"/>
      <c r="BF588" s="2228"/>
      <c r="BG588" s="2228"/>
      <c r="BH588" s="2228"/>
      <c r="BI588" s="2228"/>
      <c r="BJ588" s="2228"/>
      <c r="BK588" s="2228"/>
      <c r="BL588" s="2228"/>
      <c r="BM588" s="2228"/>
      <c r="BN588" s="2228"/>
      <c r="BO588" s="2228"/>
      <c r="BP588" s="2228"/>
      <c r="BQ588" s="2228"/>
      <c r="BR588" s="2228"/>
      <c r="BS588" s="2229"/>
      <c r="BT588" s="2228"/>
      <c r="BU588" s="2228"/>
      <c r="BV588" s="2228"/>
      <c r="BW588" s="2228"/>
      <c r="BX588" s="2228"/>
      <c r="BY588" s="2228"/>
      <c r="BZ588" s="2228"/>
      <c r="CA588" s="2228"/>
      <c r="CB588" s="2228"/>
      <c r="CC588" s="2228"/>
      <c r="CD588" s="2228"/>
      <c r="CE588" s="2228"/>
      <c r="CF588" s="2228"/>
      <c r="CG588" s="2228"/>
      <c r="CH588" s="2228"/>
      <c r="CI588" s="2228"/>
      <c r="CJ588" s="2228"/>
      <c r="CK588" s="2228"/>
      <c r="CL588" s="2228"/>
      <c r="CM588" s="2229"/>
      <c r="CN588" s="2229"/>
    </row>
    <row r="589" spans="2:92" x14ac:dyDescent="0.2">
      <c r="B589" s="2227"/>
      <c r="I589" s="2228"/>
      <c r="J589" s="2228"/>
      <c r="K589" s="2228"/>
      <c r="L589" s="2228"/>
      <c r="M589" s="2228"/>
      <c r="N589" s="2228"/>
      <c r="O589" s="2228"/>
      <c r="P589" s="2228"/>
      <c r="Q589" s="2228"/>
      <c r="R589" s="2228"/>
      <c r="S589" s="2228"/>
      <c r="T589" s="2228"/>
      <c r="U589" s="2228"/>
      <c r="V589" s="2228"/>
      <c r="W589" s="2228"/>
      <c r="X589" s="2228"/>
      <c r="Y589" s="2228"/>
      <c r="Z589" s="2228"/>
      <c r="AA589" s="2228"/>
      <c r="AB589" s="2229"/>
      <c r="AC589" s="2229"/>
      <c r="AD589" s="2229"/>
      <c r="AE589" s="2229"/>
      <c r="AF589" s="2228"/>
      <c r="AG589" s="2228"/>
      <c r="AH589" s="2228"/>
      <c r="AI589" s="2228"/>
      <c r="AJ589" s="2228"/>
      <c r="AK589" s="2228"/>
      <c r="AL589" s="2228"/>
      <c r="AM589" s="2228"/>
      <c r="AN589" s="2228"/>
      <c r="AO589" s="2228"/>
      <c r="AP589" s="2228"/>
      <c r="AQ589" s="2228"/>
      <c r="AR589" s="2228"/>
      <c r="AS589" s="2228"/>
      <c r="AT589" s="2228"/>
      <c r="AU589" s="2228"/>
      <c r="AV589" s="2228"/>
      <c r="AW589" s="2228"/>
      <c r="AX589" s="2230"/>
      <c r="AY589" s="2228"/>
      <c r="AZ589" s="2228"/>
      <c r="BA589" s="2228"/>
      <c r="BB589" s="2228"/>
      <c r="BC589" s="2228"/>
      <c r="BD589" s="2228"/>
      <c r="BE589" s="2228"/>
      <c r="BF589" s="2228"/>
      <c r="BG589" s="2228"/>
      <c r="BH589" s="2228"/>
      <c r="BI589" s="2228"/>
      <c r="BJ589" s="2228"/>
      <c r="BK589" s="2228"/>
      <c r="BL589" s="2228"/>
      <c r="BM589" s="2228"/>
      <c r="BN589" s="2228"/>
      <c r="BO589" s="2228"/>
      <c r="BP589" s="2228"/>
      <c r="BQ589" s="2228"/>
      <c r="BR589" s="2228"/>
      <c r="BS589" s="2229"/>
      <c r="BT589" s="2228"/>
      <c r="BU589" s="2228"/>
      <c r="BV589" s="2228"/>
      <c r="BW589" s="2228"/>
      <c r="BX589" s="2228"/>
      <c r="BY589" s="2228"/>
      <c r="BZ589" s="2228"/>
      <c r="CA589" s="2228"/>
      <c r="CB589" s="2228"/>
      <c r="CC589" s="2228"/>
      <c r="CD589" s="2228"/>
      <c r="CE589" s="2228"/>
      <c r="CF589" s="2228"/>
      <c r="CG589" s="2228"/>
      <c r="CH589" s="2228"/>
      <c r="CI589" s="2228"/>
      <c r="CJ589" s="2228"/>
      <c r="CK589" s="2228"/>
      <c r="CL589" s="2228"/>
      <c r="CM589" s="2229"/>
      <c r="CN589" s="2229"/>
    </row>
    <row r="590" spans="2:92" x14ac:dyDescent="0.2">
      <c r="B590" s="2227"/>
      <c r="I590" s="2228"/>
      <c r="J590" s="2228"/>
      <c r="K590" s="2228"/>
      <c r="L590" s="2228"/>
      <c r="M590" s="2228"/>
      <c r="N590" s="2228"/>
      <c r="O590" s="2228"/>
      <c r="P590" s="2228"/>
      <c r="Q590" s="2228"/>
      <c r="R590" s="2228"/>
      <c r="S590" s="2228"/>
      <c r="T590" s="2228"/>
      <c r="U590" s="2228"/>
      <c r="V590" s="2228"/>
      <c r="W590" s="2228"/>
      <c r="X590" s="2228"/>
      <c r="Y590" s="2228"/>
      <c r="Z590" s="2228"/>
      <c r="AA590" s="2228"/>
      <c r="AB590" s="2229"/>
      <c r="AC590" s="2229"/>
      <c r="AD590" s="2229"/>
      <c r="AE590" s="2229"/>
      <c r="AF590" s="2228"/>
      <c r="AG590" s="2228"/>
      <c r="AH590" s="2228"/>
      <c r="AI590" s="2228"/>
      <c r="AJ590" s="2228"/>
      <c r="AK590" s="2228"/>
      <c r="AL590" s="2228"/>
      <c r="AM590" s="2228"/>
      <c r="AN590" s="2228"/>
      <c r="AO590" s="2228"/>
      <c r="AP590" s="2228"/>
      <c r="AQ590" s="2228"/>
      <c r="AR590" s="2228"/>
      <c r="AS590" s="2228"/>
      <c r="AT590" s="2228"/>
      <c r="AU590" s="2228"/>
      <c r="AV590" s="2228"/>
      <c r="AW590" s="2228"/>
      <c r="AX590" s="2230"/>
      <c r="AY590" s="2228"/>
      <c r="AZ590" s="2228"/>
      <c r="BA590" s="2228"/>
      <c r="BB590" s="2228"/>
      <c r="BC590" s="2228"/>
      <c r="BD590" s="2228"/>
      <c r="BE590" s="2228"/>
      <c r="BF590" s="2228"/>
      <c r="BG590" s="2228"/>
      <c r="BH590" s="2228"/>
      <c r="BI590" s="2228"/>
      <c r="BJ590" s="2228"/>
      <c r="BK590" s="2228"/>
      <c r="BL590" s="2228"/>
      <c r="BM590" s="2228"/>
      <c r="BN590" s="2228"/>
      <c r="BO590" s="2228"/>
      <c r="BP590" s="2228"/>
      <c r="BQ590" s="2228"/>
      <c r="BR590" s="2228"/>
      <c r="BS590" s="2229"/>
      <c r="BT590" s="2228"/>
      <c r="BU590" s="2228"/>
      <c r="BV590" s="2228"/>
      <c r="BW590" s="2228"/>
      <c r="BX590" s="2228"/>
      <c r="BY590" s="2228"/>
      <c r="BZ590" s="2228"/>
      <c r="CA590" s="2228"/>
      <c r="CB590" s="2228"/>
      <c r="CC590" s="2228"/>
      <c r="CD590" s="2228"/>
      <c r="CE590" s="2228"/>
      <c r="CF590" s="2228"/>
      <c r="CG590" s="2228"/>
      <c r="CH590" s="2228"/>
      <c r="CI590" s="2228"/>
      <c r="CJ590" s="2228"/>
      <c r="CK590" s="2228"/>
      <c r="CL590" s="2228"/>
      <c r="CM590" s="2229"/>
      <c r="CN590" s="2229"/>
    </row>
    <row r="591" spans="2:92" x14ac:dyDescent="0.2">
      <c r="B591" s="2227"/>
      <c r="I591" s="2228"/>
      <c r="J591" s="2228"/>
      <c r="K591" s="2228"/>
      <c r="L591" s="2228"/>
      <c r="M591" s="2228"/>
      <c r="N591" s="2228"/>
      <c r="O591" s="2228"/>
      <c r="P591" s="2228"/>
      <c r="Q591" s="2228"/>
      <c r="R591" s="2228"/>
      <c r="S591" s="2228"/>
      <c r="T591" s="2228"/>
      <c r="U591" s="2228"/>
      <c r="V591" s="2228"/>
      <c r="W591" s="2228"/>
      <c r="X591" s="2228"/>
      <c r="Y591" s="2228"/>
      <c r="Z591" s="2228"/>
      <c r="AA591" s="2228"/>
      <c r="AB591" s="2229"/>
      <c r="AC591" s="2229"/>
      <c r="AD591" s="2229"/>
      <c r="AE591" s="2229"/>
      <c r="AF591" s="2228"/>
      <c r="AG591" s="2228"/>
      <c r="AH591" s="2228"/>
      <c r="AI591" s="2228"/>
      <c r="AJ591" s="2228"/>
      <c r="AK591" s="2228"/>
      <c r="AL591" s="2228"/>
      <c r="AM591" s="2228"/>
      <c r="AN591" s="2228"/>
      <c r="AO591" s="2228"/>
      <c r="AP591" s="2228"/>
      <c r="AQ591" s="2228"/>
      <c r="AR591" s="2228"/>
      <c r="AS591" s="2228"/>
      <c r="AT591" s="2228"/>
      <c r="AU591" s="2228"/>
      <c r="AV591" s="2228"/>
      <c r="AW591" s="2228"/>
      <c r="AX591" s="2230"/>
      <c r="AY591" s="2228"/>
      <c r="AZ591" s="2228"/>
      <c r="BA591" s="2228"/>
      <c r="BB591" s="2228"/>
      <c r="BC591" s="2228"/>
      <c r="BD591" s="2228"/>
      <c r="BE591" s="2228"/>
      <c r="BF591" s="2228"/>
      <c r="BG591" s="2228"/>
      <c r="BH591" s="2228"/>
      <c r="BI591" s="2228"/>
      <c r="BJ591" s="2228"/>
      <c r="BK591" s="2228"/>
      <c r="BL591" s="2228"/>
      <c r="BM591" s="2228"/>
      <c r="BN591" s="2228"/>
      <c r="BO591" s="2228"/>
      <c r="BP591" s="2228"/>
      <c r="BQ591" s="2228"/>
      <c r="BR591" s="2228"/>
      <c r="BS591" s="2229"/>
      <c r="BT591" s="2228"/>
      <c r="BU591" s="2228"/>
      <c r="BV591" s="2228"/>
      <c r="BW591" s="2228"/>
      <c r="BX591" s="2228"/>
      <c r="BY591" s="2228"/>
      <c r="BZ591" s="2228"/>
      <c r="CA591" s="2228"/>
      <c r="CB591" s="2228"/>
      <c r="CC591" s="2228"/>
      <c r="CD591" s="2228"/>
      <c r="CE591" s="2228"/>
      <c r="CF591" s="2228"/>
      <c r="CG591" s="2228"/>
      <c r="CH591" s="2228"/>
      <c r="CI591" s="2228"/>
      <c r="CJ591" s="2228"/>
      <c r="CK591" s="2228"/>
      <c r="CL591" s="2228"/>
      <c r="CM591" s="2229"/>
      <c r="CN591" s="2229"/>
    </row>
    <row r="592" spans="2:92" x14ac:dyDescent="0.2">
      <c r="B592" s="2227"/>
      <c r="I592" s="2228"/>
      <c r="J592" s="2228"/>
      <c r="K592" s="2228"/>
      <c r="L592" s="2228"/>
      <c r="M592" s="2228"/>
      <c r="N592" s="2228"/>
      <c r="O592" s="2228"/>
      <c r="P592" s="2228"/>
      <c r="Q592" s="2228"/>
      <c r="R592" s="2228"/>
      <c r="S592" s="2228"/>
      <c r="T592" s="2228"/>
      <c r="U592" s="2228"/>
      <c r="V592" s="2228"/>
      <c r="W592" s="2228"/>
      <c r="X592" s="2228"/>
      <c r="Y592" s="2228"/>
      <c r="Z592" s="2228"/>
      <c r="AA592" s="2228"/>
      <c r="AB592" s="2229"/>
      <c r="AC592" s="2229"/>
      <c r="AD592" s="2229"/>
      <c r="AE592" s="2229"/>
      <c r="AF592" s="2228"/>
      <c r="AG592" s="2228"/>
      <c r="AH592" s="2228"/>
      <c r="AI592" s="2228"/>
      <c r="AJ592" s="2228"/>
      <c r="AK592" s="2228"/>
      <c r="AL592" s="2228"/>
      <c r="AM592" s="2228"/>
      <c r="AN592" s="2228"/>
      <c r="AO592" s="2228"/>
      <c r="AP592" s="2228"/>
      <c r="AQ592" s="2228"/>
      <c r="AR592" s="2228"/>
      <c r="AS592" s="2228"/>
      <c r="AT592" s="2228"/>
      <c r="AU592" s="2228"/>
      <c r="AV592" s="2228"/>
      <c r="AW592" s="2228"/>
      <c r="AX592" s="2230"/>
      <c r="AY592" s="2228"/>
      <c r="AZ592" s="2228"/>
      <c r="BA592" s="2228"/>
      <c r="BB592" s="2228"/>
      <c r="BC592" s="2228"/>
      <c r="BD592" s="2228"/>
      <c r="BE592" s="2228"/>
      <c r="BF592" s="2228"/>
      <c r="BG592" s="2228"/>
      <c r="BH592" s="2228"/>
      <c r="BI592" s="2228"/>
      <c r="BJ592" s="2228"/>
      <c r="BK592" s="2228"/>
      <c r="BL592" s="2228"/>
      <c r="BM592" s="2228"/>
      <c r="BN592" s="2228"/>
      <c r="BO592" s="2228"/>
      <c r="BP592" s="2228"/>
      <c r="BQ592" s="2228"/>
      <c r="BR592" s="2228"/>
      <c r="BS592" s="2229"/>
      <c r="BT592" s="2228"/>
      <c r="BU592" s="2228"/>
      <c r="BV592" s="2228"/>
      <c r="BW592" s="2228"/>
      <c r="BX592" s="2228"/>
      <c r="BY592" s="2228"/>
      <c r="BZ592" s="2228"/>
      <c r="CA592" s="2228"/>
      <c r="CB592" s="2228"/>
      <c r="CC592" s="2228"/>
      <c r="CD592" s="2228"/>
      <c r="CE592" s="2228"/>
      <c r="CF592" s="2228"/>
      <c r="CG592" s="2228"/>
      <c r="CH592" s="2228"/>
      <c r="CI592" s="2228"/>
      <c r="CJ592" s="2228"/>
      <c r="CK592" s="2228"/>
      <c r="CL592" s="2228"/>
      <c r="CM592" s="2229"/>
      <c r="CN592" s="2229"/>
    </row>
    <row r="593" spans="2:92" x14ac:dyDescent="0.2">
      <c r="B593" s="2227"/>
      <c r="I593" s="2228"/>
      <c r="J593" s="2228"/>
      <c r="K593" s="2228"/>
      <c r="L593" s="2228"/>
      <c r="M593" s="2228"/>
      <c r="N593" s="2228"/>
      <c r="O593" s="2228"/>
      <c r="P593" s="2228"/>
      <c r="Q593" s="2228"/>
      <c r="R593" s="2228"/>
      <c r="S593" s="2228"/>
      <c r="T593" s="2228"/>
      <c r="U593" s="2228"/>
      <c r="V593" s="2228"/>
      <c r="W593" s="2228"/>
      <c r="X593" s="2228"/>
      <c r="Y593" s="2228"/>
      <c r="Z593" s="2228"/>
      <c r="AA593" s="2228"/>
      <c r="AB593" s="2229"/>
      <c r="AC593" s="2229"/>
      <c r="AD593" s="2229"/>
      <c r="AE593" s="2229"/>
      <c r="AF593" s="2228"/>
      <c r="AG593" s="2228"/>
      <c r="AH593" s="2228"/>
      <c r="AI593" s="2228"/>
      <c r="AJ593" s="2228"/>
      <c r="AK593" s="2228"/>
      <c r="AL593" s="2228"/>
      <c r="AM593" s="2228"/>
      <c r="AN593" s="2228"/>
      <c r="AO593" s="2228"/>
      <c r="AP593" s="2228"/>
      <c r="AQ593" s="2228"/>
      <c r="AR593" s="2228"/>
      <c r="AS593" s="2228"/>
      <c r="AT593" s="2228"/>
      <c r="AU593" s="2228"/>
      <c r="AV593" s="2228"/>
      <c r="AW593" s="2228"/>
      <c r="AX593" s="2230"/>
      <c r="AY593" s="2228"/>
      <c r="AZ593" s="2228"/>
      <c r="BA593" s="2228"/>
      <c r="BB593" s="2228"/>
      <c r="BC593" s="2228"/>
      <c r="BD593" s="2228"/>
      <c r="BE593" s="2228"/>
      <c r="BF593" s="2228"/>
      <c r="BG593" s="2228"/>
      <c r="BH593" s="2228"/>
      <c r="BI593" s="2228"/>
      <c r="BJ593" s="2228"/>
      <c r="BK593" s="2228"/>
      <c r="BL593" s="2228"/>
      <c r="BM593" s="2228"/>
      <c r="BN593" s="2228"/>
      <c r="BO593" s="2228"/>
      <c r="BP593" s="2228"/>
      <c r="BQ593" s="2228"/>
      <c r="BR593" s="2228"/>
      <c r="BS593" s="2229"/>
      <c r="BT593" s="2228"/>
      <c r="BU593" s="2228"/>
      <c r="BV593" s="2228"/>
      <c r="BW593" s="2228"/>
      <c r="BX593" s="2228"/>
      <c r="BY593" s="2228"/>
      <c r="BZ593" s="2228"/>
      <c r="CA593" s="2228"/>
      <c r="CB593" s="2228"/>
      <c r="CC593" s="2228"/>
      <c r="CD593" s="2228"/>
      <c r="CE593" s="2228"/>
      <c r="CF593" s="2228"/>
      <c r="CG593" s="2228"/>
      <c r="CH593" s="2228"/>
      <c r="CI593" s="2228"/>
      <c r="CJ593" s="2228"/>
      <c r="CK593" s="2228"/>
      <c r="CL593" s="2228"/>
      <c r="CM593" s="2229"/>
      <c r="CN593" s="2229"/>
    </row>
    <row r="594" spans="2:92" x14ac:dyDescent="0.2">
      <c r="B594" s="2227"/>
      <c r="I594" s="2228"/>
      <c r="J594" s="2228"/>
      <c r="K594" s="2228"/>
      <c r="L594" s="2228"/>
      <c r="M594" s="2228"/>
      <c r="N594" s="2228"/>
      <c r="O594" s="2228"/>
      <c r="P594" s="2228"/>
      <c r="Q594" s="2228"/>
      <c r="R594" s="2228"/>
      <c r="S594" s="2228"/>
      <c r="T594" s="2228"/>
      <c r="U594" s="2228"/>
      <c r="V594" s="2228"/>
      <c r="W594" s="2228"/>
      <c r="X594" s="2228"/>
      <c r="Y594" s="2228"/>
      <c r="Z594" s="2228"/>
      <c r="AA594" s="2228"/>
      <c r="AB594" s="2229"/>
      <c r="AC594" s="2229"/>
      <c r="AD594" s="2229"/>
      <c r="AE594" s="2229"/>
      <c r="AF594" s="2228"/>
      <c r="AG594" s="2228"/>
      <c r="AH594" s="2228"/>
      <c r="AI594" s="2228"/>
      <c r="AJ594" s="2228"/>
      <c r="AK594" s="2228"/>
      <c r="AL594" s="2228"/>
      <c r="AM594" s="2228"/>
      <c r="AN594" s="2228"/>
      <c r="AO594" s="2228"/>
      <c r="AP594" s="2228"/>
      <c r="AQ594" s="2228"/>
      <c r="AR594" s="2228"/>
      <c r="AS594" s="2228"/>
      <c r="AT594" s="2228"/>
      <c r="AU594" s="2228"/>
      <c r="AV594" s="2228"/>
      <c r="AW594" s="2228"/>
      <c r="AX594" s="2230"/>
      <c r="AY594" s="2228"/>
      <c r="AZ594" s="2228"/>
      <c r="BA594" s="2228"/>
      <c r="BB594" s="2228"/>
      <c r="BC594" s="2228"/>
      <c r="BD594" s="2228"/>
      <c r="BE594" s="2228"/>
      <c r="BF594" s="2228"/>
      <c r="BG594" s="2228"/>
      <c r="BH594" s="2228"/>
      <c r="BI594" s="2228"/>
      <c r="BJ594" s="2228"/>
      <c r="BK594" s="2228"/>
      <c r="BL594" s="2228"/>
      <c r="BM594" s="2228"/>
      <c r="BN594" s="2228"/>
      <c r="BO594" s="2228"/>
      <c r="BP594" s="2228"/>
      <c r="BQ594" s="2228"/>
      <c r="BR594" s="2228"/>
      <c r="BS594" s="2229"/>
      <c r="BT594" s="2228"/>
      <c r="BU594" s="2228"/>
      <c r="BV594" s="2228"/>
      <c r="BW594" s="2228"/>
      <c r="BX594" s="2228"/>
      <c r="BY594" s="2228"/>
      <c r="BZ594" s="2228"/>
      <c r="CA594" s="2228"/>
      <c r="CB594" s="2228"/>
      <c r="CC594" s="2228"/>
      <c r="CD594" s="2228"/>
      <c r="CE594" s="2228"/>
      <c r="CF594" s="2228"/>
      <c r="CG594" s="2228"/>
      <c r="CH594" s="2228"/>
      <c r="CI594" s="2228"/>
      <c r="CJ594" s="2228"/>
      <c r="CK594" s="2228"/>
      <c r="CL594" s="2228"/>
      <c r="CM594" s="2229"/>
      <c r="CN594" s="2229"/>
    </row>
    <row r="595" spans="2:92" x14ac:dyDescent="0.2">
      <c r="B595" s="2227"/>
      <c r="I595" s="2228"/>
      <c r="J595" s="2228"/>
      <c r="K595" s="2228"/>
      <c r="L595" s="2228"/>
      <c r="M595" s="2228"/>
      <c r="N595" s="2228"/>
      <c r="O595" s="2228"/>
      <c r="P595" s="2228"/>
      <c r="Q595" s="2228"/>
      <c r="R595" s="2228"/>
      <c r="S595" s="2228"/>
      <c r="T595" s="2228"/>
      <c r="U595" s="2228"/>
      <c r="V595" s="2228"/>
      <c r="W595" s="2228"/>
      <c r="X595" s="2228"/>
      <c r="Y595" s="2228"/>
      <c r="Z595" s="2228"/>
      <c r="AA595" s="2228"/>
      <c r="AB595" s="2229"/>
      <c r="AC595" s="2229"/>
      <c r="AD595" s="2229"/>
      <c r="AE595" s="2229"/>
      <c r="AF595" s="2228"/>
      <c r="AG595" s="2228"/>
      <c r="AH595" s="2228"/>
      <c r="AI595" s="2228"/>
      <c r="AJ595" s="2228"/>
      <c r="AK595" s="2228"/>
      <c r="AL595" s="2228"/>
      <c r="AM595" s="2228"/>
      <c r="AN595" s="2228"/>
      <c r="AO595" s="2228"/>
      <c r="AP595" s="2228"/>
      <c r="AQ595" s="2228"/>
      <c r="AR595" s="2228"/>
      <c r="AS595" s="2228"/>
      <c r="AT595" s="2228"/>
      <c r="AU595" s="2228"/>
      <c r="AV595" s="2228"/>
      <c r="AW595" s="2228"/>
      <c r="AX595" s="2230"/>
      <c r="AY595" s="2228"/>
      <c r="AZ595" s="2228"/>
      <c r="BA595" s="2228"/>
      <c r="BB595" s="2228"/>
      <c r="BC595" s="2228"/>
      <c r="BD595" s="2228"/>
      <c r="BE595" s="2228"/>
      <c r="BF595" s="2228"/>
      <c r="BG595" s="2228"/>
      <c r="BH595" s="2228"/>
      <c r="BI595" s="2228"/>
      <c r="BJ595" s="2228"/>
      <c r="BK595" s="2228"/>
      <c r="BL595" s="2228"/>
      <c r="BM595" s="2228"/>
      <c r="BN595" s="2228"/>
      <c r="BO595" s="2228"/>
      <c r="BP595" s="2228"/>
      <c r="BQ595" s="2228"/>
      <c r="BR595" s="2228"/>
      <c r="BS595" s="2229"/>
      <c r="BT595" s="2228"/>
      <c r="BU595" s="2228"/>
      <c r="BV595" s="2228"/>
      <c r="BW595" s="2228"/>
      <c r="BX595" s="2228"/>
      <c r="BY595" s="2228"/>
      <c r="BZ595" s="2228"/>
      <c r="CA595" s="2228"/>
      <c r="CB595" s="2228"/>
      <c r="CC595" s="2228"/>
      <c r="CD595" s="2228"/>
      <c r="CE595" s="2228"/>
      <c r="CF595" s="2228"/>
      <c r="CG595" s="2228"/>
      <c r="CH595" s="2228"/>
      <c r="CI595" s="2228"/>
      <c r="CJ595" s="2228"/>
      <c r="CK595" s="2228"/>
      <c r="CL595" s="2228"/>
      <c r="CM595" s="2229"/>
      <c r="CN595" s="2229"/>
    </row>
    <row r="596" spans="2:92" x14ac:dyDescent="0.2">
      <c r="B596" s="2227"/>
      <c r="I596" s="2228"/>
      <c r="J596" s="2228"/>
      <c r="K596" s="2228"/>
      <c r="L596" s="2228"/>
      <c r="M596" s="2228"/>
      <c r="N596" s="2228"/>
      <c r="O596" s="2228"/>
      <c r="P596" s="2228"/>
      <c r="Q596" s="2228"/>
      <c r="R596" s="2228"/>
      <c r="S596" s="2228"/>
      <c r="T596" s="2228"/>
      <c r="U596" s="2228"/>
      <c r="V596" s="2228"/>
      <c r="W596" s="2228"/>
      <c r="X596" s="2228"/>
      <c r="Y596" s="2228"/>
      <c r="Z596" s="2228"/>
      <c r="AA596" s="2228"/>
      <c r="AB596" s="2229"/>
      <c r="AC596" s="2229"/>
      <c r="AD596" s="2229"/>
      <c r="AE596" s="2229"/>
      <c r="AF596" s="2228"/>
      <c r="AG596" s="2228"/>
      <c r="AH596" s="2228"/>
      <c r="AI596" s="2228"/>
      <c r="AJ596" s="2228"/>
      <c r="AK596" s="2228"/>
      <c r="AL596" s="2228"/>
      <c r="AM596" s="2228"/>
      <c r="AN596" s="2228"/>
      <c r="AO596" s="2228"/>
      <c r="AP596" s="2228"/>
      <c r="AQ596" s="2228"/>
      <c r="AR596" s="2228"/>
      <c r="AS596" s="2228"/>
      <c r="AT596" s="2228"/>
      <c r="AU596" s="2228"/>
      <c r="AV596" s="2228"/>
      <c r="AW596" s="2228"/>
      <c r="AX596" s="2230"/>
      <c r="AY596" s="2228"/>
      <c r="AZ596" s="2228"/>
      <c r="BA596" s="2228"/>
      <c r="BB596" s="2228"/>
      <c r="BC596" s="2228"/>
      <c r="BD596" s="2228"/>
      <c r="BE596" s="2228"/>
      <c r="BF596" s="2228"/>
      <c r="BG596" s="2228"/>
      <c r="BH596" s="2228"/>
      <c r="BI596" s="2228"/>
      <c r="BJ596" s="2228"/>
      <c r="BK596" s="2228"/>
      <c r="BL596" s="2228"/>
      <c r="BM596" s="2228"/>
      <c r="BN596" s="2228"/>
      <c r="BO596" s="2228"/>
      <c r="BP596" s="2228"/>
      <c r="BQ596" s="2228"/>
      <c r="BR596" s="2228"/>
      <c r="BS596" s="2229"/>
      <c r="BT596" s="2228"/>
      <c r="BU596" s="2228"/>
      <c r="BV596" s="2228"/>
      <c r="BW596" s="2228"/>
      <c r="BX596" s="2228"/>
      <c r="BY596" s="2228"/>
      <c r="BZ596" s="2228"/>
      <c r="CA596" s="2228"/>
      <c r="CB596" s="2228"/>
      <c r="CC596" s="2228"/>
      <c r="CD596" s="2228"/>
      <c r="CE596" s="2228"/>
      <c r="CF596" s="2228"/>
      <c r="CG596" s="2228"/>
      <c r="CH596" s="2228"/>
      <c r="CI596" s="2228"/>
      <c r="CJ596" s="2228"/>
      <c r="CK596" s="2228"/>
      <c r="CL596" s="2228"/>
      <c r="CM596" s="2229"/>
      <c r="CN596" s="2229"/>
    </row>
    <row r="597" spans="2:92" x14ac:dyDescent="0.2">
      <c r="B597" s="2227"/>
      <c r="I597" s="2228"/>
      <c r="J597" s="2228"/>
      <c r="K597" s="2228"/>
      <c r="L597" s="2228"/>
      <c r="M597" s="2228"/>
      <c r="N597" s="2228"/>
      <c r="O597" s="2228"/>
      <c r="P597" s="2228"/>
      <c r="Q597" s="2228"/>
      <c r="R597" s="2228"/>
      <c r="S597" s="2228"/>
      <c r="T597" s="2228"/>
      <c r="U597" s="2228"/>
      <c r="V597" s="2228"/>
      <c r="W597" s="2228"/>
      <c r="X597" s="2228"/>
      <c r="Y597" s="2228"/>
      <c r="Z597" s="2228"/>
      <c r="AA597" s="2228"/>
      <c r="AB597" s="2229"/>
      <c r="AC597" s="2229"/>
      <c r="AD597" s="2229"/>
      <c r="AE597" s="2229"/>
      <c r="AF597" s="2228"/>
      <c r="AG597" s="2228"/>
      <c r="AH597" s="2228"/>
      <c r="AI597" s="2228"/>
      <c r="AJ597" s="2228"/>
      <c r="AK597" s="2228"/>
      <c r="AL597" s="2228"/>
      <c r="AM597" s="2228"/>
      <c r="AN597" s="2228"/>
      <c r="AO597" s="2228"/>
      <c r="AP597" s="2228"/>
      <c r="AQ597" s="2228"/>
      <c r="AR597" s="2228"/>
      <c r="AS597" s="2228"/>
      <c r="AT597" s="2228"/>
      <c r="AU597" s="2228"/>
      <c r="AV597" s="2228"/>
      <c r="AW597" s="2228"/>
      <c r="AX597" s="2230"/>
      <c r="AY597" s="2228"/>
      <c r="AZ597" s="2228"/>
      <c r="BA597" s="2228"/>
      <c r="BB597" s="2228"/>
      <c r="BC597" s="2228"/>
      <c r="BD597" s="2228"/>
      <c r="BE597" s="2228"/>
      <c r="BF597" s="2228"/>
      <c r="BG597" s="2228"/>
      <c r="BH597" s="2228"/>
      <c r="BI597" s="2228"/>
      <c r="BJ597" s="2228"/>
      <c r="BK597" s="2228"/>
      <c r="BL597" s="2228"/>
      <c r="BM597" s="2228"/>
      <c r="BN597" s="2228"/>
      <c r="BO597" s="2228"/>
      <c r="BP597" s="2228"/>
      <c r="BQ597" s="2228"/>
      <c r="BR597" s="2228"/>
      <c r="BS597" s="2229"/>
      <c r="BT597" s="2228"/>
      <c r="BU597" s="2228"/>
      <c r="BV597" s="2228"/>
      <c r="BW597" s="2228"/>
      <c r="BX597" s="2228"/>
      <c r="BY597" s="2228"/>
      <c r="BZ597" s="2228"/>
      <c r="CA597" s="2228"/>
      <c r="CB597" s="2228"/>
      <c r="CC597" s="2228"/>
      <c r="CD597" s="2228"/>
      <c r="CE597" s="2228"/>
      <c r="CF597" s="2228"/>
      <c r="CG597" s="2228"/>
      <c r="CH597" s="2228"/>
      <c r="CI597" s="2228"/>
      <c r="CJ597" s="2228"/>
      <c r="CK597" s="2228"/>
      <c r="CL597" s="2228"/>
      <c r="CM597" s="2229"/>
      <c r="CN597" s="2229"/>
    </row>
    <row r="598" spans="2:92" x14ac:dyDescent="0.2">
      <c r="B598" s="2227"/>
      <c r="I598" s="2228"/>
      <c r="J598" s="2228"/>
      <c r="K598" s="2228"/>
      <c r="L598" s="2228"/>
      <c r="M598" s="2228"/>
      <c r="N598" s="2228"/>
      <c r="O598" s="2228"/>
      <c r="P598" s="2228"/>
      <c r="Q598" s="2228"/>
      <c r="R598" s="2228"/>
      <c r="S598" s="2228"/>
      <c r="T598" s="2228"/>
      <c r="U598" s="2228"/>
      <c r="V598" s="2228"/>
      <c r="W598" s="2228"/>
      <c r="X598" s="2228"/>
      <c r="Y598" s="2228"/>
      <c r="Z598" s="2228"/>
      <c r="AA598" s="2228"/>
      <c r="AB598" s="2229"/>
      <c r="AC598" s="2229"/>
      <c r="AD598" s="2229"/>
      <c r="AE598" s="2229"/>
      <c r="AF598" s="2228"/>
      <c r="AG598" s="2228"/>
      <c r="AH598" s="2228"/>
      <c r="AI598" s="2228"/>
      <c r="AJ598" s="2228"/>
      <c r="AK598" s="2228"/>
      <c r="AL598" s="2228"/>
      <c r="AM598" s="2228"/>
      <c r="AN598" s="2228"/>
      <c r="AO598" s="2228"/>
      <c r="AP598" s="2228"/>
      <c r="AQ598" s="2228"/>
      <c r="AR598" s="2228"/>
      <c r="AS598" s="2228"/>
      <c r="AT598" s="2228"/>
      <c r="AU598" s="2228"/>
      <c r="AV598" s="2228"/>
      <c r="AW598" s="2228"/>
      <c r="AX598" s="2230"/>
      <c r="AY598" s="2228"/>
      <c r="AZ598" s="2228"/>
      <c r="BA598" s="2228"/>
      <c r="BB598" s="2228"/>
      <c r="BC598" s="2228"/>
      <c r="BD598" s="2228"/>
      <c r="BE598" s="2228"/>
      <c r="BF598" s="2228"/>
      <c r="BG598" s="2228"/>
      <c r="BH598" s="2228"/>
      <c r="BI598" s="2228"/>
      <c r="BJ598" s="2228"/>
      <c r="BK598" s="2228"/>
      <c r="BL598" s="2228"/>
      <c r="BM598" s="2228"/>
      <c r="BN598" s="2228"/>
      <c r="BO598" s="2228"/>
      <c r="BP598" s="2228"/>
      <c r="BQ598" s="2228"/>
      <c r="BR598" s="2228"/>
      <c r="BS598" s="2229"/>
      <c r="BT598" s="2228"/>
      <c r="BU598" s="2228"/>
      <c r="BV598" s="2228"/>
      <c r="BW598" s="2228"/>
      <c r="BX598" s="2228"/>
      <c r="BY598" s="2228"/>
      <c r="BZ598" s="2228"/>
      <c r="CA598" s="2228"/>
      <c r="CB598" s="2228"/>
      <c r="CC598" s="2228"/>
      <c r="CD598" s="2228"/>
      <c r="CE598" s="2228"/>
      <c r="CF598" s="2228"/>
      <c r="CG598" s="2228"/>
      <c r="CH598" s="2228"/>
      <c r="CI598" s="2228"/>
      <c r="CJ598" s="2228"/>
      <c r="CK598" s="2228"/>
      <c r="CL598" s="2228"/>
      <c r="CM598" s="2229"/>
      <c r="CN598" s="2229"/>
    </row>
    <row r="599" spans="2:92" x14ac:dyDescent="0.2">
      <c r="B599" s="2227"/>
      <c r="I599" s="2228"/>
      <c r="J599" s="2228"/>
      <c r="K599" s="2228"/>
      <c r="L599" s="2228"/>
      <c r="M599" s="2228"/>
      <c r="N599" s="2228"/>
      <c r="O599" s="2228"/>
      <c r="P599" s="2228"/>
      <c r="Q599" s="2228"/>
      <c r="R599" s="2228"/>
      <c r="S599" s="2228"/>
      <c r="T599" s="2228"/>
      <c r="U599" s="2228"/>
      <c r="V599" s="2228"/>
      <c r="W599" s="2228"/>
      <c r="X599" s="2228"/>
      <c r="Y599" s="2228"/>
      <c r="Z599" s="2228"/>
      <c r="AA599" s="2228"/>
      <c r="AB599" s="2229"/>
      <c r="AC599" s="2229"/>
      <c r="AD599" s="2229"/>
      <c r="AE599" s="2229"/>
      <c r="AF599" s="2228"/>
      <c r="AG599" s="2228"/>
      <c r="AH599" s="2228"/>
      <c r="AI599" s="2228"/>
      <c r="AJ599" s="2228"/>
      <c r="AK599" s="2228"/>
      <c r="AL599" s="2228"/>
      <c r="AM599" s="2228"/>
      <c r="AN599" s="2228"/>
      <c r="AO599" s="2228"/>
      <c r="AP599" s="2228"/>
      <c r="AQ599" s="2228"/>
      <c r="AR599" s="2228"/>
      <c r="AS599" s="2228"/>
      <c r="AT599" s="2228"/>
      <c r="AU599" s="2228"/>
      <c r="AV599" s="2228"/>
      <c r="AW599" s="2228"/>
      <c r="AX599" s="2230"/>
      <c r="AY599" s="2228"/>
      <c r="AZ599" s="2228"/>
      <c r="BA599" s="2228"/>
      <c r="BB599" s="2228"/>
      <c r="BC599" s="2228"/>
      <c r="BD599" s="2228"/>
      <c r="BE599" s="2228"/>
      <c r="BF599" s="2228"/>
      <c r="BG599" s="2228"/>
      <c r="BH599" s="2228"/>
      <c r="BI599" s="2228"/>
      <c r="BJ599" s="2228"/>
      <c r="BK599" s="2228"/>
      <c r="BL599" s="2228"/>
      <c r="BM599" s="2228"/>
      <c r="BN599" s="2228"/>
      <c r="BO599" s="2228"/>
      <c r="BP599" s="2228"/>
      <c r="BQ599" s="2228"/>
      <c r="BR599" s="2228"/>
      <c r="BS599" s="2229"/>
      <c r="BT599" s="2228"/>
      <c r="BU599" s="2228"/>
      <c r="BV599" s="2228"/>
      <c r="BW599" s="2228"/>
      <c r="BX599" s="2228"/>
      <c r="BY599" s="2228"/>
      <c r="BZ599" s="2228"/>
      <c r="CA599" s="2228"/>
      <c r="CB599" s="2228"/>
      <c r="CC599" s="2228"/>
      <c r="CD599" s="2228"/>
      <c r="CE599" s="2228"/>
      <c r="CF599" s="2228"/>
      <c r="CG599" s="2228"/>
      <c r="CH599" s="2228"/>
      <c r="CI599" s="2228"/>
      <c r="CJ599" s="2228"/>
      <c r="CK599" s="2228"/>
      <c r="CL599" s="2228"/>
      <c r="CM599" s="2229"/>
      <c r="CN599" s="2229"/>
    </row>
    <row r="600" spans="2:92" x14ac:dyDescent="0.2">
      <c r="B600" s="2227"/>
      <c r="I600" s="2228"/>
      <c r="J600" s="2228"/>
      <c r="K600" s="2228"/>
      <c r="L600" s="2228"/>
      <c r="M600" s="2228"/>
      <c r="N600" s="2228"/>
      <c r="O600" s="2228"/>
      <c r="P600" s="2228"/>
      <c r="Q600" s="2228"/>
      <c r="R600" s="2228"/>
      <c r="S600" s="2228"/>
      <c r="T600" s="2228"/>
      <c r="U600" s="2228"/>
      <c r="V600" s="2228"/>
      <c r="W600" s="2228"/>
      <c r="X600" s="2228"/>
      <c r="Y600" s="2228"/>
      <c r="Z600" s="2228"/>
      <c r="AA600" s="2228"/>
      <c r="AB600" s="2229"/>
      <c r="AC600" s="2229"/>
      <c r="AD600" s="2229"/>
      <c r="AE600" s="2229"/>
      <c r="AF600" s="2228"/>
      <c r="AG600" s="2228"/>
      <c r="AH600" s="2228"/>
      <c r="AI600" s="2228"/>
      <c r="AJ600" s="2228"/>
      <c r="AK600" s="2228"/>
      <c r="AL600" s="2228"/>
      <c r="AM600" s="2228"/>
      <c r="AN600" s="2228"/>
      <c r="AO600" s="2228"/>
      <c r="AP600" s="2228"/>
      <c r="AQ600" s="2228"/>
      <c r="AR600" s="2228"/>
      <c r="AS600" s="2228"/>
      <c r="AT600" s="2228"/>
      <c r="AU600" s="2228"/>
      <c r="AV600" s="2228"/>
      <c r="AW600" s="2228"/>
      <c r="AX600" s="2230"/>
      <c r="AY600" s="2228"/>
      <c r="AZ600" s="2228"/>
      <c r="BA600" s="2228"/>
      <c r="BB600" s="2228"/>
      <c r="BC600" s="2228"/>
      <c r="BD600" s="2228"/>
      <c r="BE600" s="2228"/>
      <c r="BF600" s="2228"/>
      <c r="BG600" s="2228"/>
      <c r="BH600" s="2228"/>
      <c r="BI600" s="2228"/>
      <c r="BJ600" s="2228"/>
      <c r="BK600" s="2228"/>
      <c r="BL600" s="2228"/>
      <c r="BM600" s="2228"/>
      <c r="BN600" s="2228"/>
      <c r="BO600" s="2228"/>
      <c r="BP600" s="2228"/>
      <c r="BQ600" s="2228"/>
      <c r="BR600" s="2228"/>
      <c r="BS600" s="2229"/>
      <c r="BT600" s="2228"/>
      <c r="BU600" s="2228"/>
      <c r="BV600" s="2228"/>
      <c r="BW600" s="2228"/>
      <c r="BX600" s="2228"/>
      <c r="BY600" s="2228"/>
      <c r="BZ600" s="2228"/>
      <c r="CA600" s="2228"/>
      <c r="CB600" s="2228"/>
      <c r="CC600" s="2228"/>
      <c r="CD600" s="2228"/>
      <c r="CE600" s="2228"/>
      <c r="CF600" s="2228"/>
      <c r="CG600" s="2228"/>
      <c r="CH600" s="2228"/>
      <c r="CI600" s="2228"/>
      <c r="CJ600" s="2228"/>
      <c r="CK600" s="2228"/>
      <c r="CL600" s="2228"/>
      <c r="CM600" s="2229"/>
      <c r="CN600" s="2229"/>
    </row>
    <row r="601" spans="2:92" x14ac:dyDescent="0.2">
      <c r="B601" s="2227"/>
      <c r="I601" s="2228"/>
      <c r="J601" s="2228"/>
      <c r="K601" s="2228"/>
      <c r="L601" s="2228"/>
      <c r="M601" s="2228"/>
      <c r="N601" s="2228"/>
      <c r="O601" s="2228"/>
      <c r="P601" s="2228"/>
      <c r="Q601" s="2228"/>
      <c r="R601" s="2228"/>
      <c r="S601" s="2228"/>
      <c r="T601" s="2228"/>
      <c r="U601" s="2228"/>
      <c r="V601" s="2228"/>
      <c r="W601" s="2228"/>
      <c r="X601" s="2228"/>
      <c r="Y601" s="2228"/>
      <c r="Z601" s="2228"/>
      <c r="AA601" s="2228"/>
      <c r="AB601" s="2229"/>
      <c r="AC601" s="2229"/>
      <c r="AD601" s="2229"/>
      <c r="AE601" s="2229"/>
      <c r="AF601" s="2228"/>
      <c r="AG601" s="2228"/>
      <c r="AH601" s="2228"/>
      <c r="AI601" s="2228"/>
      <c r="AJ601" s="2228"/>
      <c r="AK601" s="2228"/>
      <c r="AL601" s="2228"/>
      <c r="AM601" s="2228"/>
      <c r="AN601" s="2228"/>
      <c r="AO601" s="2228"/>
      <c r="AP601" s="2228"/>
      <c r="AQ601" s="2228"/>
      <c r="AR601" s="2228"/>
      <c r="AS601" s="2228"/>
      <c r="AT601" s="2228"/>
      <c r="AU601" s="2228"/>
      <c r="AV601" s="2228"/>
      <c r="AW601" s="2228"/>
      <c r="AX601" s="2230"/>
      <c r="AY601" s="2228"/>
      <c r="AZ601" s="2228"/>
      <c r="BA601" s="2228"/>
      <c r="BB601" s="2228"/>
      <c r="BC601" s="2228"/>
      <c r="BD601" s="2228"/>
      <c r="BE601" s="2228"/>
      <c r="BF601" s="2228"/>
      <c r="BG601" s="2228"/>
      <c r="BH601" s="2228"/>
      <c r="BI601" s="2228"/>
      <c r="BJ601" s="2228"/>
      <c r="BK601" s="2228"/>
      <c r="BL601" s="2228"/>
      <c r="BM601" s="2228"/>
      <c r="BN601" s="2228"/>
      <c r="BO601" s="2228"/>
      <c r="BP601" s="2228"/>
      <c r="BQ601" s="2228"/>
      <c r="BR601" s="2228"/>
      <c r="BS601" s="2229"/>
      <c r="BT601" s="2228"/>
      <c r="BU601" s="2228"/>
      <c r="BV601" s="2228"/>
      <c r="BW601" s="2228"/>
      <c r="BX601" s="2228"/>
      <c r="BY601" s="2228"/>
      <c r="BZ601" s="2228"/>
      <c r="CA601" s="2228"/>
      <c r="CB601" s="2228"/>
      <c r="CC601" s="2228"/>
      <c r="CD601" s="2228"/>
      <c r="CE601" s="2228"/>
      <c r="CF601" s="2228"/>
      <c r="CG601" s="2228"/>
      <c r="CH601" s="2228"/>
      <c r="CI601" s="2228"/>
      <c r="CJ601" s="2228"/>
      <c r="CK601" s="2228"/>
      <c r="CL601" s="2228"/>
      <c r="CM601" s="2229"/>
      <c r="CN601" s="2229"/>
    </row>
    <row r="602" spans="2:92" x14ac:dyDescent="0.2">
      <c r="B602" s="2227"/>
      <c r="I602" s="2228"/>
      <c r="J602" s="2228"/>
      <c r="K602" s="2228"/>
      <c r="L602" s="2228"/>
      <c r="M602" s="2228"/>
      <c r="N602" s="2228"/>
      <c r="O602" s="2228"/>
      <c r="P602" s="2228"/>
      <c r="Q602" s="2228"/>
      <c r="R602" s="2228"/>
      <c r="S602" s="2228"/>
      <c r="T602" s="2228"/>
      <c r="U602" s="2228"/>
      <c r="V602" s="2228"/>
      <c r="W602" s="2228"/>
      <c r="X602" s="2228"/>
      <c r="Y602" s="2228"/>
      <c r="Z602" s="2228"/>
      <c r="AA602" s="2228"/>
      <c r="AB602" s="2229"/>
      <c r="AC602" s="2229"/>
      <c r="AD602" s="2229"/>
      <c r="AE602" s="2229"/>
      <c r="AF602" s="2228"/>
      <c r="AG602" s="2228"/>
      <c r="AH602" s="2228"/>
      <c r="AI602" s="2228"/>
      <c r="AJ602" s="2228"/>
      <c r="AK602" s="2228"/>
      <c r="AL602" s="2228"/>
      <c r="AM602" s="2228"/>
      <c r="AN602" s="2228"/>
      <c r="AO602" s="2228"/>
      <c r="AP602" s="2228"/>
      <c r="AQ602" s="2228"/>
      <c r="AR602" s="2228"/>
      <c r="AS602" s="2228"/>
      <c r="AT602" s="2228"/>
      <c r="AU602" s="2228"/>
      <c r="AV602" s="2228"/>
      <c r="AW602" s="2228"/>
      <c r="AX602" s="2230"/>
      <c r="AY602" s="2228"/>
      <c r="AZ602" s="2228"/>
      <c r="BA602" s="2228"/>
      <c r="BB602" s="2228"/>
      <c r="BC602" s="2228"/>
      <c r="BD602" s="2228"/>
      <c r="BE602" s="2228"/>
      <c r="BF602" s="2228"/>
      <c r="BG602" s="2228"/>
      <c r="BH602" s="2228"/>
      <c r="BI602" s="2228"/>
      <c r="BJ602" s="2228"/>
      <c r="BK602" s="2228"/>
      <c r="BL602" s="2228"/>
      <c r="BM602" s="2228"/>
      <c r="BN602" s="2228"/>
      <c r="BO602" s="2228"/>
      <c r="BP602" s="2228"/>
      <c r="BQ602" s="2228"/>
      <c r="BR602" s="2228"/>
      <c r="BS602" s="2229"/>
      <c r="BT602" s="2228"/>
      <c r="BU602" s="2228"/>
      <c r="BV602" s="2228"/>
      <c r="BW602" s="2228"/>
      <c r="BX602" s="2228"/>
      <c r="BY602" s="2228"/>
      <c r="BZ602" s="2228"/>
      <c r="CA602" s="2228"/>
      <c r="CB602" s="2228"/>
      <c r="CC602" s="2228"/>
      <c r="CD602" s="2228"/>
      <c r="CE602" s="2228"/>
      <c r="CF602" s="2228"/>
      <c r="CG602" s="2228"/>
      <c r="CH602" s="2228"/>
      <c r="CI602" s="2228"/>
      <c r="CJ602" s="2228"/>
      <c r="CK602" s="2228"/>
      <c r="CL602" s="2228"/>
      <c r="CM602" s="2229"/>
      <c r="CN602" s="2229"/>
    </row>
    <row r="603" spans="2:92" x14ac:dyDescent="0.2">
      <c r="B603" s="2227"/>
      <c r="I603" s="2228"/>
      <c r="J603" s="2228"/>
      <c r="K603" s="2228"/>
      <c r="L603" s="2228"/>
      <c r="M603" s="2228"/>
      <c r="N603" s="2228"/>
      <c r="O603" s="2228"/>
      <c r="P603" s="2228"/>
      <c r="Q603" s="2228"/>
      <c r="R603" s="2228"/>
      <c r="S603" s="2228"/>
      <c r="T603" s="2228"/>
      <c r="U603" s="2228"/>
      <c r="V603" s="2228"/>
      <c r="W603" s="2228"/>
      <c r="X603" s="2228"/>
      <c r="Y603" s="2228"/>
      <c r="Z603" s="2228"/>
      <c r="AA603" s="2228"/>
      <c r="AB603" s="2229"/>
      <c r="AC603" s="2229"/>
      <c r="AD603" s="2229"/>
      <c r="AE603" s="2229"/>
      <c r="AF603" s="2228"/>
      <c r="AG603" s="2228"/>
      <c r="AH603" s="2228"/>
      <c r="AI603" s="2228"/>
      <c r="AJ603" s="2228"/>
      <c r="AK603" s="2228"/>
      <c r="AL603" s="2228"/>
      <c r="AM603" s="2228"/>
      <c r="AN603" s="2228"/>
      <c r="AO603" s="2228"/>
      <c r="AP603" s="2228"/>
      <c r="AQ603" s="2228"/>
      <c r="AR603" s="2228"/>
      <c r="AS603" s="2228"/>
      <c r="AT603" s="2228"/>
      <c r="AU603" s="2228"/>
      <c r="AV603" s="2228"/>
      <c r="AW603" s="2228"/>
      <c r="AX603" s="2230"/>
      <c r="AY603" s="2228"/>
      <c r="AZ603" s="2228"/>
      <c r="BA603" s="2228"/>
      <c r="BB603" s="2228"/>
      <c r="BC603" s="2228"/>
      <c r="BD603" s="2228"/>
      <c r="BE603" s="2228"/>
      <c r="BF603" s="2228"/>
      <c r="BG603" s="2228"/>
      <c r="BH603" s="2228"/>
      <c r="BI603" s="2228"/>
      <c r="BJ603" s="2228"/>
      <c r="BK603" s="2228"/>
      <c r="BL603" s="2228"/>
      <c r="BM603" s="2228"/>
      <c r="BN603" s="2228"/>
      <c r="BO603" s="2228"/>
      <c r="BP603" s="2228"/>
      <c r="BQ603" s="2228"/>
      <c r="BR603" s="2228"/>
      <c r="BS603" s="2229"/>
      <c r="BT603" s="2228"/>
      <c r="BU603" s="2228"/>
      <c r="BV603" s="2228"/>
      <c r="BW603" s="2228"/>
      <c r="BX603" s="2228"/>
      <c r="BY603" s="2228"/>
      <c r="BZ603" s="2228"/>
      <c r="CA603" s="2228"/>
      <c r="CB603" s="2228"/>
      <c r="CC603" s="2228"/>
      <c r="CD603" s="2228"/>
      <c r="CE603" s="2228"/>
      <c r="CF603" s="2228"/>
      <c r="CG603" s="2228"/>
      <c r="CH603" s="2228"/>
      <c r="CI603" s="2228"/>
      <c r="CJ603" s="2228"/>
      <c r="CK603" s="2228"/>
      <c r="CL603" s="2228"/>
      <c r="CM603" s="2229"/>
      <c r="CN603" s="2229"/>
    </row>
    <row r="604" spans="2:92" x14ac:dyDescent="0.2">
      <c r="B604" s="2227"/>
      <c r="I604" s="2228"/>
      <c r="J604" s="2228"/>
      <c r="K604" s="2228"/>
      <c r="L604" s="2228"/>
      <c r="M604" s="2228"/>
      <c r="N604" s="2228"/>
      <c r="O604" s="2228"/>
      <c r="P604" s="2228"/>
      <c r="Q604" s="2228"/>
      <c r="R604" s="2228"/>
      <c r="S604" s="2228"/>
      <c r="T604" s="2228"/>
      <c r="U604" s="2228"/>
      <c r="V604" s="2228"/>
      <c r="W604" s="2228"/>
      <c r="X604" s="2228"/>
      <c r="Y604" s="2228"/>
      <c r="Z604" s="2228"/>
      <c r="AA604" s="2228"/>
      <c r="AB604" s="2229"/>
      <c r="AC604" s="2229"/>
      <c r="AD604" s="2229"/>
      <c r="AE604" s="2229"/>
      <c r="AF604" s="2228"/>
      <c r="AG604" s="2228"/>
      <c r="AH604" s="2228"/>
      <c r="AI604" s="2228"/>
      <c r="AJ604" s="2228"/>
      <c r="AK604" s="2228"/>
      <c r="AL604" s="2228"/>
      <c r="AM604" s="2228"/>
      <c r="AN604" s="2228"/>
      <c r="AO604" s="2228"/>
      <c r="AP604" s="2228"/>
      <c r="AQ604" s="2228"/>
      <c r="AR604" s="2228"/>
      <c r="AS604" s="2228"/>
      <c r="AT604" s="2228"/>
      <c r="AU604" s="2228"/>
      <c r="AV604" s="2228"/>
      <c r="AW604" s="2228"/>
      <c r="AX604" s="2230"/>
      <c r="AY604" s="2228"/>
      <c r="AZ604" s="2228"/>
      <c r="BA604" s="2228"/>
      <c r="BB604" s="2228"/>
      <c r="BC604" s="2228"/>
      <c r="BD604" s="2228"/>
      <c r="BE604" s="2228"/>
      <c r="BF604" s="2228"/>
      <c r="BG604" s="2228"/>
      <c r="BH604" s="2228"/>
      <c r="BI604" s="2228"/>
      <c r="BJ604" s="2228"/>
      <c r="BK604" s="2228"/>
      <c r="BL604" s="2228"/>
      <c r="BM604" s="2228"/>
      <c r="BN604" s="2228"/>
      <c r="BO604" s="2228"/>
      <c r="BP604" s="2228"/>
      <c r="BQ604" s="2228"/>
      <c r="BR604" s="2228"/>
      <c r="BS604" s="2229"/>
      <c r="BT604" s="2228"/>
      <c r="BU604" s="2228"/>
      <c r="BV604" s="2228"/>
      <c r="BW604" s="2228"/>
      <c r="BX604" s="2228"/>
      <c r="BY604" s="2228"/>
      <c r="BZ604" s="2228"/>
      <c r="CA604" s="2228"/>
      <c r="CB604" s="2228"/>
      <c r="CC604" s="2228"/>
      <c r="CD604" s="2228"/>
      <c r="CE604" s="2228"/>
      <c r="CF604" s="2228"/>
      <c r="CG604" s="2228"/>
      <c r="CH604" s="2228"/>
      <c r="CI604" s="2228"/>
      <c r="CJ604" s="2228"/>
      <c r="CK604" s="2228"/>
      <c r="CL604" s="2228"/>
      <c r="CM604" s="2229"/>
      <c r="CN604" s="2229"/>
    </row>
    <row r="605" spans="2:92" x14ac:dyDescent="0.2">
      <c r="B605" s="2227"/>
      <c r="I605" s="2228"/>
      <c r="J605" s="2228"/>
      <c r="K605" s="2228"/>
      <c r="L605" s="2228"/>
      <c r="M605" s="2228"/>
      <c r="N605" s="2228"/>
      <c r="O605" s="2228"/>
      <c r="P605" s="2228"/>
      <c r="Q605" s="2228"/>
      <c r="R605" s="2228"/>
      <c r="S605" s="2228"/>
      <c r="T605" s="2228"/>
      <c r="U605" s="2228"/>
      <c r="V605" s="2228"/>
      <c r="W605" s="2228"/>
      <c r="X605" s="2228"/>
      <c r="Y605" s="2228"/>
      <c r="Z605" s="2228"/>
      <c r="AA605" s="2228"/>
      <c r="AB605" s="2229"/>
      <c r="AC605" s="2229"/>
      <c r="AD605" s="2229"/>
      <c r="AE605" s="2229"/>
      <c r="AF605" s="2228"/>
      <c r="AG605" s="2228"/>
      <c r="AH605" s="2228"/>
      <c r="AI605" s="2228"/>
      <c r="AJ605" s="2228"/>
      <c r="AK605" s="2228"/>
      <c r="AL605" s="2228"/>
      <c r="AM605" s="2228"/>
      <c r="AN605" s="2228"/>
      <c r="AO605" s="2228"/>
      <c r="AP605" s="2228"/>
      <c r="AQ605" s="2228"/>
      <c r="AR605" s="2228"/>
      <c r="AS605" s="2228"/>
      <c r="AT605" s="2228"/>
      <c r="AU605" s="2228"/>
      <c r="AV605" s="2228"/>
      <c r="AW605" s="2228"/>
      <c r="AX605" s="2230"/>
      <c r="AY605" s="2228"/>
      <c r="AZ605" s="2228"/>
      <c r="BA605" s="2228"/>
      <c r="BB605" s="2228"/>
      <c r="BC605" s="2228"/>
      <c r="BD605" s="2228"/>
      <c r="BE605" s="2228"/>
      <c r="BF605" s="2228"/>
      <c r="BG605" s="2228"/>
      <c r="BH605" s="2228"/>
      <c r="BI605" s="2228"/>
      <c r="BJ605" s="2228"/>
      <c r="BK605" s="2228"/>
      <c r="BL605" s="2228"/>
      <c r="BM605" s="2228"/>
      <c r="BN605" s="2228"/>
      <c r="BO605" s="2228"/>
      <c r="BP605" s="2228"/>
      <c r="BQ605" s="2228"/>
      <c r="BR605" s="2228"/>
      <c r="BS605" s="2229"/>
      <c r="BT605" s="2228"/>
      <c r="BU605" s="2228"/>
      <c r="BV605" s="2228"/>
      <c r="BW605" s="2228"/>
      <c r="BX605" s="2228"/>
      <c r="BY605" s="2228"/>
      <c r="BZ605" s="2228"/>
      <c r="CA605" s="2228"/>
      <c r="CB605" s="2228"/>
      <c r="CC605" s="2228"/>
      <c r="CD605" s="2228"/>
      <c r="CE605" s="2228"/>
      <c r="CF605" s="2228"/>
      <c r="CG605" s="2228"/>
      <c r="CH605" s="2228"/>
      <c r="CI605" s="2228"/>
      <c r="CJ605" s="2228"/>
      <c r="CK605" s="2228"/>
      <c r="CL605" s="2228"/>
      <c r="CM605" s="2229"/>
      <c r="CN605" s="2229"/>
    </row>
    <row r="606" spans="2:92" x14ac:dyDescent="0.2">
      <c r="B606" s="2227"/>
      <c r="I606" s="2228"/>
      <c r="J606" s="2228"/>
      <c r="K606" s="2228"/>
      <c r="L606" s="2228"/>
      <c r="M606" s="2228"/>
      <c r="N606" s="2228"/>
      <c r="O606" s="2228"/>
      <c r="P606" s="2228"/>
      <c r="Q606" s="2228"/>
      <c r="R606" s="2228"/>
      <c r="S606" s="2228"/>
      <c r="T606" s="2228"/>
      <c r="U606" s="2228"/>
      <c r="V606" s="2228"/>
      <c r="W606" s="2228"/>
      <c r="X606" s="2228"/>
      <c r="Y606" s="2228"/>
      <c r="Z606" s="2228"/>
      <c r="AA606" s="2228"/>
      <c r="AB606" s="2229"/>
      <c r="AC606" s="2229"/>
      <c r="AD606" s="2229"/>
      <c r="AE606" s="2229"/>
      <c r="AF606" s="2228"/>
      <c r="AG606" s="2228"/>
      <c r="AH606" s="2228"/>
      <c r="AI606" s="2228"/>
      <c r="AJ606" s="2228"/>
      <c r="AK606" s="2228"/>
      <c r="AL606" s="2228"/>
      <c r="AM606" s="2228"/>
      <c r="AN606" s="2228"/>
      <c r="AO606" s="2228"/>
      <c r="AP606" s="2228"/>
      <c r="AQ606" s="2228"/>
      <c r="AR606" s="2228"/>
      <c r="AS606" s="2228"/>
      <c r="AT606" s="2228"/>
      <c r="AU606" s="2228"/>
      <c r="AV606" s="2228"/>
      <c r="AW606" s="2228"/>
      <c r="AX606" s="2230"/>
      <c r="AY606" s="2228"/>
      <c r="AZ606" s="2228"/>
      <c r="BA606" s="2228"/>
      <c r="BB606" s="2228"/>
      <c r="BC606" s="2228"/>
      <c r="BD606" s="2228"/>
      <c r="BE606" s="2228"/>
      <c r="BF606" s="2228"/>
      <c r="BG606" s="2228"/>
      <c r="BH606" s="2228"/>
      <c r="BI606" s="2228"/>
      <c r="BJ606" s="2228"/>
      <c r="BK606" s="2228"/>
      <c r="BL606" s="2228"/>
      <c r="BM606" s="2228"/>
      <c r="BN606" s="2228"/>
      <c r="BO606" s="2228"/>
      <c r="BP606" s="2228"/>
      <c r="BQ606" s="2228"/>
      <c r="BR606" s="2228"/>
      <c r="BS606" s="2229"/>
      <c r="BT606" s="2228"/>
      <c r="BU606" s="2228"/>
      <c r="BV606" s="2228"/>
      <c r="BW606" s="2228"/>
      <c r="BX606" s="2228"/>
      <c r="BY606" s="2228"/>
      <c r="BZ606" s="2228"/>
      <c r="CA606" s="2228"/>
      <c r="CB606" s="2228"/>
      <c r="CC606" s="2228"/>
      <c r="CD606" s="2228"/>
      <c r="CE606" s="2228"/>
      <c r="CF606" s="2228"/>
      <c r="CG606" s="2228"/>
      <c r="CH606" s="2228"/>
      <c r="CI606" s="2228"/>
      <c r="CJ606" s="2228"/>
      <c r="CK606" s="2228"/>
      <c r="CL606" s="2228"/>
      <c r="CM606" s="2229"/>
      <c r="CN606" s="2229"/>
    </row>
    <row r="607" spans="2:92" x14ac:dyDescent="0.2">
      <c r="B607" s="2227"/>
      <c r="I607" s="2228"/>
      <c r="J607" s="2228"/>
      <c r="K607" s="2228"/>
      <c r="L607" s="2228"/>
      <c r="M607" s="2228"/>
      <c r="N607" s="2228"/>
      <c r="O607" s="2228"/>
      <c r="P607" s="2228"/>
      <c r="Q607" s="2228"/>
      <c r="R607" s="2228"/>
      <c r="S607" s="2228"/>
      <c r="T607" s="2228"/>
      <c r="U607" s="2228"/>
      <c r="V607" s="2228"/>
      <c r="W607" s="2228"/>
      <c r="X607" s="2228"/>
      <c r="Y607" s="2228"/>
      <c r="Z607" s="2228"/>
      <c r="AA607" s="2228"/>
      <c r="AB607" s="2229"/>
      <c r="AC607" s="2229"/>
      <c r="AD607" s="2229"/>
      <c r="AE607" s="2229"/>
      <c r="AF607" s="2228"/>
      <c r="AG607" s="2228"/>
      <c r="AH607" s="2228"/>
      <c r="AI607" s="2228"/>
      <c r="AJ607" s="2228"/>
      <c r="AK607" s="2228"/>
      <c r="AL607" s="2228"/>
      <c r="AM607" s="2228"/>
      <c r="AN607" s="2228"/>
      <c r="AO607" s="2228"/>
      <c r="AP607" s="2228"/>
      <c r="AQ607" s="2228"/>
      <c r="AR607" s="2228"/>
      <c r="AS607" s="2228"/>
      <c r="AT607" s="2228"/>
      <c r="AU607" s="2228"/>
      <c r="AV607" s="2228"/>
      <c r="AW607" s="2228"/>
      <c r="AX607" s="2230"/>
      <c r="AY607" s="2228"/>
      <c r="AZ607" s="2228"/>
      <c r="BA607" s="2228"/>
      <c r="BB607" s="2228"/>
      <c r="BC607" s="2228"/>
      <c r="BD607" s="2228"/>
      <c r="BE607" s="2228"/>
      <c r="BF607" s="2228"/>
      <c r="BG607" s="2228"/>
      <c r="BH607" s="2228"/>
      <c r="BI607" s="2228"/>
      <c r="BJ607" s="2228"/>
      <c r="BK607" s="2228"/>
      <c r="BL607" s="2228"/>
      <c r="BM607" s="2228"/>
      <c r="BN607" s="2228"/>
      <c r="BO607" s="2228"/>
      <c r="BP607" s="2228"/>
      <c r="BQ607" s="2228"/>
      <c r="BR607" s="2228"/>
      <c r="BS607" s="2229"/>
      <c r="BT607" s="2228"/>
      <c r="BU607" s="2228"/>
      <c r="BV607" s="2228"/>
      <c r="BW607" s="2228"/>
      <c r="BX607" s="2228"/>
      <c r="BY607" s="2228"/>
      <c r="BZ607" s="2228"/>
      <c r="CA607" s="2228"/>
      <c r="CB607" s="2228"/>
      <c r="CC607" s="2228"/>
      <c r="CD607" s="2228"/>
      <c r="CE607" s="2228"/>
      <c r="CF607" s="2228"/>
      <c r="CG607" s="2228"/>
      <c r="CH607" s="2228"/>
      <c r="CI607" s="2228"/>
      <c r="CJ607" s="2228"/>
      <c r="CK607" s="2228"/>
      <c r="CL607" s="2228"/>
      <c r="CM607" s="2229"/>
      <c r="CN607" s="2229"/>
    </row>
    <row r="608" spans="2:92" x14ac:dyDescent="0.2">
      <c r="B608" s="2227"/>
      <c r="I608" s="2228"/>
      <c r="J608" s="2228"/>
      <c r="K608" s="2228"/>
      <c r="L608" s="2228"/>
      <c r="M608" s="2228"/>
      <c r="N608" s="2228"/>
      <c r="O608" s="2228"/>
      <c r="P608" s="2228"/>
      <c r="Q608" s="2228"/>
      <c r="R608" s="2228"/>
      <c r="S608" s="2228"/>
      <c r="T608" s="2228"/>
      <c r="U608" s="2228"/>
      <c r="V608" s="2228"/>
      <c r="W608" s="2228"/>
      <c r="X608" s="2228"/>
      <c r="Y608" s="2228"/>
      <c r="Z608" s="2228"/>
      <c r="AA608" s="2228"/>
      <c r="AB608" s="2229"/>
      <c r="AC608" s="2229"/>
      <c r="AD608" s="2229"/>
      <c r="AE608" s="2229"/>
      <c r="AF608" s="2228"/>
      <c r="AG608" s="2228"/>
      <c r="AH608" s="2228"/>
      <c r="AI608" s="2228"/>
      <c r="AJ608" s="2228"/>
      <c r="AK608" s="2228"/>
      <c r="AL608" s="2228"/>
      <c r="AM608" s="2228"/>
      <c r="AN608" s="2228"/>
      <c r="AO608" s="2228"/>
      <c r="AP608" s="2228"/>
      <c r="AQ608" s="2228"/>
      <c r="AR608" s="2228"/>
      <c r="AS608" s="2228"/>
      <c r="AT608" s="2228"/>
      <c r="AU608" s="2228"/>
      <c r="AV608" s="2228"/>
      <c r="AW608" s="2228"/>
      <c r="AX608" s="2230"/>
      <c r="AY608" s="2228"/>
      <c r="AZ608" s="2228"/>
      <c r="BA608" s="2228"/>
      <c r="BB608" s="2228"/>
      <c r="BC608" s="2228"/>
      <c r="BD608" s="2228"/>
      <c r="BE608" s="2228"/>
      <c r="BF608" s="2228"/>
      <c r="BG608" s="2228"/>
      <c r="BH608" s="2228"/>
      <c r="BI608" s="2228"/>
      <c r="BJ608" s="2228"/>
      <c r="BK608" s="2228"/>
      <c r="BL608" s="2228"/>
      <c r="BM608" s="2228"/>
      <c r="BN608" s="2228"/>
      <c r="BO608" s="2228"/>
      <c r="BP608" s="2228"/>
      <c r="BQ608" s="2228"/>
      <c r="BR608" s="2228"/>
      <c r="BS608" s="2229"/>
      <c r="BT608" s="2228"/>
      <c r="BU608" s="2228"/>
      <c r="BV608" s="2228"/>
      <c r="BW608" s="2228"/>
      <c r="BX608" s="2228"/>
      <c r="BY608" s="2228"/>
      <c r="BZ608" s="2228"/>
      <c r="CA608" s="2228"/>
      <c r="CB608" s="2228"/>
      <c r="CC608" s="2228"/>
      <c r="CD608" s="2228"/>
      <c r="CE608" s="2228"/>
      <c r="CF608" s="2228"/>
      <c r="CG608" s="2228"/>
      <c r="CH608" s="2228"/>
      <c r="CI608" s="2228"/>
      <c r="CJ608" s="2228"/>
      <c r="CK608" s="2228"/>
      <c r="CL608" s="2228"/>
      <c r="CM608" s="2229"/>
      <c r="CN608" s="2229"/>
    </row>
    <row r="609" spans="2:92" x14ac:dyDescent="0.2">
      <c r="B609" s="2227"/>
      <c r="I609" s="2228"/>
      <c r="J609" s="2228"/>
      <c r="K609" s="2228"/>
      <c r="L609" s="2228"/>
      <c r="M609" s="2228"/>
      <c r="N609" s="2228"/>
      <c r="O609" s="2228"/>
      <c r="P609" s="2228"/>
      <c r="Q609" s="2228"/>
      <c r="R609" s="2228"/>
      <c r="S609" s="2228"/>
      <c r="T609" s="2228"/>
      <c r="U609" s="2228"/>
      <c r="V609" s="2228"/>
      <c r="W609" s="2228"/>
      <c r="X609" s="2228"/>
      <c r="Y609" s="2228"/>
      <c r="Z609" s="2228"/>
      <c r="AA609" s="2228"/>
      <c r="AB609" s="2229"/>
      <c r="AC609" s="2229"/>
      <c r="AD609" s="2229"/>
      <c r="AE609" s="2229"/>
      <c r="AF609" s="2228"/>
      <c r="AG609" s="2228"/>
      <c r="AH609" s="2228"/>
      <c r="AI609" s="2228"/>
      <c r="AJ609" s="2228"/>
      <c r="AK609" s="2228"/>
      <c r="AL609" s="2228"/>
      <c r="AM609" s="2228"/>
      <c r="AN609" s="2228"/>
      <c r="AO609" s="2228"/>
      <c r="AP609" s="2228"/>
      <c r="AQ609" s="2228"/>
      <c r="AR609" s="2228"/>
      <c r="AS609" s="2228"/>
      <c r="AT609" s="2228"/>
      <c r="AU609" s="2228"/>
      <c r="AV609" s="2228"/>
      <c r="AW609" s="2228"/>
      <c r="AX609" s="2230"/>
      <c r="AY609" s="2228"/>
      <c r="AZ609" s="2228"/>
      <c r="BA609" s="2228"/>
      <c r="BB609" s="2228"/>
      <c r="BC609" s="2228"/>
      <c r="BD609" s="2228"/>
      <c r="BE609" s="2228"/>
      <c r="BF609" s="2228"/>
      <c r="BG609" s="2228"/>
      <c r="BH609" s="2228"/>
      <c r="BI609" s="2228"/>
      <c r="BJ609" s="2228"/>
      <c r="BK609" s="2228"/>
      <c r="BL609" s="2228"/>
      <c r="BM609" s="2228"/>
      <c r="BN609" s="2228"/>
      <c r="BO609" s="2228"/>
      <c r="BP609" s="2228"/>
      <c r="BQ609" s="2228"/>
      <c r="BR609" s="2228"/>
      <c r="BS609" s="2229"/>
      <c r="BT609" s="2228"/>
      <c r="BU609" s="2228"/>
      <c r="BV609" s="2228"/>
      <c r="BW609" s="2228"/>
      <c r="BX609" s="2228"/>
      <c r="BY609" s="2228"/>
      <c r="BZ609" s="2228"/>
      <c r="CA609" s="2228"/>
      <c r="CB609" s="2228"/>
      <c r="CC609" s="2228"/>
      <c r="CD609" s="2228"/>
      <c r="CE609" s="2228"/>
      <c r="CF609" s="2228"/>
      <c r="CG609" s="2228"/>
      <c r="CH609" s="2228"/>
      <c r="CI609" s="2228"/>
      <c r="CJ609" s="2228"/>
      <c r="CK609" s="2228"/>
      <c r="CL609" s="2228"/>
      <c r="CM609" s="2229"/>
      <c r="CN609" s="2229"/>
    </row>
    <row r="610" spans="2:92" x14ac:dyDescent="0.2">
      <c r="B610" s="2227"/>
      <c r="I610" s="2228"/>
      <c r="J610" s="2228"/>
      <c r="K610" s="2228"/>
      <c r="L610" s="2228"/>
      <c r="M610" s="2228"/>
      <c r="N610" s="2228"/>
      <c r="O610" s="2228"/>
      <c r="P610" s="2228"/>
      <c r="Q610" s="2228"/>
      <c r="R610" s="2228"/>
      <c r="S610" s="2228"/>
      <c r="T610" s="2228"/>
      <c r="U610" s="2228"/>
      <c r="V610" s="2228"/>
      <c r="W610" s="2228"/>
      <c r="X610" s="2228"/>
      <c r="Y610" s="2228"/>
      <c r="Z610" s="2228"/>
      <c r="AA610" s="2228"/>
      <c r="AB610" s="2229"/>
      <c r="AC610" s="2229"/>
      <c r="AD610" s="2229"/>
      <c r="AE610" s="2229"/>
      <c r="AF610" s="2228"/>
      <c r="AG610" s="2228"/>
      <c r="AH610" s="2228"/>
      <c r="AI610" s="2228"/>
      <c r="AJ610" s="2228"/>
      <c r="AK610" s="2228"/>
      <c r="AL610" s="2228"/>
      <c r="AM610" s="2228"/>
      <c r="AN610" s="2228"/>
      <c r="AO610" s="2228"/>
      <c r="AP610" s="2228"/>
      <c r="AQ610" s="2228"/>
      <c r="AR610" s="2228"/>
      <c r="AS610" s="2228"/>
      <c r="AT610" s="2228"/>
      <c r="AU610" s="2228"/>
      <c r="AV610" s="2228"/>
      <c r="AW610" s="2228"/>
      <c r="AX610" s="2230"/>
      <c r="AY610" s="2228"/>
      <c r="AZ610" s="2228"/>
      <c r="BA610" s="2228"/>
      <c r="BB610" s="2228"/>
      <c r="BC610" s="2228"/>
      <c r="BD610" s="2228"/>
      <c r="BE610" s="2228"/>
      <c r="BF610" s="2228"/>
      <c r="BG610" s="2228"/>
      <c r="BH610" s="2228"/>
      <c r="BI610" s="2228"/>
      <c r="BJ610" s="2228"/>
      <c r="BK610" s="2228"/>
      <c r="BL610" s="2228"/>
      <c r="BM610" s="2228"/>
      <c r="BN610" s="2228"/>
      <c r="BO610" s="2228"/>
      <c r="BP610" s="2228"/>
      <c r="BQ610" s="2228"/>
      <c r="BR610" s="2228"/>
      <c r="BS610" s="2229"/>
      <c r="BT610" s="2228"/>
      <c r="BU610" s="2228"/>
      <c r="BV610" s="2228"/>
      <c r="BW610" s="2228"/>
      <c r="BX610" s="2228"/>
      <c r="BY610" s="2228"/>
      <c r="BZ610" s="2228"/>
      <c r="CA610" s="2228"/>
      <c r="CB610" s="2228"/>
      <c r="CC610" s="2228"/>
      <c r="CD610" s="2228"/>
      <c r="CE610" s="2228"/>
      <c r="CF610" s="2228"/>
      <c r="CG610" s="2228"/>
      <c r="CH610" s="2228"/>
      <c r="CI610" s="2228"/>
      <c r="CJ610" s="2228"/>
      <c r="CK610" s="2228"/>
      <c r="CL610" s="2228"/>
      <c r="CM610" s="2229"/>
      <c r="CN610" s="2229"/>
    </row>
    <row r="611" spans="2:92" x14ac:dyDescent="0.2">
      <c r="B611" s="2227"/>
      <c r="I611" s="2228"/>
      <c r="J611" s="2228"/>
      <c r="K611" s="2228"/>
      <c r="L611" s="2228"/>
      <c r="M611" s="2228"/>
      <c r="N611" s="2228"/>
      <c r="O611" s="2228"/>
      <c r="P611" s="2228"/>
      <c r="Q611" s="2228"/>
      <c r="R611" s="2228"/>
      <c r="S611" s="2228"/>
      <c r="T611" s="2228"/>
      <c r="U611" s="2228"/>
      <c r="V611" s="2228"/>
      <c r="W611" s="2228"/>
      <c r="X611" s="2228"/>
      <c r="Y611" s="2228"/>
      <c r="Z611" s="2228"/>
      <c r="AA611" s="2228"/>
      <c r="AB611" s="2229"/>
      <c r="AC611" s="2229"/>
      <c r="AD611" s="2229"/>
      <c r="AE611" s="2229"/>
      <c r="AF611" s="2228"/>
      <c r="AG611" s="2228"/>
      <c r="AH611" s="2228"/>
      <c r="AI611" s="2228"/>
      <c r="AJ611" s="2228"/>
      <c r="AK611" s="2228"/>
      <c r="AL611" s="2228"/>
      <c r="AM611" s="2228"/>
      <c r="AN611" s="2228"/>
      <c r="AO611" s="2228"/>
      <c r="AP611" s="2228"/>
      <c r="AQ611" s="2228"/>
      <c r="AR611" s="2228"/>
      <c r="AS611" s="2228"/>
      <c r="AT611" s="2228"/>
      <c r="AU611" s="2228"/>
      <c r="AV611" s="2228"/>
      <c r="AW611" s="2228"/>
      <c r="AX611" s="2230"/>
      <c r="AY611" s="2228"/>
      <c r="AZ611" s="2228"/>
      <c r="BA611" s="2228"/>
      <c r="BB611" s="2228"/>
      <c r="BC611" s="2228"/>
      <c r="BD611" s="2228"/>
      <c r="BE611" s="2228"/>
      <c r="BF611" s="2228"/>
      <c r="BG611" s="2228"/>
      <c r="BH611" s="2228"/>
      <c r="BI611" s="2228"/>
      <c r="BJ611" s="2228"/>
      <c r="BK611" s="2228"/>
      <c r="BL611" s="2228"/>
      <c r="BM611" s="2228"/>
      <c r="BN611" s="2228"/>
      <c r="BO611" s="2228"/>
      <c r="BP611" s="2228"/>
      <c r="BQ611" s="2228"/>
      <c r="BR611" s="2228"/>
      <c r="BS611" s="2229"/>
      <c r="BT611" s="2228"/>
      <c r="BU611" s="2228"/>
      <c r="BV611" s="2228"/>
      <c r="BW611" s="2228"/>
      <c r="BX611" s="2228"/>
      <c r="BY611" s="2228"/>
      <c r="BZ611" s="2228"/>
      <c r="CA611" s="2228"/>
      <c r="CB611" s="2228"/>
      <c r="CC611" s="2228"/>
      <c r="CD611" s="2228"/>
      <c r="CE611" s="2228"/>
      <c r="CF611" s="2228"/>
      <c r="CG611" s="2228"/>
      <c r="CH611" s="2228"/>
      <c r="CI611" s="2228"/>
      <c r="CJ611" s="2228"/>
      <c r="CK611" s="2228"/>
      <c r="CL611" s="2228"/>
      <c r="CM611" s="2229"/>
      <c r="CN611" s="2229"/>
    </row>
    <row r="612" spans="2:92" x14ac:dyDescent="0.2">
      <c r="B612" s="2227"/>
      <c r="I612" s="2228"/>
      <c r="J612" s="2228"/>
      <c r="K612" s="2228"/>
      <c r="L612" s="2228"/>
      <c r="M612" s="2228"/>
      <c r="N612" s="2228"/>
      <c r="O612" s="2228"/>
      <c r="P612" s="2228"/>
      <c r="Q612" s="2228"/>
      <c r="R612" s="2228"/>
      <c r="S612" s="2228"/>
      <c r="T612" s="2228"/>
      <c r="U612" s="2228"/>
      <c r="V612" s="2228"/>
      <c r="W612" s="2228"/>
      <c r="X612" s="2228"/>
      <c r="Y612" s="2228"/>
      <c r="Z612" s="2228"/>
      <c r="AA612" s="2228"/>
      <c r="AB612" s="2229"/>
      <c r="AC612" s="2229"/>
      <c r="AD612" s="2229"/>
      <c r="AE612" s="2229"/>
      <c r="AF612" s="2228"/>
      <c r="AG612" s="2228"/>
      <c r="AH612" s="2228"/>
      <c r="AI612" s="2228"/>
      <c r="AJ612" s="2228"/>
      <c r="AK612" s="2228"/>
      <c r="AL612" s="2228"/>
      <c r="AM612" s="2228"/>
      <c r="AN612" s="2228"/>
      <c r="AO612" s="2228"/>
      <c r="AP612" s="2228"/>
      <c r="AQ612" s="2228"/>
      <c r="AR612" s="2228"/>
      <c r="AS612" s="2228"/>
      <c r="AT612" s="2228"/>
      <c r="AU612" s="2228"/>
      <c r="AV612" s="2228"/>
      <c r="AW612" s="2228"/>
      <c r="AX612" s="2230"/>
      <c r="AY612" s="2228"/>
      <c r="AZ612" s="2228"/>
      <c r="BA612" s="2228"/>
      <c r="BB612" s="2228"/>
      <c r="BC612" s="2228"/>
      <c r="BD612" s="2228"/>
      <c r="BE612" s="2228"/>
      <c r="BF612" s="2228"/>
      <c r="BG612" s="2228"/>
      <c r="BH612" s="2228"/>
      <c r="BI612" s="2228"/>
      <c r="BJ612" s="2228"/>
      <c r="BK612" s="2228"/>
      <c r="BL612" s="2228"/>
      <c r="BM612" s="2228"/>
      <c r="BN612" s="2228"/>
      <c r="BO612" s="2228"/>
      <c r="BP612" s="2228"/>
      <c r="BQ612" s="2228"/>
      <c r="BR612" s="2228"/>
      <c r="BS612" s="2229"/>
      <c r="BT612" s="2228"/>
      <c r="BU612" s="2228"/>
      <c r="BV612" s="2228"/>
      <c r="BW612" s="2228"/>
      <c r="BX612" s="2228"/>
      <c r="BY612" s="2228"/>
      <c r="BZ612" s="2228"/>
      <c r="CA612" s="2228"/>
      <c r="CB612" s="2228"/>
      <c r="CC612" s="2228"/>
      <c r="CD612" s="2228"/>
      <c r="CE612" s="2228"/>
      <c r="CF612" s="2228"/>
      <c r="CG612" s="2228"/>
      <c r="CH612" s="2228"/>
      <c r="CI612" s="2228"/>
      <c r="CJ612" s="2228"/>
      <c r="CK612" s="2228"/>
      <c r="CL612" s="2228"/>
      <c r="CM612" s="2229"/>
      <c r="CN612" s="2229"/>
    </row>
    <row r="613" spans="2:92" x14ac:dyDescent="0.2">
      <c r="B613" s="2227"/>
      <c r="I613" s="2228"/>
      <c r="J613" s="2228"/>
      <c r="K613" s="2228"/>
      <c r="L613" s="2228"/>
      <c r="M613" s="2228"/>
      <c r="N613" s="2228"/>
      <c r="O613" s="2228"/>
      <c r="P613" s="2228"/>
      <c r="Q613" s="2228"/>
      <c r="R613" s="2228"/>
      <c r="S613" s="2228"/>
      <c r="T613" s="2228"/>
      <c r="U613" s="2228"/>
      <c r="V613" s="2228"/>
      <c r="W613" s="2228"/>
      <c r="X613" s="2228"/>
      <c r="Y613" s="2228"/>
      <c r="Z613" s="2228"/>
      <c r="AA613" s="2228"/>
      <c r="AB613" s="2229"/>
      <c r="AC613" s="2229"/>
      <c r="AD613" s="2229"/>
      <c r="AE613" s="2229"/>
      <c r="AF613" s="2228"/>
      <c r="AG613" s="2228"/>
      <c r="AH613" s="2228"/>
      <c r="AI613" s="2228"/>
      <c r="AJ613" s="2228"/>
      <c r="AK613" s="2228"/>
      <c r="AL613" s="2228"/>
      <c r="AM613" s="2228"/>
      <c r="AN613" s="2228"/>
      <c r="AO613" s="2228"/>
      <c r="AP613" s="2228"/>
      <c r="AQ613" s="2228"/>
      <c r="AR613" s="2228"/>
      <c r="AS613" s="2228"/>
      <c r="AT613" s="2228"/>
      <c r="AU613" s="2228"/>
      <c r="AV613" s="2228"/>
      <c r="AW613" s="2228"/>
      <c r="AX613" s="2230"/>
      <c r="AY613" s="2228"/>
      <c r="AZ613" s="2228"/>
      <c r="BA613" s="2228"/>
      <c r="BB613" s="2228"/>
      <c r="BC613" s="2228"/>
      <c r="BD613" s="2228"/>
      <c r="BE613" s="2228"/>
      <c r="BF613" s="2228"/>
      <c r="BG613" s="2228"/>
      <c r="BH613" s="2228"/>
      <c r="BI613" s="2228"/>
      <c r="BJ613" s="2228"/>
      <c r="BK613" s="2228"/>
      <c r="BL613" s="2228"/>
      <c r="BM613" s="2228"/>
      <c r="BN613" s="2228"/>
      <c r="BO613" s="2228"/>
      <c r="BP613" s="2228"/>
      <c r="BQ613" s="2228"/>
      <c r="BR613" s="2228"/>
      <c r="BS613" s="2229"/>
      <c r="BT613" s="2228"/>
      <c r="BU613" s="2228"/>
      <c r="BV613" s="2228"/>
      <c r="BW613" s="2228"/>
      <c r="BX613" s="2228"/>
      <c r="BY613" s="2228"/>
      <c r="BZ613" s="2228"/>
      <c r="CA613" s="2228"/>
      <c r="CB613" s="2228"/>
      <c r="CC613" s="2228"/>
      <c r="CD613" s="2228"/>
      <c r="CE613" s="2228"/>
      <c r="CF613" s="2228"/>
      <c r="CG613" s="2228"/>
      <c r="CH613" s="2228"/>
      <c r="CI613" s="2228"/>
      <c r="CJ613" s="2228"/>
      <c r="CK613" s="2228"/>
      <c r="CL613" s="2228"/>
      <c r="CM613" s="2229"/>
      <c r="CN613" s="2229"/>
    </row>
    <row r="614" spans="2:92" x14ac:dyDescent="0.2">
      <c r="B614" s="2227"/>
      <c r="I614" s="2228"/>
      <c r="J614" s="2228"/>
      <c r="K614" s="2228"/>
      <c r="L614" s="2228"/>
      <c r="M614" s="2228"/>
      <c r="N614" s="2228"/>
      <c r="O614" s="2228"/>
      <c r="P614" s="2228"/>
      <c r="Q614" s="2228"/>
      <c r="R614" s="2228"/>
      <c r="S614" s="2228"/>
      <c r="T614" s="2228"/>
      <c r="U614" s="2228"/>
      <c r="V614" s="2228"/>
      <c r="W614" s="2228"/>
      <c r="X614" s="2228"/>
      <c r="Y614" s="2228"/>
      <c r="Z614" s="2228"/>
      <c r="AA614" s="2228"/>
      <c r="AB614" s="2229"/>
      <c r="AC614" s="2229"/>
      <c r="AD614" s="2229"/>
      <c r="AE614" s="2229"/>
      <c r="AF614" s="2228"/>
      <c r="AG614" s="2228"/>
      <c r="AH614" s="2228"/>
      <c r="AI614" s="2228"/>
      <c r="AJ614" s="2228"/>
      <c r="AK614" s="2228"/>
      <c r="AL614" s="2228"/>
      <c r="AM614" s="2228"/>
      <c r="AN614" s="2228"/>
      <c r="AO614" s="2228"/>
      <c r="AP614" s="2228"/>
      <c r="AQ614" s="2228"/>
      <c r="AR614" s="2228"/>
      <c r="AS614" s="2228"/>
      <c r="AT614" s="2228"/>
      <c r="AU614" s="2228"/>
      <c r="AV614" s="2228"/>
      <c r="AW614" s="2228"/>
      <c r="AX614" s="2230"/>
      <c r="AY614" s="2228"/>
      <c r="AZ614" s="2228"/>
      <c r="BA614" s="2228"/>
      <c r="BB614" s="2228"/>
      <c r="BC614" s="2228"/>
      <c r="BD614" s="2228"/>
      <c r="BE614" s="2228"/>
      <c r="BF614" s="2228"/>
      <c r="BG614" s="2228"/>
      <c r="BH614" s="2228"/>
      <c r="BI614" s="2228"/>
      <c r="BJ614" s="2228"/>
      <c r="BK614" s="2228"/>
      <c r="BL614" s="2228"/>
      <c r="BM614" s="2228"/>
      <c r="BN614" s="2228"/>
      <c r="BO614" s="2228"/>
      <c r="BP614" s="2228"/>
      <c r="BQ614" s="2228"/>
      <c r="BR614" s="2228"/>
      <c r="BS614" s="2229"/>
      <c r="BT614" s="2228"/>
      <c r="BU614" s="2228"/>
      <c r="BV614" s="2228"/>
      <c r="BW614" s="2228"/>
      <c r="BX614" s="2228"/>
      <c r="BY614" s="2228"/>
      <c r="BZ614" s="2228"/>
      <c r="CA614" s="2228"/>
      <c r="CB614" s="2228"/>
      <c r="CC614" s="2228"/>
      <c r="CD614" s="2228"/>
      <c r="CE614" s="2228"/>
      <c r="CF614" s="2228"/>
      <c r="CG614" s="2228"/>
      <c r="CH614" s="2228"/>
      <c r="CI614" s="2228"/>
      <c r="CJ614" s="2228"/>
      <c r="CK614" s="2228"/>
      <c r="CL614" s="2228"/>
      <c r="CM614" s="2229"/>
      <c r="CN614" s="2229"/>
    </row>
    <row r="615" spans="2:92" x14ac:dyDescent="0.2">
      <c r="B615" s="2227"/>
      <c r="I615" s="2228"/>
      <c r="J615" s="2228"/>
      <c r="K615" s="2228"/>
      <c r="L615" s="2228"/>
      <c r="M615" s="2228"/>
      <c r="N615" s="2228"/>
      <c r="O615" s="2228"/>
      <c r="P615" s="2228"/>
      <c r="Q615" s="2228"/>
      <c r="R615" s="2228"/>
      <c r="S615" s="2228"/>
      <c r="T615" s="2228"/>
      <c r="U615" s="2228"/>
      <c r="V615" s="2228"/>
      <c r="W615" s="2228"/>
      <c r="X615" s="2228"/>
      <c r="Y615" s="2228"/>
      <c r="Z615" s="2228"/>
      <c r="AA615" s="2228"/>
      <c r="AB615" s="2229"/>
      <c r="AC615" s="2229"/>
      <c r="AD615" s="2229"/>
      <c r="AE615" s="2229"/>
      <c r="AF615" s="2228"/>
      <c r="AG615" s="2228"/>
      <c r="AH615" s="2228"/>
      <c r="AI615" s="2228"/>
      <c r="AJ615" s="2228"/>
      <c r="AK615" s="2228"/>
      <c r="AL615" s="2228"/>
      <c r="AM615" s="2228"/>
      <c r="AN615" s="2228"/>
      <c r="AO615" s="2228"/>
      <c r="AP615" s="2228"/>
      <c r="AQ615" s="2228"/>
      <c r="AR615" s="2228"/>
      <c r="AS615" s="2228"/>
      <c r="AT615" s="2228"/>
      <c r="AU615" s="2228"/>
      <c r="AV615" s="2228"/>
      <c r="AW615" s="2228"/>
      <c r="AX615" s="2230"/>
      <c r="AY615" s="2228"/>
      <c r="AZ615" s="2228"/>
      <c r="BA615" s="2228"/>
      <c r="BB615" s="2228"/>
      <c r="BC615" s="2228"/>
      <c r="BD615" s="2228"/>
      <c r="BE615" s="2228"/>
      <c r="BF615" s="2228"/>
      <c r="BG615" s="2228"/>
      <c r="BH615" s="2228"/>
      <c r="BI615" s="2228"/>
      <c r="BJ615" s="2228"/>
      <c r="BK615" s="2228"/>
      <c r="BL615" s="2228"/>
      <c r="BM615" s="2228"/>
      <c r="BN615" s="2228"/>
      <c r="BO615" s="2228"/>
      <c r="BP615" s="2228"/>
      <c r="BQ615" s="2228"/>
      <c r="BR615" s="2228"/>
      <c r="BS615" s="2229"/>
      <c r="BT615" s="2228"/>
      <c r="BU615" s="2228"/>
      <c r="BV615" s="2228"/>
      <c r="BW615" s="2228"/>
      <c r="BX615" s="2228"/>
      <c r="BY615" s="2228"/>
      <c r="BZ615" s="2228"/>
      <c r="CA615" s="2228"/>
      <c r="CB615" s="2228"/>
      <c r="CC615" s="2228"/>
      <c r="CD615" s="2228"/>
      <c r="CE615" s="2228"/>
      <c r="CF615" s="2228"/>
      <c r="CG615" s="2228"/>
      <c r="CH615" s="2228"/>
      <c r="CI615" s="2228"/>
      <c r="CJ615" s="2228"/>
      <c r="CK615" s="2228"/>
      <c r="CL615" s="2228"/>
      <c r="CM615" s="2229"/>
      <c r="CN615" s="2229"/>
    </row>
    <row r="616" spans="2:92" x14ac:dyDescent="0.2">
      <c r="B616" s="2227"/>
      <c r="I616" s="2228"/>
      <c r="J616" s="2228"/>
      <c r="K616" s="2228"/>
      <c r="L616" s="2228"/>
      <c r="M616" s="2228"/>
      <c r="N616" s="2228"/>
      <c r="O616" s="2228"/>
      <c r="P616" s="2228"/>
      <c r="Q616" s="2228"/>
      <c r="R616" s="2228"/>
      <c r="S616" s="2228"/>
      <c r="T616" s="2228"/>
      <c r="U616" s="2228"/>
      <c r="V616" s="2228"/>
      <c r="W616" s="2228"/>
      <c r="X616" s="2228"/>
      <c r="Y616" s="2228"/>
      <c r="Z616" s="2228"/>
      <c r="AA616" s="2228"/>
      <c r="AB616" s="2229"/>
      <c r="AC616" s="2229"/>
      <c r="AD616" s="2229"/>
      <c r="AE616" s="2229"/>
      <c r="AF616" s="2228"/>
      <c r="AG616" s="2228"/>
      <c r="AH616" s="2228"/>
      <c r="AI616" s="2228"/>
      <c r="AJ616" s="2228"/>
      <c r="AK616" s="2228"/>
      <c r="AL616" s="2228"/>
      <c r="AM616" s="2228"/>
      <c r="AN616" s="2228"/>
      <c r="AO616" s="2228"/>
      <c r="AP616" s="2228"/>
      <c r="AQ616" s="2228"/>
      <c r="AR616" s="2228"/>
      <c r="AS616" s="2228"/>
      <c r="AT616" s="2228"/>
      <c r="AU616" s="2228"/>
      <c r="AV616" s="2228"/>
      <c r="AW616" s="2228"/>
      <c r="AX616" s="2230"/>
      <c r="AY616" s="2228"/>
      <c r="AZ616" s="2228"/>
      <c r="BA616" s="2228"/>
      <c r="BB616" s="2228"/>
      <c r="BC616" s="2228"/>
      <c r="BD616" s="2228"/>
      <c r="BE616" s="2228"/>
      <c r="BF616" s="2228"/>
      <c r="BG616" s="2228"/>
      <c r="BH616" s="2228"/>
      <c r="BI616" s="2228"/>
      <c r="BJ616" s="2228"/>
      <c r="BK616" s="2228"/>
      <c r="BL616" s="2228"/>
      <c r="BM616" s="2228"/>
      <c r="BN616" s="2228"/>
      <c r="BO616" s="2228"/>
      <c r="BP616" s="2228"/>
      <c r="BQ616" s="2228"/>
      <c r="BR616" s="2228"/>
      <c r="BS616" s="2229"/>
      <c r="BT616" s="2228"/>
      <c r="BU616" s="2228"/>
      <c r="BV616" s="2228"/>
      <c r="BW616" s="2228"/>
      <c r="BX616" s="2228"/>
      <c r="BY616" s="2228"/>
      <c r="BZ616" s="2228"/>
      <c r="CA616" s="2228"/>
      <c r="CB616" s="2228"/>
      <c r="CC616" s="2228"/>
      <c r="CD616" s="2228"/>
      <c r="CE616" s="2228"/>
      <c r="CF616" s="2228"/>
      <c r="CG616" s="2228"/>
      <c r="CH616" s="2228"/>
      <c r="CI616" s="2228"/>
      <c r="CJ616" s="2228"/>
      <c r="CK616" s="2228"/>
      <c r="CL616" s="2228"/>
      <c r="CM616" s="2229"/>
      <c r="CN616" s="2229"/>
    </row>
    <row r="617" spans="2:92" x14ac:dyDescent="0.2">
      <c r="B617" s="2227"/>
      <c r="I617" s="2228"/>
      <c r="J617" s="2228"/>
      <c r="K617" s="2228"/>
      <c r="L617" s="2228"/>
      <c r="M617" s="2228"/>
      <c r="N617" s="2228"/>
      <c r="O617" s="2228"/>
      <c r="P617" s="2228"/>
      <c r="Q617" s="2228"/>
      <c r="R617" s="2228"/>
      <c r="S617" s="2228"/>
      <c r="T617" s="2228"/>
      <c r="U617" s="2228"/>
      <c r="V617" s="2228"/>
      <c r="W617" s="2228"/>
      <c r="X617" s="2228"/>
      <c r="Y617" s="2228"/>
      <c r="Z617" s="2228"/>
      <c r="AA617" s="2228"/>
      <c r="AB617" s="2229"/>
      <c r="AC617" s="2229"/>
      <c r="AD617" s="2229"/>
      <c r="AE617" s="2229"/>
      <c r="AF617" s="2228"/>
      <c r="AG617" s="2228"/>
      <c r="AH617" s="2228"/>
      <c r="AI617" s="2228"/>
      <c r="AJ617" s="2228"/>
      <c r="AK617" s="2228"/>
      <c r="AL617" s="2228"/>
      <c r="AM617" s="2228"/>
      <c r="AN617" s="2228"/>
      <c r="AO617" s="2228"/>
      <c r="AP617" s="2228"/>
      <c r="AQ617" s="2228"/>
      <c r="AR617" s="2228"/>
      <c r="AS617" s="2228"/>
      <c r="AT617" s="2228"/>
      <c r="AU617" s="2228"/>
      <c r="AV617" s="2228"/>
      <c r="AW617" s="2228"/>
      <c r="AX617" s="2230"/>
      <c r="AY617" s="2228"/>
      <c r="AZ617" s="2228"/>
      <c r="BA617" s="2228"/>
      <c r="BB617" s="2228"/>
      <c r="BC617" s="2228"/>
      <c r="BD617" s="2228"/>
      <c r="BE617" s="2228"/>
      <c r="BF617" s="2228"/>
      <c r="BG617" s="2228"/>
      <c r="BH617" s="2228"/>
      <c r="BI617" s="2228"/>
      <c r="BJ617" s="2228"/>
      <c r="BK617" s="2228"/>
      <c r="BL617" s="2228"/>
      <c r="BM617" s="2228"/>
      <c r="BN617" s="2228"/>
      <c r="BO617" s="2228"/>
      <c r="BP617" s="2228"/>
      <c r="BQ617" s="2228"/>
      <c r="BR617" s="2228"/>
      <c r="BS617" s="2229"/>
      <c r="BT617" s="2228"/>
      <c r="BU617" s="2228"/>
      <c r="BV617" s="2228"/>
      <c r="BW617" s="2228"/>
      <c r="BX617" s="2228"/>
      <c r="BY617" s="2228"/>
      <c r="BZ617" s="2228"/>
      <c r="CA617" s="2228"/>
      <c r="CB617" s="2228"/>
      <c r="CC617" s="2228"/>
      <c r="CD617" s="2228"/>
      <c r="CE617" s="2228"/>
      <c r="CF617" s="2228"/>
      <c r="CG617" s="2228"/>
      <c r="CH617" s="2228"/>
      <c r="CI617" s="2228"/>
      <c r="CJ617" s="2228"/>
      <c r="CK617" s="2228"/>
      <c r="CL617" s="2228"/>
      <c r="CM617" s="2229"/>
      <c r="CN617" s="2229"/>
    </row>
    <row r="618" spans="2:92" x14ac:dyDescent="0.2">
      <c r="B618" s="2227"/>
      <c r="I618" s="2228"/>
      <c r="J618" s="2228"/>
      <c r="K618" s="2228"/>
      <c r="L618" s="2228"/>
      <c r="M618" s="2228"/>
      <c r="N618" s="2228"/>
      <c r="O618" s="2228"/>
      <c r="P618" s="2228"/>
      <c r="Q618" s="2228"/>
      <c r="R618" s="2228"/>
      <c r="S618" s="2228"/>
      <c r="T618" s="2228"/>
      <c r="U618" s="2228"/>
      <c r="V618" s="2228"/>
      <c r="W618" s="2228"/>
      <c r="X618" s="2228"/>
      <c r="Y618" s="2228"/>
      <c r="Z618" s="2228"/>
      <c r="AA618" s="2228"/>
      <c r="AB618" s="2229"/>
      <c r="AC618" s="2229"/>
      <c r="AD618" s="2229"/>
      <c r="AE618" s="2229"/>
      <c r="AF618" s="2228"/>
      <c r="AG618" s="2228"/>
      <c r="AH618" s="2228"/>
      <c r="AI618" s="2228"/>
      <c r="AJ618" s="2228"/>
      <c r="AK618" s="2228"/>
      <c r="AL618" s="2228"/>
      <c r="AM618" s="2228"/>
      <c r="AN618" s="2228"/>
      <c r="AO618" s="2228"/>
      <c r="AP618" s="2228"/>
      <c r="AQ618" s="2228"/>
      <c r="AR618" s="2228"/>
      <c r="AS618" s="2228"/>
      <c r="AT618" s="2228"/>
      <c r="AU618" s="2228"/>
      <c r="AV618" s="2228"/>
      <c r="AW618" s="2228"/>
      <c r="AX618" s="2230"/>
      <c r="AY618" s="2228"/>
      <c r="AZ618" s="2228"/>
      <c r="BA618" s="2228"/>
      <c r="BB618" s="2228"/>
      <c r="BC618" s="2228"/>
      <c r="BD618" s="2228"/>
      <c r="BE618" s="2228"/>
      <c r="BF618" s="2228"/>
      <c r="BG618" s="2228"/>
      <c r="BH618" s="2228"/>
      <c r="BI618" s="2228"/>
      <c r="BJ618" s="2228"/>
      <c r="BK618" s="2228"/>
      <c r="BL618" s="2228"/>
      <c r="BM618" s="2228"/>
      <c r="BN618" s="2228"/>
      <c r="BO618" s="2228"/>
      <c r="BP618" s="2228"/>
      <c r="BQ618" s="2228"/>
      <c r="BR618" s="2228"/>
      <c r="BS618" s="2229"/>
      <c r="BT618" s="2228"/>
      <c r="BU618" s="2228"/>
      <c r="BV618" s="2228"/>
      <c r="BW618" s="2228"/>
      <c r="BX618" s="2228"/>
      <c r="BY618" s="2228"/>
      <c r="BZ618" s="2228"/>
      <c r="CA618" s="2228"/>
      <c r="CB618" s="2228"/>
      <c r="CC618" s="2228"/>
      <c r="CD618" s="2228"/>
      <c r="CE618" s="2228"/>
      <c r="CF618" s="2228"/>
      <c r="CG618" s="2228"/>
      <c r="CH618" s="2228"/>
      <c r="CI618" s="2228"/>
      <c r="CJ618" s="2228"/>
      <c r="CK618" s="2228"/>
      <c r="CL618" s="2228"/>
      <c r="CM618" s="2229"/>
      <c r="CN618" s="2229"/>
    </row>
    <row r="619" spans="2:92" x14ac:dyDescent="0.2">
      <c r="B619" s="2227"/>
      <c r="I619" s="2228"/>
      <c r="J619" s="2228"/>
      <c r="K619" s="2228"/>
      <c r="L619" s="2228"/>
      <c r="M619" s="2228"/>
      <c r="N619" s="2228"/>
      <c r="O619" s="2228"/>
      <c r="P619" s="2228"/>
      <c r="Q619" s="2228"/>
      <c r="R619" s="2228"/>
      <c r="S619" s="2228"/>
      <c r="T619" s="2228"/>
      <c r="U619" s="2228"/>
      <c r="V619" s="2228"/>
      <c r="W619" s="2228"/>
      <c r="X619" s="2228"/>
      <c r="Y619" s="2228"/>
      <c r="Z619" s="2228"/>
      <c r="AA619" s="2228"/>
      <c r="AB619" s="2229"/>
      <c r="AC619" s="2229"/>
      <c r="AD619" s="2229"/>
      <c r="AE619" s="2229"/>
      <c r="AF619" s="2228"/>
      <c r="AG619" s="2228"/>
      <c r="AH619" s="2228"/>
      <c r="AI619" s="2228"/>
      <c r="AJ619" s="2228"/>
      <c r="AK619" s="2228"/>
      <c r="AL619" s="2228"/>
      <c r="AM619" s="2228"/>
      <c r="AN619" s="2228"/>
      <c r="AO619" s="2228"/>
      <c r="AP619" s="2228"/>
      <c r="AQ619" s="2228"/>
      <c r="AR619" s="2228"/>
      <c r="AS619" s="2228"/>
      <c r="AT619" s="2228"/>
      <c r="AU619" s="2228"/>
      <c r="AV619" s="2228"/>
      <c r="AW619" s="2228"/>
      <c r="AX619" s="2230"/>
      <c r="AY619" s="2228"/>
      <c r="AZ619" s="2228"/>
      <c r="BA619" s="2228"/>
      <c r="BB619" s="2228"/>
      <c r="BC619" s="2228"/>
      <c r="BD619" s="2228"/>
      <c r="BE619" s="2228"/>
      <c r="BF619" s="2228"/>
      <c r="BG619" s="2228"/>
      <c r="BH619" s="2228"/>
      <c r="BI619" s="2228"/>
      <c r="BJ619" s="2228"/>
      <c r="BK619" s="2228"/>
      <c r="BL619" s="2228"/>
      <c r="BM619" s="2228"/>
      <c r="BN619" s="2228"/>
      <c r="BO619" s="2228"/>
      <c r="BP619" s="2228"/>
      <c r="BQ619" s="2228"/>
      <c r="BR619" s="2228"/>
      <c r="BS619" s="2229"/>
      <c r="BT619" s="2228"/>
      <c r="BU619" s="2228"/>
      <c r="BV619" s="2228"/>
      <c r="BW619" s="2228"/>
      <c r="BX619" s="2228"/>
      <c r="BY619" s="2228"/>
      <c r="BZ619" s="2228"/>
      <c r="CA619" s="2228"/>
      <c r="CB619" s="2228"/>
      <c r="CC619" s="2228"/>
      <c r="CD619" s="2228"/>
      <c r="CE619" s="2228"/>
      <c r="CF619" s="2228"/>
      <c r="CG619" s="2228"/>
      <c r="CH619" s="2228"/>
      <c r="CI619" s="2228"/>
      <c r="CJ619" s="2228"/>
      <c r="CK619" s="2228"/>
      <c r="CL619" s="2228"/>
      <c r="CM619" s="2229"/>
      <c r="CN619" s="2229"/>
    </row>
    <row r="620" spans="2:92" x14ac:dyDescent="0.2">
      <c r="B620" s="2227"/>
      <c r="I620" s="2228"/>
      <c r="J620" s="2228"/>
      <c r="K620" s="2228"/>
      <c r="L620" s="2228"/>
      <c r="M620" s="2228"/>
      <c r="N620" s="2228"/>
      <c r="O620" s="2228"/>
      <c r="P620" s="2228"/>
      <c r="Q620" s="2228"/>
      <c r="R620" s="2228"/>
      <c r="S620" s="2228"/>
      <c r="T620" s="2228"/>
      <c r="U620" s="2228"/>
      <c r="V620" s="2228"/>
      <c r="W620" s="2228"/>
      <c r="X620" s="2228"/>
      <c r="Y620" s="2228"/>
      <c r="Z620" s="2228"/>
      <c r="AA620" s="2228"/>
      <c r="AB620" s="2229"/>
      <c r="AC620" s="2229"/>
      <c r="AD620" s="2229"/>
      <c r="AE620" s="2229"/>
      <c r="AF620" s="2228"/>
      <c r="AG620" s="2228"/>
      <c r="AH620" s="2228"/>
      <c r="AI620" s="2228"/>
      <c r="AJ620" s="2228"/>
      <c r="AK620" s="2228"/>
      <c r="AL620" s="2228"/>
      <c r="AM620" s="2228"/>
      <c r="AN620" s="2228"/>
      <c r="AO620" s="2228"/>
      <c r="AP620" s="2228"/>
      <c r="AQ620" s="2228"/>
      <c r="AR620" s="2228"/>
      <c r="AS620" s="2228"/>
      <c r="AT620" s="2228"/>
      <c r="AU620" s="2228"/>
      <c r="AV620" s="2228"/>
      <c r="AW620" s="2228"/>
      <c r="AX620" s="2230"/>
      <c r="AY620" s="2228"/>
      <c r="AZ620" s="2228"/>
      <c r="BA620" s="2228"/>
      <c r="BB620" s="2228"/>
      <c r="BC620" s="2228"/>
      <c r="BD620" s="2228"/>
      <c r="BE620" s="2228"/>
      <c r="BF620" s="2228"/>
      <c r="BG620" s="2228"/>
      <c r="BH620" s="2228"/>
      <c r="BI620" s="2228"/>
      <c r="BJ620" s="2228"/>
      <c r="BK620" s="2228"/>
      <c r="BL620" s="2228"/>
      <c r="BM620" s="2228"/>
      <c r="BN620" s="2228"/>
      <c r="BO620" s="2228"/>
      <c r="BP620" s="2228"/>
      <c r="BQ620" s="2228"/>
      <c r="BR620" s="2228"/>
      <c r="BS620" s="2229"/>
      <c r="BT620" s="2228"/>
      <c r="BU620" s="2228"/>
      <c r="BV620" s="2228"/>
      <c r="BW620" s="2228"/>
      <c r="BX620" s="2228"/>
      <c r="BY620" s="2228"/>
      <c r="BZ620" s="2228"/>
      <c r="CA620" s="2228"/>
      <c r="CB620" s="2228"/>
      <c r="CC620" s="2228"/>
      <c r="CD620" s="2228"/>
      <c r="CE620" s="2228"/>
      <c r="CF620" s="2228"/>
      <c r="CG620" s="2228"/>
      <c r="CH620" s="2228"/>
      <c r="CI620" s="2228"/>
      <c r="CJ620" s="2228"/>
      <c r="CK620" s="2228"/>
      <c r="CL620" s="2228"/>
      <c r="CM620" s="2229"/>
      <c r="CN620" s="2229"/>
    </row>
    <row r="621" spans="2:92" x14ac:dyDescent="0.2">
      <c r="B621" s="2227"/>
      <c r="I621" s="2228"/>
      <c r="J621" s="2228"/>
      <c r="K621" s="2228"/>
      <c r="L621" s="2228"/>
      <c r="M621" s="2228"/>
      <c r="N621" s="2228"/>
      <c r="O621" s="2228"/>
      <c r="P621" s="2228"/>
      <c r="Q621" s="2228"/>
      <c r="R621" s="2228"/>
      <c r="S621" s="2228"/>
      <c r="T621" s="2228"/>
      <c r="U621" s="2228"/>
      <c r="V621" s="2228"/>
      <c r="W621" s="2228"/>
      <c r="X621" s="2228"/>
      <c r="Y621" s="2228"/>
      <c r="Z621" s="2228"/>
      <c r="AA621" s="2228"/>
      <c r="AB621" s="2229"/>
      <c r="AC621" s="2229"/>
      <c r="AD621" s="2229"/>
      <c r="AE621" s="2229"/>
      <c r="AF621" s="2228"/>
      <c r="AG621" s="2228"/>
      <c r="AH621" s="2228"/>
      <c r="AI621" s="2228"/>
      <c r="AJ621" s="2228"/>
      <c r="AK621" s="2228"/>
      <c r="AL621" s="2228"/>
      <c r="AM621" s="2228"/>
      <c r="AN621" s="2228"/>
      <c r="AO621" s="2228"/>
      <c r="AP621" s="2228"/>
      <c r="AQ621" s="2228"/>
      <c r="AR621" s="2228"/>
      <c r="AS621" s="2228"/>
      <c r="AT621" s="2228"/>
      <c r="AU621" s="2228"/>
      <c r="AV621" s="2228"/>
      <c r="AW621" s="2228"/>
      <c r="AX621" s="2230"/>
      <c r="AY621" s="2228"/>
      <c r="AZ621" s="2228"/>
      <c r="BA621" s="2228"/>
      <c r="BB621" s="2228"/>
      <c r="BC621" s="2228"/>
      <c r="BD621" s="2228"/>
      <c r="BE621" s="2228"/>
      <c r="BF621" s="2228"/>
      <c r="BG621" s="2228"/>
      <c r="BH621" s="2228"/>
      <c r="BI621" s="2228"/>
      <c r="BJ621" s="2228"/>
      <c r="BK621" s="2228"/>
      <c r="BL621" s="2228"/>
      <c r="BM621" s="2228"/>
      <c r="BN621" s="2228"/>
      <c r="BO621" s="2228"/>
      <c r="BP621" s="2228"/>
      <c r="BQ621" s="2228"/>
      <c r="BR621" s="2228"/>
      <c r="BS621" s="2229"/>
      <c r="BT621" s="2228"/>
      <c r="BU621" s="2228"/>
      <c r="BV621" s="2228"/>
      <c r="BW621" s="2228"/>
      <c r="BX621" s="2228"/>
      <c r="BY621" s="2228"/>
      <c r="BZ621" s="2228"/>
      <c r="CA621" s="2228"/>
      <c r="CB621" s="2228"/>
      <c r="CC621" s="2228"/>
      <c r="CD621" s="2228"/>
      <c r="CE621" s="2228"/>
      <c r="CF621" s="2228"/>
      <c r="CG621" s="2228"/>
      <c r="CH621" s="2228"/>
      <c r="CI621" s="2228"/>
      <c r="CJ621" s="2228"/>
      <c r="CK621" s="2228"/>
      <c r="CL621" s="2228"/>
      <c r="CM621" s="2229"/>
      <c r="CN621" s="2229"/>
    </row>
    <row r="622" spans="2:92" x14ac:dyDescent="0.2">
      <c r="B622" s="2227"/>
      <c r="I622" s="2228"/>
      <c r="J622" s="2228"/>
      <c r="K622" s="2228"/>
      <c r="L622" s="2228"/>
      <c r="M622" s="2228"/>
      <c r="N622" s="2228"/>
      <c r="O622" s="2228"/>
      <c r="P622" s="2228"/>
      <c r="Q622" s="2228"/>
      <c r="R622" s="2228"/>
      <c r="S622" s="2228"/>
      <c r="T622" s="2228"/>
      <c r="U622" s="2228"/>
      <c r="V622" s="2228"/>
      <c r="W622" s="2228"/>
      <c r="X622" s="2228"/>
      <c r="Y622" s="2228"/>
      <c r="Z622" s="2228"/>
      <c r="AA622" s="2228"/>
      <c r="AB622" s="2229"/>
      <c r="AC622" s="2229"/>
      <c r="AD622" s="2229"/>
      <c r="AE622" s="2229"/>
      <c r="AF622" s="2228"/>
      <c r="AG622" s="2228"/>
      <c r="AH622" s="2228"/>
      <c r="AI622" s="2228"/>
      <c r="AJ622" s="2228"/>
      <c r="AK622" s="2228"/>
      <c r="AL622" s="2228"/>
      <c r="AM622" s="2228"/>
      <c r="AN622" s="2228"/>
      <c r="AO622" s="2228"/>
      <c r="AP622" s="2228"/>
      <c r="AQ622" s="2228"/>
      <c r="AR622" s="2228"/>
      <c r="AS622" s="2228"/>
      <c r="AT622" s="2228"/>
      <c r="AU622" s="2228"/>
      <c r="AV622" s="2228"/>
      <c r="AW622" s="2228"/>
      <c r="AX622" s="2230"/>
      <c r="AY622" s="2228"/>
      <c r="AZ622" s="2228"/>
      <c r="BA622" s="2228"/>
      <c r="BB622" s="2228"/>
      <c r="BC622" s="2228"/>
      <c r="BD622" s="2228"/>
      <c r="BE622" s="2228"/>
      <c r="BF622" s="2228"/>
      <c r="BG622" s="2228"/>
      <c r="BH622" s="2228"/>
      <c r="BI622" s="2228"/>
      <c r="BJ622" s="2228"/>
      <c r="BK622" s="2228"/>
      <c r="BL622" s="2228"/>
      <c r="BM622" s="2228"/>
      <c r="BN622" s="2228"/>
      <c r="BO622" s="2228"/>
      <c r="BP622" s="2228"/>
      <c r="BQ622" s="2228"/>
      <c r="BR622" s="2228"/>
      <c r="BS622" s="2229"/>
      <c r="BT622" s="2228"/>
      <c r="BU622" s="2228"/>
      <c r="BV622" s="2228"/>
      <c r="BW622" s="2228"/>
      <c r="BX622" s="2228"/>
      <c r="BY622" s="2228"/>
      <c r="BZ622" s="2228"/>
      <c r="CA622" s="2228"/>
      <c r="CB622" s="2228"/>
      <c r="CC622" s="2228"/>
      <c r="CD622" s="2228"/>
      <c r="CE622" s="2228"/>
      <c r="CF622" s="2228"/>
      <c r="CG622" s="2228"/>
      <c r="CH622" s="2228"/>
      <c r="CI622" s="2228"/>
      <c r="CJ622" s="2228"/>
      <c r="CK622" s="2228"/>
      <c r="CL622" s="2228"/>
      <c r="CM622" s="2229"/>
      <c r="CN622" s="2229"/>
    </row>
    <row r="623" spans="2:92" x14ac:dyDescent="0.2">
      <c r="B623" s="2227"/>
      <c r="I623" s="2228"/>
      <c r="J623" s="2228"/>
      <c r="K623" s="2228"/>
      <c r="L623" s="2228"/>
      <c r="M623" s="2228"/>
      <c r="N623" s="2228"/>
      <c r="O623" s="2228"/>
      <c r="P623" s="2228"/>
      <c r="Q623" s="2228"/>
      <c r="R623" s="2228"/>
      <c r="S623" s="2228"/>
      <c r="T623" s="2228"/>
      <c r="U623" s="2228"/>
      <c r="V623" s="2228"/>
      <c r="W623" s="2228"/>
      <c r="X623" s="2228"/>
      <c r="Y623" s="2228"/>
      <c r="Z623" s="2228"/>
      <c r="AA623" s="2228"/>
      <c r="AB623" s="2229"/>
      <c r="AC623" s="2229"/>
      <c r="AD623" s="2229"/>
      <c r="AE623" s="2229"/>
      <c r="AF623" s="2228"/>
      <c r="AG623" s="2228"/>
      <c r="AH623" s="2228"/>
      <c r="AI623" s="2228"/>
      <c r="AJ623" s="2228"/>
      <c r="AK623" s="2228"/>
      <c r="AL623" s="2228"/>
      <c r="AM623" s="2228"/>
      <c r="AN623" s="2228"/>
      <c r="AO623" s="2228"/>
      <c r="AP623" s="2228"/>
      <c r="AQ623" s="2228"/>
      <c r="AR623" s="2228"/>
      <c r="AS623" s="2228"/>
      <c r="AT623" s="2228"/>
      <c r="AU623" s="2228"/>
      <c r="AV623" s="2228"/>
      <c r="AW623" s="2228"/>
      <c r="AX623" s="2230"/>
      <c r="AY623" s="2228"/>
      <c r="AZ623" s="2228"/>
      <c r="BA623" s="2228"/>
      <c r="BB623" s="2228"/>
      <c r="BC623" s="2228"/>
      <c r="BD623" s="2228"/>
      <c r="BE623" s="2228"/>
      <c r="BF623" s="2228"/>
      <c r="BG623" s="2228"/>
      <c r="BH623" s="2228"/>
      <c r="BI623" s="2228"/>
      <c r="BJ623" s="2228"/>
      <c r="BK623" s="2228"/>
      <c r="BL623" s="2228"/>
      <c r="BM623" s="2228"/>
      <c r="BN623" s="2228"/>
      <c r="BO623" s="2228"/>
      <c r="BP623" s="2228"/>
      <c r="BQ623" s="2228"/>
      <c r="BR623" s="2228"/>
      <c r="BS623" s="2229"/>
      <c r="BT623" s="2228"/>
      <c r="BU623" s="2228"/>
      <c r="BV623" s="2228"/>
      <c r="BW623" s="2228"/>
      <c r="BX623" s="2228"/>
      <c r="BY623" s="2228"/>
      <c r="BZ623" s="2228"/>
      <c r="CA623" s="2228"/>
      <c r="CB623" s="2228"/>
      <c r="CC623" s="2228"/>
      <c r="CD623" s="2228"/>
      <c r="CE623" s="2228"/>
      <c r="CF623" s="2228"/>
      <c r="CG623" s="2228"/>
      <c r="CH623" s="2228"/>
      <c r="CI623" s="2228"/>
      <c r="CJ623" s="2228"/>
      <c r="CK623" s="2228"/>
      <c r="CL623" s="2228"/>
      <c r="CM623" s="2229"/>
      <c r="CN623" s="2229"/>
    </row>
    <row r="624" spans="2:92" x14ac:dyDescent="0.2">
      <c r="B624" s="2227"/>
      <c r="I624" s="2228"/>
      <c r="J624" s="2228"/>
      <c r="K624" s="2228"/>
      <c r="L624" s="2228"/>
      <c r="M624" s="2228"/>
      <c r="N624" s="2228"/>
      <c r="O624" s="2228"/>
      <c r="P624" s="2228"/>
      <c r="Q624" s="2228"/>
      <c r="R624" s="2228"/>
      <c r="S624" s="2228"/>
      <c r="T624" s="2228"/>
      <c r="U624" s="2228"/>
      <c r="V624" s="2228"/>
      <c r="W624" s="2228"/>
      <c r="X624" s="2228"/>
      <c r="Y624" s="2228"/>
      <c r="Z624" s="2228"/>
      <c r="AA624" s="2228"/>
      <c r="AB624" s="2229"/>
      <c r="AC624" s="2229"/>
      <c r="AD624" s="2229"/>
      <c r="AE624" s="2229"/>
      <c r="AF624" s="2228"/>
      <c r="AG624" s="2228"/>
      <c r="AH624" s="2228"/>
      <c r="AI624" s="2228"/>
      <c r="AJ624" s="2228"/>
      <c r="AK624" s="2228"/>
      <c r="AL624" s="2228"/>
      <c r="AM624" s="2228"/>
      <c r="AN624" s="2228"/>
      <c r="AO624" s="2228"/>
      <c r="AP624" s="2228"/>
      <c r="AQ624" s="2228"/>
      <c r="AR624" s="2228"/>
      <c r="AS624" s="2228"/>
      <c r="AT624" s="2228"/>
      <c r="AU624" s="2228"/>
      <c r="AV624" s="2228"/>
      <c r="AW624" s="2228"/>
      <c r="AX624" s="2230"/>
      <c r="AY624" s="2228"/>
      <c r="AZ624" s="2228"/>
      <c r="BA624" s="2228"/>
      <c r="BB624" s="2228"/>
      <c r="BC624" s="2228"/>
      <c r="BD624" s="2228"/>
      <c r="BE624" s="2228"/>
      <c r="BF624" s="2228"/>
      <c r="BG624" s="2228"/>
      <c r="BH624" s="2228"/>
      <c r="BI624" s="2228"/>
      <c r="BJ624" s="2228"/>
      <c r="BK624" s="2228"/>
      <c r="BL624" s="2228"/>
      <c r="BM624" s="2228"/>
      <c r="BN624" s="2228"/>
      <c r="BO624" s="2228"/>
      <c r="BP624" s="2228"/>
      <c r="BQ624" s="2228"/>
      <c r="BR624" s="2228"/>
      <c r="BS624" s="2229"/>
      <c r="BT624" s="2228"/>
      <c r="BU624" s="2228"/>
      <c r="BV624" s="2228"/>
      <c r="BW624" s="2228"/>
      <c r="BX624" s="2228"/>
      <c r="BY624" s="2228"/>
      <c r="BZ624" s="2228"/>
      <c r="CA624" s="2228"/>
      <c r="CB624" s="2228"/>
      <c r="CC624" s="2228"/>
      <c r="CD624" s="2228"/>
      <c r="CE624" s="2228"/>
      <c r="CF624" s="2228"/>
      <c r="CG624" s="2228"/>
      <c r="CH624" s="2228"/>
      <c r="CI624" s="2228"/>
      <c r="CJ624" s="2228"/>
      <c r="CK624" s="2228"/>
      <c r="CL624" s="2228"/>
      <c r="CM624" s="2229"/>
      <c r="CN624" s="2229"/>
    </row>
    <row r="625" spans="2:92" x14ac:dyDescent="0.2">
      <c r="B625" s="2227"/>
      <c r="I625" s="2228"/>
      <c r="J625" s="2228"/>
      <c r="K625" s="2228"/>
      <c r="L625" s="2228"/>
      <c r="M625" s="2228"/>
      <c r="N625" s="2228"/>
      <c r="O625" s="2228"/>
      <c r="P625" s="2228"/>
      <c r="Q625" s="2228"/>
      <c r="R625" s="2228"/>
      <c r="S625" s="2228"/>
      <c r="T625" s="2228"/>
      <c r="U625" s="2228"/>
      <c r="V625" s="2228"/>
      <c r="W625" s="2228"/>
      <c r="X625" s="2228"/>
      <c r="Y625" s="2228"/>
      <c r="Z625" s="2228"/>
      <c r="AA625" s="2228"/>
      <c r="AB625" s="2229"/>
      <c r="AC625" s="2229"/>
      <c r="AD625" s="2229"/>
      <c r="AE625" s="2229"/>
      <c r="AF625" s="2228"/>
      <c r="AG625" s="2228"/>
      <c r="AH625" s="2228"/>
      <c r="AI625" s="2228"/>
      <c r="AJ625" s="2228"/>
      <c r="AK625" s="2228"/>
      <c r="AL625" s="2228"/>
      <c r="AM625" s="2228"/>
      <c r="AN625" s="2228"/>
      <c r="AO625" s="2228"/>
      <c r="AP625" s="2228"/>
      <c r="AQ625" s="2228"/>
      <c r="AR625" s="2228"/>
      <c r="AS625" s="2228"/>
      <c r="AT625" s="2228"/>
      <c r="AU625" s="2228"/>
      <c r="AV625" s="2228"/>
      <c r="AW625" s="2228"/>
      <c r="AX625" s="2230"/>
      <c r="AY625" s="2228"/>
      <c r="AZ625" s="2228"/>
      <c r="BA625" s="2228"/>
      <c r="BB625" s="2228"/>
      <c r="BC625" s="2228"/>
      <c r="BD625" s="2228"/>
      <c r="BE625" s="2228"/>
      <c r="BF625" s="2228"/>
      <c r="BG625" s="2228"/>
      <c r="BH625" s="2228"/>
      <c r="BI625" s="2228"/>
      <c r="BJ625" s="2228"/>
      <c r="BK625" s="2228"/>
      <c r="BL625" s="2228"/>
      <c r="BM625" s="2228"/>
      <c r="BN625" s="2228"/>
      <c r="BO625" s="2228"/>
      <c r="BP625" s="2228"/>
      <c r="BQ625" s="2228"/>
      <c r="BR625" s="2228"/>
      <c r="BS625" s="2229"/>
      <c r="BT625" s="2228"/>
      <c r="BU625" s="2228"/>
      <c r="BV625" s="2228"/>
      <c r="BW625" s="2228"/>
      <c r="BX625" s="2228"/>
      <c r="BY625" s="2228"/>
      <c r="BZ625" s="2228"/>
      <c r="CA625" s="2228"/>
      <c r="CB625" s="2228"/>
      <c r="CC625" s="2228"/>
      <c r="CD625" s="2228"/>
      <c r="CE625" s="2228"/>
      <c r="CF625" s="2228"/>
      <c r="CG625" s="2228"/>
      <c r="CH625" s="2228"/>
      <c r="CI625" s="2228"/>
      <c r="CJ625" s="2228"/>
      <c r="CK625" s="2228"/>
      <c r="CL625" s="2228"/>
      <c r="CM625" s="2229"/>
      <c r="CN625" s="2229"/>
    </row>
    <row r="626" spans="2:92" x14ac:dyDescent="0.2">
      <c r="B626" s="2227"/>
      <c r="I626" s="2228"/>
      <c r="J626" s="2228"/>
      <c r="K626" s="2228"/>
      <c r="L626" s="2228"/>
      <c r="M626" s="2228"/>
      <c r="N626" s="2228"/>
      <c r="O626" s="2228"/>
      <c r="P626" s="2228"/>
      <c r="Q626" s="2228"/>
      <c r="R626" s="2228"/>
      <c r="S626" s="2228"/>
      <c r="T626" s="2228"/>
      <c r="U626" s="2228"/>
      <c r="V626" s="2228"/>
      <c r="W626" s="2228"/>
      <c r="X626" s="2228"/>
      <c r="Y626" s="2228"/>
      <c r="Z626" s="2228"/>
      <c r="AA626" s="2228"/>
      <c r="AB626" s="2229"/>
      <c r="AC626" s="2229"/>
      <c r="AD626" s="2229"/>
      <c r="AE626" s="2229"/>
      <c r="AF626" s="2228"/>
      <c r="AG626" s="2228"/>
      <c r="AH626" s="2228"/>
      <c r="AI626" s="2228"/>
      <c r="AJ626" s="2228"/>
      <c r="AK626" s="2228"/>
      <c r="AL626" s="2228"/>
      <c r="AM626" s="2228"/>
      <c r="AN626" s="2228"/>
      <c r="AO626" s="2228"/>
      <c r="AP626" s="2228"/>
      <c r="AQ626" s="2228"/>
      <c r="AR626" s="2228"/>
      <c r="AS626" s="2228"/>
      <c r="AT626" s="2228"/>
      <c r="AU626" s="2228"/>
      <c r="AV626" s="2228"/>
      <c r="AW626" s="2228"/>
      <c r="AX626" s="2230"/>
      <c r="AY626" s="2228"/>
      <c r="AZ626" s="2228"/>
      <c r="BA626" s="2228"/>
      <c r="BB626" s="2228"/>
      <c r="BC626" s="2228"/>
      <c r="BD626" s="2228"/>
      <c r="BE626" s="2228"/>
      <c r="BF626" s="2228"/>
      <c r="BG626" s="2228"/>
      <c r="BH626" s="2228"/>
      <c r="BI626" s="2228"/>
      <c r="BJ626" s="2228"/>
      <c r="BK626" s="2228"/>
      <c r="BL626" s="2228"/>
      <c r="BM626" s="2228"/>
      <c r="BN626" s="2228"/>
      <c r="BO626" s="2228"/>
      <c r="BP626" s="2228"/>
      <c r="BQ626" s="2228"/>
      <c r="BR626" s="2228"/>
      <c r="BS626" s="2229"/>
      <c r="BT626" s="2228"/>
      <c r="BU626" s="2228"/>
      <c r="BV626" s="2228"/>
      <c r="BW626" s="2228"/>
      <c r="BX626" s="2228"/>
      <c r="BY626" s="2228"/>
      <c r="BZ626" s="2228"/>
      <c r="CA626" s="2228"/>
      <c r="CB626" s="2228"/>
      <c r="CC626" s="2228"/>
      <c r="CD626" s="2228"/>
      <c r="CE626" s="2228"/>
      <c r="CF626" s="2228"/>
      <c r="CG626" s="2228"/>
      <c r="CH626" s="2228"/>
      <c r="CI626" s="2228"/>
      <c r="CJ626" s="2228"/>
      <c r="CK626" s="2228"/>
      <c r="CL626" s="2228"/>
      <c r="CM626" s="2229"/>
      <c r="CN626" s="2229"/>
    </row>
    <row r="627" spans="2:92" x14ac:dyDescent="0.2">
      <c r="B627" s="2227"/>
      <c r="I627" s="2228"/>
      <c r="J627" s="2228"/>
      <c r="K627" s="2228"/>
      <c r="L627" s="2228"/>
      <c r="M627" s="2228"/>
      <c r="N627" s="2228"/>
      <c r="O627" s="2228"/>
      <c r="P627" s="2228"/>
      <c r="Q627" s="2228"/>
      <c r="R627" s="2228"/>
      <c r="S627" s="2228"/>
      <c r="T627" s="2228"/>
      <c r="U627" s="2228"/>
      <c r="V627" s="2228"/>
      <c r="W627" s="2228"/>
      <c r="X627" s="2228"/>
      <c r="Y627" s="2228"/>
      <c r="Z627" s="2228"/>
      <c r="AA627" s="2228"/>
      <c r="AB627" s="2229"/>
      <c r="AC627" s="2229"/>
      <c r="AD627" s="2229"/>
      <c r="AE627" s="2229"/>
      <c r="AF627" s="2228"/>
      <c r="AG627" s="2228"/>
      <c r="AH627" s="2228"/>
      <c r="AI627" s="2228"/>
      <c r="AJ627" s="2228"/>
      <c r="AK627" s="2228"/>
      <c r="AL627" s="2228"/>
      <c r="AM627" s="2228"/>
      <c r="AN627" s="2228"/>
      <c r="AO627" s="2228"/>
      <c r="AP627" s="2228"/>
      <c r="AQ627" s="2228"/>
      <c r="AR627" s="2228"/>
      <c r="AS627" s="2228"/>
      <c r="AT627" s="2228"/>
      <c r="AU627" s="2228"/>
      <c r="AV627" s="2228"/>
      <c r="AW627" s="2228"/>
      <c r="AX627" s="2230"/>
      <c r="AY627" s="2228"/>
      <c r="AZ627" s="2228"/>
      <c r="BA627" s="2228"/>
      <c r="BB627" s="2228"/>
      <c r="BC627" s="2228"/>
      <c r="BD627" s="2228"/>
      <c r="BE627" s="2228"/>
      <c r="BF627" s="2228"/>
      <c r="BG627" s="2228"/>
      <c r="BH627" s="2228"/>
      <c r="BI627" s="2228"/>
      <c r="BJ627" s="2228"/>
      <c r="BK627" s="2228"/>
      <c r="BL627" s="2228"/>
      <c r="BM627" s="2228"/>
      <c r="BN627" s="2228"/>
      <c r="BO627" s="2228"/>
      <c r="BP627" s="2228"/>
      <c r="BQ627" s="2228"/>
      <c r="BR627" s="2228"/>
      <c r="BS627" s="2229"/>
      <c r="BT627" s="2228"/>
      <c r="BU627" s="2228"/>
      <c r="BV627" s="2228"/>
      <c r="BW627" s="2228"/>
      <c r="BX627" s="2228"/>
      <c r="BY627" s="2228"/>
      <c r="BZ627" s="2228"/>
      <c r="CA627" s="2228"/>
      <c r="CB627" s="2228"/>
      <c r="CC627" s="2228"/>
      <c r="CD627" s="2228"/>
      <c r="CE627" s="2228"/>
      <c r="CF627" s="2228"/>
      <c r="CG627" s="2228"/>
      <c r="CH627" s="2228"/>
      <c r="CI627" s="2228"/>
      <c r="CJ627" s="2228"/>
      <c r="CK627" s="2228"/>
      <c r="CL627" s="2228"/>
      <c r="CM627" s="2229"/>
      <c r="CN627" s="2229"/>
    </row>
    <row r="628" spans="2:92" x14ac:dyDescent="0.2">
      <c r="B628" s="2227"/>
      <c r="I628" s="2228"/>
      <c r="J628" s="2228"/>
      <c r="K628" s="2228"/>
      <c r="L628" s="2228"/>
      <c r="M628" s="2228"/>
      <c r="N628" s="2228"/>
      <c r="O628" s="2228"/>
      <c r="P628" s="2228"/>
      <c r="Q628" s="2228"/>
      <c r="R628" s="2228"/>
      <c r="S628" s="2228"/>
      <c r="T628" s="2228"/>
      <c r="U628" s="2228"/>
      <c r="V628" s="2228"/>
      <c r="W628" s="2228"/>
      <c r="X628" s="2228"/>
      <c r="Y628" s="2228"/>
      <c r="Z628" s="2228"/>
      <c r="AA628" s="2228"/>
      <c r="AB628" s="2229"/>
      <c r="AC628" s="2229"/>
      <c r="AD628" s="2229"/>
      <c r="AE628" s="2229"/>
      <c r="AF628" s="2228"/>
      <c r="AG628" s="2228"/>
      <c r="AH628" s="2228"/>
      <c r="AI628" s="2228"/>
      <c r="AJ628" s="2228"/>
      <c r="AK628" s="2228"/>
      <c r="AL628" s="2228"/>
      <c r="AM628" s="2228"/>
      <c r="AN628" s="2228"/>
      <c r="AO628" s="2228"/>
      <c r="AP628" s="2228"/>
      <c r="AQ628" s="2228"/>
      <c r="AR628" s="2228"/>
      <c r="AS628" s="2228"/>
      <c r="AT628" s="2228"/>
      <c r="AU628" s="2228"/>
      <c r="AV628" s="2228"/>
      <c r="AW628" s="2228"/>
      <c r="AX628" s="2230"/>
      <c r="AY628" s="2228"/>
      <c r="AZ628" s="2228"/>
      <c r="BA628" s="2228"/>
      <c r="BB628" s="2228"/>
      <c r="BC628" s="2228"/>
      <c r="BD628" s="2228"/>
      <c r="BE628" s="2228"/>
      <c r="BF628" s="2228"/>
      <c r="BG628" s="2228"/>
      <c r="BH628" s="2228"/>
      <c r="BI628" s="2228"/>
      <c r="BJ628" s="2228"/>
      <c r="BK628" s="2228"/>
      <c r="BL628" s="2228"/>
      <c r="BM628" s="2228"/>
      <c r="BN628" s="2228"/>
      <c r="BO628" s="2228"/>
      <c r="BP628" s="2228"/>
      <c r="BQ628" s="2228"/>
      <c r="BR628" s="2228"/>
      <c r="BS628" s="2229"/>
      <c r="BT628" s="2228"/>
      <c r="BU628" s="2228"/>
      <c r="BV628" s="2228"/>
      <c r="BW628" s="2228"/>
      <c r="BX628" s="2228"/>
      <c r="BY628" s="2228"/>
      <c r="BZ628" s="2228"/>
      <c r="CA628" s="2228"/>
      <c r="CB628" s="2228"/>
      <c r="CC628" s="2228"/>
      <c r="CD628" s="2228"/>
      <c r="CE628" s="2228"/>
      <c r="CF628" s="2228"/>
      <c r="CG628" s="2228"/>
      <c r="CH628" s="2228"/>
      <c r="CI628" s="2228"/>
      <c r="CJ628" s="2228"/>
      <c r="CK628" s="2228"/>
      <c r="CL628" s="2228"/>
      <c r="CM628" s="2229"/>
      <c r="CN628" s="2229"/>
    </row>
    <row r="629" spans="2:92" x14ac:dyDescent="0.2">
      <c r="B629" s="2227"/>
      <c r="I629" s="2228"/>
      <c r="J629" s="2228"/>
      <c r="K629" s="2228"/>
      <c r="L629" s="2228"/>
      <c r="M629" s="2228"/>
      <c r="N629" s="2228"/>
      <c r="O629" s="2228"/>
      <c r="P629" s="2228"/>
      <c r="Q629" s="2228"/>
      <c r="R629" s="2228"/>
      <c r="S629" s="2228"/>
      <c r="T629" s="2228"/>
      <c r="U629" s="2228"/>
      <c r="V629" s="2228"/>
      <c r="W629" s="2228"/>
      <c r="X629" s="2228"/>
      <c r="Y629" s="2228"/>
      <c r="Z629" s="2228"/>
      <c r="AA629" s="2228"/>
      <c r="AB629" s="2229"/>
      <c r="AC629" s="2229"/>
      <c r="AD629" s="2229"/>
      <c r="AE629" s="2229"/>
      <c r="AF629" s="2228"/>
      <c r="AG629" s="2228"/>
      <c r="AH629" s="2228"/>
      <c r="AI629" s="2228"/>
      <c r="AJ629" s="2228"/>
      <c r="AK629" s="2228"/>
      <c r="AL629" s="2228"/>
      <c r="AM629" s="2228"/>
      <c r="AN629" s="2228"/>
      <c r="AO629" s="2228"/>
      <c r="AP629" s="2228"/>
      <c r="AQ629" s="2228"/>
      <c r="AR629" s="2228"/>
      <c r="AS629" s="2228"/>
      <c r="AT629" s="2228"/>
      <c r="AU629" s="2228"/>
      <c r="AV629" s="2228"/>
      <c r="AW629" s="2228"/>
      <c r="AX629" s="2230"/>
      <c r="AY629" s="2228"/>
      <c r="AZ629" s="2228"/>
      <c r="BA629" s="2228"/>
      <c r="BB629" s="2228"/>
      <c r="BC629" s="2228"/>
      <c r="BD629" s="2228"/>
      <c r="BE629" s="2228"/>
      <c r="BF629" s="2228"/>
      <c r="BG629" s="2228"/>
      <c r="BH629" s="2228"/>
      <c r="BI629" s="2228"/>
      <c r="BJ629" s="2228"/>
      <c r="BK629" s="2228"/>
      <c r="BL629" s="2228"/>
      <c r="BM629" s="2228"/>
      <c r="BN629" s="2228"/>
      <c r="BO629" s="2228"/>
      <c r="BP629" s="2228"/>
      <c r="BQ629" s="2228"/>
      <c r="BR629" s="2228"/>
      <c r="BS629" s="2229"/>
      <c r="BT629" s="2228"/>
      <c r="BU629" s="2228"/>
      <c r="BV629" s="2228"/>
      <c r="BW629" s="2228"/>
      <c r="BX629" s="2228"/>
      <c r="BY629" s="2228"/>
      <c r="BZ629" s="2228"/>
      <c r="CA629" s="2228"/>
      <c r="CB629" s="2228"/>
      <c r="CC629" s="2228"/>
      <c r="CD629" s="2228"/>
      <c r="CE629" s="2228"/>
      <c r="CF629" s="2228"/>
      <c r="CG629" s="2228"/>
      <c r="CH629" s="2228"/>
      <c r="CI629" s="2228"/>
      <c r="CJ629" s="2228"/>
      <c r="CK629" s="2228"/>
      <c r="CL629" s="2228"/>
      <c r="CM629" s="2229"/>
      <c r="CN629" s="2229"/>
    </row>
    <row r="630" spans="2:92" x14ac:dyDescent="0.2">
      <c r="B630" s="2227"/>
      <c r="I630" s="2228"/>
      <c r="J630" s="2228"/>
      <c r="K630" s="2228"/>
      <c r="L630" s="2228"/>
      <c r="M630" s="2228"/>
      <c r="N630" s="2228"/>
      <c r="O630" s="2228"/>
      <c r="P630" s="2228"/>
      <c r="Q630" s="2228"/>
      <c r="R630" s="2228"/>
      <c r="S630" s="2228"/>
      <c r="T630" s="2228"/>
      <c r="U630" s="2228"/>
      <c r="V630" s="2228"/>
      <c r="W630" s="2228"/>
      <c r="X630" s="2228"/>
      <c r="Y630" s="2228"/>
      <c r="Z630" s="2228"/>
      <c r="AA630" s="2228"/>
      <c r="AB630" s="2229"/>
      <c r="AC630" s="2229"/>
      <c r="AD630" s="2229"/>
      <c r="AE630" s="2229"/>
      <c r="AF630" s="2228"/>
      <c r="AG630" s="2228"/>
      <c r="AH630" s="2228"/>
      <c r="AI630" s="2228"/>
      <c r="AJ630" s="2228"/>
      <c r="AK630" s="2228"/>
      <c r="AL630" s="2228"/>
      <c r="AM630" s="2228"/>
      <c r="AN630" s="2228"/>
      <c r="AO630" s="2228"/>
      <c r="AP630" s="2228"/>
      <c r="AQ630" s="2228"/>
      <c r="AR630" s="2228"/>
      <c r="AS630" s="2228"/>
      <c r="AT630" s="2228"/>
      <c r="AU630" s="2228"/>
      <c r="AV630" s="2228"/>
      <c r="AW630" s="2228"/>
      <c r="AX630" s="2230"/>
      <c r="AY630" s="2228"/>
      <c r="AZ630" s="2228"/>
      <c r="BA630" s="2228"/>
      <c r="BB630" s="2228"/>
      <c r="BC630" s="2228"/>
      <c r="BD630" s="2228"/>
      <c r="BE630" s="2228"/>
      <c r="BF630" s="2228"/>
      <c r="BG630" s="2228"/>
      <c r="BH630" s="2228"/>
      <c r="BI630" s="2228"/>
      <c r="BJ630" s="2228"/>
      <c r="BK630" s="2228"/>
      <c r="BL630" s="2228"/>
      <c r="BM630" s="2228"/>
      <c r="BN630" s="2228"/>
      <c r="BO630" s="2228"/>
      <c r="BP630" s="2228"/>
      <c r="BQ630" s="2228"/>
      <c r="BR630" s="2228"/>
      <c r="BS630" s="2229"/>
      <c r="BT630" s="2228"/>
      <c r="BU630" s="2228"/>
      <c r="BV630" s="2228"/>
      <c r="BW630" s="2228"/>
      <c r="BX630" s="2228"/>
      <c r="BY630" s="2228"/>
      <c r="BZ630" s="2228"/>
      <c r="CA630" s="2228"/>
      <c r="CB630" s="2228"/>
      <c r="CC630" s="2228"/>
      <c r="CD630" s="2228"/>
      <c r="CE630" s="2228"/>
      <c r="CF630" s="2228"/>
      <c r="CG630" s="2228"/>
      <c r="CH630" s="2228"/>
      <c r="CI630" s="2228"/>
      <c r="CJ630" s="2228"/>
      <c r="CK630" s="2228"/>
      <c r="CL630" s="2228"/>
      <c r="CM630" s="2229"/>
      <c r="CN630" s="2229"/>
    </row>
    <row r="631" spans="2:92" x14ac:dyDescent="0.2">
      <c r="B631" s="2227"/>
      <c r="I631" s="2228"/>
      <c r="J631" s="2228"/>
      <c r="K631" s="2228"/>
      <c r="L631" s="2228"/>
      <c r="M631" s="2228"/>
      <c r="N631" s="2228"/>
      <c r="O631" s="2228"/>
      <c r="P631" s="2228"/>
      <c r="Q631" s="2228"/>
      <c r="R631" s="2228"/>
      <c r="S631" s="2228"/>
      <c r="T631" s="2228"/>
      <c r="U631" s="2228"/>
      <c r="V631" s="2228"/>
      <c r="W631" s="2228"/>
      <c r="X631" s="2228"/>
      <c r="Y631" s="2228"/>
      <c r="Z631" s="2228"/>
      <c r="AA631" s="2228"/>
      <c r="AB631" s="2229"/>
      <c r="AC631" s="2229"/>
      <c r="AD631" s="2229"/>
      <c r="AE631" s="2229"/>
      <c r="AF631" s="2228"/>
      <c r="AG631" s="2228"/>
      <c r="AH631" s="2228"/>
      <c r="AI631" s="2228"/>
      <c r="AJ631" s="2228"/>
      <c r="AK631" s="2228"/>
      <c r="AL631" s="2228"/>
      <c r="AM631" s="2228"/>
      <c r="AN631" s="2228"/>
      <c r="AO631" s="2228"/>
      <c r="AP631" s="2228"/>
      <c r="AQ631" s="2228"/>
      <c r="AR631" s="2228"/>
      <c r="AS631" s="2228"/>
      <c r="AT631" s="2228"/>
      <c r="AU631" s="2228"/>
      <c r="AV631" s="2228"/>
      <c r="AW631" s="2228"/>
      <c r="AX631" s="2230"/>
      <c r="AY631" s="2228"/>
      <c r="AZ631" s="2228"/>
      <c r="BA631" s="2228"/>
      <c r="BB631" s="2228"/>
      <c r="BC631" s="2228"/>
      <c r="BD631" s="2228"/>
      <c r="BE631" s="2228"/>
      <c r="BF631" s="2228"/>
      <c r="BG631" s="2228"/>
      <c r="BH631" s="2228"/>
      <c r="BI631" s="2228"/>
      <c r="BJ631" s="2228"/>
      <c r="BK631" s="2228"/>
      <c r="BL631" s="2228"/>
      <c r="BM631" s="2228"/>
      <c r="BN631" s="2228"/>
      <c r="BO631" s="2228"/>
      <c r="BP631" s="2228"/>
      <c r="BQ631" s="2228"/>
      <c r="BR631" s="2228"/>
      <c r="BS631" s="2229"/>
      <c r="BT631" s="2228"/>
      <c r="BU631" s="2228"/>
      <c r="BV631" s="2228"/>
      <c r="BW631" s="2228"/>
      <c r="BX631" s="2228"/>
      <c r="BY631" s="2228"/>
      <c r="BZ631" s="2228"/>
      <c r="CA631" s="2228"/>
      <c r="CB631" s="2228"/>
      <c r="CC631" s="2228"/>
      <c r="CD631" s="2228"/>
      <c r="CE631" s="2228"/>
      <c r="CF631" s="2228"/>
      <c r="CG631" s="2228"/>
      <c r="CH631" s="2228"/>
      <c r="CI631" s="2228"/>
      <c r="CJ631" s="2228"/>
      <c r="CK631" s="2228"/>
      <c r="CL631" s="2228"/>
      <c r="CM631" s="2229"/>
      <c r="CN631" s="2229"/>
    </row>
    <row r="632" spans="2:92" x14ac:dyDescent="0.2">
      <c r="B632" s="2227"/>
      <c r="I632" s="2228"/>
      <c r="J632" s="2228"/>
      <c r="K632" s="2228"/>
      <c r="L632" s="2228"/>
      <c r="M632" s="2228"/>
      <c r="N632" s="2228"/>
      <c r="O632" s="2228"/>
      <c r="P632" s="2228"/>
      <c r="Q632" s="2228"/>
      <c r="R632" s="2228"/>
      <c r="S632" s="2228"/>
      <c r="T632" s="2228"/>
      <c r="U632" s="2228"/>
      <c r="V632" s="2228"/>
      <c r="W632" s="2228"/>
      <c r="X632" s="2228"/>
      <c r="Y632" s="2228"/>
      <c r="Z632" s="2228"/>
      <c r="AA632" s="2228"/>
      <c r="AB632" s="2229"/>
      <c r="AC632" s="2229"/>
      <c r="AD632" s="2229"/>
      <c r="AE632" s="2229"/>
      <c r="AF632" s="2228"/>
      <c r="AG632" s="2228"/>
      <c r="AH632" s="2228"/>
      <c r="AI632" s="2228"/>
      <c r="AJ632" s="2228"/>
      <c r="AK632" s="2228"/>
      <c r="AL632" s="2228"/>
      <c r="AM632" s="2228"/>
      <c r="AN632" s="2228"/>
      <c r="AO632" s="2228"/>
      <c r="AP632" s="2228"/>
      <c r="AQ632" s="2228"/>
      <c r="AR632" s="2228"/>
      <c r="AS632" s="2228"/>
      <c r="AT632" s="2228"/>
      <c r="AU632" s="2228"/>
      <c r="AV632" s="2228"/>
      <c r="AW632" s="2228"/>
      <c r="AX632" s="2230"/>
      <c r="AY632" s="2228"/>
      <c r="AZ632" s="2228"/>
      <c r="BA632" s="2228"/>
      <c r="BB632" s="2228"/>
      <c r="BC632" s="2228"/>
      <c r="BD632" s="2228"/>
      <c r="BE632" s="2228"/>
      <c r="BF632" s="2228"/>
      <c r="BG632" s="2228"/>
      <c r="BH632" s="2228"/>
      <c r="BI632" s="2228"/>
      <c r="BJ632" s="2228"/>
      <c r="BK632" s="2228"/>
      <c r="BL632" s="2228"/>
      <c r="BM632" s="2228"/>
      <c r="BN632" s="2228"/>
      <c r="BO632" s="2228"/>
      <c r="BP632" s="2228"/>
      <c r="BQ632" s="2228"/>
      <c r="BR632" s="2228"/>
      <c r="BS632" s="2229"/>
      <c r="BT632" s="2228"/>
      <c r="BU632" s="2228"/>
      <c r="BV632" s="2228"/>
      <c r="BW632" s="2228"/>
      <c r="BX632" s="2228"/>
      <c r="BY632" s="2228"/>
      <c r="BZ632" s="2228"/>
      <c r="CA632" s="2228"/>
      <c r="CB632" s="2228"/>
      <c r="CC632" s="2228"/>
      <c r="CD632" s="2228"/>
      <c r="CE632" s="2228"/>
      <c r="CF632" s="2228"/>
      <c r="CG632" s="2228"/>
      <c r="CH632" s="2228"/>
      <c r="CI632" s="2228"/>
      <c r="CJ632" s="2228"/>
      <c r="CK632" s="2228"/>
      <c r="CL632" s="2228"/>
      <c r="CM632" s="2229"/>
      <c r="CN632" s="2229"/>
    </row>
    <row r="633" spans="2:92" x14ac:dyDescent="0.2">
      <c r="B633" s="2227"/>
      <c r="I633" s="2228"/>
      <c r="J633" s="2228"/>
      <c r="K633" s="2228"/>
      <c r="L633" s="2228"/>
      <c r="M633" s="2228"/>
      <c r="N633" s="2228"/>
      <c r="O633" s="2228"/>
      <c r="P633" s="2228"/>
      <c r="Q633" s="2228"/>
      <c r="R633" s="2228"/>
      <c r="S633" s="2228"/>
      <c r="T633" s="2228"/>
      <c r="U633" s="2228"/>
      <c r="V633" s="2228"/>
      <c r="W633" s="2228"/>
      <c r="X633" s="2228"/>
      <c r="Y633" s="2228"/>
      <c r="Z633" s="2228"/>
      <c r="AA633" s="2228"/>
      <c r="AB633" s="2229"/>
      <c r="AC633" s="2229"/>
      <c r="AD633" s="2229"/>
      <c r="AE633" s="2229"/>
      <c r="AF633" s="2228"/>
      <c r="AG633" s="2228"/>
      <c r="AH633" s="2228"/>
      <c r="AI633" s="2228"/>
      <c r="AJ633" s="2228"/>
      <c r="AK633" s="2228"/>
      <c r="AL633" s="2228"/>
      <c r="AM633" s="2228"/>
      <c r="AN633" s="2228"/>
      <c r="AO633" s="2228"/>
      <c r="AP633" s="2228"/>
      <c r="AQ633" s="2228"/>
      <c r="AR633" s="2228"/>
      <c r="AS633" s="2228"/>
      <c r="AT633" s="2228"/>
      <c r="AU633" s="2228"/>
      <c r="AV633" s="2228"/>
      <c r="AW633" s="2228"/>
      <c r="AX633" s="2230"/>
      <c r="AY633" s="2228"/>
      <c r="AZ633" s="2228"/>
      <c r="BA633" s="2228"/>
      <c r="BB633" s="2228"/>
      <c r="BC633" s="2228"/>
      <c r="BD633" s="2228"/>
      <c r="BE633" s="2228"/>
      <c r="BF633" s="2228"/>
      <c r="BG633" s="2228"/>
      <c r="BH633" s="2228"/>
      <c r="BI633" s="2228"/>
      <c r="BJ633" s="2228"/>
      <c r="BK633" s="2228"/>
      <c r="BL633" s="2228"/>
      <c r="BM633" s="2228"/>
      <c r="BN633" s="2228"/>
      <c r="BO633" s="2228"/>
      <c r="BP633" s="2228"/>
      <c r="BQ633" s="2228"/>
      <c r="BR633" s="2228"/>
      <c r="BS633" s="2229"/>
      <c r="BT633" s="2228"/>
      <c r="BU633" s="2228"/>
      <c r="BV633" s="2228"/>
      <c r="BW633" s="2228"/>
      <c r="BX633" s="2228"/>
      <c r="BY633" s="2228"/>
      <c r="BZ633" s="2228"/>
      <c r="CA633" s="2228"/>
      <c r="CB633" s="2228"/>
      <c r="CC633" s="2228"/>
      <c r="CD633" s="2228"/>
      <c r="CE633" s="2228"/>
      <c r="CF633" s="2228"/>
      <c r="CG633" s="2228"/>
      <c r="CH633" s="2228"/>
      <c r="CI633" s="2228"/>
      <c r="CJ633" s="2228"/>
      <c r="CK633" s="2228"/>
      <c r="CL633" s="2228"/>
      <c r="CM633" s="2229"/>
      <c r="CN633" s="2229"/>
    </row>
    <row r="634" spans="2:92" x14ac:dyDescent="0.2">
      <c r="B634" s="2227"/>
      <c r="I634" s="2228"/>
      <c r="J634" s="2228"/>
      <c r="K634" s="2228"/>
      <c r="L634" s="2228"/>
      <c r="M634" s="2228"/>
      <c r="N634" s="2228"/>
      <c r="O634" s="2228"/>
      <c r="P634" s="2228"/>
      <c r="Q634" s="2228"/>
      <c r="R634" s="2228"/>
      <c r="S634" s="2228"/>
      <c r="T634" s="2228"/>
      <c r="U634" s="2228"/>
      <c r="V634" s="2228"/>
      <c r="W634" s="2228"/>
      <c r="X634" s="2228"/>
      <c r="Y634" s="2228"/>
      <c r="Z634" s="2228"/>
      <c r="AA634" s="2228"/>
      <c r="AB634" s="2229"/>
      <c r="AC634" s="2229"/>
      <c r="AD634" s="2229"/>
      <c r="AE634" s="2229"/>
      <c r="AF634" s="2228"/>
      <c r="AG634" s="2228"/>
      <c r="AH634" s="2228"/>
      <c r="AI634" s="2228"/>
      <c r="AJ634" s="2228"/>
      <c r="AK634" s="2228"/>
      <c r="AL634" s="2228"/>
      <c r="AM634" s="2228"/>
      <c r="AN634" s="2228"/>
      <c r="AO634" s="2228"/>
      <c r="AP634" s="2228"/>
      <c r="AQ634" s="2228"/>
      <c r="AR634" s="2228"/>
      <c r="AS634" s="2228"/>
      <c r="AT634" s="2228"/>
      <c r="AU634" s="2228"/>
      <c r="AV634" s="2228"/>
      <c r="AW634" s="2228"/>
      <c r="AX634" s="2230"/>
      <c r="AY634" s="2228"/>
      <c r="AZ634" s="2228"/>
      <c r="BA634" s="2228"/>
      <c r="BB634" s="2228"/>
      <c r="BC634" s="2228"/>
      <c r="BD634" s="2228"/>
      <c r="BE634" s="2228"/>
      <c r="BF634" s="2228"/>
      <c r="BG634" s="2228"/>
      <c r="BH634" s="2228"/>
      <c r="BI634" s="2228"/>
      <c r="BJ634" s="2228"/>
      <c r="BK634" s="2228"/>
      <c r="BL634" s="2228"/>
      <c r="BM634" s="2228"/>
      <c r="BN634" s="2228"/>
      <c r="BO634" s="2228"/>
      <c r="BP634" s="2228"/>
      <c r="BQ634" s="2228"/>
      <c r="BR634" s="2228"/>
      <c r="BS634" s="2229"/>
      <c r="BT634" s="2228"/>
      <c r="BU634" s="2228"/>
      <c r="BV634" s="2228"/>
      <c r="BW634" s="2228"/>
      <c r="BX634" s="2228"/>
      <c r="BY634" s="2228"/>
      <c r="BZ634" s="2228"/>
      <c r="CA634" s="2228"/>
      <c r="CB634" s="2228"/>
      <c r="CC634" s="2228"/>
      <c r="CD634" s="2228"/>
      <c r="CE634" s="2228"/>
      <c r="CF634" s="2228"/>
      <c r="CG634" s="2228"/>
      <c r="CH634" s="2228"/>
      <c r="CI634" s="2228"/>
      <c r="CJ634" s="2228"/>
      <c r="CK634" s="2228"/>
      <c r="CL634" s="2228"/>
      <c r="CM634" s="2229"/>
      <c r="CN634" s="2229"/>
    </row>
    <row r="635" spans="2:92" x14ac:dyDescent="0.2">
      <c r="B635" s="2227"/>
      <c r="I635" s="2228"/>
      <c r="J635" s="2228"/>
      <c r="K635" s="2228"/>
      <c r="L635" s="2228"/>
      <c r="M635" s="2228"/>
      <c r="N635" s="2228"/>
      <c r="O635" s="2228"/>
      <c r="P635" s="2228"/>
      <c r="Q635" s="2228"/>
      <c r="R635" s="2228"/>
      <c r="S635" s="2228"/>
      <c r="T635" s="2228"/>
      <c r="U635" s="2228"/>
      <c r="V635" s="2228"/>
      <c r="W635" s="2228"/>
      <c r="X635" s="2228"/>
      <c r="Y635" s="2228"/>
      <c r="Z635" s="2228"/>
      <c r="AA635" s="2228"/>
      <c r="AB635" s="2229"/>
      <c r="AC635" s="2229"/>
      <c r="AD635" s="2229"/>
      <c r="AE635" s="2229"/>
      <c r="AF635" s="2228"/>
      <c r="AG635" s="2228"/>
      <c r="AH635" s="2228"/>
      <c r="AI635" s="2228"/>
      <c r="AJ635" s="2228"/>
      <c r="AK635" s="2228"/>
      <c r="AL635" s="2228"/>
      <c r="AM635" s="2228"/>
      <c r="AN635" s="2228"/>
      <c r="AO635" s="2228"/>
      <c r="AP635" s="2228"/>
      <c r="AQ635" s="2228"/>
      <c r="AR635" s="2228"/>
      <c r="AS635" s="2228"/>
      <c r="AT635" s="2228"/>
      <c r="AU635" s="2228"/>
      <c r="AV635" s="2228"/>
      <c r="AW635" s="2228"/>
      <c r="AX635" s="2230"/>
      <c r="AY635" s="2228"/>
      <c r="AZ635" s="2228"/>
      <c r="BA635" s="2228"/>
      <c r="BB635" s="2228"/>
      <c r="BC635" s="2228"/>
      <c r="BD635" s="2228"/>
      <c r="BE635" s="2228"/>
      <c r="BF635" s="2228"/>
      <c r="BG635" s="2228"/>
      <c r="BH635" s="2228"/>
      <c r="BI635" s="2228"/>
      <c r="BJ635" s="2228"/>
      <c r="BK635" s="2228"/>
      <c r="BL635" s="2228"/>
      <c r="BM635" s="2228"/>
      <c r="BN635" s="2228"/>
      <c r="BO635" s="2228"/>
      <c r="BP635" s="2228"/>
      <c r="BQ635" s="2228"/>
      <c r="BR635" s="2228"/>
      <c r="BS635" s="2229"/>
      <c r="BT635" s="2228"/>
      <c r="BU635" s="2228"/>
      <c r="BV635" s="2228"/>
      <c r="BW635" s="2228"/>
      <c r="BX635" s="2228"/>
      <c r="BY635" s="2228"/>
      <c r="BZ635" s="2228"/>
      <c r="CA635" s="2228"/>
      <c r="CB635" s="2228"/>
      <c r="CC635" s="2228"/>
      <c r="CD635" s="2228"/>
      <c r="CE635" s="2228"/>
      <c r="CF635" s="2228"/>
      <c r="CG635" s="2228"/>
      <c r="CH635" s="2228"/>
      <c r="CI635" s="2228"/>
      <c r="CJ635" s="2228"/>
      <c r="CK635" s="2228"/>
      <c r="CL635" s="2228"/>
      <c r="CM635" s="2229"/>
      <c r="CN635" s="2229"/>
    </row>
    <row r="636" spans="2:92" x14ac:dyDescent="0.2">
      <c r="B636" s="2227"/>
      <c r="I636" s="2228"/>
      <c r="J636" s="2228"/>
      <c r="K636" s="2228"/>
      <c r="L636" s="2228"/>
      <c r="M636" s="2228"/>
      <c r="N636" s="2228"/>
      <c r="O636" s="2228"/>
      <c r="P636" s="2228"/>
      <c r="Q636" s="2228"/>
      <c r="R636" s="2228"/>
      <c r="S636" s="2228"/>
      <c r="T636" s="2228"/>
      <c r="U636" s="2228"/>
      <c r="V636" s="2228"/>
      <c r="W636" s="2228"/>
      <c r="X636" s="2228"/>
      <c r="Y636" s="2228"/>
      <c r="Z636" s="2228"/>
      <c r="AA636" s="2228"/>
      <c r="AB636" s="2229"/>
      <c r="AC636" s="2229"/>
      <c r="AD636" s="2229"/>
      <c r="AE636" s="2229"/>
      <c r="AF636" s="2228"/>
      <c r="AG636" s="2228"/>
      <c r="AH636" s="2228"/>
      <c r="AI636" s="2228"/>
      <c r="AJ636" s="2228"/>
      <c r="AK636" s="2228"/>
      <c r="AL636" s="2228"/>
      <c r="AM636" s="2228"/>
      <c r="AN636" s="2228"/>
      <c r="AO636" s="2228"/>
      <c r="AP636" s="2228"/>
      <c r="AQ636" s="2228"/>
      <c r="AR636" s="2228"/>
      <c r="AS636" s="2228"/>
      <c r="AT636" s="2228"/>
      <c r="AU636" s="2228"/>
      <c r="AV636" s="2228"/>
      <c r="AW636" s="2228"/>
      <c r="AX636" s="2230"/>
      <c r="AY636" s="2228"/>
      <c r="AZ636" s="2228"/>
      <c r="BA636" s="2228"/>
      <c r="BB636" s="2228"/>
      <c r="BC636" s="2228"/>
      <c r="BD636" s="2228"/>
      <c r="BE636" s="2228"/>
      <c r="BF636" s="2228"/>
      <c r="BG636" s="2228"/>
      <c r="BH636" s="2228"/>
      <c r="BI636" s="2228"/>
      <c r="BJ636" s="2228"/>
      <c r="BK636" s="2228"/>
      <c r="BL636" s="2228"/>
      <c r="BM636" s="2228"/>
      <c r="BN636" s="2228"/>
      <c r="BO636" s="2228"/>
      <c r="BP636" s="2228"/>
      <c r="BQ636" s="2228"/>
      <c r="BR636" s="2228"/>
      <c r="BS636" s="2229"/>
      <c r="BT636" s="2228"/>
      <c r="BU636" s="2228"/>
      <c r="BV636" s="2228"/>
      <c r="BW636" s="2228"/>
      <c r="BX636" s="2228"/>
      <c r="BY636" s="2228"/>
      <c r="BZ636" s="2228"/>
      <c r="CA636" s="2228"/>
      <c r="CB636" s="2228"/>
      <c r="CC636" s="2228"/>
      <c r="CD636" s="2228"/>
      <c r="CE636" s="2228"/>
      <c r="CF636" s="2228"/>
      <c r="CG636" s="2228"/>
      <c r="CH636" s="2228"/>
      <c r="CI636" s="2228"/>
      <c r="CJ636" s="2228"/>
      <c r="CK636" s="2228"/>
      <c r="CL636" s="2228"/>
      <c r="CM636" s="2229"/>
      <c r="CN636" s="2229"/>
    </row>
    <row r="637" spans="2:92" x14ac:dyDescent="0.2">
      <c r="B637" s="2227"/>
      <c r="I637" s="2228"/>
      <c r="J637" s="2228"/>
      <c r="K637" s="2228"/>
      <c r="L637" s="2228"/>
      <c r="M637" s="2228"/>
      <c r="N637" s="2228"/>
      <c r="O637" s="2228"/>
      <c r="P637" s="2228"/>
      <c r="Q637" s="2228"/>
      <c r="R637" s="2228"/>
      <c r="S637" s="2228"/>
      <c r="T637" s="2228"/>
      <c r="U637" s="2228"/>
      <c r="V637" s="2228"/>
      <c r="W637" s="2228"/>
      <c r="X637" s="2228"/>
      <c r="Y637" s="2228"/>
      <c r="Z637" s="2228"/>
      <c r="AA637" s="2228"/>
      <c r="AB637" s="2229"/>
      <c r="AC637" s="2229"/>
      <c r="AD637" s="2229"/>
      <c r="AE637" s="2229"/>
      <c r="AF637" s="2228"/>
      <c r="AG637" s="2228"/>
      <c r="AH637" s="2228"/>
      <c r="AI637" s="2228"/>
      <c r="AJ637" s="2228"/>
      <c r="AK637" s="2228"/>
      <c r="AL637" s="2228"/>
      <c r="AM637" s="2228"/>
      <c r="AN637" s="2228"/>
      <c r="AO637" s="2228"/>
      <c r="AP637" s="2228"/>
      <c r="AQ637" s="2228"/>
      <c r="AR637" s="2228"/>
      <c r="AS637" s="2228"/>
      <c r="AT637" s="2228"/>
      <c r="AU637" s="2228"/>
      <c r="AV637" s="2228"/>
      <c r="AW637" s="2228"/>
      <c r="AX637" s="2230"/>
      <c r="AY637" s="2228"/>
      <c r="AZ637" s="2228"/>
      <c r="BA637" s="2228"/>
      <c r="BB637" s="2228"/>
      <c r="BC637" s="2228"/>
      <c r="BD637" s="2228"/>
      <c r="BE637" s="2228"/>
      <c r="BF637" s="2228"/>
      <c r="BG637" s="2228"/>
      <c r="BH637" s="2228"/>
      <c r="BI637" s="2228"/>
      <c r="BJ637" s="2228"/>
      <c r="BK637" s="2228"/>
      <c r="BL637" s="2228"/>
      <c r="BM637" s="2228"/>
      <c r="BN637" s="2228"/>
      <c r="BO637" s="2228"/>
      <c r="BP637" s="2228"/>
      <c r="BQ637" s="2228"/>
      <c r="BR637" s="2228"/>
      <c r="BS637" s="2229"/>
      <c r="BT637" s="2228"/>
      <c r="BU637" s="2228"/>
      <c r="BV637" s="2228"/>
      <c r="BW637" s="2228"/>
      <c r="BX637" s="2228"/>
      <c r="BY637" s="2228"/>
      <c r="BZ637" s="2228"/>
      <c r="CA637" s="2228"/>
      <c r="CB637" s="2228"/>
      <c r="CC637" s="2228"/>
      <c r="CD637" s="2228"/>
      <c r="CE637" s="2228"/>
      <c r="CF637" s="2228"/>
      <c r="CG637" s="2228"/>
      <c r="CH637" s="2228"/>
      <c r="CI637" s="2228"/>
      <c r="CJ637" s="2228"/>
      <c r="CK637" s="2228"/>
      <c r="CL637" s="2228"/>
      <c r="CM637" s="2229"/>
      <c r="CN637" s="2229"/>
    </row>
    <row r="638" spans="2:92" x14ac:dyDescent="0.2">
      <c r="B638" s="2227"/>
      <c r="I638" s="2228"/>
      <c r="J638" s="2228"/>
      <c r="K638" s="2228"/>
      <c r="L638" s="2228"/>
      <c r="M638" s="2228"/>
      <c r="N638" s="2228"/>
      <c r="O638" s="2228"/>
      <c r="P638" s="2228"/>
      <c r="Q638" s="2228"/>
      <c r="R638" s="2228"/>
      <c r="S638" s="2228"/>
      <c r="T638" s="2228"/>
      <c r="U638" s="2228"/>
      <c r="V638" s="2228"/>
      <c r="W638" s="2228"/>
      <c r="X638" s="2228"/>
      <c r="Y638" s="2228"/>
      <c r="Z638" s="2228"/>
      <c r="AA638" s="2228"/>
      <c r="AB638" s="2229"/>
      <c r="AC638" s="2229"/>
      <c r="AD638" s="2229"/>
      <c r="AE638" s="2229"/>
      <c r="AF638" s="2228"/>
      <c r="AG638" s="2228"/>
      <c r="AH638" s="2228"/>
      <c r="AI638" s="2228"/>
      <c r="AJ638" s="2228"/>
      <c r="AK638" s="2228"/>
      <c r="AL638" s="2228"/>
      <c r="AM638" s="2228"/>
      <c r="AN638" s="2228"/>
      <c r="AO638" s="2228"/>
      <c r="AP638" s="2228"/>
      <c r="AQ638" s="2228"/>
      <c r="AR638" s="2228"/>
      <c r="AS638" s="2228"/>
      <c r="AT638" s="2228"/>
      <c r="AU638" s="2228"/>
      <c r="AV638" s="2228"/>
      <c r="AW638" s="2228"/>
      <c r="AX638" s="2230"/>
      <c r="AY638" s="2228"/>
      <c r="AZ638" s="2228"/>
      <c r="BA638" s="2228"/>
      <c r="BB638" s="2228"/>
      <c r="BC638" s="2228"/>
      <c r="BD638" s="2228"/>
      <c r="BE638" s="2228"/>
      <c r="BF638" s="2228"/>
      <c r="BG638" s="2228"/>
      <c r="BH638" s="2228"/>
      <c r="BI638" s="2228"/>
      <c r="BJ638" s="2228"/>
      <c r="BK638" s="2228"/>
      <c r="BL638" s="2228"/>
      <c r="BM638" s="2228"/>
      <c r="BN638" s="2228"/>
      <c r="BO638" s="2228"/>
      <c r="BP638" s="2228"/>
      <c r="BQ638" s="2228"/>
      <c r="BR638" s="2228"/>
      <c r="BS638" s="2229"/>
      <c r="BT638" s="2228"/>
      <c r="BU638" s="2228"/>
      <c r="BV638" s="2228"/>
      <c r="BW638" s="2228"/>
      <c r="BX638" s="2228"/>
      <c r="BY638" s="2228"/>
      <c r="BZ638" s="2228"/>
      <c r="CA638" s="2228"/>
      <c r="CB638" s="2228"/>
      <c r="CC638" s="2228"/>
      <c r="CD638" s="2228"/>
      <c r="CE638" s="2228"/>
      <c r="CF638" s="2228"/>
      <c r="CG638" s="2228"/>
      <c r="CH638" s="2228"/>
      <c r="CI638" s="2228"/>
      <c r="CJ638" s="2228"/>
      <c r="CK638" s="2228"/>
      <c r="CL638" s="2228"/>
      <c r="CM638" s="2229"/>
      <c r="CN638" s="2229"/>
    </row>
    <row r="639" spans="2:92" x14ac:dyDescent="0.2">
      <c r="B639" s="2227"/>
      <c r="I639" s="2228"/>
      <c r="J639" s="2228"/>
      <c r="K639" s="2228"/>
      <c r="L639" s="2228"/>
      <c r="M639" s="2228"/>
      <c r="N639" s="2228"/>
      <c r="O639" s="2228"/>
      <c r="P639" s="2228"/>
      <c r="Q639" s="2228"/>
      <c r="R639" s="2228"/>
      <c r="S639" s="2228"/>
      <c r="T639" s="2228"/>
      <c r="U639" s="2228"/>
      <c r="V639" s="2228"/>
      <c r="W639" s="2228"/>
      <c r="X639" s="2228"/>
      <c r="Y639" s="2228"/>
      <c r="Z639" s="2228"/>
      <c r="AA639" s="2228"/>
      <c r="AB639" s="2229"/>
      <c r="AC639" s="2229"/>
      <c r="AD639" s="2229"/>
      <c r="AE639" s="2229"/>
      <c r="AF639" s="2228"/>
      <c r="AG639" s="2228"/>
      <c r="AH639" s="2228"/>
      <c r="AI639" s="2228"/>
      <c r="AJ639" s="2228"/>
      <c r="AK639" s="2228"/>
      <c r="AL639" s="2228"/>
      <c r="AM639" s="2228"/>
      <c r="AN639" s="2228"/>
      <c r="AO639" s="2228"/>
      <c r="AP639" s="2228"/>
      <c r="AQ639" s="2228"/>
      <c r="AR639" s="2228"/>
      <c r="AS639" s="2228"/>
      <c r="AT639" s="2228"/>
      <c r="AU639" s="2228"/>
      <c r="AV639" s="2228"/>
      <c r="AW639" s="2228"/>
      <c r="AX639" s="2230"/>
      <c r="AY639" s="2228"/>
      <c r="AZ639" s="2228"/>
      <c r="BA639" s="2228"/>
      <c r="BB639" s="2228"/>
      <c r="BC639" s="2228"/>
      <c r="BD639" s="2228"/>
      <c r="BE639" s="2228"/>
      <c r="BF639" s="2228"/>
      <c r="BG639" s="2228"/>
      <c r="BH639" s="2228"/>
      <c r="BI639" s="2228"/>
      <c r="BJ639" s="2228"/>
      <c r="BK639" s="2228"/>
      <c r="BL639" s="2228"/>
      <c r="BM639" s="2228"/>
      <c r="BN639" s="2228"/>
      <c r="BO639" s="2228"/>
      <c r="BP639" s="2228"/>
      <c r="BQ639" s="2228"/>
      <c r="BR639" s="2228"/>
      <c r="BS639" s="2229"/>
      <c r="BT639" s="2228"/>
      <c r="BU639" s="2228"/>
      <c r="BV639" s="2228"/>
      <c r="BW639" s="2228"/>
      <c r="BX639" s="2228"/>
      <c r="BY639" s="2228"/>
      <c r="BZ639" s="2228"/>
      <c r="CA639" s="2228"/>
      <c r="CB639" s="2228"/>
      <c r="CC639" s="2228"/>
      <c r="CD639" s="2228"/>
      <c r="CE639" s="2228"/>
      <c r="CF639" s="2228"/>
      <c r="CG639" s="2228"/>
      <c r="CH639" s="2228"/>
      <c r="CI639" s="2228"/>
      <c r="CJ639" s="2228"/>
      <c r="CK639" s="2228"/>
      <c r="CL639" s="2228"/>
      <c r="CM639" s="2229"/>
      <c r="CN639" s="2229"/>
    </row>
    <row r="640" spans="2:92" x14ac:dyDescent="0.2">
      <c r="B640" s="2227"/>
      <c r="I640" s="2228"/>
      <c r="J640" s="2228"/>
      <c r="K640" s="2228"/>
      <c r="L640" s="2228"/>
      <c r="M640" s="2228"/>
      <c r="N640" s="2228"/>
      <c r="O640" s="2228"/>
      <c r="P640" s="2228"/>
      <c r="Q640" s="2228"/>
      <c r="R640" s="2228"/>
      <c r="S640" s="2228"/>
      <c r="T640" s="2228"/>
      <c r="U640" s="2228"/>
      <c r="V640" s="2228"/>
      <c r="W640" s="2228"/>
      <c r="X640" s="2228"/>
      <c r="Y640" s="2228"/>
      <c r="Z640" s="2228"/>
      <c r="AA640" s="2228"/>
      <c r="AB640" s="2229"/>
      <c r="AC640" s="2229"/>
      <c r="AD640" s="2229"/>
      <c r="AE640" s="2229"/>
      <c r="AF640" s="2228"/>
      <c r="AG640" s="2228"/>
      <c r="AH640" s="2228"/>
      <c r="AI640" s="2228"/>
      <c r="AJ640" s="2228"/>
      <c r="AK640" s="2228"/>
      <c r="AL640" s="2228"/>
      <c r="AM640" s="2228"/>
      <c r="AN640" s="2228"/>
      <c r="AO640" s="2228"/>
      <c r="AP640" s="2228"/>
      <c r="AQ640" s="2228"/>
      <c r="AR640" s="2228"/>
      <c r="AS640" s="2228"/>
      <c r="AT640" s="2228"/>
      <c r="AU640" s="2228"/>
      <c r="AV640" s="2228"/>
      <c r="AW640" s="2228"/>
      <c r="AX640" s="2230"/>
      <c r="AY640" s="2228"/>
      <c r="AZ640" s="2228"/>
      <c r="BA640" s="2228"/>
      <c r="BB640" s="2228"/>
      <c r="BC640" s="2228"/>
      <c r="BD640" s="2228"/>
      <c r="BE640" s="2228"/>
      <c r="BF640" s="2228"/>
      <c r="BG640" s="2228"/>
      <c r="BH640" s="2228"/>
      <c r="BI640" s="2228"/>
      <c r="BJ640" s="2228"/>
      <c r="BK640" s="2228"/>
      <c r="BL640" s="2228"/>
      <c r="BM640" s="2228"/>
      <c r="BN640" s="2228"/>
      <c r="BO640" s="2228"/>
      <c r="BP640" s="2228"/>
      <c r="BQ640" s="2228"/>
      <c r="BR640" s="2228"/>
      <c r="BS640" s="2229"/>
      <c r="BT640" s="2228"/>
      <c r="BU640" s="2228"/>
      <c r="BV640" s="2228"/>
      <c r="BW640" s="2228"/>
      <c r="BX640" s="2228"/>
      <c r="BY640" s="2228"/>
      <c r="BZ640" s="2228"/>
      <c r="CA640" s="2228"/>
      <c r="CB640" s="2228"/>
      <c r="CC640" s="2228"/>
      <c r="CD640" s="2228"/>
      <c r="CE640" s="2228"/>
      <c r="CF640" s="2228"/>
      <c r="CG640" s="2228"/>
      <c r="CH640" s="2228"/>
      <c r="CI640" s="2228"/>
      <c r="CJ640" s="2228"/>
      <c r="CK640" s="2228"/>
      <c r="CL640" s="2228"/>
      <c r="CM640" s="2229"/>
      <c r="CN640" s="2229"/>
    </row>
    <row r="641" spans="2:92" x14ac:dyDescent="0.2">
      <c r="B641" s="2227"/>
      <c r="I641" s="2228"/>
      <c r="J641" s="2228"/>
      <c r="K641" s="2228"/>
      <c r="L641" s="2228"/>
      <c r="M641" s="2228"/>
      <c r="N641" s="2228"/>
      <c r="O641" s="2228"/>
      <c r="P641" s="2228"/>
      <c r="Q641" s="2228"/>
      <c r="R641" s="2228"/>
      <c r="S641" s="2228"/>
      <c r="T641" s="2228"/>
      <c r="U641" s="2228"/>
      <c r="V641" s="2228"/>
      <c r="W641" s="2228"/>
      <c r="X641" s="2228"/>
      <c r="Y641" s="2228"/>
      <c r="Z641" s="2228"/>
      <c r="AA641" s="2228"/>
      <c r="AB641" s="2229"/>
      <c r="AC641" s="2229"/>
      <c r="AD641" s="2229"/>
      <c r="AE641" s="2229"/>
      <c r="AF641" s="2228"/>
      <c r="AG641" s="2228"/>
      <c r="AH641" s="2228"/>
      <c r="AI641" s="2228"/>
      <c r="AJ641" s="2228"/>
      <c r="AK641" s="2228"/>
      <c r="AL641" s="2228"/>
      <c r="AM641" s="2228"/>
      <c r="AN641" s="2228"/>
      <c r="AO641" s="2228"/>
      <c r="AP641" s="2228"/>
      <c r="AQ641" s="2228"/>
      <c r="AR641" s="2228"/>
      <c r="AS641" s="2228"/>
      <c r="AT641" s="2228"/>
      <c r="AU641" s="2228"/>
      <c r="AV641" s="2228"/>
      <c r="AW641" s="2228"/>
      <c r="AX641" s="2230"/>
      <c r="AY641" s="2228"/>
      <c r="AZ641" s="2228"/>
      <c r="BA641" s="2228"/>
      <c r="BB641" s="2228"/>
      <c r="BC641" s="2228"/>
      <c r="BD641" s="2228"/>
      <c r="BE641" s="2228"/>
      <c r="BF641" s="2228"/>
      <c r="BG641" s="2228"/>
      <c r="BH641" s="2228"/>
      <c r="BI641" s="2228"/>
      <c r="BJ641" s="2228"/>
      <c r="BK641" s="2228"/>
      <c r="BL641" s="2228"/>
      <c r="BM641" s="2228"/>
      <c r="BN641" s="2228"/>
      <c r="BO641" s="2228"/>
      <c r="BP641" s="2228"/>
      <c r="BQ641" s="2228"/>
      <c r="BR641" s="2228"/>
      <c r="BS641" s="2229"/>
      <c r="BT641" s="2228"/>
      <c r="BU641" s="2228"/>
      <c r="BV641" s="2228"/>
      <c r="BW641" s="2228"/>
      <c r="BX641" s="2228"/>
      <c r="BY641" s="2228"/>
      <c r="BZ641" s="2228"/>
      <c r="CA641" s="2228"/>
      <c r="CB641" s="2228"/>
      <c r="CC641" s="2228"/>
      <c r="CD641" s="2228"/>
      <c r="CE641" s="2228"/>
      <c r="CF641" s="2228"/>
      <c r="CG641" s="2228"/>
      <c r="CH641" s="2228"/>
      <c r="CI641" s="2228"/>
      <c r="CJ641" s="2228"/>
      <c r="CK641" s="2228"/>
      <c r="CL641" s="2228"/>
      <c r="CM641" s="2229"/>
      <c r="CN641" s="2229"/>
    </row>
    <row r="642" spans="2:92" x14ac:dyDescent="0.2">
      <c r="B642" s="2227"/>
      <c r="I642" s="2228"/>
      <c r="J642" s="2228"/>
      <c r="K642" s="2228"/>
      <c r="L642" s="2228"/>
      <c r="M642" s="2228"/>
      <c r="N642" s="2228"/>
      <c r="O642" s="2228"/>
      <c r="P642" s="2228"/>
      <c r="Q642" s="2228"/>
      <c r="R642" s="2228"/>
      <c r="S642" s="2228"/>
      <c r="T642" s="2228"/>
      <c r="U642" s="2228"/>
      <c r="V642" s="2228"/>
      <c r="W642" s="2228"/>
      <c r="X642" s="2228"/>
      <c r="Y642" s="2228"/>
      <c r="Z642" s="2228"/>
      <c r="AA642" s="2228"/>
      <c r="AB642" s="2229"/>
      <c r="AC642" s="2229"/>
      <c r="AD642" s="2229"/>
      <c r="AE642" s="2229"/>
      <c r="AF642" s="2228"/>
      <c r="AG642" s="2228"/>
      <c r="AH642" s="2228"/>
      <c r="AI642" s="2228"/>
      <c r="AJ642" s="2228"/>
      <c r="AK642" s="2228"/>
      <c r="AL642" s="2228"/>
      <c r="AM642" s="2228"/>
      <c r="AN642" s="2228"/>
      <c r="AO642" s="2228"/>
      <c r="AP642" s="2228"/>
      <c r="AQ642" s="2228"/>
      <c r="AR642" s="2228"/>
      <c r="AS642" s="2228"/>
      <c r="AT642" s="2228"/>
      <c r="AU642" s="2228"/>
      <c r="AV642" s="2228"/>
      <c r="AW642" s="2228"/>
      <c r="AX642" s="2230"/>
      <c r="AY642" s="2228"/>
      <c r="AZ642" s="2228"/>
      <c r="BA642" s="2228"/>
      <c r="BB642" s="2228"/>
      <c r="BC642" s="2228"/>
      <c r="BD642" s="2228"/>
      <c r="BE642" s="2228"/>
      <c r="BF642" s="2228"/>
      <c r="BG642" s="2228"/>
      <c r="BH642" s="2228"/>
      <c r="BI642" s="2228"/>
      <c r="BJ642" s="2228"/>
      <c r="BK642" s="2228"/>
      <c r="BL642" s="2228"/>
      <c r="BM642" s="2228"/>
      <c r="BN642" s="2228"/>
      <c r="BO642" s="2228"/>
      <c r="BP642" s="2228"/>
      <c r="BQ642" s="2228"/>
      <c r="BR642" s="2228"/>
      <c r="BS642" s="2229"/>
      <c r="BT642" s="2228"/>
      <c r="BU642" s="2228"/>
      <c r="BV642" s="2228"/>
      <c r="BW642" s="2228"/>
      <c r="BX642" s="2228"/>
      <c r="BY642" s="2228"/>
      <c r="BZ642" s="2228"/>
      <c r="CA642" s="2228"/>
      <c r="CB642" s="2228"/>
      <c r="CC642" s="2228"/>
      <c r="CD642" s="2228"/>
      <c r="CE642" s="2228"/>
      <c r="CF642" s="2228"/>
      <c r="CG642" s="2228"/>
      <c r="CH642" s="2228"/>
      <c r="CI642" s="2228"/>
      <c r="CJ642" s="2228"/>
      <c r="CK642" s="2228"/>
      <c r="CL642" s="2228"/>
      <c r="CM642" s="2229"/>
      <c r="CN642" s="2229"/>
    </row>
    <row r="643" spans="2:92" x14ac:dyDescent="0.2">
      <c r="B643" s="2227"/>
      <c r="I643" s="2228"/>
      <c r="J643" s="2228"/>
      <c r="K643" s="2228"/>
      <c r="L643" s="2228"/>
      <c r="M643" s="2228"/>
      <c r="N643" s="2228"/>
      <c r="O643" s="2228"/>
      <c r="P643" s="2228"/>
      <c r="Q643" s="2228"/>
      <c r="R643" s="2228"/>
      <c r="S643" s="2228"/>
      <c r="T643" s="2228"/>
      <c r="U643" s="2228"/>
      <c r="V643" s="2228"/>
      <c r="W643" s="2228"/>
      <c r="X643" s="2228"/>
      <c r="Y643" s="2228"/>
      <c r="Z643" s="2228"/>
      <c r="AA643" s="2228"/>
      <c r="AB643" s="2229"/>
      <c r="AC643" s="2229"/>
      <c r="AD643" s="2229"/>
      <c r="AE643" s="2229"/>
      <c r="AF643" s="2228"/>
      <c r="AG643" s="2228"/>
      <c r="AH643" s="2228"/>
      <c r="AI643" s="2228"/>
      <c r="AJ643" s="2228"/>
      <c r="AK643" s="2228"/>
      <c r="AL643" s="2228"/>
      <c r="AM643" s="2228"/>
      <c r="AN643" s="2228"/>
      <c r="AO643" s="2228"/>
      <c r="AP643" s="2228"/>
      <c r="AQ643" s="2228"/>
      <c r="AR643" s="2228"/>
      <c r="AS643" s="2228"/>
      <c r="AT643" s="2228"/>
      <c r="AU643" s="2228"/>
      <c r="AV643" s="2228"/>
      <c r="AW643" s="2228"/>
      <c r="AX643" s="2230"/>
      <c r="AY643" s="2228"/>
      <c r="AZ643" s="2228"/>
      <c r="BA643" s="2228"/>
      <c r="BB643" s="2228"/>
      <c r="BC643" s="2228"/>
      <c r="BD643" s="2228"/>
      <c r="BE643" s="2228"/>
      <c r="BF643" s="2228"/>
      <c r="BG643" s="2228"/>
      <c r="BH643" s="2228"/>
      <c r="BI643" s="2228"/>
      <c r="BJ643" s="2228"/>
      <c r="BK643" s="2228"/>
      <c r="BL643" s="2228"/>
      <c r="BM643" s="2228"/>
      <c r="BN643" s="2228"/>
      <c r="BO643" s="2228"/>
      <c r="BP643" s="2228"/>
      <c r="BQ643" s="2228"/>
      <c r="BR643" s="2228"/>
      <c r="BS643" s="2229"/>
      <c r="BT643" s="2228"/>
      <c r="BU643" s="2228"/>
      <c r="BV643" s="2228"/>
      <c r="BW643" s="2228"/>
      <c r="BX643" s="2228"/>
      <c r="BY643" s="2228"/>
      <c r="BZ643" s="2228"/>
      <c r="CA643" s="2228"/>
      <c r="CB643" s="2228"/>
      <c r="CC643" s="2228"/>
      <c r="CD643" s="2228"/>
      <c r="CE643" s="2228"/>
      <c r="CF643" s="2228"/>
      <c r="CG643" s="2228"/>
      <c r="CH643" s="2228"/>
      <c r="CI643" s="2228"/>
      <c r="CJ643" s="2228"/>
      <c r="CK643" s="2228"/>
      <c r="CL643" s="2228"/>
      <c r="CM643" s="2229"/>
      <c r="CN643" s="2229"/>
    </row>
    <row r="644" spans="2:92" x14ac:dyDescent="0.2">
      <c r="B644" s="2227"/>
      <c r="I644" s="2228"/>
      <c r="J644" s="2228"/>
      <c r="K644" s="2228"/>
      <c r="L644" s="2228"/>
      <c r="M644" s="2228"/>
      <c r="N644" s="2228"/>
      <c r="O644" s="2228"/>
      <c r="P644" s="2228"/>
      <c r="Q644" s="2228"/>
      <c r="R644" s="2228"/>
      <c r="S644" s="2228"/>
      <c r="T644" s="2228"/>
      <c r="U644" s="2228"/>
      <c r="V644" s="2228"/>
      <c r="W644" s="2228"/>
      <c r="X644" s="2228"/>
      <c r="Y644" s="2228"/>
      <c r="Z644" s="2228"/>
      <c r="AA644" s="2228"/>
      <c r="AB644" s="2229"/>
      <c r="AC644" s="2229"/>
      <c r="AD644" s="2229"/>
      <c r="AE644" s="2229"/>
      <c r="AF644" s="2228"/>
      <c r="AG644" s="2228"/>
      <c r="AH644" s="2228"/>
      <c r="AI644" s="2228"/>
      <c r="AJ644" s="2228"/>
      <c r="AK644" s="2228"/>
      <c r="AL644" s="2228"/>
      <c r="AM644" s="2228"/>
      <c r="AN644" s="2228"/>
      <c r="AO644" s="2228"/>
      <c r="AP644" s="2228"/>
      <c r="AQ644" s="2228"/>
      <c r="AR644" s="2228"/>
      <c r="AS644" s="2228"/>
      <c r="AT644" s="2228"/>
      <c r="AU644" s="2228"/>
      <c r="AV644" s="2228"/>
      <c r="AW644" s="2228"/>
      <c r="AX644" s="2230"/>
      <c r="AY644" s="2228"/>
      <c r="AZ644" s="2228"/>
      <c r="BA644" s="2228"/>
      <c r="BB644" s="2228"/>
      <c r="BC644" s="2228"/>
      <c r="BD644" s="2228"/>
      <c r="BE644" s="2228"/>
      <c r="BF644" s="2228"/>
      <c r="BG644" s="2228"/>
      <c r="BH644" s="2228"/>
      <c r="BI644" s="2228"/>
      <c r="BJ644" s="2228"/>
      <c r="BK644" s="2228"/>
      <c r="BL644" s="2228"/>
      <c r="BM644" s="2228"/>
      <c r="BN644" s="2228"/>
      <c r="BO644" s="2228"/>
      <c r="BP644" s="2228"/>
      <c r="BQ644" s="2228"/>
      <c r="BR644" s="2228"/>
      <c r="BS644" s="2229"/>
      <c r="BT644" s="2228"/>
      <c r="BU644" s="2228"/>
      <c r="BV644" s="2228"/>
      <c r="BW644" s="2228"/>
      <c r="BX644" s="2228"/>
      <c r="BY644" s="2228"/>
      <c r="BZ644" s="2228"/>
      <c r="CA644" s="2228"/>
      <c r="CB644" s="2228"/>
      <c r="CC644" s="2228"/>
      <c r="CD644" s="2228"/>
      <c r="CE644" s="2228"/>
      <c r="CF644" s="2228"/>
      <c r="CG644" s="2228"/>
      <c r="CH644" s="2228"/>
      <c r="CI644" s="2228"/>
      <c r="CJ644" s="2228"/>
      <c r="CK644" s="2228"/>
      <c r="CL644" s="2228"/>
      <c r="CM644" s="2229"/>
      <c r="CN644" s="2229"/>
    </row>
    <row r="645" spans="2:92" x14ac:dyDescent="0.2">
      <c r="B645" s="2227"/>
      <c r="I645" s="2228"/>
      <c r="J645" s="2228"/>
      <c r="K645" s="2228"/>
      <c r="L645" s="2228"/>
      <c r="M645" s="2228"/>
      <c r="N645" s="2228"/>
      <c r="O645" s="2228"/>
      <c r="P645" s="2228"/>
      <c r="Q645" s="2228"/>
      <c r="R645" s="2228"/>
      <c r="S645" s="2228"/>
      <c r="T645" s="2228"/>
      <c r="U645" s="2228"/>
      <c r="V645" s="2228"/>
      <c r="W645" s="2228"/>
      <c r="X645" s="2228"/>
      <c r="Y645" s="2228"/>
      <c r="Z645" s="2228"/>
      <c r="AA645" s="2228"/>
      <c r="AB645" s="2229"/>
      <c r="AC645" s="2229"/>
      <c r="AD645" s="2229"/>
      <c r="AE645" s="2229"/>
      <c r="AF645" s="2228"/>
      <c r="AG645" s="2228"/>
      <c r="AH645" s="2228"/>
      <c r="AI645" s="2228"/>
      <c r="AJ645" s="2228"/>
      <c r="AK645" s="2228"/>
      <c r="AL645" s="2228"/>
      <c r="AM645" s="2228"/>
      <c r="AN645" s="2228"/>
      <c r="AO645" s="2228"/>
      <c r="AP645" s="2228"/>
      <c r="AQ645" s="2228"/>
      <c r="AR645" s="2228"/>
      <c r="AS645" s="2228"/>
      <c r="AT645" s="2228"/>
      <c r="AU645" s="2228"/>
      <c r="AV645" s="2228"/>
      <c r="AW645" s="2228"/>
      <c r="AX645" s="2230"/>
      <c r="AY645" s="2228"/>
      <c r="AZ645" s="2228"/>
      <c r="BA645" s="2228"/>
      <c r="BB645" s="2228"/>
      <c r="BC645" s="2228"/>
      <c r="BD645" s="2228"/>
      <c r="BE645" s="2228"/>
      <c r="BF645" s="2228"/>
      <c r="BG645" s="2228"/>
      <c r="BH645" s="2228"/>
      <c r="BI645" s="2228"/>
      <c r="BJ645" s="2228"/>
      <c r="BK645" s="2228"/>
      <c r="BL645" s="2228"/>
      <c r="BM645" s="2228"/>
      <c r="BN645" s="2228"/>
      <c r="BO645" s="2228"/>
      <c r="BP645" s="2228"/>
      <c r="BQ645" s="2228"/>
      <c r="BR645" s="2228"/>
      <c r="BS645" s="2229"/>
      <c r="BT645" s="2228"/>
      <c r="BU645" s="2228"/>
      <c r="BV645" s="2228"/>
      <c r="BW645" s="2228"/>
      <c r="BX645" s="2228"/>
      <c r="BY645" s="2228"/>
      <c r="BZ645" s="2228"/>
      <c r="CA645" s="2228"/>
      <c r="CB645" s="2228"/>
      <c r="CC645" s="2228"/>
      <c r="CD645" s="2228"/>
      <c r="CE645" s="2228"/>
      <c r="CF645" s="2228"/>
      <c r="CG645" s="2228"/>
      <c r="CH645" s="2228"/>
      <c r="CI645" s="2228"/>
      <c r="CJ645" s="2228"/>
      <c r="CK645" s="2228"/>
      <c r="CL645" s="2228"/>
      <c r="CM645" s="2229"/>
      <c r="CN645" s="2229"/>
    </row>
    <row r="646" spans="2:92" x14ac:dyDescent="0.2">
      <c r="B646" s="2227"/>
      <c r="I646" s="2228"/>
      <c r="J646" s="2228"/>
      <c r="K646" s="2228"/>
      <c r="L646" s="2228"/>
      <c r="M646" s="2228"/>
      <c r="N646" s="2228"/>
      <c r="O646" s="2228"/>
      <c r="P646" s="2228"/>
      <c r="Q646" s="2228"/>
      <c r="R646" s="2228"/>
      <c r="S646" s="2228"/>
      <c r="T646" s="2228"/>
      <c r="U646" s="2228"/>
      <c r="V646" s="2228"/>
      <c r="W646" s="2228"/>
      <c r="X646" s="2228"/>
      <c r="Y646" s="2228"/>
      <c r="Z646" s="2228"/>
      <c r="AA646" s="2228"/>
      <c r="AB646" s="2229"/>
      <c r="AC646" s="2229"/>
      <c r="AD646" s="2229"/>
      <c r="AE646" s="2229"/>
      <c r="AF646" s="2228"/>
      <c r="AG646" s="2228"/>
      <c r="AH646" s="2228"/>
      <c r="AI646" s="2228"/>
      <c r="AJ646" s="2228"/>
      <c r="AK646" s="2228"/>
      <c r="AL646" s="2228"/>
      <c r="AM646" s="2228"/>
      <c r="AN646" s="2228"/>
      <c r="AO646" s="2228"/>
      <c r="AP646" s="2228"/>
      <c r="AQ646" s="2228"/>
      <c r="AR646" s="2228"/>
      <c r="AS646" s="2228"/>
      <c r="AT646" s="2228"/>
      <c r="AU646" s="2228"/>
      <c r="AV646" s="2228"/>
      <c r="AW646" s="2228"/>
      <c r="AX646" s="2230"/>
      <c r="AY646" s="2228"/>
      <c r="AZ646" s="2228"/>
      <c r="BA646" s="2228"/>
      <c r="BB646" s="2228"/>
      <c r="BC646" s="2228"/>
      <c r="BD646" s="2228"/>
      <c r="BE646" s="2228"/>
      <c r="BF646" s="2228"/>
      <c r="BG646" s="2228"/>
      <c r="BH646" s="2228"/>
      <c r="BI646" s="2228"/>
      <c r="BJ646" s="2228"/>
      <c r="BK646" s="2228"/>
      <c r="BL646" s="2228"/>
      <c r="BM646" s="2228"/>
      <c r="BN646" s="2228"/>
      <c r="BO646" s="2228"/>
      <c r="BP646" s="2228"/>
      <c r="BQ646" s="2228"/>
      <c r="BR646" s="2228"/>
      <c r="BS646" s="2229"/>
      <c r="BT646" s="2228"/>
      <c r="BU646" s="2228"/>
      <c r="BV646" s="2228"/>
      <c r="BW646" s="2228"/>
      <c r="BX646" s="2228"/>
      <c r="BY646" s="2228"/>
      <c r="BZ646" s="2228"/>
      <c r="CA646" s="2228"/>
      <c r="CB646" s="2228"/>
      <c r="CC646" s="2228"/>
      <c r="CD646" s="2228"/>
      <c r="CE646" s="2228"/>
      <c r="CF646" s="2228"/>
      <c r="CG646" s="2228"/>
      <c r="CH646" s="2228"/>
      <c r="CI646" s="2228"/>
      <c r="CJ646" s="2228"/>
      <c r="CK646" s="2228"/>
      <c r="CL646" s="2228"/>
      <c r="CM646" s="2229"/>
      <c r="CN646" s="2229"/>
    </row>
    <row r="647" spans="2:92" x14ac:dyDescent="0.2">
      <c r="B647" s="2227"/>
      <c r="I647" s="2228"/>
      <c r="J647" s="2228"/>
      <c r="K647" s="2228"/>
      <c r="L647" s="2228"/>
      <c r="M647" s="2228"/>
      <c r="N647" s="2228"/>
      <c r="O647" s="2228"/>
      <c r="P647" s="2228"/>
      <c r="Q647" s="2228"/>
      <c r="R647" s="2228"/>
      <c r="S647" s="2228"/>
      <c r="T647" s="2228"/>
      <c r="U647" s="2228"/>
      <c r="V647" s="2228"/>
      <c r="W647" s="2228"/>
      <c r="X647" s="2228"/>
      <c r="Y647" s="2228"/>
      <c r="Z647" s="2228"/>
      <c r="AA647" s="2228"/>
      <c r="AB647" s="2229"/>
      <c r="AC647" s="2229"/>
      <c r="AD647" s="2229"/>
      <c r="AE647" s="2229"/>
      <c r="AF647" s="2228"/>
      <c r="AG647" s="2228"/>
      <c r="AH647" s="2228"/>
      <c r="AI647" s="2228"/>
      <c r="AJ647" s="2228"/>
      <c r="AK647" s="2228"/>
      <c r="AL647" s="2228"/>
      <c r="AM647" s="2228"/>
      <c r="AN647" s="2228"/>
      <c r="AO647" s="2228"/>
      <c r="AP647" s="2228"/>
      <c r="AQ647" s="2228"/>
      <c r="AR647" s="2228"/>
      <c r="AS647" s="2228"/>
      <c r="AT647" s="2228"/>
      <c r="AU647" s="2228"/>
      <c r="AV647" s="2228"/>
      <c r="AW647" s="2228"/>
      <c r="AX647" s="2230"/>
      <c r="AY647" s="2228"/>
      <c r="AZ647" s="2228"/>
      <c r="BA647" s="2228"/>
      <c r="BB647" s="2228"/>
      <c r="BC647" s="2228"/>
      <c r="BD647" s="2228"/>
      <c r="BE647" s="2228"/>
      <c r="BF647" s="2228"/>
      <c r="BG647" s="2228"/>
      <c r="BH647" s="2228"/>
      <c r="BI647" s="2228"/>
      <c r="BJ647" s="2228"/>
      <c r="BK647" s="2228"/>
      <c r="BL647" s="2228"/>
      <c r="BM647" s="2228"/>
      <c r="BN647" s="2228"/>
      <c r="BO647" s="2228"/>
      <c r="BP647" s="2228"/>
      <c r="BQ647" s="2228"/>
      <c r="BR647" s="2228"/>
      <c r="BS647" s="2229"/>
      <c r="BT647" s="2228"/>
      <c r="BU647" s="2228"/>
      <c r="BV647" s="2228"/>
      <c r="BW647" s="2228"/>
      <c r="BX647" s="2228"/>
      <c r="BY647" s="2228"/>
      <c r="BZ647" s="2228"/>
      <c r="CA647" s="2228"/>
      <c r="CB647" s="2228"/>
      <c r="CC647" s="2228"/>
      <c r="CD647" s="2228"/>
      <c r="CE647" s="2228"/>
      <c r="CF647" s="2228"/>
      <c r="CG647" s="2228"/>
      <c r="CH647" s="2228"/>
      <c r="CI647" s="2228"/>
      <c r="CJ647" s="2228"/>
      <c r="CK647" s="2228"/>
      <c r="CL647" s="2228"/>
      <c r="CM647" s="2229"/>
      <c r="CN647" s="2229"/>
    </row>
    <row r="648" spans="2:92" x14ac:dyDescent="0.2">
      <c r="B648" s="2227"/>
      <c r="I648" s="2228"/>
      <c r="J648" s="2228"/>
      <c r="K648" s="2228"/>
      <c r="L648" s="2228"/>
      <c r="M648" s="2228"/>
      <c r="N648" s="2228"/>
      <c r="O648" s="2228"/>
      <c r="P648" s="2228"/>
      <c r="Q648" s="2228"/>
      <c r="R648" s="2228"/>
      <c r="S648" s="2228"/>
      <c r="T648" s="2228"/>
      <c r="U648" s="2228"/>
      <c r="V648" s="2228"/>
      <c r="W648" s="2228"/>
      <c r="X648" s="2228"/>
      <c r="Y648" s="2228"/>
      <c r="Z648" s="2228"/>
      <c r="AA648" s="2228"/>
      <c r="AB648" s="2229"/>
      <c r="AC648" s="2229"/>
      <c r="AD648" s="2229"/>
      <c r="AE648" s="2229"/>
      <c r="AF648" s="2228"/>
      <c r="AG648" s="2228"/>
      <c r="AH648" s="2228"/>
      <c r="AI648" s="2228"/>
      <c r="AJ648" s="2228"/>
      <c r="AK648" s="2228"/>
      <c r="AL648" s="2228"/>
      <c r="AM648" s="2228"/>
      <c r="AN648" s="2228"/>
      <c r="AO648" s="2228"/>
      <c r="AP648" s="2228"/>
      <c r="AQ648" s="2228"/>
      <c r="AR648" s="2228"/>
      <c r="AS648" s="2228"/>
      <c r="AT648" s="2228"/>
      <c r="AU648" s="2228"/>
      <c r="AV648" s="2228"/>
      <c r="AW648" s="2228"/>
      <c r="AX648" s="2230"/>
      <c r="AY648" s="2228"/>
      <c r="AZ648" s="2228"/>
      <c r="BA648" s="2228"/>
      <c r="BB648" s="2228"/>
      <c r="BC648" s="2228"/>
      <c r="BD648" s="2228"/>
      <c r="BE648" s="2228"/>
      <c r="BF648" s="2228"/>
      <c r="BG648" s="2228"/>
      <c r="BH648" s="2228"/>
      <c r="BI648" s="2228"/>
      <c r="BJ648" s="2228"/>
      <c r="BK648" s="2228"/>
      <c r="BL648" s="2228"/>
      <c r="BM648" s="2228"/>
      <c r="BN648" s="2228"/>
      <c r="BO648" s="2228"/>
      <c r="BP648" s="2228"/>
      <c r="BQ648" s="2228"/>
      <c r="BR648" s="2228"/>
      <c r="BS648" s="2229"/>
      <c r="BT648" s="2228"/>
      <c r="BU648" s="2228"/>
      <c r="BV648" s="2228"/>
      <c r="BW648" s="2228"/>
      <c r="BX648" s="2228"/>
      <c r="BY648" s="2228"/>
      <c r="BZ648" s="2228"/>
      <c r="CA648" s="2228"/>
      <c r="CB648" s="2228"/>
      <c r="CC648" s="2228"/>
      <c r="CD648" s="2228"/>
      <c r="CE648" s="2228"/>
      <c r="CF648" s="2228"/>
      <c r="CG648" s="2228"/>
      <c r="CH648" s="2228"/>
      <c r="CI648" s="2228"/>
      <c r="CJ648" s="2228"/>
      <c r="CK648" s="2228"/>
      <c r="CL648" s="2228"/>
      <c r="CM648" s="2229"/>
      <c r="CN648" s="2229"/>
    </row>
    <row r="649" spans="2:92" x14ac:dyDescent="0.2">
      <c r="B649" s="2227"/>
      <c r="I649" s="2228"/>
      <c r="J649" s="2228"/>
      <c r="K649" s="2228"/>
      <c r="L649" s="2228"/>
      <c r="M649" s="2228"/>
      <c r="N649" s="2228"/>
      <c r="O649" s="2228"/>
      <c r="P649" s="2228"/>
      <c r="Q649" s="2228"/>
      <c r="R649" s="2228"/>
      <c r="S649" s="2228"/>
      <c r="T649" s="2228"/>
      <c r="U649" s="2228"/>
      <c r="V649" s="2228"/>
      <c r="W649" s="2228"/>
      <c r="X649" s="2228"/>
      <c r="Y649" s="2228"/>
      <c r="Z649" s="2228"/>
      <c r="AA649" s="2228"/>
      <c r="AB649" s="2229"/>
      <c r="AC649" s="2229"/>
      <c r="AD649" s="2229"/>
      <c r="AE649" s="2229"/>
      <c r="AF649" s="2228"/>
      <c r="AG649" s="2228"/>
      <c r="AH649" s="2228"/>
      <c r="AI649" s="2228"/>
      <c r="AJ649" s="2228"/>
      <c r="AK649" s="2228"/>
      <c r="AL649" s="2228"/>
      <c r="AM649" s="2228"/>
      <c r="AN649" s="2228"/>
      <c r="AO649" s="2228"/>
      <c r="AP649" s="2228"/>
      <c r="AQ649" s="2228"/>
      <c r="AR649" s="2228"/>
      <c r="AS649" s="2228"/>
      <c r="AT649" s="2228"/>
      <c r="AU649" s="2228"/>
      <c r="AV649" s="2228"/>
      <c r="AW649" s="2228"/>
      <c r="AX649" s="2230"/>
      <c r="AY649" s="2228"/>
      <c r="AZ649" s="2228"/>
      <c r="BA649" s="2228"/>
      <c r="BB649" s="2228"/>
      <c r="BC649" s="2228"/>
      <c r="BD649" s="2228"/>
      <c r="BE649" s="2228"/>
      <c r="BF649" s="2228"/>
      <c r="BG649" s="2228"/>
      <c r="BH649" s="2228"/>
      <c r="BI649" s="2228"/>
      <c r="BJ649" s="2228"/>
      <c r="BK649" s="2228"/>
      <c r="BL649" s="2228"/>
      <c r="BM649" s="2228"/>
      <c r="BN649" s="2228"/>
      <c r="BO649" s="2228"/>
      <c r="BP649" s="2228"/>
      <c r="BQ649" s="2228"/>
      <c r="BR649" s="2228"/>
      <c r="BS649" s="2229"/>
      <c r="BT649" s="2228"/>
      <c r="BU649" s="2228"/>
      <c r="BV649" s="2228"/>
      <c r="BW649" s="2228"/>
      <c r="BX649" s="2228"/>
      <c r="BY649" s="2228"/>
      <c r="BZ649" s="2228"/>
      <c r="CA649" s="2228"/>
      <c r="CB649" s="2228"/>
      <c r="CC649" s="2228"/>
      <c r="CD649" s="2228"/>
      <c r="CE649" s="2228"/>
      <c r="CF649" s="2228"/>
      <c r="CG649" s="2228"/>
      <c r="CH649" s="2228"/>
      <c r="CI649" s="2228"/>
      <c r="CJ649" s="2228"/>
      <c r="CK649" s="2228"/>
      <c r="CL649" s="2228"/>
      <c r="CM649" s="2229"/>
      <c r="CN649" s="2229"/>
    </row>
    <row r="650" spans="2:92" x14ac:dyDescent="0.2">
      <c r="B650" s="2227"/>
      <c r="I650" s="2228"/>
      <c r="J650" s="2228"/>
      <c r="K650" s="2228"/>
      <c r="L650" s="2228"/>
      <c r="M650" s="2228"/>
      <c r="N650" s="2228"/>
      <c r="O650" s="2228"/>
      <c r="P650" s="2228"/>
      <c r="Q650" s="2228"/>
      <c r="R650" s="2228"/>
      <c r="S650" s="2228"/>
      <c r="T650" s="2228"/>
      <c r="U650" s="2228"/>
      <c r="V650" s="2228"/>
      <c r="W650" s="2228"/>
      <c r="X650" s="2228"/>
      <c r="Y650" s="2228"/>
      <c r="Z650" s="2228"/>
      <c r="AA650" s="2228"/>
      <c r="AB650" s="2229"/>
      <c r="AC650" s="2229"/>
      <c r="AD650" s="2229"/>
      <c r="AE650" s="2229"/>
      <c r="AF650" s="2228"/>
      <c r="AG650" s="2228"/>
      <c r="AH650" s="2228"/>
      <c r="AI650" s="2228"/>
      <c r="AJ650" s="2228"/>
      <c r="AK650" s="2228"/>
      <c r="AL650" s="2228"/>
      <c r="AM650" s="2228"/>
      <c r="AN650" s="2228"/>
      <c r="AO650" s="2228"/>
      <c r="AP650" s="2228"/>
      <c r="AQ650" s="2228"/>
      <c r="AR650" s="2228"/>
      <c r="AS650" s="2228"/>
      <c r="AT650" s="2228"/>
      <c r="AU650" s="2228"/>
      <c r="AV650" s="2228"/>
      <c r="AW650" s="2228"/>
      <c r="AX650" s="2230"/>
      <c r="AY650" s="2228"/>
      <c r="AZ650" s="2228"/>
      <c r="BA650" s="2228"/>
      <c r="BB650" s="2228"/>
      <c r="BC650" s="2228"/>
      <c r="BD650" s="2228"/>
      <c r="BE650" s="2228"/>
      <c r="BF650" s="2228"/>
      <c r="BG650" s="2228"/>
      <c r="BH650" s="2228"/>
      <c r="BI650" s="2228"/>
      <c r="BJ650" s="2228"/>
      <c r="BK650" s="2228"/>
      <c r="BL650" s="2228"/>
      <c r="BM650" s="2228"/>
      <c r="BN650" s="2228"/>
      <c r="BO650" s="2228"/>
      <c r="BP650" s="2228"/>
      <c r="BQ650" s="2228"/>
      <c r="BR650" s="2228"/>
      <c r="BS650" s="2229"/>
      <c r="BT650" s="2228"/>
      <c r="BU650" s="2228"/>
      <c r="BV650" s="2228"/>
      <c r="BW650" s="2228"/>
      <c r="BX650" s="2228"/>
      <c r="BY650" s="2228"/>
      <c r="BZ650" s="2228"/>
      <c r="CA650" s="2228"/>
      <c r="CB650" s="2228"/>
      <c r="CC650" s="2228"/>
      <c r="CD650" s="2228"/>
      <c r="CE650" s="2228"/>
      <c r="CF650" s="2228"/>
      <c r="CG650" s="2228"/>
      <c r="CH650" s="2228"/>
      <c r="CI650" s="2228"/>
      <c r="CJ650" s="2228"/>
      <c r="CK650" s="2228"/>
      <c r="CL650" s="2228"/>
      <c r="CM650" s="2229"/>
      <c r="CN650" s="2229"/>
    </row>
    <row r="651" spans="2:92" x14ac:dyDescent="0.2">
      <c r="B651" s="2227"/>
      <c r="I651" s="2228"/>
      <c r="J651" s="2228"/>
      <c r="K651" s="2228"/>
      <c r="L651" s="2228"/>
      <c r="M651" s="2228"/>
      <c r="N651" s="2228"/>
      <c r="O651" s="2228"/>
      <c r="P651" s="2228"/>
      <c r="Q651" s="2228"/>
      <c r="R651" s="2228"/>
      <c r="S651" s="2228"/>
      <c r="T651" s="2228"/>
      <c r="U651" s="2228"/>
      <c r="V651" s="2228"/>
      <c r="W651" s="2228"/>
      <c r="X651" s="2228"/>
      <c r="Y651" s="2228"/>
      <c r="Z651" s="2228"/>
      <c r="AA651" s="2228"/>
      <c r="AB651" s="2229"/>
      <c r="AC651" s="2229"/>
      <c r="AD651" s="2229"/>
      <c r="AE651" s="2229"/>
      <c r="AF651" s="2228"/>
      <c r="AG651" s="2228"/>
      <c r="AH651" s="2228"/>
      <c r="AI651" s="2228"/>
      <c r="AJ651" s="2228"/>
      <c r="AK651" s="2228"/>
      <c r="AL651" s="2228"/>
      <c r="AM651" s="2228"/>
      <c r="AN651" s="2228"/>
      <c r="AO651" s="2228"/>
      <c r="AP651" s="2228"/>
      <c r="AQ651" s="2228"/>
      <c r="AR651" s="2228"/>
      <c r="AS651" s="2228"/>
      <c r="AT651" s="2228"/>
      <c r="AU651" s="2228"/>
      <c r="AV651" s="2228"/>
      <c r="AW651" s="2228"/>
      <c r="AX651" s="2230"/>
      <c r="AY651" s="2228"/>
      <c r="AZ651" s="2228"/>
      <c r="BA651" s="2228"/>
      <c r="BB651" s="2228"/>
      <c r="BC651" s="2228"/>
      <c r="BD651" s="2228"/>
      <c r="BE651" s="2228"/>
      <c r="BF651" s="2228"/>
      <c r="BG651" s="2228"/>
      <c r="BH651" s="2228"/>
      <c r="BI651" s="2228"/>
      <c r="BJ651" s="2228"/>
      <c r="BK651" s="2228"/>
      <c r="BL651" s="2228"/>
      <c r="BM651" s="2228"/>
      <c r="BN651" s="2228"/>
      <c r="BO651" s="2228"/>
      <c r="BP651" s="2228"/>
      <c r="BQ651" s="2228"/>
      <c r="BR651" s="2228"/>
      <c r="BS651" s="2229"/>
      <c r="BT651" s="2228"/>
      <c r="BU651" s="2228"/>
      <c r="BV651" s="2228"/>
      <c r="BW651" s="2228"/>
      <c r="BX651" s="2228"/>
      <c r="BY651" s="2228"/>
      <c r="BZ651" s="2228"/>
      <c r="CA651" s="2228"/>
      <c r="CB651" s="2228"/>
      <c r="CC651" s="2228"/>
      <c r="CD651" s="2228"/>
      <c r="CE651" s="2228"/>
      <c r="CF651" s="2228"/>
      <c r="CG651" s="2228"/>
      <c r="CH651" s="2228"/>
      <c r="CI651" s="2228"/>
      <c r="CJ651" s="2228"/>
      <c r="CK651" s="2228"/>
      <c r="CL651" s="2228"/>
      <c r="CM651" s="2229"/>
      <c r="CN651" s="2229"/>
    </row>
    <row r="652" spans="2:92" x14ac:dyDescent="0.2">
      <c r="B652" s="2227"/>
      <c r="I652" s="2228"/>
      <c r="J652" s="2228"/>
      <c r="K652" s="2228"/>
      <c r="L652" s="2228"/>
      <c r="M652" s="2228"/>
      <c r="N652" s="2228"/>
      <c r="O652" s="2228"/>
      <c r="P652" s="2228"/>
      <c r="Q652" s="2228"/>
      <c r="R652" s="2228"/>
      <c r="S652" s="2228"/>
      <c r="T652" s="2228"/>
      <c r="U652" s="2228"/>
      <c r="V652" s="2228"/>
      <c r="W652" s="2228"/>
      <c r="X652" s="2228"/>
      <c r="Y652" s="2228"/>
      <c r="Z652" s="2228"/>
      <c r="AA652" s="2228"/>
      <c r="AB652" s="2229"/>
      <c r="AC652" s="2229"/>
      <c r="AD652" s="2229"/>
      <c r="AE652" s="2229"/>
      <c r="AF652" s="2228"/>
      <c r="AG652" s="2228"/>
      <c r="AH652" s="2228"/>
      <c r="AI652" s="2228"/>
      <c r="AJ652" s="2228"/>
      <c r="AK652" s="2228"/>
      <c r="AL652" s="2228"/>
      <c r="AM652" s="2228"/>
      <c r="AN652" s="2228"/>
      <c r="AO652" s="2228"/>
      <c r="AP652" s="2228"/>
      <c r="AQ652" s="2228"/>
      <c r="AR652" s="2228"/>
      <c r="AS652" s="2228"/>
      <c r="AT652" s="2228"/>
      <c r="AU652" s="2228"/>
      <c r="AV652" s="2228"/>
      <c r="AW652" s="2228"/>
      <c r="AX652" s="2230"/>
      <c r="AY652" s="2228"/>
      <c r="AZ652" s="2228"/>
      <c r="BA652" s="2228"/>
      <c r="BB652" s="2228"/>
      <c r="BC652" s="2228"/>
      <c r="BD652" s="2228"/>
      <c r="BE652" s="2228"/>
      <c r="BF652" s="2228"/>
      <c r="BG652" s="2228"/>
      <c r="BH652" s="2228"/>
      <c r="BI652" s="2228"/>
      <c r="BJ652" s="2228"/>
      <c r="BK652" s="2228"/>
      <c r="BL652" s="2228"/>
      <c r="BM652" s="2228"/>
      <c r="BN652" s="2228"/>
      <c r="BO652" s="2228"/>
      <c r="BP652" s="2228"/>
      <c r="BQ652" s="2228"/>
      <c r="BR652" s="2228"/>
      <c r="BS652" s="2229"/>
      <c r="BT652" s="2228"/>
      <c r="BU652" s="2228"/>
      <c r="BV652" s="2228"/>
      <c r="BW652" s="2228"/>
      <c r="BX652" s="2228"/>
      <c r="BY652" s="2228"/>
      <c r="BZ652" s="2228"/>
      <c r="CA652" s="2228"/>
      <c r="CB652" s="2228"/>
      <c r="CC652" s="2228"/>
      <c r="CD652" s="2228"/>
      <c r="CE652" s="2228"/>
      <c r="CF652" s="2228"/>
      <c r="CG652" s="2228"/>
      <c r="CH652" s="2228"/>
      <c r="CI652" s="2228"/>
      <c r="CJ652" s="2228"/>
      <c r="CK652" s="2228"/>
      <c r="CL652" s="2228"/>
      <c r="CM652" s="2229"/>
      <c r="CN652" s="2229"/>
    </row>
    <row r="653" spans="2:92" x14ac:dyDescent="0.2">
      <c r="B653" s="2227"/>
      <c r="I653" s="2228"/>
      <c r="J653" s="2228"/>
      <c r="K653" s="2228"/>
      <c r="L653" s="2228"/>
      <c r="M653" s="2228"/>
      <c r="N653" s="2228"/>
      <c r="O653" s="2228"/>
      <c r="P653" s="2228"/>
      <c r="Q653" s="2228"/>
      <c r="R653" s="2228"/>
      <c r="S653" s="2228"/>
      <c r="T653" s="2228"/>
      <c r="U653" s="2228"/>
      <c r="V653" s="2228"/>
      <c r="W653" s="2228"/>
      <c r="X653" s="2228"/>
      <c r="Y653" s="2228"/>
      <c r="Z653" s="2228"/>
      <c r="AA653" s="2228"/>
      <c r="AB653" s="2229"/>
      <c r="AC653" s="2229"/>
      <c r="AD653" s="2229"/>
      <c r="AE653" s="2229"/>
      <c r="AF653" s="2228"/>
      <c r="AG653" s="2228"/>
      <c r="AH653" s="2228"/>
      <c r="AI653" s="2228"/>
      <c r="AJ653" s="2228"/>
      <c r="AK653" s="2228"/>
      <c r="AL653" s="2228"/>
      <c r="AM653" s="2228"/>
      <c r="AN653" s="2228"/>
      <c r="AO653" s="2228"/>
      <c r="AP653" s="2228"/>
      <c r="AQ653" s="2228"/>
      <c r="AR653" s="2228"/>
      <c r="AS653" s="2228"/>
      <c r="AT653" s="2228"/>
      <c r="AU653" s="2228"/>
      <c r="AV653" s="2228"/>
      <c r="AW653" s="2228"/>
      <c r="AX653" s="2230"/>
      <c r="AY653" s="2228"/>
      <c r="AZ653" s="2228"/>
      <c r="BA653" s="2228"/>
      <c r="BB653" s="2228"/>
      <c r="BC653" s="2228"/>
      <c r="BD653" s="2228"/>
      <c r="BE653" s="2228"/>
      <c r="BF653" s="2228"/>
      <c r="BG653" s="2228"/>
      <c r="BH653" s="2228"/>
      <c r="BI653" s="2228"/>
      <c r="BJ653" s="2228"/>
      <c r="BK653" s="2228"/>
      <c r="BL653" s="2228"/>
      <c r="BM653" s="2228"/>
      <c r="BN653" s="2228"/>
      <c r="BO653" s="2228"/>
      <c r="BP653" s="2228"/>
      <c r="BQ653" s="2228"/>
      <c r="BR653" s="2228"/>
      <c r="BS653" s="2229"/>
      <c r="BT653" s="2228"/>
      <c r="BU653" s="2228"/>
      <c r="BV653" s="2228"/>
      <c r="BW653" s="2228"/>
      <c r="BX653" s="2228"/>
      <c r="BY653" s="2228"/>
      <c r="BZ653" s="2228"/>
      <c r="CA653" s="2228"/>
      <c r="CB653" s="2228"/>
      <c r="CC653" s="2228"/>
      <c r="CD653" s="2228"/>
      <c r="CE653" s="2228"/>
      <c r="CF653" s="2228"/>
      <c r="CG653" s="2228"/>
      <c r="CH653" s="2228"/>
      <c r="CI653" s="2228"/>
      <c r="CJ653" s="2228"/>
      <c r="CK653" s="2228"/>
      <c r="CL653" s="2228"/>
      <c r="CM653" s="2229"/>
      <c r="CN653" s="2229"/>
    </row>
    <row r="654" spans="2:92" x14ac:dyDescent="0.2">
      <c r="B654" s="2227"/>
      <c r="I654" s="2228"/>
      <c r="J654" s="2228"/>
      <c r="K654" s="2228"/>
      <c r="L654" s="2228"/>
      <c r="M654" s="2228"/>
      <c r="N654" s="2228"/>
      <c r="O654" s="2228"/>
      <c r="P654" s="2228"/>
      <c r="Q654" s="2228"/>
      <c r="R654" s="2228"/>
      <c r="S654" s="2228"/>
      <c r="T654" s="2228"/>
      <c r="U654" s="2228"/>
      <c r="V654" s="2228"/>
      <c r="W654" s="2228"/>
      <c r="X654" s="2228"/>
      <c r="Y654" s="2228"/>
      <c r="Z654" s="2228"/>
      <c r="AA654" s="2228"/>
      <c r="AB654" s="2229"/>
      <c r="AC654" s="2229"/>
      <c r="AD654" s="2229"/>
      <c r="AE654" s="2229"/>
      <c r="AF654" s="2228"/>
      <c r="AG654" s="2228"/>
      <c r="AH654" s="2228"/>
      <c r="AI654" s="2228"/>
      <c r="AJ654" s="2228"/>
      <c r="AK654" s="2228"/>
      <c r="AL654" s="2228"/>
      <c r="AM654" s="2228"/>
      <c r="AN654" s="2228"/>
      <c r="AO654" s="2228"/>
      <c r="AP654" s="2228"/>
      <c r="AQ654" s="2228"/>
      <c r="AR654" s="2228"/>
      <c r="AS654" s="2228"/>
      <c r="AT654" s="2228"/>
      <c r="AU654" s="2228"/>
      <c r="AV654" s="2228"/>
      <c r="AW654" s="2228"/>
      <c r="AX654" s="2230"/>
      <c r="AY654" s="2228"/>
      <c r="AZ654" s="2228"/>
      <c r="BA654" s="2228"/>
      <c r="BB654" s="2228"/>
      <c r="BC654" s="2228"/>
      <c r="BD654" s="2228"/>
      <c r="BE654" s="2228"/>
      <c r="BF654" s="2228"/>
      <c r="BG654" s="2228"/>
      <c r="BH654" s="2228"/>
      <c r="BI654" s="2228"/>
      <c r="BJ654" s="2228"/>
      <c r="BK654" s="2228"/>
      <c r="BL654" s="2228"/>
      <c r="BM654" s="2228"/>
      <c r="BN654" s="2228"/>
      <c r="BO654" s="2228"/>
      <c r="BP654" s="2228"/>
      <c r="BQ654" s="2228"/>
      <c r="BR654" s="2228"/>
      <c r="BS654" s="2229"/>
      <c r="BT654" s="2228"/>
      <c r="BU654" s="2228"/>
      <c r="BV654" s="2228"/>
      <c r="BW654" s="2228"/>
      <c r="BX654" s="2228"/>
      <c r="BY654" s="2228"/>
      <c r="BZ654" s="2228"/>
      <c r="CA654" s="2228"/>
      <c r="CB654" s="2228"/>
      <c r="CC654" s="2228"/>
      <c r="CD654" s="2228"/>
      <c r="CE654" s="2228"/>
      <c r="CF654" s="2228"/>
      <c r="CG654" s="2228"/>
      <c r="CH654" s="2228"/>
      <c r="CI654" s="2228"/>
      <c r="CJ654" s="2228"/>
      <c r="CK654" s="2228"/>
      <c r="CL654" s="2228"/>
      <c r="CM654" s="2229"/>
      <c r="CN654" s="2229"/>
    </row>
    <row r="655" spans="2:92" x14ac:dyDescent="0.2">
      <c r="B655" s="2227"/>
      <c r="I655" s="2228"/>
      <c r="J655" s="2228"/>
      <c r="K655" s="2228"/>
      <c r="L655" s="2228"/>
      <c r="M655" s="2228"/>
      <c r="N655" s="2228"/>
      <c r="O655" s="2228"/>
      <c r="P655" s="2228"/>
      <c r="Q655" s="2228"/>
      <c r="R655" s="2228"/>
      <c r="S655" s="2228"/>
      <c r="T655" s="2228"/>
      <c r="U655" s="2228"/>
      <c r="V655" s="2228"/>
      <c r="W655" s="2228"/>
      <c r="X655" s="2228"/>
      <c r="Y655" s="2228"/>
      <c r="Z655" s="2228"/>
      <c r="AA655" s="2228"/>
      <c r="AB655" s="2229"/>
      <c r="AC655" s="2229"/>
      <c r="AD655" s="2229"/>
      <c r="AE655" s="2229"/>
      <c r="AF655" s="2228"/>
      <c r="AG655" s="2228"/>
      <c r="AH655" s="2228"/>
      <c r="AI655" s="2228"/>
      <c r="AJ655" s="2228"/>
      <c r="AK655" s="2228"/>
      <c r="AL655" s="2228"/>
      <c r="AM655" s="2228"/>
      <c r="AN655" s="2228"/>
      <c r="AO655" s="2228"/>
      <c r="AP655" s="2228"/>
      <c r="AQ655" s="2228"/>
      <c r="AR655" s="2228"/>
      <c r="AS655" s="2228"/>
      <c r="AT655" s="2228"/>
      <c r="AU655" s="2228"/>
      <c r="AV655" s="2228"/>
      <c r="AW655" s="2228"/>
      <c r="AX655" s="2230"/>
      <c r="AY655" s="2228"/>
      <c r="AZ655" s="2228"/>
      <c r="BA655" s="2228"/>
      <c r="BB655" s="2228"/>
      <c r="BC655" s="2228"/>
      <c r="BD655" s="2228"/>
      <c r="BE655" s="2228"/>
      <c r="BF655" s="2228"/>
      <c r="BG655" s="2228"/>
      <c r="BH655" s="2228"/>
      <c r="BI655" s="2228"/>
      <c r="BJ655" s="2228"/>
      <c r="BK655" s="2228"/>
      <c r="BL655" s="2228"/>
      <c r="BM655" s="2228"/>
      <c r="BN655" s="2228"/>
      <c r="BO655" s="2228"/>
      <c r="BP655" s="2228"/>
      <c r="BQ655" s="2228"/>
      <c r="BR655" s="2228"/>
      <c r="BS655" s="2229"/>
      <c r="BT655" s="2228"/>
      <c r="BU655" s="2228"/>
      <c r="BV655" s="2228"/>
      <c r="BW655" s="2228"/>
      <c r="BX655" s="2228"/>
      <c r="BY655" s="2228"/>
      <c r="BZ655" s="2228"/>
      <c r="CA655" s="2228"/>
      <c r="CB655" s="2228"/>
      <c r="CC655" s="2228"/>
      <c r="CD655" s="2228"/>
      <c r="CE655" s="2228"/>
      <c r="CF655" s="2228"/>
      <c r="CG655" s="2228"/>
      <c r="CH655" s="2228"/>
      <c r="CI655" s="2228"/>
      <c r="CJ655" s="2228"/>
      <c r="CK655" s="2228"/>
      <c r="CL655" s="2228"/>
      <c r="CM655" s="2229"/>
      <c r="CN655" s="2229"/>
    </row>
    <row r="656" spans="2:92" x14ac:dyDescent="0.2">
      <c r="B656" s="2227"/>
      <c r="I656" s="2228"/>
      <c r="J656" s="2228"/>
      <c r="K656" s="2228"/>
      <c r="L656" s="2228"/>
      <c r="M656" s="2228"/>
      <c r="N656" s="2228"/>
      <c r="O656" s="2228"/>
      <c r="P656" s="2228"/>
      <c r="Q656" s="2228"/>
      <c r="R656" s="2228"/>
      <c r="S656" s="2228"/>
      <c r="T656" s="2228"/>
      <c r="U656" s="2228"/>
      <c r="V656" s="2228"/>
      <c r="W656" s="2228"/>
      <c r="X656" s="2228"/>
      <c r="Y656" s="2228"/>
      <c r="Z656" s="2228"/>
      <c r="AA656" s="2228"/>
      <c r="AB656" s="2229"/>
      <c r="AC656" s="2229"/>
      <c r="AD656" s="2229"/>
      <c r="AE656" s="2229"/>
      <c r="AF656" s="2228"/>
      <c r="AG656" s="2228"/>
      <c r="AH656" s="2228"/>
      <c r="AI656" s="2228"/>
      <c r="AJ656" s="2228"/>
      <c r="AK656" s="2228"/>
      <c r="AL656" s="2228"/>
      <c r="AM656" s="2228"/>
      <c r="AN656" s="2228"/>
      <c r="AO656" s="2228"/>
      <c r="AP656" s="2228"/>
      <c r="AQ656" s="2228"/>
      <c r="AR656" s="2228"/>
      <c r="AS656" s="2228"/>
      <c r="AT656" s="2228"/>
      <c r="AU656" s="2228"/>
      <c r="AV656" s="2228"/>
      <c r="AW656" s="2228"/>
      <c r="AX656" s="2230"/>
      <c r="AY656" s="2228"/>
      <c r="AZ656" s="2228"/>
      <c r="BA656" s="2228"/>
      <c r="BB656" s="2228"/>
      <c r="BC656" s="2228"/>
      <c r="BD656" s="2228"/>
      <c r="BE656" s="2228"/>
      <c r="BF656" s="2228"/>
      <c r="BG656" s="2228"/>
      <c r="BH656" s="2228"/>
      <c r="BI656" s="2228"/>
      <c r="BJ656" s="2228"/>
      <c r="BK656" s="2228"/>
      <c r="BL656" s="2228"/>
      <c r="BM656" s="2228"/>
      <c r="BN656" s="2228"/>
      <c r="BO656" s="2228"/>
      <c r="BP656" s="2228"/>
      <c r="BQ656" s="2228"/>
      <c r="BR656" s="2228"/>
      <c r="BS656" s="2229"/>
      <c r="BT656" s="2228"/>
      <c r="BU656" s="2228"/>
      <c r="BV656" s="2228"/>
      <c r="BW656" s="2228"/>
      <c r="BX656" s="2228"/>
      <c r="BY656" s="2228"/>
      <c r="BZ656" s="2228"/>
      <c r="CA656" s="2228"/>
      <c r="CB656" s="2228"/>
      <c r="CC656" s="2228"/>
      <c r="CD656" s="2228"/>
      <c r="CE656" s="2228"/>
      <c r="CF656" s="2228"/>
      <c r="CG656" s="2228"/>
      <c r="CH656" s="2228"/>
      <c r="CI656" s="2228"/>
      <c r="CJ656" s="2228"/>
      <c r="CK656" s="2228"/>
      <c r="CL656" s="2228"/>
      <c r="CM656" s="2229"/>
      <c r="CN656" s="2229"/>
    </row>
    <row r="657" spans="2:92" x14ac:dyDescent="0.2">
      <c r="B657" s="2227"/>
      <c r="I657" s="2228"/>
      <c r="J657" s="2228"/>
      <c r="K657" s="2228"/>
      <c r="L657" s="2228"/>
      <c r="M657" s="2228"/>
      <c r="N657" s="2228"/>
      <c r="O657" s="2228"/>
      <c r="P657" s="2228"/>
      <c r="Q657" s="2228"/>
      <c r="R657" s="2228"/>
      <c r="S657" s="2228"/>
      <c r="T657" s="2228"/>
      <c r="U657" s="2228"/>
      <c r="V657" s="2228"/>
      <c r="W657" s="2228"/>
      <c r="X657" s="2228"/>
      <c r="Y657" s="2228"/>
      <c r="Z657" s="2228"/>
      <c r="AA657" s="2228"/>
      <c r="AB657" s="2229"/>
      <c r="AC657" s="2229"/>
      <c r="AD657" s="2229"/>
      <c r="AE657" s="2229"/>
      <c r="AF657" s="2228"/>
      <c r="AG657" s="2228"/>
      <c r="AH657" s="2228"/>
      <c r="AI657" s="2228"/>
      <c r="AJ657" s="2228"/>
      <c r="AK657" s="2228"/>
      <c r="AL657" s="2228"/>
      <c r="AM657" s="2228"/>
      <c r="AN657" s="2228"/>
      <c r="AO657" s="2228"/>
      <c r="AP657" s="2228"/>
      <c r="AQ657" s="2228"/>
      <c r="AR657" s="2228"/>
      <c r="AS657" s="2228"/>
      <c r="AT657" s="2228"/>
      <c r="AU657" s="2228"/>
      <c r="AV657" s="2228"/>
      <c r="AW657" s="2228"/>
      <c r="AX657" s="2230"/>
      <c r="AY657" s="2228"/>
      <c r="AZ657" s="2228"/>
      <c r="BA657" s="2228"/>
      <c r="BB657" s="2228"/>
      <c r="BC657" s="2228"/>
      <c r="BD657" s="2228"/>
      <c r="BE657" s="2228"/>
      <c r="BF657" s="2228"/>
      <c r="BG657" s="2228"/>
      <c r="BH657" s="2228"/>
      <c r="BI657" s="2228"/>
      <c r="BJ657" s="2228"/>
      <c r="BK657" s="2228"/>
      <c r="BL657" s="2228"/>
      <c r="BM657" s="2228"/>
      <c r="BN657" s="2228"/>
      <c r="BO657" s="2228"/>
      <c r="BP657" s="2228"/>
      <c r="BQ657" s="2228"/>
      <c r="BR657" s="2228"/>
      <c r="BS657" s="2229"/>
      <c r="BT657" s="2228"/>
      <c r="BU657" s="2228"/>
      <c r="BV657" s="2228"/>
      <c r="BW657" s="2228"/>
      <c r="BX657" s="2228"/>
      <c r="BY657" s="2228"/>
      <c r="BZ657" s="2228"/>
      <c r="CA657" s="2228"/>
      <c r="CB657" s="2228"/>
      <c r="CC657" s="2228"/>
      <c r="CD657" s="2228"/>
      <c r="CE657" s="2228"/>
      <c r="CF657" s="2228"/>
      <c r="CG657" s="2228"/>
      <c r="CH657" s="2228"/>
      <c r="CI657" s="2228"/>
      <c r="CJ657" s="2228"/>
      <c r="CK657" s="2228"/>
      <c r="CL657" s="2228"/>
      <c r="CM657" s="2229"/>
      <c r="CN657" s="2229"/>
    </row>
    <row r="658" spans="2:92" x14ac:dyDescent="0.2">
      <c r="B658" s="2227"/>
      <c r="I658" s="2228"/>
      <c r="J658" s="2228"/>
      <c r="K658" s="2228"/>
      <c r="L658" s="2228"/>
      <c r="M658" s="2228"/>
      <c r="N658" s="2228"/>
      <c r="O658" s="2228"/>
      <c r="P658" s="2228"/>
      <c r="Q658" s="2228"/>
      <c r="R658" s="2228"/>
      <c r="S658" s="2228"/>
      <c r="T658" s="2228"/>
      <c r="U658" s="2228"/>
      <c r="V658" s="2228"/>
      <c r="W658" s="2228"/>
      <c r="X658" s="2228"/>
      <c r="Y658" s="2228"/>
      <c r="Z658" s="2228"/>
      <c r="AA658" s="2228"/>
      <c r="AB658" s="2229"/>
      <c r="AC658" s="2229"/>
      <c r="AD658" s="2229"/>
      <c r="AE658" s="2229"/>
      <c r="AF658" s="2228"/>
      <c r="AG658" s="2228"/>
      <c r="AH658" s="2228"/>
      <c r="AI658" s="2228"/>
      <c r="AJ658" s="2228"/>
      <c r="AK658" s="2228"/>
      <c r="AL658" s="2228"/>
      <c r="AM658" s="2228"/>
      <c r="AN658" s="2228"/>
      <c r="AO658" s="2228"/>
      <c r="AP658" s="2228"/>
      <c r="AQ658" s="2228"/>
      <c r="AR658" s="2228"/>
      <c r="AS658" s="2228"/>
      <c r="AT658" s="2228"/>
      <c r="AU658" s="2228"/>
      <c r="AV658" s="2228"/>
      <c r="AW658" s="2228"/>
      <c r="AX658" s="2230"/>
      <c r="AY658" s="2228"/>
      <c r="AZ658" s="2228"/>
      <c r="BA658" s="2228"/>
      <c r="BB658" s="2228"/>
      <c r="BC658" s="2228"/>
      <c r="BD658" s="2228"/>
      <c r="BE658" s="2228"/>
      <c r="BF658" s="2228"/>
      <c r="BG658" s="2228"/>
      <c r="BH658" s="2228"/>
      <c r="BI658" s="2228"/>
      <c r="BJ658" s="2228"/>
      <c r="BK658" s="2228"/>
      <c r="BL658" s="2228"/>
      <c r="BM658" s="2228"/>
      <c r="BN658" s="2228"/>
      <c r="BO658" s="2228"/>
      <c r="BP658" s="2228"/>
      <c r="BQ658" s="2228"/>
      <c r="BR658" s="2228"/>
      <c r="BS658" s="2229"/>
      <c r="BT658" s="2228"/>
      <c r="BU658" s="2228"/>
      <c r="BV658" s="2228"/>
      <c r="BW658" s="2228"/>
      <c r="BX658" s="2228"/>
      <c r="BY658" s="2228"/>
      <c r="BZ658" s="2228"/>
      <c r="CA658" s="2228"/>
      <c r="CB658" s="2228"/>
      <c r="CC658" s="2228"/>
      <c r="CD658" s="2228"/>
      <c r="CE658" s="2228"/>
      <c r="CF658" s="2228"/>
      <c r="CG658" s="2228"/>
      <c r="CH658" s="2228"/>
      <c r="CI658" s="2228"/>
      <c r="CJ658" s="2228"/>
      <c r="CK658" s="2228"/>
      <c r="CL658" s="2228"/>
      <c r="CM658" s="2229"/>
      <c r="CN658" s="2229"/>
    </row>
    <row r="659" spans="2:92" x14ac:dyDescent="0.2">
      <c r="B659" s="2227"/>
      <c r="I659" s="2228"/>
      <c r="J659" s="2228"/>
      <c r="K659" s="2228"/>
      <c r="L659" s="2228"/>
      <c r="M659" s="2228"/>
      <c r="N659" s="2228"/>
      <c r="O659" s="2228"/>
      <c r="P659" s="2228"/>
      <c r="Q659" s="2228"/>
      <c r="R659" s="2228"/>
      <c r="S659" s="2228"/>
      <c r="T659" s="2228"/>
      <c r="U659" s="2228"/>
      <c r="V659" s="2228"/>
      <c r="W659" s="2228"/>
      <c r="X659" s="2228"/>
      <c r="Y659" s="2228"/>
      <c r="Z659" s="2228"/>
      <c r="AA659" s="2228"/>
      <c r="AB659" s="2229"/>
      <c r="AC659" s="2229"/>
      <c r="AD659" s="2229"/>
      <c r="AE659" s="2229"/>
      <c r="AF659" s="2228"/>
      <c r="AG659" s="2228"/>
      <c r="AH659" s="2228"/>
      <c r="AI659" s="2228"/>
      <c r="AJ659" s="2228"/>
      <c r="AK659" s="2228"/>
      <c r="AL659" s="2228"/>
      <c r="AM659" s="2228"/>
      <c r="AN659" s="2228"/>
      <c r="AO659" s="2228"/>
      <c r="AP659" s="2228"/>
      <c r="AQ659" s="2228"/>
      <c r="AR659" s="2228"/>
      <c r="AS659" s="2228"/>
      <c r="AT659" s="2228"/>
      <c r="AU659" s="2228"/>
      <c r="AV659" s="2228"/>
      <c r="AW659" s="2228"/>
      <c r="AX659" s="2230"/>
      <c r="AY659" s="2228"/>
      <c r="AZ659" s="2228"/>
      <c r="BA659" s="2228"/>
      <c r="BB659" s="2228"/>
      <c r="BC659" s="2228"/>
      <c r="BD659" s="2228"/>
      <c r="BE659" s="2228"/>
      <c r="BF659" s="2228"/>
      <c r="BG659" s="2228"/>
      <c r="BH659" s="2228"/>
      <c r="BI659" s="2228"/>
      <c r="BJ659" s="2228"/>
      <c r="BK659" s="2228"/>
      <c r="BL659" s="2228"/>
      <c r="BM659" s="2228"/>
      <c r="BN659" s="2228"/>
      <c r="BO659" s="2228"/>
      <c r="BP659" s="2228"/>
      <c r="BQ659" s="2228"/>
      <c r="BR659" s="2228"/>
      <c r="BS659" s="2229"/>
      <c r="BT659" s="2228"/>
      <c r="BU659" s="2228"/>
      <c r="BV659" s="2228"/>
      <c r="BW659" s="2228"/>
      <c r="BX659" s="2228"/>
      <c r="BY659" s="2228"/>
      <c r="BZ659" s="2228"/>
      <c r="CA659" s="2228"/>
      <c r="CB659" s="2228"/>
      <c r="CC659" s="2228"/>
      <c r="CD659" s="2228"/>
      <c r="CE659" s="2228"/>
      <c r="CF659" s="2228"/>
      <c r="CG659" s="2228"/>
      <c r="CH659" s="2228"/>
      <c r="CI659" s="2228"/>
      <c r="CJ659" s="2228"/>
      <c r="CK659" s="2228"/>
      <c r="CL659" s="2228"/>
      <c r="CM659" s="2229"/>
      <c r="CN659" s="2229"/>
    </row>
    <row r="660" spans="2:92" x14ac:dyDescent="0.2">
      <c r="B660" s="2227"/>
      <c r="I660" s="2228"/>
      <c r="J660" s="2228"/>
      <c r="K660" s="2228"/>
      <c r="L660" s="2228"/>
      <c r="M660" s="2228"/>
      <c r="N660" s="2228"/>
      <c r="O660" s="2228"/>
      <c r="P660" s="2228"/>
      <c r="Q660" s="2228"/>
      <c r="R660" s="2228"/>
      <c r="S660" s="2228"/>
      <c r="T660" s="2228"/>
      <c r="U660" s="2228"/>
      <c r="V660" s="2228"/>
      <c r="W660" s="2228"/>
      <c r="X660" s="2228"/>
      <c r="Y660" s="2228"/>
      <c r="Z660" s="2228"/>
      <c r="AA660" s="2228"/>
      <c r="AB660" s="2229"/>
      <c r="AC660" s="2229"/>
      <c r="AD660" s="2229"/>
      <c r="AE660" s="2229"/>
      <c r="AF660" s="2228"/>
      <c r="AG660" s="2228"/>
      <c r="AH660" s="2228"/>
      <c r="AI660" s="2228"/>
      <c r="AJ660" s="2228"/>
      <c r="AK660" s="2228"/>
      <c r="AL660" s="2228"/>
      <c r="AM660" s="2228"/>
      <c r="AN660" s="2228"/>
      <c r="AO660" s="2228"/>
      <c r="AP660" s="2228"/>
      <c r="AQ660" s="2228"/>
      <c r="AR660" s="2228"/>
      <c r="AS660" s="2228"/>
      <c r="AT660" s="2228"/>
      <c r="AU660" s="2228"/>
      <c r="AV660" s="2228"/>
      <c r="AW660" s="2228"/>
      <c r="AX660" s="2230"/>
      <c r="AY660" s="2228"/>
      <c r="AZ660" s="2228"/>
      <c r="BA660" s="2228"/>
      <c r="BB660" s="2228"/>
      <c r="BC660" s="2228"/>
      <c r="BD660" s="2228"/>
      <c r="BE660" s="2228"/>
      <c r="BF660" s="2228"/>
      <c r="BG660" s="2228"/>
      <c r="BH660" s="2228"/>
      <c r="BI660" s="2228"/>
      <c r="BJ660" s="2228"/>
      <c r="BK660" s="2228"/>
      <c r="BL660" s="2228"/>
      <c r="BM660" s="2228"/>
      <c r="BN660" s="2228"/>
      <c r="BO660" s="2228"/>
      <c r="BP660" s="2228"/>
      <c r="BQ660" s="2228"/>
      <c r="BR660" s="2228"/>
      <c r="BS660" s="2229"/>
      <c r="BT660" s="2228"/>
      <c r="BU660" s="2228"/>
      <c r="BV660" s="2228"/>
      <c r="BW660" s="2228"/>
      <c r="BX660" s="2228"/>
      <c r="BY660" s="2228"/>
      <c r="BZ660" s="2228"/>
      <c r="CA660" s="2228"/>
      <c r="CB660" s="2228"/>
      <c r="CC660" s="2228"/>
      <c r="CD660" s="2228"/>
      <c r="CE660" s="2228"/>
      <c r="CF660" s="2228"/>
      <c r="CG660" s="2228"/>
      <c r="CH660" s="2228"/>
      <c r="CI660" s="2228"/>
      <c r="CJ660" s="2228"/>
      <c r="CK660" s="2228"/>
      <c r="CL660" s="2228"/>
      <c r="CM660" s="2229"/>
      <c r="CN660" s="2229"/>
    </row>
    <row r="661" spans="2:92" x14ac:dyDescent="0.2">
      <c r="B661" s="2227"/>
      <c r="I661" s="2228"/>
      <c r="J661" s="2228"/>
      <c r="K661" s="2228"/>
      <c r="L661" s="2228"/>
      <c r="M661" s="2228"/>
      <c r="N661" s="2228"/>
      <c r="O661" s="2228"/>
      <c r="P661" s="2228"/>
      <c r="Q661" s="2228"/>
      <c r="R661" s="2228"/>
      <c r="S661" s="2228"/>
      <c r="T661" s="2228"/>
      <c r="U661" s="2228"/>
      <c r="V661" s="2228"/>
      <c r="W661" s="2228"/>
      <c r="X661" s="2228"/>
      <c r="Y661" s="2228"/>
      <c r="Z661" s="2228"/>
      <c r="AA661" s="2228"/>
      <c r="AB661" s="2229"/>
      <c r="AC661" s="2229"/>
      <c r="AD661" s="2229"/>
      <c r="AE661" s="2229"/>
      <c r="AF661" s="2228"/>
      <c r="AG661" s="2228"/>
      <c r="AH661" s="2228"/>
      <c r="AI661" s="2228"/>
      <c r="AJ661" s="2228"/>
      <c r="AK661" s="2228"/>
      <c r="AL661" s="2228"/>
      <c r="AM661" s="2228"/>
      <c r="AN661" s="2228"/>
      <c r="AO661" s="2228"/>
      <c r="AP661" s="2228"/>
      <c r="AQ661" s="2228"/>
      <c r="AR661" s="2228"/>
      <c r="AS661" s="2228"/>
      <c r="AT661" s="2228"/>
      <c r="AU661" s="2228"/>
      <c r="AV661" s="2228"/>
      <c r="AW661" s="2228"/>
      <c r="AX661" s="2230"/>
      <c r="AY661" s="2228"/>
      <c r="AZ661" s="2228"/>
      <c r="BA661" s="2228"/>
      <c r="BB661" s="2228"/>
      <c r="BC661" s="2228"/>
      <c r="BD661" s="2228"/>
      <c r="BE661" s="2228"/>
      <c r="BF661" s="2228"/>
      <c r="BG661" s="2228"/>
      <c r="BH661" s="2228"/>
      <c r="BI661" s="2228"/>
      <c r="BJ661" s="2228"/>
      <c r="BK661" s="2228"/>
      <c r="BL661" s="2228"/>
      <c r="BM661" s="2228"/>
      <c r="BN661" s="2228"/>
      <c r="BO661" s="2228"/>
      <c r="BP661" s="2228"/>
      <c r="BQ661" s="2228"/>
      <c r="BR661" s="2228"/>
      <c r="BS661" s="2229"/>
      <c r="BT661" s="2228"/>
      <c r="BU661" s="2228"/>
      <c r="BV661" s="2228"/>
      <c r="BW661" s="2228"/>
      <c r="BX661" s="2228"/>
      <c r="BY661" s="2228"/>
      <c r="BZ661" s="2228"/>
      <c r="CA661" s="2228"/>
      <c r="CB661" s="2228"/>
      <c r="CC661" s="2228"/>
      <c r="CD661" s="2228"/>
      <c r="CE661" s="2228"/>
      <c r="CF661" s="2228"/>
      <c r="CG661" s="2228"/>
      <c r="CH661" s="2228"/>
      <c r="CI661" s="2228"/>
      <c r="CJ661" s="2228"/>
      <c r="CK661" s="2228"/>
      <c r="CL661" s="2228"/>
      <c r="CM661" s="2229"/>
      <c r="CN661" s="2229"/>
    </row>
    <row r="662" spans="2:92" x14ac:dyDescent="0.2">
      <c r="B662" s="2227"/>
      <c r="I662" s="2228"/>
      <c r="J662" s="2228"/>
      <c r="K662" s="2228"/>
      <c r="L662" s="2228"/>
      <c r="M662" s="2228"/>
      <c r="N662" s="2228"/>
      <c r="O662" s="2228"/>
      <c r="P662" s="2228"/>
      <c r="Q662" s="2228"/>
      <c r="R662" s="2228"/>
      <c r="S662" s="2228"/>
      <c r="T662" s="2228"/>
      <c r="U662" s="2228"/>
      <c r="V662" s="2228"/>
      <c r="W662" s="2228"/>
      <c r="X662" s="2228"/>
      <c r="Y662" s="2228"/>
      <c r="Z662" s="2228"/>
      <c r="AA662" s="2228"/>
      <c r="AB662" s="2229"/>
      <c r="AC662" s="2229"/>
      <c r="AD662" s="2229"/>
      <c r="AE662" s="2229"/>
      <c r="AF662" s="2228"/>
      <c r="AG662" s="2228"/>
      <c r="AH662" s="2228"/>
      <c r="AI662" s="2228"/>
      <c r="AJ662" s="2228"/>
      <c r="AK662" s="2228"/>
      <c r="AL662" s="2228"/>
      <c r="AM662" s="2228"/>
      <c r="AN662" s="2228"/>
      <c r="AO662" s="2228"/>
      <c r="AP662" s="2228"/>
      <c r="AQ662" s="2228"/>
      <c r="AR662" s="2228"/>
      <c r="AS662" s="2228"/>
      <c r="AT662" s="2228"/>
      <c r="AU662" s="2228"/>
      <c r="AV662" s="2228"/>
      <c r="AW662" s="2228"/>
      <c r="AX662" s="2230"/>
      <c r="AY662" s="2228"/>
      <c r="AZ662" s="2228"/>
      <c r="BA662" s="2228"/>
      <c r="BB662" s="2228"/>
      <c r="BC662" s="2228"/>
      <c r="BD662" s="2228"/>
      <c r="BE662" s="2228"/>
      <c r="BF662" s="2228"/>
      <c r="BG662" s="2228"/>
      <c r="BH662" s="2228"/>
      <c r="BI662" s="2228"/>
      <c r="BJ662" s="2228"/>
      <c r="BK662" s="2228"/>
      <c r="BL662" s="2228"/>
      <c r="BM662" s="2228"/>
      <c r="BN662" s="2228"/>
      <c r="BO662" s="2228"/>
      <c r="BP662" s="2228"/>
      <c r="BQ662" s="2228"/>
      <c r="BR662" s="2228"/>
      <c r="BS662" s="2229"/>
      <c r="BT662" s="2228"/>
      <c r="BU662" s="2228"/>
      <c r="BV662" s="2228"/>
      <c r="BW662" s="2228"/>
      <c r="BX662" s="2228"/>
      <c r="BY662" s="2228"/>
      <c r="BZ662" s="2228"/>
      <c r="CA662" s="2228"/>
      <c r="CB662" s="2228"/>
      <c r="CC662" s="2228"/>
      <c r="CD662" s="2228"/>
      <c r="CE662" s="2228"/>
      <c r="CF662" s="2228"/>
      <c r="CG662" s="2228"/>
      <c r="CH662" s="2228"/>
      <c r="CI662" s="2228"/>
      <c r="CJ662" s="2228"/>
      <c r="CK662" s="2228"/>
      <c r="CL662" s="2228"/>
      <c r="CM662" s="2229"/>
      <c r="CN662" s="2229"/>
    </row>
    <row r="663" spans="2:92" x14ac:dyDescent="0.2">
      <c r="B663" s="2227"/>
      <c r="I663" s="2228"/>
      <c r="J663" s="2228"/>
      <c r="K663" s="2228"/>
      <c r="L663" s="2228"/>
      <c r="M663" s="2228"/>
      <c r="N663" s="2228"/>
      <c r="O663" s="2228"/>
      <c r="P663" s="2228"/>
      <c r="Q663" s="2228"/>
      <c r="R663" s="2228"/>
      <c r="S663" s="2228"/>
      <c r="T663" s="2228"/>
      <c r="U663" s="2228"/>
      <c r="V663" s="2228"/>
      <c r="W663" s="2228"/>
      <c r="X663" s="2228"/>
      <c r="Y663" s="2228"/>
      <c r="Z663" s="2228"/>
      <c r="AA663" s="2228"/>
      <c r="AB663" s="2229"/>
      <c r="AC663" s="2229"/>
      <c r="AD663" s="2229"/>
      <c r="AE663" s="2229"/>
      <c r="AF663" s="2228"/>
      <c r="AG663" s="2228"/>
      <c r="AH663" s="2228"/>
      <c r="AI663" s="2228"/>
      <c r="AJ663" s="2228"/>
      <c r="AK663" s="2228"/>
      <c r="AL663" s="2228"/>
      <c r="AM663" s="2228"/>
      <c r="AN663" s="2228"/>
      <c r="AO663" s="2228"/>
      <c r="AP663" s="2228"/>
      <c r="AQ663" s="2228"/>
      <c r="AR663" s="2228"/>
      <c r="AS663" s="2228"/>
      <c r="AT663" s="2228"/>
      <c r="AU663" s="2228"/>
      <c r="AV663" s="2228"/>
      <c r="AW663" s="2228"/>
      <c r="AX663" s="2230"/>
      <c r="AY663" s="2228"/>
      <c r="AZ663" s="2228"/>
      <c r="BA663" s="2228"/>
      <c r="BB663" s="2228"/>
      <c r="BC663" s="2228"/>
      <c r="BD663" s="2228"/>
      <c r="BE663" s="2228"/>
      <c r="BF663" s="2228"/>
      <c r="BG663" s="2228"/>
      <c r="BH663" s="2228"/>
      <c r="BI663" s="2228"/>
      <c r="BJ663" s="2228"/>
      <c r="BK663" s="2228"/>
      <c r="BL663" s="2228"/>
      <c r="BM663" s="2228"/>
      <c r="BN663" s="2228"/>
      <c r="BO663" s="2228"/>
      <c r="BP663" s="2228"/>
      <c r="BQ663" s="2228"/>
      <c r="BR663" s="2228"/>
      <c r="BS663" s="2229"/>
      <c r="BT663" s="2228"/>
      <c r="BU663" s="2228"/>
      <c r="BV663" s="2228"/>
      <c r="BW663" s="2228"/>
      <c r="BX663" s="2228"/>
      <c r="BY663" s="2228"/>
      <c r="BZ663" s="2228"/>
      <c r="CA663" s="2228"/>
      <c r="CB663" s="2228"/>
      <c r="CC663" s="2228"/>
      <c r="CD663" s="2228"/>
      <c r="CE663" s="2228"/>
      <c r="CF663" s="2228"/>
      <c r="CG663" s="2228"/>
      <c r="CH663" s="2228"/>
      <c r="CI663" s="2228"/>
      <c r="CJ663" s="2228"/>
      <c r="CK663" s="2228"/>
      <c r="CL663" s="2228"/>
      <c r="CM663" s="2229"/>
      <c r="CN663" s="2229"/>
    </row>
    <row r="664" spans="2:92" x14ac:dyDescent="0.2">
      <c r="B664" s="2227"/>
      <c r="I664" s="2228"/>
      <c r="J664" s="2228"/>
      <c r="K664" s="2228"/>
      <c r="L664" s="2228"/>
      <c r="M664" s="2228"/>
      <c r="N664" s="2228"/>
      <c r="O664" s="2228"/>
      <c r="P664" s="2228"/>
      <c r="Q664" s="2228"/>
      <c r="R664" s="2228"/>
      <c r="S664" s="2228"/>
      <c r="T664" s="2228"/>
      <c r="U664" s="2228"/>
      <c r="V664" s="2228"/>
      <c r="W664" s="2228"/>
      <c r="X664" s="2228"/>
      <c r="Y664" s="2228"/>
      <c r="Z664" s="2228"/>
      <c r="AA664" s="2228"/>
      <c r="AB664" s="2229"/>
      <c r="AC664" s="2229"/>
      <c r="AD664" s="2229"/>
      <c r="AE664" s="2229"/>
      <c r="AF664" s="2228"/>
      <c r="AG664" s="2228"/>
      <c r="AH664" s="2228"/>
      <c r="AI664" s="2228"/>
      <c r="AJ664" s="2228"/>
      <c r="AK664" s="2228"/>
      <c r="AL664" s="2228"/>
      <c r="AM664" s="2228"/>
      <c r="AN664" s="2228"/>
      <c r="AO664" s="2228"/>
      <c r="AP664" s="2228"/>
      <c r="AQ664" s="2228"/>
      <c r="AR664" s="2228"/>
      <c r="AS664" s="2228"/>
      <c r="AT664" s="2228"/>
      <c r="AU664" s="2228"/>
      <c r="AV664" s="2228"/>
      <c r="AW664" s="2228"/>
      <c r="AX664" s="2230"/>
      <c r="AY664" s="2228"/>
      <c r="AZ664" s="2228"/>
      <c r="BA664" s="2228"/>
      <c r="BB664" s="2228"/>
      <c r="BC664" s="2228"/>
      <c r="BD664" s="2228"/>
      <c r="BE664" s="2228"/>
      <c r="BF664" s="2228"/>
      <c r="BG664" s="2228"/>
      <c r="BH664" s="2228"/>
      <c r="BI664" s="2228"/>
      <c r="BJ664" s="2228"/>
      <c r="BK664" s="2228"/>
      <c r="BL664" s="2228"/>
      <c r="BM664" s="2228"/>
      <c r="BN664" s="2228"/>
      <c r="BO664" s="2228"/>
      <c r="BP664" s="2228"/>
      <c r="BQ664" s="2228"/>
      <c r="BR664" s="2228"/>
      <c r="BS664" s="2229"/>
      <c r="BT664" s="2228"/>
      <c r="BU664" s="2228"/>
      <c r="BV664" s="2228"/>
      <c r="BW664" s="2228"/>
      <c r="BX664" s="2228"/>
      <c r="BY664" s="2228"/>
      <c r="BZ664" s="2228"/>
      <c r="CA664" s="2228"/>
      <c r="CB664" s="2228"/>
      <c r="CC664" s="2228"/>
      <c r="CD664" s="2228"/>
      <c r="CE664" s="2228"/>
      <c r="CF664" s="2228"/>
      <c r="CG664" s="2228"/>
      <c r="CH664" s="2228"/>
      <c r="CI664" s="2228"/>
      <c r="CJ664" s="2228"/>
      <c r="CK664" s="2228"/>
      <c r="CL664" s="2228"/>
      <c r="CM664" s="2229"/>
      <c r="CN664" s="2229"/>
    </row>
    <row r="665" spans="2:92" x14ac:dyDescent="0.2">
      <c r="B665" s="2227"/>
      <c r="I665" s="2228"/>
      <c r="J665" s="2228"/>
      <c r="K665" s="2228"/>
      <c r="L665" s="2228"/>
      <c r="M665" s="2228"/>
      <c r="N665" s="2228"/>
      <c r="O665" s="2228"/>
      <c r="P665" s="2228"/>
      <c r="Q665" s="2228"/>
      <c r="R665" s="2228"/>
      <c r="S665" s="2228"/>
      <c r="T665" s="2228"/>
      <c r="U665" s="2228"/>
      <c r="V665" s="2228"/>
      <c r="W665" s="2228"/>
      <c r="X665" s="2228"/>
      <c r="Y665" s="2228"/>
      <c r="Z665" s="2228"/>
      <c r="AA665" s="2228"/>
      <c r="AB665" s="2229"/>
      <c r="AC665" s="2229"/>
      <c r="AD665" s="2229"/>
      <c r="AE665" s="2229"/>
      <c r="AF665" s="2228"/>
      <c r="AG665" s="2228"/>
      <c r="AH665" s="2228"/>
      <c r="AI665" s="2228"/>
      <c r="AJ665" s="2228"/>
      <c r="AK665" s="2228"/>
      <c r="AL665" s="2228"/>
      <c r="AM665" s="2228"/>
      <c r="AN665" s="2228"/>
      <c r="AO665" s="2228"/>
      <c r="AP665" s="2228"/>
      <c r="AQ665" s="2228"/>
      <c r="AR665" s="2228"/>
      <c r="AS665" s="2228"/>
      <c r="AT665" s="2228"/>
      <c r="AU665" s="2228"/>
      <c r="AV665" s="2228"/>
      <c r="AW665" s="2228"/>
      <c r="AX665" s="2230"/>
      <c r="AY665" s="2228"/>
      <c r="AZ665" s="2228"/>
      <c r="BA665" s="2228"/>
      <c r="BB665" s="2228"/>
      <c r="BC665" s="2228"/>
      <c r="BD665" s="2228"/>
      <c r="BE665" s="2228"/>
      <c r="BF665" s="2228"/>
      <c r="BG665" s="2228"/>
      <c r="BH665" s="2228"/>
      <c r="BI665" s="2228"/>
      <c r="BJ665" s="2228"/>
      <c r="BK665" s="2228"/>
      <c r="BL665" s="2228"/>
      <c r="BM665" s="2228"/>
      <c r="BN665" s="2228"/>
      <c r="BO665" s="2228"/>
      <c r="BP665" s="2228"/>
      <c r="BQ665" s="2228"/>
      <c r="BR665" s="2228"/>
      <c r="BS665" s="2229"/>
      <c r="BT665" s="2228"/>
      <c r="BU665" s="2228"/>
      <c r="BV665" s="2228"/>
      <c r="BW665" s="2228"/>
      <c r="BX665" s="2228"/>
      <c r="BY665" s="2228"/>
      <c r="BZ665" s="2228"/>
      <c r="CA665" s="2228"/>
      <c r="CB665" s="2228"/>
      <c r="CC665" s="2228"/>
      <c r="CD665" s="2228"/>
      <c r="CE665" s="2228"/>
      <c r="CF665" s="2228"/>
      <c r="CG665" s="2228"/>
      <c r="CH665" s="2228"/>
      <c r="CI665" s="2228"/>
      <c r="CJ665" s="2228"/>
      <c r="CK665" s="2228"/>
      <c r="CL665" s="2228"/>
      <c r="CM665" s="2229"/>
      <c r="CN665" s="2229"/>
    </row>
    <row r="666" spans="2:92" x14ac:dyDescent="0.2">
      <c r="B666" s="2227"/>
      <c r="I666" s="2228"/>
      <c r="J666" s="2228"/>
      <c r="K666" s="2228"/>
      <c r="L666" s="2228"/>
      <c r="M666" s="2228"/>
      <c r="N666" s="2228"/>
      <c r="O666" s="2228"/>
      <c r="P666" s="2228"/>
      <c r="Q666" s="2228"/>
      <c r="R666" s="2228"/>
      <c r="S666" s="2228"/>
      <c r="T666" s="2228"/>
      <c r="U666" s="2228"/>
      <c r="V666" s="2228"/>
      <c r="W666" s="2228"/>
      <c r="X666" s="2228"/>
      <c r="Y666" s="2228"/>
      <c r="Z666" s="2228"/>
      <c r="AA666" s="2228"/>
      <c r="AB666" s="2229"/>
      <c r="AC666" s="2229"/>
      <c r="AD666" s="2229"/>
      <c r="AE666" s="2229"/>
      <c r="AF666" s="2228"/>
      <c r="AG666" s="2228"/>
      <c r="AH666" s="2228"/>
      <c r="AI666" s="2228"/>
      <c r="AJ666" s="2228"/>
      <c r="AK666" s="2228"/>
      <c r="AL666" s="2228"/>
      <c r="AM666" s="2228"/>
      <c r="AN666" s="2228"/>
      <c r="AO666" s="2228"/>
      <c r="AP666" s="2228"/>
      <c r="AQ666" s="2228"/>
      <c r="AR666" s="2228"/>
      <c r="AS666" s="2228"/>
      <c r="AT666" s="2228"/>
      <c r="AU666" s="2228"/>
      <c r="AV666" s="2228"/>
      <c r="AW666" s="2228"/>
      <c r="AX666" s="2230"/>
      <c r="AY666" s="2228"/>
      <c r="AZ666" s="2228"/>
      <c r="BA666" s="2228"/>
      <c r="BB666" s="2228"/>
      <c r="BC666" s="2228"/>
      <c r="BD666" s="2228"/>
      <c r="BE666" s="2228"/>
      <c r="BF666" s="2228"/>
      <c r="BG666" s="2228"/>
      <c r="BH666" s="2228"/>
      <c r="BI666" s="2228"/>
      <c r="BJ666" s="2228"/>
      <c r="BK666" s="2228"/>
      <c r="BL666" s="2228"/>
      <c r="BM666" s="2228"/>
      <c r="BN666" s="2228"/>
      <c r="BO666" s="2228"/>
      <c r="BP666" s="2228"/>
      <c r="BQ666" s="2228"/>
      <c r="BR666" s="2228"/>
      <c r="BS666" s="2229"/>
      <c r="BT666" s="2228"/>
      <c r="BU666" s="2228"/>
      <c r="BV666" s="2228"/>
      <c r="BW666" s="2228"/>
      <c r="BX666" s="2228"/>
      <c r="BY666" s="2228"/>
      <c r="BZ666" s="2228"/>
      <c r="CA666" s="2228"/>
      <c r="CB666" s="2228"/>
      <c r="CC666" s="2228"/>
      <c r="CD666" s="2228"/>
      <c r="CE666" s="2228"/>
      <c r="CF666" s="2228"/>
      <c r="CG666" s="2228"/>
      <c r="CH666" s="2228"/>
      <c r="CI666" s="2228"/>
      <c r="CJ666" s="2228"/>
      <c r="CK666" s="2228"/>
      <c r="CL666" s="2228"/>
      <c r="CM666" s="2229"/>
      <c r="CN666" s="2229"/>
    </row>
    <row r="667" spans="2:92" x14ac:dyDescent="0.2">
      <c r="B667" s="2227"/>
      <c r="I667" s="2228"/>
      <c r="J667" s="2228"/>
      <c r="K667" s="2228"/>
      <c r="L667" s="2228"/>
      <c r="M667" s="2228"/>
      <c r="N667" s="2228"/>
      <c r="O667" s="2228"/>
      <c r="P667" s="2228"/>
      <c r="Q667" s="2228"/>
      <c r="R667" s="2228"/>
      <c r="S667" s="2228"/>
      <c r="T667" s="2228"/>
      <c r="U667" s="2228"/>
      <c r="V667" s="2228"/>
      <c r="W667" s="2228"/>
      <c r="X667" s="2228"/>
      <c r="Y667" s="2228"/>
      <c r="Z667" s="2228"/>
      <c r="AA667" s="2228"/>
      <c r="AB667" s="2229"/>
      <c r="AC667" s="2229"/>
      <c r="AD667" s="2229"/>
      <c r="AE667" s="2229"/>
      <c r="AF667" s="2228"/>
      <c r="AG667" s="2228"/>
      <c r="AH667" s="2228"/>
      <c r="AI667" s="2228"/>
      <c r="AJ667" s="2228"/>
      <c r="AK667" s="2228"/>
      <c r="AL667" s="2228"/>
      <c r="AM667" s="2228"/>
      <c r="AN667" s="2228"/>
      <c r="AO667" s="2228"/>
      <c r="AP667" s="2228"/>
      <c r="AQ667" s="2228"/>
      <c r="AR667" s="2228"/>
      <c r="AS667" s="2228"/>
      <c r="AT667" s="2228"/>
      <c r="AU667" s="2228"/>
      <c r="AV667" s="2228"/>
      <c r="AW667" s="2228"/>
      <c r="AX667" s="2230"/>
      <c r="AY667" s="2228"/>
      <c r="AZ667" s="2228"/>
      <c r="BA667" s="2228"/>
      <c r="BB667" s="2228"/>
      <c r="BC667" s="2228"/>
      <c r="BD667" s="2228"/>
      <c r="BE667" s="2228"/>
      <c r="BF667" s="2228"/>
      <c r="BG667" s="2228"/>
      <c r="BH667" s="2228"/>
      <c r="BI667" s="2228"/>
      <c r="BJ667" s="2228"/>
      <c r="BK667" s="2228"/>
      <c r="BL667" s="2228"/>
      <c r="BM667" s="2228"/>
      <c r="BN667" s="2228"/>
      <c r="BO667" s="2228"/>
      <c r="BP667" s="2228"/>
      <c r="BQ667" s="2228"/>
      <c r="BR667" s="2228"/>
      <c r="BS667" s="2229"/>
      <c r="BT667" s="2228"/>
      <c r="BU667" s="2228"/>
      <c r="BV667" s="2228"/>
      <c r="BW667" s="2228"/>
      <c r="BX667" s="2228"/>
      <c r="BY667" s="2228"/>
      <c r="BZ667" s="2228"/>
      <c r="CA667" s="2228"/>
      <c r="CB667" s="2228"/>
      <c r="CC667" s="2228"/>
      <c r="CD667" s="2228"/>
      <c r="CE667" s="2228"/>
      <c r="CF667" s="2228"/>
      <c r="CG667" s="2228"/>
      <c r="CH667" s="2228"/>
      <c r="CI667" s="2228"/>
      <c r="CJ667" s="2228"/>
      <c r="CK667" s="2228"/>
      <c r="CL667" s="2228"/>
      <c r="CM667" s="2229"/>
      <c r="CN667" s="2229"/>
    </row>
    <row r="668" spans="2:92" x14ac:dyDescent="0.2">
      <c r="B668" s="2227"/>
      <c r="I668" s="2228"/>
      <c r="J668" s="2228"/>
      <c r="K668" s="2228"/>
      <c r="L668" s="2228"/>
      <c r="M668" s="2228"/>
      <c r="N668" s="2228"/>
      <c r="O668" s="2228"/>
      <c r="P668" s="2228"/>
      <c r="Q668" s="2228"/>
      <c r="R668" s="2228"/>
      <c r="S668" s="2228"/>
      <c r="T668" s="2228"/>
      <c r="U668" s="2228"/>
      <c r="V668" s="2228"/>
      <c r="W668" s="2228"/>
      <c r="X668" s="2228"/>
      <c r="Y668" s="2228"/>
      <c r="Z668" s="2228"/>
      <c r="AA668" s="2228"/>
      <c r="AB668" s="2229"/>
      <c r="AC668" s="2229"/>
      <c r="AD668" s="2229"/>
      <c r="AE668" s="2229"/>
      <c r="AF668" s="2228"/>
      <c r="AG668" s="2228"/>
      <c r="AH668" s="2228"/>
      <c r="AI668" s="2228"/>
      <c r="AJ668" s="2228"/>
      <c r="AK668" s="2228"/>
      <c r="AL668" s="2228"/>
      <c r="AM668" s="2228"/>
      <c r="AN668" s="2228"/>
      <c r="AO668" s="2228"/>
      <c r="AP668" s="2228"/>
      <c r="AQ668" s="2228"/>
      <c r="AR668" s="2228"/>
      <c r="AS668" s="2228"/>
      <c r="AT668" s="2228"/>
      <c r="AU668" s="2228"/>
      <c r="AV668" s="2228"/>
      <c r="AW668" s="2228"/>
      <c r="AX668" s="2230"/>
      <c r="AY668" s="2228"/>
      <c r="AZ668" s="2228"/>
      <c r="BA668" s="2228"/>
      <c r="BB668" s="2228"/>
      <c r="BC668" s="2228"/>
      <c r="BD668" s="2228"/>
      <c r="BE668" s="2228"/>
      <c r="BF668" s="2228"/>
      <c r="BG668" s="2228"/>
      <c r="BH668" s="2228"/>
      <c r="BI668" s="2228"/>
      <c r="BJ668" s="2228"/>
      <c r="BK668" s="2228"/>
      <c r="BL668" s="2228"/>
      <c r="BM668" s="2228"/>
      <c r="BN668" s="2228"/>
      <c r="BO668" s="2228"/>
      <c r="BP668" s="2228"/>
      <c r="BQ668" s="2228"/>
      <c r="BR668" s="2228"/>
      <c r="BS668" s="2229"/>
      <c r="BT668" s="2228"/>
      <c r="BU668" s="2228"/>
      <c r="BV668" s="2228"/>
      <c r="BW668" s="2228"/>
      <c r="BX668" s="2228"/>
      <c r="BY668" s="2228"/>
      <c r="BZ668" s="2228"/>
      <c r="CA668" s="2228"/>
      <c r="CB668" s="2228"/>
      <c r="CC668" s="2228"/>
      <c r="CD668" s="2228"/>
      <c r="CE668" s="2228"/>
      <c r="CF668" s="2228"/>
      <c r="CG668" s="2228"/>
      <c r="CH668" s="2228"/>
      <c r="CI668" s="2228"/>
      <c r="CJ668" s="2228"/>
      <c r="CK668" s="2228"/>
      <c r="CL668" s="2228"/>
      <c r="CM668" s="2229"/>
      <c r="CN668" s="2229"/>
    </row>
    <row r="669" spans="2:92" x14ac:dyDescent="0.2">
      <c r="B669" s="2227"/>
      <c r="I669" s="2228"/>
      <c r="J669" s="2228"/>
      <c r="K669" s="2228"/>
      <c r="L669" s="2228"/>
      <c r="M669" s="2228"/>
      <c r="N669" s="2228"/>
      <c r="O669" s="2228"/>
      <c r="P669" s="2228"/>
      <c r="Q669" s="2228"/>
      <c r="R669" s="2228"/>
      <c r="S669" s="2228"/>
      <c r="T669" s="2228"/>
      <c r="U669" s="2228"/>
      <c r="V669" s="2228"/>
      <c r="W669" s="2228"/>
      <c r="X669" s="2228"/>
      <c r="Y669" s="2228"/>
      <c r="Z669" s="2228"/>
      <c r="AA669" s="2228"/>
      <c r="AB669" s="2229"/>
      <c r="AC669" s="2229"/>
      <c r="AD669" s="2229"/>
      <c r="AE669" s="2229"/>
      <c r="AF669" s="2228"/>
      <c r="AG669" s="2228"/>
      <c r="AH669" s="2228"/>
      <c r="AI669" s="2228"/>
      <c r="AJ669" s="2228"/>
      <c r="AK669" s="2228"/>
      <c r="AL669" s="2228"/>
      <c r="AM669" s="2228"/>
      <c r="AN669" s="2228"/>
      <c r="AO669" s="2228"/>
      <c r="AP669" s="2228"/>
      <c r="AQ669" s="2228"/>
      <c r="AR669" s="2228"/>
      <c r="AS669" s="2228"/>
      <c r="AT669" s="2228"/>
      <c r="AU669" s="2228"/>
      <c r="AV669" s="2228"/>
      <c r="AW669" s="2228"/>
      <c r="AX669" s="2230"/>
      <c r="AY669" s="2228"/>
      <c r="AZ669" s="2228"/>
      <c r="BA669" s="2228"/>
      <c r="BB669" s="2228"/>
      <c r="BC669" s="2228"/>
      <c r="BD669" s="2228"/>
      <c r="BE669" s="2228"/>
      <c r="BF669" s="2228"/>
      <c r="BG669" s="2228"/>
      <c r="BH669" s="2228"/>
      <c r="BI669" s="2228"/>
      <c r="BJ669" s="2228"/>
      <c r="BK669" s="2228"/>
      <c r="BL669" s="2228"/>
      <c r="BM669" s="2228"/>
      <c r="BN669" s="2228"/>
      <c r="BO669" s="2228"/>
      <c r="BP669" s="2228"/>
      <c r="BQ669" s="2228"/>
      <c r="BR669" s="2228"/>
      <c r="BS669" s="2229"/>
      <c r="BT669" s="2228"/>
      <c r="BU669" s="2228"/>
      <c r="BV669" s="2228"/>
      <c r="BW669" s="2228"/>
      <c r="BX669" s="2228"/>
      <c r="BY669" s="2228"/>
      <c r="BZ669" s="2228"/>
      <c r="CA669" s="2228"/>
      <c r="CB669" s="2228"/>
      <c r="CC669" s="2228"/>
      <c r="CD669" s="2228"/>
      <c r="CE669" s="2228"/>
      <c r="CF669" s="2228"/>
      <c r="CG669" s="2228"/>
      <c r="CH669" s="2228"/>
      <c r="CI669" s="2228"/>
      <c r="CJ669" s="2228"/>
      <c r="CK669" s="2228"/>
      <c r="CL669" s="2228"/>
      <c r="CM669" s="2229"/>
      <c r="CN669" s="2229"/>
    </row>
    <row r="670" spans="2:92" x14ac:dyDescent="0.2">
      <c r="B670" s="2227"/>
      <c r="I670" s="2228"/>
      <c r="J670" s="2228"/>
      <c r="K670" s="2228"/>
      <c r="L670" s="2228"/>
      <c r="M670" s="2228"/>
      <c r="N670" s="2228"/>
      <c r="O670" s="2228"/>
      <c r="P670" s="2228"/>
      <c r="Q670" s="2228"/>
      <c r="R670" s="2228"/>
      <c r="S670" s="2228"/>
      <c r="T670" s="2228"/>
      <c r="U670" s="2228"/>
      <c r="V670" s="2228"/>
      <c r="W670" s="2228"/>
      <c r="X670" s="2228"/>
      <c r="Y670" s="2228"/>
      <c r="Z670" s="2228"/>
      <c r="AA670" s="2228"/>
      <c r="AB670" s="2229"/>
      <c r="AC670" s="2229"/>
      <c r="AD670" s="2229"/>
      <c r="AE670" s="2229"/>
      <c r="AF670" s="2228"/>
      <c r="AG670" s="2228"/>
      <c r="AH670" s="2228"/>
      <c r="AI670" s="2228"/>
      <c r="AJ670" s="2228"/>
      <c r="AK670" s="2228"/>
      <c r="AL670" s="2228"/>
      <c r="AM670" s="2228"/>
      <c r="AN670" s="2228"/>
      <c r="AO670" s="2228"/>
      <c r="AP670" s="2228"/>
      <c r="AQ670" s="2228"/>
      <c r="AR670" s="2228"/>
      <c r="AS670" s="2228"/>
      <c r="AT670" s="2228"/>
      <c r="AU670" s="2228"/>
      <c r="AV670" s="2228"/>
      <c r="AW670" s="2228"/>
      <c r="AX670" s="2230"/>
      <c r="AY670" s="2228"/>
      <c r="AZ670" s="2228"/>
      <c r="BA670" s="2228"/>
      <c r="BB670" s="2228"/>
      <c r="BC670" s="2228"/>
      <c r="BD670" s="2228"/>
      <c r="BE670" s="2228"/>
      <c r="BF670" s="2228"/>
      <c r="BG670" s="2228"/>
      <c r="BH670" s="2228"/>
      <c r="BI670" s="2228"/>
      <c r="BJ670" s="2228"/>
      <c r="BK670" s="2228"/>
      <c r="BL670" s="2228"/>
      <c r="BM670" s="2228"/>
      <c r="BN670" s="2228"/>
      <c r="BO670" s="2228"/>
      <c r="BP670" s="2228"/>
      <c r="BQ670" s="2228"/>
      <c r="BR670" s="2228"/>
      <c r="BS670" s="2229"/>
      <c r="BT670" s="2228"/>
      <c r="BU670" s="2228"/>
      <c r="BV670" s="2228"/>
      <c r="BW670" s="2228"/>
      <c r="BX670" s="2228"/>
      <c r="BY670" s="2228"/>
      <c r="BZ670" s="2228"/>
      <c r="CA670" s="2228"/>
      <c r="CB670" s="2228"/>
      <c r="CC670" s="2228"/>
      <c r="CD670" s="2228"/>
      <c r="CE670" s="2228"/>
      <c r="CF670" s="2228"/>
      <c r="CG670" s="2228"/>
      <c r="CH670" s="2228"/>
      <c r="CI670" s="2228"/>
      <c r="CJ670" s="2228"/>
      <c r="CK670" s="2228"/>
      <c r="CL670" s="2228"/>
      <c r="CM670" s="2229"/>
      <c r="CN670" s="2229"/>
    </row>
    <row r="671" spans="2:92" x14ac:dyDescent="0.2">
      <c r="B671" s="2227"/>
      <c r="I671" s="2228"/>
      <c r="J671" s="2228"/>
      <c r="K671" s="2228"/>
      <c r="L671" s="2228"/>
      <c r="M671" s="2228"/>
      <c r="N671" s="2228"/>
      <c r="O671" s="2228"/>
      <c r="P671" s="2228"/>
      <c r="Q671" s="2228"/>
      <c r="R671" s="2228"/>
      <c r="S671" s="2228"/>
      <c r="T671" s="2228"/>
      <c r="U671" s="2228"/>
      <c r="V671" s="2228"/>
      <c r="W671" s="2228"/>
      <c r="X671" s="2228"/>
      <c r="Y671" s="2228"/>
      <c r="Z671" s="2228"/>
      <c r="AA671" s="2228"/>
      <c r="AB671" s="2229"/>
      <c r="AC671" s="2229"/>
      <c r="AD671" s="2229"/>
      <c r="AE671" s="2229"/>
      <c r="AF671" s="2228"/>
      <c r="AG671" s="2228"/>
      <c r="AH671" s="2228"/>
      <c r="AI671" s="2228"/>
      <c r="AJ671" s="2228"/>
      <c r="AK671" s="2228"/>
      <c r="AL671" s="2228"/>
      <c r="AM671" s="2228"/>
      <c r="AN671" s="2228"/>
      <c r="AO671" s="2228"/>
      <c r="AP671" s="2228"/>
      <c r="AQ671" s="2228"/>
      <c r="AR671" s="2228"/>
      <c r="AS671" s="2228"/>
      <c r="AT671" s="2228"/>
      <c r="AU671" s="2228"/>
      <c r="AV671" s="2228"/>
      <c r="AW671" s="2228"/>
      <c r="AX671" s="2230"/>
      <c r="AY671" s="2228"/>
      <c r="AZ671" s="2228"/>
      <c r="BA671" s="2228"/>
      <c r="BB671" s="2228"/>
      <c r="BC671" s="2228"/>
      <c r="BD671" s="2228"/>
      <c r="BE671" s="2228"/>
      <c r="BF671" s="2228"/>
      <c r="BG671" s="2228"/>
      <c r="BH671" s="2228"/>
      <c r="BI671" s="2228"/>
      <c r="BJ671" s="2228"/>
      <c r="BK671" s="2228"/>
      <c r="BL671" s="2228"/>
      <c r="BM671" s="2228"/>
      <c r="BN671" s="2228"/>
      <c r="BO671" s="2228"/>
      <c r="BP671" s="2228"/>
      <c r="BQ671" s="2228"/>
      <c r="BR671" s="2228"/>
      <c r="BS671" s="2229"/>
      <c r="BT671" s="2228"/>
      <c r="BU671" s="2228"/>
      <c r="BV671" s="2228"/>
      <c r="BW671" s="2228"/>
      <c r="BX671" s="2228"/>
      <c r="BY671" s="2228"/>
      <c r="BZ671" s="2228"/>
      <c r="CA671" s="2228"/>
      <c r="CB671" s="2228"/>
      <c r="CC671" s="2228"/>
      <c r="CD671" s="2228"/>
      <c r="CE671" s="2228"/>
      <c r="CF671" s="2228"/>
      <c r="CG671" s="2228"/>
      <c r="CH671" s="2228"/>
      <c r="CI671" s="2228"/>
      <c r="CJ671" s="2228"/>
      <c r="CK671" s="2228"/>
      <c r="CL671" s="2228"/>
      <c r="CM671" s="2229"/>
      <c r="CN671" s="2229"/>
    </row>
    <row r="672" spans="2:92" x14ac:dyDescent="0.2">
      <c r="B672" s="2227"/>
      <c r="I672" s="2228"/>
      <c r="J672" s="2228"/>
      <c r="K672" s="2228"/>
      <c r="L672" s="2228"/>
      <c r="M672" s="2228"/>
      <c r="N672" s="2228"/>
      <c r="O672" s="2228"/>
      <c r="P672" s="2228"/>
      <c r="Q672" s="2228"/>
      <c r="R672" s="2228"/>
      <c r="S672" s="2228"/>
      <c r="T672" s="2228"/>
      <c r="U672" s="2228"/>
      <c r="V672" s="2228"/>
      <c r="W672" s="2228"/>
      <c r="X672" s="2228"/>
      <c r="Y672" s="2228"/>
      <c r="Z672" s="2228"/>
      <c r="AA672" s="2228"/>
      <c r="AB672" s="2229"/>
      <c r="AC672" s="2229"/>
      <c r="AD672" s="2229"/>
      <c r="AE672" s="2229"/>
      <c r="AF672" s="2228"/>
      <c r="AG672" s="2228"/>
      <c r="AH672" s="2228"/>
      <c r="AI672" s="2228"/>
      <c r="AJ672" s="2228"/>
      <c r="AK672" s="2228"/>
      <c r="AL672" s="2228"/>
      <c r="AM672" s="2228"/>
      <c r="AN672" s="2228"/>
      <c r="AO672" s="2228"/>
      <c r="AP672" s="2228"/>
      <c r="AQ672" s="2228"/>
      <c r="AR672" s="2228"/>
      <c r="AS672" s="2228"/>
      <c r="AT672" s="2228"/>
      <c r="AU672" s="2228"/>
      <c r="AV672" s="2228"/>
      <c r="AW672" s="2228"/>
      <c r="AX672" s="2230"/>
      <c r="AY672" s="2228"/>
      <c r="AZ672" s="2228"/>
      <c r="BA672" s="2228"/>
      <c r="BB672" s="2228"/>
      <c r="BC672" s="2228"/>
      <c r="BD672" s="2228"/>
      <c r="BE672" s="2228"/>
      <c r="BF672" s="2228"/>
      <c r="BG672" s="2228"/>
      <c r="BH672" s="2228"/>
      <c r="BI672" s="2228"/>
      <c r="BJ672" s="2228"/>
      <c r="BK672" s="2228"/>
      <c r="BL672" s="2228"/>
      <c r="BM672" s="2228"/>
      <c r="BN672" s="2228"/>
      <c r="BO672" s="2228"/>
      <c r="BP672" s="2228"/>
      <c r="BQ672" s="2228"/>
      <c r="BR672" s="2228"/>
      <c r="BS672" s="2229"/>
      <c r="BT672" s="2228"/>
      <c r="BU672" s="2228"/>
      <c r="BV672" s="2228"/>
      <c r="BW672" s="2228"/>
      <c r="BX672" s="2228"/>
      <c r="BY672" s="2228"/>
      <c r="BZ672" s="2228"/>
      <c r="CA672" s="2228"/>
      <c r="CB672" s="2228"/>
      <c r="CC672" s="2228"/>
      <c r="CD672" s="2228"/>
      <c r="CE672" s="2228"/>
      <c r="CF672" s="2228"/>
      <c r="CG672" s="2228"/>
      <c r="CH672" s="2228"/>
      <c r="CI672" s="2228"/>
      <c r="CJ672" s="2228"/>
      <c r="CK672" s="2228"/>
      <c r="CL672" s="2228"/>
      <c r="CM672" s="2229"/>
      <c r="CN672" s="2229"/>
    </row>
    <row r="673" spans="1:95" x14ac:dyDescent="0.2">
      <c r="B673" s="2227"/>
      <c r="I673" s="2228"/>
      <c r="J673" s="2228"/>
      <c r="K673" s="2228"/>
      <c r="L673" s="2228"/>
      <c r="M673" s="2228"/>
      <c r="N673" s="2228"/>
      <c r="O673" s="2228"/>
      <c r="P673" s="2228"/>
      <c r="Q673" s="2228"/>
      <c r="R673" s="2228"/>
      <c r="S673" s="2228"/>
      <c r="T673" s="2228"/>
      <c r="U673" s="2228"/>
      <c r="V673" s="2228"/>
      <c r="W673" s="2228"/>
      <c r="X673" s="2228"/>
      <c r="Y673" s="2228"/>
      <c r="Z673" s="2228"/>
      <c r="AA673" s="2228"/>
      <c r="AB673" s="2229"/>
      <c r="AC673" s="2229"/>
      <c r="AD673" s="2229"/>
      <c r="AE673" s="2229"/>
      <c r="AF673" s="2228"/>
      <c r="AG673" s="2228"/>
      <c r="AH673" s="2228"/>
      <c r="AI673" s="2228"/>
      <c r="AJ673" s="2228"/>
      <c r="AK673" s="2228"/>
      <c r="AL673" s="2228"/>
      <c r="AM673" s="2228"/>
      <c r="AN673" s="2228"/>
      <c r="AO673" s="2228"/>
      <c r="AP673" s="2228"/>
      <c r="AQ673" s="2228"/>
      <c r="AR673" s="2228"/>
      <c r="AS673" s="2228"/>
      <c r="AT673" s="2228"/>
      <c r="AU673" s="2228"/>
      <c r="AV673" s="2228"/>
      <c r="AW673" s="2228"/>
      <c r="AX673" s="2230"/>
      <c r="AY673" s="2228"/>
      <c r="AZ673" s="2228"/>
      <c r="BA673" s="2228"/>
      <c r="BB673" s="2228"/>
      <c r="BC673" s="2228"/>
      <c r="BD673" s="2228"/>
      <c r="BE673" s="2228"/>
      <c r="BF673" s="2228"/>
      <c r="BG673" s="2228"/>
      <c r="BH673" s="2228"/>
      <c r="BI673" s="2228"/>
      <c r="BJ673" s="2228"/>
      <c r="BK673" s="2228"/>
      <c r="BL673" s="2228"/>
      <c r="BM673" s="2228"/>
      <c r="BN673" s="2228"/>
      <c r="BO673" s="2228"/>
      <c r="BP673" s="2228"/>
      <c r="BQ673" s="2228"/>
      <c r="BR673" s="2228"/>
      <c r="BS673" s="2229"/>
      <c r="BT673" s="2228"/>
      <c r="BU673" s="2228"/>
      <c r="BV673" s="2228"/>
      <c r="BW673" s="2228"/>
      <c r="BX673" s="2228"/>
      <c r="BY673" s="2228"/>
      <c r="BZ673" s="2228"/>
      <c r="CA673" s="2228"/>
      <c r="CB673" s="2228"/>
      <c r="CC673" s="2228"/>
      <c r="CD673" s="2228"/>
      <c r="CE673" s="2228"/>
      <c r="CF673" s="2228"/>
      <c r="CG673" s="2228"/>
      <c r="CH673" s="2228"/>
      <c r="CI673" s="2228"/>
      <c r="CJ673" s="2228"/>
      <c r="CK673" s="2228"/>
      <c r="CL673" s="2228"/>
      <c r="CM673" s="2229"/>
      <c r="CN673" s="2229"/>
    </row>
    <row r="674" spans="1:95" x14ac:dyDescent="0.2">
      <c r="B674" s="2227"/>
      <c r="I674" s="2228"/>
      <c r="J674" s="2228"/>
      <c r="K674" s="2228"/>
      <c r="L674" s="2228"/>
      <c r="M674" s="2228"/>
      <c r="N674" s="2228"/>
      <c r="O674" s="2228"/>
      <c r="P674" s="2228"/>
      <c r="Q674" s="2228"/>
      <c r="R674" s="2228"/>
      <c r="S674" s="2228"/>
      <c r="T674" s="2228"/>
      <c r="U674" s="2228"/>
      <c r="V674" s="2228"/>
      <c r="W674" s="2228"/>
      <c r="X674" s="2228"/>
      <c r="Y674" s="2228"/>
      <c r="Z674" s="2228"/>
      <c r="AA674" s="2228"/>
      <c r="AB674" s="2229"/>
      <c r="AC674" s="2229"/>
      <c r="AD674" s="2229"/>
      <c r="AE674" s="2229"/>
      <c r="AF674" s="2228"/>
      <c r="AG674" s="2228"/>
      <c r="AH674" s="2228"/>
      <c r="AI674" s="2228"/>
      <c r="AJ674" s="2228"/>
      <c r="AK674" s="2228"/>
      <c r="AL674" s="2228"/>
      <c r="AM674" s="2228"/>
      <c r="AN674" s="2228"/>
      <c r="AO674" s="2228"/>
      <c r="AP674" s="2228"/>
      <c r="AQ674" s="2228"/>
      <c r="AR674" s="2228"/>
      <c r="AS674" s="2228"/>
      <c r="AT674" s="2228"/>
      <c r="AU674" s="2228"/>
      <c r="AV674" s="2228"/>
      <c r="AW674" s="2228"/>
      <c r="AX674" s="2230"/>
      <c r="AY674" s="2228"/>
      <c r="AZ674" s="2228"/>
      <c r="BA674" s="2228"/>
      <c r="BB674" s="2228"/>
      <c r="BC674" s="2228"/>
      <c r="BD674" s="2228"/>
      <c r="BE674" s="2228"/>
      <c r="BF674" s="2228"/>
      <c r="BG674" s="2228"/>
      <c r="BH674" s="2228"/>
      <c r="BI674" s="2228"/>
      <c r="BJ674" s="2228"/>
      <c r="BK674" s="2228"/>
      <c r="BL674" s="2228"/>
      <c r="BM674" s="2228"/>
      <c r="BN674" s="2228"/>
      <c r="BO674" s="2228"/>
      <c r="BP674" s="2228"/>
      <c r="BQ674" s="2228"/>
      <c r="BR674" s="2228"/>
      <c r="BS674" s="2229"/>
      <c r="BT674" s="2228"/>
      <c r="BU674" s="2228"/>
      <c r="BV674" s="2228"/>
      <c r="BW674" s="2228"/>
      <c r="BX674" s="2228"/>
      <c r="BY674" s="2228"/>
      <c r="BZ674" s="2228"/>
      <c r="CA674" s="2228"/>
      <c r="CB674" s="2228"/>
      <c r="CC674" s="2228"/>
      <c r="CD674" s="2228"/>
      <c r="CE674" s="2228"/>
      <c r="CF674" s="2228"/>
      <c r="CG674" s="2228"/>
      <c r="CH674" s="2228"/>
      <c r="CI674" s="2228"/>
      <c r="CJ674" s="2228"/>
      <c r="CK674" s="2228"/>
      <c r="CL674" s="2228"/>
      <c r="CM674" s="2229"/>
      <c r="CN674" s="2229"/>
    </row>
    <row r="675" spans="1:95" x14ac:dyDescent="0.2">
      <c r="B675" s="2227"/>
      <c r="I675" s="2228"/>
      <c r="J675" s="2228"/>
      <c r="K675" s="2228"/>
      <c r="L675" s="2228"/>
      <c r="M675" s="2228"/>
      <c r="N675" s="2228"/>
      <c r="O675" s="2228"/>
      <c r="P675" s="2228"/>
      <c r="Q675" s="2228"/>
      <c r="R675" s="2228"/>
      <c r="S675" s="2228"/>
      <c r="T675" s="2228"/>
      <c r="U675" s="2228"/>
      <c r="V675" s="2228"/>
      <c r="W675" s="2228"/>
      <c r="X675" s="2228"/>
      <c r="Y675" s="2228"/>
      <c r="Z675" s="2228"/>
      <c r="AA675" s="2228"/>
      <c r="AB675" s="2229"/>
      <c r="AC675" s="2229"/>
      <c r="AD675" s="2229"/>
      <c r="AE675" s="2229"/>
      <c r="AF675" s="2228"/>
      <c r="AG675" s="2228"/>
      <c r="AH675" s="2228"/>
      <c r="AI675" s="2228"/>
      <c r="AJ675" s="2228"/>
      <c r="AK675" s="2228"/>
      <c r="AL675" s="2228"/>
      <c r="AM675" s="2228"/>
      <c r="AN675" s="2228"/>
      <c r="AO675" s="2228"/>
      <c r="AP675" s="2228"/>
      <c r="AQ675" s="2228"/>
      <c r="AR675" s="2228"/>
      <c r="AS675" s="2228"/>
      <c r="AT675" s="2228"/>
      <c r="AU675" s="2228"/>
      <c r="AV675" s="2228"/>
      <c r="AW675" s="2228"/>
      <c r="AX675" s="2230"/>
      <c r="AY675" s="2228"/>
      <c r="AZ675" s="2228"/>
      <c r="BA675" s="2228"/>
      <c r="BB675" s="2228"/>
      <c r="BC675" s="2228"/>
      <c r="BD675" s="2228"/>
      <c r="BE675" s="2228"/>
      <c r="BF675" s="2228"/>
      <c r="BG675" s="2228"/>
      <c r="BH675" s="2228"/>
      <c r="BI675" s="2228"/>
      <c r="BJ675" s="2228"/>
      <c r="BK675" s="2228"/>
      <c r="BL675" s="2228"/>
      <c r="BM675" s="2228"/>
      <c r="BN675" s="2228"/>
      <c r="BO675" s="2228"/>
      <c r="BP675" s="2228"/>
      <c r="BQ675" s="2228"/>
      <c r="BR675" s="2228"/>
      <c r="BS675" s="2229"/>
      <c r="BT675" s="2228"/>
      <c r="BU675" s="2228"/>
      <c r="BV675" s="2228"/>
      <c r="BW675" s="2228"/>
      <c r="BX675" s="2228"/>
      <c r="BY675" s="2228"/>
      <c r="BZ675" s="2228"/>
      <c r="CA675" s="2228"/>
      <c r="CB675" s="2228"/>
      <c r="CC675" s="2228"/>
      <c r="CD675" s="2228"/>
      <c r="CE675" s="2228"/>
      <c r="CF675" s="2228"/>
      <c r="CG675" s="2228"/>
      <c r="CH675" s="2228"/>
      <c r="CI675" s="2228"/>
      <c r="CJ675" s="2228"/>
      <c r="CK675" s="2228"/>
      <c r="CL675" s="2228"/>
      <c r="CM675" s="2229"/>
      <c r="CN675" s="2229"/>
    </row>
    <row r="676" spans="1:95" x14ac:dyDescent="0.2">
      <c r="B676" s="2227"/>
      <c r="I676" s="2228"/>
      <c r="J676" s="2228"/>
      <c r="K676" s="2228"/>
      <c r="L676" s="2228"/>
      <c r="M676" s="2228"/>
      <c r="N676" s="2228"/>
      <c r="O676" s="2228"/>
      <c r="P676" s="2228"/>
      <c r="Q676" s="2228"/>
      <c r="R676" s="2228"/>
      <c r="S676" s="2228"/>
      <c r="T676" s="2228"/>
      <c r="U676" s="2228"/>
      <c r="V676" s="2228"/>
      <c r="W676" s="2228"/>
      <c r="X676" s="2228"/>
      <c r="Y676" s="2228"/>
      <c r="Z676" s="2228"/>
      <c r="AA676" s="2228"/>
      <c r="AB676" s="2229"/>
      <c r="AC676" s="2229"/>
      <c r="AD676" s="2229"/>
      <c r="AE676" s="2229"/>
      <c r="AF676" s="2228"/>
      <c r="AG676" s="2228"/>
      <c r="AH676" s="2228"/>
      <c r="AI676" s="2228"/>
      <c r="AJ676" s="2228"/>
      <c r="AK676" s="2228"/>
      <c r="AL676" s="2228"/>
      <c r="AM676" s="2228"/>
      <c r="AN676" s="2228"/>
      <c r="AO676" s="2228"/>
      <c r="AP676" s="2228"/>
      <c r="AQ676" s="2228"/>
      <c r="AR676" s="2228"/>
      <c r="AS676" s="2228"/>
      <c r="AT676" s="2228"/>
      <c r="AU676" s="2228"/>
      <c r="AV676" s="2228"/>
      <c r="AW676" s="2228"/>
      <c r="AX676" s="2230"/>
      <c r="AY676" s="2228"/>
      <c r="AZ676" s="2228"/>
      <c r="BA676" s="2228"/>
      <c r="BB676" s="2228"/>
      <c r="BC676" s="2228"/>
      <c r="BD676" s="2228"/>
      <c r="BE676" s="2228"/>
      <c r="BF676" s="2228"/>
      <c r="BG676" s="2228"/>
      <c r="BH676" s="2228"/>
      <c r="BI676" s="2228"/>
      <c r="BJ676" s="2228"/>
      <c r="BK676" s="2228"/>
      <c r="BL676" s="2228"/>
      <c r="BM676" s="2228"/>
      <c r="BN676" s="2228"/>
      <c r="BO676" s="2228"/>
      <c r="BP676" s="2228"/>
      <c r="BQ676" s="2228"/>
      <c r="BR676" s="2228"/>
      <c r="BS676" s="2229"/>
      <c r="BT676" s="2228"/>
      <c r="BU676" s="2228"/>
      <c r="BV676" s="2228"/>
      <c r="BW676" s="2228"/>
      <c r="BX676" s="2228"/>
      <c r="BY676" s="2228"/>
      <c r="BZ676" s="2228"/>
      <c r="CA676" s="2228"/>
      <c r="CB676" s="2228"/>
      <c r="CC676" s="2228"/>
      <c r="CD676" s="2228"/>
      <c r="CE676" s="2228"/>
      <c r="CF676" s="2228"/>
      <c r="CG676" s="2228"/>
      <c r="CH676" s="2228"/>
      <c r="CI676" s="2228"/>
      <c r="CJ676" s="2228"/>
      <c r="CK676" s="2228"/>
      <c r="CL676" s="2228"/>
      <c r="CM676" s="2229"/>
      <c r="CN676" s="2229"/>
    </row>
    <row r="677" spans="1:95" ht="12" thickBot="1" x14ac:dyDescent="0.25">
      <c r="B677" s="2227"/>
      <c r="I677" s="2228"/>
      <c r="J677" s="2228"/>
      <c r="K677" s="2228"/>
      <c r="L677" s="2228"/>
      <c r="M677" s="2228"/>
      <c r="N677" s="2228"/>
      <c r="O677" s="2228"/>
      <c r="P677" s="2228"/>
      <c r="Q677" s="2228"/>
      <c r="R677" s="2228"/>
      <c r="S677" s="2228"/>
      <c r="T677" s="2228"/>
      <c r="U677" s="2228"/>
      <c r="V677" s="2228"/>
      <c r="W677" s="2228"/>
      <c r="X677" s="2228"/>
      <c r="Y677" s="2228"/>
      <c r="Z677" s="2228"/>
      <c r="AA677" s="2228"/>
      <c r="AB677" s="2229"/>
      <c r="AC677" s="2229"/>
      <c r="AD677" s="2229"/>
      <c r="AE677" s="2229"/>
      <c r="AF677" s="2228"/>
      <c r="AG677" s="2228"/>
      <c r="AH677" s="2228"/>
      <c r="AI677" s="2228"/>
      <c r="AJ677" s="2228"/>
      <c r="AK677" s="2228"/>
      <c r="AL677" s="2228"/>
      <c r="AM677" s="2228"/>
      <c r="AN677" s="2228"/>
      <c r="AO677" s="2228"/>
      <c r="AP677" s="2228"/>
      <c r="AQ677" s="2228"/>
      <c r="AR677" s="2228"/>
      <c r="AS677" s="2228"/>
      <c r="AT677" s="2228"/>
      <c r="AU677" s="2228"/>
      <c r="AV677" s="2228"/>
      <c r="AW677" s="2228"/>
      <c r="AX677" s="2235"/>
      <c r="AY677" s="2228"/>
      <c r="AZ677" s="2228"/>
      <c r="BA677" s="2228"/>
      <c r="BB677" s="2228"/>
      <c r="BC677" s="2228"/>
      <c r="BD677" s="2228"/>
      <c r="BE677" s="2228"/>
      <c r="BF677" s="2228"/>
      <c r="BG677" s="2228"/>
      <c r="BH677" s="2228"/>
      <c r="BI677" s="2228"/>
      <c r="BJ677" s="2228"/>
      <c r="BK677" s="2228"/>
      <c r="BL677" s="2228"/>
      <c r="BM677" s="2228"/>
      <c r="BN677" s="2228"/>
      <c r="BO677" s="2228"/>
      <c r="BP677" s="2228"/>
      <c r="BQ677" s="2228"/>
      <c r="BR677" s="2228"/>
      <c r="BS677" s="2229"/>
      <c r="BT677" s="2228"/>
      <c r="BU677" s="2228"/>
      <c r="BV677" s="2228"/>
      <c r="BW677" s="2228"/>
      <c r="BX677" s="2228"/>
      <c r="BY677" s="2228"/>
      <c r="BZ677" s="2228"/>
      <c r="CA677" s="2228"/>
      <c r="CB677" s="2228"/>
      <c r="CC677" s="2228"/>
      <c r="CD677" s="2228"/>
      <c r="CE677" s="2228"/>
      <c r="CF677" s="2228"/>
      <c r="CG677" s="2228"/>
      <c r="CH677" s="2228"/>
      <c r="CI677" s="2228"/>
      <c r="CJ677" s="2228"/>
      <c r="CK677" s="2228"/>
      <c r="CL677" s="2228"/>
      <c r="CM677" s="2229"/>
      <c r="CN677" s="2229"/>
    </row>
    <row r="678" spans="1:95" x14ac:dyDescent="0.2">
      <c r="B678" s="2227"/>
      <c r="I678" s="2228"/>
      <c r="J678" s="2228"/>
      <c r="K678" s="2228"/>
      <c r="L678" s="2228"/>
      <c r="M678" s="2228"/>
      <c r="N678" s="2228"/>
      <c r="O678" s="2228"/>
      <c r="P678" s="2228"/>
      <c r="Q678" s="2228"/>
      <c r="R678" s="2228"/>
      <c r="S678" s="2228"/>
      <c r="T678" s="2228"/>
      <c r="U678" s="2228"/>
      <c r="V678" s="2228"/>
      <c r="W678" s="2228"/>
      <c r="X678" s="2228"/>
      <c r="Y678" s="2228"/>
      <c r="Z678" s="2228"/>
      <c r="AA678" s="2228"/>
      <c r="AB678" s="2229"/>
      <c r="AC678" s="2229"/>
      <c r="AD678" s="2229"/>
      <c r="AE678" s="2229"/>
      <c r="AF678" s="2228"/>
      <c r="AG678" s="2228"/>
      <c r="AH678" s="2228"/>
      <c r="AI678" s="2228"/>
      <c r="AJ678" s="2228"/>
      <c r="AK678" s="2228"/>
      <c r="AL678" s="2228"/>
      <c r="AM678" s="2228"/>
      <c r="AN678" s="2228"/>
      <c r="AO678" s="2228"/>
      <c r="AP678" s="2228"/>
      <c r="AQ678" s="2228"/>
      <c r="AR678" s="2228"/>
      <c r="AS678" s="2228"/>
      <c r="AT678" s="2228"/>
      <c r="AU678" s="2228"/>
      <c r="AV678" s="2228"/>
      <c r="AW678" s="2228"/>
      <c r="AX678" s="2228"/>
      <c r="AY678" s="2228"/>
      <c r="AZ678" s="2228"/>
      <c r="BA678" s="2228"/>
      <c r="BB678" s="2228"/>
      <c r="BC678" s="2228"/>
      <c r="BD678" s="2228"/>
      <c r="BE678" s="2228"/>
      <c r="BF678" s="2228"/>
      <c r="BG678" s="2228"/>
      <c r="BH678" s="2228"/>
      <c r="BI678" s="2228"/>
      <c r="BJ678" s="2228"/>
      <c r="BK678" s="2228"/>
      <c r="BL678" s="2228"/>
      <c r="BM678" s="2228"/>
      <c r="BN678" s="2228"/>
      <c r="BO678" s="2228"/>
      <c r="BP678" s="2228"/>
      <c r="BQ678" s="2228"/>
      <c r="BR678" s="2228"/>
      <c r="BS678" s="2229"/>
      <c r="BT678" s="2228"/>
      <c r="BU678" s="2228"/>
      <c r="BV678" s="2228"/>
      <c r="BW678" s="2228"/>
      <c r="BX678" s="2228"/>
      <c r="BY678" s="2228"/>
      <c r="BZ678" s="2228"/>
      <c r="CA678" s="2228"/>
      <c r="CB678" s="2228"/>
      <c r="CC678" s="2228"/>
      <c r="CD678" s="2228"/>
      <c r="CE678" s="2228"/>
      <c r="CF678" s="2228"/>
      <c r="CG678" s="2228"/>
      <c r="CH678" s="2228"/>
      <c r="CI678" s="2228"/>
      <c r="CJ678" s="2228"/>
      <c r="CK678" s="2228"/>
      <c r="CL678" s="2228"/>
      <c r="CM678" s="2229"/>
      <c r="CN678" s="2229"/>
    </row>
    <row r="679" spans="1:95" x14ac:dyDescent="0.2">
      <c r="B679" s="2227"/>
      <c r="I679" s="2228"/>
      <c r="J679" s="2228"/>
      <c r="K679" s="2228"/>
      <c r="L679" s="2228"/>
      <c r="M679" s="2228"/>
      <c r="N679" s="2228"/>
      <c r="O679" s="2228"/>
      <c r="P679" s="2228"/>
      <c r="Q679" s="2228"/>
      <c r="R679" s="2228"/>
      <c r="S679" s="2228"/>
      <c r="T679" s="2228"/>
      <c r="U679" s="2228"/>
      <c r="V679" s="2228"/>
      <c r="W679" s="2228"/>
      <c r="X679" s="2228"/>
      <c r="Y679" s="2228"/>
      <c r="Z679" s="2228"/>
      <c r="AA679" s="2228"/>
      <c r="AB679" s="2229"/>
      <c r="AC679" s="2229"/>
      <c r="AD679" s="2229"/>
      <c r="AE679" s="2229"/>
      <c r="AF679" s="2228"/>
      <c r="AG679" s="2228"/>
      <c r="AH679" s="2228"/>
      <c r="AI679" s="2228"/>
      <c r="AJ679" s="2228"/>
      <c r="AK679" s="2228"/>
      <c r="AL679" s="2228"/>
      <c r="AM679" s="2228"/>
      <c r="AN679" s="2228"/>
      <c r="AO679" s="2228"/>
      <c r="AP679" s="2228"/>
      <c r="AQ679" s="2228"/>
      <c r="AR679" s="2228"/>
      <c r="AS679" s="2228"/>
      <c r="AT679" s="2228"/>
      <c r="AU679" s="2228"/>
      <c r="AV679" s="2228"/>
      <c r="AW679" s="2228"/>
      <c r="AX679" s="2228"/>
      <c r="AY679" s="2228"/>
      <c r="AZ679" s="2228"/>
      <c r="BA679" s="2228"/>
      <c r="BB679" s="2228"/>
      <c r="BC679" s="2228"/>
      <c r="BD679" s="2228"/>
      <c r="BE679" s="2228"/>
      <c r="BF679" s="2228"/>
      <c r="BG679" s="2228"/>
      <c r="BH679" s="2228"/>
      <c r="BI679" s="2228"/>
      <c r="BJ679" s="2228"/>
      <c r="BK679" s="2228"/>
      <c r="BL679" s="2228"/>
      <c r="BM679" s="2228"/>
      <c r="BN679" s="2228"/>
      <c r="BO679" s="2228"/>
      <c r="BP679" s="2228"/>
      <c r="BQ679" s="2228"/>
      <c r="BR679" s="2228"/>
      <c r="BS679" s="2229"/>
      <c r="BT679" s="2228"/>
      <c r="BU679" s="2228"/>
      <c r="BV679" s="2228"/>
      <c r="BW679" s="2228"/>
      <c r="BX679" s="2228"/>
      <c r="BY679" s="2228"/>
      <c r="BZ679" s="2228"/>
      <c r="CA679" s="2228"/>
      <c r="CB679" s="2228"/>
      <c r="CC679" s="2228"/>
      <c r="CD679" s="2228"/>
      <c r="CE679" s="2228"/>
      <c r="CF679" s="2228"/>
      <c r="CG679" s="2228"/>
      <c r="CH679" s="2228"/>
      <c r="CI679" s="2228"/>
      <c r="CJ679" s="2228"/>
      <c r="CK679" s="2228"/>
      <c r="CL679" s="2228"/>
      <c r="CM679" s="2229"/>
      <c r="CN679" s="2229"/>
    </row>
    <row r="680" spans="1:95" s="551" customFormat="1" x14ac:dyDescent="0.2">
      <c r="A680" s="2170"/>
      <c r="B680" s="2236"/>
      <c r="C680" s="2164"/>
      <c r="D680" s="2164"/>
      <c r="E680" s="2165"/>
      <c r="F680" s="2167"/>
      <c r="G680" s="2164"/>
      <c r="H680" s="2167"/>
      <c r="I680" s="2237"/>
      <c r="J680" s="2237"/>
      <c r="K680" s="2237"/>
      <c r="L680" s="2237"/>
      <c r="M680" s="2237"/>
      <c r="N680" s="2237"/>
      <c r="O680" s="2237"/>
      <c r="P680" s="2237"/>
      <c r="Q680" s="2237"/>
      <c r="R680" s="2237"/>
      <c r="S680" s="2237"/>
      <c r="T680" s="2237"/>
      <c r="U680" s="2237"/>
      <c r="V680" s="2237"/>
      <c r="W680" s="2237"/>
      <c r="X680" s="2237"/>
      <c r="Y680" s="2237"/>
      <c r="Z680" s="2237"/>
      <c r="AA680" s="2237"/>
      <c r="AB680" s="2238"/>
      <c r="AC680" s="2238"/>
      <c r="AD680" s="2238"/>
      <c r="AE680" s="2238"/>
      <c r="AF680" s="2237"/>
      <c r="AG680" s="2237"/>
      <c r="AH680" s="2237"/>
      <c r="AI680" s="2237"/>
      <c r="AJ680" s="2237"/>
      <c r="AK680" s="2237"/>
      <c r="AL680" s="2237"/>
      <c r="AM680" s="2237"/>
      <c r="AN680" s="2237"/>
      <c r="AO680" s="2237"/>
      <c r="AP680" s="2237"/>
      <c r="AQ680" s="2237"/>
      <c r="AR680" s="2237"/>
      <c r="AS680" s="2237"/>
      <c r="AT680" s="2237"/>
      <c r="AU680" s="2237"/>
      <c r="AV680" s="2237"/>
      <c r="AW680" s="2237"/>
      <c r="AX680" s="2237"/>
      <c r="AY680" s="2237"/>
      <c r="AZ680" s="2237"/>
      <c r="BA680" s="2237"/>
      <c r="BB680" s="2237"/>
      <c r="BC680" s="2237"/>
      <c r="BD680" s="2237"/>
      <c r="BE680" s="2237"/>
      <c r="BF680" s="2237"/>
      <c r="BG680" s="2237"/>
      <c r="BH680" s="2237"/>
      <c r="BI680" s="2237"/>
      <c r="BJ680" s="2237"/>
      <c r="BK680" s="2237"/>
      <c r="BL680" s="2237"/>
      <c r="BM680" s="2237"/>
      <c r="BN680" s="2237"/>
      <c r="BO680" s="2237"/>
      <c r="BP680" s="2237"/>
      <c r="BQ680" s="2237"/>
      <c r="BR680" s="2237"/>
      <c r="BS680" s="2238"/>
      <c r="BT680" s="2237"/>
      <c r="BU680" s="2237"/>
      <c r="BV680" s="2237"/>
      <c r="BW680" s="2237"/>
      <c r="BX680" s="2237"/>
      <c r="BY680" s="2237"/>
      <c r="BZ680" s="2237"/>
      <c r="CA680" s="2237"/>
      <c r="CB680" s="2237"/>
      <c r="CC680" s="2237"/>
      <c r="CD680" s="2237"/>
      <c r="CE680" s="2237"/>
      <c r="CF680" s="2237"/>
      <c r="CG680" s="2237"/>
      <c r="CH680" s="2237"/>
      <c r="CI680" s="2237"/>
      <c r="CJ680" s="2237"/>
      <c r="CK680" s="2237"/>
      <c r="CL680" s="2237"/>
      <c r="CM680" s="2238"/>
      <c r="CN680" s="2238"/>
      <c r="CO680" s="2239"/>
      <c r="CQ680" s="1653"/>
    </row>
    <row r="681" spans="1:95" s="551" customFormat="1" x14ac:dyDescent="0.2">
      <c r="A681" s="2170"/>
      <c r="B681" s="2236"/>
      <c r="C681" s="2164"/>
      <c r="D681" s="2164"/>
      <c r="E681" s="2165"/>
      <c r="F681" s="2167"/>
      <c r="G681" s="2164"/>
      <c r="H681" s="2167"/>
      <c r="I681" s="2237"/>
      <c r="J681" s="2237"/>
      <c r="K681" s="2237"/>
      <c r="L681" s="2237"/>
      <c r="M681" s="2237"/>
      <c r="N681" s="2237"/>
      <c r="O681" s="2237"/>
      <c r="P681" s="2237"/>
      <c r="Q681" s="2237"/>
      <c r="R681" s="2237"/>
      <c r="S681" s="2237"/>
      <c r="T681" s="2237"/>
      <c r="U681" s="2237"/>
      <c r="V681" s="2237"/>
      <c r="W681" s="2237"/>
      <c r="X681" s="2237"/>
      <c r="Y681" s="2237"/>
      <c r="Z681" s="2237"/>
      <c r="AA681" s="2237"/>
      <c r="AB681" s="2238"/>
      <c r="AC681" s="2238"/>
      <c r="AD681" s="2238"/>
      <c r="AE681" s="2238"/>
      <c r="AF681" s="2237"/>
      <c r="AG681" s="2237"/>
      <c r="AH681" s="2237"/>
      <c r="AI681" s="2237"/>
      <c r="AJ681" s="2237"/>
      <c r="AK681" s="2237"/>
      <c r="AL681" s="2237"/>
      <c r="AM681" s="2237"/>
      <c r="AN681" s="2237"/>
      <c r="AO681" s="2237"/>
      <c r="AP681" s="2237"/>
      <c r="AQ681" s="2237"/>
      <c r="AR681" s="2237"/>
      <c r="AS681" s="2237"/>
      <c r="AT681" s="2237"/>
      <c r="AU681" s="2237"/>
      <c r="AV681" s="2237"/>
      <c r="AW681" s="2237"/>
      <c r="AX681" s="2237"/>
      <c r="AY681" s="2237"/>
      <c r="AZ681" s="2237"/>
      <c r="BA681" s="2237"/>
      <c r="BB681" s="2237"/>
      <c r="BC681" s="2237"/>
      <c r="BD681" s="2237"/>
      <c r="BE681" s="2237"/>
      <c r="BF681" s="2237"/>
      <c r="BG681" s="2237"/>
      <c r="BH681" s="2237"/>
      <c r="BI681" s="2237"/>
      <c r="BJ681" s="2237"/>
      <c r="BK681" s="2237"/>
      <c r="BL681" s="2237"/>
      <c r="BM681" s="2237"/>
      <c r="BN681" s="2237"/>
      <c r="BO681" s="2237"/>
      <c r="BP681" s="2237"/>
      <c r="BQ681" s="2237"/>
      <c r="BR681" s="2237"/>
      <c r="BS681" s="2238"/>
      <c r="BT681" s="2237"/>
      <c r="BU681" s="2237"/>
      <c r="BV681" s="2237"/>
      <c r="BW681" s="2237"/>
      <c r="BX681" s="2237"/>
      <c r="BY681" s="2237"/>
      <c r="BZ681" s="2237"/>
      <c r="CA681" s="2237"/>
      <c r="CB681" s="2237"/>
      <c r="CC681" s="2237"/>
      <c r="CD681" s="2237"/>
      <c r="CE681" s="2237"/>
      <c r="CF681" s="2237"/>
      <c r="CG681" s="2237"/>
      <c r="CH681" s="2237"/>
      <c r="CI681" s="2237"/>
      <c r="CJ681" s="2237"/>
      <c r="CK681" s="2237"/>
      <c r="CL681" s="2237"/>
      <c r="CM681" s="2238"/>
      <c r="CN681" s="2238"/>
      <c r="CO681" s="2239"/>
      <c r="CQ681" s="1653"/>
    </row>
    <row r="682" spans="1:95" s="551" customFormat="1" x14ac:dyDescent="0.2">
      <c r="A682" s="2170"/>
      <c r="B682" s="2236"/>
      <c r="C682" s="2164"/>
      <c r="D682" s="2164"/>
      <c r="E682" s="2165"/>
      <c r="F682" s="2167"/>
      <c r="G682" s="2164"/>
      <c r="H682" s="2167"/>
      <c r="I682" s="2237"/>
      <c r="J682" s="2237"/>
      <c r="K682" s="2237"/>
      <c r="L682" s="2237"/>
      <c r="M682" s="2237"/>
      <c r="N682" s="2237"/>
      <c r="O682" s="2237"/>
      <c r="P682" s="2237"/>
      <c r="Q682" s="2237"/>
      <c r="R682" s="2237"/>
      <c r="S682" s="2237"/>
      <c r="T682" s="2237"/>
      <c r="U682" s="2237"/>
      <c r="V682" s="2237"/>
      <c r="W682" s="2237"/>
      <c r="X682" s="2237"/>
      <c r="Y682" s="2237"/>
      <c r="Z682" s="2237"/>
      <c r="AA682" s="2237"/>
      <c r="AB682" s="2238"/>
      <c r="AC682" s="2238"/>
      <c r="AD682" s="2238"/>
      <c r="AE682" s="2238"/>
      <c r="AF682" s="2237"/>
      <c r="AG682" s="2237"/>
      <c r="AH682" s="2237"/>
      <c r="AI682" s="2237"/>
      <c r="AJ682" s="2237"/>
      <c r="AK682" s="2237"/>
      <c r="AL682" s="2237"/>
      <c r="AM682" s="2237"/>
      <c r="AN682" s="2237"/>
      <c r="AO682" s="2237"/>
      <c r="AP682" s="2237"/>
      <c r="AQ682" s="2237"/>
      <c r="AR682" s="2237"/>
      <c r="AS682" s="2237"/>
      <c r="AT682" s="2237"/>
      <c r="AU682" s="2237"/>
      <c r="AV682" s="2237"/>
      <c r="AW682" s="2237"/>
      <c r="AX682" s="2237"/>
      <c r="AY682" s="2237"/>
      <c r="AZ682" s="2237"/>
      <c r="BA682" s="2237"/>
      <c r="BB682" s="2237"/>
      <c r="BC682" s="2237"/>
      <c r="BD682" s="2237"/>
      <c r="BE682" s="2237"/>
      <c r="BF682" s="2237"/>
      <c r="BG682" s="2237"/>
      <c r="BH682" s="2237"/>
      <c r="BI682" s="2237"/>
      <c r="BJ682" s="2237"/>
      <c r="BK682" s="2237"/>
      <c r="BL682" s="2237"/>
      <c r="BM682" s="2237"/>
      <c r="BN682" s="2237"/>
      <c r="BO682" s="2237"/>
      <c r="BP682" s="2237"/>
      <c r="BQ682" s="2237"/>
      <c r="BR682" s="2237"/>
      <c r="BS682" s="2238"/>
      <c r="BT682" s="2237"/>
      <c r="BU682" s="2237"/>
      <c r="BV682" s="2237"/>
      <c r="BW682" s="2237"/>
      <c r="BX682" s="2237"/>
      <c r="BY682" s="2237"/>
      <c r="BZ682" s="2237"/>
      <c r="CA682" s="2237"/>
      <c r="CB682" s="2237"/>
      <c r="CC682" s="2237"/>
      <c r="CD682" s="2237"/>
      <c r="CE682" s="2237"/>
      <c r="CF682" s="2237"/>
      <c r="CG682" s="2237"/>
      <c r="CH682" s="2237"/>
      <c r="CI682" s="2237"/>
      <c r="CJ682" s="2237"/>
      <c r="CK682" s="2237"/>
      <c r="CL682" s="2237"/>
      <c r="CM682" s="2238"/>
      <c r="CN682" s="2238"/>
      <c r="CO682" s="2239"/>
      <c r="CQ682" s="1653"/>
    </row>
    <row r="683" spans="1:95" s="551" customFormat="1" x14ac:dyDescent="0.2">
      <c r="A683" s="2170"/>
      <c r="B683" s="2236"/>
      <c r="C683" s="2164"/>
      <c r="D683" s="2164"/>
      <c r="E683" s="2165"/>
      <c r="F683" s="2167"/>
      <c r="G683" s="2164"/>
      <c r="H683" s="2167"/>
      <c r="I683" s="2237"/>
      <c r="J683" s="2237"/>
      <c r="K683" s="2237"/>
      <c r="L683" s="2237"/>
      <c r="M683" s="2237"/>
      <c r="N683" s="2237"/>
      <c r="O683" s="2237"/>
      <c r="P683" s="2237"/>
      <c r="Q683" s="2237"/>
      <c r="R683" s="2237"/>
      <c r="S683" s="2237"/>
      <c r="T683" s="2237"/>
      <c r="U683" s="2237"/>
      <c r="V683" s="2237"/>
      <c r="W683" s="2237"/>
      <c r="X683" s="2237"/>
      <c r="Y683" s="2237"/>
      <c r="Z683" s="2237"/>
      <c r="AA683" s="2237"/>
      <c r="AB683" s="2238"/>
      <c r="AC683" s="2238"/>
      <c r="AD683" s="2238"/>
      <c r="AE683" s="2238"/>
      <c r="AF683" s="2237"/>
      <c r="AG683" s="2237"/>
      <c r="AH683" s="2237"/>
      <c r="AI683" s="2237"/>
      <c r="AJ683" s="2237"/>
      <c r="AK683" s="2237"/>
      <c r="AL683" s="2237"/>
      <c r="AM683" s="2237"/>
      <c r="AN683" s="2237"/>
      <c r="AO683" s="2237"/>
      <c r="AP683" s="2237"/>
      <c r="AQ683" s="2237"/>
      <c r="AR683" s="2237"/>
      <c r="AS683" s="2237"/>
      <c r="AT683" s="2237"/>
      <c r="AU683" s="2237"/>
      <c r="AV683" s="2237"/>
      <c r="AW683" s="2237"/>
      <c r="AX683" s="2237"/>
      <c r="AY683" s="2237"/>
      <c r="AZ683" s="2237"/>
      <c r="BA683" s="2237"/>
      <c r="BB683" s="2237"/>
      <c r="BC683" s="2237"/>
      <c r="BD683" s="2237"/>
      <c r="BE683" s="2237"/>
      <c r="BF683" s="2237"/>
      <c r="BG683" s="2237"/>
      <c r="BH683" s="2237"/>
      <c r="BI683" s="2237"/>
      <c r="BJ683" s="2237"/>
      <c r="BK683" s="2237"/>
      <c r="BL683" s="2237"/>
      <c r="BM683" s="2237"/>
      <c r="BN683" s="2237"/>
      <c r="BO683" s="2237"/>
      <c r="BP683" s="2237"/>
      <c r="BQ683" s="2237"/>
      <c r="BR683" s="2237"/>
      <c r="BS683" s="2238"/>
      <c r="BT683" s="2237"/>
      <c r="BU683" s="2237"/>
      <c r="BV683" s="2237"/>
      <c r="BW683" s="2237"/>
      <c r="BX683" s="2237"/>
      <c r="BY683" s="2237"/>
      <c r="BZ683" s="2237"/>
      <c r="CA683" s="2237"/>
      <c r="CB683" s="2237"/>
      <c r="CC683" s="2237"/>
      <c r="CD683" s="2237"/>
      <c r="CE683" s="2237"/>
      <c r="CF683" s="2237"/>
      <c r="CG683" s="2237"/>
      <c r="CH683" s="2237"/>
      <c r="CI683" s="2237"/>
      <c r="CJ683" s="2237"/>
      <c r="CK683" s="2237"/>
      <c r="CL683" s="2237"/>
      <c r="CM683" s="2238"/>
      <c r="CN683" s="2238"/>
      <c r="CO683" s="2239"/>
      <c r="CQ683" s="1653"/>
    </row>
    <row r="684" spans="1:95" s="551" customFormat="1" x14ac:dyDescent="0.2">
      <c r="A684" s="2170"/>
      <c r="B684" s="2236"/>
      <c r="C684" s="2164"/>
      <c r="D684" s="2164"/>
      <c r="E684" s="2165"/>
      <c r="F684" s="2167"/>
      <c r="G684" s="2164"/>
      <c r="H684" s="2167"/>
      <c r="I684" s="2237"/>
      <c r="J684" s="2237"/>
      <c r="K684" s="2237"/>
      <c r="L684" s="2237"/>
      <c r="M684" s="2237"/>
      <c r="N684" s="2237"/>
      <c r="O684" s="2237"/>
      <c r="P684" s="2237"/>
      <c r="Q684" s="2237"/>
      <c r="R684" s="2237"/>
      <c r="S684" s="2237"/>
      <c r="T684" s="2237"/>
      <c r="U684" s="2237"/>
      <c r="V684" s="2237"/>
      <c r="W684" s="2237"/>
      <c r="X684" s="2237"/>
      <c r="Y684" s="2237"/>
      <c r="Z684" s="2237"/>
      <c r="AA684" s="2237"/>
      <c r="AB684" s="2238"/>
      <c r="AC684" s="2238"/>
      <c r="AD684" s="2238"/>
      <c r="AE684" s="2238"/>
      <c r="AF684" s="2237"/>
      <c r="AG684" s="2237"/>
      <c r="AH684" s="2237"/>
      <c r="AI684" s="2237"/>
      <c r="AJ684" s="2237"/>
      <c r="AK684" s="2237"/>
      <c r="AL684" s="2237"/>
      <c r="AM684" s="2237"/>
      <c r="AN684" s="2237"/>
      <c r="AO684" s="2237"/>
      <c r="AP684" s="2237"/>
      <c r="AQ684" s="2237"/>
      <c r="AR684" s="2237"/>
      <c r="AS684" s="2237"/>
      <c r="AT684" s="2237"/>
      <c r="AU684" s="2237"/>
      <c r="AV684" s="2237"/>
      <c r="AW684" s="2237"/>
      <c r="AX684" s="2237"/>
      <c r="AY684" s="2237"/>
      <c r="AZ684" s="2237"/>
      <c r="BA684" s="2237"/>
      <c r="BB684" s="2237"/>
      <c r="BC684" s="2237"/>
      <c r="BD684" s="2237"/>
      <c r="BE684" s="2237"/>
      <c r="BF684" s="2237"/>
      <c r="BG684" s="2237"/>
      <c r="BH684" s="2237"/>
      <c r="BI684" s="2237"/>
      <c r="BJ684" s="2237"/>
      <c r="BK684" s="2237"/>
      <c r="BL684" s="2237"/>
      <c r="BM684" s="2237"/>
      <c r="BN684" s="2237"/>
      <c r="BO684" s="2237"/>
      <c r="BP684" s="2237"/>
      <c r="BQ684" s="2237"/>
      <c r="BR684" s="2237"/>
      <c r="BS684" s="2238"/>
      <c r="BT684" s="2237"/>
      <c r="BU684" s="2237"/>
      <c r="BV684" s="2237"/>
      <c r="BW684" s="2237"/>
      <c r="BX684" s="2237"/>
      <c r="BY684" s="2237"/>
      <c r="BZ684" s="2237"/>
      <c r="CA684" s="2237"/>
      <c r="CB684" s="2237"/>
      <c r="CC684" s="2237"/>
      <c r="CD684" s="2237"/>
      <c r="CE684" s="2237"/>
      <c r="CF684" s="2237"/>
      <c r="CG684" s="2237"/>
      <c r="CH684" s="2237"/>
      <c r="CI684" s="2237"/>
      <c r="CJ684" s="2237"/>
      <c r="CK684" s="2237"/>
      <c r="CL684" s="2237"/>
      <c r="CM684" s="2238"/>
      <c r="CN684" s="2238"/>
      <c r="CO684" s="2239"/>
      <c r="CQ684" s="1653"/>
    </row>
    <row r="685" spans="1:95" s="551" customFormat="1" x14ac:dyDescent="0.2">
      <c r="A685" s="2170"/>
      <c r="B685" s="2236"/>
      <c r="C685" s="2164"/>
      <c r="D685" s="2164"/>
      <c r="E685" s="2165"/>
      <c r="F685" s="2167"/>
      <c r="G685" s="2164"/>
      <c r="H685" s="2167"/>
      <c r="I685" s="2237"/>
      <c r="J685" s="2237"/>
      <c r="K685" s="2237"/>
      <c r="L685" s="2237"/>
      <c r="M685" s="2237"/>
      <c r="N685" s="2237"/>
      <c r="O685" s="2237"/>
      <c r="P685" s="2237"/>
      <c r="Q685" s="2237"/>
      <c r="R685" s="2237"/>
      <c r="S685" s="2237"/>
      <c r="T685" s="2237"/>
      <c r="U685" s="2237"/>
      <c r="V685" s="2237"/>
      <c r="W685" s="2237"/>
      <c r="X685" s="2237"/>
      <c r="Y685" s="2237"/>
      <c r="Z685" s="2237"/>
      <c r="AA685" s="2237"/>
      <c r="AB685" s="2238"/>
      <c r="AC685" s="2238"/>
      <c r="AD685" s="2238"/>
      <c r="AE685" s="2238"/>
      <c r="AF685" s="2237"/>
      <c r="AG685" s="2237"/>
      <c r="AH685" s="2237"/>
      <c r="AI685" s="2237"/>
      <c r="AJ685" s="2237"/>
      <c r="AK685" s="2237"/>
      <c r="AL685" s="2237"/>
      <c r="AM685" s="2237"/>
      <c r="AN685" s="2237"/>
      <c r="AO685" s="2237"/>
      <c r="AP685" s="2237"/>
      <c r="AQ685" s="2237"/>
      <c r="AR685" s="2237"/>
      <c r="AS685" s="2237"/>
      <c r="AT685" s="2237"/>
      <c r="AU685" s="2237"/>
      <c r="AV685" s="2237"/>
      <c r="AW685" s="2237"/>
      <c r="AX685" s="2237"/>
      <c r="AY685" s="2237"/>
      <c r="AZ685" s="2237"/>
      <c r="BA685" s="2237"/>
      <c r="BB685" s="2237"/>
      <c r="BC685" s="2237"/>
      <c r="BD685" s="2237"/>
      <c r="BE685" s="2237"/>
      <c r="BF685" s="2237"/>
      <c r="BG685" s="2237"/>
      <c r="BH685" s="2237"/>
      <c r="BI685" s="2237"/>
      <c r="BJ685" s="2237"/>
      <c r="BK685" s="2237"/>
      <c r="BL685" s="2237"/>
      <c r="BM685" s="2237"/>
      <c r="BN685" s="2237"/>
      <c r="BO685" s="2237"/>
      <c r="BP685" s="2237"/>
      <c r="BQ685" s="2237"/>
      <c r="BR685" s="2237"/>
      <c r="BS685" s="2238"/>
      <c r="BT685" s="2237"/>
      <c r="BU685" s="2237"/>
      <c r="BV685" s="2237"/>
      <c r="BW685" s="2237"/>
      <c r="BX685" s="2237"/>
      <c r="BY685" s="2237"/>
      <c r="BZ685" s="2237"/>
      <c r="CA685" s="2237"/>
      <c r="CB685" s="2237"/>
      <c r="CC685" s="2237"/>
      <c r="CD685" s="2237"/>
      <c r="CE685" s="2237"/>
      <c r="CF685" s="2237"/>
      <c r="CG685" s="2237"/>
      <c r="CH685" s="2237"/>
      <c r="CI685" s="2237"/>
      <c r="CJ685" s="2237"/>
      <c r="CK685" s="2237"/>
      <c r="CL685" s="2237"/>
      <c r="CM685" s="2238"/>
      <c r="CN685" s="2238"/>
      <c r="CO685" s="2239"/>
      <c r="CQ685" s="1653"/>
    </row>
    <row r="686" spans="1:95" s="551" customFormat="1" x14ac:dyDescent="0.2">
      <c r="A686" s="2170"/>
      <c r="B686" s="2236"/>
      <c r="C686" s="2164"/>
      <c r="D686" s="2164"/>
      <c r="E686" s="2165"/>
      <c r="F686" s="2167"/>
      <c r="G686" s="2164"/>
      <c r="H686" s="2167"/>
      <c r="I686" s="2237"/>
      <c r="J686" s="2237"/>
      <c r="K686" s="2237"/>
      <c r="L686" s="2237"/>
      <c r="M686" s="2237"/>
      <c r="N686" s="2237"/>
      <c r="O686" s="2237"/>
      <c r="P686" s="2237"/>
      <c r="Q686" s="2237"/>
      <c r="R686" s="2237"/>
      <c r="S686" s="2237"/>
      <c r="T686" s="2237"/>
      <c r="U686" s="2237"/>
      <c r="V686" s="2237"/>
      <c r="W686" s="2237"/>
      <c r="X686" s="2237"/>
      <c r="Y686" s="2237"/>
      <c r="Z686" s="2237"/>
      <c r="AA686" s="2237"/>
      <c r="AB686" s="2238"/>
      <c r="AC686" s="2238"/>
      <c r="AD686" s="2238"/>
      <c r="AE686" s="2238"/>
      <c r="AF686" s="2237"/>
      <c r="AG686" s="2237"/>
      <c r="AH686" s="2237"/>
      <c r="AI686" s="2237"/>
      <c r="AJ686" s="2237"/>
      <c r="AK686" s="2237"/>
      <c r="AL686" s="2237"/>
      <c r="AM686" s="2237"/>
      <c r="AN686" s="2237"/>
      <c r="AO686" s="2237"/>
      <c r="AP686" s="2237"/>
      <c r="AQ686" s="2237"/>
      <c r="AR686" s="2237"/>
      <c r="AS686" s="2237"/>
      <c r="AT686" s="2237"/>
      <c r="AU686" s="2237"/>
      <c r="AV686" s="2237"/>
      <c r="AW686" s="2237"/>
      <c r="AX686" s="2237"/>
      <c r="AY686" s="2237"/>
      <c r="AZ686" s="2237"/>
      <c r="BA686" s="2237"/>
      <c r="BB686" s="2237"/>
      <c r="BC686" s="2237"/>
      <c r="BD686" s="2237"/>
      <c r="BE686" s="2237"/>
      <c r="BF686" s="2237"/>
      <c r="BG686" s="2237"/>
      <c r="BH686" s="2237"/>
      <c r="BI686" s="2237"/>
      <c r="BJ686" s="2237"/>
      <c r="BK686" s="2237"/>
      <c r="BL686" s="2237"/>
      <c r="BM686" s="2237"/>
      <c r="BN686" s="2237"/>
      <c r="BO686" s="2237"/>
      <c r="BP686" s="2237"/>
      <c r="BQ686" s="2237"/>
      <c r="BR686" s="2237"/>
      <c r="BS686" s="2238"/>
      <c r="BT686" s="2237"/>
      <c r="BU686" s="2237"/>
      <c r="BV686" s="2237"/>
      <c r="BW686" s="2237"/>
      <c r="BX686" s="2237"/>
      <c r="BY686" s="2237"/>
      <c r="BZ686" s="2237"/>
      <c r="CA686" s="2237"/>
      <c r="CB686" s="2237"/>
      <c r="CC686" s="2237"/>
      <c r="CD686" s="2237"/>
      <c r="CE686" s="2237"/>
      <c r="CF686" s="2237"/>
      <c r="CG686" s="2237"/>
      <c r="CH686" s="2237"/>
      <c r="CI686" s="2237"/>
      <c r="CJ686" s="2237"/>
      <c r="CK686" s="2237"/>
      <c r="CL686" s="2237"/>
      <c r="CM686" s="2238"/>
      <c r="CN686" s="2238"/>
      <c r="CO686" s="2239"/>
      <c r="CQ686" s="1653"/>
    </row>
    <row r="687" spans="1:95" s="551" customFormat="1" x14ac:dyDescent="0.2">
      <c r="A687" s="2170"/>
      <c r="B687" s="2236"/>
      <c r="C687" s="2164"/>
      <c r="D687" s="2164"/>
      <c r="E687" s="2165"/>
      <c r="F687" s="2167"/>
      <c r="G687" s="2164"/>
      <c r="H687" s="2167"/>
      <c r="I687" s="2237"/>
      <c r="J687" s="2237"/>
      <c r="K687" s="2237"/>
      <c r="L687" s="2237"/>
      <c r="M687" s="2237"/>
      <c r="N687" s="2237"/>
      <c r="O687" s="2237"/>
      <c r="P687" s="2237"/>
      <c r="Q687" s="2237"/>
      <c r="R687" s="2237"/>
      <c r="S687" s="2237"/>
      <c r="T687" s="2237"/>
      <c r="U687" s="2237"/>
      <c r="V687" s="2237"/>
      <c r="W687" s="2237"/>
      <c r="X687" s="2237"/>
      <c r="Y687" s="2237"/>
      <c r="Z687" s="2237"/>
      <c r="AA687" s="2237"/>
      <c r="AB687" s="2238"/>
      <c r="AC687" s="2238"/>
      <c r="AD687" s="2238"/>
      <c r="AE687" s="2238"/>
      <c r="AF687" s="2237"/>
      <c r="AG687" s="2237"/>
      <c r="AH687" s="2237"/>
      <c r="AI687" s="2237"/>
      <c r="AJ687" s="2237"/>
      <c r="AK687" s="2237"/>
      <c r="AL687" s="2237"/>
      <c r="AM687" s="2237"/>
      <c r="AN687" s="2237"/>
      <c r="AO687" s="2237"/>
      <c r="AP687" s="2237"/>
      <c r="AQ687" s="2237"/>
      <c r="AR687" s="2237"/>
      <c r="AS687" s="2237"/>
      <c r="AT687" s="2237"/>
      <c r="AU687" s="2237"/>
      <c r="AV687" s="2237"/>
      <c r="AW687" s="2237"/>
      <c r="AX687" s="2237"/>
      <c r="AY687" s="2237"/>
      <c r="AZ687" s="2237"/>
      <c r="BA687" s="2237"/>
      <c r="BB687" s="2237"/>
      <c r="BC687" s="2237"/>
      <c r="BD687" s="2237"/>
      <c r="BE687" s="2237"/>
      <c r="BF687" s="2237"/>
      <c r="BG687" s="2237"/>
      <c r="BH687" s="2237"/>
      <c r="BI687" s="2237"/>
      <c r="BJ687" s="2237"/>
      <c r="BK687" s="2237"/>
      <c r="BL687" s="2237"/>
      <c r="BM687" s="2237"/>
      <c r="BN687" s="2237"/>
      <c r="BO687" s="2237"/>
      <c r="BP687" s="2237"/>
      <c r="BQ687" s="2237"/>
      <c r="BR687" s="2237"/>
      <c r="BS687" s="2238"/>
      <c r="BT687" s="2237"/>
      <c r="BU687" s="2237"/>
      <c r="BV687" s="2237"/>
      <c r="BW687" s="2237"/>
      <c r="BX687" s="2237"/>
      <c r="BY687" s="2237"/>
      <c r="BZ687" s="2237"/>
      <c r="CA687" s="2237"/>
      <c r="CB687" s="2237"/>
      <c r="CC687" s="2237"/>
      <c r="CD687" s="2237"/>
      <c r="CE687" s="2237"/>
      <c r="CF687" s="2237"/>
      <c r="CG687" s="2237"/>
      <c r="CH687" s="2237"/>
      <c r="CI687" s="2237"/>
      <c r="CJ687" s="2237"/>
      <c r="CK687" s="2237"/>
      <c r="CL687" s="2237"/>
      <c r="CM687" s="2238"/>
      <c r="CN687" s="2238"/>
      <c r="CO687" s="2239"/>
      <c r="CQ687" s="1653"/>
    </row>
    <row r="688" spans="1:95" s="551" customFormat="1" x14ac:dyDescent="0.2">
      <c r="A688" s="2170"/>
      <c r="B688" s="2236"/>
      <c r="C688" s="2164"/>
      <c r="D688" s="2164"/>
      <c r="E688" s="2165"/>
      <c r="F688" s="2167"/>
      <c r="G688" s="2164"/>
      <c r="H688" s="2167"/>
      <c r="I688" s="2237"/>
      <c r="J688" s="2237"/>
      <c r="K688" s="2237"/>
      <c r="L688" s="2237"/>
      <c r="M688" s="2237"/>
      <c r="N688" s="2237"/>
      <c r="O688" s="2237"/>
      <c r="P688" s="2237"/>
      <c r="Q688" s="2237"/>
      <c r="R688" s="2237"/>
      <c r="S688" s="2237"/>
      <c r="T688" s="2237"/>
      <c r="U688" s="2237"/>
      <c r="V688" s="2237"/>
      <c r="W688" s="2237"/>
      <c r="X688" s="2237"/>
      <c r="Y688" s="2237"/>
      <c r="Z688" s="2237"/>
      <c r="AA688" s="2237"/>
      <c r="AB688" s="2238"/>
      <c r="AC688" s="2238"/>
      <c r="AD688" s="2238"/>
      <c r="AE688" s="2238"/>
      <c r="AF688" s="2237"/>
      <c r="AG688" s="2237"/>
      <c r="AH688" s="2237"/>
      <c r="AI688" s="2237"/>
      <c r="AJ688" s="2237"/>
      <c r="AK688" s="2237"/>
      <c r="AL688" s="2237"/>
      <c r="AM688" s="2237"/>
      <c r="AN688" s="2237"/>
      <c r="AO688" s="2237"/>
      <c r="AP688" s="2237"/>
      <c r="AQ688" s="2237"/>
      <c r="AR688" s="2237"/>
      <c r="AS688" s="2237"/>
      <c r="AT688" s="2237"/>
      <c r="AU688" s="2237"/>
      <c r="AV688" s="2237"/>
      <c r="AW688" s="2237"/>
      <c r="AX688" s="2237"/>
      <c r="AY688" s="2237"/>
      <c r="AZ688" s="2237"/>
      <c r="BA688" s="2237"/>
      <c r="BB688" s="2237"/>
      <c r="BC688" s="2237"/>
      <c r="BD688" s="2237"/>
      <c r="BE688" s="2237"/>
      <c r="BF688" s="2237"/>
      <c r="BG688" s="2237"/>
      <c r="BH688" s="2237"/>
      <c r="BI688" s="2237"/>
      <c r="BJ688" s="2237"/>
      <c r="BK688" s="2237"/>
      <c r="BL688" s="2237"/>
      <c r="BM688" s="2237"/>
      <c r="BN688" s="2237"/>
      <c r="BO688" s="2237"/>
      <c r="BP688" s="2237"/>
      <c r="BQ688" s="2237"/>
      <c r="BR688" s="2237"/>
      <c r="BS688" s="2238"/>
      <c r="BT688" s="2237"/>
      <c r="BU688" s="2237"/>
      <c r="BV688" s="2237"/>
      <c r="BW688" s="2237"/>
      <c r="BX688" s="2237"/>
      <c r="BY688" s="2237"/>
      <c r="BZ688" s="2237"/>
      <c r="CA688" s="2237"/>
      <c r="CB688" s="2237"/>
      <c r="CC688" s="2237"/>
      <c r="CD688" s="2237"/>
      <c r="CE688" s="2237"/>
      <c r="CF688" s="2237"/>
      <c r="CG688" s="2237"/>
      <c r="CH688" s="2237"/>
      <c r="CI688" s="2237"/>
      <c r="CJ688" s="2237"/>
      <c r="CK688" s="2237"/>
      <c r="CL688" s="2237"/>
      <c r="CM688" s="2238"/>
      <c r="CN688" s="2238"/>
      <c r="CO688" s="2239"/>
      <c r="CQ688" s="1653"/>
    </row>
    <row r="689" spans="1:95" s="551" customFormat="1" x14ac:dyDescent="0.2">
      <c r="A689" s="2170"/>
      <c r="B689" s="2236"/>
      <c r="C689" s="2164"/>
      <c r="D689" s="2164"/>
      <c r="E689" s="2165"/>
      <c r="F689" s="2167"/>
      <c r="G689" s="2164"/>
      <c r="H689" s="2167"/>
      <c r="I689" s="2237"/>
      <c r="J689" s="2237"/>
      <c r="K689" s="2237"/>
      <c r="L689" s="2237"/>
      <c r="M689" s="2237"/>
      <c r="N689" s="2237"/>
      <c r="O689" s="2237"/>
      <c r="P689" s="2237"/>
      <c r="Q689" s="2237"/>
      <c r="R689" s="2237"/>
      <c r="S689" s="2237"/>
      <c r="T689" s="2237"/>
      <c r="U689" s="2237"/>
      <c r="V689" s="2237"/>
      <c r="W689" s="2237"/>
      <c r="X689" s="2237"/>
      <c r="Y689" s="2237"/>
      <c r="Z689" s="2237"/>
      <c r="AA689" s="2237"/>
      <c r="AB689" s="2238"/>
      <c r="AC689" s="2238"/>
      <c r="AD689" s="2238"/>
      <c r="AE689" s="2238"/>
      <c r="AF689" s="2237"/>
      <c r="AG689" s="2237"/>
      <c r="AH689" s="2237"/>
      <c r="AI689" s="2237"/>
      <c r="AJ689" s="2237"/>
      <c r="AK689" s="2237"/>
      <c r="AL689" s="2237"/>
      <c r="AM689" s="2237"/>
      <c r="AN689" s="2237"/>
      <c r="AO689" s="2237"/>
      <c r="AP689" s="2237"/>
      <c r="AQ689" s="2237"/>
      <c r="AR689" s="2237"/>
      <c r="AS689" s="2237"/>
      <c r="AT689" s="2237"/>
      <c r="AU689" s="2237"/>
      <c r="AV689" s="2237"/>
      <c r="AW689" s="2237"/>
      <c r="AX689" s="2237"/>
      <c r="AY689" s="2237"/>
      <c r="AZ689" s="2237"/>
      <c r="BA689" s="2237"/>
      <c r="BB689" s="2237"/>
      <c r="BC689" s="2237"/>
      <c r="BD689" s="2237"/>
      <c r="BE689" s="2237"/>
      <c r="BF689" s="2237"/>
      <c r="BG689" s="2237"/>
      <c r="BH689" s="2237"/>
      <c r="BI689" s="2237"/>
      <c r="BJ689" s="2237"/>
      <c r="BK689" s="2237"/>
      <c r="BL689" s="2237"/>
      <c r="BM689" s="2237"/>
      <c r="BN689" s="2237"/>
      <c r="BO689" s="2237"/>
      <c r="BP689" s="2237"/>
      <c r="BQ689" s="2237"/>
      <c r="BR689" s="2237"/>
      <c r="BS689" s="2238"/>
      <c r="BT689" s="2237"/>
      <c r="BU689" s="2237"/>
      <c r="BV689" s="2237"/>
      <c r="BW689" s="2237"/>
      <c r="BX689" s="2237"/>
      <c r="BY689" s="2237"/>
      <c r="BZ689" s="2237"/>
      <c r="CA689" s="2237"/>
      <c r="CB689" s="2237"/>
      <c r="CC689" s="2237"/>
      <c r="CD689" s="2237"/>
      <c r="CE689" s="2237"/>
      <c r="CF689" s="2237"/>
      <c r="CG689" s="2237"/>
      <c r="CH689" s="2237"/>
      <c r="CI689" s="2237"/>
      <c r="CJ689" s="2237"/>
      <c r="CK689" s="2237"/>
      <c r="CL689" s="2237"/>
      <c r="CM689" s="2238"/>
      <c r="CN689" s="2238"/>
      <c r="CO689" s="2239"/>
      <c r="CQ689" s="1653"/>
    </row>
    <row r="690" spans="1:95" s="551" customFormat="1" x14ac:dyDescent="0.2">
      <c r="A690" s="2170"/>
      <c r="B690" s="2236"/>
      <c r="C690" s="2164"/>
      <c r="D690" s="2164"/>
      <c r="E690" s="2165"/>
      <c r="F690" s="2167"/>
      <c r="G690" s="2164"/>
      <c r="H690" s="2167"/>
      <c r="I690" s="2237"/>
      <c r="J690" s="2237"/>
      <c r="K690" s="2237"/>
      <c r="L690" s="2237"/>
      <c r="M690" s="2237"/>
      <c r="N690" s="2237"/>
      <c r="O690" s="2237"/>
      <c r="P690" s="2237"/>
      <c r="Q690" s="2237"/>
      <c r="R690" s="2237"/>
      <c r="S690" s="2237"/>
      <c r="T690" s="2237"/>
      <c r="U690" s="2237"/>
      <c r="V690" s="2237"/>
      <c r="W690" s="2237"/>
      <c r="X690" s="2237"/>
      <c r="Y690" s="2237"/>
      <c r="Z690" s="2237"/>
      <c r="AA690" s="2237"/>
      <c r="AB690" s="2238"/>
      <c r="AC690" s="2238"/>
      <c r="AD690" s="2238"/>
      <c r="AE690" s="2238"/>
      <c r="AF690" s="2237"/>
      <c r="AG690" s="2237"/>
      <c r="AH690" s="2237"/>
      <c r="AI690" s="2237"/>
      <c r="AJ690" s="2237"/>
      <c r="AK690" s="2237"/>
      <c r="AL690" s="2237"/>
      <c r="AM690" s="2237"/>
      <c r="AN690" s="2237"/>
      <c r="AO690" s="2237"/>
      <c r="AP690" s="2237"/>
      <c r="AQ690" s="2237"/>
      <c r="AR690" s="2237"/>
      <c r="AS690" s="2237"/>
      <c r="AT690" s="2237"/>
      <c r="AU690" s="2237"/>
      <c r="AV690" s="2237"/>
      <c r="AW690" s="2237"/>
      <c r="AX690" s="2237"/>
      <c r="AY690" s="2237"/>
      <c r="AZ690" s="2237"/>
      <c r="BA690" s="2237"/>
      <c r="BB690" s="2237"/>
      <c r="BC690" s="2237"/>
      <c r="BD690" s="2237"/>
      <c r="BE690" s="2237"/>
      <c r="BF690" s="2237"/>
      <c r="BG690" s="2237"/>
      <c r="BH690" s="2237"/>
      <c r="BI690" s="2237"/>
      <c r="BJ690" s="2237"/>
      <c r="BK690" s="2237"/>
      <c r="BL690" s="2237"/>
      <c r="BM690" s="2237"/>
      <c r="BN690" s="2237"/>
      <c r="BO690" s="2237"/>
      <c r="BP690" s="2237"/>
      <c r="BQ690" s="2237"/>
      <c r="BR690" s="2237"/>
      <c r="BS690" s="2238"/>
      <c r="BT690" s="2237"/>
      <c r="BU690" s="2237"/>
      <c r="BV690" s="2237"/>
      <c r="BW690" s="2237"/>
      <c r="BX690" s="2237"/>
      <c r="BY690" s="2237"/>
      <c r="BZ690" s="2237"/>
      <c r="CA690" s="2237"/>
      <c r="CB690" s="2237"/>
      <c r="CC690" s="2237"/>
      <c r="CD690" s="2237"/>
      <c r="CE690" s="2237"/>
      <c r="CF690" s="2237"/>
      <c r="CG690" s="2237"/>
      <c r="CH690" s="2237"/>
      <c r="CI690" s="2237"/>
      <c r="CJ690" s="2237"/>
      <c r="CK690" s="2237"/>
      <c r="CL690" s="2237"/>
      <c r="CM690" s="2238"/>
      <c r="CN690" s="2238"/>
      <c r="CO690" s="2239"/>
      <c r="CQ690" s="1653"/>
    </row>
    <row r="691" spans="1:95" s="551" customFormat="1" x14ac:dyDescent="0.2">
      <c r="A691" s="2170"/>
      <c r="B691" s="2236"/>
      <c r="C691" s="2164"/>
      <c r="D691" s="2164"/>
      <c r="E691" s="2165"/>
      <c r="F691" s="2167"/>
      <c r="G691" s="2164"/>
      <c r="H691" s="2167"/>
      <c r="I691" s="2237"/>
      <c r="J691" s="2237"/>
      <c r="K691" s="2237"/>
      <c r="L691" s="2237"/>
      <c r="M691" s="2237"/>
      <c r="N691" s="2237"/>
      <c r="O691" s="2237"/>
      <c r="P691" s="2237"/>
      <c r="Q691" s="2237"/>
      <c r="R691" s="2237"/>
      <c r="S691" s="2237"/>
      <c r="T691" s="2237"/>
      <c r="U691" s="2237"/>
      <c r="V691" s="2237"/>
      <c r="W691" s="2237"/>
      <c r="X691" s="2237"/>
      <c r="Y691" s="2237"/>
      <c r="Z691" s="2237"/>
      <c r="AA691" s="2237"/>
      <c r="AB691" s="2238"/>
      <c r="AC691" s="2238"/>
      <c r="AD691" s="2238"/>
      <c r="AE691" s="2238"/>
      <c r="AF691" s="2237"/>
      <c r="AG691" s="2237"/>
      <c r="AH691" s="2237"/>
      <c r="AI691" s="2237"/>
      <c r="AJ691" s="2237"/>
      <c r="AK691" s="2237"/>
      <c r="AL691" s="2237"/>
      <c r="AM691" s="2237"/>
      <c r="AN691" s="2237"/>
      <c r="AO691" s="2237"/>
      <c r="AP691" s="2237"/>
      <c r="AQ691" s="2237"/>
      <c r="AR691" s="2237"/>
      <c r="AS691" s="2237"/>
      <c r="AT691" s="2237"/>
      <c r="AU691" s="2237"/>
      <c r="AV691" s="2237"/>
      <c r="AW691" s="2237"/>
      <c r="AX691" s="2237"/>
      <c r="AY691" s="2237"/>
      <c r="AZ691" s="2237"/>
      <c r="BA691" s="2237"/>
      <c r="BB691" s="2237"/>
      <c r="BC691" s="2237"/>
      <c r="BD691" s="2237"/>
      <c r="BE691" s="2237"/>
      <c r="BF691" s="2237"/>
      <c r="BG691" s="2237"/>
      <c r="BH691" s="2237"/>
      <c r="BI691" s="2237"/>
      <c r="BJ691" s="2237"/>
      <c r="BK691" s="2237"/>
      <c r="BL691" s="2237"/>
      <c r="BM691" s="2237"/>
      <c r="BN691" s="2237"/>
      <c r="BO691" s="2237"/>
      <c r="BP691" s="2237"/>
      <c r="BQ691" s="2237"/>
      <c r="BR691" s="2237"/>
      <c r="BS691" s="2238"/>
      <c r="BT691" s="2237"/>
      <c r="BU691" s="2237"/>
      <c r="BV691" s="2237"/>
      <c r="BW691" s="2237"/>
      <c r="BX691" s="2237"/>
      <c r="BY691" s="2237"/>
      <c r="BZ691" s="2237"/>
      <c r="CA691" s="2237"/>
      <c r="CB691" s="2237"/>
      <c r="CC691" s="2237"/>
      <c r="CD691" s="2237"/>
      <c r="CE691" s="2237"/>
      <c r="CF691" s="2237"/>
      <c r="CG691" s="2237"/>
      <c r="CH691" s="2237"/>
      <c r="CI691" s="2237"/>
      <c r="CJ691" s="2237"/>
      <c r="CK691" s="2237"/>
      <c r="CL691" s="2237"/>
      <c r="CM691" s="2238"/>
      <c r="CN691" s="2238"/>
      <c r="CO691" s="2239"/>
      <c r="CQ691" s="1653"/>
    </row>
    <row r="692" spans="1:95" s="551" customFormat="1" x14ac:dyDescent="0.2">
      <c r="A692" s="2170"/>
      <c r="B692" s="2236"/>
      <c r="C692" s="2164"/>
      <c r="D692" s="2164"/>
      <c r="E692" s="2165"/>
      <c r="F692" s="2167"/>
      <c r="G692" s="2164"/>
      <c r="H692" s="2167"/>
      <c r="I692" s="2237"/>
      <c r="J692" s="2237"/>
      <c r="K692" s="2237"/>
      <c r="L692" s="2237"/>
      <c r="M692" s="2237"/>
      <c r="N692" s="2237"/>
      <c r="O692" s="2237"/>
      <c r="P692" s="2237"/>
      <c r="Q692" s="2237"/>
      <c r="R692" s="2237"/>
      <c r="S692" s="2237"/>
      <c r="T692" s="2237"/>
      <c r="U692" s="2237"/>
      <c r="V692" s="2237"/>
      <c r="W692" s="2237"/>
      <c r="X692" s="2237"/>
      <c r="Y692" s="2237"/>
      <c r="Z692" s="2237"/>
      <c r="AA692" s="2237"/>
      <c r="AB692" s="2238"/>
      <c r="AC692" s="2238"/>
      <c r="AD692" s="2238"/>
      <c r="AE692" s="2238"/>
      <c r="AF692" s="2237"/>
      <c r="AG692" s="2237"/>
      <c r="AH692" s="2237"/>
      <c r="AI692" s="2237"/>
      <c r="AJ692" s="2237"/>
      <c r="AK692" s="2237"/>
      <c r="AL692" s="2237"/>
      <c r="AM692" s="2237"/>
      <c r="AN692" s="2237"/>
      <c r="AO692" s="2237"/>
      <c r="AP692" s="2237"/>
      <c r="AQ692" s="2237"/>
      <c r="AR692" s="2237"/>
      <c r="AS692" s="2237"/>
      <c r="AT692" s="2237"/>
      <c r="AU692" s="2237"/>
      <c r="AV692" s="2237"/>
      <c r="AW692" s="2237"/>
      <c r="AX692" s="2237"/>
      <c r="AY692" s="2237"/>
      <c r="AZ692" s="2237"/>
      <c r="BA692" s="2237"/>
      <c r="BB692" s="2237"/>
      <c r="BC692" s="2237"/>
      <c r="BD692" s="2237"/>
      <c r="BE692" s="2237"/>
      <c r="BF692" s="2237"/>
      <c r="BG692" s="2237"/>
      <c r="BH692" s="2237"/>
      <c r="BI692" s="2237"/>
      <c r="BJ692" s="2237"/>
      <c r="BK692" s="2237"/>
      <c r="BL692" s="2237"/>
      <c r="BM692" s="2237"/>
      <c r="BN692" s="2237"/>
      <c r="BO692" s="2237"/>
      <c r="BP692" s="2237"/>
      <c r="BQ692" s="2237"/>
      <c r="BR692" s="2237"/>
      <c r="BS692" s="2238"/>
      <c r="BT692" s="2237"/>
      <c r="BU692" s="2237"/>
      <c r="BV692" s="2237"/>
      <c r="BW692" s="2237"/>
      <c r="BX692" s="2237"/>
      <c r="BY692" s="2237"/>
      <c r="BZ692" s="2237"/>
      <c r="CA692" s="2237"/>
      <c r="CB692" s="2237"/>
      <c r="CC692" s="2237"/>
      <c r="CD692" s="2237"/>
      <c r="CE692" s="2237"/>
      <c r="CF692" s="2237"/>
      <c r="CG692" s="2237"/>
      <c r="CH692" s="2237"/>
      <c r="CI692" s="2237"/>
      <c r="CJ692" s="2237"/>
      <c r="CK692" s="2237"/>
      <c r="CL692" s="2237"/>
      <c r="CM692" s="2238"/>
      <c r="CN692" s="2238"/>
      <c r="CO692" s="2239"/>
      <c r="CQ692" s="1653"/>
    </row>
    <row r="693" spans="1:95" s="551" customFormat="1" x14ac:dyDescent="0.2">
      <c r="A693" s="2170"/>
      <c r="B693" s="2236"/>
      <c r="C693" s="2164"/>
      <c r="D693" s="2164"/>
      <c r="E693" s="2165"/>
      <c r="F693" s="2167"/>
      <c r="G693" s="2164"/>
      <c r="H693" s="2167"/>
      <c r="I693" s="2237"/>
      <c r="J693" s="2237"/>
      <c r="K693" s="2237"/>
      <c r="L693" s="2237"/>
      <c r="M693" s="2237"/>
      <c r="N693" s="2237"/>
      <c r="O693" s="2237"/>
      <c r="P693" s="2237"/>
      <c r="Q693" s="2237"/>
      <c r="R693" s="2237"/>
      <c r="S693" s="2237"/>
      <c r="T693" s="2237"/>
      <c r="U693" s="2237"/>
      <c r="V693" s="2237"/>
      <c r="W693" s="2237"/>
      <c r="X693" s="2237"/>
      <c r="Y693" s="2237"/>
      <c r="Z693" s="2237"/>
      <c r="AA693" s="2237"/>
      <c r="AB693" s="2238"/>
      <c r="AC693" s="2238"/>
      <c r="AD693" s="2238"/>
      <c r="AE693" s="2238"/>
      <c r="AF693" s="2237"/>
      <c r="AG693" s="2237"/>
      <c r="AH693" s="2237"/>
      <c r="AI693" s="2237"/>
      <c r="AJ693" s="2237"/>
      <c r="AK693" s="2237"/>
      <c r="AL693" s="2237"/>
      <c r="AM693" s="2237"/>
      <c r="AN693" s="2237"/>
      <c r="AO693" s="2237"/>
      <c r="AP693" s="2237"/>
      <c r="AQ693" s="2237"/>
      <c r="AR693" s="2237"/>
      <c r="AS693" s="2237"/>
      <c r="AT693" s="2237"/>
      <c r="AU693" s="2237"/>
      <c r="AV693" s="2237"/>
      <c r="AW693" s="2237"/>
      <c r="AX693" s="2237"/>
      <c r="AY693" s="2237"/>
      <c r="AZ693" s="2237"/>
      <c r="BA693" s="2237"/>
      <c r="BB693" s="2237"/>
      <c r="BC693" s="2237"/>
      <c r="BD693" s="2237"/>
      <c r="BE693" s="2237"/>
      <c r="BF693" s="2237"/>
      <c r="BG693" s="2237"/>
      <c r="BH693" s="2237"/>
      <c r="BI693" s="2237"/>
      <c r="BJ693" s="2237"/>
      <c r="BK693" s="2237"/>
      <c r="BL693" s="2237"/>
      <c r="BM693" s="2237"/>
      <c r="BN693" s="2237"/>
      <c r="BO693" s="2237"/>
      <c r="BP693" s="2237"/>
      <c r="BQ693" s="2237"/>
      <c r="BR693" s="2237"/>
      <c r="BS693" s="2238"/>
      <c r="BT693" s="2237"/>
      <c r="BU693" s="2237"/>
      <c r="BV693" s="2237"/>
      <c r="BW693" s="2237"/>
      <c r="BX693" s="2237"/>
      <c r="BY693" s="2237"/>
      <c r="BZ693" s="2237"/>
      <c r="CA693" s="2237"/>
      <c r="CB693" s="2237"/>
      <c r="CC693" s="2237"/>
      <c r="CD693" s="2237"/>
      <c r="CE693" s="2237"/>
      <c r="CF693" s="2237"/>
      <c r="CG693" s="2237"/>
      <c r="CH693" s="2237"/>
      <c r="CI693" s="2237"/>
      <c r="CJ693" s="2237"/>
      <c r="CK693" s="2237"/>
      <c r="CL693" s="2237"/>
      <c r="CM693" s="2238"/>
      <c r="CN693" s="2238"/>
      <c r="CO693" s="2239"/>
      <c r="CQ693" s="1653"/>
    </row>
    <row r="694" spans="1:95" s="551" customFormat="1" x14ac:dyDescent="0.2">
      <c r="A694" s="2170"/>
      <c r="B694" s="2236"/>
      <c r="C694" s="2164"/>
      <c r="D694" s="2164"/>
      <c r="E694" s="2165"/>
      <c r="F694" s="2167"/>
      <c r="G694" s="2164"/>
      <c r="H694" s="2167"/>
      <c r="I694" s="2237"/>
      <c r="J694" s="2237"/>
      <c r="K694" s="2237"/>
      <c r="L694" s="2237"/>
      <c r="M694" s="2237"/>
      <c r="N694" s="2237"/>
      <c r="O694" s="2237"/>
      <c r="P694" s="2237"/>
      <c r="Q694" s="2237"/>
      <c r="R694" s="2237"/>
      <c r="S694" s="2237"/>
      <c r="T694" s="2237"/>
      <c r="U694" s="2237"/>
      <c r="V694" s="2237"/>
      <c r="W694" s="2237"/>
      <c r="X694" s="2237"/>
      <c r="Y694" s="2237"/>
      <c r="Z694" s="2237"/>
      <c r="AA694" s="2237"/>
      <c r="AB694" s="2238"/>
      <c r="AC694" s="2238"/>
      <c r="AD694" s="2238"/>
      <c r="AE694" s="2238"/>
      <c r="AF694" s="2237"/>
      <c r="AG694" s="2237"/>
      <c r="AH694" s="2237"/>
      <c r="AI694" s="2237"/>
      <c r="AJ694" s="2237"/>
      <c r="AK694" s="2237"/>
      <c r="AL694" s="2237"/>
      <c r="AM694" s="2237"/>
      <c r="AN694" s="2237"/>
      <c r="AO694" s="2237"/>
      <c r="AP694" s="2237"/>
      <c r="AQ694" s="2237"/>
      <c r="AR694" s="2237"/>
      <c r="AS694" s="2237"/>
      <c r="AT694" s="2237"/>
      <c r="AU694" s="2237"/>
      <c r="AV694" s="2237"/>
      <c r="AW694" s="2237"/>
      <c r="AX694" s="2237"/>
      <c r="AY694" s="2237"/>
      <c r="AZ694" s="2237"/>
      <c r="BA694" s="2237"/>
      <c r="BB694" s="2237"/>
      <c r="BC694" s="2237"/>
      <c r="BD694" s="2237"/>
      <c r="BE694" s="2237"/>
      <c r="BF694" s="2237"/>
      <c r="BG694" s="2237"/>
      <c r="BH694" s="2237"/>
      <c r="BI694" s="2237"/>
      <c r="BJ694" s="2237"/>
      <c r="BK694" s="2237"/>
      <c r="BL694" s="2237"/>
      <c r="BM694" s="2237"/>
      <c r="BN694" s="2237"/>
      <c r="BO694" s="2237"/>
      <c r="BP694" s="2237"/>
      <c r="BQ694" s="2237"/>
      <c r="BR694" s="2237"/>
      <c r="BS694" s="2238"/>
      <c r="BT694" s="2237"/>
      <c r="BU694" s="2237"/>
      <c r="BV694" s="2237"/>
      <c r="BW694" s="2237"/>
      <c r="BX694" s="2237"/>
      <c r="BY694" s="2237"/>
      <c r="BZ694" s="2237"/>
      <c r="CA694" s="2237"/>
      <c r="CB694" s="2237"/>
      <c r="CC694" s="2237"/>
      <c r="CD694" s="2237"/>
      <c r="CE694" s="2237"/>
      <c r="CF694" s="2237"/>
      <c r="CG694" s="2237"/>
      <c r="CH694" s="2237"/>
      <c r="CI694" s="2237"/>
      <c r="CJ694" s="2237"/>
      <c r="CK694" s="2237"/>
      <c r="CL694" s="2237"/>
      <c r="CM694" s="2238"/>
      <c r="CN694" s="2238"/>
      <c r="CO694" s="2239"/>
      <c r="CQ694" s="1653"/>
    </row>
    <row r="695" spans="1:95" s="551" customFormat="1" x14ac:dyDescent="0.2">
      <c r="A695" s="2170"/>
      <c r="B695" s="2236"/>
      <c r="C695" s="2164"/>
      <c r="D695" s="2164"/>
      <c r="E695" s="2165"/>
      <c r="F695" s="2167"/>
      <c r="G695" s="2164"/>
      <c r="H695" s="2167"/>
      <c r="I695" s="2237"/>
      <c r="J695" s="2237"/>
      <c r="K695" s="2237"/>
      <c r="L695" s="2237"/>
      <c r="M695" s="2237"/>
      <c r="N695" s="2237"/>
      <c r="O695" s="2237"/>
      <c r="P695" s="2237"/>
      <c r="Q695" s="2237"/>
      <c r="R695" s="2237"/>
      <c r="S695" s="2237"/>
      <c r="T695" s="2237"/>
      <c r="U695" s="2237"/>
      <c r="V695" s="2237"/>
      <c r="W695" s="2237"/>
      <c r="X695" s="2237"/>
      <c r="Y695" s="2237"/>
      <c r="Z695" s="2237"/>
      <c r="AA695" s="2237"/>
      <c r="AB695" s="2238"/>
      <c r="AC695" s="2238"/>
      <c r="AD695" s="2238"/>
      <c r="AE695" s="2238"/>
      <c r="AF695" s="2237"/>
      <c r="AG695" s="2237"/>
      <c r="AH695" s="2237"/>
      <c r="AI695" s="2237"/>
      <c r="AJ695" s="2237"/>
      <c r="AK695" s="2237"/>
      <c r="AL695" s="2237"/>
      <c r="AM695" s="2237"/>
      <c r="AN695" s="2237"/>
      <c r="AO695" s="2237"/>
      <c r="AP695" s="2237"/>
      <c r="AQ695" s="2237"/>
      <c r="AR695" s="2237"/>
      <c r="AS695" s="2237"/>
      <c r="AT695" s="2237"/>
      <c r="AU695" s="2237"/>
      <c r="AV695" s="2237"/>
      <c r="AW695" s="2237"/>
      <c r="AX695" s="2237"/>
      <c r="AY695" s="2237"/>
      <c r="AZ695" s="2237"/>
      <c r="BA695" s="2237"/>
      <c r="BB695" s="2237"/>
      <c r="BC695" s="2237"/>
      <c r="BD695" s="2237"/>
      <c r="BE695" s="2237"/>
      <c r="BF695" s="2237"/>
      <c r="BG695" s="2237"/>
      <c r="BH695" s="2237"/>
      <c r="BI695" s="2237"/>
      <c r="BJ695" s="2237"/>
      <c r="BK695" s="2237"/>
      <c r="BL695" s="2237"/>
      <c r="BM695" s="2237"/>
      <c r="BN695" s="2237"/>
      <c r="BO695" s="2237"/>
      <c r="BP695" s="2237"/>
      <c r="BQ695" s="2237"/>
      <c r="BR695" s="2237"/>
      <c r="BS695" s="2238"/>
      <c r="BT695" s="2237"/>
      <c r="BU695" s="2237"/>
      <c r="BV695" s="2237"/>
      <c r="BW695" s="2237"/>
      <c r="BX695" s="2237"/>
      <c r="BY695" s="2237"/>
      <c r="BZ695" s="2237"/>
      <c r="CA695" s="2237"/>
      <c r="CB695" s="2237"/>
      <c r="CC695" s="2237"/>
      <c r="CD695" s="2237"/>
      <c r="CE695" s="2237"/>
      <c r="CF695" s="2237"/>
      <c r="CG695" s="2237"/>
      <c r="CH695" s="2237"/>
      <c r="CI695" s="2237"/>
      <c r="CJ695" s="2237"/>
      <c r="CK695" s="2237"/>
      <c r="CL695" s="2237"/>
      <c r="CM695" s="2238"/>
      <c r="CN695" s="2238"/>
      <c r="CO695" s="2239"/>
      <c r="CQ695" s="1653"/>
    </row>
    <row r="696" spans="1:95" s="551" customFormat="1" x14ac:dyDescent="0.2">
      <c r="A696" s="2170"/>
      <c r="B696" s="2236"/>
      <c r="C696" s="2164"/>
      <c r="D696" s="2164"/>
      <c r="E696" s="2165"/>
      <c r="F696" s="2167"/>
      <c r="G696" s="2164"/>
      <c r="H696" s="2167"/>
      <c r="I696" s="2237"/>
      <c r="J696" s="2237"/>
      <c r="K696" s="2237"/>
      <c r="L696" s="2237"/>
      <c r="M696" s="2237"/>
      <c r="N696" s="2237"/>
      <c r="O696" s="2237"/>
      <c r="P696" s="2237"/>
      <c r="Q696" s="2237"/>
      <c r="R696" s="2237"/>
      <c r="S696" s="2237"/>
      <c r="T696" s="2237"/>
      <c r="U696" s="2237"/>
      <c r="V696" s="2237"/>
      <c r="W696" s="2237"/>
      <c r="X696" s="2237"/>
      <c r="Y696" s="2237"/>
      <c r="Z696" s="2237"/>
      <c r="AA696" s="2237"/>
      <c r="AB696" s="2238"/>
      <c r="AC696" s="2238"/>
      <c r="AD696" s="2238"/>
      <c r="AE696" s="2238"/>
      <c r="AF696" s="2237"/>
      <c r="AG696" s="2237"/>
      <c r="AH696" s="2237"/>
      <c r="AI696" s="2237"/>
      <c r="AJ696" s="2237"/>
      <c r="AK696" s="2237"/>
      <c r="AL696" s="2237"/>
      <c r="AM696" s="2237"/>
      <c r="AN696" s="2237"/>
      <c r="AO696" s="2237"/>
      <c r="AP696" s="2237"/>
      <c r="AQ696" s="2237"/>
      <c r="AR696" s="2237"/>
      <c r="AS696" s="2237"/>
      <c r="AT696" s="2237"/>
      <c r="AU696" s="2237"/>
      <c r="AV696" s="2237"/>
      <c r="AW696" s="2237"/>
      <c r="AX696" s="2237"/>
      <c r="AY696" s="2237"/>
      <c r="AZ696" s="2237"/>
      <c r="BA696" s="2237"/>
      <c r="BB696" s="2237"/>
      <c r="BC696" s="2237"/>
      <c r="BD696" s="2237"/>
      <c r="BE696" s="2237"/>
      <c r="BF696" s="2237"/>
      <c r="BG696" s="2237"/>
      <c r="BH696" s="2237"/>
      <c r="BI696" s="2237"/>
      <c r="BJ696" s="2237"/>
      <c r="BK696" s="2237"/>
      <c r="BL696" s="2237"/>
      <c r="BM696" s="2237"/>
      <c r="BN696" s="2237"/>
      <c r="BO696" s="2237"/>
      <c r="BP696" s="2237"/>
      <c r="BQ696" s="2237"/>
      <c r="BR696" s="2237"/>
      <c r="BS696" s="2238"/>
      <c r="BT696" s="2237"/>
      <c r="BU696" s="2237"/>
      <c r="BV696" s="2237"/>
      <c r="BW696" s="2237"/>
      <c r="BX696" s="2237"/>
      <c r="BY696" s="2237"/>
      <c r="BZ696" s="2237"/>
      <c r="CA696" s="2237"/>
      <c r="CB696" s="2237"/>
      <c r="CC696" s="2237"/>
      <c r="CD696" s="2237"/>
      <c r="CE696" s="2237"/>
      <c r="CF696" s="2237"/>
      <c r="CG696" s="2237"/>
      <c r="CH696" s="2237"/>
      <c r="CI696" s="2237"/>
      <c r="CJ696" s="2237"/>
      <c r="CK696" s="2237"/>
      <c r="CL696" s="2237"/>
      <c r="CM696" s="2238"/>
      <c r="CN696" s="2238"/>
      <c r="CO696" s="2239"/>
      <c r="CQ696" s="1653"/>
    </row>
    <row r="697" spans="1:95" s="551" customFormat="1" x14ac:dyDescent="0.2">
      <c r="A697" s="2170"/>
      <c r="B697" s="2236"/>
      <c r="C697" s="2164"/>
      <c r="D697" s="2164"/>
      <c r="E697" s="2165"/>
      <c r="F697" s="2167"/>
      <c r="G697" s="2164"/>
      <c r="H697" s="2167"/>
      <c r="I697" s="2237"/>
      <c r="J697" s="2237"/>
      <c r="K697" s="2237"/>
      <c r="L697" s="2237"/>
      <c r="M697" s="2237"/>
      <c r="N697" s="2237"/>
      <c r="O697" s="2237"/>
      <c r="P697" s="2237"/>
      <c r="Q697" s="2237"/>
      <c r="R697" s="2237"/>
      <c r="S697" s="2237"/>
      <c r="T697" s="2237"/>
      <c r="U697" s="2237"/>
      <c r="V697" s="2237"/>
      <c r="W697" s="2237"/>
      <c r="X697" s="2237"/>
      <c r="Y697" s="2237"/>
      <c r="Z697" s="2237"/>
      <c r="AA697" s="2237"/>
      <c r="AB697" s="2238"/>
      <c r="AC697" s="2238"/>
      <c r="AD697" s="2238"/>
      <c r="AE697" s="2238"/>
      <c r="AF697" s="2237"/>
      <c r="AG697" s="2237"/>
      <c r="AH697" s="2237"/>
      <c r="AI697" s="2237"/>
      <c r="AJ697" s="2237"/>
      <c r="AK697" s="2237"/>
      <c r="AL697" s="2237"/>
      <c r="AM697" s="2237"/>
      <c r="AN697" s="2237"/>
      <c r="AO697" s="2237"/>
      <c r="AP697" s="2237"/>
      <c r="AQ697" s="2237"/>
      <c r="AR697" s="2237"/>
      <c r="AS697" s="2237"/>
      <c r="AT697" s="2237"/>
      <c r="AU697" s="2237"/>
      <c r="AV697" s="2237"/>
      <c r="AW697" s="2237"/>
      <c r="AX697" s="2237"/>
      <c r="AY697" s="2237"/>
      <c r="AZ697" s="2237"/>
      <c r="BA697" s="2237"/>
      <c r="BB697" s="2237"/>
      <c r="BC697" s="2237"/>
      <c r="BD697" s="2237"/>
      <c r="BE697" s="2237"/>
      <c r="BF697" s="2237"/>
      <c r="BG697" s="2237"/>
      <c r="BH697" s="2237"/>
      <c r="BI697" s="2237"/>
      <c r="BJ697" s="2237"/>
      <c r="BK697" s="2237"/>
      <c r="BL697" s="2237"/>
      <c r="BM697" s="2237"/>
      <c r="BN697" s="2237"/>
      <c r="BO697" s="2237"/>
      <c r="BP697" s="2237"/>
      <c r="BQ697" s="2237"/>
      <c r="BR697" s="2237"/>
      <c r="BS697" s="2238"/>
      <c r="BT697" s="2237"/>
      <c r="BU697" s="2237"/>
      <c r="BV697" s="2237"/>
      <c r="BW697" s="2237"/>
      <c r="BX697" s="2237"/>
      <c r="BY697" s="2237"/>
      <c r="BZ697" s="2237"/>
      <c r="CA697" s="2237"/>
      <c r="CB697" s="2237"/>
      <c r="CC697" s="2237"/>
      <c r="CD697" s="2237"/>
      <c r="CE697" s="2237"/>
      <c r="CF697" s="2237"/>
      <c r="CG697" s="2237"/>
      <c r="CH697" s="2237"/>
      <c r="CI697" s="2237"/>
      <c r="CJ697" s="2237"/>
      <c r="CK697" s="2237"/>
      <c r="CL697" s="2237"/>
      <c r="CM697" s="2238"/>
      <c r="CN697" s="2238"/>
      <c r="CO697" s="2239"/>
      <c r="CQ697" s="1653"/>
    </row>
    <row r="698" spans="1:95" s="551" customFormat="1" x14ac:dyDescent="0.2">
      <c r="A698" s="2170"/>
      <c r="B698" s="2236"/>
      <c r="C698" s="2164"/>
      <c r="D698" s="2164"/>
      <c r="E698" s="2165"/>
      <c r="F698" s="2167"/>
      <c r="G698" s="2164"/>
      <c r="H698" s="2167"/>
      <c r="I698" s="2237"/>
      <c r="J698" s="2237"/>
      <c r="K698" s="2237"/>
      <c r="L698" s="2237"/>
      <c r="M698" s="2237"/>
      <c r="N698" s="2237"/>
      <c r="O698" s="2237"/>
      <c r="P698" s="2237"/>
      <c r="Q698" s="2237"/>
      <c r="R698" s="2237"/>
      <c r="S698" s="2237"/>
      <c r="T698" s="2237"/>
      <c r="U698" s="2237"/>
      <c r="V698" s="2237"/>
      <c r="W698" s="2237"/>
      <c r="X698" s="2237"/>
      <c r="Y698" s="2237"/>
      <c r="Z698" s="2237"/>
      <c r="AA698" s="2237"/>
      <c r="AB698" s="2238"/>
      <c r="AC698" s="2238"/>
      <c r="AD698" s="2238"/>
      <c r="AE698" s="2238"/>
      <c r="AF698" s="2237"/>
      <c r="AG698" s="2237"/>
      <c r="AH698" s="2237"/>
      <c r="AI698" s="2237"/>
      <c r="AJ698" s="2237"/>
      <c r="AK698" s="2237"/>
      <c r="AL698" s="2237"/>
      <c r="AM698" s="2237"/>
      <c r="AN698" s="2237"/>
      <c r="AO698" s="2237"/>
      <c r="AP698" s="2237"/>
      <c r="AQ698" s="2237"/>
      <c r="AR698" s="2237"/>
      <c r="AS698" s="2237"/>
      <c r="AT698" s="2237"/>
      <c r="AU698" s="2237"/>
      <c r="AV698" s="2237"/>
      <c r="AW698" s="2237"/>
      <c r="AX698" s="2237"/>
      <c r="AY698" s="2237"/>
      <c r="AZ698" s="2237"/>
      <c r="BA698" s="2237"/>
      <c r="BB698" s="2237"/>
      <c r="BC698" s="2237"/>
      <c r="BD698" s="2237"/>
      <c r="BE698" s="2237"/>
      <c r="BF698" s="2237"/>
      <c r="BG698" s="2237"/>
      <c r="BH698" s="2237"/>
      <c r="BI698" s="2237"/>
      <c r="BJ698" s="2237"/>
      <c r="BK698" s="2237"/>
      <c r="BL698" s="2237"/>
      <c r="BM698" s="2237"/>
      <c r="BN698" s="2237"/>
      <c r="BO698" s="2237"/>
      <c r="BP698" s="2237"/>
      <c r="BQ698" s="2237"/>
      <c r="BR698" s="2237"/>
      <c r="BS698" s="2238"/>
      <c r="BT698" s="2237"/>
      <c r="BU698" s="2237"/>
      <c r="BV698" s="2237"/>
      <c r="BW698" s="2237"/>
      <c r="BX698" s="2237"/>
      <c r="BY698" s="2237"/>
      <c r="BZ698" s="2237"/>
      <c r="CA698" s="2237"/>
      <c r="CB698" s="2237"/>
      <c r="CC698" s="2237"/>
      <c r="CD698" s="2237"/>
      <c r="CE698" s="2237"/>
      <c r="CF698" s="2237"/>
      <c r="CG698" s="2237"/>
      <c r="CH698" s="2237"/>
      <c r="CI698" s="2237"/>
      <c r="CJ698" s="2237"/>
      <c r="CK698" s="2237"/>
      <c r="CL698" s="2237"/>
      <c r="CM698" s="2238"/>
      <c r="CN698" s="2238"/>
      <c r="CO698" s="2239"/>
      <c r="CQ698" s="1653"/>
    </row>
    <row r="699" spans="1:95" s="551" customFormat="1" x14ac:dyDescent="0.2">
      <c r="A699" s="2170"/>
      <c r="B699" s="2236"/>
      <c r="C699" s="2164"/>
      <c r="D699" s="2164"/>
      <c r="E699" s="2165"/>
      <c r="F699" s="2167"/>
      <c r="G699" s="2164"/>
      <c r="H699" s="2167"/>
      <c r="I699" s="2237"/>
      <c r="J699" s="2237"/>
      <c r="K699" s="2237"/>
      <c r="L699" s="2237"/>
      <c r="M699" s="2237"/>
      <c r="N699" s="2237"/>
      <c r="O699" s="2237"/>
      <c r="P699" s="2237"/>
      <c r="Q699" s="2237"/>
      <c r="R699" s="2237"/>
      <c r="S699" s="2237"/>
      <c r="T699" s="2237"/>
      <c r="U699" s="2237"/>
      <c r="V699" s="2237"/>
      <c r="W699" s="2237"/>
      <c r="X699" s="2237"/>
      <c r="Y699" s="2237"/>
      <c r="Z699" s="2237"/>
      <c r="AA699" s="2237"/>
      <c r="AB699" s="2238"/>
      <c r="AC699" s="2238"/>
      <c r="AD699" s="2238"/>
      <c r="AE699" s="2238"/>
      <c r="AF699" s="2237"/>
      <c r="AG699" s="2237"/>
      <c r="AH699" s="2237"/>
      <c r="AI699" s="2237"/>
      <c r="AJ699" s="2237"/>
      <c r="AK699" s="2237"/>
      <c r="AL699" s="2237"/>
      <c r="AM699" s="2237"/>
      <c r="AN699" s="2237"/>
      <c r="AO699" s="2237"/>
      <c r="AP699" s="2237"/>
      <c r="AQ699" s="2237"/>
      <c r="AR699" s="2237"/>
      <c r="AS699" s="2237"/>
      <c r="AT699" s="2237"/>
      <c r="AU699" s="2237"/>
      <c r="AV699" s="2237"/>
      <c r="AW699" s="2237"/>
      <c r="AX699" s="2237"/>
      <c r="AY699" s="2237"/>
      <c r="AZ699" s="2237"/>
      <c r="BA699" s="2237"/>
      <c r="BB699" s="2237"/>
      <c r="BC699" s="2237"/>
      <c r="BD699" s="2237"/>
      <c r="BE699" s="2237"/>
      <c r="BF699" s="2237"/>
      <c r="BG699" s="2237"/>
      <c r="BH699" s="2237"/>
      <c r="BI699" s="2237"/>
      <c r="BJ699" s="2237"/>
      <c r="BK699" s="2237"/>
      <c r="BL699" s="2237"/>
      <c r="BM699" s="2237"/>
      <c r="BN699" s="2237"/>
      <c r="BO699" s="2237"/>
      <c r="BP699" s="2237"/>
      <c r="BQ699" s="2237"/>
      <c r="BR699" s="2237"/>
      <c r="BS699" s="2238"/>
      <c r="BT699" s="2237"/>
      <c r="BU699" s="2237"/>
      <c r="BV699" s="2237"/>
      <c r="BW699" s="2237"/>
      <c r="BX699" s="2237"/>
      <c r="BY699" s="2237"/>
      <c r="BZ699" s="2237"/>
      <c r="CA699" s="2237"/>
      <c r="CB699" s="2237"/>
      <c r="CC699" s="2237"/>
      <c r="CD699" s="2237"/>
      <c r="CE699" s="2237"/>
      <c r="CF699" s="2237"/>
      <c r="CG699" s="2237"/>
      <c r="CH699" s="2237"/>
      <c r="CI699" s="2237"/>
      <c r="CJ699" s="2237"/>
      <c r="CK699" s="2237"/>
      <c r="CL699" s="2237"/>
      <c r="CM699" s="2238"/>
      <c r="CN699" s="2238"/>
      <c r="CO699" s="2239"/>
      <c r="CQ699" s="1653"/>
    </row>
    <row r="700" spans="1:95" s="551" customFormat="1" x14ac:dyDescent="0.2">
      <c r="A700" s="2170"/>
      <c r="B700" s="2236"/>
      <c r="C700" s="2164"/>
      <c r="D700" s="2164"/>
      <c r="E700" s="2165"/>
      <c r="F700" s="2167"/>
      <c r="G700" s="2164"/>
      <c r="H700" s="2167"/>
      <c r="I700" s="2237"/>
      <c r="J700" s="2237"/>
      <c r="K700" s="2237"/>
      <c r="L700" s="2237"/>
      <c r="M700" s="2237"/>
      <c r="N700" s="2237"/>
      <c r="O700" s="2237"/>
      <c r="P700" s="2237"/>
      <c r="Q700" s="2237"/>
      <c r="R700" s="2237"/>
      <c r="S700" s="2237"/>
      <c r="T700" s="2237"/>
      <c r="U700" s="2237"/>
      <c r="V700" s="2237"/>
      <c r="W700" s="2237"/>
      <c r="X700" s="2237"/>
      <c r="Y700" s="2237"/>
      <c r="Z700" s="2237"/>
      <c r="AA700" s="2237"/>
      <c r="AB700" s="2238"/>
      <c r="AC700" s="2238"/>
      <c r="AD700" s="2238"/>
      <c r="AE700" s="2238"/>
      <c r="AF700" s="2237"/>
      <c r="AG700" s="2237"/>
      <c r="AH700" s="2237"/>
      <c r="AI700" s="2237"/>
      <c r="AJ700" s="2237"/>
      <c r="AK700" s="2237"/>
      <c r="AL700" s="2237"/>
      <c r="AM700" s="2237"/>
      <c r="AN700" s="2237"/>
      <c r="AO700" s="2237"/>
      <c r="AP700" s="2237"/>
      <c r="AQ700" s="2237"/>
      <c r="AR700" s="2237"/>
      <c r="AS700" s="2237"/>
      <c r="AT700" s="2237"/>
      <c r="AU700" s="2237"/>
      <c r="AV700" s="2237"/>
      <c r="AW700" s="2237"/>
      <c r="AX700" s="2237"/>
      <c r="AY700" s="2237"/>
      <c r="AZ700" s="2237"/>
      <c r="BA700" s="2237"/>
      <c r="BB700" s="2237"/>
      <c r="BC700" s="2237"/>
      <c r="BD700" s="2237"/>
      <c r="BE700" s="2237"/>
      <c r="BF700" s="2237"/>
      <c r="BG700" s="2237"/>
      <c r="BH700" s="2237"/>
      <c r="BI700" s="2237"/>
      <c r="BJ700" s="2237"/>
      <c r="BK700" s="2237"/>
      <c r="BL700" s="2237"/>
      <c r="BM700" s="2237"/>
      <c r="BN700" s="2237"/>
      <c r="BO700" s="2237"/>
      <c r="BP700" s="2237"/>
      <c r="BQ700" s="2237"/>
      <c r="BR700" s="2237"/>
      <c r="BS700" s="2238"/>
      <c r="BT700" s="2237"/>
      <c r="BU700" s="2237"/>
      <c r="BV700" s="2237"/>
      <c r="BW700" s="2237"/>
      <c r="BX700" s="2237"/>
      <c r="BY700" s="2237"/>
      <c r="BZ700" s="2237"/>
      <c r="CA700" s="2237"/>
      <c r="CB700" s="2237"/>
      <c r="CC700" s="2237"/>
      <c r="CD700" s="2237"/>
      <c r="CE700" s="2237"/>
      <c r="CF700" s="2237"/>
      <c r="CG700" s="2237"/>
      <c r="CH700" s="2237"/>
      <c r="CI700" s="2237"/>
      <c r="CJ700" s="2237"/>
      <c r="CK700" s="2237"/>
      <c r="CL700" s="2237"/>
      <c r="CM700" s="2238"/>
      <c r="CN700" s="2238"/>
      <c r="CO700" s="2239"/>
      <c r="CQ700" s="1653"/>
    </row>
    <row r="701" spans="1:95" s="551" customFormat="1" x14ac:dyDescent="0.2">
      <c r="A701" s="2170"/>
      <c r="B701" s="2236"/>
      <c r="C701" s="2164"/>
      <c r="D701" s="2164"/>
      <c r="E701" s="2165"/>
      <c r="F701" s="2167"/>
      <c r="G701" s="2164"/>
      <c r="H701" s="2167"/>
      <c r="I701" s="2237"/>
      <c r="J701" s="2237"/>
      <c r="K701" s="2237"/>
      <c r="L701" s="2237"/>
      <c r="M701" s="2237"/>
      <c r="N701" s="2237"/>
      <c r="O701" s="2237"/>
      <c r="P701" s="2237"/>
      <c r="Q701" s="2237"/>
      <c r="R701" s="2237"/>
      <c r="S701" s="2237"/>
      <c r="T701" s="2237"/>
      <c r="U701" s="2237"/>
      <c r="V701" s="2237"/>
      <c r="W701" s="2237"/>
      <c r="X701" s="2237"/>
      <c r="Y701" s="2237"/>
      <c r="Z701" s="2237"/>
      <c r="AA701" s="2237"/>
      <c r="AB701" s="2238"/>
      <c r="AC701" s="2238"/>
      <c r="AD701" s="2238"/>
      <c r="AE701" s="2238"/>
      <c r="AF701" s="2237"/>
      <c r="AG701" s="2237"/>
      <c r="AH701" s="2237"/>
      <c r="AI701" s="2237"/>
      <c r="AJ701" s="2237"/>
      <c r="AK701" s="2237"/>
      <c r="AL701" s="2237"/>
      <c r="AM701" s="2237"/>
      <c r="AN701" s="2237"/>
      <c r="AO701" s="2237"/>
      <c r="AP701" s="2237"/>
      <c r="AQ701" s="2237"/>
      <c r="AR701" s="2237"/>
      <c r="AS701" s="2237"/>
      <c r="AT701" s="2237"/>
      <c r="AU701" s="2237"/>
      <c r="AV701" s="2237"/>
      <c r="AW701" s="2237"/>
      <c r="AX701" s="2237"/>
      <c r="AY701" s="2237"/>
      <c r="AZ701" s="2237"/>
      <c r="BA701" s="2237"/>
      <c r="BB701" s="2237"/>
      <c r="BC701" s="2237"/>
      <c r="BD701" s="2237"/>
      <c r="BE701" s="2237"/>
      <c r="BF701" s="2237"/>
      <c r="BG701" s="2237"/>
      <c r="BH701" s="2237"/>
      <c r="BI701" s="2237"/>
      <c r="BJ701" s="2237"/>
      <c r="BK701" s="2237"/>
      <c r="BL701" s="2237"/>
      <c r="BM701" s="2237"/>
      <c r="BN701" s="2237"/>
      <c r="BO701" s="2237"/>
      <c r="BP701" s="2237"/>
      <c r="BQ701" s="2237"/>
      <c r="BR701" s="2237"/>
      <c r="BS701" s="2238"/>
      <c r="BT701" s="2237"/>
      <c r="BU701" s="2237"/>
      <c r="BV701" s="2237"/>
      <c r="BW701" s="2237"/>
      <c r="BX701" s="2237"/>
      <c r="BY701" s="2237"/>
      <c r="BZ701" s="2237"/>
      <c r="CA701" s="2237"/>
      <c r="CB701" s="2237"/>
      <c r="CC701" s="2237"/>
      <c r="CD701" s="2237"/>
      <c r="CE701" s="2237"/>
      <c r="CF701" s="2237"/>
      <c r="CG701" s="2237"/>
      <c r="CH701" s="2237"/>
      <c r="CI701" s="2237"/>
      <c r="CJ701" s="2237"/>
      <c r="CK701" s="2237"/>
      <c r="CL701" s="2237"/>
      <c r="CM701" s="2238"/>
      <c r="CN701" s="2238"/>
      <c r="CO701" s="2239"/>
      <c r="CQ701" s="1653"/>
    </row>
    <row r="702" spans="1:95" s="551" customFormat="1" x14ac:dyDescent="0.2">
      <c r="A702" s="2170"/>
      <c r="B702" s="2236"/>
      <c r="C702" s="2164"/>
      <c r="D702" s="2164"/>
      <c r="E702" s="2165"/>
      <c r="F702" s="2167"/>
      <c r="G702" s="2164"/>
      <c r="H702" s="2167"/>
      <c r="I702" s="2237"/>
      <c r="J702" s="2237"/>
      <c r="K702" s="2237"/>
      <c r="L702" s="2237"/>
      <c r="M702" s="2237"/>
      <c r="N702" s="2237"/>
      <c r="O702" s="2237"/>
      <c r="P702" s="2237"/>
      <c r="Q702" s="2237"/>
      <c r="R702" s="2237"/>
      <c r="S702" s="2237"/>
      <c r="T702" s="2237"/>
      <c r="U702" s="2237"/>
      <c r="V702" s="2237"/>
      <c r="W702" s="2237"/>
      <c r="X702" s="2237"/>
      <c r="Y702" s="2237"/>
      <c r="Z702" s="2237"/>
      <c r="AA702" s="2237"/>
      <c r="AB702" s="2238"/>
      <c r="AC702" s="2238"/>
      <c r="AD702" s="2238"/>
      <c r="AE702" s="2238"/>
      <c r="AF702" s="2237"/>
      <c r="AG702" s="2237"/>
      <c r="AH702" s="2237"/>
      <c r="AI702" s="2237"/>
      <c r="AJ702" s="2237"/>
      <c r="AK702" s="2237"/>
      <c r="AL702" s="2237"/>
      <c r="AM702" s="2237"/>
      <c r="AN702" s="2237"/>
      <c r="AO702" s="2237"/>
      <c r="AP702" s="2237"/>
      <c r="AQ702" s="2237"/>
      <c r="AR702" s="2237"/>
      <c r="AS702" s="2237"/>
      <c r="AT702" s="2237"/>
      <c r="AU702" s="2237"/>
      <c r="AV702" s="2237"/>
      <c r="AW702" s="2237"/>
      <c r="AX702" s="2237"/>
      <c r="AY702" s="2237"/>
      <c r="AZ702" s="2237"/>
      <c r="BA702" s="2237"/>
      <c r="BB702" s="2237"/>
      <c r="BC702" s="2237"/>
      <c r="BD702" s="2237"/>
      <c r="BE702" s="2237"/>
      <c r="BF702" s="2237"/>
      <c r="BG702" s="2237"/>
      <c r="BH702" s="2237"/>
      <c r="BI702" s="2237"/>
      <c r="BJ702" s="2237"/>
      <c r="BK702" s="2237"/>
      <c r="BL702" s="2237"/>
      <c r="BM702" s="2237"/>
      <c r="BN702" s="2237"/>
      <c r="BO702" s="2237"/>
      <c r="BP702" s="2237"/>
      <c r="BQ702" s="2237"/>
      <c r="BR702" s="2237"/>
      <c r="BS702" s="2238"/>
      <c r="BT702" s="2237"/>
      <c r="BU702" s="2237"/>
      <c r="BV702" s="2237"/>
      <c r="BW702" s="2237"/>
      <c r="BX702" s="2237"/>
      <c r="BY702" s="2237"/>
      <c r="BZ702" s="2237"/>
      <c r="CA702" s="2237"/>
      <c r="CB702" s="2237"/>
      <c r="CC702" s="2237"/>
      <c r="CD702" s="2237"/>
      <c r="CE702" s="2237"/>
      <c r="CF702" s="2237"/>
      <c r="CG702" s="2237"/>
      <c r="CH702" s="2237"/>
      <c r="CI702" s="2237"/>
      <c r="CJ702" s="2237"/>
      <c r="CK702" s="2237"/>
      <c r="CL702" s="2237"/>
      <c r="CM702" s="2238"/>
      <c r="CN702" s="2238"/>
      <c r="CO702" s="2239"/>
      <c r="CQ702" s="1653"/>
    </row>
    <row r="703" spans="1:95" s="551" customFormat="1" x14ac:dyDescent="0.2">
      <c r="A703" s="2170"/>
      <c r="B703" s="2236"/>
      <c r="C703" s="2164"/>
      <c r="D703" s="2164"/>
      <c r="E703" s="2165"/>
      <c r="F703" s="2167"/>
      <c r="G703" s="2164"/>
      <c r="H703" s="2167"/>
      <c r="I703" s="2237"/>
      <c r="J703" s="2237"/>
      <c r="K703" s="2237"/>
      <c r="L703" s="2237"/>
      <c r="M703" s="2237"/>
      <c r="N703" s="2237"/>
      <c r="O703" s="2237"/>
      <c r="P703" s="2237"/>
      <c r="Q703" s="2237"/>
      <c r="R703" s="2237"/>
      <c r="S703" s="2237"/>
      <c r="T703" s="2237"/>
      <c r="U703" s="2237"/>
      <c r="V703" s="2237"/>
      <c r="W703" s="2237"/>
      <c r="X703" s="2237"/>
      <c r="Y703" s="2237"/>
      <c r="Z703" s="2237"/>
      <c r="AA703" s="2237"/>
      <c r="AB703" s="2238"/>
      <c r="AC703" s="2238"/>
      <c r="AD703" s="2238"/>
      <c r="AE703" s="2238"/>
      <c r="AF703" s="2237"/>
      <c r="AG703" s="2237"/>
      <c r="AH703" s="2237"/>
      <c r="AI703" s="2237"/>
      <c r="AJ703" s="2237"/>
      <c r="AK703" s="2237"/>
      <c r="AL703" s="2237"/>
      <c r="AM703" s="2237"/>
      <c r="AN703" s="2237"/>
      <c r="AO703" s="2237"/>
      <c r="AP703" s="2237"/>
      <c r="AQ703" s="2237"/>
      <c r="AR703" s="2237"/>
      <c r="AS703" s="2237"/>
      <c r="AT703" s="2237"/>
      <c r="AU703" s="2237"/>
      <c r="AV703" s="2237"/>
      <c r="AW703" s="2237"/>
      <c r="AX703" s="2237"/>
      <c r="AY703" s="2237"/>
      <c r="AZ703" s="2237"/>
      <c r="BA703" s="2237"/>
      <c r="BB703" s="2237"/>
      <c r="BC703" s="2237"/>
      <c r="BD703" s="2237"/>
      <c r="BE703" s="2237"/>
      <c r="BF703" s="2237"/>
      <c r="BG703" s="2237"/>
      <c r="BH703" s="2237"/>
      <c r="BI703" s="2237"/>
      <c r="BJ703" s="2237"/>
      <c r="BK703" s="2237"/>
      <c r="BL703" s="2237"/>
      <c r="BM703" s="2237"/>
      <c r="BN703" s="2237"/>
      <c r="BO703" s="2237"/>
      <c r="BP703" s="2237"/>
      <c r="BQ703" s="2237"/>
      <c r="BR703" s="2237"/>
      <c r="BS703" s="2238"/>
      <c r="BT703" s="2237"/>
      <c r="BU703" s="2237"/>
      <c r="BV703" s="2237"/>
      <c r="BW703" s="2237"/>
      <c r="BX703" s="2237"/>
      <c r="BY703" s="2237"/>
      <c r="BZ703" s="2237"/>
      <c r="CA703" s="2237"/>
      <c r="CB703" s="2237"/>
      <c r="CC703" s="2237"/>
      <c r="CD703" s="2237"/>
      <c r="CE703" s="2237"/>
      <c r="CF703" s="2237"/>
      <c r="CG703" s="2237"/>
      <c r="CH703" s="2237"/>
      <c r="CI703" s="2237"/>
      <c r="CJ703" s="2237"/>
      <c r="CK703" s="2237"/>
      <c r="CL703" s="2237"/>
      <c r="CM703" s="2238"/>
      <c r="CN703" s="2238"/>
      <c r="CO703" s="2239"/>
      <c r="CQ703" s="1653"/>
    </row>
    <row r="704" spans="1:95" s="551" customFormat="1" x14ac:dyDescent="0.2">
      <c r="A704" s="2170"/>
      <c r="B704" s="2236"/>
      <c r="C704" s="2164"/>
      <c r="D704" s="2164"/>
      <c r="E704" s="2165"/>
      <c r="F704" s="2167"/>
      <c r="G704" s="2164"/>
      <c r="H704" s="2167"/>
      <c r="I704" s="2237"/>
      <c r="J704" s="2237"/>
      <c r="K704" s="2237"/>
      <c r="L704" s="2237"/>
      <c r="M704" s="2237"/>
      <c r="N704" s="2237"/>
      <c r="O704" s="2237"/>
      <c r="P704" s="2237"/>
      <c r="Q704" s="2237"/>
      <c r="R704" s="2237"/>
      <c r="S704" s="2237"/>
      <c r="T704" s="2237"/>
      <c r="U704" s="2237"/>
      <c r="V704" s="2237"/>
      <c r="W704" s="2237"/>
      <c r="X704" s="2237"/>
      <c r="Y704" s="2237"/>
      <c r="Z704" s="2237"/>
      <c r="AA704" s="2237"/>
      <c r="AB704" s="2238"/>
      <c r="AC704" s="2238"/>
      <c r="AD704" s="2238"/>
      <c r="AE704" s="2238"/>
      <c r="AF704" s="2237"/>
      <c r="AG704" s="2237"/>
      <c r="AH704" s="2237"/>
      <c r="AI704" s="2237"/>
      <c r="AJ704" s="2237"/>
      <c r="AK704" s="2237"/>
      <c r="AL704" s="2237"/>
      <c r="AM704" s="2237"/>
      <c r="AN704" s="2237"/>
      <c r="AO704" s="2237"/>
      <c r="AP704" s="2237"/>
      <c r="AQ704" s="2237"/>
      <c r="AR704" s="2237"/>
      <c r="AS704" s="2237"/>
      <c r="AT704" s="2237"/>
      <c r="AU704" s="2237"/>
      <c r="AV704" s="2237"/>
      <c r="AW704" s="2237"/>
      <c r="AX704" s="2237"/>
      <c r="AY704" s="2237"/>
      <c r="AZ704" s="2237"/>
      <c r="BA704" s="2237"/>
      <c r="BB704" s="2237"/>
      <c r="BC704" s="2237"/>
      <c r="BD704" s="2237"/>
      <c r="BE704" s="2237"/>
      <c r="BF704" s="2237"/>
      <c r="BG704" s="2237"/>
      <c r="BH704" s="2237"/>
      <c r="BI704" s="2237"/>
      <c r="BJ704" s="2237"/>
      <c r="BK704" s="2237"/>
      <c r="BL704" s="2237"/>
      <c r="BM704" s="2237"/>
      <c r="BN704" s="2237"/>
      <c r="BO704" s="2237"/>
      <c r="BP704" s="2237"/>
      <c r="BQ704" s="2237"/>
      <c r="BR704" s="2237"/>
      <c r="BS704" s="2238"/>
      <c r="BT704" s="2237"/>
      <c r="BU704" s="2237"/>
      <c r="BV704" s="2237"/>
      <c r="BW704" s="2237"/>
      <c r="BX704" s="2237"/>
      <c r="BY704" s="2237"/>
      <c r="BZ704" s="2237"/>
      <c r="CA704" s="2237"/>
      <c r="CB704" s="2237"/>
      <c r="CC704" s="2237"/>
      <c r="CD704" s="2237"/>
      <c r="CE704" s="2237"/>
      <c r="CF704" s="2237"/>
      <c r="CG704" s="2237"/>
      <c r="CH704" s="2237"/>
      <c r="CI704" s="2237"/>
      <c r="CJ704" s="2237"/>
      <c r="CK704" s="2237"/>
      <c r="CL704" s="2237"/>
      <c r="CM704" s="2238"/>
      <c r="CN704" s="2238"/>
      <c r="CO704" s="2239"/>
      <c r="CQ704" s="1653"/>
    </row>
    <row r="705" spans="1:95" s="551" customFormat="1" x14ac:dyDescent="0.2">
      <c r="A705" s="2170"/>
      <c r="B705" s="2236"/>
      <c r="C705" s="2164"/>
      <c r="D705" s="2164"/>
      <c r="E705" s="2165"/>
      <c r="F705" s="2167"/>
      <c r="G705" s="2164"/>
      <c r="H705" s="2167"/>
      <c r="I705" s="2237"/>
      <c r="J705" s="2237"/>
      <c r="K705" s="2237"/>
      <c r="L705" s="2237"/>
      <c r="M705" s="2237"/>
      <c r="N705" s="2237"/>
      <c r="O705" s="2237"/>
      <c r="P705" s="2237"/>
      <c r="Q705" s="2237"/>
      <c r="R705" s="2237"/>
      <c r="S705" s="2237"/>
      <c r="T705" s="2237"/>
      <c r="U705" s="2237"/>
      <c r="V705" s="2237"/>
      <c r="W705" s="2237"/>
      <c r="X705" s="2237"/>
      <c r="Y705" s="2237"/>
      <c r="Z705" s="2237"/>
      <c r="AA705" s="2237"/>
      <c r="AB705" s="2238"/>
      <c r="AC705" s="2238"/>
      <c r="AD705" s="2238"/>
      <c r="AE705" s="2238"/>
      <c r="AF705" s="2237"/>
      <c r="AG705" s="2237"/>
      <c r="AH705" s="2237"/>
      <c r="AI705" s="2237"/>
      <c r="AJ705" s="2237"/>
      <c r="AK705" s="2237"/>
      <c r="AL705" s="2237"/>
      <c r="AM705" s="2237"/>
      <c r="AN705" s="2237"/>
      <c r="AO705" s="2237"/>
      <c r="AP705" s="2237"/>
      <c r="AQ705" s="2237"/>
      <c r="AR705" s="2237"/>
      <c r="AS705" s="2237"/>
      <c r="AT705" s="2237"/>
      <c r="AU705" s="2237"/>
      <c r="AV705" s="2237"/>
      <c r="AW705" s="2237"/>
      <c r="AX705" s="2237"/>
      <c r="AY705" s="2237"/>
      <c r="AZ705" s="2237"/>
      <c r="BA705" s="2237"/>
      <c r="BB705" s="2237"/>
      <c r="BC705" s="2237"/>
      <c r="BD705" s="2237"/>
      <c r="BE705" s="2237"/>
      <c r="BF705" s="2237"/>
      <c r="BG705" s="2237"/>
      <c r="BH705" s="2237"/>
      <c r="BI705" s="2237"/>
      <c r="BJ705" s="2237"/>
      <c r="BK705" s="2237"/>
      <c r="BL705" s="2237"/>
      <c r="BM705" s="2237"/>
      <c r="BN705" s="2237"/>
      <c r="BO705" s="2237"/>
      <c r="BP705" s="2237"/>
      <c r="BQ705" s="2237"/>
      <c r="BR705" s="2237"/>
      <c r="BS705" s="2238"/>
      <c r="BT705" s="2237"/>
      <c r="BU705" s="2237"/>
      <c r="BV705" s="2237"/>
      <c r="BW705" s="2237"/>
      <c r="BX705" s="2237"/>
      <c r="BY705" s="2237"/>
      <c r="BZ705" s="2237"/>
      <c r="CA705" s="2237"/>
      <c r="CB705" s="2237"/>
      <c r="CC705" s="2237"/>
      <c r="CD705" s="2237"/>
      <c r="CE705" s="2237"/>
      <c r="CF705" s="2237"/>
      <c r="CG705" s="2237"/>
      <c r="CH705" s="2237"/>
      <c r="CI705" s="2237"/>
      <c r="CJ705" s="2237"/>
      <c r="CK705" s="2237"/>
      <c r="CL705" s="2237"/>
      <c r="CM705" s="2238"/>
      <c r="CN705" s="2238"/>
      <c r="CO705" s="2239"/>
      <c r="CQ705" s="1653"/>
    </row>
    <row r="706" spans="1:95" s="551" customFormat="1" x14ac:dyDescent="0.2">
      <c r="A706" s="2170"/>
      <c r="B706" s="2236"/>
      <c r="C706" s="2164"/>
      <c r="D706" s="2164"/>
      <c r="E706" s="2165"/>
      <c r="F706" s="2167"/>
      <c r="G706" s="2164"/>
      <c r="H706" s="2167"/>
      <c r="I706" s="2237"/>
      <c r="J706" s="2237"/>
      <c r="K706" s="2237"/>
      <c r="L706" s="2237"/>
      <c r="M706" s="2237"/>
      <c r="N706" s="2237"/>
      <c r="O706" s="2237"/>
      <c r="P706" s="2237"/>
      <c r="Q706" s="2237"/>
      <c r="R706" s="2237"/>
      <c r="S706" s="2237"/>
      <c r="T706" s="2237"/>
      <c r="U706" s="2237"/>
      <c r="V706" s="2237"/>
      <c r="W706" s="2237"/>
      <c r="X706" s="2237"/>
      <c r="Y706" s="2237"/>
      <c r="Z706" s="2237"/>
      <c r="AA706" s="2237"/>
      <c r="AB706" s="2238"/>
      <c r="AC706" s="2238"/>
      <c r="AD706" s="2238"/>
      <c r="AE706" s="2238"/>
      <c r="AF706" s="2237"/>
      <c r="AG706" s="2237"/>
      <c r="AH706" s="2237"/>
      <c r="AI706" s="2237"/>
      <c r="AJ706" s="2237"/>
      <c r="AK706" s="2237"/>
      <c r="AL706" s="2237"/>
      <c r="AM706" s="2237"/>
      <c r="AN706" s="2237"/>
      <c r="AO706" s="2237"/>
      <c r="AP706" s="2237"/>
      <c r="AQ706" s="2237"/>
      <c r="AR706" s="2237"/>
      <c r="AS706" s="2237"/>
      <c r="AT706" s="2237"/>
      <c r="AU706" s="2237"/>
      <c r="AV706" s="2237"/>
      <c r="AW706" s="2237"/>
      <c r="AX706" s="2237"/>
      <c r="AY706" s="2237"/>
      <c r="AZ706" s="2237"/>
      <c r="BA706" s="2237"/>
      <c r="BB706" s="2237"/>
      <c r="BC706" s="2237"/>
      <c r="BD706" s="2237"/>
      <c r="BE706" s="2237"/>
      <c r="BF706" s="2237"/>
      <c r="BG706" s="2237"/>
      <c r="BH706" s="2237"/>
      <c r="BI706" s="2237"/>
      <c r="BJ706" s="2237"/>
      <c r="BK706" s="2237"/>
      <c r="BL706" s="2237"/>
      <c r="BM706" s="2237"/>
      <c r="BN706" s="2237"/>
      <c r="BO706" s="2237"/>
      <c r="BP706" s="2237"/>
      <c r="BQ706" s="2237"/>
      <c r="BR706" s="2237"/>
      <c r="BS706" s="2238"/>
      <c r="BT706" s="2237"/>
      <c r="BU706" s="2237"/>
      <c r="BV706" s="2237"/>
      <c r="BW706" s="2237"/>
      <c r="BX706" s="2237"/>
      <c r="BY706" s="2237"/>
      <c r="BZ706" s="2237"/>
      <c r="CA706" s="2237"/>
      <c r="CB706" s="2237"/>
      <c r="CC706" s="2237"/>
      <c r="CD706" s="2237"/>
      <c r="CE706" s="2237"/>
      <c r="CF706" s="2237"/>
      <c r="CG706" s="2237"/>
      <c r="CH706" s="2237"/>
      <c r="CI706" s="2237"/>
      <c r="CJ706" s="2237"/>
      <c r="CK706" s="2237"/>
      <c r="CL706" s="2237"/>
      <c r="CM706" s="2238"/>
      <c r="CN706" s="2238"/>
      <c r="CO706" s="2239"/>
      <c r="CQ706" s="1653"/>
    </row>
    <row r="707" spans="1:95" s="551" customFormat="1" x14ac:dyDescent="0.2">
      <c r="A707" s="2170"/>
      <c r="B707" s="2236"/>
      <c r="C707" s="2164"/>
      <c r="D707" s="2164"/>
      <c r="E707" s="2165"/>
      <c r="F707" s="2167"/>
      <c r="G707" s="2164"/>
      <c r="H707" s="2167"/>
      <c r="I707" s="2237"/>
      <c r="J707" s="2237"/>
      <c r="K707" s="2237"/>
      <c r="L707" s="2237"/>
      <c r="M707" s="2237"/>
      <c r="N707" s="2237"/>
      <c r="O707" s="2237"/>
      <c r="P707" s="2237"/>
      <c r="Q707" s="2237"/>
      <c r="R707" s="2237"/>
      <c r="S707" s="2237"/>
      <c r="T707" s="2237"/>
      <c r="U707" s="2237"/>
      <c r="V707" s="2237"/>
      <c r="W707" s="2237"/>
      <c r="X707" s="2237"/>
      <c r="Y707" s="2237"/>
      <c r="Z707" s="2237"/>
      <c r="AA707" s="2237"/>
      <c r="AB707" s="2238"/>
      <c r="AC707" s="2238"/>
      <c r="AD707" s="2238"/>
      <c r="AE707" s="2238"/>
      <c r="AF707" s="2237"/>
      <c r="AG707" s="2237"/>
      <c r="AH707" s="2237"/>
      <c r="AI707" s="2237"/>
      <c r="AJ707" s="2237"/>
      <c r="AK707" s="2237"/>
      <c r="AL707" s="2237"/>
      <c r="AM707" s="2237"/>
      <c r="AN707" s="2237"/>
      <c r="AO707" s="2237"/>
      <c r="AP707" s="2237"/>
      <c r="AQ707" s="2237"/>
      <c r="AR707" s="2237"/>
      <c r="AS707" s="2237"/>
      <c r="AT707" s="2237"/>
      <c r="AU707" s="2237"/>
      <c r="AV707" s="2237"/>
      <c r="AW707" s="2237"/>
      <c r="AX707" s="2237"/>
      <c r="AY707" s="2237"/>
      <c r="AZ707" s="2237"/>
      <c r="BA707" s="2237"/>
      <c r="BB707" s="2237"/>
      <c r="BC707" s="2237"/>
      <c r="BD707" s="2237"/>
      <c r="BE707" s="2237"/>
      <c r="BF707" s="2237"/>
      <c r="BG707" s="2237"/>
      <c r="BH707" s="2237"/>
      <c r="BI707" s="2237"/>
      <c r="BJ707" s="2237"/>
      <c r="BK707" s="2237"/>
      <c r="BL707" s="2237"/>
      <c r="BM707" s="2237"/>
      <c r="BN707" s="2237"/>
      <c r="BO707" s="2237"/>
      <c r="BP707" s="2237"/>
      <c r="BQ707" s="2237"/>
      <c r="BR707" s="2237"/>
      <c r="BS707" s="2238"/>
      <c r="BT707" s="2237"/>
      <c r="BU707" s="2237"/>
      <c r="BV707" s="2237"/>
      <c r="BW707" s="2237"/>
      <c r="BX707" s="2237"/>
      <c r="BY707" s="2237"/>
      <c r="BZ707" s="2237"/>
      <c r="CA707" s="2237"/>
      <c r="CB707" s="2237"/>
      <c r="CC707" s="2237"/>
      <c r="CD707" s="2237"/>
      <c r="CE707" s="2237"/>
      <c r="CF707" s="2237"/>
      <c r="CG707" s="2237"/>
      <c r="CH707" s="2237"/>
      <c r="CI707" s="2237"/>
      <c r="CJ707" s="2237"/>
      <c r="CK707" s="2237"/>
      <c r="CL707" s="2237"/>
      <c r="CM707" s="2238"/>
      <c r="CN707" s="2238"/>
      <c r="CO707" s="2239"/>
      <c r="CQ707" s="1653"/>
    </row>
    <row r="708" spans="1:95" s="551" customFormat="1" x14ac:dyDescent="0.2">
      <c r="A708" s="2170"/>
      <c r="B708" s="2236"/>
      <c r="C708" s="2164"/>
      <c r="D708" s="2164"/>
      <c r="E708" s="2165"/>
      <c r="F708" s="2167"/>
      <c r="G708" s="2164"/>
      <c r="H708" s="2167"/>
      <c r="I708" s="2237"/>
      <c r="J708" s="2237"/>
      <c r="K708" s="2237"/>
      <c r="L708" s="2237"/>
      <c r="M708" s="2237"/>
      <c r="N708" s="2237"/>
      <c r="O708" s="2237"/>
      <c r="P708" s="2237"/>
      <c r="Q708" s="2237"/>
      <c r="R708" s="2237"/>
      <c r="S708" s="2237"/>
      <c r="T708" s="2237"/>
      <c r="U708" s="2237"/>
      <c r="V708" s="2237"/>
      <c r="W708" s="2237"/>
      <c r="X708" s="2237"/>
      <c r="Y708" s="2237"/>
      <c r="Z708" s="2237"/>
      <c r="AA708" s="2237"/>
      <c r="AB708" s="2238"/>
      <c r="AC708" s="2238"/>
      <c r="AD708" s="2238"/>
      <c r="AE708" s="2238"/>
      <c r="AF708" s="2237"/>
      <c r="AG708" s="2237"/>
      <c r="AH708" s="2237"/>
      <c r="AI708" s="2237"/>
      <c r="AJ708" s="2237"/>
      <c r="AK708" s="2237"/>
      <c r="AL708" s="2237"/>
      <c r="AM708" s="2237"/>
      <c r="AN708" s="2237"/>
      <c r="AO708" s="2237"/>
      <c r="AP708" s="2237"/>
      <c r="AQ708" s="2237"/>
      <c r="AR708" s="2237"/>
      <c r="AS708" s="2237"/>
      <c r="AT708" s="2237"/>
      <c r="AU708" s="2237"/>
      <c r="AV708" s="2237"/>
      <c r="AW708" s="2237"/>
      <c r="AX708" s="2237"/>
      <c r="AY708" s="2237"/>
      <c r="AZ708" s="2237"/>
      <c r="BA708" s="2237"/>
      <c r="BB708" s="2237"/>
      <c r="BC708" s="2237"/>
      <c r="BD708" s="2237"/>
      <c r="BE708" s="2237"/>
      <c r="BF708" s="2237"/>
      <c r="BG708" s="2237"/>
      <c r="BH708" s="2237"/>
      <c r="BI708" s="2237"/>
      <c r="BJ708" s="2237"/>
      <c r="BK708" s="2237"/>
      <c r="BL708" s="2237"/>
      <c r="BM708" s="2237"/>
      <c r="BN708" s="2237"/>
      <c r="BO708" s="2237"/>
      <c r="BP708" s="2237"/>
      <c r="BQ708" s="2237"/>
      <c r="BR708" s="2237"/>
      <c r="BS708" s="2238"/>
      <c r="BT708" s="2237"/>
      <c r="BU708" s="2237"/>
      <c r="BV708" s="2237"/>
      <c r="BW708" s="2237"/>
      <c r="BX708" s="2237"/>
      <c r="BY708" s="2237"/>
      <c r="BZ708" s="2237"/>
      <c r="CA708" s="2237"/>
      <c r="CB708" s="2237"/>
      <c r="CC708" s="2237"/>
      <c r="CD708" s="2237"/>
      <c r="CE708" s="2237"/>
      <c r="CF708" s="2237"/>
      <c r="CG708" s="2237"/>
      <c r="CH708" s="2237"/>
      <c r="CI708" s="2237"/>
      <c r="CJ708" s="2237"/>
      <c r="CK708" s="2237"/>
      <c r="CL708" s="2237"/>
      <c r="CM708" s="2238"/>
      <c r="CN708" s="2238"/>
      <c r="CO708" s="2239"/>
      <c r="CQ708" s="1653"/>
    </row>
    <row r="709" spans="1:95" s="551" customFormat="1" x14ac:dyDescent="0.2">
      <c r="A709" s="2170"/>
      <c r="B709" s="2236"/>
      <c r="C709" s="2164"/>
      <c r="D709" s="2164"/>
      <c r="E709" s="2165"/>
      <c r="F709" s="2167"/>
      <c r="G709" s="2164"/>
      <c r="H709" s="2167"/>
      <c r="I709" s="2237"/>
      <c r="J709" s="2237"/>
      <c r="K709" s="2237"/>
      <c r="L709" s="2237"/>
      <c r="M709" s="2237"/>
      <c r="N709" s="2237"/>
      <c r="O709" s="2237"/>
      <c r="P709" s="2237"/>
      <c r="Q709" s="2237"/>
      <c r="R709" s="2237"/>
      <c r="S709" s="2237"/>
      <c r="T709" s="2237"/>
      <c r="U709" s="2237"/>
      <c r="V709" s="2237"/>
      <c r="W709" s="2237"/>
      <c r="X709" s="2237"/>
      <c r="Y709" s="2237"/>
      <c r="Z709" s="2237"/>
      <c r="AA709" s="2237"/>
      <c r="AB709" s="2238"/>
      <c r="AC709" s="2238"/>
      <c r="AD709" s="2238"/>
      <c r="AE709" s="2238"/>
      <c r="AF709" s="2237"/>
      <c r="AG709" s="2237"/>
      <c r="AH709" s="2237"/>
      <c r="AI709" s="2237"/>
      <c r="AJ709" s="2237"/>
      <c r="AK709" s="2237"/>
      <c r="AL709" s="2237"/>
      <c r="AM709" s="2237"/>
      <c r="AN709" s="2237"/>
      <c r="AO709" s="2237"/>
      <c r="AP709" s="2237"/>
      <c r="AQ709" s="2237"/>
      <c r="AR709" s="2237"/>
      <c r="AS709" s="2237"/>
      <c r="AT709" s="2237"/>
      <c r="AU709" s="2237"/>
      <c r="AV709" s="2237"/>
      <c r="AW709" s="2237"/>
      <c r="AX709" s="2237"/>
      <c r="AY709" s="2237"/>
      <c r="AZ709" s="2237"/>
      <c r="BA709" s="2237"/>
      <c r="BB709" s="2237"/>
      <c r="BC709" s="2237"/>
      <c r="BD709" s="2237"/>
      <c r="BE709" s="2237"/>
      <c r="BF709" s="2237"/>
      <c r="BG709" s="2237"/>
      <c r="BH709" s="2237"/>
      <c r="BI709" s="2237"/>
      <c r="BJ709" s="2237"/>
      <c r="BK709" s="2237"/>
      <c r="BL709" s="2237"/>
      <c r="BM709" s="2237"/>
      <c r="BN709" s="2237"/>
      <c r="BO709" s="2237"/>
      <c r="BP709" s="2237"/>
      <c r="BQ709" s="2237"/>
      <c r="BR709" s="2237"/>
      <c r="BS709" s="2238"/>
      <c r="BT709" s="2237"/>
      <c r="BU709" s="2237"/>
      <c r="BV709" s="2237"/>
      <c r="BW709" s="2237"/>
      <c r="BX709" s="2237"/>
      <c r="BY709" s="2237"/>
      <c r="BZ709" s="2237"/>
      <c r="CA709" s="2237"/>
      <c r="CB709" s="2237"/>
      <c r="CC709" s="2237"/>
      <c r="CD709" s="2237"/>
      <c r="CE709" s="2237"/>
      <c r="CF709" s="2237"/>
      <c r="CG709" s="2237"/>
      <c r="CH709" s="2237"/>
      <c r="CI709" s="2237"/>
      <c r="CJ709" s="2237"/>
      <c r="CK709" s="2237"/>
      <c r="CL709" s="2237"/>
      <c r="CM709" s="2238"/>
      <c r="CN709" s="2238"/>
      <c r="CO709" s="2239"/>
      <c r="CQ709" s="1653"/>
    </row>
    <row r="710" spans="1:95" s="551" customFormat="1" x14ac:dyDescent="0.2">
      <c r="A710" s="2170"/>
      <c r="B710" s="2236"/>
      <c r="C710" s="2164"/>
      <c r="D710" s="2164"/>
      <c r="E710" s="2165"/>
      <c r="F710" s="2167"/>
      <c r="G710" s="2164"/>
      <c r="H710" s="2167"/>
      <c r="I710" s="2237"/>
      <c r="J710" s="2237"/>
      <c r="K710" s="2237"/>
      <c r="L710" s="2237"/>
      <c r="M710" s="2237"/>
      <c r="N710" s="2237"/>
      <c r="O710" s="2237"/>
      <c r="P710" s="2237"/>
      <c r="Q710" s="2237"/>
      <c r="R710" s="2237"/>
      <c r="S710" s="2237"/>
      <c r="T710" s="2237"/>
      <c r="U710" s="2237"/>
      <c r="V710" s="2237"/>
      <c r="W710" s="2237"/>
      <c r="X710" s="2237"/>
      <c r="Y710" s="2237"/>
      <c r="Z710" s="2237"/>
      <c r="AA710" s="2237"/>
      <c r="AB710" s="2238"/>
      <c r="AC710" s="2238"/>
      <c r="AD710" s="2238"/>
      <c r="AE710" s="2238"/>
      <c r="AF710" s="2237"/>
      <c r="AG710" s="2237"/>
      <c r="AH710" s="2237"/>
      <c r="AI710" s="2237"/>
      <c r="AJ710" s="2237"/>
      <c r="AK710" s="2237"/>
      <c r="AL710" s="2237"/>
      <c r="AM710" s="2237"/>
      <c r="AN710" s="2237"/>
      <c r="AO710" s="2237"/>
      <c r="AP710" s="2237"/>
      <c r="AQ710" s="2237"/>
      <c r="AR710" s="2237"/>
      <c r="AS710" s="2237"/>
      <c r="AT710" s="2237"/>
      <c r="AU710" s="2237"/>
      <c r="AV710" s="2237"/>
      <c r="AW710" s="2237"/>
      <c r="AX710" s="2237"/>
      <c r="AY710" s="2237"/>
      <c r="AZ710" s="2237"/>
      <c r="BA710" s="2237"/>
      <c r="BB710" s="2237"/>
      <c r="BC710" s="2237"/>
      <c r="BD710" s="2237"/>
      <c r="BE710" s="2237"/>
      <c r="BF710" s="2237"/>
      <c r="BG710" s="2237"/>
      <c r="BH710" s="2237"/>
      <c r="BI710" s="2237"/>
      <c r="BJ710" s="2237"/>
      <c r="BK710" s="2237"/>
      <c r="BL710" s="2237"/>
      <c r="BM710" s="2237"/>
      <c r="BN710" s="2237"/>
      <c r="BO710" s="2237"/>
      <c r="BP710" s="2237"/>
      <c r="BQ710" s="2237"/>
      <c r="BR710" s="2237"/>
      <c r="BS710" s="2238"/>
      <c r="BT710" s="2237"/>
      <c r="BU710" s="2237"/>
      <c r="BV710" s="2237"/>
      <c r="BW710" s="2237"/>
      <c r="BX710" s="2237"/>
      <c r="BY710" s="2237"/>
      <c r="BZ710" s="2237"/>
      <c r="CA710" s="2237"/>
      <c r="CB710" s="2237"/>
      <c r="CC710" s="2237"/>
      <c r="CD710" s="2237"/>
      <c r="CE710" s="2237"/>
      <c r="CF710" s="2237"/>
      <c r="CG710" s="2237"/>
      <c r="CH710" s="2237"/>
      <c r="CI710" s="2237"/>
      <c r="CJ710" s="2237"/>
      <c r="CK710" s="2237"/>
      <c r="CL710" s="2237"/>
      <c r="CM710" s="2238"/>
      <c r="CN710" s="2238"/>
      <c r="CO710" s="2239"/>
      <c r="CQ710" s="1653"/>
    </row>
    <row r="711" spans="1:95" s="551" customFormat="1" x14ac:dyDescent="0.2">
      <c r="A711" s="2170"/>
      <c r="B711" s="2236"/>
      <c r="C711" s="2164"/>
      <c r="D711" s="2164"/>
      <c r="E711" s="2165"/>
      <c r="F711" s="2167"/>
      <c r="G711" s="2164"/>
      <c r="H711" s="2167"/>
      <c r="I711" s="2237"/>
      <c r="J711" s="2237"/>
      <c r="K711" s="2237"/>
      <c r="L711" s="2237"/>
      <c r="M711" s="2237"/>
      <c r="N711" s="2237"/>
      <c r="O711" s="2237"/>
      <c r="P711" s="2237"/>
      <c r="Q711" s="2237"/>
      <c r="R711" s="2237"/>
      <c r="S711" s="2237"/>
      <c r="T711" s="2237"/>
      <c r="U711" s="2237"/>
      <c r="V711" s="2237"/>
      <c r="W711" s="2237"/>
      <c r="X711" s="2237"/>
      <c r="Y711" s="2237"/>
      <c r="Z711" s="2237"/>
      <c r="AA711" s="2237"/>
      <c r="AB711" s="2238"/>
      <c r="AC711" s="2238"/>
      <c r="AD711" s="2238"/>
      <c r="AE711" s="2238"/>
      <c r="AF711" s="2237"/>
      <c r="AG711" s="2237"/>
      <c r="AH711" s="2237"/>
      <c r="AI711" s="2237"/>
      <c r="AJ711" s="2237"/>
      <c r="AK711" s="2237"/>
      <c r="AL711" s="2237"/>
      <c r="AM711" s="2237"/>
      <c r="AN711" s="2237"/>
      <c r="AO711" s="2237"/>
      <c r="AP711" s="2237"/>
      <c r="AQ711" s="2237"/>
      <c r="AR711" s="2237"/>
      <c r="AS711" s="2237"/>
      <c r="AT711" s="2237"/>
      <c r="AU711" s="2237"/>
      <c r="AV711" s="2237"/>
      <c r="AW711" s="2237"/>
      <c r="AX711" s="2237"/>
      <c r="AY711" s="2237"/>
      <c r="AZ711" s="2237"/>
      <c r="BA711" s="2237"/>
      <c r="BB711" s="2237"/>
      <c r="BC711" s="2237"/>
      <c r="BD711" s="2237"/>
      <c r="BE711" s="2237"/>
      <c r="BF711" s="2237"/>
      <c r="BG711" s="2237"/>
      <c r="BH711" s="2237"/>
      <c r="BI711" s="2237"/>
      <c r="BJ711" s="2237"/>
      <c r="BK711" s="2237"/>
      <c r="BL711" s="2237"/>
      <c r="BM711" s="2237"/>
      <c r="BN711" s="2237"/>
      <c r="BO711" s="2237"/>
      <c r="BP711" s="2237"/>
      <c r="BQ711" s="2237"/>
      <c r="BR711" s="2237"/>
      <c r="BS711" s="2238"/>
      <c r="BT711" s="2237"/>
      <c r="BU711" s="2237"/>
      <c r="BV711" s="2237"/>
      <c r="BW711" s="2237"/>
      <c r="BX711" s="2237"/>
      <c r="BY711" s="2237"/>
      <c r="BZ711" s="2237"/>
      <c r="CA711" s="2237"/>
      <c r="CB711" s="2237"/>
      <c r="CC711" s="2237"/>
      <c r="CD711" s="2237"/>
      <c r="CE711" s="2237"/>
      <c r="CF711" s="2237"/>
      <c r="CG711" s="2237"/>
      <c r="CH711" s="2237"/>
      <c r="CI711" s="2237"/>
      <c r="CJ711" s="2237"/>
      <c r="CK711" s="2237"/>
      <c r="CL711" s="2237"/>
      <c r="CM711" s="2238"/>
      <c r="CN711" s="2238"/>
      <c r="CO711" s="2239"/>
      <c r="CQ711" s="1653"/>
    </row>
    <row r="712" spans="1:95" s="551" customFormat="1" x14ac:dyDescent="0.2">
      <c r="A712" s="2170"/>
      <c r="B712" s="2236"/>
      <c r="C712" s="2164"/>
      <c r="D712" s="2164"/>
      <c r="E712" s="2165"/>
      <c r="F712" s="2167"/>
      <c r="G712" s="2164"/>
      <c r="H712" s="2167"/>
      <c r="I712" s="2237"/>
      <c r="J712" s="2237"/>
      <c r="K712" s="2237"/>
      <c r="L712" s="2237"/>
      <c r="M712" s="2237"/>
      <c r="N712" s="2237"/>
      <c r="O712" s="2237"/>
      <c r="P712" s="2237"/>
      <c r="Q712" s="2237"/>
      <c r="R712" s="2237"/>
      <c r="S712" s="2237"/>
      <c r="T712" s="2237"/>
      <c r="U712" s="2237"/>
      <c r="V712" s="2237"/>
      <c r="W712" s="2237"/>
      <c r="X712" s="2237"/>
      <c r="Y712" s="2237"/>
      <c r="Z712" s="2237"/>
      <c r="AA712" s="2237"/>
      <c r="AB712" s="2238"/>
      <c r="AC712" s="2238"/>
      <c r="AD712" s="2238"/>
      <c r="AE712" s="2238"/>
      <c r="AF712" s="2237"/>
      <c r="AG712" s="2237"/>
      <c r="AH712" s="2237"/>
      <c r="AI712" s="2237"/>
      <c r="AJ712" s="2237"/>
      <c r="AK712" s="2237"/>
      <c r="AL712" s="2237"/>
      <c r="AM712" s="2237"/>
      <c r="AN712" s="2237"/>
      <c r="AO712" s="2237"/>
      <c r="AP712" s="2237"/>
      <c r="AQ712" s="2237"/>
      <c r="AR712" s="2237"/>
      <c r="AS712" s="2237"/>
      <c r="AT712" s="2237"/>
      <c r="AU712" s="2237"/>
      <c r="AV712" s="2237"/>
      <c r="AW712" s="2237"/>
      <c r="AX712" s="2237"/>
      <c r="AY712" s="2237"/>
      <c r="AZ712" s="2237"/>
      <c r="BA712" s="2237"/>
      <c r="BB712" s="2237"/>
      <c r="BC712" s="2237"/>
      <c r="BD712" s="2237"/>
      <c r="BE712" s="2237"/>
      <c r="BF712" s="2237"/>
      <c r="BG712" s="2237"/>
      <c r="BH712" s="2237"/>
      <c r="BI712" s="2237"/>
      <c r="BJ712" s="2237"/>
      <c r="BK712" s="2237"/>
      <c r="BL712" s="2237"/>
      <c r="BM712" s="2237"/>
      <c r="BN712" s="2237"/>
      <c r="BO712" s="2237"/>
      <c r="BP712" s="2237"/>
      <c r="BQ712" s="2237"/>
      <c r="BR712" s="2237"/>
      <c r="BS712" s="2238"/>
      <c r="BT712" s="2237"/>
      <c r="BU712" s="2237"/>
      <c r="BV712" s="2237"/>
      <c r="BW712" s="2237"/>
      <c r="BX712" s="2237"/>
      <c r="BY712" s="2237"/>
      <c r="BZ712" s="2237"/>
      <c r="CA712" s="2237"/>
      <c r="CB712" s="2237"/>
      <c r="CC712" s="2237"/>
      <c r="CD712" s="2237"/>
      <c r="CE712" s="2237"/>
      <c r="CF712" s="2237"/>
      <c r="CG712" s="2237"/>
      <c r="CH712" s="2237"/>
      <c r="CI712" s="2237"/>
      <c r="CJ712" s="2237"/>
      <c r="CK712" s="2237"/>
      <c r="CL712" s="2237"/>
      <c r="CM712" s="2238"/>
      <c r="CN712" s="2238"/>
      <c r="CO712" s="2239"/>
      <c r="CQ712" s="1653"/>
    </row>
    <row r="713" spans="1:95" s="551" customFormat="1" x14ac:dyDescent="0.2">
      <c r="A713" s="2170"/>
      <c r="B713" s="2236"/>
      <c r="C713" s="2164"/>
      <c r="D713" s="2164"/>
      <c r="E713" s="2165"/>
      <c r="F713" s="2167"/>
      <c r="G713" s="2164"/>
      <c r="H713" s="2167"/>
      <c r="I713" s="2237"/>
      <c r="J713" s="2237"/>
      <c r="K713" s="2237"/>
      <c r="L713" s="2237"/>
      <c r="M713" s="2237"/>
      <c r="N713" s="2237"/>
      <c r="O713" s="2237"/>
      <c r="P713" s="2237"/>
      <c r="Q713" s="2237"/>
      <c r="R713" s="2237"/>
      <c r="S713" s="2237"/>
      <c r="T713" s="2237"/>
      <c r="U713" s="2237"/>
      <c r="V713" s="2237"/>
      <c r="W713" s="2237"/>
      <c r="X713" s="2237"/>
      <c r="Y713" s="2237"/>
      <c r="Z713" s="2237"/>
      <c r="AA713" s="2237"/>
      <c r="AB713" s="2238"/>
      <c r="AC713" s="2238"/>
      <c r="AD713" s="2238"/>
      <c r="AE713" s="2238"/>
      <c r="AF713" s="2237"/>
      <c r="AG713" s="2237"/>
      <c r="AH713" s="2237"/>
      <c r="AI713" s="2237"/>
      <c r="AJ713" s="2237"/>
      <c r="AK713" s="2237"/>
      <c r="AL713" s="2237"/>
      <c r="AM713" s="2237"/>
      <c r="AN713" s="2237"/>
      <c r="AO713" s="2237"/>
      <c r="AP713" s="2237"/>
      <c r="AQ713" s="2237"/>
      <c r="AR713" s="2237"/>
      <c r="AS713" s="2237"/>
      <c r="AT713" s="2237"/>
      <c r="AU713" s="2237"/>
      <c r="AV713" s="2237"/>
      <c r="AW713" s="2237"/>
      <c r="AX713" s="2237"/>
      <c r="AY713" s="2237"/>
      <c r="AZ713" s="2237"/>
      <c r="BA713" s="2237"/>
      <c r="BB713" s="2237"/>
      <c r="BC713" s="2237"/>
      <c r="BD713" s="2237"/>
      <c r="BE713" s="2237"/>
      <c r="BF713" s="2237"/>
      <c r="BG713" s="2237"/>
      <c r="BH713" s="2237"/>
      <c r="BI713" s="2237"/>
      <c r="BJ713" s="2237"/>
      <c r="BK713" s="2237"/>
      <c r="BL713" s="2237"/>
      <c r="BM713" s="2237"/>
      <c r="BN713" s="2237"/>
      <c r="BO713" s="2237"/>
      <c r="BP713" s="2237"/>
      <c r="BQ713" s="2237"/>
      <c r="BR713" s="2237"/>
      <c r="BS713" s="2238"/>
      <c r="BT713" s="2237"/>
      <c r="BU713" s="2237"/>
      <c r="BV713" s="2237"/>
      <c r="BW713" s="2237"/>
      <c r="BX713" s="2237"/>
      <c r="BY713" s="2237"/>
      <c r="BZ713" s="2237"/>
      <c r="CA713" s="2237"/>
      <c r="CB713" s="2237"/>
      <c r="CC713" s="2237"/>
      <c r="CD713" s="2237"/>
      <c r="CE713" s="2237"/>
      <c r="CF713" s="2237"/>
      <c r="CG713" s="2237"/>
      <c r="CH713" s="2237"/>
      <c r="CI713" s="2237"/>
      <c r="CJ713" s="2237"/>
      <c r="CK713" s="2237"/>
      <c r="CL713" s="2237"/>
      <c r="CM713" s="2238"/>
      <c r="CN713" s="2238"/>
      <c r="CO713" s="2239"/>
      <c r="CQ713" s="1653"/>
    </row>
    <row r="714" spans="1:95" s="551" customFormat="1" x14ac:dyDescent="0.2">
      <c r="A714" s="2170"/>
      <c r="B714" s="2236"/>
      <c r="C714" s="2164"/>
      <c r="D714" s="2164"/>
      <c r="E714" s="2165"/>
      <c r="F714" s="2167"/>
      <c r="G714" s="2164"/>
      <c r="H714" s="2167"/>
      <c r="I714" s="2237"/>
      <c r="J714" s="2237"/>
      <c r="K714" s="2237"/>
      <c r="L714" s="2237"/>
      <c r="M714" s="2237"/>
      <c r="N714" s="2237"/>
      <c r="O714" s="2237"/>
      <c r="P714" s="2237"/>
      <c r="Q714" s="2237"/>
      <c r="R714" s="2237"/>
      <c r="S714" s="2237"/>
      <c r="T714" s="2237"/>
      <c r="U714" s="2237"/>
      <c r="V714" s="2237"/>
      <c r="W714" s="2237"/>
      <c r="X714" s="2237"/>
      <c r="Y714" s="2237"/>
      <c r="Z714" s="2237"/>
      <c r="AA714" s="2237"/>
      <c r="AB714" s="2238"/>
      <c r="AC714" s="2238"/>
      <c r="AD714" s="2238"/>
      <c r="AE714" s="2238"/>
      <c r="AF714" s="2237"/>
      <c r="AG714" s="2237"/>
      <c r="AH714" s="2237"/>
      <c r="AI714" s="2237"/>
      <c r="AJ714" s="2237"/>
      <c r="AK714" s="2237"/>
      <c r="AL714" s="2237"/>
      <c r="AM714" s="2237"/>
      <c r="AN714" s="2237"/>
      <c r="AO714" s="2237"/>
      <c r="AP714" s="2237"/>
      <c r="AQ714" s="2237"/>
      <c r="AR714" s="2237"/>
      <c r="AS714" s="2237"/>
      <c r="AT714" s="2237"/>
      <c r="AU714" s="2237"/>
      <c r="AV714" s="2237"/>
      <c r="AW714" s="2237"/>
      <c r="AX714" s="2237"/>
      <c r="AY714" s="2237"/>
      <c r="AZ714" s="2237"/>
      <c r="BA714" s="2237"/>
      <c r="BB714" s="2237"/>
      <c r="BC714" s="2237"/>
      <c r="BD714" s="2237"/>
      <c r="BE714" s="2237"/>
      <c r="BF714" s="2237"/>
      <c r="BG714" s="2237"/>
      <c r="BH714" s="2237"/>
      <c r="BI714" s="2237"/>
      <c r="BJ714" s="2237"/>
      <c r="BK714" s="2237"/>
      <c r="BL714" s="2237"/>
      <c r="BM714" s="2237"/>
      <c r="BN714" s="2237"/>
      <c r="BO714" s="2237"/>
      <c r="BP714" s="2237"/>
      <c r="BQ714" s="2237"/>
      <c r="BR714" s="2237"/>
      <c r="BS714" s="2238"/>
      <c r="BT714" s="2237"/>
      <c r="BU714" s="2237"/>
      <c r="BV714" s="2237"/>
      <c r="BW714" s="2237"/>
      <c r="BX714" s="2237"/>
      <c r="BY714" s="2237"/>
      <c r="BZ714" s="2237"/>
      <c r="CA714" s="2237"/>
      <c r="CB714" s="2237"/>
      <c r="CC714" s="2237"/>
      <c r="CD714" s="2237"/>
      <c r="CE714" s="2237"/>
      <c r="CF714" s="2237"/>
      <c r="CG714" s="2237"/>
      <c r="CH714" s="2237"/>
      <c r="CI714" s="2237"/>
      <c r="CJ714" s="2237"/>
      <c r="CK714" s="2237"/>
      <c r="CL714" s="2237"/>
      <c r="CM714" s="2238"/>
      <c r="CN714" s="2238"/>
      <c r="CO714" s="2239"/>
      <c r="CQ714" s="1653"/>
    </row>
    <row r="715" spans="1:95" s="551" customFormat="1" x14ac:dyDescent="0.2">
      <c r="A715" s="2170"/>
      <c r="B715" s="2236"/>
      <c r="C715" s="2164"/>
      <c r="D715" s="2164"/>
      <c r="E715" s="2165"/>
      <c r="F715" s="2167"/>
      <c r="G715" s="2164"/>
      <c r="H715" s="2167"/>
      <c r="I715" s="2237"/>
      <c r="J715" s="2237"/>
      <c r="K715" s="2237"/>
      <c r="L715" s="2237"/>
      <c r="M715" s="2237"/>
      <c r="N715" s="2237"/>
      <c r="O715" s="2237"/>
      <c r="P715" s="2237"/>
      <c r="Q715" s="2237"/>
      <c r="R715" s="2237"/>
      <c r="S715" s="2237"/>
      <c r="T715" s="2237"/>
      <c r="U715" s="2237"/>
      <c r="V715" s="2237"/>
      <c r="W715" s="2237"/>
      <c r="X715" s="2237"/>
      <c r="Y715" s="2237"/>
      <c r="Z715" s="2237"/>
      <c r="AA715" s="2237"/>
      <c r="AB715" s="2238"/>
      <c r="AC715" s="2238"/>
      <c r="AD715" s="2238"/>
      <c r="AE715" s="2238"/>
      <c r="AF715" s="2237"/>
      <c r="AG715" s="2237"/>
      <c r="AH715" s="2237"/>
      <c r="AI715" s="2237"/>
      <c r="AJ715" s="2237"/>
      <c r="AK715" s="2237"/>
      <c r="AL715" s="2237"/>
      <c r="AM715" s="2237"/>
      <c r="AN715" s="2237"/>
      <c r="AO715" s="2237"/>
      <c r="AP715" s="2237"/>
      <c r="AQ715" s="2237"/>
      <c r="AR715" s="2237"/>
      <c r="AS715" s="2237"/>
      <c r="AT715" s="2237"/>
      <c r="AU715" s="2237"/>
      <c r="AV715" s="2237"/>
      <c r="AW715" s="2237"/>
      <c r="AX715" s="2237"/>
      <c r="AY715" s="2237"/>
      <c r="AZ715" s="2237"/>
      <c r="BA715" s="2237"/>
      <c r="BB715" s="2237"/>
      <c r="BC715" s="2237"/>
      <c r="BD715" s="2237"/>
      <c r="BE715" s="2237"/>
      <c r="BF715" s="2237"/>
      <c r="BG715" s="2237"/>
      <c r="BH715" s="2237"/>
      <c r="BI715" s="2237"/>
      <c r="BJ715" s="2237"/>
      <c r="BK715" s="2237"/>
      <c r="BL715" s="2237"/>
      <c r="BM715" s="2237"/>
      <c r="BN715" s="2237"/>
      <c r="BO715" s="2237"/>
      <c r="BP715" s="2237"/>
      <c r="BQ715" s="2237"/>
      <c r="BR715" s="2237"/>
      <c r="BS715" s="2238"/>
      <c r="BT715" s="2237"/>
      <c r="BU715" s="2237"/>
      <c r="BV715" s="2237"/>
      <c r="BW715" s="2237"/>
      <c r="BX715" s="2237"/>
      <c r="BY715" s="2237"/>
      <c r="BZ715" s="2237"/>
      <c r="CA715" s="2237"/>
      <c r="CB715" s="2237"/>
      <c r="CC715" s="2237"/>
      <c r="CD715" s="2237"/>
      <c r="CE715" s="2237"/>
      <c r="CF715" s="2237"/>
      <c r="CG715" s="2237"/>
      <c r="CH715" s="2237"/>
      <c r="CI715" s="2237"/>
      <c r="CJ715" s="2237"/>
      <c r="CK715" s="2237"/>
      <c r="CL715" s="2237"/>
      <c r="CM715" s="2238"/>
      <c r="CN715" s="2238"/>
      <c r="CO715" s="2239"/>
      <c r="CQ715" s="1653"/>
    </row>
    <row r="716" spans="1:95" s="551" customFormat="1" x14ac:dyDescent="0.2">
      <c r="A716" s="2170"/>
      <c r="B716" s="2236"/>
      <c r="C716" s="2164"/>
      <c r="D716" s="2164"/>
      <c r="E716" s="2165"/>
      <c r="F716" s="2167"/>
      <c r="G716" s="2164"/>
      <c r="H716" s="2167"/>
      <c r="I716" s="2237"/>
      <c r="J716" s="2237"/>
      <c r="K716" s="2237"/>
      <c r="L716" s="2237"/>
      <c r="M716" s="2237"/>
      <c r="N716" s="2237"/>
      <c r="O716" s="2237"/>
      <c r="P716" s="2237"/>
      <c r="Q716" s="2237"/>
      <c r="R716" s="2237"/>
      <c r="S716" s="2237"/>
      <c r="T716" s="2237"/>
      <c r="U716" s="2237"/>
      <c r="V716" s="2237"/>
      <c r="W716" s="2237"/>
      <c r="X716" s="2237"/>
      <c r="Y716" s="2237"/>
      <c r="Z716" s="2237"/>
      <c r="AA716" s="2237"/>
      <c r="AB716" s="2238"/>
      <c r="AC716" s="2238"/>
      <c r="AD716" s="2238"/>
      <c r="AE716" s="2238"/>
      <c r="AF716" s="2237"/>
      <c r="AG716" s="2237"/>
      <c r="AH716" s="2237"/>
      <c r="AI716" s="2237"/>
      <c r="AJ716" s="2237"/>
      <c r="AK716" s="2237"/>
      <c r="AL716" s="2237"/>
      <c r="AM716" s="2237"/>
      <c r="AN716" s="2237"/>
      <c r="AO716" s="2237"/>
      <c r="AP716" s="2237"/>
      <c r="AQ716" s="2237"/>
      <c r="AR716" s="2237"/>
      <c r="AS716" s="2237"/>
      <c r="AT716" s="2237"/>
      <c r="AU716" s="2237"/>
      <c r="AV716" s="2237"/>
      <c r="AW716" s="2237"/>
      <c r="AX716" s="2237"/>
      <c r="AY716" s="2237"/>
      <c r="AZ716" s="2237"/>
      <c r="BA716" s="2237"/>
      <c r="BB716" s="2237"/>
      <c r="BC716" s="2237"/>
      <c r="BD716" s="2237"/>
      <c r="BE716" s="2237"/>
      <c r="BF716" s="2237"/>
      <c r="BG716" s="2237"/>
      <c r="BH716" s="2237"/>
      <c r="BI716" s="2237"/>
      <c r="BJ716" s="2237"/>
      <c r="BK716" s="2237"/>
      <c r="BL716" s="2237"/>
      <c r="BM716" s="2237"/>
      <c r="BN716" s="2237"/>
      <c r="BO716" s="2237"/>
      <c r="BP716" s="2237"/>
      <c r="BQ716" s="2237"/>
      <c r="BR716" s="2237"/>
      <c r="BS716" s="2238"/>
      <c r="BT716" s="2237"/>
      <c r="BU716" s="2237"/>
      <c r="BV716" s="2237"/>
      <c r="BW716" s="2237"/>
      <c r="BX716" s="2237"/>
      <c r="BY716" s="2237"/>
      <c r="BZ716" s="2237"/>
      <c r="CA716" s="2237"/>
      <c r="CB716" s="2237"/>
      <c r="CC716" s="2237"/>
      <c r="CD716" s="2237"/>
      <c r="CE716" s="2237"/>
      <c r="CF716" s="2237"/>
      <c r="CG716" s="2237"/>
      <c r="CH716" s="2237"/>
      <c r="CI716" s="2237"/>
      <c r="CJ716" s="2237"/>
      <c r="CK716" s="2237"/>
      <c r="CL716" s="2237"/>
      <c r="CM716" s="2238"/>
      <c r="CN716" s="2238"/>
      <c r="CO716" s="2239"/>
      <c r="CQ716" s="1653"/>
    </row>
    <row r="717" spans="1:95" s="551" customFormat="1" x14ac:dyDescent="0.2">
      <c r="A717" s="2170"/>
      <c r="B717" s="2236"/>
      <c r="C717" s="2164"/>
      <c r="D717" s="2164"/>
      <c r="E717" s="2165"/>
      <c r="F717" s="2167"/>
      <c r="G717" s="2164"/>
      <c r="H717" s="2167"/>
      <c r="I717" s="2237"/>
      <c r="J717" s="2237"/>
      <c r="K717" s="2237"/>
      <c r="L717" s="2237"/>
      <c r="M717" s="2237"/>
      <c r="N717" s="2237"/>
      <c r="O717" s="2237"/>
      <c r="P717" s="2237"/>
      <c r="Q717" s="2237"/>
      <c r="R717" s="2237"/>
      <c r="S717" s="2237"/>
      <c r="T717" s="2237"/>
      <c r="U717" s="2237"/>
      <c r="V717" s="2237"/>
      <c r="W717" s="2237"/>
      <c r="X717" s="2237"/>
      <c r="Y717" s="2237"/>
      <c r="Z717" s="2237"/>
      <c r="AA717" s="2237"/>
      <c r="AB717" s="2238"/>
      <c r="AC717" s="2238"/>
      <c r="AD717" s="2238"/>
      <c r="AE717" s="2238"/>
      <c r="AF717" s="2237"/>
      <c r="AG717" s="2237"/>
      <c r="AH717" s="2237"/>
      <c r="AI717" s="2237"/>
      <c r="AJ717" s="2237"/>
      <c r="AK717" s="2237"/>
      <c r="AL717" s="2237"/>
      <c r="AM717" s="2237"/>
      <c r="AN717" s="2237"/>
      <c r="AO717" s="2237"/>
      <c r="AP717" s="2237"/>
      <c r="AQ717" s="2237"/>
      <c r="AR717" s="2237"/>
      <c r="AS717" s="2237"/>
      <c r="AT717" s="2237"/>
      <c r="AU717" s="2237"/>
      <c r="AV717" s="2237"/>
      <c r="AW717" s="2237"/>
      <c r="AX717" s="2237"/>
      <c r="AY717" s="2237"/>
      <c r="AZ717" s="2237"/>
      <c r="BA717" s="2237"/>
      <c r="BB717" s="2237"/>
      <c r="BC717" s="2237"/>
      <c r="BD717" s="2237"/>
      <c r="BE717" s="2237"/>
      <c r="BF717" s="2237"/>
      <c r="BG717" s="2237"/>
      <c r="BH717" s="2237"/>
      <c r="BI717" s="2237"/>
      <c r="BJ717" s="2237"/>
      <c r="BK717" s="2237"/>
      <c r="BL717" s="2237"/>
      <c r="BM717" s="2237"/>
      <c r="BN717" s="2237"/>
      <c r="BO717" s="2237"/>
      <c r="BP717" s="2237"/>
      <c r="BQ717" s="2237"/>
      <c r="BR717" s="2237"/>
      <c r="BS717" s="2238"/>
      <c r="BT717" s="2237"/>
      <c r="BU717" s="2237"/>
      <c r="BV717" s="2237"/>
      <c r="BW717" s="2237"/>
      <c r="BX717" s="2237"/>
      <c r="BY717" s="2237"/>
      <c r="BZ717" s="2237"/>
      <c r="CA717" s="2237"/>
      <c r="CB717" s="2237"/>
      <c r="CC717" s="2237"/>
      <c r="CD717" s="2237"/>
      <c r="CE717" s="2237"/>
      <c r="CF717" s="2237"/>
      <c r="CG717" s="2237"/>
      <c r="CH717" s="2237"/>
      <c r="CI717" s="2237"/>
      <c r="CJ717" s="2237"/>
      <c r="CK717" s="2237"/>
      <c r="CL717" s="2237"/>
      <c r="CM717" s="2238"/>
      <c r="CN717" s="2238"/>
      <c r="CO717" s="2239"/>
      <c r="CQ717" s="1653"/>
    </row>
    <row r="718" spans="1:95" s="551" customFormat="1" x14ac:dyDescent="0.2">
      <c r="A718" s="2170"/>
      <c r="B718" s="2236"/>
      <c r="C718" s="2164"/>
      <c r="D718" s="2164"/>
      <c r="E718" s="2165"/>
      <c r="F718" s="2167"/>
      <c r="G718" s="2164"/>
      <c r="H718" s="2167"/>
      <c r="I718" s="2237"/>
      <c r="J718" s="2237"/>
      <c r="K718" s="2237"/>
      <c r="L718" s="2237"/>
      <c r="M718" s="2237"/>
      <c r="N718" s="2237"/>
      <c r="O718" s="2237"/>
      <c r="P718" s="2237"/>
      <c r="Q718" s="2237"/>
      <c r="R718" s="2237"/>
      <c r="S718" s="2237"/>
      <c r="T718" s="2237"/>
      <c r="U718" s="2237"/>
      <c r="V718" s="2237"/>
      <c r="W718" s="2237"/>
      <c r="X718" s="2237"/>
      <c r="Y718" s="2237"/>
      <c r="Z718" s="2237"/>
      <c r="AA718" s="2237"/>
      <c r="AB718" s="2238"/>
      <c r="AC718" s="2238"/>
      <c r="AD718" s="2238"/>
      <c r="AE718" s="2238"/>
      <c r="AF718" s="2237"/>
      <c r="AG718" s="2237"/>
      <c r="AH718" s="2237"/>
      <c r="AI718" s="2237"/>
      <c r="AJ718" s="2237"/>
      <c r="AK718" s="2237"/>
      <c r="AL718" s="2237"/>
      <c r="AM718" s="2237"/>
      <c r="AN718" s="2237"/>
      <c r="AO718" s="2237"/>
      <c r="AP718" s="2237"/>
      <c r="AQ718" s="2237"/>
      <c r="AR718" s="2237"/>
      <c r="AS718" s="2237"/>
      <c r="AT718" s="2237"/>
      <c r="AU718" s="2237"/>
      <c r="AV718" s="2237"/>
      <c r="AW718" s="2237"/>
      <c r="AX718" s="2237"/>
      <c r="AY718" s="2237"/>
      <c r="AZ718" s="2237"/>
      <c r="BA718" s="2237"/>
      <c r="BB718" s="2237"/>
      <c r="BC718" s="2237"/>
      <c r="BD718" s="2237"/>
      <c r="BE718" s="2237"/>
      <c r="BF718" s="2237"/>
      <c r="BG718" s="2237"/>
      <c r="BH718" s="2237"/>
      <c r="BI718" s="2237"/>
      <c r="BJ718" s="2237"/>
      <c r="BK718" s="2237"/>
      <c r="BL718" s="2237"/>
      <c r="BM718" s="2237"/>
      <c r="BN718" s="2237"/>
      <c r="BO718" s="2237"/>
      <c r="BP718" s="2237"/>
      <c r="BQ718" s="2237"/>
      <c r="BR718" s="2237"/>
      <c r="BS718" s="2238"/>
      <c r="BT718" s="2237"/>
      <c r="BU718" s="2237"/>
      <c r="BV718" s="2237"/>
      <c r="BW718" s="2237"/>
      <c r="BX718" s="2237"/>
      <c r="BY718" s="2237"/>
      <c r="BZ718" s="2237"/>
      <c r="CA718" s="2237"/>
      <c r="CB718" s="2237"/>
      <c r="CC718" s="2237"/>
      <c r="CD718" s="2237"/>
      <c r="CE718" s="2237"/>
      <c r="CF718" s="2237"/>
      <c r="CG718" s="2237"/>
      <c r="CH718" s="2237"/>
      <c r="CI718" s="2237"/>
      <c r="CJ718" s="2237"/>
      <c r="CK718" s="2237"/>
      <c r="CL718" s="2237"/>
      <c r="CM718" s="2238"/>
      <c r="CN718" s="2238"/>
      <c r="CO718" s="2239"/>
      <c r="CQ718" s="1653"/>
    </row>
    <row r="719" spans="1:95" s="551" customFormat="1" x14ac:dyDescent="0.2">
      <c r="A719" s="2170"/>
      <c r="B719" s="2236"/>
      <c r="C719" s="2164"/>
      <c r="D719" s="2164"/>
      <c r="E719" s="2165"/>
      <c r="F719" s="2167"/>
      <c r="G719" s="2164"/>
      <c r="H719" s="2167"/>
      <c r="I719" s="2237"/>
      <c r="J719" s="2237"/>
      <c r="K719" s="2237"/>
      <c r="L719" s="2237"/>
      <c r="M719" s="2237"/>
      <c r="N719" s="2237"/>
      <c r="O719" s="2237"/>
      <c r="P719" s="2237"/>
      <c r="Q719" s="2237"/>
      <c r="R719" s="2237"/>
      <c r="S719" s="2237"/>
      <c r="T719" s="2237"/>
      <c r="U719" s="2237"/>
      <c r="V719" s="2237"/>
      <c r="W719" s="2237"/>
      <c r="X719" s="2237"/>
      <c r="Y719" s="2237"/>
      <c r="Z719" s="2237"/>
      <c r="AA719" s="2237"/>
      <c r="AB719" s="2238"/>
      <c r="AC719" s="2238"/>
      <c r="AD719" s="2238"/>
      <c r="AE719" s="2238"/>
      <c r="AF719" s="2237"/>
      <c r="AG719" s="2237"/>
      <c r="AH719" s="2237"/>
      <c r="AI719" s="2237"/>
      <c r="AJ719" s="2237"/>
      <c r="AK719" s="2237"/>
      <c r="AL719" s="2237"/>
      <c r="AM719" s="2237"/>
      <c r="AN719" s="2237"/>
      <c r="AO719" s="2237"/>
      <c r="AP719" s="2237"/>
      <c r="AQ719" s="2237"/>
      <c r="AR719" s="2237"/>
      <c r="AS719" s="2237"/>
      <c r="AT719" s="2237"/>
      <c r="AU719" s="2237"/>
      <c r="AV719" s="2237"/>
      <c r="AW719" s="2237"/>
      <c r="AX719" s="2237"/>
      <c r="AY719" s="2237"/>
      <c r="AZ719" s="2237"/>
      <c r="BA719" s="2237"/>
      <c r="BB719" s="2237"/>
      <c r="BC719" s="2237"/>
      <c r="BD719" s="2237"/>
      <c r="BE719" s="2237"/>
      <c r="BF719" s="2237"/>
      <c r="BG719" s="2237"/>
      <c r="BH719" s="2237"/>
      <c r="BI719" s="2237"/>
      <c r="BJ719" s="2237"/>
      <c r="BK719" s="2237"/>
      <c r="BL719" s="2237"/>
      <c r="BM719" s="2237"/>
      <c r="BN719" s="2237"/>
      <c r="BO719" s="2237"/>
      <c r="BP719" s="2237"/>
      <c r="BQ719" s="2237"/>
      <c r="BR719" s="2237"/>
      <c r="BS719" s="2238"/>
      <c r="BT719" s="2237"/>
      <c r="BU719" s="2237"/>
      <c r="BV719" s="2237"/>
      <c r="BW719" s="2237"/>
      <c r="BX719" s="2237"/>
      <c r="BY719" s="2237"/>
      <c r="BZ719" s="2237"/>
      <c r="CA719" s="2237"/>
      <c r="CB719" s="2237"/>
      <c r="CC719" s="2237"/>
      <c r="CD719" s="2237"/>
      <c r="CE719" s="2237"/>
      <c r="CF719" s="2237"/>
      <c r="CG719" s="2237"/>
      <c r="CH719" s="2237"/>
      <c r="CI719" s="2237"/>
      <c r="CJ719" s="2237"/>
      <c r="CK719" s="2237"/>
      <c r="CL719" s="2237"/>
      <c r="CM719" s="2238"/>
      <c r="CN719" s="2238"/>
      <c r="CO719" s="2239"/>
      <c r="CQ719" s="1653"/>
    </row>
    <row r="720" spans="1:95" s="551" customFormat="1" x14ac:dyDescent="0.2">
      <c r="A720" s="2170"/>
      <c r="B720" s="2236"/>
      <c r="C720" s="2164"/>
      <c r="D720" s="2164"/>
      <c r="E720" s="2165"/>
      <c r="F720" s="2167"/>
      <c r="G720" s="2164"/>
      <c r="H720" s="2167"/>
      <c r="I720" s="2237"/>
      <c r="J720" s="2237"/>
      <c r="K720" s="2237"/>
      <c r="L720" s="2237"/>
      <c r="M720" s="2237"/>
      <c r="N720" s="2237"/>
      <c r="O720" s="2237"/>
      <c r="P720" s="2237"/>
      <c r="Q720" s="2237"/>
      <c r="R720" s="2237"/>
      <c r="S720" s="2237"/>
      <c r="T720" s="2237"/>
      <c r="U720" s="2237"/>
      <c r="V720" s="2237"/>
      <c r="W720" s="2237"/>
      <c r="X720" s="2237"/>
      <c r="Y720" s="2237"/>
      <c r="Z720" s="2237"/>
      <c r="AA720" s="2237"/>
      <c r="AB720" s="2238"/>
      <c r="AC720" s="2238"/>
      <c r="AD720" s="2238"/>
      <c r="AE720" s="2238"/>
      <c r="AF720" s="2237"/>
      <c r="AG720" s="2237"/>
      <c r="AH720" s="2237"/>
      <c r="AI720" s="2237"/>
      <c r="AJ720" s="2237"/>
      <c r="AK720" s="2237"/>
      <c r="AL720" s="2237"/>
      <c r="AM720" s="2237"/>
      <c r="AN720" s="2237"/>
      <c r="AO720" s="2237"/>
      <c r="AP720" s="2237"/>
      <c r="AQ720" s="2237"/>
      <c r="AR720" s="2237"/>
      <c r="AS720" s="2237"/>
      <c r="AT720" s="2237"/>
      <c r="AU720" s="2237"/>
      <c r="AV720" s="2237"/>
      <c r="AW720" s="2237"/>
      <c r="AX720" s="2237"/>
      <c r="AY720" s="2237"/>
      <c r="AZ720" s="2237"/>
      <c r="BA720" s="2237"/>
      <c r="BB720" s="2237"/>
      <c r="BC720" s="2237"/>
      <c r="BD720" s="2237"/>
      <c r="BE720" s="2237"/>
      <c r="BF720" s="2237"/>
      <c r="BG720" s="2237"/>
      <c r="BH720" s="2237"/>
      <c r="BI720" s="2237"/>
      <c r="BJ720" s="2237"/>
      <c r="BK720" s="2237"/>
      <c r="BL720" s="2237"/>
      <c r="BM720" s="2237"/>
      <c r="BN720" s="2237"/>
      <c r="BO720" s="2237"/>
      <c r="BP720" s="2237"/>
      <c r="BQ720" s="2237"/>
      <c r="BR720" s="2237"/>
      <c r="BS720" s="2238"/>
      <c r="BT720" s="2237"/>
      <c r="BU720" s="2237"/>
      <c r="BV720" s="2237"/>
      <c r="BW720" s="2237"/>
      <c r="BX720" s="2237"/>
      <c r="BY720" s="2237"/>
      <c r="BZ720" s="2237"/>
      <c r="CA720" s="2237"/>
      <c r="CB720" s="2237"/>
      <c r="CC720" s="2237"/>
      <c r="CD720" s="2237"/>
      <c r="CE720" s="2237"/>
      <c r="CF720" s="2237"/>
      <c r="CG720" s="2237"/>
      <c r="CH720" s="2237"/>
      <c r="CI720" s="2237"/>
      <c r="CJ720" s="2237"/>
      <c r="CK720" s="2237"/>
      <c r="CL720" s="2237"/>
      <c r="CM720" s="2238"/>
      <c r="CN720" s="2238"/>
      <c r="CO720" s="2239"/>
      <c r="CQ720" s="1653"/>
    </row>
    <row r="721" spans="1:95" s="551" customFormat="1" x14ac:dyDescent="0.2">
      <c r="A721" s="2170"/>
      <c r="B721" s="2236"/>
      <c r="C721" s="2164"/>
      <c r="D721" s="2164"/>
      <c r="E721" s="2165"/>
      <c r="F721" s="2167"/>
      <c r="G721" s="2164"/>
      <c r="H721" s="2167"/>
      <c r="I721" s="2237"/>
      <c r="J721" s="2237"/>
      <c r="K721" s="2237"/>
      <c r="L721" s="2237"/>
      <c r="M721" s="2237"/>
      <c r="N721" s="2237"/>
      <c r="O721" s="2237"/>
      <c r="P721" s="2237"/>
      <c r="Q721" s="2237"/>
      <c r="R721" s="2237"/>
      <c r="S721" s="2237"/>
      <c r="T721" s="2237"/>
      <c r="U721" s="2237"/>
      <c r="V721" s="2237"/>
      <c r="W721" s="2237"/>
      <c r="X721" s="2237"/>
      <c r="Y721" s="2237"/>
      <c r="Z721" s="2237"/>
      <c r="AA721" s="2237"/>
      <c r="AB721" s="2238"/>
      <c r="AC721" s="2238"/>
      <c r="AD721" s="2238"/>
      <c r="AE721" s="2238"/>
      <c r="AF721" s="2237"/>
      <c r="AG721" s="2237"/>
      <c r="AH721" s="2237"/>
      <c r="AI721" s="2237"/>
      <c r="AJ721" s="2237"/>
      <c r="AK721" s="2237"/>
      <c r="AL721" s="2237"/>
      <c r="AM721" s="2237"/>
      <c r="AN721" s="2237"/>
      <c r="AO721" s="2237"/>
      <c r="AP721" s="2237"/>
      <c r="AQ721" s="2237"/>
      <c r="AR721" s="2237"/>
      <c r="AS721" s="2237"/>
      <c r="AT721" s="2237"/>
      <c r="AU721" s="2237"/>
      <c r="AV721" s="2237"/>
      <c r="AW721" s="2237"/>
      <c r="AX721" s="2237"/>
      <c r="AY721" s="2237"/>
      <c r="AZ721" s="2237"/>
      <c r="BA721" s="2237"/>
      <c r="BB721" s="2237"/>
      <c r="BC721" s="2237"/>
      <c r="BD721" s="2237"/>
      <c r="BE721" s="2237"/>
      <c r="BF721" s="2237"/>
      <c r="BG721" s="2237"/>
      <c r="BH721" s="2237"/>
      <c r="BI721" s="2237"/>
      <c r="BJ721" s="2237"/>
      <c r="BK721" s="2237"/>
      <c r="BL721" s="2237"/>
      <c r="BM721" s="2237"/>
      <c r="BN721" s="2237"/>
      <c r="BO721" s="2237"/>
      <c r="BP721" s="2237"/>
      <c r="BQ721" s="2237"/>
      <c r="BR721" s="2237"/>
      <c r="BS721" s="2238"/>
      <c r="BT721" s="2237"/>
      <c r="BU721" s="2237"/>
      <c r="BV721" s="2237"/>
      <c r="BW721" s="2237"/>
      <c r="BX721" s="2237"/>
      <c r="BY721" s="2237"/>
      <c r="BZ721" s="2237"/>
      <c r="CA721" s="2237"/>
      <c r="CB721" s="2237"/>
      <c r="CC721" s="2237"/>
      <c r="CD721" s="2237"/>
      <c r="CE721" s="2237"/>
      <c r="CF721" s="2237"/>
      <c r="CG721" s="2237"/>
      <c r="CH721" s="2237"/>
      <c r="CI721" s="2237"/>
      <c r="CJ721" s="2237"/>
      <c r="CK721" s="2237"/>
      <c r="CL721" s="2237"/>
      <c r="CM721" s="2238"/>
      <c r="CN721" s="2238"/>
      <c r="CO721" s="2239"/>
      <c r="CQ721" s="1653"/>
    </row>
    <row r="722" spans="1:95" s="551" customFormat="1" x14ac:dyDescent="0.2">
      <c r="A722" s="2170"/>
      <c r="B722" s="2236"/>
      <c r="C722" s="2164"/>
      <c r="D722" s="2164"/>
      <c r="E722" s="2165"/>
      <c r="F722" s="2167"/>
      <c r="G722" s="2164"/>
      <c r="H722" s="2167"/>
      <c r="I722" s="2237"/>
      <c r="J722" s="2237"/>
      <c r="K722" s="2237"/>
      <c r="L722" s="2237"/>
      <c r="M722" s="2237"/>
      <c r="N722" s="2237"/>
      <c r="O722" s="2237"/>
      <c r="P722" s="2237"/>
      <c r="Q722" s="2237"/>
      <c r="R722" s="2237"/>
      <c r="S722" s="2237"/>
      <c r="T722" s="2237"/>
      <c r="U722" s="2237"/>
      <c r="V722" s="2237"/>
      <c r="W722" s="2237"/>
      <c r="X722" s="2237"/>
      <c r="Y722" s="2237"/>
      <c r="Z722" s="2237"/>
      <c r="AA722" s="2237"/>
      <c r="AB722" s="2238"/>
      <c r="AC722" s="2238"/>
      <c r="AD722" s="2238"/>
      <c r="AE722" s="2238"/>
      <c r="AF722" s="2237"/>
      <c r="AG722" s="2237"/>
      <c r="AH722" s="2237"/>
      <c r="AI722" s="2237"/>
      <c r="AJ722" s="2237"/>
      <c r="AK722" s="2237"/>
      <c r="AL722" s="2237"/>
      <c r="AM722" s="2237"/>
      <c r="AN722" s="2237"/>
      <c r="AO722" s="2237"/>
      <c r="AP722" s="2237"/>
      <c r="AQ722" s="2237"/>
      <c r="AR722" s="2237"/>
      <c r="AS722" s="2237"/>
      <c r="AT722" s="2237"/>
      <c r="AU722" s="2237"/>
      <c r="AV722" s="2237"/>
      <c r="AW722" s="2237"/>
      <c r="AX722" s="2237"/>
      <c r="AY722" s="2237"/>
      <c r="AZ722" s="2237"/>
      <c r="BA722" s="2237"/>
      <c r="BB722" s="2237"/>
      <c r="BC722" s="2237"/>
      <c r="BD722" s="2237"/>
      <c r="BE722" s="2237"/>
      <c r="BF722" s="2237"/>
      <c r="BG722" s="2237"/>
      <c r="BH722" s="2237"/>
      <c r="BI722" s="2237"/>
      <c r="BJ722" s="2237"/>
      <c r="BK722" s="2237"/>
      <c r="BL722" s="2237"/>
      <c r="BM722" s="2237"/>
      <c r="BN722" s="2237"/>
      <c r="BO722" s="2237"/>
      <c r="BP722" s="2237"/>
      <c r="BQ722" s="2237"/>
      <c r="BR722" s="2237"/>
      <c r="BS722" s="2238"/>
      <c r="BT722" s="2237"/>
      <c r="BU722" s="2237"/>
      <c r="BV722" s="2237"/>
      <c r="BW722" s="2237"/>
      <c r="BX722" s="2237"/>
      <c r="BY722" s="2237"/>
      <c r="BZ722" s="2237"/>
      <c r="CA722" s="2237"/>
      <c r="CB722" s="2237"/>
      <c r="CC722" s="2237"/>
      <c r="CD722" s="2237"/>
      <c r="CE722" s="2237"/>
      <c r="CF722" s="2237"/>
      <c r="CG722" s="2237"/>
      <c r="CH722" s="2237"/>
      <c r="CI722" s="2237"/>
      <c r="CJ722" s="2237"/>
      <c r="CK722" s="2237"/>
      <c r="CL722" s="2237"/>
      <c r="CM722" s="2238"/>
      <c r="CN722" s="2238"/>
      <c r="CO722" s="2239"/>
      <c r="CQ722" s="1653"/>
    </row>
    <row r="723" spans="1:95" s="551" customFormat="1" x14ac:dyDescent="0.2">
      <c r="A723" s="2170"/>
      <c r="B723" s="2236"/>
      <c r="C723" s="2164"/>
      <c r="D723" s="2164"/>
      <c r="E723" s="2165"/>
      <c r="F723" s="2167"/>
      <c r="G723" s="2164"/>
      <c r="H723" s="2167"/>
      <c r="I723" s="2237"/>
      <c r="J723" s="2237"/>
      <c r="K723" s="2237"/>
      <c r="L723" s="2237"/>
      <c r="M723" s="2237"/>
      <c r="N723" s="2237"/>
      <c r="O723" s="2237"/>
      <c r="P723" s="2237"/>
      <c r="Q723" s="2237"/>
      <c r="R723" s="2237"/>
      <c r="S723" s="2237"/>
      <c r="T723" s="2237"/>
      <c r="U723" s="2237"/>
      <c r="V723" s="2237"/>
      <c r="W723" s="2237"/>
      <c r="X723" s="2237"/>
      <c r="Y723" s="2237"/>
      <c r="Z723" s="2237"/>
      <c r="AA723" s="2237"/>
      <c r="AB723" s="2238"/>
      <c r="AC723" s="2238"/>
      <c r="AD723" s="2238"/>
      <c r="AE723" s="2238"/>
      <c r="AF723" s="2237"/>
      <c r="AG723" s="2237"/>
      <c r="AH723" s="2237"/>
      <c r="AI723" s="2237"/>
      <c r="AJ723" s="2237"/>
      <c r="AK723" s="2237"/>
      <c r="AL723" s="2237"/>
      <c r="AM723" s="2237"/>
      <c r="AN723" s="2237"/>
      <c r="AO723" s="2237"/>
      <c r="AP723" s="2237"/>
      <c r="AQ723" s="2237"/>
      <c r="AR723" s="2237"/>
      <c r="AS723" s="2237"/>
      <c r="AT723" s="2237"/>
      <c r="AU723" s="2237"/>
      <c r="AV723" s="2237"/>
      <c r="AW723" s="2237"/>
      <c r="AX723" s="2237"/>
      <c r="AY723" s="2237"/>
      <c r="AZ723" s="2237"/>
      <c r="BA723" s="2237"/>
      <c r="BB723" s="2237"/>
      <c r="BC723" s="2237"/>
      <c r="BD723" s="2237"/>
      <c r="BE723" s="2237"/>
      <c r="BF723" s="2237"/>
      <c r="BG723" s="2237"/>
      <c r="BH723" s="2237"/>
      <c r="BI723" s="2237"/>
      <c r="BJ723" s="2237"/>
      <c r="BK723" s="2237"/>
      <c r="BL723" s="2237"/>
      <c r="BM723" s="2237"/>
      <c r="BN723" s="2237"/>
      <c r="BO723" s="2237"/>
      <c r="BP723" s="2237"/>
      <c r="BQ723" s="2237"/>
      <c r="BR723" s="2237"/>
      <c r="BS723" s="2238"/>
      <c r="BT723" s="2237"/>
      <c r="BU723" s="2237"/>
      <c r="BV723" s="2237"/>
      <c r="BW723" s="2237"/>
      <c r="BX723" s="2237"/>
      <c r="BY723" s="2237"/>
      <c r="BZ723" s="2237"/>
      <c r="CA723" s="2237"/>
      <c r="CB723" s="2237"/>
      <c r="CC723" s="2237"/>
      <c r="CD723" s="2237"/>
      <c r="CE723" s="2237"/>
      <c r="CF723" s="2237"/>
      <c r="CG723" s="2237"/>
      <c r="CH723" s="2237"/>
      <c r="CI723" s="2237"/>
      <c r="CJ723" s="2237"/>
      <c r="CK723" s="2237"/>
      <c r="CL723" s="2237"/>
      <c r="CM723" s="2238"/>
      <c r="CN723" s="2238"/>
      <c r="CO723" s="2239"/>
      <c r="CQ723" s="1653"/>
    </row>
    <row r="724" spans="1:95" s="551" customFormat="1" x14ac:dyDescent="0.2">
      <c r="A724" s="2170"/>
      <c r="B724" s="2236"/>
      <c r="C724" s="2164"/>
      <c r="D724" s="2164"/>
      <c r="E724" s="2165"/>
      <c r="F724" s="2167"/>
      <c r="G724" s="2164"/>
      <c r="H724" s="2167"/>
      <c r="I724" s="2237"/>
      <c r="J724" s="2237"/>
      <c r="K724" s="2237"/>
      <c r="L724" s="2237"/>
      <c r="M724" s="2237"/>
      <c r="N724" s="2237"/>
      <c r="O724" s="2237"/>
      <c r="P724" s="2237"/>
      <c r="Q724" s="2237"/>
      <c r="R724" s="2237"/>
      <c r="S724" s="2237"/>
      <c r="T724" s="2237"/>
      <c r="U724" s="2237"/>
      <c r="V724" s="2237"/>
      <c r="W724" s="2237"/>
      <c r="X724" s="2237"/>
      <c r="Y724" s="2237"/>
      <c r="Z724" s="2237"/>
      <c r="AA724" s="2237"/>
      <c r="AB724" s="2238"/>
      <c r="AC724" s="2238"/>
      <c r="AD724" s="2238"/>
      <c r="AE724" s="2238"/>
      <c r="AF724" s="2237"/>
      <c r="AG724" s="2237"/>
      <c r="AH724" s="2237"/>
      <c r="AI724" s="2237"/>
      <c r="AJ724" s="2237"/>
      <c r="AK724" s="2237"/>
      <c r="AL724" s="2237"/>
      <c r="AM724" s="2237"/>
      <c r="AN724" s="2237"/>
      <c r="AO724" s="2237"/>
      <c r="AP724" s="2237"/>
      <c r="AQ724" s="2237"/>
      <c r="AR724" s="2237"/>
      <c r="AS724" s="2237"/>
      <c r="AT724" s="2237"/>
      <c r="AU724" s="2237"/>
      <c r="AV724" s="2237"/>
      <c r="AW724" s="2237"/>
      <c r="AX724" s="2237"/>
      <c r="AY724" s="2237"/>
      <c r="AZ724" s="2237"/>
      <c r="BA724" s="2237"/>
      <c r="BB724" s="2237"/>
      <c r="BC724" s="2237"/>
      <c r="BD724" s="2237"/>
      <c r="BE724" s="2237"/>
      <c r="BF724" s="2237"/>
      <c r="BG724" s="2237"/>
      <c r="BH724" s="2237"/>
      <c r="BI724" s="2237"/>
      <c r="BJ724" s="2237"/>
      <c r="BK724" s="2237"/>
      <c r="BL724" s="2237"/>
      <c r="BM724" s="2237"/>
      <c r="BN724" s="2237"/>
      <c r="BO724" s="2237"/>
      <c r="BP724" s="2237"/>
      <c r="BQ724" s="2237"/>
      <c r="BR724" s="2237"/>
      <c r="BS724" s="2238"/>
      <c r="BT724" s="2237"/>
      <c r="BU724" s="2237"/>
      <c r="BV724" s="2237"/>
      <c r="BW724" s="2237"/>
      <c r="BX724" s="2237"/>
      <c r="BY724" s="2237"/>
      <c r="BZ724" s="2237"/>
      <c r="CA724" s="2237"/>
      <c r="CB724" s="2237"/>
      <c r="CC724" s="2237"/>
      <c r="CD724" s="2237"/>
      <c r="CE724" s="2237"/>
      <c r="CF724" s="2237"/>
      <c r="CG724" s="2237"/>
      <c r="CH724" s="2237"/>
      <c r="CI724" s="2237"/>
      <c r="CJ724" s="2237"/>
      <c r="CK724" s="2237"/>
      <c r="CL724" s="2237"/>
      <c r="CM724" s="2238"/>
      <c r="CN724" s="2238"/>
      <c r="CO724" s="2239"/>
      <c r="CQ724" s="1653"/>
    </row>
    <row r="725" spans="1:95" s="551" customFormat="1" x14ac:dyDescent="0.2">
      <c r="A725" s="2170"/>
      <c r="B725" s="2236"/>
      <c r="C725" s="2164"/>
      <c r="D725" s="2164"/>
      <c r="E725" s="2165"/>
      <c r="F725" s="2167"/>
      <c r="G725" s="2164"/>
      <c r="H725" s="2167"/>
      <c r="I725" s="2237"/>
      <c r="J725" s="2237"/>
      <c r="K725" s="2237"/>
      <c r="L725" s="2237"/>
      <c r="M725" s="2237"/>
      <c r="N725" s="2237"/>
      <c r="O725" s="2237"/>
      <c r="P725" s="2237"/>
      <c r="Q725" s="2237"/>
      <c r="R725" s="2237"/>
      <c r="S725" s="2237"/>
      <c r="T725" s="2237"/>
      <c r="U725" s="2237"/>
      <c r="V725" s="2237"/>
      <c r="W725" s="2237"/>
      <c r="X725" s="2237"/>
      <c r="Y725" s="2237"/>
      <c r="Z725" s="2237"/>
      <c r="AA725" s="2237"/>
      <c r="AB725" s="2238"/>
      <c r="AC725" s="2238"/>
      <c r="AD725" s="2238"/>
      <c r="AE725" s="2238"/>
      <c r="AF725" s="2237"/>
      <c r="AG725" s="2237"/>
      <c r="AH725" s="2237"/>
      <c r="AI725" s="2237"/>
      <c r="AJ725" s="2237"/>
      <c r="AK725" s="2237"/>
      <c r="AL725" s="2237"/>
      <c r="AM725" s="2237"/>
      <c r="AN725" s="2237"/>
      <c r="AO725" s="2237"/>
      <c r="AP725" s="2237"/>
      <c r="AQ725" s="2237"/>
      <c r="AR725" s="2237"/>
      <c r="AS725" s="2237"/>
      <c r="AT725" s="2237"/>
      <c r="AU725" s="2237"/>
      <c r="AV725" s="2237"/>
      <c r="AW725" s="2237"/>
      <c r="AX725" s="2237"/>
      <c r="AY725" s="2237"/>
      <c r="AZ725" s="2237"/>
      <c r="BA725" s="2237"/>
      <c r="BB725" s="2237"/>
      <c r="BC725" s="2237"/>
      <c r="BD725" s="2237"/>
      <c r="BE725" s="2237"/>
      <c r="BF725" s="2237"/>
      <c r="BG725" s="2237"/>
      <c r="BH725" s="2237"/>
      <c r="BI725" s="2237"/>
      <c r="BJ725" s="2237"/>
      <c r="BK725" s="2237"/>
      <c r="BL725" s="2237"/>
      <c r="BM725" s="2237"/>
      <c r="BN725" s="2237"/>
      <c r="BO725" s="2237"/>
      <c r="BP725" s="2237"/>
      <c r="BQ725" s="2237"/>
      <c r="BR725" s="2237"/>
      <c r="BS725" s="2238"/>
      <c r="BT725" s="2237"/>
      <c r="BU725" s="2237"/>
      <c r="BV725" s="2237"/>
      <c r="BW725" s="2237"/>
      <c r="BX725" s="2237"/>
      <c r="BY725" s="2237"/>
      <c r="BZ725" s="2237"/>
      <c r="CA725" s="2237"/>
      <c r="CB725" s="2237"/>
      <c r="CC725" s="2237"/>
      <c r="CD725" s="2237"/>
      <c r="CE725" s="2237"/>
      <c r="CF725" s="2237"/>
      <c r="CG725" s="2237"/>
      <c r="CH725" s="2237"/>
      <c r="CI725" s="2237"/>
      <c r="CJ725" s="2237"/>
      <c r="CK725" s="2237"/>
      <c r="CL725" s="2237"/>
      <c r="CM725" s="2238"/>
      <c r="CN725" s="2238"/>
      <c r="CO725" s="2239"/>
      <c r="CQ725" s="1653"/>
    </row>
    <row r="726" spans="1:95" s="551" customFormat="1" x14ac:dyDescent="0.2">
      <c r="A726" s="2170"/>
      <c r="B726" s="2236"/>
      <c r="C726" s="2164"/>
      <c r="D726" s="2164"/>
      <c r="E726" s="2165"/>
      <c r="F726" s="2167"/>
      <c r="G726" s="2164"/>
      <c r="H726" s="2167"/>
      <c r="I726" s="2237"/>
      <c r="J726" s="2237"/>
      <c r="K726" s="2237"/>
      <c r="L726" s="2237"/>
      <c r="M726" s="2237"/>
      <c r="N726" s="2237"/>
      <c r="O726" s="2237"/>
      <c r="P726" s="2237"/>
      <c r="Q726" s="2237"/>
      <c r="R726" s="2237"/>
      <c r="S726" s="2237"/>
      <c r="T726" s="2237"/>
      <c r="U726" s="2237"/>
      <c r="V726" s="2237"/>
      <c r="W726" s="2237"/>
      <c r="X726" s="2237"/>
      <c r="Y726" s="2237"/>
      <c r="Z726" s="2237"/>
      <c r="AA726" s="2237"/>
      <c r="AB726" s="2238"/>
      <c r="AC726" s="2238"/>
      <c r="AD726" s="2238"/>
      <c r="AE726" s="2238"/>
      <c r="AF726" s="2237"/>
      <c r="AG726" s="2237"/>
      <c r="AH726" s="2237"/>
      <c r="AI726" s="2237"/>
      <c r="AJ726" s="2237"/>
      <c r="AK726" s="2237"/>
      <c r="AL726" s="2237"/>
      <c r="AM726" s="2237"/>
      <c r="AN726" s="2237"/>
      <c r="AO726" s="2237"/>
      <c r="AP726" s="2237"/>
      <c r="AQ726" s="2237"/>
      <c r="AR726" s="2237"/>
      <c r="AS726" s="2237"/>
      <c r="AT726" s="2237"/>
      <c r="AU726" s="2237"/>
      <c r="AV726" s="2237"/>
      <c r="AW726" s="2237"/>
      <c r="AX726" s="2237"/>
      <c r="AY726" s="2237"/>
      <c r="AZ726" s="2237"/>
      <c r="BA726" s="2237"/>
      <c r="BB726" s="2237"/>
      <c r="BC726" s="2237"/>
      <c r="BD726" s="2237"/>
      <c r="BE726" s="2237"/>
      <c r="BF726" s="2237"/>
      <c r="BG726" s="2237"/>
      <c r="BH726" s="2237"/>
      <c r="BI726" s="2237"/>
      <c r="BJ726" s="2237"/>
      <c r="BK726" s="2237"/>
      <c r="BL726" s="2237"/>
      <c r="BM726" s="2237"/>
      <c r="BN726" s="2237"/>
      <c r="BO726" s="2237"/>
      <c r="BP726" s="2237"/>
      <c r="BQ726" s="2237"/>
      <c r="BR726" s="2237"/>
      <c r="BS726" s="2238"/>
      <c r="BT726" s="2237"/>
      <c r="BU726" s="2237"/>
      <c r="BV726" s="2237"/>
      <c r="BW726" s="2237"/>
      <c r="BX726" s="2237"/>
      <c r="BY726" s="2237"/>
      <c r="BZ726" s="2237"/>
      <c r="CA726" s="2237"/>
      <c r="CB726" s="2237"/>
      <c r="CC726" s="2237"/>
      <c r="CD726" s="2237"/>
      <c r="CE726" s="2237"/>
      <c r="CF726" s="2237"/>
      <c r="CG726" s="2237"/>
      <c r="CH726" s="2237"/>
      <c r="CI726" s="2237"/>
      <c r="CJ726" s="2237"/>
      <c r="CK726" s="2237"/>
      <c r="CL726" s="2237"/>
      <c r="CM726" s="2238"/>
      <c r="CN726" s="2238"/>
      <c r="CO726" s="2239"/>
      <c r="CQ726" s="1653"/>
    </row>
    <row r="727" spans="1:95" s="551" customFormat="1" x14ac:dyDescent="0.2">
      <c r="A727" s="2170"/>
      <c r="B727" s="2236"/>
      <c r="C727" s="2164"/>
      <c r="D727" s="2164"/>
      <c r="E727" s="2165"/>
      <c r="F727" s="2167"/>
      <c r="G727" s="2164"/>
      <c r="H727" s="2167"/>
      <c r="I727" s="2237"/>
      <c r="J727" s="2237"/>
      <c r="K727" s="2237"/>
      <c r="L727" s="2237"/>
      <c r="M727" s="2237"/>
      <c r="N727" s="2237"/>
      <c r="O727" s="2237"/>
      <c r="P727" s="2237"/>
      <c r="Q727" s="2237"/>
      <c r="R727" s="2237"/>
      <c r="S727" s="2237"/>
      <c r="T727" s="2237"/>
      <c r="U727" s="2237"/>
      <c r="V727" s="2237"/>
      <c r="W727" s="2237"/>
      <c r="X727" s="2237"/>
      <c r="Y727" s="2237"/>
      <c r="Z727" s="2237"/>
      <c r="AA727" s="2237"/>
      <c r="AB727" s="2238"/>
      <c r="AC727" s="2238"/>
      <c r="AD727" s="2238"/>
      <c r="AE727" s="2238"/>
      <c r="AF727" s="2237"/>
      <c r="AG727" s="2237"/>
      <c r="AH727" s="2237"/>
      <c r="AI727" s="2237"/>
      <c r="AJ727" s="2237"/>
      <c r="AK727" s="2237"/>
      <c r="AL727" s="2237"/>
      <c r="AM727" s="2237"/>
      <c r="AN727" s="2237"/>
      <c r="AO727" s="2237"/>
      <c r="AP727" s="2237"/>
      <c r="AQ727" s="2237"/>
      <c r="AR727" s="2237"/>
      <c r="AS727" s="2237"/>
      <c r="AT727" s="2237"/>
      <c r="AU727" s="2237"/>
      <c r="AV727" s="2237"/>
      <c r="AW727" s="2237"/>
      <c r="AX727" s="2237"/>
      <c r="AY727" s="2237"/>
      <c r="AZ727" s="2237"/>
      <c r="BA727" s="2237"/>
      <c r="BB727" s="2237"/>
      <c r="BC727" s="2237"/>
      <c r="BD727" s="2237"/>
      <c r="BE727" s="2237"/>
      <c r="BF727" s="2237"/>
      <c r="BG727" s="2237"/>
      <c r="BH727" s="2237"/>
      <c r="BI727" s="2237"/>
      <c r="BJ727" s="2237"/>
      <c r="BK727" s="2237"/>
      <c r="BL727" s="2237"/>
      <c r="BM727" s="2237"/>
      <c r="BN727" s="2237"/>
      <c r="BO727" s="2237"/>
      <c r="BP727" s="2237"/>
      <c r="BQ727" s="2237"/>
      <c r="BR727" s="2237"/>
      <c r="BS727" s="2238"/>
      <c r="BT727" s="2237"/>
      <c r="BU727" s="2237"/>
      <c r="BV727" s="2237"/>
      <c r="BW727" s="2237"/>
      <c r="BX727" s="2237"/>
      <c r="BY727" s="2237"/>
      <c r="BZ727" s="2237"/>
      <c r="CA727" s="2237"/>
      <c r="CB727" s="2237"/>
      <c r="CC727" s="2237"/>
      <c r="CD727" s="2237"/>
      <c r="CE727" s="2237"/>
      <c r="CF727" s="2237"/>
      <c r="CG727" s="2237"/>
      <c r="CH727" s="2237"/>
      <c r="CI727" s="2237"/>
      <c r="CJ727" s="2237"/>
      <c r="CK727" s="2237"/>
      <c r="CL727" s="2237"/>
      <c r="CM727" s="2238"/>
      <c r="CN727" s="2238"/>
      <c r="CO727" s="2239"/>
      <c r="CQ727" s="1653"/>
    </row>
    <row r="728" spans="1:95" s="551" customFormat="1" x14ac:dyDescent="0.2">
      <c r="A728" s="2170"/>
      <c r="B728" s="2236"/>
      <c r="C728" s="2164"/>
      <c r="D728" s="2164"/>
      <c r="E728" s="2165"/>
      <c r="F728" s="2167"/>
      <c r="G728" s="2164"/>
      <c r="H728" s="2167"/>
      <c r="I728" s="2237"/>
      <c r="J728" s="2237"/>
      <c r="K728" s="2237"/>
      <c r="L728" s="2237"/>
      <c r="M728" s="2237"/>
      <c r="N728" s="2237"/>
      <c r="O728" s="2237"/>
      <c r="P728" s="2237"/>
      <c r="Q728" s="2237"/>
      <c r="R728" s="2237"/>
      <c r="S728" s="2237"/>
      <c r="T728" s="2237"/>
      <c r="U728" s="2237"/>
      <c r="V728" s="2237"/>
      <c r="W728" s="2237"/>
      <c r="X728" s="2237"/>
      <c r="Y728" s="2237"/>
      <c r="Z728" s="2237"/>
      <c r="AA728" s="2237"/>
      <c r="AB728" s="2238"/>
      <c r="AC728" s="2238"/>
      <c r="AD728" s="2238"/>
      <c r="AE728" s="2238"/>
      <c r="AF728" s="2237"/>
      <c r="AG728" s="2237"/>
      <c r="AH728" s="2237"/>
      <c r="AI728" s="2237"/>
      <c r="AJ728" s="2237"/>
      <c r="AK728" s="2237"/>
      <c r="AL728" s="2237"/>
      <c r="AM728" s="2237"/>
      <c r="AN728" s="2237"/>
      <c r="AO728" s="2237"/>
      <c r="AP728" s="2237"/>
      <c r="AQ728" s="2237"/>
      <c r="AR728" s="2237"/>
      <c r="AS728" s="2237"/>
      <c r="AT728" s="2237"/>
      <c r="AU728" s="2237"/>
      <c r="AV728" s="2237"/>
      <c r="AW728" s="2237"/>
      <c r="AX728" s="2237"/>
      <c r="AY728" s="2237"/>
      <c r="AZ728" s="2237"/>
      <c r="BA728" s="2237"/>
      <c r="BB728" s="2237"/>
      <c r="BC728" s="2237"/>
      <c r="BD728" s="2237"/>
      <c r="BE728" s="2237"/>
      <c r="BF728" s="2237"/>
      <c r="BG728" s="2237"/>
      <c r="BH728" s="2237"/>
      <c r="BI728" s="2237"/>
      <c r="BJ728" s="2237"/>
      <c r="BK728" s="2237"/>
      <c r="BL728" s="2237"/>
      <c r="BM728" s="2237"/>
      <c r="BN728" s="2237"/>
      <c r="BO728" s="2237"/>
      <c r="BP728" s="2237"/>
      <c r="BQ728" s="2237"/>
      <c r="BR728" s="2237"/>
      <c r="BS728" s="2238"/>
      <c r="BT728" s="2237"/>
      <c r="BU728" s="2237"/>
      <c r="BV728" s="2237"/>
      <c r="BW728" s="2237"/>
      <c r="BX728" s="2237"/>
      <c r="BY728" s="2237"/>
      <c r="BZ728" s="2237"/>
      <c r="CA728" s="2237"/>
      <c r="CB728" s="2237"/>
      <c r="CC728" s="2237"/>
      <c r="CD728" s="2237"/>
      <c r="CE728" s="2237"/>
      <c r="CF728" s="2237"/>
      <c r="CG728" s="2237"/>
      <c r="CH728" s="2237"/>
      <c r="CI728" s="2237"/>
      <c r="CJ728" s="2237"/>
      <c r="CK728" s="2237"/>
      <c r="CL728" s="2237"/>
      <c r="CM728" s="2238"/>
      <c r="CN728" s="2238"/>
      <c r="CO728" s="2239"/>
      <c r="CQ728" s="1653"/>
    </row>
    <row r="729" spans="1:95" s="551" customFormat="1" x14ac:dyDescent="0.2">
      <c r="A729" s="2170"/>
      <c r="B729" s="2236"/>
      <c r="C729" s="2164"/>
      <c r="D729" s="2164"/>
      <c r="E729" s="2165"/>
      <c r="F729" s="2167"/>
      <c r="G729" s="2164"/>
      <c r="H729" s="2167"/>
      <c r="I729" s="2237"/>
      <c r="J729" s="2237"/>
      <c r="K729" s="2237"/>
      <c r="L729" s="2237"/>
      <c r="M729" s="2237"/>
      <c r="N729" s="2237"/>
      <c r="O729" s="2237"/>
      <c r="P729" s="2237"/>
      <c r="Q729" s="2237"/>
      <c r="R729" s="2237"/>
      <c r="S729" s="2237"/>
      <c r="T729" s="2237"/>
      <c r="U729" s="2237"/>
      <c r="V729" s="2237"/>
      <c r="W729" s="2237"/>
      <c r="X729" s="2237"/>
      <c r="Y729" s="2237"/>
      <c r="Z729" s="2237"/>
      <c r="AA729" s="2237"/>
      <c r="AB729" s="2238"/>
      <c r="AC729" s="2238"/>
      <c r="AD729" s="2238"/>
      <c r="AE729" s="2238"/>
      <c r="AF729" s="2237"/>
      <c r="AG729" s="2237"/>
      <c r="AH729" s="2237"/>
      <c r="AI729" s="2237"/>
      <c r="AJ729" s="2237"/>
      <c r="AK729" s="2237"/>
      <c r="AL729" s="2237"/>
      <c r="AM729" s="2237"/>
      <c r="AN729" s="2237"/>
      <c r="AO729" s="2237"/>
      <c r="AP729" s="2237"/>
      <c r="AQ729" s="2237"/>
      <c r="AR729" s="2237"/>
      <c r="AS729" s="2237"/>
      <c r="AT729" s="2237"/>
      <c r="AU729" s="2237"/>
      <c r="AV729" s="2237"/>
      <c r="AW729" s="2237"/>
      <c r="AX729" s="2237"/>
      <c r="AY729" s="2237"/>
      <c r="AZ729" s="2237"/>
      <c r="BA729" s="2237"/>
      <c r="BB729" s="2237"/>
      <c r="BC729" s="2237"/>
      <c r="BD729" s="2237"/>
      <c r="BE729" s="2237"/>
      <c r="BF729" s="2237"/>
      <c r="BG729" s="2237"/>
      <c r="BH729" s="2237"/>
      <c r="BI729" s="2237"/>
      <c r="BJ729" s="2237"/>
      <c r="BK729" s="2237"/>
      <c r="BL729" s="2237"/>
      <c r="BM729" s="2237"/>
      <c r="BN729" s="2237"/>
      <c r="BO729" s="2237"/>
      <c r="BP729" s="2237"/>
      <c r="BQ729" s="2237"/>
      <c r="BR729" s="2237"/>
      <c r="BS729" s="2238"/>
      <c r="BT729" s="2237"/>
      <c r="BU729" s="2237"/>
      <c r="BV729" s="2237"/>
      <c r="BW729" s="2237"/>
      <c r="BX729" s="2237"/>
      <c r="BY729" s="2237"/>
      <c r="BZ729" s="2237"/>
      <c r="CA729" s="2237"/>
      <c r="CB729" s="2237"/>
      <c r="CC729" s="2237"/>
      <c r="CD729" s="2237"/>
      <c r="CE729" s="2237"/>
      <c r="CF729" s="2237"/>
      <c r="CG729" s="2237"/>
      <c r="CH729" s="2237"/>
      <c r="CI729" s="2237"/>
      <c r="CJ729" s="2237"/>
      <c r="CK729" s="2237"/>
      <c r="CL729" s="2237"/>
      <c r="CM729" s="2238"/>
      <c r="CN729" s="2238"/>
      <c r="CO729" s="2239"/>
      <c r="CQ729" s="1653"/>
    </row>
    <row r="730" spans="1:95" s="551" customFormat="1" x14ac:dyDescent="0.2">
      <c r="A730" s="2170"/>
      <c r="B730" s="2236"/>
      <c r="C730" s="2164"/>
      <c r="D730" s="2164"/>
      <c r="E730" s="2165"/>
      <c r="F730" s="2167"/>
      <c r="G730" s="2164"/>
      <c r="H730" s="2167"/>
      <c r="I730" s="2237"/>
      <c r="J730" s="2237"/>
      <c r="K730" s="2237"/>
      <c r="L730" s="2237"/>
      <c r="M730" s="2237"/>
      <c r="N730" s="2237"/>
      <c r="O730" s="2237"/>
      <c r="P730" s="2237"/>
      <c r="Q730" s="2237"/>
      <c r="R730" s="2237"/>
      <c r="S730" s="2237"/>
      <c r="T730" s="2237"/>
      <c r="U730" s="2237"/>
      <c r="V730" s="2237"/>
      <c r="W730" s="2237"/>
      <c r="X730" s="2237"/>
      <c r="Y730" s="2237"/>
      <c r="Z730" s="2237"/>
      <c r="AA730" s="2237"/>
      <c r="AB730" s="2238"/>
      <c r="AC730" s="2238"/>
      <c r="AD730" s="2238"/>
      <c r="AE730" s="2238"/>
      <c r="AF730" s="2237"/>
      <c r="AG730" s="2237"/>
      <c r="AH730" s="2237"/>
      <c r="AI730" s="2237"/>
      <c r="AJ730" s="2237"/>
      <c r="AK730" s="2237"/>
      <c r="AL730" s="2237"/>
      <c r="AM730" s="2237"/>
      <c r="AN730" s="2237"/>
      <c r="AO730" s="2237"/>
      <c r="AP730" s="2237"/>
      <c r="AQ730" s="2237"/>
      <c r="AR730" s="2237"/>
      <c r="AS730" s="2237"/>
      <c r="AT730" s="2237"/>
      <c r="AU730" s="2237"/>
      <c r="AV730" s="2237"/>
      <c r="AW730" s="2237"/>
      <c r="AX730" s="2237"/>
      <c r="AY730" s="2237"/>
      <c r="AZ730" s="2237"/>
      <c r="BA730" s="2237"/>
      <c r="BB730" s="2237"/>
      <c r="BC730" s="2237"/>
      <c r="BD730" s="2237"/>
      <c r="BE730" s="2237"/>
      <c r="BF730" s="2237"/>
      <c r="BG730" s="2237"/>
      <c r="BH730" s="2237"/>
      <c r="BI730" s="2237"/>
      <c r="BJ730" s="2237"/>
      <c r="BK730" s="2237"/>
      <c r="BL730" s="2237"/>
      <c r="BM730" s="2237"/>
      <c r="BN730" s="2237"/>
      <c r="BO730" s="2237"/>
      <c r="BP730" s="2237"/>
      <c r="BQ730" s="2237"/>
      <c r="BR730" s="2237"/>
      <c r="BS730" s="2238"/>
      <c r="BT730" s="2237"/>
      <c r="BU730" s="2237"/>
      <c r="BV730" s="2237"/>
      <c r="BW730" s="2237"/>
      <c r="BX730" s="2237"/>
      <c r="BY730" s="2237"/>
      <c r="BZ730" s="2237"/>
      <c r="CA730" s="2237"/>
      <c r="CB730" s="2237"/>
      <c r="CC730" s="2237"/>
      <c r="CD730" s="2237"/>
      <c r="CE730" s="2237"/>
      <c r="CF730" s="2237"/>
      <c r="CG730" s="2237"/>
      <c r="CH730" s="2237"/>
      <c r="CI730" s="2237"/>
      <c r="CJ730" s="2237"/>
      <c r="CK730" s="2237"/>
      <c r="CL730" s="2237"/>
      <c r="CM730" s="2238"/>
      <c r="CN730" s="2238"/>
      <c r="CO730" s="2239"/>
      <c r="CQ730" s="1653"/>
    </row>
    <row r="731" spans="1:95" s="551" customFormat="1" x14ac:dyDescent="0.2">
      <c r="A731" s="2170"/>
      <c r="B731" s="2236"/>
      <c r="C731" s="2164"/>
      <c r="D731" s="2164"/>
      <c r="E731" s="2165"/>
      <c r="F731" s="2167"/>
      <c r="G731" s="2164"/>
      <c r="H731" s="2167"/>
      <c r="I731" s="2237"/>
      <c r="J731" s="2237"/>
      <c r="K731" s="2237"/>
      <c r="L731" s="2237"/>
      <c r="M731" s="2237"/>
      <c r="N731" s="2237"/>
      <c r="O731" s="2237"/>
      <c r="P731" s="2237"/>
      <c r="Q731" s="2237"/>
      <c r="R731" s="2237"/>
      <c r="S731" s="2237"/>
      <c r="T731" s="2237"/>
      <c r="U731" s="2237"/>
      <c r="V731" s="2237"/>
      <c r="W731" s="2237"/>
      <c r="X731" s="2237"/>
      <c r="Y731" s="2237"/>
      <c r="Z731" s="2237"/>
      <c r="AA731" s="2237"/>
      <c r="AB731" s="2238"/>
      <c r="AC731" s="2238"/>
      <c r="AD731" s="2238"/>
      <c r="AE731" s="2238"/>
      <c r="AF731" s="2237"/>
      <c r="AG731" s="2237"/>
      <c r="AH731" s="2237"/>
      <c r="AI731" s="2237"/>
      <c r="AJ731" s="2237"/>
      <c r="AK731" s="2237"/>
      <c r="AL731" s="2237"/>
      <c r="AM731" s="2237"/>
      <c r="AN731" s="2237"/>
      <c r="AO731" s="2237"/>
      <c r="AP731" s="2237"/>
      <c r="AQ731" s="2237"/>
      <c r="AR731" s="2237"/>
      <c r="AS731" s="2237"/>
      <c r="AT731" s="2237"/>
      <c r="AU731" s="2237"/>
      <c r="AV731" s="2237"/>
      <c r="AW731" s="2237"/>
      <c r="AX731" s="2237"/>
      <c r="AY731" s="2237"/>
      <c r="AZ731" s="2237"/>
      <c r="BA731" s="2237"/>
      <c r="BB731" s="2237"/>
      <c r="BC731" s="2237"/>
      <c r="BD731" s="2237"/>
      <c r="BE731" s="2237"/>
      <c r="BF731" s="2237"/>
      <c r="BG731" s="2237"/>
      <c r="BH731" s="2237"/>
      <c r="BI731" s="2237"/>
      <c r="BJ731" s="2237"/>
      <c r="BK731" s="2237"/>
      <c r="BL731" s="2237"/>
      <c r="BM731" s="2237"/>
      <c r="BN731" s="2237"/>
      <c r="BO731" s="2237"/>
      <c r="BP731" s="2237"/>
      <c r="BQ731" s="2237"/>
      <c r="BR731" s="2237"/>
      <c r="BS731" s="2238"/>
      <c r="BT731" s="2237"/>
      <c r="BU731" s="2237"/>
      <c r="BV731" s="2237"/>
      <c r="BW731" s="2237"/>
      <c r="BX731" s="2237"/>
      <c r="BY731" s="2237"/>
      <c r="BZ731" s="2237"/>
      <c r="CA731" s="2237"/>
      <c r="CB731" s="2237"/>
      <c r="CC731" s="2237"/>
      <c r="CD731" s="2237"/>
      <c r="CE731" s="2237"/>
      <c r="CF731" s="2237"/>
      <c r="CG731" s="2237"/>
      <c r="CH731" s="2237"/>
      <c r="CI731" s="2237"/>
      <c r="CJ731" s="2237"/>
      <c r="CK731" s="2237"/>
      <c r="CL731" s="2237"/>
      <c r="CM731" s="2238"/>
      <c r="CN731" s="2238"/>
      <c r="CO731" s="2239"/>
      <c r="CQ731" s="1653"/>
    </row>
    <row r="732" spans="1:95" s="551" customFormat="1" x14ac:dyDescent="0.2">
      <c r="A732" s="2170"/>
      <c r="B732" s="2236"/>
      <c r="C732" s="2164"/>
      <c r="D732" s="2164"/>
      <c r="E732" s="2165"/>
      <c r="F732" s="2167"/>
      <c r="G732" s="2164"/>
      <c r="H732" s="2167"/>
      <c r="I732" s="2237"/>
      <c r="J732" s="2237"/>
      <c r="K732" s="2237"/>
      <c r="L732" s="2237"/>
      <c r="M732" s="2237"/>
      <c r="N732" s="2237"/>
      <c r="O732" s="2237"/>
      <c r="P732" s="2237"/>
      <c r="Q732" s="2237"/>
      <c r="R732" s="2237"/>
      <c r="S732" s="2237"/>
      <c r="T732" s="2237"/>
      <c r="U732" s="2237"/>
      <c r="V732" s="2237"/>
      <c r="W732" s="2237"/>
      <c r="X732" s="2237"/>
      <c r="Y732" s="2237"/>
      <c r="Z732" s="2237"/>
      <c r="AA732" s="2237"/>
      <c r="AB732" s="2238"/>
      <c r="AC732" s="2238"/>
      <c r="AD732" s="2238"/>
      <c r="AE732" s="2238"/>
      <c r="AF732" s="2237"/>
      <c r="AG732" s="2237"/>
      <c r="AH732" s="2237"/>
      <c r="AI732" s="2237"/>
      <c r="AJ732" s="2237"/>
      <c r="AK732" s="2237"/>
      <c r="AL732" s="2237"/>
      <c r="AM732" s="2237"/>
      <c r="AN732" s="2237"/>
      <c r="AO732" s="2237"/>
      <c r="AP732" s="2237"/>
      <c r="AQ732" s="2237"/>
      <c r="AR732" s="2237"/>
      <c r="AS732" s="2237"/>
      <c r="AT732" s="2237"/>
      <c r="AU732" s="2237"/>
      <c r="AV732" s="2237"/>
      <c r="AW732" s="2237"/>
      <c r="AX732" s="2237"/>
      <c r="AY732" s="2237"/>
      <c r="AZ732" s="2237"/>
      <c r="BA732" s="2237"/>
      <c r="BB732" s="2237"/>
      <c r="BC732" s="2237"/>
      <c r="BD732" s="2237"/>
      <c r="BE732" s="2237"/>
      <c r="BF732" s="2237"/>
      <c r="BG732" s="2237"/>
      <c r="BH732" s="2237"/>
      <c r="BI732" s="2237"/>
      <c r="BJ732" s="2237"/>
      <c r="BK732" s="2237"/>
      <c r="BL732" s="2237"/>
      <c r="BM732" s="2237"/>
      <c r="BN732" s="2237"/>
      <c r="BO732" s="2237"/>
      <c r="BP732" s="2237"/>
      <c r="BQ732" s="2237"/>
      <c r="BR732" s="2237"/>
      <c r="BS732" s="2238"/>
      <c r="BT732" s="2237"/>
      <c r="BU732" s="2237"/>
      <c r="BV732" s="2237"/>
      <c r="BW732" s="2237"/>
      <c r="BX732" s="2237"/>
      <c r="BY732" s="2237"/>
      <c r="BZ732" s="2237"/>
      <c r="CA732" s="2237"/>
      <c r="CB732" s="2237"/>
      <c r="CC732" s="2237"/>
      <c r="CD732" s="2237"/>
      <c r="CE732" s="2237"/>
      <c r="CF732" s="2237"/>
      <c r="CG732" s="2237"/>
      <c r="CH732" s="2237"/>
      <c r="CI732" s="2237"/>
      <c r="CJ732" s="2237"/>
      <c r="CK732" s="2237"/>
      <c r="CL732" s="2237"/>
      <c r="CM732" s="2238"/>
      <c r="CN732" s="2238"/>
      <c r="CO732" s="2239"/>
      <c r="CQ732" s="1653"/>
    </row>
    <row r="733" spans="1:95" s="551" customFormat="1" x14ac:dyDescent="0.2">
      <c r="A733" s="2170"/>
      <c r="B733" s="2236"/>
      <c r="C733" s="2164"/>
      <c r="D733" s="2164"/>
      <c r="E733" s="2165"/>
      <c r="F733" s="2167"/>
      <c r="G733" s="2164"/>
      <c r="H733" s="2167"/>
      <c r="I733" s="2237"/>
      <c r="J733" s="2237"/>
      <c r="K733" s="2237"/>
      <c r="L733" s="2237"/>
      <c r="M733" s="2237"/>
      <c r="N733" s="2237"/>
      <c r="O733" s="2237"/>
      <c r="P733" s="2237"/>
      <c r="Q733" s="2237"/>
      <c r="R733" s="2237"/>
      <c r="S733" s="2237"/>
      <c r="T733" s="2237"/>
      <c r="U733" s="2237"/>
      <c r="V733" s="2237"/>
      <c r="W733" s="2237"/>
      <c r="X733" s="2237"/>
      <c r="Y733" s="2237"/>
      <c r="Z733" s="2237"/>
      <c r="AA733" s="2237"/>
      <c r="AB733" s="2238"/>
      <c r="AC733" s="2238"/>
      <c r="AD733" s="2238"/>
      <c r="AE733" s="2238"/>
      <c r="AF733" s="2237"/>
      <c r="AG733" s="2237"/>
      <c r="AH733" s="2237"/>
      <c r="AI733" s="2237"/>
      <c r="AJ733" s="2237"/>
      <c r="AK733" s="2237"/>
      <c r="AL733" s="2237"/>
      <c r="AM733" s="2237"/>
      <c r="AN733" s="2237"/>
      <c r="AO733" s="2237"/>
      <c r="AP733" s="2237"/>
      <c r="AQ733" s="2237"/>
      <c r="AR733" s="2237"/>
      <c r="AS733" s="2237"/>
      <c r="AT733" s="2237"/>
      <c r="AU733" s="2237"/>
      <c r="AV733" s="2237"/>
      <c r="AW733" s="2237"/>
      <c r="AX733" s="2237"/>
      <c r="AY733" s="2237"/>
      <c r="AZ733" s="2237"/>
      <c r="BA733" s="2237"/>
      <c r="BB733" s="2237"/>
      <c r="BC733" s="2237"/>
      <c r="BD733" s="2237"/>
      <c r="BE733" s="2237"/>
      <c r="BF733" s="2237"/>
      <c r="BG733" s="2237"/>
      <c r="BH733" s="2237"/>
      <c r="BI733" s="2237"/>
      <c r="BJ733" s="2237"/>
      <c r="BK733" s="2237"/>
      <c r="BL733" s="2237"/>
      <c r="BM733" s="2237"/>
      <c r="BN733" s="2237"/>
      <c r="BO733" s="2237"/>
      <c r="BP733" s="2237"/>
      <c r="BQ733" s="2237"/>
      <c r="BR733" s="2237"/>
      <c r="BS733" s="2238"/>
      <c r="BT733" s="2237"/>
      <c r="BU733" s="2237"/>
      <c r="BV733" s="2237"/>
      <c r="BW733" s="2237"/>
      <c r="BX733" s="2237"/>
      <c r="BY733" s="2237"/>
      <c r="BZ733" s="2237"/>
      <c r="CA733" s="2237"/>
      <c r="CB733" s="2237"/>
      <c r="CC733" s="2237"/>
      <c r="CD733" s="2237"/>
      <c r="CE733" s="2237"/>
      <c r="CF733" s="2237"/>
      <c r="CG733" s="2237"/>
      <c r="CH733" s="2237"/>
      <c r="CI733" s="2237"/>
      <c r="CJ733" s="2237"/>
      <c r="CK733" s="2237"/>
      <c r="CL733" s="2237"/>
      <c r="CM733" s="2238"/>
      <c r="CN733" s="2238"/>
      <c r="CO733" s="2239"/>
      <c r="CQ733" s="1653"/>
    </row>
    <row r="734" spans="1:95" s="551" customFormat="1" x14ac:dyDescent="0.2">
      <c r="A734" s="2170"/>
      <c r="B734" s="2236"/>
      <c r="C734" s="2164"/>
      <c r="D734" s="2164"/>
      <c r="E734" s="2165"/>
      <c r="F734" s="2167"/>
      <c r="G734" s="2164"/>
      <c r="H734" s="2167"/>
      <c r="I734" s="2237"/>
      <c r="J734" s="2237"/>
      <c r="K734" s="2237"/>
      <c r="L734" s="2237"/>
      <c r="M734" s="2237"/>
      <c r="N734" s="2237"/>
      <c r="O734" s="2237"/>
      <c r="P734" s="2237"/>
      <c r="Q734" s="2237"/>
      <c r="R734" s="2237"/>
      <c r="S734" s="2237"/>
      <c r="T734" s="2237"/>
      <c r="U734" s="2237"/>
      <c r="V734" s="2237"/>
      <c r="W734" s="2237"/>
      <c r="X734" s="2237"/>
      <c r="Y734" s="2237"/>
      <c r="Z734" s="2237"/>
      <c r="AA734" s="2237"/>
      <c r="AB734" s="2238"/>
      <c r="AC734" s="2238"/>
      <c r="AD734" s="2238"/>
      <c r="AE734" s="2238"/>
      <c r="AF734" s="2237"/>
      <c r="AG734" s="2237"/>
      <c r="AH734" s="2237"/>
      <c r="AI734" s="2237"/>
      <c r="AJ734" s="2237"/>
      <c r="AK734" s="2237"/>
      <c r="AL734" s="2237"/>
      <c r="AM734" s="2237"/>
      <c r="AN734" s="2237"/>
      <c r="AO734" s="2237"/>
      <c r="AP734" s="2237"/>
      <c r="AQ734" s="2237"/>
      <c r="AR734" s="2237"/>
      <c r="AS734" s="2237"/>
      <c r="AT734" s="2237"/>
      <c r="AU734" s="2237"/>
      <c r="AV734" s="2237"/>
      <c r="AW734" s="2237"/>
      <c r="AX734" s="2237"/>
      <c r="AY734" s="2237"/>
      <c r="AZ734" s="2237"/>
      <c r="BA734" s="2237"/>
      <c r="BB734" s="2237"/>
      <c r="BC734" s="2237"/>
      <c r="BD734" s="2237"/>
      <c r="BE734" s="2237"/>
      <c r="BF734" s="2237"/>
      <c r="BG734" s="2237"/>
      <c r="BH734" s="2237"/>
      <c r="BI734" s="2237"/>
      <c r="BJ734" s="2237"/>
      <c r="BK734" s="2237"/>
      <c r="BL734" s="2237"/>
      <c r="BM734" s="2237"/>
      <c r="BN734" s="2237"/>
      <c r="BO734" s="2237"/>
      <c r="BP734" s="2237"/>
      <c r="BQ734" s="2237"/>
      <c r="BR734" s="2237"/>
      <c r="BS734" s="2238"/>
      <c r="BT734" s="2237"/>
      <c r="BU734" s="2237"/>
      <c r="BV734" s="2237"/>
      <c r="BW734" s="2237"/>
      <c r="BX734" s="2237"/>
      <c r="BY734" s="2237"/>
      <c r="BZ734" s="2237"/>
      <c r="CA734" s="2237"/>
      <c r="CB734" s="2237"/>
      <c r="CC734" s="2237"/>
      <c r="CD734" s="2237"/>
      <c r="CE734" s="2237"/>
      <c r="CF734" s="2237"/>
      <c r="CG734" s="2237"/>
      <c r="CH734" s="2237"/>
      <c r="CI734" s="2237"/>
      <c r="CJ734" s="2237"/>
      <c r="CK734" s="2237"/>
      <c r="CL734" s="2237"/>
      <c r="CM734" s="2238"/>
      <c r="CN734" s="2238"/>
      <c r="CO734" s="2239"/>
      <c r="CQ734" s="1653"/>
    </row>
    <row r="735" spans="1:95" s="551" customFormat="1" x14ac:dyDescent="0.2">
      <c r="A735" s="2170"/>
      <c r="B735" s="2236"/>
      <c r="C735" s="2164"/>
      <c r="D735" s="2164"/>
      <c r="E735" s="2165"/>
      <c r="F735" s="2167"/>
      <c r="G735" s="2164"/>
      <c r="H735" s="2167"/>
      <c r="I735" s="2237"/>
      <c r="J735" s="2237"/>
      <c r="K735" s="2237"/>
      <c r="L735" s="2237"/>
      <c r="M735" s="2237"/>
      <c r="N735" s="2237"/>
      <c r="O735" s="2237"/>
      <c r="P735" s="2237"/>
      <c r="Q735" s="2237"/>
      <c r="R735" s="2237"/>
      <c r="S735" s="2237"/>
      <c r="T735" s="2237"/>
      <c r="U735" s="2237"/>
      <c r="V735" s="2237"/>
      <c r="W735" s="2237"/>
      <c r="X735" s="2237"/>
      <c r="Y735" s="2237"/>
      <c r="Z735" s="2237"/>
      <c r="AA735" s="2237"/>
      <c r="AB735" s="2238"/>
      <c r="AC735" s="2238"/>
      <c r="AD735" s="2238"/>
      <c r="AE735" s="2238"/>
      <c r="AF735" s="2237"/>
      <c r="AG735" s="2237"/>
      <c r="AH735" s="2237"/>
      <c r="AI735" s="2237"/>
      <c r="AJ735" s="2237"/>
      <c r="AK735" s="2237"/>
      <c r="AL735" s="2237"/>
      <c r="AM735" s="2237"/>
      <c r="AN735" s="2237"/>
      <c r="AO735" s="2237"/>
      <c r="AP735" s="2237"/>
      <c r="AQ735" s="2237"/>
      <c r="AR735" s="2237"/>
      <c r="AS735" s="2237"/>
      <c r="AT735" s="2237"/>
      <c r="AU735" s="2237"/>
      <c r="AV735" s="2237"/>
      <c r="AW735" s="2237"/>
      <c r="AX735" s="2237"/>
      <c r="AY735" s="2237"/>
      <c r="AZ735" s="2237"/>
      <c r="BA735" s="2237"/>
      <c r="BB735" s="2237"/>
      <c r="BC735" s="2237"/>
      <c r="BD735" s="2237"/>
      <c r="BE735" s="2237"/>
      <c r="BF735" s="2237"/>
      <c r="BG735" s="2237"/>
      <c r="BH735" s="2237"/>
      <c r="BI735" s="2237"/>
      <c r="BJ735" s="2237"/>
      <c r="BK735" s="2237"/>
      <c r="BL735" s="2237"/>
      <c r="BM735" s="2237"/>
      <c r="BN735" s="2237"/>
      <c r="BO735" s="2237"/>
      <c r="BP735" s="2237"/>
      <c r="BQ735" s="2237"/>
      <c r="BR735" s="2237"/>
      <c r="BS735" s="2238"/>
      <c r="BT735" s="2237"/>
      <c r="BU735" s="2237"/>
      <c r="BV735" s="2237"/>
      <c r="BW735" s="2237"/>
      <c r="BX735" s="2237"/>
      <c r="BY735" s="2237"/>
      <c r="BZ735" s="2237"/>
      <c r="CA735" s="2237"/>
      <c r="CB735" s="2237"/>
      <c r="CC735" s="2237"/>
      <c r="CD735" s="2237"/>
      <c r="CE735" s="2237"/>
      <c r="CF735" s="2237"/>
      <c r="CG735" s="2237"/>
      <c r="CH735" s="2237"/>
      <c r="CI735" s="2237"/>
      <c r="CJ735" s="2237"/>
      <c r="CK735" s="2237"/>
      <c r="CL735" s="2237"/>
      <c r="CM735" s="2238"/>
      <c r="CN735" s="2238"/>
      <c r="CO735" s="2239"/>
      <c r="CQ735" s="1653"/>
    </row>
    <row r="736" spans="1:95" s="551" customFormat="1" x14ac:dyDescent="0.2">
      <c r="A736" s="2170"/>
      <c r="B736" s="2236"/>
      <c r="C736" s="2164"/>
      <c r="D736" s="2164"/>
      <c r="E736" s="2165"/>
      <c r="F736" s="2167"/>
      <c r="G736" s="2164"/>
      <c r="H736" s="2167"/>
      <c r="I736" s="2237"/>
      <c r="J736" s="2237"/>
      <c r="K736" s="2237"/>
      <c r="L736" s="2237"/>
      <c r="M736" s="2237"/>
      <c r="N736" s="2237"/>
      <c r="O736" s="2237"/>
      <c r="P736" s="2237"/>
      <c r="Q736" s="2237"/>
      <c r="R736" s="2237"/>
      <c r="S736" s="2237"/>
      <c r="T736" s="2237"/>
      <c r="U736" s="2237"/>
      <c r="V736" s="2237"/>
      <c r="W736" s="2237"/>
      <c r="X736" s="2237"/>
      <c r="Y736" s="2237"/>
      <c r="Z736" s="2237"/>
      <c r="AA736" s="2237"/>
      <c r="AB736" s="2238"/>
      <c r="AC736" s="2238"/>
      <c r="AD736" s="2238"/>
      <c r="AE736" s="2238"/>
      <c r="AF736" s="2237"/>
      <c r="AG736" s="2237"/>
      <c r="AH736" s="2237"/>
      <c r="AI736" s="2237"/>
      <c r="AJ736" s="2237"/>
      <c r="AK736" s="2237"/>
      <c r="AL736" s="2237"/>
      <c r="AM736" s="2237"/>
      <c r="AN736" s="2237"/>
      <c r="AO736" s="2237"/>
      <c r="AP736" s="2237"/>
      <c r="AQ736" s="2237"/>
      <c r="AR736" s="2237"/>
      <c r="AS736" s="2237"/>
      <c r="AT736" s="2237"/>
      <c r="AU736" s="2237"/>
      <c r="AV736" s="2237"/>
      <c r="AW736" s="2237"/>
      <c r="AX736" s="2237"/>
      <c r="AY736" s="2237"/>
      <c r="AZ736" s="2237"/>
      <c r="BA736" s="2237"/>
      <c r="BB736" s="2237"/>
      <c r="BC736" s="2237"/>
      <c r="BD736" s="2237"/>
      <c r="BE736" s="2237"/>
      <c r="BF736" s="2237"/>
      <c r="BG736" s="2237"/>
      <c r="BH736" s="2237"/>
      <c r="BI736" s="2237"/>
      <c r="BJ736" s="2237"/>
      <c r="BK736" s="2237"/>
      <c r="BL736" s="2237"/>
      <c r="BM736" s="2237"/>
      <c r="BN736" s="2237"/>
      <c r="BO736" s="2237"/>
      <c r="BP736" s="2237"/>
      <c r="BQ736" s="2237"/>
      <c r="BR736" s="2237"/>
      <c r="BS736" s="2238"/>
      <c r="BT736" s="2237"/>
      <c r="BU736" s="2237"/>
      <c r="BV736" s="2237"/>
      <c r="BW736" s="2237"/>
      <c r="BX736" s="2237"/>
      <c r="BY736" s="2237"/>
      <c r="BZ736" s="2237"/>
      <c r="CA736" s="2237"/>
      <c r="CB736" s="2237"/>
      <c r="CC736" s="2237"/>
      <c r="CD736" s="2237"/>
      <c r="CE736" s="2237"/>
      <c r="CF736" s="2237"/>
      <c r="CG736" s="2237"/>
      <c r="CH736" s="2237"/>
      <c r="CI736" s="2237"/>
      <c r="CJ736" s="2237"/>
      <c r="CK736" s="2237"/>
      <c r="CL736" s="2237"/>
      <c r="CM736" s="2238"/>
      <c r="CN736" s="2238"/>
      <c r="CO736" s="2239"/>
      <c r="CQ736" s="1653"/>
    </row>
    <row r="737" spans="1:95" s="551" customFormat="1" x14ac:dyDescent="0.2">
      <c r="A737" s="2170"/>
      <c r="B737" s="2236"/>
      <c r="C737" s="2164"/>
      <c r="D737" s="2164"/>
      <c r="E737" s="2165"/>
      <c r="F737" s="2167"/>
      <c r="G737" s="2164"/>
      <c r="H737" s="2167"/>
      <c r="I737" s="2237"/>
      <c r="J737" s="2237"/>
      <c r="K737" s="2237"/>
      <c r="L737" s="2237"/>
      <c r="M737" s="2237"/>
      <c r="N737" s="2237"/>
      <c r="O737" s="2237"/>
      <c r="P737" s="2237"/>
      <c r="Q737" s="2237"/>
      <c r="R737" s="2237"/>
      <c r="S737" s="2237"/>
      <c r="T737" s="2237"/>
      <c r="U737" s="2237"/>
      <c r="V737" s="2237"/>
      <c r="W737" s="2237"/>
      <c r="X737" s="2237"/>
      <c r="Y737" s="2237"/>
      <c r="Z737" s="2237"/>
      <c r="AA737" s="2237"/>
      <c r="AB737" s="2238"/>
      <c r="AC737" s="2238"/>
      <c r="AD737" s="2238"/>
      <c r="AE737" s="2238"/>
      <c r="AF737" s="2237"/>
      <c r="AG737" s="2237"/>
      <c r="AH737" s="2237"/>
      <c r="AI737" s="2237"/>
      <c r="AJ737" s="2237"/>
      <c r="AK737" s="2237"/>
      <c r="AL737" s="2237"/>
      <c r="AM737" s="2237"/>
      <c r="AN737" s="2237"/>
      <c r="AO737" s="2237"/>
      <c r="AP737" s="2237"/>
      <c r="AQ737" s="2237"/>
      <c r="AR737" s="2237"/>
      <c r="AS737" s="2237"/>
      <c r="AT737" s="2237"/>
      <c r="AU737" s="2237"/>
      <c r="AV737" s="2237"/>
      <c r="AW737" s="2237"/>
      <c r="AX737" s="2237"/>
      <c r="AY737" s="2237"/>
      <c r="AZ737" s="2237"/>
      <c r="BA737" s="2237"/>
      <c r="BB737" s="2237"/>
      <c r="BC737" s="2237"/>
      <c r="BD737" s="2237"/>
      <c r="BE737" s="2237"/>
      <c r="BF737" s="2237"/>
      <c r="BG737" s="2237"/>
      <c r="BH737" s="2237"/>
      <c r="BI737" s="2237"/>
      <c r="BJ737" s="2237"/>
      <c r="BK737" s="2237"/>
      <c r="BL737" s="2237"/>
      <c r="BM737" s="2237"/>
      <c r="BN737" s="2237"/>
      <c r="BO737" s="2237"/>
      <c r="BP737" s="2237"/>
      <c r="BQ737" s="2237"/>
      <c r="BR737" s="2237"/>
      <c r="BS737" s="2238"/>
      <c r="BT737" s="2237"/>
      <c r="BU737" s="2237"/>
      <c r="BV737" s="2237"/>
      <c r="BW737" s="2237"/>
      <c r="BX737" s="2237"/>
      <c r="BY737" s="2237"/>
      <c r="BZ737" s="2237"/>
      <c r="CA737" s="2237"/>
      <c r="CB737" s="2237"/>
      <c r="CC737" s="2237"/>
      <c r="CD737" s="2237"/>
      <c r="CE737" s="2237"/>
      <c r="CF737" s="2237"/>
      <c r="CG737" s="2237"/>
      <c r="CH737" s="2237"/>
      <c r="CI737" s="2237"/>
      <c r="CJ737" s="2237"/>
      <c r="CK737" s="2237"/>
      <c r="CL737" s="2237"/>
      <c r="CM737" s="2238"/>
      <c r="CN737" s="2238"/>
      <c r="CO737" s="2239"/>
      <c r="CQ737" s="1653"/>
    </row>
    <row r="738" spans="1:95" s="551" customFormat="1" x14ac:dyDescent="0.2">
      <c r="A738" s="2170"/>
      <c r="B738" s="2236"/>
      <c r="C738" s="2164"/>
      <c r="D738" s="2164"/>
      <c r="E738" s="2165"/>
      <c r="F738" s="2167"/>
      <c r="G738" s="2164"/>
      <c r="H738" s="2167"/>
      <c r="I738" s="2237"/>
      <c r="J738" s="2237"/>
      <c r="K738" s="2237"/>
      <c r="L738" s="2237"/>
      <c r="M738" s="2237"/>
      <c r="N738" s="2237"/>
      <c r="O738" s="2237"/>
      <c r="P738" s="2237"/>
      <c r="Q738" s="2237"/>
      <c r="R738" s="2237"/>
      <c r="S738" s="2237"/>
      <c r="T738" s="2237"/>
      <c r="U738" s="2237"/>
      <c r="V738" s="2237"/>
      <c r="W738" s="2237"/>
      <c r="X738" s="2237"/>
      <c r="Y738" s="2237"/>
      <c r="Z738" s="2237"/>
      <c r="AA738" s="2237"/>
      <c r="AB738" s="2238"/>
      <c r="AC738" s="2238"/>
      <c r="AD738" s="2238"/>
      <c r="AE738" s="2238"/>
      <c r="AF738" s="2237"/>
      <c r="AG738" s="2237"/>
      <c r="AH738" s="2237"/>
      <c r="AI738" s="2237"/>
      <c r="AJ738" s="2237"/>
      <c r="AK738" s="2237"/>
      <c r="AL738" s="2237"/>
      <c r="AM738" s="2237"/>
      <c r="AN738" s="2237"/>
      <c r="AO738" s="2237"/>
      <c r="AP738" s="2237"/>
      <c r="AQ738" s="2237"/>
      <c r="AR738" s="2237"/>
      <c r="AS738" s="2237"/>
      <c r="AT738" s="2237"/>
      <c r="AU738" s="2237"/>
      <c r="AV738" s="2237"/>
      <c r="AW738" s="2237"/>
      <c r="AX738" s="2237"/>
      <c r="AY738" s="2237"/>
      <c r="AZ738" s="2237"/>
      <c r="BA738" s="2237"/>
      <c r="BB738" s="2237"/>
      <c r="BC738" s="2237"/>
      <c r="BD738" s="2237"/>
      <c r="BE738" s="2237"/>
      <c r="BF738" s="2237"/>
      <c r="BG738" s="2237"/>
      <c r="BH738" s="2237"/>
      <c r="BI738" s="2237"/>
      <c r="BJ738" s="2237"/>
      <c r="BK738" s="2237"/>
      <c r="BL738" s="2237"/>
      <c r="BM738" s="2237"/>
      <c r="BN738" s="2237"/>
      <c r="BO738" s="2237"/>
      <c r="BP738" s="2237"/>
      <c r="BQ738" s="2237"/>
      <c r="BR738" s="2237"/>
      <c r="BS738" s="2238"/>
      <c r="BT738" s="2237"/>
      <c r="BU738" s="2237"/>
      <c r="BV738" s="2237"/>
      <c r="BW738" s="2237"/>
      <c r="BX738" s="2237"/>
      <c r="BY738" s="2237"/>
      <c r="BZ738" s="2237"/>
      <c r="CA738" s="2237"/>
      <c r="CB738" s="2237"/>
      <c r="CC738" s="2237"/>
      <c r="CD738" s="2237"/>
      <c r="CE738" s="2237"/>
      <c r="CF738" s="2237"/>
      <c r="CG738" s="2237"/>
      <c r="CH738" s="2237"/>
      <c r="CI738" s="2237"/>
      <c r="CJ738" s="2237"/>
      <c r="CK738" s="2237"/>
      <c r="CL738" s="2237"/>
      <c r="CM738" s="2238"/>
      <c r="CN738" s="2238"/>
      <c r="CO738" s="2239"/>
      <c r="CQ738" s="1653"/>
    </row>
    <row r="739" spans="1:95" s="551" customFormat="1" x14ac:dyDescent="0.2">
      <c r="A739" s="2170"/>
      <c r="B739" s="2236"/>
      <c r="C739" s="2164"/>
      <c r="D739" s="2164"/>
      <c r="E739" s="2165"/>
      <c r="F739" s="2167"/>
      <c r="G739" s="2164"/>
      <c r="H739" s="2167"/>
      <c r="I739" s="2237"/>
      <c r="J739" s="2237"/>
      <c r="K739" s="2237"/>
      <c r="L739" s="2237"/>
      <c r="M739" s="2237"/>
      <c r="N739" s="2237"/>
      <c r="O739" s="2237"/>
      <c r="P739" s="2237"/>
      <c r="Q739" s="2237"/>
      <c r="R739" s="2237"/>
      <c r="S739" s="2237"/>
      <c r="T739" s="2237"/>
      <c r="U739" s="2237"/>
      <c r="V739" s="2237"/>
      <c r="W739" s="2237"/>
      <c r="X739" s="2237"/>
      <c r="Y739" s="2237"/>
      <c r="Z739" s="2237"/>
      <c r="AA739" s="2237"/>
      <c r="AB739" s="2238"/>
      <c r="AC739" s="2238"/>
      <c r="AD739" s="2238"/>
      <c r="AE739" s="2238"/>
      <c r="AF739" s="2237"/>
      <c r="AG739" s="2237"/>
      <c r="AH739" s="2237"/>
      <c r="AI739" s="2237"/>
      <c r="AJ739" s="2237"/>
      <c r="AK739" s="2237"/>
      <c r="AL739" s="2237"/>
      <c r="AM739" s="2237"/>
      <c r="AN739" s="2237"/>
      <c r="AO739" s="2237"/>
      <c r="AP739" s="2237"/>
      <c r="AQ739" s="2237"/>
      <c r="AR739" s="2237"/>
      <c r="AS739" s="2237"/>
      <c r="AT739" s="2237"/>
      <c r="AU739" s="2237"/>
      <c r="AV739" s="2237"/>
      <c r="AW739" s="2237"/>
      <c r="AX739" s="2237"/>
      <c r="AY739" s="2237"/>
      <c r="AZ739" s="2237"/>
      <c r="BA739" s="2237"/>
      <c r="BB739" s="2237"/>
      <c r="BC739" s="2237"/>
      <c r="BD739" s="2237"/>
      <c r="BE739" s="2237"/>
      <c r="BF739" s="2237"/>
      <c r="BG739" s="2237"/>
      <c r="BH739" s="2237"/>
      <c r="BI739" s="2237"/>
      <c r="BJ739" s="2237"/>
      <c r="BK739" s="2237"/>
      <c r="BL739" s="2237"/>
      <c r="BM739" s="2237"/>
      <c r="BN739" s="2237"/>
      <c r="BO739" s="2237"/>
      <c r="BP739" s="2237"/>
      <c r="BQ739" s="2237"/>
      <c r="BR739" s="2237"/>
      <c r="BS739" s="2238"/>
      <c r="BT739" s="2237"/>
      <c r="BU739" s="2237"/>
      <c r="BV739" s="2237"/>
      <c r="BW739" s="2237"/>
      <c r="BX739" s="2237"/>
      <c r="BY739" s="2237"/>
      <c r="BZ739" s="2237"/>
      <c r="CA739" s="2237"/>
      <c r="CB739" s="2237"/>
      <c r="CC739" s="2237"/>
      <c r="CD739" s="2237"/>
      <c r="CE739" s="2237"/>
      <c r="CF739" s="2237"/>
      <c r="CG739" s="2237"/>
      <c r="CH739" s="2237"/>
      <c r="CI739" s="2237"/>
      <c r="CJ739" s="2237"/>
      <c r="CK739" s="2237"/>
      <c r="CL739" s="2237"/>
      <c r="CM739" s="2238"/>
      <c r="CN739" s="2238"/>
      <c r="CO739" s="2239"/>
      <c r="CQ739" s="1653"/>
    </row>
    <row r="740" spans="1:95" s="551" customFormat="1" x14ac:dyDescent="0.2">
      <c r="A740" s="2170"/>
      <c r="B740" s="2236"/>
      <c r="C740" s="2164"/>
      <c r="D740" s="2164"/>
      <c r="E740" s="2165"/>
      <c r="F740" s="2167"/>
      <c r="G740" s="2164"/>
      <c r="H740" s="2167"/>
      <c r="I740" s="2237"/>
      <c r="J740" s="2237"/>
      <c r="K740" s="2237"/>
      <c r="L740" s="2237"/>
      <c r="M740" s="2237"/>
      <c r="N740" s="2237"/>
      <c r="O740" s="2237"/>
      <c r="P740" s="2237"/>
      <c r="Q740" s="2237"/>
      <c r="R740" s="2237"/>
      <c r="S740" s="2237"/>
      <c r="T740" s="2237"/>
      <c r="U740" s="2237"/>
      <c r="V740" s="2237"/>
      <c r="W740" s="2237"/>
      <c r="X740" s="2237"/>
      <c r="Y740" s="2237"/>
      <c r="Z740" s="2237"/>
      <c r="AA740" s="2237"/>
      <c r="AB740" s="2238"/>
      <c r="AC740" s="2238"/>
      <c r="AD740" s="2238"/>
      <c r="AE740" s="2238"/>
      <c r="AF740" s="2237"/>
      <c r="AG740" s="2237"/>
      <c r="AH740" s="2237"/>
      <c r="AI740" s="2237"/>
      <c r="AJ740" s="2237"/>
      <c r="AK740" s="2237"/>
      <c r="AL740" s="2237"/>
      <c r="AM740" s="2237"/>
      <c r="AN740" s="2237"/>
      <c r="AO740" s="2237"/>
      <c r="AP740" s="2237"/>
      <c r="AQ740" s="2237"/>
      <c r="AR740" s="2237"/>
      <c r="AS740" s="2237"/>
      <c r="AT740" s="2237"/>
      <c r="AU740" s="2237"/>
      <c r="AV740" s="2237"/>
      <c r="AW740" s="2237"/>
      <c r="AX740" s="2237"/>
      <c r="AY740" s="2237"/>
      <c r="AZ740" s="2237"/>
      <c r="BA740" s="2237"/>
      <c r="BB740" s="2237"/>
      <c r="BC740" s="2237"/>
      <c r="BD740" s="2237"/>
      <c r="BE740" s="2237"/>
      <c r="BF740" s="2237"/>
      <c r="BG740" s="2237"/>
      <c r="BH740" s="2237"/>
      <c r="BI740" s="2237"/>
      <c r="BJ740" s="2237"/>
      <c r="BK740" s="2237"/>
      <c r="BL740" s="2237"/>
      <c r="BM740" s="2237"/>
      <c r="BN740" s="2237"/>
      <c r="BO740" s="2237"/>
      <c r="BP740" s="2237"/>
      <c r="BQ740" s="2237"/>
      <c r="BR740" s="2237"/>
      <c r="BS740" s="2238"/>
      <c r="BT740" s="2237"/>
      <c r="BU740" s="2237"/>
      <c r="BV740" s="2237"/>
      <c r="BW740" s="2237"/>
      <c r="BX740" s="2237"/>
      <c r="BY740" s="2237"/>
      <c r="BZ740" s="2237"/>
      <c r="CA740" s="2237"/>
      <c r="CB740" s="2237"/>
      <c r="CC740" s="2237"/>
      <c r="CD740" s="2237"/>
      <c r="CE740" s="2237"/>
      <c r="CF740" s="2237"/>
      <c r="CG740" s="2237"/>
      <c r="CH740" s="2237"/>
      <c r="CI740" s="2237"/>
      <c r="CJ740" s="2237"/>
      <c r="CK740" s="2237"/>
      <c r="CL740" s="2237"/>
      <c r="CM740" s="2238"/>
      <c r="CN740" s="2238"/>
      <c r="CO740" s="2239"/>
      <c r="CQ740" s="1653"/>
    </row>
    <row r="741" spans="1:95" s="551" customFormat="1" x14ac:dyDescent="0.2">
      <c r="A741" s="2170"/>
      <c r="B741" s="2236"/>
      <c r="C741" s="2164"/>
      <c r="D741" s="2164"/>
      <c r="E741" s="2165"/>
      <c r="F741" s="2167"/>
      <c r="G741" s="2164"/>
      <c r="H741" s="2167"/>
      <c r="I741" s="2237"/>
      <c r="J741" s="2237"/>
      <c r="K741" s="2237"/>
      <c r="L741" s="2237"/>
      <c r="M741" s="2237"/>
      <c r="N741" s="2237"/>
      <c r="O741" s="2237"/>
      <c r="P741" s="2237"/>
      <c r="Q741" s="2237"/>
      <c r="R741" s="2237"/>
      <c r="S741" s="2237"/>
      <c r="T741" s="2237"/>
      <c r="U741" s="2237"/>
      <c r="V741" s="2237"/>
      <c r="W741" s="2237"/>
      <c r="X741" s="2237"/>
      <c r="Y741" s="2237"/>
      <c r="Z741" s="2237"/>
      <c r="AA741" s="2237"/>
      <c r="AB741" s="2238"/>
      <c r="AC741" s="2238"/>
      <c r="AD741" s="2238"/>
      <c r="AE741" s="2238"/>
      <c r="AF741" s="2237"/>
      <c r="AG741" s="2237"/>
      <c r="AH741" s="2237"/>
      <c r="AI741" s="2237"/>
      <c r="AJ741" s="2237"/>
      <c r="AK741" s="2237"/>
      <c r="AL741" s="2237"/>
      <c r="AM741" s="2237"/>
      <c r="AN741" s="2237"/>
      <c r="AO741" s="2237"/>
      <c r="AP741" s="2237"/>
      <c r="AQ741" s="2237"/>
      <c r="AR741" s="2237"/>
      <c r="AS741" s="2237"/>
      <c r="AT741" s="2237"/>
      <c r="AU741" s="2237"/>
      <c r="AV741" s="2237"/>
      <c r="AW741" s="2237"/>
      <c r="AX741" s="2237"/>
      <c r="AY741" s="2237"/>
      <c r="AZ741" s="2237"/>
      <c r="BA741" s="2237"/>
      <c r="BB741" s="2237"/>
      <c r="BC741" s="2237"/>
      <c r="BD741" s="2237"/>
      <c r="BE741" s="2237"/>
      <c r="BF741" s="2237"/>
      <c r="BG741" s="2237"/>
      <c r="BH741" s="2237"/>
      <c r="BI741" s="2237"/>
      <c r="BJ741" s="2237"/>
      <c r="BK741" s="2237"/>
      <c r="BL741" s="2237"/>
      <c r="BM741" s="2237"/>
      <c r="BN741" s="2237"/>
      <c r="BO741" s="2237"/>
      <c r="BP741" s="2237"/>
      <c r="BQ741" s="2237"/>
      <c r="BR741" s="2237"/>
      <c r="BS741" s="2238"/>
      <c r="BT741" s="2237"/>
      <c r="BU741" s="2237"/>
      <c r="BV741" s="2237"/>
      <c r="BW741" s="2237"/>
      <c r="BX741" s="2237"/>
      <c r="BY741" s="2237"/>
      <c r="BZ741" s="2237"/>
      <c r="CA741" s="2237"/>
      <c r="CB741" s="2237"/>
      <c r="CC741" s="2237"/>
      <c r="CD741" s="2237"/>
      <c r="CE741" s="2237"/>
      <c r="CF741" s="2237"/>
      <c r="CG741" s="2237"/>
      <c r="CH741" s="2237"/>
      <c r="CI741" s="2237"/>
      <c r="CJ741" s="2237"/>
      <c r="CK741" s="2237"/>
      <c r="CL741" s="2237"/>
      <c r="CM741" s="2238"/>
      <c r="CN741" s="2238"/>
      <c r="CO741" s="2239"/>
      <c r="CQ741" s="1653"/>
    </row>
    <row r="742" spans="1:95" s="551" customFormat="1" x14ac:dyDescent="0.2">
      <c r="A742" s="2170"/>
      <c r="B742" s="2236"/>
      <c r="C742" s="2164"/>
      <c r="D742" s="2164"/>
      <c r="E742" s="2165"/>
      <c r="F742" s="2167"/>
      <c r="G742" s="2164"/>
      <c r="H742" s="2167"/>
      <c r="I742" s="2237"/>
      <c r="J742" s="2237"/>
      <c r="K742" s="2237"/>
      <c r="L742" s="2237"/>
      <c r="M742" s="2237"/>
      <c r="N742" s="2237"/>
      <c r="O742" s="2237"/>
      <c r="P742" s="2237"/>
      <c r="Q742" s="2237"/>
      <c r="R742" s="2237"/>
      <c r="S742" s="2237"/>
      <c r="T742" s="2237"/>
      <c r="U742" s="2237"/>
      <c r="V742" s="2237"/>
      <c r="W742" s="2237"/>
      <c r="X742" s="2237"/>
      <c r="Y742" s="2237"/>
      <c r="Z742" s="2237"/>
      <c r="AA742" s="2237"/>
      <c r="AB742" s="2238"/>
      <c r="AC742" s="2238"/>
      <c r="AD742" s="2238"/>
      <c r="AE742" s="2238"/>
      <c r="AF742" s="2237"/>
      <c r="AG742" s="2237"/>
      <c r="AH742" s="2237"/>
      <c r="AI742" s="2237"/>
      <c r="AJ742" s="2237"/>
      <c r="AK742" s="2237"/>
      <c r="AL742" s="2237"/>
      <c r="AM742" s="2237"/>
      <c r="AN742" s="2237"/>
      <c r="AO742" s="2237"/>
      <c r="AP742" s="2237"/>
      <c r="AQ742" s="2237"/>
      <c r="AR742" s="2237"/>
      <c r="AS742" s="2237"/>
      <c r="AT742" s="2237"/>
      <c r="AU742" s="2237"/>
      <c r="AV742" s="2237"/>
      <c r="AW742" s="2237"/>
      <c r="AX742" s="2237"/>
      <c r="AY742" s="2237"/>
      <c r="AZ742" s="2237"/>
      <c r="BA742" s="2237"/>
      <c r="BB742" s="2237"/>
      <c r="BC742" s="2237"/>
      <c r="BD742" s="2237"/>
      <c r="BE742" s="2237"/>
      <c r="BF742" s="2237"/>
      <c r="BG742" s="2237"/>
      <c r="BH742" s="2237"/>
      <c r="BI742" s="2237"/>
      <c r="BJ742" s="2237"/>
      <c r="BK742" s="2237"/>
      <c r="BL742" s="2237"/>
      <c r="BM742" s="2237"/>
      <c r="BN742" s="2237"/>
      <c r="BO742" s="2237"/>
      <c r="BP742" s="2237"/>
      <c r="BQ742" s="2237"/>
      <c r="BR742" s="2237"/>
      <c r="BS742" s="2238"/>
      <c r="BT742" s="2237"/>
      <c r="BU742" s="2237"/>
      <c r="BV742" s="2237"/>
      <c r="BW742" s="2237"/>
      <c r="BX742" s="2237"/>
      <c r="BY742" s="2237"/>
      <c r="BZ742" s="2237"/>
      <c r="CA742" s="2237"/>
      <c r="CB742" s="2237"/>
      <c r="CC742" s="2237"/>
      <c r="CD742" s="2237"/>
      <c r="CE742" s="2237"/>
      <c r="CF742" s="2237"/>
      <c r="CG742" s="2237"/>
      <c r="CH742" s="2237"/>
      <c r="CI742" s="2237"/>
      <c r="CJ742" s="2237"/>
      <c r="CK742" s="2237"/>
      <c r="CL742" s="2237"/>
      <c r="CM742" s="2238"/>
      <c r="CN742" s="2238"/>
      <c r="CO742" s="2239"/>
      <c r="CQ742" s="1653"/>
    </row>
    <row r="743" spans="1:95" s="551" customFormat="1" x14ac:dyDescent="0.2">
      <c r="A743" s="2170"/>
      <c r="B743" s="2236"/>
      <c r="C743" s="2164"/>
      <c r="D743" s="2164"/>
      <c r="E743" s="2165"/>
      <c r="F743" s="2167"/>
      <c r="G743" s="2164"/>
      <c r="H743" s="2167"/>
      <c r="I743" s="2237"/>
      <c r="J743" s="2237"/>
      <c r="K743" s="2237"/>
      <c r="L743" s="2237"/>
      <c r="M743" s="2237"/>
      <c r="N743" s="2237"/>
      <c r="O743" s="2237"/>
      <c r="P743" s="2237"/>
      <c r="Q743" s="2237"/>
      <c r="R743" s="2237"/>
      <c r="S743" s="2237"/>
      <c r="T743" s="2237"/>
      <c r="U743" s="2237"/>
      <c r="V743" s="2237"/>
      <c r="W743" s="2237"/>
      <c r="X743" s="2237"/>
      <c r="Y743" s="2237"/>
      <c r="Z743" s="2237"/>
      <c r="AA743" s="2237"/>
      <c r="AB743" s="2238"/>
      <c r="AC743" s="2238"/>
      <c r="AD743" s="2238"/>
      <c r="AE743" s="2238"/>
      <c r="AF743" s="2237"/>
      <c r="AG743" s="2237"/>
      <c r="AH743" s="2237"/>
      <c r="AI743" s="2237"/>
      <c r="AJ743" s="2237"/>
      <c r="AK743" s="2237"/>
      <c r="AL743" s="2237"/>
      <c r="AM743" s="2237"/>
      <c r="AN743" s="2237"/>
      <c r="AO743" s="2237"/>
      <c r="AP743" s="2237"/>
      <c r="AQ743" s="2237"/>
      <c r="AR743" s="2237"/>
      <c r="AS743" s="2237"/>
      <c r="AT743" s="2237"/>
      <c r="AU743" s="2237"/>
      <c r="AV743" s="2237"/>
      <c r="AW743" s="2237"/>
      <c r="AX743" s="2237"/>
      <c r="AY743" s="2237"/>
      <c r="AZ743" s="2237"/>
      <c r="BA743" s="2237"/>
      <c r="BB743" s="2237"/>
      <c r="BC743" s="2237"/>
      <c r="BD743" s="2237"/>
      <c r="BE743" s="2237"/>
      <c r="BF743" s="2237"/>
      <c r="BG743" s="2237"/>
      <c r="BH743" s="2237"/>
      <c r="BI743" s="2237"/>
      <c r="BJ743" s="2237"/>
      <c r="BK743" s="2237"/>
      <c r="BL743" s="2237"/>
      <c r="BM743" s="2237"/>
      <c r="BN743" s="2237"/>
      <c r="BO743" s="2237"/>
      <c r="BP743" s="2237"/>
      <c r="BQ743" s="2237"/>
      <c r="BR743" s="2237"/>
      <c r="BS743" s="2238"/>
      <c r="BT743" s="2237"/>
      <c r="BU743" s="2237"/>
      <c r="BV743" s="2237"/>
      <c r="BW743" s="2237"/>
      <c r="BX743" s="2237"/>
      <c r="BY743" s="2237"/>
      <c r="BZ743" s="2237"/>
      <c r="CA743" s="2237"/>
      <c r="CB743" s="2237"/>
      <c r="CC743" s="2237"/>
      <c r="CD743" s="2237"/>
      <c r="CE743" s="2237"/>
      <c r="CF743" s="2237"/>
      <c r="CG743" s="2237"/>
      <c r="CH743" s="2237"/>
      <c r="CI743" s="2237"/>
      <c r="CJ743" s="2237"/>
      <c r="CK743" s="2237"/>
      <c r="CL743" s="2237"/>
      <c r="CM743" s="2238"/>
      <c r="CN743" s="2238"/>
      <c r="CO743" s="2239"/>
      <c r="CQ743" s="1653"/>
    </row>
    <row r="744" spans="1:95" s="551" customFormat="1" x14ac:dyDescent="0.2">
      <c r="A744" s="2170"/>
      <c r="B744" s="2236"/>
      <c r="C744" s="2164"/>
      <c r="D744" s="2164"/>
      <c r="E744" s="2165"/>
      <c r="F744" s="2167"/>
      <c r="G744" s="2164"/>
      <c r="H744" s="2167"/>
      <c r="I744" s="2237"/>
      <c r="J744" s="2237"/>
      <c r="K744" s="2237"/>
      <c r="L744" s="2237"/>
      <c r="M744" s="2237"/>
      <c r="N744" s="2237"/>
      <c r="O744" s="2237"/>
      <c r="P744" s="2237"/>
      <c r="Q744" s="2237"/>
      <c r="R744" s="2237"/>
      <c r="S744" s="2237"/>
      <c r="T744" s="2237"/>
      <c r="U744" s="2237"/>
      <c r="V744" s="2237"/>
      <c r="W744" s="2237"/>
      <c r="X744" s="2237"/>
      <c r="Y744" s="2237"/>
      <c r="Z744" s="2237"/>
      <c r="AA744" s="2237"/>
      <c r="AB744" s="2238"/>
      <c r="AC744" s="2238"/>
      <c r="AD744" s="2238"/>
      <c r="AE744" s="2238"/>
      <c r="AF744" s="2237"/>
      <c r="AG744" s="2237"/>
      <c r="AH744" s="2237"/>
      <c r="AI744" s="2237"/>
      <c r="AJ744" s="2237"/>
      <c r="AK744" s="2237"/>
      <c r="AL744" s="2237"/>
      <c r="AM744" s="2237"/>
      <c r="AN744" s="2237"/>
      <c r="AO744" s="2237"/>
      <c r="AP744" s="2237"/>
      <c r="AQ744" s="2237"/>
      <c r="AR744" s="2237"/>
      <c r="AS744" s="2237"/>
      <c r="AT744" s="2237"/>
      <c r="AU744" s="2237"/>
      <c r="AV744" s="2237"/>
      <c r="AW744" s="2237"/>
      <c r="AX744" s="2237"/>
      <c r="AY744" s="2237"/>
      <c r="AZ744" s="2237"/>
      <c r="BA744" s="2237"/>
      <c r="BB744" s="2237"/>
      <c r="BC744" s="2237"/>
      <c r="BD744" s="2237"/>
      <c r="BE744" s="2237"/>
      <c r="BF744" s="2237"/>
      <c r="BG744" s="2237"/>
      <c r="BH744" s="2237"/>
      <c r="BI744" s="2237"/>
      <c r="BJ744" s="2237"/>
      <c r="BK744" s="2237"/>
      <c r="BL744" s="2237"/>
      <c r="BM744" s="2237"/>
      <c r="BN744" s="2237"/>
      <c r="BO744" s="2237"/>
      <c r="BP744" s="2237"/>
      <c r="BQ744" s="2237"/>
      <c r="BR744" s="2237"/>
      <c r="BS744" s="2238"/>
      <c r="BT744" s="2237"/>
      <c r="BU744" s="2237"/>
      <c r="BV744" s="2237"/>
      <c r="BW744" s="2237"/>
      <c r="BX744" s="2237"/>
      <c r="BY744" s="2237"/>
      <c r="BZ744" s="2237"/>
      <c r="CA744" s="2237"/>
      <c r="CB744" s="2237"/>
      <c r="CC744" s="2237"/>
      <c r="CD744" s="2237"/>
      <c r="CE744" s="2237"/>
      <c r="CF744" s="2237"/>
      <c r="CG744" s="2237"/>
      <c r="CH744" s="2237"/>
      <c r="CI744" s="2237"/>
      <c r="CJ744" s="2237"/>
      <c r="CK744" s="2237"/>
      <c r="CL744" s="2237"/>
      <c r="CM744" s="2238"/>
      <c r="CN744" s="2238"/>
      <c r="CO744" s="2239"/>
      <c r="CQ744" s="1653"/>
    </row>
    <row r="745" spans="1:95" s="551" customFormat="1" x14ac:dyDescent="0.2">
      <c r="A745" s="2170"/>
      <c r="B745" s="2236"/>
      <c r="C745" s="2164"/>
      <c r="D745" s="2164"/>
      <c r="E745" s="2165"/>
      <c r="F745" s="2167"/>
      <c r="G745" s="2164"/>
      <c r="H745" s="2167"/>
      <c r="I745" s="2237"/>
      <c r="J745" s="2237"/>
      <c r="K745" s="2237"/>
      <c r="L745" s="2237"/>
      <c r="M745" s="2237"/>
      <c r="N745" s="2237"/>
      <c r="O745" s="2237"/>
      <c r="P745" s="2237"/>
      <c r="Q745" s="2237"/>
      <c r="R745" s="2237"/>
      <c r="S745" s="2237"/>
      <c r="T745" s="2237"/>
      <c r="U745" s="2237"/>
      <c r="V745" s="2237"/>
      <c r="W745" s="2237"/>
      <c r="X745" s="2237"/>
      <c r="Y745" s="2237"/>
      <c r="Z745" s="2237"/>
      <c r="AA745" s="2237"/>
      <c r="AB745" s="2238"/>
      <c r="AC745" s="2238"/>
      <c r="AD745" s="2238"/>
      <c r="AE745" s="2238"/>
      <c r="AF745" s="2237"/>
      <c r="AG745" s="2237"/>
      <c r="AH745" s="2237"/>
      <c r="AI745" s="2237"/>
      <c r="AJ745" s="2237"/>
      <c r="AK745" s="2237"/>
      <c r="AL745" s="2237"/>
      <c r="AM745" s="2237"/>
      <c r="AN745" s="2237"/>
      <c r="AO745" s="2237"/>
      <c r="AP745" s="2237"/>
      <c r="AQ745" s="2237"/>
      <c r="AR745" s="2237"/>
      <c r="AS745" s="2237"/>
      <c r="AT745" s="2237"/>
      <c r="AU745" s="2237"/>
      <c r="AV745" s="2237"/>
      <c r="AW745" s="2237"/>
      <c r="AX745" s="2237"/>
      <c r="AY745" s="2237"/>
      <c r="AZ745" s="2237"/>
      <c r="BA745" s="2237"/>
      <c r="BB745" s="2237"/>
      <c r="BC745" s="2237"/>
      <c r="BD745" s="2237"/>
      <c r="BE745" s="2237"/>
      <c r="BF745" s="2237"/>
      <c r="BG745" s="2237"/>
      <c r="BH745" s="2237"/>
      <c r="BI745" s="2237"/>
      <c r="BJ745" s="2237"/>
      <c r="BK745" s="2237"/>
      <c r="BL745" s="2237"/>
      <c r="BM745" s="2237"/>
      <c r="BN745" s="2237"/>
      <c r="BO745" s="2237"/>
      <c r="BP745" s="2237"/>
      <c r="BQ745" s="2237"/>
      <c r="BR745" s="2237"/>
      <c r="BS745" s="2238"/>
      <c r="BT745" s="2237"/>
      <c r="BU745" s="2237"/>
      <c r="BV745" s="2237"/>
      <c r="BW745" s="2237"/>
      <c r="BX745" s="2237"/>
      <c r="BY745" s="2237"/>
      <c r="BZ745" s="2237"/>
      <c r="CA745" s="2237"/>
      <c r="CB745" s="2237"/>
      <c r="CC745" s="2237"/>
      <c r="CD745" s="2237"/>
      <c r="CE745" s="2237"/>
      <c r="CF745" s="2237"/>
      <c r="CG745" s="2237"/>
      <c r="CH745" s="2237"/>
      <c r="CI745" s="2237"/>
      <c r="CJ745" s="2237"/>
      <c r="CK745" s="2237"/>
      <c r="CL745" s="2237"/>
      <c r="CM745" s="2238"/>
      <c r="CN745" s="2238"/>
      <c r="CO745" s="2239"/>
      <c r="CQ745" s="1653"/>
    </row>
    <row r="746" spans="1:95" s="551" customFormat="1" x14ac:dyDescent="0.2">
      <c r="A746" s="2170"/>
      <c r="B746" s="2236"/>
      <c r="C746" s="2164"/>
      <c r="D746" s="2164"/>
      <c r="E746" s="2165"/>
      <c r="F746" s="2167"/>
      <c r="G746" s="2164"/>
      <c r="H746" s="2167"/>
      <c r="I746" s="2237"/>
      <c r="J746" s="2237"/>
      <c r="K746" s="2237"/>
      <c r="L746" s="2237"/>
      <c r="M746" s="2237"/>
      <c r="N746" s="2237"/>
      <c r="O746" s="2237"/>
      <c r="P746" s="2237"/>
      <c r="Q746" s="2237"/>
      <c r="R746" s="2237"/>
      <c r="S746" s="2237"/>
      <c r="T746" s="2237"/>
      <c r="U746" s="2237"/>
      <c r="V746" s="2237"/>
      <c r="W746" s="2237"/>
      <c r="X746" s="2237"/>
      <c r="Y746" s="2237"/>
      <c r="Z746" s="2237"/>
      <c r="AA746" s="2237"/>
      <c r="AB746" s="2238"/>
      <c r="AC746" s="2238"/>
      <c r="AD746" s="2238"/>
      <c r="AE746" s="2238"/>
      <c r="AF746" s="2237"/>
      <c r="AG746" s="2237"/>
      <c r="AH746" s="2237"/>
      <c r="AI746" s="2237"/>
      <c r="AJ746" s="2237"/>
      <c r="AK746" s="2237"/>
      <c r="AL746" s="2237"/>
      <c r="AM746" s="2237"/>
      <c r="AN746" s="2237"/>
      <c r="AO746" s="2237"/>
      <c r="AP746" s="2237"/>
      <c r="AQ746" s="2237"/>
      <c r="AR746" s="2237"/>
      <c r="AS746" s="2237"/>
      <c r="AT746" s="2237"/>
      <c r="AU746" s="2237"/>
      <c r="AV746" s="2237"/>
      <c r="AW746" s="2237"/>
      <c r="AX746" s="2237"/>
      <c r="AY746" s="2237"/>
      <c r="AZ746" s="2237"/>
      <c r="BA746" s="2237"/>
      <c r="BB746" s="2237"/>
      <c r="BC746" s="2237"/>
      <c r="BD746" s="2237"/>
      <c r="BE746" s="2237"/>
      <c r="BF746" s="2237"/>
      <c r="BG746" s="2237"/>
      <c r="BH746" s="2237"/>
      <c r="BI746" s="2237"/>
      <c r="BJ746" s="2237"/>
      <c r="BK746" s="2237"/>
      <c r="BL746" s="2237"/>
      <c r="BM746" s="2237"/>
      <c r="BN746" s="2237"/>
      <c r="BO746" s="2237"/>
      <c r="BP746" s="2237"/>
      <c r="BQ746" s="2237"/>
      <c r="BR746" s="2237"/>
      <c r="BS746" s="2238"/>
      <c r="BT746" s="2237"/>
      <c r="BU746" s="2237"/>
      <c r="BV746" s="2237"/>
      <c r="BW746" s="2237"/>
      <c r="BX746" s="2237"/>
      <c r="BY746" s="2237"/>
      <c r="BZ746" s="2237"/>
      <c r="CA746" s="2237"/>
      <c r="CB746" s="2237"/>
      <c r="CC746" s="2237"/>
      <c r="CD746" s="2237"/>
      <c r="CE746" s="2237"/>
      <c r="CF746" s="2237"/>
      <c r="CG746" s="2237"/>
      <c r="CH746" s="2237"/>
      <c r="CI746" s="2237"/>
      <c r="CJ746" s="2237"/>
      <c r="CK746" s="2237"/>
      <c r="CL746" s="2237"/>
      <c r="CM746" s="2238"/>
      <c r="CN746" s="2238"/>
      <c r="CO746" s="2239"/>
      <c r="CQ746" s="1653"/>
    </row>
    <row r="747" spans="1:95" s="551" customFormat="1" x14ac:dyDescent="0.2">
      <c r="A747" s="2170"/>
      <c r="B747" s="2236"/>
      <c r="C747" s="2164"/>
      <c r="D747" s="2164"/>
      <c r="E747" s="2165"/>
      <c r="F747" s="2167"/>
      <c r="G747" s="2164"/>
      <c r="H747" s="2167"/>
      <c r="I747" s="2237"/>
      <c r="J747" s="2237"/>
      <c r="K747" s="2237"/>
      <c r="L747" s="2237"/>
      <c r="M747" s="2237"/>
      <c r="N747" s="2237"/>
      <c r="O747" s="2237"/>
      <c r="P747" s="2237"/>
      <c r="Q747" s="2237"/>
      <c r="R747" s="2237"/>
      <c r="S747" s="2237"/>
      <c r="T747" s="2237"/>
      <c r="U747" s="2237"/>
      <c r="V747" s="2237"/>
      <c r="W747" s="2237"/>
      <c r="X747" s="2237"/>
      <c r="Y747" s="2237"/>
      <c r="Z747" s="2237"/>
      <c r="AA747" s="2237"/>
      <c r="AB747" s="2238"/>
      <c r="AC747" s="2238"/>
      <c r="AD747" s="2238"/>
      <c r="AE747" s="2238"/>
      <c r="AF747" s="2237"/>
      <c r="AG747" s="2237"/>
      <c r="AH747" s="2237"/>
      <c r="AI747" s="2237"/>
      <c r="AJ747" s="2237"/>
      <c r="AK747" s="2237"/>
      <c r="AL747" s="2237"/>
      <c r="AM747" s="2237"/>
      <c r="AN747" s="2237"/>
      <c r="AO747" s="2237"/>
      <c r="AP747" s="2237"/>
      <c r="AQ747" s="2237"/>
      <c r="AR747" s="2237"/>
      <c r="AS747" s="2237"/>
      <c r="AT747" s="2237"/>
      <c r="AU747" s="2237"/>
      <c r="AV747" s="2237"/>
      <c r="AW747" s="2237"/>
      <c r="AX747" s="2237"/>
      <c r="AY747" s="2237"/>
      <c r="AZ747" s="2237"/>
      <c r="BA747" s="2237"/>
      <c r="BB747" s="2237"/>
      <c r="BC747" s="2237"/>
      <c r="BD747" s="2237"/>
      <c r="BE747" s="2237"/>
      <c r="BF747" s="2237"/>
      <c r="BG747" s="2237"/>
      <c r="BH747" s="2237"/>
      <c r="BI747" s="2237"/>
      <c r="BJ747" s="2237"/>
      <c r="BK747" s="2237"/>
      <c r="BL747" s="2237"/>
      <c r="BM747" s="2237"/>
      <c r="BN747" s="2237"/>
      <c r="BO747" s="2237"/>
      <c r="BP747" s="2237"/>
      <c r="BQ747" s="2237"/>
      <c r="BR747" s="2237"/>
      <c r="BS747" s="2238"/>
      <c r="BT747" s="2237"/>
      <c r="BU747" s="2237"/>
      <c r="BV747" s="2237"/>
      <c r="BW747" s="2237"/>
      <c r="BX747" s="2237"/>
      <c r="BY747" s="2237"/>
      <c r="BZ747" s="2237"/>
      <c r="CA747" s="2237"/>
      <c r="CB747" s="2237"/>
      <c r="CC747" s="2237"/>
      <c r="CD747" s="2237"/>
      <c r="CE747" s="2237"/>
      <c r="CF747" s="2237"/>
      <c r="CG747" s="2237"/>
      <c r="CH747" s="2237"/>
      <c r="CI747" s="2237"/>
      <c r="CJ747" s="2237"/>
      <c r="CK747" s="2237"/>
      <c r="CL747" s="2237"/>
      <c r="CM747" s="2238"/>
      <c r="CN747" s="2238"/>
      <c r="CO747" s="2239"/>
      <c r="CQ747" s="1653"/>
    </row>
    <row r="748" spans="1:95" s="551" customFormat="1" x14ac:dyDescent="0.2">
      <c r="A748" s="2170"/>
      <c r="B748" s="2236"/>
      <c r="C748" s="2164"/>
      <c r="D748" s="2164"/>
      <c r="E748" s="2165"/>
      <c r="F748" s="2167"/>
      <c r="G748" s="2164"/>
      <c r="H748" s="2167"/>
      <c r="I748" s="2237"/>
      <c r="J748" s="2237"/>
      <c r="K748" s="2237"/>
      <c r="L748" s="2237"/>
      <c r="M748" s="2237"/>
      <c r="N748" s="2237"/>
      <c r="O748" s="2237"/>
      <c r="P748" s="2237"/>
      <c r="Q748" s="2237"/>
      <c r="R748" s="2237"/>
      <c r="S748" s="2237"/>
      <c r="T748" s="2237"/>
      <c r="U748" s="2237"/>
      <c r="V748" s="2237"/>
      <c r="W748" s="2237"/>
      <c r="X748" s="2237"/>
      <c r="Y748" s="2237"/>
      <c r="Z748" s="2237"/>
      <c r="AA748" s="2237"/>
      <c r="AB748" s="2238"/>
      <c r="AC748" s="2238"/>
      <c r="AD748" s="2238"/>
      <c r="AE748" s="2238"/>
      <c r="AF748" s="2237"/>
      <c r="AG748" s="2237"/>
      <c r="AH748" s="2237"/>
      <c r="AI748" s="2237"/>
      <c r="AJ748" s="2237"/>
      <c r="AK748" s="2237"/>
      <c r="AL748" s="2237"/>
      <c r="AM748" s="2237"/>
      <c r="AN748" s="2237"/>
      <c r="AO748" s="2237"/>
      <c r="AP748" s="2237"/>
      <c r="AQ748" s="2237"/>
      <c r="AR748" s="2237"/>
      <c r="AS748" s="2237"/>
      <c r="AT748" s="2237"/>
      <c r="AU748" s="2237"/>
      <c r="AV748" s="2237"/>
      <c r="AW748" s="2237"/>
      <c r="AX748" s="2237"/>
      <c r="AY748" s="2237"/>
      <c r="AZ748" s="2237"/>
      <c r="BA748" s="2237"/>
      <c r="BB748" s="2237"/>
      <c r="BC748" s="2237"/>
      <c r="BD748" s="2237"/>
      <c r="BE748" s="2237"/>
      <c r="BF748" s="2237"/>
      <c r="BG748" s="2237"/>
      <c r="BH748" s="2237"/>
      <c r="BI748" s="2237"/>
      <c r="BJ748" s="2237"/>
      <c r="BK748" s="2237"/>
      <c r="BL748" s="2237"/>
      <c r="BM748" s="2237"/>
      <c r="BN748" s="2237"/>
      <c r="BO748" s="2237"/>
      <c r="BP748" s="2237"/>
      <c r="BQ748" s="2237"/>
      <c r="BR748" s="2237"/>
      <c r="BS748" s="2238"/>
      <c r="BT748" s="2237"/>
      <c r="BU748" s="2237"/>
      <c r="BV748" s="2237"/>
      <c r="BW748" s="2237"/>
      <c r="BX748" s="2237"/>
      <c r="BY748" s="2237"/>
      <c r="BZ748" s="2237"/>
      <c r="CA748" s="2237"/>
      <c r="CB748" s="2237"/>
      <c r="CC748" s="2237"/>
      <c r="CD748" s="2237"/>
      <c r="CE748" s="2237"/>
      <c r="CF748" s="2237"/>
      <c r="CG748" s="2237"/>
      <c r="CH748" s="2237"/>
      <c r="CI748" s="2237"/>
      <c r="CJ748" s="2237"/>
      <c r="CK748" s="2237"/>
      <c r="CL748" s="2237"/>
      <c r="CM748" s="2238"/>
      <c r="CN748" s="2238"/>
      <c r="CO748" s="2239"/>
      <c r="CQ748" s="1653"/>
    </row>
    <row r="749" spans="1:95" s="551" customFormat="1" x14ac:dyDescent="0.2">
      <c r="A749" s="2170"/>
      <c r="B749" s="2236"/>
      <c r="C749" s="2164"/>
      <c r="D749" s="2164"/>
      <c r="E749" s="2165"/>
      <c r="F749" s="2167"/>
      <c r="G749" s="2164"/>
      <c r="H749" s="2167"/>
      <c r="I749" s="2237"/>
      <c r="J749" s="2237"/>
      <c r="K749" s="2237"/>
      <c r="L749" s="2237"/>
      <c r="M749" s="2237"/>
      <c r="N749" s="2237"/>
      <c r="O749" s="2237"/>
      <c r="P749" s="2237"/>
      <c r="Q749" s="2237"/>
      <c r="R749" s="2237"/>
      <c r="S749" s="2237"/>
      <c r="T749" s="2237"/>
      <c r="U749" s="2237"/>
      <c r="V749" s="2237"/>
      <c r="W749" s="2237"/>
      <c r="X749" s="2237"/>
      <c r="Y749" s="2237"/>
      <c r="Z749" s="2237"/>
      <c r="AA749" s="2237"/>
      <c r="AB749" s="2238"/>
      <c r="AC749" s="2238"/>
      <c r="AD749" s="2238"/>
      <c r="AE749" s="2238"/>
      <c r="AF749" s="2237"/>
      <c r="AG749" s="2237"/>
      <c r="AH749" s="2237"/>
      <c r="AI749" s="2237"/>
      <c r="AJ749" s="2237"/>
      <c r="AK749" s="2237"/>
      <c r="AL749" s="2237"/>
      <c r="AM749" s="2237"/>
      <c r="AN749" s="2237"/>
      <c r="AO749" s="2237"/>
      <c r="AP749" s="2237"/>
      <c r="AQ749" s="2237"/>
      <c r="AR749" s="2237"/>
      <c r="AS749" s="2237"/>
      <c r="AT749" s="2237"/>
      <c r="AU749" s="2237"/>
      <c r="AV749" s="2237"/>
      <c r="AW749" s="2237"/>
      <c r="AX749" s="2237"/>
      <c r="AY749" s="2237"/>
      <c r="AZ749" s="2237"/>
      <c r="BA749" s="2237"/>
      <c r="BB749" s="2237"/>
      <c r="BC749" s="2237"/>
      <c r="BD749" s="2237"/>
      <c r="BE749" s="2237"/>
      <c r="BF749" s="2237"/>
      <c r="BG749" s="2237"/>
      <c r="BH749" s="2237"/>
      <c r="BI749" s="2237"/>
      <c r="BJ749" s="2237"/>
      <c r="BK749" s="2237"/>
      <c r="BL749" s="2237"/>
      <c r="BM749" s="2237"/>
      <c r="BN749" s="2237"/>
      <c r="BO749" s="2237"/>
      <c r="BP749" s="2237"/>
      <c r="BQ749" s="2237"/>
      <c r="BR749" s="2237"/>
      <c r="BS749" s="2238"/>
      <c r="BT749" s="2237"/>
      <c r="BU749" s="2237"/>
      <c r="BV749" s="2237"/>
      <c r="BW749" s="2237"/>
      <c r="BX749" s="2237"/>
      <c r="BY749" s="2237"/>
      <c r="BZ749" s="2237"/>
      <c r="CA749" s="2237"/>
      <c r="CB749" s="2237"/>
      <c r="CC749" s="2237"/>
      <c r="CD749" s="2237"/>
      <c r="CE749" s="2237"/>
      <c r="CF749" s="2237"/>
      <c r="CG749" s="2237"/>
      <c r="CH749" s="2237"/>
      <c r="CI749" s="2237"/>
      <c r="CJ749" s="2237"/>
      <c r="CK749" s="2237"/>
      <c r="CL749" s="2237"/>
      <c r="CM749" s="2238"/>
      <c r="CN749" s="2238"/>
      <c r="CO749" s="2239"/>
      <c r="CQ749" s="1653"/>
    </row>
    <row r="750" spans="1:95" s="551" customFormat="1" x14ac:dyDescent="0.2">
      <c r="A750" s="2170"/>
      <c r="B750" s="2236"/>
      <c r="C750" s="2164"/>
      <c r="D750" s="2164"/>
      <c r="E750" s="2165"/>
      <c r="F750" s="2167"/>
      <c r="G750" s="2164"/>
      <c r="H750" s="2167"/>
      <c r="I750" s="2237"/>
      <c r="J750" s="2237"/>
      <c r="K750" s="2237"/>
      <c r="L750" s="2237"/>
      <c r="M750" s="2237"/>
      <c r="N750" s="2237"/>
      <c r="O750" s="2237"/>
      <c r="P750" s="2237"/>
      <c r="Q750" s="2237"/>
      <c r="R750" s="2237"/>
      <c r="S750" s="2237"/>
      <c r="T750" s="2237"/>
      <c r="U750" s="2237"/>
      <c r="V750" s="2237"/>
      <c r="W750" s="2237"/>
      <c r="X750" s="2237"/>
      <c r="Y750" s="2237"/>
      <c r="Z750" s="2237"/>
      <c r="AA750" s="2237"/>
      <c r="AB750" s="2238"/>
      <c r="AC750" s="2238"/>
      <c r="AD750" s="2238"/>
      <c r="AE750" s="2238"/>
      <c r="AF750" s="2237"/>
      <c r="AG750" s="2237"/>
      <c r="AH750" s="2237"/>
      <c r="AI750" s="2237"/>
      <c r="AJ750" s="2237"/>
      <c r="AK750" s="2237"/>
      <c r="AL750" s="2237"/>
      <c r="AM750" s="2237"/>
      <c r="AN750" s="2237"/>
      <c r="AO750" s="2237"/>
      <c r="AP750" s="2237"/>
      <c r="AQ750" s="2237"/>
      <c r="AR750" s="2237"/>
      <c r="AS750" s="2237"/>
      <c r="AT750" s="2237"/>
      <c r="AU750" s="2237"/>
      <c r="AV750" s="2237"/>
      <c r="AW750" s="2237"/>
      <c r="AX750" s="2237"/>
      <c r="AY750" s="2237"/>
      <c r="AZ750" s="2237"/>
      <c r="BA750" s="2237"/>
      <c r="BB750" s="2237"/>
      <c r="BC750" s="2237"/>
      <c r="BD750" s="2237"/>
      <c r="BE750" s="2237"/>
      <c r="BF750" s="2237"/>
      <c r="BG750" s="2237"/>
      <c r="BH750" s="2237"/>
      <c r="BI750" s="2237"/>
      <c r="BJ750" s="2237"/>
      <c r="BK750" s="2237"/>
      <c r="BL750" s="2237"/>
      <c r="BM750" s="2237"/>
      <c r="BN750" s="2237"/>
      <c r="BO750" s="2237"/>
      <c r="BP750" s="2237"/>
      <c r="BQ750" s="2237"/>
      <c r="BR750" s="2237"/>
      <c r="BS750" s="2238"/>
      <c r="BT750" s="2237"/>
      <c r="BU750" s="2237"/>
      <c r="BV750" s="2237"/>
      <c r="BW750" s="2237"/>
      <c r="BX750" s="2237"/>
      <c r="BY750" s="2237"/>
      <c r="BZ750" s="2237"/>
      <c r="CA750" s="2237"/>
      <c r="CB750" s="2237"/>
      <c r="CC750" s="2237"/>
      <c r="CD750" s="2237"/>
      <c r="CE750" s="2237"/>
      <c r="CF750" s="2237"/>
      <c r="CG750" s="2237"/>
      <c r="CH750" s="2237"/>
      <c r="CI750" s="2237"/>
      <c r="CJ750" s="2237"/>
      <c r="CK750" s="2237"/>
      <c r="CL750" s="2237"/>
      <c r="CM750" s="2238"/>
      <c r="CN750" s="2238"/>
      <c r="CO750" s="2239"/>
      <c r="CQ750" s="1653"/>
    </row>
    <row r="751" spans="1:95" s="551" customFormat="1" x14ac:dyDescent="0.2">
      <c r="A751" s="2170"/>
      <c r="B751" s="2236"/>
      <c r="C751" s="2164"/>
      <c r="D751" s="2164"/>
      <c r="E751" s="2165"/>
      <c r="F751" s="2167"/>
      <c r="G751" s="2164"/>
      <c r="H751" s="2167"/>
      <c r="I751" s="2237"/>
      <c r="J751" s="2237"/>
      <c r="K751" s="2237"/>
      <c r="L751" s="2237"/>
      <c r="M751" s="2237"/>
      <c r="N751" s="2237"/>
      <c r="O751" s="2237"/>
      <c r="P751" s="2237"/>
      <c r="Q751" s="2237"/>
      <c r="R751" s="2237"/>
      <c r="S751" s="2237"/>
      <c r="T751" s="2237"/>
      <c r="U751" s="2237"/>
      <c r="V751" s="2237"/>
      <c r="W751" s="2237"/>
      <c r="X751" s="2237"/>
      <c r="Y751" s="2237"/>
      <c r="Z751" s="2237"/>
      <c r="AA751" s="2237"/>
      <c r="AB751" s="2238"/>
      <c r="AC751" s="2238"/>
      <c r="AD751" s="2238"/>
      <c r="AE751" s="2238"/>
      <c r="AF751" s="2237"/>
      <c r="AG751" s="2237"/>
      <c r="AH751" s="2237"/>
      <c r="AI751" s="2237"/>
      <c r="AJ751" s="2237"/>
      <c r="AK751" s="2237"/>
      <c r="AL751" s="2237"/>
      <c r="AM751" s="2237"/>
      <c r="AN751" s="2237"/>
      <c r="AO751" s="2237"/>
      <c r="AP751" s="2237"/>
      <c r="AQ751" s="2237"/>
      <c r="AR751" s="2237"/>
      <c r="AS751" s="2237"/>
      <c r="AT751" s="2237"/>
      <c r="AU751" s="2237"/>
      <c r="AV751" s="2237"/>
      <c r="AW751" s="2237"/>
      <c r="AX751" s="2237"/>
      <c r="AY751" s="2237"/>
      <c r="AZ751" s="2237"/>
      <c r="BA751" s="2237"/>
      <c r="BB751" s="2237"/>
      <c r="BC751" s="2237"/>
      <c r="BD751" s="2237"/>
      <c r="BE751" s="2237"/>
      <c r="BF751" s="2237"/>
      <c r="BG751" s="2237"/>
      <c r="BH751" s="2237"/>
      <c r="BI751" s="2237"/>
      <c r="BJ751" s="2237"/>
      <c r="BK751" s="2237"/>
      <c r="BL751" s="2237"/>
      <c r="BM751" s="2237"/>
      <c r="BN751" s="2237"/>
      <c r="BO751" s="2237"/>
      <c r="BP751" s="2237"/>
      <c r="BQ751" s="2237"/>
      <c r="BR751" s="2237"/>
      <c r="BS751" s="2238"/>
      <c r="BT751" s="2237"/>
      <c r="BU751" s="2237"/>
      <c r="BV751" s="2237"/>
      <c r="BW751" s="2237"/>
      <c r="BX751" s="2237"/>
      <c r="BY751" s="2237"/>
      <c r="BZ751" s="2237"/>
      <c r="CA751" s="2237"/>
      <c r="CB751" s="2237"/>
      <c r="CC751" s="2237"/>
      <c r="CD751" s="2237"/>
      <c r="CE751" s="2237"/>
      <c r="CF751" s="2237"/>
      <c r="CG751" s="2237"/>
      <c r="CH751" s="2237"/>
      <c r="CI751" s="2237"/>
      <c r="CJ751" s="2237"/>
      <c r="CK751" s="2237"/>
      <c r="CL751" s="2237"/>
      <c r="CM751" s="2238"/>
      <c r="CN751" s="2238"/>
      <c r="CO751" s="2239"/>
      <c r="CQ751" s="1653"/>
    </row>
    <row r="752" spans="1:95" s="551" customFormat="1" x14ac:dyDescent="0.2">
      <c r="A752" s="2170"/>
      <c r="B752" s="2236"/>
      <c r="C752" s="2164"/>
      <c r="D752" s="2164"/>
      <c r="E752" s="2165"/>
      <c r="F752" s="2167"/>
      <c r="G752" s="2164"/>
      <c r="H752" s="2167"/>
      <c r="I752" s="2237"/>
      <c r="J752" s="2237"/>
      <c r="K752" s="2237"/>
      <c r="L752" s="2237"/>
      <c r="M752" s="2237"/>
      <c r="N752" s="2237"/>
      <c r="O752" s="2237"/>
      <c r="P752" s="2237"/>
      <c r="Q752" s="2237"/>
      <c r="R752" s="2237"/>
      <c r="S752" s="2237"/>
      <c r="T752" s="2237"/>
      <c r="U752" s="2237"/>
      <c r="V752" s="2237"/>
      <c r="W752" s="2237"/>
      <c r="X752" s="2237"/>
      <c r="Y752" s="2237"/>
      <c r="Z752" s="2237"/>
      <c r="AA752" s="2237"/>
      <c r="AB752" s="2238"/>
      <c r="AC752" s="2238"/>
      <c r="AD752" s="2238"/>
      <c r="AE752" s="2238"/>
      <c r="AF752" s="2237"/>
      <c r="AG752" s="2237"/>
      <c r="AH752" s="2237"/>
      <c r="AI752" s="2237"/>
      <c r="AJ752" s="2237"/>
      <c r="AK752" s="2237"/>
      <c r="AL752" s="2237"/>
      <c r="AM752" s="2237"/>
      <c r="AN752" s="2237"/>
      <c r="AO752" s="2237"/>
      <c r="AP752" s="2237"/>
      <c r="AQ752" s="2237"/>
      <c r="AR752" s="2237"/>
      <c r="AS752" s="2237"/>
      <c r="AT752" s="2237"/>
      <c r="AU752" s="2237"/>
      <c r="AV752" s="2237"/>
      <c r="AW752" s="2237"/>
      <c r="AX752" s="2237"/>
      <c r="AY752" s="2237"/>
      <c r="AZ752" s="2237"/>
      <c r="BA752" s="2237"/>
      <c r="BB752" s="2237"/>
      <c r="BC752" s="2237"/>
      <c r="BD752" s="2237"/>
      <c r="BE752" s="2237"/>
      <c r="BF752" s="2237"/>
      <c r="BG752" s="2237"/>
      <c r="BH752" s="2237"/>
      <c r="BI752" s="2237"/>
      <c r="BJ752" s="2237"/>
      <c r="BK752" s="2237"/>
      <c r="BL752" s="2237"/>
      <c r="BM752" s="2237"/>
      <c r="BN752" s="2237"/>
      <c r="BO752" s="2237"/>
      <c r="BP752" s="2237"/>
      <c r="BQ752" s="2237"/>
      <c r="BR752" s="2237"/>
      <c r="BS752" s="2238"/>
      <c r="BT752" s="2237"/>
      <c r="BU752" s="2237"/>
      <c r="BV752" s="2237"/>
      <c r="BW752" s="2237"/>
      <c r="BX752" s="2237"/>
      <c r="BY752" s="2237"/>
      <c r="BZ752" s="2237"/>
      <c r="CA752" s="2237"/>
      <c r="CB752" s="2237"/>
      <c r="CC752" s="2237"/>
      <c r="CD752" s="2237"/>
      <c r="CE752" s="2237"/>
      <c r="CF752" s="2237"/>
      <c r="CG752" s="2237"/>
      <c r="CH752" s="2237"/>
      <c r="CI752" s="2237"/>
      <c r="CJ752" s="2237"/>
      <c r="CK752" s="2237"/>
      <c r="CL752" s="2237"/>
      <c r="CM752" s="2238"/>
      <c r="CN752" s="2238"/>
      <c r="CO752" s="2239"/>
      <c r="CQ752" s="1653"/>
    </row>
    <row r="753" spans="1:95" s="551" customFormat="1" x14ac:dyDescent="0.2">
      <c r="A753" s="2170"/>
      <c r="B753" s="2236"/>
      <c r="C753" s="2164"/>
      <c r="D753" s="2164"/>
      <c r="E753" s="2165"/>
      <c r="F753" s="2167"/>
      <c r="G753" s="2164"/>
      <c r="H753" s="2167"/>
      <c r="I753" s="2237"/>
      <c r="J753" s="2237"/>
      <c r="K753" s="2237"/>
      <c r="L753" s="2237"/>
      <c r="M753" s="2237"/>
      <c r="N753" s="2237"/>
      <c r="O753" s="2237"/>
      <c r="P753" s="2237"/>
      <c r="Q753" s="2237"/>
      <c r="R753" s="2237"/>
      <c r="S753" s="2237"/>
      <c r="T753" s="2237"/>
      <c r="U753" s="2237"/>
      <c r="V753" s="2237"/>
      <c r="W753" s="2237"/>
      <c r="X753" s="2237"/>
      <c r="Y753" s="2237"/>
      <c r="Z753" s="2237"/>
      <c r="AA753" s="2237"/>
      <c r="AB753" s="2238"/>
      <c r="AC753" s="2238"/>
      <c r="AD753" s="2238"/>
      <c r="AE753" s="2238"/>
      <c r="AF753" s="2237"/>
      <c r="AG753" s="2237"/>
      <c r="AH753" s="2237"/>
      <c r="AI753" s="2237"/>
      <c r="AJ753" s="2237"/>
      <c r="AK753" s="2237"/>
      <c r="AL753" s="2237"/>
      <c r="AM753" s="2237"/>
      <c r="AN753" s="2237"/>
      <c r="AO753" s="2237"/>
      <c r="AP753" s="2237"/>
      <c r="AQ753" s="2237"/>
      <c r="AR753" s="2237"/>
      <c r="AS753" s="2237"/>
      <c r="AT753" s="2237"/>
      <c r="AU753" s="2237"/>
      <c r="AV753" s="2237"/>
      <c r="AW753" s="2237"/>
      <c r="AX753" s="2237"/>
      <c r="AY753" s="2237"/>
      <c r="AZ753" s="2237"/>
      <c r="BA753" s="2237"/>
      <c r="BB753" s="2237"/>
      <c r="BC753" s="2237"/>
      <c r="BD753" s="2237"/>
      <c r="BE753" s="2237"/>
      <c r="BF753" s="2237"/>
      <c r="BG753" s="2237"/>
      <c r="BH753" s="2237"/>
      <c r="BI753" s="2237"/>
      <c r="BJ753" s="2237"/>
      <c r="BK753" s="2237"/>
      <c r="BL753" s="2237"/>
      <c r="BM753" s="2237"/>
      <c r="BN753" s="2237"/>
      <c r="BO753" s="2237"/>
      <c r="BP753" s="2237"/>
      <c r="BQ753" s="2237"/>
      <c r="BR753" s="2237"/>
      <c r="BS753" s="2238"/>
      <c r="BT753" s="2237"/>
      <c r="BU753" s="2237"/>
      <c r="BV753" s="2237"/>
      <c r="BW753" s="2237"/>
      <c r="BX753" s="2237"/>
      <c r="BY753" s="2237"/>
      <c r="BZ753" s="2237"/>
      <c r="CA753" s="2237"/>
      <c r="CB753" s="2237"/>
      <c r="CC753" s="2237"/>
      <c r="CD753" s="2237"/>
      <c r="CE753" s="2237"/>
      <c r="CF753" s="2237"/>
      <c r="CG753" s="2237"/>
      <c r="CH753" s="2237"/>
      <c r="CI753" s="2237"/>
      <c r="CJ753" s="2237"/>
      <c r="CK753" s="2237"/>
      <c r="CL753" s="2237"/>
      <c r="CM753" s="2238"/>
      <c r="CN753" s="2238"/>
      <c r="CO753" s="2239"/>
      <c r="CQ753" s="1653"/>
    </row>
    <row r="754" spans="1:95" s="551" customFormat="1" x14ac:dyDescent="0.2">
      <c r="A754" s="2170"/>
      <c r="B754" s="2236"/>
      <c r="C754" s="2164"/>
      <c r="D754" s="2164"/>
      <c r="E754" s="2165"/>
      <c r="F754" s="2167"/>
      <c r="G754" s="2164"/>
      <c r="H754" s="2167"/>
      <c r="I754" s="2237"/>
      <c r="J754" s="2237"/>
      <c r="K754" s="2237"/>
      <c r="L754" s="2237"/>
      <c r="M754" s="2237"/>
      <c r="N754" s="2237"/>
      <c r="O754" s="2237"/>
      <c r="P754" s="2237"/>
      <c r="Q754" s="2237"/>
      <c r="R754" s="2237"/>
      <c r="S754" s="2237"/>
      <c r="T754" s="2237"/>
      <c r="U754" s="2237"/>
      <c r="V754" s="2237"/>
      <c r="W754" s="2237"/>
      <c r="X754" s="2237"/>
      <c r="Y754" s="2237"/>
      <c r="Z754" s="2237"/>
      <c r="AA754" s="2237"/>
      <c r="AB754" s="2238"/>
      <c r="AC754" s="2238"/>
      <c r="AD754" s="2238"/>
      <c r="AE754" s="2238"/>
      <c r="AF754" s="2237"/>
      <c r="AG754" s="2237"/>
      <c r="AH754" s="2237"/>
      <c r="AI754" s="2237"/>
      <c r="AJ754" s="2237"/>
      <c r="AK754" s="2237"/>
      <c r="AL754" s="2237"/>
      <c r="AM754" s="2237"/>
      <c r="AN754" s="2237"/>
      <c r="AO754" s="2237"/>
      <c r="AP754" s="2237"/>
      <c r="AQ754" s="2237"/>
      <c r="AR754" s="2237"/>
      <c r="AS754" s="2237"/>
      <c r="AT754" s="2237"/>
      <c r="AU754" s="2237"/>
      <c r="AV754" s="2237"/>
      <c r="AW754" s="2237"/>
      <c r="AX754" s="2237"/>
      <c r="AY754" s="2237"/>
      <c r="AZ754" s="2237"/>
      <c r="BA754" s="2237"/>
      <c r="BB754" s="2237"/>
      <c r="BC754" s="2237"/>
      <c r="BD754" s="2237"/>
      <c r="BE754" s="2237"/>
      <c r="BF754" s="2237"/>
      <c r="BG754" s="2237"/>
      <c r="BH754" s="2237"/>
      <c r="BI754" s="2237"/>
      <c r="BJ754" s="2237"/>
      <c r="BK754" s="2237"/>
      <c r="BL754" s="2237"/>
      <c r="BM754" s="2237"/>
      <c r="BN754" s="2237"/>
      <c r="BO754" s="2237"/>
      <c r="BP754" s="2237"/>
      <c r="BQ754" s="2237"/>
      <c r="BR754" s="2237"/>
      <c r="BS754" s="2238"/>
      <c r="BT754" s="2237"/>
      <c r="BU754" s="2237"/>
      <c r="BV754" s="2237"/>
      <c r="BW754" s="2237"/>
      <c r="BX754" s="2237"/>
      <c r="BY754" s="2237"/>
      <c r="BZ754" s="2237"/>
      <c r="CA754" s="2237"/>
      <c r="CB754" s="2237"/>
      <c r="CC754" s="2237"/>
      <c r="CD754" s="2237"/>
      <c r="CE754" s="2237"/>
      <c r="CF754" s="2237"/>
      <c r="CG754" s="2237"/>
      <c r="CH754" s="2237"/>
      <c r="CI754" s="2237"/>
      <c r="CJ754" s="2237"/>
      <c r="CK754" s="2237"/>
      <c r="CL754" s="2237"/>
      <c r="CM754" s="2238"/>
      <c r="CN754" s="2238"/>
      <c r="CO754" s="2239"/>
      <c r="CQ754" s="1653"/>
    </row>
    <row r="755" spans="1:95" s="551" customFormat="1" x14ac:dyDescent="0.2">
      <c r="A755" s="2170"/>
      <c r="B755" s="2236"/>
      <c r="C755" s="2164"/>
      <c r="D755" s="2164"/>
      <c r="E755" s="2165"/>
      <c r="F755" s="2167"/>
      <c r="G755" s="2164"/>
      <c r="H755" s="2167"/>
      <c r="I755" s="2237"/>
      <c r="J755" s="2237"/>
      <c r="K755" s="2237"/>
      <c r="L755" s="2237"/>
      <c r="M755" s="2237"/>
      <c r="N755" s="2237"/>
      <c r="O755" s="2237"/>
      <c r="P755" s="2237"/>
      <c r="Q755" s="2237"/>
      <c r="R755" s="2237"/>
      <c r="S755" s="2237"/>
      <c r="T755" s="2237"/>
      <c r="U755" s="2237"/>
      <c r="V755" s="2237"/>
      <c r="W755" s="2237"/>
      <c r="X755" s="2237"/>
      <c r="Y755" s="2237"/>
      <c r="Z755" s="2237"/>
      <c r="AA755" s="2237"/>
      <c r="AB755" s="2238"/>
      <c r="AC755" s="2238"/>
      <c r="AD755" s="2238"/>
      <c r="AE755" s="2238"/>
      <c r="AF755" s="2237"/>
      <c r="AG755" s="2237"/>
      <c r="AH755" s="2237"/>
      <c r="AI755" s="2237"/>
      <c r="AJ755" s="2237"/>
      <c r="AK755" s="2237"/>
      <c r="AL755" s="2237"/>
      <c r="AM755" s="2237"/>
      <c r="AN755" s="2237"/>
      <c r="AO755" s="2237"/>
      <c r="AP755" s="2237"/>
      <c r="AQ755" s="2237"/>
      <c r="AR755" s="2237"/>
      <c r="AS755" s="2237"/>
      <c r="AT755" s="2237"/>
      <c r="AU755" s="2237"/>
      <c r="AV755" s="2237"/>
      <c r="AW755" s="2237"/>
      <c r="AX755" s="2237"/>
      <c r="AY755" s="2237"/>
      <c r="AZ755" s="2237"/>
      <c r="BA755" s="2237"/>
      <c r="BB755" s="2237"/>
      <c r="BC755" s="2237"/>
      <c r="BD755" s="2237"/>
      <c r="BE755" s="2237"/>
      <c r="BF755" s="2237"/>
      <c r="BG755" s="2237"/>
      <c r="BH755" s="2237"/>
      <c r="BI755" s="2237"/>
      <c r="BJ755" s="2237"/>
      <c r="BK755" s="2237"/>
      <c r="BL755" s="2237"/>
      <c r="BM755" s="2237"/>
      <c r="BN755" s="2237"/>
      <c r="BO755" s="2237"/>
      <c r="BP755" s="2237"/>
      <c r="BQ755" s="2237"/>
      <c r="BR755" s="2237"/>
      <c r="BS755" s="2238"/>
      <c r="BT755" s="2237"/>
      <c r="BU755" s="2237"/>
      <c r="BV755" s="2237"/>
      <c r="BW755" s="2237"/>
      <c r="BX755" s="2237"/>
      <c r="BY755" s="2237"/>
      <c r="BZ755" s="2237"/>
      <c r="CA755" s="2237"/>
      <c r="CB755" s="2237"/>
      <c r="CC755" s="2237"/>
      <c r="CD755" s="2237"/>
      <c r="CE755" s="2237"/>
      <c r="CF755" s="2237"/>
      <c r="CG755" s="2237"/>
      <c r="CH755" s="2237"/>
      <c r="CI755" s="2237"/>
      <c r="CJ755" s="2237"/>
      <c r="CK755" s="2237"/>
      <c r="CL755" s="2237"/>
      <c r="CM755" s="2238"/>
      <c r="CN755" s="2238"/>
      <c r="CO755" s="2239"/>
      <c r="CQ755" s="1653"/>
    </row>
    <row r="756" spans="1:95" s="551" customFormat="1" x14ac:dyDescent="0.2">
      <c r="A756" s="2170"/>
      <c r="B756" s="2236"/>
      <c r="C756" s="2164"/>
      <c r="D756" s="2164"/>
      <c r="E756" s="2165"/>
      <c r="F756" s="2167"/>
      <c r="G756" s="2164"/>
      <c r="H756" s="2167"/>
      <c r="I756" s="2237"/>
      <c r="J756" s="2237"/>
      <c r="K756" s="2237"/>
      <c r="L756" s="2237"/>
      <c r="M756" s="2237"/>
      <c r="N756" s="2237"/>
      <c r="O756" s="2237"/>
      <c r="P756" s="2237"/>
      <c r="Q756" s="2237"/>
      <c r="R756" s="2237"/>
      <c r="S756" s="2237"/>
      <c r="T756" s="2237"/>
      <c r="U756" s="2237"/>
      <c r="V756" s="2237"/>
      <c r="W756" s="2237"/>
      <c r="X756" s="2237"/>
      <c r="Y756" s="2237"/>
      <c r="Z756" s="2237"/>
      <c r="AA756" s="2237"/>
      <c r="AB756" s="2238"/>
      <c r="AC756" s="2238"/>
      <c r="AD756" s="2238"/>
      <c r="AE756" s="2238"/>
      <c r="AF756" s="2237"/>
      <c r="AG756" s="2237"/>
      <c r="AH756" s="2237"/>
      <c r="AI756" s="2237"/>
      <c r="AJ756" s="2237"/>
      <c r="AK756" s="2237"/>
      <c r="AL756" s="2237"/>
      <c r="AM756" s="2237"/>
      <c r="AN756" s="2237"/>
      <c r="AO756" s="2237"/>
      <c r="AP756" s="2237"/>
      <c r="AQ756" s="2237"/>
      <c r="AR756" s="2237"/>
      <c r="AS756" s="2237"/>
      <c r="AT756" s="2237"/>
      <c r="AU756" s="2237"/>
      <c r="AV756" s="2237"/>
      <c r="AW756" s="2237"/>
      <c r="AX756" s="2237"/>
      <c r="AY756" s="2237"/>
      <c r="AZ756" s="2237"/>
      <c r="BA756" s="2237"/>
      <c r="BB756" s="2237"/>
      <c r="BC756" s="2237"/>
      <c r="BD756" s="2237"/>
      <c r="BE756" s="2237"/>
      <c r="BF756" s="2237"/>
      <c r="BG756" s="2237"/>
      <c r="BH756" s="2237"/>
      <c r="BI756" s="2237"/>
      <c r="BJ756" s="2237"/>
      <c r="BK756" s="2237"/>
      <c r="BL756" s="2237"/>
      <c r="BM756" s="2237"/>
      <c r="BN756" s="2237"/>
      <c r="BO756" s="2237"/>
      <c r="BP756" s="2237"/>
      <c r="BQ756" s="2237"/>
      <c r="BR756" s="2237"/>
      <c r="BS756" s="2238"/>
      <c r="BT756" s="2237"/>
      <c r="BU756" s="2237"/>
      <c r="BV756" s="2237"/>
      <c r="BW756" s="2237"/>
      <c r="BX756" s="2237"/>
      <c r="BY756" s="2237"/>
      <c r="BZ756" s="2237"/>
      <c r="CA756" s="2237"/>
      <c r="CB756" s="2237"/>
      <c r="CC756" s="2237"/>
      <c r="CD756" s="2237"/>
      <c r="CE756" s="2237"/>
      <c r="CF756" s="2237"/>
      <c r="CG756" s="2237"/>
      <c r="CH756" s="2237"/>
      <c r="CI756" s="2237"/>
      <c r="CJ756" s="2237"/>
      <c r="CK756" s="2237"/>
      <c r="CL756" s="2237"/>
      <c r="CM756" s="2238"/>
      <c r="CN756" s="2238"/>
      <c r="CO756" s="2239"/>
      <c r="CQ756" s="1653"/>
    </row>
    <row r="757" spans="1:95" s="551" customFormat="1" x14ac:dyDescent="0.2">
      <c r="A757" s="2170"/>
      <c r="B757" s="2236"/>
      <c r="C757" s="2164"/>
      <c r="D757" s="2164"/>
      <c r="E757" s="2165"/>
      <c r="F757" s="2167"/>
      <c r="G757" s="2164"/>
      <c r="H757" s="2167"/>
      <c r="I757" s="2237"/>
      <c r="J757" s="2237"/>
      <c r="K757" s="2237"/>
      <c r="L757" s="2237"/>
      <c r="M757" s="2237"/>
      <c r="N757" s="2237"/>
      <c r="O757" s="2237"/>
      <c r="P757" s="2237"/>
      <c r="Q757" s="2237"/>
      <c r="R757" s="2237"/>
      <c r="S757" s="2237"/>
      <c r="T757" s="2237"/>
      <c r="U757" s="2237"/>
      <c r="V757" s="2237"/>
      <c r="W757" s="2237"/>
      <c r="X757" s="2237"/>
      <c r="Y757" s="2237"/>
      <c r="Z757" s="2237"/>
      <c r="AA757" s="2237"/>
      <c r="AB757" s="2238"/>
      <c r="AC757" s="2238"/>
      <c r="AD757" s="2238"/>
      <c r="AE757" s="2238"/>
      <c r="AF757" s="2237"/>
      <c r="AG757" s="2237"/>
      <c r="AH757" s="2237"/>
      <c r="AI757" s="2237"/>
      <c r="AJ757" s="2237"/>
      <c r="AK757" s="2237"/>
      <c r="AL757" s="2237"/>
      <c r="AM757" s="2237"/>
      <c r="AN757" s="2237"/>
      <c r="AO757" s="2237"/>
      <c r="AP757" s="2237"/>
      <c r="AQ757" s="2237"/>
      <c r="AR757" s="2237"/>
      <c r="AS757" s="2237"/>
      <c r="AT757" s="2237"/>
      <c r="AU757" s="2237"/>
      <c r="AV757" s="2237"/>
      <c r="AW757" s="2237"/>
      <c r="AX757" s="2237"/>
      <c r="AY757" s="2237"/>
      <c r="AZ757" s="2237"/>
      <c r="BA757" s="2237"/>
      <c r="BB757" s="2237"/>
      <c r="BC757" s="2237"/>
      <c r="BD757" s="2237"/>
      <c r="BE757" s="2237"/>
      <c r="BF757" s="2237"/>
      <c r="BG757" s="2237"/>
      <c r="BH757" s="2237"/>
      <c r="BI757" s="2237"/>
      <c r="BJ757" s="2237"/>
      <c r="BK757" s="2237"/>
      <c r="BL757" s="2237"/>
      <c r="BM757" s="2237"/>
      <c r="BN757" s="2237"/>
      <c r="BO757" s="2237"/>
      <c r="BP757" s="2237"/>
      <c r="BQ757" s="2237"/>
      <c r="BR757" s="2237"/>
      <c r="BS757" s="2238"/>
      <c r="BT757" s="2237"/>
      <c r="BU757" s="2237"/>
      <c r="BV757" s="2237"/>
      <c r="BW757" s="2237"/>
      <c r="BX757" s="2237"/>
      <c r="BY757" s="2237"/>
      <c r="BZ757" s="2237"/>
      <c r="CA757" s="2237"/>
      <c r="CB757" s="2237"/>
      <c r="CC757" s="2237"/>
      <c r="CD757" s="2237"/>
      <c r="CE757" s="2237"/>
      <c r="CF757" s="2237"/>
      <c r="CG757" s="2237"/>
      <c r="CH757" s="2237"/>
      <c r="CI757" s="2237"/>
      <c r="CJ757" s="2237"/>
      <c r="CK757" s="2237"/>
      <c r="CL757" s="2237"/>
      <c r="CM757" s="2238"/>
      <c r="CN757" s="2238"/>
      <c r="CO757" s="2239"/>
      <c r="CQ757" s="1653"/>
    </row>
    <row r="758" spans="1:95" s="551" customFormat="1" x14ac:dyDescent="0.2">
      <c r="A758" s="2170"/>
      <c r="B758" s="2236"/>
      <c r="C758" s="2164"/>
      <c r="D758" s="2164"/>
      <c r="E758" s="2165"/>
      <c r="F758" s="2167"/>
      <c r="G758" s="2164"/>
      <c r="H758" s="2167"/>
      <c r="I758" s="2237"/>
      <c r="J758" s="2237"/>
      <c r="K758" s="2237"/>
      <c r="L758" s="2237"/>
      <c r="M758" s="2237"/>
      <c r="N758" s="2237"/>
      <c r="O758" s="2237"/>
      <c r="P758" s="2237"/>
      <c r="Q758" s="2237"/>
      <c r="R758" s="2237"/>
      <c r="S758" s="2237"/>
      <c r="T758" s="2237"/>
      <c r="U758" s="2237"/>
      <c r="V758" s="2237"/>
      <c r="W758" s="2237"/>
      <c r="X758" s="2237"/>
      <c r="Y758" s="2237"/>
      <c r="Z758" s="2237"/>
      <c r="AA758" s="2237"/>
      <c r="AB758" s="2238"/>
      <c r="AC758" s="2238"/>
      <c r="AD758" s="2238"/>
      <c r="AE758" s="2238"/>
      <c r="AF758" s="2237"/>
      <c r="AG758" s="2237"/>
      <c r="AH758" s="2237"/>
      <c r="AI758" s="2237"/>
      <c r="AJ758" s="2237"/>
      <c r="AK758" s="2237"/>
      <c r="AL758" s="2237"/>
      <c r="AM758" s="2237"/>
      <c r="AN758" s="2237"/>
      <c r="AO758" s="2237"/>
      <c r="AP758" s="2237"/>
      <c r="AQ758" s="2237"/>
      <c r="AR758" s="2237"/>
      <c r="AS758" s="2237"/>
      <c r="AT758" s="2237"/>
      <c r="AU758" s="2237"/>
      <c r="AV758" s="2237"/>
      <c r="AW758" s="2237"/>
      <c r="AX758" s="2237"/>
      <c r="AY758" s="2237"/>
      <c r="AZ758" s="2237"/>
      <c r="BA758" s="2237"/>
      <c r="BB758" s="2237"/>
      <c r="BC758" s="2237"/>
      <c r="BD758" s="2237"/>
      <c r="BE758" s="2237"/>
      <c r="BF758" s="2237"/>
      <c r="BG758" s="2237"/>
      <c r="BH758" s="2237"/>
      <c r="BI758" s="2237"/>
      <c r="BJ758" s="2237"/>
      <c r="BK758" s="2237"/>
      <c r="BL758" s="2237"/>
      <c r="BM758" s="2237"/>
      <c r="BN758" s="2237"/>
      <c r="BO758" s="2237"/>
      <c r="BP758" s="2237"/>
      <c r="BQ758" s="2237"/>
      <c r="BR758" s="2237"/>
      <c r="BS758" s="2238"/>
      <c r="BT758" s="2237"/>
      <c r="BU758" s="2237"/>
      <c r="BV758" s="2237"/>
      <c r="BW758" s="2237"/>
      <c r="BX758" s="2237"/>
      <c r="BY758" s="2237"/>
      <c r="BZ758" s="2237"/>
      <c r="CA758" s="2237"/>
      <c r="CB758" s="2237"/>
      <c r="CC758" s="2237"/>
      <c r="CD758" s="2237"/>
      <c r="CE758" s="2237"/>
      <c r="CF758" s="2237"/>
      <c r="CG758" s="2237"/>
      <c r="CH758" s="2237"/>
      <c r="CI758" s="2237"/>
      <c r="CJ758" s="2237"/>
      <c r="CK758" s="2237"/>
      <c r="CL758" s="2237"/>
      <c r="CM758" s="2238"/>
      <c r="CN758" s="2238"/>
      <c r="CO758" s="2239"/>
      <c r="CQ758" s="1653"/>
    </row>
    <row r="759" spans="1:95" s="551" customFormat="1" x14ac:dyDescent="0.2">
      <c r="A759" s="2170"/>
      <c r="B759" s="2236"/>
      <c r="C759" s="2164"/>
      <c r="D759" s="2164"/>
      <c r="E759" s="2165"/>
      <c r="F759" s="2167"/>
      <c r="G759" s="2164"/>
      <c r="H759" s="2167"/>
      <c r="I759" s="2237"/>
      <c r="J759" s="2237"/>
      <c r="K759" s="2237"/>
      <c r="L759" s="2237"/>
      <c r="M759" s="2237"/>
      <c r="N759" s="2237"/>
      <c r="O759" s="2237"/>
      <c r="P759" s="2237"/>
      <c r="Q759" s="2237"/>
      <c r="R759" s="2237"/>
      <c r="S759" s="2237"/>
      <c r="T759" s="2237"/>
      <c r="U759" s="2237"/>
      <c r="V759" s="2237"/>
      <c r="W759" s="2237"/>
      <c r="X759" s="2237"/>
      <c r="Y759" s="2237"/>
      <c r="Z759" s="2237"/>
      <c r="AA759" s="2237"/>
      <c r="AB759" s="2238"/>
      <c r="AC759" s="2238"/>
      <c r="AD759" s="2238"/>
      <c r="AE759" s="2238"/>
      <c r="AF759" s="2237"/>
      <c r="AG759" s="2237"/>
      <c r="AH759" s="2237"/>
      <c r="AI759" s="2237"/>
      <c r="AJ759" s="2237"/>
      <c r="AK759" s="2237"/>
      <c r="AL759" s="2237"/>
      <c r="AM759" s="2237"/>
      <c r="AN759" s="2237"/>
      <c r="AO759" s="2237"/>
      <c r="AP759" s="2237"/>
      <c r="AQ759" s="2237"/>
      <c r="AR759" s="2237"/>
      <c r="AS759" s="2237"/>
      <c r="AT759" s="2237"/>
      <c r="AU759" s="2237"/>
      <c r="AV759" s="2237"/>
      <c r="AW759" s="2237"/>
      <c r="AX759" s="2237"/>
      <c r="AY759" s="2237"/>
      <c r="AZ759" s="2237"/>
      <c r="BA759" s="2237"/>
      <c r="BB759" s="2237"/>
      <c r="BC759" s="2237"/>
      <c r="BD759" s="2237"/>
      <c r="BE759" s="2237"/>
      <c r="BF759" s="2237"/>
      <c r="BG759" s="2237"/>
      <c r="BH759" s="2237"/>
      <c r="BI759" s="2237"/>
      <c r="BJ759" s="2237"/>
      <c r="BK759" s="2237"/>
      <c r="BL759" s="2237"/>
      <c r="BM759" s="2237"/>
      <c r="BN759" s="2237"/>
      <c r="BO759" s="2237"/>
      <c r="BP759" s="2237"/>
      <c r="BQ759" s="2237"/>
      <c r="BR759" s="2237"/>
      <c r="BS759" s="2238"/>
      <c r="BT759" s="2237"/>
      <c r="BU759" s="2237"/>
      <c r="BV759" s="2237"/>
      <c r="BW759" s="2237"/>
      <c r="BX759" s="2237"/>
      <c r="BY759" s="2237"/>
      <c r="BZ759" s="2237"/>
      <c r="CA759" s="2237"/>
      <c r="CB759" s="2237"/>
      <c r="CC759" s="2237"/>
      <c r="CD759" s="2237"/>
      <c r="CE759" s="2237"/>
      <c r="CF759" s="2237"/>
      <c r="CG759" s="2237"/>
      <c r="CH759" s="2237"/>
      <c r="CI759" s="2237"/>
      <c r="CJ759" s="2237"/>
      <c r="CK759" s="2237"/>
      <c r="CL759" s="2237"/>
      <c r="CM759" s="2238"/>
      <c r="CN759" s="2238"/>
      <c r="CO759" s="2239"/>
      <c r="CQ759" s="1653"/>
    </row>
    <row r="760" spans="1:95" s="551" customFormat="1" x14ac:dyDescent="0.2">
      <c r="A760" s="2170"/>
      <c r="B760" s="2236"/>
      <c r="C760" s="2164"/>
      <c r="D760" s="2164"/>
      <c r="E760" s="2165"/>
      <c r="F760" s="2167"/>
      <c r="G760" s="2164"/>
      <c r="H760" s="2167"/>
      <c r="I760" s="2237"/>
      <c r="J760" s="2237"/>
      <c r="K760" s="2237"/>
      <c r="L760" s="2237"/>
      <c r="M760" s="2237"/>
      <c r="N760" s="2237"/>
      <c r="O760" s="2237"/>
      <c r="P760" s="2237"/>
      <c r="Q760" s="2237"/>
      <c r="R760" s="2237"/>
      <c r="S760" s="2237"/>
      <c r="T760" s="2237"/>
      <c r="U760" s="2237"/>
      <c r="V760" s="2237"/>
      <c r="W760" s="2237"/>
      <c r="X760" s="2237"/>
      <c r="Y760" s="2237"/>
      <c r="Z760" s="2237"/>
      <c r="AA760" s="2237"/>
      <c r="AB760" s="2238"/>
      <c r="AC760" s="2238"/>
      <c r="AD760" s="2238"/>
      <c r="AE760" s="2238"/>
      <c r="AF760" s="2237"/>
      <c r="AG760" s="2237"/>
      <c r="AH760" s="2237"/>
      <c r="AI760" s="2237"/>
      <c r="AJ760" s="2237"/>
      <c r="AK760" s="2237"/>
      <c r="AL760" s="2237"/>
      <c r="AM760" s="2237"/>
      <c r="AN760" s="2237"/>
      <c r="AO760" s="2237"/>
      <c r="AP760" s="2237"/>
      <c r="AQ760" s="2237"/>
      <c r="AR760" s="2237"/>
      <c r="AS760" s="2237"/>
      <c r="AT760" s="2237"/>
      <c r="AU760" s="2237"/>
      <c r="AV760" s="2237"/>
      <c r="AW760" s="2237"/>
      <c r="AX760" s="2237"/>
      <c r="AY760" s="2237"/>
      <c r="AZ760" s="2237"/>
      <c r="BA760" s="2237"/>
      <c r="BB760" s="2237"/>
      <c r="BC760" s="2237"/>
      <c r="BD760" s="2237"/>
      <c r="BE760" s="2237"/>
      <c r="BF760" s="2237"/>
      <c r="BG760" s="2237"/>
      <c r="BH760" s="2237"/>
      <c r="BI760" s="2237"/>
      <c r="BJ760" s="2237"/>
      <c r="BK760" s="2237"/>
      <c r="BL760" s="2237"/>
      <c r="BM760" s="2237"/>
      <c r="BN760" s="2237"/>
      <c r="BO760" s="2237"/>
      <c r="BP760" s="2237"/>
      <c r="BQ760" s="2237"/>
      <c r="BR760" s="2237"/>
      <c r="BS760" s="2238"/>
      <c r="BT760" s="2237"/>
      <c r="BU760" s="2237"/>
      <c r="BV760" s="2237"/>
      <c r="BW760" s="2237"/>
      <c r="BX760" s="2237"/>
      <c r="BY760" s="2237"/>
      <c r="BZ760" s="2237"/>
      <c r="CA760" s="2237"/>
      <c r="CB760" s="2237"/>
      <c r="CC760" s="2237"/>
      <c r="CD760" s="2237"/>
      <c r="CE760" s="2237"/>
      <c r="CF760" s="2237"/>
      <c r="CG760" s="2237"/>
      <c r="CH760" s="2237"/>
      <c r="CI760" s="2237"/>
      <c r="CJ760" s="2237"/>
      <c r="CK760" s="2237"/>
      <c r="CL760" s="2237"/>
      <c r="CM760" s="2238"/>
      <c r="CN760" s="2238"/>
      <c r="CO760" s="2239"/>
      <c r="CQ760" s="1653"/>
    </row>
    <row r="761" spans="1:95" s="551" customFormat="1" x14ac:dyDescent="0.2">
      <c r="A761" s="2170"/>
      <c r="B761" s="2236"/>
      <c r="C761" s="2164"/>
      <c r="D761" s="2164"/>
      <c r="E761" s="2165"/>
      <c r="F761" s="2167"/>
      <c r="G761" s="2164"/>
      <c r="H761" s="2167"/>
      <c r="I761" s="2237"/>
      <c r="J761" s="2237"/>
      <c r="K761" s="2237"/>
      <c r="L761" s="2237"/>
      <c r="M761" s="2237"/>
      <c r="N761" s="2237"/>
      <c r="O761" s="2237"/>
      <c r="P761" s="2237"/>
      <c r="Q761" s="2237"/>
      <c r="R761" s="2237"/>
      <c r="S761" s="2237"/>
      <c r="T761" s="2237"/>
      <c r="U761" s="2237"/>
      <c r="V761" s="2237"/>
      <c r="W761" s="2237"/>
      <c r="X761" s="2237"/>
      <c r="Y761" s="2237"/>
      <c r="Z761" s="2237"/>
      <c r="AA761" s="2237"/>
      <c r="AB761" s="2238"/>
      <c r="AC761" s="2238"/>
      <c r="AD761" s="2238"/>
      <c r="AE761" s="2238"/>
      <c r="AF761" s="2237"/>
      <c r="AG761" s="2237"/>
      <c r="AH761" s="2237"/>
      <c r="AI761" s="2237"/>
      <c r="AJ761" s="2237"/>
      <c r="AK761" s="2237"/>
      <c r="AL761" s="2237"/>
      <c r="AM761" s="2237"/>
      <c r="AN761" s="2237"/>
      <c r="AO761" s="2237"/>
      <c r="AP761" s="2237"/>
      <c r="AQ761" s="2237"/>
      <c r="AR761" s="2237"/>
      <c r="AS761" s="2237"/>
      <c r="AT761" s="2237"/>
      <c r="AU761" s="2237"/>
      <c r="AV761" s="2237"/>
      <c r="AW761" s="2237"/>
      <c r="AX761" s="2237"/>
      <c r="AY761" s="2237"/>
      <c r="AZ761" s="2237"/>
      <c r="BA761" s="2237"/>
      <c r="BB761" s="2237"/>
      <c r="BC761" s="2237"/>
      <c r="BD761" s="2237"/>
      <c r="BE761" s="2237"/>
      <c r="BF761" s="2237"/>
      <c r="BG761" s="2237"/>
      <c r="BH761" s="2237"/>
      <c r="BI761" s="2237"/>
      <c r="BJ761" s="2237"/>
      <c r="BK761" s="2237"/>
      <c r="BL761" s="2237"/>
      <c r="BM761" s="2237"/>
      <c r="BN761" s="2237"/>
      <c r="BO761" s="2237"/>
      <c r="BP761" s="2237"/>
      <c r="BQ761" s="2237"/>
      <c r="BR761" s="2237"/>
      <c r="BS761" s="2238"/>
      <c r="BT761" s="2237"/>
      <c r="BU761" s="2237"/>
      <c r="BV761" s="2237"/>
      <c r="BW761" s="2237"/>
      <c r="BX761" s="2237"/>
      <c r="BY761" s="2237"/>
      <c r="BZ761" s="2237"/>
      <c r="CA761" s="2237"/>
      <c r="CB761" s="2237"/>
      <c r="CC761" s="2237"/>
      <c r="CD761" s="2237"/>
      <c r="CE761" s="2237"/>
      <c r="CF761" s="2237"/>
      <c r="CG761" s="2237"/>
      <c r="CH761" s="2237"/>
      <c r="CI761" s="2237"/>
      <c r="CJ761" s="2237"/>
      <c r="CK761" s="2237"/>
      <c r="CL761" s="2237"/>
      <c r="CM761" s="2238"/>
      <c r="CN761" s="2238"/>
      <c r="CO761" s="2239"/>
      <c r="CQ761" s="1653"/>
    </row>
    <row r="762" spans="1:95" s="551" customFormat="1" x14ac:dyDescent="0.2">
      <c r="A762" s="2170"/>
      <c r="B762" s="2236"/>
      <c r="C762" s="2164"/>
      <c r="D762" s="2164"/>
      <c r="E762" s="2165"/>
      <c r="F762" s="2167"/>
      <c r="G762" s="2164"/>
      <c r="H762" s="2167"/>
      <c r="I762" s="2237"/>
      <c r="J762" s="2237"/>
      <c r="K762" s="2237"/>
      <c r="L762" s="2237"/>
      <c r="M762" s="2237"/>
      <c r="N762" s="2237"/>
      <c r="O762" s="2237"/>
      <c r="P762" s="2237"/>
      <c r="Q762" s="2237"/>
      <c r="R762" s="2237"/>
      <c r="S762" s="2237"/>
      <c r="T762" s="2237"/>
      <c r="U762" s="2237"/>
      <c r="V762" s="2237"/>
      <c r="W762" s="2237"/>
      <c r="X762" s="2237"/>
      <c r="Y762" s="2237"/>
      <c r="Z762" s="2237"/>
      <c r="AA762" s="2237"/>
      <c r="AB762" s="2238"/>
      <c r="AC762" s="2238"/>
      <c r="AD762" s="2238"/>
      <c r="AE762" s="2238"/>
      <c r="AF762" s="2237"/>
      <c r="AG762" s="2237"/>
      <c r="AH762" s="2237"/>
      <c r="AI762" s="2237"/>
      <c r="AJ762" s="2237"/>
      <c r="AK762" s="2237"/>
      <c r="AL762" s="2237"/>
      <c r="AM762" s="2237"/>
      <c r="AN762" s="2237"/>
      <c r="AO762" s="2237"/>
      <c r="AP762" s="2237"/>
      <c r="AQ762" s="2237"/>
      <c r="AR762" s="2237"/>
      <c r="AS762" s="2237"/>
      <c r="AT762" s="2237"/>
      <c r="AU762" s="2237"/>
      <c r="AV762" s="2237"/>
      <c r="AW762" s="2237"/>
      <c r="AX762" s="2237"/>
      <c r="AY762" s="2237"/>
      <c r="AZ762" s="2237"/>
      <c r="BA762" s="2237"/>
      <c r="BB762" s="2237"/>
      <c r="BC762" s="2237"/>
      <c r="BD762" s="2237"/>
      <c r="BE762" s="2237"/>
      <c r="BF762" s="2237"/>
      <c r="BG762" s="2237"/>
      <c r="BH762" s="2237"/>
      <c r="BI762" s="2237"/>
      <c r="BJ762" s="2237"/>
      <c r="BK762" s="2237"/>
      <c r="BL762" s="2237"/>
      <c r="BM762" s="2237"/>
      <c r="BN762" s="2237"/>
      <c r="BO762" s="2237"/>
      <c r="BP762" s="2237"/>
      <c r="BQ762" s="2237"/>
      <c r="BR762" s="2237"/>
      <c r="BS762" s="2238"/>
      <c r="BT762" s="2237"/>
      <c r="BU762" s="2237"/>
      <c r="BV762" s="2237"/>
      <c r="BW762" s="2237"/>
      <c r="BX762" s="2237"/>
      <c r="BY762" s="2237"/>
      <c r="BZ762" s="2237"/>
      <c r="CA762" s="2237"/>
      <c r="CB762" s="2237"/>
      <c r="CC762" s="2237"/>
      <c r="CD762" s="2237"/>
      <c r="CE762" s="2237"/>
      <c r="CF762" s="2237"/>
      <c r="CG762" s="2237"/>
      <c r="CH762" s="2237"/>
      <c r="CI762" s="2237"/>
      <c r="CJ762" s="2237"/>
      <c r="CK762" s="2237"/>
      <c r="CL762" s="2237"/>
      <c r="CM762" s="2238"/>
      <c r="CN762" s="2238"/>
      <c r="CO762" s="2239"/>
      <c r="CQ762" s="1653"/>
    </row>
    <row r="763" spans="1:95" s="551" customFormat="1" x14ac:dyDescent="0.2">
      <c r="A763" s="2170"/>
      <c r="B763" s="2236"/>
      <c r="C763" s="2164"/>
      <c r="D763" s="2164"/>
      <c r="E763" s="2165"/>
      <c r="F763" s="2167"/>
      <c r="G763" s="2164"/>
      <c r="H763" s="2167"/>
      <c r="I763" s="2237"/>
      <c r="J763" s="2237"/>
      <c r="K763" s="2237"/>
      <c r="L763" s="2237"/>
      <c r="M763" s="2237"/>
      <c r="N763" s="2237"/>
      <c r="O763" s="2237"/>
      <c r="P763" s="2237"/>
      <c r="Q763" s="2237"/>
      <c r="R763" s="2237"/>
      <c r="S763" s="2237"/>
      <c r="T763" s="2237"/>
      <c r="U763" s="2237"/>
      <c r="V763" s="2237"/>
      <c r="W763" s="2237"/>
      <c r="X763" s="2237"/>
      <c r="Y763" s="2237"/>
      <c r="Z763" s="2237"/>
      <c r="AA763" s="2237"/>
      <c r="AB763" s="2238"/>
      <c r="AC763" s="2238"/>
      <c r="AD763" s="2238"/>
      <c r="AE763" s="2238"/>
      <c r="AF763" s="2237"/>
      <c r="AG763" s="2237"/>
      <c r="AH763" s="2237"/>
      <c r="AI763" s="2237"/>
      <c r="AJ763" s="2237"/>
      <c r="AK763" s="2237"/>
      <c r="AL763" s="2237"/>
      <c r="AM763" s="2237"/>
      <c r="AN763" s="2237"/>
      <c r="AO763" s="2237"/>
      <c r="AP763" s="2237"/>
      <c r="AQ763" s="2237"/>
      <c r="AR763" s="2237"/>
      <c r="AS763" s="2237"/>
      <c r="AT763" s="2237"/>
      <c r="AU763" s="2237"/>
      <c r="AV763" s="2237"/>
      <c r="AW763" s="2237"/>
      <c r="AX763" s="2237"/>
      <c r="AY763" s="2237"/>
      <c r="AZ763" s="2237"/>
      <c r="BA763" s="2237"/>
      <c r="BB763" s="2237"/>
      <c r="BC763" s="2237"/>
      <c r="BD763" s="2237"/>
      <c r="BE763" s="2237"/>
      <c r="BF763" s="2237"/>
      <c r="BG763" s="2237"/>
      <c r="BH763" s="2237"/>
      <c r="BI763" s="2237"/>
      <c r="BJ763" s="2237"/>
      <c r="BK763" s="2237"/>
      <c r="BL763" s="2237"/>
      <c r="BM763" s="2237"/>
      <c r="BN763" s="2237"/>
      <c r="BO763" s="2237"/>
      <c r="BP763" s="2237"/>
      <c r="BQ763" s="2237"/>
      <c r="BR763" s="2237"/>
      <c r="BS763" s="2238"/>
      <c r="BT763" s="2237"/>
      <c r="BU763" s="2237"/>
      <c r="BV763" s="2237"/>
      <c r="BW763" s="2237"/>
      <c r="BX763" s="2237"/>
      <c r="BY763" s="2237"/>
      <c r="BZ763" s="2237"/>
      <c r="CA763" s="2237"/>
      <c r="CB763" s="2237"/>
      <c r="CC763" s="2237"/>
      <c r="CD763" s="2237"/>
      <c r="CE763" s="2237"/>
      <c r="CF763" s="2237"/>
      <c r="CG763" s="2237"/>
      <c r="CH763" s="2237"/>
      <c r="CI763" s="2237"/>
      <c r="CJ763" s="2237"/>
      <c r="CK763" s="2237"/>
      <c r="CL763" s="2237"/>
      <c r="CM763" s="2238"/>
      <c r="CN763" s="2238"/>
      <c r="CO763" s="2239"/>
      <c r="CQ763" s="1653"/>
    </row>
    <row r="764" spans="1:95" s="551" customFormat="1" x14ac:dyDescent="0.2">
      <c r="A764" s="2170"/>
      <c r="B764" s="2236"/>
      <c r="C764" s="2164"/>
      <c r="D764" s="2164"/>
      <c r="E764" s="2165"/>
      <c r="F764" s="2167"/>
      <c r="G764" s="2164"/>
      <c r="H764" s="2167"/>
      <c r="I764" s="2237"/>
      <c r="J764" s="2237"/>
      <c r="K764" s="2237"/>
      <c r="L764" s="2237"/>
      <c r="M764" s="2237"/>
      <c r="N764" s="2237"/>
      <c r="O764" s="2237"/>
      <c r="P764" s="2237"/>
      <c r="Q764" s="2237"/>
      <c r="R764" s="2237"/>
      <c r="S764" s="2237"/>
      <c r="T764" s="2237"/>
      <c r="U764" s="2237"/>
      <c r="V764" s="2237"/>
      <c r="W764" s="2237"/>
      <c r="X764" s="2237"/>
      <c r="Y764" s="2237"/>
      <c r="Z764" s="2237"/>
      <c r="AA764" s="2237"/>
      <c r="AB764" s="2238"/>
      <c r="AC764" s="2238"/>
      <c r="AD764" s="2238"/>
      <c r="AE764" s="2238"/>
      <c r="AF764" s="2237"/>
      <c r="AG764" s="2237"/>
      <c r="AH764" s="2237"/>
      <c r="AI764" s="2237"/>
      <c r="AJ764" s="2237"/>
      <c r="AK764" s="2237"/>
      <c r="AL764" s="2237"/>
      <c r="AM764" s="2237"/>
      <c r="AN764" s="2237"/>
      <c r="AO764" s="2237"/>
      <c r="AP764" s="2237"/>
      <c r="AQ764" s="2237"/>
      <c r="AR764" s="2237"/>
      <c r="AS764" s="2237"/>
      <c r="AT764" s="2237"/>
      <c r="AU764" s="2237"/>
      <c r="AV764" s="2237"/>
      <c r="AW764" s="2237"/>
      <c r="AX764" s="2237"/>
      <c r="AY764" s="2237"/>
      <c r="AZ764" s="2237"/>
      <c r="BA764" s="2237"/>
      <c r="BB764" s="2237"/>
      <c r="BC764" s="2237"/>
      <c r="BD764" s="2237"/>
      <c r="BE764" s="2237"/>
      <c r="BF764" s="2237"/>
      <c r="BG764" s="2237"/>
      <c r="BH764" s="2237"/>
      <c r="BI764" s="2237"/>
      <c r="BJ764" s="2237"/>
      <c r="BK764" s="2237"/>
      <c r="BL764" s="2237"/>
      <c r="BM764" s="2237"/>
      <c r="BN764" s="2237"/>
      <c r="BO764" s="2237"/>
      <c r="BP764" s="2237"/>
      <c r="BQ764" s="2237"/>
      <c r="BR764" s="2237"/>
      <c r="BS764" s="2238"/>
      <c r="BT764" s="2237"/>
      <c r="BU764" s="2237"/>
      <c r="BV764" s="2237"/>
      <c r="BW764" s="2237"/>
      <c r="BX764" s="2237"/>
      <c r="BY764" s="2237"/>
      <c r="BZ764" s="2237"/>
      <c r="CA764" s="2237"/>
      <c r="CB764" s="2237"/>
      <c r="CC764" s="2237"/>
      <c r="CD764" s="2237"/>
      <c r="CE764" s="2237"/>
      <c r="CF764" s="2237"/>
      <c r="CG764" s="2237"/>
      <c r="CH764" s="2237"/>
      <c r="CI764" s="2237"/>
      <c r="CJ764" s="2237"/>
      <c r="CK764" s="2237"/>
      <c r="CL764" s="2237"/>
      <c r="CM764" s="2238"/>
      <c r="CN764" s="2238"/>
      <c r="CO764" s="2239"/>
      <c r="CQ764" s="1653"/>
    </row>
    <row r="765" spans="1:95" s="551" customFormat="1" x14ac:dyDescent="0.2">
      <c r="A765" s="2170"/>
      <c r="B765" s="2236"/>
      <c r="C765" s="2164"/>
      <c r="D765" s="2164"/>
      <c r="E765" s="2165"/>
      <c r="F765" s="2167"/>
      <c r="G765" s="2164"/>
      <c r="H765" s="2167"/>
      <c r="I765" s="2237"/>
      <c r="J765" s="2237"/>
      <c r="K765" s="2237"/>
      <c r="L765" s="2237"/>
      <c r="M765" s="2237"/>
      <c r="N765" s="2237"/>
      <c r="O765" s="2237"/>
      <c r="P765" s="2237"/>
      <c r="Q765" s="2237"/>
      <c r="R765" s="2237"/>
      <c r="S765" s="2237"/>
      <c r="T765" s="2237"/>
      <c r="U765" s="2237"/>
      <c r="V765" s="2237"/>
      <c r="W765" s="2237"/>
      <c r="X765" s="2237"/>
      <c r="Y765" s="2237"/>
      <c r="Z765" s="2237"/>
      <c r="AA765" s="2237"/>
      <c r="AB765" s="2238"/>
      <c r="AC765" s="2238"/>
      <c r="AD765" s="2238"/>
      <c r="AE765" s="2238"/>
      <c r="AF765" s="2237"/>
      <c r="AG765" s="2237"/>
      <c r="AH765" s="2237"/>
      <c r="AI765" s="2237"/>
      <c r="AJ765" s="2237"/>
      <c r="AK765" s="2237"/>
      <c r="AL765" s="2237"/>
      <c r="AM765" s="2237"/>
      <c r="AN765" s="2237"/>
      <c r="AO765" s="2237"/>
      <c r="AP765" s="2237"/>
      <c r="AQ765" s="2237"/>
      <c r="AR765" s="2237"/>
      <c r="AS765" s="2237"/>
      <c r="AT765" s="2237"/>
      <c r="AU765" s="2237"/>
      <c r="AV765" s="2237"/>
      <c r="AW765" s="2237"/>
      <c r="AX765" s="2237"/>
      <c r="AY765" s="2237"/>
      <c r="AZ765" s="2237"/>
      <c r="BA765" s="2237"/>
      <c r="BB765" s="2237"/>
      <c r="BC765" s="2237"/>
      <c r="BD765" s="2237"/>
      <c r="BE765" s="2237"/>
      <c r="BF765" s="2237"/>
      <c r="BG765" s="2237"/>
      <c r="BH765" s="2237"/>
      <c r="BI765" s="2237"/>
      <c r="BJ765" s="2237"/>
      <c r="BK765" s="2237"/>
      <c r="BL765" s="2237"/>
      <c r="BM765" s="2237"/>
      <c r="BN765" s="2237"/>
      <c r="BO765" s="2237"/>
      <c r="BP765" s="2237"/>
      <c r="BQ765" s="2237"/>
      <c r="BR765" s="2237"/>
      <c r="BS765" s="2238"/>
      <c r="BT765" s="2237"/>
      <c r="BU765" s="2237"/>
      <c r="BV765" s="2237"/>
      <c r="BW765" s="2237"/>
      <c r="BX765" s="2237"/>
      <c r="BY765" s="2237"/>
      <c r="BZ765" s="2237"/>
      <c r="CA765" s="2237"/>
      <c r="CB765" s="2237"/>
      <c r="CC765" s="2237"/>
      <c r="CD765" s="2237"/>
      <c r="CE765" s="2237"/>
      <c r="CF765" s="2237"/>
      <c r="CG765" s="2237"/>
      <c r="CH765" s="2237"/>
      <c r="CI765" s="2237"/>
      <c r="CJ765" s="2237"/>
      <c r="CK765" s="2237"/>
      <c r="CL765" s="2237"/>
      <c r="CM765" s="2238"/>
      <c r="CN765" s="2238"/>
      <c r="CO765" s="2239"/>
      <c r="CQ765" s="1653"/>
    </row>
    <row r="766" spans="1:95" s="551" customFormat="1" x14ac:dyDescent="0.2">
      <c r="A766" s="2170"/>
      <c r="B766" s="2236"/>
      <c r="C766" s="2164"/>
      <c r="D766" s="2164"/>
      <c r="E766" s="2165"/>
      <c r="F766" s="2167"/>
      <c r="G766" s="2164"/>
      <c r="H766" s="2167"/>
      <c r="I766" s="2237"/>
      <c r="J766" s="2237"/>
      <c r="K766" s="2237"/>
      <c r="L766" s="2237"/>
      <c r="M766" s="2237"/>
      <c r="N766" s="2237"/>
      <c r="O766" s="2237"/>
      <c r="P766" s="2237"/>
      <c r="Q766" s="2237"/>
      <c r="R766" s="2237"/>
      <c r="S766" s="2237"/>
      <c r="T766" s="2237"/>
      <c r="U766" s="2237"/>
      <c r="V766" s="2237"/>
      <c r="W766" s="2237"/>
      <c r="X766" s="2237"/>
      <c r="Y766" s="2237"/>
      <c r="Z766" s="2237"/>
      <c r="AA766" s="2237"/>
      <c r="AB766" s="2238"/>
      <c r="AC766" s="2238"/>
      <c r="AD766" s="2238"/>
      <c r="AE766" s="2238"/>
      <c r="AF766" s="2237"/>
      <c r="AG766" s="2237"/>
      <c r="AH766" s="2237"/>
      <c r="AI766" s="2237"/>
      <c r="AJ766" s="2237"/>
      <c r="AK766" s="2237"/>
      <c r="AL766" s="2237"/>
      <c r="AM766" s="2237"/>
      <c r="AN766" s="2237"/>
      <c r="AO766" s="2237"/>
      <c r="AP766" s="2237"/>
      <c r="AQ766" s="2237"/>
      <c r="AR766" s="2237"/>
      <c r="AS766" s="2237"/>
      <c r="AT766" s="2237"/>
      <c r="AU766" s="2237"/>
      <c r="AV766" s="2237"/>
      <c r="AW766" s="2237"/>
      <c r="AX766" s="2237"/>
      <c r="AY766" s="2237"/>
      <c r="AZ766" s="2237"/>
      <c r="BA766" s="2237"/>
      <c r="BB766" s="2237"/>
      <c r="BC766" s="2237"/>
      <c r="BD766" s="2237"/>
      <c r="BE766" s="2237"/>
      <c r="BF766" s="2237"/>
      <c r="BG766" s="2237"/>
      <c r="BH766" s="2237"/>
      <c r="BI766" s="2237"/>
      <c r="BJ766" s="2237"/>
      <c r="BK766" s="2237"/>
      <c r="BL766" s="2237"/>
      <c r="BM766" s="2237"/>
      <c r="BN766" s="2237"/>
      <c r="BO766" s="2237"/>
      <c r="BP766" s="2237"/>
      <c r="BQ766" s="2237"/>
      <c r="BR766" s="2237"/>
      <c r="BS766" s="2238"/>
      <c r="BT766" s="2237"/>
      <c r="BU766" s="2237"/>
      <c r="BV766" s="2237"/>
      <c r="BW766" s="2237"/>
      <c r="BX766" s="2237"/>
      <c r="BY766" s="2237"/>
      <c r="BZ766" s="2237"/>
      <c r="CA766" s="2237"/>
      <c r="CB766" s="2237"/>
      <c r="CC766" s="2237"/>
      <c r="CD766" s="2237"/>
      <c r="CE766" s="2237"/>
      <c r="CF766" s="2237"/>
      <c r="CG766" s="2237"/>
      <c r="CH766" s="2237"/>
      <c r="CI766" s="2237"/>
      <c r="CJ766" s="2237"/>
      <c r="CK766" s="2237"/>
      <c r="CL766" s="2237"/>
      <c r="CM766" s="2238"/>
      <c r="CN766" s="2238"/>
      <c r="CO766" s="2239"/>
      <c r="CQ766" s="1653"/>
    </row>
    <row r="767" spans="1:95" s="551" customFormat="1" x14ac:dyDescent="0.2">
      <c r="A767" s="2170"/>
      <c r="B767" s="2236"/>
      <c r="C767" s="2164"/>
      <c r="D767" s="2164"/>
      <c r="E767" s="2165"/>
      <c r="F767" s="2167"/>
      <c r="G767" s="2164"/>
      <c r="H767" s="2167"/>
      <c r="I767" s="2237"/>
      <c r="J767" s="2237"/>
      <c r="K767" s="2237"/>
      <c r="L767" s="2237"/>
      <c r="M767" s="2237"/>
      <c r="N767" s="2237"/>
      <c r="O767" s="2237"/>
      <c r="P767" s="2237"/>
      <c r="Q767" s="2237"/>
      <c r="R767" s="2237"/>
      <c r="S767" s="2237"/>
      <c r="T767" s="2237"/>
      <c r="U767" s="2237"/>
      <c r="V767" s="2237"/>
      <c r="W767" s="2237"/>
      <c r="X767" s="2237"/>
      <c r="Y767" s="2237"/>
      <c r="Z767" s="2237"/>
      <c r="AA767" s="2237"/>
      <c r="AB767" s="2238"/>
      <c r="AC767" s="2238"/>
      <c r="AD767" s="2238"/>
      <c r="AE767" s="2238"/>
      <c r="AF767" s="2237"/>
      <c r="AG767" s="2237"/>
      <c r="AH767" s="2237"/>
      <c r="AI767" s="2237"/>
      <c r="AJ767" s="2237"/>
      <c r="AK767" s="2237"/>
      <c r="AL767" s="2237"/>
      <c r="AM767" s="2237"/>
      <c r="AN767" s="2237"/>
      <c r="AO767" s="2237"/>
      <c r="AP767" s="2237"/>
      <c r="AQ767" s="2237"/>
      <c r="AR767" s="2237"/>
      <c r="AS767" s="2237"/>
      <c r="AT767" s="2237"/>
      <c r="AU767" s="2237"/>
      <c r="AV767" s="2237"/>
      <c r="AW767" s="2237"/>
      <c r="AX767" s="2237"/>
      <c r="AY767" s="2237"/>
      <c r="AZ767" s="2237"/>
      <c r="BA767" s="2237"/>
      <c r="BB767" s="2237"/>
      <c r="BC767" s="2237"/>
      <c r="BD767" s="2237"/>
      <c r="BE767" s="2237"/>
      <c r="BF767" s="2237"/>
      <c r="BG767" s="2237"/>
      <c r="BH767" s="2237"/>
      <c r="BI767" s="2237"/>
      <c r="BJ767" s="2237"/>
      <c r="BK767" s="2237"/>
      <c r="BL767" s="2237"/>
      <c r="BM767" s="2237"/>
      <c r="BN767" s="2237"/>
      <c r="BO767" s="2237"/>
      <c r="BP767" s="2237"/>
      <c r="BQ767" s="2237"/>
      <c r="BR767" s="2237"/>
      <c r="BS767" s="2238"/>
      <c r="BT767" s="2237"/>
      <c r="BU767" s="2237"/>
      <c r="BV767" s="2237"/>
      <c r="BW767" s="2237"/>
      <c r="BX767" s="2237"/>
      <c r="BY767" s="2237"/>
      <c r="BZ767" s="2237"/>
      <c r="CA767" s="2237"/>
      <c r="CB767" s="2237"/>
      <c r="CC767" s="2237"/>
      <c r="CD767" s="2237"/>
      <c r="CE767" s="2237"/>
      <c r="CF767" s="2237"/>
      <c r="CG767" s="2237"/>
      <c r="CH767" s="2237"/>
      <c r="CI767" s="2237"/>
      <c r="CJ767" s="2237"/>
      <c r="CK767" s="2237"/>
      <c r="CL767" s="2237"/>
      <c r="CM767" s="2238"/>
      <c r="CN767" s="2238"/>
      <c r="CO767" s="2239"/>
      <c r="CQ767" s="1653"/>
    </row>
    <row r="768" spans="1:95" s="551" customFormat="1" x14ac:dyDescent="0.2">
      <c r="A768" s="2170"/>
      <c r="B768" s="2236"/>
      <c r="C768" s="2164"/>
      <c r="D768" s="2164"/>
      <c r="E768" s="2165"/>
      <c r="F768" s="2167"/>
      <c r="G768" s="2164"/>
      <c r="H768" s="2167"/>
      <c r="I768" s="2237"/>
      <c r="J768" s="2237"/>
      <c r="K768" s="2237"/>
      <c r="L768" s="2237"/>
      <c r="M768" s="2237"/>
      <c r="N768" s="2237"/>
      <c r="O768" s="2237"/>
      <c r="P768" s="2237"/>
      <c r="Q768" s="2237"/>
      <c r="R768" s="2237"/>
      <c r="S768" s="2237"/>
      <c r="T768" s="2237"/>
      <c r="U768" s="2237"/>
      <c r="V768" s="2237"/>
      <c r="W768" s="2237"/>
      <c r="X768" s="2237"/>
      <c r="Y768" s="2237"/>
      <c r="Z768" s="2237"/>
      <c r="AA768" s="2237"/>
      <c r="AB768" s="2238"/>
      <c r="AC768" s="2238"/>
      <c r="AD768" s="2238"/>
      <c r="AE768" s="2238"/>
      <c r="AF768" s="2237"/>
      <c r="AG768" s="2237"/>
      <c r="AH768" s="2237"/>
      <c r="AI768" s="2237"/>
      <c r="AJ768" s="2237"/>
      <c r="AK768" s="2237"/>
      <c r="AL768" s="2237"/>
      <c r="AM768" s="2237"/>
      <c r="AN768" s="2237"/>
      <c r="AO768" s="2237"/>
      <c r="AP768" s="2237"/>
      <c r="AQ768" s="2237"/>
      <c r="AR768" s="2237"/>
      <c r="AS768" s="2237"/>
      <c r="AT768" s="2237"/>
      <c r="AU768" s="2237"/>
      <c r="AV768" s="2237"/>
      <c r="AW768" s="2237"/>
      <c r="AX768" s="2237"/>
      <c r="AY768" s="2237"/>
      <c r="AZ768" s="2237"/>
      <c r="BA768" s="2237"/>
      <c r="BB768" s="2237"/>
      <c r="BC768" s="2237"/>
      <c r="BD768" s="2237"/>
      <c r="BE768" s="2237"/>
      <c r="BF768" s="2237"/>
      <c r="BG768" s="2237"/>
      <c r="BH768" s="2237"/>
      <c r="BI768" s="2237"/>
      <c r="BJ768" s="2237"/>
      <c r="BK768" s="2237"/>
      <c r="BL768" s="2237"/>
      <c r="BM768" s="2237"/>
      <c r="BN768" s="2237"/>
      <c r="BO768" s="2237"/>
      <c r="BP768" s="2237"/>
      <c r="BQ768" s="2237"/>
      <c r="BR768" s="2237"/>
      <c r="BS768" s="2238"/>
      <c r="BT768" s="2237"/>
      <c r="BU768" s="2237"/>
      <c r="BV768" s="2237"/>
      <c r="BW768" s="2237"/>
      <c r="BX768" s="2237"/>
      <c r="BY768" s="2237"/>
      <c r="BZ768" s="2237"/>
      <c r="CA768" s="2237"/>
      <c r="CB768" s="2237"/>
      <c r="CC768" s="2237"/>
      <c r="CD768" s="2237"/>
      <c r="CE768" s="2237"/>
      <c r="CF768" s="2237"/>
      <c r="CG768" s="2237"/>
      <c r="CH768" s="2237"/>
      <c r="CI768" s="2237"/>
      <c r="CJ768" s="2237"/>
      <c r="CK768" s="2237"/>
      <c r="CL768" s="2237"/>
      <c r="CM768" s="2238"/>
      <c r="CN768" s="2238"/>
      <c r="CO768" s="2239"/>
      <c r="CQ768" s="1653"/>
    </row>
    <row r="769" spans="1:95" s="551" customFormat="1" x14ac:dyDescent="0.2">
      <c r="A769" s="2170"/>
      <c r="B769" s="2236"/>
      <c r="C769" s="2164"/>
      <c r="D769" s="2164"/>
      <c r="E769" s="2165"/>
      <c r="F769" s="2167"/>
      <c r="G769" s="2164"/>
      <c r="H769" s="2167"/>
      <c r="I769" s="2237"/>
      <c r="J769" s="2237"/>
      <c r="K769" s="2237"/>
      <c r="L769" s="2237"/>
      <c r="M769" s="2237"/>
      <c r="N769" s="2237"/>
      <c r="O769" s="2237"/>
      <c r="P769" s="2237"/>
      <c r="Q769" s="2237"/>
      <c r="R769" s="2237"/>
      <c r="S769" s="2237"/>
      <c r="T769" s="2237"/>
      <c r="U769" s="2237"/>
      <c r="V769" s="2237"/>
      <c r="W769" s="2237"/>
      <c r="X769" s="2237"/>
      <c r="Y769" s="2237"/>
      <c r="Z769" s="2237"/>
      <c r="AA769" s="2237"/>
      <c r="AB769" s="2238"/>
      <c r="AC769" s="2238"/>
      <c r="AD769" s="2238"/>
      <c r="AE769" s="2238"/>
      <c r="AF769" s="2237"/>
      <c r="AG769" s="2237"/>
      <c r="AH769" s="2237"/>
      <c r="AI769" s="2237"/>
      <c r="AJ769" s="2237"/>
      <c r="AK769" s="2237"/>
      <c r="AL769" s="2237"/>
      <c r="AM769" s="2237"/>
      <c r="AN769" s="2237"/>
      <c r="AO769" s="2237"/>
      <c r="AP769" s="2237"/>
      <c r="AQ769" s="2237"/>
      <c r="AR769" s="2237"/>
      <c r="AS769" s="2237"/>
      <c r="AT769" s="2237"/>
      <c r="AU769" s="2237"/>
      <c r="AV769" s="2237"/>
      <c r="AW769" s="2237"/>
      <c r="AX769" s="2237"/>
      <c r="AY769" s="2237"/>
      <c r="AZ769" s="2237"/>
      <c r="BA769" s="2237"/>
      <c r="BB769" s="2237"/>
      <c r="BC769" s="2237"/>
      <c r="BD769" s="2237"/>
      <c r="BE769" s="2237"/>
      <c r="BF769" s="2237"/>
      <c r="BG769" s="2237"/>
      <c r="BH769" s="2237"/>
      <c r="BI769" s="2237"/>
      <c r="BJ769" s="2237"/>
      <c r="BK769" s="2237"/>
      <c r="BL769" s="2237"/>
      <c r="BM769" s="2237"/>
      <c r="BN769" s="2237"/>
      <c r="BO769" s="2237"/>
      <c r="BP769" s="2237"/>
      <c r="BQ769" s="2237"/>
      <c r="BR769" s="2237"/>
      <c r="BS769" s="2238"/>
      <c r="BT769" s="2237"/>
      <c r="BU769" s="2237"/>
      <c r="BV769" s="2237"/>
      <c r="BW769" s="2237"/>
      <c r="BX769" s="2237"/>
      <c r="BY769" s="2237"/>
      <c r="BZ769" s="2237"/>
      <c r="CA769" s="2237"/>
      <c r="CB769" s="2237"/>
      <c r="CC769" s="2237"/>
      <c r="CD769" s="2237"/>
      <c r="CE769" s="2237"/>
      <c r="CF769" s="2237"/>
      <c r="CG769" s="2237"/>
      <c r="CH769" s="2237"/>
      <c r="CI769" s="2237"/>
      <c r="CJ769" s="2237"/>
      <c r="CK769" s="2237"/>
      <c r="CL769" s="2237"/>
      <c r="CM769" s="2238"/>
      <c r="CN769" s="2238"/>
      <c r="CO769" s="2239"/>
      <c r="CQ769" s="1653"/>
    </row>
    <row r="770" spans="1:95" s="551" customFormat="1" x14ac:dyDescent="0.2">
      <c r="A770" s="2170"/>
      <c r="B770" s="2236"/>
      <c r="C770" s="2164"/>
      <c r="D770" s="2164"/>
      <c r="E770" s="2165"/>
      <c r="F770" s="2167"/>
      <c r="G770" s="2164"/>
      <c r="H770" s="2167"/>
      <c r="I770" s="2237"/>
      <c r="J770" s="2237"/>
      <c r="K770" s="2237"/>
      <c r="L770" s="2237"/>
      <c r="M770" s="2237"/>
      <c r="N770" s="2237"/>
      <c r="O770" s="2237"/>
      <c r="P770" s="2237"/>
      <c r="Q770" s="2237"/>
      <c r="R770" s="2237"/>
      <c r="S770" s="2237"/>
      <c r="T770" s="2237"/>
      <c r="U770" s="2237"/>
      <c r="V770" s="2237"/>
      <c r="W770" s="2237"/>
      <c r="X770" s="2237"/>
      <c r="Y770" s="2237"/>
      <c r="Z770" s="2237"/>
      <c r="AA770" s="2237"/>
      <c r="AB770" s="2238"/>
      <c r="AC770" s="2238"/>
      <c r="AD770" s="2238"/>
      <c r="AE770" s="2238"/>
      <c r="AF770" s="2237"/>
      <c r="AG770" s="2237"/>
      <c r="AH770" s="2237"/>
      <c r="AI770" s="2237"/>
      <c r="AJ770" s="2237"/>
      <c r="AK770" s="2237"/>
      <c r="AL770" s="2237"/>
      <c r="AM770" s="2237"/>
      <c r="AN770" s="2237"/>
      <c r="AO770" s="2237"/>
      <c r="AP770" s="2237"/>
      <c r="AQ770" s="2237"/>
      <c r="AR770" s="2237"/>
      <c r="AS770" s="2237"/>
      <c r="AT770" s="2237"/>
      <c r="AU770" s="2237"/>
      <c r="AV770" s="2237"/>
      <c r="AW770" s="2237"/>
      <c r="AX770" s="2237"/>
      <c r="AY770" s="2237"/>
      <c r="AZ770" s="2237"/>
      <c r="BA770" s="2237"/>
      <c r="BB770" s="2237"/>
      <c r="BC770" s="2237"/>
      <c r="BD770" s="2237"/>
      <c r="BE770" s="2237"/>
      <c r="BF770" s="2237"/>
      <c r="BG770" s="2237"/>
      <c r="BH770" s="2237"/>
      <c r="BI770" s="2237"/>
      <c r="BJ770" s="2237"/>
      <c r="BK770" s="2237"/>
      <c r="BL770" s="2237"/>
      <c r="BM770" s="2237"/>
      <c r="BN770" s="2237"/>
      <c r="BO770" s="2237"/>
      <c r="BP770" s="2237"/>
      <c r="BQ770" s="2237"/>
      <c r="BR770" s="2237"/>
      <c r="BS770" s="2238"/>
      <c r="BT770" s="2237"/>
      <c r="BU770" s="2237"/>
      <c r="BV770" s="2237"/>
      <c r="BW770" s="2237"/>
      <c r="BX770" s="2237"/>
      <c r="BY770" s="2237"/>
      <c r="BZ770" s="2237"/>
      <c r="CA770" s="2237"/>
      <c r="CB770" s="2237"/>
      <c r="CC770" s="2237"/>
      <c r="CD770" s="2237"/>
      <c r="CE770" s="2237"/>
      <c r="CF770" s="2237"/>
      <c r="CG770" s="2237"/>
      <c r="CH770" s="2237"/>
      <c r="CI770" s="2237"/>
      <c r="CJ770" s="2237"/>
      <c r="CK770" s="2237"/>
      <c r="CL770" s="2237"/>
      <c r="CM770" s="2238"/>
      <c r="CN770" s="2238"/>
      <c r="CO770" s="2239"/>
      <c r="CQ770" s="1653"/>
    </row>
    <row r="771" spans="1:95" s="551" customFormat="1" x14ac:dyDescent="0.2">
      <c r="A771" s="2170"/>
      <c r="B771" s="2236"/>
      <c r="C771" s="2164"/>
      <c r="D771" s="2164"/>
      <c r="E771" s="2165"/>
      <c r="F771" s="2167"/>
      <c r="G771" s="2164"/>
      <c r="H771" s="2167"/>
      <c r="I771" s="2237"/>
      <c r="J771" s="2237"/>
      <c r="K771" s="2237"/>
      <c r="L771" s="2237"/>
      <c r="M771" s="2237"/>
      <c r="N771" s="2237"/>
      <c r="O771" s="2237"/>
      <c r="P771" s="2237"/>
      <c r="Q771" s="2237"/>
      <c r="R771" s="2237"/>
      <c r="S771" s="2237"/>
      <c r="T771" s="2237"/>
      <c r="U771" s="2237"/>
      <c r="V771" s="2237"/>
      <c r="W771" s="2237"/>
      <c r="X771" s="2237"/>
      <c r="Y771" s="2237"/>
      <c r="Z771" s="2237"/>
      <c r="AA771" s="2237"/>
      <c r="AB771" s="2238"/>
      <c r="AC771" s="2238"/>
      <c r="AD771" s="2238"/>
      <c r="AE771" s="2238"/>
      <c r="AF771" s="2237"/>
      <c r="AG771" s="2237"/>
      <c r="AH771" s="2237"/>
      <c r="AI771" s="2237"/>
      <c r="AJ771" s="2237"/>
      <c r="AK771" s="2237"/>
      <c r="AL771" s="2237"/>
      <c r="AM771" s="2237"/>
      <c r="AN771" s="2237"/>
      <c r="AO771" s="2237"/>
      <c r="AP771" s="2237"/>
      <c r="AQ771" s="2237"/>
      <c r="AR771" s="2237"/>
      <c r="AS771" s="2237"/>
      <c r="AT771" s="2237"/>
      <c r="AU771" s="2237"/>
      <c r="AV771" s="2237"/>
      <c r="AW771" s="2237"/>
      <c r="AX771" s="2237"/>
      <c r="AY771" s="2237"/>
      <c r="AZ771" s="2237"/>
      <c r="BA771" s="2237"/>
      <c r="BB771" s="2237"/>
      <c r="BC771" s="2237"/>
      <c r="BD771" s="2237"/>
      <c r="BE771" s="2237"/>
      <c r="BF771" s="2237"/>
      <c r="BG771" s="2237"/>
      <c r="BH771" s="2237"/>
      <c r="BI771" s="2237"/>
      <c r="BJ771" s="2237"/>
      <c r="BK771" s="2237"/>
      <c r="BL771" s="2237"/>
      <c r="BM771" s="2237"/>
      <c r="BN771" s="2237"/>
      <c r="BO771" s="2237"/>
      <c r="BP771" s="2237"/>
      <c r="BQ771" s="2237"/>
      <c r="BR771" s="2237"/>
      <c r="BS771" s="2238"/>
      <c r="BT771" s="2237"/>
      <c r="BU771" s="2237"/>
      <c r="BV771" s="2237"/>
      <c r="BW771" s="2237"/>
      <c r="BX771" s="2237"/>
      <c r="BY771" s="2237"/>
      <c r="BZ771" s="2237"/>
      <c r="CA771" s="2237"/>
      <c r="CB771" s="2237"/>
      <c r="CC771" s="2237"/>
      <c r="CD771" s="2237"/>
      <c r="CE771" s="2237"/>
      <c r="CF771" s="2237"/>
      <c r="CG771" s="2237"/>
      <c r="CH771" s="2237"/>
      <c r="CI771" s="2237"/>
      <c r="CJ771" s="2237"/>
      <c r="CK771" s="2237"/>
      <c r="CL771" s="2237"/>
      <c r="CM771" s="2238"/>
      <c r="CN771" s="2238"/>
      <c r="CO771" s="2239"/>
      <c r="CQ771" s="1653"/>
    </row>
    <row r="772" spans="1:95" s="551" customFormat="1" x14ac:dyDescent="0.2">
      <c r="A772" s="2170"/>
      <c r="B772" s="2236"/>
      <c r="C772" s="2164"/>
      <c r="D772" s="2164"/>
      <c r="E772" s="2165"/>
      <c r="F772" s="2167"/>
      <c r="G772" s="2164"/>
      <c r="H772" s="2167"/>
      <c r="I772" s="2237"/>
      <c r="J772" s="2237"/>
      <c r="K772" s="2237"/>
      <c r="L772" s="2237"/>
      <c r="M772" s="2237"/>
      <c r="N772" s="2237"/>
      <c r="O772" s="2237"/>
      <c r="P772" s="2237"/>
      <c r="Q772" s="2237"/>
      <c r="R772" s="2237"/>
      <c r="S772" s="2237"/>
      <c r="T772" s="2237"/>
      <c r="U772" s="2237"/>
      <c r="V772" s="2237"/>
      <c r="W772" s="2237"/>
      <c r="X772" s="2237"/>
      <c r="Y772" s="2237"/>
      <c r="Z772" s="2237"/>
      <c r="AA772" s="2237"/>
      <c r="AB772" s="2238"/>
      <c r="AC772" s="2238"/>
      <c r="AD772" s="2238"/>
      <c r="AE772" s="2238"/>
      <c r="AF772" s="2237"/>
      <c r="AG772" s="2237"/>
      <c r="AH772" s="2237"/>
      <c r="AI772" s="2237"/>
      <c r="AJ772" s="2237"/>
      <c r="AK772" s="2237"/>
      <c r="AL772" s="2237"/>
      <c r="AM772" s="2237"/>
      <c r="AN772" s="2237"/>
      <c r="AO772" s="2237"/>
      <c r="AP772" s="2237"/>
      <c r="AQ772" s="2237"/>
      <c r="AR772" s="2237"/>
      <c r="AS772" s="2237"/>
      <c r="AT772" s="2237"/>
      <c r="AU772" s="2237"/>
      <c r="AV772" s="2237"/>
      <c r="AW772" s="2237"/>
      <c r="AX772" s="2237"/>
      <c r="AY772" s="2237"/>
      <c r="AZ772" s="2237"/>
      <c r="BA772" s="2237"/>
      <c r="BB772" s="2237"/>
      <c r="BC772" s="2237"/>
      <c r="BD772" s="2237"/>
      <c r="BE772" s="2237"/>
      <c r="BF772" s="2237"/>
      <c r="BG772" s="2237"/>
      <c r="BH772" s="2237"/>
      <c r="BI772" s="2237"/>
      <c r="BJ772" s="2237"/>
      <c r="BK772" s="2237"/>
      <c r="BL772" s="2237"/>
      <c r="BM772" s="2237"/>
      <c r="BN772" s="2237"/>
      <c r="BO772" s="2237"/>
      <c r="BP772" s="2237"/>
      <c r="BQ772" s="2237"/>
      <c r="BR772" s="2237"/>
      <c r="BS772" s="2238"/>
      <c r="BT772" s="2237"/>
      <c r="BU772" s="2237"/>
      <c r="BV772" s="2237"/>
      <c r="BW772" s="2237"/>
      <c r="BX772" s="2237"/>
      <c r="BY772" s="2237"/>
      <c r="BZ772" s="2237"/>
      <c r="CA772" s="2237"/>
      <c r="CB772" s="2237"/>
      <c r="CC772" s="2237"/>
      <c r="CD772" s="2237"/>
      <c r="CE772" s="2237"/>
      <c r="CF772" s="2237"/>
      <c r="CG772" s="2237"/>
      <c r="CH772" s="2237"/>
      <c r="CI772" s="2237"/>
      <c r="CJ772" s="2237"/>
      <c r="CK772" s="2237"/>
      <c r="CL772" s="2237"/>
      <c r="CM772" s="2238"/>
      <c r="CN772" s="2238"/>
      <c r="CO772" s="2239"/>
      <c r="CQ772" s="1653"/>
    </row>
    <row r="773" spans="1:95" s="551" customFormat="1" x14ac:dyDescent="0.2">
      <c r="A773" s="2170"/>
      <c r="B773" s="2236"/>
      <c r="C773" s="2164"/>
      <c r="D773" s="2164"/>
      <c r="E773" s="2165"/>
      <c r="F773" s="2167"/>
      <c r="G773" s="2164"/>
      <c r="H773" s="2167"/>
      <c r="I773" s="2237"/>
      <c r="J773" s="2237"/>
      <c r="K773" s="2237"/>
      <c r="L773" s="2237"/>
      <c r="M773" s="2237"/>
      <c r="N773" s="2237"/>
      <c r="O773" s="2237"/>
      <c r="P773" s="2237"/>
      <c r="Q773" s="2237"/>
      <c r="R773" s="2237"/>
      <c r="S773" s="2237"/>
      <c r="T773" s="2237"/>
      <c r="U773" s="2237"/>
      <c r="V773" s="2237"/>
      <c r="W773" s="2237"/>
      <c r="X773" s="2237"/>
      <c r="Y773" s="2237"/>
      <c r="Z773" s="2237"/>
      <c r="AA773" s="2237"/>
      <c r="AB773" s="2238"/>
      <c r="AC773" s="2238"/>
      <c r="AD773" s="2238"/>
      <c r="AE773" s="2238"/>
      <c r="AF773" s="2237"/>
      <c r="AG773" s="2237"/>
      <c r="AH773" s="2237"/>
      <c r="AI773" s="2237"/>
      <c r="AJ773" s="2237"/>
      <c r="AK773" s="2237"/>
      <c r="AL773" s="2237"/>
      <c r="AM773" s="2237"/>
      <c r="AN773" s="2237"/>
      <c r="AO773" s="2237"/>
      <c r="AP773" s="2237"/>
      <c r="AQ773" s="2237"/>
      <c r="AR773" s="2237"/>
      <c r="AS773" s="2237"/>
      <c r="AT773" s="2237"/>
      <c r="AU773" s="2237"/>
      <c r="AV773" s="2237"/>
      <c r="AW773" s="2237"/>
      <c r="AX773" s="2237"/>
      <c r="AY773" s="2237"/>
      <c r="AZ773" s="2237"/>
      <c r="BA773" s="2237"/>
      <c r="BB773" s="2237"/>
      <c r="BC773" s="2237"/>
      <c r="BD773" s="2237"/>
      <c r="BE773" s="2237"/>
      <c r="BF773" s="2237"/>
      <c r="BG773" s="2237"/>
      <c r="BH773" s="2237"/>
      <c r="BI773" s="2237"/>
      <c r="BJ773" s="2237"/>
      <c r="BK773" s="2237"/>
      <c r="BL773" s="2237"/>
      <c r="BM773" s="2237"/>
      <c r="BN773" s="2237"/>
      <c r="BO773" s="2237"/>
      <c r="BP773" s="2237"/>
      <c r="BQ773" s="2237"/>
      <c r="BR773" s="2237"/>
      <c r="BS773" s="2238"/>
      <c r="BT773" s="2237"/>
      <c r="BU773" s="2237"/>
      <c r="BV773" s="2237"/>
      <c r="BW773" s="2237"/>
      <c r="BX773" s="2237"/>
      <c r="BY773" s="2237"/>
      <c r="BZ773" s="2237"/>
      <c r="CA773" s="2237"/>
      <c r="CB773" s="2237"/>
      <c r="CC773" s="2237"/>
      <c r="CD773" s="2237"/>
      <c r="CE773" s="2237"/>
      <c r="CF773" s="2237"/>
      <c r="CG773" s="2237"/>
      <c r="CH773" s="2237"/>
      <c r="CI773" s="2237"/>
      <c r="CJ773" s="2237"/>
      <c r="CK773" s="2237"/>
      <c r="CL773" s="2237"/>
      <c r="CM773" s="2238"/>
      <c r="CN773" s="2238"/>
      <c r="CO773" s="2239"/>
      <c r="CQ773" s="1653"/>
    </row>
    <row r="774" spans="1:95" s="551" customFormat="1" x14ac:dyDescent="0.2">
      <c r="A774" s="2170"/>
      <c r="B774" s="2236"/>
      <c r="C774" s="2164"/>
      <c r="D774" s="2164"/>
      <c r="E774" s="2165"/>
      <c r="F774" s="2167"/>
      <c r="G774" s="2164"/>
      <c r="H774" s="2167"/>
      <c r="I774" s="2237"/>
      <c r="J774" s="2237"/>
      <c r="K774" s="2237"/>
      <c r="L774" s="2237"/>
      <c r="M774" s="2237"/>
      <c r="N774" s="2237"/>
      <c r="O774" s="2237"/>
      <c r="P774" s="2237"/>
      <c r="Q774" s="2237"/>
      <c r="R774" s="2237"/>
      <c r="S774" s="2237"/>
      <c r="T774" s="2237"/>
      <c r="U774" s="2237"/>
      <c r="V774" s="2237"/>
      <c r="W774" s="2237"/>
      <c r="X774" s="2237"/>
      <c r="Y774" s="2237"/>
      <c r="Z774" s="2237"/>
      <c r="AA774" s="2237"/>
      <c r="AB774" s="2238"/>
      <c r="AC774" s="2238"/>
      <c r="AD774" s="2238"/>
      <c r="AE774" s="2238"/>
      <c r="AF774" s="2237"/>
      <c r="AG774" s="2237"/>
      <c r="AH774" s="2237"/>
      <c r="AI774" s="2237"/>
      <c r="AJ774" s="2237"/>
      <c r="AK774" s="2237"/>
      <c r="AL774" s="2237"/>
      <c r="AM774" s="2237"/>
      <c r="AN774" s="2237"/>
      <c r="AO774" s="2237"/>
      <c r="AP774" s="2237"/>
      <c r="AQ774" s="2237"/>
      <c r="AR774" s="2237"/>
      <c r="AS774" s="2237"/>
      <c r="AT774" s="2237"/>
      <c r="AU774" s="2237"/>
      <c r="AV774" s="2237"/>
      <c r="AW774" s="2237"/>
      <c r="AX774" s="2237"/>
      <c r="AY774" s="2237"/>
      <c r="AZ774" s="2237"/>
      <c r="BA774" s="2237"/>
      <c r="BB774" s="2237"/>
      <c r="BC774" s="2237"/>
      <c r="BD774" s="2237"/>
      <c r="BE774" s="2237"/>
      <c r="BF774" s="2237"/>
      <c r="BG774" s="2237"/>
      <c r="BH774" s="2237"/>
      <c r="BI774" s="2237"/>
      <c r="BJ774" s="2237"/>
      <c r="BK774" s="2237"/>
      <c r="BL774" s="2237"/>
      <c r="BM774" s="2237"/>
      <c r="BN774" s="2237"/>
      <c r="BO774" s="2237"/>
      <c r="BP774" s="2237"/>
      <c r="BQ774" s="2237"/>
      <c r="BR774" s="2237"/>
      <c r="BS774" s="2238"/>
      <c r="BT774" s="2237"/>
      <c r="BU774" s="2237"/>
      <c r="BV774" s="2237"/>
      <c r="BW774" s="2237"/>
      <c r="BX774" s="2237"/>
      <c r="BY774" s="2237"/>
      <c r="BZ774" s="2237"/>
      <c r="CA774" s="2237"/>
      <c r="CB774" s="2237"/>
      <c r="CC774" s="2237"/>
      <c r="CD774" s="2237"/>
      <c r="CE774" s="2237"/>
      <c r="CF774" s="2237"/>
      <c r="CG774" s="2237"/>
      <c r="CH774" s="2237"/>
      <c r="CI774" s="2237"/>
      <c r="CJ774" s="2237"/>
      <c r="CK774" s="2237"/>
      <c r="CL774" s="2237"/>
      <c r="CM774" s="2238"/>
      <c r="CN774" s="2238"/>
      <c r="CO774" s="2239"/>
      <c r="CQ774" s="1653"/>
    </row>
    <row r="775" spans="1:95" s="551" customFormat="1" x14ac:dyDescent="0.2">
      <c r="A775" s="2170"/>
      <c r="B775" s="2236"/>
      <c r="C775" s="2164"/>
      <c r="D775" s="2164"/>
      <c r="E775" s="2165"/>
      <c r="F775" s="2167"/>
      <c r="G775" s="2164"/>
      <c r="H775" s="2167"/>
      <c r="I775" s="2237"/>
      <c r="J775" s="2237"/>
      <c r="K775" s="2237"/>
      <c r="L775" s="2237"/>
      <c r="M775" s="2237"/>
      <c r="N775" s="2237"/>
      <c r="O775" s="2237"/>
      <c r="P775" s="2237"/>
      <c r="Q775" s="2237"/>
      <c r="R775" s="2237"/>
      <c r="S775" s="2237"/>
      <c r="T775" s="2237"/>
      <c r="U775" s="2237"/>
      <c r="V775" s="2237"/>
      <c r="W775" s="2237"/>
      <c r="X775" s="2237"/>
      <c r="Y775" s="2237"/>
      <c r="Z775" s="2237"/>
      <c r="AA775" s="2237"/>
      <c r="AB775" s="2238"/>
      <c r="AC775" s="2238"/>
      <c r="AD775" s="2238"/>
      <c r="AE775" s="2238"/>
      <c r="AF775" s="2237"/>
      <c r="AG775" s="2237"/>
      <c r="AH775" s="2237"/>
      <c r="AI775" s="2237"/>
      <c r="AJ775" s="2237"/>
      <c r="AK775" s="2237"/>
      <c r="AL775" s="2237"/>
      <c r="AM775" s="2237"/>
      <c r="AN775" s="2237"/>
      <c r="AO775" s="2237"/>
      <c r="AP775" s="2237"/>
      <c r="AQ775" s="2237"/>
      <c r="AR775" s="2237"/>
      <c r="AS775" s="2237"/>
      <c r="AT775" s="2237"/>
      <c r="AU775" s="2237"/>
      <c r="AV775" s="2237"/>
      <c r="AW775" s="2237"/>
      <c r="AX775" s="2237"/>
      <c r="AY775" s="2237"/>
      <c r="AZ775" s="2237"/>
      <c r="BA775" s="2237"/>
      <c r="BB775" s="2237"/>
      <c r="BC775" s="2237"/>
      <c r="BD775" s="2237"/>
      <c r="BE775" s="2237"/>
      <c r="BF775" s="2237"/>
      <c r="BG775" s="2237"/>
      <c r="BH775" s="2237"/>
      <c r="BI775" s="2237"/>
      <c r="BJ775" s="2237"/>
      <c r="BK775" s="2237"/>
      <c r="BL775" s="2237"/>
      <c r="BM775" s="2237"/>
      <c r="BN775" s="2237"/>
      <c r="BO775" s="2237"/>
      <c r="BP775" s="2237"/>
      <c r="BQ775" s="2237"/>
      <c r="BR775" s="2237"/>
      <c r="BS775" s="2238"/>
      <c r="BT775" s="2237"/>
      <c r="BU775" s="2237"/>
      <c r="BV775" s="2237"/>
      <c r="BW775" s="2237"/>
      <c r="BX775" s="2237"/>
      <c r="BY775" s="2237"/>
      <c r="BZ775" s="2237"/>
      <c r="CA775" s="2237"/>
      <c r="CB775" s="2237"/>
      <c r="CC775" s="2237"/>
      <c r="CD775" s="2237"/>
      <c r="CE775" s="2237"/>
      <c r="CF775" s="2237"/>
      <c r="CG775" s="2237"/>
      <c r="CH775" s="2237"/>
      <c r="CI775" s="2237"/>
      <c r="CJ775" s="2237"/>
      <c r="CK775" s="2237"/>
      <c r="CL775" s="2237"/>
      <c r="CM775" s="2238"/>
      <c r="CN775" s="2238"/>
      <c r="CO775" s="2239"/>
      <c r="CQ775" s="1653"/>
    </row>
    <row r="776" spans="1:95" s="551" customFormat="1" x14ac:dyDescent="0.2">
      <c r="A776" s="2170"/>
      <c r="B776" s="2236"/>
      <c r="C776" s="2164"/>
      <c r="D776" s="2164"/>
      <c r="E776" s="2165"/>
      <c r="F776" s="2167"/>
      <c r="G776" s="2164"/>
      <c r="H776" s="2167"/>
      <c r="I776" s="2237"/>
      <c r="J776" s="2237"/>
      <c r="K776" s="2237"/>
      <c r="L776" s="2237"/>
      <c r="M776" s="2237"/>
      <c r="N776" s="2237"/>
      <c r="O776" s="2237"/>
      <c r="P776" s="2237"/>
      <c r="Q776" s="2237"/>
      <c r="R776" s="2237"/>
      <c r="S776" s="2237"/>
      <c r="T776" s="2237"/>
      <c r="U776" s="2237"/>
      <c r="V776" s="2237"/>
      <c r="W776" s="2237"/>
      <c r="X776" s="2237"/>
      <c r="Y776" s="2237"/>
      <c r="Z776" s="2237"/>
      <c r="AA776" s="2237"/>
      <c r="AB776" s="2238"/>
      <c r="AC776" s="2238"/>
      <c r="AD776" s="2238"/>
      <c r="AE776" s="2238"/>
      <c r="AF776" s="2237"/>
      <c r="AG776" s="2237"/>
      <c r="AH776" s="2237"/>
      <c r="AI776" s="2237"/>
      <c r="AJ776" s="2237"/>
      <c r="AK776" s="2237"/>
      <c r="AL776" s="2237"/>
      <c r="AM776" s="2237"/>
      <c r="AN776" s="2237"/>
      <c r="AO776" s="2237"/>
      <c r="AP776" s="2237"/>
      <c r="AQ776" s="2237"/>
      <c r="AR776" s="2237"/>
      <c r="AS776" s="2237"/>
      <c r="AT776" s="2237"/>
      <c r="AU776" s="2237"/>
      <c r="AV776" s="2237"/>
      <c r="AW776" s="2237"/>
      <c r="AX776" s="2237"/>
      <c r="AY776" s="2237"/>
      <c r="AZ776" s="2237"/>
      <c r="BA776" s="2237"/>
      <c r="BB776" s="2237"/>
      <c r="BC776" s="2237"/>
      <c r="BD776" s="2237"/>
      <c r="BE776" s="2237"/>
      <c r="BF776" s="2237"/>
      <c r="BG776" s="2237"/>
      <c r="BH776" s="2237"/>
      <c r="BI776" s="2237"/>
      <c r="BJ776" s="2237"/>
      <c r="BK776" s="2237"/>
      <c r="BL776" s="2237"/>
      <c r="BM776" s="2237"/>
      <c r="BN776" s="2237"/>
      <c r="BO776" s="2237"/>
      <c r="BP776" s="2237"/>
      <c r="BQ776" s="2237"/>
      <c r="BR776" s="2237"/>
      <c r="BS776" s="2238"/>
      <c r="BT776" s="2237"/>
      <c r="BU776" s="2237"/>
      <c r="BV776" s="2237"/>
      <c r="BW776" s="2237"/>
      <c r="BX776" s="2237"/>
      <c r="BY776" s="2237"/>
      <c r="BZ776" s="2237"/>
      <c r="CA776" s="2237"/>
      <c r="CB776" s="2237"/>
      <c r="CC776" s="2237"/>
      <c r="CD776" s="2237"/>
      <c r="CE776" s="2237"/>
      <c r="CF776" s="2237"/>
      <c r="CG776" s="2237"/>
      <c r="CH776" s="2237"/>
      <c r="CI776" s="2237"/>
      <c r="CJ776" s="2237"/>
      <c r="CK776" s="2237"/>
      <c r="CL776" s="2237"/>
      <c r="CM776" s="2238"/>
      <c r="CN776" s="2238"/>
      <c r="CO776" s="2239"/>
      <c r="CQ776" s="1653"/>
    </row>
    <row r="777" spans="1:95" s="551" customFormat="1" x14ac:dyDescent="0.2">
      <c r="A777" s="2170"/>
      <c r="B777" s="2236"/>
      <c r="C777" s="2164"/>
      <c r="D777" s="2164"/>
      <c r="E777" s="2165"/>
      <c r="F777" s="2167"/>
      <c r="G777" s="2164"/>
      <c r="H777" s="2167"/>
      <c r="I777" s="2237"/>
      <c r="J777" s="2237"/>
      <c r="K777" s="2237"/>
      <c r="L777" s="2237"/>
      <c r="M777" s="2237"/>
      <c r="N777" s="2237"/>
      <c r="O777" s="2237"/>
      <c r="P777" s="2237"/>
      <c r="Q777" s="2237"/>
      <c r="R777" s="2237"/>
      <c r="S777" s="2237"/>
      <c r="T777" s="2237"/>
      <c r="U777" s="2237"/>
      <c r="V777" s="2237"/>
      <c r="W777" s="2237"/>
      <c r="X777" s="2237"/>
      <c r="Y777" s="2237"/>
      <c r="Z777" s="2237"/>
      <c r="AA777" s="2237"/>
      <c r="AB777" s="2238"/>
      <c r="AC777" s="2238"/>
      <c r="AD777" s="2238"/>
      <c r="AE777" s="2238"/>
      <c r="AF777" s="2237"/>
      <c r="AG777" s="2237"/>
      <c r="AH777" s="2237"/>
      <c r="AI777" s="2237"/>
      <c r="AJ777" s="2237"/>
      <c r="AK777" s="2237"/>
      <c r="AL777" s="2237"/>
      <c r="AM777" s="2237"/>
      <c r="AN777" s="2237"/>
      <c r="AO777" s="2237"/>
      <c r="AP777" s="2237"/>
      <c r="AQ777" s="2237"/>
      <c r="AR777" s="2237"/>
      <c r="AS777" s="2237"/>
      <c r="AT777" s="2237"/>
      <c r="AU777" s="2237"/>
      <c r="AV777" s="2237"/>
      <c r="AW777" s="2237"/>
      <c r="AX777" s="2237"/>
      <c r="AY777" s="2237"/>
      <c r="AZ777" s="2237"/>
      <c r="BA777" s="2237"/>
      <c r="BB777" s="2237"/>
      <c r="BC777" s="2237"/>
      <c r="BD777" s="2237"/>
      <c r="BE777" s="2237"/>
      <c r="BF777" s="2237"/>
      <c r="BG777" s="2237"/>
      <c r="BH777" s="2237"/>
      <c r="BI777" s="2237"/>
      <c r="BJ777" s="2237"/>
      <c r="BK777" s="2237"/>
      <c r="BL777" s="2237"/>
      <c r="BM777" s="2237"/>
      <c r="BN777" s="2237"/>
      <c r="BO777" s="2237"/>
      <c r="BP777" s="2237"/>
      <c r="BQ777" s="2237"/>
      <c r="BR777" s="2237"/>
      <c r="BS777" s="2238"/>
      <c r="BT777" s="2237"/>
      <c r="BU777" s="2237"/>
      <c r="BV777" s="2237"/>
      <c r="BW777" s="2237"/>
      <c r="BX777" s="2237"/>
      <c r="BY777" s="2237"/>
      <c r="BZ777" s="2237"/>
      <c r="CA777" s="2237"/>
      <c r="CB777" s="2237"/>
      <c r="CC777" s="2237"/>
      <c r="CD777" s="2237"/>
      <c r="CE777" s="2237"/>
      <c r="CF777" s="2237"/>
      <c r="CG777" s="2237"/>
      <c r="CH777" s="2237"/>
      <c r="CI777" s="2237"/>
      <c r="CJ777" s="2237"/>
      <c r="CK777" s="2237"/>
      <c r="CL777" s="2237"/>
      <c r="CM777" s="2238"/>
      <c r="CN777" s="2238"/>
      <c r="CO777" s="2239"/>
      <c r="CQ777" s="1653"/>
    </row>
    <row r="778" spans="1:95" s="551" customFormat="1" x14ac:dyDescent="0.2">
      <c r="A778" s="2170"/>
      <c r="B778" s="2236"/>
      <c r="C778" s="2164"/>
      <c r="D778" s="2164"/>
      <c r="E778" s="2165"/>
      <c r="F778" s="2167"/>
      <c r="G778" s="2164"/>
      <c r="H778" s="2167"/>
      <c r="I778" s="2237"/>
      <c r="J778" s="2237"/>
      <c r="K778" s="2237"/>
      <c r="L778" s="2237"/>
      <c r="M778" s="2237"/>
      <c r="N778" s="2237"/>
      <c r="O778" s="2237"/>
      <c r="P778" s="2237"/>
      <c r="Q778" s="2237"/>
      <c r="R778" s="2237"/>
      <c r="S778" s="2237"/>
      <c r="T778" s="2237"/>
      <c r="U778" s="2237"/>
      <c r="V778" s="2237"/>
      <c r="W778" s="2237"/>
      <c r="X778" s="2237"/>
      <c r="Y778" s="2237"/>
      <c r="Z778" s="2237"/>
      <c r="AA778" s="2237"/>
      <c r="AB778" s="2238"/>
      <c r="AC778" s="2238"/>
      <c r="AD778" s="2238"/>
      <c r="AE778" s="2238"/>
      <c r="AF778" s="2237"/>
      <c r="AG778" s="2237"/>
      <c r="AH778" s="2237"/>
      <c r="AI778" s="2237"/>
      <c r="AJ778" s="2237"/>
      <c r="AK778" s="2237"/>
      <c r="AL778" s="2237"/>
      <c r="AM778" s="2237"/>
      <c r="AN778" s="2237"/>
      <c r="AO778" s="2237"/>
      <c r="AP778" s="2237"/>
      <c r="AQ778" s="2237"/>
      <c r="AR778" s="2237"/>
      <c r="AS778" s="2237"/>
      <c r="AT778" s="2237"/>
      <c r="AU778" s="2237"/>
      <c r="AV778" s="2237"/>
      <c r="AW778" s="2237"/>
      <c r="AX778" s="2237"/>
      <c r="AY778" s="2237"/>
      <c r="AZ778" s="2237"/>
      <c r="BA778" s="2237"/>
      <c r="BB778" s="2237"/>
      <c r="BC778" s="2237"/>
      <c r="BD778" s="2237"/>
      <c r="BE778" s="2237"/>
      <c r="BF778" s="2237"/>
      <c r="BG778" s="2237"/>
      <c r="BH778" s="2237"/>
      <c r="BI778" s="2237"/>
      <c r="BJ778" s="2237"/>
      <c r="BK778" s="2237"/>
      <c r="BL778" s="2237"/>
      <c r="BM778" s="2237"/>
      <c r="BN778" s="2237"/>
      <c r="BO778" s="2237"/>
      <c r="BP778" s="2237"/>
      <c r="BQ778" s="2237"/>
      <c r="BR778" s="2237"/>
      <c r="BS778" s="2238"/>
      <c r="BT778" s="2237"/>
      <c r="BU778" s="2237"/>
      <c r="BV778" s="2237"/>
      <c r="BW778" s="2237"/>
      <c r="BX778" s="2237"/>
      <c r="BY778" s="2237"/>
      <c r="BZ778" s="2237"/>
      <c r="CA778" s="2237"/>
      <c r="CB778" s="2237"/>
      <c r="CC778" s="2237"/>
      <c r="CD778" s="2237"/>
      <c r="CE778" s="2237"/>
      <c r="CF778" s="2237"/>
      <c r="CG778" s="2237"/>
      <c r="CH778" s="2237"/>
      <c r="CI778" s="2237"/>
      <c r="CJ778" s="2237"/>
      <c r="CK778" s="2237"/>
      <c r="CL778" s="2237"/>
      <c r="CM778" s="2238"/>
      <c r="CN778" s="2238"/>
      <c r="CO778" s="2239"/>
      <c r="CQ778" s="1653"/>
    </row>
    <row r="779" spans="1:95" s="551" customFormat="1" x14ac:dyDescent="0.2">
      <c r="A779" s="2170"/>
      <c r="B779" s="2236"/>
      <c r="C779" s="2164"/>
      <c r="D779" s="2164"/>
      <c r="E779" s="2165"/>
      <c r="F779" s="2167"/>
      <c r="G779" s="2164"/>
      <c r="H779" s="2167"/>
      <c r="I779" s="2237"/>
      <c r="J779" s="2237"/>
      <c r="K779" s="2237"/>
      <c r="L779" s="2237"/>
      <c r="M779" s="2237"/>
      <c r="N779" s="2237"/>
      <c r="O779" s="2237"/>
      <c r="P779" s="2237"/>
      <c r="Q779" s="2237"/>
      <c r="R779" s="2237"/>
      <c r="S779" s="2237"/>
      <c r="T779" s="2237"/>
      <c r="U779" s="2237"/>
      <c r="V779" s="2237"/>
      <c r="W779" s="2237"/>
      <c r="X779" s="2237"/>
      <c r="Y779" s="2237"/>
      <c r="Z779" s="2237"/>
      <c r="AA779" s="2237"/>
      <c r="AB779" s="2238"/>
      <c r="AC779" s="2238"/>
      <c r="AD779" s="2238"/>
      <c r="AE779" s="2238"/>
      <c r="AF779" s="2237"/>
      <c r="AG779" s="2237"/>
      <c r="AH779" s="2237"/>
      <c r="AI779" s="2237"/>
      <c r="AJ779" s="2237"/>
      <c r="AK779" s="2237"/>
      <c r="AL779" s="2237"/>
      <c r="AM779" s="2237"/>
      <c r="AN779" s="2237"/>
      <c r="AO779" s="2237"/>
      <c r="AP779" s="2237"/>
      <c r="AQ779" s="2237"/>
      <c r="AR779" s="2237"/>
      <c r="AS779" s="2237"/>
      <c r="AT779" s="2237"/>
      <c r="AU779" s="2237"/>
      <c r="AV779" s="2237"/>
      <c r="AW779" s="2237"/>
      <c r="AX779" s="2237"/>
      <c r="AY779" s="2237"/>
      <c r="AZ779" s="2237"/>
      <c r="BA779" s="2237"/>
      <c r="BB779" s="2237"/>
      <c r="BC779" s="2237"/>
      <c r="BD779" s="2237"/>
      <c r="BE779" s="2237"/>
      <c r="BF779" s="2237"/>
      <c r="BG779" s="2237"/>
      <c r="BH779" s="2237"/>
      <c r="BI779" s="2237"/>
      <c r="BJ779" s="2237"/>
      <c r="BK779" s="2237"/>
      <c r="BL779" s="2237"/>
      <c r="BM779" s="2237"/>
      <c r="BN779" s="2237"/>
      <c r="BO779" s="2237"/>
      <c r="BP779" s="2237"/>
      <c r="BQ779" s="2237"/>
      <c r="BR779" s="2237"/>
      <c r="BS779" s="2238"/>
      <c r="BT779" s="2237"/>
      <c r="BU779" s="2237"/>
      <c r="BV779" s="2237"/>
      <c r="BW779" s="2237"/>
      <c r="BX779" s="2237"/>
      <c r="BY779" s="2237"/>
      <c r="BZ779" s="2237"/>
      <c r="CA779" s="2237"/>
      <c r="CB779" s="2237"/>
      <c r="CC779" s="2237"/>
      <c r="CD779" s="2237"/>
      <c r="CE779" s="2237"/>
      <c r="CF779" s="2237"/>
      <c r="CG779" s="2237"/>
      <c r="CH779" s="2237"/>
      <c r="CI779" s="2237"/>
      <c r="CJ779" s="2237"/>
      <c r="CK779" s="2237"/>
      <c r="CL779" s="2237"/>
      <c r="CM779" s="2238"/>
      <c r="CN779" s="2238"/>
      <c r="CO779" s="2239"/>
      <c r="CQ779" s="1653"/>
    </row>
    <row r="780" spans="1:95" s="551" customFormat="1" x14ac:dyDescent="0.2">
      <c r="A780" s="2170"/>
      <c r="B780" s="2236"/>
      <c r="C780" s="2164"/>
      <c r="D780" s="2164"/>
      <c r="E780" s="2165"/>
      <c r="F780" s="2167"/>
      <c r="G780" s="2164"/>
      <c r="H780" s="2167"/>
      <c r="I780" s="2237"/>
      <c r="J780" s="2237"/>
      <c r="K780" s="2237"/>
      <c r="L780" s="2237"/>
      <c r="M780" s="2237"/>
      <c r="N780" s="2237"/>
      <c r="O780" s="2237"/>
      <c r="P780" s="2237"/>
      <c r="Q780" s="2237"/>
      <c r="R780" s="2237"/>
      <c r="S780" s="2237"/>
      <c r="T780" s="2237"/>
      <c r="U780" s="2237"/>
      <c r="V780" s="2237"/>
      <c r="W780" s="2237"/>
      <c r="X780" s="2237"/>
      <c r="Y780" s="2237"/>
      <c r="Z780" s="2237"/>
      <c r="AA780" s="2237"/>
      <c r="AB780" s="2238"/>
      <c r="AC780" s="2238"/>
      <c r="AD780" s="2238"/>
      <c r="AE780" s="2238"/>
      <c r="AF780" s="2237"/>
      <c r="AG780" s="2237"/>
      <c r="AH780" s="2237"/>
      <c r="AI780" s="2237"/>
      <c r="AJ780" s="2237"/>
      <c r="AK780" s="2237"/>
      <c r="AL780" s="2237"/>
      <c r="AM780" s="2237"/>
      <c r="AN780" s="2237"/>
      <c r="AO780" s="2237"/>
      <c r="AP780" s="2237"/>
      <c r="AQ780" s="2237"/>
      <c r="AR780" s="2237"/>
      <c r="AS780" s="2237"/>
      <c r="AT780" s="2237"/>
      <c r="AU780" s="2237"/>
      <c r="AV780" s="2237"/>
      <c r="AW780" s="2237"/>
      <c r="AX780" s="2237"/>
      <c r="AY780" s="2237"/>
      <c r="AZ780" s="2237"/>
      <c r="BA780" s="2237"/>
      <c r="BB780" s="2237"/>
      <c r="BC780" s="2237"/>
      <c r="BD780" s="2237"/>
      <c r="BE780" s="2237"/>
      <c r="BF780" s="2237"/>
      <c r="BG780" s="2237"/>
      <c r="BH780" s="2237"/>
      <c r="BI780" s="2237"/>
      <c r="BJ780" s="2237"/>
      <c r="BK780" s="2237"/>
      <c r="BL780" s="2237"/>
      <c r="BM780" s="2237"/>
      <c r="BN780" s="2237"/>
      <c r="BO780" s="2237"/>
      <c r="BP780" s="2237"/>
      <c r="BQ780" s="2237"/>
      <c r="BR780" s="2237"/>
      <c r="BS780" s="2238"/>
      <c r="BT780" s="2237"/>
      <c r="BU780" s="2237"/>
      <c r="BV780" s="2237"/>
      <c r="BW780" s="2237"/>
      <c r="BX780" s="2237"/>
      <c r="BY780" s="2237"/>
      <c r="BZ780" s="2237"/>
      <c r="CA780" s="2237"/>
      <c r="CB780" s="2237"/>
      <c r="CC780" s="2237"/>
      <c r="CD780" s="2237"/>
      <c r="CE780" s="2237"/>
      <c r="CF780" s="2237"/>
      <c r="CG780" s="2237"/>
      <c r="CH780" s="2237"/>
      <c r="CI780" s="2237"/>
      <c r="CJ780" s="2237"/>
      <c r="CK780" s="2237"/>
      <c r="CL780" s="2237"/>
      <c r="CM780" s="2238"/>
      <c r="CN780" s="2238"/>
      <c r="CO780" s="2239"/>
      <c r="CQ780" s="1653"/>
    </row>
    <row r="781" spans="1:95" s="551" customFormat="1" x14ac:dyDescent="0.2">
      <c r="A781" s="2170"/>
      <c r="B781" s="2236"/>
      <c r="C781" s="2164"/>
      <c r="D781" s="2164"/>
      <c r="E781" s="2165"/>
      <c r="F781" s="2167"/>
      <c r="G781" s="2164"/>
      <c r="H781" s="2167"/>
      <c r="I781" s="2237"/>
      <c r="J781" s="2237"/>
      <c r="K781" s="2237"/>
      <c r="L781" s="2237"/>
      <c r="M781" s="2237"/>
      <c r="N781" s="2237"/>
      <c r="O781" s="2237"/>
      <c r="P781" s="2237"/>
      <c r="Q781" s="2237"/>
      <c r="R781" s="2237"/>
      <c r="S781" s="2237"/>
      <c r="T781" s="2237"/>
      <c r="U781" s="2237"/>
      <c r="V781" s="2237"/>
      <c r="W781" s="2237"/>
      <c r="X781" s="2237"/>
      <c r="Y781" s="2237"/>
      <c r="Z781" s="2237"/>
      <c r="AA781" s="2237"/>
      <c r="AB781" s="2238"/>
      <c r="AC781" s="2238"/>
      <c r="AD781" s="2238"/>
      <c r="AE781" s="2238"/>
      <c r="AF781" s="2237"/>
      <c r="AG781" s="2237"/>
      <c r="AH781" s="2237"/>
      <c r="AI781" s="2237"/>
      <c r="AJ781" s="2237"/>
      <c r="AK781" s="2237"/>
      <c r="AL781" s="2237"/>
      <c r="AM781" s="2237"/>
      <c r="AN781" s="2237"/>
      <c r="AO781" s="2237"/>
      <c r="AP781" s="2237"/>
      <c r="AQ781" s="2237"/>
      <c r="AR781" s="2237"/>
      <c r="AS781" s="2237"/>
      <c r="AT781" s="2237"/>
      <c r="AU781" s="2237"/>
      <c r="AV781" s="2237"/>
      <c r="AW781" s="2237"/>
      <c r="AX781" s="2237"/>
      <c r="AY781" s="2237"/>
      <c r="AZ781" s="2237"/>
      <c r="BA781" s="2237"/>
      <c r="BB781" s="2237"/>
      <c r="BC781" s="2237"/>
      <c r="BD781" s="2237"/>
      <c r="BE781" s="2237"/>
      <c r="BF781" s="2237"/>
      <c r="BG781" s="2237"/>
      <c r="BH781" s="2237"/>
      <c r="BI781" s="2237"/>
      <c r="BJ781" s="2237"/>
      <c r="BK781" s="2237"/>
      <c r="BL781" s="2237"/>
      <c r="BM781" s="2237"/>
      <c r="BN781" s="2237"/>
      <c r="BO781" s="2237"/>
      <c r="BP781" s="2237"/>
      <c r="BQ781" s="2237"/>
      <c r="BR781" s="2237"/>
      <c r="BS781" s="2238"/>
      <c r="BT781" s="2237"/>
      <c r="BU781" s="2237"/>
      <c r="BV781" s="2237"/>
      <c r="BW781" s="2237"/>
      <c r="BX781" s="2237"/>
      <c r="BY781" s="2237"/>
      <c r="BZ781" s="2237"/>
      <c r="CA781" s="2237"/>
      <c r="CB781" s="2237"/>
      <c r="CC781" s="2237"/>
      <c r="CD781" s="2237"/>
      <c r="CE781" s="2237"/>
      <c r="CF781" s="2237"/>
      <c r="CG781" s="2237"/>
      <c r="CH781" s="2237"/>
      <c r="CI781" s="2237"/>
      <c r="CJ781" s="2237"/>
      <c r="CK781" s="2237"/>
      <c r="CL781" s="2237"/>
      <c r="CM781" s="2238"/>
      <c r="CN781" s="2238"/>
      <c r="CO781" s="2239"/>
      <c r="CQ781" s="1653"/>
    </row>
    <row r="782" spans="1:95" s="551" customFormat="1" x14ac:dyDescent="0.2">
      <c r="A782" s="2170"/>
      <c r="B782" s="2236"/>
      <c r="C782" s="2164"/>
      <c r="D782" s="2164"/>
      <c r="E782" s="2165"/>
      <c r="F782" s="2167"/>
      <c r="G782" s="2164"/>
      <c r="H782" s="2167"/>
      <c r="I782" s="2237"/>
      <c r="J782" s="2237"/>
      <c r="K782" s="2237"/>
      <c r="L782" s="2237"/>
      <c r="M782" s="2237"/>
      <c r="N782" s="2237"/>
      <c r="O782" s="2237"/>
      <c r="P782" s="2237"/>
      <c r="Q782" s="2237"/>
      <c r="R782" s="2237"/>
      <c r="S782" s="2237"/>
      <c r="T782" s="2237"/>
      <c r="U782" s="2237"/>
      <c r="V782" s="2237"/>
      <c r="W782" s="2237"/>
      <c r="X782" s="2237"/>
      <c r="Y782" s="2237"/>
      <c r="Z782" s="2237"/>
      <c r="AA782" s="2237"/>
      <c r="AB782" s="2238"/>
      <c r="AC782" s="2238"/>
      <c r="AD782" s="2238"/>
      <c r="AE782" s="2238"/>
      <c r="AF782" s="2237"/>
      <c r="AG782" s="2237"/>
      <c r="AH782" s="2237"/>
      <c r="AI782" s="2237"/>
      <c r="AJ782" s="2237"/>
      <c r="AK782" s="2237"/>
      <c r="AL782" s="2237"/>
      <c r="AM782" s="2237"/>
      <c r="AN782" s="2237"/>
      <c r="AO782" s="2237"/>
      <c r="AP782" s="2237"/>
      <c r="AQ782" s="2237"/>
      <c r="AR782" s="2237"/>
      <c r="AS782" s="2237"/>
      <c r="AT782" s="2237"/>
      <c r="AU782" s="2237"/>
      <c r="AV782" s="2237"/>
      <c r="AW782" s="2237"/>
      <c r="AX782" s="2237"/>
      <c r="AY782" s="2237"/>
      <c r="AZ782" s="2237"/>
      <c r="BA782" s="2237"/>
      <c r="BB782" s="2237"/>
      <c r="BC782" s="2237"/>
      <c r="BD782" s="2237"/>
      <c r="BE782" s="2237"/>
      <c r="BF782" s="2237"/>
      <c r="BG782" s="2237"/>
      <c r="BH782" s="2237"/>
      <c r="BI782" s="2237"/>
      <c r="BJ782" s="2237"/>
      <c r="BK782" s="2237"/>
      <c r="BL782" s="2237"/>
      <c r="BM782" s="2237"/>
      <c r="BN782" s="2237"/>
      <c r="BO782" s="2237"/>
      <c r="BP782" s="2237"/>
      <c r="BQ782" s="2237"/>
      <c r="BR782" s="2237"/>
      <c r="BS782" s="2238"/>
      <c r="BT782" s="2237"/>
      <c r="BU782" s="2237"/>
      <c r="BV782" s="2237"/>
      <c r="BW782" s="2237"/>
      <c r="BX782" s="2237"/>
      <c r="BY782" s="2237"/>
      <c r="BZ782" s="2237"/>
      <c r="CA782" s="2237"/>
      <c r="CB782" s="2237"/>
      <c r="CC782" s="2237"/>
      <c r="CD782" s="2237"/>
      <c r="CE782" s="2237"/>
      <c r="CF782" s="2237"/>
      <c r="CG782" s="2237"/>
      <c r="CH782" s="2237"/>
      <c r="CI782" s="2237"/>
      <c r="CJ782" s="2237"/>
      <c r="CK782" s="2237"/>
      <c r="CL782" s="2237"/>
      <c r="CM782" s="2238"/>
      <c r="CN782" s="2238"/>
      <c r="CO782" s="2239"/>
      <c r="CQ782" s="1653"/>
    </row>
    <row r="783" spans="1:95" s="551" customFormat="1" x14ac:dyDescent="0.2">
      <c r="A783" s="2170"/>
      <c r="B783" s="2236"/>
      <c r="C783" s="2164"/>
      <c r="D783" s="2164"/>
      <c r="E783" s="2165"/>
      <c r="F783" s="2167"/>
      <c r="G783" s="2164"/>
      <c r="H783" s="2167"/>
      <c r="I783" s="2237"/>
      <c r="J783" s="2237"/>
      <c r="K783" s="2237"/>
      <c r="L783" s="2237"/>
      <c r="M783" s="2237"/>
      <c r="N783" s="2237"/>
      <c r="O783" s="2237"/>
      <c r="P783" s="2237"/>
      <c r="Q783" s="2237"/>
      <c r="R783" s="2237"/>
      <c r="S783" s="2237"/>
      <c r="T783" s="2237"/>
      <c r="U783" s="2237"/>
      <c r="V783" s="2237"/>
      <c r="W783" s="2237"/>
      <c r="X783" s="2237"/>
      <c r="Y783" s="2237"/>
      <c r="Z783" s="2237"/>
      <c r="AA783" s="2237"/>
      <c r="AB783" s="2238"/>
      <c r="AC783" s="2238"/>
      <c r="AD783" s="2238"/>
      <c r="AE783" s="2238"/>
      <c r="AF783" s="2237"/>
      <c r="AG783" s="2237"/>
      <c r="AH783" s="2237"/>
      <c r="AI783" s="2237"/>
      <c r="AJ783" s="2237"/>
      <c r="AK783" s="2237"/>
      <c r="AL783" s="2237"/>
      <c r="AM783" s="2237"/>
      <c r="AN783" s="2237"/>
      <c r="AO783" s="2237"/>
      <c r="AP783" s="2237"/>
      <c r="AQ783" s="2237"/>
      <c r="AR783" s="2237"/>
      <c r="AS783" s="2237"/>
      <c r="AT783" s="2237"/>
      <c r="AU783" s="2237"/>
      <c r="AV783" s="2237"/>
      <c r="AW783" s="2237"/>
      <c r="AX783" s="2237"/>
      <c r="AY783" s="2237"/>
      <c r="AZ783" s="2237"/>
      <c r="BA783" s="2237"/>
      <c r="BB783" s="2237"/>
      <c r="BC783" s="2237"/>
      <c r="BD783" s="2237"/>
      <c r="BE783" s="2237"/>
      <c r="BF783" s="2237"/>
      <c r="BG783" s="2237"/>
      <c r="BH783" s="2237"/>
      <c r="BI783" s="2237"/>
      <c r="BJ783" s="2237"/>
      <c r="BK783" s="2237"/>
      <c r="BL783" s="2237"/>
      <c r="BM783" s="2237"/>
      <c r="BN783" s="2237"/>
      <c r="BO783" s="2237"/>
      <c r="BP783" s="2237"/>
      <c r="BQ783" s="2237"/>
      <c r="BR783" s="2237"/>
      <c r="BS783" s="2238"/>
      <c r="BT783" s="2237"/>
      <c r="BU783" s="2237"/>
      <c r="BV783" s="2237"/>
      <c r="BW783" s="2237"/>
      <c r="BX783" s="2237"/>
      <c r="BY783" s="2237"/>
      <c r="BZ783" s="2237"/>
      <c r="CA783" s="2237"/>
      <c r="CB783" s="2237"/>
      <c r="CC783" s="2237"/>
      <c r="CD783" s="2237"/>
      <c r="CE783" s="2237"/>
      <c r="CF783" s="2237"/>
      <c r="CG783" s="2237"/>
      <c r="CH783" s="2237"/>
      <c r="CI783" s="2237"/>
      <c r="CJ783" s="2237"/>
      <c r="CK783" s="2237"/>
      <c r="CL783" s="2237"/>
      <c r="CM783" s="2238"/>
      <c r="CN783" s="2238"/>
      <c r="CO783" s="2239"/>
      <c r="CQ783" s="1653"/>
    </row>
    <row r="784" spans="1:95" s="551" customFormat="1" x14ac:dyDescent="0.2">
      <c r="A784" s="2170"/>
      <c r="B784" s="2236"/>
      <c r="C784" s="2164"/>
      <c r="D784" s="2164"/>
      <c r="E784" s="2165"/>
      <c r="F784" s="2167"/>
      <c r="G784" s="2164"/>
      <c r="H784" s="2167"/>
      <c r="I784" s="2237"/>
      <c r="J784" s="2237"/>
      <c r="K784" s="2237"/>
      <c r="L784" s="2237"/>
      <c r="M784" s="2237"/>
      <c r="N784" s="2237"/>
      <c r="O784" s="2237"/>
      <c r="P784" s="2237"/>
      <c r="Q784" s="2237"/>
      <c r="R784" s="2237"/>
      <c r="S784" s="2237"/>
      <c r="T784" s="2237"/>
      <c r="U784" s="2237"/>
      <c r="V784" s="2237"/>
      <c r="W784" s="2237"/>
      <c r="X784" s="2237"/>
      <c r="Y784" s="2237"/>
      <c r="Z784" s="2237"/>
      <c r="AA784" s="2237"/>
      <c r="AB784" s="2238"/>
      <c r="AC784" s="2238"/>
      <c r="AD784" s="2238"/>
      <c r="AE784" s="2238"/>
      <c r="AF784" s="2237"/>
      <c r="AG784" s="2237"/>
      <c r="AH784" s="2237"/>
      <c r="AI784" s="2237"/>
      <c r="AJ784" s="2237"/>
      <c r="AK784" s="2237"/>
      <c r="AL784" s="2237"/>
      <c r="AM784" s="2237"/>
      <c r="AN784" s="2237"/>
      <c r="AO784" s="2237"/>
      <c r="AP784" s="2237"/>
      <c r="AQ784" s="2237"/>
      <c r="AR784" s="2237"/>
      <c r="AS784" s="2237"/>
      <c r="AT784" s="2237"/>
      <c r="AU784" s="2237"/>
      <c r="AV784" s="2237"/>
      <c r="AW784" s="2237"/>
      <c r="AX784" s="2237"/>
      <c r="AY784" s="2237"/>
      <c r="AZ784" s="2237"/>
      <c r="BA784" s="2237"/>
      <c r="BB784" s="2237"/>
      <c r="BC784" s="2237"/>
      <c r="BD784" s="2237"/>
      <c r="BE784" s="2237"/>
      <c r="BF784" s="2237"/>
      <c r="BG784" s="2237"/>
      <c r="BH784" s="2237"/>
      <c r="BI784" s="2237"/>
      <c r="BJ784" s="2237"/>
      <c r="BK784" s="2237"/>
      <c r="BL784" s="2237"/>
      <c r="BM784" s="2237"/>
      <c r="BN784" s="2237"/>
      <c r="BO784" s="2237"/>
      <c r="BP784" s="2237"/>
      <c r="BQ784" s="2237"/>
      <c r="BR784" s="2237"/>
      <c r="BS784" s="2238"/>
      <c r="BT784" s="2237"/>
      <c r="BU784" s="2237"/>
      <c r="BV784" s="2237"/>
      <c r="BW784" s="2237"/>
      <c r="BX784" s="2237"/>
      <c r="BY784" s="2237"/>
      <c r="BZ784" s="2237"/>
      <c r="CA784" s="2237"/>
      <c r="CB784" s="2237"/>
      <c r="CC784" s="2237"/>
      <c r="CD784" s="2237"/>
      <c r="CE784" s="2237"/>
      <c r="CF784" s="2237"/>
      <c r="CG784" s="2237"/>
      <c r="CH784" s="2237"/>
      <c r="CI784" s="2237"/>
      <c r="CJ784" s="2237"/>
      <c r="CK784" s="2237"/>
      <c r="CL784" s="2237"/>
      <c r="CM784" s="2238"/>
      <c r="CN784" s="2238"/>
      <c r="CO784" s="2239"/>
      <c r="CQ784" s="1653"/>
    </row>
    <row r="785" spans="1:95" s="551" customFormat="1" x14ac:dyDescent="0.2">
      <c r="A785" s="2170"/>
      <c r="B785" s="2236"/>
      <c r="C785" s="2164"/>
      <c r="D785" s="2164"/>
      <c r="E785" s="2165"/>
      <c r="F785" s="2167"/>
      <c r="G785" s="2164"/>
      <c r="H785" s="2167"/>
      <c r="I785" s="2237"/>
      <c r="J785" s="2237"/>
      <c r="K785" s="2237"/>
      <c r="L785" s="2237"/>
      <c r="M785" s="2237"/>
      <c r="N785" s="2237"/>
      <c r="O785" s="2237"/>
      <c r="P785" s="2237"/>
      <c r="Q785" s="2237"/>
      <c r="R785" s="2237"/>
      <c r="S785" s="2237"/>
      <c r="T785" s="2237"/>
      <c r="U785" s="2237"/>
      <c r="V785" s="2237"/>
      <c r="W785" s="2237"/>
      <c r="X785" s="2237"/>
      <c r="Y785" s="2237"/>
      <c r="Z785" s="2237"/>
      <c r="AA785" s="2237"/>
      <c r="AB785" s="2238"/>
      <c r="AC785" s="2238"/>
      <c r="AD785" s="2238"/>
      <c r="AE785" s="2238"/>
      <c r="AF785" s="2237"/>
      <c r="AG785" s="2237"/>
      <c r="AH785" s="2237"/>
      <c r="AI785" s="2237"/>
      <c r="AJ785" s="2237"/>
      <c r="AK785" s="2237"/>
      <c r="AL785" s="2237"/>
      <c r="AM785" s="2237"/>
      <c r="AN785" s="2237"/>
      <c r="AO785" s="2237"/>
      <c r="AP785" s="2237"/>
      <c r="AQ785" s="2237"/>
      <c r="AR785" s="2237"/>
      <c r="AS785" s="2237"/>
      <c r="AT785" s="2237"/>
      <c r="AU785" s="2237"/>
      <c r="AV785" s="2237"/>
      <c r="AW785" s="2237"/>
      <c r="AX785" s="2237"/>
      <c r="AY785" s="2237"/>
      <c r="AZ785" s="2237"/>
      <c r="BA785" s="2237"/>
      <c r="BB785" s="2237"/>
      <c r="BC785" s="2237"/>
      <c r="BD785" s="2237"/>
      <c r="BE785" s="2237"/>
      <c r="BF785" s="2237"/>
      <c r="BG785" s="2237"/>
      <c r="BH785" s="2237"/>
      <c r="BI785" s="2237"/>
      <c r="BJ785" s="2237"/>
      <c r="BK785" s="2237"/>
      <c r="BL785" s="2237"/>
      <c r="BM785" s="2237"/>
      <c r="BN785" s="2237"/>
      <c r="BO785" s="2237"/>
      <c r="BP785" s="2237"/>
      <c r="BQ785" s="2237"/>
      <c r="BR785" s="2237"/>
      <c r="BS785" s="2238"/>
      <c r="BT785" s="2237"/>
      <c r="BU785" s="2237"/>
      <c r="BV785" s="2237"/>
      <c r="BW785" s="2237"/>
      <c r="BX785" s="2237"/>
      <c r="BY785" s="2237"/>
      <c r="BZ785" s="2237"/>
      <c r="CA785" s="2237"/>
      <c r="CB785" s="2237"/>
      <c r="CC785" s="2237"/>
      <c r="CD785" s="2237"/>
      <c r="CE785" s="2237"/>
      <c r="CF785" s="2237"/>
      <c r="CG785" s="2237"/>
      <c r="CH785" s="2237"/>
      <c r="CI785" s="2237"/>
      <c r="CJ785" s="2237"/>
      <c r="CK785" s="2237"/>
      <c r="CL785" s="2237"/>
      <c r="CM785" s="2238"/>
      <c r="CN785" s="2238"/>
      <c r="CO785" s="2239"/>
      <c r="CQ785" s="1653"/>
    </row>
    <row r="786" spans="1:95" s="551" customFormat="1" x14ac:dyDescent="0.2">
      <c r="A786" s="2170"/>
      <c r="B786" s="2236"/>
      <c r="C786" s="2164"/>
      <c r="D786" s="2164"/>
      <c r="E786" s="2165"/>
      <c r="F786" s="2167"/>
      <c r="G786" s="2164"/>
      <c r="H786" s="2167"/>
      <c r="I786" s="2237"/>
      <c r="J786" s="2237"/>
      <c r="K786" s="2237"/>
      <c r="L786" s="2237"/>
      <c r="M786" s="2237"/>
      <c r="N786" s="2237"/>
      <c r="O786" s="2237"/>
      <c r="P786" s="2237"/>
      <c r="Q786" s="2237"/>
      <c r="R786" s="2237"/>
      <c r="S786" s="2237"/>
      <c r="T786" s="2237"/>
      <c r="U786" s="2237"/>
      <c r="V786" s="2237"/>
      <c r="W786" s="2237"/>
      <c r="X786" s="2237"/>
      <c r="Y786" s="2237"/>
      <c r="Z786" s="2237"/>
      <c r="AA786" s="2237"/>
      <c r="AB786" s="2238"/>
      <c r="AC786" s="2238"/>
      <c r="AD786" s="2238"/>
      <c r="AE786" s="2238"/>
      <c r="AF786" s="2237"/>
      <c r="AG786" s="2237"/>
      <c r="AH786" s="2237"/>
      <c r="AI786" s="2237"/>
      <c r="AJ786" s="2237"/>
      <c r="AK786" s="2237"/>
      <c r="AL786" s="2237"/>
      <c r="AM786" s="2237"/>
      <c r="AN786" s="2237"/>
      <c r="AO786" s="2237"/>
      <c r="AP786" s="2237"/>
      <c r="AQ786" s="2237"/>
      <c r="AR786" s="2237"/>
      <c r="AS786" s="2237"/>
      <c r="AT786" s="2237"/>
      <c r="AU786" s="2237"/>
      <c r="AV786" s="2237"/>
      <c r="AW786" s="2237"/>
      <c r="AX786" s="2237"/>
      <c r="AY786" s="2237"/>
      <c r="AZ786" s="2237"/>
      <c r="BA786" s="2237"/>
      <c r="BB786" s="2237"/>
      <c r="BC786" s="2237"/>
      <c r="BD786" s="2237"/>
      <c r="BE786" s="2237"/>
      <c r="BF786" s="2237"/>
      <c r="BG786" s="2237"/>
      <c r="BH786" s="2237"/>
      <c r="BI786" s="2237"/>
      <c r="BJ786" s="2237"/>
      <c r="BK786" s="2237"/>
      <c r="BL786" s="2237"/>
      <c r="BM786" s="2237"/>
      <c r="BN786" s="2237"/>
      <c r="BO786" s="2237"/>
      <c r="BP786" s="2237"/>
      <c r="BQ786" s="2237"/>
      <c r="BR786" s="2237"/>
      <c r="BS786" s="2238"/>
      <c r="BT786" s="2237"/>
      <c r="BU786" s="2237"/>
      <c r="BV786" s="2237"/>
      <c r="BW786" s="2237"/>
      <c r="BX786" s="2237"/>
      <c r="BY786" s="2237"/>
      <c r="BZ786" s="2237"/>
      <c r="CA786" s="2237"/>
      <c r="CB786" s="2237"/>
      <c r="CC786" s="2237"/>
      <c r="CD786" s="2237"/>
      <c r="CE786" s="2237"/>
      <c r="CF786" s="2237"/>
      <c r="CG786" s="2237"/>
      <c r="CH786" s="2237"/>
      <c r="CI786" s="2237"/>
      <c r="CJ786" s="2237"/>
      <c r="CK786" s="2237"/>
      <c r="CL786" s="2237"/>
      <c r="CM786" s="2238"/>
      <c r="CN786" s="2238"/>
      <c r="CO786" s="2239"/>
      <c r="CQ786" s="1653"/>
    </row>
    <row r="787" spans="1:95" s="551" customFormat="1" x14ac:dyDescent="0.2">
      <c r="A787" s="2170"/>
      <c r="B787" s="2236"/>
      <c r="C787" s="2164"/>
      <c r="D787" s="2164"/>
      <c r="E787" s="2165"/>
      <c r="F787" s="2167"/>
      <c r="G787" s="2164"/>
      <c r="H787" s="2167"/>
      <c r="I787" s="2237"/>
      <c r="J787" s="2237"/>
      <c r="K787" s="2237"/>
      <c r="L787" s="2237"/>
      <c r="M787" s="2237"/>
      <c r="N787" s="2237"/>
      <c r="O787" s="2237"/>
      <c r="P787" s="2237"/>
      <c r="Q787" s="2237"/>
      <c r="R787" s="2237"/>
      <c r="S787" s="2237"/>
      <c r="T787" s="2237"/>
      <c r="U787" s="2237"/>
      <c r="V787" s="2237"/>
      <c r="W787" s="2237"/>
      <c r="X787" s="2237"/>
      <c r="Y787" s="2237"/>
      <c r="Z787" s="2237"/>
      <c r="AA787" s="2237"/>
      <c r="AB787" s="2238"/>
      <c r="AC787" s="2238"/>
      <c r="AD787" s="2238"/>
      <c r="AE787" s="2238"/>
      <c r="AF787" s="2237"/>
      <c r="AG787" s="2237"/>
      <c r="AH787" s="2237"/>
      <c r="AI787" s="2237"/>
      <c r="AJ787" s="2237"/>
      <c r="AK787" s="2237"/>
      <c r="AL787" s="2237"/>
      <c r="AM787" s="2237"/>
      <c r="AN787" s="2237"/>
      <c r="AO787" s="2237"/>
      <c r="AP787" s="2237"/>
      <c r="AQ787" s="2237"/>
      <c r="AR787" s="2237"/>
      <c r="AS787" s="2237"/>
      <c r="AT787" s="2237"/>
      <c r="AU787" s="2237"/>
      <c r="AV787" s="2237"/>
      <c r="AW787" s="2237"/>
      <c r="AX787" s="2237"/>
      <c r="AY787" s="2237"/>
      <c r="AZ787" s="2237"/>
      <c r="BA787" s="2237"/>
      <c r="BB787" s="2237"/>
      <c r="BC787" s="2237"/>
      <c r="BD787" s="2237"/>
      <c r="BE787" s="2237"/>
      <c r="BF787" s="2237"/>
      <c r="BG787" s="2237"/>
      <c r="BH787" s="2237"/>
      <c r="BI787" s="2237"/>
      <c r="BJ787" s="2237"/>
      <c r="BK787" s="2237"/>
      <c r="BL787" s="2237"/>
      <c r="BM787" s="2237"/>
      <c r="BN787" s="2237"/>
      <c r="BO787" s="2237"/>
      <c r="BP787" s="2237"/>
      <c r="BQ787" s="2237"/>
      <c r="BR787" s="2237"/>
      <c r="BS787" s="2238"/>
      <c r="BT787" s="2237"/>
      <c r="BU787" s="2237"/>
      <c r="BV787" s="2237"/>
      <c r="BW787" s="2237"/>
      <c r="BX787" s="2237"/>
      <c r="BY787" s="2237"/>
      <c r="BZ787" s="2237"/>
      <c r="CA787" s="2237"/>
      <c r="CB787" s="2237"/>
      <c r="CC787" s="2237"/>
      <c r="CD787" s="2237"/>
      <c r="CE787" s="2237"/>
      <c r="CF787" s="2237"/>
      <c r="CG787" s="2237"/>
      <c r="CH787" s="2237"/>
      <c r="CI787" s="2237"/>
      <c r="CJ787" s="2237"/>
      <c r="CK787" s="2237"/>
      <c r="CL787" s="2237"/>
      <c r="CM787" s="2238"/>
      <c r="CN787" s="2238"/>
      <c r="CO787" s="2239"/>
      <c r="CQ787" s="1653"/>
    </row>
    <row r="788" spans="1:95" s="551" customFormat="1" x14ac:dyDescent="0.2">
      <c r="A788" s="2170"/>
      <c r="B788" s="2236"/>
      <c r="C788" s="2164"/>
      <c r="D788" s="2164"/>
      <c r="E788" s="2165"/>
      <c r="F788" s="2167"/>
      <c r="G788" s="2164"/>
      <c r="H788" s="2167"/>
      <c r="I788" s="2237"/>
      <c r="J788" s="2237"/>
      <c r="K788" s="2237"/>
      <c r="L788" s="2237"/>
      <c r="M788" s="2237"/>
      <c r="N788" s="2237"/>
      <c r="O788" s="2237"/>
      <c r="P788" s="2237"/>
      <c r="Q788" s="2237"/>
      <c r="R788" s="2237"/>
      <c r="S788" s="2237"/>
      <c r="T788" s="2237"/>
      <c r="U788" s="2237"/>
      <c r="V788" s="2237"/>
      <c r="W788" s="2237"/>
      <c r="X788" s="2237"/>
      <c r="Y788" s="2237"/>
      <c r="Z788" s="2237"/>
      <c r="AA788" s="2237"/>
      <c r="AB788" s="2238"/>
      <c r="AC788" s="2238"/>
      <c r="AD788" s="2238"/>
      <c r="AE788" s="2238"/>
      <c r="AF788" s="2237"/>
      <c r="AG788" s="2237"/>
      <c r="AH788" s="2237"/>
      <c r="AI788" s="2237"/>
      <c r="AJ788" s="2237"/>
      <c r="AK788" s="2237"/>
      <c r="AL788" s="2237"/>
      <c r="AM788" s="2237"/>
      <c r="AN788" s="2237"/>
      <c r="AO788" s="2237"/>
      <c r="AP788" s="2237"/>
      <c r="AQ788" s="2237"/>
      <c r="AR788" s="2237"/>
      <c r="AS788" s="2237"/>
      <c r="AT788" s="2237"/>
      <c r="AU788" s="2237"/>
      <c r="AV788" s="2237"/>
      <c r="AW788" s="2237"/>
      <c r="AX788" s="2237"/>
      <c r="AY788" s="2237"/>
      <c r="AZ788" s="2237"/>
      <c r="BA788" s="2237"/>
      <c r="BB788" s="2237"/>
      <c r="BC788" s="2237"/>
      <c r="BD788" s="2237"/>
      <c r="BE788" s="2237"/>
      <c r="BF788" s="2237"/>
      <c r="BG788" s="2237"/>
      <c r="BH788" s="2237"/>
      <c r="BI788" s="2237"/>
      <c r="BJ788" s="2237"/>
      <c r="BK788" s="2237"/>
      <c r="BL788" s="2237"/>
      <c r="BM788" s="2237"/>
      <c r="BN788" s="2237"/>
      <c r="BO788" s="2237"/>
      <c r="BP788" s="2237"/>
      <c r="BQ788" s="2237"/>
      <c r="BR788" s="2237"/>
      <c r="BS788" s="2238"/>
      <c r="BT788" s="2237"/>
      <c r="BU788" s="2237"/>
      <c r="BV788" s="2237"/>
      <c r="BW788" s="2237"/>
      <c r="BX788" s="2237"/>
      <c r="BY788" s="2237"/>
      <c r="BZ788" s="2237"/>
      <c r="CA788" s="2237"/>
      <c r="CB788" s="2237"/>
      <c r="CC788" s="2237"/>
      <c r="CD788" s="2237"/>
      <c r="CE788" s="2237"/>
      <c r="CF788" s="2237"/>
      <c r="CG788" s="2237"/>
      <c r="CH788" s="2237"/>
      <c r="CI788" s="2237"/>
      <c r="CJ788" s="2237"/>
      <c r="CK788" s="2237"/>
      <c r="CL788" s="2237"/>
      <c r="CM788" s="2238"/>
      <c r="CN788" s="2238"/>
      <c r="CO788" s="2239"/>
      <c r="CQ788" s="1653"/>
    </row>
    <row r="789" spans="1:95" s="551" customFormat="1" x14ac:dyDescent="0.2">
      <c r="A789" s="2170"/>
      <c r="B789" s="2236"/>
      <c r="C789" s="2164"/>
      <c r="D789" s="2164"/>
      <c r="E789" s="2165"/>
      <c r="F789" s="2167"/>
      <c r="G789" s="2164"/>
      <c r="H789" s="2167"/>
      <c r="I789" s="2237"/>
      <c r="J789" s="2237"/>
      <c r="K789" s="2237"/>
      <c r="L789" s="2237"/>
      <c r="M789" s="2237"/>
      <c r="N789" s="2237"/>
      <c r="O789" s="2237"/>
      <c r="P789" s="2237"/>
      <c r="Q789" s="2237"/>
      <c r="R789" s="2237"/>
      <c r="S789" s="2237"/>
      <c r="T789" s="2237"/>
      <c r="U789" s="2237"/>
      <c r="V789" s="2237"/>
      <c r="W789" s="2237"/>
      <c r="X789" s="2237"/>
      <c r="Y789" s="2237"/>
      <c r="Z789" s="2237"/>
      <c r="AA789" s="2237"/>
      <c r="AB789" s="2238"/>
      <c r="AC789" s="2238"/>
      <c r="AD789" s="2238"/>
      <c r="AE789" s="2238"/>
      <c r="AF789" s="2237"/>
      <c r="AG789" s="2237"/>
      <c r="AH789" s="2237"/>
      <c r="AI789" s="2237"/>
      <c r="AJ789" s="2237"/>
      <c r="AK789" s="2237"/>
      <c r="AL789" s="2237"/>
      <c r="AM789" s="2237"/>
      <c r="AN789" s="2237"/>
      <c r="AO789" s="2237"/>
      <c r="AP789" s="2237"/>
      <c r="AQ789" s="2237"/>
      <c r="AR789" s="2237"/>
      <c r="AS789" s="2237"/>
      <c r="AT789" s="2237"/>
      <c r="AU789" s="2237"/>
      <c r="AV789" s="2237"/>
      <c r="AW789" s="2237"/>
      <c r="AX789" s="2237"/>
      <c r="AY789" s="2237"/>
      <c r="AZ789" s="2237"/>
      <c r="BA789" s="2237"/>
      <c r="BB789" s="2237"/>
      <c r="BC789" s="2237"/>
      <c r="BD789" s="2237"/>
      <c r="BE789" s="2237"/>
      <c r="BF789" s="2237"/>
      <c r="BG789" s="2237"/>
      <c r="BH789" s="2237"/>
      <c r="BI789" s="2237"/>
      <c r="BJ789" s="2237"/>
      <c r="BK789" s="2237"/>
      <c r="BL789" s="2237"/>
      <c r="BM789" s="2237"/>
      <c r="BN789" s="2237"/>
      <c r="BO789" s="2237"/>
      <c r="BP789" s="2237"/>
      <c r="BQ789" s="2237"/>
      <c r="BR789" s="2237"/>
      <c r="BS789" s="2238"/>
      <c r="BT789" s="2237"/>
      <c r="BU789" s="2237"/>
      <c r="BV789" s="2237"/>
      <c r="BW789" s="2237"/>
      <c r="BX789" s="2237"/>
      <c r="BY789" s="2237"/>
      <c r="BZ789" s="2237"/>
      <c r="CA789" s="2237"/>
      <c r="CB789" s="2237"/>
      <c r="CC789" s="2237"/>
      <c r="CD789" s="2237"/>
      <c r="CE789" s="2237"/>
      <c r="CF789" s="2237"/>
      <c r="CG789" s="2237"/>
      <c r="CH789" s="2237"/>
      <c r="CI789" s="2237"/>
      <c r="CJ789" s="2237"/>
      <c r="CK789" s="2237"/>
      <c r="CL789" s="2237"/>
      <c r="CM789" s="2238"/>
      <c r="CN789" s="2238"/>
      <c r="CO789" s="2239"/>
      <c r="CQ789" s="1653"/>
    </row>
    <row r="790" spans="1:95" s="551" customFormat="1" x14ac:dyDescent="0.2">
      <c r="A790" s="2170"/>
      <c r="B790" s="2236"/>
      <c r="C790" s="2164"/>
      <c r="D790" s="2164"/>
      <c r="E790" s="2165"/>
      <c r="F790" s="2167"/>
      <c r="G790" s="2164"/>
      <c r="H790" s="2167"/>
      <c r="I790" s="2237"/>
      <c r="J790" s="2237"/>
      <c r="K790" s="2237"/>
      <c r="L790" s="2237"/>
      <c r="M790" s="2237"/>
      <c r="N790" s="2237"/>
      <c r="O790" s="2237"/>
      <c r="P790" s="2237"/>
      <c r="Q790" s="2237"/>
      <c r="R790" s="2237"/>
      <c r="S790" s="2237"/>
      <c r="T790" s="2237"/>
      <c r="U790" s="2237"/>
      <c r="V790" s="2237"/>
      <c r="W790" s="2237"/>
      <c r="X790" s="2237"/>
      <c r="Y790" s="2237"/>
      <c r="Z790" s="2237"/>
      <c r="AA790" s="2237"/>
      <c r="AB790" s="2238"/>
      <c r="AC790" s="2238"/>
      <c r="AD790" s="2238"/>
      <c r="AE790" s="2238"/>
      <c r="AF790" s="2237"/>
      <c r="AG790" s="2237"/>
      <c r="AH790" s="2237"/>
      <c r="AI790" s="2237"/>
      <c r="AJ790" s="2237"/>
      <c r="AK790" s="2237"/>
      <c r="AL790" s="2237"/>
      <c r="AM790" s="2237"/>
      <c r="AN790" s="2237"/>
      <c r="AO790" s="2237"/>
      <c r="AP790" s="2237"/>
      <c r="AQ790" s="2237"/>
      <c r="AR790" s="2237"/>
      <c r="AS790" s="2237"/>
      <c r="AT790" s="2237"/>
      <c r="AU790" s="2237"/>
      <c r="AV790" s="2237"/>
      <c r="AW790" s="2237"/>
      <c r="AX790" s="2237"/>
      <c r="AY790" s="2237"/>
      <c r="AZ790" s="2237"/>
      <c r="BA790" s="2237"/>
      <c r="BB790" s="2237"/>
      <c r="BC790" s="2237"/>
      <c r="BD790" s="2237"/>
      <c r="BE790" s="2237"/>
      <c r="BF790" s="2237"/>
      <c r="BG790" s="2237"/>
      <c r="BH790" s="2237"/>
      <c r="BI790" s="2237"/>
      <c r="BJ790" s="2237"/>
      <c r="BK790" s="2237"/>
      <c r="BL790" s="2237"/>
      <c r="BM790" s="2237"/>
      <c r="BN790" s="2237"/>
      <c r="BO790" s="2237"/>
      <c r="BP790" s="2237"/>
      <c r="BQ790" s="2237"/>
      <c r="BR790" s="2237"/>
      <c r="BS790" s="2238"/>
      <c r="BT790" s="2237"/>
      <c r="BU790" s="2237"/>
      <c r="BV790" s="2237"/>
      <c r="BW790" s="2237"/>
      <c r="BX790" s="2237"/>
      <c r="BY790" s="2237"/>
      <c r="BZ790" s="2237"/>
      <c r="CA790" s="2237"/>
      <c r="CB790" s="2237"/>
      <c r="CC790" s="2237"/>
      <c r="CD790" s="2237"/>
      <c r="CE790" s="2237"/>
      <c r="CF790" s="2237"/>
      <c r="CG790" s="2237"/>
      <c r="CH790" s="2237"/>
      <c r="CI790" s="2237"/>
      <c r="CJ790" s="2237"/>
      <c r="CK790" s="2237"/>
      <c r="CL790" s="2237"/>
      <c r="CM790" s="2238"/>
      <c r="CN790" s="2238"/>
      <c r="CO790" s="2239"/>
      <c r="CQ790" s="1653"/>
    </row>
    <row r="791" spans="1:95" s="551" customFormat="1" x14ac:dyDescent="0.2">
      <c r="A791" s="2170"/>
      <c r="B791" s="2236"/>
      <c r="C791" s="2164"/>
      <c r="D791" s="2164"/>
      <c r="E791" s="2165"/>
      <c r="F791" s="2167"/>
      <c r="G791" s="2164"/>
      <c r="H791" s="2167"/>
      <c r="I791" s="2237"/>
      <c r="J791" s="2237"/>
      <c r="K791" s="2237"/>
      <c r="L791" s="2237"/>
      <c r="M791" s="2237"/>
      <c r="N791" s="2237"/>
      <c r="O791" s="2237"/>
      <c r="P791" s="2237"/>
      <c r="Q791" s="2237"/>
      <c r="R791" s="2237"/>
      <c r="S791" s="2237"/>
      <c r="T791" s="2237"/>
      <c r="U791" s="2237"/>
      <c r="V791" s="2237"/>
      <c r="W791" s="2237"/>
      <c r="X791" s="2237"/>
      <c r="Y791" s="2237"/>
      <c r="Z791" s="2237"/>
      <c r="AA791" s="2237"/>
      <c r="AB791" s="2238"/>
      <c r="AC791" s="2238"/>
      <c r="AD791" s="2238"/>
      <c r="AE791" s="2238"/>
      <c r="AF791" s="2237"/>
      <c r="AG791" s="2237"/>
      <c r="AH791" s="2237"/>
      <c r="AI791" s="2237"/>
      <c r="AJ791" s="2237"/>
      <c r="AK791" s="2237"/>
      <c r="AL791" s="2237"/>
      <c r="AM791" s="2237"/>
      <c r="AN791" s="2237"/>
      <c r="AO791" s="2237"/>
      <c r="AP791" s="2237"/>
      <c r="AQ791" s="2237"/>
      <c r="AR791" s="2237"/>
      <c r="AS791" s="2237"/>
      <c r="AT791" s="2237"/>
      <c r="AU791" s="2237"/>
      <c r="AV791" s="2237"/>
      <c r="AW791" s="2237"/>
      <c r="AX791" s="2237"/>
      <c r="AY791" s="2237"/>
      <c r="AZ791" s="2237"/>
      <c r="BA791" s="2237"/>
      <c r="BB791" s="2237"/>
      <c r="BC791" s="2237"/>
      <c r="BD791" s="2237"/>
      <c r="BE791" s="2237"/>
      <c r="BF791" s="2237"/>
      <c r="BG791" s="2237"/>
      <c r="BH791" s="2237"/>
      <c r="BI791" s="2237"/>
      <c r="BJ791" s="2237"/>
      <c r="BK791" s="2237"/>
      <c r="BL791" s="2237"/>
      <c r="BM791" s="2237"/>
      <c r="BN791" s="2237"/>
      <c r="BO791" s="2237"/>
      <c r="BP791" s="2237"/>
      <c r="BQ791" s="2237"/>
      <c r="BR791" s="2237"/>
      <c r="BS791" s="2238"/>
      <c r="BT791" s="2237"/>
      <c r="BU791" s="2237"/>
      <c r="BV791" s="2237"/>
      <c r="BW791" s="2237"/>
      <c r="BX791" s="2237"/>
      <c r="BY791" s="2237"/>
      <c r="BZ791" s="2237"/>
      <c r="CA791" s="2237"/>
      <c r="CB791" s="2237"/>
      <c r="CC791" s="2237"/>
      <c r="CD791" s="2237"/>
      <c r="CE791" s="2237"/>
      <c r="CF791" s="2237"/>
      <c r="CG791" s="2237"/>
      <c r="CH791" s="2237"/>
      <c r="CI791" s="2237"/>
      <c r="CJ791" s="2237"/>
      <c r="CK791" s="2237"/>
      <c r="CL791" s="2237"/>
      <c r="CM791" s="2238"/>
      <c r="CN791" s="2238"/>
      <c r="CO791" s="2239"/>
      <c r="CQ791" s="1653"/>
    </row>
    <row r="792" spans="1:95" s="551" customFormat="1" x14ac:dyDescent="0.2">
      <c r="A792" s="2170"/>
      <c r="B792" s="2236"/>
      <c r="C792" s="2164"/>
      <c r="D792" s="2164"/>
      <c r="E792" s="2165"/>
      <c r="F792" s="2167"/>
      <c r="G792" s="2164"/>
      <c r="H792" s="2167"/>
      <c r="I792" s="2237"/>
      <c r="J792" s="2237"/>
      <c r="K792" s="2237"/>
      <c r="L792" s="2237"/>
      <c r="M792" s="2237"/>
      <c r="N792" s="2237"/>
      <c r="O792" s="2237"/>
      <c r="P792" s="2237"/>
      <c r="Q792" s="2237"/>
      <c r="R792" s="2237"/>
      <c r="S792" s="2237"/>
      <c r="T792" s="2237"/>
      <c r="U792" s="2237"/>
      <c r="V792" s="2237"/>
      <c r="W792" s="2237"/>
      <c r="X792" s="2237"/>
      <c r="Y792" s="2237"/>
      <c r="Z792" s="2237"/>
      <c r="AA792" s="2237"/>
      <c r="AB792" s="2238"/>
      <c r="AC792" s="2238"/>
      <c r="AD792" s="2238"/>
      <c r="AE792" s="2238"/>
      <c r="AF792" s="2237"/>
      <c r="AG792" s="2237"/>
      <c r="AH792" s="2237"/>
      <c r="AI792" s="2237"/>
      <c r="AJ792" s="2237"/>
      <c r="AK792" s="2237"/>
      <c r="AL792" s="2237"/>
      <c r="AM792" s="2237"/>
      <c r="AN792" s="2237"/>
      <c r="AO792" s="2237"/>
      <c r="AP792" s="2237"/>
      <c r="AQ792" s="2237"/>
      <c r="AR792" s="2237"/>
      <c r="AS792" s="2237"/>
      <c r="AT792" s="2237"/>
      <c r="AU792" s="2237"/>
      <c r="AV792" s="2237"/>
      <c r="AW792" s="2237"/>
      <c r="AX792" s="2237"/>
      <c r="AY792" s="2237"/>
      <c r="AZ792" s="2237"/>
      <c r="BA792" s="2237"/>
      <c r="BB792" s="2237"/>
      <c r="BC792" s="2237"/>
      <c r="BD792" s="2237"/>
      <c r="BE792" s="2237"/>
      <c r="BF792" s="2237"/>
      <c r="BG792" s="2237"/>
      <c r="BH792" s="2237"/>
      <c r="BI792" s="2237"/>
      <c r="BJ792" s="2237"/>
      <c r="BK792" s="2237"/>
      <c r="BL792" s="2237"/>
      <c r="BM792" s="2237"/>
      <c r="BN792" s="2237"/>
      <c r="BO792" s="2237"/>
      <c r="BP792" s="2237"/>
      <c r="BQ792" s="2237"/>
      <c r="BR792" s="2237"/>
      <c r="BS792" s="2238"/>
      <c r="BT792" s="2237"/>
      <c r="BU792" s="2237"/>
      <c r="BV792" s="2237"/>
      <c r="BW792" s="2237"/>
      <c r="BX792" s="2237"/>
      <c r="BY792" s="2237"/>
      <c r="BZ792" s="2237"/>
      <c r="CA792" s="2237"/>
      <c r="CB792" s="2237"/>
      <c r="CC792" s="2237"/>
      <c r="CD792" s="2237"/>
      <c r="CE792" s="2237"/>
      <c r="CF792" s="2237"/>
      <c r="CG792" s="2237"/>
      <c r="CH792" s="2237"/>
      <c r="CI792" s="2237"/>
      <c r="CJ792" s="2237"/>
      <c r="CK792" s="2237"/>
      <c r="CL792" s="2237"/>
      <c r="CM792" s="2238"/>
      <c r="CN792" s="2238"/>
      <c r="CO792" s="2239"/>
      <c r="CQ792" s="1653"/>
    </row>
    <row r="793" spans="1:95" s="551" customFormat="1" x14ac:dyDescent="0.2">
      <c r="A793" s="2170"/>
      <c r="B793" s="2236"/>
      <c r="C793" s="2164"/>
      <c r="D793" s="2164"/>
      <c r="E793" s="2165"/>
      <c r="F793" s="2167"/>
      <c r="G793" s="2164"/>
      <c r="H793" s="2167"/>
      <c r="I793" s="2237"/>
      <c r="J793" s="2237"/>
      <c r="K793" s="2237"/>
      <c r="L793" s="2237"/>
      <c r="M793" s="2237"/>
      <c r="N793" s="2237"/>
      <c r="O793" s="2237"/>
      <c r="P793" s="2237"/>
      <c r="Q793" s="2237"/>
      <c r="R793" s="2237"/>
      <c r="S793" s="2237"/>
      <c r="T793" s="2237"/>
      <c r="U793" s="2237"/>
      <c r="V793" s="2237"/>
      <c r="W793" s="2237"/>
      <c r="X793" s="2237"/>
      <c r="Y793" s="2237"/>
      <c r="Z793" s="2237"/>
      <c r="AA793" s="2237"/>
      <c r="AB793" s="2238"/>
      <c r="AC793" s="2238"/>
      <c r="AD793" s="2238"/>
      <c r="AE793" s="2238"/>
      <c r="AF793" s="2237"/>
      <c r="AG793" s="2237"/>
      <c r="AH793" s="2237"/>
      <c r="AI793" s="2237"/>
      <c r="AJ793" s="2237"/>
      <c r="AK793" s="2237"/>
      <c r="AL793" s="2237"/>
      <c r="AM793" s="2237"/>
      <c r="AN793" s="2237"/>
      <c r="AO793" s="2237"/>
      <c r="AP793" s="2237"/>
      <c r="AQ793" s="2237"/>
      <c r="AR793" s="2237"/>
      <c r="AS793" s="2237"/>
      <c r="AT793" s="2237"/>
      <c r="AU793" s="2237"/>
      <c r="AV793" s="2237"/>
      <c r="AW793" s="2237"/>
      <c r="AX793" s="2237"/>
      <c r="AY793" s="2237"/>
      <c r="AZ793" s="2237"/>
      <c r="BA793" s="2237"/>
      <c r="BB793" s="2237"/>
      <c r="BC793" s="2237"/>
      <c r="BD793" s="2237"/>
      <c r="BE793" s="2237"/>
      <c r="BF793" s="2237"/>
      <c r="BG793" s="2237"/>
      <c r="BH793" s="2237"/>
      <c r="BI793" s="2237"/>
      <c r="BJ793" s="2237"/>
      <c r="BK793" s="2237"/>
      <c r="BL793" s="2237"/>
      <c r="BM793" s="2237"/>
      <c r="BN793" s="2237"/>
      <c r="BO793" s="2237"/>
      <c r="BP793" s="2237"/>
      <c r="BQ793" s="2237"/>
      <c r="BR793" s="2237"/>
      <c r="BS793" s="2238"/>
      <c r="BT793" s="2237"/>
      <c r="BU793" s="2237"/>
      <c r="BV793" s="2237"/>
      <c r="BW793" s="2237"/>
      <c r="BX793" s="2237"/>
      <c r="BY793" s="2237"/>
      <c r="BZ793" s="2237"/>
      <c r="CA793" s="2237"/>
      <c r="CB793" s="2237"/>
      <c r="CC793" s="2237"/>
      <c r="CD793" s="2237"/>
      <c r="CE793" s="2237"/>
      <c r="CF793" s="2237"/>
      <c r="CG793" s="2237"/>
      <c r="CH793" s="2237"/>
      <c r="CI793" s="2237"/>
      <c r="CJ793" s="2237"/>
      <c r="CK793" s="2237"/>
      <c r="CL793" s="2237"/>
      <c r="CM793" s="2238"/>
      <c r="CN793" s="2238"/>
      <c r="CO793" s="2239"/>
      <c r="CQ793" s="1653"/>
    </row>
    <row r="794" spans="1:95" s="551" customFormat="1" x14ac:dyDescent="0.2">
      <c r="A794" s="2170"/>
      <c r="B794" s="2236"/>
      <c r="C794" s="2164"/>
      <c r="D794" s="2164"/>
      <c r="E794" s="2165"/>
      <c r="F794" s="2167"/>
      <c r="G794" s="2164"/>
      <c r="H794" s="2167"/>
      <c r="I794" s="2237"/>
      <c r="J794" s="2237"/>
      <c r="K794" s="2237"/>
      <c r="L794" s="2237"/>
      <c r="M794" s="2237"/>
      <c r="N794" s="2237"/>
      <c r="O794" s="2237"/>
      <c r="P794" s="2237"/>
      <c r="Q794" s="2237"/>
      <c r="R794" s="2237"/>
      <c r="S794" s="2237"/>
      <c r="T794" s="2237"/>
      <c r="U794" s="2237"/>
      <c r="V794" s="2237"/>
      <c r="W794" s="2237"/>
      <c r="X794" s="2237"/>
      <c r="Y794" s="2237"/>
      <c r="Z794" s="2237"/>
      <c r="AA794" s="2237"/>
      <c r="AB794" s="2238"/>
      <c r="AC794" s="2238"/>
      <c r="AD794" s="2238"/>
      <c r="AE794" s="2238"/>
      <c r="AF794" s="2237"/>
      <c r="AG794" s="2237"/>
      <c r="AH794" s="2237"/>
      <c r="AI794" s="2237"/>
      <c r="AJ794" s="2237"/>
      <c r="AK794" s="2237"/>
      <c r="AL794" s="2237"/>
      <c r="AM794" s="2237"/>
      <c r="AN794" s="2237"/>
      <c r="AO794" s="2237"/>
      <c r="AP794" s="2237"/>
      <c r="AQ794" s="2237"/>
      <c r="AR794" s="2237"/>
      <c r="AS794" s="2237"/>
      <c r="AT794" s="2237"/>
      <c r="AU794" s="2237"/>
      <c r="AV794" s="2237"/>
      <c r="AW794" s="2237"/>
      <c r="AX794" s="2237"/>
      <c r="AY794" s="2237"/>
      <c r="AZ794" s="2237"/>
      <c r="BA794" s="2237"/>
      <c r="BB794" s="2237"/>
      <c r="BC794" s="2237"/>
      <c r="BD794" s="2237"/>
      <c r="BE794" s="2237"/>
      <c r="BF794" s="2237"/>
      <c r="BG794" s="2237"/>
      <c r="BH794" s="2237"/>
      <c r="BI794" s="2237"/>
      <c r="BJ794" s="2237"/>
      <c r="BK794" s="2237"/>
      <c r="BL794" s="2237"/>
      <c r="BM794" s="2237"/>
      <c r="BN794" s="2237"/>
      <c r="BO794" s="2237"/>
      <c r="BP794" s="2237"/>
      <c r="BQ794" s="2237"/>
      <c r="BR794" s="2237"/>
      <c r="BS794" s="2238"/>
      <c r="BT794" s="2237"/>
      <c r="BU794" s="2237"/>
      <c r="BV794" s="2237"/>
      <c r="BW794" s="2237"/>
      <c r="BX794" s="2237"/>
      <c r="BY794" s="2237"/>
      <c r="BZ794" s="2237"/>
      <c r="CA794" s="2237"/>
      <c r="CB794" s="2237"/>
      <c r="CC794" s="2237"/>
      <c r="CD794" s="2237"/>
      <c r="CE794" s="2237"/>
      <c r="CF794" s="2237"/>
      <c r="CG794" s="2237"/>
      <c r="CH794" s="2237"/>
      <c r="CI794" s="2237"/>
      <c r="CJ794" s="2237"/>
      <c r="CK794" s="2237"/>
      <c r="CL794" s="2237"/>
      <c r="CM794" s="2238"/>
      <c r="CN794" s="2238"/>
      <c r="CO794" s="2239"/>
      <c r="CQ794" s="1653"/>
    </row>
    <row r="795" spans="1:95" s="551" customFormat="1" x14ac:dyDescent="0.2">
      <c r="A795" s="2170"/>
      <c r="B795" s="2236"/>
      <c r="C795" s="2164"/>
      <c r="D795" s="2164"/>
      <c r="E795" s="2165"/>
      <c r="F795" s="2167"/>
      <c r="G795" s="2164"/>
      <c r="H795" s="2167"/>
      <c r="I795" s="2237"/>
      <c r="J795" s="2237"/>
      <c r="K795" s="2237"/>
      <c r="L795" s="2237"/>
      <c r="M795" s="2237"/>
      <c r="N795" s="2237"/>
      <c r="O795" s="2237"/>
      <c r="P795" s="2237"/>
      <c r="Q795" s="2237"/>
      <c r="R795" s="2237"/>
      <c r="S795" s="2237"/>
      <c r="T795" s="2237"/>
      <c r="U795" s="2237"/>
      <c r="V795" s="2237"/>
      <c r="W795" s="2237"/>
      <c r="X795" s="2237"/>
      <c r="Y795" s="2237"/>
      <c r="Z795" s="2237"/>
      <c r="AA795" s="2237"/>
      <c r="AB795" s="2238"/>
      <c r="AC795" s="2238"/>
      <c r="AD795" s="2238"/>
      <c r="AE795" s="2238"/>
      <c r="AF795" s="2237"/>
      <c r="AG795" s="2237"/>
      <c r="AH795" s="2237"/>
      <c r="AI795" s="2237"/>
      <c r="AJ795" s="2237"/>
      <c r="AK795" s="2237"/>
      <c r="AL795" s="2237"/>
      <c r="AM795" s="2237"/>
      <c r="AN795" s="2237"/>
      <c r="AO795" s="2237"/>
      <c r="AP795" s="2237"/>
      <c r="AQ795" s="2237"/>
      <c r="AR795" s="2237"/>
      <c r="AS795" s="2237"/>
      <c r="AT795" s="2237"/>
      <c r="AU795" s="2237"/>
      <c r="AV795" s="2237"/>
      <c r="AW795" s="2237"/>
      <c r="AX795" s="2237"/>
      <c r="AY795" s="2237"/>
      <c r="AZ795" s="2237"/>
      <c r="BA795" s="2237"/>
      <c r="BB795" s="2237"/>
      <c r="BC795" s="2237"/>
      <c r="BD795" s="2237"/>
      <c r="BE795" s="2237"/>
      <c r="BF795" s="2237"/>
      <c r="BG795" s="2237"/>
      <c r="BH795" s="2237"/>
      <c r="BI795" s="2237"/>
      <c r="BJ795" s="2237"/>
      <c r="BK795" s="2237"/>
      <c r="BL795" s="2237"/>
      <c r="BM795" s="2237"/>
      <c r="BN795" s="2237"/>
      <c r="BO795" s="2237"/>
      <c r="BP795" s="2237"/>
      <c r="BQ795" s="2237"/>
      <c r="BR795" s="2237"/>
      <c r="BS795" s="2238"/>
      <c r="BT795" s="2237"/>
      <c r="BU795" s="2237"/>
      <c r="BV795" s="2237"/>
      <c r="BW795" s="2237"/>
      <c r="BX795" s="2237"/>
      <c r="BY795" s="2237"/>
      <c r="BZ795" s="2237"/>
      <c r="CA795" s="2237"/>
      <c r="CB795" s="2237"/>
      <c r="CC795" s="2237"/>
      <c r="CD795" s="2237"/>
      <c r="CE795" s="2237"/>
      <c r="CF795" s="2237"/>
      <c r="CG795" s="2237"/>
      <c r="CH795" s="2237"/>
      <c r="CI795" s="2237"/>
      <c r="CJ795" s="2237"/>
      <c r="CK795" s="2237"/>
      <c r="CL795" s="2237"/>
      <c r="CM795" s="2238"/>
      <c r="CN795" s="2238"/>
      <c r="CO795" s="2239"/>
      <c r="CQ795" s="1653"/>
    </row>
    <row r="796" spans="1:95" s="551" customFormat="1" x14ac:dyDescent="0.2">
      <c r="A796" s="2170"/>
      <c r="B796" s="2236"/>
      <c r="C796" s="2164"/>
      <c r="D796" s="2164"/>
      <c r="E796" s="2165"/>
      <c r="F796" s="2167"/>
      <c r="G796" s="2164"/>
      <c r="H796" s="2167"/>
      <c r="I796" s="2237"/>
      <c r="J796" s="2237"/>
      <c r="K796" s="2237"/>
      <c r="L796" s="2237"/>
      <c r="M796" s="2237"/>
      <c r="N796" s="2237"/>
      <c r="O796" s="2237"/>
      <c r="P796" s="2237"/>
      <c r="Q796" s="2237"/>
      <c r="R796" s="2237"/>
      <c r="S796" s="2237"/>
      <c r="T796" s="2237"/>
      <c r="U796" s="2237"/>
      <c r="V796" s="2237"/>
      <c r="W796" s="2237"/>
      <c r="X796" s="2237"/>
      <c r="Y796" s="2237"/>
      <c r="Z796" s="2237"/>
      <c r="AA796" s="2237"/>
      <c r="AB796" s="2238"/>
      <c r="AC796" s="2238"/>
      <c r="AD796" s="2238"/>
      <c r="AE796" s="2238"/>
      <c r="AF796" s="2237"/>
      <c r="AG796" s="2237"/>
      <c r="AH796" s="2237"/>
      <c r="AI796" s="2237"/>
      <c r="AJ796" s="2237"/>
      <c r="AK796" s="2237"/>
      <c r="AL796" s="2237"/>
      <c r="AM796" s="2237"/>
      <c r="AN796" s="2237"/>
      <c r="AO796" s="2237"/>
      <c r="AP796" s="2237"/>
      <c r="AQ796" s="2237"/>
      <c r="AR796" s="2237"/>
      <c r="AS796" s="2237"/>
      <c r="AT796" s="2237"/>
      <c r="AU796" s="2237"/>
      <c r="AV796" s="2237"/>
      <c r="AW796" s="2237"/>
      <c r="AX796" s="2237"/>
      <c r="AY796" s="2237"/>
      <c r="AZ796" s="2237"/>
      <c r="BA796" s="2237"/>
      <c r="BB796" s="2237"/>
      <c r="BC796" s="2237"/>
      <c r="BD796" s="2237"/>
      <c r="BE796" s="2237"/>
      <c r="BF796" s="2237"/>
      <c r="BG796" s="2237"/>
      <c r="BH796" s="2237"/>
      <c r="BI796" s="2237"/>
      <c r="BJ796" s="2237"/>
      <c r="BK796" s="2237"/>
      <c r="BL796" s="2237"/>
      <c r="BM796" s="2237"/>
      <c r="BN796" s="2237"/>
      <c r="BO796" s="2237"/>
      <c r="BP796" s="2237"/>
      <c r="BQ796" s="2237"/>
      <c r="BR796" s="2237"/>
      <c r="BS796" s="2238"/>
      <c r="BT796" s="2237"/>
      <c r="BU796" s="2237"/>
      <c r="BV796" s="2237"/>
      <c r="BW796" s="2237"/>
      <c r="BX796" s="2237"/>
      <c r="BY796" s="2237"/>
      <c r="BZ796" s="2237"/>
      <c r="CA796" s="2237"/>
      <c r="CB796" s="2237"/>
      <c r="CC796" s="2237"/>
      <c r="CD796" s="2237"/>
      <c r="CE796" s="2237"/>
      <c r="CF796" s="2237"/>
      <c r="CG796" s="2237"/>
      <c r="CH796" s="2237"/>
      <c r="CI796" s="2237"/>
      <c r="CJ796" s="2237"/>
      <c r="CK796" s="2237"/>
      <c r="CL796" s="2237"/>
      <c r="CM796" s="2238"/>
      <c r="CN796" s="2238"/>
      <c r="CO796" s="2239"/>
      <c r="CQ796" s="1653"/>
    </row>
    <row r="797" spans="1:95" s="551" customFormat="1" x14ac:dyDescent="0.2">
      <c r="A797" s="2170"/>
      <c r="B797" s="2236"/>
      <c r="C797" s="2164"/>
      <c r="D797" s="2164"/>
      <c r="E797" s="2165"/>
      <c r="F797" s="2167"/>
      <c r="G797" s="2164"/>
      <c r="H797" s="2167"/>
      <c r="I797" s="2237"/>
      <c r="J797" s="2237"/>
      <c r="K797" s="2237"/>
      <c r="L797" s="2237"/>
      <c r="M797" s="2237"/>
      <c r="N797" s="2237"/>
      <c r="O797" s="2237"/>
      <c r="P797" s="2237"/>
      <c r="Q797" s="2237"/>
      <c r="R797" s="2237"/>
      <c r="S797" s="2237"/>
      <c r="T797" s="2237"/>
      <c r="U797" s="2237"/>
      <c r="V797" s="2237"/>
      <c r="W797" s="2237"/>
      <c r="X797" s="2237"/>
      <c r="Y797" s="2237"/>
      <c r="Z797" s="2237"/>
      <c r="AA797" s="2237"/>
      <c r="AB797" s="2238"/>
      <c r="AC797" s="2238"/>
      <c r="AD797" s="2238"/>
      <c r="AE797" s="2238"/>
      <c r="AF797" s="2237"/>
      <c r="AG797" s="2237"/>
      <c r="AH797" s="2237"/>
      <c r="AI797" s="2237"/>
      <c r="AJ797" s="2237"/>
      <c r="AK797" s="2237"/>
      <c r="AL797" s="2237"/>
      <c r="AM797" s="2237"/>
      <c r="AN797" s="2237"/>
      <c r="AO797" s="2237"/>
      <c r="AP797" s="2237"/>
      <c r="AQ797" s="2237"/>
      <c r="AR797" s="2237"/>
      <c r="AS797" s="2237"/>
      <c r="AT797" s="2237"/>
      <c r="AU797" s="2237"/>
      <c r="AV797" s="2237"/>
      <c r="AW797" s="2237"/>
      <c r="AX797" s="2237"/>
      <c r="AY797" s="2237"/>
      <c r="AZ797" s="2237"/>
      <c r="BA797" s="2237"/>
      <c r="BB797" s="2237"/>
      <c r="BC797" s="2237"/>
      <c r="BD797" s="2237"/>
      <c r="BE797" s="2237"/>
      <c r="BF797" s="2237"/>
      <c r="BG797" s="2237"/>
      <c r="BH797" s="2237"/>
      <c r="BI797" s="2237"/>
      <c r="BJ797" s="2237"/>
      <c r="BK797" s="2237"/>
      <c r="BL797" s="2237"/>
      <c r="BM797" s="2237"/>
      <c r="BN797" s="2237"/>
      <c r="BO797" s="2237"/>
      <c r="BP797" s="2237"/>
      <c r="BQ797" s="2237"/>
      <c r="BR797" s="2237"/>
      <c r="BS797" s="2238"/>
      <c r="BT797" s="2237"/>
      <c r="BU797" s="2237"/>
      <c r="BV797" s="2237"/>
      <c r="BW797" s="2237"/>
      <c r="BX797" s="2237"/>
      <c r="BY797" s="2237"/>
      <c r="BZ797" s="2237"/>
      <c r="CA797" s="2237"/>
      <c r="CB797" s="2237"/>
      <c r="CC797" s="2237"/>
      <c r="CD797" s="2237"/>
      <c r="CE797" s="2237"/>
      <c r="CF797" s="2237"/>
      <c r="CG797" s="2237"/>
      <c r="CH797" s="2237"/>
      <c r="CI797" s="2237"/>
      <c r="CJ797" s="2237"/>
      <c r="CK797" s="2237"/>
      <c r="CL797" s="2237"/>
      <c r="CM797" s="2238"/>
      <c r="CN797" s="2238"/>
      <c r="CO797" s="2239"/>
      <c r="CQ797" s="1653"/>
    </row>
    <row r="798" spans="1:95" s="551" customFormat="1" x14ac:dyDescent="0.2">
      <c r="A798" s="2170"/>
      <c r="B798" s="2236"/>
      <c r="C798" s="2164"/>
      <c r="D798" s="2164"/>
      <c r="E798" s="2165"/>
      <c r="F798" s="2167"/>
      <c r="G798" s="2164"/>
      <c r="H798" s="2167"/>
      <c r="I798" s="2237"/>
      <c r="J798" s="2237"/>
      <c r="K798" s="2237"/>
      <c r="L798" s="2237"/>
      <c r="M798" s="2237"/>
      <c r="N798" s="2237"/>
      <c r="O798" s="2237"/>
      <c r="P798" s="2237"/>
      <c r="Q798" s="2237"/>
      <c r="R798" s="2237"/>
      <c r="S798" s="2237"/>
      <c r="T798" s="2237"/>
      <c r="U798" s="2237"/>
      <c r="V798" s="2237"/>
      <c r="W798" s="2237"/>
      <c r="X798" s="2237"/>
      <c r="Y798" s="2237"/>
      <c r="Z798" s="2237"/>
      <c r="AA798" s="2237"/>
      <c r="AB798" s="2238"/>
      <c r="AC798" s="2238"/>
      <c r="AD798" s="2238"/>
      <c r="AE798" s="2238"/>
      <c r="AF798" s="2237"/>
      <c r="AG798" s="2237"/>
      <c r="AH798" s="2237"/>
      <c r="AI798" s="2237"/>
      <c r="AJ798" s="2237"/>
      <c r="AK798" s="2237"/>
      <c r="AL798" s="2237"/>
      <c r="AM798" s="2237"/>
      <c r="AN798" s="2237"/>
      <c r="AO798" s="2237"/>
      <c r="AP798" s="2237"/>
      <c r="AQ798" s="2237"/>
      <c r="AR798" s="2237"/>
      <c r="AS798" s="2237"/>
      <c r="AT798" s="2237"/>
      <c r="AU798" s="2237"/>
      <c r="AV798" s="2237"/>
      <c r="AW798" s="2237"/>
      <c r="AX798" s="2237"/>
      <c r="AY798" s="2237"/>
      <c r="AZ798" s="2237"/>
      <c r="BA798" s="2237"/>
      <c r="BB798" s="2237"/>
      <c r="BC798" s="2237"/>
      <c r="BD798" s="2237"/>
      <c r="BE798" s="2237"/>
      <c r="BF798" s="2237"/>
      <c r="BG798" s="2237"/>
      <c r="BH798" s="2237"/>
      <c r="BI798" s="2237"/>
      <c r="BJ798" s="2237"/>
      <c r="BK798" s="2237"/>
      <c r="BL798" s="2237"/>
      <c r="BM798" s="2237"/>
      <c r="BN798" s="2237"/>
      <c r="BO798" s="2237"/>
      <c r="BP798" s="2237"/>
      <c r="BQ798" s="2237"/>
      <c r="BR798" s="2237"/>
      <c r="BS798" s="2238"/>
      <c r="BT798" s="2237"/>
      <c r="BU798" s="2237"/>
      <c r="BV798" s="2237"/>
      <c r="BW798" s="2237"/>
      <c r="BX798" s="2237"/>
      <c r="BY798" s="2237"/>
      <c r="BZ798" s="2237"/>
      <c r="CA798" s="2237"/>
      <c r="CB798" s="2237"/>
      <c r="CC798" s="2237"/>
      <c r="CD798" s="2237"/>
      <c r="CE798" s="2237"/>
      <c r="CF798" s="2237"/>
      <c r="CG798" s="2237"/>
      <c r="CH798" s="2237"/>
      <c r="CI798" s="2237"/>
      <c r="CJ798" s="2237"/>
      <c r="CK798" s="2237"/>
      <c r="CL798" s="2237"/>
      <c r="CM798" s="2238"/>
      <c r="CN798" s="2238"/>
      <c r="CO798" s="2239"/>
      <c r="CQ798" s="1653"/>
    </row>
    <row r="799" spans="1:95" s="551" customFormat="1" x14ac:dyDescent="0.2">
      <c r="A799" s="2170"/>
      <c r="B799" s="2236"/>
      <c r="C799" s="2164"/>
      <c r="D799" s="2164"/>
      <c r="E799" s="2165"/>
      <c r="F799" s="2167"/>
      <c r="G799" s="2164"/>
      <c r="H799" s="2167"/>
      <c r="I799" s="2237"/>
      <c r="J799" s="2237"/>
      <c r="K799" s="2237"/>
      <c r="L799" s="2237"/>
      <c r="M799" s="2237"/>
      <c r="N799" s="2237"/>
      <c r="O799" s="2237"/>
      <c r="P799" s="2237"/>
      <c r="Q799" s="2237"/>
      <c r="R799" s="2237"/>
      <c r="S799" s="2237"/>
      <c r="T799" s="2237"/>
      <c r="U799" s="2237"/>
      <c r="V799" s="2237"/>
      <c r="W799" s="2237"/>
      <c r="X799" s="2237"/>
      <c r="Y799" s="2237"/>
      <c r="Z799" s="2237"/>
      <c r="AA799" s="2237"/>
      <c r="AB799" s="2238"/>
      <c r="AC799" s="2238"/>
      <c r="AD799" s="2238"/>
      <c r="AE799" s="2238"/>
      <c r="AF799" s="2237"/>
      <c r="AG799" s="2237"/>
      <c r="AH799" s="2237"/>
      <c r="AI799" s="2237"/>
      <c r="AJ799" s="2237"/>
      <c r="AK799" s="2237"/>
      <c r="AL799" s="2237"/>
      <c r="AM799" s="2237"/>
      <c r="AN799" s="2237"/>
      <c r="AO799" s="2237"/>
      <c r="AP799" s="2237"/>
      <c r="AQ799" s="2237"/>
      <c r="AR799" s="2237"/>
      <c r="AS799" s="2237"/>
      <c r="AT799" s="2237"/>
      <c r="AU799" s="2237"/>
      <c r="AV799" s="2237"/>
      <c r="AW799" s="2237"/>
      <c r="AX799" s="2237"/>
      <c r="AY799" s="2237"/>
      <c r="AZ799" s="2237"/>
      <c r="BA799" s="2237"/>
      <c r="BB799" s="2237"/>
      <c r="BC799" s="2237"/>
      <c r="BD799" s="2237"/>
      <c r="BE799" s="2237"/>
      <c r="BF799" s="2237"/>
      <c r="BG799" s="2237"/>
      <c r="BH799" s="2237"/>
      <c r="BI799" s="2237"/>
      <c r="BJ799" s="2237"/>
      <c r="BK799" s="2237"/>
      <c r="BL799" s="2237"/>
      <c r="BM799" s="2237"/>
      <c r="BN799" s="2237"/>
      <c r="BO799" s="2237"/>
      <c r="BP799" s="2237"/>
      <c r="BQ799" s="2237"/>
      <c r="BR799" s="2237"/>
      <c r="BS799" s="2238"/>
      <c r="BT799" s="2237"/>
      <c r="BU799" s="2237"/>
      <c r="BV799" s="2237"/>
      <c r="BW799" s="2237"/>
      <c r="BX799" s="2237"/>
      <c r="BY799" s="2237"/>
      <c r="BZ799" s="2237"/>
      <c r="CA799" s="2237"/>
      <c r="CB799" s="2237"/>
      <c r="CC799" s="2237"/>
      <c r="CD799" s="2237"/>
      <c r="CE799" s="2237"/>
      <c r="CF799" s="2237"/>
      <c r="CG799" s="2237"/>
      <c r="CH799" s="2237"/>
      <c r="CI799" s="2237"/>
      <c r="CJ799" s="2237"/>
      <c r="CK799" s="2237"/>
      <c r="CL799" s="2237"/>
      <c r="CM799" s="2238"/>
      <c r="CN799" s="2238"/>
      <c r="CO799" s="2239"/>
      <c r="CQ799" s="1653"/>
    </row>
    <row r="800" spans="1:95" s="551" customFormat="1" x14ac:dyDescent="0.2">
      <c r="A800" s="2170"/>
      <c r="B800" s="2236"/>
      <c r="C800" s="2164"/>
      <c r="D800" s="2164"/>
      <c r="E800" s="2165"/>
      <c r="F800" s="2167"/>
      <c r="G800" s="2164"/>
      <c r="H800" s="2167"/>
      <c r="I800" s="2237"/>
      <c r="J800" s="2237"/>
      <c r="K800" s="2237"/>
      <c r="L800" s="2237"/>
      <c r="M800" s="2237"/>
      <c r="N800" s="2237"/>
      <c r="O800" s="2237"/>
      <c r="P800" s="2237"/>
      <c r="Q800" s="2237"/>
      <c r="R800" s="2237"/>
      <c r="S800" s="2237"/>
      <c r="T800" s="2237"/>
      <c r="U800" s="2237"/>
      <c r="V800" s="2237"/>
      <c r="W800" s="2237"/>
      <c r="X800" s="2237"/>
      <c r="Y800" s="2237"/>
      <c r="Z800" s="2237"/>
      <c r="AA800" s="2237"/>
      <c r="AB800" s="2238"/>
      <c r="AC800" s="2238"/>
      <c r="AD800" s="2238"/>
      <c r="AE800" s="2238"/>
      <c r="AF800" s="2237"/>
      <c r="AG800" s="2237"/>
      <c r="AH800" s="2237"/>
      <c r="AI800" s="2237"/>
      <c r="AJ800" s="2237"/>
      <c r="AK800" s="2237"/>
      <c r="AL800" s="2237"/>
      <c r="AM800" s="2237"/>
      <c r="AN800" s="2237"/>
      <c r="AO800" s="2237"/>
      <c r="AP800" s="2237"/>
      <c r="AQ800" s="2237"/>
      <c r="AR800" s="2237"/>
      <c r="AS800" s="2237"/>
      <c r="AT800" s="2237"/>
      <c r="AU800" s="2237"/>
      <c r="AV800" s="2237"/>
      <c r="AW800" s="2237"/>
      <c r="AX800" s="2237"/>
      <c r="AY800" s="2237"/>
      <c r="AZ800" s="2237"/>
      <c r="BA800" s="2237"/>
      <c r="BB800" s="2237"/>
      <c r="BC800" s="2237"/>
      <c r="BD800" s="2237"/>
      <c r="BE800" s="2237"/>
      <c r="BF800" s="2237"/>
      <c r="BG800" s="2237"/>
      <c r="BH800" s="2237"/>
      <c r="BI800" s="2237"/>
      <c r="BJ800" s="2237"/>
      <c r="BK800" s="2237"/>
      <c r="BL800" s="2237"/>
      <c r="BM800" s="2237"/>
      <c r="BN800" s="2237"/>
      <c r="BO800" s="2237"/>
      <c r="BP800" s="2237"/>
      <c r="BQ800" s="2237"/>
      <c r="BR800" s="2237"/>
      <c r="BS800" s="2238"/>
      <c r="BT800" s="2237"/>
      <c r="BU800" s="2237"/>
      <c r="BV800" s="2237"/>
      <c r="BW800" s="2237"/>
      <c r="BX800" s="2237"/>
      <c r="BY800" s="2237"/>
      <c r="BZ800" s="2237"/>
      <c r="CA800" s="2237"/>
      <c r="CB800" s="2237"/>
      <c r="CC800" s="2237"/>
      <c r="CD800" s="2237"/>
      <c r="CE800" s="2237"/>
      <c r="CF800" s="2237"/>
      <c r="CG800" s="2237"/>
      <c r="CH800" s="2237"/>
      <c r="CI800" s="2237"/>
      <c r="CJ800" s="2237"/>
      <c r="CK800" s="2237"/>
      <c r="CL800" s="2237"/>
      <c r="CM800" s="2238"/>
      <c r="CN800" s="2238"/>
      <c r="CO800" s="2239"/>
      <c r="CQ800" s="1653"/>
    </row>
    <row r="801" spans="1:95" s="551" customFormat="1" x14ac:dyDescent="0.2">
      <c r="A801" s="2170"/>
      <c r="B801" s="2236"/>
      <c r="C801" s="2164"/>
      <c r="D801" s="2164"/>
      <c r="E801" s="2165"/>
      <c r="F801" s="2167"/>
      <c r="G801" s="2164"/>
      <c r="H801" s="2167"/>
      <c r="I801" s="2237"/>
      <c r="J801" s="2237"/>
      <c r="K801" s="2237"/>
      <c r="L801" s="2237"/>
      <c r="M801" s="2237"/>
      <c r="N801" s="2237"/>
      <c r="O801" s="2237"/>
      <c r="P801" s="2237"/>
      <c r="Q801" s="2237"/>
      <c r="R801" s="2237"/>
      <c r="S801" s="2237"/>
      <c r="T801" s="2237"/>
      <c r="U801" s="2237"/>
      <c r="V801" s="2237"/>
      <c r="W801" s="2237"/>
      <c r="X801" s="2237"/>
      <c r="Y801" s="2237"/>
      <c r="Z801" s="2237"/>
      <c r="AA801" s="2237"/>
      <c r="AB801" s="2238"/>
      <c r="AC801" s="2238"/>
      <c r="AD801" s="2238"/>
      <c r="AE801" s="2238"/>
      <c r="AF801" s="2237"/>
      <c r="AG801" s="2237"/>
      <c r="AH801" s="2237"/>
      <c r="AI801" s="2237"/>
      <c r="AJ801" s="2237"/>
      <c r="AK801" s="2237"/>
      <c r="AL801" s="2237"/>
      <c r="AM801" s="2237"/>
      <c r="AN801" s="2237"/>
      <c r="AO801" s="2237"/>
      <c r="AP801" s="2237"/>
      <c r="AQ801" s="2237"/>
      <c r="AR801" s="2237"/>
      <c r="AS801" s="2237"/>
      <c r="AT801" s="2237"/>
      <c r="AU801" s="2237"/>
      <c r="AV801" s="2237"/>
      <c r="AW801" s="2237"/>
      <c r="AX801" s="2237"/>
      <c r="AY801" s="2237"/>
      <c r="AZ801" s="2237"/>
      <c r="BA801" s="2237"/>
      <c r="BB801" s="2237"/>
      <c r="BC801" s="2237"/>
      <c r="BD801" s="2237"/>
      <c r="BE801" s="2237"/>
      <c r="BF801" s="2237"/>
      <c r="BG801" s="2237"/>
      <c r="BH801" s="2237"/>
      <c r="BI801" s="2237"/>
      <c r="BJ801" s="2237"/>
      <c r="BK801" s="2237"/>
      <c r="BL801" s="2237"/>
      <c r="BM801" s="2237"/>
      <c r="BN801" s="2237"/>
      <c r="BO801" s="2237"/>
      <c r="BP801" s="2237"/>
      <c r="BQ801" s="2237"/>
      <c r="BR801" s="2237"/>
      <c r="BS801" s="2238"/>
      <c r="BT801" s="2237"/>
      <c r="BU801" s="2237"/>
      <c r="BV801" s="2237"/>
      <c r="BW801" s="2237"/>
      <c r="BX801" s="2237"/>
      <c r="BY801" s="2237"/>
      <c r="BZ801" s="2237"/>
      <c r="CA801" s="2237"/>
      <c r="CB801" s="2237"/>
      <c r="CC801" s="2237"/>
      <c r="CD801" s="2237"/>
      <c r="CE801" s="2237"/>
      <c r="CF801" s="2237"/>
      <c r="CG801" s="2237"/>
      <c r="CH801" s="2237"/>
      <c r="CI801" s="2237"/>
      <c r="CJ801" s="2237"/>
      <c r="CK801" s="2237"/>
      <c r="CL801" s="2237"/>
      <c r="CM801" s="2238"/>
      <c r="CN801" s="2238"/>
      <c r="CO801" s="2239"/>
      <c r="CQ801" s="1653"/>
    </row>
    <row r="802" spans="1:95" s="551" customFormat="1" x14ac:dyDescent="0.2">
      <c r="A802" s="2170"/>
      <c r="B802" s="2236"/>
      <c r="C802" s="2164"/>
      <c r="D802" s="2164"/>
      <c r="E802" s="2165"/>
      <c r="F802" s="2167"/>
      <c r="G802" s="2164"/>
      <c r="H802" s="2167"/>
      <c r="I802" s="2237"/>
      <c r="J802" s="2237"/>
      <c r="K802" s="2237"/>
      <c r="L802" s="2237"/>
      <c r="M802" s="2237"/>
      <c r="N802" s="2237"/>
      <c r="O802" s="2237"/>
      <c r="P802" s="2237"/>
      <c r="Q802" s="2237"/>
      <c r="R802" s="2237"/>
      <c r="S802" s="2237"/>
      <c r="T802" s="2237"/>
      <c r="U802" s="2237"/>
      <c r="V802" s="2237"/>
      <c r="W802" s="2237"/>
      <c r="X802" s="2237"/>
      <c r="Y802" s="2237"/>
      <c r="Z802" s="2237"/>
      <c r="AA802" s="2237"/>
      <c r="AB802" s="2238"/>
      <c r="AC802" s="2238"/>
      <c r="AD802" s="2238"/>
      <c r="AE802" s="2238"/>
      <c r="AF802" s="2237"/>
      <c r="AG802" s="2237"/>
      <c r="AH802" s="2237"/>
      <c r="AI802" s="2237"/>
      <c r="AJ802" s="2237"/>
      <c r="AK802" s="2237"/>
      <c r="AL802" s="2237"/>
      <c r="AM802" s="2237"/>
      <c r="AN802" s="2237"/>
      <c r="AO802" s="2237"/>
      <c r="AP802" s="2237"/>
      <c r="AQ802" s="2237"/>
      <c r="AR802" s="2237"/>
      <c r="AS802" s="2237"/>
      <c r="AT802" s="2237"/>
      <c r="AU802" s="2237"/>
      <c r="AV802" s="2237"/>
      <c r="AW802" s="2237"/>
      <c r="AX802" s="2237"/>
      <c r="AY802" s="2237"/>
      <c r="AZ802" s="2237"/>
      <c r="BA802" s="2237"/>
      <c r="BB802" s="2237"/>
      <c r="BC802" s="2237"/>
      <c r="BD802" s="2237"/>
      <c r="BE802" s="2237"/>
      <c r="BF802" s="2237"/>
      <c r="BG802" s="2237"/>
      <c r="BH802" s="2237"/>
      <c r="BI802" s="2237"/>
      <c r="BJ802" s="2237"/>
      <c r="BK802" s="2237"/>
      <c r="BL802" s="2237"/>
      <c r="BM802" s="2237"/>
      <c r="BN802" s="2237"/>
      <c r="BO802" s="2237"/>
      <c r="BP802" s="2237"/>
      <c r="BQ802" s="2237"/>
      <c r="BR802" s="2237"/>
      <c r="BS802" s="2238"/>
      <c r="BT802" s="2237"/>
      <c r="BU802" s="2237"/>
      <c r="BV802" s="2237"/>
      <c r="BW802" s="2237"/>
      <c r="BX802" s="2237"/>
      <c r="BY802" s="2237"/>
      <c r="BZ802" s="2237"/>
      <c r="CA802" s="2237"/>
      <c r="CB802" s="2237"/>
      <c r="CC802" s="2237"/>
      <c r="CD802" s="2237"/>
      <c r="CE802" s="2237"/>
      <c r="CF802" s="2237"/>
      <c r="CG802" s="2237"/>
      <c r="CH802" s="2237"/>
      <c r="CI802" s="2237"/>
      <c r="CJ802" s="2237"/>
      <c r="CK802" s="2237"/>
      <c r="CL802" s="2237"/>
      <c r="CM802" s="2238"/>
      <c r="CN802" s="2238"/>
      <c r="CO802" s="2239"/>
      <c r="CQ802" s="1653"/>
    </row>
    <row r="803" spans="1:95" s="551" customFormat="1" x14ac:dyDescent="0.2">
      <c r="A803" s="2170"/>
      <c r="B803" s="2236"/>
      <c r="C803" s="2164"/>
      <c r="D803" s="2164"/>
      <c r="E803" s="2165"/>
      <c r="F803" s="2167"/>
      <c r="G803" s="2164"/>
      <c r="H803" s="2167"/>
      <c r="I803" s="2237"/>
      <c r="J803" s="2237"/>
      <c r="K803" s="2237"/>
      <c r="L803" s="2237"/>
      <c r="M803" s="2237"/>
      <c r="N803" s="2237"/>
      <c r="O803" s="2237"/>
      <c r="P803" s="2237"/>
      <c r="Q803" s="2237"/>
      <c r="R803" s="2237"/>
      <c r="S803" s="2237"/>
      <c r="T803" s="2237"/>
      <c r="U803" s="2237"/>
      <c r="V803" s="2237"/>
      <c r="W803" s="2237"/>
      <c r="X803" s="2237"/>
      <c r="Y803" s="2237"/>
      <c r="Z803" s="2237"/>
      <c r="AA803" s="2237"/>
      <c r="AB803" s="2238"/>
      <c r="AC803" s="2238"/>
      <c r="AD803" s="2238"/>
      <c r="AE803" s="2238"/>
      <c r="AF803" s="2237"/>
      <c r="AG803" s="2237"/>
      <c r="AH803" s="2237"/>
      <c r="AI803" s="2237"/>
      <c r="AJ803" s="2237"/>
      <c r="AK803" s="2237"/>
      <c r="AL803" s="2237"/>
      <c r="AM803" s="2237"/>
      <c r="AN803" s="2237"/>
      <c r="AO803" s="2237"/>
      <c r="AP803" s="2237"/>
      <c r="AQ803" s="2237"/>
      <c r="AR803" s="2237"/>
      <c r="AS803" s="2237"/>
      <c r="AT803" s="2237"/>
      <c r="AU803" s="2237"/>
      <c r="AV803" s="2237"/>
      <c r="AW803" s="2237"/>
      <c r="AX803" s="2237"/>
      <c r="AY803" s="2237"/>
      <c r="AZ803" s="2237"/>
      <c r="BA803" s="2237"/>
      <c r="BB803" s="2237"/>
      <c r="BC803" s="2237"/>
      <c r="BD803" s="2237"/>
      <c r="BE803" s="2237"/>
      <c r="BF803" s="2237"/>
      <c r="BG803" s="2237"/>
      <c r="BH803" s="2237"/>
      <c r="BI803" s="2237"/>
      <c r="BJ803" s="2237"/>
      <c r="BK803" s="2237"/>
      <c r="BL803" s="2237"/>
      <c r="BM803" s="2237"/>
      <c r="BN803" s="2237"/>
      <c r="BO803" s="2237"/>
      <c r="BP803" s="2237"/>
      <c r="BQ803" s="2237"/>
      <c r="BR803" s="2237"/>
      <c r="BS803" s="2238"/>
      <c r="BT803" s="2237"/>
      <c r="BU803" s="2237"/>
      <c r="BV803" s="2237"/>
      <c r="BW803" s="2237"/>
      <c r="BX803" s="2237"/>
      <c r="BY803" s="2237"/>
      <c r="BZ803" s="2237"/>
      <c r="CA803" s="2237"/>
      <c r="CB803" s="2237"/>
      <c r="CC803" s="2237"/>
      <c r="CD803" s="2237"/>
      <c r="CE803" s="2237"/>
      <c r="CF803" s="2237"/>
      <c r="CG803" s="2237"/>
      <c r="CH803" s="2237"/>
      <c r="CI803" s="2237"/>
      <c r="CJ803" s="2237"/>
      <c r="CK803" s="2237"/>
      <c r="CL803" s="2237"/>
      <c r="CM803" s="2238"/>
      <c r="CN803" s="2238"/>
      <c r="CO803" s="2239"/>
      <c r="CQ803" s="1653"/>
    </row>
    <row r="804" spans="1:95" s="551" customFormat="1" x14ac:dyDescent="0.2">
      <c r="A804" s="2170"/>
      <c r="B804" s="2236"/>
      <c r="C804" s="2164"/>
      <c r="D804" s="2164"/>
      <c r="E804" s="2165"/>
      <c r="F804" s="2167"/>
      <c r="G804" s="2164"/>
      <c r="H804" s="2167"/>
      <c r="I804" s="2237"/>
      <c r="J804" s="2237"/>
      <c r="K804" s="2237"/>
      <c r="L804" s="2237"/>
      <c r="M804" s="2237"/>
      <c r="N804" s="2237"/>
      <c r="O804" s="2237"/>
      <c r="P804" s="2237"/>
      <c r="Q804" s="2237"/>
      <c r="R804" s="2237"/>
      <c r="S804" s="2237"/>
      <c r="T804" s="2237"/>
      <c r="U804" s="2237"/>
      <c r="V804" s="2237"/>
      <c r="W804" s="2237"/>
      <c r="X804" s="2237"/>
      <c r="Y804" s="2237"/>
      <c r="Z804" s="2237"/>
      <c r="AA804" s="2237"/>
      <c r="AB804" s="2238"/>
      <c r="AC804" s="2238"/>
      <c r="AD804" s="2238"/>
      <c r="AE804" s="2238"/>
      <c r="AF804" s="2237"/>
      <c r="AG804" s="2237"/>
      <c r="AH804" s="2237"/>
      <c r="AI804" s="2237"/>
      <c r="AJ804" s="2237"/>
      <c r="AK804" s="2237"/>
      <c r="AL804" s="2237"/>
      <c r="AM804" s="2237"/>
      <c r="AN804" s="2237"/>
      <c r="AO804" s="2237"/>
      <c r="AP804" s="2237"/>
      <c r="AQ804" s="2237"/>
      <c r="AR804" s="2237"/>
      <c r="AS804" s="2237"/>
      <c r="AT804" s="2237"/>
      <c r="AU804" s="2237"/>
      <c r="AV804" s="2237"/>
      <c r="AW804" s="2237"/>
      <c r="AX804" s="2237"/>
      <c r="AY804" s="2237"/>
      <c r="AZ804" s="2237"/>
      <c r="BA804" s="2237"/>
      <c r="BB804" s="2237"/>
      <c r="BC804" s="2237"/>
      <c r="BD804" s="2237"/>
      <c r="BE804" s="2237"/>
      <c r="BF804" s="2237"/>
      <c r="BG804" s="2237"/>
      <c r="BH804" s="2237"/>
      <c r="BI804" s="2237"/>
      <c r="BJ804" s="2237"/>
      <c r="BK804" s="2237"/>
      <c r="BL804" s="2237"/>
      <c r="BM804" s="2237"/>
      <c r="BN804" s="2237"/>
      <c r="BO804" s="2237"/>
      <c r="BP804" s="2237"/>
      <c r="BQ804" s="2237"/>
      <c r="BR804" s="2237"/>
      <c r="BS804" s="2238"/>
      <c r="BT804" s="2237"/>
      <c r="BU804" s="2237"/>
      <c r="BV804" s="2237"/>
      <c r="BW804" s="2237"/>
      <c r="BX804" s="2237"/>
      <c r="BY804" s="2237"/>
      <c r="BZ804" s="2237"/>
      <c r="CA804" s="2237"/>
      <c r="CB804" s="2237"/>
      <c r="CC804" s="2237"/>
      <c r="CD804" s="2237"/>
      <c r="CE804" s="2237"/>
      <c r="CF804" s="2237"/>
      <c r="CG804" s="2237"/>
      <c r="CH804" s="2237"/>
      <c r="CI804" s="2237"/>
      <c r="CJ804" s="2237"/>
      <c r="CK804" s="2237"/>
      <c r="CL804" s="2237"/>
      <c r="CM804" s="2238"/>
      <c r="CN804" s="2238"/>
      <c r="CO804" s="2239"/>
      <c r="CQ804" s="1653"/>
    </row>
    <row r="805" spans="1:95" s="551" customFormat="1" x14ac:dyDescent="0.2">
      <c r="A805" s="2170"/>
      <c r="B805" s="2236"/>
      <c r="C805" s="2164"/>
      <c r="D805" s="2164"/>
      <c r="E805" s="2165"/>
      <c r="F805" s="2167"/>
      <c r="G805" s="2164"/>
      <c r="H805" s="2167"/>
      <c r="I805" s="2237"/>
      <c r="J805" s="2237"/>
      <c r="K805" s="2237"/>
      <c r="L805" s="2237"/>
      <c r="M805" s="2237"/>
      <c r="N805" s="2237"/>
      <c r="O805" s="2237"/>
      <c r="P805" s="2237"/>
      <c r="Q805" s="2237"/>
      <c r="R805" s="2237"/>
      <c r="S805" s="2237"/>
      <c r="T805" s="2237"/>
      <c r="U805" s="2237"/>
      <c r="V805" s="2237"/>
      <c r="W805" s="2237"/>
      <c r="X805" s="2237"/>
      <c r="Y805" s="2237"/>
      <c r="Z805" s="2237"/>
      <c r="AA805" s="2237"/>
      <c r="AB805" s="2238"/>
      <c r="AC805" s="2238"/>
      <c r="AD805" s="2238"/>
      <c r="AE805" s="2238"/>
      <c r="AF805" s="2237"/>
      <c r="AG805" s="2237"/>
      <c r="AH805" s="2237"/>
      <c r="AI805" s="2237"/>
      <c r="AJ805" s="2237"/>
      <c r="AK805" s="2237"/>
      <c r="AL805" s="2237"/>
      <c r="AM805" s="2237"/>
      <c r="AN805" s="2237"/>
      <c r="AO805" s="2237"/>
      <c r="AP805" s="2237"/>
      <c r="AQ805" s="2237"/>
      <c r="AR805" s="2237"/>
      <c r="AS805" s="2237"/>
      <c r="AT805" s="2237"/>
      <c r="AU805" s="2237"/>
      <c r="AV805" s="2237"/>
      <c r="AW805" s="2237"/>
      <c r="AX805" s="2237"/>
      <c r="AY805" s="2237"/>
      <c r="AZ805" s="2237"/>
      <c r="BA805" s="2237"/>
      <c r="BB805" s="2237"/>
      <c r="BC805" s="2237"/>
      <c r="BD805" s="2237"/>
      <c r="BE805" s="2237"/>
      <c r="BF805" s="2237"/>
      <c r="BG805" s="2237"/>
      <c r="BH805" s="2237"/>
      <c r="BI805" s="2237"/>
      <c r="BJ805" s="2237"/>
      <c r="BK805" s="2237"/>
      <c r="BL805" s="2237"/>
      <c r="BM805" s="2237"/>
      <c r="BN805" s="2237"/>
      <c r="BO805" s="2237"/>
      <c r="BP805" s="2237"/>
      <c r="BQ805" s="2237"/>
      <c r="BR805" s="2237"/>
      <c r="BS805" s="2238"/>
      <c r="BT805" s="2237"/>
      <c r="BU805" s="2237"/>
      <c r="BV805" s="2237"/>
      <c r="BW805" s="2237"/>
      <c r="BX805" s="2237"/>
      <c r="BY805" s="2237"/>
      <c r="BZ805" s="2237"/>
      <c r="CA805" s="2237"/>
      <c r="CB805" s="2237"/>
      <c r="CC805" s="2237"/>
      <c r="CD805" s="2237"/>
      <c r="CE805" s="2237"/>
      <c r="CF805" s="2237"/>
      <c r="CG805" s="2237"/>
      <c r="CH805" s="2237"/>
      <c r="CI805" s="2237"/>
      <c r="CJ805" s="2237"/>
      <c r="CK805" s="2237"/>
      <c r="CL805" s="2237"/>
      <c r="CM805" s="2238"/>
      <c r="CN805" s="2238"/>
      <c r="CO805" s="2239"/>
      <c r="CQ805" s="1653"/>
    </row>
    <row r="806" spans="1:95" s="551" customFormat="1" x14ac:dyDescent="0.2">
      <c r="A806" s="2170"/>
      <c r="B806" s="2236"/>
      <c r="C806" s="2164"/>
      <c r="D806" s="2164"/>
      <c r="E806" s="2165"/>
      <c r="F806" s="2167"/>
      <c r="G806" s="2164"/>
      <c r="H806" s="2167"/>
      <c r="I806" s="2237"/>
      <c r="J806" s="2237"/>
      <c r="K806" s="2237"/>
      <c r="L806" s="2237"/>
      <c r="M806" s="2237"/>
      <c r="N806" s="2237"/>
      <c r="O806" s="2237"/>
      <c r="P806" s="2237"/>
      <c r="Q806" s="2237"/>
      <c r="R806" s="2237"/>
      <c r="S806" s="2237"/>
      <c r="T806" s="2237"/>
      <c r="U806" s="2237"/>
      <c r="V806" s="2237"/>
      <c r="W806" s="2237"/>
      <c r="X806" s="2237"/>
      <c r="Y806" s="2237"/>
      <c r="Z806" s="2237"/>
      <c r="AA806" s="2237"/>
      <c r="AB806" s="2238"/>
      <c r="AC806" s="2238"/>
      <c r="AD806" s="2238"/>
      <c r="AE806" s="2238"/>
      <c r="AF806" s="2237"/>
      <c r="AG806" s="2237"/>
      <c r="AH806" s="2237"/>
      <c r="AI806" s="2237"/>
      <c r="AJ806" s="2237"/>
      <c r="AK806" s="2237"/>
      <c r="AL806" s="2237"/>
      <c r="AM806" s="2237"/>
      <c r="AN806" s="2237"/>
      <c r="AO806" s="2237"/>
      <c r="AP806" s="2237"/>
      <c r="AQ806" s="2237"/>
      <c r="AR806" s="2237"/>
      <c r="AS806" s="2237"/>
      <c r="AT806" s="2237"/>
      <c r="AU806" s="2237"/>
      <c r="AV806" s="2237"/>
      <c r="AW806" s="2237"/>
      <c r="AX806" s="2237"/>
      <c r="AY806" s="2237"/>
      <c r="AZ806" s="2237"/>
      <c r="BA806" s="2237"/>
      <c r="BB806" s="2237"/>
      <c r="BC806" s="2237"/>
      <c r="BD806" s="2237"/>
      <c r="BE806" s="2237"/>
      <c r="BF806" s="2237"/>
      <c r="BG806" s="2237"/>
      <c r="BH806" s="2237"/>
      <c r="BI806" s="2237"/>
      <c r="BJ806" s="2237"/>
      <c r="BK806" s="2237"/>
      <c r="BL806" s="2237"/>
      <c r="BM806" s="2237"/>
      <c r="BN806" s="2237"/>
      <c r="BO806" s="2237"/>
      <c r="BP806" s="2237"/>
      <c r="BQ806" s="2237"/>
      <c r="BR806" s="2237"/>
      <c r="BS806" s="2238"/>
      <c r="BT806" s="2237"/>
      <c r="BU806" s="2237"/>
      <c r="BV806" s="2237"/>
      <c r="BW806" s="2237"/>
      <c r="BX806" s="2237"/>
      <c r="BY806" s="2237"/>
      <c r="BZ806" s="2237"/>
      <c r="CA806" s="2237"/>
      <c r="CB806" s="2237"/>
      <c r="CC806" s="2237"/>
      <c r="CD806" s="2237"/>
      <c r="CE806" s="2237"/>
      <c r="CF806" s="2237"/>
      <c r="CG806" s="2237"/>
      <c r="CH806" s="2237"/>
      <c r="CI806" s="2237"/>
      <c r="CJ806" s="2237"/>
      <c r="CK806" s="2237"/>
      <c r="CL806" s="2237"/>
      <c r="CM806" s="2238"/>
      <c r="CN806" s="2238"/>
      <c r="CO806" s="2239"/>
      <c r="CQ806" s="1653"/>
    </row>
    <row r="807" spans="1:95" s="551" customFormat="1" x14ac:dyDescent="0.2">
      <c r="A807" s="2170"/>
      <c r="B807" s="2236"/>
      <c r="C807" s="2164"/>
      <c r="D807" s="2164"/>
      <c r="E807" s="2165"/>
      <c r="F807" s="2167"/>
      <c r="G807" s="2164"/>
      <c r="H807" s="2167"/>
      <c r="I807" s="2237"/>
      <c r="J807" s="2237"/>
      <c r="K807" s="2237"/>
      <c r="L807" s="2237"/>
      <c r="M807" s="2237"/>
      <c r="N807" s="2237"/>
      <c r="O807" s="2237"/>
      <c r="P807" s="2237"/>
      <c r="Q807" s="2237"/>
      <c r="R807" s="2237"/>
      <c r="S807" s="2237"/>
      <c r="T807" s="2237"/>
      <c r="U807" s="2237"/>
      <c r="V807" s="2237"/>
      <c r="W807" s="2237"/>
      <c r="X807" s="2237"/>
      <c r="Y807" s="2237"/>
      <c r="Z807" s="2237"/>
      <c r="AA807" s="2237"/>
      <c r="AB807" s="2238"/>
      <c r="AC807" s="2238"/>
      <c r="AD807" s="2238"/>
      <c r="AE807" s="2238"/>
      <c r="AF807" s="2237"/>
      <c r="AG807" s="2237"/>
      <c r="AH807" s="2237"/>
      <c r="AI807" s="2237"/>
      <c r="AJ807" s="2237"/>
      <c r="AK807" s="2237"/>
      <c r="AL807" s="2237"/>
      <c r="AM807" s="2237"/>
      <c r="AN807" s="2237"/>
      <c r="AO807" s="2237"/>
      <c r="AP807" s="2237"/>
      <c r="AQ807" s="2237"/>
      <c r="AR807" s="2237"/>
      <c r="AS807" s="2237"/>
      <c r="AT807" s="2237"/>
      <c r="AU807" s="2237"/>
      <c r="AV807" s="2237"/>
      <c r="AW807" s="2237"/>
      <c r="AX807" s="2237"/>
      <c r="AY807" s="2237"/>
      <c r="AZ807" s="2237"/>
      <c r="BA807" s="2237"/>
      <c r="BB807" s="2237"/>
      <c r="BC807" s="2237"/>
      <c r="BD807" s="2237"/>
      <c r="BE807" s="2237"/>
      <c r="BF807" s="2237"/>
      <c r="BG807" s="2237"/>
      <c r="BH807" s="2237"/>
      <c r="BI807" s="2237"/>
      <c r="BJ807" s="2237"/>
      <c r="BK807" s="2237"/>
      <c r="BL807" s="2237"/>
      <c r="BM807" s="2237"/>
      <c r="BN807" s="2237"/>
      <c r="BO807" s="2237"/>
      <c r="BP807" s="2237"/>
      <c r="BQ807" s="2237"/>
      <c r="BR807" s="2237"/>
      <c r="BS807" s="2238"/>
      <c r="BT807" s="2237"/>
      <c r="BU807" s="2237"/>
      <c r="BV807" s="2237"/>
      <c r="BW807" s="2237"/>
      <c r="BX807" s="2237"/>
      <c r="BY807" s="2237"/>
      <c r="BZ807" s="2237"/>
      <c r="CA807" s="2237"/>
      <c r="CB807" s="2237"/>
      <c r="CC807" s="2237"/>
      <c r="CD807" s="2237"/>
      <c r="CE807" s="2237"/>
      <c r="CF807" s="2237"/>
      <c r="CG807" s="2237"/>
      <c r="CH807" s="2237"/>
      <c r="CI807" s="2237"/>
      <c r="CJ807" s="2237"/>
      <c r="CK807" s="2237"/>
      <c r="CL807" s="2237"/>
      <c r="CM807" s="2238"/>
      <c r="CN807" s="2238"/>
      <c r="CO807" s="2239"/>
      <c r="CQ807" s="1653"/>
    </row>
    <row r="808" spans="1:95" s="551" customFormat="1" x14ac:dyDescent="0.2">
      <c r="A808" s="2170"/>
      <c r="B808" s="2236"/>
      <c r="C808" s="2164"/>
      <c r="D808" s="2164"/>
      <c r="E808" s="2165"/>
      <c r="F808" s="2167"/>
      <c r="G808" s="2164"/>
      <c r="H808" s="2167"/>
      <c r="I808" s="2237"/>
      <c r="J808" s="2237"/>
      <c r="K808" s="2237"/>
      <c r="L808" s="2237"/>
      <c r="M808" s="2237"/>
      <c r="N808" s="2237"/>
      <c r="O808" s="2237"/>
      <c r="P808" s="2237"/>
      <c r="Q808" s="2237"/>
      <c r="R808" s="2237"/>
      <c r="S808" s="2237"/>
      <c r="T808" s="2237"/>
      <c r="U808" s="2237"/>
      <c r="V808" s="2237"/>
      <c r="W808" s="2237"/>
      <c r="X808" s="2237"/>
      <c r="Y808" s="2237"/>
      <c r="Z808" s="2237"/>
      <c r="AA808" s="2237"/>
      <c r="AB808" s="2238"/>
      <c r="AC808" s="2238"/>
      <c r="AD808" s="2238"/>
      <c r="AE808" s="2238"/>
      <c r="AF808" s="2237"/>
      <c r="AG808" s="2237"/>
      <c r="AH808" s="2237"/>
      <c r="AI808" s="2237"/>
      <c r="AJ808" s="2237"/>
      <c r="AK808" s="2237"/>
      <c r="AL808" s="2237"/>
      <c r="AM808" s="2237"/>
      <c r="AN808" s="2237"/>
      <c r="AO808" s="2237"/>
      <c r="AP808" s="2237"/>
      <c r="AQ808" s="2237"/>
      <c r="AR808" s="2237"/>
      <c r="AS808" s="2237"/>
      <c r="AT808" s="2237"/>
      <c r="AU808" s="2237"/>
      <c r="AV808" s="2237"/>
      <c r="AW808" s="2237"/>
      <c r="AX808" s="2237"/>
      <c r="AY808" s="2237"/>
      <c r="AZ808" s="2237"/>
      <c r="BA808" s="2237"/>
      <c r="BB808" s="2237"/>
      <c r="BC808" s="2237"/>
      <c r="BD808" s="2237"/>
      <c r="BE808" s="2237"/>
      <c r="BF808" s="2237"/>
      <c r="BG808" s="2237"/>
      <c r="BH808" s="2237"/>
      <c r="BI808" s="2237"/>
      <c r="BJ808" s="2237"/>
      <c r="BK808" s="2237"/>
      <c r="BL808" s="2237"/>
      <c r="BM808" s="2237"/>
      <c r="BN808" s="2237"/>
      <c r="BO808" s="2237"/>
      <c r="BP808" s="2237"/>
      <c r="BQ808" s="2237"/>
      <c r="BR808" s="2237"/>
      <c r="BS808" s="2238"/>
      <c r="BT808" s="2237"/>
      <c r="BU808" s="2237"/>
      <c r="BV808" s="2237"/>
      <c r="BW808" s="2237"/>
      <c r="BX808" s="2237"/>
      <c r="BY808" s="2237"/>
      <c r="BZ808" s="2237"/>
      <c r="CA808" s="2237"/>
      <c r="CB808" s="2237"/>
      <c r="CC808" s="2237"/>
      <c r="CD808" s="2237"/>
      <c r="CE808" s="2237"/>
      <c r="CF808" s="2237"/>
      <c r="CG808" s="2237"/>
      <c r="CH808" s="2237"/>
      <c r="CI808" s="2237"/>
      <c r="CJ808" s="2237"/>
      <c r="CK808" s="2237"/>
      <c r="CL808" s="2237"/>
      <c r="CM808" s="2238"/>
      <c r="CN808" s="2238"/>
      <c r="CO808" s="2239"/>
      <c r="CQ808" s="1653"/>
    </row>
    <row r="809" spans="1:95" s="551" customFormat="1" x14ac:dyDescent="0.2">
      <c r="A809" s="2170"/>
      <c r="B809" s="2236"/>
      <c r="C809" s="2164"/>
      <c r="D809" s="2164"/>
      <c r="E809" s="2165"/>
      <c r="F809" s="2167"/>
      <c r="G809" s="2164"/>
      <c r="H809" s="2167"/>
      <c r="I809" s="2237"/>
      <c r="J809" s="2237"/>
      <c r="K809" s="2237"/>
      <c r="L809" s="2237"/>
      <c r="M809" s="2237"/>
      <c r="N809" s="2237"/>
      <c r="O809" s="2237"/>
      <c r="P809" s="2237"/>
      <c r="Q809" s="2237"/>
      <c r="R809" s="2237"/>
      <c r="S809" s="2237"/>
      <c r="T809" s="2237"/>
      <c r="U809" s="2237"/>
      <c r="V809" s="2237"/>
      <c r="W809" s="2237"/>
      <c r="X809" s="2237"/>
      <c r="Y809" s="2237"/>
      <c r="Z809" s="2237"/>
      <c r="AA809" s="2237"/>
      <c r="AB809" s="2238"/>
      <c r="AC809" s="2238"/>
      <c r="AD809" s="2238"/>
      <c r="AE809" s="2238"/>
      <c r="AF809" s="2237"/>
      <c r="AG809" s="2237"/>
      <c r="AH809" s="2237"/>
      <c r="AI809" s="2237"/>
      <c r="AJ809" s="2237"/>
      <c r="AK809" s="2237"/>
      <c r="AL809" s="2237"/>
      <c r="AM809" s="2237"/>
      <c r="AN809" s="2237"/>
      <c r="AO809" s="2237"/>
      <c r="AP809" s="2237"/>
      <c r="AQ809" s="2237"/>
      <c r="AR809" s="2237"/>
      <c r="AS809" s="2237"/>
      <c r="AT809" s="2237"/>
      <c r="AU809" s="2237"/>
      <c r="AV809" s="2237"/>
      <c r="AW809" s="2237"/>
      <c r="AX809" s="2237"/>
      <c r="AY809" s="2237"/>
      <c r="AZ809" s="2237"/>
      <c r="BA809" s="2237"/>
      <c r="BB809" s="2237"/>
      <c r="BC809" s="2237"/>
      <c r="BD809" s="2237"/>
      <c r="BE809" s="2237"/>
      <c r="BF809" s="2237"/>
      <c r="BG809" s="2237"/>
      <c r="BH809" s="2237"/>
      <c r="BI809" s="2237"/>
      <c r="BJ809" s="2237"/>
      <c r="BK809" s="2237"/>
      <c r="BL809" s="2237"/>
      <c r="BM809" s="2237"/>
      <c r="BN809" s="2237"/>
      <c r="BO809" s="2237"/>
      <c r="BP809" s="2237"/>
      <c r="BQ809" s="2237"/>
      <c r="BR809" s="2237"/>
      <c r="BS809" s="2238"/>
      <c r="BT809" s="2237"/>
      <c r="BU809" s="2237"/>
      <c r="BV809" s="2237"/>
      <c r="BW809" s="2237"/>
      <c r="BX809" s="2237"/>
      <c r="BY809" s="2237"/>
      <c r="BZ809" s="2237"/>
      <c r="CA809" s="2237"/>
      <c r="CB809" s="2237"/>
      <c r="CC809" s="2237"/>
      <c r="CD809" s="2237"/>
      <c r="CE809" s="2237"/>
      <c r="CF809" s="2237"/>
      <c r="CG809" s="2237"/>
      <c r="CH809" s="2237"/>
      <c r="CI809" s="2237"/>
      <c r="CJ809" s="2237"/>
      <c r="CK809" s="2237"/>
      <c r="CL809" s="2237"/>
      <c r="CM809" s="2238"/>
      <c r="CN809" s="2238"/>
      <c r="CO809" s="2239"/>
      <c r="CQ809" s="1653"/>
    </row>
    <row r="810" spans="1:95" s="551" customFormat="1" x14ac:dyDescent="0.2">
      <c r="A810" s="2170"/>
      <c r="B810" s="2236"/>
      <c r="C810" s="2164"/>
      <c r="D810" s="2164"/>
      <c r="E810" s="2165"/>
      <c r="F810" s="2167"/>
      <c r="G810" s="2164"/>
      <c r="H810" s="2167"/>
      <c r="I810" s="2237"/>
      <c r="J810" s="2237"/>
      <c r="K810" s="2237"/>
      <c r="L810" s="2237"/>
      <c r="M810" s="2237"/>
      <c r="N810" s="2237"/>
      <c r="O810" s="2237"/>
      <c r="P810" s="2237"/>
      <c r="Q810" s="2237"/>
      <c r="R810" s="2237"/>
      <c r="S810" s="2237"/>
      <c r="T810" s="2237"/>
      <c r="U810" s="2237"/>
      <c r="V810" s="2237"/>
      <c r="W810" s="2237"/>
      <c r="X810" s="2237"/>
      <c r="Y810" s="2237"/>
      <c r="Z810" s="2237"/>
      <c r="AA810" s="2237"/>
      <c r="AB810" s="2238"/>
      <c r="AC810" s="2238"/>
      <c r="AD810" s="2238"/>
      <c r="AE810" s="2238"/>
      <c r="AF810" s="2237"/>
      <c r="AG810" s="2237"/>
      <c r="AH810" s="2237"/>
      <c r="AI810" s="2237"/>
      <c r="AJ810" s="2237"/>
      <c r="AK810" s="2237"/>
      <c r="AL810" s="2237"/>
      <c r="AM810" s="2237"/>
      <c r="AN810" s="2237"/>
      <c r="AO810" s="2237"/>
      <c r="AP810" s="2237"/>
      <c r="AQ810" s="2237"/>
      <c r="AR810" s="2237"/>
      <c r="AS810" s="2237"/>
      <c r="AT810" s="2237"/>
      <c r="AU810" s="2237"/>
      <c r="AV810" s="2237"/>
      <c r="AW810" s="2237"/>
      <c r="AX810" s="2237"/>
      <c r="AY810" s="2237"/>
      <c r="AZ810" s="2237"/>
      <c r="BA810" s="2237"/>
      <c r="BB810" s="2237"/>
      <c r="BC810" s="2237"/>
      <c r="BD810" s="2237"/>
      <c r="BE810" s="2237"/>
      <c r="BF810" s="2237"/>
      <c r="BG810" s="2237"/>
      <c r="BH810" s="2237"/>
      <c r="BI810" s="2237"/>
      <c r="BJ810" s="2237"/>
      <c r="BK810" s="2237"/>
      <c r="BL810" s="2237"/>
      <c r="BM810" s="2237"/>
      <c r="BN810" s="2237"/>
      <c r="BO810" s="2237"/>
      <c r="BP810" s="2237"/>
      <c r="BQ810" s="2237"/>
      <c r="BR810" s="2237"/>
      <c r="BS810" s="2238"/>
      <c r="BT810" s="2237"/>
      <c r="BU810" s="2237"/>
      <c r="BV810" s="2237"/>
      <c r="BW810" s="2237"/>
      <c r="BX810" s="2237"/>
      <c r="BY810" s="2237"/>
      <c r="BZ810" s="2237"/>
      <c r="CA810" s="2237"/>
      <c r="CB810" s="2237"/>
      <c r="CC810" s="2237"/>
      <c r="CD810" s="2237"/>
      <c r="CE810" s="2237"/>
      <c r="CF810" s="2237"/>
      <c r="CG810" s="2237"/>
      <c r="CH810" s="2237"/>
      <c r="CI810" s="2237"/>
      <c r="CJ810" s="2237"/>
      <c r="CK810" s="2237"/>
      <c r="CL810" s="2237"/>
      <c r="CM810" s="2238"/>
      <c r="CN810" s="2238"/>
      <c r="CO810" s="2239"/>
      <c r="CQ810" s="1653"/>
    </row>
    <row r="811" spans="1:95" s="551" customFormat="1" x14ac:dyDescent="0.2">
      <c r="A811" s="2170"/>
      <c r="B811" s="2236"/>
      <c r="C811" s="2164"/>
      <c r="D811" s="2164"/>
      <c r="E811" s="2165"/>
      <c r="F811" s="2167"/>
      <c r="G811" s="2164"/>
      <c r="H811" s="2167"/>
      <c r="I811" s="2237"/>
      <c r="J811" s="2237"/>
      <c r="K811" s="2237"/>
      <c r="L811" s="2237"/>
      <c r="M811" s="2237"/>
      <c r="N811" s="2237"/>
      <c r="O811" s="2237"/>
      <c r="P811" s="2237"/>
      <c r="Q811" s="2237"/>
      <c r="R811" s="2237"/>
      <c r="S811" s="2237"/>
      <c r="T811" s="2237"/>
      <c r="U811" s="2237"/>
      <c r="V811" s="2237"/>
      <c r="W811" s="2237"/>
      <c r="X811" s="2237"/>
      <c r="Y811" s="2237"/>
      <c r="Z811" s="2237"/>
      <c r="AA811" s="2237"/>
      <c r="AB811" s="2238"/>
      <c r="AC811" s="2238"/>
      <c r="AD811" s="2238"/>
      <c r="AE811" s="2238"/>
      <c r="AF811" s="2237"/>
      <c r="AG811" s="2237"/>
      <c r="AH811" s="2237"/>
      <c r="AI811" s="2237"/>
      <c r="AJ811" s="2237"/>
      <c r="AK811" s="2237"/>
      <c r="AL811" s="2237"/>
      <c r="AM811" s="2237"/>
      <c r="AN811" s="2237"/>
      <c r="AO811" s="2237"/>
      <c r="AP811" s="2237"/>
      <c r="AQ811" s="2237"/>
      <c r="AR811" s="2237"/>
      <c r="AS811" s="2237"/>
      <c r="AT811" s="2237"/>
      <c r="AU811" s="2237"/>
      <c r="AV811" s="2237"/>
      <c r="AW811" s="2237"/>
      <c r="AX811" s="2237"/>
      <c r="AY811" s="2237"/>
      <c r="AZ811" s="2237"/>
      <c r="BA811" s="2237"/>
      <c r="BB811" s="2237"/>
      <c r="BC811" s="2237"/>
      <c r="BD811" s="2237"/>
      <c r="BE811" s="2237"/>
      <c r="BF811" s="2237"/>
      <c r="BG811" s="2237"/>
      <c r="BH811" s="2237"/>
      <c r="BI811" s="2237"/>
      <c r="BJ811" s="2237"/>
      <c r="BK811" s="2237"/>
      <c r="BL811" s="2237"/>
      <c r="BM811" s="2237"/>
      <c r="BN811" s="2237"/>
      <c r="BO811" s="2237"/>
      <c r="BP811" s="2237"/>
      <c r="BQ811" s="2237"/>
      <c r="BR811" s="2237"/>
      <c r="BS811" s="2238"/>
      <c r="BT811" s="2237"/>
      <c r="BU811" s="2237"/>
      <c r="BV811" s="2237"/>
      <c r="BW811" s="2237"/>
      <c r="BX811" s="2237"/>
      <c r="BY811" s="2237"/>
      <c r="BZ811" s="2237"/>
      <c r="CA811" s="2237"/>
      <c r="CB811" s="2237"/>
      <c r="CC811" s="2237"/>
      <c r="CD811" s="2237"/>
      <c r="CE811" s="2237"/>
      <c r="CF811" s="2237"/>
      <c r="CG811" s="2237"/>
      <c r="CH811" s="2237"/>
      <c r="CI811" s="2237"/>
      <c r="CJ811" s="2237"/>
      <c r="CK811" s="2237"/>
      <c r="CL811" s="2237"/>
      <c r="CM811" s="2238"/>
      <c r="CN811" s="2238"/>
      <c r="CO811" s="2239"/>
      <c r="CQ811" s="1653"/>
    </row>
    <row r="812" spans="1:95" s="551" customFormat="1" x14ac:dyDescent="0.2">
      <c r="A812" s="2170"/>
      <c r="B812" s="2236"/>
      <c r="C812" s="2164"/>
      <c r="D812" s="2164"/>
      <c r="E812" s="2165"/>
      <c r="F812" s="2167"/>
      <c r="G812" s="2164"/>
      <c r="H812" s="2167"/>
      <c r="I812" s="2237"/>
      <c r="J812" s="2237"/>
      <c r="K812" s="2237"/>
      <c r="L812" s="2237"/>
      <c r="M812" s="2237"/>
      <c r="N812" s="2237"/>
      <c r="O812" s="2237"/>
      <c r="P812" s="2237"/>
      <c r="Q812" s="2237"/>
      <c r="R812" s="2237"/>
      <c r="S812" s="2237"/>
      <c r="T812" s="2237"/>
      <c r="U812" s="2237"/>
      <c r="V812" s="2237"/>
      <c r="W812" s="2237"/>
      <c r="X812" s="2237"/>
      <c r="Y812" s="2237"/>
      <c r="Z812" s="2237"/>
      <c r="AA812" s="2237"/>
      <c r="AB812" s="2238"/>
      <c r="AC812" s="2238"/>
      <c r="AD812" s="2238"/>
      <c r="AE812" s="2238"/>
      <c r="AF812" s="2237"/>
      <c r="AG812" s="2237"/>
      <c r="AH812" s="2237"/>
      <c r="AI812" s="2237"/>
      <c r="AJ812" s="2237"/>
      <c r="AK812" s="2237"/>
      <c r="AL812" s="2237"/>
      <c r="AM812" s="2237"/>
      <c r="AN812" s="2237"/>
      <c r="AO812" s="2237"/>
      <c r="AP812" s="2237"/>
      <c r="AQ812" s="2237"/>
      <c r="AR812" s="2237"/>
      <c r="AS812" s="2237"/>
      <c r="AT812" s="2237"/>
      <c r="AU812" s="2237"/>
      <c r="AV812" s="2237"/>
      <c r="AW812" s="2237"/>
      <c r="AX812" s="2237"/>
      <c r="AY812" s="2237"/>
      <c r="AZ812" s="2237"/>
      <c r="BA812" s="2237"/>
      <c r="BB812" s="2237"/>
      <c r="BC812" s="2237"/>
      <c r="BD812" s="2237"/>
      <c r="BE812" s="2237"/>
      <c r="BF812" s="2237"/>
      <c r="BG812" s="2237"/>
      <c r="BH812" s="2237"/>
      <c r="BI812" s="2237"/>
      <c r="BJ812" s="2237"/>
      <c r="BK812" s="2237"/>
      <c r="BL812" s="2237"/>
      <c r="BM812" s="2237"/>
      <c r="BN812" s="2237"/>
      <c r="BO812" s="2237"/>
      <c r="BP812" s="2237"/>
      <c r="BQ812" s="2237"/>
      <c r="BR812" s="2237"/>
      <c r="BS812" s="2238"/>
      <c r="BT812" s="2237"/>
      <c r="BU812" s="2237"/>
      <c r="BV812" s="2237"/>
      <c r="BW812" s="2237"/>
      <c r="BX812" s="2237"/>
      <c r="BY812" s="2237"/>
      <c r="BZ812" s="2237"/>
      <c r="CA812" s="2237"/>
      <c r="CB812" s="2237"/>
      <c r="CC812" s="2237"/>
      <c r="CD812" s="2237"/>
      <c r="CE812" s="2237"/>
      <c r="CF812" s="2237"/>
      <c r="CG812" s="2237"/>
      <c r="CH812" s="2237"/>
      <c r="CI812" s="2237"/>
      <c r="CJ812" s="2237"/>
      <c r="CK812" s="2237"/>
      <c r="CL812" s="2237"/>
      <c r="CM812" s="2238"/>
      <c r="CN812" s="2238"/>
      <c r="CO812" s="2239"/>
      <c r="CQ812" s="1653"/>
    </row>
    <row r="813" spans="1:95" s="551" customFormat="1" x14ac:dyDescent="0.2">
      <c r="A813" s="2170"/>
      <c r="B813" s="2236"/>
      <c r="C813" s="2164"/>
      <c r="D813" s="2164"/>
      <c r="E813" s="2165"/>
      <c r="F813" s="2167"/>
      <c r="G813" s="2164"/>
      <c r="H813" s="2167"/>
      <c r="I813" s="2237"/>
      <c r="J813" s="2237"/>
      <c r="K813" s="2237"/>
      <c r="L813" s="2237"/>
      <c r="M813" s="2237"/>
      <c r="N813" s="2237"/>
      <c r="O813" s="2237"/>
      <c r="P813" s="2237"/>
      <c r="Q813" s="2237"/>
      <c r="R813" s="2237"/>
      <c r="S813" s="2237"/>
      <c r="T813" s="2237"/>
      <c r="U813" s="2237"/>
      <c r="V813" s="2237"/>
      <c r="W813" s="2237"/>
      <c r="X813" s="2237"/>
      <c r="Y813" s="2237"/>
      <c r="Z813" s="2237"/>
      <c r="AA813" s="2237"/>
      <c r="AB813" s="2238"/>
      <c r="AC813" s="2238"/>
      <c r="AD813" s="2238"/>
      <c r="AE813" s="2238"/>
      <c r="AF813" s="2237"/>
      <c r="AG813" s="2237"/>
      <c r="AH813" s="2237"/>
      <c r="AI813" s="2237"/>
      <c r="AJ813" s="2237"/>
      <c r="AK813" s="2237"/>
      <c r="AL813" s="2237"/>
      <c r="AM813" s="2237"/>
      <c r="AN813" s="2237"/>
      <c r="AO813" s="2237"/>
      <c r="AP813" s="2237"/>
      <c r="AQ813" s="2237"/>
      <c r="AR813" s="2237"/>
      <c r="AS813" s="2237"/>
      <c r="AT813" s="2237"/>
      <c r="AU813" s="2237"/>
      <c r="AV813" s="2237"/>
      <c r="AW813" s="2237"/>
      <c r="AX813" s="2237"/>
      <c r="AY813" s="2237"/>
      <c r="AZ813" s="2237"/>
      <c r="BA813" s="2237"/>
      <c r="BB813" s="2237"/>
      <c r="BC813" s="2237"/>
      <c r="BD813" s="2237"/>
      <c r="BE813" s="2237"/>
      <c r="BF813" s="2237"/>
      <c r="BG813" s="2237"/>
      <c r="BH813" s="2237"/>
      <c r="BI813" s="2237"/>
      <c r="BJ813" s="2237"/>
      <c r="BK813" s="2237"/>
      <c r="BL813" s="2237"/>
      <c r="BM813" s="2237"/>
      <c r="BN813" s="2237"/>
      <c r="BO813" s="2237"/>
      <c r="BP813" s="2237"/>
      <c r="BQ813" s="2237"/>
      <c r="BR813" s="2237"/>
      <c r="BS813" s="2238"/>
      <c r="BT813" s="2237"/>
      <c r="BU813" s="2237"/>
      <c r="BV813" s="2237"/>
      <c r="BW813" s="2237"/>
      <c r="BX813" s="2237"/>
      <c r="BY813" s="2237"/>
      <c r="BZ813" s="2237"/>
      <c r="CA813" s="2237"/>
      <c r="CB813" s="2237"/>
      <c r="CC813" s="2237"/>
      <c r="CD813" s="2237"/>
      <c r="CE813" s="2237"/>
      <c r="CF813" s="2237"/>
      <c r="CG813" s="2237"/>
      <c r="CH813" s="2237"/>
      <c r="CI813" s="2237"/>
      <c r="CJ813" s="2237"/>
      <c r="CK813" s="2237"/>
      <c r="CL813" s="2237"/>
      <c r="CM813" s="2238"/>
      <c r="CN813" s="2238"/>
      <c r="CO813" s="2239"/>
      <c r="CQ813" s="1653"/>
    </row>
    <row r="814" spans="1:95" s="551" customFormat="1" x14ac:dyDescent="0.2">
      <c r="A814" s="2170"/>
      <c r="B814" s="2236"/>
      <c r="C814" s="2164"/>
      <c r="D814" s="2164"/>
      <c r="E814" s="2165"/>
      <c r="F814" s="2167"/>
      <c r="G814" s="2164"/>
      <c r="H814" s="2167"/>
      <c r="I814" s="2237"/>
      <c r="J814" s="2237"/>
      <c r="K814" s="2237"/>
      <c r="L814" s="2237"/>
      <c r="M814" s="2237"/>
      <c r="N814" s="2237"/>
      <c r="O814" s="2237"/>
      <c r="P814" s="2237"/>
      <c r="Q814" s="2237"/>
      <c r="R814" s="2237"/>
      <c r="S814" s="2237"/>
      <c r="T814" s="2237"/>
      <c r="U814" s="2237"/>
      <c r="V814" s="2237"/>
      <c r="W814" s="2237"/>
      <c r="X814" s="2237"/>
      <c r="Y814" s="2237"/>
      <c r="Z814" s="2237"/>
      <c r="AA814" s="2237"/>
      <c r="AB814" s="2238"/>
      <c r="AC814" s="2238"/>
      <c r="AD814" s="2238"/>
      <c r="AE814" s="2238"/>
      <c r="AF814" s="2237"/>
      <c r="AG814" s="2237"/>
      <c r="AH814" s="2237"/>
      <c r="AI814" s="2237"/>
      <c r="AJ814" s="2237"/>
      <c r="AK814" s="2237"/>
      <c r="AL814" s="2237"/>
      <c r="AM814" s="2237"/>
      <c r="AN814" s="2237"/>
      <c r="AO814" s="2237"/>
      <c r="AP814" s="2237"/>
      <c r="AQ814" s="2237"/>
      <c r="AR814" s="2237"/>
      <c r="AS814" s="2237"/>
      <c r="AT814" s="2237"/>
      <c r="AU814" s="2237"/>
      <c r="AV814" s="2237"/>
      <c r="AW814" s="2237"/>
      <c r="AX814" s="2237"/>
      <c r="AY814" s="2237"/>
      <c r="AZ814" s="2237"/>
      <c r="BA814" s="2237"/>
      <c r="BB814" s="2237"/>
      <c r="BC814" s="2237"/>
      <c r="BD814" s="2237"/>
      <c r="BE814" s="2237"/>
      <c r="BF814" s="2237"/>
      <c r="BG814" s="2237"/>
      <c r="BH814" s="2237"/>
      <c r="BI814" s="2237"/>
      <c r="BJ814" s="2237"/>
      <c r="BK814" s="2237"/>
      <c r="BL814" s="2237"/>
      <c r="BM814" s="2237"/>
      <c r="BN814" s="2237"/>
      <c r="BO814" s="2237"/>
      <c r="BP814" s="2237"/>
      <c r="BQ814" s="2237"/>
      <c r="BR814" s="2237"/>
      <c r="BS814" s="2238"/>
      <c r="BT814" s="2237"/>
      <c r="BU814" s="2237"/>
      <c r="BV814" s="2237"/>
      <c r="BW814" s="2237"/>
      <c r="BX814" s="2237"/>
      <c r="BY814" s="2237"/>
      <c r="BZ814" s="2237"/>
      <c r="CA814" s="2237"/>
      <c r="CB814" s="2237"/>
      <c r="CC814" s="2237"/>
      <c r="CD814" s="2237"/>
      <c r="CE814" s="2237"/>
      <c r="CF814" s="2237"/>
      <c r="CG814" s="2237"/>
      <c r="CH814" s="2237"/>
      <c r="CI814" s="2237"/>
      <c r="CJ814" s="2237"/>
      <c r="CK814" s="2237"/>
      <c r="CL814" s="2237"/>
      <c r="CM814" s="2238"/>
      <c r="CN814" s="2238"/>
      <c r="CO814" s="2239"/>
      <c r="CQ814" s="1653"/>
    </row>
    <row r="815" spans="1:95" s="551" customFormat="1" x14ac:dyDescent="0.2">
      <c r="A815" s="2170"/>
      <c r="B815" s="2236"/>
      <c r="C815" s="2164"/>
      <c r="D815" s="2164"/>
      <c r="E815" s="2165"/>
      <c r="F815" s="2167"/>
      <c r="G815" s="2164"/>
      <c r="H815" s="2167"/>
      <c r="I815" s="2237"/>
      <c r="J815" s="2237"/>
      <c r="K815" s="2237"/>
      <c r="L815" s="2237"/>
      <c r="M815" s="2237"/>
      <c r="N815" s="2237"/>
      <c r="O815" s="2237"/>
      <c r="P815" s="2237"/>
      <c r="Q815" s="2237"/>
      <c r="R815" s="2237"/>
      <c r="S815" s="2237"/>
      <c r="T815" s="2237"/>
      <c r="U815" s="2237"/>
      <c r="V815" s="2237"/>
      <c r="W815" s="2237"/>
      <c r="X815" s="2237"/>
      <c r="Y815" s="2237"/>
      <c r="Z815" s="2237"/>
      <c r="AA815" s="2237"/>
      <c r="AB815" s="2238"/>
      <c r="AC815" s="2238"/>
      <c r="AD815" s="2238"/>
      <c r="AE815" s="2238"/>
      <c r="AF815" s="2237"/>
      <c r="AG815" s="2237"/>
      <c r="AH815" s="2237"/>
      <c r="AI815" s="2237"/>
      <c r="AJ815" s="2237"/>
      <c r="AK815" s="2237"/>
      <c r="AL815" s="2237"/>
      <c r="AM815" s="2237"/>
      <c r="AN815" s="2237"/>
      <c r="AO815" s="2237"/>
      <c r="AP815" s="2237"/>
      <c r="AQ815" s="2237"/>
      <c r="AR815" s="2237"/>
      <c r="AS815" s="2237"/>
      <c r="AT815" s="2237"/>
      <c r="AU815" s="2237"/>
      <c r="AV815" s="2237"/>
      <c r="AW815" s="2237"/>
      <c r="AX815" s="2237"/>
      <c r="AY815" s="2237"/>
      <c r="AZ815" s="2237"/>
      <c r="BA815" s="2237"/>
      <c r="BB815" s="2237"/>
      <c r="BC815" s="2237"/>
      <c r="BD815" s="2237"/>
      <c r="BE815" s="2237"/>
      <c r="BF815" s="2237"/>
      <c r="BG815" s="2237"/>
      <c r="BH815" s="2237"/>
      <c r="BI815" s="2237"/>
      <c r="BJ815" s="2237"/>
      <c r="BK815" s="2237"/>
      <c r="BL815" s="2237"/>
      <c r="BM815" s="2237"/>
      <c r="BN815" s="2237"/>
      <c r="BO815" s="2237"/>
      <c r="BP815" s="2237"/>
      <c r="BQ815" s="2237"/>
      <c r="BR815" s="2237"/>
      <c r="BS815" s="2238"/>
      <c r="BT815" s="2237"/>
      <c r="BU815" s="2237"/>
      <c r="BV815" s="2237"/>
      <c r="BW815" s="2237"/>
      <c r="BX815" s="2237"/>
      <c r="BY815" s="2237"/>
      <c r="BZ815" s="2237"/>
      <c r="CA815" s="2237"/>
      <c r="CB815" s="2237"/>
      <c r="CC815" s="2237"/>
      <c r="CD815" s="2237"/>
      <c r="CE815" s="2237"/>
      <c r="CF815" s="2237"/>
      <c r="CG815" s="2237"/>
      <c r="CH815" s="2237"/>
      <c r="CI815" s="2237"/>
      <c r="CJ815" s="2237"/>
      <c r="CK815" s="2237"/>
      <c r="CL815" s="2237"/>
      <c r="CM815" s="2238"/>
      <c r="CN815" s="2238"/>
      <c r="CO815" s="2239"/>
      <c r="CQ815" s="1653"/>
    </row>
    <row r="816" spans="1:95" s="551" customFormat="1" x14ac:dyDescent="0.2">
      <c r="A816" s="2170"/>
      <c r="B816" s="2236"/>
      <c r="C816" s="2164"/>
      <c r="D816" s="2164"/>
      <c r="E816" s="2165"/>
      <c r="F816" s="2167"/>
      <c r="G816" s="2164"/>
      <c r="H816" s="2167"/>
      <c r="I816" s="2237"/>
      <c r="J816" s="2237"/>
      <c r="K816" s="2237"/>
      <c r="L816" s="2237"/>
      <c r="M816" s="2237"/>
      <c r="N816" s="2237"/>
      <c r="O816" s="2237"/>
      <c r="P816" s="2237"/>
      <c r="Q816" s="2237"/>
      <c r="R816" s="2237"/>
      <c r="S816" s="2237"/>
      <c r="T816" s="2237"/>
      <c r="U816" s="2237"/>
      <c r="V816" s="2237"/>
      <c r="W816" s="2237"/>
      <c r="X816" s="2237"/>
      <c r="Y816" s="2237"/>
      <c r="Z816" s="2237"/>
      <c r="AA816" s="2237"/>
      <c r="AB816" s="2238"/>
      <c r="AC816" s="2238"/>
      <c r="AD816" s="2238"/>
      <c r="AE816" s="2238"/>
      <c r="AF816" s="2237"/>
      <c r="AG816" s="2237"/>
      <c r="AH816" s="2237"/>
      <c r="AI816" s="2237"/>
      <c r="AJ816" s="2237"/>
      <c r="AK816" s="2237"/>
      <c r="AL816" s="2237"/>
      <c r="AM816" s="2237"/>
      <c r="AN816" s="2237"/>
      <c r="AO816" s="2237"/>
      <c r="AP816" s="2237"/>
      <c r="AQ816" s="2237"/>
      <c r="AR816" s="2237"/>
      <c r="AS816" s="2237"/>
      <c r="AT816" s="2237"/>
      <c r="AU816" s="2237"/>
      <c r="AV816" s="2237"/>
      <c r="AW816" s="2237"/>
      <c r="AX816" s="2237"/>
      <c r="AY816" s="2237"/>
      <c r="AZ816" s="2237"/>
      <c r="BA816" s="2237"/>
      <c r="BB816" s="2237"/>
      <c r="BC816" s="2237"/>
      <c r="BD816" s="2237"/>
      <c r="BE816" s="2237"/>
      <c r="BF816" s="2237"/>
      <c r="BG816" s="2237"/>
      <c r="BH816" s="2237"/>
      <c r="BI816" s="2237"/>
      <c r="BJ816" s="2237"/>
      <c r="BK816" s="2237"/>
      <c r="BL816" s="2237"/>
      <c r="BM816" s="2237"/>
      <c r="BN816" s="2237"/>
      <c r="BO816" s="2237"/>
      <c r="BP816" s="2237"/>
      <c r="BQ816" s="2237"/>
      <c r="BR816" s="2237"/>
      <c r="BS816" s="2238"/>
      <c r="BT816" s="2237"/>
      <c r="BU816" s="2237"/>
      <c r="BV816" s="2237"/>
      <c r="BW816" s="2237"/>
      <c r="BX816" s="2237"/>
      <c r="BY816" s="2237"/>
      <c r="BZ816" s="2237"/>
      <c r="CA816" s="2237"/>
      <c r="CB816" s="2237"/>
      <c r="CC816" s="2237"/>
      <c r="CD816" s="2237"/>
      <c r="CE816" s="2237"/>
      <c r="CF816" s="2237"/>
      <c r="CG816" s="2237"/>
      <c r="CH816" s="2237"/>
      <c r="CI816" s="2237"/>
      <c r="CJ816" s="2237"/>
      <c r="CK816" s="2237"/>
      <c r="CL816" s="2237"/>
      <c r="CM816" s="2238"/>
      <c r="CN816" s="2238"/>
      <c r="CO816" s="2239"/>
      <c r="CQ816" s="1653"/>
    </row>
    <row r="817" spans="1:95" s="551" customFormat="1" x14ac:dyDescent="0.2">
      <c r="A817" s="2170"/>
      <c r="B817" s="2236"/>
      <c r="C817" s="2164"/>
      <c r="D817" s="2164"/>
      <c r="E817" s="2165"/>
      <c r="F817" s="2167"/>
      <c r="G817" s="2164"/>
      <c r="H817" s="2167"/>
      <c r="I817" s="2237"/>
      <c r="J817" s="2237"/>
      <c r="K817" s="2237"/>
      <c r="L817" s="2237"/>
      <c r="M817" s="2237"/>
      <c r="N817" s="2237"/>
      <c r="O817" s="2237"/>
      <c r="P817" s="2237"/>
      <c r="Q817" s="2237"/>
      <c r="R817" s="2237"/>
      <c r="S817" s="2237"/>
      <c r="T817" s="2237"/>
      <c r="U817" s="2237"/>
      <c r="V817" s="2237"/>
      <c r="W817" s="2237"/>
      <c r="X817" s="2237"/>
      <c r="Y817" s="2237"/>
      <c r="Z817" s="2237"/>
      <c r="AA817" s="2237"/>
      <c r="AB817" s="2238"/>
      <c r="AC817" s="2238"/>
      <c r="AD817" s="2238"/>
      <c r="AE817" s="2238"/>
      <c r="AF817" s="2237"/>
      <c r="AG817" s="2237"/>
      <c r="AH817" s="2237"/>
      <c r="AI817" s="2237"/>
      <c r="AJ817" s="2237"/>
      <c r="AK817" s="2237"/>
      <c r="AL817" s="2237"/>
      <c r="AM817" s="2237"/>
      <c r="AN817" s="2237"/>
      <c r="AO817" s="2237"/>
      <c r="AP817" s="2237"/>
      <c r="AQ817" s="2237"/>
      <c r="AR817" s="2237"/>
      <c r="AS817" s="2237"/>
      <c r="AT817" s="2237"/>
      <c r="AU817" s="2237"/>
      <c r="AV817" s="2237"/>
      <c r="AW817" s="2237"/>
      <c r="AX817" s="2237"/>
      <c r="AY817" s="2237"/>
      <c r="AZ817" s="2237"/>
      <c r="BA817" s="2237"/>
      <c r="BB817" s="2237"/>
      <c r="BC817" s="2237"/>
      <c r="BD817" s="2237"/>
      <c r="BE817" s="2237"/>
      <c r="BF817" s="2237"/>
      <c r="BG817" s="2237"/>
      <c r="BH817" s="2237"/>
      <c r="BI817" s="2237"/>
      <c r="BJ817" s="2237"/>
      <c r="BK817" s="2237"/>
      <c r="BL817" s="2237"/>
      <c r="BM817" s="2237"/>
      <c r="BN817" s="2237"/>
      <c r="BO817" s="2237"/>
      <c r="BP817" s="2237"/>
      <c r="BQ817" s="2237"/>
      <c r="BR817" s="2237"/>
      <c r="BS817" s="2238"/>
      <c r="BT817" s="2237"/>
      <c r="BU817" s="2237"/>
      <c r="BV817" s="2237"/>
      <c r="BW817" s="2237"/>
      <c r="BX817" s="2237"/>
      <c r="BY817" s="2237"/>
      <c r="BZ817" s="2237"/>
      <c r="CA817" s="2237"/>
      <c r="CB817" s="2237"/>
      <c r="CC817" s="2237"/>
      <c r="CD817" s="2237"/>
      <c r="CE817" s="2237"/>
      <c r="CF817" s="2237"/>
      <c r="CG817" s="2237"/>
      <c r="CH817" s="2237"/>
      <c r="CI817" s="2237"/>
      <c r="CJ817" s="2237"/>
      <c r="CK817" s="2237"/>
      <c r="CL817" s="2237"/>
      <c r="CM817" s="2238"/>
      <c r="CN817" s="2238"/>
      <c r="CO817" s="2239"/>
      <c r="CQ817" s="1653"/>
    </row>
    <row r="818" spans="1:95" s="551" customFormat="1" x14ac:dyDescent="0.2">
      <c r="A818" s="2170"/>
      <c r="B818" s="2236"/>
      <c r="C818" s="2164"/>
      <c r="D818" s="2164"/>
      <c r="E818" s="2165"/>
      <c r="F818" s="2167"/>
      <c r="G818" s="2164"/>
      <c r="H818" s="2167"/>
      <c r="I818" s="2237"/>
      <c r="J818" s="2237"/>
      <c r="K818" s="2237"/>
      <c r="L818" s="2237"/>
      <c r="M818" s="2237"/>
      <c r="N818" s="2237"/>
      <c r="O818" s="2237"/>
      <c r="P818" s="2237"/>
      <c r="Q818" s="2237"/>
      <c r="R818" s="2237"/>
      <c r="S818" s="2237"/>
      <c r="T818" s="2237"/>
      <c r="U818" s="2237"/>
      <c r="V818" s="2237"/>
      <c r="W818" s="2237"/>
      <c r="X818" s="2237"/>
      <c r="Y818" s="2237"/>
      <c r="Z818" s="2237"/>
      <c r="AA818" s="2237"/>
      <c r="AB818" s="2238"/>
      <c r="AC818" s="2238"/>
      <c r="AD818" s="2238"/>
      <c r="AE818" s="2238"/>
      <c r="AF818" s="2237"/>
      <c r="AG818" s="2237"/>
      <c r="AH818" s="2237"/>
      <c r="AI818" s="2237"/>
      <c r="AJ818" s="2237"/>
      <c r="AK818" s="2237"/>
      <c r="AL818" s="2237"/>
      <c r="AM818" s="2237"/>
      <c r="AN818" s="2237"/>
      <c r="AO818" s="2237"/>
      <c r="AP818" s="2237"/>
      <c r="AQ818" s="2237"/>
      <c r="AR818" s="2237"/>
      <c r="AS818" s="2237"/>
      <c r="AT818" s="2237"/>
      <c r="AU818" s="2237"/>
      <c r="AV818" s="2237"/>
      <c r="AW818" s="2237"/>
      <c r="AX818" s="2237"/>
      <c r="AY818" s="2237"/>
      <c r="AZ818" s="2237"/>
      <c r="BA818" s="2237"/>
      <c r="BB818" s="2237"/>
      <c r="BC818" s="2237"/>
      <c r="BD818" s="2237"/>
      <c r="BE818" s="2237"/>
      <c r="BF818" s="2237"/>
      <c r="BG818" s="2237"/>
      <c r="BH818" s="2237"/>
      <c r="BI818" s="2237"/>
      <c r="BJ818" s="2237"/>
      <c r="BK818" s="2237"/>
      <c r="BL818" s="2237"/>
      <c r="BM818" s="2237"/>
      <c r="BN818" s="2237"/>
      <c r="BO818" s="2237"/>
      <c r="BP818" s="2237"/>
      <c r="BQ818" s="2237"/>
      <c r="BR818" s="2237"/>
      <c r="BS818" s="2238"/>
      <c r="BT818" s="2237"/>
      <c r="BU818" s="2237"/>
      <c r="BV818" s="2237"/>
      <c r="BW818" s="2237"/>
      <c r="BX818" s="2237"/>
      <c r="BY818" s="2237"/>
      <c r="BZ818" s="2237"/>
      <c r="CA818" s="2237"/>
      <c r="CB818" s="2237"/>
      <c r="CC818" s="2237"/>
      <c r="CD818" s="2237"/>
      <c r="CE818" s="2237"/>
      <c r="CF818" s="2237"/>
      <c r="CG818" s="2237"/>
      <c r="CH818" s="2237"/>
      <c r="CI818" s="2237"/>
      <c r="CJ818" s="2237"/>
      <c r="CK818" s="2237"/>
      <c r="CL818" s="2237"/>
      <c r="CM818" s="2238"/>
      <c r="CN818" s="2238"/>
      <c r="CO818" s="2239"/>
      <c r="CQ818" s="1653"/>
    </row>
    <row r="819" spans="1:95" s="551" customFormat="1" x14ac:dyDescent="0.2">
      <c r="A819" s="2170"/>
      <c r="B819" s="2236"/>
      <c r="C819" s="2164"/>
      <c r="D819" s="2164"/>
      <c r="E819" s="2165"/>
      <c r="F819" s="2167"/>
      <c r="G819" s="2164"/>
      <c r="H819" s="2167"/>
      <c r="I819" s="2237"/>
      <c r="J819" s="2237"/>
      <c r="K819" s="2237"/>
      <c r="L819" s="2237"/>
      <c r="M819" s="2237"/>
      <c r="N819" s="2237"/>
      <c r="O819" s="2237"/>
      <c r="P819" s="2237"/>
      <c r="Q819" s="2237"/>
      <c r="R819" s="2237"/>
      <c r="S819" s="2237"/>
      <c r="T819" s="2237"/>
      <c r="U819" s="2237"/>
      <c r="V819" s="2237"/>
      <c r="W819" s="2237"/>
      <c r="X819" s="2237"/>
      <c r="Y819" s="2237"/>
      <c r="Z819" s="2237"/>
      <c r="AA819" s="2237"/>
      <c r="AB819" s="2238"/>
      <c r="AC819" s="2238"/>
      <c r="AD819" s="2238"/>
      <c r="AE819" s="2238"/>
      <c r="AF819" s="2237"/>
      <c r="AG819" s="2237"/>
      <c r="AH819" s="2237"/>
      <c r="AI819" s="2237"/>
      <c r="AJ819" s="2237"/>
      <c r="AK819" s="2237"/>
      <c r="AL819" s="2237"/>
      <c r="AM819" s="2237"/>
      <c r="AN819" s="2237"/>
      <c r="AO819" s="2237"/>
      <c r="AP819" s="2237"/>
      <c r="AQ819" s="2237"/>
      <c r="AR819" s="2237"/>
      <c r="AS819" s="2237"/>
      <c r="AT819" s="2237"/>
      <c r="AU819" s="2237"/>
      <c r="AV819" s="2237"/>
      <c r="AW819" s="2237"/>
      <c r="AX819" s="2237"/>
      <c r="AY819" s="2237"/>
      <c r="AZ819" s="2237"/>
      <c r="BA819" s="2237"/>
      <c r="BB819" s="2237"/>
      <c r="BC819" s="2237"/>
      <c r="BD819" s="2237"/>
      <c r="BE819" s="2237"/>
      <c r="BF819" s="2237"/>
      <c r="BG819" s="2237"/>
      <c r="BH819" s="2237"/>
      <c r="BI819" s="2237"/>
      <c r="BJ819" s="2237"/>
      <c r="BK819" s="2237"/>
      <c r="BL819" s="2237"/>
      <c r="BM819" s="2237"/>
      <c r="BN819" s="2237"/>
      <c r="BO819" s="2237"/>
      <c r="BP819" s="2237"/>
      <c r="BQ819" s="2237"/>
      <c r="BR819" s="2237"/>
      <c r="BS819" s="2238"/>
      <c r="BT819" s="2237"/>
      <c r="BU819" s="2237"/>
      <c r="BV819" s="2237"/>
      <c r="BW819" s="2237"/>
      <c r="BX819" s="2237"/>
      <c r="BY819" s="2237"/>
      <c r="BZ819" s="2237"/>
      <c r="CA819" s="2237"/>
      <c r="CB819" s="2237"/>
      <c r="CC819" s="2237"/>
      <c r="CD819" s="2237"/>
      <c r="CE819" s="2237"/>
      <c r="CF819" s="2237"/>
      <c r="CG819" s="2237"/>
      <c r="CH819" s="2237"/>
      <c r="CI819" s="2237"/>
      <c r="CJ819" s="2237"/>
      <c r="CK819" s="2237"/>
      <c r="CL819" s="2237"/>
      <c r="CM819" s="2238"/>
      <c r="CN819" s="2238"/>
      <c r="CO819" s="2239"/>
      <c r="CQ819" s="1653"/>
    </row>
    <row r="820" spans="1:95" s="551" customFormat="1" x14ac:dyDescent="0.2">
      <c r="A820" s="2170"/>
      <c r="B820" s="2236"/>
      <c r="C820" s="2164"/>
      <c r="D820" s="2164"/>
      <c r="E820" s="2165"/>
      <c r="F820" s="2167"/>
      <c r="G820" s="2164"/>
      <c r="H820" s="2167"/>
      <c r="I820" s="2237"/>
      <c r="J820" s="2237"/>
      <c r="K820" s="2237"/>
      <c r="L820" s="2237"/>
      <c r="M820" s="2237"/>
      <c r="N820" s="2237"/>
      <c r="O820" s="2237"/>
      <c r="P820" s="2237"/>
      <c r="Q820" s="2237"/>
      <c r="R820" s="2237"/>
      <c r="S820" s="2237"/>
      <c r="T820" s="2237"/>
      <c r="U820" s="2237"/>
      <c r="V820" s="2237"/>
      <c r="W820" s="2237"/>
      <c r="X820" s="2237"/>
      <c r="Y820" s="2237"/>
      <c r="Z820" s="2237"/>
      <c r="AA820" s="2237"/>
      <c r="AB820" s="2238"/>
      <c r="AC820" s="2238"/>
      <c r="AD820" s="2238"/>
      <c r="AE820" s="2238"/>
      <c r="AF820" s="2237"/>
      <c r="AG820" s="2237"/>
      <c r="AH820" s="2237"/>
      <c r="AI820" s="2237"/>
      <c r="AJ820" s="2237"/>
      <c r="AK820" s="2237"/>
      <c r="AL820" s="2237"/>
      <c r="AM820" s="2237"/>
      <c r="AN820" s="2237"/>
      <c r="AO820" s="2237"/>
      <c r="AP820" s="2237"/>
      <c r="AQ820" s="2237"/>
      <c r="AR820" s="2237"/>
      <c r="AS820" s="2237"/>
      <c r="AT820" s="2237"/>
      <c r="AU820" s="2237"/>
      <c r="AV820" s="2237"/>
      <c r="AW820" s="2237"/>
      <c r="AX820" s="2237"/>
      <c r="AY820" s="2237"/>
      <c r="AZ820" s="2237"/>
      <c r="BA820" s="2237"/>
      <c r="BB820" s="2237"/>
      <c r="BC820" s="2237"/>
      <c r="BD820" s="2237"/>
      <c r="BE820" s="2237"/>
      <c r="BF820" s="2237"/>
      <c r="BG820" s="2237"/>
      <c r="BH820" s="2237"/>
      <c r="BI820" s="2237"/>
      <c r="BJ820" s="2237"/>
      <c r="BK820" s="2237"/>
      <c r="BL820" s="2237"/>
      <c r="BM820" s="2237"/>
      <c r="BN820" s="2237"/>
      <c r="BO820" s="2237"/>
      <c r="BP820" s="2237"/>
      <c r="BQ820" s="2237"/>
      <c r="BR820" s="2237"/>
      <c r="BS820" s="2238"/>
      <c r="BT820" s="2237"/>
      <c r="BU820" s="2237"/>
      <c r="BV820" s="2237"/>
      <c r="BW820" s="2237"/>
      <c r="BX820" s="2237"/>
      <c r="BY820" s="2237"/>
      <c r="BZ820" s="2237"/>
      <c r="CA820" s="2237"/>
      <c r="CB820" s="2237"/>
      <c r="CC820" s="2237"/>
      <c r="CD820" s="2237"/>
      <c r="CE820" s="2237"/>
      <c r="CF820" s="2237"/>
      <c r="CG820" s="2237"/>
      <c r="CH820" s="2237"/>
      <c r="CI820" s="2237"/>
      <c r="CJ820" s="2237"/>
      <c r="CK820" s="2237"/>
      <c r="CL820" s="2237"/>
      <c r="CM820" s="2238"/>
      <c r="CN820" s="2238"/>
      <c r="CO820" s="2239"/>
      <c r="CQ820" s="1653"/>
    </row>
    <row r="821" spans="1:95" s="551" customFormat="1" x14ac:dyDescent="0.2">
      <c r="A821" s="2170"/>
      <c r="B821" s="2236"/>
      <c r="C821" s="2164"/>
      <c r="D821" s="2164"/>
      <c r="E821" s="2165"/>
      <c r="F821" s="2167"/>
      <c r="G821" s="2164"/>
      <c r="H821" s="2167"/>
      <c r="I821" s="2237"/>
      <c r="J821" s="2237"/>
      <c r="K821" s="2237"/>
      <c r="L821" s="2237"/>
      <c r="M821" s="2237"/>
      <c r="N821" s="2237"/>
      <c r="O821" s="2237"/>
      <c r="P821" s="2237"/>
      <c r="Q821" s="2237"/>
      <c r="R821" s="2237"/>
      <c r="S821" s="2237"/>
      <c r="T821" s="2237"/>
      <c r="U821" s="2237"/>
      <c r="V821" s="2237"/>
      <c r="W821" s="2237"/>
      <c r="X821" s="2237"/>
      <c r="Y821" s="2237"/>
      <c r="Z821" s="2237"/>
      <c r="AA821" s="2237"/>
      <c r="AB821" s="2238"/>
      <c r="AC821" s="2238"/>
      <c r="AD821" s="2238"/>
      <c r="AE821" s="2238"/>
      <c r="AF821" s="2237"/>
      <c r="AG821" s="2237"/>
      <c r="AH821" s="2237"/>
      <c r="AI821" s="2237"/>
      <c r="AJ821" s="2237"/>
      <c r="AK821" s="2237"/>
      <c r="AL821" s="2237"/>
      <c r="AM821" s="2237"/>
      <c r="AN821" s="2237"/>
      <c r="AO821" s="2237"/>
      <c r="AP821" s="2237"/>
      <c r="AQ821" s="2237"/>
      <c r="AR821" s="2237"/>
      <c r="AS821" s="2237"/>
      <c r="AT821" s="2237"/>
      <c r="AU821" s="2237"/>
      <c r="AV821" s="2237"/>
      <c r="AW821" s="2237"/>
      <c r="AX821" s="2237"/>
      <c r="AY821" s="2237"/>
      <c r="AZ821" s="2237"/>
      <c r="BA821" s="2237"/>
      <c r="BB821" s="2237"/>
      <c r="BC821" s="2237"/>
      <c r="BD821" s="2237"/>
      <c r="BE821" s="2237"/>
      <c r="BF821" s="2237"/>
      <c r="BG821" s="2237"/>
      <c r="BH821" s="2237"/>
      <c r="BI821" s="2237"/>
      <c r="BJ821" s="2237"/>
      <c r="BK821" s="2237"/>
      <c r="BL821" s="2237"/>
      <c r="BM821" s="2237"/>
      <c r="BN821" s="2237"/>
      <c r="BO821" s="2237"/>
      <c r="BP821" s="2237"/>
      <c r="BQ821" s="2237"/>
      <c r="BR821" s="2237"/>
      <c r="BS821" s="2238"/>
      <c r="BT821" s="2237"/>
      <c r="BU821" s="2237"/>
      <c r="BV821" s="2237"/>
      <c r="BW821" s="2237"/>
      <c r="BX821" s="2237"/>
      <c r="BY821" s="2237"/>
      <c r="BZ821" s="2237"/>
      <c r="CA821" s="2237"/>
      <c r="CB821" s="2237"/>
      <c r="CC821" s="2237"/>
      <c r="CD821" s="2237"/>
      <c r="CE821" s="2237"/>
      <c r="CF821" s="2237"/>
      <c r="CG821" s="2237"/>
      <c r="CH821" s="2237"/>
      <c r="CI821" s="2237"/>
      <c r="CJ821" s="2237"/>
      <c r="CK821" s="2237"/>
      <c r="CL821" s="2237"/>
      <c r="CM821" s="2238"/>
      <c r="CN821" s="2238"/>
      <c r="CO821" s="2239"/>
      <c r="CQ821" s="1653"/>
    </row>
    <row r="822" spans="1:95" s="551" customFormat="1" x14ac:dyDescent="0.2">
      <c r="A822" s="2170"/>
      <c r="B822" s="2236"/>
      <c r="C822" s="2164"/>
      <c r="D822" s="2164"/>
      <c r="E822" s="2165"/>
      <c r="F822" s="2167"/>
      <c r="G822" s="2164"/>
      <c r="H822" s="2167"/>
      <c r="I822" s="2237"/>
      <c r="J822" s="2237"/>
      <c r="K822" s="2237"/>
      <c r="L822" s="2237"/>
      <c r="M822" s="2237"/>
      <c r="N822" s="2237"/>
      <c r="O822" s="2237"/>
      <c r="P822" s="2237"/>
      <c r="Q822" s="2237"/>
      <c r="R822" s="2237"/>
      <c r="S822" s="2237"/>
      <c r="T822" s="2237"/>
      <c r="U822" s="2237"/>
      <c r="V822" s="2237"/>
      <c r="W822" s="2237"/>
      <c r="X822" s="2237"/>
      <c r="Y822" s="2237"/>
      <c r="Z822" s="2237"/>
      <c r="AA822" s="2237"/>
      <c r="AB822" s="2238"/>
      <c r="AC822" s="2238"/>
      <c r="AD822" s="2238"/>
      <c r="AE822" s="2238"/>
      <c r="AF822" s="2237"/>
      <c r="AG822" s="2237"/>
      <c r="AH822" s="2237"/>
      <c r="AI822" s="2237"/>
      <c r="AJ822" s="2237"/>
      <c r="AK822" s="2237"/>
      <c r="AL822" s="2237"/>
      <c r="AM822" s="2237"/>
      <c r="AN822" s="2237"/>
      <c r="AO822" s="2237"/>
      <c r="AP822" s="2237"/>
      <c r="AQ822" s="2237"/>
      <c r="AR822" s="2237"/>
      <c r="AS822" s="2237"/>
      <c r="AT822" s="2237"/>
      <c r="AU822" s="2237"/>
      <c r="AV822" s="2237"/>
      <c r="AW822" s="2237"/>
      <c r="AX822" s="2237"/>
      <c r="AY822" s="2237"/>
      <c r="AZ822" s="2237"/>
      <c r="BA822" s="2237"/>
      <c r="BB822" s="2237"/>
      <c r="BC822" s="2237"/>
      <c r="BD822" s="2237"/>
      <c r="BE822" s="2237"/>
      <c r="BF822" s="2237"/>
      <c r="BG822" s="2237"/>
      <c r="BH822" s="2237"/>
      <c r="BI822" s="2237"/>
      <c r="BJ822" s="2237"/>
      <c r="BK822" s="2237"/>
      <c r="BL822" s="2237"/>
      <c r="BM822" s="2237"/>
      <c r="BN822" s="2237"/>
      <c r="BO822" s="2237"/>
      <c r="BP822" s="2237"/>
      <c r="BQ822" s="2237"/>
      <c r="BR822" s="2237"/>
      <c r="BS822" s="2238"/>
      <c r="BT822" s="2237"/>
      <c r="BU822" s="2237"/>
      <c r="BV822" s="2237"/>
      <c r="BW822" s="2237"/>
      <c r="BX822" s="2237"/>
      <c r="BY822" s="2237"/>
      <c r="BZ822" s="2237"/>
      <c r="CA822" s="2237"/>
      <c r="CB822" s="2237"/>
      <c r="CC822" s="2237"/>
      <c r="CD822" s="2237"/>
      <c r="CE822" s="2237"/>
      <c r="CF822" s="2237"/>
      <c r="CG822" s="2237"/>
      <c r="CH822" s="2237"/>
      <c r="CI822" s="2237"/>
      <c r="CJ822" s="2237"/>
      <c r="CK822" s="2237"/>
      <c r="CL822" s="2237"/>
      <c r="CM822" s="2238"/>
      <c r="CN822" s="2238"/>
      <c r="CO822" s="2239"/>
      <c r="CQ822" s="1653"/>
    </row>
    <row r="823" spans="1:95" s="551" customFormat="1" x14ac:dyDescent="0.2">
      <c r="A823" s="2170"/>
      <c r="B823" s="2236"/>
      <c r="C823" s="2164"/>
      <c r="D823" s="2164"/>
      <c r="E823" s="2165"/>
      <c r="F823" s="2167"/>
      <c r="G823" s="2164"/>
      <c r="H823" s="2167"/>
      <c r="I823" s="2237"/>
      <c r="J823" s="2237"/>
      <c r="K823" s="2237"/>
      <c r="L823" s="2237"/>
      <c r="M823" s="2237"/>
      <c r="N823" s="2237"/>
      <c r="O823" s="2237"/>
      <c r="P823" s="2237"/>
      <c r="Q823" s="2237"/>
      <c r="R823" s="2237"/>
      <c r="S823" s="2237"/>
      <c r="T823" s="2237"/>
      <c r="U823" s="2237"/>
      <c r="V823" s="2237"/>
      <c r="W823" s="2237"/>
      <c r="X823" s="2237"/>
      <c r="Y823" s="2237"/>
      <c r="Z823" s="2237"/>
      <c r="AA823" s="2237"/>
      <c r="AB823" s="2238"/>
      <c r="AC823" s="2238"/>
      <c r="AD823" s="2238"/>
      <c r="AE823" s="2238"/>
      <c r="AF823" s="2237"/>
      <c r="AG823" s="2237"/>
      <c r="AH823" s="2237"/>
      <c r="AI823" s="2237"/>
      <c r="AJ823" s="2237"/>
      <c r="AK823" s="2237"/>
      <c r="AL823" s="2237"/>
      <c r="AM823" s="2237"/>
      <c r="AN823" s="2237"/>
      <c r="AO823" s="2237"/>
      <c r="AP823" s="2237"/>
      <c r="AQ823" s="2237"/>
      <c r="AR823" s="2237"/>
      <c r="AS823" s="2237"/>
      <c r="AT823" s="2237"/>
      <c r="AU823" s="2237"/>
      <c r="AV823" s="2237"/>
      <c r="AW823" s="2237"/>
      <c r="AX823" s="2237"/>
      <c r="AY823" s="2237"/>
      <c r="AZ823" s="2237"/>
      <c r="BA823" s="2237"/>
      <c r="BB823" s="2237"/>
      <c r="BC823" s="2237"/>
      <c r="BD823" s="2237"/>
      <c r="BE823" s="2237"/>
      <c r="BF823" s="2237"/>
      <c r="BG823" s="2237"/>
      <c r="BH823" s="2237"/>
      <c r="BI823" s="2237"/>
      <c r="BJ823" s="2237"/>
      <c r="BK823" s="2237"/>
      <c r="BL823" s="2237"/>
      <c r="BM823" s="2237"/>
      <c r="BN823" s="2237"/>
      <c r="BO823" s="2237"/>
      <c r="BP823" s="2237"/>
      <c r="BQ823" s="2237"/>
      <c r="BR823" s="2237"/>
      <c r="BS823" s="2238"/>
      <c r="BT823" s="2237"/>
      <c r="BU823" s="2237"/>
      <c r="BV823" s="2237"/>
      <c r="BW823" s="2237"/>
      <c r="BX823" s="2237"/>
      <c r="BY823" s="2237"/>
      <c r="BZ823" s="2237"/>
      <c r="CA823" s="2237"/>
      <c r="CB823" s="2237"/>
      <c r="CC823" s="2237"/>
      <c r="CD823" s="2237"/>
      <c r="CE823" s="2237"/>
      <c r="CF823" s="2237"/>
      <c r="CG823" s="2237"/>
      <c r="CH823" s="2237"/>
      <c r="CI823" s="2237"/>
      <c r="CJ823" s="2237"/>
      <c r="CK823" s="2237"/>
      <c r="CL823" s="2237"/>
      <c r="CM823" s="2238"/>
      <c r="CN823" s="2238"/>
      <c r="CO823" s="2239"/>
      <c r="CQ823" s="1653"/>
    </row>
    <row r="824" spans="1:95" s="551" customFormat="1" x14ac:dyDescent="0.2">
      <c r="A824" s="2170"/>
      <c r="B824" s="2236"/>
      <c r="C824" s="2164"/>
      <c r="D824" s="2164"/>
      <c r="E824" s="2165"/>
      <c r="F824" s="2167"/>
      <c r="G824" s="2164"/>
      <c r="H824" s="2167"/>
      <c r="I824" s="2237"/>
      <c r="J824" s="2237"/>
      <c r="K824" s="2237"/>
      <c r="L824" s="2237"/>
      <c r="M824" s="2237"/>
      <c r="N824" s="2237"/>
      <c r="O824" s="2237"/>
      <c r="P824" s="2237"/>
      <c r="Q824" s="2237"/>
      <c r="R824" s="2237"/>
      <c r="S824" s="2237"/>
      <c r="T824" s="2237"/>
      <c r="U824" s="2237"/>
      <c r="V824" s="2237"/>
      <c r="W824" s="2237"/>
      <c r="X824" s="2237"/>
      <c r="Y824" s="2237"/>
      <c r="Z824" s="2237"/>
      <c r="AA824" s="2237"/>
      <c r="AB824" s="2238"/>
      <c r="AC824" s="2238"/>
      <c r="AD824" s="2238"/>
      <c r="AE824" s="2238"/>
      <c r="AF824" s="2237"/>
      <c r="AG824" s="2237"/>
      <c r="AH824" s="2237"/>
      <c r="AI824" s="2237"/>
      <c r="AJ824" s="2237"/>
      <c r="AK824" s="2237"/>
      <c r="AL824" s="2237"/>
      <c r="AM824" s="2237"/>
      <c r="AN824" s="2237"/>
      <c r="AO824" s="2237"/>
      <c r="AP824" s="2237"/>
      <c r="AQ824" s="2237"/>
      <c r="AR824" s="2237"/>
      <c r="AS824" s="2237"/>
      <c r="AT824" s="2237"/>
      <c r="AU824" s="2237"/>
      <c r="AV824" s="2237"/>
      <c r="AW824" s="2237"/>
      <c r="AX824" s="2237"/>
      <c r="AY824" s="2237"/>
      <c r="AZ824" s="2237"/>
      <c r="BA824" s="2237"/>
      <c r="BB824" s="2237"/>
      <c r="BC824" s="2237"/>
      <c r="BD824" s="2237"/>
      <c r="BE824" s="2237"/>
      <c r="BF824" s="2237"/>
      <c r="BG824" s="2237"/>
      <c r="BH824" s="2237"/>
      <c r="BI824" s="2237"/>
      <c r="BJ824" s="2237"/>
      <c r="BK824" s="2237"/>
      <c r="BL824" s="2237"/>
      <c r="BM824" s="2237"/>
      <c r="BN824" s="2237"/>
      <c r="BO824" s="2237"/>
      <c r="BP824" s="2237"/>
      <c r="BQ824" s="2237"/>
      <c r="BR824" s="2237"/>
      <c r="BS824" s="2238"/>
      <c r="BT824" s="2237"/>
      <c r="BU824" s="2237"/>
      <c r="BV824" s="2237"/>
      <c r="BW824" s="2237"/>
      <c r="BX824" s="2237"/>
      <c r="BY824" s="2237"/>
      <c r="BZ824" s="2237"/>
      <c r="CA824" s="2237"/>
      <c r="CB824" s="2237"/>
      <c r="CC824" s="2237"/>
      <c r="CD824" s="2237"/>
      <c r="CE824" s="2237"/>
      <c r="CF824" s="2237"/>
      <c r="CG824" s="2237"/>
      <c r="CH824" s="2237"/>
      <c r="CI824" s="2237"/>
      <c r="CJ824" s="2237"/>
      <c r="CK824" s="2237"/>
      <c r="CL824" s="2237"/>
      <c r="CM824" s="2238"/>
      <c r="CN824" s="2238"/>
      <c r="CO824" s="2239"/>
      <c r="CQ824" s="1653"/>
    </row>
    <row r="825" spans="1:95" s="551" customFormat="1" x14ac:dyDescent="0.2">
      <c r="A825" s="2170"/>
      <c r="B825" s="2236"/>
      <c r="C825" s="2164"/>
      <c r="D825" s="2164"/>
      <c r="E825" s="2165"/>
      <c r="F825" s="2167"/>
      <c r="G825" s="2164"/>
      <c r="H825" s="2167"/>
      <c r="I825" s="2237"/>
      <c r="J825" s="2237"/>
      <c r="K825" s="2237"/>
      <c r="L825" s="2237"/>
      <c r="M825" s="2237"/>
      <c r="N825" s="2237"/>
      <c r="O825" s="2237"/>
      <c r="P825" s="2237"/>
      <c r="Q825" s="2237"/>
      <c r="R825" s="2237"/>
      <c r="S825" s="2237"/>
      <c r="T825" s="2237"/>
      <c r="U825" s="2237"/>
      <c r="V825" s="2237"/>
      <c r="W825" s="2237"/>
      <c r="X825" s="2237"/>
      <c r="Y825" s="2237"/>
      <c r="Z825" s="2237"/>
      <c r="AA825" s="2237"/>
      <c r="AB825" s="2238"/>
      <c r="AC825" s="2238"/>
      <c r="AD825" s="2238"/>
      <c r="AE825" s="2238"/>
      <c r="AF825" s="2237"/>
      <c r="AG825" s="2237"/>
      <c r="AH825" s="2237"/>
      <c r="AI825" s="2237"/>
      <c r="AJ825" s="2237"/>
      <c r="AK825" s="2237"/>
      <c r="AL825" s="2237"/>
      <c r="AM825" s="2237"/>
      <c r="AN825" s="2237"/>
      <c r="AO825" s="2237"/>
      <c r="AP825" s="2237"/>
      <c r="AQ825" s="2237"/>
      <c r="AR825" s="2237"/>
      <c r="AS825" s="2237"/>
      <c r="AT825" s="2237"/>
      <c r="AU825" s="2237"/>
      <c r="AV825" s="2237"/>
      <c r="AW825" s="2237"/>
      <c r="AX825" s="2237"/>
      <c r="AY825" s="2237"/>
      <c r="AZ825" s="2237"/>
      <c r="BA825" s="2237"/>
      <c r="BB825" s="2237"/>
      <c r="BC825" s="2237"/>
      <c r="BD825" s="2237"/>
      <c r="BE825" s="2237"/>
      <c r="BF825" s="2237"/>
      <c r="BG825" s="2237"/>
      <c r="BH825" s="2237"/>
      <c r="BI825" s="2237"/>
      <c r="BJ825" s="2237"/>
      <c r="BK825" s="2237"/>
      <c r="BL825" s="2237"/>
      <c r="BM825" s="2237"/>
      <c r="BN825" s="2237"/>
      <c r="BO825" s="2237"/>
      <c r="BP825" s="2237"/>
      <c r="BQ825" s="2237"/>
      <c r="BR825" s="2237"/>
      <c r="BS825" s="2238"/>
      <c r="BT825" s="2237"/>
      <c r="BU825" s="2237"/>
      <c r="BV825" s="2237"/>
      <c r="BW825" s="2237"/>
      <c r="BX825" s="2237"/>
      <c r="BY825" s="2237"/>
      <c r="BZ825" s="2237"/>
      <c r="CA825" s="2237"/>
      <c r="CB825" s="2237"/>
      <c r="CC825" s="2237"/>
      <c r="CD825" s="2237"/>
      <c r="CE825" s="2237"/>
      <c r="CF825" s="2237"/>
      <c r="CG825" s="2237"/>
      <c r="CH825" s="2237"/>
      <c r="CI825" s="2237"/>
      <c r="CJ825" s="2237"/>
      <c r="CK825" s="2237"/>
      <c r="CL825" s="2237"/>
      <c r="CM825" s="2238"/>
      <c r="CN825" s="2238"/>
      <c r="CO825" s="2239"/>
      <c r="CQ825" s="1653"/>
    </row>
    <row r="826" spans="1:95" s="551" customFormat="1" x14ac:dyDescent="0.2">
      <c r="A826" s="2170"/>
      <c r="B826" s="2236"/>
      <c r="C826" s="2164"/>
      <c r="D826" s="2164"/>
      <c r="E826" s="2165"/>
      <c r="F826" s="2167"/>
      <c r="G826" s="2164"/>
      <c r="H826" s="2167"/>
      <c r="I826" s="2237"/>
      <c r="J826" s="2237"/>
      <c r="K826" s="2237"/>
      <c r="L826" s="2237"/>
      <c r="M826" s="2237"/>
      <c r="N826" s="2237"/>
      <c r="O826" s="2237"/>
      <c r="P826" s="2237"/>
      <c r="Q826" s="2237"/>
      <c r="R826" s="2237"/>
      <c r="S826" s="2237"/>
      <c r="T826" s="2237"/>
      <c r="U826" s="2237"/>
      <c r="V826" s="2237"/>
      <c r="W826" s="2237"/>
      <c r="X826" s="2237"/>
      <c r="Y826" s="2237"/>
      <c r="Z826" s="2237"/>
      <c r="AA826" s="2237"/>
      <c r="AB826" s="2238"/>
      <c r="AC826" s="2238"/>
      <c r="AD826" s="2238"/>
      <c r="AE826" s="2238"/>
      <c r="AF826" s="2237"/>
      <c r="AG826" s="2237"/>
      <c r="AH826" s="2237"/>
      <c r="AI826" s="2237"/>
      <c r="AJ826" s="2237"/>
      <c r="AK826" s="2237"/>
      <c r="AL826" s="2237"/>
      <c r="AM826" s="2237"/>
      <c r="AN826" s="2237"/>
      <c r="AO826" s="2237"/>
      <c r="AP826" s="2237"/>
      <c r="AQ826" s="2237"/>
      <c r="AR826" s="2237"/>
      <c r="AS826" s="2237"/>
      <c r="AT826" s="2237"/>
      <c r="AU826" s="2237"/>
      <c r="AV826" s="2237"/>
      <c r="AW826" s="2237"/>
      <c r="AX826" s="2237"/>
      <c r="AY826" s="2237"/>
      <c r="AZ826" s="2237"/>
      <c r="BA826" s="2237"/>
      <c r="BB826" s="2237"/>
      <c r="BC826" s="2237"/>
      <c r="BD826" s="2237"/>
      <c r="BE826" s="2237"/>
      <c r="BF826" s="2237"/>
      <c r="BG826" s="2237"/>
      <c r="BH826" s="2237"/>
      <c r="BI826" s="2237"/>
      <c r="BJ826" s="2237"/>
      <c r="BK826" s="2237"/>
      <c r="BL826" s="2237"/>
      <c r="BM826" s="2237"/>
      <c r="BN826" s="2237"/>
      <c r="BO826" s="2237"/>
      <c r="BP826" s="2237"/>
      <c r="BQ826" s="2237"/>
      <c r="BR826" s="2237"/>
      <c r="BS826" s="2238"/>
      <c r="BT826" s="2237"/>
      <c r="BU826" s="2237"/>
      <c r="BV826" s="2237"/>
      <c r="BW826" s="2237"/>
      <c r="BX826" s="2237"/>
      <c r="BY826" s="2237"/>
      <c r="BZ826" s="2237"/>
      <c r="CA826" s="2237"/>
      <c r="CB826" s="2237"/>
      <c r="CC826" s="2237"/>
      <c r="CD826" s="2237"/>
      <c r="CE826" s="2237"/>
      <c r="CF826" s="2237"/>
      <c r="CG826" s="2237"/>
      <c r="CH826" s="2237"/>
      <c r="CI826" s="2237"/>
      <c r="CJ826" s="2237"/>
      <c r="CK826" s="2237"/>
      <c r="CL826" s="2237"/>
      <c r="CM826" s="2238"/>
      <c r="CN826" s="2238"/>
      <c r="CO826" s="2239"/>
      <c r="CQ826" s="1653"/>
    </row>
    <row r="827" spans="1:95" s="551" customFormat="1" x14ac:dyDescent="0.2">
      <c r="A827" s="2170"/>
      <c r="B827" s="2236"/>
      <c r="C827" s="2164"/>
      <c r="D827" s="2164"/>
      <c r="E827" s="2165"/>
      <c r="F827" s="2167"/>
      <c r="G827" s="2164"/>
      <c r="H827" s="2167"/>
      <c r="I827" s="2237"/>
      <c r="J827" s="2237"/>
      <c r="K827" s="2237"/>
      <c r="L827" s="2237"/>
      <c r="M827" s="2237"/>
      <c r="N827" s="2237"/>
      <c r="O827" s="2237"/>
      <c r="P827" s="2237"/>
      <c r="Q827" s="2237"/>
      <c r="R827" s="2237"/>
      <c r="S827" s="2237"/>
      <c r="T827" s="2237"/>
      <c r="U827" s="2237"/>
      <c r="V827" s="2237"/>
      <c r="W827" s="2237"/>
      <c r="X827" s="2237"/>
      <c r="Y827" s="2237"/>
      <c r="Z827" s="2237"/>
      <c r="AA827" s="2237"/>
      <c r="AB827" s="2238"/>
      <c r="AC827" s="2238"/>
      <c r="AD827" s="2238"/>
      <c r="AE827" s="2238"/>
      <c r="AF827" s="2237"/>
      <c r="AG827" s="2237"/>
      <c r="AH827" s="2237"/>
      <c r="AI827" s="2237"/>
      <c r="AJ827" s="2237"/>
      <c r="AK827" s="2237"/>
      <c r="AL827" s="2237"/>
      <c r="AM827" s="2237"/>
      <c r="AN827" s="2237"/>
      <c r="AO827" s="2237"/>
      <c r="AP827" s="2237"/>
      <c r="AQ827" s="2237"/>
      <c r="AR827" s="2237"/>
      <c r="AS827" s="2237"/>
      <c r="AT827" s="2237"/>
      <c r="AU827" s="2237"/>
      <c r="AV827" s="2237"/>
      <c r="AW827" s="2237"/>
      <c r="AX827" s="2237"/>
      <c r="AY827" s="2237"/>
      <c r="AZ827" s="2237"/>
      <c r="BA827" s="2237"/>
      <c r="BB827" s="2237"/>
      <c r="BC827" s="2237"/>
      <c r="BD827" s="2237"/>
      <c r="BE827" s="2237"/>
      <c r="BF827" s="2237"/>
      <c r="BG827" s="2237"/>
      <c r="BH827" s="2237"/>
      <c r="BI827" s="2237"/>
      <c r="BJ827" s="2237"/>
      <c r="BK827" s="2237"/>
      <c r="BL827" s="2237"/>
      <c r="BM827" s="2237"/>
      <c r="BN827" s="2237"/>
      <c r="BO827" s="2237"/>
      <c r="BP827" s="2237"/>
      <c r="BQ827" s="2237"/>
      <c r="BR827" s="2237"/>
      <c r="BS827" s="2238"/>
      <c r="BT827" s="2237"/>
      <c r="BU827" s="2237"/>
      <c r="BV827" s="2237"/>
      <c r="BW827" s="2237"/>
      <c r="BX827" s="2237"/>
      <c r="BY827" s="2237"/>
      <c r="BZ827" s="2237"/>
      <c r="CA827" s="2237"/>
      <c r="CB827" s="2237"/>
      <c r="CC827" s="2237"/>
      <c r="CD827" s="2237"/>
      <c r="CE827" s="2237"/>
      <c r="CF827" s="2237"/>
      <c r="CG827" s="2237"/>
      <c r="CH827" s="2237"/>
      <c r="CI827" s="2237"/>
      <c r="CJ827" s="2237"/>
      <c r="CK827" s="2237"/>
      <c r="CL827" s="2237"/>
      <c r="CM827" s="2238"/>
      <c r="CN827" s="2238"/>
      <c r="CO827" s="2239"/>
      <c r="CQ827" s="1653"/>
    </row>
    <row r="828" spans="1:95" s="551" customFormat="1" x14ac:dyDescent="0.2">
      <c r="A828" s="2170"/>
      <c r="B828" s="2236"/>
      <c r="C828" s="2164"/>
      <c r="D828" s="2164"/>
      <c r="E828" s="2165"/>
      <c r="F828" s="2167"/>
      <c r="G828" s="2164"/>
      <c r="H828" s="2167"/>
      <c r="I828" s="2237"/>
      <c r="J828" s="2237"/>
      <c r="K828" s="2237"/>
      <c r="L828" s="2237"/>
      <c r="M828" s="2237"/>
      <c r="N828" s="2237"/>
      <c r="O828" s="2237"/>
      <c r="P828" s="2237"/>
      <c r="Q828" s="2237"/>
      <c r="R828" s="2237"/>
      <c r="S828" s="2237"/>
      <c r="T828" s="2237"/>
      <c r="U828" s="2237"/>
      <c r="V828" s="2237"/>
      <c r="W828" s="2237"/>
      <c r="X828" s="2237"/>
      <c r="Y828" s="2237"/>
      <c r="Z828" s="2237"/>
      <c r="AA828" s="2237"/>
      <c r="AB828" s="2238"/>
      <c r="AC828" s="2238"/>
      <c r="AD828" s="2238"/>
      <c r="AE828" s="2238"/>
      <c r="AF828" s="2237"/>
      <c r="AG828" s="2237"/>
      <c r="AH828" s="2237"/>
      <c r="AI828" s="2237"/>
      <c r="AJ828" s="2237"/>
      <c r="AK828" s="2237"/>
      <c r="AL828" s="2237"/>
      <c r="AM828" s="2237"/>
      <c r="AN828" s="2237"/>
      <c r="AO828" s="2237"/>
      <c r="AP828" s="2237"/>
      <c r="AQ828" s="2237"/>
      <c r="AR828" s="2237"/>
      <c r="AS828" s="2237"/>
      <c r="AT828" s="2237"/>
      <c r="AU828" s="2237"/>
      <c r="AV828" s="2237"/>
      <c r="AW828" s="2237"/>
      <c r="AX828" s="2237"/>
      <c r="AY828" s="2237"/>
      <c r="AZ828" s="2237"/>
      <c r="BA828" s="2237"/>
      <c r="BB828" s="2237"/>
      <c r="BC828" s="2237"/>
      <c r="BD828" s="2237"/>
      <c r="BE828" s="2237"/>
      <c r="BF828" s="2237"/>
      <c r="BG828" s="2237"/>
      <c r="BH828" s="2237"/>
      <c r="BI828" s="2237"/>
      <c r="BJ828" s="2237"/>
      <c r="BK828" s="2237"/>
      <c r="BL828" s="2237"/>
      <c r="BM828" s="2237"/>
      <c r="BN828" s="2237"/>
      <c r="BO828" s="2237"/>
      <c r="BP828" s="2237"/>
      <c r="BQ828" s="2237"/>
      <c r="BR828" s="2237"/>
      <c r="BS828" s="2238"/>
      <c r="BT828" s="2237"/>
      <c r="BU828" s="2237"/>
      <c r="BV828" s="2237"/>
      <c r="BW828" s="2237"/>
      <c r="BX828" s="2237"/>
      <c r="BY828" s="2237"/>
      <c r="BZ828" s="2237"/>
      <c r="CA828" s="2237"/>
      <c r="CB828" s="2237"/>
      <c r="CC828" s="2237"/>
      <c r="CD828" s="2237"/>
      <c r="CE828" s="2237"/>
      <c r="CF828" s="2237"/>
      <c r="CG828" s="2237"/>
      <c r="CH828" s="2237"/>
      <c r="CI828" s="2237"/>
      <c r="CJ828" s="2237"/>
      <c r="CK828" s="2237"/>
      <c r="CL828" s="2237"/>
      <c r="CM828" s="2238"/>
      <c r="CN828" s="2238"/>
      <c r="CO828" s="2239"/>
      <c r="CQ828" s="1653"/>
    </row>
    <row r="829" spans="1:95" s="551" customFormat="1" x14ac:dyDescent="0.2">
      <c r="A829" s="2170"/>
      <c r="B829" s="2236"/>
      <c r="C829" s="2164"/>
      <c r="D829" s="2164"/>
      <c r="E829" s="2165"/>
      <c r="F829" s="2167"/>
      <c r="G829" s="2164"/>
      <c r="H829" s="2167"/>
      <c r="I829" s="2237"/>
      <c r="J829" s="2237"/>
      <c r="K829" s="2237"/>
      <c r="L829" s="2237"/>
      <c r="M829" s="2237"/>
      <c r="N829" s="2237"/>
      <c r="O829" s="2237"/>
      <c r="P829" s="2237"/>
      <c r="Q829" s="2237"/>
      <c r="R829" s="2237"/>
      <c r="S829" s="2237"/>
      <c r="T829" s="2237"/>
      <c r="U829" s="2237"/>
      <c r="V829" s="2237"/>
      <c r="W829" s="2237"/>
      <c r="X829" s="2237"/>
      <c r="Y829" s="2237"/>
      <c r="Z829" s="2237"/>
      <c r="AA829" s="2237"/>
      <c r="AB829" s="2238"/>
      <c r="AC829" s="2238"/>
      <c r="AD829" s="2238"/>
      <c r="AE829" s="2238"/>
      <c r="AF829" s="2237"/>
      <c r="AG829" s="2237"/>
      <c r="AH829" s="2237"/>
      <c r="AI829" s="2237"/>
      <c r="AJ829" s="2237"/>
      <c r="AK829" s="2237"/>
      <c r="AL829" s="2237"/>
      <c r="AM829" s="2237"/>
      <c r="AN829" s="2237"/>
      <c r="AO829" s="2237"/>
      <c r="AP829" s="2237"/>
      <c r="AQ829" s="2237"/>
      <c r="AR829" s="2237"/>
      <c r="AS829" s="2237"/>
      <c r="AT829" s="2237"/>
      <c r="AU829" s="2237"/>
      <c r="AV829" s="2237"/>
      <c r="AW829" s="2237"/>
      <c r="AX829" s="2237"/>
      <c r="AY829" s="2237"/>
      <c r="AZ829" s="2237"/>
      <c r="BA829" s="2237"/>
      <c r="BB829" s="2237"/>
      <c r="BC829" s="2237"/>
      <c r="BD829" s="2237"/>
      <c r="BE829" s="2237"/>
      <c r="BF829" s="2237"/>
      <c r="BG829" s="2237"/>
      <c r="BH829" s="2237"/>
      <c r="BI829" s="2237"/>
      <c r="BJ829" s="2237"/>
      <c r="BK829" s="2237"/>
      <c r="BL829" s="2237"/>
      <c r="BM829" s="2237"/>
      <c r="BN829" s="2237"/>
      <c r="BO829" s="2237"/>
      <c r="BP829" s="2237"/>
      <c r="BQ829" s="2237"/>
      <c r="BR829" s="2237"/>
      <c r="BS829" s="2238"/>
      <c r="BT829" s="2237"/>
      <c r="BU829" s="2237"/>
      <c r="BV829" s="2237"/>
      <c r="BW829" s="2237"/>
      <c r="BX829" s="2237"/>
      <c r="BY829" s="2237"/>
      <c r="BZ829" s="2237"/>
      <c r="CA829" s="2237"/>
      <c r="CB829" s="2237"/>
      <c r="CC829" s="2237"/>
      <c r="CD829" s="2237"/>
      <c r="CE829" s="2237"/>
      <c r="CF829" s="2237"/>
      <c r="CG829" s="2237"/>
      <c r="CH829" s="2237"/>
      <c r="CI829" s="2237"/>
      <c r="CJ829" s="2237"/>
      <c r="CK829" s="2237"/>
      <c r="CL829" s="2237"/>
      <c r="CM829" s="2238"/>
      <c r="CN829" s="2238"/>
      <c r="CO829" s="2239"/>
      <c r="CQ829" s="1653"/>
    </row>
    <row r="830" spans="1:95" s="551" customFormat="1" x14ac:dyDescent="0.2">
      <c r="A830" s="2170"/>
      <c r="B830" s="2236"/>
      <c r="C830" s="2164"/>
      <c r="D830" s="2164"/>
      <c r="E830" s="2165"/>
      <c r="F830" s="2167"/>
      <c r="G830" s="2164"/>
      <c r="H830" s="2167"/>
      <c r="I830" s="2237"/>
      <c r="J830" s="2237"/>
      <c r="K830" s="2237"/>
      <c r="L830" s="2237"/>
      <c r="M830" s="2237"/>
      <c r="N830" s="2237"/>
      <c r="O830" s="2237"/>
      <c r="P830" s="2237"/>
      <c r="Q830" s="2237"/>
      <c r="R830" s="2237"/>
      <c r="S830" s="2237"/>
      <c r="T830" s="2237"/>
      <c r="U830" s="2237"/>
      <c r="V830" s="2237"/>
      <c r="W830" s="2237"/>
      <c r="X830" s="2237"/>
      <c r="Y830" s="2237"/>
      <c r="Z830" s="2237"/>
      <c r="AA830" s="2237"/>
      <c r="AB830" s="2238"/>
      <c r="AC830" s="2238"/>
      <c r="AD830" s="2238"/>
      <c r="AE830" s="2238"/>
      <c r="AF830" s="2237"/>
      <c r="AG830" s="2237"/>
      <c r="AH830" s="2237"/>
      <c r="AI830" s="2237"/>
      <c r="AJ830" s="2237"/>
      <c r="AK830" s="2237"/>
      <c r="AL830" s="2237"/>
      <c r="AM830" s="2237"/>
      <c r="AN830" s="2237"/>
      <c r="AO830" s="2237"/>
      <c r="AP830" s="2237"/>
      <c r="AQ830" s="2237"/>
      <c r="AR830" s="2237"/>
      <c r="AS830" s="2237"/>
      <c r="AT830" s="2237"/>
      <c r="AU830" s="2237"/>
      <c r="AV830" s="2237"/>
      <c r="AW830" s="2237"/>
      <c r="AX830" s="2237"/>
      <c r="AY830" s="2237"/>
      <c r="AZ830" s="2237"/>
      <c r="BA830" s="2237"/>
      <c r="BB830" s="2237"/>
      <c r="BC830" s="2237"/>
      <c r="BD830" s="2237"/>
      <c r="BE830" s="2237"/>
      <c r="BF830" s="2237"/>
      <c r="BG830" s="2237"/>
      <c r="BH830" s="2237"/>
      <c r="BI830" s="2237"/>
      <c r="BJ830" s="2237"/>
      <c r="BK830" s="2237"/>
      <c r="BL830" s="2237"/>
      <c r="BM830" s="2237"/>
      <c r="BN830" s="2237"/>
      <c r="BO830" s="2237"/>
      <c r="BP830" s="2237"/>
      <c r="BQ830" s="2237"/>
      <c r="BR830" s="2237"/>
      <c r="BS830" s="2238"/>
      <c r="BT830" s="2237"/>
      <c r="BU830" s="2237"/>
      <c r="BV830" s="2237"/>
      <c r="BW830" s="2237"/>
      <c r="BX830" s="2237"/>
      <c r="BY830" s="2237"/>
      <c r="BZ830" s="2237"/>
      <c r="CA830" s="2237"/>
      <c r="CB830" s="2237"/>
      <c r="CC830" s="2237"/>
      <c r="CD830" s="2237"/>
      <c r="CE830" s="2237"/>
      <c r="CF830" s="2237"/>
      <c r="CG830" s="2237"/>
      <c r="CH830" s="2237"/>
      <c r="CI830" s="2237"/>
      <c r="CJ830" s="2237"/>
      <c r="CK830" s="2237"/>
      <c r="CL830" s="2237"/>
      <c r="CM830" s="2238"/>
      <c r="CN830" s="2238"/>
      <c r="CO830" s="2239"/>
      <c r="CQ830" s="1653"/>
    </row>
    <row r="831" spans="1:95" s="551" customFormat="1" x14ac:dyDescent="0.2">
      <c r="A831" s="2170"/>
      <c r="B831" s="2236"/>
      <c r="C831" s="2164"/>
      <c r="D831" s="2164"/>
      <c r="E831" s="2165"/>
      <c r="F831" s="2167"/>
      <c r="G831" s="2164"/>
      <c r="H831" s="2167"/>
      <c r="I831" s="2237"/>
      <c r="J831" s="2237"/>
      <c r="K831" s="2237"/>
      <c r="L831" s="2237"/>
      <c r="M831" s="2237"/>
      <c r="N831" s="2237"/>
      <c r="O831" s="2237"/>
      <c r="P831" s="2237"/>
      <c r="Q831" s="2237"/>
      <c r="R831" s="2237"/>
      <c r="S831" s="2237"/>
      <c r="T831" s="2237"/>
      <c r="U831" s="2237"/>
      <c r="V831" s="2237"/>
      <c r="W831" s="2237"/>
      <c r="X831" s="2237"/>
      <c r="Y831" s="2237"/>
      <c r="Z831" s="2237"/>
      <c r="AA831" s="2237"/>
      <c r="AB831" s="2238"/>
      <c r="AC831" s="2238"/>
      <c r="AD831" s="2238"/>
      <c r="AE831" s="2238"/>
      <c r="AF831" s="2237"/>
      <c r="AG831" s="2237"/>
      <c r="AH831" s="2237"/>
      <c r="AI831" s="2237"/>
      <c r="AJ831" s="2237"/>
      <c r="AK831" s="2237"/>
      <c r="AL831" s="2237"/>
      <c r="AM831" s="2237"/>
      <c r="AN831" s="2237"/>
      <c r="AO831" s="2237"/>
      <c r="AP831" s="2237"/>
      <c r="AQ831" s="2237"/>
      <c r="AR831" s="2237"/>
      <c r="AS831" s="2237"/>
      <c r="AT831" s="2237"/>
      <c r="AU831" s="2237"/>
      <c r="AV831" s="2237"/>
      <c r="AW831" s="2237"/>
      <c r="AX831" s="2237"/>
      <c r="AY831" s="2237"/>
      <c r="AZ831" s="2237"/>
      <c r="BA831" s="2237"/>
      <c r="BB831" s="2237"/>
      <c r="BC831" s="2237"/>
      <c r="BD831" s="2237"/>
      <c r="BE831" s="2237"/>
      <c r="BF831" s="2237"/>
      <c r="BG831" s="2237"/>
      <c r="BH831" s="2237"/>
      <c r="BI831" s="2237"/>
      <c r="BJ831" s="2237"/>
      <c r="BK831" s="2237"/>
      <c r="BL831" s="2237"/>
      <c r="BM831" s="2237"/>
      <c r="BN831" s="2237"/>
      <c r="BO831" s="2237"/>
      <c r="BP831" s="2237"/>
      <c r="BQ831" s="2237"/>
      <c r="BR831" s="2237"/>
      <c r="BS831" s="2238"/>
      <c r="BT831" s="2237"/>
      <c r="BU831" s="2237"/>
      <c r="BV831" s="2237"/>
      <c r="BW831" s="2237"/>
      <c r="BX831" s="2237"/>
      <c r="BY831" s="2237"/>
      <c r="BZ831" s="2237"/>
      <c r="CA831" s="2237"/>
      <c r="CB831" s="2237"/>
      <c r="CC831" s="2237"/>
      <c r="CD831" s="2237"/>
      <c r="CE831" s="2237"/>
      <c r="CF831" s="2237"/>
      <c r="CG831" s="2237"/>
      <c r="CH831" s="2237"/>
      <c r="CI831" s="2237"/>
      <c r="CJ831" s="2237"/>
      <c r="CK831" s="2237"/>
      <c r="CL831" s="2237"/>
      <c r="CM831" s="2238"/>
      <c r="CN831" s="2238"/>
      <c r="CO831" s="2239"/>
      <c r="CQ831" s="1653"/>
    </row>
    <row r="832" spans="1:95" s="551" customFormat="1" x14ac:dyDescent="0.2">
      <c r="A832" s="2170"/>
      <c r="B832" s="2236"/>
      <c r="C832" s="2164"/>
      <c r="D832" s="2164"/>
      <c r="E832" s="2165"/>
      <c r="F832" s="2167"/>
      <c r="G832" s="2164"/>
      <c r="H832" s="2167"/>
      <c r="I832" s="2237"/>
      <c r="J832" s="2237"/>
      <c r="K832" s="2237"/>
      <c r="L832" s="2237"/>
      <c r="M832" s="2237"/>
      <c r="N832" s="2237"/>
      <c r="O832" s="2237"/>
      <c r="P832" s="2237"/>
      <c r="Q832" s="2237"/>
      <c r="R832" s="2237"/>
      <c r="S832" s="2237"/>
      <c r="T832" s="2237"/>
      <c r="U832" s="2237"/>
      <c r="V832" s="2237"/>
      <c r="W832" s="2237"/>
      <c r="X832" s="2237"/>
      <c r="Y832" s="2237"/>
      <c r="Z832" s="2237"/>
      <c r="AA832" s="2237"/>
      <c r="AB832" s="2238"/>
      <c r="AC832" s="2238"/>
      <c r="AD832" s="2238"/>
      <c r="AE832" s="2238"/>
      <c r="AF832" s="2237"/>
      <c r="AG832" s="2237"/>
      <c r="AH832" s="2237"/>
      <c r="AI832" s="2237"/>
      <c r="AJ832" s="2237"/>
      <c r="AK832" s="2237"/>
      <c r="AL832" s="2237"/>
      <c r="AM832" s="2237"/>
      <c r="AN832" s="2237"/>
      <c r="AO832" s="2237"/>
      <c r="AP832" s="2237"/>
      <c r="AQ832" s="2237"/>
      <c r="AR832" s="2237"/>
      <c r="AS832" s="2237"/>
      <c r="AT832" s="2237"/>
      <c r="AU832" s="2237"/>
      <c r="AV832" s="2237"/>
      <c r="AW832" s="2237"/>
      <c r="AX832" s="2237"/>
      <c r="AY832" s="2237"/>
      <c r="AZ832" s="2237"/>
      <c r="BA832" s="2237"/>
      <c r="BB832" s="2237"/>
      <c r="BC832" s="2237"/>
      <c r="BD832" s="2237"/>
      <c r="BE832" s="2237"/>
      <c r="BF832" s="2237"/>
      <c r="BG832" s="2237"/>
      <c r="BH832" s="2237"/>
      <c r="BI832" s="2237"/>
      <c r="BJ832" s="2237"/>
      <c r="BK832" s="2237"/>
      <c r="BL832" s="2237"/>
      <c r="BM832" s="2237"/>
      <c r="BN832" s="2237"/>
      <c r="BO832" s="2237"/>
      <c r="BP832" s="2237"/>
      <c r="BQ832" s="2237"/>
      <c r="BR832" s="2237"/>
      <c r="BS832" s="2238"/>
      <c r="BT832" s="2237"/>
      <c r="BU832" s="2237"/>
      <c r="BV832" s="2237"/>
      <c r="BW832" s="2237"/>
      <c r="BX832" s="2237"/>
      <c r="BY832" s="2237"/>
      <c r="BZ832" s="2237"/>
      <c r="CA832" s="2237"/>
      <c r="CB832" s="2237"/>
      <c r="CC832" s="2237"/>
      <c r="CD832" s="2237"/>
      <c r="CE832" s="2237"/>
      <c r="CF832" s="2237"/>
      <c r="CG832" s="2237"/>
      <c r="CH832" s="2237"/>
      <c r="CI832" s="2237"/>
      <c r="CJ832" s="2237"/>
      <c r="CK832" s="2237"/>
      <c r="CL832" s="2237"/>
      <c r="CM832" s="2238"/>
      <c r="CN832" s="2238"/>
      <c r="CO832" s="2239"/>
      <c r="CQ832" s="1653"/>
    </row>
    <row r="833" spans="1:95" s="551" customFormat="1" x14ac:dyDescent="0.2">
      <c r="A833" s="2170"/>
      <c r="B833" s="2236"/>
      <c r="C833" s="2164"/>
      <c r="D833" s="2164"/>
      <c r="E833" s="2165"/>
      <c r="F833" s="2167"/>
      <c r="G833" s="2164"/>
      <c r="H833" s="2167"/>
      <c r="I833" s="2237"/>
      <c r="J833" s="2237"/>
      <c r="K833" s="2237"/>
      <c r="L833" s="2237"/>
      <c r="M833" s="2237"/>
      <c r="N833" s="2237"/>
      <c r="O833" s="2237"/>
      <c r="P833" s="2237"/>
      <c r="Q833" s="2237"/>
      <c r="R833" s="2237"/>
      <c r="S833" s="2237"/>
      <c r="T833" s="2237"/>
      <c r="U833" s="2237"/>
      <c r="V833" s="2237"/>
      <c r="W833" s="2237"/>
      <c r="X833" s="2237"/>
      <c r="Y833" s="2237"/>
      <c r="Z833" s="2237"/>
      <c r="AA833" s="2237"/>
      <c r="AB833" s="2238"/>
      <c r="AC833" s="2238"/>
      <c r="AD833" s="2238"/>
      <c r="AE833" s="2238"/>
      <c r="AF833" s="2237"/>
      <c r="AG833" s="2237"/>
      <c r="AH833" s="2237"/>
      <c r="AI833" s="2237"/>
      <c r="AJ833" s="2237"/>
      <c r="AK833" s="2237"/>
      <c r="AL833" s="2237"/>
      <c r="AM833" s="2237"/>
      <c r="AN833" s="2237"/>
      <c r="AO833" s="2237"/>
      <c r="AP833" s="2237"/>
      <c r="AQ833" s="2237"/>
      <c r="AR833" s="2237"/>
      <c r="AS833" s="2237"/>
      <c r="AT833" s="2237"/>
      <c r="AU833" s="2237"/>
      <c r="AV833" s="2237"/>
      <c r="AW833" s="2237"/>
      <c r="AX833" s="2237"/>
      <c r="AY833" s="2237"/>
      <c r="AZ833" s="2237"/>
      <c r="BA833" s="2237"/>
      <c r="BB833" s="2237"/>
      <c r="BC833" s="2237"/>
      <c r="BD833" s="2237"/>
      <c r="BE833" s="2237"/>
      <c r="BF833" s="2237"/>
      <c r="BG833" s="2237"/>
      <c r="BH833" s="2237"/>
      <c r="BI833" s="2237"/>
      <c r="BJ833" s="2237"/>
      <c r="BK833" s="2237"/>
      <c r="BL833" s="2237"/>
      <c r="BM833" s="2237"/>
      <c r="BN833" s="2237"/>
      <c r="BO833" s="2237"/>
      <c r="BP833" s="2237"/>
      <c r="BQ833" s="2237"/>
      <c r="BR833" s="2237"/>
      <c r="BS833" s="2238"/>
      <c r="BT833" s="2237"/>
      <c r="BU833" s="2237"/>
      <c r="BV833" s="2237"/>
      <c r="BW833" s="2237"/>
      <c r="BX833" s="2237"/>
      <c r="BY833" s="2237"/>
      <c r="BZ833" s="2237"/>
      <c r="CA833" s="2237"/>
      <c r="CB833" s="2237"/>
      <c r="CC833" s="2237"/>
      <c r="CD833" s="2237"/>
      <c r="CE833" s="2237"/>
      <c r="CF833" s="2237"/>
      <c r="CG833" s="2237"/>
      <c r="CH833" s="2237"/>
      <c r="CI833" s="2237"/>
      <c r="CJ833" s="2237"/>
      <c r="CK833" s="2237"/>
      <c r="CL833" s="2237"/>
      <c r="CM833" s="2238"/>
      <c r="CN833" s="2238"/>
      <c r="CO833" s="2239"/>
      <c r="CQ833" s="1653"/>
    </row>
    <row r="834" spans="1:95" s="551" customFormat="1" x14ac:dyDescent="0.2">
      <c r="A834" s="2170"/>
      <c r="B834" s="2236"/>
      <c r="C834" s="2164"/>
      <c r="D834" s="2164"/>
      <c r="E834" s="2165"/>
      <c r="F834" s="2167"/>
      <c r="G834" s="2164"/>
      <c r="H834" s="2167"/>
      <c r="I834" s="2237"/>
      <c r="J834" s="2237"/>
      <c r="K834" s="2237"/>
      <c r="L834" s="2237"/>
      <c r="M834" s="2237"/>
      <c r="N834" s="2237"/>
      <c r="O834" s="2237"/>
      <c r="P834" s="2237"/>
      <c r="Q834" s="2237"/>
      <c r="R834" s="2237"/>
      <c r="S834" s="2237"/>
      <c r="T834" s="2237"/>
      <c r="U834" s="2237"/>
      <c r="V834" s="2237"/>
      <c r="W834" s="2237"/>
      <c r="X834" s="2237"/>
      <c r="Y834" s="2237"/>
      <c r="Z834" s="2237"/>
      <c r="AA834" s="2237"/>
      <c r="AB834" s="2238"/>
      <c r="AC834" s="2238"/>
      <c r="AD834" s="2238"/>
      <c r="AE834" s="2238"/>
      <c r="AF834" s="2237"/>
      <c r="AG834" s="2237"/>
      <c r="AH834" s="2237"/>
      <c r="AI834" s="2237"/>
      <c r="AJ834" s="2237"/>
      <c r="AK834" s="2237"/>
      <c r="AL834" s="2237"/>
      <c r="AM834" s="2237"/>
      <c r="AN834" s="2237"/>
      <c r="AO834" s="2237"/>
      <c r="AP834" s="2237"/>
      <c r="AQ834" s="2237"/>
      <c r="AR834" s="2237"/>
      <c r="AS834" s="2237"/>
      <c r="AT834" s="2237"/>
      <c r="AU834" s="2237"/>
      <c r="AV834" s="2237"/>
      <c r="AW834" s="2237"/>
      <c r="AX834" s="2237"/>
      <c r="AY834" s="2237"/>
      <c r="AZ834" s="2237"/>
      <c r="BA834" s="2237"/>
      <c r="BB834" s="2237"/>
      <c r="BC834" s="2237"/>
      <c r="BD834" s="2237"/>
      <c r="BE834" s="2237"/>
      <c r="BF834" s="2237"/>
      <c r="BG834" s="2237"/>
      <c r="BH834" s="2237"/>
      <c r="BI834" s="2237"/>
      <c r="BJ834" s="2237"/>
      <c r="BK834" s="2237"/>
      <c r="BL834" s="2237"/>
      <c r="BM834" s="2237"/>
      <c r="BN834" s="2237"/>
      <c r="BO834" s="2237"/>
      <c r="BP834" s="2237"/>
      <c r="BQ834" s="2237"/>
      <c r="BR834" s="2237"/>
      <c r="BS834" s="2238"/>
      <c r="BT834" s="2237"/>
      <c r="BU834" s="2237"/>
      <c r="BV834" s="2237"/>
      <c r="BW834" s="2237"/>
      <c r="BX834" s="2237"/>
      <c r="BY834" s="2237"/>
      <c r="BZ834" s="2237"/>
      <c r="CA834" s="2237"/>
      <c r="CB834" s="2237"/>
      <c r="CC834" s="2237"/>
      <c r="CD834" s="2237"/>
      <c r="CE834" s="2237"/>
      <c r="CF834" s="2237"/>
      <c r="CG834" s="2237"/>
      <c r="CH834" s="2237"/>
      <c r="CI834" s="2237"/>
      <c r="CJ834" s="2237"/>
      <c r="CK834" s="2237"/>
      <c r="CL834" s="2237"/>
      <c r="CM834" s="2238"/>
      <c r="CN834" s="2238"/>
      <c r="CO834" s="2239"/>
      <c r="CQ834" s="1653"/>
    </row>
    <row r="835" spans="1:95" s="551" customFormat="1" x14ac:dyDescent="0.2">
      <c r="A835" s="2170"/>
      <c r="B835" s="2236"/>
      <c r="C835" s="2164"/>
      <c r="D835" s="2164"/>
      <c r="E835" s="2165"/>
      <c r="F835" s="2167"/>
      <c r="G835" s="2164"/>
      <c r="H835" s="2167"/>
      <c r="I835" s="2237"/>
      <c r="J835" s="2237"/>
      <c r="K835" s="2237"/>
      <c r="L835" s="2237"/>
      <c r="M835" s="2237"/>
      <c r="N835" s="2237"/>
      <c r="O835" s="2237"/>
      <c r="P835" s="2237"/>
      <c r="Q835" s="2237"/>
      <c r="R835" s="2237"/>
      <c r="S835" s="2237"/>
      <c r="T835" s="2237"/>
      <c r="U835" s="2237"/>
      <c r="V835" s="2237"/>
      <c r="W835" s="2237"/>
      <c r="X835" s="2237"/>
      <c r="Y835" s="2237"/>
      <c r="Z835" s="2237"/>
      <c r="AA835" s="2237"/>
      <c r="AB835" s="2238"/>
      <c r="AC835" s="2238"/>
      <c r="AD835" s="2238"/>
      <c r="AE835" s="2238"/>
      <c r="AF835" s="2237"/>
      <c r="AG835" s="2237"/>
      <c r="AH835" s="2237"/>
      <c r="AI835" s="2237"/>
      <c r="AJ835" s="2237"/>
      <c r="AK835" s="2237"/>
      <c r="AL835" s="2237"/>
      <c r="AM835" s="2237"/>
      <c r="AN835" s="2237"/>
      <c r="AO835" s="2237"/>
      <c r="AP835" s="2237"/>
      <c r="AQ835" s="2237"/>
      <c r="AR835" s="2237"/>
      <c r="AS835" s="2237"/>
      <c r="AT835" s="2237"/>
      <c r="AU835" s="2237"/>
      <c r="AV835" s="2237"/>
      <c r="AW835" s="2237"/>
      <c r="AX835" s="2237"/>
      <c r="AY835" s="2237"/>
      <c r="AZ835" s="2237"/>
      <c r="BA835" s="2237"/>
      <c r="BB835" s="2237"/>
      <c r="BC835" s="2237"/>
      <c r="BD835" s="2237"/>
      <c r="BE835" s="2237"/>
      <c r="BF835" s="2237"/>
      <c r="BG835" s="2237"/>
      <c r="BH835" s="2237"/>
      <c r="BI835" s="2237"/>
      <c r="BJ835" s="2237"/>
      <c r="BK835" s="2237"/>
      <c r="BL835" s="2237"/>
      <c r="BM835" s="2237"/>
      <c r="BN835" s="2237"/>
      <c r="BO835" s="2237"/>
      <c r="BP835" s="2237"/>
      <c r="BQ835" s="2237"/>
      <c r="BR835" s="2237"/>
      <c r="BS835" s="2238"/>
      <c r="BT835" s="2237"/>
      <c r="BU835" s="2237"/>
      <c r="BV835" s="2237"/>
      <c r="BW835" s="2237"/>
      <c r="BX835" s="2237"/>
      <c r="BY835" s="2237"/>
      <c r="BZ835" s="2237"/>
      <c r="CA835" s="2237"/>
      <c r="CB835" s="2237"/>
      <c r="CC835" s="2237"/>
      <c r="CD835" s="2237"/>
      <c r="CE835" s="2237"/>
      <c r="CF835" s="2237"/>
      <c r="CG835" s="2237"/>
      <c r="CH835" s="2237"/>
      <c r="CI835" s="2237"/>
      <c r="CJ835" s="2237"/>
      <c r="CK835" s="2237"/>
      <c r="CL835" s="2237"/>
      <c r="CM835" s="2238"/>
      <c r="CN835" s="2238"/>
      <c r="CO835" s="2239"/>
      <c r="CQ835" s="1653"/>
    </row>
    <row r="836" spans="1:95" s="551" customFormat="1" x14ac:dyDescent="0.2">
      <c r="A836" s="2170"/>
      <c r="B836" s="2236"/>
      <c r="C836" s="2164"/>
      <c r="D836" s="2164"/>
      <c r="E836" s="2165"/>
      <c r="F836" s="2167"/>
      <c r="G836" s="2164"/>
      <c r="H836" s="2167"/>
      <c r="I836" s="2237"/>
      <c r="J836" s="2237"/>
      <c r="K836" s="2237"/>
      <c r="L836" s="2237"/>
      <c r="M836" s="2237"/>
      <c r="N836" s="2237"/>
      <c r="O836" s="2237"/>
      <c r="P836" s="2237"/>
      <c r="Q836" s="2237"/>
      <c r="R836" s="2237"/>
      <c r="S836" s="2237"/>
      <c r="T836" s="2237"/>
      <c r="U836" s="2237"/>
      <c r="V836" s="2237"/>
      <c r="W836" s="2237"/>
      <c r="X836" s="2237"/>
      <c r="Y836" s="2237"/>
      <c r="Z836" s="2237"/>
      <c r="AA836" s="2237"/>
      <c r="AB836" s="2238"/>
      <c r="AC836" s="2238"/>
      <c r="AD836" s="2238"/>
      <c r="AE836" s="2238"/>
      <c r="AF836" s="2237"/>
      <c r="AG836" s="2237"/>
      <c r="AH836" s="2237"/>
      <c r="AI836" s="2237"/>
      <c r="AJ836" s="2237"/>
      <c r="AK836" s="2237"/>
      <c r="AL836" s="2237"/>
      <c r="AM836" s="2237"/>
      <c r="AN836" s="2237"/>
      <c r="AO836" s="2237"/>
      <c r="AP836" s="2237"/>
      <c r="AQ836" s="2237"/>
      <c r="AR836" s="2237"/>
      <c r="AS836" s="2237"/>
      <c r="AT836" s="2237"/>
      <c r="AU836" s="2237"/>
      <c r="AV836" s="2237"/>
      <c r="AW836" s="2237"/>
      <c r="AX836" s="2237"/>
      <c r="AY836" s="2237"/>
      <c r="AZ836" s="2237"/>
      <c r="BA836" s="2237"/>
      <c r="BB836" s="2237"/>
      <c r="BC836" s="2237"/>
      <c r="BD836" s="2237"/>
      <c r="BE836" s="2237"/>
      <c r="BF836" s="2237"/>
      <c r="BG836" s="2237"/>
      <c r="BH836" s="2237"/>
      <c r="BI836" s="2237"/>
      <c r="BJ836" s="2237"/>
      <c r="BK836" s="2237"/>
      <c r="BL836" s="2237"/>
      <c r="BM836" s="2237"/>
      <c r="BN836" s="2237"/>
      <c r="BO836" s="2237"/>
      <c r="BP836" s="2237"/>
      <c r="BQ836" s="2237"/>
      <c r="BR836" s="2237"/>
      <c r="BS836" s="2238"/>
      <c r="BT836" s="2237"/>
      <c r="BU836" s="2237"/>
      <c r="BV836" s="2237"/>
      <c r="BW836" s="2237"/>
      <c r="BX836" s="2237"/>
      <c r="BY836" s="2237"/>
      <c r="BZ836" s="2237"/>
      <c r="CA836" s="2237"/>
      <c r="CB836" s="2237"/>
      <c r="CC836" s="2237"/>
      <c r="CD836" s="2237"/>
      <c r="CE836" s="2237"/>
      <c r="CF836" s="2237"/>
      <c r="CG836" s="2237"/>
      <c r="CH836" s="2237"/>
      <c r="CI836" s="2237"/>
      <c r="CJ836" s="2237"/>
      <c r="CK836" s="2237"/>
      <c r="CL836" s="2237"/>
      <c r="CM836" s="2238"/>
      <c r="CN836" s="2238"/>
      <c r="CO836" s="2239"/>
      <c r="CQ836" s="1653"/>
    </row>
    <row r="837" spans="1:95" s="551" customFormat="1" x14ac:dyDescent="0.2">
      <c r="A837" s="2170"/>
      <c r="B837" s="2236"/>
      <c r="C837" s="2164"/>
      <c r="D837" s="2164"/>
      <c r="E837" s="2165"/>
      <c r="F837" s="2167"/>
      <c r="G837" s="2164"/>
      <c r="H837" s="2167"/>
      <c r="I837" s="2237"/>
      <c r="J837" s="2237"/>
      <c r="K837" s="2237"/>
      <c r="L837" s="2237"/>
      <c r="M837" s="2237"/>
      <c r="N837" s="2237"/>
      <c r="O837" s="2237"/>
      <c r="P837" s="2237"/>
      <c r="Q837" s="2237"/>
      <c r="R837" s="2237"/>
      <c r="S837" s="2237"/>
      <c r="T837" s="2237"/>
      <c r="U837" s="2237"/>
      <c r="V837" s="2237"/>
      <c r="W837" s="2237"/>
      <c r="X837" s="2237"/>
      <c r="Y837" s="2237"/>
      <c r="Z837" s="2237"/>
      <c r="AA837" s="2237"/>
      <c r="AB837" s="2238"/>
      <c r="AC837" s="2238"/>
      <c r="AD837" s="2238"/>
      <c r="AE837" s="2238"/>
      <c r="AF837" s="2237"/>
      <c r="AG837" s="2237"/>
      <c r="AH837" s="2237"/>
      <c r="AI837" s="2237"/>
      <c r="AJ837" s="2237"/>
      <c r="AK837" s="2237"/>
      <c r="AL837" s="2237"/>
      <c r="AM837" s="2237"/>
      <c r="AN837" s="2237"/>
      <c r="AO837" s="2237"/>
      <c r="AP837" s="2237"/>
      <c r="AQ837" s="2237"/>
      <c r="AR837" s="2237"/>
      <c r="AS837" s="2237"/>
      <c r="AT837" s="2237"/>
      <c r="AU837" s="2237"/>
      <c r="AV837" s="2237"/>
      <c r="AW837" s="2237"/>
      <c r="AX837" s="2237"/>
      <c r="AY837" s="2237"/>
      <c r="AZ837" s="2237"/>
      <c r="BA837" s="2237"/>
      <c r="BB837" s="2237"/>
      <c r="BC837" s="2237"/>
      <c r="BD837" s="2237"/>
      <c r="BE837" s="2237"/>
      <c r="BF837" s="2237"/>
      <c r="BG837" s="2237"/>
      <c r="BH837" s="2237"/>
      <c r="BI837" s="2237"/>
      <c r="BJ837" s="2237"/>
      <c r="BK837" s="2237"/>
      <c r="BL837" s="2237"/>
      <c r="BM837" s="2237"/>
      <c r="BN837" s="2237"/>
      <c r="BO837" s="2237"/>
      <c r="BP837" s="2237"/>
      <c r="BQ837" s="2237"/>
      <c r="BR837" s="2237"/>
      <c r="BS837" s="2238"/>
      <c r="BT837" s="2237"/>
      <c r="BU837" s="2237"/>
      <c r="BV837" s="2237"/>
      <c r="BW837" s="2237"/>
      <c r="BX837" s="2237"/>
      <c r="BY837" s="2237"/>
      <c r="BZ837" s="2237"/>
      <c r="CA837" s="2237"/>
      <c r="CB837" s="2237"/>
      <c r="CC837" s="2237"/>
      <c r="CD837" s="2237"/>
      <c r="CE837" s="2237"/>
      <c r="CF837" s="2237"/>
      <c r="CG837" s="2237"/>
      <c r="CH837" s="2237"/>
      <c r="CI837" s="2237"/>
      <c r="CJ837" s="2237"/>
      <c r="CK837" s="2237"/>
      <c r="CL837" s="2237"/>
      <c r="CM837" s="2238"/>
      <c r="CN837" s="2238"/>
      <c r="CO837" s="2239"/>
      <c r="CQ837" s="1653"/>
    </row>
    <row r="838" spans="1:95" s="551" customFormat="1" x14ac:dyDescent="0.2">
      <c r="A838" s="2170"/>
      <c r="B838" s="2236"/>
      <c r="C838" s="2164"/>
      <c r="D838" s="2164"/>
      <c r="E838" s="2165"/>
      <c r="F838" s="2167"/>
      <c r="G838" s="2164"/>
      <c r="H838" s="2167"/>
      <c r="I838" s="2237"/>
      <c r="J838" s="2237"/>
      <c r="K838" s="2237"/>
      <c r="L838" s="2237"/>
      <c r="M838" s="2237"/>
      <c r="N838" s="2237"/>
      <c r="O838" s="2237"/>
      <c r="P838" s="2237"/>
      <c r="Q838" s="2237"/>
      <c r="R838" s="2237"/>
      <c r="S838" s="2237"/>
      <c r="T838" s="2237"/>
      <c r="U838" s="2237"/>
      <c r="V838" s="2237"/>
      <c r="W838" s="2237"/>
      <c r="X838" s="2237"/>
      <c r="Y838" s="2237"/>
      <c r="Z838" s="2237"/>
      <c r="AA838" s="2237"/>
      <c r="AB838" s="2238"/>
      <c r="AC838" s="2238"/>
      <c r="AD838" s="2238"/>
      <c r="AE838" s="2238"/>
      <c r="AF838" s="2237"/>
      <c r="AG838" s="2237"/>
      <c r="AH838" s="2237"/>
      <c r="AI838" s="2237"/>
      <c r="AJ838" s="2237"/>
      <c r="AK838" s="2237"/>
      <c r="AL838" s="2237"/>
      <c r="AM838" s="2237"/>
      <c r="AN838" s="2237"/>
      <c r="AO838" s="2237"/>
      <c r="AP838" s="2237"/>
      <c r="AQ838" s="2237"/>
      <c r="AR838" s="2237"/>
      <c r="AS838" s="2237"/>
      <c r="AT838" s="2237"/>
      <c r="AU838" s="2237"/>
      <c r="AV838" s="2237"/>
      <c r="AW838" s="2237"/>
      <c r="AX838" s="2237"/>
      <c r="AY838" s="2237"/>
      <c r="AZ838" s="2237"/>
      <c r="BA838" s="2237"/>
      <c r="BB838" s="2237"/>
      <c r="BC838" s="2237"/>
      <c r="BD838" s="2237"/>
      <c r="BE838" s="2237"/>
      <c r="BF838" s="2237"/>
      <c r="BG838" s="2237"/>
      <c r="BH838" s="2237"/>
      <c r="BI838" s="2237"/>
      <c r="BJ838" s="2237"/>
      <c r="BK838" s="2237"/>
      <c r="BL838" s="2237"/>
      <c r="BM838" s="2237"/>
      <c r="BN838" s="2237"/>
      <c r="BO838" s="2237"/>
      <c r="BP838" s="2237"/>
      <c r="BQ838" s="2237"/>
      <c r="BR838" s="2237"/>
      <c r="BS838" s="2238"/>
      <c r="BT838" s="2237"/>
      <c r="BU838" s="2237"/>
      <c r="BV838" s="2237"/>
      <c r="BW838" s="2237"/>
      <c r="BX838" s="2237"/>
      <c r="BY838" s="2237"/>
      <c r="BZ838" s="2237"/>
      <c r="CA838" s="2237"/>
      <c r="CB838" s="2237"/>
      <c r="CC838" s="2237"/>
      <c r="CD838" s="2237"/>
      <c r="CE838" s="2237"/>
      <c r="CF838" s="2237"/>
      <c r="CG838" s="2237"/>
      <c r="CH838" s="2237"/>
      <c r="CI838" s="2237"/>
      <c r="CJ838" s="2237"/>
      <c r="CK838" s="2237"/>
      <c r="CL838" s="2237"/>
      <c r="CM838" s="2238"/>
      <c r="CN838" s="2238"/>
      <c r="CO838" s="2239"/>
      <c r="CQ838" s="1653"/>
    </row>
    <row r="839" spans="1:95" s="551" customFormat="1" x14ac:dyDescent="0.2">
      <c r="A839" s="2170"/>
      <c r="B839" s="2236"/>
      <c r="C839" s="2164"/>
      <c r="D839" s="2164"/>
      <c r="E839" s="2165"/>
      <c r="F839" s="2167"/>
      <c r="G839" s="2164"/>
      <c r="H839" s="2167"/>
      <c r="I839" s="2237"/>
      <c r="J839" s="2237"/>
      <c r="K839" s="2237"/>
      <c r="L839" s="2237"/>
      <c r="M839" s="2237"/>
      <c r="N839" s="2237"/>
      <c r="O839" s="2237"/>
      <c r="P839" s="2237"/>
      <c r="Q839" s="2237"/>
      <c r="R839" s="2237"/>
      <c r="S839" s="2237"/>
      <c r="T839" s="2237"/>
      <c r="U839" s="2237"/>
      <c r="V839" s="2237"/>
      <c r="W839" s="2237"/>
      <c r="X839" s="2237"/>
      <c r="Y839" s="2237"/>
      <c r="Z839" s="2237"/>
      <c r="AA839" s="2237"/>
      <c r="AB839" s="2238"/>
      <c r="AC839" s="2238"/>
      <c r="AD839" s="2238"/>
      <c r="AE839" s="2238"/>
      <c r="AF839" s="2237"/>
      <c r="AG839" s="2237"/>
      <c r="AH839" s="2237"/>
      <c r="AI839" s="2237"/>
      <c r="AJ839" s="2237"/>
      <c r="AK839" s="2237"/>
      <c r="AL839" s="2237"/>
      <c r="AM839" s="2237"/>
      <c r="AN839" s="2237"/>
      <c r="AO839" s="2237"/>
      <c r="AP839" s="2237"/>
      <c r="AQ839" s="2237"/>
      <c r="AR839" s="2237"/>
      <c r="AS839" s="2237"/>
      <c r="AT839" s="2237"/>
      <c r="AU839" s="2237"/>
      <c r="AV839" s="2237"/>
      <c r="AW839" s="2237"/>
      <c r="AX839" s="2237"/>
      <c r="AY839" s="2237"/>
      <c r="AZ839" s="2237"/>
      <c r="BA839" s="2237"/>
      <c r="BB839" s="2237"/>
      <c r="BC839" s="2237"/>
      <c r="BD839" s="2237"/>
      <c r="BE839" s="2237"/>
      <c r="BF839" s="2237"/>
      <c r="BG839" s="2237"/>
      <c r="BH839" s="2237"/>
      <c r="BI839" s="2237"/>
      <c r="BJ839" s="2237"/>
      <c r="BK839" s="2237"/>
      <c r="BL839" s="2237"/>
      <c r="BM839" s="2237"/>
      <c r="BN839" s="2237"/>
      <c r="BO839" s="2237"/>
      <c r="BP839" s="2237"/>
      <c r="BQ839" s="2237"/>
      <c r="BR839" s="2237"/>
      <c r="BS839" s="2238"/>
      <c r="BT839" s="2237"/>
      <c r="BU839" s="2237"/>
      <c r="BV839" s="2237"/>
      <c r="BW839" s="2237"/>
      <c r="BX839" s="2237"/>
      <c r="BY839" s="2237"/>
      <c r="BZ839" s="2237"/>
      <c r="CA839" s="2237"/>
      <c r="CB839" s="2237"/>
      <c r="CC839" s="2237"/>
      <c r="CD839" s="2237"/>
      <c r="CE839" s="2237"/>
      <c r="CF839" s="2237"/>
      <c r="CG839" s="2237"/>
      <c r="CH839" s="2237"/>
      <c r="CI839" s="2237"/>
      <c r="CJ839" s="2237"/>
      <c r="CK839" s="2237"/>
      <c r="CL839" s="2237"/>
      <c r="CM839" s="2238"/>
      <c r="CN839" s="2238"/>
      <c r="CO839" s="2239"/>
      <c r="CQ839" s="1653"/>
    </row>
    <row r="840" spans="1:95" s="551" customFormat="1" x14ac:dyDescent="0.2">
      <c r="A840" s="2170"/>
      <c r="B840" s="2236"/>
      <c r="C840" s="2164"/>
      <c r="D840" s="2164"/>
      <c r="E840" s="2165"/>
      <c r="F840" s="2167"/>
      <c r="G840" s="2164"/>
      <c r="H840" s="2167"/>
      <c r="I840" s="2237"/>
      <c r="J840" s="2237"/>
      <c r="K840" s="2237"/>
      <c r="L840" s="2237"/>
      <c r="M840" s="2237"/>
      <c r="N840" s="2237"/>
      <c r="O840" s="2237"/>
      <c r="P840" s="2237"/>
      <c r="Q840" s="2237"/>
      <c r="R840" s="2237"/>
      <c r="S840" s="2237"/>
      <c r="T840" s="2237"/>
      <c r="U840" s="2237"/>
      <c r="V840" s="2237"/>
      <c r="W840" s="2237"/>
      <c r="X840" s="2237"/>
      <c r="Y840" s="2237"/>
      <c r="Z840" s="2237"/>
      <c r="AA840" s="2237"/>
      <c r="AB840" s="2238"/>
      <c r="AC840" s="2238"/>
      <c r="AD840" s="2238"/>
      <c r="AE840" s="2238"/>
      <c r="AF840" s="2237"/>
      <c r="AG840" s="2237"/>
      <c r="AH840" s="2237"/>
      <c r="AI840" s="2237"/>
      <c r="AJ840" s="2237"/>
      <c r="AK840" s="2237"/>
      <c r="AL840" s="2237"/>
      <c r="AM840" s="2237"/>
      <c r="AN840" s="2237"/>
      <c r="AO840" s="2237"/>
      <c r="AP840" s="2237"/>
      <c r="AQ840" s="2237"/>
      <c r="AR840" s="2237"/>
      <c r="AS840" s="2237"/>
      <c r="AT840" s="2237"/>
      <c r="AU840" s="2237"/>
      <c r="AV840" s="2237"/>
      <c r="AW840" s="2237"/>
      <c r="AX840" s="2237"/>
      <c r="AY840" s="2237"/>
      <c r="AZ840" s="2237"/>
      <c r="BA840" s="2237"/>
      <c r="BB840" s="2237"/>
      <c r="BC840" s="2237"/>
      <c r="BD840" s="2237"/>
      <c r="BE840" s="2237"/>
      <c r="BF840" s="2237"/>
      <c r="BG840" s="2237"/>
      <c r="BH840" s="2237"/>
      <c r="BI840" s="2237"/>
      <c r="BJ840" s="2237"/>
      <c r="BK840" s="2237"/>
      <c r="BL840" s="2237"/>
      <c r="BM840" s="2237"/>
      <c r="BN840" s="2237"/>
      <c r="BO840" s="2237"/>
      <c r="BP840" s="2237"/>
      <c r="BQ840" s="2237"/>
      <c r="BR840" s="2237"/>
      <c r="BS840" s="2238"/>
      <c r="BT840" s="2237"/>
      <c r="BU840" s="2237"/>
      <c r="BV840" s="2237"/>
      <c r="BW840" s="2237"/>
      <c r="BX840" s="2237"/>
      <c r="BY840" s="2237"/>
      <c r="BZ840" s="2237"/>
      <c r="CA840" s="2237"/>
      <c r="CB840" s="2237"/>
      <c r="CC840" s="2237"/>
      <c r="CD840" s="2237"/>
      <c r="CE840" s="2237"/>
      <c r="CF840" s="2237"/>
      <c r="CG840" s="2237"/>
      <c r="CH840" s="2237"/>
      <c r="CI840" s="2237"/>
      <c r="CJ840" s="2237"/>
      <c r="CK840" s="2237"/>
      <c r="CL840" s="2237"/>
      <c r="CM840" s="2238"/>
      <c r="CN840" s="2238"/>
      <c r="CO840" s="2239"/>
      <c r="CQ840" s="1653"/>
    </row>
    <row r="841" spans="1:95" s="551" customFormat="1" x14ac:dyDescent="0.2">
      <c r="A841" s="2170"/>
      <c r="B841" s="2236"/>
      <c r="C841" s="2164"/>
      <c r="D841" s="2164"/>
      <c r="E841" s="2165"/>
      <c r="F841" s="2167"/>
      <c r="G841" s="2164"/>
      <c r="H841" s="2167"/>
      <c r="I841" s="2237"/>
      <c r="J841" s="2237"/>
      <c r="K841" s="2237"/>
      <c r="L841" s="2237"/>
      <c r="M841" s="2237"/>
      <c r="N841" s="2237"/>
      <c r="O841" s="2237"/>
      <c r="P841" s="2237"/>
      <c r="Q841" s="2237"/>
      <c r="R841" s="2237"/>
      <c r="S841" s="2237"/>
      <c r="T841" s="2237"/>
      <c r="U841" s="2237"/>
      <c r="V841" s="2237"/>
      <c r="W841" s="2237"/>
      <c r="X841" s="2237"/>
      <c r="Y841" s="2237"/>
      <c r="Z841" s="2237"/>
      <c r="AA841" s="2237"/>
      <c r="AB841" s="2238"/>
      <c r="AC841" s="2238"/>
      <c r="AD841" s="2238"/>
      <c r="AE841" s="2238"/>
      <c r="AF841" s="2237"/>
      <c r="AG841" s="2237"/>
      <c r="AH841" s="2237"/>
      <c r="AI841" s="2237"/>
      <c r="AJ841" s="2237"/>
      <c r="AK841" s="2237"/>
      <c r="AL841" s="2237"/>
      <c r="AM841" s="2237"/>
      <c r="AN841" s="2237"/>
      <c r="AO841" s="2237"/>
      <c r="AP841" s="2237"/>
      <c r="AQ841" s="2237"/>
      <c r="AR841" s="2237"/>
      <c r="AS841" s="2237"/>
      <c r="AT841" s="2237"/>
      <c r="AU841" s="2237"/>
      <c r="AV841" s="2237"/>
      <c r="AW841" s="2237"/>
      <c r="AX841" s="2237"/>
      <c r="AY841" s="2237"/>
      <c r="AZ841" s="2237"/>
      <c r="BA841" s="2237"/>
      <c r="BB841" s="2237"/>
      <c r="BC841" s="2237"/>
      <c r="BD841" s="2237"/>
      <c r="BE841" s="2237"/>
      <c r="BF841" s="2237"/>
      <c r="BG841" s="2237"/>
      <c r="BH841" s="2237"/>
      <c r="BI841" s="2237"/>
      <c r="BJ841" s="2237"/>
      <c r="BK841" s="2237"/>
      <c r="BL841" s="2237"/>
      <c r="BM841" s="2237"/>
      <c r="BN841" s="2237"/>
      <c r="BO841" s="2237"/>
      <c r="BP841" s="2237"/>
      <c r="BQ841" s="2237"/>
      <c r="BR841" s="2237"/>
      <c r="BS841" s="2238"/>
      <c r="BT841" s="2237"/>
      <c r="BU841" s="2237"/>
      <c r="BV841" s="2237"/>
      <c r="BW841" s="2237"/>
      <c r="BX841" s="2237"/>
      <c r="BY841" s="2237"/>
      <c r="BZ841" s="2237"/>
      <c r="CA841" s="2237"/>
      <c r="CB841" s="2237"/>
      <c r="CC841" s="2237"/>
      <c r="CD841" s="2237"/>
      <c r="CE841" s="2237"/>
      <c r="CF841" s="2237"/>
      <c r="CG841" s="2237"/>
      <c r="CH841" s="2237"/>
      <c r="CI841" s="2237"/>
      <c r="CJ841" s="2237"/>
      <c r="CK841" s="2237"/>
      <c r="CL841" s="2237"/>
      <c r="CM841" s="2238"/>
      <c r="CN841" s="2238"/>
      <c r="CO841" s="2239"/>
      <c r="CQ841" s="1653"/>
    </row>
    <row r="842" spans="1:95" s="551" customFormat="1" x14ac:dyDescent="0.2">
      <c r="A842" s="2170"/>
      <c r="B842" s="2236"/>
      <c r="C842" s="2164"/>
      <c r="D842" s="2164"/>
      <c r="E842" s="2165"/>
      <c r="F842" s="2167"/>
      <c r="G842" s="2164"/>
      <c r="H842" s="2167"/>
      <c r="I842" s="2237"/>
      <c r="J842" s="2237"/>
      <c r="K842" s="2237"/>
      <c r="L842" s="2237"/>
      <c r="M842" s="2237"/>
      <c r="N842" s="2237"/>
      <c r="O842" s="2237"/>
      <c r="P842" s="2237"/>
      <c r="Q842" s="2237"/>
      <c r="R842" s="2237"/>
      <c r="S842" s="2237"/>
      <c r="T842" s="2237"/>
      <c r="U842" s="2237"/>
      <c r="V842" s="2237"/>
      <c r="W842" s="2237"/>
      <c r="X842" s="2237"/>
      <c r="Y842" s="2237"/>
      <c r="Z842" s="2237"/>
      <c r="AA842" s="2237"/>
      <c r="AB842" s="2238"/>
      <c r="AC842" s="2238"/>
      <c r="AD842" s="2238"/>
      <c r="AE842" s="2238"/>
      <c r="AF842" s="2237"/>
      <c r="AG842" s="2237"/>
      <c r="AH842" s="2237"/>
      <c r="AI842" s="2237"/>
      <c r="AJ842" s="2237"/>
      <c r="AK842" s="2237"/>
      <c r="AL842" s="2237"/>
      <c r="AM842" s="2237"/>
      <c r="AN842" s="2237"/>
      <c r="AO842" s="2237"/>
      <c r="AP842" s="2237"/>
      <c r="AQ842" s="2237"/>
      <c r="AR842" s="2237"/>
      <c r="AS842" s="2237"/>
      <c r="AT842" s="2237"/>
      <c r="AU842" s="2237"/>
      <c r="AV842" s="2237"/>
      <c r="AW842" s="2237"/>
      <c r="AX842" s="2237"/>
      <c r="AY842" s="2237"/>
      <c r="AZ842" s="2237"/>
      <c r="BA842" s="2237"/>
      <c r="BB842" s="2237"/>
      <c r="BC842" s="2237"/>
      <c r="BD842" s="2237"/>
      <c r="BE842" s="2237"/>
      <c r="BF842" s="2237"/>
      <c r="BG842" s="2237"/>
      <c r="BH842" s="2237"/>
      <c r="BI842" s="2237"/>
      <c r="BJ842" s="2237"/>
      <c r="BK842" s="2237"/>
      <c r="BL842" s="2237"/>
      <c r="BM842" s="2237"/>
      <c r="BN842" s="2237"/>
      <c r="BO842" s="2237"/>
      <c r="BP842" s="2237"/>
      <c r="BQ842" s="2237"/>
      <c r="BR842" s="2237"/>
      <c r="BS842" s="2238"/>
      <c r="BT842" s="2237"/>
      <c r="BU842" s="2237"/>
      <c r="BV842" s="2237"/>
      <c r="BW842" s="2237"/>
      <c r="BX842" s="2237"/>
      <c r="BY842" s="2237"/>
      <c r="BZ842" s="2237"/>
      <c r="CA842" s="2237"/>
      <c r="CB842" s="2237"/>
      <c r="CC842" s="2237"/>
      <c r="CD842" s="2237"/>
      <c r="CE842" s="2237"/>
      <c r="CF842" s="2237"/>
      <c r="CG842" s="2237"/>
      <c r="CH842" s="2237"/>
      <c r="CI842" s="2237"/>
      <c r="CJ842" s="2237"/>
      <c r="CK842" s="2237"/>
      <c r="CL842" s="2237"/>
      <c r="CM842" s="2238"/>
      <c r="CN842" s="2238"/>
      <c r="CO842" s="2239"/>
      <c r="CQ842" s="1653"/>
    </row>
    <row r="843" spans="1:95" s="551" customFormat="1" x14ac:dyDescent="0.2">
      <c r="A843" s="2170"/>
      <c r="B843" s="2236"/>
      <c r="C843" s="2164"/>
      <c r="D843" s="2164"/>
      <c r="E843" s="2165"/>
      <c r="F843" s="2167"/>
      <c r="G843" s="2164"/>
      <c r="H843" s="2167"/>
      <c r="I843" s="2237"/>
      <c r="J843" s="2237"/>
      <c r="K843" s="2237"/>
      <c r="L843" s="2237"/>
      <c r="M843" s="2237"/>
      <c r="N843" s="2237"/>
      <c r="O843" s="2237"/>
      <c r="P843" s="2237"/>
      <c r="Q843" s="2237"/>
      <c r="R843" s="2237"/>
      <c r="S843" s="2237"/>
      <c r="T843" s="2237"/>
      <c r="U843" s="2237"/>
      <c r="V843" s="2237"/>
      <c r="W843" s="2237"/>
      <c r="X843" s="2237"/>
      <c r="Y843" s="2237"/>
      <c r="Z843" s="2237"/>
      <c r="AA843" s="2237"/>
      <c r="AB843" s="2238"/>
      <c r="AC843" s="2238"/>
      <c r="AD843" s="2238"/>
      <c r="AE843" s="2238"/>
      <c r="AF843" s="2237"/>
      <c r="AG843" s="2237"/>
      <c r="AH843" s="2237"/>
      <c r="AI843" s="2237"/>
      <c r="AJ843" s="2237"/>
      <c r="AK843" s="2237"/>
      <c r="AL843" s="2237"/>
      <c r="AM843" s="2237"/>
      <c r="AN843" s="2237"/>
      <c r="AO843" s="2237"/>
      <c r="AP843" s="2237"/>
      <c r="AQ843" s="2237"/>
      <c r="AR843" s="2237"/>
      <c r="AS843" s="2237"/>
      <c r="AT843" s="2237"/>
      <c r="AU843" s="2237"/>
      <c r="AV843" s="2237"/>
      <c r="AW843" s="2237"/>
      <c r="AX843" s="2237"/>
      <c r="AY843" s="2237"/>
      <c r="AZ843" s="2237"/>
      <c r="BA843" s="2237"/>
      <c r="BB843" s="2237"/>
      <c r="BC843" s="2237"/>
      <c r="BD843" s="2237"/>
      <c r="BE843" s="2237"/>
      <c r="BF843" s="2237"/>
      <c r="BG843" s="2237"/>
      <c r="BH843" s="2237"/>
      <c r="BI843" s="2237"/>
      <c r="BJ843" s="2237"/>
      <c r="BK843" s="2237"/>
      <c r="BL843" s="2237"/>
      <c r="BM843" s="2237"/>
      <c r="BN843" s="2237"/>
      <c r="BO843" s="2237"/>
      <c r="BP843" s="2237"/>
      <c r="BQ843" s="2237"/>
      <c r="BR843" s="2237"/>
      <c r="BS843" s="2238"/>
      <c r="BT843" s="2237"/>
      <c r="BU843" s="2237"/>
      <c r="BV843" s="2237"/>
      <c r="BW843" s="2237"/>
      <c r="BX843" s="2237"/>
      <c r="BY843" s="2237"/>
      <c r="BZ843" s="2237"/>
      <c r="CA843" s="2237"/>
      <c r="CB843" s="2237"/>
      <c r="CC843" s="2237"/>
      <c r="CD843" s="2237"/>
      <c r="CE843" s="2237"/>
      <c r="CF843" s="2237"/>
      <c r="CG843" s="2237"/>
      <c r="CH843" s="2237"/>
      <c r="CI843" s="2237"/>
      <c r="CJ843" s="2237"/>
      <c r="CK843" s="2237"/>
      <c r="CL843" s="2237"/>
      <c r="CM843" s="2238"/>
      <c r="CN843" s="2238"/>
      <c r="CO843" s="2239"/>
      <c r="CQ843" s="1653"/>
    </row>
    <row r="844" spans="1:95" s="551" customFormat="1" x14ac:dyDescent="0.2">
      <c r="A844" s="2170"/>
      <c r="B844" s="2236"/>
      <c r="C844" s="2164"/>
      <c r="D844" s="2164"/>
      <c r="E844" s="2165"/>
      <c r="F844" s="2167"/>
      <c r="G844" s="2164"/>
      <c r="H844" s="2167"/>
      <c r="I844" s="2237"/>
      <c r="J844" s="2237"/>
      <c r="K844" s="2237"/>
      <c r="L844" s="2237"/>
      <c r="M844" s="2237"/>
      <c r="N844" s="2237"/>
      <c r="O844" s="2237"/>
      <c r="P844" s="2237"/>
      <c r="Q844" s="2237"/>
      <c r="R844" s="2237"/>
      <c r="S844" s="2237"/>
      <c r="T844" s="2237"/>
      <c r="U844" s="2237"/>
      <c r="V844" s="2237"/>
      <c r="W844" s="2237"/>
      <c r="X844" s="2237"/>
      <c r="Y844" s="2237"/>
      <c r="Z844" s="2237"/>
      <c r="AA844" s="2237"/>
      <c r="AB844" s="2238"/>
      <c r="AC844" s="2238"/>
      <c r="AD844" s="2238"/>
      <c r="AE844" s="2238"/>
      <c r="AF844" s="2237"/>
      <c r="AG844" s="2237"/>
      <c r="AH844" s="2237"/>
      <c r="AI844" s="2237"/>
      <c r="AJ844" s="2237"/>
      <c r="AK844" s="2237"/>
      <c r="AL844" s="2237"/>
      <c r="AM844" s="2237"/>
      <c r="AN844" s="2237"/>
      <c r="AO844" s="2237"/>
      <c r="AP844" s="2237"/>
      <c r="AQ844" s="2237"/>
      <c r="AR844" s="2237"/>
      <c r="AS844" s="2237"/>
      <c r="AT844" s="2237"/>
      <c r="AU844" s="2237"/>
      <c r="AV844" s="2237"/>
      <c r="AW844" s="2237"/>
      <c r="AX844" s="2237"/>
      <c r="AY844" s="2237"/>
      <c r="AZ844" s="2237"/>
      <c r="BA844" s="2237"/>
      <c r="BB844" s="2237"/>
      <c r="BC844" s="2237"/>
      <c r="BD844" s="2237"/>
      <c r="BE844" s="2237"/>
      <c r="BF844" s="2237"/>
      <c r="BG844" s="2237"/>
      <c r="BH844" s="2237"/>
      <c r="BI844" s="2237"/>
      <c r="BJ844" s="2237"/>
      <c r="BK844" s="2237"/>
      <c r="BL844" s="2237"/>
      <c r="BM844" s="2237"/>
      <c r="BN844" s="2237"/>
      <c r="BO844" s="2237"/>
      <c r="BP844" s="2237"/>
      <c r="BQ844" s="2237"/>
      <c r="BR844" s="2237"/>
      <c r="BS844" s="2238"/>
      <c r="BT844" s="2237"/>
      <c r="BU844" s="2237"/>
      <c r="BV844" s="2237"/>
      <c r="BW844" s="2237"/>
      <c r="BX844" s="2237"/>
      <c r="BY844" s="2237"/>
      <c r="BZ844" s="2237"/>
      <c r="CA844" s="2237"/>
      <c r="CB844" s="2237"/>
      <c r="CC844" s="2237"/>
      <c r="CD844" s="2237"/>
      <c r="CE844" s="2237"/>
      <c r="CF844" s="2237"/>
      <c r="CG844" s="2237"/>
      <c r="CH844" s="2237"/>
      <c r="CI844" s="2237"/>
      <c r="CJ844" s="2237"/>
      <c r="CK844" s="2237"/>
      <c r="CL844" s="2237"/>
      <c r="CM844" s="2238"/>
      <c r="CN844" s="2238"/>
      <c r="CO844" s="2239"/>
      <c r="CQ844" s="1653"/>
    </row>
    <row r="845" spans="1:95" s="551" customFormat="1" x14ac:dyDescent="0.2">
      <c r="A845" s="2170"/>
      <c r="B845" s="2236"/>
      <c r="C845" s="2164"/>
      <c r="D845" s="2164"/>
      <c r="E845" s="2165"/>
      <c r="F845" s="2167"/>
      <c r="G845" s="2164"/>
      <c r="H845" s="2167"/>
      <c r="I845" s="2237"/>
      <c r="J845" s="2237"/>
      <c r="K845" s="2237"/>
      <c r="L845" s="2237"/>
      <c r="M845" s="2237"/>
      <c r="N845" s="2237"/>
      <c r="O845" s="2237"/>
      <c r="P845" s="2237"/>
      <c r="Q845" s="2237"/>
      <c r="R845" s="2237"/>
      <c r="S845" s="2237"/>
      <c r="T845" s="2237"/>
      <c r="U845" s="2237"/>
      <c r="V845" s="2237"/>
      <c r="W845" s="2237"/>
      <c r="X845" s="2237"/>
      <c r="Y845" s="2237"/>
      <c r="Z845" s="2237"/>
      <c r="AA845" s="2237"/>
      <c r="AB845" s="2238"/>
      <c r="AC845" s="2238"/>
      <c r="AD845" s="2238"/>
      <c r="AE845" s="2238"/>
      <c r="AF845" s="2237"/>
      <c r="AG845" s="2237"/>
      <c r="AH845" s="2237"/>
      <c r="AI845" s="2237"/>
      <c r="AJ845" s="2237"/>
      <c r="AK845" s="2237"/>
      <c r="AL845" s="2237"/>
      <c r="AM845" s="2237"/>
      <c r="AN845" s="2237"/>
      <c r="AO845" s="2237"/>
      <c r="AP845" s="2237"/>
      <c r="AQ845" s="2237"/>
      <c r="AR845" s="2237"/>
      <c r="AS845" s="2237"/>
      <c r="AT845" s="2237"/>
      <c r="AU845" s="2237"/>
      <c r="AV845" s="2237"/>
      <c r="AW845" s="2237"/>
      <c r="AX845" s="2237"/>
      <c r="AY845" s="2237"/>
      <c r="AZ845" s="2237"/>
      <c r="BA845" s="2237"/>
      <c r="BB845" s="2237"/>
      <c r="BC845" s="2237"/>
      <c r="BD845" s="2237"/>
      <c r="BE845" s="2237"/>
      <c r="BF845" s="2237"/>
      <c r="BG845" s="2237"/>
      <c r="BH845" s="2237"/>
      <c r="BI845" s="2237"/>
      <c r="BJ845" s="2237"/>
      <c r="BK845" s="2237"/>
      <c r="BL845" s="2237"/>
      <c r="BM845" s="2237"/>
      <c r="BN845" s="2237"/>
      <c r="BO845" s="2237"/>
      <c r="BP845" s="2237"/>
      <c r="BQ845" s="2237"/>
      <c r="BR845" s="2237"/>
      <c r="BS845" s="2238"/>
      <c r="BT845" s="2237"/>
      <c r="BU845" s="2237"/>
      <c r="BV845" s="2237"/>
      <c r="BW845" s="2237"/>
      <c r="BX845" s="2237"/>
      <c r="BY845" s="2237"/>
      <c r="BZ845" s="2237"/>
      <c r="CA845" s="2237"/>
      <c r="CB845" s="2237"/>
      <c r="CC845" s="2237"/>
      <c r="CD845" s="2237"/>
      <c r="CE845" s="2237"/>
      <c r="CF845" s="2237"/>
      <c r="CG845" s="2237"/>
      <c r="CH845" s="2237"/>
      <c r="CI845" s="2237"/>
      <c r="CJ845" s="2237"/>
      <c r="CK845" s="2237"/>
      <c r="CL845" s="2237"/>
      <c r="CM845" s="2238"/>
      <c r="CN845" s="2238"/>
      <c r="CO845" s="2239"/>
      <c r="CQ845" s="1653"/>
    </row>
    <row r="846" spans="1:95" s="551" customFormat="1" x14ac:dyDescent="0.2">
      <c r="A846" s="2170"/>
      <c r="B846" s="2236"/>
      <c r="C846" s="2164"/>
      <c r="D846" s="2164"/>
      <c r="E846" s="2165"/>
      <c r="F846" s="2167"/>
      <c r="G846" s="2164"/>
      <c r="H846" s="2167"/>
      <c r="I846" s="2237"/>
      <c r="J846" s="2237"/>
      <c r="K846" s="2237"/>
      <c r="L846" s="2237"/>
      <c r="M846" s="2237"/>
      <c r="N846" s="2237"/>
      <c r="O846" s="2237"/>
      <c r="P846" s="2237"/>
      <c r="Q846" s="2237"/>
      <c r="R846" s="2237"/>
      <c r="S846" s="2237"/>
      <c r="T846" s="2237"/>
      <c r="U846" s="2237"/>
      <c r="V846" s="2237"/>
      <c r="W846" s="2237"/>
      <c r="X846" s="2237"/>
      <c r="Y846" s="2237"/>
      <c r="Z846" s="2237"/>
      <c r="AA846" s="2237"/>
      <c r="AB846" s="2238"/>
      <c r="AC846" s="2238"/>
      <c r="AD846" s="2238"/>
      <c r="AE846" s="2238"/>
      <c r="AF846" s="2237"/>
      <c r="AG846" s="2237"/>
      <c r="AH846" s="2237"/>
      <c r="AI846" s="2237"/>
      <c r="AJ846" s="2237"/>
      <c r="AK846" s="2237"/>
      <c r="AL846" s="2237"/>
      <c r="AM846" s="2237"/>
      <c r="AN846" s="2237"/>
      <c r="AO846" s="2237"/>
      <c r="AP846" s="2237"/>
      <c r="AQ846" s="2237"/>
      <c r="AR846" s="2237"/>
      <c r="AS846" s="2237"/>
      <c r="AT846" s="2237"/>
      <c r="AU846" s="2237"/>
      <c r="AV846" s="2237"/>
      <c r="AW846" s="2237"/>
      <c r="AX846" s="2237"/>
      <c r="AY846" s="2237"/>
      <c r="AZ846" s="2237"/>
      <c r="BA846" s="2237"/>
      <c r="BB846" s="2237"/>
      <c r="BC846" s="2237"/>
      <c r="BD846" s="2237"/>
      <c r="BE846" s="2237"/>
      <c r="BF846" s="2237"/>
      <c r="BG846" s="2237"/>
      <c r="BH846" s="2237"/>
      <c r="BI846" s="2237"/>
      <c r="BJ846" s="2237"/>
      <c r="BK846" s="2237"/>
      <c r="BL846" s="2237"/>
      <c r="BM846" s="2237"/>
      <c r="BN846" s="2237"/>
      <c r="BO846" s="2237"/>
      <c r="BP846" s="2237"/>
      <c r="BQ846" s="2237"/>
      <c r="BR846" s="2237"/>
      <c r="BS846" s="2238"/>
      <c r="BT846" s="2237"/>
      <c r="BU846" s="2237"/>
      <c r="BV846" s="2237"/>
      <c r="BW846" s="2237"/>
      <c r="BX846" s="2237"/>
      <c r="BY846" s="2237"/>
      <c r="BZ846" s="2237"/>
      <c r="CA846" s="2237"/>
      <c r="CB846" s="2237"/>
      <c r="CC846" s="2237"/>
      <c r="CD846" s="2237"/>
      <c r="CE846" s="2237"/>
      <c r="CF846" s="2237"/>
      <c r="CG846" s="2237"/>
      <c r="CH846" s="2237"/>
      <c r="CI846" s="2237"/>
      <c r="CJ846" s="2237"/>
      <c r="CK846" s="2237"/>
      <c r="CL846" s="2237"/>
      <c r="CM846" s="2238"/>
      <c r="CN846" s="2238"/>
      <c r="CO846" s="2239"/>
      <c r="CQ846" s="1653"/>
    </row>
    <row r="847" spans="1:95" s="551" customFormat="1" x14ac:dyDescent="0.2">
      <c r="A847" s="2170"/>
      <c r="B847" s="2236"/>
      <c r="C847" s="2164"/>
      <c r="D847" s="2164"/>
      <c r="E847" s="2165"/>
      <c r="F847" s="2167"/>
      <c r="G847" s="2164"/>
      <c r="H847" s="2167"/>
      <c r="I847" s="2237"/>
      <c r="J847" s="2237"/>
      <c r="K847" s="2237"/>
      <c r="L847" s="2237"/>
      <c r="M847" s="2237"/>
      <c r="N847" s="2237"/>
      <c r="O847" s="2237"/>
      <c r="P847" s="2237"/>
      <c r="Q847" s="2237"/>
      <c r="R847" s="2237"/>
      <c r="S847" s="2237"/>
      <c r="T847" s="2237"/>
      <c r="U847" s="2237"/>
      <c r="V847" s="2237"/>
      <c r="W847" s="2237"/>
      <c r="X847" s="2237"/>
      <c r="Y847" s="2237"/>
      <c r="Z847" s="2237"/>
      <c r="AA847" s="2237"/>
      <c r="AB847" s="2238"/>
      <c r="AC847" s="2238"/>
      <c r="AD847" s="2238"/>
      <c r="AE847" s="2238"/>
      <c r="AF847" s="2237"/>
      <c r="AG847" s="2237"/>
      <c r="AH847" s="2237"/>
      <c r="AI847" s="2237"/>
      <c r="AJ847" s="2237"/>
      <c r="AK847" s="2237"/>
      <c r="AL847" s="2237"/>
      <c r="AM847" s="2237"/>
      <c r="AN847" s="2237"/>
      <c r="AO847" s="2237"/>
      <c r="AP847" s="2237"/>
      <c r="AQ847" s="2237"/>
      <c r="AR847" s="2237"/>
      <c r="AS847" s="2237"/>
      <c r="AT847" s="2237"/>
      <c r="AU847" s="2237"/>
      <c r="AV847" s="2237"/>
      <c r="AW847" s="2237"/>
      <c r="AX847" s="2237"/>
      <c r="AY847" s="2237"/>
      <c r="AZ847" s="2237"/>
      <c r="BA847" s="2237"/>
      <c r="BB847" s="2237"/>
      <c r="BC847" s="2237"/>
      <c r="BD847" s="2237"/>
      <c r="BE847" s="2237"/>
      <c r="BF847" s="2237"/>
      <c r="BG847" s="2237"/>
      <c r="BH847" s="2237"/>
      <c r="BI847" s="2237"/>
      <c r="BJ847" s="2237"/>
      <c r="BK847" s="2237"/>
      <c r="BL847" s="2237"/>
      <c r="BM847" s="2237"/>
      <c r="BN847" s="2237"/>
      <c r="BO847" s="2237"/>
      <c r="BP847" s="2237"/>
      <c r="BQ847" s="2237"/>
      <c r="BR847" s="2237"/>
      <c r="BS847" s="2238"/>
      <c r="BT847" s="2237"/>
      <c r="BU847" s="2237"/>
      <c r="BV847" s="2237"/>
      <c r="BW847" s="2237"/>
      <c r="BX847" s="2237"/>
      <c r="BY847" s="2237"/>
      <c r="BZ847" s="2237"/>
      <c r="CA847" s="2237"/>
      <c r="CB847" s="2237"/>
      <c r="CC847" s="2237"/>
      <c r="CD847" s="2237"/>
      <c r="CE847" s="2237"/>
      <c r="CF847" s="2237"/>
      <c r="CG847" s="2237"/>
      <c r="CH847" s="2237"/>
      <c r="CI847" s="2237"/>
      <c r="CJ847" s="2237"/>
      <c r="CK847" s="2237"/>
      <c r="CL847" s="2237"/>
      <c r="CM847" s="2238"/>
      <c r="CN847" s="2238"/>
      <c r="CO847" s="2239"/>
      <c r="CQ847" s="1653"/>
    </row>
    <row r="848" spans="1:95" s="551" customFormat="1" x14ac:dyDescent="0.2">
      <c r="A848" s="2170"/>
      <c r="B848" s="2236"/>
      <c r="C848" s="2164"/>
      <c r="D848" s="2164"/>
      <c r="E848" s="2165"/>
      <c r="F848" s="2167"/>
      <c r="G848" s="2164"/>
      <c r="H848" s="2167"/>
      <c r="I848" s="2237"/>
      <c r="J848" s="2237"/>
      <c r="K848" s="2237"/>
      <c r="L848" s="2237"/>
      <c r="M848" s="2237"/>
      <c r="N848" s="2237"/>
      <c r="O848" s="2237"/>
      <c r="P848" s="2237"/>
      <c r="Q848" s="2237"/>
      <c r="R848" s="2237"/>
      <c r="S848" s="2237"/>
      <c r="T848" s="2237"/>
      <c r="U848" s="2237"/>
      <c r="V848" s="2237"/>
      <c r="W848" s="2237"/>
      <c r="X848" s="2237"/>
      <c r="Y848" s="2237"/>
      <c r="Z848" s="2237"/>
      <c r="AA848" s="2237"/>
      <c r="AB848" s="2238"/>
      <c r="AC848" s="2238"/>
      <c r="AD848" s="2238"/>
      <c r="AE848" s="2238"/>
      <c r="AF848" s="2237"/>
      <c r="AG848" s="2237"/>
      <c r="AH848" s="2237"/>
      <c r="AI848" s="2237"/>
      <c r="AJ848" s="2237"/>
      <c r="AK848" s="2237"/>
      <c r="AL848" s="2237"/>
      <c r="AM848" s="2237"/>
      <c r="AN848" s="2237"/>
      <c r="AO848" s="2237"/>
      <c r="AP848" s="2237"/>
      <c r="AQ848" s="2237"/>
      <c r="AR848" s="2237"/>
      <c r="AS848" s="2237"/>
      <c r="AT848" s="2237"/>
      <c r="AU848" s="2237"/>
      <c r="AV848" s="2237"/>
      <c r="AW848" s="2237"/>
      <c r="AX848" s="2237"/>
      <c r="AY848" s="2237"/>
      <c r="AZ848" s="2237"/>
      <c r="BA848" s="2237"/>
      <c r="BB848" s="2237"/>
      <c r="BC848" s="2237"/>
      <c r="BD848" s="2237"/>
      <c r="BE848" s="2237"/>
      <c r="BF848" s="2237"/>
      <c r="BG848" s="2237"/>
      <c r="BH848" s="2237"/>
      <c r="BI848" s="2237"/>
      <c r="BJ848" s="2237"/>
      <c r="BK848" s="2237"/>
      <c r="BL848" s="2237"/>
      <c r="BM848" s="2237"/>
      <c r="BN848" s="2237"/>
      <c r="BO848" s="2237"/>
      <c r="BP848" s="2237"/>
      <c r="BQ848" s="2237"/>
      <c r="BR848" s="2237"/>
      <c r="BS848" s="2238"/>
      <c r="BT848" s="2237"/>
      <c r="BU848" s="2237"/>
      <c r="BV848" s="2237"/>
      <c r="BW848" s="2237"/>
      <c r="BX848" s="2237"/>
      <c r="BY848" s="2237"/>
      <c r="BZ848" s="2237"/>
      <c r="CA848" s="2237"/>
      <c r="CB848" s="2237"/>
      <c r="CC848" s="2237"/>
      <c r="CD848" s="2237"/>
      <c r="CE848" s="2237"/>
      <c r="CF848" s="2237"/>
      <c r="CG848" s="2237"/>
      <c r="CH848" s="2237"/>
      <c r="CI848" s="2237"/>
      <c r="CJ848" s="2237"/>
      <c r="CK848" s="2237"/>
      <c r="CL848" s="2237"/>
      <c r="CM848" s="2238"/>
      <c r="CN848" s="2238"/>
      <c r="CO848" s="2239"/>
      <c r="CQ848" s="1653"/>
    </row>
    <row r="849" spans="1:95" s="551" customFormat="1" x14ac:dyDescent="0.2">
      <c r="A849" s="2170"/>
      <c r="B849" s="2236"/>
      <c r="C849" s="2164"/>
      <c r="D849" s="2164"/>
      <c r="E849" s="2165"/>
      <c r="F849" s="2167"/>
      <c r="G849" s="2164"/>
      <c r="H849" s="2167"/>
      <c r="I849" s="2237"/>
      <c r="J849" s="2237"/>
      <c r="K849" s="2237"/>
      <c r="L849" s="2237"/>
      <c r="M849" s="2237"/>
      <c r="N849" s="2237"/>
      <c r="O849" s="2237"/>
      <c r="P849" s="2237"/>
      <c r="Q849" s="2237"/>
      <c r="R849" s="2237"/>
      <c r="S849" s="2237"/>
      <c r="T849" s="2237"/>
      <c r="U849" s="2237"/>
      <c r="V849" s="2237"/>
      <c r="W849" s="2237"/>
      <c r="X849" s="2237"/>
      <c r="Y849" s="2237"/>
      <c r="Z849" s="2237"/>
      <c r="AA849" s="2237"/>
      <c r="AB849" s="2238"/>
      <c r="AC849" s="2238"/>
      <c r="AD849" s="2238"/>
      <c r="AE849" s="2238"/>
      <c r="AF849" s="2237"/>
      <c r="AG849" s="2237"/>
      <c r="AH849" s="2237"/>
      <c r="AI849" s="2237"/>
      <c r="AJ849" s="2237"/>
      <c r="AK849" s="2237"/>
      <c r="AL849" s="2237"/>
      <c r="AM849" s="2237"/>
      <c r="AN849" s="2237"/>
      <c r="AO849" s="2237"/>
      <c r="AP849" s="2237"/>
      <c r="AQ849" s="2237"/>
      <c r="AR849" s="2237"/>
      <c r="AS849" s="2237"/>
      <c r="AT849" s="2237"/>
      <c r="AU849" s="2237"/>
      <c r="AV849" s="2237"/>
      <c r="AW849" s="2237"/>
      <c r="AX849" s="2237"/>
      <c r="AY849" s="2237"/>
      <c r="AZ849" s="2237"/>
      <c r="BA849" s="2237"/>
      <c r="BB849" s="2237"/>
      <c r="BC849" s="2237"/>
      <c r="BD849" s="2237"/>
      <c r="BE849" s="2237"/>
      <c r="BF849" s="2237"/>
      <c r="BG849" s="2237"/>
      <c r="BH849" s="2237"/>
      <c r="BI849" s="2237"/>
      <c r="BJ849" s="2237"/>
      <c r="BK849" s="2237"/>
      <c r="BL849" s="2237"/>
      <c r="BM849" s="2237"/>
      <c r="BN849" s="2237"/>
      <c r="BO849" s="2237"/>
      <c r="BP849" s="2237"/>
      <c r="BQ849" s="2237"/>
      <c r="BR849" s="2237"/>
      <c r="BS849" s="2238"/>
      <c r="BT849" s="2237"/>
      <c r="BU849" s="2237"/>
      <c r="BV849" s="2237"/>
      <c r="BW849" s="2237"/>
      <c r="BX849" s="2237"/>
      <c r="BY849" s="2237"/>
      <c r="BZ849" s="2237"/>
      <c r="CA849" s="2237"/>
      <c r="CB849" s="2237"/>
      <c r="CC849" s="2237"/>
      <c r="CD849" s="2237"/>
      <c r="CE849" s="2237"/>
      <c r="CF849" s="2237"/>
      <c r="CG849" s="2237"/>
      <c r="CH849" s="2237"/>
      <c r="CI849" s="2237"/>
      <c r="CJ849" s="2237"/>
      <c r="CK849" s="2237"/>
      <c r="CL849" s="2237"/>
      <c r="CM849" s="2238"/>
      <c r="CN849" s="2238"/>
      <c r="CO849" s="2239"/>
      <c r="CQ849" s="1653"/>
    </row>
    <row r="850" spans="1:95" s="551" customFormat="1" x14ac:dyDescent="0.2">
      <c r="A850" s="2170"/>
      <c r="B850" s="2236"/>
      <c r="C850" s="2164"/>
      <c r="D850" s="2164"/>
      <c r="E850" s="2165"/>
      <c r="F850" s="2167"/>
      <c r="G850" s="2164"/>
      <c r="H850" s="2167"/>
      <c r="I850" s="2237"/>
      <c r="J850" s="2237"/>
      <c r="K850" s="2237"/>
      <c r="L850" s="2237"/>
      <c r="M850" s="2237"/>
      <c r="N850" s="2237"/>
      <c r="O850" s="2237"/>
      <c r="P850" s="2237"/>
      <c r="Q850" s="2237"/>
      <c r="R850" s="2237"/>
      <c r="S850" s="2237"/>
      <c r="T850" s="2237"/>
      <c r="U850" s="2237"/>
      <c r="V850" s="2237"/>
      <c r="W850" s="2237"/>
      <c r="X850" s="2237"/>
      <c r="Y850" s="2237"/>
      <c r="Z850" s="2237"/>
      <c r="AA850" s="2237"/>
      <c r="AB850" s="2238"/>
      <c r="AC850" s="2238"/>
      <c r="AD850" s="2238"/>
      <c r="AE850" s="2238"/>
      <c r="AF850" s="2237"/>
      <c r="AG850" s="2237"/>
      <c r="AH850" s="2237"/>
      <c r="AI850" s="2237"/>
      <c r="AJ850" s="2237"/>
      <c r="AK850" s="2237"/>
      <c r="AL850" s="2237"/>
      <c r="AM850" s="2237"/>
      <c r="AN850" s="2237"/>
      <c r="AO850" s="2237"/>
      <c r="AP850" s="2237"/>
      <c r="AQ850" s="2237"/>
      <c r="AR850" s="2237"/>
      <c r="AS850" s="2237"/>
      <c r="AT850" s="2237"/>
      <c r="AU850" s="2237"/>
      <c r="AV850" s="2237"/>
      <c r="AW850" s="2237"/>
      <c r="AX850" s="2237"/>
      <c r="AY850" s="2237"/>
      <c r="AZ850" s="2237"/>
      <c r="BA850" s="2237"/>
      <c r="BB850" s="2237"/>
      <c r="BC850" s="2237"/>
      <c r="BD850" s="2237"/>
      <c r="BE850" s="2237"/>
      <c r="BF850" s="2237"/>
      <c r="BG850" s="2237"/>
      <c r="BH850" s="2237"/>
      <c r="BI850" s="2237"/>
      <c r="BJ850" s="2237"/>
      <c r="BK850" s="2237"/>
      <c r="BL850" s="2237"/>
      <c r="BM850" s="2237"/>
      <c r="BN850" s="2237"/>
      <c r="BO850" s="2237"/>
      <c r="BP850" s="2237"/>
      <c r="BQ850" s="2237"/>
      <c r="BR850" s="2237"/>
      <c r="BS850" s="2238"/>
      <c r="BT850" s="2237"/>
      <c r="BU850" s="2237"/>
      <c r="BV850" s="2237"/>
      <c r="BW850" s="2237"/>
      <c r="BX850" s="2237"/>
      <c r="BY850" s="2237"/>
      <c r="BZ850" s="2237"/>
      <c r="CA850" s="2237"/>
      <c r="CB850" s="2237"/>
      <c r="CC850" s="2237"/>
      <c r="CD850" s="2237"/>
      <c r="CE850" s="2237"/>
      <c r="CF850" s="2237"/>
      <c r="CG850" s="2237"/>
      <c r="CH850" s="2237"/>
      <c r="CI850" s="2237"/>
      <c r="CJ850" s="2237"/>
      <c r="CK850" s="2237"/>
      <c r="CL850" s="2237"/>
      <c r="CM850" s="2238"/>
      <c r="CN850" s="2238"/>
      <c r="CO850" s="2239"/>
      <c r="CQ850" s="1653"/>
    </row>
    <row r="851" spans="1:95" s="551" customFormat="1" x14ac:dyDescent="0.2">
      <c r="A851" s="2170"/>
      <c r="B851" s="2236"/>
      <c r="C851" s="2164"/>
      <c r="D851" s="2164"/>
      <c r="E851" s="2165"/>
      <c r="F851" s="2167"/>
      <c r="G851" s="2164"/>
      <c r="H851" s="2167"/>
      <c r="I851" s="2237"/>
      <c r="J851" s="2237"/>
      <c r="K851" s="2237"/>
      <c r="L851" s="2237"/>
      <c r="M851" s="2237"/>
      <c r="N851" s="2237"/>
      <c r="O851" s="2237"/>
      <c r="P851" s="2237"/>
      <c r="Q851" s="2237"/>
      <c r="R851" s="2237"/>
      <c r="S851" s="2237"/>
      <c r="T851" s="2237"/>
      <c r="U851" s="2237"/>
      <c r="V851" s="2237"/>
      <c r="W851" s="2237"/>
      <c r="X851" s="2237"/>
      <c r="Y851" s="2237"/>
      <c r="Z851" s="2237"/>
      <c r="AA851" s="2237"/>
      <c r="AB851" s="2238"/>
      <c r="AC851" s="2238"/>
      <c r="AD851" s="2238"/>
      <c r="AE851" s="2238"/>
      <c r="AF851" s="2237"/>
      <c r="AG851" s="2237"/>
      <c r="AH851" s="2237"/>
      <c r="AI851" s="2237"/>
      <c r="AJ851" s="2237"/>
      <c r="AK851" s="2237"/>
      <c r="AL851" s="2237"/>
      <c r="AM851" s="2237"/>
      <c r="AN851" s="2237"/>
      <c r="AO851" s="2237"/>
      <c r="AP851" s="2237"/>
      <c r="AQ851" s="2237"/>
      <c r="AR851" s="2237"/>
      <c r="AS851" s="2237"/>
      <c r="AT851" s="2237"/>
      <c r="AU851" s="2237"/>
      <c r="AV851" s="2237"/>
      <c r="AW851" s="2237"/>
      <c r="AX851" s="2237"/>
      <c r="AY851" s="2237"/>
      <c r="AZ851" s="2237"/>
      <c r="BA851" s="2237"/>
      <c r="BB851" s="2237"/>
      <c r="BC851" s="2237"/>
      <c r="BD851" s="2237"/>
      <c r="BE851" s="2237"/>
      <c r="BF851" s="2237"/>
      <c r="BG851" s="2237"/>
      <c r="BH851" s="2237"/>
      <c r="BI851" s="2237"/>
      <c r="BJ851" s="2237"/>
      <c r="BK851" s="2237"/>
      <c r="BL851" s="2237"/>
      <c r="BM851" s="2237"/>
      <c r="BN851" s="2237"/>
      <c r="BO851" s="2237"/>
      <c r="BP851" s="2237"/>
      <c r="BQ851" s="2237"/>
      <c r="BR851" s="2237"/>
      <c r="BS851" s="2238"/>
      <c r="BT851" s="2237"/>
      <c r="BU851" s="2237"/>
      <c r="BV851" s="2237"/>
      <c r="BW851" s="2237"/>
      <c r="BX851" s="2237"/>
      <c r="BY851" s="2237"/>
      <c r="BZ851" s="2237"/>
      <c r="CA851" s="2237"/>
      <c r="CB851" s="2237"/>
      <c r="CC851" s="2237"/>
      <c r="CD851" s="2237"/>
      <c r="CE851" s="2237"/>
      <c r="CF851" s="2237"/>
      <c r="CG851" s="2237"/>
      <c r="CH851" s="2237"/>
      <c r="CI851" s="2237"/>
      <c r="CJ851" s="2237"/>
      <c r="CK851" s="2237"/>
      <c r="CL851" s="2237"/>
      <c r="CM851" s="2238"/>
      <c r="CN851" s="2238"/>
      <c r="CO851" s="2239"/>
      <c r="CQ851" s="1653"/>
    </row>
    <row r="852" spans="1:95" s="551" customFormat="1" x14ac:dyDescent="0.2">
      <c r="A852" s="2170"/>
      <c r="B852" s="2236"/>
      <c r="C852" s="2164"/>
      <c r="D852" s="2164"/>
      <c r="E852" s="2165"/>
      <c r="F852" s="2167"/>
      <c r="G852" s="2164"/>
      <c r="H852" s="2167"/>
      <c r="I852" s="2237"/>
      <c r="J852" s="2237"/>
      <c r="K852" s="2237"/>
      <c r="L852" s="2237"/>
      <c r="M852" s="2237"/>
      <c r="N852" s="2237"/>
      <c r="O852" s="2237"/>
      <c r="P852" s="2237"/>
      <c r="Q852" s="2237"/>
      <c r="R852" s="2237"/>
      <c r="S852" s="2237"/>
      <c r="T852" s="2237"/>
      <c r="U852" s="2237"/>
      <c r="V852" s="2237"/>
      <c r="W852" s="2237"/>
      <c r="X852" s="2237"/>
      <c r="Y852" s="2237"/>
      <c r="Z852" s="2237"/>
      <c r="AA852" s="2237"/>
      <c r="AB852" s="2238"/>
      <c r="AC852" s="2238"/>
      <c r="AD852" s="2238"/>
      <c r="AE852" s="2238"/>
      <c r="AF852" s="2237"/>
      <c r="AG852" s="2237"/>
      <c r="AH852" s="2237"/>
      <c r="AI852" s="2237"/>
      <c r="AJ852" s="2237"/>
      <c r="AK852" s="2237"/>
      <c r="AL852" s="2237"/>
      <c r="AM852" s="2237"/>
      <c r="AN852" s="2237"/>
      <c r="AO852" s="2237"/>
      <c r="AP852" s="2237"/>
      <c r="AQ852" s="2237"/>
      <c r="AR852" s="2237"/>
      <c r="AS852" s="2237"/>
      <c r="AT852" s="2237"/>
      <c r="AU852" s="2237"/>
      <c r="AV852" s="2237"/>
      <c r="AW852" s="2237"/>
      <c r="AX852" s="2237"/>
      <c r="AY852" s="2237"/>
      <c r="AZ852" s="2237"/>
      <c r="BA852" s="2237"/>
      <c r="BB852" s="2237"/>
      <c r="BC852" s="2237"/>
      <c r="BD852" s="2237"/>
      <c r="BE852" s="2237"/>
      <c r="BF852" s="2237"/>
      <c r="BG852" s="2237"/>
      <c r="BH852" s="2237"/>
      <c r="BI852" s="2237"/>
      <c r="BJ852" s="2237"/>
      <c r="BK852" s="2237"/>
      <c r="BL852" s="2237"/>
      <c r="BM852" s="2237"/>
      <c r="BN852" s="2237"/>
      <c r="BO852" s="2237"/>
      <c r="BP852" s="2237"/>
      <c r="BQ852" s="2237"/>
      <c r="BR852" s="2237"/>
      <c r="BS852" s="2238"/>
      <c r="BT852" s="2237"/>
      <c r="BU852" s="2237"/>
      <c r="BV852" s="2237"/>
      <c r="BW852" s="2237"/>
      <c r="BX852" s="2237"/>
      <c r="BY852" s="2237"/>
      <c r="BZ852" s="2237"/>
      <c r="CA852" s="2237"/>
      <c r="CB852" s="2237"/>
      <c r="CC852" s="2237"/>
      <c r="CD852" s="2237"/>
      <c r="CE852" s="2237"/>
      <c r="CF852" s="2237"/>
      <c r="CG852" s="2237"/>
      <c r="CH852" s="2237"/>
      <c r="CI852" s="2237"/>
      <c r="CJ852" s="2237"/>
      <c r="CK852" s="2237"/>
      <c r="CL852" s="2237"/>
      <c r="CM852" s="2238"/>
      <c r="CN852" s="2238"/>
      <c r="CO852" s="2239"/>
      <c r="CQ852" s="1653"/>
    </row>
    <row r="853" spans="1:95" s="551" customFormat="1" x14ac:dyDescent="0.2">
      <c r="A853" s="2170"/>
      <c r="B853" s="2236"/>
      <c r="C853" s="2164"/>
      <c r="D853" s="2164"/>
      <c r="E853" s="2165"/>
      <c r="F853" s="2167"/>
      <c r="G853" s="2164"/>
      <c r="H853" s="2167"/>
      <c r="I853" s="2237"/>
      <c r="J853" s="2237"/>
      <c r="K853" s="2237"/>
      <c r="L853" s="2237"/>
      <c r="M853" s="2237"/>
      <c r="N853" s="2237"/>
      <c r="O853" s="2237"/>
      <c r="P853" s="2237"/>
      <c r="Q853" s="2237"/>
      <c r="R853" s="2237"/>
      <c r="S853" s="2237"/>
      <c r="T853" s="2237"/>
      <c r="U853" s="2237"/>
      <c r="V853" s="2237"/>
      <c r="W853" s="2237"/>
      <c r="X853" s="2237"/>
      <c r="Y853" s="2237"/>
      <c r="Z853" s="2237"/>
      <c r="AA853" s="2237"/>
      <c r="AB853" s="2238"/>
      <c r="AC853" s="2238"/>
      <c r="AD853" s="2238"/>
      <c r="AE853" s="2238"/>
      <c r="AF853" s="2237"/>
      <c r="AG853" s="2237"/>
      <c r="AH853" s="2237"/>
      <c r="AI853" s="2237"/>
      <c r="AJ853" s="2237"/>
      <c r="AK853" s="2237"/>
      <c r="AL853" s="2237"/>
      <c r="AM853" s="2237"/>
      <c r="AN853" s="2237"/>
      <c r="AO853" s="2237"/>
      <c r="AP853" s="2237"/>
      <c r="AQ853" s="2237"/>
      <c r="AR853" s="2237"/>
      <c r="AS853" s="2237"/>
      <c r="AT853" s="2237"/>
      <c r="AU853" s="2237"/>
      <c r="AV853" s="2237"/>
      <c r="AW853" s="2237"/>
      <c r="AX853" s="2237"/>
      <c r="AY853" s="2237"/>
      <c r="AZ853" s="2237"/>
      <c r="BA853" s="2237"/>
      <c r="BB853" s="2237"/>
      <c r="BC853" s="2237"/>
      <c r="BD853" s="2237"/>
      <c r="BE853" s="2237"/>
      <c r="BF853" s="2237"/>
      <c r="BG853" s="2237"/>
      <c r="BH853" s="2237"/>
      <c r="BI853" s="2237"/>
      <c r="BJ853" s="2237"/>
      <c r="BK853" s="2237"/>
      <c r="BL853" s="2237"/>
      <c r="BM853" s="2237"/>
      <c r="BN853" s="2237"/>
      <c r="BO853" s="2237"/>
      <c r="BP853" s="2237"/>
      <c r="BQ853" s="2237"/>
      <c r="BR853" s="2237"/>
      <c r="BS853" s="2238"/>
      <c r="BT853" s="2237"/>
      <c r="BU853" s="2237"/>
      <c r="BV853" s="2237"/>
      <c r="BW853" s="2237"/>
      <c r="BX853" s="2237"/>
      <c r="BY853" s="2237"/>
      <c r="BZ853" s="2237"/>
      <c r="CA853" s="2237"/>
      <c r="CB853" s="2237"/>
      <c r="CC853" s="2237"/>
      <c r="CD853" s="2237"/>
      <c r="CE853" s="2237"/>
      <c r="CF853" s="2237"/>
      <c r="CG853" s="2237"/>
      <c r="CH853" s="2237"/>
      <c r="CI853" s="2237"/>
      <c r="CJ853" s="2237"/>
      <c r="CK853" s="2237"/>
      <c r="CL853" s="2237"/>
      <c r="CM853" s="2238"/>
      <c r="CN853" s="2238"/>
      <c r="CO853" s="2239"/>
      <c r="CQ853" s="1653"/>
    </row>
    <row r="854" spans="1:95" s="551" customFormat="1" x14ac:dyDescent="0.2">
      <c r="A854" s="2170"/>
      <c r="B854" s="2236"/>
      <c r="C854" s="2164"/>
      <c r="D854" s="2164"/>
      <c r="E854" s="2165"/>
      <c r="F854" s="2167"/>
      <c r="G854" s="2164"/>
      <c r="H854" s="2167"/>
      <c r="I854" s="2237"/>
      <c r="J854" s="2237"/>
      <c r="K854" s="2237"/>
      <c r="L854" s="2237"/>
      <c r="M854" s="2237"/>
      <c r="N854" s="2237"/>
      <c r="O854" s="2237"/>
      <c r="P854" s="2237"/>
      <c r="Q854" s="2237"/>
      <c r="R854" s="2237"/>
      <c r="S854" s="2237"/>
      <c r="T854" s="2237"/>
      <c r="U854" s="2237"/>
      <c r="V854" s="2237"/>
      <c r="W854" s="2237"/>
      <c r="X854" s="2237"/>
      <c r="Y854" s="2237"/>
      <c r="Z854" s="2237"/>
      <c r="AA854" s="2237"/>
      <c r="AB854" s="2238"/>
      <c r="AC854" s="2238"/>
      <c r="AD854" s="2238"/>
      <c r="AE854" s="2238"/>
      <c r="AF854" s="2237"/>
      <c r="AG854" s="2237"/>
      <c r="AH854" s="2237"/>
      <c r="AI854" s="2237"/>
      <c r="AJ854" s="2237"/>
      <c r="AK854" s="2237"/>
      <c r="AL854" s="2237"/>
      <c r="AM854" s="2237"/>
      <c r="AN854" s="2237"/>
      <c r="AO854" s="2237"/>
      <c r="AP854" s="2237"/>
      <c r="AQ854" s="2237"/>
      <c r="AR854" s="2237"/>
      <c r="AS854" s="2237"/>
      <c r="AT854" s="2237"/>
      <c r="AU854" s="2237"/>
      <c r="AV854" s="2237"/>
      <c r="AW854" s="2237"/>
      <c r="AX854" s="2237"/>
      <c r="AY854" s="2237"/>
      <c r="AZ854" s="2237"/>
      <c r="BA854" s="2237"/>
      <c r="BB854" s="2237"/>
      <c r="BC854" s="2237"/>
      <c r="BD854" s="2237"/>
      <c r="BE854" s="2237"/>
      <c r="BF854" s="2237"/>
      <c r="BG854" s="2237"/>
      <c r="BH854" s="2237"/>
      <c r="BI854" s="2237"/>
      <c r="BJ854" s="2237"/>
      <c r="BK854" s="2237"/>
      <c r="BL854" s="2237"/>
      <c r="BM854" s="2237"/>
      <c r="BN854" s="2237"/>
      <c r="BO854" s="2237"/>
      <c r="BP854" s="2237"/>
      <c r="BQ854" s="2237"/>
      <c r="BR854" s="2237"/>
      <c r="BS854" s="2238"/>
      <c r="BT854" s="2237"/>
      <c r="BU854" s="2237"/>
      <c r="BV854" s="2237"/>
      <c r="BW854" s="2237"/>
      <c r="BX854" s="2237"/>
      <c r="BY854" s="2237"/>
      <c r="BZ854" s="2237"/>
      <c r="CA854" s="2237"/>
      <c r="CB854" s="2237"/>
      <c r="CC854" s="2237"/>
      <c r="CD854" s="2237"/>
      <c r="CE854" s="2237"/>
      <c r="CF854" s="2237"/>
      <c r="CG854" s="2237"/>
      <c r="CH854" s="2237"/>
      <c r="CI854" s="2237"/>
      <c r="CJ854" s="2237"/>
      <c r="CK854" s="2237"/>
      <c r="CL854" s="2237"/>
      <c r="CM854" s="2238"/>
      <c r="CN854" s="2238"/>
      <c r="CO854" s="2239"/>
      <c r="CQ854" s="1653"/>
    </row>
    <row r="855" spans="1:95" s="551" customFormat="1" x14ac:dyDescent="0.2">
      <c r="A855" s="2170"/>
      <c r="B855" s="2236"/>
      <c r="C855" s="2164"/>
      <c r="D855" s="2164"/>
      <c r="E855" s="2165"/>
      <c r="F855" s="2167"/>
      <c r="G855" s="2164"/>
      <c r="H855" s="2167"/>
      <c r="I855" s="2237"/>
      <c r="J855" s="2237"/>
      <c r="K855" s="2237"/>
      <c r="L855" s="2237"/>
      <c r="M855" s="2237"/>
      <c r="N855" s="2237"/>
      <c r="O855" s="2237"/>
      <c r="P855" s="2237"/>
      <c r="Q855" s="2237"/>
      <c r="R855" s="2237"/>
      <c r="S855" s="2237"/>
      <c r="T855" s="2237"/>
      <c r="U855" s="2237"/>
      <c r="V855" s="2237"/>
      <c r="W855" s="2237"/>
      <c r="X855" s="2237"/>
      <c r="Y855" s="2237"/>
      <c r="Z855" s="2237"/>
      <c r="AA855" s="2237"/>
      <c r="AB855" s="2238"/>
      <c r="AC855" s="2238"/>
      <c r="AD855" s="2238"/>
      <c r="AE855" s="2238"/>
      <c r="AF855" s="2237"/>
      <c r="AG855" s="2237"/>
      <c r="AH855" s="2237"/>
      <c r="AI855" s="2237"/>
      <c r="AJ855" s="2237"/>
      <c r="AK855" s="2237"/>
      <c r="AL855" s="2237"/>
      <c r="AM855" s="2237"/>
      <c r="AN855" s="2237"/>
      <c r="AO855" s="2237"/>
      <c r="AP855" s="2237"/>
      <c r="AQ855" s="2237"/>
      <c r="AR855" s="2237"/>
      <c r="AS855" s="2237"/>
      <c r="AT855" s="2237"/>
      <c r="AU855" s="2237"/>
      <c r="AV855" s="2237"/>
      <c r="AW855" s="2237"/>
      <c r="AX855" s="2237"/>
      <c r="AY855" s="2237"/>
      <c r="AZ855" s="2237"/>
      <c r="BA855" s="2237"/>
      <c r="BB855" s="2237"/>
      <c r="BC855" s="2237"/>
      <c r="BD855" s="2237"/>
      <c r="BE855" s="2237"/>
      <c r="BF855" s="2237"/>
      <c r="BG855" s="2237"/>
      <c r="BH855" s="2237"/>
      <c r="BI855" s="2237"/>
      <c r="BJ855" s="2237"/>
      <c r="BK855" s="2237"/>
      <c r="BL855" s="2237"/>
      <c r="BM855" s="2237"/>
      <c r="BN855" s="2237"/>
      <c r="BO855" s="2237"/>
      <c r="BP855" s="2237"/>
      <c r="BQ855" s="2237"/>
      <c r="BR855" s="2237"/>
      <c r="BS855" s="2238"/>
      <c r="BT855" s="2237"/>
      <c r="BU855" s="2237"/>
      <c r="BV855" s="2237"/>
      <c r="BW855" s="2237"/>
      <c r="BX855" s="2237"/>
      <c r="BY855" s="2237"/>
      <c r="BZ855" s="2237"/>
      <c r="CA855" s="2237"/>
      <c r="CB855" s="2237"/>
      <c r="CC855" s="2237"/>
      <c r="CD855" s="2237"/>
      <c r="CE855" s="2237"/>
      <c r="CF855" s="2237"/>
      <c r="CG855" s="2237"/>
      <c r="CH855" s="2237"/>
      <c r="CI855" s="2237"/>
      <c r="CJ855" s="2237"/>
      <c r="CK855" s="2237"/>
      <c r="CL855" s="2237"/>
      <c r="CM855" s="2238"/>
      <c r="CN855" s="2238"/>
      <c r="CO855" s="2239"/>
      <c r="CQ855" s="1653"/>
    </row>
    <row r="856" spans="1:95" s="551" customFormat="1" x14ac:dyDescent="0.2">
      <c r="A856" s="2170"/>
      <c r="B856" s="2236"/>
      <c r="C856" s="2164"/>
      <c r="D856" s="2164"/>
      <c r="E856" s="2165"/>
      <c r="F856" s="2167"/>
      <c r="G856" s="2164"/>
      <c r="H856" s="2167"/>
      <c r="I856" s="2237"/>
      <c r="J856" s="2237"/>
      <c r="K856" s="2237"/>
      <c r="L856" s="2237"/>
      <c r="M856" s="2237"/>
      <c r="N856" s="2237"/>
      <c r="O856" s="2237"/>
      <c r="P856" s="2237"/>
      <c r="Q856" s="2237"/>
      <c r="R856" s="2237"/>
      <c r="S856" s="2237"/>
      <c r="T856" s="2237"/>
      <c r="U856" s="2237"/>
      <c r="V856" s="2237"/>
      <c r="W856" s="2237"/>
      <c r="X856" s="2237"/>
      <c r="Y856" s="2237"/>
      <c r="Z856" s="2237"/>
      <c r="AA856" s="2237"/>
      <c r="AB856" s="2238"/>
      <c r="AC856" s="2238"/>
      <c r="AD856" s="2238"/>
      <c r="AE856" s="2238"/>
      <c r="AF856" s="2237"/>
      <c r="AG856" s="2237"/>
      <c r="AH856" s="2237"/>
      <c r="AI856" s="2237"/>
      <c r="AJ856" s="2237"/>
      <c r="AK856" s="2237"/>
      <c r="AL856" s="2237"/>
      <c r="AM856" s="2237"/>
      <c r="AN856" s="2237"/>
      <c r="AO856" s="2237"/>
      <c r="AP856" s="2237"/>
      <c r="AQ856" s="2237"/>
      <c r="AR856" s="2237"/>
      <c r="AS856" s="2237"/>
      <c r="AT856" s="2237"/>
      <c r="AU856" s="2237"/>
      <c r="AV856" s="2237"/>
      <c r="AW856" s="2237"/>
      <c r="AX856" s="2237"/>
      <c r="AY856" s="2237"/>
      <c r="AZ856" s="2237"/>
      <c r="BA856" s="2237"/>
      <c r="BB856" s="2237"/>
      <c r="BC856" s="2237"/>
      <c r="BD856" s="2237"/>
      <c r="BE856" s="2237"/>
      <c r="BF856" s="2237"/>
      <c r="BG856" s="2237"/>
      <c r="BH856" s="2237"/>
      <c r="BI856" s="2237"/>
      <c r="BJ856" s="2237"/>
      <c r="BK856" s="2237"/>
      <c r="BL856" s="2237"/>
      <c r="BM856" s="2237"/>
      <c r="BN856" s="2237"/>
      <c r="BO856" s="2237"/>
      <c r="BP856" s="2237"/>
      <c r="BQ856" s="2237"/>
      <c r="BR856" s="2237"/>
      <c r="BS856" s="2238"/>
      <c r="BT856" s="2237"/>
      <c r="BU856" s="2237"/>
      <c r="BV856" s="2237"/>
      <c r="BW856" s="2237"/>
      <c r="BX856" s="2237"/>
      <c r="BY856" s="2237"/>
      <c r="BZ856" s="2237"/>
      <c r="CA856" s="2237"/>
      <c r="CB856" s="2237"/>
      <c r="CC856" s="2237"/>
      <c r="CD856" s="2237"/>
      <c r="CE856" s="2237"/>
      <c r="CF856" s="2237"/>
      <c r="CG856" s="2237"/>
      <c r="CH856" s="2237"/>
      <c r="CI856" s="2237"/>
      <c r="CJ856" s="2237"/>
      <c r="CK856" s="2237"/>
      <c r="CL856" s="2237"/>
      <c r="CM856" s="2238"/>
      <c r="CN856" s="2238"/>
      <c r="CO856" s="2239"/>
      <c r="CQ856" s="1653"/>
    </row>
    <row r="857" spans="1:95" s="551" customFormat="1" x14ac:dyDescent="0.2">
      <c r="A857" s="2170"/>
      <c r="B857" s="2236"/>
      <c r="C857" s="2164"/>
      <c r="D857" s="2164"/>
      <c r="E857" s="2165"/>
      <c r="F857" s="2167"/>
      <c r="G857" s="2164"/>
      <c r="H857" s="2167"/>
      <c r="I857" s="2237"/>
      <c r="J857" s="2237"/>
      <c r="K857" s="2237"/>
      <c r="L857" s="2237"/>
      <c r="M857" s="2237"/>
      <c r="N857" s="2237"/>
      <c r="O857" s="2237"/>
      <c r="P857" s="2237"/>
      <c r="Q857" s="2237"/>
      <c r="R857" s="2237"/>
      <c r="S857" s="2237"/>
      <c r="T857" s="2237"/>
      <c r="U857" s="2237"/>
      <c r="V857" s="2237"/>
      <c r="W857" s="2237"/>
      <c r="X857" s="2237"/>
      <c r="Y857" s="2237"/>
      <c r="Z857" s="2237"/>
      <c r="AA857" s="2237"/>
      <c r="AB857" s="2238"/>
      <c r="AC857" s="2238"/>
      <c r="AD857" s="2238"/>
      <c r="AE857" s="2238"/>
      <c r="AF857" s="2237"/>
      <c r="AG857" s="2237"/>
      <c r="AH857" s="2237"/>
      <c r="AI857" s="2237"/>
      <c r="AJ857" s="2237"/>
      <c r="AK857" s="2237"/>
      <c r="AL857" s="2237"/>
      <c r="AM857" s="2237"/>
      <c r="AN857" s="2237"/>
      <c r="AO857" s="2237"/>
      <c r="AP857" s="2237"/>
      <c r="AQ857" s="2237"/>
      <c r="AR857" s="2237"/>
      <c r="AS857" s="2237"/>
      <c r="AT857" s="2237"/>
      <c r="AU857" s="2237"/>
      <c r="AV857" s="2237"/>
      <c r="AW857" s="2237"/>
      <c r="AX857" s="2237"/>
      <c r="AY857" s="2237"/>
      <c r="AZ857" s="2237"/>
      <c r="BA857" s="2237"/>
      <c r="BB857" s="2237"/>
      <c r="BC857" s="2237"/>
      <c r="BD857" s="2237"/>
      <c r="BE857" s="2237"/>
      <c r="BF857" s="2237"/>
      <c r="BG857" s="2237"/>
      <c r="BH857" s="2237"/>
      <c r="BI857" s="2237"/>
      <c r="BJ857" s="2237"/>
      <c r="BK857" s="2237"/>
      <c r="BL857" s="2237"/>
      <c r="BM857" s="2237"/>
      <c r="BN857" s="2237"/>
      <c r="BO857" s="2237"/>
      <c r="BP857" s="2237"/>
      <c r="BQ857" s="2237"/>
      <c r="BR857" s="2237"/>
      <c r="BS857" s="2238"/>
      <c r="BT857" s="2237"/>
      <c r="BU857" s="2237"/>
      <c r="BV857" s="2237"/>
      <c r="BW857" s="2237"/>
      <c r="BX857" s="2237"/>
      <c r="BY857" s="2237"/>
      <c r="BZ857" s="2237"/>
      <c r="CA857" s="2237"/>
      <c r="CB857" s="2237"/>
      <c r="CC857" s="2237"/>
      <c r="CD857" s="2237"/>
      <c r="CE857" s="2237"/>
      <c r="CF857" s="2237"/>
      <c r="CG857" s="2237"/>
      <c r="CH857" s="2237"/>
      <c r="CI857" s="2237"/>
      <c r="CJ857" s="2237"/>
      <c r="CK857" s="2237"/>
      <c r="CL857" s="2237"/>
      <c r="CM857" s="2238"/>
      <c r="CN857" s="2238"/>
      <c r="CO857" s="2239"/>
      <c r="CQ857" s="1653"/>
    </row>
    <row r="858" spans="1:95" s="551" customFormat="1" x14ac:dyDescent="0.2">
      <c r="A858" s="2170"/>
      <c r="B858" s="2236"/>
      <c r="C858" s="2164"/>
      <c r="D858" s="2164"/>
      <c r="E858" s="2165"/>
      <c r="F858" s="2167"/>
      <c r="G858" s="2164"/>
      <c r="H858" s="2167"/>
      <c r="I858" s="2237"/>
      <c r="J858" s="2237"/>
      <c r="K858" s="2237"/>
      <c r="L858" s="2237"/>
      <c r="M858" s="2237"/>
      <c r="N858" s="2237"/>
      <c r="O858" s="2237"/>
      <c r="P858" s="2237"/>
      <c r="Q858" s="2237"/>
      <c r="R858" s="2237"/>
      <c r="S858" s="2237"/>
      <c r="T858" s="2237"/>
      <c r="U858" s="2237"/>
      <c r="V858" s="2237"/>
      <c r="W858" s="2237"/>
      <c r="X858" s="2237"/>
      <c r="Y858" s="2237"/>
      <c r="Z858" s="2237"/>
      <c r="AA858" s="2237"/>
      <c r="AB858" s="2238"/>
      <c r="AC858" s="2238"/>
      <c r="AD858" s="2238"/>
      <c r="AE858" s="2238"/>
      <c r="AF858" s="2237"/>
      <c r="AG858" s="2237"/>
      <c r="AH858" s="2237"/>
      <c r="AI858" s="2237"/>
      <c r="AJ858" s="2237"/>
      <c r="AK858" s="2237"/>
      <c r="AL858" s="2237"/>
      <c r="AM858" s="2237"/>
      <c r="AN858" s="2237"/>
      <c r="AO858" s="2237"/>
      <c r="AP858" s="2237"/>
      <c r="AQ858" s="2237"/>
      <c r="AR858" s="2237"/>
      <c r="AS858" s="2237"/>
      <c r="AT858" s="2237"/>
      <c r="AU858" s="2237"/>
      <c r="AV858" s="2237"/>
      <c r="AW858" s="2237"/>
      <c r="AX858" s="2237"/>
      <c r="AY858" s="2237"/>
      <c r="AZ858" s="2237"/>
      <c r="BA858" s="2237"/>
      <c r="BB858" s="2237"/>
      <c r="BC858" s="2237"/>
      <c r="BD858" s="2237"/>
      <c r="BE858" s="2237"/>
      <c r="BF858" s="2237"/>
      <c r="BG858" s="2237"/>
      <c r="BH858" s="2237"/>
      <c r="BI858" s="2237"/>
      <c r="BJ858" s="2237"/>
      <c r="BK858" s="2237"/>
      <c r="BL858" s="2237"/>
      <c r="BM858" s="2237"/>
      <c r="BN858" s="2237"/>
      <c r="BO858" s="2237"/>
      <c r="BP858" s="2237"/>
      <c r="BQ858" s="2237"/>
      <c r="BR858" s="2237"/>
      <c r="BS858" s="2238"/>
      <c r="BT858" s="2237"/>
      <c r="BU858" s="2237"/>
      <c r="BV858" s="2237"/>
      <c r="BW858" s="2237"/>
      <c r="BX858" s="2237"/>
      <c r="BY858" s="2237"/>
      <c r="BZ858" s="2237"/>
      <c r="CA858" s="2237"/>
      <c r="CB858" s="2237"/>
      <c r="CC858" s="2237"/>
      <c r="CD858" s="2237"/>
      <c r="CE858" s="2237"/>
      <c r="CF858" s="2237"/>
      <c r="CG858" s="2237"/>
      <c r="CH858" s="2237"/>
      <c r="CI858" s="2237"/>
      <c r="CJ858" s="2237"/>
      <c r="CK858" s="2237"/>
      <c r="CL858" s="2237"/>
      <c r="CM858" s="2238"/>
      <c r="CN858" s="2238"/>
      <c r="CO858" s="2239"/>
      <c r="CQ858" s="1653"/>
    </row>
    <row r="859" spans="1:95" s="551" customFormat="1" x14ac:dyDescent="0.2">
      <c r="A859" s="2170"/>
      <c r="B859" s="2236"/>
      <c r="C859" s="2164"/>
      <c r="D859" s="2164"/>
      <c r="E859" s="2165"/>
      <c r="F859" s="2167"/>
      <c r="G859" s="2164"/>
      <c r="H859" s="2167"/>
      <c r="I859" s="2237"/>
      <c r="J859" s="2237"/>
      <c r="K859" s="2237"/>
      <c r="L859" s="2237"/>
      <c r="M859" s="2237"/>
      <c r="N859" s="2237"/>
      <c r="O859" s="2237"/>
      <c r="P859" s="2237"/>
      <c r="Q859" s="2237"/>
      <c r="R859" s="2237"/>
      <c r="S859" s="2237"/>
      <c r="T859" s="2237"/>
      <c r="U859" s="2237"/>
      <c r="V859" s="2237"/>
      <c r="W859" s="2237"/>
      <c r="X859" s="2237"/>
      <c r="Y859" s="2237"/>
      <c r="Z859" s="2237"/>
      <c r="AA859" s="2237"/>
      <c r="AB859" s="2238"/>
      <c r="AC859" s="2238"/>
      <c r="AD859" s="2238"/>
      <c r="AE859" s="2238"/>
      <c r="AF859" s="2237"/>
      <c r="AG859" s="2237"/>
      <c r="AH859" s="2237"/>
      <c r="AI859" s="2237"/>
      <c r="AJ859" s="2237"/>
      <c r="AK859" s="2237"/>
      <c r="AL859" s="2237"/>
      <c r="AM859" s="2237"/>
      <c r="AN859" s="2237"/>
      <c r="AO859" s="2237"/>
      <c r="AP859" s="2237"/>
      <c r="AQ859" s="2237"/>
      <c r="AR859" s="2237"/>
      <c r="AS859" s="2237"/>
      <c r="AT859" s="2237"/>
      <c r="AU859" s="2237"/>
      <c r="AV859" s="2237"/>
      <c r="AW859" s="2237"/>
      <c r="AX859" s="2237"/>
      <c r="AY859" s="2237"/>
      <c r="AZ859" s="2237"/>
      <c r="BA859" s="2237"/>
      <c r="BB859" s="2237"/>
      <c r="BC859" s="2237"/>
      <c r="BD859" s="2237"/>
      <c r="BE859" s="2237"/>
      <c r="BF859" s="2237"/>
      <c r="BG859" s="2237"/>
      <c r="BH859" s="2237"/>
      <c r="BI859" s="2237"/>
      <c r="BJ859" s="2237"/>
      <c r="BK859" s="2237"/>
      <c r="BL859" s="2237"/>
      <c r="BM859" s="2237"/>
      <c r="BN859" s="2237"/>
      <c r="BO859" s="2237"/>
      <c r="BP859" s="2237"/>
      <c r="BQ859" s="2237"/>
      <c r="BR859" s="2237"/>
      <c r="BS859" s="2238"/>
      <c r="BT859" s="2237"/>
      <c r="BU859" s="2237"/>
      <c r="BV859" s="2237"/>
      <c r="BW859" s="2237"/>
      <c r="BX859" s="2237"/>
      <c r="BY859" s="2237"/>
      <c r="BZ859" s="2237"/>
      <c r="CA859" s="2237"/>
      <c r="CB859" s="2237"/>
      <c r="CC859" s="2237"/>
      <c r="CD859" s="2237"/>
      <c r="CE859" s="2237"/>
      <c r="CF859" s="2237"/>
      <c r="CG859" s="2237"/>
      <c r="CH859" s="2237"/>
      <c r="CI859" s="2237"/>
      <c r="CJ859" s="2237"/>
      <c r="CK859" s="2237"/>
      <c r="CL859" s="2237"/>
      <c r="CM859" s="2238"/>
      <c r="CN859" s="2238"/>
      <c r="CO859" s="2239"/>
      <c r="CQ859" s="1653"/>
    </row>
    <row r="860" spans="1:95" s="551" customFormat="1" x14ac:dyDescent="0.2">
      <c r="A860" s="2170"/>
      <c r="B860" s="2236"/>
      <c r="C860" s="2164"/>
      <c r="D860" s="2164"/>
      <c r="E860" s="2165"/>
      <c r="F860" s="2167"/>
      <c r="G860" s="2164"/>
      <c r="H860" s="2167"/>
      <c r="I860" s="2237"/>
      <c r="J860" s="2237"/>
      <c r="K860" s="2237"/>
      <c r="L860" s="2237"/>
      <c r="M860" s="2237"/>
      <c r="N860" s="2237"/>
      <c r="O860" s="2237"/>
      <c r="P860" s="2237"/>
      <c r="Q860" s="2237"/>
      <c r="R860" s="2237"/>
      <c r="S860" s="2237"/>
      <c r="T860" s="2237"/>
      <c r="U860" s="2237"/>
      <c r="V860" s="2237"/>
      <c r="W860" s="2237"/>
      <c r="X860" s="2237"/>
      <c r="Y860" s="2237"/>
      <c r="Z860" s="2237"/>
      <c r="AA860" s="2237"/>
      <c r="AB860" s="2238"/>
      <c r="AC860" s="2238"/>
      <c r="AD860" s="2238"/>
      <c r="AE860" s="2238"/>
      <c r="AF860" s="2237"/>
      <c r="AG860" s="2237"/>
      <c r="AH860" s="2237"/>
      <c r="AI860" s="2237"/>
      <c r="AJ860" s="2237"/>
      <c r="AK860" s="2237"/>
      <c r="AL860" s="2237"/>
      <c r="AM860" s="2237"/>
      <c r="AN860" s="2237"/>
      <c r="AO860" s="2237"/>
      <c r="AP860" s="2237"/>
      <c r="AQ860" s="2237"/>
      <c r="AR860" s="2237"/>
      <c r="AS860" s="2237"/>
      <c r="AT860" s="2237"/>
      <c r="AU860" s="2237"/>
      <c r="AV860" s="2237"/>
      <c r="AW860" s="2237"/>
      <c r="AX860" s="2237"/>
      <c r="AY860" s="2237"/>
      <c r="AZ860" s="2237"/>
      <c r="BA860" s="2237"/>
      <c r="BB860" s="2237"/>
      <c r="BC860" s="2237"/>
      <c r="BD860" s="2237"/>
      <c r="BE860" s="2237"/>
      <c r="BF860" s="2237"/>
      <c r="BG860" s="2237"/>
      <c r="BH860" s="2237"/>
      <c r="BI860" s="2237"/>
      <c r="BJ860" s="2237"/>
      <c r="BK860" s="2237"/>
      <c r="BL860" s="2237"/>
      <c r="BM860" s="2237"/>
      <c r="BN860" s="2237"/>
      <c r="BO860" s="2237"/>
      <c r="BP860" s="2237"/>
      <c r="BQ860" s="2237"/>
      <c r="BR860" s="2237"/>
      <c r="BS860" s="2238"/>
      <c r="BT860" s="2237"/>
      <c r="BU860" s="2237"/>
      <c r="BV860" s="2237"/>
      <c r="BW860" s="2237"/>
      <c r="BX860" s="2237"/>
      <c r="BY860" s="2237"/>
      <c r="BZ860" s="2237"/>
      <c r="CA860" s="2237"/>
      <c r="CB860" s="2237"/>
      <c r="CC860" s="2237"/>
      <c r="CD860" s="2237"/>
      <c r="CE860" s="2237"/>
      <c r="CF860" s="2237"/>
      <c r="CG860" s="2237"/>
      <c r="CH860" s="2237"/>
      <c r="CI860" s="2237"/>
      <c r="CJ860" s="2237"/>
      <c r="CK860" s="2237"/>
      <c r="CL860" s="2237"/>
      <c r="CM860" s="2238"/>
      <c r="CN860" s="2238"/>
      <c r="CO860" s="2239"/>
      <c r="CQ860" s="1653"/>
    </row>
    <row r="861" spans="1:95" s="551" customFormat="1" x14ac:dyDescent="0.2">
      <c r="A861" s="2170"/>
      <c r="B861" s="2236"/>
      <c r="C861" s="2164"/>
      <c r="D861" s="2164"/>
      <c r="E861" s="2165"/>
      <c r="F861" s="2167"/>
      <c r="G861" s="2164"/>
      <c r="H861" s="2167"/>
      <c r="I861" s="2237"/>
      <c r="J861" s="2237"/>
      <c r="K861" s="2237"/>
      <c r="L861" s="2237"/>
      <c r="M861" s="2237"/>
      <c r="N861" s="2237"/>
      <c r="O861" s="2237"/>
      <c r="P861" s="2237"/>
      <c r="Q861" s="2237"/>
      <c r="R861" s="2237"/>
      <c r="S861" s="2237"/>
      <c r="T861" s="2237"/>
      <c r="U861" s="2237"/>
      <c r="V861" s="2237"/>
      <c r="W861" s="2237"/>
      <c r="X861" s="2237"/>
      <c r="Y861" s="2237"/>
      <c r="Z861" s="2237"/>
      <c r="AA861" s="2237"/>
      <c r="AB861" s="2238"/>
      <c r="AC861" s="2238"/>
      <c r="AD861" s="2238"/>
      <c r="AE861" s="2238"/>
      <c r="AF861" s="2237"/>
      <c r="AG861" s="2237"/>
      <c r="AH861" s="2237"/>
      <c r="AI861" s="2237"/>
      <c r="AJ861" s="2237"/>
      <c r="AK861" s="2237"/>
      <c r="AL861" s="2237"/>
      <c r="AM861" s="2237"/>
      <c r="AN861" s="2237"/>
      <c r="AO861" s="2237"/>
      <c r="AP861" s="2237"/>
      <c r="AQ861" s="2237"/>
      <c r="AR861" s="2237"/>
      <c r="AS861" s="2237"/>
      <c r="AT861" s="2237"/>
      <c r="AU861" s="2237"/>
      <c r="AV861" s="2237"/>
      <c r="AW861" s="2237"/>
      <c r="AX861" s="2237"/>
      <c r="AY861" s="2237"/>
      <c r="AZ861" s="2237"/>
      <c r="BA861" s="2237"/>
      <c r="BB861" s="2237"/>
      <c r="BC861" s="2237"/>
      <c r="BD861" s="2237"/>
      <c r="BE861" s="2237"/>
      <c r="BF861" s="2237"/>
      <c r="BG861" s="2237"/>
      <c r="BH861" s="2237"/>
      <c r="BI861" s="2237"/>
      <c r="BJ861" s="2237"/>
      <c r="BK861" s="2237"/>
      <c r="BL861" s="2237"/>
      <c r="BM861" s="2237"/>
      <c r="BN861" s="2237"/>
      <c r="BO861" s="2237"/>
      <c r="BP861" s="2237"/>
      <c r="BQ861" s="2237"/>
      <c r="BR861" s="2237"/>
      <c r="BS861" s="2238"/>
      <c r="BT861" s="2237"/>
      <c r="BU861" s="2237"/>
      <c r="BV861" s="2237"/>
      <c r="BW861" s="2237"/>
      <c r="BX861" s="2237"/>
      <c r="BY861" s="2237"/>
      <c r="BZ861" s="2237"/>
      <c r="CA861" s="2237"/>
      <c r="CB861" s="2237"/>
      <c r="CC861" s="2237"/>
      <c r="CD861" s="2237"/>
      <c r="CE861" s="2237"/>
      <c r="CF861" s="2237"/>
      <c r="CG861" s="2237"/>
      <c r="CH861" s="2237"/>
      <c r="CI861" s="2237"/>
      <c r="CJ861" s="2237"/>
      <c r="CK861" s="2237"/>
      <c r="CL861" s="2237"/>
      <c r="CM861" s="2238"/>
      <c r="CN861" s="2238"/>
      <c r="CO861" s="2239"/>
      <c r="CQ861" s="1653"/>
    </row>
    <row r="862" spans="1:95" s="551" customFormat="1" x14ac:dyDescent="0.2">
      <c r="A862" s="2170"/>
      <c r="B862" s="2236"/>
      <c r="C862" s="2164"/>
      <c r="D862" s="2164"/>
      <c r="E862" s="2165"/>
      <c r="F862" s="2167"/>
      <c r="G862" s="2164"/>
      <c r="H862" s="2167"/>
      <c r="I862" s="2237"/>
      <c r="J862" s="2237"/>
      <c r="K862" s="2237"/>
      <c r="L862" s="2237"/>
      <c r="M862" s="2237"/>
      <c r="N862" s="2237"/>
      <c r="O862" s="2237"/>
      <c r="P862" s="2237"/>
      <c r="Q862" s="2237"/>
      <c r="R862" s="2237"/>
      <c r="S862" s="2237"/>
      <c r="T862" s="2237"/>
      <c r="U862" s="2237"/>
      <c r="V862" s="2237"/>
      <c r="W862" s="2237"/>
      <c r="X862" s="2237"/>
      <c r="Y862" s="2237"/>
      <c r="Z862" s="2237"/>
      <c r="AA862" s="2237"/>
      <c r="AB862" s="2238"/>
      <c r="AC862" s="2238"/>
      <c r="AD862" s="2238"/>
      <c r="AE862" s="2238"/>
      <c r="AF862" s="2237"/>
      <c r="AG862" s="2237"/>
      <c r="AH862" s="2237"/>
      <c r="AI862" s="2237"/>
      <c r="AJ862" s="2237"/>
      <c r="AK862" s="2237"/>
      <c r="AL862" s="2237"/>
      <c r="AM862" s="2237"/>
      <c r="AN862" s="2237"/>
      <c r="AO862" s="2237"/>
      <c r="AP862" s="2237"/>
      <c r="AQ862" s="2237"/>
      <c r="AR862" s="2237"/>
      <c r="AS862" s="2237"/>
      <c r="AT862" s="2237"/>
      <c r="AU862" s="2237"/>
      <c r="AV862" s="2237"/>
      <c r="AW862" s="2237"/>
      <c r="AX862" s="2237"/>
      <c r="AY862" s="2237"/>
      <c r="AZ862" s="2237"/>
      <c r="BA862" s="2237"/>
      <c r="BB862" s="2237"/>
      <c r="BC862" s="2237"/>
      <c r="BD862" s="2237"/>
      <c r="BE862" s="2237"/>
      <c r="BF862" s="2237"/>
      <c r="BG862" s="2237"/>
      <c r="BH862" s="2237"/>
      <c r="BI862" s="2237"/>
      <c r="BJ862" s="2237"/>
      <c r="BK862" s="2237"/>
      <c r="BL862" s="2237"/>
      <c r="BM862" s="2237"/>
      <c r="BN862" s="2237"/>
      <c r="BO862" s="2237"/>
      <c r="BP862" s="2237"/>
      <c r="BQ862" s="2237"/>
      <c r="BR862" s="2237"/>
      <c r="BS862" s="2238"/>
      <c r="BT862" s="2237"/>
      <c r="BU862" s="2237"/>
      <c r="BV862" s="2237"/>
      <c r="BW862" s="2237"/>
      <c r="BX862" s="2237"/>
      <c r="BY862" s="2237"/>
      <c r="BZ862" s="2237"/>
      <c r="CA862" s="2237"/>
      <c r="CB862" s="2237"/>
      <c r="CC862" s="2237"/>
      <c r="CD862" s="2237"/>
      <c r="CE862" s="2237"/>
      <c r="CF862" s="2237"/>
      <c r="CG862" s="2237"/>
      <c r="CH862" s="2237"/>
      <c r="CI862" s="2237"/>
      <c r="CJ862" s="2237"/>
      <c r="CK862" s="2237"/>
      <c r="CL862" s="2237"/>
      <c r="CM862" s="2238"/>
      <c r="CN862" s="2238"/>
      <c r="CO862" s="2239"/>
      <c r="CQ862" s="1653"/>
    </row>
    <row r="863" spans="1:95" s="551" customFormat="1" x14ac:dyDescent="0.2">
      <c r="A863" s="2170"/>
      <c r="B863" s="2236"/>
      <c r="C863" s="2164"/>
      <c r="D863" s="2164"/>
      <c r="E863" s="2165"/>
      <c r="F863" s="2167"/>
      <c r="G863" s="2164"/>
      <c r="H863" s="2167"/>
      <c r="I863" s="2237"/>
      <c r="J863" s="2237"/>
      <c r="K863" s="2237"/>
      <c r="L863" s="2237"/>
      <c r="M863" s="2237"/>
      <c r="N863" s="2237"/>
      <c r="O863" s="2237"/>
      <c r="P863" s="2237"/>
      <c r="Q863" s="2237"/>
      <c r="R863" s="2237"/>
      <c r="S863" s="2237"/>
      <c r="T863" s="2237"/>
      <c r="U863" s="2237"/>
      <c r="V863" s="2237"/>
      <c r="W863" s="2237"/>
      <c r="X863" s="2237"/>
      <c r="Y863" s="2237"/>
      <c r="Z863" s="2237"/>
      <c r="AA863" s="2237"/>
      <c r="AB863" s="2238"/>
      <c r="AC863" s="2238"/>
      <c r="AD863" s="2238"/>
      <c r="AE863" s="2238"/>
      <c r="AF863" s="2237"/>
      <c r="AG863" s="2237"/>
      <c r="AH863" s="2237"/>
      <c r="AI863" s="2237"/>
      <c r="AJ863" s="2237"/>
      <c r="AK863" s="2237"/>
      <c r="AL863" s="2237"/>
      <c r="AM863" s="2237"/>
      <c r="AN863" s="2237"/>
      <c r="AO863" s="2237"/>
      <c r="AP863" s="2237"/>
      <c r="AQ863" s="2237"/>
      <c r="AR863" s="2237"/>
      <c r="AS863" s="2237"/>
      <c r="AT863" s="2237"/>
      <c r="AU863" s="2237"/>
      <c r="AV863" s="2237"/>
      <c r="AW863" s="2237"/>
      <c r="AX863" s="2237"/>
      <c r="AY863" s="2237"/>
      <c r="AZ863" s="2237"/>
      <c r="BA863" s="2237"/>
      <c r="BB863" s="2237"/>
      <c r="BC863" s="2237"/>
      <c r="BD863" s="2237"/>
      <c r="BE863" s="2237"/>
      <c r="BF863" s="2237"/>
      <c r="BG863" s="2237"/>
      <c r="BH863" s="2237"/>
      <c r="BI863" s="2237"/>
      <c r="BJ863" s="2237"/>
      <c r="BK863" s="2237"/>
      <c r="BL863" s="2237"/>
      <c r="BM863" s="2237"/>
      <c r="BN863" s="2237"/>
      <c r="BO863" s="2237"/>
      <c r="BP863" s="2237"/>
      <c r="BQ863" s="2237"/>
      <c r="BR863" s="2237"/>
      <c r="BS863" s="2238"/>
      <c r="BT863" s="2237"/>
      <c r="BU863" s="2237"/>
      <c r="BV863" s="2237"/>
      <c r="BW863" s="2237"/>
      <c r="BX863" s="2237"/>
      <c r="BY863" s="2237"/>
      <c r="BZ863" s="2237"/>
      <c r="CA863" s="2237"/>
      <c r="CB863" s="2237"/>
      <c r="CC863" s="2237"/>
      <c r="CD863" s="2237"/>
      <c r="CE863" s="2237"/>
      <c r="CF863" s="2237"/>
      <c r="CG863" s="2237"/>
      <c r="CH863" s="2237"/>
      <c r="CI863" s="2237"/>
      <c r="CJ863" s="2237"/>
      <c r="CK863" s="2237"/>
      <c r="CL863" s="2237"/>
      <c r="CM863" s="2238"/>
      <c r="CN863" s="2238"/>
      <c r="CO863" s="2239"/>
      <c r="CQ863" s="1653"/>
    </row>
    <row r="864" spans="1:95" s="551" customFormat="1" x14ac:dyDescent="0.2">
      <c r="A864" s="2170"/>
      <c r="B864" s="2236"/>
      <c r="C864" s="2164"/>
      <c r="D864" s="2164"/>
      <c r="E864" s="2165"/>
      <c r="F864" s="2167"/>
      <c r="G864" s="2164"/>
      <c r="H864" s="2167"/>
      <c r="I864" s="2237"/>
      <c r="J864" s="2237"/>
      <c r="K864" s="2237"/>
      <c r="L864" s="2237"/>
      <c r="M864" s="2237"/>
      <c r="N864" s="2237"/>
      <c r="O864" s="2237"/>
      <c r="P864" s="2237"/>
      <c r="Q864" s="2237"/>
      <c r="R864" s="2237"/>
      <c r="S864" s="2237"/>
      <c r="T864" s="2237"/>
      <c r="U864" s="2237"/>
      <c r="V864" s="2237"/>
      <c r="W864" s="2237"/>
      <c r="X864" s="2237"/>
      <c r="Y864" s="2237"/>
      <c r="Z864" s="2237"/>
      <c r="AA864" s="2237"/>
      <c r="AB864" s="2238"/>
      <c r="AC864" s="2238"/>
      <c r="AD864" s="2238"/>
      <c r="AE864" s="2238"/>
      <c r="AF864" s="2237"/>
      <c r="AG864" s="2237"/>
      <c r="AH864" s="2237"/>
      <c r="AI864" s="2237"/>
      <c r="AJ864" s="2237"/>
      <c r="AK864" s="2237"/>
      <c r="AL864" s="2237"/>
      <c r="AM864" s="2237"/>
      <c r="AN864" s="2237"/>
      <c r="AO864" s="2237"/>
      <c r="AP864" s="2237"/>
      <c r="AQ864" s="2237"/>
      <c r="AR864" s="2237"/>
      <c r="AS864" s="2237"/>
      <c r="AT864" s="2237"/>
      <c r="AU864" s="2237"/>
      <c r="AV864" s="2237"/>
      <c r="AW864" s="2237"/>
      <c r="AX864" s="2237"/>
      <c r="AY864" s="2237"/>
      <c r="AZ864" s="2237"/>
      <c r="BA864" s="2237"/>
      <c r="BB864" s="2237"/>
      <c r="BC864" s="2237"/>
      <c r="BD864" s="2237"/>
      <c r="BE864" s="2237"/>
      <c r="BF864" s="2237"/>
      <c r="BG864" s="2237"/>
      <c r="BH864" s="2237"/>
      <c r="BI864" s="2237"/>
      <c r="BJ864" s="2237"/>
      <c r="BK864" s="2237"/>
      <c r="BL864" s="2237"/>
      <c r="BM864" s="2237"/>
      <c r="BN864" s="2237"/>
      <c r="BO864" s="2237"/>
      <c r="BP864" s="2237"/>
      <c r="BQ864" s="2237"/>
      <c r="BR864" s="2237"/>
      <c r="BS864" s="2238"/>
      <c r="BT864" s="2237"/>
      <c r="BU864" s="2237"/>
      <c r="BV864" s="2237"/>
      <c r="BW864" s="2237"/>
      <c r="BX864" s="2237"/>
      <c r="BY864" s="2237"/>
      <c r="BZ864" s="2237"/>
      <c r="CA864" s="2237"/>
      <c r="CB864" s="2237"/>
      <c r="CC864" s="2237"/>
      <c r="CD864" s="2237"/>
      <c r="CE864" s="2237"/>
      <c r="CF864" s="2237"/>
      <c r="CG864" s="2237"/>
      <c r="CH864" s="2237"/>
      <c r="CI864" s="2237"/>
      <c r="CJ864" s="2237"/>
      <c r="CK864" s="2237"/>
      <c r="CL864" s="2237"/>
      <c r="CM864" s="2238"/>
      <c r="CN864" s="2238"/>
      <c r="CO864" s="2239"/>
      <c r="CQ864" s="1653"/>
    </row>
    <row r="865" spans="1:95" s="551" customFormat="1" x14ac:dyDescent="0.2">
      <c r="A865" s="2170"/>
      <c r="B865" s="2236"/>
      <c r="C865" s="2164"/>
      <c r="D865" s="2164"/>
      <c r="E865" s="2165"/>
      <c r="F865" s="2167"/>
      <c r="G865" s="2164"/>
      <c r="H865" s="2167"/>
      <c r="I865" s="2237"/>
      <c r="J865" s="2237"/>
      <c r="K865" s="2237"/>
      <c r="L865" s="2237"/>
      <c r="M865" s="2237"/>
      <c r="N865" s="2237"/>
      <c r="O865" s="2237"/>
      <c r="P865" s="2237"/>
      <c r="Q865" s="2237"/>
      <c r="R865" s="2237"/>
      <c r="S865" s="2237"/>
      <c r="T865" s="2237"/>
      <c r="U865" s="2237"/>
      <c r="V865" s="2237"/>
      <c r="W865" s="2237"/>
      <c r="X865" s="2237"/>
      <c r="Y865" s="2237"/>
      <c r="Z865" s="2237"/>
      <c r="AA865" s="2237"/>
      <c r="AB865" s="2238"/>
      <c r="AC865" s="2238"/>
      <c r="AD865" s="2238"/>
      <c r="AE865" s="2238"/>
      <c r="AF865" s="2237"/>
      <c r="AG865" s="2237"/>
      <c r="AH865" s="2237"/>
      <c r="AI865" s="2237"/>
      <c r="AJ865" s="2237"/>
      <c r="AK865" s="2237"/>
      <c r="AL865" s="2237"/>
      <c r="AM865" s="2237"/>
      <c r="AN865" s="2237"/>
      <c r="AO865" s="2237"/>
      <c r="AP865" s="2237"/>
      <c r="AQ865" s="2237"/>
      <c r="AR865" s="2237"/>
      <c r="AS865" s="2237"/>
      <c r="AT865" s="2237"/>
      <c r="AU865" s="2237"/>
      <c r="AV865" s="2237"/>
      <c r="AW865" s="2237"/>
      <c r="AX865" s="2237"/>
      <c r="AY865" s="2237"/>
      <c r="AZ865" s="2237"/>
      <c r="BA865" s="2237"/>
      <c r="BB865" s="2237"/>
      <c r="BC865" s="2237"/>
      <c r="BD865" s="2237"/>
      <c r="BE865" s="2237"/>
      <c r="BF865" s="2237"/>
      <c r="BG865" s="2237"/>
      <c r="BH865" s="2237"/>
      <c r="BI865" s="2237"/>
      <c r="BJ865" s="2237"/>
      <c r="BK865" s="2237"/>
      <c r="BL865" s="2237"/>
      <c r="BM865" s="2237"/>
      <c r="BN865" s="2237"/>
      <c r="BO865" s="2237"/>
      <c r="BP865" s="2237"/>
      <c r="BQ865" s="2237"/>
      <c r="BR865" s="2237"/>
      <c r="BS865" s="2238"/>
      <c r="BT865" s="2237"/>
      <c r="BU865" s="2237"/>
      <c r="BV865" s="2237"/>
      <c r="BW865" s="2237"/>
      <c r="BX865" s="2237"/>
      <c r="BY865" s="2237"/>
      <c r="BZ865" s="2237"/>
      <c r="CA865" s="2237"/>
      <c r="CB865" s="2237"/>
      <c r="CC865" s="2237"/>
      <c r="CD865" s="2237"/>
      <c r="CE865" s="2237"/>
      <c r="CF865" s="2237"/>
      <c r="CG865" s="2237"/>
      <c r="CH865" s="2237"/>
      <c r="CI865" s="2237"/>
      <c r="CJ865" s="2237"/>
      <c r="CK865" s="2237"/>
      <c r="CL865" s="2237"/>
      <c r="CM865" s="2238"/>
      <c r="CN865" s="2238"/>
      <c r="CO865" s="2239"/>
      <c r="CQ865" s="1653"/>
    </row>
    <row r="866" spans="1:95" s="551" customFormat="1" x14ac:dyDescent="0.2">
      <c r="A866" s="2170"/>
      <c r="B866" s="2236"/>
      <c r="C866" s="2164"/>
      <c r="D866" s="2164"/>
      <c r="E866" s="2165"/>
      <c r="F866" s="2167"/>
      <c r="G866" s="2164"/>
      <c r="H866" s="2167"/>
      <c r="I866" s="2237"/>
      <c r="J866" s="2237"/>
      <c r="K866" s="2237"/>
      <c r="L866" s="2237"/>
      <c r="M866" s="2237"/>
      <c r="N866" s="2237"/>
      <c r="O866" s="2237"/>
      <c r="P866" s="2237"/>
      <c r="Q866" s="2237"/>
      <c r="R866" s="2237"/>
      <c r="S866" s="2237"/>
      <c r="T866" s="2237"/>
      <c r="U866" s="2237"/>
      <c r="V866" s="2237"/>
      <c r="W866" s="2237"/>
      <c r="X866" s="2237"/>
      <c r="Y866" s="2237"/>
      <c r="Z866" s="2237"/>
      <c r="AA866" s="2237"/>
      <c r="AB866" s="2238"/>
      <c r="AC866" s="2238"/>
      <c r="AD866" s="2238"/>
      <c r="AE866" s="2238"/>
      <c r="AF866" s="2237"/>
      <c r="AG866" s="2237"/>
      <c r="AH866" s="2237"/>
      <c r="AI866" s="2237"/>
      <c r="AJ866" s="2237"/>
      <c r="AK866" s="2237"/>
      <c r="AL866" s="2237"/>
      <c r="AM866" s="2237"/>
      <c r="AN866" s="2237"/>
      <c r="AO866" s="2237"/>
      <c r="AP866" s="2237"/>
      <c r="AQ866" s="2237"/>
      <c r="AR866" s="2237"/>
      <c r="AS866" s="2237"/>
      <c r="AT866" s="2237"/>
      <c r="AU866" s="2237"/>
      <c r="AV866" s="2237"/>
      <c r="AW866" s="2237"/>
      <c r="AX866" s="2237"/>
      <c r="AY866" s="2237"/>
      <c r="AZ866" s="2237"/>
      <c r="BA866" s="2237"/>
      <c r="BB866" s="2237"/>
      <c r="BC866" s="2237"/>
      <c r="BD866" s="2237"/>
      <c r="BE866" s="2237"/>
      <c r="BF866" s="2237"/>
      <c r="BG866" s="2237"/>
      <c r="BH866" s="2237"/>
      <c r="BI866" s="2237"/>
      <c r="BJ866" s="2237"/>
      <c r="BK866" s="2237"/>
      <c r="BL866" s="2237"/>
      <c r="BM866" s="2237"/>
      <c r="BN866" s="2237"/>
      <c r="BO866" s="2237"/>
      <c r="BP866" s="2237"/>
      <c r="BQ866" s="2237"/>
      <c r="BR866" s="2237"/>
      <c r="BS866" s="2238"/>
      <c r="BT866" s="2237"/>
      <c r="BU866" s="2237"/>
      <c r="BV866" s="2237"/>
      <c r="BW866" s="2237"/>
      <c r="BX866" s="2237"/>
      <c r="BY866" s="2237"/>
      <c r="BZ866" s="2237"/>
      <c r="CA866" s="2237"/>
      <c r="CB866" s="2237"/>
      <c r="CC866" s="2237"/>
      <c r="CD866" s="2237"/>
      <c r="CE866" s="2237"/>
      <c r="CF866" s="2237"/>
      <c r="CG866" s="2237"/>
      <c r="CH866" s="2237"/>
      <c r="CI866" s="2237"/>
      <c r="CJ866" s="2237"/>
      <c r="CK866" s="2237"/>
      <c r="CL866" s="2237"/>
      <c r="CM866" s="2238"/>
      <c r="CN866" s="2238"/>
      <c r="CO866" s="2239"/>
      <c r="CQ866" s="1653"/>
    </row>
    <row r="867" spans="1:95" s="551" customFormat="1" x14ac:dyDescent="0.2">
      <c r="A867" s="2170"/>
      <c r="B867" s="2236"/>
      <c r="C867" s="2164"/>
      <c r="D867" s="2164"/>
      <c r="E867" s="2165"/>
      <c r="F867" s="2167"/>
      <c r="G867" s="2164"/>
      <c r="H867" s="2167"/>
      <c r="I867" s="2237"/>
      <c r="J867" s="2237"/>
      <c r="K867" s="2237"/>
      <c r="L867" s="2237"/>
      <c r="M867" s="2237"/>
      <c r="N867" s="2237"/>
      <c r="O867" s="2237"/>
      <c r="P867" s="2237"/>
      <c r="Q867" s="2237"/>
      <c r="R867" s="2237"/>
      <c r="S867" s="2237"/>
      <c r="T867" s="2237"/>
      <c r="U867" s="2237"/>
      <c r="V867" s="2237"/>
      <c r="W867" s="2237"/>
      <c r="X867" s="2237"/>
      <c r="Y867" s="2237"/>
      <c r="Z867" s="2237"/>
      <c r="AA867" s="2237"/>
      <c r="AB867" s="2238"/>
      <c r="AC867" s="2238"/>
      <c r="AD867" s="2238"/>
      <c r="AE867" s="2238"/>
      <c r="AF867" s="2237"/>
      <c r="AG867" s="2237"/>
      <c r="AH867" s="2237"/>
      <c r="AI867" s="2237"/>
      <c r="AJ867" s="2237"/>
      <c r="AK867" s="2237"/>
      <c r="AL867" s="2237"/>
      <c r="AM867" s="2237"/>
      <c r="AN867" s="2237"/>
      <c r="AO867" s="2237"/>
      <c r="AP867" s="2237"/>
      <c r="AQ867" s="2237"/>
      <c r="AR867" s="2237"/>
      <c r="AS867" s="2237"/>
      <c r="AT867" s="2237"/>
      <c r="AU867" s="2237"/>
      <c r="AV867" s="2237"/>
      <c r="AW867" s="2237"/>
      <c r="AX867" s="2237"/>
      <c r="AY867" s="2237"/>
      <c r="AZ867" s="2237"/>
      <c r="BA867" s="2237"/>
      <c r="BB867" s="2237"/>
      <c r="BC867" s="2237"/>
      <c r="BD867" s="2237"/>
      <c r="BE867" s="2237"/>
      <c r="BF867" s="2237"/>
      <c r="BG867" s="2237"/>
      <c r="BH867" s="2237"/>
      <c r="BI867" s="2237"/>
      <c r="BJ867" s="2237"/>
      <c r="BK867" s="2237"/>
      <c r="BL867" s="2237"/>
      <c r="BM867" s="2237"/>
      <c r="BN867" s="2237"/>
      <c r="BO867" s="2237"/>
      <c r="BP867" s="2237"/>
      <c r="BQ867" s="2237"/>
      <c r="BR867" s="2237"/>
      <c r="BS867" s="2238"/>
      <c r="BT867" s="2237"/>
      <c r="BU867" s="2237"/>
      <c r="BV867" s="2237"/>
      <c r="BW867" s="2237"/>
      <c r="BX867" s="2237"/>
      <c r="BY867" s="2237"/>
      <c r="BZ867" s="2237"/>
      <c r="CA867" s="2237"/>
      <c r="CB867" s="2237"/>
      <c r="CC867" s="2237"/>
      <c r="CD867" s="2237"/>
      <c r="CE867" s="2237"/>
      <c r="CF867" s="2237"/>
      <c r="CG867" s="2237"/>
      <c r="CH867" s="2237"/>
      <c r="CI867" s="2237"/>
      <c r="CJ867" s="2237"/>
      <c r="CK867" s="2237"/>
      <c r="CL867" s="2237"/>
      <c r="CM867" s="2238"/>
      <c r="CN867" s="2238"/>
      <c r="CO867" s="2239"/>
      <c r="CQ867" s="1653"/>
    </row>
    <row r="868" spans="1:95" s="551" customFormat="1" x14ac:dyDescent="0.2">
      <c r="A868" s="2170"/>
      <c r="B868" s="2236"/>
      <c r="C868" s="2164"/>
      <c r="D868" s="2164"/>
      <c r="E868" s="2165"/>
      <c r="F868" s="2167"/>
      <c r="G868" s="2164"/>
      <c r="H868" s="2167"/>
      <c r="I868" s="2237"/>
      <c r="J868" s="2237"/>
      <c r="K868" s="2237"/>
      <c r="L868" s="2237"/>
      <c r="M868" s="2237"/>
      <c r="N868" s="2237"/>
      <c r="O868" s="2237"/>
      <c r="P868" s="2237"/>
      <c r="Q868" s="2237"/>
      <c r="R868" s="2237"/>
      <c r="S868" s="2237"/>
      <c r="T868" s="2237"/>
      <c r="U868" s="2237"/>
      <c r="V868" s="2237"/>
      <c r="W868" s="2237"/>
      <c r="X868" s="2237"/>
      <c r="Y868" s="2237"/>
      <c r="Z868" s="2237"/>
      <c r="AA868" s="2237"/>
      <c r="AB868" s="2238"/>
      <c r="AC868" s="2238"/>
      <c r="AD868" s="2238"/>
      <c r="AE868" s="2238"/>
      <c r="AF868" s="2237"/>
      <c r="AG868" s="2237"/>
      <c r="AH868" s="2237"/>
      <c r="AI868" s="2237"/>
      <c r="AJ868" s="2237"/>
      <c r="AK868" s="2237"/>
      <c r="AL868" s="2237"/>
      <c r="AM868" s="2237"/>
      <c r="AN868" s="2237"/>
      <c r="AO868" s="2237"/>
      <c r="AP868" s="2237"/>
      <c r="AQ868" s="2237"/>
      <c r="AR868" s="2237"/>
      <c r="AS868" s="2237"/>
      <c r="AT868" s="2237"/>
      <c r="AU868" s="2237"/>
      <c r="AV868" s="2237"/>
      <c r="AW868" s="2237"/>
      <c r="AX868" s="2237"/>
      <c r="AY868" s="2237"/>
      <c r="AZ868" s="2237"/>
      <c r="BA868" s="2237"/>
      <c r="BB868" s="2237"/>
      <c r="BC868" s="2237"/>
      <c r="BD868" s="2237"/>
      <c r="BE868" s="2237"/>
      <c r="BF868" s="2237"/>
      <c r="BG868" s="2237"/>
      <c r="BH868" s="2237"/>
      <c r="BI868" s="2237"/>
      <c r="BJ868" s="2237"/>
      <c r="BK868" s="2237"/>
      <c r="BL868" s="2237"/>
      <c r="BM868" s="2237"/>
      <c r="BN868" s="2237"/>
      <c r="BO868" s="2237"/>
      <c r="BP868" s="2237"/>
      <c r="BQ868" s="2237"/>
      <c r="BR868" s="2237"/>
      <c r="BS868" s="2238"/>
      <c r="BT868" s="2237"/>
      <c r="BU868" s="2237"/>
      <c r="BV868" s="2237"/>
      <c r="BW868" s="2237"/>
      <c r="BX868" s="2237"/>
      <c r="BY868" s="2237"/>
      <c r="BZ868" s="2237"/>
      <c r="CA868" s="2237"/>
      <c r="CB868" s="2237"/>
      <c r="CC868" s="2237"/>
      <c r="CD868" s="2237"/>
      <c r="CE868" s="2237"/>
      <c r="CF868" s="2237"/>
      <c r="CG868" s="2237"/>
      <c r="CH868" s="2237"/>
      <c r="CI868" s="2237"/>
      <c r="CJ868" s="2237"/>
      <c r="CK868" s="2237"/>
      <c r="CL868" s="2237"/>
      <c r="CM868" s="2238"/>
      <c r="CN868" s="2238"/>
      <c r="CO868" s="2239"/>
      <c r="CQ868" s="1653"/>
    </row>
    <row r="869" spans="1:95" s="551" customFormat="1" x14ac:dyDescent="0.2">
      <c r="A869" s="2170"/>
      <c r="B869" s="2236"/>
      <c r="C869" s="2164"/>
      <c r="D869" s="2164"/>
      <c r="E869" s="2165"/>
      <c r="F869" s="2167"/>
      <c r="G869" s="2164"/>
      <c r="H869" s="2167"/>
      <c r="I869" s="2237"/>
      <c r="J869" s="2237"/>
      <c r="K869" s="2237"/>
      <c r="L869" s="2237"/>
      <c r="M869" s="2237"/>
      <c r="N869" s="2237"/>
      <c r="O869" s="2237"/>
      <c r="P869" s="2237"/>
      <c r="Q869" s="2237"/>
      <c r="R869" s="2237"/>
      <c r="S869" s="2237"/>
      <c r="T869" s="2237"/>
      <c r="U869" s="2237"/>
      <c r="V869" s="2237"/>
      <c r="W869" s="2237"/>
      <c r="X869" s="2237"/>
      <c r="Y869" s="2237"/>
      <c r="Z869" s="2237"/>
      <c r="AA869" s="2237"/>
      <c r="AB869" s="2238"/>
      <c r="AC869" s="2238"/>
      <c r="AD869" s="2238"/>
      <c r="AE869" s="2238"/>
      <c r="AF869" s="2237"/>
      <c r="AG869" s="2237"/>
      <c r="AH869" s="2237"/>
      <c r="AI869" s="2237"/>
      <c r="AJ869" s="2237"/>
      <c r="AK869" s="2237"/>
      <c r="AL869" s="2237"/>
      <c r="AM869" s="2237"/>
      <c r="AN869" s="2237"/>
      <c r="AO869" s="2237"/>
      <c r="AP869" s="2237"/>
      <c r="AQ869" s="2237"/>
      <c r="AR869" s="2237"/>
      <c r="AS869" s="2237"/>
      <c r="AT869" s="2237"/>
      <c r="AU869" s="2237"/>
      <c r="AV869" s="2237"/>
      <c r="AW869" s="2237"/>
      <c r="AX869" s="2237"/>
      <c r="AY869" s="2237"/>
      <c r="AZ869" s="2237"/>
      <c r="BA869" s="2237"/>
      <c r="BB869" s="2237"/>
      <c r="BC869" s="2237"/>
      <c r="BD869" s="2237"/>
      <c r="BE869" s="2237"/>
      <c r="BF869" s="2237"/>
      <c r="BG869" s="2237"/>
      <c r="BH869" s="2237"/>
      <c r="BI869" s="2237"/>
      <c r="BJ869" s="2237"/>
      <c r="BK869" s="2237"/>
      <c r="BL869" s="2237"/>
      <c r="BM869" s="2237"/>
      <c r="BN869" s="2237"/>
      <c r="BO869" s="2237"/>
      <c r="BP869" s="2237"/>
      <c r="BQ869" s="2237"/>
      <c r="BR869" s="2237"/>
      <c r="BS869" s="2238"/>
      <c r="BT869" s="2237"/>
      <c r="BU869" s="2237"/>
      <c r="BV869" s="2237"/>
      <c r="BW869" s="2237"/>
      <c r="BX869" s="2237"/>
      <c r="BY869" s="2237"/>
      <c r="BZ869" s="2237"/>
      <c r="CA869" s="2237"/>
      <c r="CB869" s="2237"/>
      <c r="CC869" s="2237"/>
      <c r="CD869" s="2237"/>
      <c r="CE869" s="2237"/>
      <c r="CF869" s="2237"/>
      <c r="CG869" s="2237"/>
      <c r="CH869" s="2237"/>
      <c r="CI869" s="2237"/>
      <c r="CJ869" s="2237"/>
      <c r="CK869" s="2237"/>
      <c r="CL869" s="2237"/>
      <c r="CM869" s="2238"/>
      <c r="CN869" s="2238"/>
      <c r="CO869" s="2239"/>
      <c r="CQ869" s="1653"/>
    </row>
    <row r="870" spans="1:95" s="551" customFormat="1" x14ac:dyDescent="0.2">
      <c r="A870" s="2170"/>
      <c r="B870" s="2236"/>
      <c r="C870" s="2164"/>
      <c r="D870" s="2164"/>
      <c r="E870" s="2165"/>
      <c r="F870" s="2167"/>
      <c r="G870" s="2164"/>
      <c r="H870" s="2167"/>
      <c r="I870" s="2237"/>
      <c r="J870" s="2237"/>
      <c r="K870" s="2237"/>
      <c r="L870" s="2237"/>
      <c r="M870" s="2237"/>
      <c r="N870" s="2237"/>
      <c r="O870" s="2237"/>
      <c r="P870" s="2237"/>
      <c r="Q870" s="2237"/>
      <c r="R870" s="2237"/>
      <c r="S870" s="2237"/>
      <c r="T870" s="2237"/>
      <c r="U870" s="2237"/>
      <c r="V870" s="2237"/>
      <c r="W870" s="2237"/>
      <c r="X870" s="2237"/>
      <c r="Y870" s="2237"/>
      <c r="Z870" s="2237"/>
      <c r="AA870" s="2237"/>
      <c r="AB870" s="2238"/>
      <c r="AC870" s="2238"/>
      <c r="AD870" s="2238"/>
      <c r="AE870" s="2238"/>
      <c r="AF870" s="2237"/>
      <c r="AG870" s="2237"/>
      <c r="AH870" s="2237"/>
      <c r="AI870" s="2237"/>
      <c r="AJ870" s="2237"/>
      <c r="AK870" s="2237"/>
      <c r="AL870" s="2237"/>
      <c r="AM870" s="2237"/>
      <c r="AN870" s="2237"/>
      <c r="AO870" s="2237"/>
      <c r="AP870" s="2237"/>
      <c r="AQ870" s="2237"/>
      <c r="AR870" s="2237"/>
      <c r="AS870" s="2237"/>
      <c r="AT870" s="2237"/>
      <c r="AU870" s="2237"/>
      <c r="AV870" s="2237"/>
      <c r="AW870" s="2237"/>
      <c r="AX870" s="2237"/>
      <c r="AY870" s="2237"/>
      <c r="AZ870" s="2237"/>
      <c r="BA870" s="2237"/>
      <c r="BB870" s="2237"/>
      <c r="BC870" s="2237"/>
      <c r="BD870" s="2237"/>
      <c r="BE870" s="2237"/>
      <c r="BF870" s="2237"/>
      <c r="BG870" s="2237"/>
      <c r="BH870" s="2237"/>
      <c r="BI870" s="2237"/>
      <c r="BJ870" s="2237"/>
      <c r="BK870" s="2237"/>
      <c r="BL870" s="2237"/>
      <c r="BM870" s="2237"/>
      <c r="BN870" s="2237"/>
      <c r="BO870" s="2237"/>
      <c r="BP870" s="2237"/>
      <c r="BQ870" s="2237"/>
      <c r="BR870" s="2237"/>
      <c r="BS870" s="2238"/>
      <c r="BT870" s="2237"/>
      <c r="BU870" s="2237"/>
      <c r="BV870" s="2237"/>
      <c r="BW870" s="2237"/>
      <c r="BX870" s="2237"/>
      <c r="BY870" s="2237"/>
      <c r="BZ870" s="2237"/>
      <c r="CA870" s="2237"/>
      <c r="CB870" s="2237"/>
      <c r="CC870" s="2237"/>
      <c r="CD870" s="2237"/>
      <c r="CE870" s="2237"/>
      <c r="CF870" s="2237"/>
      <c r="CG870" s="2237"/>
      <c r="CH870" s="2237"/>
      <c r="CI870" s="2237"/>
      <c r="CJ870" s="2237"/>
      <c r="CK870" s="2237"/>
      <c r="CL870" s="2237"/>
      <c r="CM870" s="2238"/>
      <c r="CN870" s="2238"/>
      <c r="CO870" s="2239"/>
      <c r="CQ870" s="1653"/>
    </row>
    <row r="871" spans="1:95" s="551" customFormat="1" x14ac:dyDescent="0.2">
      <c r="A871" s="2170"/>
      <c r="B871" s="2236"/>
      <c r="C871" s="2164"/>
      <c r="D871" s="2164"/>
      <c r="E871" s="2165"/>
      <c r="F871" s="2167"/>
      <c r="G871" s="2164"/>
      <c r="H871" s="2167"/>
      <c r="I871" s="2237"/>
      <c r="J871" s="2237"/>
      <c r="K871" s="2237"/>
      <c r="L871" s="2237"/>
      <c r="M871" s="2237"/>
      <c r="N871" s="2237"/>
      <c r="O871" s="2237"/>
      <c r="P871" s="2237"/>
      <c r="Q871" s="2237"/>
      <c r="R871" s="2237"/>
      <c r="S871" s="2237"/>
      <c r="T871" s="2237"/>
      <c r="U871" s="2237"/>
      <c r="V871" s="2237"/>
      <c r="W871" s="2237"/>
      <c r="X871" s="2237"/>
      <c r="Y871" s="2237"/>
      <c r="Z871" s="2237"/>
      <c r="AA871" s="2237"/>
      <c r="AB871" s="2238"/>
      <c r="AC871" s="2238"/>
      <c r="AD871" s="2238"/>
      <c r="AE871" s="2238"/>
      <c r="AF871" s="2237"/>
      <c r="AG871" s="2237"/>
      <c r="AH871" s="2237"/>
      <c r="AI871" s="2237"/>
      <c r="AJ871" s="2237"/>
      <c r="AK871" s="2237"/>
      <c r="AL871" s="2237"/>
      <c r="AM871" s="2237"/>
      <c r="AN871" s="2237"/>
      <c r="AO871" s="2237"/>
      <c r="AP871" s="2237"/>
      <c r="AQ871" s="2237"/>
      <c r="AR871" s="2237"/>
      <c r="AS871" s="2237"/>
      <c r="AT871" s="2237"/>
      <c r="AU871" s="2237"/>
      <c r="AV871" s="2237"/>
      <c r="AW871" s="2237"/>
      <c r="AX871" s="2237"/>
      <c r="AY871" s="2237"/>
      <c r="AZ871" s="2237"/>
      <c r="BA871" s="2237"/>
      <c r="BB871" s="2237"/>
      <c r="BC871" s="2237"/>
      <c r="BD871" s="2237"/>
      <c r="BE871" s="2237"/>
      <c r="BF871" s="2237"/>
      <c r="BG871" s="2237"/>
      <c r="BH871" s="2237"/>
      <c r="BI871" s="2237"/>
      <c r="BJ871" s="2237"/>
      <c r="BK871" s="2237"/>
      <c r="BL871" s="2237"/>
      <c r="BM871" s="2237"/>
      <c r="BN871" s="2237"/>
      <c r="BO871" s="2237"/>
      <c r="BP871" s="2237"/>
      <c r="BQ871" s="2237"/>
      <c r="BR871" s="2237"/>
      <c r="BS871" s="2238"/>
      <c r="BT871" s="2237"/>
      <c r="BU871" s="2237"/>
      <c r="BV871" s="2237"/>
      <c r="BW871" s="2237"/>
      <c r="BX871" s="2237"/>
      <c r="BY871" s="2237"/>
      <c r="BZ871" s="2237"/>
      <c r="CA871" s="2237"/>
      <c r="CB871" s="2237"/>
      <c r="CC871" s="2237"/>
      <c r="CD871" s="2237"/>
      <c r="CE871" s="2237"/>
      <c r="CF871" s="2237"/>
      <c r="CG871" s="2237"/>
      <c r="CH871" s="2237"/>
      <c r="CI871" s="2237"/>
      <c r="CJ871" s="2237"/>
      <c r="CK871" s="2237"/>
      <c r="CL871" s="2237"/>
      <c r="CM871" s="2238"/>
      <c r="CN871" s="2238"/>
      <c r="CO871" s="2239"/>
      <c r="CQ871" s="1653"/>
    </row>
    <row r="872" spans="1:95" s="551" customFormat="1" x14ac:dyDescent="0.2">
      <c r="A872" s="2170"/>
      <c r="B872" s="2236"/>
      <c r="C872" s="2164"/>
      <c r="D872" s="2164"/>
      <c r="E872" s="2165"/>
      <c r="F872" s="2167"/>
      <c r="G872" s="2164"/>
      <c r="H872" s="2167"/>
      <c r="I872" s="2237"/>
      <c r="J872" s="2237"/>
      <c r="K872" s="2237"/>
      <c r="L872" s="2237"/>
      <c r="M872" s="2237"/>
      <c r="N872" s="2237"/>
      <c r="O872" s="2237"/>
      <c r="P872" s="2237"/>
      <c r="Q872" s="2237"/>
      <c r="R872" s="2237"/>
      <c r="S872" s="2237"/>
      <c r="T872" s="2237"/>
      <c r="U872" s="2237"/>
      <c r="V872" s="2237"/>
      <c r="W872" s="2237"/>
      <c r="X872" s="2237"/>
      <c r="Y872" s="2237"/>
      <c r="Z872" s="2237"/>
      <c r="AA872" s="2237"/>
      <c r="AB872" s="2238"/>
      <c r="AC872" s="2238"/>
      <c r="AD872" s="2238"/>
      <c r="AE872" s="2238"/>
      <c r="AF872" s="2237"/>
      <c r="AG872" s="2237"/>
      <c r="AH872" s="2237"/>
      <c r="AI872" s="2237"/>
      <c r="AJ872" s="2237"/>
      <c r="AK872" s="2237"/>
      <c r="AL872" s="2237"/>
      <c r="AM872" s="2237"/>
      <c r="AN872" s="2237"/>
      <c r="AO872" s="2237"/>
      <c r="AP872" s="2237"/>
      <c r="AQ872" s="2237"/>
      <c r="AR872" s="2237"/>
      <c r="AS872" s="2237"/>
      <c r="AT872" s="2237"/>
      <c r="AU872" s="2237"/>
      <c r="AV872" s="2237"/>
      <c r="AW872" s="2237"/>
      <c r="AX872" s="2237"/>
      <c r="AY872" s="2237"/>
      <c r="AZ872" s="2237"/>
      <c r="BA872" s="2237"/>
      <c r="BB872" s="2237"/>
      <c r="BC872" s="2237"/>
      <c r="BD872" s="2237"/>
      <c r="BE872" s="2237"/>
      <c r="BF872" s="2237"/>
      <c r="BG872" s="2237"/>
      <c r="BH872" s="2237"/>
      <c r="BI872" s="2237"/>
      <c r="BJ872" s="2237"/>
      <c r="BK872" s="2237"/>
      <c r="BL872" s="2237"/>
      <c r="BM872" s="2237"/>
      <c r="BN872" s="2237"/>
      <c r="BO872" s="2237"/>
      <c r="BP872" s="2237"/>
      <c r="BQ872" s="2237"/>
      <c r="BR872" s="2237"/>
      <c r="BS872" s="2238"/>
      <c r="BT872" s="2237"/>
      <c r="BU872" s="2237"/>
      <c r="BV872" s="2237"/>
      <c r="BW872" s="2237"/>
      <c r="BX872" s="2237"/>
      <c r="BY872" s="2237"/>
      <c r="BZ872" s="2237"/>
      <c r="CA872" s="2237"/>
      <c r="CB872" s="2237"/>
      <c r="CC872" s="2237"/>
      <c r="CD872" s="2237"/>
      <c r="CE872" s="2237"/>
      <c r="CF872" s="2237"/>
      <c r="CG872" s="2237"/>
      <c r="CH872" s="2237"/>
      <c r="CI872" s="2237"/>
      <c r="CJ872" s="2237"/>
      <c r="CK872" s="2237"/>
      <c r="CL872" s="2237"/>
      <c r="CM872" s="2238"/>
      <c r="CN872" s="2238"/>
      <c r="CO872" s="2239"/>
      <c r="CQ872" s="1653"/>
    </row>
    <row r="873" spans="1:95" s="551" customFormat="1" x14ac:dyDescent="0.2">
      <c r="A873" s="2170"/>
      <c r="B873" s="2236"/>
      <c r="C873" s="2164"/>
      <c r="D873" s="2164"/>
      <c r="E873" s="2165"/>
      <c r="F873" s="2167"/>
      <c r="G873" s="2164"/>
      <c r="H873" s="2167"/>
      <c r="I873" s="2237"/>
      <c r="J873" s="2237"/>
      <c r="K873" s="2237"/>
      <c r="L873" s="2237"/>
      <c r="M873" s="2237"/>
      <c r="N873" s="2237"/>
      <c r="O873" s="2237"/>
      <c r="P873" s="2237"/>
      <c r="Q873" s="2237"/>
      <c r="R873" s="2237"/>
      <c r="S873" s="2237"/>
      <c r="T873" s="2237"/>
      <c r="U873" s="2237"/>
      <c r="V873" s="2237"/>
      <c r="W873" s="2237"/>
      <c r="X873" s="2237"/>
      <c r="Y873" s="2237"/>
      <c r="Z873" s="2237"/>
      <c r="AA873" s="2237"/>
      <c r="AB873" s="2238"/>
      <c r="AC873" s="2238"/>
      <c r="AD873" s="2238"/>
      <c r="AE873" s="2238"/>
      <c r="AF873" s="2237"/>
      <c r="AG873" s="2237"/>
      <c r="AH873" s="2237"/>
      <c r="AI873" s="2237"/>
      <c r="AJ873" s="2237"/>
      <c r="AK873" s="2237"/>
      <c r="AL873" s="2237"/>
      <c r="AM873" s="2237"/>
      <c r="AN873" s="2237"/>
      <c r="AO873" s="2237"/>
      <c r="AP873" s="2237"/>
      <c r="AQ873" s="2237"/>
      <c r="AR873" s="2237"/>
      <c r="AS873" s="2237"/>
      <c r="AT873" s="2237"/>
      <c r="AU873" s="2237"/>
      <c r="AV873" s="2237"/>
      <c r="AW873" s="2237"/>
      <c r="AX873" s="2237"/>
      <c r="AY873" s="2237"/>
      <c r="AZ873" s="2237"/>
      <c r="BA873" s="2237"/>
      <c r="BB873" s="2237"/>
      <c r="BC873" s="2237"/>
      <c r="BD873" s="2237"/>
      <c r="BE873" s="2237"/>
      <c r="BF873" s="2237"/>
      <c r="BG873" s="2237"/>
      <c r="BH873" s="2237"/>
      <c r="BI873" s="2237"/>
      <c r="BJ873" s="2237"/>
      <c r="BK873" s="2237"/>
      <c r="BL873" s="2237"/>
      <c r="BM873" s="2237"/>
      <c r="BN873" s="2237"/>
      <c r="BO873" s="2237"/>
      <c r="BP873" s="2237"/>
      <c r="BQ873" s="2237"/>
      <c r="BR873" s="2237"/>
      <c r="BS873" s="2238"/>
      <c r="BT873" s="2237"/>
      <c r="BU873" s="2237"/>
      <c r="BV873" s="2237"/>
      <c r="BW873" s="2237"/>
      <c r="BX873" s="2237"/>
      <c r="BY873" s="2237"/>
      <c r="BZ873" s="2237"/>
      <c r="CA873" s="2237"/>
      <c r="CB873" s="2237"/>
      <c r="CC873" s="2237"/>
      <c r="CD873" s="2237"/>
      <c r="CE873" s="2237"/>
      <c r="CF873" s="2237"/>
      <c r="CG873" s="2237"/>
      <c r="CH873" s="2237"/>
      <c r="CI873" s="2237"/>
      <c r="CJ873" s="2237"/>
      <c r="CK873" s="2237"/>
      <c r="CL873" s="2237"/>
      <c r="CM873" s="2238"/>
      <c r="CN873" s="2238"/>
      <c r="CO873" s="2239"/>
      <c r="CQ873" s="1653"/>
    </row>
    <row r="874" spans="1:95" s="551" customFormat="1" x14ac:dyDescent="0.2">
      <c r="A874" s="2170"/>
      <c r="B874" s="2236"/>
      <c r="C874" s="2164"/>
      <c r="D874" s="2164"/>
      <c r="E874" s="2165"/>
      <c r="F874" s="2167"/>
      <c r="G874" s="2164"/>
      <c r="H874" s="2167"/>
      <c r="I874" s="2237"/>
      <c r="J874" s="2237"/>
      <c r="K874" s="2237"/>
      <c r="L874" s="2237"/>
      <c r="M874" s="2237"/>
      <c r="N874" s="2237"/>
      <c r="O874" s="2237"/>
      <c r="P874" s="2237"/>
      <c r="Q874" s="2237"/>
      <c r="R874" s="2237"/>
      <c r="S874" s="2237"/>
      <c r="T874" s="2237"/>
      <c r="U874" s="2237"/>
      <c r="V874" s="2237"/>
      <c r="W874" s="2237"/>
      <c r="X874" s="2237"/>
      <c r="Y874" s="2237"/>
      <c r="Z874" s="2237"/>
      <c r="AA874" s="2237"/>
      <c r="AB874" s="2238"/>
      <c r="AC874" s="2238"/>
      <c r="AD874" s="2238"/>
      <c r="AE874" s="2238"/>
      <c r="AF874" s="2237"/>
      <c r="AG874" s="2237"/>
      <c r="AH874" s="2237"/>
      <c r="AI874" s="2237"/>
      <c r="AJ874" s="2237"/>
      <c r="AK874" s="2237"/>
      <c r="AL874" s="2237"/>
      <c r="AM874" s="2237"/>
      <c r="AN874" s="2237"/>
      <c r="AO874" s="2237"/>
      <c r="AP874" s="2237"/>
      <c r="AQ874" s="2237"/>
      <c r="AR874" s="2237"/>
      <c r="AS874" s="2237"/>
      <c r="AT874" s="2237"/>
      <c r="AU874" s="2237"/>
      <c r="AV874" s="2237"/>
      <c r="AW874" s="2237"/>
      <c r="AX874" s="2237"/>
      <c r="AY874" s="2237"/>
      <c r="AZ874" s="2237"/>
      <c r="BA874" s="2237"/>
      <c r="BB874" s="2237"/>
      <c r="BC874" s="2237"/>
      <c r="BD874" s="2237"/>
      <c r="BE874" s="2237"/>
      <c r="BF874" s="2237"/>
      <c r="BG874" s="2237"/>
      <c r="BH874" s="2237"/>
      <c r="BI874" s="2237"/>
      <c r="BJ874" s="2237"/>
      <c r="BK874" s="2237"/>
      <c r="BL874" s="2237"/>
      <c r="BM874" s="2237"/>
      <c r="BN874" s="2237"/>
      <c r="BO874" s="2237"/>
      <c r="BP874" s="2237"/>
      <c r="BQ874" s="2237"/>
      <c r="BR874" s="2237"/>
      <c r="BS874" s="2238"/>
      <c r="BT874" s="2237"/>
      <c r="BU874" s="2237"/>
      <c r="BV874" s="2237"/>
      <c r="BW874" s="2237"/>
      <c r="BX874" s="2237"/>
      <c r="BY874" s="2237"/>
      <c r="BZ874" s="2237"/>
      <c r="CA874" s="2237"/>
      <c r="CB874" s="2237"/>
      <c r="CC874" s="2237"/>
      <c r="CD874" s="2237"/>
      <c r="CE874" s="2237"/>
      <c r="CF874" s="2237"/>
      <c r="CG874" s="2237"/>
      <c r="CH874" s="2237"/>
      <c r="CI874" s="2237"/>
      <c r="CJ874" s="2237"/>
      <c r="CK874" s="2237"/>
      <c r="CL874" s="2237"/>
      <c r="CM874" s="2238"/>
      <c r="CN874" s="2238"/>
      <c r="CO874" s="2239"/>
      <c r="CQ874" s="1653"/>
    </row>
    <row r="875" spans="1:95" s="551" customFormat="1" x14ac:dyDescent="0.2">
      <c r="A875" s="2170"/>
      <c r="B875" s="2236"/>
      <c r="C875" s="2164"/>
      <c r="D875" s="2164"/>
      <c r="E875" s="2165"/>
      <c r="F875" s="2167"/>
      <c r="G875" s="2164"/>
      <c r="H875" s="2167"/>
      <c r="I875" s="2237"/>
      <c r="J875" s="2237"/>
      <c r="K875" s="2237"/>
      <c r="L875" s="2237"/>
      <c r="M875" s="2237"/>
      <c r="N875" s="2237"/>
      <c r="O875" s="2237"/>
      <c r="P875" s="2237"/>
      <c r="Q875" s="2237"/>
      <c r="R875" s="2237"/>
      <c r="S875" s="2237"/>
      <c r="T875" s="2237"/>
      <c r="U875" s="2237"/>
      <c r="V875" s="2237"/>
      <c r="W875" s="2237"/>
      <c r="X875" s="2237"/>
      <c r="Y875" s="2237"/>
      <c r="Z875" s="2237"/>
      <c r="AA875" s="2237"/>
      <c r="AB875" s="2238"/>
      <c r="AC875" s="2238"/>
      <c r="AD875" s="2238"/>
      <c r="AE875" s="2238"/>
      <c r="AF875" s="2237"/>
      <c r="AG875" s="2237"/>
      <c r="AH875" s="2237"/>
      <c r="AI875" s="2237"/>
      <c r="AJ875" s="2237"/>
      <c r="AK875" s="2237"/>
      <c r="AL875" s="2237"/>
      <c r="AM875" s="2237"/>
      <c r="AN875" s="2237"/>
      <c r="AO875" s="2237"/>
      <c r="AP875" s="2237"/>
      <c r="AQ875" s="2237"/>
      <c r="AR875" s="2237"/>
      <c r="AS875" s="2237"/>
      <c r="AT875" s="2237"/>
      <c r="AU875" s="2237"/>
      <c r="AV875" s="2237"/>
      <c r="AW875" s="2237"/>
      <c r="AX875" s="2237"/>
      <c r="AY875" s="2237"/>
      <c r="AZ875" s="2237"/>
      <c r="BA875" s="2237"/>
      <c r="BB875" s="2237"/>
      <c r="BC875" s="2237"/>
      <c r="BD875" s="2237"/>
      <c r="BE875" s="2237"/>
      <c r="BF875" s="2237"/>
      <c r="BG875" s="2237"/>
      <c r="BH875" s="2237"/>
      <c r="BI875" s="2237"/>
      <c r="BJ875" s="2237"/>
      <c r="BK875" s="2237"/>
      <c r="BL875" s="2237"/>
      <c r="BM875" s="2237"/>
      <c r="BN875" s="2237"/>
      <c r="BO875" s="2237"/>
      <c r="BP875" s="2237"/>
      <c r="BQ875" s="2237"/>
      <c r="BR875" s="2237"/>
      <c r="BS875" s="2238"/>
      <c r="BT875" s="2237"/>
      <c r="BU875" s="2237"/>
      <c r="BV875" s="2237"/>
      <c r="BW875" s="2237"/>
      <c r="BX875" s="2237"/>
      <c r="BY875" s="2237"/>
      <c r="BZ875" s="2237"/>
      <c r="CA875" s="2237"/>
      <c r="CB875" s="2237"/>
      <c r="CC875" s="2237"/>
      <c r="CD875" s="2237"/>
      <c r="CE875" s="2237"/>
      <c r="CF875" s="2237"/>
      <c r="CG875" s="2237"/>
      <c r="CH875" s="2237"/>
      <c r="CI875" s="2237"/>
      <c r="CJ875" s="2237"/>
      <c r="CK875" s="2237"/>
      <c r="CL875" s="2237"/>
      <c r="CM875" s="2238"/>
      <c r="CN875" s="2238"/>
      <c r="CO875" s="2239"/>
      <c r="CQ875" s="1653"/>
    </row>
    <row r="876" spans="1:95" s="551" customFormat="1" x14ac:dyDescent="0.2">
      <c r="A876" s="2170"/>
      <c r="B876" s="2236"/>
      <c r="C876" s="2164"/>
      <c r="D876" s="2164"/>
      <c r="E876" s="2165"/>
      <c r="F876" s="2167"/>
      <c r="G876" s="2164"/>
      <c r="H876" s="2167"/>
      <c r="I876" s="2237"/>
      <c r="J876" s="2237"/>
      <c r="K876" s="2237"/>
      <c r="L876" s="2237"/>
      <c r="M876" s="2237"/>
      <c r="N876" s="2237"/>
      <c r="O876" s="2237"/>
      <c r="P876" s="2237"/>
      <c r="Q876" s="2237"/>
      <c r="R876" s="2237"/>
      <c r="S876" s="2237"/>
      <c r="T876" s="2237"/>
      <c r="U876" s="2237"/>
      <c r="V876" s="2237"/>
      <c r="W876" s="2237"/>
      <c r="X876" s="2237"/>
      <c r="Y876" s="2237"/>
      <c r="Z876" s="2237"/>
      <c r="AA876" s="2237"/>
      <c r="AB876" s="2238"/>
      <c r="AC876" s="2238"/>
      <c r="AD876" s="2238"/>
      <c r="AE876" s="2238"/>
      <c r="AF876" s="2237"/>
      <c r="AG876" s="2237"/>
      <c r="AH876" s="2237"/>
      <c r="AI876" s="2237"/>
      <c r="AJ876" s="2237"/>
      <c r="AK876" s="2237"/>
      <c r="AL876" s="2237"/>
      <c r="AM876" s="2237"/>
      <c r="AN876" s="2237"/>
      <c r="AO876" s="2237"/>
      <c r="AP876" s="2237"/>
      <c r="AQ876" s="2237"/>
      <c r="AR876" s="2237"/>
      <c r="AS876" s="2237"/>
      <c r="AT876" s="2237"/>
      <c r="AU876" s="2237"/>
      <c r="AV876" s="2237"/>
      <c r="AW876" s="2237"/>
      <c r="AX876" s="2237"/>
      <c r="AY876" s="2237"/>
      <c r="AZ876" s="2237"/>
      <c r="BA876" s="2237"/>
      <c r="BB876" s="2237"/>
      <c r="BC876" s="2237"/>
      <c r="BD876" s="2237"/>
      <c r="BE876" s="2237"/>
      <c r="BF876" s="2237"/>
      <c r="BG876" s="2237"/>
      <c r="BH876" s="2237"/>
      <c r="BI876" s="2237"/>
      <c r="BJ876" s="2237"/>
      <c r="BK876" s="2237"/>
      <c r="BL876" s="2237"/>
      <c r="BM876" s="2237"/>
      <c r="BN876" s="2237"/>
      <c r="BO876" s="2237"/>
      <c r="BP876" s="2237"/>
      <c r="BQ876" s="2237"/>
      <c r="BR876" s="2237"/>
      <c r="BS876" s="2238"/>
      <c r="BT876" s="2237"/>
      <c r="BU876" s="2237"/>
      <c r="BV876" s="2237"/>
      <c r="BW876" s="2237"/>
      <c r="BX876" s="2237"/>
      <c r="BY876" s="2237"/>
      <c r="BZ876" s="2237"/>
      <c r="CA876" s="2237"/>
      <c r="CB876" s="2237"/>
      <c r="CC876" s="2237"/>
      <c r="CD876" s="2237"/>
      <c r="CE876" s="2237"/>
      <c r="CF876" s="2237"/>
      <c r="CG876" s="2237"/>
      <c r="CH876" s="2237"/>
      <c r="CI876" s="2237"/>
      <c r="CJ876" s="2237"/>
      <c r="CK876" s="2237"/>
      <c r="CL876" s="2237"/>
      <c r="CM876" s="2238"/>
      <c r="CN876" s="2238"/>
      <c r="CO876" s="2239"/>
      <c r="CQ876" s="1653"/>
    </row>
    <row r="877" spans="1:95" s="551" customFormat="1" x14ac:dyDescent="0.2">
      <c r="A877" s="2170"/>
      <c r="B877" s="2236"/>
      <c r="C877" s="2164"/>
      <c r="D877" s="2164"/>
      <c r="E877" s="2165"/>
      <c r="F877" s="2167"/>
      <c r="G877" s="2164"/>
      <c r="H877" s="2167"/>
      <c r="I877" s="2237"/>
      <c r="J877" s="2237"/>
      <c r="K877" s="2237"/>
      <c r="L877" s="2237"/>
      <c r="M877" s="2237"/>
      <c r="N877" s="2237"/>
      <c r="O877" s="2237"/>
      <c r="P877" s="2237"/>
      <c r="Q877" s="2237"/>
      <c r="R877" s="2237"/>
      <c r="S877" s="2237"/>
      <c r="T877" s="2237"/>
      <c r="U877" s="2237"/>
      <c r="V877" s="2237"/>
      <c r="W877" s="2237"/>
      <c r="X877" s="2237"/>
      <c r="Y877" s="2237"/>
      <c r="Z877" s="2237"/>
      <c r="AA877" s="2237"/>
      <c r="AB877" s="2238"/>
      <c r="AC877" s="2238"/>
      <c r="AD877" s="2238"/>
      <c r="AE877" s="2238"/>
      <c r="AF877" s="2237"/>
      <c r="AG877" s="2237"/>
      <c r="AH877" s="2237"/>
      <c r="AI877" s="2237"/>
      <c r="AJ877" s="2237"/>
      <c r="AK877" s="2237"/>
      <c r="AL877" s="2237"/>
      <c r="AM877" s="2237"/>
      <c r="AN877" s="2237"/>
      <c r="AO877" s="2237"/>
      <c r="AP877" s="2237"/>
      <c r="AQ877" s="2237"/>
      <c r="AR877" s="2237"/>
      <c r="AS877" s="2237"/>
      <c r="AT877" s="2237"/>
      <c r="AU877" s="2237"/>
      <c r="AV877" s="2237"/>
      <c r="AW877" s="2237"/>
      <c r="AX877" s="2237"/>
      <c r="AY877" s="2237"/>
      <c r="AZ877" s="2237"/>
      <c r="BA877" s="2237"/>
      <c r="BB877" s="2237"/>
      <c r="BC877" s="2237"/>
      <c r="BD877" s="2237"/>
      <c r="BE877" s="2237"/>
      <c r="BF877" s="2237"/>
      <c r="BG877" s="2237"/>
      <c r="BH877" s="2237"/>
      <c r="BI877" s="2237"/>
      <c r="BJ877" s="2237"/>
      <c r="BK877" s="2237"/>
      <c r="BL877" s="2237"/>
      <c r="BM877" s="2237"/>
      <c r="BN877" s="2237"/>
      <c r="BO877" s="2237"/>
      <c r="BP877" s="2237"/>
      <c r="BQ877" s="2237"/>
      <c r="BR877" s="2237"/>
      <c r="BS877" s="2238"/>
      <c r="BT877" s="2237"/>
      <c r="BU877" s="2237"/>
      <c r="BV877" s="2237"/>
      <c r="BW877" s="2237"/>
      <c r="BX877" s="2237"/>
      <c r="BY877" s="2237"/>
      <c r="BZ877" s="2237"/>
      <c r="CA877" s="2237"/>
      <c r="CB877" s="2237"/>
      <c r="CC877" s="2237"/>
      <c r="CD877" s="2237"/>
      <c r="CE877" s="2237"/>
      <c r="CF877" s="2237"/>
      <c r="CG877" s="2237"/>
      <c r="CH877" s="2237"/>
      <c r="CI877" s="2237"/>
      <c r="CJ877" s="2237"/>
      <c r="CK877" s="2237"/>
      <c r="CL877" s="2237"/>
      <c r="CM877" s="2238"/>
      <c r="CN877" s="2238"/>
      <c r="CO877" s="2239"/>
      <c r="CQ877" s="1653"/>
    </row>
    <row r="878" spans="1:95" s="551" customFormat="1" x14ac:dyDescent="0.2">
      <c r="A878" s="2170"/>
      <c r="B878" s="2236"/>
      <c r="C878" s="2164"/>
      <c r="D878" s="2164"/>
      <c r="E878" s="2165"/>
      <c r="F878" s="2167"/>
      <c r="G878" s="2164"/>
      <c r="H878" s="2167"/>
      <c r="I878" s="2237"/>
      <c r="J878" s="2237"/>
      <c r="K878" s="2237"/>
      <c r="L878" s="2237"/>
      <c r="M878" s="2237"/>
      <c r="N878" s="2237"/>
      <c r="O878" s="2237"/>
      <c r="P878" s="2237"/>
      <c r="Q878" s="2237"/>
      <c r="R878" s="2237"/>
      <c r="S878" s="2237"/>
      <c r="T878" s="2237"/>
      <c r="U878" s="2237"/>
      <c r="V878" s="2237"/>
      <c r="W878" s="2237"/>
      <c r="X878" s="2237"/>
      <c r="Y878" s="2237"/>
      <c r="Z878" s="2237"/>
      <c r="AA878" s="2237"/>
      <c r="AB878" s="2238"/>
      <c r="AC878" s="2238"/>
      <c r="AD878" s="2238"/>
      <c r="AE878" s="2238"/>
      <c r="AF878" s="2237"/>
      <c r="AG878" s="2237"/>
      <c r="AH878" s="2237"/>
      <c r="AI878" s="2237"/>
      <c r="AJ878" s="2237"/>
      <c r="AK878" s="2237"/>
      <c r="AL878" s="2237"/>
      <c r="AM878" s="2237"/>
      <c r="AN878" s="2237"/>
      <c r="AO878" s="2237"/>
      <c r="AP878" s="2237"/>
      <c r="AQ878" s="2237"/>
      <c r="AR878" s="2237"/>
      <c r="AS878" s="2237"/>
      <c r="AT878" s="2237"/>
      <c r="AU878" s="2237"/>
      <c r="AV878" s="2237"/>
      <c r="AW878" s="2237"/>
      <c r="AX878" s="2237"/>
      <c r="AY878" s="2237"/>
      <c r="AZ878" s="2237"/>
      <c r="BA878" s="2237"/>
      <c r="BB878" s="2237"/>
      <c r="BC878" s="2237"/>
      <c r="BD878" s="2237"/>
      <c r="BE878" s="2237"/>
      <c r="BF878" s="2237"/>
      <c r="BG878" s="2237"/>
      <c r="BH878" s="2237"/>
      <c r="BI878" s="2237"/>
      <c r="BJ878" s="2237"/>
      <c r="BK878" s="2237"/>
      <c r="BL878" s="2237"/>
      <c r="BM878" s="2237"/>
      <c r="BN878" s="2237"/>
      <c r="BO878" s="2237"/>
      <c r="BP878" s="2237"/>
      <c r="BQ878" s="2237"/>
      <c r="BR878" s="2237"/>
      <c r="BS878" s="2238"/>
      <c r="BT878" s="2237"/>
      <c r="BU878" s="2237"/>
      <c r="BV878" s="2237"/>
      <c r="BW878" s="2237"/>
      <c r="BX878" s="2237"/>
      <c r="BY878" s="2237"/>
      <c r="BZ878" s="2237"/>
      <c r="CA878" s="2237"/>
      <c r="CB878" s="2237"/>
      <c r="CC878" s="2237"/>
      <c r="CD878" s="2237"/>
      <c r="CE878" s="2237"/>
      <c r="CF878" s="2237"/>
      <c r="CG878" s="2237"/>
      <c r="CH878" s="2237"/>
      <c r="CI878" s="2237"/>
      <c r="CJ878" s="2237"/>
      <c r="CK878" s="2237"/>
      <c r="CL878" s="2237"/>
      <c r="CM878" s="2238"/>
      <c r="CN878" s="2238"/>
      <c r="CO878" s="2239"/>
      <c r="CQ878" s="1653"/>
    </row>
    <row r="879" spans="1:95" s="551" customFormat="1" x14ac:dyDescent="0.2">
      <c r="A879" s="2170"/>
      <c r="B879" s="2236"/>
      <c r="C879" s="2164"/>
      <c r="D879" s="2164"/>
      <c r="E879" s="2165"/>
      <c r="F879" s="2167"/>
      <c r="G879" s="2164"/>
      <c r="H879" s="2167"/>
      <c r="I879" s="2237"/>
      <c r="J879" s="2237"/>
      <c r="K879" s="2237"/>
      <c r="L879" s="2237"/>
      <c r="M879" s="2237"/>
      <c r="N879" s="2237"/>
      <c r="O879" s="2237"/>
      <c r="P879" s="2237"/>
      <c r="Q879" s="2237"/>
      <c r="R879" s="2237"/>
      <c r="S879" s="2237"/>
      <c r="T879" s="2237"/>
      <c r="U879" s="2237"/>
      <c r="V879" s="2237"/>
      <c r="W879" s="2237"/>
      <c r="X879" s="2237"/>
      <c r="Y879" s="2237"/>
      <c r="Z879" s="2237"/>
      <c r="AA879" s="2237"/>
      <c r="AB879" s="2238"/>
      <c r="AC879" s="2238"/>
      <c r="AD879" s="2238"/>
      <c r="AE879" s="2238"/>
      <c r="AF879" s="2237"/>
      <c r="AG879" s="2237"/>
      <c r="AH879" s="2237"/>
      <c r="AI879" s="2237"/>
      <c r="AJ879" s="2237"/>
      <c r="AK879" s="2237"/>
      <c r="AL879" s="2237"/>
      <c r="AM879" s="2237"/>
      <c r="AN879" s="2237"/>
      <c r="AO879" s="2237"/>
      <c r="AP879" s="2237"/>
      <c r="AQ879" s="2237"/>
      <c r="AR879" s="2237"/>
      <c r="AS879" s="2237"/>
      <c r="AT879" s="2237"/>
      <c r="AU879" s="2237"/>
      <c r="AV879" s="2237"/>
      <c r="AW879" s="2237"/>
      <c r="AX879" s="2237"/>
      <c r="AY879" s="2237"/>
      <c r="AZ879" s="2237"/>
      <c r="BA879" s="2237"/>
      <c r="BB879" s="2237"/>
      <c r="BC879" s="2237"/>
      <c r="BD879" s="2237"/>
      <c r="BE879" s="2237"/>
      <c r="BF879" s="2237"/>
      <c r="BG879" s="2237"/>
      <c r="BH879" s="2237"/>
      <c r="BI879" s="2237"/>
      <c r="BJ879" s="2237"/>
      <c r="BK879" s="2237"/>
      <c r="BL879" s="2237"/>
      <c r="BM879" s="2237"/>
      <c r="BN879" s="2237"/>
      <c r="BO879" s="2237"/>
      <c r="BP879" s="2237"/>
      <c r="BQ879" s="2237"/>
      <c r="BR879" s="2237"/>
      <c r="BS879" s="2238"/>
      <c r="BT879" s="2237"/>
      <c r="BU879" s="2237"/>
      <c r="BV879" s="2237"/>
      <c r="BW879" s="2237"/>
      <c r="BX879" s="2237"/>
      <c r="BY879" s="2237"/>
      <c r="BZ879" s="2237"/>
      <c r="CA879" s="2237"/>
      <c r="CB879" s="2237"/>
      <c r="CC879" s="2237"/>
      <c r="CD879" s="2237"/>
      <c r="CE879" s="2237"/>
      <c r="CF879" s="2237"/>
      <c r="CG879" s="2237"/>
      <c r="CH879" s="2237"/>
      <c r="CI879" s="2237"/>
      <c r="CJ879" s="2237"/>
      <c r="CK879" s="2237"/>
      <c r="CL879" s="2237"/>
      <c r="CM879" s="2238"/>
      <c r="CN879" s="2238"/>
      <c r="CO879" s="2239"/>
      <c r="CQ879" s="1653"/>
    </row>
    <row r="880" spans="1:95" s="551" customFormat="1" x14ac:dyDescent="0.2">
      <c r="A880" s="2170"/>
      <c r="B880" s="2236"/>
      <c r="C880" s="2164"/>
      <c r="D880" s="2164"/>
      <c r="E880" s="2165"/>
      <c r="F880" s="2167"/>
      <c r="G880" s="2164"/>
      <c r="H880" s="2167"/>
      <c r="I880" s="2237"/>
      <c r="J880" s="2237"/>
      <c r="K880" s="2237"/>
      <c r="L880" s="2237"/>
      <c r="M880" s="2237"/>
      <c r="N880" s="2237"/>
      <c r="O880" s="2237"/>
      <c r="P880" s="2237"/>
      <c r="Q880" s="2237"/>
      <c r="R880" s="2237"/>
      <c r="S880" s="2237"/>
      <c r="T880" s="2237"/>
      <c r="U880" s="2237"/>
      <c r="V880" s="2237"/>
      <c r="W880" s="2237"/>
      <c r="X880" s="2237"/>
      <c r="Y880" s="2237"/>
      <c r="Z880" s="2237"/>
      <c r="AA880" s="2237"/>
      <c r="AB880" s="2238"/>
      <c r="AC880" s="2238"/>
      <c r="AD880" s="2238"/>
      <c r="AE880" s="2238"/>
      <c r="AF880" s="2237"/>
      <c r="AG880" s="2237"/>
      <c r="AH880" s="2237"/>
      <c r="AI880" s="2237"/>
      <c r="AJ880" s="2237"/>
      <c r="AK880" s="2237"/>
      <c r="AL880" s="2237"/>
      <c r="AM880" s="2237"/>
      <c r="AN880" s="2237"/>
      <c r="AO880" s="2237"/>
      <c r="AP880" s="2237"/>
      <c r="AQ880" s="2237"/>
      <c r="AR880" s="2237"/>
      <c r="AS880" s="2237"/>
      <c r="AT880" s="2237"/>
      <c r="AU880" s="2237"/>
      <c r="AV880" s="2237"/>
      <c r="AW880" s="2237"/>
      <c r="AX880" s="2237"/>
      <c r="AY880" s="2237"/>
      <c r="AZ880" s="2237"/>
      <c r="BA880" s="2237"/>
      <c r="BB880" s="2237"/>
      <c r="BC880" s="2237"/>
      <c r="BD880" s="2237"/>
      <c r="BE880" s="2237"/>
      <c r="BF880" s="2237"/>
      <c r="BG880" s="2237"/>
      <c r="BH880" s="2237"/>
      <c r="BI880" s="2237"/>
      <c r="BJ880" s="2237"/>
      <c r="BK880" s="2237"/>
      <c r="BL880" s="2237"/>
      <c r="BM880" s="2237"/>
      <c r="BN880" s="2237"/>
      <c r="BO880" s="2237"/>
      <c r="BP880" s="2237"/>
      <c r="BQ880" s="2237"/>
      <c r="BR880" s="2237"/>
      <c r="BS880" s="2238"/>
      <c r="BT880" s="2237"/>
      <c r="BU880" s="2237"/>
      <c r="BV880" s="2237"/>
      <c r="BW880" s="2237"/>
      <c r="BX880" s="2237"/>
      <c r="BY880" s="2237"/>
      <c r="BZ880" s="2237"/>
      <c r="CA880" s="2237"/>
      <c r="CB880" s="2237"/>
      <c r="CC880" s="2237"/>
      <c r="CD880" s="2237"/>
      <c r="CE880" s="2237"/>
      <c r="CF880" s="2237"/>
      <c r="CG880" s="2237"/>
      <c r="CH880" s="2237"/>
      <c r="CI880" s="2237"/>
      <c r="CJ880" s="2237"/>
      <c r="CK880" s="2237"/>
      <c r="CL880" s="2237"/>
      <c r="CM880" s="2238"/>
      <c r="CN880" s="2238"/>
      <c r="CO880" s="2239"/>
      <c r="CQ880" s="1653"/>
    </row>
    <row r="881" spans="1:95" s="551" customFormat="1" x14ac:dyDescent="0.2">
      <c r="A881" s="2170"/>
      <c r="B881" s="2236"/>
      <c r="C881" s="2164"/>
      <c r="D881" s="2164"/>
      <c r="E881" s="2165"/>
      <c r="F881" s="2167"/>
      <c r="G881" s="2164"/>
      <c r="H881" s="2167"/>
      <c r="I881" s="2237"/>
      <c r="J881" s="2237"/>
      <c r="K881" s="2237"/>
      <c r="L881" s="2237"/>
      <c r="M881" s="2237"/>
      <c r="N881" s="2237"/>
      <c r="O881" s="2237"/>
      <c r="P881" s="2237"/>
      <c r="Q881" s="2237"/>
      <c r="R881" s="2237"/>
      <c r="S881" s="2237"/>
      <c r="T881" s="2237"/>
      <c r="U881" s="2237"/>
      <c r="V881" s="2237"/>
      <c r="W881" s="2237"/>
      <c r="X881" s="2237"/>
      <c r="Y881" s="2237"/>
      <c r="Z881" s="2237"/>
      <c r="AA881" s="2237"/>
      <c r="AB881" s="2238"/>
      <c r="AC881" s="2238"/>
      <c r="AD881" s="2238"/>
      <c r="AE881" s="2238"/>
      <c r="AF881" s="2237"/>
      <c r="AG881" s="2237"/>
      <c r="AH881" s="2237"/>
      <c r="AI881" s="2237"/>
      <c r="AJ881" s="2237"/>
      <c r="AK881" s="2237"/>
      <c r="AL881" s="2237"/>
      <c r="AM881" s="2237"/>
      <c r="AN881" s="2237"/>
      <c r="AO881" s="2237"/>
      <c r="AP881" s="2237"/>
      <c r="AQ881" s="2237"/>
      <c r="AR881" s="2237"/>
      <c r="AS881" s="2237"/>
      <c r="AT881" s="2237"/>
      <c r="AU881" s="2237"/>
      <c r="AV881" s="2237"/>
      <c r="AW881" s="2237"/>
      <c r="AX881" s="2237"/>
      <c r="AY881" s="2237"/>
      <c r="AZ881" s="2237"/>
      <c r="BA881" s="2237"/>
      <c r="BB881" s="2237"/>
      <c r="BC881" s="2237"/>
      <c r="BD881" s="2237"/>
      <c r="BE881" s="2237"/>
      <c r="BF881" s="2237"/>
      <c r="BG881" s="2237"/>
      <c r="BH881" s="2237"/>
      <c r="BI881" s="2237"/>
      <c r="BJ881" s="2237"/>
      <c r="BK881" s="2237"/>
      <c r="BL881" s="2237"/>
      <c r="BM881" s="2237"/>
      <c r="BN881" s="2237"/>
      <c r="BO881" s="2237"/>
      <c r="BP881" s="2237"/>
      <c r="BQ881" s="2237"/>
      <c r="BR881" s="2237"/>
      <c r="BS881" s="2238"/>
      <c r="BT881" s="2237"/>
      <c r="BU881" s="2237"/>
      <c r="BV881" s="2237"/>
      <c r="BW881" s="2237"/>
      <c r="BX881" s="2237"/>
      <c r="BY881" s="2237"/>
      <c r="BZ881" s="2237"/>
      <c r="CA881" s="2237"/>
      <c r="CB881" s="2237"/>
      <c r="CC881" s="2237"/>
      <c r="CD881" s="2237"/>
      <c r="CE881" s="2237"/>
      <c r="CF881" s="2237"/>
      <c r="CG881" s="2237"/>
      <c r="CH881" s="2237"/>
      <c r="CI881" s="2237"/>
      <c r="CJ881" s="2237"/>
      <c r="CK881" s="2237"/>
      <c r="CL881" s="2237"/>
      <c r="CM881" s="2238"/>
      <c r="CN881" s="2238"/>
      <c r="CO881" s="2239"/>
      <c r="CQ881" s="1653"/>
    </row>
    <row r="882" spans="1:95" s="551" customFormat="1" x14ac:dyDescent="0.2">
      <c r="A882" s="2170"/>
      <c r="B882" s="2236"/>
      <c r="C882" s="2164"/>
      <c r="D882" s="2164"/>
      <c r="E882" s="2165"/>
      <c r="F882" s="2167"/>
      <c r="G882" s="2164"/>
      <c r="H882" s="2167"/>
      <c r="I882" s="2237"/>
      <c r="J882" s="2237"/>
      <c r="K882" s="2237"/>
      <c r="L882" s="2237"/>
      <c r="M882" s="2237"/>
      <c r="N882" s="2237"/>
      <c r="O882" s="2237"/>
      <c r="P882" s="2237"/>
      <c r="Q882" s="2237"/>
      <c r="R882" s="2237"/>
      <c r="S882" s="2237"/>
      <c r="T882" s="2237"/>
      <c r="U882" s="2237"/>
      <c r="V882" s="2237"/>
      <c r="W882" s="2237"/>
      <c r="X882" s="2237"/>
      <c r="Y882" s="2237"/>
      <c r="Z882" s="2237"/>
      <c r="AA882" s="2237"/>
      <c r="AB882" s="2238"/>
      <c r="AC882" s="2238"/>
      <c r="AD882" s="2238"/>
      <c r="AE882" s="2238"/>
      <c r="AF882" s="2237"/>
      <c r="AG882" s="2237"/>
      <c r="AH882" s="2237"/>
      <c r="AI882" s="2237"/>
      <c r="AJ882" s="2237"/>
      <c r="AK882" s="2237"/>
      <c r="AL882" s="2237"/>
      <c r="AM882" s="2237"/>
      <c r="AN882" s="2237"/>
      <c r="AO882" s="2237"/>
      <c r="AP882" s="2237"/>
      <c r="AQ882" s="2237"/>
      <c r="AR882" s="2237"/>
      <c r="AS882" s="2237"/>
      <c r="AT882" s="2237"/>
      <c r="AU882" s="2237"/>
      <c r="AV882" s="2237"/>
      <c r="AW882" s="2237"/>
      <c r="AX882" s="2237"/>
      <c r="AY882" s="2237"/>
      <c r="AZ882" s="2237"/>
      <c r="BA882" s="2237"/>
      <c r="BB882" s="2237"/>
      <c r="BC882" s="2237"/>
      <c r="BD882" s="2237"/>
      <c r="BE882" s="2237"/>
      <c r="BF882" s="2237"/>
      <c r="BG882" s="2237"/>
      <c r="BH882" s="2237"/>
      <c r="BI882" s="2237"/>
      <c r="BJ882" s="2237"/>
      <c r="BK882" s="2237"/>
      <c r="BL882" s="2237"/>
      <c r="BM882" s="2237"/>
      <c r="BN882" s="2237"/>
      <c r="BO882" s="2237"/>
      <c r="BP882" s="2237"/>
      <c r="BQ882" s="2237"/>
      <c r="BR882" s="2237"/>
      <c r="BS882" s="2238"/>
      <c r="BT882" s="2237"/>
      <c r="BU882" s="2237"/>
      <c r="BV882" s="2237"/>
      <c r="BW882" s="2237"/>
      <c r="BX882" s="2237"/>
      <c r="BY882" s="2237"/>
      <c r="BZ882" s="2237"/>
      <c r="CA882" s="2237"/>
      <c r="CB882" s="2237"/>
      <c r="CC882" s="2237"/>
      <c r="CD882" s="2237"/>
      <c r="CE882" s="2237"/>
      <c r="CF882" s="2237"/>
      <c r="CG882" s="2237"/>
      <c r="CH882" s="2237"/>
      <c r="CI882" s="2237"/>
      <c r="CJ882" s="2237"/>
      <c r="CK882" s="2237"/>
      <c r="CL882" s="2237"/>
      <c r="CM882" s="2238"/>
      <c r="CN882" s="2238"/>
      <c r="CO882" s="2239"/>
      <c r="CQ882" s="1653"/>
    </row>
    <row r="883" spans="1:95" s="551" customFormat="1" x14ac:dyDescent="0.2">
      <c r="A883" s="2170"/>
      <c r="B883" s="2236"/>
      <c r="C883" s="2164"/>
      <c r="D883" s="2164"/>
      <c r="E883" s="2165"/>
      <c r="F883" s="2167"/>
      <c r="G883" s="2164"/>
      <c r="H883" s="2167"/>
      <c r="I883" s="2237"/>
      <c r="J883" s="2237"/>
      <c r="K883" s="2237"/>
      <c r="L883" s="2237"/>
      <c r="M883" s="2237"/>
      <c r="N883" s="2237"/>
      <c r="O883" s="2237"/>
      <c r="P883" s="2237"/>
      <c r="Q883" s="2237"/>
      <c r="R883" s="2237"/>
      <c r="S883" s="2237"/>
      <c r="T883" s="2237"/>
      <c r="U883" s="2237"/>
      <c r="V883" s="2237"/>
      <c r="W883" s="2237"/>
      <c r="X883" s="2237"/>
      <c r="Y883" s="2237"/>
      <c r="Z883" s="2237"/>
      <c r="AA883" s="2237"/>
      <c r="AB883" s="2238"/>
      <c r="AC883" s="2238"/>
      <c r="AD883" s="2238"/>
      <c r="AE883" s="2238"/>
      <c r="AF883" s="2237"/>
      <c r="AG883" s="2237"/>
      <c r="AH883" s="2237"/>
      <c r="AI883" s="2237"/>
      <c r="AJ883" s="2237"/>
      <c r="AK883" s="2237"/>
      <c r="AL883" s="2237"/>
      <c r="AM883" s="2237"/>
      <c r="AN883" s="2237"/>
      <c r="AO883" s="2237"/>
      <c r="AP883" s="2237"/>
      <c r="AQ883" s="2237"/>
      <c r="AR883" s="2237"/>
      <c r="AS883" s="2237"/>
      <c r="AT883" s="2237"/>
      <c r="AU883" s="2237"/>
      <c r="AV883" s="2237"/>
      <c r="AW883" s="2237"/>
      <c r="AX883" s="2237"/>
      <c r="AY883" s="2237"/>
      <c r="AZ883" s="2237"/>
      <c r="BA883" s="2237"/>
      <c r="BB883" s="2237"/>
      <c r="BC883" s="2237"/>
      <c r="BD883" s="2237"/>
      <c r="BE883" s="2237"/>
      <c r="BF883" s="2237"/>
      <c r="BG883" s="2237"/>
      <c r="BH883" s="2237"/>
      <c r="BI883" s="2237"/>
      <c r="BJ883" s="2237"/>
      <c r="BK883" s="2237"/>
      <c r="BL883" s="2237"/>
      <c r="BM883" s="2237"/>
      <c r="BN883" s="2237"/>
      <c r="BO883" s="2237"/>
      <c r="BP883" s="2237"/>
      <c r="BQ883" s="2237"/>
      <c r="BR883" s="2237"/>
      <c r="BS883" s="2238"/>
      <c r="BT883" s="2237"/>
      <c r="BU883" s="2237"/>
      <c r="BV883" s="2237"/>
      <c r="BW883" s="2237"/>
      <c r="BX883" s="2237"/>
      <c r="BY883" s="2237"/>
      <c r="BZ883" s="2237"/>
      <c r="CA883" s="2237"/>
      <c r="CB883" s="2237"/>
      <c r="CC883" s="2237"/>
      <c r="CD883" s="2237"/>
      <c r="CE883" s="2237"/>
      <c r="CF883" s="2237"/>
      <c r="CG883" s="2237"/>
      <c r="CH883" s="2237"/>
      <c r="CI883" s="2237"/>
      <c r="CJ883" s="2237"/>
      <c r="CK883" s="2237"/>
      <c r="CL883" s="2237"/>
      <c r="CM883" s="2238"/>
      <c r="CN883" s="2238"/>
      <c r="CO883" s="2239"/>
      <c r="CQ883" s="1653"/>
    </row>
    <row r="884" spans="1:95" s="551" customFormat="1" x14ac:dyDescent="0.2">
      <c r="A884" s="2170"/>
      <c r="B884" s="2236"/>
      <c r="C884" s="2164"/>
      <c r="D884" s="2164"/>
      <c r="E884" s="2165"/>
      <c r="F884" s="2167"/>
      <c r="G884" s="2164"/>
      <c r="H884" s="2167"/>
      <c r="I884" s="2237"/>
      <c r="J884" s="2237"/>
      <c r="K884" s="2237"/>
      <c r="L884" s="2237"/>
      <c r="M884" s="2237"/>
      <c r="N884" s="2237"/>
      <c r="O884" s="2237"/>
      <c r="P884" s="2237"/>
      <c r="Q884" s="2237"/>
      <c r="R884" s="2237"/>
      <c r="S884" s="2237"/>
      <c r="T884" s="2237"/>
      <c r="U884" s="2237"/>
      <c r="V884" s="2237"/>
      <c r="W884" s="2237"/>
      <c r="X884" s="2237"/>
      <c r="Y884" s="2237"/>
      <c r="Z884" s="2237"/>
      <c r="AA884" s="2237"/>
      <c r="AB884" s="2238"/>
      <c r="AC884" s="2238"/>
      <c r="AD884" s="2238"/>
      <c r="AE884" s="2238"/>
      <c r="AF884" s="2237"/>
      <c r="AG884" s="2237"/>
      <c r="AH884" s="2237"/>
      <c r="AI884" s="2237"/>
      <c r="AJ884" s="2237"/>
      <c r="AK884" s="2237"/>
      <c r="AL884" s="2237"/>
      <c r="AM884" s="2237"/>
      <c r="AN884" s="2237"/>
      <c r="AO884" s="2237"/>
      <c r="AP884" s="2237"/>
      <c r="AQ884" s="2237"/>
      <c r="AR884" s="2237"/>
      <c r="AS884" s="2237"/>
      <c r="AT884" s="2237"/>
      <c r="AU884" s="2237"/>
      <c r="AV884" s="2237"/>
      <c r="AW884" s="2237"/>
      <c r="AX884" s="2237"/>
      <c r="AY884" s="2237"/>
      <c r="AZ884" s="2237"/>
      <c r="BA884" s="2237"/>
      <c r="BB884" s="2237"/>
      <c r="BC884" s="2237"/>
      <c r="BD884" s="2237"/>
      <c r="BE884" s="2237"/>
      <c r="BF884" s="2237"/>
      <c r="BG884" s="2237"/>
      <c r="BH884" s="2237"/>
      <c r="BI884" s="2237"/>
      <c r="BJ884" s="2237"/>
      <c r="BK884" s="2237"/>
      <c r="BL884" s="2237"/>
      <c r="BM884" s="2237"/>
      <c r="BN884" s="2237"/>
      <c r="BO884" s="2237"/>
      <c r="BP884" s="2237"/>
      <c r="BQ884" s="2237"/>
      <c r="BR884" s="2237"/>
      <c r="BS884" s="2238"/>
      <c r="BT884" s="2237"/>
      <c r="BU884" s="2237"/>
      <c r="BV884" s="2237"/>
      <c r="BW884" s="2237"/>
      <c r="BX884" s="2237"/>
      <c r="BY884" s="2237"/>
      <c r="BZ884" s="2237"/>
      <c r="CA884" s="2237"/>
      <c r="CB884" s="2237"/>
      <c r="CC884" s="2237"/>
      <c r="CD884" s="2237"/>
      <c r="CE884" s="2237"/>
      <c r="CF884" s="2237"/>
      <c r="CG884" s="2237"/>
      <c r="CH884" s="2237"/>
      <c r="CI884" s="2237"/>
      <c r="CJ884" s="2237"/>
      <c r="CK884" s="2237"/>
      <c r="CL884" s="2237"/>
      <c r="CM884" s="2238"/>
      <c r="CN884" s="2238"/>
      <c r="CO884" s="2239"/>
      <c r="CQ884" s="1653"/>
    </row>
    <row r="885" spans="1:95" s="551" customFormat="1" x14ac:dyDescent="0.2">
      <c r="A885" s="2170"/>
      <c r="B885" s="2236"/>
      <c r="C885" s="2164"/>
      <c r="D885" s="2164"/>
      <c r="E885" s="2165"/>
      <c r="F885" s="2167"/>
      <c r="G885" s="2164"/>
      <c r="H885" s="2167"/>
      <c r="I885" s="2237"/>
      <c r="J885" s="2237"/>
      <c r="K885" s="2237"/>
      <c r="L885" s="2237"/>
      <c r="M885" s="2237"/>
      <c r="N885" s="2237"/>
      <c r="O885" s="2237"/>
      <c r="P885" s="2237"/>
      <c r="Q885" s="2237"/>
      <c r="R885" s="2237"/>
      <c r="S885" s="2237"/>
      <c r="T885" s="2237"/>
      <c r="U885" s="2237"/>
      <c r="V885" s="2237"/>
      <c r="W885" s="2237"/>
      <c r="X885" s="2237"/>
      <c r="Y885" s="2237"/>
      <c r="Z885" s="2237"/>
      <c r="AA885" s="2237"/>
      <c r="AB885" s="2238"/>
      <c r="AC885" s="2238"/>
      <c r="AD885" s="2238"/>
      <c r="AE885" s="2238"/>
      <c r="AF885" s="2237"/>
      <c r="AG885" s="2237"/>
      <c r="AH885" s="2237"/>
      <c r="AI885" s="2237"/>
      <c r="AJ885" s="2237"/>
      <c r="AK885" s="2237"/>
      <c r="AL885" s="2237"/>
      <c r="AM885" s="2237"/>
      <c r="AN885" s="2237"/>
      <c r="AO885" s="2237"/>
      <c r="AP885" s="2237"/>
      <c r="AQ885" s="2237"/>
      <c r="AR885" s="2237"/>
      <c r="AS885" s="2237"/>
      <c r="AT885" s="2237"/>
      <c r="AU885" s="2237"/>
      <c r="AV885" s="2237"/>
      <c r="AW885" s="2237"/>
      <c r="AX885" s="2237"/>
      <c r="AY885" s="2237"/>
      <c r="AZ885" s="2237"/>
      <c r="BA885" s="2237"/>
      <c r="BB885" s="2237"/>
      <c r="BC885" s="2237"/>
      <c r="BD885" s="2237"/>
      <c r="BE885" s="2237"/>
      <c r="BF885" s="2237"/>
      <c r="BG885" s="2237"/>
      <c r="BH885" s="2237"/>
      <c r="BI885" s="2237"/>
      <c r="BJ885" s="2237"/>
      <c r="BK885" s="2237"/>
      <c r="BL885" s="2237"/>
      <c r="BM885" s="2237"/>
      <c r="BN885" s="2237"/>
      <c r="BO885" s="2237"/>
      <c r="BP885" s="2237"/>
      <c r="BQ885" s="2237"/>
      <c r="BR885" s="2237"/>
      <c r="BS885" s="2238"/>
      <c r="BT885" s="2237"/>
      <c r="BU885" s="2237"/>
      <c r="BV885" s="2237"/>
      <c r="BW885" s="2237"/>
      <c r="BX885" s="2237"/>
      <c r="BY885" s="2237"/>
      <c r="BZ885" s="2237"/>
      <c r="CA885" s="2237"/>
      <c r="CB885" s="2237"/>
      <c r="CC885" s="2237"/>
      <c r="CD885" s="2237"/>
      <c r="CE885" s="2237"/>
      <c r="CF885" s="2237"/>
      <c r="CG885" s="2237"/>
      <c r="CH885" s="2237"/>
      <c r="CI885" s="2237"/>
      <c r="CJ885" s="2237"/>
      <c r="CK885" s="2237"/>
      <c r="CL885" s="2237"/>
      <c r="CM885" s="2238"/>
      <c r="CN885" s="2238"/>
      <c r="CO885" s="2239"/>
      <c r="CQ885" s="1653"/>
    </row>
    <row r="886" spans="1:95" s="551" customFormat="1" x14ac:dyDescent="0.2">
      <c r="A886" s="2170"/>
      <c r="B886" s="2236"/>
      <c r="C886" s="2164"/>
      <c r="D886" s="2164"/>
      <c r="E886" s="2165"/>
      <c r="F886" s="2167"/>
      <c r="G886" s="2164"/>
      <c r="H886" s="2167"/>
      <c r="I886" s="2237"/>
      <c r="J886" s="2237"/>
      <c r="K886" s="2237"/>
      <c r="L886" s="2237"/>
      <c r="M886" s="2237"/>
      <c r="N886" s="2237"/>
      <c r="O886" s="2237"/>
      <c r="P886" s="2237"/>
      <c r="Q886" s="2237"/>
      <c r="R886" s="2237"/>
      <c r="S886" s="2237"/>
      <c r="T886" s="2237"/>
      <c r="U886" s="2237"/>
      <c r="V886" s="2237"/>
      <c r="W886" s="2237"/>
      <c r="X886" s="2237"/>
      <c r="Y886" s="2237"/>
      <c r="Z886" s="2237"/>
      <c r="AA886" s="2237"/>
      <c r="AB886" s="2238"/>
      <c r="AC886" s="2238"/>
      <c r="AD886" s="2238"/>
      <c r="AE886" s="2238"/>
      <c r="AF886" s="2237"/>
      <c r="AG886" s="2237"/>
      <c r="AH886" s="2237"/>
      <c r="AI886" s="2237"/>
      <c r="AJ886" s="2237"/>
      <c r="AK886" s="2237"/>
      <c r="AL886" s="2237"/>
      <c r="AM886" s="2237"/>
      <c r="AN886" s="2237"/>
      <c r="AO886" s="2237"/>
      <c r="AP886" s="2237"/>
      <c r="AQ886" s="2237"/>
      <c r="AR886" s="2237"/>
      <c r="AS886" s="2237"/>
      <c r="AT886" s="2237"/>
      <c r="AU886" s="2237"/>
      <c r="AV886" s="2237"/>
      <c r="AW886" s="2237"/>
      <c r="AX886" s="2237"/>
      <c r="AY886" s="2237"/>
      <c r="AZ886" s="2237"/>
      <c r="BA886" s="2237"/>
      <c r="BB886" s="2237"/>
      <c r="BC886" s="2237"/>
      <c r="BD886" s="2237"/>
      <c r="BE886" s="2237"/>
      <c r="BF886" s="2237"/>
      <c r="BG886" s="2237"/>
      <c r="BH886" s="2237"/>
      <c r="BI886" s="2237"/>
      <c r="BJ886" s="2237"/>
      <c r="BK886" s="2237"/>
      <c r="BL886" s="2237"/>
      <c r="BM886" s="2237"/>
      <c r="BN886" s="2237"/>
      <c r="BO886" s="2237"/>
      <c r="BP886" s="2237"/>
      <c r="BQ886" s="2237"/>
      <c r="BR886" s="2237"/>
      <c r="BS886" s="2238"/>
      <c r="BT886" s="2237"/>
      <c r="BU886" s="2237"/>
      <c r="BV886" s="2237"/>
      <c r="BW886" s="2237"/>
      <c r="BX886" s="2237"/>
      <c r="BY886" s="2237"/>
      <c r="BZ886" s="2237"/>
      <c r="CA886" s="2237"/>
      <c r="CB886" s="2237"/>
      <c r="CC886" s="2237"/>
      <c r="CD886" s="2237"/>
      <c r="CE886" s="2237"/>
      <c r="CF886" s="2237"/>
      <c r="CG886" s="2237"/>
      <c r="CH886" s="2237"/>
      <c r="CI886" s="2237"/>
      <c r="CJ886" s="2237"/>
      <c r="CK886" s="2237"/>
      <c r="CL886" s="2237"/>
      <c r="CM886" s="2238"/>
      <c r="CN886" s="2238"/>
      <c r="CO886" s="2239"/>
      <c r="CQ886" s="1653"/>
    </row>
    <row r="887" spans="1:95" s="551" customFormat="1" x14ac:dyDescent="0.2">
      <c r="A887" s="2170"/>
      <c r="B887" s="2236"/>
      <c r="C887" s="2164"/>
      <c r="D887" s="2164"/>
      <c r="E887" s="2165"/>
      <c r="F887" s="2167"/>
      <c r="G887" s="2164"/>
      <c r="H887" s="2167"/>
      <c r="I887" s="2237"/>
      <c r="J887" s="2237"/>
      <c r="K887" s="2237"/>
      <c r="L887" s="2237"/>
      <c r="M887" s="2237"/>
      <c r="N887" s="2237"/>
      <c r="O887" s="2237"/>
      <c r="P887" s="2237"/>
      <c r="Q887" s="2237"/>
      <c r="R887" s="2237"/>
      <c r="S887" s="2237"/>
      <c r="T887" s="2237"/>
      <c r="U887" s="2237"/>
      <c r="V887" s="2237"/>
      <c r="W887" s="2237"/>
      <c r="X887" s="2237"/>
      <c r="Y887" s="2237"/>
      <c r="Z887" s="2237"/>
      <c r="AA887" s="2237"/>
      <c r="AB887" s="2238"/>
      <c r="AC887" s="2238"/>
      <c r="AD887" s="2238"/>
      <c r="AE887" s="2238"/>
      <c r="AF887" s="2237"/>
      <c r="AG887" s="2237"/>
      <c r="AH887" s="2237"/>
      <c r="AI887" s="2237"/>
      <c r="AJ887" s="2237"/>
      <c r="AK887" s="2237"/>
      <c r="AL887" s="2237"/>
      <c r="AM887" s="2237"/>
      <c r="AN887" s="2237"/>
      <c r="AO887" s="2237"/>
      <c r="AP887" s="2237"/>
      <c r="AQ887" s="2237"/>
      <c r="AR887" s="2237"/>
      <c r="AS887" s="2237"/>
      <c r="AT887" s="2237"/>
      <c r="AU887" s="2237"/>
      <c r="AV887" s="2237"/>
      <c r="AW887" s="2237"/>
      <c r="AX887" s="2237"/>
      <c r="AY887" s="2237"/>
      <c r="AZ887" s="2237"/>
      <c r="BA887" s="2237"/>
      <c r="BB887" s="2237"/>
      <c r="BC887" s="2237"/>
      <c r="BD887" s="2237"/>
      <c r="BE887" s="2237"/>
      <c r="BF887" s="2237"/>
      <c r="BG887" s="2237"/>
      <c r="BH887" s="2237"/>
      <c r="BI887" s="2237"/>
      <c r="BJ887" s="2237"/>
      <c r="BK887" s="2237"/>
      <c r="BL887" s="2237"/>
      <c r="BM887" s="2237"/>
      <c r="BN887" s="2237"/>
      <c r="BO887" s="2237"/>
      <c r="BP887" s="2237"/>
      <c r="BQ887" s="2237"/>
      <c r="BR887" s="2237"/>
      <c r="BS887" s="2238"/>
      <c r="BT887" s="2237"/>
      <c r="BU887" s="2237"/>
      <c r="BV887" s="2237"/>
      <c r="BW887" s="2237"/>
      <c r="BX887" s="2237"/>
      <c r="BY887" s="2237"/>
      <c r="BZ887" s="2237"/>
      <c r="CA887" s="2237"/>
      <c r="CB887" s="2237"/>
      <c r="CC887" s="2237"/>
      <c r="CD887" s="2237"/>
      <c r="CE887" s="2237"/>
      <c r="CF887" s="2237"/>
      <c r="CG887" s="2237"/>
      <c r="CH887" s="2237"/>
      <c r="CI887" s="2237"/>
      <c r="CJ887" s="2237"/>
      <c r="CK887" s="2237"/>
      <c r="CL887" s="2237"/>
      <c r="CM887" s="2238"/>
      <c r="CN887" s="2238"/>
      <c r="CO887" s="2239"/>
      <c r="CQ887" s="1653"/>
    </row>
    <row r="888" spans="1:95" s="551" customFormat="1" x14ac:dyDescent="0.2">
      <c r="A888" s="2170"/>
      <c r="B888" s="2236"/>
      <c r="C888" s="2164"/>
      <c r="D888" s="2164"/>
      <c r="E888" s="2165"/>
      <c r="F888" s="2167"/>
      <c r="G888" s="2164"/>
      <c r="H888" s="2167"/>
      <c r="I888" s="2237"/>
      <c r="J888" s="2237"/>
      <c r="K888" s="2237"/>
      <c r="L888" s="2237"/>
      <c r="M888" s="2237"/>
      <c r="N888" s="2237"/>
      <c r="O888" s="2237"/>
      <c r="P888" s="2237"/>
      <c r="Q888" s="2237"/>
      <c r="R888" s="2237"/>
      <c r="S888" s="2237"/>
      <c r="T888" s="2237"/>
      <c r="U888" s="2237"/>
      <c r="V888" s="2237"/>
      <c r="W888" s="2237"/>
      <c r="X888" s="2237"/>
      <c r="Y888" s="2237"/>
      <c r="Z888" s="2237"/>
      <c r="AA888" s="2237"/>
      <c r="AB888" s="2238"/>
      <c r="AC888" s="2238"/>
      <c r="AD888" s="2238"/>
      <c r="AE888" s="2238"/>
      <c r="AF888" s="2237"/>
      <c r="AG888" s="2237"/>
      <c r="AH888" s="2237"/>
      <c r="AI888" s="2237"/>
      <c r="AJ888" s="2237"/>
      <c r="AK888" s="2237"/>
      <c r="AL888" s="2237"/>
      <c r="AM888" s="2237"/>
      <c r="AN888" s="2237"/>
      <c r="AO888" s="2237"/>
      <c r="AP888" s="2237"/>
      <c r="AQ888" s="2237"/>
      <c r="AR888" s="2237"/>
      <c r="AS888" s="2237"/>
      <c r="AT888" s="2237"/>
      <c r="AU888" s="2237"/>
      <c r="AV888" s="2237"/>
      <c r="AW888" s="2237"/>
      <c r="AX888" s="2237"/>
      <c r="AY888" s="2237"/>
      <c r="AZ888" s="2237"/>
      <c r="BA888" s="2237"/>
      <c r="BB888" s="2237"/>
      <c r="BC888" s="2237"/>
      <c r="BD888" s="2237"/>
      <c r="BE888" s="2237"/>
      <c r="BF888" s="2237"/>
      <c r="BG888" s="2237"/>
      <c r="BH888" s="2237"/>
      <c r="BI888" s="2237"/>
      <c r="BJ888" s="2237"/>
      <c r="BK888" s="2237"/>
      <c r="BL888" s="2237"/>
      <c r="BM888" s="2237"/>
      <c r="BN888" s="2237"/>
      <c r="BO888" s="2237"/>
      <c r="BP888" s="2237"/>
      <c r="BQ888" s="2237"/>
      <c r="BR888" s="2237"/>
      <c r="BS888" s="2238"/>
      <c r="BT888" s="2237"/>
      <c r="BU888" s="2237"/>
      <c r="BV888" s="2237"/>
      <c r="BW888" s="2237"/>
      <c r="BX888" s="2237"/>
      <c r="BY888" s="2237"/>
      <c r="BZ888" s="2237"/>
      <c r="CA888" s="2237"/>
      <c r="CB888" s="2237"/>
      <c r="CC888" s="2237"/>
      <c r="CD888" s="2237"/>
      <c r="CE888" s="2237"/>
      <c r="CF888" s="2237"/>
      <c r="CG888" s="2237"/>
      <c r="CH888" s="2237"/>
      <c r="CI888" s="2237"/>
      <c r="CJ888" s="2237"/>
      <c r="CK888" s="2237"/>
      <c r="CL888" s="2237"/>
      <c r="CM888" s="2238"/>
      <c r="CN888" s="2238"/>
      <c r="CO888" s="2239"/>
      <c r="CQ888" s="1653"/>
    </row>
    <row r="889" spans="1:95" s="551" customFormat="1" x14ac:dyDescent="0.2">
      <c r="A889" s="2170"/>
      <c r="B889" s="2236"/>
      <c r="C889" s="2164"/>
      <c r="D889" s="2164"/>
      <c r="E889" s="2165"/>
      <c r="F889" s="2167"/>
      <c r="G889" s="2164"/>
      <c r="H889" s="2167"/>
      <c r="I889" s="2237"/>
      <c r="J889" s="2237"/>
      <c r="K889" s="2237"/>
      <c r="L889" s="2237"/>
      <c r="M889" s="2237"/>
      <c r="N889" s="2237"/>
      <c r="O889" s="2237"/>
      <c r="P889" s="2237"/>
      <c r="Q889" s="2237"/>
      <c r="R889" s="2237"/>
      <c r="S889" s="2237"/>
      <c r="T889" s="2237"/>
      <c r="U889" s="2237"/>
      <c r="V889" s="2237"/>
      <c r="W889" s="2237"/>
      <c r="X889" s="2237"/>
      <c r="Y889" s="2237"/>
      <c r="Z889" s="2237"/>
      <c r="AA889" s="2237"/>
      <c r="AB889" s="2238"/>
      <c r="AC889" s="2238"/>
      <c r="AD889" s="2238"/>
      <c r="AE889" s="2238"/>
      <c r="AF889" s="2237"/>
      <c r="AG889" s="2237"/>
      <c r="AH889" s="2237"/>
      <c r="AI889" s="2237"/>
      <c r="AJ889" s="2237"/>
      <c r="AK889" s="2237"/>
      <c r="AL889" s="2237"/>
      <c r="AM889" s="2237"/>
      <c r="AN889" s="2237"/>
      <c r="AO889" s="2237"/>
      <c r="AP889" s="2237"/>
      <c r="AQ889" s="2237"/>
      <c r="AR889" s="2237"/>
      <c r="AS889" s="2237"/>
      <c r="AT889" s="2237"/>
      <c r="AU889" s="2237"/>
      <c r="AV889" s="2237"/>
      <c r="AW889" s="2237"/>
      <c r="AX889" s="2237"/>
      <c r="AY889" s="2237"/>
      <c r="AZ889" s="2237"/>
      <c r="BA889" s="2237"/>
      <c r="BB889" s="2237"/>
      <c r="BC889" s="2237"/>
      <c r="BD889" s="2237"/>
      <c r="BE889" s="2237"/>
      <c r="BF889" s="2237"/>
      <c r="BG889" s="2237"/>
      <c r="BH889" s="2237"/>
      <c r="BI889" s="2237"/>
      <c r="BJ889" s="2237"/>
      <c r="BK889" s="2237"/>
      <c r="BL889" s="2237"/>
      <c r="BM889" s="2237"/>
      <c r="BN889" s="2237"/>
      <c r="BO889" s="2237"/>
      <c r="BP889" s="2237"/>
      <c r="BQ889" s="2237"/>
      <c r="BR889" s="2237"/>
      <c r="BS889" s="2238"/>
      <c r="BT889" s="2237"/>
      <c r="BU889" s="2237"/>
      <c r="BV889" s="2237"/>
      <c r="BW889" s="2237"/>
      <c r="BX889" s="2237"/>
      <c r="BY889" s="2237"/>
      <c r="BZ889" s="2237"/>
      <c r="CA889" s="2237"/>
      <c r="CB889" s="2237"/>
      <c r="CC889" s="2237"/>
      <c r="CD889" s="2237"/>
      <c r="CE889" s="2237"/>
      <c r="CF889" s="2237"/>
      <c r="CG889" s="2237"/>
      <c r="CH889" s="2237"/>
      <c r="CI889" s="2237"/>
      <c r="CJ889" s="2237"/>
      <c r="CK889" s="2237"/>
      <c r="CL889" s="2237"/>
      <c r="CM889" s="2238"/>
      <c r="CN889" s="2238"/>
      <c r="CO889" s="2239"/>
      <c r="CQ889" s="1653"/>
    </row>
    <row r="890" spans="1:95" s="551" customFormat="1" x14ac:dyDescent="0.2">
      <c r="A890" s="2170"/>
      <c r="B890" s="2236"/>
      <c r="C890" s="2164"/>
      <c r="D890" s="2164"/>
      <c r="E890" s="2165"/>
      <c r="F890" s="2167"/>
      <c r="G890" s="2164"/>
      <c r="H890" s="2167"/>
      <c r="I890" s="2237"/>
      <c r="J890" s="2237"/>
      <c r="K890" s="2237"/>
      <c r="L890" s="2237"/>
      <c r="M890" s="2237"/>
      <c r="N890" s="2237"/>
      <c r="O890" s="2237"/>
      <c r="P890" s="2237"/>
      <c r="Q890" s="2237"/>
      <c r="R890" s="2237"/>
      <c r="S890" s="2237"/>
      <c r="T890" s="2237"/>
      <c r="U890" s="2237"/>
      <c r="V890" s="2237"/>
      <c r="W890" s="2237"/>
      <c r="X890" s="2237"/>
      <c r="Y890" s="2237"/>
      <c r="Z890" s="2237"/>
      <c r="AA890" s="2237"/>
      <c r="AB890" s="2238"/>
      <c r="AC890" s="2238"/>
      <c r="AD890" s="2238"/>
      <c r="AE890" s="2238"/>
      <c r="AF890" s="2237"/>
      <c r="AG890" s="2237"/>
      <c r="AH890" s="2237"/>
      <c r="AI890" s="2237"/>
      <c r="AJ890" s="2237"/>
      <c r="AK890" s="2237"/>
      <c r="AL890" s="2237"/>
      <c r="AM890" s="2237"/>
      <c r="AN890" s="2237"/>
      <c r="AO890" s="2237"/>
      <c r="AP890" s="2237"/>
      <c r="AQ890" s="2237"/>
      <c r="AR890" s="2237"/>
      <c r="AS890" s="2237"/>
      <c r="AT890" s="2237"/>
      <c r="AU890" s="2237"/>
      <c r="AV890" s="2237"/>
      <c r="AW890" s="2237"/>
      <c r="AX890" s="2237"/>
      <c r="AY890" s="2237"/>
      <c r="AZ890" s="2237"/>
      <c r="BA890" s="2237"/>
      <c r="BB890" s="2237"/>
      <c r="BC890" s="2237"/>
      <c r="BD890" s="2237"/>
      <c r="BE890" s="2237"/>
      <c r="BF890" s="2237"/>
      <c r="BG890" s="2237"/>
      <c r="BH890" s="2237"/>
      <c r="BI890" s="2237"/>
      <c r="BJ890" s="2237"/>
      <c r="BK890" s="2237"/>
      <c r="BL890" s="2237"/>
      <c r="BM890" s="2237"/>
      <c r="BN890" s="2237"/>
      <c r="BO890" s="2237"/>
      <c r="BP890" s="2237"/>
      <c r="BQ890" s="2237"/>
      <c r="BR890" s="2237"/>
      <c r="BS890" s="2238"/>
      <c r="BT890" s="2237"/>
      <c r="BU890" s="2237"/>
      <c r="BV890" s="2237"/>
      <c r="BW890" s="2237"/>
      <c r="BX890" s="2237"/>
      <c r="BY890" s="2237"/>
      <c r="BZ890" s="2237"/>
      <c r="CA890" s="2237"/>
      <c r="CB890" s="2237"/>
      <c r="CC890" s="2237"/>
      <c r="CD890" s="2237"/>
      <c r="CE890" s="2237"/>
      <c r="CF890" s="2237"/>
      <c r="CG890" s="2237"/>
      <c r="CH890" s="2237"/>
      <c r="CI890" s="2237"/>
      <c r="CJ890" s="2237"/>
      <c r="CK890" s="2237"/>
      <c r="CL890" s="2237"/>
      <c r="CM890" s="2238"/>
      <c r="CN890" s="2238"/>
      <c r="CO890" s="2239"/>
      <c r="CQ890" s="1653"/>
    </row>
    <row r="891" spans="1:95" s="551" customFormat="1" x14ac:dyDescent="0.2">
      <c r="A891" s="2170"/>
      <c r="B891" s="2236"/>
      <c r="C891" s="2164"/>
      <c r="D891" s="2164"/>
      <c r="E891" s="2165"/>
      <c r="F891" s="2167"/>
      <c r="G891" s="2164"/>
      <c r="H891" s="2167"/>
      <c r="I891" s="2237"/>
      <c r="J891" s="2237"/>
      <c r="K891" s="2237"/>
      <c r="L891" s="2237"/>
      <c r="M891" s="2237"/>
      <c r="N891" s="2237"/>
      <c r="O891" s="2237"/>
      <c r="P891" s="2237"/>
      <c r="Q891" s="2237"/>
      <c r="R891" s="2237"/>
      <c r="S891" s="2237"/>
      <c r="T891" s="2237"/>
      <c r="U891" s="2237"/>
      <c r="V891" s="2237"/>
      <c r="W891" s="2237"/>
      <c r="X891" s="2237"/>
      <c r="Y891" s="2237"/>
      <c r="Z891" s="2237"/>
      <c r="AA891" s="2237"/>
      <c r="AB891" s="2238"/>
      <c r="AC891" s="2238"/>
      <c r="AD891" s="2238"/>
      <c r="AE891" s="2238"/>
      <c r="AF891" s="2237"/>
      <c r="AG891" s="2237"/>
      <c r="AH891" s="2237"/>
      <c r="AI891" s="2237"/>
      <c r="AJ891" s="2237"/>
      <c r="AK891" s="2237"/>
      <c r="AL891" s="2237"/>
      <c r="AM891" s="2237"/>
      <c r="AN891" s="2237"/>
      <c r="AO891" s="2237"/>
      <c r="AP891" s="2237"/>
      <c r="AQ891" s="2237"/>
      <c r="AR891" s="2237"/>
      <c r="AS891" s="2237"/>
      <c r="AT891" s="2237"/>
      <c r="AU891" s="2237"/>
      <c r="AV891" s="2237"/>
      <c r="AW891" s="2237"/>
      <c r="AX891" s="2237"/>
      <c r="AY891" s="2237"/>
      <c r="AZ891" s="2237"/>
      <c r="BA891" s="2237"/>
      <c r="BB891" s="2237"/>
      <c r="BC891" s="2237"/>
      <c r="BD891" s="2237"/>
      <c r="BE891" s="2237"/>
      <c r="BF891" s="2237"/>
      <c r="BG891" s="2237"/>
      <c r="BH891" s="2237"/>
      <c r="BI891" s="2237"/>
      <c r="BJ891" s="2237"/>
      <c r="BK891" s="2237"/>
      <c r="BL891" s="2237"/>
      <c r="BM891" s="2237"/>
      <c r="BN891" s="2237"/>
      <c r="BO891" s="2237"/>
      <c r="BP891" s="2237"/>
      <c r="BQ891" s="2237"/>
      <c r="BR891" s="2237"/>
      <c r="BS891" s="2238"/>
      <c r="BT891" s="2237"/>
      <c r="BU891" s="2237"/>
      <c r="BV891" s="2237"/>
      <c r="BW891" s="2237"/>
      <c r="BX891" s="2237"/>
      <c r="BY891" s="2237"/>
      <c r="BZ891" s="2237"/>
      <c r="CA891" s="2237"/>
      <c r="CB891" s="2237"/>
      <c r="CC891" s="2237"/>
      <c r="CD891" s="2237"/>
      <c r="CE891" s="2237"/>
      <c r="CF891" s="2237"/>
      <c r="CG891" s="2237"/>
      <c r="CH891" s="2237"/>
      <c r="CI891" s="2237"/>
      <c r="CJ891" s="2237"/>
      <c r="CK891" s="2237"/>
      <c r="CL891" s="2237"/>
      <c r="CM891" s="2238"/>
      <c r="CN891" s="2238"/>
      <c r="CO891" s="2239"/>
      <c r="CQ891" s="1653"/>
    </row>
    <row r="892" spans="1:95" s="551" customFormat="1" x14ac:dyDescent="0.2">
      <c r="A892" s="2170"/>
      <c r="B892" s="2236"/>
      <c r="C892" s="2164"/>
      <c r="D892" s="2164"/>
      <c r="E892" s="2165"/>
      <c r="F892" s="2167"/>
      <c r="G892" s="2164"/>
      <c r="H892" s="2167"/>
      <c r="I892" s="2237"/>
      <c r="J892" s="2237"/>
      <c r="K892" s="2237"/>
      <c r="L892" s="2237"/>
      <c r="M892" s="2237"/>
      <c r="N892" s="2237"/>
      <c r="O892" s="2237"/>
      <c r="P892" s="2237"/>
      <c r="Q892" s="2237"/>
      <c r="R892" s="2237"/>
      <c r="S892" s="2237"/>
      <c r="T892" s="2237"/>
      <c r="U892" s="2237"/>
      <c r="V892" s="2237"/>
      <c r="W892" s="2237"/>
      <c r="X892" s="2237"/>
      <c r="Y892" s="2237"/>
      <c r="Z892" s="2237"/>
      <c r="AA892" s="2237"/>
      <c r="AB892" s="2238"/>
      <c r="AC892" s="2238"/>
      <c r="AD892" s="2238"/>
      <c r="AE892" s="2238"/>
      <c r="AF892" s="2237"/>
      <c r="AG892" s="2237"/>
      <c r="AH892" s="2237"/>
      <c r="AI892" s="2237"/>
      <c r="AJ892" s="2237"/>
      <c r="AK892" s="2237"/>
      <c r="AL892" s="2237"/>
      <c r="AM892" s="2237"/>
      <c r="AN892" s="2237"/>
      <c r="AO892" s="2237"/>
      <c r="AP892" s="2237"/>
      <c r="AQ892" s="2237"/>
      <c r="AR892" s="2237"/>
      <c r="AS892" s="2237"/>
      <c r="AT892" s="2237"/>
      <c r="AU892" s="2237"/>
      <c r="AV892" s="2237"/>
      <c r="AW892" s="2237"/>
      <c r="AX892" s="2237"/>
      <c r="AY892" s="2237"/>
      <c r="AZ892" s="2237"/>
      <c r="BA892" s="2237"/>
      <c r="BB892" s="2237"/>
      <c r="BC892" s="2237"/>
      <c r="BD892" s="2237"/>
      <c r="BE892" s="2237"/>
      <c r="BF892" s="2237"/>
      <c r="BG892" s="2237"/>
      <c r="BH892" s="2237"/>
      <c r="BI892" s="2237"/>
      <c r="BJ892" s="2237"/>
      <c r="BK892" s="2237"/>
      <c r="BL892" s="2237"/>
      <c r="BM892" s="2237"/>
      <c r="BN892" s="2237"/>
      <c r="BO892" s="2237"/>
      <c r="BP892" s="2237"/>
      <c r="BQ892" s="2237"/>
      <c r="BR892" s="2237"/>
      <c r="BS892" s="2238"/>
      <c r="BT892" s="2237"/>
      <c r="BU892" s="2237"/>
      <c r="BV892" s="2237"/>
      <c r="BW892" s="2237"/>
      <c r="BX892" s="2237"/>
      <c r="BY892" s="2237"/>
      <c r="BZ892" s="2237"/>
      <c r="CA892" s="2237"/>
      <c r="CB892" s="2237"/>
      <c r="CC892" s="2237"/>
      <c r="CD892" s="2237"/>
      <c r="CE892" s="2237"/>
      <c r="CF892" s="2237"/>
      <c r="CG892" s="2237"/>
      <c r="CH892" s="2237"/>
      <c r="CI892" s="2237"/>
      <c r="CJ892" s="2237"/>
      <c r="CK892" s="2237"/>
      <c r="CL892" s="2237"/>
      <c r="CM892" s="2238"/>
      <c r="CN892" s="2238"/>
      <c r="CO892" s="2239"/>
      <c r="CQ892" s="1653"/>
    </row>
    <row r="893" spans="1:95" s="551" customFormat="1" x14ac:dyDescent="0.2">
      <c r="A893" s="2170"/>
      <c r="B893" s="2236"/>
      <c r="C893" s="2164"/>
      <c r="D893" s="2164"/>
      <c r="E893" s="2165"/>
      <c r="F893" s="2167"/>
      <c r="G893" s="2164"/>
      <c r="H893" s="2167"/>
      <c r="I893" s="2237"/>
      <c r="J893" s="2237"/>
      <c r="K893" s="2237"/>
      <c r="L893" s="2237"/>
      <c r="M893" s="2237"/>
      <c r="N893" s="2237"/>
      <c r="O893" s="2237"/>
      <c r="P893" s="2237"/>
      <c r="Q893" s="2237"/>
      <c r="R893" s="2237"/>
      <c r="S893" s="2237"/>
      <c r="T893" s="2237"/>
      <c r="U893" s="2237"/>
      <c r="V893" s="2237"/>
      <c r="W893" s="2237"/>
      <c r="X893" s="2237"/>
      <c r="Y893" s="2237"/>
      <c r="Z893" s="2237"/>
      <c r="AA893" s="2237"/>
      <c r="AB893" s="2238"/>
      <c r="AC893" s="2238"/>
      <c r="AD893" s="2238"/>
      <c r="AE893" s="2238"/>
      <c r="AF893" s="2237"/>
      <c r="AG893" s="2237"/>
      <c r="AH893" s="2237"/>
      <c r="AI893" s="2237"/>
      <c r="AJ893" s="2237"/>
      <c r="AK893" s="2237"/>
      <c r="AL893" s="2237"/>
      <c r="AM893" s="2237"/>
      <c r="AN893" s="2237"/>
      <c r="AO893" s="2237"/>
      <c r="AP893" s="2237"/>
      <c r="AQ893" s="2237"/>
      <c r="AR893" s="2237"/>
      <c r="AS893" s="2237"/>
      <c r="AT893" s="2237"/>
      <c r="AU893" s="2237"/>
      <c r="AV893" s="2237"/>
      <c r="AW893" s="2237"/>
      <c r="AX893" s="2237"/>
      <c r="AY893" s="2237"/>
      <c r="AZ893" s="2237"/>
      <c r="BA893" s="2237"/>
      <c r="BB893" s="2237"/>
      <c r="BC893" s="2237"/>
      <c r="BD893" s="2237"/>
      <c r="BE893" s="2237"/>
      <c r="BF893" s="2237"/>
      <c r="BG893" s="2237"/>
      <c r="BH893" s="2237"/>
      <c r="BI893" s="2237"/>
      <c r="BJ893" s="2237"/>
      <c r="BK893" s="2237"/>
      <c r="BL893" s="2237"/>
      <c r="BM893" s="2237"/>
      <c r="BN893" s="2237"/>
      <c r="BO893" s="2237"/>
      <c r="BP893" s="2237"/>
      <c r="BQ893" s="2237"/>
      <c r="BR893" s="2237"/>
      <c r="BS893" s="2238"/>
      <c r="BT893" s="2237"/>
      <c r="BU893" s="2237"/>
      <c r="BV893" s="2237"/>
      <c r="BW893" s="2237"/>
      <c r="BX893" s="2237"/>
      <c r="BY893" s="2237"/>
      <c r="BZ893" s="2237"/>
      <c r="CA893" s="2237"/>
      <c r="CB893" s="2237"/>
      <c r="CC893" s="2237"/>
      <c r="CD893" s="2237"/>
      <c r="CE893" s="2237"/>
      <c r="CF893" s="2237"/>
      <c r="CG893" s="2237"/>
      <c r="CH893" s="2237"/>
      <c r="CI893" s="2237"/>
      <c r="CJ893" s="2237"/>
      <c r="CK893" s="2237"/>
      <c r="CL893" s="2237"/>
      <c r="CM893" s="2238"/>
      <c r="CN893" s="2238"/>
      <c r="CO893" s="2239"/>
      <c r="CQ893" s="1653"/>
    </row>
    <row r="894" spans="1:95" s="551" customFormat="1" x14ac:dyDescent="0.2">
      <c r="A894" s="2170"/>
      <c r="B894" s="2236"/>
      <c r="C894" s="2164"/>
      <c r="D894" s="2164"/>
      <c r="E894" s="2165"/>
      <c r="F894" s="2167"/>
      <c r="G894" s="2164"/>
      <c r="H894" s="2167"/>
      <c r="I894" s="2237"/>
      <c r="J894" s="2237"/>
      <c r="K894" s="2237"/>
      <c r="L894" s="2237"/>
      <c r="M894" s="2237"/>
      <c r="N894" s="2237"/>
      <c r="O894" s="2237"/>
      <c r="P894" s="2237"/>
      <c r="Q894" s="2237"/>
      <c r="R894" s="2237"/>
      <c r="S894" s="2237"/>
      <c r="T894" s="2237"/>
      <c r="U894" s="2237"/>
      <c r="V894" s="2237"/>
      <c r="W894" s="2237"/>
      <c r="X894" s="2237"/>
      <c r="Y894" s="2237"/>
      <c r="Z894" s="2237"/>
      <c r="AA894" s="2237"/>
      <c r="AB894" s="2238"/>
      <c r="AC894" s="2238"/>
      <c r="AD894" s="2238"/>
      <c r="AE894" s="2238"/>
      <c r="AF894" s="2237"/>
      <c r="AG894" s="2237"/>
      <c r="AH894" s="2237"/>
      <c r="AI894" s="2237"/>
      <c r="AJ894" s="2237"/>
      <c r="AK894" s="2237"/>
      <c r="AL894" s="2237"/>
      <c r="AM894" s="2237"/>
      <c r="AN894" s="2237"/>
      <c r="AO894" s="2237"/>
      <c r="AP894" s="2237"/>
      <c r="AQ894" s="2237"/>
      <c r="AR894" s="2237"/>
      <c r="AS894" s="2237"/>
      <c r="AT894" s="2237"/>
      <c r="AU894" s="2237"/>
      <c r="AV894" s="2237"/>
      <c r="AW894" s="2237"/>
      <c r="AX894" s="2237"/>
      <c r="AY894" s="2237"/>
      <c r="AZ894" s="2237"/>
      <c r="BA894" s="2237"/>
      <c r="BB894" s="2237"/>
      <c r="BC894" s="2237"/>
      <c r="BD894" s="2237"/>
      <c r="BE894" s="2237"/>
      <c r="BF894" s="2237"/>
      <c r="BG894" s="2237"/>
      <c r="BH894" s="2237"/>
      <c r="BI894" s="2237"/>
      <c r="BJ894" s="2237"/>
      <c r="BK894" s="2237"/>
      <c r="BL894" s="2237"/>
      <c r="BM894" s="2237"/>
      <c r="BN894" s="2237"/>
      <c r="BO894" s="2237"/>
      <c r="BP894" s="2237"/>
      <c r="BQ894" s="2237"/>
      <c r="BR894" s="2237"/>
      <c r="BS894" s="2238"/>
      <c r="BT894" s="2237"/>
      <c r="BU894" s="2237"/>
      <c r="BV894" s="2237"/>
      <c r="BW894" s="2237"/>
      <c r="BX894" s="2237"/>
      <c r="BY894" s="2237"/>
      <c r="BZ894" s="2237"/>
      <c r="CA894" s="2237"/>
      <c r="CB894" s="2237"/>
      <c r="CC894" s="2237"/>
      <c r="CD894" s="2237"/>
      <c r="CE894" s="2237"/>
      <c r="CF894" s="2237"/>
      <c r="CG894" s="2237"/>
      <c r="CH894" s="2237"/>
      <c r="CI894" s="2237"/>
      <c r="CJ894" s="2237"/>
      <c r="CK894" s="2237"/>
      <c r="CL894" s="2237"/>
      <c r="CM894" s="2238"/>
      <c r="CN894" s="2238"/>
      <c r="CO894" s="2239"/>
      <c r="CQ894" s="1653"/>
    </row>
    <row r="895" spans="1:95" s="551" customFormat="1" x14ac:dyDescent="0.2">
      <c r="A895" s="2170"/>
      <c r="B895" s="2236"/>
      <c r="C895" s="2164"/>
      <c r="D895" s="2164"/>
      <c r="E895" s="2165"/>
      <c r="F895" s="2167"/>
      <c r="G895" s="2164"/>
      <c r="H895" s="2167"/>
      <c r="I895" s="2237"/>
      <c r="J895" s="2237"/>
      <c r="K895" s="2237"/>
      <c r="L895" s="2237"/>
      <c r="M895" s="2237"/>
      <c r="N895" s="2237"/>
      <c r="O895" s="2237"/>
      <c r="P895" s="2237"/>
      <c r="Q895" s="2237"/>
      <c r="R895" s="2237"/>
      <c r="S895" s="2237"/>
      <c r="T895" s="2237"/>
      <c r="U895" s="2237"/>
      <c r="V895" s="2237"/>
      <c r="W895" s="2237"/>
      <c r="X895" s="2237"/>
      <c r="Y895" s="2237"/>
      <c r="Z895" s="2237"/>
      <c r="AA895" s="2237"/>
      <c r="AB895" s="2238"/>
      <c r="AC895" s="2238"/>
      <c r="AD895" s="2238"/>
      <c r="AE895" s="2238"/>
      <c r="AF895" s="2237"/>
      <c r="AG895" s="2237"/>
      <c r="AH895" s="2237"/>
      <c r="AI895" s="2237"/>
      <c r="AJ895" s="2237"/>
      <c r="AK895" s="2237"/>
      <c r="AL895" s="2237"/>
      <c r="AM895" s="2237"/>
      <c r="AN895" s="2237"/>
      <c r="AO895" s="2237"/>
      <c r="AP895" s="2237"/>
      <c r="AQ895" s="2237"/>
      <c r="AR895" s="2237"/>
      <c r="AS895" s="2237"/>
      <c r="AT895" s="2237"/>
      <c r="AU895" s="2237"/>
      <c r="AV895" s="2237"/>
      <c r="AW895" s="2237"/>
      <c r="AX895" s="2237"/>
      <c r="AY895" s="2237"/>
      <c r="AZ895" s="2237"/>
      <c r="BA895" s="2237"/>
      <c r="BB895" s="2237"/>
      <c r="BC895" s="2237"/>
      <c r="BD895" s="2237"/>
      <c r="BE895" s="2237"/>
      <c r="BF895" s="2237"/>
      <c r="BG895" s="2237"/>
      <c r="BH895" s="2237"/>
      <c r="BI895" s="2237"/>
      <c r="BJ895" s="2237"/>
      <c r="BK895" s="2237"/>
      <c r="BL895" s="2237"/>
      <c r="BM895" s="2237"/>
      <c r="BN895" s="2237"/>
      <c r="BO895" s="2237"/>
      <c r="BP895" s="2237"/>
      <c r="BQ895" s="2237"/>
      <c r="BR895" s="2237"/>
      <c r="BS895" s="2238"/>
      <c r="BT895" s="2237"/>
      <c r="BU895" s="2237"/>
      <c r="BV895" s="2237"/>
      <c r="BW895" s="2237"/>
      <c r="BX895" s="2237"/>
      <c r="BY895" s="2237"/>
      <c r="BZ895" s="2237"/>
      <c r="CA895" s="2237"/>
      <c r="CB895" s="2237"/>
      <c r="CC895" s="2237"/>
      <c r="CD895" s="2237"/>
      <c r="CE895" s="2237"/>
      <c r="CF895" s="2237"/>
      <c r="CG895" s="2237"/>
      <c r="CH895" s="2237"/>
      <c r="CI895" s="2237"/>
      <c r="CJ895" s="2237"/>
      <c r="CK895" s="2237"/>
      <c r="CL895" s="2237"/>
      <c r="CM895" s="2238"/>
      <c r="CN895" s="2238"/>
      <c r="CO895" s="2239"/>
      <c r="CQ895" s="1653"/>
    </row>
    <row r="896" spans="1:95" s="551" customFormat="1" x14ac:dyDescent="0.2">
      <c r="A896" s="2170"/>
      <c r="B896" s="2236"/>
      <c r="C896" s="2164"/>
      <c r="D896" s="2164"/>
      <c r="E896" s="2165"/>
      <c r="F896" s="2167"/>
      <c r="G896" s="2164"/>
      <c r="H896" s="2167"/>
      <c r="I896" s="2237"/>
      <c r="J896" s="2237"/>
      <c r="K896" s="2237"/>
      <c r="L896" s="2237"/>
      <c r="M896" s="2237"/>
      <c r="N896" s="2237"/>
      <c r="O896" s="2237"/>
      <c r="P896" s="2237"/>
      <c r="Q896" s="2237"/>
      <c r="R896" s="2237"/>
      <c r="S896" s="2237"/>
      <c r="T896" s="2237"/>
      <c r="U896" s="2237"/>
      <c r="V896" s="2237"/>
      <c r="W896" s="2237"/>
      <c r="X896" s="2237"/>
      <c r="Y896" s="2237"/>
      <c r="Z896" s="2237"/>
      <c r="AA896" s="2237"/>
      <c r="AB896" s="2238"/>
      <c r="AC896" s="2238"/>
      <c r="AD896" s="2238"/>
      <c r="AE896" s="2238"/>
      <c r="AF896" s="2237"/>
      <c r="AG896" s="2237"/>
      <c r="AH896" s="2237"/>
      <c r="AI896" s="2237"/>
      <c r="AJ896" s="2237"/>
      <c r="AK896" s="2237"/>
      <c r="AL896" s="2237"/>
      <c r="AM896" s="2237"/>
      <c r="AN896" s="2237"/>
      <c r="AO896" s="2237"/>
      <c r="AP896" s="2237"/>
      <c r="AQ896" s="2237"/>
      <c r="AR896" s="2237"/>
      <c r="AS896" s="2237"/>
      <c r="AT896" s="2237"/>
      <c r="AU896" s="2237"/>
      <c r="AV896" s="2237"/>
      <c r="AW896" s="2237"/>
      <c r="AX896" s="2237"/>
      <c r="AY896" s="2237"/>
      <c r="AZ896" s="2237"/>
      <c r="BA896" s="2237"/>
      <c r="BB896" s="2237"/>
      <c r="BC896" s="2237"/>
      <c r="BD896" s="2237"/>
      <c r="BE896" s="2237"/>
      <c r="BF896" s="2237"/>
      <c r="BG896" s="2237"/>
      <c r="BH896" s="2237"/>
      <c r="BI896" s="2237"/>
      <c r="BJ896" s="2237"/>
      <c r="BK896" s="2237"/>
      <c r="BL896" s="2237"/>
      <c r="BM896" s="2237"/>
      <c r="BN896" s="2237"/>
      <c r="BO896" s="2237"/>
      <c r="BP896" s="2237"/>
      <c r="BQ896" s="2237"/>
      <c r="BR896" s="2237"/>
      <c r="BS896" s="2238"/>
      <c r="BT896" s="2237"/>
      <c r="BU896" s="2237"/>
      <c r="BV896" s="2237"/>
      <c r="BW896" s="2237"/>
      <c r="BX896" s="2237"/>
      <c r="BY896" s="2237"/>
      <c r="BZ896" s="2237"/>
      <c r="CA896" s="2237"/>
      <c r="CB896" s="2237"/>
      <c r="CC896" s="2237"/>
      <c r="CD896" s="2237"/>
      <c r="CE896" s="2237"/>
      <c r="CF896" s="2237"/>
      <c r="CG896" s="2237"/>
      <c r="CH896" s="2237"/>
      <c r="CI896" s="2237"/>
      <c r="CJ896" s="2237"/>
      <c r="CK896" s="2237"/>
      <c r="CL896" s="2237"/>
      <c r="CM896" s="2238"/>
      <c r="CN896" s="2238"/>
      <c r="CO896" s="2239"/>
      <c r="CQ896" s="1653"/>
    </row>
    <row r="897" spans="1:95" s="551" customFormat="1" x14ac:dyDescent="0.2">
      <c r="A897" s="2170"/>
      <c r="B897" s="2236"/>
      <c r="C897" s="2164"/>
      <c r="D897" s="2164"/>
      <c r="E897" s="2165"/>
      <c r="F897" s="2167"/>
      <c r="G897" s="2164"/>
      <c r="H897" s="2167"/>
      <c r="I897" s="2237"/>
      <c r="J897" s="2237"/>
      <c r="K897" s="2237"/>
      <c r="L897" s="2237"/>
      <c r="M897" s="2237"/>
      <c r="N897" s="2237"/>
      <c r="O897" s="2237"/>
      <c r="P897" s="2237"/>
      <c r="Q897" s="2237"/>
      <c r="R897" s="2237"/>
      <c r="S897" s="2237"/>
      <c r="T897" s="2237"/>
      <c r="U897" s="2237"/>
      <c r="V897" s="2237"/>
      <c r="W897" s="2237"/>
      <c r="X897" s="2237"/>
      <c r="Y897" s="2237"/>
      <c r="Z897" s="2237"/>
      <c r="AA897" s="2237"/>
      <c r="AB897" s="2238"/>
      <c r="AC897" s="2238"/>
      <c r="AD897" s="2238"/>
      <c r="AE897" s="2238"/>
      <c r="AF897" s="2237"/>
      <c r="AG897" s="2237"/>
      <c r="AH897" s="2237"/>
      <c r="AI897" s="2237"/>
      <c r="AJ897" s="2237"/>
      <c r="AK897" s="2237"/>
      <c r="AL897" s="2237"/>
      <c r="AM897" s="2237"/>
      <c r="AN897" s="2237"/>
      <c r="AO897" s="2237"/>
      <c r="AP897" s="2237"/>
      <c r="AQ897" s="2237"/>
      <c r="AR897" s="2237"/>
      <c r="AS897" s="2237"/>
      <c r="AT897" s="2237"/>
      <c r="AU897" s="2237"/>
      <c r="AV897" s="2237"/>
      <c r="AW897" s="2237"/>
      <c r="AX897" s="2237"/>
      <c r="AY897" s="2237"/>
      <c r="AZ897" s="2237"/>
      <c r="BA897" s="2237"/>
      <c r="BB897" s="2237"/>
      <c r="BC897" s="2237"/>
      <c r="BD897" s="2237"/>
      <c r="BE897" s="2237"/>
      <c r="BF897" s="2237"/>
      <c r="BG897" s="2237"/>
      <c r="BH897" s="2237"/>
      <c r="BI897" s="2237"/>
      <c r="BJ897" s="2237"/>
      <c r="BK897" s="2237"/>
      <c r="BL897" s="2237"/>
      <c r="BM897" s="2237"/>
      <c r="BN897" s="2237"/>
      <c r="BO897" s="2237"/>
      <c r="BP897" s="2237"/>
      <c r="BQ897" s="2237"/>
      <c r="BR897" s="2237"/>
      <c r="BS897" s="2238"/>
      <c r="BT897" s="2237"/>
      <c r="BU897" s="2237"/>
      <c r="BV897" s="2237"/>
      <c r="BW897" s="2237"/>
      <c r="BX897" s="2237"/>
      <c r="BY897" s="2237"/>
      <c r="BZ897" s="2237"/>
      <c r="CA897" s="2237"/>
      <c r="CB897" s="2237"/>
      <c r="CC897" s="2237"/>
      <c r="CD897" s="2237"/>
      <c r="CE897" s="2237"/>
      <c r="CF897" s="2237"/>
      <c r="CG897" s="2237"/>
      <c r="CH897" s="2237"/>
      <c r="CI897" s="2237"/>
      <c r="CJ897" s="2237"/>
      <c r="CK897" s="2237"/>
      <c r="CL897" s="2237"/>
      <c r="CM897" s="2238"/>
      <c r="CN897" s="2238"/>
      <c r="CO897" s="2239"/>
      <c r="CQ897" s="1653"/>
    </row>
    <row r="898" spans="1:95" s="551" customFormat="1" x14ac:dyDescent="0.2">
      <c r="A898" s="2170"/>
      <c r="B898" s="2236"/>
      <c r="C898" s="2164"/>
      <c r="D898" s="2164"/>
      <c r="E898" s="2165"/>
      <c r="F898" s="2167"/>
      <c r="G898" s="2164"/>
      <c r="H898" s="2167"/>
      <c r="I898" s="2237"/>
      <c r="J898" s="2237"/>
      <c r="K898" s="2237"/>
      <c r="L898" s="2237"/>
      <c r="M898" s="2237"/>
      <c r="N898" s="2237"/>
      <c r="O898" s="2237"/>
      <c r="P898" s="2237"/>
      <c r="Q898" s="2237"/>
      <c r="R898" s="2237"/>
      <c r="S898" s="2237"/>
      <c r="T898" s="2237"/>
      <c r="U898" s="2237"/>
      <c r="V898" s="2237"/>
      <c r="W898" s="2237"/>
      <c r="X898" s="2237"/>
      <c r="Y898" s="2237"/>
      <c r="Z898" s="2237"/>
      <c r="AA898" s="2237"/>
      <c r="AB898" s="2238"/>
      <c r="AC898" s="2238"/>
      <c r="AD898" s="2238"/>
      <c r="AE898" s="2238"/>
      <c r="AF898" s="2237"/>
      <c r="AG898" s="2237"/>
      <c r="AH898" s="2237"/>
      <c r="AI898" s="2237"/>
      <c r="AJ898" s="2237"/>
      <c r="AK898" s="2237"/>
      <c r="AL898" s="2237"/>
      <c r="AM898" s="2237"/>
      <c r="AN898" s="2237"/>
      <c r="AO898" s="2237"/>
      <c r="AP898" s="2237"/>
      <c r="AQ898" s="2237"/>
      <c r="AR898" s="2237"/>
      <c r="AS898" s="2237"/>
      <c r="AT898" s="2237"/>
      <c r="AU898" s="2237"/>
      <c r="AV898" s="2237"/>
      <c r="AW898" s="2237"/>
      <c r="AX898" s="2237"/>
      <c r="AY898" s="2237"/>
      <c r="AZ898" s="2237"/>
      <c r="BA898" s="2237"/>
      <c r="BB898" s="2237"/>
      <c r="BC898" s="2237"/>
      <c r="BD898" s="2237"/>
      <c r="BE898" s="2237"/>
      <c r="BF898" s="2237"/>
      <c r="BG898" s="2237"/>
      <c r="BH898" s="2237"/>
      <c r="BI898" s="2237"/>
      <c r="BJ898" s="2237"/>
      <c r="BK898" s="2237"/>
      <c r="BL898" s="2237"/>
      <c r="BM898" s="2237"/>
      <c r="BN898" s="2237"/>
      <c r="BO898" s="2237"/>
      <c r="BP898" s="2237"/>
      <c r="BQ898" s="2237"/>
      <c r="BR898" s="2237"/>
      <c r="BS898" s="2238"/>
      <c r="BT898" s="2237"/>
      <c r="BU898" s="2237"/>
      <c r="BV898" s="2237"/>
      <c r="BW898" s="2237"/>
      <c r="BX898" s="2237"/>
      <c r="BY898" s="2237"/>
      <c r="BZ898" s="2237"/>
      <c r="CA898" s="2237"/>
      <c r="CB898" s="2237"/>
      <c r="CC898" s="2237"/>
      <c r="CD898" s="2237"/>
      <c r="CE898" s="2237"/>
      <c r="CF898" s="2237"/>
      <c r="CG898" s="2237"/>
      <c r="CH898" s="2237"/>
      <c r="CI898" s="2237"/>
      <c r="CJ898" s="2237"/>
      <c r="CK898" s="2237"/>
      <c r="CL898" s="2237"/>
      <c r="CM898" s="2238"/>
      <c r="CN898" s="2238"/>
      <c r="CO898" s="2239"/>
      <c r="CQ898" s="1653"/>
    </row>
    <row r="899" spans="1:95" s="551" customFormat="1" x14ac:dyDescent="0.2">
      <c r="A899" s="2170"/>
      <c r="B899" s="2236"/>
      <c r="C899" s="2164"/>
      <c r="D899" s="2164"/>
      <c r="E899" s="2165"/>
      <c r="F899" s="2167"/>
      <c r="G899" s="2164"/>
      <c r="H899" s="2167"/>
      <c r="I899" s="2237"/>
      <c r="J899" s="2237"/>
      <c r="K899" s="2237"/>
      <c r="L899" s="2237"/>
      <c r="M899" s="2237"/>
      <c r="N899" s="2237"/>
      <c r="O899" s="2237"/>
      <c r="P899" s="2237"/>
      <c r="Q899" s="2237"/>
      <c r="R899" s="2237"/>
      <c r="S899" s="2237"/>
      <c r="T899" s="2237"/>
      <c r="U899" s="2237"/>
      <c r="V899" s="2237"/>
      <c r="W899" s="2237"/>
      <c r="X899" s="2237"/>
      <c r="Y899" s="2237"/>
      <c r="Z899" s="2237"/>
      <c r="AA899" s="2237"/>
      <c r="AB899" s="2238"/>
      <c r="AC899" s="2238"/>
      <c r="AD899" s="2238"/>
      <c r="AE899" s="2238"/>
      <c r="AF899" s="2237"/>
      <c r="AG899" s="2237"/>
      <c r="AH899" s="2237"/>
      <c r="AI899" s="2237"/>
      <c r="AJ899" s="2237"/>
      <c r="AK899" s="2237"/>
      <c r="AL899" s="2237"/>
      <c r="AM899" s="2237"/>
      <c r="AN899" s="2237"/>
      <c r="AO899" s="2237"/>
      <c r="AP899" s="2237"/>
      <c r="AQ899" s="2237"/>
      <c r="AR899" s="2237"/>
      <c r="AS899" s="2237"/>
      <c r="AT899" s="2237"/>
      <c r="AU899" s="2237"/>
      <c r="AV899" s="2237"/>
      <c r="AW899" s="2237"/>
      <c r="AX899" s="2237"/>
      <c r="AY899" s="2237"/>
      <c r="AZ899" s="2237"/>
      <c r="BA899" s="2237"/>
      <c r="BB899" s="2237"/>
      <c r="BC899" s="2237"/>
      <c r="BD899" s="2237"/>
      <c r="BE899" s="2237"/>
      <c r="BF899" s="2237"/>
      <c r="BG899" s="2237"/>
      <c r="BH899" s="2237"/>
      <c r="BI899" s="2237"/>
      <c r="BJ899" s="2237"/>
      <c r="BK899" s="2237"/>
      <c r="BL899" s="2237"/>
      <c r="BM899" s="2237"/>
      <c r="BN899" s="2237"/>
      <c r="BO899" s="2237"/>
      <c r="BP899" s="2237"/>
      <c r="BQ899" s="2237"/>
      <c r="BR899" s="2237"/>
      <c r="BS899" s="2238"/>
      <c r="BT899" s="2237"/>
      <c r="BU899" s="2237"/>
      <c r="BV899" s="2237"/>
      <c r="BW899" s="2237"/>
      <c r="BX899" s="2237"/>
      <c r="BY899" s="2237"/>
      <c r="BZ899" s="2237"/>
      <c r="CA899" s="2237"/>
      <c r="CB899" s="2237"/>
      <c r="CC899" s="2237"/>
      <c r="CD899" s="2237"/>
      <c r="CE899" s="2237"/>
      <c r="CF899" s="2237"/>
      <c r="CG899" s="2237"/>
      <c r="CH899" s="2237"/>
      <c r="CI899" s="2237"/>
      <c r="CJ899" s="2237"/>
      <c r="CK899" s="2237"/>
      <c r="CL899" s="2237"/>
      <c r="CM899" s="2238"/>
      <c r="CN899" s="2238"/>
      <c r="CO899" s="2239"/>
      <c r="CQ899" s="1653"/>
    </row>
    <row r="900" spans="1:95" s="551" customFormat="1" x14ac:dyDescent="0.2">
      <c r="A900" s="2170"/>
      <c r="B900" s="2236"/>
      <c r="C900" s="2164"/>
      <c r="D900" s="2164"/>
      <c r="E900" s="2165"/>
      <c r="F900" s="2167"/>
      <c r="G900" s="2164"/>
      <c r="H900" s="2167"/>
      <c r="I900" s="2237"/>
      <c r="J900" s="2237"/>
      <c r="K900" s="2237"/>
      <c r="L900" s="2237"/>
      <c r="M900" s="2237"/>
      <c r="N900" s="2237"/>
      <c r="O900" s="2237"/>
      <c r="P900" s="2237"/>
      <c r="Q900" s="2237"/>
      <c r="R900" s="2237"/>
      <c r="S900" s="2237"/>
      <c r="T900" s="2237"/>
      <c r="U900" s="2237"/>
      <c r="V900" s="2237"/>
      <c r="W900" s="2237"/>
      <c r="X900" s="2237"/>
      <c r="Y900" s="2237"/>
      <c r="Z900" s="2237"/>
      <c r="AA900" s="2237"/>
      <c r="AB900" s="2238"/>
      <c r="AC900" s="2238"/>
      <c r="AD900" s="2238"/>
      <c r="AE900" s="2238"/>
      <c r="AF900" s="2237"/>
      <c r="AG900" s="2237"/>
      <c r="AH900" s="2237"/>
      <c r="AI900" s="2237"/>
      <c r="AJ900" s="2237"/>
      <c r="AK900" s="2237"/>
      <c r="AL900" s="2237"/>
      <c r="AM900" s="2237"/>
      <c r="AN900" s="2237"/>
      <c r="AO900" s="2237"/>
      <c r="AP900" s="2237"/>
      <c r="AQ900" s="2237"/>
      <c r="AR900" s="2237"/>
      <c r="AS900" s="2237"/>
      <c r="AT900" s="2237"/>
      <c r="AU900" s="2237"/>
      <c r="AV900" s="2237"/>
      <c r="AW900" s="2237"/>
      <c r="AX900" s="2237"/>
      <c r="AY900" s="2237"/>
      <c r="AZ900" s="2237"/>
      <c r="BA900" s="2237"/>
      <c r="BB900" s="2237"/>
      <c r="BC900" s="2237"/>
      <c r="BD900" s="2237"/>
      <c r="BE900" s="2237"/>
      <c r="BF900" s="2237"/>
      <c r="BG900" s="2237"/>
      <c r="BH900" s="2237"/>
      <c r="BI900" s="2237"/>
      <c r="BJ900" s="2237"/>
      <c r="BK900" s="2237"/>
      <c r="BL900" s="2237"/>
      <c r="BM900" s="2237"/>
      <c r="BN900" s="2237"/>
      <c r="BO900" s="2237"/>
      <c r="BP900" s="2237"/>
      <c r="BQ900" s="2237"/>
      <c r="BR900" s="2237"/>
      <c r="BS900" s="2238"/>
      <c r="BT900" s="2237"/>
      <c r="BU900" s="2237"/>
      <c r="BV900" s="2237"/>
      <c r="BW900" s="2237"/>
      <c r="BX900" s="2237"/>
      <c r="BY900" s="2237"/>
      <c r="BZ900" s="2237"/>
      <c r="CA900" s="2237"/>
      <c r="CB900" s="2237"/>
      <c r="CC900" s="2237"/>
      <c r="CD900" s="2237"/>
      <c r="CE900" s="2237"/>
      <c r="CF900" s="2237"/>
      <c r="CG900" s="2237"/>
      <c r="CH900" s="2237"/>
      <c r="CI900" s="2237"/>
      <c r="CJ900" s="2237"/>
      <c r="CK900" s="2237"/>
      <c r="CL900" s="2237"/>
      <c r="CM900" s="2238"/>
      <c r="CN900" s="2238"/>
      <c r="CO900" s="2239"/>
      <c r="CQ900" s="1653"/>
    </row>
    <row r="901" spans="1:95" s="551" customFormat="1" x14ac:dyDescent="0.2">
      <c r="A901" s="2170"/>
      <c r="B901" s="2236"/>
      <c r="C901" s="2164"/>
      <c r="D901" s="2164"/>
      <c r="E901" s="2165"/>
      <c r="F901" s="2167"/>
      <c r="G901" s="2164"/>
      <c r="H901" s="2167"/>
      <c r="I901" s="2237"/>
      <c r="J901" s="2237"/>
      <c r="K901" s="2237"/>
      <c r="L901" s="2237"/>
      <c r="M901" s="2237"/>
      <c r="N901" s="2237"/>
      <c r="O901" s="2237"/>
      <c r="P901" s="2237"/>
      <c r="Q901" s="2237"/>
      <c r="R901" s="2237"/>
      <c r="S901" s="2237"/>
      <c r="T901" s="2237"/>
      <c r="U901" s="2237"/>
      <c r="V901" s="2237"/>
      <c r="W901" s="2237"/>
      <c r="X901" s="2237"/>
      <c r="Y901" s="2237"/>
      <c r="Z901" s="2237"/>
      <c r="AA901" s="2237"/>
      <c r="AB901" s="2238"/>
      <c r="AC901" s="2238"/>
      <c r="AD901" s="2238"/>
      <c r="AE901" s="2238"/>
      <c r="AF901" s="2237"/>
      <c r="AG901" s="2237"/>
      <c r="AH901" s="2237"/>
      <c r="AI901" s="2237"/>
      <c r="AJ901" s="2237"/>
      <c r="AK901" s="2237"/>
      <c r="AL901" s="2237"/>
      <c r="AM901" s="2237"/>
      <c r="AN901" s="2237"/>
      <c r="AO901" s="2237"/>
      <c r="AP901" s="2237"/>
      <c r="AQ901" s="2237"/>
      <c r="AR901" s="2237"/>
      <c r="AS901" s="2237"/>
      <c r="AT901" s="2237"/>
      <c r="AU901" s="2237"/>
      <c r="AV901" s="2237"/>
      <c r="AW901" s="2237"/>
      <c r="AX901" s="2237"/>
      <c r="AY901" s="2237"/>
      <c r="AZ901" s="2237"/>
      <c r="BA901" s="2237"/>
      <c r="BB901" s="2237"/>
      <c r="BC901" s="2237"/>
      <c r="BD901" s="2237"/>
      <c r="BE901" s="2237"/>
      <c r="BF901" s="2237"/>
      <c r="BG901" s="2237"/>
      <c r="BH901" s="2237"/>
      <c r="BI901" s="2237"/>
      <c r="BJ901" s="2237"/>
      <c r="BK901" s="2237"/>
      <c r="BL901" s="2237"/>
      <c r="BM901" s="2237"/>
      <c r="BN901" s="2237"/>
      <c r="BO901" s="2237"/>
      <c r="BP901" s="2237"/>
      <c r="BQ901" s="2237"/>
      <c r="BR901" s="2237"/>
      <c r="BS901" s="2238"/>
      <c r="BT901" s="2237"/>
      <c r="BU901" s="2237"/>
      <c r="BV901" s="2237"/>
      <c r="BW901" s="2237"/>
      <c r="BX901" s="2237"/>
      <c r="BY901" s="2237"/>
      <c r="BZ901" s="2237"/>
      <c r="CA901" s="2237"/>
      <c r="CB901" s="2237"/>
      <c r="CC901" s="2237"/>
      <c r="CD901" s="2237"/>
      <c r="CE901" s="2237"/>
      <c r="CF901" s="2237"/>
      <c r="CG901" s="2237"/>
      <c r="CH901" s="2237"/>
      <c r="CI901" s="2237"/>
      <c r="CJ901" s="2237"/>
      <c r="CK901" s="2237"/>
      <c r="CL901" s="2237"/>
      <c r="CM901" s="2238"/>
      <c r="CN901" s="2238"/>
      <c r="CO901" s="2239"/>
      <c r="CQ901" s="1653"/>
    </row>
    <row r="902" spans="1:95" s="551" customFormat="1" x14ac:dyDescent="0.2">
      <c r="A902" s="2170"/>
      <c r="B902" s="2236"/>
      <c r="C902" s="2164"/>
      <c r="D902" s="2164"/>
      <c r="E902" s="2165"/>
      <c r="F902" s="2167"/>
      <c r="G902" s="2164"/>
      <c r="H902" s="2167"/>
      <c r="I902" s="2237"/>
      <c r="J902" s="2237"/>
      <c r="K902" s="2237"/>
      <c r="L902" s="2237"/>
      <c r="M902" s="2237"/>
      <c r="N902" s="2237"/>
      <c r="O902" s="2237"/>
      <c r="P902" s="2237"/>
      <c r="Q902" s="2237"/>
      <c r="R902" s="2237"/>
      <c r="S902" s="2237"/>
      <c r="T902" s="2237"/>
      <c r="U902" s="2237"/>
      <c r="V902" s="2237"/>
      <c r="W902" s="2237"/>
      <c r="X902" s="2237"/>
      <c r="Y902" s="2237"/>
      <c r="Z902" s="2237"/>
      <c r="AA902" s="2237"/>
      <c r="AB902" s="2238"/>
      <c r="AC902" s="2238"/>
      <c r="AD902" s="2238"/>
      <c r="AE902" s="2238"/>
      <c r="AF902" s="2237"/>
      <c r="AG902" s="2237"/>
      <c r="AH902" s="2237"/>
      <c r="AI902" s="2237"/>
      <c r="AJ902" s="2237"/>
      <c r="AK902" s="2237"/>
      <c r="AL902" s="2237"/>
      <c r="AM902" s="2237"/>
      <c r="AN902" s="2237"/>
      <c r="AO902" s="2237"/>
      <c r="AP902" s="2237"/>
      <c r="AQ902" s="2237"/>
      <c r="AR902" s="2237"/>
      <c r="AS902" s="2237"/>
      <c r="AT902" s="2237"/>
      <c r="AU902" s="2237"/>
      <c r="AV902" s="2237"/>
      <c r="AW902" s="2237"/>
      <c r="AX902" s="2237"/>
      <c r="AY902" s="2237"/>
      <c r="AZ902" s="2237"/>
      <c r="BA902" s="2237"/>
      <c r="BB902" s="2237"/>
      <c r="BC902" s="2237"/>
      <c r="BD902" s="2237"/>
      <c r="BE902" s="2237"/>
      <c r="BF902" s="2237"/>
      <c r="BG902" s="2237"/>
      <c r="BH902" s="2237"/>
      <c r="BI902" s="2237"/>
      <c r="BJ902" s="2237"/>
      <c r="BK902" s="2237"/>
      <c r="BL902" s="2237"/>
      <c r="BM902" s="2237"/>
      <c r="BN902" s="2237"/>
      <c r="BO902" s="2237"/>
      <c r="BP902" s="2237"/>
      <c r="BQ902" s="2237"/>
      <c r="BR902" s="2237"/>
      <c r="BS902" s="2238"/>
      <c r="BT902" s="2237"/>
      <c r="BU902" s="2237"/>
      <c r="BV902" s="2237"/>
      <c r="BW902" s="2237"/>
      <c r="BX902" s="2237"/>
      <c r="BY902" s="2237"/>
      <c r="BZ902" s="2237"/>
      <c r="CA902" s="2237"/>
      <c r="CB902" s="2237"/>
      <c r="CC902" s="2237"/>
      <c r="CD902" s="2237"/>
      <c r="CE902" s="2237"/>
      <c r="CF902" s="2237"/>
      <c r="CG902" s="2237"/>
      <c r="CH902" s="2237"/>
      <c r="CI902" s="2237"/>
      <c r="CJ902" s="2237"/>
      <c r="CK902" s="2237"/>
      <c r="CL902" s="2237"/>
      <c r="CM902" s="2238"/>
      <c r="CN902" s="2238"/>
      <c r="CO902" s="2239"/>
      <c r="CQ902" s="1653"/>
    </row>
    <row r="903" spans="1:95" s="551" customFormat="1" x14ac:dyDescent="0.2">
      <c r="A903" s="2170"/>
      <c r="B903" s="2236"/>
      <c r="C903" s="2164"/>
      <c r="D903" s="2164"/>
      <c r="E903" s="2165"/>
      <c r="F903" s="2167"/>
      <c r="G903" s="2164"/>
      <c r="H903" s="2167"/>
      <c r="I903" s="2237"/>
      <c r="J903" s="2237"/>
      <c r="K903" s="2237"/>
      <c r="L903" s="2237"/>
      <c r="M903" s="2237"/>
      <c r="N903" s="2237"/>
      <c r="O903" s="2237"/>
      <c r="P903" s="2237"/>
      <c r="Q903" s="2237"/>
      <c r="R903" s="2237"/>
      <c r="S903" s="2237"/>
      <c r="T903" s="2237"/>
      <c r="U903" s="2237"/>
      <c r="V903" s="2237"/>
      <c r="W903" s="2237"/>
      <c r="X903" s="2237"/>
      <c r="Y903" s="2237"/>
      <c r="Z903" s="2237"/>
      <c r="AA903" s="2237"/>
      <c r="AB903" s="2238"/>
      <c r="AC903" s="2238"/>
      <c r="AD903" s="2238"/>
      <c r="AE903" s="2238"/>
      <c r="AF903" s="2237"/>
      <c r="AG903" s="2237"/>
      <c r="AH903" s="2237"/>
      <c r="AI903" s="2237"/>
      <c r="AJ903" s="2237"/>
      <c r="AK903" s="2237"/>
      <c r="AL903" s="2237"/>
      <c r="AM903" s="2237"/>
      <c r="AN903" s="2237"/>
      <c r="AO903" s="2237"/>
      <c r="AP903" s="2237"/>
      <c r="AQ903" s="2237"/>
      <c r="AR903" s="2237"/>
      <c r="AS903" s="2237"/>
      <c r="AT903" s="2237"/>
      <c r="AU903" s="2237"/>
      <c r="AV903" s="2237"/>
      <c r="AW903" s="2237"/>
      <c r="AX903" s="2237"/>
      <c r="AY903" s="2237"/>
      <c r="AZ903" s="2237"/>
      <c r="BA903" s="2237"/>
      <c r="BB903" s="2237"/>
      <c r="BC903" s="2237"/>
      <c r="BD903" s="2237"/>
      <c r="BE903" s="2237"/>
      <c r="BF903" s="2237"/>
      <c r="BG903" s="2237"/>
      <c r="BH903" s="2237"/>
      <c r="BI903" s="2237"/>
      <c r="BJ903" s="2237"/>
      <c r="BK903" s="2237"/>
      <c r="BL903" s="2237"/>
      <c r="BM903" s="2237"/>
      <c r="BN903" s="2237"/>
      <c r="BO903" s="2237"/>
      <c r="BP903" s="2237"/>
      <c r="BQ903" s="2237"/>
      <c r="BR903" s="2237"/>
      <c r="BS903" s="2238"/>
      <c r="BT903" s="2237"/>
      <c r="BU903" s="2237"/>
      <c r="BV903" s="2237"/>
      <c r="BW903" s="2237"/>
      <c r="BX903" s="2237"/>
      <c r="BY903" s="2237"/>
      <c r="BZ903" s="2237"/>
      <c r="CA903" s="2237"/>
      <c r="CB903" s="2237"/>
      <c r="CC903" s="2237"/>
      <c r="CD903" s="2237"/>
      <c r="CE903" s="2237"/>
      <c r="CF903" s="2237"/>
      <c r="CG903" s="2237"/>
      <c r="CH903" s="2237"/>
      <c r="CI903" s="2237"/>
      <c r="CJ903" s="2237"/>
      <c r="CK903" s="2237"/>
      <c r="CL903" s="2237"/>
      <c r="CM903" s="2238"/>
      <c r="CN903" s="2238"/>
      <c r="CO903" s="2239"/>
      <c r="CQ903" s="1653"/>
    </row>
    <row r="904" spans="1:95" s="551" customFormat="1" x14ac:dyDescent="0.2">
      <c r="A904" s="2170"/>
      <c r="B904" s="2236"/>
      <c r="C904" s="2164"/>
      <c r="D904" s="2164"/>
      <c r="E904" s="2165"/>
      <c r="F904" s="2167"/>
      <c r="G904" s="2164"/>
      <c r="H904" s="2167"/>
      <c r="I904" s="2237"/>
      <c r="J904" s="2237"/>
      <c r="K904" s="2237"/>
      <c r="L904" s="2237"/>
      <c r="M904" s="2237"/>
      <c r="N904" s="2237"/>
      <c r="O904" s="2237"/>
      <c r="P904" s="2237"/>
      <c r="Q904" s="2237"/>
      <c r="R904" s="2237"/>
      <c r="S904" s="2237"/>
      <c r="T904" s="2237"/>
      <c r="U904" s="2237"/>
      <c r="V904" s="2237"/>
      <c r="W904" s="2237"/>
      <c r="X904" s="2237"/>
      <c r="Y904" s="2237"/>
      <c r="Z904" s="2237"/>
      <c r="AA904" s="2237"/>
      <c r="AB904" s="2238"/>
      <c r="AC904" s="2238"/>
      <c r="AD904" s="2238"/>
      <c r="AE904" s="2238"/>
      <c r="AF904" s="2237"/>
      <c r="AG904" s="2237"/>
      <c r="AH904" s="2237"/>
      <c r="AI904" s="2237"/>
      <c r="AJ904" s="2237"/>
      <c r="AK904" s="2237"/>
      <c r="AL904" s="2237"/>
      <c r="AM904" s="2237"/>
      <c r="AN904" s="2237"/>
      <c r="AO904" s="2237"/>
      <c r="AP904" s="2237"/>
      <c r="AQ904" s="2237"/>
      <c r="AR904" s="2237"/>
      <c r="AS904" s="2237"/>
      <c r="AT904" s="2237"/>
      <c r="AU904" s="2237"/>
      <c r="AV904" s="2237"/>
      <c r="AW904" s="2237"/>
      <c r="AX904" s="2237"/>
      <c r="AY904" s="2237"/>
      <c r="AZ904" s="2237"/>
      <c r="BA904" s="2237"/>
      <c r="BB904" s="2237"/>
      <c r="BC904" s="2237"/>
      <c r="BD904" s="2237"/>
      <c r="BE904" s="2237"/>
      <c r="BF904" s="2237"/>
      <c r="BG904" s="2237"/>
      <c r="BH904" s="2237"/>
      <c r="BI904" s="2237"/>
      <c r="BJ904" s="2237"/>
      <c r="BK904" s="2237"/>
      <c r="BL904" s="2237"/>
      <c r="BM904" s="2237"/>
      <c r="BN904" s="2237"/>
      <c r="BO904" s="2237"/>
      <c r="BP904" s="2237"/>
      <c r="BQ904" s="2237"/>
      <c r="BR904" s="2237"/>
      <c r="BS904" s="2238"/>
      <c r="BT904" s="2237"/>
      <c r="BU904" s="2237"/>
      <c r="BV904" s="2237"/>
      <c r="BW904" s="2237"/>
      <c r="BX904" s="2237"/>
      <c r="BY904" s="2237"/>
      <c r="BZ904" s="2237"/>
      <c r="CA904" s="2237"/>
      <c r="CB904" s="2237"/>
      <c r="CC904" s="2237"/>
      <c r="CD904" s="2237"/>
      <c r="CE904" s="2237"/>
      <c r="CF904" s="2237"/>
      <c r="CG904" s="2237"/>
      <c r="CH904" s="2237"/>
      <c r="CI904" s="2237"/>
      <c r="CJ904" s="2237"/>
      <c r="CK904" s="2237"/>
      <c r="CL904" s="2237"/>
      <c r="CM904" s="2238"/>
      <c r="CN904" s="2238"/>
      <c r="CO904" s="2239"/>
      <c r="CQ904" s="1653"/>
    </row>
    <row r="905" spans="1:95" s="551" customFormat="1" x14ac:dyDescent="0.2">
      <c r="A905" s="2170"/>
      <c r="B905" s="2236"/>
      <c r="C905" s="2164"/>
      <c r="D905" s="2164"/>
      <c r="E905" s="2165"/>
      <c r="F905" s="2167"/>
      <c r="G905" s="2164"/>
      <c r="H905" s="2167"/>
      <c r="I905" s="2237"/>
      <c r="J905" s="2237"/>
      <c r="K905" s="2237"/>
      <c r="L905" s="2237"/>
      <c r="M905" s="2237"/>
      <c r="N905" s="2237"/>
      <c r="O905" s="2237"/>
      <c r="P905" s="2237"/>
      <c r="Q905" s="2237"/>
      <c r="R905" s="2237"/>
      <c r="S905" s="2237"/>
      <c r="T905" s="2237"/>
      <c r="U905" s="2237"/>
      <c r="V905" s="2237"/>
      <c r="W905" s="2237"/>
      <c r="X905" s="2237"/>
      <c r="Y905" s="2237"/>
      <c r="Z905" s="2237"/>
      <c r="AA905" s="2237"/>
      <c r="AB905" s="2238"/>
      <c r="AC905" s="2238"/>
      <c r="AD905" s="2238"/>
      <c r="AE905" s="2238"/>
      <c r="AF905" s="2237"/>
      <c r="AG905" s="2237"/>
      <c r="AH905" s="2237"/>
      <c r="AI905" s="2237"/>
      <c r="AJ905" s="2237"/>
      <c r="AK905" s="2237"/>
      <c r="AL905" s="2237"/>
      <c r="AM905" s="2237"/>
      <c r="AN905" s="2237"/>
      <c r="AO905" s="2237"/>
      <c r="AP905" s="2237"/>
      <c r="AQ905" s="2237"/>
      <c r="AR905" s="2237"/>
      <c r="AS905" s="2237"/>
      <c r="AT905" s="2237"/>
      <c r="AU905" s="2237"/>
      <c r="AV905" s="2237"/>
      <c r="AW905" s="2237"/>
      <c r="AX905" s="2237"/>
      <c r="AY905" s="2237"/>
      <c r="AZ905" s="2237"/>
      <c r="BA905" s="2237"/>
      <c r="BB905" s="2237"/>
      <c r="BC905" s="2237"/>
      <c r="BD905" s="2237"/>
      <c r="BE905" s="2237"/>
      <c r="BF905" s="2237"/>
      <c r="BG905" s="2237"/>
      <c r="BH905" s="2237"/>
      <c r="BI905" s="2237"/>
      <c r="BJ905" s="2237"/>
      <c r="BK905" s="2237"/>
      <c r="BL905" s="2237"/>
      <c r="BM905" s="2237"/>
      <c r="BN905" s="2237"/>
      <c r="BO905" s="2237"/>
      <c r="BP905" s="2237"/>
      <c r="BQ905" s="2237"/>
      <c r="BR905" s="2237"/>
      <c r="BS905" s="2238"/>
      <c r="BT905" s="2237"/>
      <c r="BU905" s="2237"/>
      <c r="BV905" s="2237"/>
      <c r="BW905" s="2237"/>
      <c r="BX905" s="2237"/>
      <c r="BY905" s="2237"/>
      <c r="BZ905" s="2237"/>
      <c r="CA905" s="2237"/>
      <c r="CB905" s="2237"/>
      <c r="CC905" s="2237"/>
      <c r="CD905" s="2237"/>
      <c r="CE905" s="2237"/>
      <c r="CF905" s="2237"/>
      <c r="CG905" s="2237"/>
      <c r="CH905" s="2237"/>
      <c r="CI905" s="2237"/>
      <c r="CJ905" s="2237"/>
      <c r="CK905" s="2237"/>
      <c r="CL905" s="2237"/>
      <c r="CM905" s="2238"/>
      <c r="CN905" s="2238"/>
      <c r="CO905" s="2239"/>
      <c r="CQ905" s="1653"/>
    </row>
    <row r="906" spans="1:95" s="551" customFormat="1" x14ac:dyDescent="0.2">
      <c r="A906" s="2170"/>
      <c r="B906" s="2236"/>
      <c r="C906" s="2164"/>
      <c r="D906" s="2164"/>
      <c r="E906" s="2165"/>
      <c r="F906" s="2167"/>
      <c r="G906" s="2164"/>
      <c r="H906" s="2167"/>
      <c r="I906" s="2237"/>
      <c r="J906" s="2237"/>
      <c r="K906" s="2237"/>
      <c r="L906" s="2237"/>
      <c r="M906" s="2237"/>
      <c r="N906" s="2237"/>
      <c r="O906" s="2237"/>
      <c r="P906" s="2237"/>
      <c r="Q906" s="2237"/>
      <c r="R906" s="2237"/>
      <c r="S906" s="2237"/>
      <c r="T906" s="2237"/>
      <c r="U906" s="2237"/>
      <c r="V906" s="2237"/>
      <c r="W906" s="2237"/>
      <c r="X906" s="2237"/>
      <c r="Y906" s="2237"/>
      <c r="Z906" s="2237"/>
      <c r="AA906" s="2237"/>
      <c r="AB906" s="2238"/>
      <c r="AC906" s="2238"/>
      <c r="AD906" s="2238"/>
      <c r="AE906" s="2238"/>
      <c r="AF906" s="2237"/>
      <c r="AG906" s="2237"/>
      <c r="AH906" s="2237"/>
      <c r="AI906" s="2237"/>
      <c r="AJ906" s="2237"/>
      <c r="AK906" s="2237"/>
      <c r="AL906" s="2237"/>
      <c r="AM906" s="2237"/>
      <c r="AN906" s="2237"/>
      <c r="AO906" s="2237"/>
      <c r="AP906" s="2237"/>
      <c r="AQ906" s="2237"/>
      <c r="AR906" s="2237"/>
      <c r="AS906" s="2237"/>
      <c r="AT906" s="2237"/>
      <c r="AU906" s="2237"/>
      <c r="AV906" s="2237"/>
      <c r="AW906" s="2237"/>
      <c r="AX906" s="2237"/>
      <c r="AY906" s="2237"/>
      <c r="AZ906" s="2237"/>
      <c r="BA906" s="2237"/>
      <c r="BB906" s="2237"/>
      <c r="BC906" s="2237"/>
      <c r="BD906" s="2237"/>
      <c r="BE906" s="2237"/>
      <c r="BF906" s="2237"/>
      <c r="BG906" s="2237"/>
      <c r="BH906" s="2237"/>
      <c r="BI906" s="2237"/>
      <c r="BJ906" s="2237"/>
      <c r="BK906" s="2237"/>
      <c r="BL906" s="2237"/>
      <c r="BM906" s="2237"/>
      <c r="BN906" s="2237"/>
      <c r="BO906" s="2237"/>
      <c r="BP906" s="2237"/>
      <c r="BQ906" s="2237"/>
      <c r="BR906" s="2237"/>
      <c r="BS906" s="2238"/>
      <c r="BT906" s="2237"/>
      <c r="BU906" s="2237"/>
      <c r="BV906" s="2237"/>
      <c r="BW906" s="2237"/>
      <c r="BX906" s="2237"/>
      <c r="BY906" s="2237"/>
      <c r="BZ906" s="2237"/>
      <c r="CA906" s="2237"/>
      <c r="CB906" s="2237"/>
      <c r="CC906" s="2237"/>
      <c r="CD906" s="2237"/>
      <c r="CE906" s="2237"/>
      <c r="CF906" s="2237"/>
      <c r="CG906" s="2237"/>
      <c r="CH906" s="2237"/>
      <c r="CI906" s="2237"/>
      <c r="CJ906" s="2237"/>
      <c r="CK906" s="2237"/>
      <c r="CL906" s="2237"/>
      <c r="CM906" s="2238"/>
      <c r="CN906" s="2238"/>
      <c r="CO906" s="2239"/>
      <c r="CQ906" s="1653"/>
    </row>
    <row r="907" spans="1:95" s="551" customFormat="1" x14ac:dyDescent="0.2">
      <c r="A907" s="2170"/>
      <c r="B907" s="2236"/>
      <c r="C907" s="2164"/>
      <c r="D907" s="2164"/>
      <c r="E907" s="2165"/>
      <c r="F907" s="2167"/>
      <c r="G907" s="2164"/>
      <c r="H907" s="2167"/>
      <c r="I907" s="2237"/>
      <c r="J907" s="2237"/>
      <c r="K907" s="2237"/>
      <c r="L907" s="2237"/>
      <c r="M907" s="2237"/>
      <c r="N907" s="2237"/>
      <c r="O907" s="2237"/>
      <c r="P907" s="2237"/>
      <c r="Q907" s="2237"/>
      <c r="R907" s="2237"/>
      <c r="S907" s="2237"/>
      <c r="T907" s="2237"/>
      <c r="U907" s="2237"/>
      <c r="V907" s="2237"/>
      <c r="W907" s="2237"/>
      <c r="X907" s="2237"/>
      <c r="Y907" s="2237"/>
      <c r="Z907" s="2237"/>
      <c r="AA907" s="2237"/>
      <c r="AB907" s="2238"/>
      <c r="AC907" s="2238"/>
      <c r="AD907" s="2238"/>
      <c r="AE907" s="2238"/>
      <c r="AF907" s="2237"/>
      <c r="AG907" s="2237"/>
      <c r="AH907" s="2237"/>
      <c r="AI907" s="2237"/>
      <c r="AJ907" s="2237"/>
      <c r="AK907" s="2237"/>
      <c r="AL907" s="2237"/>
      <c r="AM907" s="2237"/>
      <c r="AN907" s="2237"/>
      <c r="AO907" s="2237"/>
      <c r="AP907" s="2237"/>
      <c r="AQ907" s="2237"/>
      <c r="AR907" s="2237"/>
      <c r="AS907" s="2237"/>
      <c r="AT907" s="2237"/>
      <c r="AU907" s="2237"/>
      <c r="AV907" s="2237"/>
      <c r="AW907" s="2237"/>
      <c r="AX907" s="2237"/>
      <c r="AY907" s="2237"/>
      <c r="AZ907" s="2237"/>
      <c r="BA907" s="2237"/>
      <c r="BB907" s="2237"/>
      <c r="BC907" s="2237"/>
      <c r="BD907" s="2237"/>
      <c r="BE907" s="2237"/>
      <c r="BF907" s="2237"/>
      <c r="BG907" s="2237"/>
      <c r="BH907" s="2237"/>
      <c r="BI907" s="2237"/>
      <c r="BJ907" s="2237"/>
      <c r="BK907" s="2237"/>
      <c r="BL907" s="2237"/>
      <c r="BM907" s="2237"/>
      <c r="BN907" s="2237"/>
      <c r="BO907" s="2237"/>
      <c r="BP907" s="2237"/>
      <c r="BQ907" s="2237"/>
      <c r="BR907" s="2237"/>
      <c r="BS907" s="2238"/>
      <c r="BT907" s="2237"/>
      <c r="BU907" s="2237"/>
      <c r="BV907" s="2237"/>
      <c r="BW907" s="2237"/>
      <c r="BX907" s="2237"/>
      <c r="BY907" s="2237"/>
      <c r="BZ907" s="2237"/>
      <c r="CA907" s="2237"/>
      <c r="CB907" s="2237"/>
      <c r="CC907" s="2237"/>
      <c r="CD907" s="2237"/>
      <c r="CE907" s="2237"/>
      <c r="CF907" s="2237"/>
      <c r="CG907" s="2237"/>
      <c r="CH907" s="2237"/>
      <c r="CI907" s="2237"/>
      <c r="CJ907" s="2237"/>
      <c r="CK907" s="2237"/>
      <c r="CL907" s="2237"/>
      <c r="CM907" s="2238"/>
      <c r="CN907" s="2238"/>
      <c r="CO907" s="2239"/>
      <c r="CQ907" s="1653"/>
    </row>
    <row r="908" spans="1:95" s="551" customFormat="1" x14ac:dyDescent="0.2">
      <c r="A908" s="2170"/>
      <c r="B908" s="2236"/>
      <c r="C908" s="2164"/>
      <c r="D908" s="2164"/>
      <c r="E908" s="2165"/>
      <c r="F908" s="2167"/>
      <c r="G908" s="2164"/>
      <c r="H908" s="2167"/>
      <c r="I908" s="2237"/>
      <c r="J908" s="2237"/>
      <c r="K908" s="2237"/>
      <c r="L908" s="2237"/>
      <c r="M908" s="2237"/>
      <c r="N908" s="2237"/>
      <c r="O908" s="2237"/>
      <c r="P908" s="2237"/>
      <c r="Q908" s="2237"/>
      <c r="R908" s="2237"/>
      <c r="S908" s="2237"/>
      <c r="T908" s="2237"/>
      <c r="U908" s="2237"/>
      <c r="V908" s="2237"/>
      <c r="W908" s="2237"/>
      <c r="X908" s="2237"/>
      <c r="Y908" s="2237"/>
      <c r="Z908" s="2237"/>
      <c r="AA908" s="2237"/>
      <c r="AB908" s="2238"/>
      <c r="AC908" s="2238"/>
      <c r="AD908" s="2238"/>
      <c r="AE908" s="2238"/>
      <c r="AF908" s="2237"/>
      <c r="AG908" s="2237"/>
      <c r="AH908" s="2237"/>
      <c r="AI908" s="2237"/>
      <c r="AJ908" s="2237"/>
      <c r="AK908" s="2237"/>
      <c r="AL908" s="2237"/>
      <c r="AM908" s="2237"/>
      <c r="AN908" s="2237"/>
      <c r="AO908" s="2237"/>
      <c r="AP908" s="2237"/>
      <c r="AQ908" s="2237"/>
      <c r="AR908" s="2237"/>
      <c r="AS908" s="2237"/>
      <c r="AT908" s="2237"/>
      <c r="AU908" s="2237"/>
      <c r="AV908" s="2237"/>
      <c r="AW908" s="2237"/>
      <c r="AX908" s="2237"/>
      <c r="AY908" s="2237"/>
      <c r="AZ908" s="2237"/>
      <c r="BA908" s="2237"/>
      <c r="BB908" s="2237"/>
      <c r="BC908" s="2237"/>
      <c r="BD908" s="2237"/>
      <c r="BE908" s="2237"/>
      <c r="BF908" s="2237"/>
      <c r="BG908" s="2237"/>
      <c r="BH908" s="2237"/>
      <c r="BI908" s="2237"/>
      <c r="BJ908" s="2237"/>
      <c r="BK908" s="2237"/>
      <c r="BL908" s="2237"/>
      <c r="BM908" s="2237"/>
      <c r="BN908" s="2237"/>
      <c r="BO908" s="2237"/>
      <c r="BP908" s="2237"/>
      <c r="BQ908" s="2237"/>
      <c r="BR908" s="2237"/>
      <c r="BS908" s="2238"/>
      <c r="BT908" s="2237"/>
      <c r="BU908" s="2237"/>
      <c r="BV908" s="2237"/>
      <c r="BW908" s="2237"/>
      <c r="BX908" s="2237"/>
      <c r="BY908" s="2237"/>
      <c r="BZ908" s="2237"/>
      <c r="CA908" s="2237"/>
      <c r="CB908" s="2237"/>
      <c r="CC908" s="2237"/>
      <c r="CD908" s="2237"/>
      <c r="CE908" s="2237"/>
      <c r="CF908" s="2237"/>
      <c r="CG908" s="2237"/>
      <c r="CH908" s="2237"/>
      <c r="CI908" s="2237"/>
      <c r="CJ908" s="2237"/>
      <c r="CK908" s="2237"/>
      <c r="CL908" s="2237"/>
      <c r="CM908" s="2238"/>
      <c r="CN908" s="2238"/>
      <c r="CO908" s="2239"/>
      <c r="CQ908" s="1653"/>
    </row>
    <row r="909" spans="1:95" s="551" customFormat="1" x14ac:dyDescent="0.2">
      <c r="A909" s="2170"/>
      <c r="B909" s="2236"/>
      <c r="C909" s="2164"/>
      <c r="D909" s="2164"/>
      <c r="E909" s="2165"/>
      <c r="F909" s="2167"/>
      <c r="G909" s="2164"/>
      <c r="H909" s="2167"/>
      <c r="I909" s="2237"/>
      <c r="J909" s="2237"/>
      <c r="K909" s="2237"/>
      <c r="L909" s="2237"/>
      <c r="M909" s="2237"/>
      <c r="N909" s="2237"/>
      <c r="O909" s="2237"/>
      <c r="P909" s="2237"/>
      <c r="Q909" s="2237"/>
      <c r="R909" s="2237"/>
      <c r="S909" s="2237"/>
      <c r="T909" s="2237"/>
      <c r="U909" s="2237"/>
      <c r="V909" s="2237"/>
      <c r="W909" s="2237"/>
      <c r="X909" s="2237"/>
      <c r="Y909" s="2237"/>
      <c r="Z909" s="2237"/>
      <c r="AA909" s="2237"/>
      <c r="AB909" s="2238"/>
      <c r="AC909" s="2238"/>
      <c r="AD909" s="2238"/>
      <c r="AE909" s="2238"/>
      <c r="AF909" s="2237"/>
      <c r="AG909" s="2237"/>
      <c r="AH909" s="2237"/>
      <c r="AI909" s="2237"/>
      <c r="AJ909" s="2237"/>
      <c r="AK909" s="2237"/>
      <c r="AL909" s="2237"/>
      <c r="AM909" s="2237"/>
      <c r="AN909" s="2237"/>
      <c r="AO909" s="2237"/>
      <c r="AP909" s="2237"/>
      <c r="AQ909" s="2237"/>
      <c r="AR909" s="2237"/>
      <c r="AS909" s="2237"/>
      <c r="AT909" s="2237"/>
      <c r="AU909" s="2237"/>
      <c r="AV909" s="2237"/>
      <c r="AW909" s="2237"/>
      <c r="AX909" s="2237"/>
      <c r="AY909" s="2237"/>
      <c r="AZ909" s="2237"/>
      <c r="BA909" s="2237"/>
      <c r="BB909" s="2237"/>
      <c r="BC909" s="2237"/>
      <c r="BD909" s="2237"/>
      <c r="BE909" s="2237"/>
      <c r="BF909" s="2237"/>
      <c r="BG909" s="2237"/>
      <c r="BH909" s="2237"/>
      <c r="BI909" s="2237"/>
      <c r="BJ909" s="2237"/>
      <c r="BK909" s="2237"/>
      <c r="BL909" s="2237"/>
      <c r="BM909" s="2237"/>
      <c r="BN909" s="2237"/>
      <c r="BO909" s="2237"/>
      <c r="BP909" s="2237"/>
      <c r="BQ909" s="2237"/>
      <c r="BR909" s="2237"/>
      <c r="BS909" s="2238"/>
      <c r="BT909" s="2237"/>
      <c r="BU909" s="2237"/>
      <c r="BV909" s="2237"/>
      <c r="BW909" s="2237"/>
      <c r="BX909" s="2237"/>
      <c r="BY909" s="2237"/>
      <c r="BZ909" s="2237"/>
      <c r="CA909" s="2237"/>
      <c r="CB909" s="2237"/>
      <c r="CC909" s="2237"/>
      <c r="CD909" s="2237"/>
      <c r="CE909" s="2237"/>
      <c r="CF909" s="2237"/>
      <c r="CG909" s="2237"/>
      <c r="CH909" s="2237"/>
      <c r="CI909" s="2237"/>
      <c r="CJ909" s="2237"/>
      <c r="CK909" s="2237"/>
      <c r="CL909" s="2237"/>
      <c r="CM909" s="2238"/>
      <c r="CN909" s="2238"/>
      <c r="CO909" s="2239"/>
      <c r="CQ909" s="1653"/>
    </row>
    <row r="910" spans="1:95" s="551" customFormat="1" x14ac:dyDescent="0.2">
      <c r="A910" s="2170"/>
      <c r="B910" s="2236"/>
      <c r="C910" s="2164"/>
      <c r="D910" s="2164"/>
      <c r="E910" s="2165"/>
      <c r="F910" s="2167"/>
      <c r="G910" s="2164"/>
      <c r="H910" s="2167"/>
      <c r="I910" s="2237"/>
      <c r="J910" s="2237"/>
      <c r="K910" s="2237"/>
      <c r="L910" s="2237"/>
      <c r="M910" s="2237"/>
      <c r="N910" s="2237"/>
      <c r="O910" s="2237"/>
      <c r="P910" s="2237"/>
      <c r="Q910" s="2237"/>
      <c r="R910" s="2237"/>
      <c r="S910" s="2237"/>
      <c r="T910" s="2237"/>
      <c r="U910" s="2237"/>
      <c r="V910" s="2237"/>
      <c r="W910" s="2237"/>
      <c r="X910" s="2237"/>
      <c r="Y910" s="2237"/>
      <c r="Z910" s="2237"/>
      <c r="AA910" s="2237"/>
      <c r="AB910" s="2238"/>
      <c r="AC910" s="2238"/>
      <c r="AD910" s="2238"/>
      <c r="AE910" s="2238"/>
      <c r="AF910" s="2237"/>
      <c r="AG910" s="2237"/>
      <c r="AH910" s="2237"/>
      <c r="AI910" s="2237"/>
      <c r="AJ910" s="2237"/>
      <c r="AK910" s="2237"/>
      <c r="AL910" s="2237"/>
      <c r="AM910" s="2237"/>
      <c r="AN910" s="2237"/>
      <c r="AO910" s="2237"/>
      <c r="AP910" s="2237"/>
      <c r="AQ910" s="2237"/>
      <c r="AR910" s="2237"/>
      <c r="AS910" s="2237"/>
      <c r="AT910" s="2237"/>
      <c r="AU910" s="2237"/>
      <c r="AV910" s="2237"/>
      <c r="AW910" s="2237"/>
      <c r="AX910" s="2237"/>
      <c r="AY910" s="2237"/>
      <c r="AZ910" s="2237"/>
      <c r="BA910" s="2237"/>
      <c r="BB910" s="2237"/>
      <c r="BC910" s="2237"/>
      <c r="BD910" s="2237"/>
      <c r="BE910" s="2237"/>
      <c r="BF910" s="2237"/>
      <c r="BG910" s="2237"/>
      <c r="BH910" s="2237"/>
      <c r="BI910" s="2237"/>
      <c r="BJ910" s="2237"/>
      <c r="BK910" s="2237"/>
      <c r="BL910" s="2237"/>
      <c r="BM910" s="2237"/>
      <c r="BN910" s="2237"/>
      <c r="BO910" s="2237"/>
      <c r="BP910" s="2237"/>
      <c r="BQ910" s="2237"/>
      <c r="BR910" s="2237"/>
      <c r="BS910" s="2238"/>
      <c r="BT910" s="2237"/>
      <c r="BU910" s="2237"/>
      <c r="BV910" s="2237"/>
      <c r="BW910" s="2237"/>
      <c r="BX910" s="2237"/>
      <c r="BY910" s="2237"/>
      <c r="BZ910" s="2237"/>
      <c r="CA910" s="2237"/>
      <c r="CB910" s="2237"/>
      <c r="CC910" s="2237"/>
      <c r="CD910" s="2237"/>
      <c r="CE910" s="2237"/>
      <c r="CF910" s="2237"/>
      <c r="CG910" s="2237"/>
      <c r="CH910" s="2237"/>
      <c r="CI910" s="2237"/>
      <c r="CJ910" s="2237"/>
      <c r="CK910" s="2237"/>
      <c r="CL910" s="2237"/>
      <c r="CM910" s="2238"/>
      <c r="CN910" s="2238"/>
      <c r="CO910" s="2239"/>
      <c r="CQ910" s="1653"/>
    </row>
    <row r="911" spans="1:95" s="551" customFormat="1" x14ac:dyDescent="0.2">
      <c r="A911" s="2170"/>
      <c r="B911" s="2236"/>
      <c r="C911" s="2164"/>
      <c r="D911" s="2164"/>
      <c r="E911" s="2165"/>
      <c r="F911" s="2167"/>
      <c r="G911" s="2164"/>
      <c r="H911" s="2167"/>
      <c r="I911" s="2237"/>
      <c r="J911" s="2237"/>
      <c r="K911" s="2237"/>
      <c r="L911" s="2237"/>
      <c r="M911" s="2237"/>
      <c r="N911" s="2237"/>
      <c r="O911" s="2237"/>
      <c r="P911" s="2237"/>
      <c r="Q911" s="2237"/>
      <c r="R911" s="2237"/>
      <c r="S911" s="2237"/>
      <c r="T911" s="2237"/>
      <c r="U911" s="2237"/>
      <c r="V911" s="2237"/>
      <c r="W911" s="2237"/>
      <c r="X911" s="2237"/>
      <c r="Y911" s="2237"/>
      <c r="Z911" s="2237"/>
      <c r="AA911" s="2237"/>
      <c r="AB911" s="2238"/>
      <c r="AC911" s="2238"/>
      <c r="AD911" s="2238"/>
      <c r="AE911" s="2238"/>
      <c r="AF911" s="2237"/>
      <c r="AG911" s="2237"/>
      <c r="AH911" s="2237"/>
      <c r="AI911" s="2237"/>
      <c r="AJ911" s="2237"/>
      <c r="AK911" s="2237"/>
      <c r="AL911" s="2237"/>
      <c r="AM911" s="2237"/>
      <c r="AN911" s="2237"/>
      <c r="AO911" s="2237"/>
      <c r="AP911" s="2237"/>
      <c r="AQ911" s="2237"/>
      <c r="AR911" s="2237"/>
      <c r="AS911" s="2237"/>
      <c r="AT911" s="2237"/>
      <c r="AU911" s="2237"/>
      <c r="AV911" s="2237"/>
      <c r="AW911" s="2237"/>
      <c r="AX911" s="2237"/>
      <c r="AY911" s="2237"/>
      <c r="AZ911" s="2237"/>
      <c r="BA911" s="2237"/>
      <c r="BB911" s="2237"/>
      <c r="BC911" s="2237"/>
      <c r="BD911" s="2237"/>
      <c r="BE911" s="2237"/>
      <c r="BF911" s="2237"/>
      <c r="BG911" s="2237"/>
      <c r="BH911" s="2237"/>
      <c r="BI911" s="2237"/>
      <c r="BJ911" s="2237"/>
      <c r="BK911" s="2237"/>
      <c r="BL911" s="2237"/>
      <c r="BM911" s="2237"/>
      <c r="BN911" s="2237"/>
      <c r="BO911" s="2237"/>
      <c r="BP911" s="2237"/>
      <c r="BQ911" s="2237"/>
      <c r="BR911" s="2237"/>
      <c r="BS911" s="2238"/>
      <c r="BT911" s="2237"/>
      <c r="BU911" s="2237"/>
      <c r="BV911" s="2237"/>
      <c r="BW911" s="2237"/>
      <c r="BX911" s="2237"/>
      <c r="BY911" s="2237"/>
      <c r="BZ911" s="2237"/>
      <c r="CA911" s="2237"/>
      <c r="CB911" s="2237"/>
      <c r="CC911" s="2237"/>
      <c r="CD911" s="2237"/>
      <c r="CE911" s="2237"/>
      <c r="CF911" s="2237"/>
      <c r="CG911" s="2237"/>
      <c r="CH911" s="2237"/>
      <c r="CI911" s="2237"/>
      <c r="CJ911" s="2237"/>
      <c r="CK911" s="2237"/>
      <c r="CL911" s="2237"/>
      <c r="CM911" s="2238"/>
      <c r="CN911" s="2238"/>
      <c r="CO911" s="2239"/>
      <c r="CQ911" s="1653"/>
    </row>
    <row r="912" spans="1:95" s="551" customFormat="1" x14ac:dyDescent="0.2">
      <c r="A912" s="2170"/>
      <c r="B912" s="2236"/>
      <c r="C912" s="2164"/>
      <c r="D912" s="2164"/>
      <c r="E912" s="2165"/>
      <c r="F912" s="2167"/>
      <c r="G912" s="2164"/>
      <c r="H912" s="2167"/>
      <c r="I912" s="2237"/>
      <c r="J912" s="2237"/>
      <c r="K912" s="2237"/>
      <c r="L912" s="2237"/>
      <c r="M912" s="2237"/>
      <c r="N912" s="2237"/>
      <c r="O912" s="2237"/>
      <c r="P912" s="2237"/>
      <c r="Q912" s="2237"/>
      <c r="R912" s="2237"/>
      <c r="S912" s="2237"/>
      <c r="T912" s="2237"/>
      <c r="U912" s="2237"/>
      <c r="V912" s="2237"/>
      <c r="W912" s="2237"/>
      <c r="X912" s="2237"/>
      <c r="Y912" s="2237"/>
      <c r="Z912" s="2237"/>
      <c r="AA912" s="2237"/>
      <c r="AB912" s="2238"/>
      <c r="AC912" s="2238"/>
      <c r="AD912" s="2238"/>
      <c r="AE912" s="2238"/>
      <c r="AF912" s="2237"/>
      <c r="AG912" s="2237"/>
      <c r="AH912" s="2237"/>
      <c r="AI912" s="2237"/>
      <c r="AJ912" s="2237"/>
      <c r="AK912" s="2237"/>
      <c r="AL912" s="2237"/>
      <c r="AM912" s="2237"/>
      <c r="AN912" s="2237"/>
      <c r="AO912" s="2237"/>
      <c r="AP912" s="2237"/>
      <c r="AQ912" s="2237"/>
      <c r="AR912" s="2237"/>
      <c r="AS912" s="2237"/>
      <c r="AT912" s="2237"/>
      <c r="AU912" s="2237"/>
      <c r="AV912" s="2237"/>
      <c r="AW912" s="2237"/>
      <c r="AX912" s="2237"/>
      <c r="AY912" s="2237"/>
      <c r="AZ912" s="2237"/>
      <c r="BA912" s="2237"/>
      <c r="BB912" s="2237"/>
      <c r="BC912" s="2237"/>
      <c r="BD912" s="2237"/>
      <c r="BE912" s="2237"/>
      <c r="BF912" s="2237"/>
      <c r="BG912" s="2237"/>
      <c r="BH912" s="2237"/>
      <c r="BI912" s="2237"/>
      <c r="BJ912" s="2237"/>
      <c r="BK912" s="2237"/>
      <c r="BL912" s="2237"/>
      <c r="BM912" s="2237"/>
      <c r="BN912" s="2237"/>
      <c r="BO912" s="2237"/>
      <c r="BP912" s="2237"/>
      <c r="BQ912" s="2237"/>
      <c r="BR912" s="2237"/>
      <c r="BS912" s="2238"/>
      <c r="BT912" s="2237"/>
      <c r="BU912" s="2237"/>
      <c r="BV912" s="2237"/>
      <c r="BW912" s="2237"/>
      <c r="BX912" s="2237"/>
      <c r="BY912" s="2237"/>
      <c r="BZ912" s="2237"/>
      <c r="CA912" s="2237"/>
      <c r="CB912" s="2237"/>
      <c r="CC912" s="2237"/>
      <c r="CD912" s="2237"/>
      <c r="CE912" s="2237"/>
      <c r="CF912" s="2237"/>
      <c r="CG912" s="2237"/>
      <c r="CH912" s="2237"/>
      <c r="CI912" s="2237"/>
      <c r="CJ912" s="2237"/>
      <c r="CK912" s="2237"/>
      <c r="CL912" s="2237"/>
      <c r="CM912" s="2238"/>
      <c r="CN912" s="2238"/>
      <c r="CO912" s="2239"/>
      <c r="CQ912" s="1653"/>
    </row>
    <row r="913" spans="1:95" s="551" customFormat="1" x14ac:dyDescent="0.2">
      <c r="A913" s="2170"/>
      <c r="B913" s="2236"/>
      <c r="C913" s="2164"/>
      <c r="D913" s="2164"/>
      <c r="E913" s="2165"/>
      <c r="F913" s="2167"/>
      <c r="G913" s="2164"/>
      <c r="H913" s="2167"/>
      <c r="I913" s="2237"/>
      <c r="J913" s="2237"/>
      <c r="K913" s="2237"/>
      <c r="L913" s="2237"/>
      <c r="M913" s="2237"/>
      <c r="N913" s="2237"/>
      <c r="O913" s="2237"/>
      <c r="P913" s="2237"/>
      <c r="Q913" s="2237"/>
      <c r="R913" s="2237"/>
      <c r="S913" s="2237"/>
      <c r="T913" s="2237"/>
      <c r="U913" s="2237"/>
      <c r="V913" s="2237"/>
      <c r="W913" s="2237"/>
      <c r="X913" s="2237"/>
      <c r="Y913" s="2237"/>
      <c r="Z913" s="2237"/>
      <c r="AA913" s="2237"/>
      <c r="AB913" s="2238"/>
      <c r="AC913" s="2238"/>
      <c r="AD913" s="2238"/>
      <c r="AE913" s="2238"/>
      <c r="AF913" s="2237"/>
      <c r="AG913" s="2237"/>
      <c r="AH913" s="2237"/>
      <c r="AI913" s="2237"/>
      <c r="AJ913" s="2237"/>
      <c r="AK913" s="2237"/>
      <c r="AL913" s="2237"/>
      <c r="AM913" s="2237"/>
      <c r="AN913" s="2237"/>
      <c r="AO913" s="2237"/>
      <c r="AP913" s="2237"/>
      <c r="AQ913" s="2237"/>
      <c r="AR913" s="2237"/>
      <c r="AS913" s="2237"/>
      <c r="AT913" s="2237"/>
      <c r="AU913" s="2237"/>
      <c r="AV913" s="2237"/>
      <c r="AW913" s="2237"/>
      <c r="AX913" s="2237"/>
      <c r="AY913" s="2237"/>
      <c r="AZ913" s="2237"/>
      <c r="BA913" s="2237"/>
      <c r="BB913" s="2237"/>
      <c r="BC913" s="2237"/>
      <c r="BD913" s="2237"/>
      <c r="BE913" s="2237"/>
      <c r="BF913" s="2237"/>
      <c r="BG913" s="2237"/>
      <c r="BH913" s="2237"/>
      <c r="BI913" s="2237"/>
      <c r="BJ913" s="2237"/>
      <c r="BK913" s="2237"/>
      <c r="BL913" s="2237"/>
      <c r="BM913" s="2237"/>
      <c r="BN913" s="2237"/>
      <c r="BO913" s="2237"/>
      <c r="BP913" s="2237"/>
      <c r="BQ913" s="2237"/>
      <c r="BR913" s="2237"/>
      <c r="BS913" s="2238"/>
      <c r="BT913" s="2237"/>
      <c r="BU913" s="2237"/>
      <c r="BV913" s="2237"/>
      <c r="BW913" s="2237"/>
      <c r="BX913" s="2237"/>
      <c r="BY913" s="2237"/>
      <c r="BZ913" s="2237"/>
      <c r="CA913" s="2237"/>
      <c r="CB913" s="2237"/>
      <c r="CC913" s="2237"/>
      <c r="CD913" s="2237"/>
      <c r="CE913" s="2237"/>
      <c r="CF913" s="2237"/>
      <c r="CG913" s="2237"/>
      <c r="CH913" s="2237"/>
      <c r="CI913" s="2237"/>
      <c r="CJ913" s="2237"/>
      <c r="CK913" s="2237"/>
      <c r="CL913" s="2237"/>
      <c r="CM913" s="2238"/>
      <c r="CN913" s="2238"/>
      <c r="CO913" s="2239"/>
      <c r="CQ913" s="1653"/>
    </row>
    <row r="914" spans="1:95" s="551" customFormat="1" x14ac:dyDescent="0.2">
      <c r="A914" s="2170"/>
      <c r="B914" s="2236"/>
      <c r="C914" s="2164"/>
      <c r="D914" s="2164"/>
      <c r="E914" s="2165"/>
      <c r="F914" s="2167"/>
      <c r="G914" s="2164"/>
      <c r="H914" s="2167"/>
      <c r="I914" s="2237"/>
      <c r="J914" s="2237"/>
      <c r="K914" s="2237"/>
      <c r="L914" s="2237"/>
      <c r="M914" s="2237"/>
      <c r="N914" s="2237"/>
      <c r="O914" s="2237"/>
      <c r="P914" s="2237"/>
      <c r="Q914" s="2237"/>
      <c r="R914" s="2237"/>
      <c r="S914" s="2237"/>
      <c r="T914" s="2237"/>
      <c r="U914" s="2237"/>
      <c r="V914" s="2237"/>
      <c r="W914" s="2237"/>
      <c r="X914" s="2237"/>
      <c r="Y914" s="2237"/>
      <c r="Z914" s="2237"/>
      <c r="AA914" s="2237"/>
      <c r="AB914" s="2238"/>
      <c r="AC914" s="2238"/>
      <c r="AD914" s="2238"/>
      <c r="AE914" s="2238"/>
      <c r="AF914" s="2237"/>
      <c r="AG914" s="2237"/>
      <c r="AH914" s="2237"/>
      <c r="AI914" s="2237"/>
      <c r="AJ914" s="2237"/>
      <c r="AK914" s="2237"/>
      <c r="AL914" s="2237"/>
      <c r="AM914" s="2237"/>
      <c r="AN914" s="2237"/>
      <c r="AO914" s="2237"/>
      <c r="AP914" s="2237"/>
      <c r="AQ914" s="2237"/>
      <c r="AR914" s="2237"/>
      <c r="AS914" s="2237"/>
      <c r="AT914" s="2237"/>
      <c r="AU914" s="2237"/>
      <c r="AV914" s="2237"/>
      <c r="AW914" s="2237"/>
      <c r="AX914" s="2237"/>
      <c r="AY914" s="2237"/>
      <c r="AZ914" s="2237"/>
      <c r="BA914" s="2237"/>
      <c r="BB914" s="2237"/>
      <c r="BC914" s="2237"/>
      <c r="BD914" s="2237"/>
      <c r="BE914" s="2237"/>
      <c r="BF914" s="2237"/>
      <c r="BG914" s="2237"/>
      <c r="BH914" s="2237"/>
      <c r="BI914" s="2237"/>
      <c r="BJ914" s="2237"/>
      <c r="BK914" s="2237"/>
      <c r="BL914" s="2237"/>
      <c r="BM914" s="2237"/>
      <c r="BN914" s="2237"/>
      <c r="BO914" s="2237"/>
      <c r="BP914" s="2237"/>
      <c r="BQ914" s="2237"/>
      <c r="BR914" s="2237"/>
      <c r="BS914" s="2238"/>
      <c r="BT914" s="2237"/>
      <c r="BU914" s="2237"/>
      <c r="BV914" s="2237"/>
      <c r="BW914" s="2237"/>
      <c r="BX914" s="2237"/>
      <c r="BY914" s="2237"/>
      <c r="BZ914" s="2237"/>
      <c r="CA914" s="2237"/>
      <c r="CB914" s="2237"/>
      <c r="CC914" s="2237"/>
      <c r="CD914" s="2237"/>
      <c r="CE914" s="2237"/>
      <c r="CF914" s="2237"/>
      <c r="CG914" s="2237"/>
      <c r="CH914" s="2237"/>
      <c r="CI914" s="2237"/>
      <c r="CJ914" s="2237"/>
      <c r="CK914" s="2237"/>
      <c r="CL914" s="2237"/>
      <c r="CM914" s="2238"/>
      <c r="CN914" s="2238"/>
      <c r="CO914" s="2239"/>
      <c r="CQ914" s="1653"/>
    </row>
    <row r="915" spans="1:95" s="551" customFormat="1" x14ac:dyDescent="0.2">
      <c r="A915" s="2170"/>
      <c r="B915" s="2236"/>
      <c r="C915" s="2164"/>
      <c r="D915" s="2164"/>
      <c r="E915" s="2165"/>
      <c r="F915" s="2167"/>
      <c r="G915" s="2164"/>
      <c r="H915" s="2167"/>
      <c r="I915" s="2237"/>
      <c r="J915" s="2237"/>
      <c r="K915" s="2237"/>
      <c r="L915" s="2237"/>
      <c r="M915" s="2237"/>
      <c r="N915" s="2237"/>
      <c r="O915" s="2237"/>
      <c r="P915" s="2237"/>
      <c r="Q915" s="2237"/>
      <c r="R915" s="2237"/>
      <c r="S915" s="2237"/>
      <c r="T915" s="2237"/>
      <c r="U915" s="2237"/>
      <c r="V915" s="2237"/>
      <c r="W915" s="2237"/>
      <c r="X915" s="2237"/>
      <c r="Y915" s="2237"/>
      <c r="Z915" s="2237"/>
      <c r="AA915" s="2237"/>
      <c r="AB915" s="2238"/>
      <c r="AC915" s="2238"/>
      <c r="AD915" s="2238"/>
      <c r="AE915" s="2238"/>
      <c r="AF915" s="2237"/>
      <c r="AG915" s="2237"/>
      <c r="AH915" s="2237"/>
      <c r="AI915" s="2237"/>
      <c r="AJ915" s="2237"/>
      <c r="AK915" s="2237"/>
      <c r="AL915" s="2237"/>
      <c r="AM915" s="2237"/>
      <c r="AN915" s="2237"/>
      <c r="AO915" s="2237"/>
      <c r="AP915" s="2237"/>
      <c r="AQ915" s="2237"/>
      <c r="AR915" s="2237"/>
      <c r="AS915" s="2237"/>
      <c r="AT915" s="2237"/>
      <c r="AU915" s="2237"/>
      <c r="AV915" s="2237"/>
      <c r="AW915" s="2237"/>
      <c r="AX915" s="2237"/>
      <c r="AY915" s="2237"/>
      <c r="AZ915" s="2237"/>
      <c r="BA915" s="2237"/>
      <c r="BB915" s="2237"/>
      <c r="BC915" s="2237"/>
      <c r="BD915" s="2237"/>
      <c r="BE915" s="2237"/>
      <c r="BF915" s="2237"/>
      <c r="BG915" s="2237"/>
      <c r="BH915" s="2237"/>
      <c r="BI915" s="2237"/>
      <c r="BJ915" s="2237"/>
      <c r="BK915" s="2237"/>
      <c r="BL915" s="2237"/>
      <c r="BM915" s="2237"/>
      <c r="BN915" s="2237"/>
      <c r="BO915" s="2237"/>
      <c r="BP915" s="2237"/>
      <c r="BQ915" s="2237"/>
      <c r="BR915" s="2237"/>
      <c r="BS915" s="2238"/>
      <c r="BT915" s="2237"/>
      <c r="BU915" s="2237"/>
      <c r="BV915" s="2237"/>
      <c r="BW915" s="2237"/>
      <c r="BX915" s="2237"/>
      <c r="BY915" s="2237"/>
      <c r="BZ915" s="2237"/>
      <c r="CA915" s="2237"/>
      <c r="CB915" s="2237"/>
      <c r="CC915" s="2237"/>
      <c r="CD915" s="2237"/>
      <c r="CE915" s="2237"/>
      <c r="CF915" s="2237"/>
      <c r="CG915" s="2237"/>
      <c r="CH915" s="2237"/>
      <c r="CI915" s="2237"/>
      <c r="CJ915" s="2237"/>
      <c r="CK915" s="2237"/>
      <c r="CL915" s="2237"/>
      <c r="CM915" s="2238"/>
      <c r="CN915" s="2238"/>
      <c r="CO915" s="2239"/>
      <c r="CQ915" s="1653"/>
    </row>
    <row r="916" spans="1:95" s="551" customFormat="1" x14ac:dyDescent="0.2">
      <c r="A916" s="2170"/>
      <c r="B916" s="2236"/>
      <c r="C916" s="2164"/>
      <c r="D916" s="2164"/>
      <c r="E916" s="2165"/>
      <c r="F916" s="2167"/>
      <c r="G916" s="2164"/>
      <c r="H916" s="2167"/>
      <c r="I916" s="2237"/>
      <c r="J916" s="2237"/>
      <c r="K916" s="2237"/>
      <c r="L916" s="2237"/>
      <c r="M916" s="2237"/>
      <c r="N916" s="2237"/>
      <c r="O916" s="2237"/>
      <c r="P916" s="2237"/>
      <c r="Q916" s="2237"/>
      <c r="R916" s="2237"/>
      <c r="S916" s="2237"/>
      <c r="T916" s="2237"/>
      <c r="U916" s="2237"/>
      <c r="V916" s="2237"/>
      <c r="W916" s="2237"/>
      <c r="X916" s="2237"/>
      <c r="Y916" s="2237"/>
      <c r="Z916" s="2237"/>
      <c r="AA916" s="2237"/>
      <c r="AB916" s="2238"/>
      <c r="AC916" s="2238"/>
      <c r="AD916" s="2238"/>
      <c r="AE916" s="2238"/>
      <c r="AF916" s="2237"/>
      <c r="AG916" s="2237"/>
      <c r="AH916" s="2237"/>
      <c r="AI916" s="2237"/>
      <c r="AJ916" s="2237"/>
      <c r="AK916" s="2237"/>
      <c r="AL916" s="2237"/>
      <c r="AM916" s="2237"/>
      <c r="AN916" s="2237"/>
      <c r="AO916" s="2237"/>
      <c r="AP916" s="2237"/>
      <c r="AQ916" s="2237"/>
      <c r="AR916" s="2237"/>
      <c r="AS916" s="2237"/>
      <c r="AT916" s="2237"/>
      <c r="AU916" s="2237"/>
      <c r="AV916" s="2237"/>
      <c r="AW916" s="2237"/>
      <c r="AX916" s="2237"/>
      <c r="AY916" s="2237"/>
      <c r="AZ916" s="2237"/>
      <c r="BA916" s="2237"/>
      <c r="BB916" s="2237"/>
      <c r="BC916" s="2237"/>
      <c r="BD916" s="2237"/>
      <c r="BE916" s="2237"/>
      <c r="BF916" s="2237"/>
      <c r="BG916" s="2237"/>
      <c r="BH916" s="2237"/>
      <c r="BI916" s="2237"/>
      <c r="BJ916" s="2237"/>
      <c r="BK916" s="2237"/>
      <c r="BL916" s="2237"/>
      <c r="BM916" s="2237"/>
      <c r="BN916" s="2237"/>
      <c r="BO916" s="2237"/>
      <c r="BP916" s="2237"/>
      <c r="BQ916" s="2237"/>
      <c r="BR916" s="2237"/>
      <c r="BS916" s="2238"/>
      <c r="BT916" s="2237"/>
      <c r="BU916" s="2237"/>
      <c r="BV916" s="2237"/>
      <c r="BW916" s="2237"/>
      <c r="BX916" s="2237"/>
      <c r="BY916" s="2237"/>
      <c r="BZ916" s="2237"/>
      <c r="CA916" s="2237"/>
      <c r="CB916" s="2237"/>
      <c r="CC916" s="2237"/>
      <c r="CD916" s="2237"/>
      <c r="CE916" s="2237"/>
      <c r="CF916" s="2237"/>
      <c r="CG916" s="2237"/>
      <c r="CH916" s="2237"/>
      <c r="CI916" s="2237"/>
      <c r="CJ916" s="2237"/>
      <c r="CK916" s="2237"/>
      <c r="CL916" s="2237"/>
      <c r="CM916" s="2238"/>
      <c r="CN916" s="2238"/>
      <c r="CO916" s="2239"/>
      <c r="CQ916" s="1653"/>
    </row>
    <row r="917" spans="1:95" s="551" customFormat="1" x14ac:dyDescent="0.2">
      <c r="A917" s="2170"/>
      <c r="B917" s="2236"/>
      <c r="C917" s="2164"/>
      <c r="D917" s="2164"/>
      <c r="E917" s="2165"/>
      <c r="F917" s="2167"/>
      <c r="G917" s="2164"/>
      <c r="H917" s="2167"/>
      <c r="I917" s="2237"/>
      <c r="J917" s="2237"/>
      <c r="K917" s="2237"/>
      <c r="L917" s="2237"/>
      <c r="M917" s="2237"/>
      <c r="N917" s="2237"/>
      <c r="O917" s="2237"/>
      <c r="P917" s="2237"/>
      <c r="Q917" s="2237"/>
      <c r="R917" s="2237"/>
      <c r="S917" s="2237"/>
      <c r="T917" s="2237"/>
      <c r="U917" s="2237"/>
      <c r="V917" s="2237"/>
      <c r="W917" s="2237"/>
      <c r="X917" s="2237"/>
      <c r="Y917" s="2237"/>
      <c r="Z917" s="2237"/>
      <c r="AA917" s="2237"/>
      <c r="AB917" s="2238"/>
      <c r="AC917" s="2238"/>
      <c r="AD917" s="2238"/>
      <c r="AE917" s="2238"/>
      <c r="AF917" s="2237"/>
      <c r="AG917" s="2237"/>
      <c r="AH917" s="2237"/>
      <c r="AI917" s="2237"/>
      <c r="AJ917" s="2237"/>
      <c r="AK917" s="2237"/>
      <c r="AL917" s="2237"/>
      <c r="AM917" s="2237"/>
      <c r="AN917" s="2237"/>
      <c r="AO917" s="2237"/>
      <c r="AP917" s="2237"/>
      <c r="AQ917" s="2237"/>
      <c r="AR917" s="2237"/>
      <c r="AS917" s="2237"/>
      <c r="AT917" s="2237"/>
      <c r="AU917" s="2237"/>
      <c r="AV917" s="2237"/>
      <c r="AW917" s="2237"/>
      <c r="AX917" s="2237"/>
      <c r="AY917" s="2237"/>
      <c r="AZ917" s="2237"/>
      <c r="BA917" s="2237"/>
      <c r="BB917" s="2237"/>
      <c r="BC917" s="2237"/>
      <c r="BD917" s="2237"/>
      <c r="BE917" s="2237"/>
      <c r="BF917" s="2237"/>
      <c r="BG917" s="2237"/>
      <c r="BH917" s="2237"/>
      <c r="BI917" s="2237"/>
      <c r="BJ917" s="2237"/>
      <c r="BK917" s="2237"/>
      <c r="BL917" s="2237"/>
      <c r="BM917" s="2237"/>
      <c r="BN917" s="2237"/>
      <c r="BO917" s="2237"/>
      <c r="BP917" s="2237"/>
      <c r="BQ917" s="2237"/>
      <c r="BR917" s="2237"/>
      <c r="BS917" s="2238"/>
      <c r="BT917" s="2237"/>
      <c r="BU917" s="2237"/>
      <c r="BV917" s="2237"/>
      <c r="BW917" s="2237"/>
      <c r="BX917" s="2237"/>
      <c r="BY917" s="2237"/>
      <c r="BZ917" s="2237"/>
      <c r="CA917" s="2237"/>
      <c r="CB917" s="2237"/>
      <c r="CC917" s="2237"/>
      <c r="CD917" s="2237"/>
      <c r="CE917" s="2237"/>
      <c r="CF917" s="2237"/>
      <c r="CG917" s="2237"/>
      <c r="CH917" s="2237"/>
      <c r="CI917" s="2237"/>
      <c r="CJ917" s="2237"/>
      <c r="CK917" s="2237"/>
      <c r="CL917" s="2237"/>
      <c r="CM917" s="2238"/>
      <c r="CN917" s="2238"/>
      <c r="CO917" s="2239"/>
      <c r="CQ917" s="1653"/>
    </row>
    <row r="918" spans="1:95" s="551" customFormat="1" x14ac:dyDescent="0.2">
      <c r="A918" s="2170"/>
      <c r="B918" s="2236"/>
      <c r="C918" s="2164"/>
      <c r="D918" s="2164"/>
      <c r="E918" s="2165"/>
      <c r="F918" s="2167"/>
      <c r="G918" s="2164"/>
      <c r="H918" s="2167"/>
      <c r="I918" s="2237"/>
      <c r="J918" s="2237"/>
      <c r="K918" s="2237"/>
      <c r="L918" s="2237"/>
      <c r="M918" s="2237"/>
      <c r="N918" s="2237"/>
      <c r="O918" s="2237"/>
      <c r="P918" s="2237"/>
      <c r="Q918" s="2237"/>
      <c r="R918" s="2237"/>
      <c r="S918" s="2237"/>
      <c r="T918" s="2237"/>
      <c r="U918" s="2237"/>
      <c r="V918" s="2237"/>
      <c r="W918" s="2237"/>
      <c r="X918" s="2237"/>
      <c r="Y918" s="2237"/>
      <c r="Z918" s="2237"/>
      <c r="AA918" s="2237"/>
      <c r="AB918" s="2238"/>
      <c r="AC918" s="2238"/>
      <c r="AD918" s="2238"/>
      <c r="AE918" s="2238"/>
      <c r="AF918" s="2237"/>
      <c r="AG918" s="2237"/>
      <c r="AH918" s="2237"/>
      <c r="AI918" s="2237"/>
      <c r="AJ918" s="2237"/>
      <c r="AK918" s="2237"/>
      <c r="AL918" s="2237"/>
      <c r="AM918" s="2237"/>
      <c r="AN918" s="2237"/>
      <c r="AO918" s="2237"/>
      <c r="AP918" s="2237"/>
      <c r="AQ918" s="2237"/>
      <c r="AR918" s="2237"/>
      <c r="AS918" s="2237"/>
      <c r="AT918" s="2237"/>
      <c r="AU918" s="2237"/>
      <c r="AV918" s="2237"/>
      <c r="AW918" s="2237"/>
      <c r="AX918" s="2237"/>
      <c r="AY918" s="2237"/>
      <c r="AZ918" s="2237"/>
      <c r="BA918" s="2237"/>
      <c r="BB918" s="2237"/>
      <c r="BC918" s="2237"/>
      <c r="BD918" s="2237"/>
      <c r="BE918" s="2237"/>
      <c r="BF918" s="2237"/>
      <c r="BG918" s="2237"/>
      <c r="BH918" s="2237"/>
      <c r="BI918" s="2237"/>
      <c r="BJ918" s="2237"/>
      <c r="BK918" s="2237"/>
      <c r="BL918" s="2237"/>
      <c r="BM918" s="2237"/>
      <c r="BN918" s="2237"/>
      <c r="BO918" s="2237"/>
      <c r="BP918" s="2237"/>
      <c r="BQ918" s="2237"/>
      <c r="BR918" s="2237"/>
      <c r="BS918" s="2238"/>
      <c r="BT918" s="2237"/>
      <c r="BU918" s="2237"/>
      <c r="BV918" s="2237"/>
      <c r="BW918" s="2237"/>
      <c r="BX918" s="2237"/>
      <c r="BY918" s="2237"/>
      <c r="BZ918" s="2237"/>
      <c r="CA918" s="2237"/>
      <c r="CB918" s="2237"/>
      <c r="CC918" s="2237"/>
      <c r="CD918" s="2237"/>
      <c r="CE918" s="2237"/>
      <c r="CF918" s="2237"/>
      <c r="CG918" s="2237"/>
      <c r="CH918" s="2237"/>
      <c r="CI918" s="2237"/>
      <c r="CJ918" s="2237"/>
      <c r="CK918" s="2237"/>
      <c r="CL918" s="2237"/>
      <c r="CM918" s="2238"/>
      <c r="CN918" s="2238"/>
      <c r="CO918" s="2239"/>
      <c r="CQ918" s="1653"/>
    </row>
    <row r="919" spans="1:95" s="551" customFormat="1" x14ac:dyDescent="0.2">
      <c r="A919" s="2170"/>
      <c r="B919" s="2236"/>
      <c r="C919" s="2164"/>
      <c r="D919" s="2164"/>
      <c r="E919" s="2165"/>
      <c r="F919" s="2167"/>
      <c r="G919" s="2164"/>
      <c r="H919" s="2167"/>
      <c r="I919" s="2237"/>
      <c r="J919" s="2237"/>
      <c r="K919" s="2237"/>
      <c r="L919" s="2237"/>
      <c r="M919" s="2237"/>
      <c r="N919" s="2237"/>
      <c r="O919" s="2237"/>
      <c r="P919" s="2237"/>
      <c r="Q919" s="2237"/>
      <c r="R919" s="2237"/>
      <c r="S919" s="2237"/>
      <c r="T919" s="2237"/>
      <c r="U919" s="2237"/>
      <c r="V919" s="2237"/>
      <c r="W919" s="2237"/>
      <c r="X919" s="2237"/>
      <c r="Y919" s="2237"/>
      <c r="Z919" s="2237"/>
      <c r="AA919" s="2237"/>
      <c r="AB919" s="2238"/>
      <c r="AC919" s="2238"/>
      <c r="AD919" s="2238"/>
      <c r="AE919" s="2238"/>
      <c r="AF919" s="2237"/>
      <c r="AG919" s="2237"/>
      <c r="AH919" s="2237"/>
      <c r="AI919" s="2237"/>
      <c r="AJ919" s="2237"/>
      <c r="AK919" s="2237"/>
      <c r="AL919" s="2237"/>
      <c r="AM919" s="2237"/>
      <c r="AN919" s="2237"/>
      <c r="AO919" s="2237"/>
      <c r="AP919" s="2237"/>
      <c r="AQ919" s="2237"/>
      <c r="AR919" s="2237"/>
      <c r="AS919" s="2237"/>
      <c r="AT919" s="2237"/>
      <c r="AU919" s="2237"/>
      <c r="AV919" s="2237"/>
      <c r="AW919" s="2237"/>
      <c r="AX919" s="2237"/>
      <c r="AY919" s="2237"/>
      <c r="AZ919" s="2237"/>
      <c r="BA919" s="2237"/>
      <c r="BB919" s="2237"/>
      <c r="BC919" s="2237"/>
      <c r="BD919" s="2237"/>
      <c r="BE919" s="2237"/>
      <c r="BF919" s="2237"/>
      <c r="BG919" s="2237"/>
      <c r="BH919" s="2237"/>
      <c r="BI919" s="2237"/>
      <c r="BJ919" s="2237"/>
      <c r="BK919" s="2237"/>
      <c r="BL919" s="2237"/>
      <c r="BM919" s="2237"/>
      <c r="BN919" s="2237"/>
      <c r="BO919" s="2237"/>
      <c r="BP919" s="2237"/>
      <c r="BQ919" s="2237"/>
      <c r="BR919" s="2237"/>
      <c r="BS919" s="2238"/>
      <c r="BT919" s="2237"/>
      <c r="BU919" s="2237"/>
      <c r="BV919" s="2237"/>
      <c r="BW919" s="2237"/>
      <c r="BX919" s="2237"/>
      <c r="BY919" s="2237"/>
      <c r="BZ919" s="2237"/>
      <c r="CA919" s="2237"/>
      <c r="CB919" s="2237"/>
      <c r="CC919" s="2237"/>
      <c r="CD919" s="2237"/>
      <c r="CE919" s="2237"/>
      <c r="CF919" s="2237"/>
      <c r="CG919" s="2237"/>
      <c r="CH919" s="2237"/>
      <c r="CI919" s="2237"/>
      <c r="CJ919" s="2237"/>
      <c r="CK919" s="2237"/>
      <c r="CL919" s="2237"/>
      <c r="CM919" s="2238"/>
      <c r="CN919" s="2238"/>
      <c r="CO919" s="2239"/>
      <c r="CQ919" s="1653"/>
    </row>
    <row r="920" spans="1:95" s="551" customFormat="1" x14ac:dyDescent="0.2">
      <c r="A920" s="2170"/>
      <c r="B920" s="2236"/>
      <c r="C920" s="2164"/>
      <c r="D920" s="2164"/>
      <c r="E920" s="2165"/>
      <c r="F920" s="2167"/>
      <c r="G920" s="2164"/>
      <c r="H920" s="2167"/>
      <c r="I920" s="2237"/>
      <c r="J920" s="2237"/>
      <c r="K920" s="2237"/>
      <c r="L920" s="2237"/>
      <c r="M920" s="2237"/>
      <c r="N920" s="2237"/>
      <c r="O920" s="2237"/>
      <c r="P920" s="2237"/>
      <c r="Q920" s="2237"/>
      <c r="R920" s="2237"/>
      <c r="S920" s="2237"/>
      <c r="T920" s="2237"/>
      <c r="U920" s="2237"/>
      <c r="V920" s="2237"/>
      <c r="W920" s="2237"/>
      <c r="X920" s="2237"/>
      <c r="Y920" s="2237"/>
      <c r="Z920" s="2237"/>
      <c r="AA920" s="2237"/>
      <c r="AB920" s="2238"/>
      <c r="AC920" s="2238"/>
      <c r="AD920" s="2238"/>
      <c r="AE920" s="2238"/>
      <c r="AF920" s="2237"/>
      <c r="AG920" s="2237"/>
      <c r="AH920" s="2237"/>
      <c r="AI920" s="2237"/>
      <c r="AJ920" s="2237"/>
      <c r="AK920" s="2237"/>
      <c r="AL920" s="2237"/>
      <c r="AM920" s="2237"/>
      <c r="AN920" s="2237"/>
      <c r="AO920" s="2237"/>
      <c r="AP920" s="2237"/>
      <c r="AQ920" s="2237"/>
      <c r="AR920" s="2237"/>
      <c r="AS920" s="2237"/>
      <c r="AT920" s="2237"/>
      <c r="AU920" s="2237"/>
      <c r="AV920" s="2237"/>
      <c r="AW920" s="2237"/>
      <c r="AX920" s="2237"/>
      <c r="AY920" s="2237"/>
      <c r="AZ920" s="2237"/>
      <c r="BA920" s="2237"/>
      <c r="BB920" s="2237"/>
      <c r="BC920" s="2237"/>
      <c r="BD920" s="2237"/>
      <c r="BE920" s="2237"/>
      <c r="BF920" s="2237"/>
      <c r="BG920" s="2237"/>
      <c r="BH920" s="2237"/>
      <c r="BI920" s="2237"/>
      <c r="BJ920" s="2237"/>
      <c r="BK920" s="2237"/>
      <c r="BL920" s="2237"/>
      <c r="BM920" s="2237"/>
      <c r="BN920" s="2237"/>
      <c r="BO920" s="2237"/>
      <c r="BP920" s="2237"/>
      <c r="BQ920" s="2237"/>
      <c r="BR920" s="2237"/>
      <c r="BS920" s="2238"/>
      <c r="BT920" s="2237"/>
      <c r="BU920" s="2237"/>
      <c r="BV920" s="2237"/>
      <c r="BW920" s="2237"/>
      <c r="BX920" s="2237"/>
      <c r="BY920" s="2237"/>
      <c r="BZ920" s="2237"/>
      <c r="CA920" s="2237"/>
      <c r="CB920" s="2237"/>
      <c r="CC920" s="2237"/>
      <c r="CD920" s="2237"/>
      <c r="CE920" s="2237"/>
      <c r="CF920" s="2237"/>
      <c r="CG920" s="2237"/>
      <c r="CH920" s="2237"/>
      <c r="CI920" s="2237"/>
      <c r="CJ920" s="2237"/>
      <c r="CK920" s="2237"/>
      <c r="CL920" s="2237"/>
      <c r="CM920" s="2238"/>
      <c r="CN920" s="2238"/>
      <c r="CO920" s="2239"/>
      <c r="CQ920" s="1653"/>
    </row>
    <row r="921" spans="1:95" s="551" customFormat="1" x14ac:dyDescent="0.2">
      <c r="A921" s="2170"/>
      <c r="B921" s="2236"/>
      <c r="C921" s="2164"/>
      <c r="D921" s="2164"/>
      <c r="E921" s="2165"/>
      <c r="F921" s="2167"/>
      <c r="G921" s="2164"/>
      <c r="H921" s="2167"/>
      <c r="I921" s="2237"/>
      <c r="J921" s="2237"/>
      <c r="K921" s="2237"/>
      <c r="L921" s="2237"/>
      <c r="M921" s="2237"/>
      <c r="N921" s="2237"/>
      <c r="O921" s="2237"/>
      <c r="P921" s="2237"/>
      <c r="Q921" s="2237"/>
      <c r="R921" s="2237"/>
      <c r="S921" s="2237"/>
      <c r="T921" s="2237"/>
      <c r="U921" s="2237"/>
      <c r="V921" s="2237"/>
      <c r="W921" s="2237"/>
      <c r="X921" s="2237"/>
      <c r="Y921" s="2237"/>
      <c r="Z921" s="2237"/>
      <c r="AA921" s="2237"/>
      <c r="AB921" s="2238"/>
      <c r="AC921" s="2238"/>
      <c r="AD921" s="2238"/>
      <c r="AE921" s="2238"/>
      <c r="AF921" s="2237"/>
      <c r="AG921" s="2237"/>
      <c r="AH921" s="2237"/>
      <c r="AI921" s="2237"/>
      <c r="AJ921" s="2237"/>
      <c r="AK921" s="2237"/>
      <c r="AL921" s="2237"/>
      <c r="AM921" s="2237"/>
      <c r="AN921" s="2237"/>
      <c r="AO921" s="2237"/>
      <c r="AP921" s="2237"/>
      <c r="AQ921" s="2237"/>
      <c r="AR921" s="2237"/>
      <c r="AS921" s="2237"/>
      <c r="AT921" s="2237"/>
      <c r="AU921" s="2237"/>
      <c r="AV921" s="2237"/>
      <c r="AW921" s="2237"/>
      <c r="AX921" s="2237"/>
      <c r="AY921" s="2237"/>
      <c r="AZ921" s="2237"/>
      <c r="BA921" s="2237"/>
      <c r="BB921" s="2237"/>
      <c r="BC921" s="2237"/>
      <c r="BD921" s="2237"/>
      <c r="BE921" s="2237"/>
      <c r="BF921" s="2237"/>
      <c r="BG921" s="2237"/>
      <c r="BH921" s="2237"/>
      <c r="BI921" s="2237"/>
      <c r="BJ921" s="2237"/>
      <c r="BK921" s="2237"/>
      <c r="BL921" s="2237"/>
      <c r="BM921" s="2237"/>
      <c r="BN921" s="2237"/>
      <c r="BO921" s="2237"/>
      <c r="BP921" s="2237"/>
      <c r="BQ921" s="2237"/>
      <c r="BR921" s="2237"/>
      <c r="BS921" s="2238"/>
      <c r="BT921" s="2237"/>
      <c r="BU921" s="2237"/>
      <c r="BV921" s="2237"/>
      <c r="BW921" s="2237"/>
      <c r="BX921" s="2237"/>
      <c r="BY921" s="2237"/>
      <c r="BZ921" s="2237"/>
      <c r="CA921" s="2237"/>
      <c r="CB921" s="2237"/>
      <c r="CC921" s="2237"/>
      <c r="CD921" s="2237"/>
      <c r="CE921" s="2237"/>
      <c r="CF921" s="2237"/>
      <c r="CG921" s="2237"/>
      <c r="CH921" s="2237"/>
      <c r="CI921" s="2237"/>
      <c r="CJ921" s="2237"/>
      <c r="CK921" s="2237"/>
      <c r="CL921" s="2237"/>
      <c r="CM921" s="2238"/>
      <c r="CN921" s="2238"/>
      <c r="CO921" s="2239"/>
      <c r="CQ921" s="1653"/>
    </row>
    <row r="922" spans="1:95" s="551" customFormat="1" x14ac:dyDescent="0.2">
      <c r="A922" s="2170"/>
      <c r="B922" s="2236"/>
      <c r="C922" s="2164"/>
      <c r="D922" s="2164"/>
      <c r="E922" s="2165"/>
      <c r="F922" s="2167"/>
      <c r="G922" s="2164"/>
      <c r="H922" s="2167"/>
      <c r="I922" s="2237"/>
      <c r="J922" s="2237"/>
      <c r="K922" s="2237"/>
      <c r="L922" s="2237"/>
      <c r="M922" s="2237"/>
      <c r="N922" s="2237"/>
      <c r="O922" s="2237"/>
      <c r="P922" s="2237"/>
      <c r="Q922" s="2237"/>
      <c r="R922" s="2237"/>
      <c r="S922" s="2237"/>
      <c r="T922" s="2237"/>
      <c r="U922" s="2237"/>
      <c r="V922" s="2237"/>
      <c r="W922" s="2237"/>
      <c r="X922" s="2237"/>
      <c r="Y922" s="2237"/>
      <c r="Z922" s="2237"/>
      <c r="AA922" s="2237"/>
      <c r="AB922" s="2238"/>
      <c r="AC922" s="2238"/>
      <c r="AD922" s="2238"/>
      <c r="AE922" s="2238"/>
      <c r="AF922" s="2237"/>
      <c r="AG922" s="2237"/>
      <c r="AH922" s="2237"/>
      <c r="AI922" s="2237"/>
      <c r="AJ922" s="2237"/>
      <c r="AK922" s="2237"/>
      <c r="AL922" s="2237"/>
      <c r="AM922" s="2237"/>
      <c r="AN922" s="2237"/>
      <c r="AO922" s="2237"/>
      <c r="AP922" s="2237"/>
      <c r="AQ922" s="2237"/>
      <c r="AR922" s="2237"/>
      <c r="AS922" s="2237"/>
      <c r="AT922" s="2237"/>
      <c r="AU922" s="2237"/>
      <c r="AV922" s="2237"/>
      <c r="AW922" s="2237"/>
      <c r="AX922" s="2237"/>
      <c r="AY922" s="2237"/>
      <c r="AZ922" s="2237"/>
      <c r="BA922" s="2237"/>
      <c r="BB922" s="2237"/>
      <c r="BC922" s="2237"/>
      <c r="BD922" s="2237"/>
      <c r="BE922" s="2237"/>
      <c r="BF922" s="2237"/>
      <c r="BG922" s="2237"/>
      <c r="BH922" s="2237"/>
      <c r="BI922" s="2237"/>
      <c r="BJ922" s="2237"/>
      <c r="BK922" s="2237"/>
      <c r="BL922" s="2237"/>
      <c r="BM922" s="2237"/>
      <c r="BN922" s="2237"/>
      <c r="BO922" s="2237"/>
      <c r="BP922" s="2237"/>
      <c r="BQ922" s="2237"/>
      <c r="BR922" s="2237"/>
      <c r="BS922" s="2238"/>
      <c r="BT922" s="2237"/>
      <c r="BU922" s="2237"/>
      <c r="BV922" s="2237"/>
      <c r="BW922" s="2237"/>
      <c r="BX922" s="2237"/>
      <c r="BY922" s="2237"/>
      <c r="BZ922" s="2237"/>
      <c r="CA922" s="2237"/>
      <c r="CB922" s="2237"/>
      <c r="CC922" s="2237"/>
      <c r="CD922" s="2237"/>
      <c r="CE922" s="2237"/>
      <c r="CF922" s="2237"/>
      <c r="CG922" s="2237"/>
      <c r="CH922" s="2237"/>
      <c r="CI922" s="2237"/>
      <c r="CJ922" s="2237"/>
      <c r="CK922" s="2237"/>
      <c r="CL922" s="2237"/>
      <c r="CM922" s="2238"/>
      <c r="CN922" s="2238"/>
      <c r="CO922" s="2239"/>
      <c r="CQ922" s="1653"/>
    </row>
    <row r="923" spans="1:95" s="551" customFormat="1" x14ac:dyDescent="0.2">
      <c r="A923" s="2170"/>
      <c r="B923" s="2236"/>
      <c r="C923" s="2164"/>
      <c r="D923" s="2164"/>
      <c r="E923" s="2165"/>
      <c r="F923" s="2167"/>
      <c r="G923" s="2164"/>
      <c r="H923" s="2167"/>
      <c r="I923" s="2237"/>
      <c r="J923" s="2237"/>
      <c r="K923" s="2237"/>
      <c r="L923" s="2237"/>
      <c r="M923" s="2237"/>
      <c r="N923" s="2237"/>
      <c r="O923" s="2237"/>
      <c r="P923" s="2237"/>
      <c r="Q923" s="2237"/>
      <c r="R923" s="2237"/>
      <c r="S923" s="2237"/>
      <c r="T923" s="2237"/>
      <c r="U923" s="2237"/>
      <c r="V923" s="2237"/>
      <c r="W923" s="2237"/>
      <c r="X923" s="2237"/>
      <c r="Y923" s="2237"/>
      <c r="Z923" s="2237"/>
      <c r="AA923" s="2237"/>
      <c r="AB923" s="2238"/>
      <c r="AC923" s="2238"/>
      <c r="AD923" s="2238"/>
      <c r="AE923" s="2238"/>
      <c r="AF923" s="2237"/>
      <c r="AG923" s="2237"/>
      <c r="AH923" s="2237"/>
      <c r="AI923" s="2237"/>
      <c r="AJ923" s="2237"/>
      <c r="AK923" s="2237"/>
      <c r="AL923" s="2237"/>
      <c r="AM923" s="2237"/>
      <c r="AN923" s="2237"/>
      <c r="AO923" s="2237"/>
      <c r="AP923" s="2237"/>
      <c r="AQ923" s="2237"/>
      <c r="AR923" s="2237"/>
      <c r="AS923" s="2237"/>
      <c r="AT923" s="2237"/>
      <c r="AU923" s="2237"/>
      <c r="AV923" s="2237"/>
      <c r="AW923" s="2237"/>
      <c r="AX923" s="2237"/>
      <c r="AY923" s="2237"/>
      <c r="AZ923" s="2237"/>
      <c r="BA923" s="2237"/>
      <c r="BB923" s="2237"/>
      <c r="BC923" s="2237"/>
      <c r="BD923" s="2237"/>
      <c r="BE923" s="2237"/>
      <c r="BF923" s="2237"/>
      <c r="BG923" s="2237"/>
      <c r="BH923" s="2237"/>
      <c r="BI923" s="2237"/>
      <c r="BJ923" s="2237"/>
      <c r="BK923" s="2237"/>
      <c r="BL923" s="2237"/>
      <c r="BM923" s="2237"/>
      <c r="BN923" s="2237"/>
      <c r="BO923" s="2237"/>
      <c r="BP923" s="2237"/>
      <c r="BQ923" s="2237"/>
      <c r="BR923" s="2237"/>
      <c r="BS923" s="2238"/>
      <c r="BT923" s="2237"/>
      <c r="BU923" s="2237"/>
      <c r="BV923" s="2237"/>
      <c r="BW923" s="2237"/>
      <c r="BX923" s="2237"/>
      <c r="BY923" s="2237"/>
      <c r="BZ923" s="2237"/>
      <c r="CA923" s="2237"/>
      <c r="CB923" s="2237"/>
      <c r="CC923" s="2237"/>
      <c r="CD923" s="2237"/>
      <c r="CE923" s="2237"/>
      <c r="CF923" s="2237"/>
      <c r="CG923" s="2237"/>
      <c r="CH923" s="2237"/>
      <c r="CI923" s="2237"/>
      <c r="CJ923" s="2237"/>
      <c r="CK923" s="2237"/>
      <c r="CL923" s="2237"/>
      <c r="CM923" s="2238"/>
      <c r="CN923" s="2238"/>
      <c r="CO923" s="2239"/>
      <c r="CQ923" s="1653"/>
    </row>
    <row r="924" spans="1:95" s="551" customFormat="1" x14ac:dyDescent="0.2">
      <c r="A924" s="2170"/>
      <c r="B924" s="2236"/>
      <c r="C924" s="2164"/>
      <c r="D924" s="2164"/>
      <c r="E924" s="2165"/>
      <c r="F924" s="2167"/>
      <c r="G924" s="2164"/>
      <c r="H924" s="2167"/>
      <c r="I924" s="2237"/>
      <c r="J924" s="2237"/>
      <c r="K924" s="2237"/>
      <c r="L924" s="2237"/>
      <c r="M924" s="2237"/>
      <c r="N924" s="2237"/>
      <c r="O924" s="2237"/>
      <c r="P924" s="2237"/>
      <c r="Q924" s="2237"/>
      <c r="R924" s="2237"/>
      <c r="S924" s="2237"/>
      <c r="T924" s="2237"/>
      <c r="U924" s="2237"/>
      <c r="V924" s="2237"/>
      <c r="W924" s="2237"/>
      <c r="X924" s="2237"/>
      <c r="Y924" s="2237"/>
      <c r="Z924" s="2237"/>
      <c r="AA924" s="2237"/>
      <c r="AB924" s="2238"/>
      <c r="AC924" s="2238"/>
      <c r="AD924" s="2238"/>
      <c r="AE924" s="2238"/>
      <c r="AF924" s="2237"/>
      <c r="AG924" s="2237"/>
      <c r="AH924" s="2237"/>
      <c r="AI924" s="2237"/>
      <c r="AJ924" s="2237"/>
      <c r="AK924" s="2237"/>
      <c r="AL924" s="2237"/>
      <c r="AM924" s="2237"/>
      <c r="AN924" s="2237"/>
      <c r="AO924" s="2237"/>
      <c r="AP924" s="2237"/>
      <c r="AQ924" s="2237"/>
      <c r="AR924" s="2237"/>
      <c r="AS924" s="2237"/>
      <c r="AT924" s="2237"/>
      <c r="AU924" s="2237"/>
      <c r="AV924" s="2237"/>
      <c r="AW924" s="2237"/>
      <c r="AX924" s="2237"/>
      <c r="AY924" s="2237"/>
      <c r="AZ924" s="2237"/>
      <c r="BA924" s="2237"/>
      <c r="BB924" s="2237"/>
      <c r="BC924" s="2237"/>
      <c r="BD924" s="2237"/>
      <c r="BE924" s="2237"/>
      <c r="BF924" s="2237"/>
      <c r="BG924" s="2237"/>
      <c r="BH924" s="2237"/>
      <c r="BI924" s="2237"/>
      <c r="BJ924" s="2237"/>
      <c r="BK924" s="2237"/>
      <c r="BL924" s="2237"/>
      <c r="BM924" s="2237"/>
      <c r="BN924" s="2237"/>
      <c r="BO924" s="2237"/>
      <c r="BP924" s="2237"/>
      <c r="BQ924" s="2237"/>
      <c r="BR924" s="2237"/>
      <c r="BS924" s="2238"/>
      <c r="BT924" s="2237"/>
      <c r="BU924" s="2237"/>
      <c r="BV924" s="2237"/>
      <c r="BW924" s="2237"/>
      <c r="BX924" s="2237"/>
      <c r="BY924" s="2237"/>
      <c r="BZ924" s="2237"/>
      <c r="CA924" s="2237"/>
      <c r="CB924" s="2237"/>
      <c r="CC924" s="2237"/>
      <c r="CD924" s="2237"/>
      <c r="CE924" s="2237"/>
      <c r="CF924" s="2237"/>
      <c r="CG924" s="2237"/>
      <c r="CH924" s="2237"/>
      <c r="CI924" s="2237"/>
      <c r="CJ924" s="2237"/>
      <c r="CK924" s="2237"/>
      <c r="CL924" s="2237"/>
      <c r="CM924" s="2238"/>
      <c r="CN924" s="2238"/>
      <c r="CO924" s="2239"/>
      <c r="CQ924" s="1653"/>
    </row>
    <row r="925" spans="1:95" s="551" customFormat="1" x14ac:dyDescent="0.2">
      <c r="A925" s="2170"/>
      <c r="B925" s="2236"/>
      <c r="C925" s="2164"/>
      <c r="D925" s="2164"/>
      <c r="E925" s="2165"/>
      <c r="F925" s="2167"/>
      <c r="G925" s="2164"/>
      <c r="H925" s="2167"/>
      <c r="I925" s="2237"/>
      <c r="J925" s="2237"/>
      <c r="K925" s="2237"/>
      <c r="L925" s="2237"/>
      <c r="M925" s="2237"/>
      <c r="N925" s="2237"/>
      <c r="O925" s="2237"/>
      <c r="P925" s="2237"/>
      <c r="Q925" s="2237"/>
      <c r="R925" s="2237"/>
      <c r="S925" s="2237"/>
      <c r="T925" s="2237"/>
      <c r="U925" s="2237"/>
      <c r="V925" s="2237"/>
      <c r="W925" s="2237"/>
      <c r="X925" s="2237"/>
      <c r="Y925" s="2237"/>
      <c r="Z925" s="2237"/>
      <c r="AA925" s="2237"/>
      <c r="AB925" s="2238"/>
      <c r="AC925" s="2238"/>
      <c r="AD925" s="2238"/>
      <c r="AE925" s="2238"/>
      <c r="AF925" s="2237"/>
      <c r="AG925" s="2237"/>
      <c r="AH925" s="2237"/>
      <c r="AI925" s="2237"/>
      <c r="AJ925" s="2237"/>
      <c r="AK925" s="2237"/>
      <c r="AL925" s="2237"/>
      <c r="AM925" s="2237"/>
      <c r="AN925" s="2237"/>
      <c r="AO925" s="2237"/>
      <c r="AP925" s="2237"/>
      <c r="AQ925" s="2237"/>
      <c r="AR925" s="2237"/>
      <c r="AS925" s="2237"/>
      <c r="AT925" s="2237"/>
      <c r="AU925" s="2237"/>
      <c r="AV925" s="2237"/>
      <c r="AW925" s="2237"/>
      <c r="AX925" s="2237"/>
      <c r="AY925" s="2237"/>
      <c r="AZ925" s="2237"/>
      <c r="BA925" s="2237"/>
      <c r="BB925" s="2237"/>
      <c r="BC925" s="2237"/>
      <c r="BD925" s="2237"/>
      <c r="BE925" s="2237"/>
      <c r="BF925" s="2237"/>
      <c r="BG925" s="2237"/>
      <c r="BH925" s="2237"/>
      <c r="BI925" s="2237"/>
      <c r="BJ925" s="2237"/>
      <c r="BK925" s="2237"/>
      <c r="BL925" s="2237"/>
      <c r="BM925" s="2237"/>
      <c r="BN925" s="2237"/>
      <c r="BO925" s="2237"/>
      <c r="BP925" s="2237"/>
      <c r="BQ925" s="2237"/>
      <c r="BR925" s="2237"/>
      <c r="BS925" s="2238"/>
      <c r="BT925" s="2237"/>
      <c r="BU925" s="2237"/>
      <c r="BV925" s="2237"/>
      <c r="BW925" s="2237"/>
      <c r="BX925" s="2237"/>
      <c r="BY925" s="2237"/>
      <c r="BZ925" s="2237"/>
      <c r="CA925" s="2237"/>
      <c r="CB925" s="2237"/>
      <c r="CC925" s="2237"/>
      <c r="CD925" s="2237"/>
      <c r="CE925" s="2237"/>
      <c r="CF925" s="2237"/>
      <c r="CG925" s="2237"/>
      <c r="CH925" s="2237"/>
      <c r="CI925" s="2237"/>
      <c r="CJ925" s="2237"/>
      <c r="CK925" s="2237"/>
      <c r="CL925" s="2237"/>
      <c r="CM925" s="2238"/>
      <c r="CN925" s="2238"/>
      <c r="CO925" s="2239"/>
      <c r="CQ925" s="1653"/>
    </row>
    <row r="926" spans="1:95" s="551" customFormat="1" x14ac:dyDescent="0.2">
      <c r="A926" s="2170"/>
      <c r="B926" s="2236"/>
      <c r="C926" s="2164"/>
      <c r="D926" s="2164"/>
      <c r="E926" s="2165"/>
      <c r="F926" s="2167"/>
      <c r="G926" s="2164"/>
      <c r="H926" s="2167"/>
      <c r="I926" s="2237"/>
      <c r="J926" s="2237"/>
      <c r="K926" s="2237"/>
      <c r="L926" s="2237"/>
      <c r="M926" s="2237"/>
      <c r="N926" s="2237"/>
      <c r="O926" s="2237"/>
      <c r="P926" s="2237"/>
      <c r="Q926" s="2237"/>
      <c r="R926" s="2237"/>
      <c r="S926" s="2237"/>
      <c r="T926" s="2237"/>
      <c r="U926" s="2237"/>
      <c r="V926" s="2237"/>
      <c r="W926" s="2237"/>
      <c r="X926" s="2237"/>
      <c r="Y926" s="2237"/>
      <c r="Z926" s="2237"/>
      <c r="AA926" s="2237"/>
      <c r="AB926" s="2238"/>
      <c r="AC926" s="2238"/>
      <c r="AD926" s="2238"/>
      <c r="AE926" s="2238"/>
      <c r="AF926" s="2237"/>
      <c r="AG926" s="2237"/>
      <c r="AH926" s="2237"/>
      <c r="AI926" s="2237"/>
      <c r="AJ926" s="2237"/>
      <c r="AK926" s="2237"/>
      <c r="AL926" s="2237"/>
      <c r="AM926" s="2237"/>
      <c r="AN926" s="2237"/>
      <c r="AO926" s="2237"/>
      <c r="AP926" s="2237"/>
      <c r="AQ926" s="2237"/>
      <c r="AR926" s="2237"/>
      <c r="AS926" s="2237"/>
      <c r="AT926" s="2237"/>
      <c r="AU926" s="2237"/>
      <c r="AV926" s="2237"/>
      <c r="AW926" s="2237"/>
      <c r="AX926" s="2237"/>
      <c r="AY926" s="2237"/>
      <c r="AZ926" s="2237"/>
      <c r="BA926" s="2237"/>
      <c r="BB926" s="2237"/>
      <c r="BC926" s="2237"/>
      <c r="BD926" s="2237"/>
      <c r="BE926" s="2237"/>
      <c r="BF926" s="2237"/>
      <c r="BG926" s="2237"/>
      <c r="BH926" s="2237"/>
      <c r="BI926" s="2237"/>
      <c r="BJ926" s="2237"/>
      <c r="BK926" s="2237"/>
      <c r="BL926" s="2237"/>
      <c r="BM926" s="2237"/>
      <c r="BN926" s="2237"/>
      <c r="BO926" s="2237"/>
      <c r="BP926" s="2237"/>
      <c r="BQ926" s="2237"/>
      <c r="BR926" s="2237"/>
      <c r="BS926" s="2238"/>
      <c r="BT926" s="2237"/>
      <c r="BU926" s="2237"/>
      <c r="BV926" s="2237"/>
      <c r="BW926" s="2237"/>
      <c r="BX926" s="2237"/>
      <c r="BY926" s="2237"/>
      <c r="BZ926" s="2237"/>
      <c r="CA926" s="2237"/>
      <c r="CB926" s="2237"/>
      <c r="CC926" s="2237"/>
      <c r="CD926" s="2237"/>
      <c r="CE926" s="2237"/>
      <c r="CF926" s="2237"/>
      <c r="CG926" s="2237"/>
      <c r="CH926" s="2237"/>
      <c r="CI926" s="2237"/>
      <c r="CJ926" s="2237"/>
      <c r="CK926" s="2237"/>
      <c r="CL926" s="2237"/>
      <c r="CM926" s="2238"/>
      <c r="CN926" s="2238"/>
      <c r="CO926" s="2239"/>
      <c r="CQ926" s="1653"/>
    </row>
    <row r="927" spans="1:95" s="551" customFormat="1" x14ac:dyDescent="0.2">
      <c r="A927" s="2170"/>
      <c r="B927" s="2236"/>
      <c r="C927" s="2164"/>
      <c r="D927" s="2164"/>
      <c r="E927" s="2165"/>
      <c r="F927" s="2167"/>
      <c r="G927" s="2164"/>
      <c r="H927" s="2167"/>
      <c r="I927" s="2237"/>
      <c r="J927" s="2237"/>
      <c r="K927" s="2237"/>
      <c r="L927" s="2237"/>
      <c r="M927" s="2237"/>
      <c r="N927" s="2237"/>
      <c r="O927" s="2237"/>
      <c r="P927" s="2237"/>
      <c r="Q927" s="2237"/>
      <c r="R927" s="2237"/>
      <c r="S927" s="2237"/>
      <c r="T927" s="2237"/>
      <c r="U927" s="2237"/>
      <c r="V927" s="2237"/>
      <c r="W927" s="2237"/>
      <c r="X927" s="2237"/>
      <c r="Y927" s="2237"/>
      <c r="Z927" s="2237"/>
      <c r="AA927" s="2237"/>
      <c r="AB927" s="2238"/>
      <c r="AC927" s="2238"/>
      <c r="AD927" s="2238"/>
      <c r="AE927" s="2238"/>
      <c r="AF927" s="2237"/>
      <c r="AG927" s="2237"/>
      <c r="AH927" s="2237"/>
      <c r="AI927" s="2237"/>
      <c r="AJ927" s="2237"/>
      <c r="AK927" s="2237"/>
      <c r="AL927" s="2237"/>
      <c r="AM927" s="2237"/>
      <c r="AN927" s="2237"/>
      <c r="AO927" s="2237"/>
      <c r="AP927" s="2237"/>
      <c r="AQ927" s="2237"/>
      <c r="AR927" s="2237"/>
      <c r="AS927" s="2237"/>
      <c r="AT927" s="2237"/>
      <c r="AU927" s="2237"/>
      <c r="AV927" s="2237"/>
      <c r="AW927" s="2237"/>
      <c r="AX927" s="2237"/>
      <c r="AY927" s="2237"/>
      <c r="AZ927" s="2237"/>
      <c r="BA927" s="2237"/>
      <c r="BB927" s="2237"/>
      <c r="BC927" s="2237"/>
      <c r="BD927" s="2237"/>
      <c r="BE927" s="2237"/>
      <c r="BF927" s="2237"/>
      <c r="BG927" s="2237"/>
      <c r="BH927" s="2237"/>
      <c r="BI927" s="2237"/>
      <c r="BJ927" s="2237"/>
      <c r="BK927" s="2237"/>
      <c r="BL927" s="2237"/>
      <c r="BM927" s="2237"/>
      <c r="BN927" s="2237"/>
      <c r="BO927" s="2237"/>
      <c r="BP927" s="2237"/>
      <c r="BQ927" s="2237"/>
      <c r="BR927" s="2237"/>
      <c r="BS927" s="2238"/>
      <c r="BT927" s="2237"/>
      <c r="BU927" s="2237"/>
      <c r="BV927" s="2237"/>
      <c r="BW927" s="2237"/>
      <c r="BX927" s="2237"/>
      <c r="BY927" s="2237"/>
      <c r="BZ927" s="2237"/>
      <c r="CA927" s="2237"/>
      <c r="CB927" s="2237"/>
      <c r="CC927" s="2237"/>
      <c r="CD927" s="2237"/>
      <c r="CE927" s="2237"/>
      <c r="CF927" s="2237"/>
      <c r="CG927" s="2237"/>
      <c r="CH927" s="2237"/>
      <c r="CI927" s="2237"/>
      <c r="CJ927" s="2237"/>
      <c r="CK927" s="2237"/>
      <c r="CL927" s="2237"/>
      <c r="CM927" s="2238"/>
      <c r="CN927" s="2238"/>
      <c r="CO927" s="2239"/>
      <c r="CQ927" s="1653"/>
    </row>
    <row r="928" spans="1:95" s="551" customFormat="1" x14ac:dyDescent="0.2">
      <c r="A928" s="2170"/>
      <c r="B928" s="2236"/>
      <c r="C928" s="2164"/>
      <c r="D928" s="2164"/>
      <c r="E928" s="2165"/>
      <c r="F928" s="2167"/>
      <c r="G928" s="2164"/>
      <c r="H928" s="2167"/>
      <c r="I928" s="2237"/>
      <c r="J928" s="2237"/>
      <c r="K928" s="2237"/>
      <c r="L928" s="2237"/>
      <c r="M928" s="2237"/>
      <c r="N928" s="2237"/>
      <c r="O928" s="2237"/>
      <c r="P928" s="2237"/>
      <c r="Q928" s="2237"/>
      <c r="R928" s="2237"/>
      <c r="S928" s="2237"/>
      <c r="T928" s="2237"/>
      <c r="U928" s="2237"/>
      <c r="V928" s="2237"/>
      <c r="W928" s="2237"/>
      <c r="X928" s="2237"/>
      <c r="Y928" s="2237"/>
      <c r="Z928" s="2237"/>
      <c r="AA928" s="2237"/>
      <c r="AB928" s="2238"/>
      <c r="AC928" s="2238"/>
      <c r="AD928" s="2238"/>
      <c r="AE928" s="2238"/>
      <c r="AF928" s="2237"/>
      <c r="AG928" s="2237"/>
      <c r="AH928" s="2237"/>
      <c r="AI928" s="2237"/>
      <c r="AJ928" s="2237"/>
      <c r="AK928" s="2237"/>
      <c r="AL928" s="2237"/>
      <c r="AM928" s="2237"/>
      <c r="AN928" s="2237"/>
      <c r="AO928" s="2237"/>
      <c r="AP928" s="2237"/>
      <c r="AQ928" s="2237"/>
      <c r="AR928" s="2237"/>
      <c r="AS928" s="2237"/>
      <c r="AT928" s="2237"/>
      <c r="AU928" s="2237"/>
      <c r="AV928" s="2237"/>
      <c r="AW928" s="2237"/>
      <c r="AX928" s="2237"/>
      <c r="AY928" s="2237"/>
      <c r="AZ928" s="2237"/>
      <c r="BA928" s="2237"/>
      <c r="BB928" s="2237"/>
      <c r="BC928" s="2237"/>
      <c r="BD928" s="2237"/>
      <c r="BE928" s="2237"/>
      <c r="BF928" s="2237"/>
      <c r="BG928" s="2237"/>
      <c r="BH928" s="2237"/>
      <c r="BI928" s="2237"/>
      <c r="BJ928" s="2237"/>
      <c r="BK928" s="2237"/>
      <c r="BL928" s="2237"/>
      <c r="BM928" s="2237"/>
      <c r="BN928" s="2237"/>
      <c r="BO928" s="2237"/>
      <c r="BP928" s="2237"/>
      <c r="BQ928" s="2237"/>
      <c r="BR928" s="2237"/>
      <c r="BS928" s="2238"/>
      <c r="BT928" s="2237"/>
      <c r="BU928" s="2237"/>
      <c r="BV928" s="2237"/>
      <c r="BW928" s="2237"/>
      <c r="BX928" s="2237"/>
      <c r="BY928" s="2237"/>
      <c r="BZ928" s="2237"/>
      <c r="CA928" s="2237"/>
      <c r="CB928" s="2237"/>
      <c r="CC928" s="2237"/>
      <c r="CD928" s="2237"/>
      <c r="CE928" s="2237"/>
      <c r="CF928" s="2237"/>
      <c r="CG928" s="2237"/>
      <c r="CH928" s="2237"/>
      <c r="CI928" s="2237"/>
      <c r="CJ928" s="2237"/>
      <c r="CK928" s="2237"/>
      <c r="CL928" s="2237"/>
      <c r="CM928" s="2238"/>
      <c r="CN928" s="2238"/>
      <c r="CO928" s="2239"/>
      <c r="CQ928" s="1653"/>
    </row>
    <row r="929" spans="1:95" s="551" customFormat="1" x14ac:dyDescent="0.2">
      <c r="A929" s="2170"/>
      <c r="B929" s="2236"/>
      <c r="C929" s="2164"/>
      <c r="D929" s="2164"/>
      <c r="E929" s="2165"/>
      <c r="F929" s="2167"/>
      <c r="G929" s="2164"/>
      <c r="H929" s="2167"/>
      <c r="I929" s="2237"/>
      <c r="J929" s="2237"/>
      <c r="K929" s="2237"/>
      <c r="L929" s="2237"/>
      <c r="M929" s="2237"/>
      <c r="N929" s="2237"/>
      <c r="O929" s="2237"/>
      <c r="P929" s="2237"/>
      <c r="Q929" s="2237"/>
      <c r="R929" s="2237"/>
      <c r="S929" s="2237"/>
      <c r="T929" s="2237"/>
      <c r="U929" s="2237"/>
      <c r="V929" s="2237"/>
      <c r="W929" s="2237"/>
      <c r="X929" s="2237"/>
      <c r="Y929" s="2237"/>
      <c r="Z929" s="2237"/>
      <c r="AA929" s="2237"/>
      <c r="AB929" s="2238"/>
      <c r="AC929" s="2238"/>
      <c r="AD929" s="2238"/>
      <c r="AE929" s="2238"/>
      <c r="AF929" s="2237"/>
      <c r="AG929" s="2237"/>
      <c r="AH929" s="2237"/>
      <c r="AI929" s="2237"/>
      <c r="AJ929" s="2237"/>
      <c r="AK929" s="2237"/>
      <c r="AL929" s="2237"/>
      <c r="AM929" s="2237"/>
      <c r="AN929" s="2237"/>
      <c r="AO929" s="2237"/>
      <c r="AP929" s="2237"/>
      <c r="AQ929" s="2237"/>
      <c r="AR929" s="2237"/>
      <c r="AS929" s="2237"/>
      <c r="AT929" s="2237"/>
      <c r="AU929" s="2237"/>
      <c r="AV929" s="2237"/>
      <c r="AW929" s="2237"/>
      <c r="AX929" s="2237"/>
      <c r="AY929" s="2237"/>
      <c r="AZ929" s="2237"/>
      <c r="BA929" s="2237"/>
      <c r="BB929" s="2237"/>
      <c r="BC929" s="2237"/>
      <c r="BD929" s="2237"/>
      <c r="BE929" s="2237"/>
      <c r="BF929" s="2237"/>
      <c r="BG929" s="2237"/>
      <c r="BH929" s="2237"/>
      <c r="BI929" s="2237"/>
      <c r="BJ929" s="2237"/>
      <c r="BK929" s="2237"/>
      <c r="BL929" s="2237"/>
      <c r="BM929" s="2237"/>
      <c r="BN929" s="2237"/>
      <c r="BO929" s="2237"/>
      <c r="BP929" s="2237"/>
      <c r="BQ929" s="2237"/>
      <c r="BR929" s="2237"/>
      <c r="BS929" s="2238"/>
      <c r="BT929" s="2237"/>
      <c r="BU929" s="2237"/>
      <c r="BV929" s="2237"/>
      <c r="BW929" s="2237"/>
      <c r="BX929" s="2237"/>
      <c r="BY929" s="2237"/>
      <c r="BZ929" s="2237"/>
      <c r="CA929" s="2237"/>
      <c r="CB929" s="2237"/>
      <c r="CC929" s="2237"/>
      <c r="CD929" s="2237"/>
      <c r="CE929" s="2237"/>
      <c r="CF929" s="2237"/>
      <c r="CG929" s="2237"/>
      <c r="CH929" s="2237"/>
      <c r="CI929" s="2237"/>
      <c r="CJ929" s="2237"/>
      <c r="CK929" s="2237"/>
      <c r="CL929" s="2237"/>
      <c r="CM929" s="2238"/>
      <c r="CN929" s="2238"/>
      <c r="CO929" s="2239"/>
      <c r="CQ929" s="1653"/>
    </row>
    <row r="930" spans="1:95" s="551" customFormat="1" x14ac:dyDescent="0.2">
      <c r="A930" s="2170"/>
      <c r="B930" s="2236"/>
      <c r="C930" s="2164"/>
      <c r="D930" s="2164"/>
      <c r="E930" s="2165"/>
      <c r="F930" s="2167"/>
      <c r="G930" s="2164"/>
      <c r="H930" s="2167"/>
      <c r="I930" s="2237"/>
      <c r="J930" s="2237"/>
      <c r="K930" s="2237"/>
      <c r="L930" s="2237"/>
      <c r="M930" s="2237"/>
      <c r="N930" s="2237"/>
      <c r="O930" s="2237"/>
      <c r="P930" s="2237"/>
      <c r="Q930" s="2237"/>
      <c r="R930" s="2237"/>
      <c r="S930" s="2237"/>
      <c r="T930" s="2237"/>
      <c r="U930" s="2237"/>
      <c r="V930" s="2237"/>
      <c r="W930" s="2237"/>
      <c r="X930" s="2237"/>
      <c r="Y930" s="2237"/>
      <c r="Z930" s="2237"/>
      <c r="AA930" s="2237"/>
      <c r="AB930" s="2238"/>
      <c r="AC930" s="2238"/>
      <c r="AD930" s="2238"/>
      <c r="AE930" s="2238"/>
      <c r="AF930" s="2237"/>
      <c r="AG930" s="2237"/>
      <c r="AH930" s="2237"/>
      <c r="AI930" s="2237"/>
      <c r="AJ930" s="2237"/>
      <c r="AK930" s="2237"/>
      <c r="AL930" s="2237"/>
      <c r="AM930" s="2237"/>
      <c r="AN930" s="2237"/>
      <c r="AO930" s="2237"/>
      <c r="AP930" s="2237"/>
      <c r="AQ930" s="2237"/>
      <c r="AR930" s="2237"/>
      <c r="AS930" s="2237"/>
      <c r="AT930" s="2237"/>
      <c r="AU930" s="2237"/>
      <c r="AV930" s="2237"/>
      <c r="AW930" s="2237"/>
      <c r="AX930" s="2237"/>
      <c r="AY930" s="2237"/>
      <c r="AZ930" s="2237"/>
      <c r="BA930" s="2237"/>
      <c r="BB930" s="2237"/>
      <c r="BC930" s="2237"/>
      <c r="BD930" s="2237"/>
      <c r="BE930" s="2237"/>
      <c r="BF930" s="2237"/>
      <c r="BG930" s="2237"/>
      <c r="BH930" s="2237"/>
      <c r="BI930" s="2237"/>
      <c r="BJ930" s="2237"/>
      <c r="BK930" s="2237"/>
      <c r="BL930" s="2237"/>
      <c r="BM930" s="2237"/>
      <c r="BN930" s="2237"/>
      <c r="BO930" s="2237"/>
      <c r="BP930" s="2237"/>
      <c r="BQ930" s="2237"/>
      <c r="BR930" s="2237"/>
      <c r="BS930" s="2238"/>
      <c r="BT930" s="2237"/>
      <c r="BU930" s="2237"/>
      <c r="BV930" s="2237"/>
      <c r="BW930" s="2237"/>
      <c r="BX930" s="2237"/>
      <c r="BY930" s="2237"/>
      <c r="BZ930" s="2237"/>
      <c r="CA930" s="2237"/>
      <c r="CB930" s="2237"/>
      <c r="CC930" s="2237"/>
      <c r="CD930" s="2237"/>
      <c r="CE930" s="2237"/>
      <c r="CF930" s="2237"/>
      <c r="CG930" s="2237"/>
      <c r="CH930" s="2237"/>
      <c r="CI930" s="2237"/>
      <c r="CJ930" s="2237"/>
      <c r="CK930" s="2237"/>
      <c r="CL930" s="2237"/>
      <c r="CM930" s="2238"/>
      <c r="CN930" s="2238"/>
      <c r="CO930" s="2239"/>
      <c r="CQ930" s="1653"/>
    </row>
    <row r="931" spans="1:95" s="551" customFormat="1" x14ac:dyDescent="0.2">
      <c r="A931" s="2170"/>
      <c r="B931" s="2236"/>
      <c r="C931" s="2164"/>
      <c r="D931" s="2164"/>
      <c r="E931" s="2165"/>
      <c r="F931" s="2167"/>
      <c r="G931" s="2164"/>
      <c r="H931" s="2167"/>
      <c r="I931" s="2237"/>
      <c r="J931" s="2237"/>
      <c r="K931" s="2237"/>
      <c r="L931" s="2237"/>
      <c r="M931" s="2237"/>
      <c r="N931" s="2237"/>
      <c r="O931" s="2237"/>
      <c r="P931" s="2237"/>
      <c r="Q931" s="2237"/>
      <c r="R931" s="2237"/>
      <c r="S931" s="2237"/>
      <c r="T931" s="2237"/>
      <c r="U931" s="2237"/>
      <c r="V931" s="2237"/>
      <c r="W931" s="2237"/>
      <c r="X931" s="2237"/>
      <c r="Y931" s="2237"/>
      <c r="Z931" s="2237"/>
      <c r="AA931" s="2237"/>
      <c r="AB931" s="2238"/>
      <c r="AC931" s="2238"/>
      <c r="AD931" s="2238"/>
      <c r="AE931" s="2238"/>
      <c r="AF931" s="2237"/>
      <c r="AG931" s="2237"/>
      <c r="AH931" s="2237"/>
      <c r="AI931" s="2237"/>
      <c r="AJ931" s="2237"/>
      <c r="AK931" s="2237"/>
      <c r="AL931" s="2237"/>
      <c r="AM931" s="2237"/>
      <c r="AN931" s="2237"/>
      <c r="AO931" s="2237"/>
      <c r="AP931" s="2237"/>
      <c r="AQ931" s="2237"/>
      <c r="AR931" s="2237"/>
      <c r="AS931" s="2237"/>
      <c r="AT931" s="2237"/>
      <c r="AU931" s="2237"/>
      <c r="AV931" s="2237"/>
      <c r="AW931" s="2237"/>
      <c r="AX931" s="2237"/>
      <c r="AY931" s="2237"/>
      <c r="AZ931" s="2237"/>
      <c r="BA931" s="2237"/>
      <c r="BB931" s="2237"/>
      <c r="BC931" s="2237"/>
      <c r="BD931" s="2237"/>
      <c r="BE931" s="2237"/>
      <c r="BF931" s="2237"/>
      <c r="BG931" s="2237"/>
      <c r="BH931" s="2237"/>
      <c r="BI931" s="2237"/>
      <c r="BJ931" s="2237"/>
      <c r="BK931" s="2237"/>
      <c r="BL931" s="2237"/>
      <c r="BM931" s="2237"/>
      <c r="BN931" s="2237"/>
      <c r="BO931" s="2237"/>
      <c r="BP931" s="2237"/>
      <c r="BQ931" s="2237"/>
      <c r="BR931" s="2237"/>
      <c r="BS931" s="2238"/>
      <c r="BT931" s="2237"/>
      <c r="BU931" s="2237"/>
      <c r="BV931" s="2237"/>
      <c r="BW931" s="2237"/>
      <c r="BX931" s="2237"/>
      <c r="BY931" s="2237"/>
      <c r="BZ931" s="2237"/>
      <c r="CA931" s="2237"/>
      <c r="CB931" s="2237"/>
      <c r="CC931" s="2237"/>
      <c r="CD931" s="2237"/>
      <c r="CE931" s="2237"/>
      <c r="CF931" s="2237"/>
      <c r="CG931" s="2237"/>
      <c r="CH931" s="2237"/>
      <c r="CI931" s="2237"/>
      <c r="CJ931" s="2237"/>
      <c r="CK931" s="2237"/>
      <c r="CL931" s="2237"/>
      <c r="CM931" s="2238"/>
      <c r="CN931" s="2238"/>
      <c r="CO931" s="2239"/>
      <c r="CQ931" s="1653"/>
    </row>
    <row r="932" spans="1:95" s="551" customFormat="1" x14ac:dyDescent="0.2">
      <c r="A932" s="2170"/>
      <c r="B932" s="2236"/>
      <c r="C932" s="2164"/>
      <c r="D932" s="2164"/>
      <c r="E932" s="2165"/>
      <c r="F932" s="2167"/>
      <c r="G932" s="2164"/>
      <c r="H932" s="2167"/>
      <c r="I932" s="2237"/>
      <c r="J932" s="2237"/>
      <c r="K932" s="2237"/>
      <c r="L932" s="2237"/>
      <c r="M932" s="2237"/>
      <c r="N932" s="2237"/>
      <c r="O932" s="2237"/>
      <c r="P932" s="2237"/>
      <c r="Q932" s="2237"/>
      <c r="R932" s="2237"/>
      <c r="S932" s="2237"/>
      <c r="T932" s="2237"/>
      <c r="U932" s="2237"/>
      <c r="V932" s="2237"/>
      <c r="W932" s="2237"/>
      <c r="X932" s="2237"/>
      <c r="Y932" s="2237"/>
      <c r="Z932" s="2237"/>
      <c r="AA932" s="2237"/>
      <c r="AB932" s="2238"/>
      <c r="AC932" s="2238"/>
      <c r="AD932" s="2238"/>
      <c r="AE932" s="2238"/>
      <c r="AF932" s="2237"/>
      <c r="AG932" s="2237"/>
      <c r="AH932" s="2237"/>
      <c r="AI932" s="2237"/>
      <c r="AJ932" s="2237"/>
      <c r="AK932" s="2237"/>
      <c r="AL932" s="2237"/>
      <c r="AM932" s="2237"/>
      <c r="AN932" s="2237"/>
      <c r="AO932" s="2237"/>
      <c r="AP932" s="2237"/>
      <c r="AQ932" s="2237"/>
      <c r="AR932" s="2237"/>
      <c r="AS932" s="2237"/>
      <c r="AT932" s="2237"/>
      <c r="AU932" s="2237"/>
      <c r="AV932" s="2237"/>
      <c r="AW932" s="2237"/>
      <c r="AX932" s="2237"/>
      <c r="AY932" s="2237"/>
      <c r="AZ932" s="2237"/>
      <c r="BA932" s="2237"/>
      <c r="BB932" s="2237"/>
      <c r="BC932" s="2237"/>
      <c r="BD932" s="2237"/>
      <c r="BE932" s="2237"/>
      <c r="BF932" s="2237"/>
      <c r="BG932" s="2237"/>
      <c r="BH932" s="2237"/>
      <c r="BI932" s="2237"/>
      <c r="BJ932" s="2237"/>
      <c r="BK932" s="2237"/>
      <c r="BL932" s="2237"/>
      <c r="BM932" s="2237"/>
      <c r="BN932" s="2237"/>
      <c r="BO932" s="2237"/>
      <c r="BP932" s="2237"/>
      <c r="BQ932" s="2237"/>
      <c r="BR932" s="2237"/>
      <c r="BS932" s="2238"/>
      <c r="BT932" s="2237"/>
      <c r="BU932" s="2237"/>
      <c r="BV932" s="2237"/>
      <c r="BW932" s="2237"/>
      <c r="BX932" s="2237"/>
      <c r="BY932" s="2237"/>
      <c r="BZ932" s="2237"/>
      <c r="CA932" s="2237"/>
      <c r="CB932" s="2237"/>
      <c r="CC932" s="2237"/>
      <c r="CD932" s="2237"/>
      <c r="CE932" s="2237"/>
      <c r="CF932" s="2237"/>
      <c r="CG932" s="2237"/>
      <c r="CH932" s="2237"/>
      <c r="CI932" s="2237"/>
      <c r="CJ932" s="2237"/>
      <c r="CK932" s="2237"/>
      <c r="CL932" s="2237"/>
      <c r="CM932" s="2238"/>
      <c r="CN932" s="2238"/>
      <c r="CO932" s="2239"/>
      <c r="CQ932" s="1653"/>
    </row>
    <row r="933" spans="1:95" s="551" customFormat="1" x14ac:dyDescent="0.2">
      <c r="A933" s="2170"/>
      <c r="B933" s="2236"/>
      <c r="C933" s="2164"/>
      <c r="D933" s="2164"/>
      <c r="E933" s="2165"/>
      <c r="F933" s="2167"/>
      <c r="G933" s="2164"/>
      <c r="H933" s="2167"/>
      <c r="I933" s="2237"/>
      <c r="J933" s="2237"/>
      <c r="K933" s="2237"/>
      <c r="L933" s="2237"/>
      <c r="M933" s="2237"/>
      <c r="N933" s="2237"/>
      <c r="O933" s="2237"/>
      <c r="P933" s="2237"/>
      <c r="Q933" s="2237"/>
      <c r="R933" s="2237"/>
      <c r="S933" s="2237"/>
      <c r="T933" s="2237"/>
      <c r="U933" s="2237"/>
      <c r="V933" s="2237"/>
      <c r="W933" s="2237"/>
      <c r="X933" s="2237"/>
      <c r="Y933" s="2237"/>
      <c r="Z933" s="2237"/>
      <c r="AA933" s="2237"/>
      <c r="AB933" s="2238"/>
      <c r="AC933" s="2238"/>
      <c r="AD933" s="2238"/>
      <c r="AE933" s="2238"/>
      <c r="AF933" s="2237"/>
      <c r="AG933" s="2237"/>
      <c r="AH933" s="2237"/>
      <c r="AI933" s="2237"/>
      <c r="AJ933" s="2237"/>
      <c r="AK933" s="2237"/>
      <c r="AL933" s="2237"/>
      <c r="AM933" s="2237"/>
      <c r="AN933" s="2237"/>
      <c r="AO933" s="2237"/>
      <c r="AP933" s="2237"/>
      <c r="AQ933" s="2237"/>
      <c r="AR933" s="2237"/>
      <c r="AS933" s="2237"/>
      <c r="AT933" s="2237"/>
      <c r="AU933" s="2237"/>
      <c r="AV933" s="2237"/>
      <c r="AW933" s="2237"/>
      <c r="AX933" s="2237"/>
      <c r="AY933" s="2237"/>
      <c r="AZ933" s="2237"/>
      <c r="BA933" s="2237"/>
      <c r="BB933" s="2237"/>
      <c r="BC933" s="2237"/>
      <c r="BD933" s="2237"/>
      <c r="BE933" s="2237"/>
      <c r="BF933" s="2237"/>
      <c r="BG933" s="2237"/>
      <c r="BH933" s="2237"/>
      <c r="BI933" s="2237"/>
      <c r="BJ933" s="2237"/>
      <c r="BK933" s="2237"/>
      <c r="BL933" s="2237"/>
      <c r="BM933" s="2237"/>
      <c r="BN933" s="2237"/>
      <c r="BO933" s="2237"/>
      <c r="BP933" s="2237"/>
      <c r="BQ933" s="2237"/>
      <c r="BR933" s="2237"/>
      <c r="BS933" s="2238"/>
      <c r="BT933" s="2237"/>
      <c r="BU933" s="2237"/>
      <c r="BV933" s="2237"/>
      <c r="BW933" s="2237"/>
      <c r="BX933" s="2237"/>
      <c r="BY933" s="2237"/>
      <c r="BZ933" s="2237"/>
      <c r="CA933" s="2237"/>
      <c r="CB933" s="2237"/>
      <c r="CC933" s="2237"/>
      <c r="CD933" s="2237"/>
      <c r="CE933" s="2237"/>
      <c r="CF933" s="2237"/>
      <c r="CG933" s="2237"/>
      <c r="CH933" s="2237"/>
      <c r="CI933" s="2237"/>
      <c r="CJ933" s="2237"/>
      <c r="CK933" s="2237"/>
      <c r="CL933" s="2237"/>
      <c r="CM933" s="2238"/>
      <c r="CN933" s="2238"/>
      <c r="CO933" s="2239"/>
      <c r="CQ933" s="1653"/>
    </row>
    <row r="934" spans="1:95" s="551" customFormat="1" x14ac:dyDescent="0.2">
      <c r="A934" s="2170"/>
      <c r="B934" s="2236"/>
      <c r="C934" s="2164"/>
      <c r="D934" s="2164"/>
      <c r="E934" s="2165"/>
      <c r="F934" s="2167"/>
      <c r="G934" s="2164"/>
      <c r="H934" s="2167"/>
      <c r="I934" s="2237"/>
      <c r="J934" s="2237"/>
      <c r="K934" s="2237"/>
      <c r="L934" s="2237"/>
      <c r="M934" s="2237"/>
      <c r="N934" s="2237"/>
      <c r="O934" s="2237"/>
      <c r="P934" s="2237"/>
      <c r="Q934" s="2237"/>
      <c r="R934" s="2237"/>
      <c r="S934" s="2237"/>
      <c r="T934" s="2237"/>
      <c r="U934" s="2237"/>
      <c r="V934" s="2237"/>
      <c r="W934" s="2237"/>
      <c r="X934" s="2237"/>
      <c r="Y934" s="2237"/>
      <c r="Z934" s="2237"/>
      <c r="AA934" s="2237"/>
      <c r="AB934" s="2238"/>
      <c r="AC934" s="2238"/>
      <c r="AD934" s="2238"/>
      <c r="AE934" s="2238"/>
      <c r="AF934" s="2237"/>
      <c r="AG934" s="2237"/>
      <c r="AH934" s="2237"/>
      <c r="AI934" s="2237"/>
      <c r="AJ934" s="2237"/>
      <c r="AK934" s="2237"/>
      <c r="AL934" s="2237"/>
      <c r="AM934" s="2237"/>
      <c r="AN934" s="2237"/>
      <c r="AO934" s="2237"/>
      <c r="AP934" s="2237"/>
      <c r="AQ934" s="2237"/>
      <c r="AR934" s="2237"/>
      <c r="AS934" s="2237"/>
      <c r="AT934" s="2237"/>
      <c r="AU934" s="2237"/>
      <c r="AV934" s="2237"/>
      <c r="AW934" s="2237"/>
      <c r="AX934" s="2237"/>
      <c r="AY934" s="2237"/>
      <c r="AZ934" s="2237"/>
      <c r="BA934" s="2237"/>
      <c r="BB934" s="2237"/>
      <c r="BC934" s="2237"/>
      <c r="BD934" s="2237"/>
      <c r="BE934" s="2237"/>
      <c r="BF934" s="2237"/>
      <c r="BG934" s="2237"/>
      <c r="BH934" s="2237"/>
      <c r="BI934" s="2237"/>
      <c r="BJ934" s="2237"/>
      <c r="BK934" s="2237"/>
      <c r="BL934" s="2237"/>
      <c r="BM934" s="2237"/>
      <c r="BN934" s="2237"/>
      <c r="BO934" s="2237"/>
      <c r="BP934" s="2237"/>
      <c r="BQ934" s="2237"/>
      <c r="BR934" s="2237"/>
      <c r="BS934" s="2238"/>
      <c r="BT934" s="2237"/>
      <c r="BU934" s="2237"/>
      <c r="BV934" s="2237"/>
      <c r="BW934" s="2237"/>
      <c r="BX934" s="2237"/>
      <c r="BY934" s="2237"/>
      <c r="BZ934" s="2237"/>
      <c r="CA934" s="2237"/>
      <c r="CB934" s="2237"/>
      <c r="CC934" s="2237"/>
      <c r="CD934" s="2237"/>
      <c r="CE934" s="2237"/>
      <c r="CF934" s="2237"/>
      <c r="CG934" s="2237"/>
      <c r="CH934" s="2237"/>
      <c r="CI934" s="2237"/>
      <c r="CJ934" s="2237"/>
      <c r="CK934" s="2237"/>
      <c r="CL934" s="2237"/>
      <c r="CM934" s="2238"/>
      <c r="CN934" s="2238"/>
      <c r="CO934" s="2239"/>
      <c r="CQ934" s="1653"/>
    </row>
    <row r="935" spans="1:95" s="551" customFormat="1" x14ac:dyDescent="0.2">
      <c r="A935" s="2170"/>
      <c r="B935" s="2236"/>
      <c r="C935" s="2164"/>
      <c r="D935" s="2164"/>
      <c r="E935" s="2165"/>
      <c r="F935" s="2167"/>
      <c r="G935" s="2164"/>
      <c r="H935" s="2167"/>
      <c r="I935" s="2237"/>
      <c r="J935" s="2237"/>
      <c r="K935" s="2237"/>
      <c r="L935" s="2237"/>
      <c r="M935" s="2237"/>
      <c r="N935" s="2237"/>
      <c r="O935" s="2237"/>
      <c r="P935" s="2237"/>
      <c r="Q935" s="2237"/>
      <c r="R935" s="2237"/>
      <c r="S935" s="2237"/>
      <c r="T935" s="2237"/>
      <c r="U935" s="2237"/>
      <c r="V935" s="2237"/>
      <c r="W935" s="2237"/>
      <c r="X935" s="2237"/>
      <c r="Y935" s="2237"/>
      <c r="Z935" s="2237"/>
      <c r="AA935" s="2237"/>
      <c r="AB935" s="2238"/>
      <c r="AC935" s="2238"/>
      <c r="AD935" s="2238"/>
      <c r="AE935" s="2238"/>
      <c r="AF935" s="2237"/>
      <c r="AG935" s="2237"/>
      <c r="AH935" s="2237"/>
      <c r="AI935" s="2237"/>
      <c r="AJ935" s="2237"/>
      <c r="AK935" s="2237"/>
      <c r="AL935" s="2237"/>
      <c r="AM935" s="2237"/>
      <c r="AN935" s="2237"/>
      <c r="AO935" s="2237"/>
      <c r="AP935" s="2237"/>
      <c r="AQ935" s="2237"/>
      <c r="AR935" s="2237"/>
      <c r="AS935" s="2237"/>
      <c r="AT935" s="2237"/>
      <c r="AU935" s="2237"/>
      <c r="AV935" s="2237"/>
      <c r="AW935" s="2237"/>
      <c r="AX935" s="2237"/>
      <c r="AY935" s="2237"/>
      <c r="AZ935" s="2237"/>
      <c r="BA935" s="2237"/>
      <c r="BB935" s="2237"/>
      <c r="BC935" s="2237"/>
      <c r="BD935" s="2237"/>
      <c r="BE935" s="2237"/>
      <c r="BF935" s="2237"/>
      <c r="BG935" s="2237"/>
      <c r="BH935" s="2237"/>
      <c r="BI935" s="2237"/>
      <c r="BJ935" s="2237"/>
      <c r="BK935" s="2237"/>
      <c r="BL935" s="2237"/>
      <c r="BM935" s="2237"/>
      <c r="BN935" s="2237"/>
      <c r="BO935" s="2237"/>
      <c r="BP935" s="2237"/>
      <c r="BQ935" s="2237"/>
      <c r="BR935" s="2237"/>
      <c r="BS935" s="2238"/>
      <c r="BT935" s="2237"/>
      <c r="BU935" s="2237"/>
      <c r="BV935" s="2237"/>
      <c r="BW935" s="2237"/>
      <c r="BX935" s="2237"/>
      <c r="BY935" s="2237"/>
      <c r="BZ935" s="2237"/>
      <c r="CA935" s="2237"/>
      <c r="CB935" s="2237"/>
      <c r="CC935" s="2237"/>
      <c r="CD935" s="2237"/>
      <c r="CE935" s="2237"/>
      <c r="CF935" s="2237"/>
      <c r="CG935" s="2237"/>
      <c r="CH935" s="2237"/>
      <c r="CI935" s="2237"/>
      <c r="CJ935" s="2237"/>
      <c r="CK935" s="2237"/>
      <c r="CL935" s="2237"/>
      <c r="CM935" s="2238"/>
      <c r="CN935" s="2238"/>
      <c r="CO935" s="2239"/>
      <c r="CQ935" s="1653"/>
    </row>
    <row r="936" spans="1:95" s="551" customFormat="1" x14ac:dyDescent="0.2">
      <c r="A936" s="2170"/>
      <c r="B936" s="2236"/>
      <c r="C936" s="2164"/>
      <c r="D936" s="2164"/>
      <c r="E936" s="2165"/>
      <c r="F936" s="2167"/>
      <c r="G936" s="2164"/>
      <c r="H936" s="2167"/>
      <c r="I936" s="2237"/>
      <c r="J936" s="2237"/>
      <c r="K936" s="2237"/>
      <c r="L936" s="2237"/>
      <c r="M936" s="2237"/>
      <c r="N936" s="2237"/>
      <c r="O936" s="2237"/>
      <c r="P936" s="2237"/>
      <c r="Q936" s="2237"/>
      <c r="R936" s="2237"/>
      <c r="S936" s="2237"/>
      <c r="T936" s="2237"/>
      <c r="U936" s="2237"/>
      <c r="V936" s="2237"/>
      <c r="W936" s="2237"/>
      <c r="X936" s="2237"/>
      <c r="Y936" s="2237"/>
      <c r="Z936" s="2237"/>
      <c r="AA936" s="2237"/>
      <c r="AB936" s="2238"/>
      <c r="AC936" s="2238"/>
      <c r="AD936" s="2238"/>
      <c r="AE936" s="2238"/>
      <c r="AF936" s="2237"/>
      <c r="AG936" s="2237"/>
      <c r="AH936" s="2237"/>
      <c r="AI936" s="2237"/>
      <c r="AJ936" s="2237"/>
      <c r="AK936" s="2237"/>
      <c r="AL936" s="2237"/>
      <c r="AM936" s="2237"/>
      <c r="AN936" s="2237"/>
      <c r="AO936" s="2237"/>
      <c r="AP936" s="2237"/>
      <c r="AQ936" s="2237"/>
      <c r="AR936" s="2237"/>
      <c r="AS936" s="2237"/>
      <c r="AT936" s="2237"/>
      <c r="AU936" s="2237"/>
      <c r="AV936" s="2237"/>
      <c r="AW936" s="2237"/>
      <c r="AX936" s="2237"/>
      <c r="AY936" s="2237"/>
      <c r="AZ936" s="2237"/>
      <c r="BA936" s="2237"/>
      <c r="BB936" s="2237"/>
      <c r="BC936" s="2237"/>
      <c r="BD936" s="2237"/>
      <c r="BE936" s="2237"/>
      <c r="BF936" s="2237"/>
      <c r="BG936" s="2237"/>
      <c r="BH936" s="2237"/>
      <c r="BI936" s="2237"/>
      <c r="BJ936" s="2237"/>
      <c r="BK936" s="2237"/>
      <c r="BL936" s="2237"/>
      <c r="BM936" s="2237"/>
      <c r="BN936" s="2237"/>
      <c r="BO936" s="2237"/>
      <c r="BP936" s="2237"/>
      <c r="BQ936" s="2237"/>
      <c r="BR936" s="2237"/>
      <c r="BS936" s="2238"/>
      <c r="BT936" s="2237"/>
      <c r="BU936" s="2237"/>
      <c r="BV936" s="2237"/>
      <c r="BW936" s="2237"/>
      <c r="BX936" s="2237"/>
      <c r="BY936" s="2237"/>
      <c r="BZ936" s="2237"/>
      <c r="CA936" s="2237"/>
      <c r="CB936" s="2237"/>
      <c r="CC936" s="2237"/>
      <c r="CD936" s="2237"/>
      <c r="CE936" s="2237"/>
      <c r="CF936" s="2237"/>
      <c r="CG936" s="2237"/>
      <c r="CH936" s="2237"/>
      <c r="CI936" s="2237"/>
      <c r="CJ936" s="2237"/>
      <c r="CK936" s="2237"/>
      <c r="CL936" s="2237"/>
      <c r="CM936" s="2238"/>
      <c r="CN936" s="2238"/>
      <c r="CO936" s="2239"/>
      <c r="CQ936" s="1653"/>
    </row>
    <row r="937" spans="1:95" s="551" customFormat="1" x14ac:dyDescent="0.2">
      <c r="A937" s="2170"/>
      <c r="B937" s="2236"/>
      <c r="C937" s="2164"/>
      <c r="D937" s="2164"/>
      <c r="E937" s="2165"/>
      <c r="F937" s="2167"/>
      <c r="G937" s="2164"/>
      <c r="H937" s="2167"/>
      <c r="I937" s="2237"/>
      <c r="J937" s="2237"/>
      <c r="K937" s="2237"/>
      <c r="L937" s="2237"/>
      <c r="M937" s="2237"/>
      <c r="N937" s="2237"/>
      <c r="O937" s="2237"/>
      <c r="P937" s="2237"/>
      <c r="Q937" s="2237"/>
      <c r="R937" s="2237"/>
      <c r="S937" s="2237"/>
      <c r="T937" s="2237"/>
      <c r="U937" s="2237"/>
      <c r="V937" s="2237"/>
      <c r="W937" s="2237"/>
      <c r="X937" s="2237"/>
      <c r="Y937" s="2237"/>
      <c r="Z937" s="2237"/>
      <c r="AA937" s="2237"/>
      <c r="AB937" s="2238"/>
      <c r="AC937" s="2238"/>
      <c r="AD937" s="2238"/>
      <c r="AE937" s="2238"/>
      <c r="AF937" s="2237"/>
      <c r="AG937" s="2237"/>
      <c r="AH937" s="2237"/>
      <c r="AI937" s="2237"/>
      <c r="AJ937" s="2237"/>
      <c r="AK937" s="2237"/>
      <c r="AL937" s="2237"/>
      <c r="AM937" s="2237"/>
      <c r="AN937" s="2237"/>
      <c r="AO937" s="2237"/>
      <c r="AP937" s="2237"/>
      <c r="AQ937" s="2237"/>
      <c r="AR937" s="2237"/>
      <c r="AS937" s="2237"/>
      <c r="AT937" s="2237"/>
      <c r="AU937" s="2237"/>
      <c r="AV937" s="2237"/>
      <c r="AW937" s="2237"/>
      <c r="AX937" s="2237"/>
      <c r="AY937" s="2237"/>
      <c r="AZ937" s="2237"/>
      <c r="BA937" s="2237"/>
      <c r="BB937" s="2237"/>
      <c r="BC937" s="2237"/>
      <c r="BD937" s="2237"/>
      <c r="BE937" s="2237"/>
      <c r="BF937" s="2237"/>
      <c r="BG937" s="2237"/>
      <c r="BH937" s="2237"/>
      <c r="BI937" s="2237"/>
      <c r="BJ937" s="2237"/>
      <c r="BK937" s="2237"/>
      <c r="BL937" s="2237"/>
      <c r="BM937" s="2237"/>
      <c r="BN937" s="2237"/>
      <c r="BO937" s="2237"/>
      <c r="BP937" s="2237"/>
      <c r="BQ937" s="2237"/>
      <c r="BR937" s="2237"/>
      <c r="BS937" s="2238"/>
      <c r="BT937" s="2237"/>
      <c r="BU937" s="2237"/>
      <c r="BV937" s="2237"/>
      <c r="BW937" s="2237"/>
      <c r="BX937" s="2237"/>
      <c r="BY937" s="2237"/>
      <c r="BZ937" s="2237"/>
      <c r="CA937" s="2237"/>
      <c r="CB937" s="2237"/>
      <c r="CC937" s="2237"/>
      <c r="CD937" s="2237"/>
      <c r="CE937" s="2237"/>
      <c r="CF937" s="2237"/>
      <c r="CG937" s="2237"/>
      <c r="CH937" s="2237"/>
      <c r="CI937" s="2237"/>
      <c r="CJ937" s="2237"/>
      <c r="CK937" s="2237"/>
      <c r="CL937" s="2237"/>
      <c r="CM937" s="2238"/>
      <c r="CN937" s="2238"/>
      <c r="CO937" s="2239"/>
      <c r="CQ937" s="1653"/>
    </row>
    <row r="938" spans="1:95" s="551" customFormat="1" x14ac:dyDescent="0.2">
      <c r="A938" s="2170"/>
      <c r="B938" s="2236"/>
      <c r="C938" s="2164"/>
      <c r="D938" s="2164"/>
      <c r="E938" s="2165"/>
      <c r="F938" s="2167"/>
      <c r="G938" s="2164"/>
      <c r="H938" s="2167"/>
      <c r="I938" s="2237"/>
      <c r="J938" s="2237"/>
      <c r="K938" s="2237"/>
      <c r="L938" s="2237"/>
      <c r="M938" s="2237"/>
      <c r="N938" s="2237"/>
      <c r="O938" s="2237"/>
      <c r="P938" s="2237"/>
      <c r="Q938" s="2237"/>
      <c r="R938" s="2237"/>
      <c r="S938" s="2237"/>
      <c r="T938" s="2237"/>
      <c r="U938" s="2237"/>
      <c r="V938" s="2237"/>
      <c r="W938" s="2237"/>
      <c r="X938" s="2237"/>
      <c r="Y938" s="2237"/>
      <c r="Z938" s="2237"/>
      <c r="AA938" s="2237"/>
      <c r="AB938" s="2238"/>
      <c r="AC938" s="2238"/>
      <c r="AD938" s="2238"/>
      <c r="AE938" s="2238"/>
      <c r="AF938" s="2237"/>
      <c r="AG938" s="2237"/>
      <c r="AH938" s="2237"/>
      <c r="AI938" s="2237"/>
      <c r="AJ938" s="2237"/>
      <c r="AK938" s="2237"/>
      <c r="AL938" s="2237"/>
      <c r="AM938" s="2237"/>
      <c r="AN938" s="2237"/>
      <c r="AO938" s="2237"/>
      <c r="AP938" s="2237"/>
      <c r="AQ938" s="2237"/>
      <c r="AR938" s="2237"/>
      <c r="AS938" s="2237"/>
      <c r="AT938" s="2237"/>
      <c r="AU938" s="2237"/>
      <c r="AV938" s="2237"/>
      <c r="AW938" s="2237"/>
      <c r="AX938" s="2237"/>
      <c r="AY938" s="2237"/>
      <c r="AZ938" s="2237"/>
      <c r="BA938" s="2237"/>
      <c r="BB938" s="2237"/>
      <c r="BC938" s="2237"/>
      <c r="BD938" s="2237"/>
      <c r="BE938" s="2237"/>
      <c r="BF938" s="2237"/>
      <c r="BG938" s="2237"/>
      <c r="BH938" s="2237"/>
      <c r="BI938" s="2237"/>
      <c r="BJ938" s="2237"/>
      <c r="BK938" s="2237"/>
      <c r="BL938" s="2237"/>
      <c r="BM938" s="2237"/>
      <c r="BN938" s="2237"/>
      <c r="BO938" s="2237"/>
      <c r="BP938" s="2237"/>
      <c r="BQ938" s="2237"/>
      <c r="BR938" s="2237"/>
      <c r="BS938" s="2238"/>
      <c r="BT938" s="2237"/>
      <c r="BU938" s="2237"/>
      <c r="BV938" s="2237"/>
      <c r="BW938" s="2237"/>
      <c r="BX938" s="2237"/>
      <c r="BY938" s="2237"/>
      <c r="BZ938" s="2237"/>
      <c r="CA938" s="2237"/>
      <c r="CB938" s="2237"/>
      <c r="CC938" s="2237"/>
      <c r="CD938" s="2237"/>
      <c r="CE938" s="2237"/>
      <c r="CF938" s="2237"/>
      <c r="CG938" s="2237"/>
      <c r="CH938" s="2237"/>
      <c r="CI938" s="2237"/>
      <c r="CJ938" s="2237"/>
      <c r="CK938" s="2237"/>
      <c r="CL938" s="2237"/>
      <c r="CM938" s="2238"/>
      <c r="CN938" s="2238"/>
      <c r="CO938" s="2239"/>
      <c r="CQ938" s="1653"/>
    </row>
    <row r="939" spans="1:95" s="551" customFormat="1" x14ac:dyDescent="0.2">
      <c r="A939" s="2170"/>
      <c r="B939" s="2236"/>
      <c r="C939" s="2164"/>
      <c r="D939" s="2164"/>
      <c r="E939" s="2165"/>
      <c r="F939" s="2167"/>
      <c r="G939" s="2164"/>
      <c r="H939" s="2167"/>
      <c r="I939" s="2237"/>
      <c r="J939" s="2237"/>
      <c r="K939" s="2237"/>
      <c r="L939" s="2237"/>
      <c r="M939" s="2237"/>
      <c r="N939" s="2237"/>
      <c r="O939" s="2237"/>
      <c r="P939" s="2237"/>
      <c r="Q939" s="2237"/>
      <c r="R939" s="2237"/>
      <c r="S939" s="2237"/>
      <c r="T939" s="2237"/>
      <c r="U939" s="2237"/>
      <c r="V939" s="2237"/>
      <c r="W939" s="2237"/>
      <c r="X939" s="2237"/>
      <c r="Y939" s="2237"/>
      <c r="Z939" s="2237"/>
      <c r="AA939" s="2237"/>
      <c r="AB939" s="2238"/>
      <c r="AC939" s="2238"/>
      <c r="AD939" s="2238"/>
      <c r="AE939" s="2238"/>
      <c r="AF939" s="2237"/>
      <c r="AG939" s="2237"/>
      <c r="AH939" s="2237"/>
      <c r="AI939" s="2237"/>
      <c r="AJ939" s="2237"/>
      <c r="AK939" s="2237"/>
      <c r="AL939" s="2237"/>
      <c r="AM939" s="2237"/>
      <c r="AN939" s="2237"/>
      <c r="AO939" s="2237"/>
      <c r="AP939" s="2237"/>
      <c r="AQ939" s="2237"/>
      <c r="AR939" s="2237"/>
      <c r="AS939" s="2237"/>
      <c r="AT939" s="2237"/>
      <c r="AU939" s="2237"/>
      <c r="AV939" s="2237"/>
      <c r="AW939" s="2237"/>
      <c r="AX939" s="2237"/>
      <c r="AY939" s="2237"/>
      <c r="AZ939" s="2237"/>
      <c r="BA939" s="2237"/>
      <c r="BB939" s="2237"/>
      <c r="BC939" s="2237"/>
      <c r="BD939" s="2237"/>
      <c r="BE939" s="2237"/>
      <c r="BF939" s="2237"/>
      <c r="BG939" s="2237"/>
      <c r="BH939" s="2237"/>
      <c r="BI939" s="2237"/>
      <c r="BJ939" s="2237"/>
      <c r="BK939" s="2237"/>
      <c r="BL939" s="2237"/>
      <c r="BM939" s="2237"/>
      <c r="BN939" s="2237"/>
      <c r="BO939" s="2237"/>
      <c r="BP939" s="2237"/>
      <c r="BQ939" s="2237"/>
      <c r="BR939" s="2237"/>
      <c r="BS939" s="2238"/>
      <c r="BT939" s="2237"/>
      <c r="BU939" s="2237"/>
      <c r="BV939" s="2237"/>
      <c r="BW939" s="2237"/>
      <c r="BX939" s="2237"/>
      <c r="BY939" s="2237"/>
      <c r="BZ939" s="2237"/>
      <c r="CA939" s="2237"/>
      <c r="CB939" s="2237"/>
      <c r="CC939" s="2237"/>
      <c r="CD939" s="2237"/>
      <c r="CE939" s="2237"/>
      <c r="CF939" s="2237"/>
      <c r="CG939" s="2237"/>
      <c r="CH939" s="2237"/>
      <c r="CI939" s="2237"/>
      <c r="CJ939" s="2237"/>
      <c r="CK939" s="2237"/>
      <c r="CL939" s="2237"/>
      <c r="CM939" s="2238"/>
      <c r="CN939" s="2238"/>
      <c r="CO939" s="2239"/>
      <c r="CQ939" s="1653"/>
    </row>
    <row r="940" spans="1:95" s="551" customFormat="1" x14ac:dyDescent="0.2">
      <c r="A940" s="2170"/>
      <c r="B940" s="2236"/>
      <c r="C940" s="2164"/>
      <c r="D940" s="2164"/>
      <c r="E940" s="2165"/>
      <c r="F940" s="2167"/>
      <c r="G940" s="2164"/>
      <c r="H940" s="2167"/>
      <c r="I940" s="2237"/>
      <c r="J940" s="2237"/>
      <c r="K940" s="2237"/>
      <c r="L940" s="2237"/>
      <c r="M940" s="2237"/>
      <c r="N940" s="2237"/>
      <c r="O940" s="2237"/>
      <c r="P940" s="2237"/>
      <c r="Q940" s="2237"/>
      <c r="R940" s="2237"/>
      <c r="S940" s="2237"/>
      <c r="T940" s="2237"/>
      <c r="U940" s="2237"/>
      <c r="V940" s="2237"/>
      <c r="W940" s="2237"/>
      <c r="X940" s="2237"/>
      <c r="Y940" s="2237"/>
      <c r="Z940" s="2237"/>
      <c r="AA940" s="2237"/>
      <c r="AB940" s="2238"/>
      <c r="AC940" s="2238"/>
      <c r="AD940" s="2238"/>
      <c r="AE940" s="2238"/>
      <c r="AF940" s="2237"/>
      <c r="AG940" s="2237"/>
      <c r="AH940" s="2237"/>
      <c r="AI940" s="2237"/>
      <c r="AJ940" s="2237"/>
      <c r="AK940" s="2237"/>
      <c r="AL940" s="2237"/>
      <c r="AM940" s="2237"/>
      <c r="AN940" s="2237"/>
      <c r="AO940" s="2237"/>
      <c r="AP940" s="2237"/>
      <c r="AQ940" s="2237"/>
      <c r="AR940" s="2237"/>
      <c r="AS940" s="2237"/>
      <c r="AT940" s="2237"/>
      <c r="AU940" s="2237"/>
      <c r="AV940" s="2237"/>
      <c r="AW940" s="2237"/>
      <c r="AX940" s="2237"/>
      <c r="AY940" s="2237"/>
      <c r="AZ940" s="2237"/>
      <c r="BA940" s="2237"/>
      <c r="BB940" s="2237"/>
      <c r="BC940" s="2237"/>
      <c r="BD940" s="2237"/>
      <c r="BE940" s="2237"/>
      <c r="BF940" s="2237"/>
      <c r="BG940" s="2237"/>
      <c r="BH940" s="2237"/>
      <c r="BI940" s="2237"/>
      <c r="BJ940" s="2237"/>
      <c r="BK940" s="2237"/>
      <c r="BL940" s="2237"/>
      <c r="BM940" s="2237"/>
      <c r="BN940" s="2237"/>
      <c r="BO940" s="2237"/>
      <c r="BP940" s="2237"/>
      <c r="BQ940" s="2237"/>
      <c r="BR940" s="2237"/>
      <c r="BS940" s="2238"/>
      <c r="BT940" s="2237"/>
      <c r="BU940" s="2237"/>
      <c r="BV940" s="2237"/>
      <c r="BW940" s="2237"/>
      <c r="BX940" s="2237"/>
      <c r="BY940" s="2237"/>
      <c r="BZ940" s="2237"/>
      <c r="CA940" s="2237"/>
      <c r="CB940" s="2237"/>
      <c r="CC940" s="2237"/>
      <c r="CD940" s="2237"/>
      <c r="CE940" s="2237"/>
      <c r="CF940" s="2237"/>
      <c r="CG940" s="2237"/>
      <c r="CH940" s="2237"/>
      <c r="CI940" s="2237"/>
      <c r="CJ940" s="2237"/>
      <c r="CK940" s="2237"/>
      <c r="CL940" s="2237"/>
      <c r="CM940" s="2238"/>
      <c r="CN940" s="2238"/>
      <c r="CO940" s="2239"/>
      <c r="CQ940" s="1653"/>
    </row>
    <row r="941" spans="1:95" s="551" customFormat="1" x14ac:dyDescent="0.2">
      <c r="A941" s="2170"/>
      <c r="B941" s="2236"/>
      <c r="C941" s="2164"/>
      <c r="D941" s="2164"/>
      <c r="E941" s="2165"/>
      <c r="F941" s="2167"/>
      <c r="G941" s="2164"/>
      <c r="H941" s="2167"/>
      <c r="I941" s="2237"/>
      <c r="J941" s="2237"/>
      <c r="K941" s="2237"/>
      <c r="L941" s="2237"/>
      <c r="M941" s="2237"/>
      <c r="N941" s="2237"/>
      <c r="O941" s="2237"/>
      <c r="P941" s="2237"/>
      <c r="Q941" s="2237"/>
      <c r="R941" s="2237"/>
      <c r="S941" s="2237"/>
      <c r="T941" s="2237"/>
      <c r="U941" s="2237"/>
      <c r="V941" s="2237"/>
      <c r="W941" s="2237"/>
      <c r="X941" s="2237"/>
      <c r="Y941" s="2237"/>
      <c r="Z941" s="2237"/>
      <c r="AA941" s="2237"/>
      <c r="AB941" s="2238"/>
      <c r="AC941" s="2238"/>
      <c r="AD941" s="2238"/>
      <c r="AE941" s="2238"/>
      <c r="AF941" s="2237"/>
      <c r="AG941" s="2237"/>
      <c r="AH941" s="2237"/>
      <c r="AI941" s="2237"/>
      <c r="AJ941" s="2237"/>
      <c r="AK941" s="2237"/>
      <c r="AL941" s="2237"/>
      <c r="AM941" s="2237"/>
      <c r="AN941" s="2237"/>
      <c r="AO941" s="2237"/>
      <c r="AP941" s="2237"/>
      <c r="AQ941" s="2237"/>
      <c r="AR941" s="2237"/>
      <c r="AS941" s="2237"/>
      <c r="AT941" s="2237"/>
      <c r="AU941" s="2237"/>
      <c r="AV941" s="2237"/>
      <c r="AW941" s="2237"/>
      <c r="AX941" s="2237"/>
      <c r="AY941" s="2237"/>
      <c r="AZ941" s="2237"/>
      <c r="BA941" s="2237"/>
      <c r="BB941" s="2237"/>
      <c r="BC941" s="2237"/>
      <c r="BD941" s="2237"/>
      <c r="BE941" s="2237"/>
      <c r="BF941" s="2237"/>
      <c r="BG941" s="2237"/>
      <c r="BH941" s="2237"/>
      <c r="BI941" s="2237"/>
      <c r="BJ941" s="2237"/>
      <c r="BK941" s="2237"/>
      <c r="BL941" s="2237"/>
      <c r="BM941" s="2237"/>
      <c r="BN941" s="2237"/>
      <c r="BO941" s="2237"/>
      <c r="BP941" s="2237"/>
      <c r="BQ941" s="2237"/>
      <c r="BR941" s="2237"/>
      <c r="BS941" s="2238"/>
      <c r="BT941" s="2237"/>
      <c r="BU941" s="2237"/>
      <c r="BV941" s="2237"/>
      <c r="BW941" s="2237"/>
      <c r="BX941" s="2237"/>
      <c r="BY941" s="2237"/>
      <c r="BZ941" s="2237"/>
      <c r="CA941" s="2237"/>
      <c r="CB941" s="2237"/>
      <c r="CC941" s="2237"/>
      <c r="CD941" s="2237"/>
      <c r="CE941" s="2237"/>
      <c r="CF941" s="2237"/>
      <c r="CG941" s="2237"/>
      <c r="CH941" s="2237"/>
      <c r="CI941" s="2237"/>
      <c r="CJ941" s="2237"/>
      <c r="CK941" s="2237"/>
      <c r="CL941" s="2237"/>
      <c r="CM941" s="2238"/>
      <c r="CN941" s="2238"/>
      <c r="CO941" s="2239"/>
      <c r="CQ941" s="1653"/>
    </row>
    <row r="942" spans="1:95" s="551" customFormat="1" x14ac:dyDescent="0.2">
      <c r="A942" s="2170"/>
      <c r="B942" s="2236"/>
      <c r="C942" s="2164"/>
      <c r="D942" s="2164"/>
      <c r="E942" s="2165"/>
      <c r="F942" s="2167"/>
      <c r="G942" s="2164"/>
      <c r="H942" s="2167"/>
      <c r="I942" s="2237"/>
      <c r="J942" s="2237"/>
      <c r="K942" s="2237"/>
      <c r="L942" s="2237"/>
      <c r="M942" s="2237"/>
      <c r="N942" s="2237"/>
      <c r="O942" s="2237"/>
      <c r="P942" s="2237"/>
      <c r="Q942" s="2237"/>
      <c r="R942" s="2237"/>
      <c r="S942" s="2237"/>
      <c r="T942" s="2237"/>
      <c r="U942" s="2237"/>
      <c r="V942" s="2237"/>
      <c r="W942" s="2237"/>
      <c r="X942" s="2237"/>
      <c r="Y942" s="2237"/>
      <c r="Z942" s="2237"/>
      <c r="AA942" s="2237"/>
      <c r="AB942" s="2238"/>
      <c r="AC942" s="2238"/>
      <c r="AD942" s="2238"/>
      <c r="AE942" s="2238"/>
      <c r="AF942" s="2237"/>
      <c r="AG942" s="2237"/>
      <c r="AH942" s="2237"/>
      <c r="AI942" s="2237"/>
      <c r="AJ942" s="2237"/>
      <c r="AK942" s="2237"/>
      <c r="AL942" s="2237"/>
      <c r="AM942" s="2237"/>
      <c r="AN942" s="2237"/>
      <c r="AO942" s="2237"/>
      <c r="AP942" s="2237"/>
      <c r="AQ942" s="2237"/>
      <c r="AR942" s="2237"/>
      <c r="AS942" s="2237"/>
      <c r="AT942" s="2237"/>
      <c r="AU942" s="2237"/>
      <c r="AV942" s="2237"/>
      <c r="AW942" s="2237"/>
      <c r="AX942" s="2237"/>
      <c r="AY942" s="2237"/>
      <c r="AZ942" s="2237"/>
      <c r="BA942" s="2237"/>
      <c r="BB942" s="2237"/>
      <c r="BC942" s="2237"/>
      <c r="BD942" s="2237"/>
      <c r="BE942" s="2237"/>
      <c r="BF942" s="2237"/>
      <c r="BG942" s="2237"/>
      <c r="BH942" s="2237"/>
      <c r="BI942" s="2237"/>
      <c r="BJ942" s="2237"/>
      <c r="BK942" s="2237"/>
      <c r="BL942" s="2237"/>
      <c r="BM942" s="2237"/>
      <c r="BN942" s="2237"/>
      <c r="BO942" s="2237"/>
      <c r="BP942" s="2237"/>
      <c r="BQ942" s="2237"/>
      <c r="BR942" s="2237"/>
      <c r="BS942" s="2238"/>
      <c r="BT942" s="2237"/>
      <c r="BU942" s="2237"/>
      <c r="BV942" s="2237"/>
      <c r="BW942" s="2237"/>
      <c r="BX942" s="2237"/>
      <c r="BY942" s="2237"/>
      <c r="BZ942" s="2237"/>
      <c r="CA942" s="2237"/>
      <c r="CB942" s="2237"/>
      <c r="CC942" s="2237"/>
      <c r="CD942" s="2237"/>
      <c r="CE942" s="2237"/>
      <c r="CF942" s="2237"/>
      <c r="CG942" s="2237"/>
      <c r="CH942" s="2237"/>
      <c r="CI942" s="2237"/>
      <c r="CJ942" s="2237"/>
      <c r="CK942" s="2237"/>
      <c r="CL942" s="2237"/>
      <c r="CM942" s="2238"/>
      <c r="CN942" s="2238"/>
      <c r="CO942" s="2239"/>
      <c r="CQ942" s="1653"/>
    </row>
    <row r="943" spans="1:95" s="551" customFormat="1" x14ac:dyDescent="0.2">
      <c r="A943" s="2170"/>
      <c r="B943" s="2236"/>
      <c r="C943" s="2164"/>
      <c r="D943" s="2164"/>
      <c r="E943" s="2165"/>
      <c r="F943" s="2167"/>
      <c r="G943" s="2164"/>
      <c r="H943" s="2167"/>
      <c r="I943" s="2237"/>
      <c r="J943" s="2237"/>
      <c r="K943" s="2237"/>
      <c r="L943" s="2237"/>
      <c r="M943" s="2237"/>
      <c r="N943" s="2237"/>
      <c r="O943" s="2237"/>
      <c r="P943" s="2237"/>
      <c r="Q943" s="2237"/>
      <c r="R943" s="2237"/>
      <c r="S943" s="2237"/>
      <c r="T943" s="2237"/>
      <c r="U943" s="2237"/>
      <c r="V943" s="2237"/>
      <c r="W943" s="2237"/>
      <c r="X943" s="2237"/>
      <c r="Y943" s="2237"/>
      <c r="Z943" s="2237"/>
      <c r="AA943" s="2237"/>
      <c r="AB943" s="2238"/>
      <c r="AC943" s="2238"/>
      <c r="AD943" s="2238"/>
      <c r="AE943" s="2238"/>
      <c r="AF943" s="2237"/>
      <c r="AG943" s="2237"/>
      <c r="AH943" s="2237"/>
      <c r="AI943" s="2237"/>
      <c r="AJ943" s="2237"/>
      <c r="AK943" s="2237"/>
      <c r="AL943" s="2237"/>
      <c r="AM943" s="2237"/>
      <c r="AN943" s="2237"/>
      <c r="AO943" s="2237"/>
      <c r="AP943" s="2237"/>
      <c r="AQ943" s="2237"/>
      <c r="AR943" s="2237"/>
      <c r="AS943" s="2237"/>
      <c r="AT943" s="2237"/>
      <c r="AU943" s="2237"/>
      <c r="AV943" s="2237"/>
      <c r="AW943" s="2237"/>
      <c r="AX943" s="2237"/>
      <c r="AY943" s="2237"/>
      <c r="AZ943" s="2237"/>
      <c r="BA943" s="2237"/>
      <c r="BB943" s="2237"/>
      <c r="BC943" s="2237"/>
      <c r="BD943" s="2237"/>
      <c r="BE943" s="2237"/>
      <c r="BF943" s="2237"/>
      <c r="BG943" s="2237"/>
      <c r="BH943" s="2237"/>
      <c r="BI943" s="2237"/>
      <c r="BJ943" s="2237"/>
      <c r="BK943" s="2237"/>
      <c r="BL943" s="2237"/>
      <c r="BM943" s="2237"/>
      <c r="BN943" s="2237"/>
      <c r="BO943" s="2237"/>
      <c r="BP943" s="2237"/>
      <c r="BQ943" s="2237"/>
      <c r="BR943" s="2237"/>
      <c r="BS943" s="2238"/>
      <c r="BT943" s="2237"/>
      <c r="BU943" s="2237"/>
      <c r="BV943" s="2237"/>
      <c r="BW943" s="2237"/>
      <c r="BX943" s="2237"/>
      <c r="BY943" s="2237"/>
      <c r="BZ943" s="2237"/>
      <c r="CA943" s="2237"/>
      <c r="CB943" s="2237"/>
      <c r="CC943" s="2237"/>
      <c r="CD943" s="2237"/>
      <c r="CE943" s="2237"/>
      <c r="CF943" s="2237"/>
      <c r="CG943" s="2237"/>
      <c r="CH943" s="2237"/>
      <c r="CI943" s="2237"/>
      <c r="CJ943" s="2237"/>
      <c r="CK943" s="2237"/>
      <c r="CL943" s="2237"/>
      <c r="CM943" s="2238"/>
      <c r="CN943" s="2238"/>
      <c r="CO943" s="2239"/>
      <c r="CQ943" s="1653"/>
    </row>
    <row r="944" spans="1:95" s="551" customFormat="1" x14ac:dyDescent="0.2">
      <c r="A944" s="2170"/>
      <c r="B944" s="2236"/>
      <c r="C944" s="2164"/>
      <c r="D944" s="2164"/>
      <c r="E944" s="2165"/>
      <c r="F944" s="2167"/>
      <c r="G944" s="2164"/>
      <c r="H944" s="2167"/>
      <c r="I944" s="2237"/>
      <c r="J944" s="2237"/>
      <c r="K944" s="2237"/>
      <c r="L944" s="2237"/>
      <c r="M944" s="2237"/>
      <c r="N944" s="2237"/>
      <c r="O944" s="2237"/>
      <c r="P944" s="2237"/>
      <c r="Q944" s="2237"/>
      <c r="R944" s="2237"/>
      <c r="S944" s="2237"/>
      <c r="T944" s="2237"/>
      <c r="U944" s="2237"/>
      <c r="V944" s="2237"/>
      <c r="W944" s="2237"/>
      <c r="X944" s="2237"/>
      <c r="Y944" s="2237"/>
      <c r="Z944" s="2237"/>
      <c r="AA944" s="2237"/>
      <c r="AB944" s="2238"/>
      <c r="AC944" s="2238"/>
      <c r="AD944" s="2238"/>
      <c r="AE944" s="2238"/>
      <c r="AF944" s="2237"/>
      <c r="AG944" s="2237"/>
      <c r="AH944" s="2237"/>
      <c r="AI944" s="2237"/>
      <c r="AJ944" s="2237"/>
      <c r="AK944" s="2237"/>
      <c r="AL944" s="2237"/>
      <c r="AM944" s="2237"/>
      <c r="AN944" s="2237"/>
      <c r="AO944" s="2237"/>
      <c r="AP944" s="2237"/>
      <c r="AQ944" s="2237"/>
      <c r="AR944" s="2237"/>
      <c r="AS944" s="2237"/>
      <c r="AT944" s="2237"/>
      <c r="AU944" s="2237"/>
      <c r="AV944" s="2237"/>
      <c r="AW944" s="2237"/>
      <c r="AX944" s="2237"/>
      <c r="AY944" s="2237"/>
      <c r="AZ944" s="2237"/>
      <c r="BA944" s="2237"/>
      <c r="BB944" s="2237"/>
      <c r="BC944" s="2237"/>
      <c r="BD944" s="2237"/>
      <c r="BE944" s="2237"/>
      <c r="BF944" s="2237"/>
      <c r="BG944" s="2237"/>
      <c r="BH944" s="2237"/>
      <c r="BI944" s="2237"/>
      <c r="BJ944" s="2237"/>
      <c r="BK944" s="2237"/>
      <c r="BL944" s="2237"/>
      <c r="BM944" s="2237"/>
      <c r="BN944" s="2237"/>
      <c r="BO944" s="2237"/>
      <c r="BP944" s="2237"/>
      <c r="BQ944" s="2237"/>
      <c r="BR944" s="2237"/>
      <c r="BS944" s="2238"/>
      <c r="BT944" s="2237"/>
      <c r="BU944" s="2237"/>
      <c r="BV944" s="2237"/>
      <c r="BW944" s="2237"/>
      <c r="BX944" s="2237"/>
      <c r="BY944" s="2237"/>
      <c r="BZ944" s="2237"/>
      <c r="CA944" s="2237"/>
      <c r="CB944" s="2237"/>
      <c r="CC944" s="2237"/>
      <c r="CD944" s="2237"/>
      <c r="CE944" s="2237"/>
      <c r="CF944" s="2237"/>
      <c r="CG944" s="2237"/>
      <c r="CH944" s="2237"/>
      <c r="CI944" s="2237"/>
      <c r="CJ944" s="2237"/>
      <c r="CK944" s="2237"/>
      <c r="CL944" s="2237"/>
      <c r="CM944" s="2238"/>
      <c r="CN944" s="2238"/>
      <c r="CO944" s="2239"/>
      <c r="CQ944" s="1653"/>
    </row>
    <row r="945" spans="1:95" s="551" customFormat="1" x14ac:dyDescent="0.2">
      <c r="A945" s="2170"/>
      <c r="B945" s="2236"/>
      <c r="C945" s="2164"/>
      <c r="D945" s="2164"/>
      <c r="E945" s="2165"/>
      <c r="F945" s="2167"/>
      <c r="G945" s="2164"/>
      <c r="H945" s="2167"/>
      <c r="I945" s="2237"/>
      <c r="J945" s="2237"/>
      <c r="K945" s="2237"/>
      <c r="L945" s="2237"/>
      <c r="M945" s="2237"/>
      <c r="N945" s="2237"/>
      <c r="O945" s="2237"/>
      <c r="P945" s="2237"/>
      <c r="Q945" s="2237"/>
      <c r="R945" s="2237"/>
      <c r="S945" s="2237"/>
      <c r="T945" s="2237"/>
      <c r="U945" s="2237"/>
      <c r="V945" s="2237"/>
      <c r="W945" s="2237"/>
      <c r="X945" s="2237"/>
      <c r="Y945" s="2237"/>
      <c r="Z945" s="2237"/>
      <c r="AA945" s="2237"/>
      <c r="AB945" s="2238"/>
      <c r="AC945" s="2238"/>
      <c r="AD945" s="2238"/>
      <c r="AE945" s="2238"/>
      <c r="AF945" s="2237"/>
      <c r="AG945" s="2237"/>
      <c r="AH945" s="2237"/>
      <c r="AI945" s="2237"/>
      <c r="AJ945" s="2237"/>
      <c r="AK945" s="2237"/>
      <c r="AL945" s="2237"/>
      <c r="AM945" s="2237"/>
      <c r="AN945" s="2237"/>
      <c r="AO945" s="2237"/>
      <c r="AP945" s="2237"/>
      <c r="AQ945" s="2237"/>
      <c r="AR945" s="2237"/>
      <c r="AS945" s="2237"/>
      <c r="AT945" s="2237"/>
      <c r="AU945" s="2237"/>
      <c r="AV945" s="2237"/>
      <c r="AW945" s="2237"/>
      <c r="AX945" s="2237"/>
      <c r="AY945" s="2237"/>
      <c r="AZ945" s="2237"/>
      <c r="BA945" s="2237"/>
      <c r="BB945" s="2237"/>
      <c r="BC945" s="2237"/>
      <c r="BD945" s="2237"/>
      <c r="BE945" s="2237"/>
      <c r="BF945" s="2237"/>
      <c r="BG945" s="2237"/>
      <c r="BH945" s="2237"/>
      <c r="BI945" s="2237"/>
      <c r="BJ945" s="2237"/>
      <c r="BK945" s="2237"/>
      <c r="BL945" s="2237"/>
      <c r="BM945" s="2237"/>
      <c r="BN945" s="2237"/>
      <c r="BO945" s="2237"/>
      <c r="BP945" s="2237"/>
      <c r="BQ945" s="2237"/>
      <c r="BR945" s="2237"/>
      <c r="BS945" s="2238"/>
      <c r="BT945" s="2237"/>
      <c r="BU945" s="2237"/>
      <c r="BV945" s="2237"/>
      <c r="BW945" s="2237"/>
      <c r="BX945" s="2237"/>
      <c r="BY945" s="2237"/>
      <c r="BZ945" s="2237"/>
      <c r="CA945" s="2237"/>
      <c r="CB945" s="2237"/>
      <c r="CC945" s="2237"/>
      <c r="CD945" s="2237"/>
      <c r="CE945" s="2237"/>
      <c r="CF945" s="2237"/>
      <c r="CG945" s="2237"/>
      <c r="CH945" s="2237"/>
      <c r="CI945" s="2237"/>
      <c r="CJ945" s="2237"/>
      <c r="CK945" s="2237"/>
      <c r="CL945" s="2237"/>
      <c r="CM945" s="2238"/>
      <c r="CN945" s="2238"/>
      <c r="CO945" s="2239"/>
      <c r="CQ945" s="1653"/>
    </row>
    <row r="946" spans="1:95" s="551" customFormat="1" x14ac:dyDescent="0.2">
      <c r="A946" s="2170"/>
      <c r="B946" s="2236"/>
      <c r="C946" s="2164"/>
      <c r="D946" s="2164"/>
      <c r="E946" s="2165"/>
      <c r="F946" s="2167"/>
      <c r="G946" s="2164"/>
      <c r="H946" s="2167"/>
      <c r="I946" s="2237"/>
      <c r="J946" s="2237"/>
      <c r="K946" s="2237"/>
      <c r="L946" s="2237"/>
      <c r="M946" s="2237"/>
      <c r="N946" s="2237"/>
      <c r="O946" s="2237"/>
      <c r="P946" s="2237"/>
      <c r="Q946" s="2237"/>
      <c r="R946" s="2237"/>
      <c r="S946" s="2237"/>
      <c r="T946" s="2237"/>
      <c r="U946" s="2237"/>
      <c r="V946" s="2237"/>
      <c r="W946" s="2237"/>
      <c r="X946" s="2237"/>
      <c r="Y946" s="2237"/>
      <c r="Z946" s="2237"/>
      <c r="AA946" s="2237"/>
      <c r="AB946" s="2238"/>
      <c r="AC946" s="2238"/>
      <c r="AD946" s="2238"/>
      <c r="AE946" s="2238"/>
      <c r="AF946" s="2237"/>
      <c r="AG946" s="2237"/>
      <c r="AH946" s="2237"/>
      <c r="AI946" s="2237"/>
      <c r="AJ946" s="2237"/>
      <c r="AK946" s="2237"/>
      <c r="AL946" s="2237"/>
      <c r="AM946" s="2237"/>
      <c r="AN946" s="2237"/>
      <c r="AO946" s="2237"/>
      <c r="AP946" s="2237"/>
      <c r="AQ946" s="2237"/>
      <c r="AR946" s="2237"/>
      <c r="AS946" s="2237"/>
      <c r="AT946" s="2237"/>
      <c r="AU946" s="2237"/>
      <c r="AV946" s="2237"/>
      <c r="AW946" s="2237"/>
      <c r="AX946" s="2237"/>
      <c r="AY946" s="2237"/>
      <c r="AZ946" s="2237"/>
      <c r="BA946" s="2237"/>
      <c r="BB946" s="2237"/>
      <c r="BC946" s="2237"/>
      <c r="BD946" s="2237"/>
      <c r="BE946" s="2237"/>
      <c r="BF946" s="2237"/>
      <c r="BG946" s="2237"/>
      <c r="BH946" s="2237"/>
      <c r="BI946" s="2237"/>
      <c r="BJ946" s="2237"/>
      <c r="BK946" s="2237"/>
      <c r="BL946" s="2237"/>
      <c r="BM946" s="2237"/>
      <c r="BN946" s="2237"/>
      <c r="BO946" s="2237"/>
      <c r="BP946" s="2237"/>
      <c r="BQ946" s="2237"/>
      <c r="BR946" s="2237"/>
      <c r="BS946" s="2238"/>
      <c r="BT946" s="2237"/>
      <c r="BU946" s="2237"/>
      <c r="BV946" s="2237"/>
      <c r="BW946" s="2237"/>
      <c r="BX946" s="2237"/>
      <c r="BY946" s="2237"/>
      <c r="BZ946" s="2237"/>
      <c r="CA946" s="2237"/>
      <c r="CB946" s="2237"/>
      <c r="CC946" s="2237"/>
      <c r="CD946" s="2237"/>
      <c r="CE946" s="2237"/>
      <c r="CF946" s="2237"/>
      <c r="CG946" s="2237"/>
      <c r="CH946" s="2237"/>
      <c r="CI946" s="2237"/>
      <c r="CJ946" s="2237"/>
      <c r="CK946" s="2237"/>
      <c r="CL946" s="2237"/>
      <c r="CM946" s="2238"/>
      <c r="CN946" s="2238"/>
      <c r="CO946" s="2239"/>
      <c r="CQ946" s="1653"/>
    </row>
    <row r="947" spans="1:95" s="551" customFormat="1" x14ac:dyDescent="0.2">
      <c r="A947" s="2170"/>
      <c r="B947" s="2236"/>
      <c r="C947" s="2164"/>
      <c r="D947" s="2164"/>
      <c r="E947" s="2165"/>
      <c r="F947" s="2167"/>
      <c r="G947" s="2164"/>
      <c r="H947" s="2167"/>
      <c r="I947" s="2237"/>
      <c r="J947" s="2237"/>
      <c r="K947" s="2237"/>
      <c r="L947" s="2237"/>
      <c r="M947" s="2237"/>
      <c r="N947" s="2237"/>
      <c r="O947" s="2237"/>
      <c r="P947" s="2237"/>
      <c r="Q947" s="2237"/>
      <c r="R947" s="2237"/>
      <c r="S947" s="2237"/>
      <c r="T947" s="2237"/>
      <c r="U947" s="2237"/>
      <c r="V947" s="2237"/>
      <c r="W947" s="2237"/>
      <c r="X947" s="2237"/>
      <c r="Y947" s="2237"/>
      <c r="Z947" s="2237"/>
      <c r="AA947" s="2237"/>
      <c r="AB947" s="2238"/>
      <c r="AC947" s="2238"/>
      <c r="AD947" s="2238"/>
      <c r="AE947" s="2238"/>
      <c r="AF947" s="2237"/>
      <c r="AG947" s="2237"/>
      <c r="AH947" s="2237"/>
      <c r="AI947" s="2237"/>
      <c r="AJ947" s="2237"/>
      <c r="AK947" s="2237"/>
      <c r="AL947" s="2237"/>
      <c r="AM947" s="2237"/>
      <c r="AN947" s="2237"/>
      <c r="AO947" s="2237"/>
      <c r="AP947" s="2237"/>
      <c r="AQ947" s="2237"/>
      <c r="AR947" s="2237"/>
      <c r="AS947" s="2237"/>
      <c r="AT947" s="2237"/>
      <c r="AU947" s="2237"/>
      <c r="AV947" s="2237"/>
      <c r="AW947" s="2237"/>
      <c r="AX947" s="2237"/>
      <c r="AY947" s="2237"/>
      <c r="AZ947" s="2237"/>
      <c r="BA947" s="2237"/>
      <c r="BB947" s="2237"/>
      <c r="BC947" s="2237"/>
      <c r="BD947" s="2237"/>
      <c r="BE947" s="2237"/>
      <c r="BF947" s="2237"/>
      <c r="BG947" s="2237"/>
      <c r="BH947" s="2237"/>
      <c r="BI947" s="2237"/>
      <c r="BJ947" s="2237"/>
      <c r="BK947" s="2237"/>
      <c r="BL947" s="2237"/>
      <c r="BM947" s="2237"/>
      <c r="BN947" s="2237"/>
      <c r="BO947" s="2237"/>
      <c r="BP947" s="2237"/>
      <c r="BQ947" s="2237"/>
      <c r="BR947" s="2237"/>
      <c r="BS947" s="2238"/>
      <c r="BT947" s="2237"/>
      <c r="BU947" s="2237"/>
      <c r="BV947" s="2237"/>
      <c r="BW947" s="2237"/>
      <c r="BX947" s="2237"/>
      <c r="BY947" s="2237"/>
      <c r="BZ947" s="2237"/>
      <c r="CA947" s="2237"/>
      <c r="CB947" s="2237"/>
      <c r="CC947" s="2237"/>
      <c r="CD947" s="2237"/>
      <c r="CE947" s="2237"/>
      <c r="CF947" s="2237"/>
      <c r="CG947" s="2237"/>
      <c r="CH947" s="2237"/>
      <c r="CI947" s="2237"/>
      <c r="CJ947" s="2237"/>
      <c r="CK947" s="2237"/>
      <c r="CL947" s="2237"/>
      <c r="CM947" s="2238"/>
      <c r="CN947" s="2238"/>
      <c r="CO947" s="2239"/>
      <c r="CQ947" s="1653"/>
    </row>
    <row r="948" spans="1:95" s="551" customFormat="1" x14ac:dyDescent="0.2">
      <c r="A948" s="2170"/>
      <c r="B948" s="2236"/>
      <c r="C948" s="2164"/>
      <c r="D948" s="2164"/>
      <c r="E948" s="2165"/>
      <c r="F948" s="2167"/>
      <c r="G948" s="2164"/>
      <c r="H948" s="2167"/>
      <c r="I948" s="2237"/>
      <c r="J948" s="2237"/>
      <c r="K948" s="2237"/>
      <c r="L948" s="2237"/>
      <c r="M948" s="2237"/>
      <c r="N948" s="2237"/>
      <c r="O948" s="2237"/>
      <c r="P948" s="2237"/>
      <c r="Q948" s="2237"/>
      <c r="R948" s="2237"/>
      <c r="S948" s="2237"/>
      <c r="T948" s="2237"/>
      <c r="U948" s="2237"/>
      <c r="V948" s="2237"/>
      <c r="W948" s="2237"/>
      <c r="X948" s="2237"/>
      <c r="Y948" s="2237"/>
      <c r="Z948" s="2237"/>
      <c r="AA948" s="2237"/>
      <c r="AB948" s="2238"/>
      <c r="AC948" s="2238"/>
      <c r="AD948" s="2238"/>
      <c r="AE948" s="2238"/>
      <c r="AF948" s="2237"/>
      <c r="AG948" s="2237"/>
      <c r="AH948" s="2237"/>
      <c r="AI948" s="2237"/>
      <c r="AJ948" s="2237"/>
      <c r="AK948" s="2237"/>
      <c r="AL948" s="2237"/>
      <c r="AM948" s="2237"/>
      <c r="AN948" s="2237"/>
      <c r="AO948" s="2237"/>
      <c r="AP948" s="2237"/>
      <c r="AQ948" s="2237"/>
      <c r="AR948" s="2237"/>
      <c r="AS948" s="2237"/>
      <c r="AT948" s="2237"/>
      <c r="AU948" s="2237"/>
      <c r="AV948" s="2237"/>
      <c r="AW948" s="2237"/>
      <c r="AX948" s="2237"/>
      <c r="AY948" s="2237"/>
      <c r="AZ948" s="2237"/>
      <c r="BA948" s="2237"/>
      <c r="BB948" s="2237"/>
      <c r="BC948" s="2237"/>
      <c r="BD948" s="2237"/>
      <c r="BE948" s="2237"/>
      <c r="BF948" s="2237"/>
      <c r="BG948" s="2237"/>
      <c r="BH948" s="2237"/>
      <c r="BI948" s="2237"/>
      <c r="BJ948" s="2237"/>
      <c r="BK948" s="2237"/>
      <c r="BL948" s="2237"/>
      <c r="BM948" s="2237"/>
      <c r="BN948" s="2237"/>
      <c r="BO948" s="2237"/>
      <c r="BP948" s="2237"/>
      <c r="BQ948" s="2237"/>
      <c r="BR948" s="2237"/>
      <c r="BS948" s="2238"/>
      <c r="BT948" s="2237"/>
      <c r="BU948" s="2237"/>
      <c r="BV948" s="2237"/>
      <c r="BW948" s="2237"/>
      <c r="BX948" s="2237"/>
      <c r="BY948" s="2237"/>
      <c r="BZ948" s="2237"/>
      <c r="CA948" s="2237"/>
      <c r="CB948" s="2237"/>
      <c r="CC948" s="2237"/>
      <c r="CD948" s="2237"/>
      <c r="CE948" s="2237"/>
      <c r="CF948" s="2237"/>
      <c r="CG948" s="2237"/>
      <c r="CH948" s="2237"/>
      <c r="CI948" s="2237"/>
      <c r="CJ948" s="2237"/>
      <c r="CK948" s="2237"/>
      <c r="CL948" s="2237"/>
      <c r="CM948" s="2238"/>
      <c r="CN948" s="2238"/>
      <c r="CO948" s="2239"/>
      <c r="CQ948" s="1653"/>
    </row>
    <row r="949" spans="1:95" s="551" customFormat="1" x14ac:dyDescent="0.2">
      <c r="A949" s="2170"/>
      <c r="B949" s="2236"/>
      <c r="C949" s="2164"/>
      <c r="D949" s="2164"/>
      <c r="E949" s="2165"/>
      <c r="F949" s="2167"/>
      <c r="G949" s="2164"/>
      <c r="H949" s="2167"/>
      <c r="I949" s="2237"/>
      <c r="J949" s="2237"/>
      <c r="K949" s="2237"/>
      <c r="L949" s="2237"/>
      <c r="M949" s="2237"/>
      <c r="N949" s="2237"/>
      <c r="O949" s="2237"/>
      <c r="P949" s="2237"/>
      <c r="Q949" s="2237"/>
      <c r="R949" s="2237"/>
      <c r="S949" s="2237"/>
      <c r="T949" s="2237"/>
      <c r="U949" s="2237"/>
      <c r="V949" s="2237"/>
      <c r="W949" s="2237"/>
      <c r="X949" s="2237"/>
      <c r="Y949" s="2237"/>
      <c r="Z949" s="2237"/>
      <c r="AA949" s="2237"/>
      <c r="AB949" s="2238"/>
      <c r="AC949" s="2238"/>
      <c r="AD949" s="2238"/>
      <c r="AE949" s="2238"/>
      <c r="AF949" s="2237"/>
      <c r="AG949" s="2237"/>
      <c r="AH949" s="2237"/>
      <c r="AI949" s="2237"/>
      <c r="AJ949" s="2237"/>
      <c r="AK949" s="2237"/>
      <c r="AL949" s="2237"/>
      <c r="AM949" s="2237"/>
      <c r="AN949" s="2237"/>
      <c r="AO949" s="2237"/>
      <c r="AP949" s="2237"/>
      <c r="AQ949" s="2237"/>
      <c r="AR949" s="2237"/>
      <c r="AS949" s="2237"/>
      <c r="AT949" s="2237"/>
      <c r="AU949" s="2237"/>
      <c r="AV949" s="2237"/>
      <c r="AW949" s="2237"/>
      <c r="AX949" s="2237"/>
      <c r="AY949" s="2237"/>
      <c r="AZ949" s="2237"/>
      <c r="BA949" s="2237"/>
      <c r="BB949" s="2237"/>
      <c r="BC949" s="2237"/>
      <c r="BD949" s="2237"/>
      <c r="BE949" s="2237"/>
      <c r="BF949" s="2237"/>
      <c r="BG949" s="2237"/>
      <c r="BH949" s="2237"/>
      <c r="BI949" s="2237"/>
      <c r="BJ949" s="2237"/>
      <c r="BK949" s="2237"/>
      <c r="BL949" s="2237"/>
      <c r="BM949" s="2237"/>
      <c r="BN949" s="2237"/>
      <c r="BO949" s="2237"/>
      <c r="BP949" s="2237"/>
      <c r="BQ949" s="2237"/>
      <c r="BR949" s="2237"/>
      <c r="BS949" s="2238"/>
      <c r="BT949" s="2237"/>
      <c r="BU949" s="2237"/>
      <c r="BV949" s="2237"/>
      <c r="BW949" s="2237"/>
      <c r="BX949" s="2237"/>
      <c r="BY949" s="2237"/>
      <c r="BZ949" s="2237"/>
      <c r="CA949" s="2237"/>
      <c r="CB949" s="2237"/>
      <c r="CC949" s="2237"/>
      <c r="CD949" s="2237"/>
      <c r="CE949" s="2237"/>
      <c r="CF949" s="2237"/>
      <c r="CG949" s="2237"/>
      <c r="CH949" s="2237"/>
      <c r="CI949" s="2237"/>
      <c r="CJ949" s="2237"/>
      <c r="CK949" s="2237"/>
      <c r="CL949" s="2237"/>
      <c r="CM949" s="2238"/>
      <c r="CN949" s="2238"/>
      <c r="CO949" s="2239"/>
      <c r="CQ949" s="1653"/>
    </row>
    <row r="950" spans="1:95" s="551" customFormat="1" x14ac:dyDescent="0.2">
      <c r="A950" s="2170"/>
      <c r="B950" s="2236"/>
      <c r="C950" s="2164"/>
      <c r="D950" s="2164"/>
      <c r="E950" s="2165"/>
      <c r="F950" s="2167"/>
      <c r="G950" s="2164"/>
      <c r="H950" s="2167"/>
      <c r="I950" s="2237"/>
      <c r="J950" s="2237"/>
      <c r="K950" s="2237"/>
      <c r="L950" s="2237"/>
      <c r="M950" s="2237"/>
      <c r="N950" s="2237"/>
      <c r="O950" s="2237"/>
      <c r="P950" s="2237"/>
      <c r="Q950" s="2237"/>
      <c r="R950" s="2237"/>
      <c r="S950" s="2237"/>
      <c r="T950" s="2237"/>
      <c r="U950" s="2237"/>
      <c r="V950" s="2237"/>
      <c r="W950" s="2237"/>
      <c r="X950" s="2237"/>
      <c r="Y950" s="2237"/>
      <c r="Z950" s="2237"/>
      <c r="AA950" s="2237"/>
      <c r="AB950" s="2238"/>
      <c r="AC950" s="2238"/>
      <c r="AD950" s="2238"/>
      <c r="AE950" s="2238"/>
      <c r="AF950" s="2237"/>
      <c r="AG950" s="2237"/>
      <c r="AH950" s="2237"/>
      <c r="AI950" s="2237"/>
      <c r="AJ950" s="2237"/>
      <c r="AK950" s="2237"/>
      <c r="AL950" s="2237"/>
      <c r="AM950" s="2237"/>
      <c r="AN950" s="2237"/>
      <c r="AO950" s="2237"/>
      <c r="AP950" s="2237"/>
      <c r="AQ950" s="2237"/>
      <c r="AR950" s="2237"/>
      <c r="AS950" s="2237"/>
      <c r="AT950" s="2237"/>
      <c r="AU950" s="2237"/>
      <c r="AV950" s="2237"/>
      <c r="AW950" s="2237"/>
      <c r="AX950" s="2237"/>
      <c r="AY950" s="2237"/>
      <c r="AZ950" s="2237"/>
      <c r="BA950" s="2237"/>
      <c r="BB950" s="2237"/>
      <c r="BC950" s="2237"/>
      <c r="BD950" s="2237"/>
      <c r="BE950" s="2237"/>
      <c r="BF950" s="2237"/>
      <c r="BG950" s="2237"/>
      <c r="BH950" s="2237"/>
      <c r="BI950" s="2237"/>
      <c r="BJ950" s="2237"/>
      <c r="BK950" s="2237"/>
      <c r="BL950" s="2237"/>
      <c r="BM950" s="2237"/>
      <c r="BN950" s="2237"/>
      <c r="BO950" s="2237"/>
      <c r="BP950" s="2237"/>
      <c r="BQ950" s="2237"/>
      <c r="BR950" s="2237"/>
      <c r="BS950" s="2238"/>
      <c r="BT950" s="2237"/>
      <c r="BU950" s="2237"/>
      <c r="BV950" s="2237"/>
      <c r="BW950" s="2237"/>
      <c r="BX950" s="2237"/>
      <c r="BY950" s="2237"/>
      <c r="BZ950" s="2237"/>
      <c r="CA950" s="2237"/>
      <c r="CB950" s="2237"/>
      <c r="CC950" s="2237"/>
      <c r="CD950" s="2237"/>
      <c r="CE950" s="2237"/>
      <c r="CF950" s="2237"/>
      <c r="CG950" s="2237"/>
      <c r="CH950" s="2237"/>
      <c r="CI950" s="2237"/>
      <c r="CJ950" s="2237"/>
      <c r="CK950" s="2237"/>
      <c r="CL950" s="2237"/>
      <c r="CM950" s="2238"/>
      <c r="CN950" s="2238"/>
      <c r="CO950" s="2239"/>
      <c r="CQ950" s="1653"/>
    </row>
    <row r="951" spans="1:95" s="551" customFormat="1" x14ac:dyDescent="0.2">
      <c r="A951" s="2170"/>
      <c r="B951" s="2236"/>
      <c r="C951" s="2164"/>
      <c r="D951" s="2164"/>
      <c r="E951" s="2165"/>
      <c r="F951" s="2167"/>
      <c r="G951" s="2164"/>
      <c r="H951" s="2167"/>
      <c r="I951" s="2237"/>
      <c r="J951" s="2237"/>
      <c r="K951" s="2237"/>
      <c r="L951" s="2237"/>
      <c r="M951" s="2237"/>
      <c r="N951" s="2237"/>
      <c r="O951" s="2237"/>
      <c r="P951" s="2237"/>
      <c r="Q951" s="2237"/>
      <c r="R951" s="2237"/>
      <c r="S951" s="2237"/>
      <c r="T951" s="2237"/>
      <c r="U951" s="2237"/>
      <c r="V951" s="2237"/>
      <c r="W951" s="2237"/>
      <c r="X951" s="2237"/>
      <c r="Y951" s="2237"/>
      <c r="Z951" s="2237"/>
      <c r="AA951" s="2237"/>
      <c r="AB951" s="2238"/>
      <c r="AC951" s="2238"/>
      <c r="AD951" s="2238"/>
      <c r="AE951" s="2238"/>
      <c r="AF951" s="2237"/>
      <c r="AG951" s="2237"/>
      <c r="AH951" s="2237"/>
      <c r="AI951" s="2237"/>
      <c r="AJ951" s="2237"/>
      <c r="AK951" s="2237"/>
      <c r="AL951" s="2237"/>
      <c r="AM951" s="2237"/>
      <c r="AN951" s="2237"/>
      <c r="AO951" s="2237"/>
      <c r="AP951" s="2237"/>
      <c r="AQ951" s="2237"/>
      <c r="AR951" s="2237"/>
      <c r="AS951" s="2237"/>
      <c r="AT951" s="2237"/>
      <c r="AU951" s="2237"/>
      <c r="AV951" s="2237"/>
      <c r="AW951" s="2237"/>
      <c r="AX951" s="2237"/>
      <c r="AY951" s="2237"/>
      <c r="AZ951" s="2237"/>
      <c r="BA951" s="2237"/>
      <c r="BB951" s="2237"/>
      <c r="BC951" s="2237"/>
      <c r="BD951" s="2237"/>
      <c r="BE951" s="2237"/>
      <c r="BF951" s="2237"/>
      <c r="BG951" s="2237"/>
      <c r="BH951" s="2237"/>
      <c r="BI951" s="2237"/>
      <c r="BJ951" s="2237"/>
      <c r="BK951" s="2237"/>
      <c r="BL951" s="2237"/>
      <c r="BM951" s="2237"/>
      <c r="BN951" s="2237"/>
      <c r="BO951" s="2237"/>
      <c r="BP951" s="2237"/>
      <c r="BQ951" s="2237"/>
      <c r="BR951" s="2237"/>
      <c r="BS951" s="2238"/>
      <c r="BT951" s="2237"/>
      <c r="BU951" s="2237"/>
      <c r="BV951" s="2237"/>
      <c r="BW951" s="2237"/>
      <c r="BX951" s="2237"/>
      <c r="BY951" s="2237"/>
      <c r="BZ951" s="2237"/>
      <c r="CA951" s="2237"/>
      <c r="CB951" s="2237"/>
      <c r="CC951" s="2237"/>
      <c r="CD951" s="2237"/>
      <c r="CE951" s="2237"/>
      <c r="CF951" s="2237"/>
      <c r="CG951" s="2237"/>
      <c r="CH951" s="2237"/>
      <c r="CI951" s="2237"/>
      <c r="CJ951" s="2237"/>
      <c r="CK951" s="2237"/>
      <c r="CL951" s="2237"/>
      <c r="CM951" s="2238"/>
      <c r="CN951" s="2238"/>
      <c r="CO951" s="2239"/>
      <c r="CQ951" s="1653"/>
    </row>
    <row r="952" spans="1:95" s="551" customFormat="1" x14ac:dyDescent="0.2">
      <c r="A952" s="2170"/>
      <c r="B952" s="2236"/>
      <c r="C952" s="2164"/>
      <c r="D952" s="2164"/>
      <c r="E952" s="2165"/>
      <c r="F952" s="2167"/>
      <c r="G952" s="2164"/>
      <c r="H952" s="2167"/>
      <c r="I952" s="2237"/>
      <c r="J952" s="2237"/>
      <c r="K952" s="2237"/>
      <c r="L952" s="2237"/>
      <c r="M952" s="2237"/>
      <c r="N952" s="2237"/>
      <c r="O952" s="2237"/>
      <c r="P952" s="2237"/>
      <c r="Q952" s="2237"/>
      <c r="R952" s="2237"/>
      <c r="S952" s="2237"/>
      <c r="T952" s="2237"/>
      <c r="U952" s="2237"/>
      <c r="V952" s="2237"/>
      <c r="W952" s="2237"/>
      <c r="X952" s="2237"/>
      <c r="Y952" s="2237"/>
      <c r="Z952" s="2237"/>
      <c r="AA952" s="2237"/>
      <c r="AB952" s="2238"/>
      <c r="AC952" s="2238"/>
      <c r="AD952" s="2238"/>
      <c r="AE952" s="2238"/>
      <c r="AF952" s="2237"/>
      <c r="AG952" s="2237"/>
      <c r="AH952" s="2237"/>
      <c r="AI952" s="2237"/>
      <c r="AJ952" s="2237"/>
      <c r="AK952" s="2237"/>
      <c r="AL952" s="2237"/>
      <c r="AM952" s="2237"/>
      <c r="AN952" s="2237"/>
      <c r="AO952" s="2237"/>
      <c r="AP952" s="2237"/>
      <c r="AQ952" s="2237"/>
      <c r="AR952" s="2237"/>
      <c r="AS952" s="2237"/>
      <c r="AT952" s="2237"/>
      <c r="AU952" s="2237"/>
      <c r="AV952" s="2237"/>
      <c r="AW952" s="2237"/>
      <c r="AX952" s="2237"/>
      <c r="AY952" s="2237"/>
      <c r="AZ952" s="2237"/>
      <c r="BA952" s="2237"/>
      <c r="BB952" s="2237"/>
      <c r="BC952" s="2237"/>
      <c r="BD952" s="2237"/>
      <c r="BE952" s="2237"/>
      <c r="BF952" s="2237"/>
      <c r="BG952" s="2237"/>
      <c r="BH952" s="2237"/>
      <c r="BI952" s="2237"/>
      <c r="BJ952" s="2237"/>
      <c r="BK952" s="2237"/>
      <c r="BL952" s="2237"/>
      <c r="BM952" s="2237"/>
      <c r="BN952" s="2237"/>
      <c r="BO952" s="2237"/>
      <c r="BP952" s="2237"/>
      <c r="BQ952" s="2237"/>
      <c r="BR952" s="2237"/>
      <c r="BS952" s="2238"/>
      <c r="BT952" s="2237"/>
      <c r="BU952" s="2237"/>
      <c r="BV952" s="2237"/>
      <c r="BW952" s="2237"/>
      <c r="BX952" s="2237"/>
      <c r="BY952" s="2237"/>
      <c r="BZ952" s="2237"/>
      <c r="CA952" s="2237"/>
      <c r="CB952" s="2237"/>
      <c r="CC952" s="2237"/>
      <c r="CD952" s="2237"/>
      <c r="CE952" s="2237"/>
      <c r="CF952" s="2237"/>
      <c r="CG952" s="2237"/>
      <c r="CH952" s="2237"/>
      <c r="CI952" s="2237"/>
      <c r="CJ952" s="2237"/>
      <c r="CK952" s="2237"/>
      <c r="CL952" s="2237"/>
      <c r="CM952" s="2238"/>
      <c r="CN952" s="2238"/>
      <c r="CO952" s="2239"/>
      <c r="CQ952" s="1653"/>
    </row>
    <row r="953" spans="1:95" s="551" customFormat="1" x14ac:dyDescent="0.2">
      <c r="A953" s="2170"/>
      <c r="B953" s="2236"/>
      <c r="C953" s="2164"/>
      <c r="D953" s="2164"/>
      <c r="E953" s="2165"/>
      <c r="F953" s="2167"/>
      <c r="G953" s="2164"/>
      <c r="H953" s="2167"/>
      <c r="I953" s="2237"/>
      <c r="J953" s="2237"/>
      <c r="K953" s="2237"/>
      <c r="L953" s="2237"/>
      <c r="M953" s="2237"/>
      <c r="N953" s="2237"/>
      <c r="O953" s="2237"/>
      <c r="P953" s="2237"/>
      <c r="Q953" s="2237"/>
      <c r="R953" s="2237"/>
      <c r="S953" s="2237"/>
      <c r="T953" s="2237"/>
      <c r="U953" s="2237"/>
      <c r="V953" s="2237"/>
      <c r="W953" s="2237"/>
      <c r="X953" s="2237"/>
      <c r="Y953" s="2237"/>
      <c r="Z953" s="2237"/>
      <c r="AA953" s="2237"/>
      <c r="AB953" s="2238"/>
      <c r="AC953" s="2238"/>
      <c r="AD953" s="2238"/>
      <c r="AE953" s="2238"/>
      <c r="AF953" s="2237"/>
      <c r="AG953" s="2237"/>
      <c r="AH953" s="2237"/>
      <c r="AI953" s="2237"/>
      <c r="AJ953" s="2237"/>
      <c r="AK953" s="2237"/>
      <c r="AL953" s="2237"/>
      <c r="AM953" s="2237"/>
      <c r="AN953" s="2237"/>
      <c r="AO953" s="2237"/>
      <c r="AP953" s="2237"/>
      <c r="AQ953" s="2237"/>
      <c r="AR953" s="2237"/>
      <c r="AS953" s="2237"/>
      <c r="AT953" s="2237"/>
      <c r="AU953" s="2237"/>
      <c r="AV953" s="2237"/>
      <c r="AW953" s="2237"/>
      <c r="AX953" s="2237"/>
      <c r="AY953" s="2237"/>
      <c r="AZ953" s="2237"/>
      <c r="BA953" s="2237"/>
      <c r="BB953" s="2237"/>
      <c r="BC953" s="2237"/>
      <c r="BD953" s="2237"/>
      <c r="BE953" s="2237"/>
      <c r="BF953" s="2237"/>
      <c r="BG953" s="2237"/>
      <c r="BH953" s="2237"/>
      <c r="BI953" s="2237"/>
      <c r="BJ953" s="2237"/>
      <c r="BK953" s="2237"/>
      <c r="BL953" s="2237"/>
      <c r="BM953" s="2237"/>
      <c r="BN953" s="2237"/>
      <c r="BO953" s="2237"/>
      <c r="BP953" s="2237"/>
      <c r="BQ953" s="2237"/>
      <c r="BR953" s="2237"/>
      <c r="BS953" s="2238"/>
      <c r="BT953" s="2237"/>
      <c r="BU953" s="2237"/>
      <c r="BV953" s="2237"/>
      <c r="BW953" s="2237"/>
      <c r="BX953" s="2237"/>
      <c r="BY953" s="2237"/>
      <c r="BZ953" s="2237"/>
      <c r="CA953" s="2237"/>
      <c r="CB953" s="2237"/>
      <c r="CC953" s="2237"/>
      <c r="CD953" s="2237"/>
      <c r="CE953" s="2237"/>
      <c r="CF953" s="2237"/>
      <c r="CG953" s="2237"/>
      <c r="CH953" s="2237"/>
      <c r="CI953" s="2237"/>
      <c r="CJ953" s="2237"/>
      <c r="CK953" s="2237"/>
      <c r="CL953" s="2237"/>
      <c r="CM953" s="2238"/>
      <c r="CN953" s="2238"/>
      <c r="CO953" s="2239"/>
      <c r="CQ953" s="1653"/>
    </row>
    <row r="954" spans="1:95" s="551" customFormat="1" x14ac:dyDescent="0.2">
      <c r="A954" s="2170"/>
      <c r="B954" s="2236"/>
      <c r="C954" s="2164"/>
      <c r="D954" s="2164"/>
      <c r="E954" s="2165"/>
      <c r="F954" s="2167"/>
      <c r="G954" s="2164"/>
      <c r="H954" s="2167"/>
      <c r="I954" s="2237"/>
      <c r="J954" s="2237"/>
      <c r="K954" s="2237"/>
      <c r="L954" s="2237"/>
      <c r="M954" s="2237"/>
      <c r="N954" s="2237"/>
      <c r="O954" s="2237"/>
      <c r="P954" s="2237"/>
      <c r="Q954" s="2237"/>
      <c r="R954" s="2237"/>
      <c r="S954" s="2237"/>
      <c r="T954" s="2237"/>
      <c r="U954" s="2237"/>
      <c r="V954" s="2237"/>
      <c r="W954" s="2237"/>
      <c r="X954" s="2237"/>
      <c r="Y954" s="2237"/>
      <c r="Z954" s="2237"/>
      <c r="AA954" s="2237"/>
      <c r="AB954" s="2238"/>
      <c r="AC954" s="2238"/>
      <c r="AD954" s="2238"/>
      <c r="AE954" s="2238"/>
      <c r="AF954" s="2237"/>
      <c r="AG954" s="2237"/>
      <c r="AH954" s="2237"/>
      <c r="AI954" s="2237"/>
      <c r="AJ954" s="2237"/>
      <c r="AK954" s="2237"/>
      <c r="AL954" s="2237"/>
      <c r="AM954" s="2237"/>
      <c r="AN954" s="2237"/>
      <c r="AO954" s="2237"/>
      <c r="AP954" s="2237"/>
      <c r="AQ954" s="2237"/>
      <c r="AR954" s="2237"/>
      <c r="AS954" s="2237"/>
      <c r="AT954" s="2237"/>
      <c r="AU954" s="2237"/>
      <c r="AV954" s="2237"/>
      <c r="AW954" s="2237"/>
      <c r="AX954" s="2237"/>
      <c r="AY954" s="2237"/>
      <c r="AZ954" s="2237"/>
      <c r="BA954" s="2237"/>
      <c r="BB954" s="2237"/>
      <c r="BC954" s="2237"/>
      <c r="BD954" s="2237"/>
      <c r="BE954" s="2237"/>
      <c r="BF954" s="2237"/>
      <c r="BG954" s="2237"/>
      <c r="BH954" s="2237"/>
      <c r="BI954" s="2237"/>
      <c r="BJ954" s="2237"/>
      <c r="BK954" s="2237"/>
      <c r="BL954" s="2237"/>
      <c r="BM954" s="2237"/>
      <c r="BN954" s="2237"/>
      <c r="BO954" s="2237"/>
      <c r="BP954" s="2237"/>
      <c r="BQ954" s="2237"/>
      <c r="BR954" s="2237"/>
      <c r="BS954" s="2238"/>
      <c r="BT954" s="2237"/>
      <c r="BU954" s="2237"/>
      <c r="BV954" s="2237"/>
      <c r="BW954" s="2237"/>
      <c r="BX954" s="2237"/>
      <c r="BY954" s="2237"/>
      <c r="BZ954" s="2237"/>
      <c r="CA954" s="2237"/>
      <c r="CB954" s="2237"/>
      <c r="CC954" s="2237"/>
      <c r="CD954" s="2237"/>
      <c r="CE954" s="2237"/>
      <c r="CF954" s="2237"/>
      <c r="CG954" s="2237"/>
      <c r="CH954" s="2237"/>
      <c r="CI954" s="2237"/>
      <c r="CJ954" s="2237"/>
      <c r="CK954" s="2237"/>
      <c r="CL954" s="2237"/>
      <c r="CM954" s="2238"/>
      <c r="CN954" s="2238"/>
      <c r="CO954" s="2239"/>
      <c r="CQ954" s="1653"/>
    </row>
    <row r="955" spans="1:95" s="551" customFormat="1" x14ac:dyDescent="0.2">
      <c r="A955" s="2170"/>
      <c r="B955" s="2236"/>
      <c r="C955" s="2164"/>
      <c r="D955" s="2164"/>
      <c r="E955" s="2165"/>
      <c r="F955" s="2167"/>
      <c r="G955" s="2164"/>
      <c r="H955" s="2167"/>
      <c r="I955" s="2237"/>
      <c r="J955" s="2237"/>
      <c r="K955" s="2237"/>
      <c r="L955" s="2237"/>
      <c r="M955" s="2237"/>
      <c r="N955" s="2237"/>
      <c r="O955" s="2237"/>
      <c r="P955" s="2237"/>
      <c r="Q955" s="2237"/>
      <c r="R955" s="2237"/>
      <c r="S955" s="2237"/>
      <c r="T955" s="2237"/>
      <c r="U955" s="2237"/>
      <c r="V955" s="2237"/>
      <c r="W955" s="2237"/>
      <c r="X955" s="2237"/>
      <c r="Y955" s="2237"/>
      <c r="Z955" s="2237"/>
      <c r="AA955" s="2237"/>
      <c r="AB955" s="2238"/>
      <c r="AC955" s="2238"/>
      <c r="AD955" s="2238"/>
      <c r="AE955" s="2238"/>
      <c r="AF955" s="2237"/>
      <c r="AG955" s="2237"/>
      <c r="AH955" s="2237"/>
      <c r="AI955" s="2237"/>
      <c r="AJ955" s="2237"/>
      <c r="AK955" s="2237"/>
      <c r="AL955" s="2237"/>
      <c r="AM955" s="2237"/>
      <c r="AN955" s="2237"/>
      <c r="AO955" s="2237"/>
      <c r="AP955" s="2237"/>
      <c r="AQ955" s="2237"/>
      <c r="AR955" s="2237"/>
      <c r="AS955" s="2237"/>
      <c r="AT955" s="2237"/>
      <c r="AU955" s="2237"/>
      <c r="AV955" s="2237"/>
      <c r="AW955" s="2237"/>
      <c r="AX955" s="2237"/>
      <c r="AY955" s="2237"/>
      <c r="AZ955" s="2237"/>
      <c r="BA955" s="2237"/>
      <c r="BB955" s="2237"/>
      <c r="BC955" s="2237"/>
      <c r="BD955" s="2237"/>
      <c r="BE955" s="2237"/>
      <c r="BF955" s="2237"/>
      <c r="BG955" s="2237"/>
      <c r="BH955" s="2237"/>
      <c r="BI955" s="2237"/>
      <c r="BJ955" s="2237"/>
      <c r="BK955" s="2237"/>
      <c r="BL955" s="2237"/>
      <c r="BM955" s="2237"/>
      <c r="BN955" s="2237"/>
      <c r="BO955" s="2237"/>
      <c r="BP955" s="2237"/>
      <c r="BQ955" s="2237"/>
      <c r="BR955" s="2237"/>
      <c r="BS955" s="2238"/>
      <c r="BT955" s="2237"/>
      <c r="BU955" s="2237"/>
      <c r="BV955" s="2237"/>
      <c r="BW955" s="2237"/>
      <c r="BX955" s="2237"/>
      <c r="BY955" s="2237"/>
      <c r="BZ955" s="2237"/>
      <c r="CA955" s="2237"/>
      <c r="CB955" s="2237"/>
      <c r="CC955" s="2237"/>
      <c r="CD955" s="2237"/>
      <c r="CE955" s="2237"/>
      <c r="CF955" s="2237"/>
      <c r="CG955" s="2237"/>
      <c r="CH955" s="2237"/>
      <c r="CI955" s="2237"/>
      <c r="CJ955" s="2237"/>
      <c r="CK955" s="2237"/>
      <c r="CL955" s="2237"/>
      <c r="CM955" s="2238"/>
      <c r="CN955" s="2238"/>
      <c r="CO955" s="2239"/>
      <c r="CQ955" s="1653"/>
    </row>
    <row r="956" spans="1:95" s="551" customFormat="1" x14ac:dyDescent="0.2">
      <c r="A956" s="2170"/>
      <c r="B956" s="2236"/>
      <c r="C956" s="2164"/>
      <c r="D956" s="2164"/>
      <c r="E956" s="2165"/>
      <c r="F956" s="2167"/>
      <c r="G956" s="2164"/>
      <c r="H956" s="2167"/>
      <c r="I956" s="2237"/>
      <c r="J956" s="2237"/>
      <c r="K956" s="2237"/>
      <c r="L956" s="2237"/>
      <c r="M956" s="2237"/>
      <c r="N956" s="2237"/>
      <c r="O956" s="2237"/>
      <c r="P956" s="2237"/>
      <c r="Q956" s="2237"/>
      <c r="R956" s="2237"/>
      <c r="S956" s="2237"/>
      <c r="T956" s="2237"/>
      <c r="U956" s="2237"/>
      <c r="V956" s="2237"/>
      <c r="W956" s="2237"/>
      <c r="X956" s="2237"/>
      <c r="Y956" s="2237"/>
      <c r="Z956" s="2237"/>
      <c r="AA956" s="2237"/>
      <c r="AB956" s="2238"/>
      <c r="AC956" s="2238"/>
      <c r="AD956" s="2238"/>
      <c r="AE956" s="2238"/>
      <c r="AF956" s="2237"/>
      <c r="AG956" s="2237"/>
      <c r="AH956" s="2237"/>
      <c r="AI956" s="2237"/>
      <c r="AJ956" s="2237"/>
      <c r="AK956" s="2237"/>
      <c r="AL956" s="2237"/>
      <c r="AM956" s="2237"/>
      <c r="AN956" s="2237"/>
      <c r="AO956" s="2237"/>
      <c r="AP956" s="2237"/>
      <c r="AQ956" s="2237"/>
      <c r="AR956" s="2237"/>
      <c r="AS956" s="2237"/>
      <c r="AT956" s="2237"/>
      <c r="AU956" s="2237"/>
      <c r="AV956" s="2237"/>
      <c r="AW956" s="2237"/>
      <c r="AX956" s="2237"/>
      <c r="AY956" s="2237"/>
      <c r="AZ956" s="2237"/>
      <c r="BA956" s="2237"/>
      <c r="BB956" s="2237"/>
      <c r="BC956" s="2237"/>
      <c r="BD956" s="2237"/>
      <c r="BE956" s="2237"/>
      <c r="BF956" s="2237"/>
      <c r="BG956" s="2237"/>
      <c r="BH956" s="2237"/>
      <c r="BI956" s="2237"/>
      <c r="BJ956" s="2237"/>
      <c r="BK956" s="2237"/>
      <c r="BL956" s="2237"/>
      <c r="BM956" s="2237"/>
      <c r="BN956" s="2237"/>
      <c r="BO956" s="2237"/>
      <c r="BP956" s="2237"/>
      <c r="BQ956" s="2237"/>
      <c r="BR956" s="2237"/>
      <c r="BS956" s="2238"/>
      <c r="BT956" s="2237"/>
      <c r="BU956" s="2237"/>
      <c r="BV956" s="2237"/>
      <c r="BW956" s="2237"/>
      <c r="BX956" s="2237"/>
      <c r="BY956" s="2237"/>
      <c r="BZ956" s="2237"/>
      <c r="CA956" s="2237"/>
      <c r="CB956" s="2237"/>
      <c r="CC956" s="2237"/>
      <c r="CD956" s="2237"/>
      <c r="CE956" s="2237"/>
      <c r="CF956" s="2237"/>
      <c r="CG956" s="2237"/>
      <c r="CH956" s="2237"/>
      <c r="CI956" s="2237"/>
      <c r="CJ956" s="2237"/>
      <c r="CK956" s="2237"/>
      <c r="CL956" s="2237"/>
      <c r="CM956" s="2238"/>
      <c r="CN956" s="2238"/>
      <c r="CO956" s="2239"/>
      <c r="CQ956" s="1653"/>
    </row>
    <row r="957" spans="1:95" s="551" customFormat="1" x14ac:dyDescent="0.2">
      <c r="A957" s="2170"/>
      <c r="B957" s="2236"/>
      <c r="C957" s="2164"/>
      <c r="D957" s="2164"/>
      <c r="E957" s="2165"/>
      <c r="F957" s="2167"/>
      <c r="G957" s="2164"/>
      <c r="H957" s="2167"/>
      <c r="I957" s="2237"/>
      <c r="J957" s="2237"/>
      <c r="K957" s="2237"/>
      <c r="L957" s="2237"/>
      <c r="M957" s="2237"/>
      <c r="N957" s="2237"/>
      <c r="O957" s="2237"/>
      <c r="P957" s="2237"/>
      <c r="Q957" s="2237"/>
      <c r="R957" s="2237"/>
      <c r="S957" s="2237"/>
      <c r="T957" s="2237"/>
      <c r="U957" s="2237"/>
      <c r="V957" s="2237"/>
      <c r="W957" s="2237"/>
      <c r="X957" s="2237"/>
      <c r="Y957" s="2237"/>
      <c r="Z957" s="2237"/>
      <c r="AA957" s="2237"/>
      <c r="AB957" s="2238"/>
      <c r="AC957" s="2238"/>
      <c r="AD957" s="2238"/>
      <c r="AE957" s="2238"/>
      <c r="AF957" s="2237"/>
      <c r="AG957" s="2237"/>
      <c r="AH957" s="2237"/>
      <c r="AI957" s="2237"/>
      <c r="AJ957" s="2237"/>
      <c r="AK957" s="2237"/>
      <c r="AL957" s="2237"/>
      <c r="AM957" s="2237"/>
      <c r="AN957" s="2237"/>
      <c r="AO957" s="2237"/>
      <c r="AP957" s="2237"/>
      <c r="AQ957" s="2237"/>
      <c r="AR957" s="2237"/>
      <c r="AS957" s="2237"/>
      <c r="AT957" s="2237"/>
      <c r="AU957" s="2237"/>
      <c r="AV957" s="2237"/>
      <c r="AW957" s="2237"/>
      <c r="AX957" s="2237"/>
      <c r="AY957" s="2237"/>
      <c r="AZ957" s="2237"/>
      <c r="BA957" s="2237"/>
      <c r="BB957" s="2237"/>
      <c r="BC957" s="2237"/>
      <c r="BD957" s="2237"/>
      <c r="BE957" s="2237"/>
      <c r="BF957" s="2237"/>
      <c r="BG957" s="2237"/>
      <c r="BH957" s="2237"/>
      <c r="BI957" s="2237"/>
      <c r="BJ957" s="2237"/>
      <c r="BK957" s="2237"/>
      <c r="BL957" s="2237"/>
      <c r="BM957" s="2237"/>
      <c r="BN957" s="2237"/>
      <c r="BO957" s="2237"/>
      <c r="BP957" s="2237"/>
      <c r="BQ957" s="2237"/>
      <c r="BR957" s="2237"/>
      <c r="BS957" s="2238"/>
      <c r="BT957" s="2237"/>
      <c r="BU957" s="2237"/>
      <c r="BV957" s="2237"/>
      <c r="BW957" s="2237"/>
      <c r="BX957" s="2237"/>
      <c r="BY957" s="2237"/>
      <c r="BZ957" s="2237"/>
      <c r="CA957" s="2237"/>
      <c r="CB957" s="2237"/>
      <c r="CC957" s="2237"/>
      <c r="CD957" s="2237"/>
      <c r="CE957" s="2237"/>
      <c r="CF957" s="2237"/>
      <c r="CG957" s="2237"/>
      <c r="CH957" s="2237"/>
      <c r="CI957" s="2237"/>
      <c r="CJ957" s="2237"/>
      <c r="CK957" s="2237"/>
      <c r="CL957" s="2237"/>
      <c r="CM957" s="2238"/>
      <c r="CN957" s="2238"/>
      <c r="CO957" s="2239"/>
      <c r="CQ957" s="1653"/>
    </row>
    <row r="958" spans="1:95" s="551" customFormat="1" x14ac:dyDescent="0.2">
      <c r="A958" s="2170"/>
      <c r="B958" s="2236"/>
      <c r="C958" s="2164"/>
      <c r="D958" s="2164"/>
      <c r="E958" s="2165"/>
      <c r="F958" s="2167"/>
      <c r="G958" s="2164"/>
      <c r="H958" s="2167"/>
      <c r="I958" s="2237"/>
      <c r="J958" s="2237"/>
      <c r="K958" s="2237"/>
      <c r="L958" s="2237"/>
      <c r="M958" s="2237"/>
      <c r="N958" s="2237"/>
      <c r="O958" s="2237"/>
      <c r="P958" s="2237"/>
      <c r="Q958" s="2237"/>
      <c r="R958" s="2237"/>
      <c r="S958" s="2237"/>
      <c r="T958" s="2237"/>
      <c r="U958" s="2237"/>
      <c r="V958" s="2237"/>
      <c r="W958" s="2237"/>
      <c r="X958" s="2237"/>
      <c r="Y958" s="2237"/>
      <c r="Z958" s="2237"/>
      <c r="AA958" s="2237"/>
      <c r="AB958" s="2238"/>
      <c r="AC958" s="2238"/>
      <c r="AD958" s="2238"/>
      <c r="AE958" s="2238"/>
      <c r="AF958" s="2237"/>
      <c r="AG958" s="2237"/>
      <c r="AH958" s="2237"/>
      <c r="AI958" s="2237"/>
      <c r="AJ958" s="2237"/>
      <c r="AK958" s="2237"/>
      <c r="AL958" s="2237"/>
      <c r="AM958" s="2237"/>
      <c r="AN958" s="2237"/>
      <c r="AO958" s="2237"/>
      <c r="AP958" s="2237"/>
      <c r="AQ958" s="2237"/>
      <c r="AR958" s="2237"/>
      <c r="AS958" s="2237"/>
      <c r="AT958" s="2237"/>
      <c r="AU958" s="2237"/>
      <c r="AV958" s="2237"/>
      <c r="AW958" s="2237"/>
      <c r="AX958" s="2237"/>
      <c r="AY958" s="2237"/>
      <c r="AZ958" s="2237"/>
      <c r="BA958" s="2237"/>
      <c r="BB958" s="2237"/>
      <c r="BC958" s="2237"/>
      <c r="BD958" s="2237"/>
      <c r="BE958" s="2237"/>
      <c r="BF958" s="2237"/>
      <c r="BG958" s="2237"/>
      <c r="BH958" s="2237"/>
      <c r="BI958" s="2237"/>
      <c r="BJ958" s="2237"/>
      <c r="BK958" s="2237"/>
      <c r="BL958" s="2237"/>
      <c r="BM958" s="2237"/>
      <c r="BN958" s="2237"/>
      <c r="BO958" s="2237"/>
      <c r="BP958" s="2237"/>
      <c r="BQ958" s="2237"/>
      <c r="BR958" s="2237"/>
      <c r="BS958" s="2238"/>
      <c r="BT958" s="2237"/>
      <c r="BU958" s="2237"/>
      <c r="BV958" s="2237"/>
      <c r="BW958" s="2237"/>
      <c r="BX958" s="2237"/>
      <c r="BY958" s="2237"/>
      <c r="BZ958" s="2237"/>
      <c r="CA958" s="2237"/>
      <c r="CB958" s="2237"/>
      <c r="CC958" s="2237"/>
      <c r="CD958" s="2237"/>
      <c r="CE958" s="2237"/>
      <c r="CF958" s="2237"/>
      <c r="CG958" s="2237"/>
      <c r="CH958" s="2237"/>
      <c r="CI958" s="2237"/>
      <c r="CJ958" s="2237"/>
      <c r="CK958" s="2237"/>
      <c r="CL958" s="2237"/>
      <c r="CM958" s="2238"/>
      <c r="CN958" s="2238"/>
      <c r="CO958" s="2239"/>
      <c r="CQ958" s="1653"/>
    </row>
    <row r="959" spans="1:95" s="551" customFormat="1" x14ac:dyDescent="0.2">
      <c r="A959" s="2170"/>
      <c r="B959" s="2236"/>
      <c r="C959" s="2164"/>
      <c r="D959" s="2164"/>
      <c r="E959" s="2165"/>
      <c r="F959" s="2167"/>
      <c r="G959" s="2164"/>
      <c r="H959" s="2167"/>
      <c r="I959" s="2237"/>
      <c r="J959" s="2237"/>
      <c r="K959" s="2237"/>
      <c r="L959" s="2237"/>
      <c r="M959" s="2237"/>
      <c r="N959" s="2237"/>
      <c r="O959" s="2237"/>
      <c r="P959" s="2237"/>
      <c r="Q959" s="2237"/>
      <c r="R959" s="2237"/>
      <c r="S959" s="2237"/>
      <c r="T959" s="2237"/>
      <c r="U959" s="2237"/>
      <c r="V959" s="2237"/>
      <c r="W959" s="2237"/>
      <c r="X959" s="2237"/>
      <c r="Y959" s="2237"/>
      <c r="Z959" s="2237"/>
      <c r="AA959" s="2237"/>
      <c r="AB959" s="2238"/>
      <c r="AC959" s="2238"/>
      <c r="AD959" s="2238"/>
      <c r="AE959" s="2238"/>
      <c r="AF959" s="2237"/>
      <c r="AG959" s="2237"/>
      <c r="AH959" s="2237"/>
      <c r="AI959" s="2237"/>
      <c r="AJ959" s="2237"/>
      <c r="AK959" s="2237"/>
      <c r="AL959" s="2237"/>
      <c r="AM959" s="2237"/>
      <c r="AN959" s="2237"/>
      <c r="AO959" s="2237"/>
      <c r="AP959" s="2237"/>
      <c r="AQ959" s="2237"/>
      <c r="AR959" s="2237"/>
      <c r="AS959" s="2237"/>
      <c r="AT959" s="2237"/>
      <c r="AU959" s="2237"/>
      <c r="AV959" s="2237"/>
      <c r="AW959" s="2237"/>
      <c r="AX959" s="2237"/>
      <c r="AY959" s="2237"/>
      <c r="AZ959" s="2237"/>
      <c r="BA959" s="2237"/>
      <c r="BB959" s="2237"/>
      <c r="BC959" s="2237"/>
      <c r="BD959" s="2237"/>
      <c r="BE959" s="2237"/>
      <c r="BF959" s="2237"/>
      <c r="BG959" s="2237"/>
      <c r="BH959" s="2237"/>
      <c r="BI959" s="2237"/>
      <c r="BJ959" s="2237"/>
      <c r="BK959" s="2237"/>
      <c r="BL959" s="2237"/>
      <c r="BM959" s="2237"/>
      <c r="BN959" s="2237"/>
      <c r="BO959" s="2237"/>
      <c r="BP959" s="2237"/>
      <c r="BQ959" s="2237"/>
      <c r="BR959" s="2237"/>
      <c r="BS959" s="2238"/>
      <c r="BT959" s="2237"/>
      <c r="BU959" s="2237"/>
      <c r="BV959" s="2237"/>
      <c r="BW959" s="2237"/>
      <c r="BX959" s="2237"/>
      <c r="BY959" s="2237"/>
      <c r="BZ959" s="2237"/>
      <c r="CA959" s="2237"/>
      <c r="CB959" s="2237"/>
      <c r="CC959" s="2237"/>
      <c r="CD959" s="2237"/>
      <c r="CE959" s="2237"/>
      <c r="CF959" s="2237"/>
      <c r="CG959" s="2237"/>
      <c r="CH959" s="2237"/>
      <c r="CI959" s="2237"/>
      <c r="CJ959" s="2237"/>
      <c r="CK959" s="2237"/>
      <c r="CL959" s="2237"/>
      <c r="CM959" s="2238"/>
      <c r="CN959" s="2238"/>
      <c r="CO959" s="2239"/>
      <c r="CQ959" s="1653"/>
    </row>
    <row r="960" spans="1:95" s="551" customFormat="1" x14ac:dyDescent="0.2">
      <c r="A960" s="2170"/>
      <c r="B960" s="2236"/>
      <c r="C960" s="2164"/>
      <c r="D960" s="2164"/>
      <c r="E960" s="2165"/>
      <c r="F960" s="2167"/>
      <c r="G960" s="2164"/>
      <c r="H960" s="2167"/>
      <c r="I960" s="2237"/>
      <c r="J960" s="2237"/>
      <c r="K960" s="2237"/>
      <c r="L960" s="2237"/>
      <c r="M960" s="2237"/>
      <c r="N960" s="2237"/>
      <c r="O960" s="2237"/>
      <c r="P960" s="2237"/>
      <c r="Q960" s="2237"/>
      <c r="R960" s="2237"/>
      <c r="S960" s="2237"/>
      <c r="T960" s="2237"/>
      <c r="U960" s="2237"/>
      <c r="V960" s="2237"/>
      <c r="W960" s="2237"/>
      <c r="X960" s="2237"/>
      <c r="Y960" s="2237"/>
      <c r="Z960" s="2237"/>
      <c r="AA960" s="2237"/>
      <c r="AB960" s="2238"/>
      <c r="AC960" s="2238"/>
      <c r="AD960" s="2238"/>
      <c r="AE960" s="2238"/>
      <c r="AF960" s="2237"/>
      <c r="AG960" s="2237"/>
      <c r="AH960" s="2237"/>
      <c r="AI960" s="2237"/>
      <c r="AJ960" s="2237"/>
      <c r="AK960" s="2237"/>
      <c r="AL960" s="2237"/>
      <c r="AM960" s="2237"/>
      <c r="AN960" s="2237"/>
      <c r="AO960" s="2237"/>
      <c r="AP960" s="2237"/>
      <c r="AQ960" s="2237"/>
      <c r="AR960" s="2237"/>
      <c r="AS960" s="2237"/>
      <c r="AT960" s="2237"/>
      <c r="AU960" s="2237"/>
      <c r="AV960" s="2237"/>
      <c r="AW960" s="2237"/>
      <c r="AX960" s="2237"/>
      <c r="AY960" s="2237"/>
      <c r="AZ960" s="2237"/>
      <c r="BA960" s="2237"/>
      <c r="BB960" s="2237"/>
      <c r="BC960" s="2237"/>
      <c r="BD960" s="2237"/>
      <c r="BE960" s="2237"/>
      <c r="BF960" s="2237"/>
      <c r="BG960" s="2237"/>
      <c r="BH960" s="2237"/>
      <c r="BI960" s="2237"/>
      <c r="BJ960" s="2237"/>
      <c r="BK960" s="2237"/>
      <c r="BL960" s="2237"/>
      <c r="BM960" s="2237"/>
      <c r="BN960" s="2237"/>
      <c r="BO960" s="2237"/>
      <c r="BP960" s="2237"/>
      <c r="BQ960" s="2237"/>
      <c r="BR960" s="2237"/>
      <c r="BS960" s="2238"/>
      <c r="BT960" s="2237"/>
      <c r="BU960" s="2237"/>
      <c r="BV960" s="2237"/>
      <c r="BW960" s="2237"/>
      <c r="BX960" s="2237"/>
      <c r="BY960" s="2237"/>
      <c r="BZ960" s="2237"/>
      <c r="CA960" s="2237"/>
      <c r="CB960" s="2237"/>
      <c r="CC960" s="2237"/>
      <c r="CD960" s="2237"/>
      <c r="CE960" s="2237"/>
      <c r="CF960" s="2237"/>
      <c r="CG960" s="2237"/>
      <c r="CH960" s="2237"/>
      <c r="CI960" s="2237"/>
      <c r="CJ960" s="2237"/>
      <c r="CK960" s="2237"/>
      <c r="CL960" s="2237"/>
      <c r="CM960" s="2238"/>
      <c r="CN960" s="2238"/>
      <c r="CO960" s="2239"/>
      <c r="CQ960" s="1653"/>
    </row>
    <row r="961" spans="1:95" s="551" customFormat="1" x14ac:dyDescent="0.2">
      <c r="A961" s="2170"/>
      <c r="B961" s="2236"/>
      <c r="C961" s="2164"/>
      <c r="D961" s="2164"/>
      <c r="E961" s="2165"/>
      <c r="F961" s="2167"/>
      <c r="G961" s="2164"/>
      <c r="H961" s="2167"/>
      <c r="I961" s="2237"/>
      <c r="J961" s="2237"/>
      <c r="K961" s="2237"/>
      <c r="L961" s="2237"/>
      <c r="M961" s="2237"/>
      <c r="N961" s="2237"/>
      <c r="O961" s="2237"/>
      <c r="P961" s="2237"/>
      <c r="Q961" s="2237"/>
      <c r="R961" s="2237"/>
      <c r="S961" s="2237"/>
      <c r="T961" s="2237"/>
      <c r="U961" s="2237"/>
      <c r="V961" s="2237"/>
      <c r="W961" s="2237"/>
      <c r="X961" s="2237"/>
      <c r="Y961" s="2237"/>
      <c r="Z961" s="2237"/>
      <c r="AA961" s="2237"/>
      <c r="AB961" s="2238"/>
      <c r="AC961" s="2238"/>
      <c r="AD961" s="2238"/>
      <c r="AE961" s="2238"/>
      <c r="AF961" s="2237"/>
      <c r="AG961" s="2237"/>
      <c r="AH961" s="2237"/>
      <c r="AI961" s="2237"/>
      <c r="AJ961" s="2237"/>
      <c r="AK961" s="2237"/>
      <c r="AL961" s="2237"/>
      <c r="AM961" s="2237"/>
      <c r="AN961" s="2237"/>
      <c r="AO961" s="2237"/>
      <c r="AP961" s="2237"/>
      <c r="AQ961" s="2237"/>
      <c r="AR961" s="2237"/>
      <c r="AS961" s="2237"/>
      <c r="AT961" s="2237"/>
      <c r="AU961" s="2237"/>
      <c r="AV961" s="2237"/>
      <c r="AW961" s="2237"/>
      <c r="AX961" s="2237"/>
      <c r="AY961" s="2237"/>
      <c r="AZ961" s="2237"/>
      <c r="BA961" s="2237"/>
      <c r="BB961" s="2237"/>
      <c r="BC961" s="2237"/>
      <c r="BD961" s="2237"/>
      <c r="BE961" s="2237"/>
      <c r="BF961" s="2237"/>
      <c r="BG961" s="2237"/>
      <c r="BH961" s="2237"/>
      <c r="BI961" s="2237"/>
      <c r="BJ961" s="2237"/>
      <c r="BK961" s="2237"/>
      <c r="BL961" s="2237"/>
      <c r="BM961" s="2237"/>
      <c r="BN961" s="2237"/>
      <c r="BO961" s="2237"/>
      <c r="BP961" s="2237"/>
      <c r="BQ961" s="2237"/>
      <c r="BR961" s="2237"/>
      <c r="BS961" s="2238"/>
      <c r="BT961" s="2237"/>
      <c r="BU961" s="2237"/>
      <c r="BV961" s="2237"/>
      <c r="BW961" s="2237"/>
      <c r="BX961" s="2237"/>
      <c r="BY961" s="2237"/>
      <c r="BZ961" s="2237"/>
      <c r="CA961" s="2237"/>
      <c r="CB961" s="2237"/>
      <c r="CC961" s="2237"/>
      <c r="CD961" s="2237"/>
      <c r="CE961" s="2237"/>
      <c r="CF961" s="2237"/>
      <c r="CG961" s="2237"/>
      <c r="CH961" s="2237"/>
      <c r="CI961" s="2237"/>
      <c r="CJ961" s="2237"/>
      <c r="CK961" s="2237"/>
      <c r="CL961" s="2237"/>
      <c r="CM961" s="2238"/>
      <c r="CN961" s="2238"/>
      <c r="CO961" s="2239"/>
      <c r="CQ961" s="1653"/>
    </row>
    <row r="962" spans="1:95" s="551" customFormat="1" x14ac:dyDescent="0.2">
      <c r="A962" s="2170"/>
      <c r="B962" s="2236"/>
      <c r="C962" s="2164"/>
      <c r="D962" s="2164"/>
      <c r="E962" s="2165"/>
      <c r="F962" s="2167"/>
      <c r="G962" s="2164"/>
      <c r="H962" s="2167"/>
      <c r="I962" s="2237"/>
      <c r="J962" s="2237"/>
      <c r="K962" s="2237"/>
      <c r="L962" s="2237"/>
      <c r="M962" s="2237"/>
      <c r="N962" s="2237"/>
      <c r="O962" s="2237"/>
      <c r="P962" s="2237"/>
      <c r="Q962" s="2237"/>
      <c r="R962" s="2237"/>
      <c r="S962" s="2237"/>
      <c r="T962" s="2237"/>
      <c r="U962" s="2237"/>
      <c r="V962" s="2237"/>
      <c r="W962" s="2237"/>
      <c r="X962" s="2237"/>
      <c r="Y962" s="2237"/>
      <c r="Z962" s="2237"/>
      <c r="AA962" s="2237"/>
      <c r="AB962" s="2238"/>
      <c r="AC962" s="2238"/>
      <c r="AD962" s="2238"/>
      <c r="AE962" s="2238"/>
      <c r="AF962" s="2237"/>
      <c r="AG962" s="2237"/>
      <c r="AH962" s="2237"/>
      <c r="AI962" s="2237"/>
      <c r="AJ962" s="2237"/>
      <c r="AK962" s="2237"/>
      <c r="AL962" s="2237"/>
      <c r="AM962" s="2237"/>
      <c r="AN962" s="2237"/>
      <c r="AO962" s="2237"/>
      <c r="AP962" s="2237"/>
      <c r="AQ962" s="2237"/>
      <c r="AR962" s="2237"/>
      <c r="AS962" s="2237"/>
      <c r="AT962" s="2237"/>
      <c r="AU962" s="2237"/>
      <c r="AV962" s="2237"/>
      <c r="AW962" s="2237"/>
      <c r="AX962" s="2237"/>
      <c r="AY962" s="2237"/>
      <c r="AZ962" s="2237"/>
      <c r="BA962" s="2237"/>
      <c r="BB962" s="2237"/>
      <c r="BC962" s="2237"/>
      <c r="BD962" s="2237"/>
      <c r="BE962" s="2237"/>
      <c r="BF962" s="2237"/>
      <c r="BG962" s="2237"/>
      <c r="BH962" s="2237"/>
      <c r="BI962" s="2237"/>
      <c r="BJ962" s="2237"/>
      <c r="BK962" s="2237"/>
      <c r="BL962" s="2237"/>
      <c r="BM962" s="2237"/>
      <c r="BN962" s="2237"/>
      <c r="BO962" s="2237"/>
      <c r="BP962" s="2237"/>
      <c r="BQ962" s="2237"/>
      <c r="BR962" s="2237"/>
      <c r="BS962" s="2238"/>
      <c r="BT962" s="2237"/>
      <c r="BU962" s="2237"/>
      <c r="BV962" s="2237"/>
      <c r="BW962" s="2237"/>
      <c r="BX962" s="2237"/>
      <c r="BY962" s="2237"/>
      <c r="BZ962" s="2237"/>
      <c r="CA962" s="2237"/>
      <c r="CB962" s="2237"/>
      <c r="CC962" s="2237"/>
      <c r="CD962" s="2237"/>
      <c r="CE962" s="2237"/>
      <c r="CF962" s="2237"/>
      <c r="CG962" s="2237"/>
      <c r="CH962" s="2237"/>
      <c r="CI962" s="2237"/>
      <c r="CJ962" s="2237"/>
      <c r="CK962" s="2237"/>
      <c r="CL962" s="2237"/>
      <c r="CM962" s="2238"/>
      <c r="CN962" s="2238"/>
      <c r="CO962" s="2239"/>
      <c r="CQ962" s="1653"/>
    </row>
    <row r="963" spans="1:95" s="551" customFormat="1" x14ac:dyDescent="0.2">
      <c r="A963" s="2170"/>
      <c r="B963" s="2236"/>
      <c r="C963" s="2164"/>
      <c r="D963" s="2164"/>
      <c r="E963" s="2165"/>
      <c r="F963" s="2167"/>
      <c r="G963" s="2164"/>
      <c r="H963" s="2167"/>
      <c r="I963" s="2237"/>
      <c r="J963" s="2237"/>
      <c r="K963" s="2237"/>
      <c r="L963" s="2237"/>
      <c r="M963" s="2237"/>
      <c r="N963" s="2237"/>
      <c r="O963" s="2237"/>
      <c r="P963" s="2237"/>
      <c r="Q963" s="2237"/>
      <c r="R963" s="2237"/>
      <c r="S963" s="2237"/>
      <c r="T963" s="2237"/>
      <c r="U963" s="2237"/>
      <c r="V963" s="2237"/>
      <c r="W963" s="2237"/>
      <c r="X963" s="2237"/>
      <c r="Y963" s="2237"/>
      <c r="Z963" s="2237"/>
      <c r="AA963" s="2237"/>
      <c r="AB963" s="2238"/>
      <c r="AC963" s="2238"/>
      <c r="AD963" s="2238"/>
      <c r="AE963" s="2238"/>
      <c r="AF963" s="2237"/>
      <c r="AG963" s="2237"/>
      <c r="AH963" s="2237"/>
      <c r="AI963" s="2237"/>
      <c r="AJ963" s="2237"/>
      <c r="AK963" s="2237"/>
      <c r="AL963" s="2237"/>
      <c r="AM963" s="2237"/>
      <c r="AN963" s="2237"/>
      <c r="AO963" s="2237"/>
      <c r="AP963" s="2237"/>
      <c r="AQ963" s="2237"/>
      <c r="AR963" s="2237"/>
      <c r="AS963" s="2237"/>
      <c r="AT963" s="2237"/>
      <c r="AU963" s="2237"/>
      <c r="AV963" s="2237"/>
      <c r="AW963" s="2237"/>
      <c r="AX963" s="2237"/>
      <c r="AY963" s="2237"/>
      <c r="AZ963" s="2237"/>
      <c r="BA963" s="2237"/>
      <c r="BB963" s="2237"/>
      <c r="BC963" s="2237"/>
      <c r="BD963" s="2237"/>
      <c r="BE963" s="2237"/>
      <c r="BF963" s="2237"/>
      <c r="BG963" s="2237"/>
      <c r="BH963" s="2237"/>
      <c r="BI963" s="2237"/>
      <c r="BJ963" s="2237"/>
      <c r="BK963" s="2237"/>
      <c r="BL963" s="2237"/>
      <c r="BM963" s="2237"/>
      <c r="BN963" s="2237"/>
      <c r="BO963" s="2237"/>
      <c r="BP963" s="2237"/>
      <c r="BQ963" s="2237"/>
      <c r="BR963" s="2237"/>
      <c r="BS963" s="2238"/>
      <c r="BT963" s="2237"/>
      <c r="BU963" s="2237"/>
      <c r="BV963" s="2237"/>
      <c r="BW963" s="2237"/>
      <c r="BX963" s="2237"/>
      <c r="BY963" s="2237"/>
      <c r="BZ963" s="2237"/>
      <c r="CA963" s="2237"/>
      <c r="CB963" s="2237"/>
      <c r="CC963" s="2237"/>
      <c r="CD963" s="2237"/>
      <c r="CE963" s="2237"/>
      <c r="CF963" s="2237"/>
      <c r="CG963" s="2237"/>
      <c r="CH963" s="2237"/>
      <c r="CI963" s="2237"/>
      <c r="CJ963" s="2237"/>
      <c r="CK963" s="2237"/>
      <c r="CL963" s="2237"/>
      <c r="CM963" s="2238"/>
      <c r="CN963" s="2238"/>
      <c r="CO963" s="2239"/>
      <c r="CQ963" s="1653"/>
    </row>
    <row r="964" spans="1:95" s="551" customFormat="1" x14ac:dyDescent="0.2">
      <c r="A964" s="2170"/>
      <c r="B964" s="2236"/>
      <c r="C964" s="2164"/>
      <c r="D964" s="2164"/>
      <c r="E964" s="2165"/>
      <c r="F964" s="2167"/>
      <c r="G964" s="2164"/>
      <c r="H964" s="2167"/>
      <c r="I964" s="2237"/>
      <c r="J964" s="2237"/>
      <c r="K964" s="2237"/>
      <c r="L964" s="2237"/>
      <c r="M964" s="2237"/>
      <c r="N964" s="2237"/>
      <c r="O964" s="2237"/>
      <c r="P964" s="2237"/>
      <c r="Q964" s="2237"/>
      <c r="R964" s="2237"/>
      <c r="S964" s="2237"/>
      <c r="T964" s="2237"/>
      <c r="U964" s="2237"/>
      <c r="V964" s="2237"/>
      <c r="W964" s="2237"/>
      <c r="X964" s="2237"/>
      <c r="Y964" s="2237"/>
      <c r="Z964" s="2237"/>
      <c r="AA964" s="2237"/>
      <c r="AB964" s="2238"/>
      <c r="AC964" s="2238"/>
      <c r="AD964" s="2238"/>
      <c r="AE964" s="2238"/>
      <c r="AF964" s="2237"/>
      <c r="AG964" s="2237"/>
      <c r="AH964" s="2237"/>
      <c r="AI964" s="2237"/>
      <c r="AJ964" s="2237"/>
      <c r="AK964" s="2237"/>
      <c r="AL964" s="2237"/>
      <c r="AM964" s="2237"/>
      <c r="AN964" s="2237"/>
      <c r="AO964" s="2237"/>
      <c r="AP964" s="2237"/>
      <c r="AQ964" s="2237"/>
      <c r="AR964" s="2237"/>
      <c r="AS964" s="2237"/>
      <c r="AT964" s="2237"/>
      <c r="AU964" s="2237"/>
      <c r="AV964" s="2237"/>
      <c r="AW964" s="2237"/>
      <c r="AX964" s="2237"/>
      <c r="AY964" s="2237"/>
      <c r="AZ964" s="2237"/>
      <c r="BA964" s="2237"/>
      <c r="BB964" s="2237"/>
      <c r="BC964" s="2237"/>
      <c r="BD964" s="2237"/>
      <c r="BE964" s="2237"/>
      <c r="BF964" s="2237"/>
      <c r="BG964" s="2237"/>
      <c r="BH964" s="2237"/>
      <c r="BI964" s="2237"/>
      <c r="BJ964" s="2237"/>
      <c r="BK964" s="2237"/>
      <c r="BL964" s="2237"/>
      <c r="BM964" s="2237"/>
      <c r="BN964" s="2237"/>
      <c r="BO964" s="2237"/>
      <c r="BP964" s="2237"/>
      <c r="BQ964" s="2237"/>
      <c r="BR964" s="2237"/>
      <c r="BS964" s="2238"/>
      <c r="BT964" s="2237"/>
      <c r="BU964" s="2237"/>
      <c r="BV964" s="2237"/>
      <c r="BW964" s="2237"/>
      <c r="BX964" s="2237"/>
      <c r="BY964" s="2237"/>
      <c r="BZ964" s="2237"/>
      <c r="CA964" s="2237"/>
      <c r="CB964" s="2237"/>
      <c r="CC964" s="2237"/>
      <c r="CD964" s="2237"/>
      <c r="CE964" s="2237"/>
      <c r="CF964" s="2237"/>
      <c r="CG964" s="2237"/>
      <c r="CH964" s="2237"/>
      <c r="CI964" s="2237"/>
      <c r="CJ964" s="2237"/>
      <c r="CK964" s="2237"/>
      <c r="CL964" s="2237"/>
      <c r="CM964" s="2238"/>
      <c r="CN964" s="2238"/>
      <c r="CO964" s="2239"/>
      <c r="CQ964" s="1653"/>
    </row>
    <row r="965" spans="1:95" s="551" customFormat="1" x14ac:dyDescent="0.2">
      <c r="A965" s="2170"/>
      <c r="B965" s="2236"/>
      <c r="C965" s="2164"/>
      <c r="D965" s="2164"/>
      <c r="E965" s="2165"/>
      <c r="F965" s="2167"/>
      <c r="G965" s="2164"/>
      <c r="H965" s="2167"/>
      <c r="I965" s="2237"/>
      <c r="J965" s="2237"/>
      <c r="K965" s="2237"/>
      <c r="L965" s="2237"/>
      <c r="M965" s="2237"/>
      <c r="N965" s="2237"/>
      <c r="O965" s="2237"/>
      <c r="P965" s="2237"/>
      <c r="Q965" s="2237"/>
      <c r="R965" s="2237"/>
      <c r="S965" s="2237"/>
      <c r="T965" s="2237"/>
      <c r="U965" s="2237"/>
      <c r="V965" s="2237"/>
      <c r="W965" s="2237"/>
      <c r="X965" s="2237"/>
      <c r="Y965" s="2237"/>
      <c r="Z965" s="2237"/>
      <c r="AA965" s="2237"/>
      <c r="AB965" s="2238"/>
      <c r="AC965" s="2238"/>
      <c r="AD965" s="2238"/>
      <c r="AE965" s="2238"/>
      <c r="AF965" s="2237"/>
      <c r="AG965" s="2237"/>
      <c r="AH965" s="2237"/>
      <c r="AI965" s="2237"/>
      <c r="AJ965" s="2237"/>
      <c r="AK965" s="2237"/>
      <c r="AL965" s="2237"/>
      <c r="AM965" s="2237"/>
      <c r="AN965" s="2237"/>
      <c r="AO965" s="2237"/>
      <c r="AP965" s="2237"/>
      <c r="AQ965" s="2237"/>
      <c r="AR965" s="2237"/>
      <c r="AS965" s="2237"/>
      <c r="AT965" s="2237"/>
      <c r="AU965" s="2237"/>
      <c r="AV965" s="2237"/>
      <c r="AW965" s="2237"/>
      <c r="AX965" s="2237"/>
      <c r="AY965" s="2237"/>
      <c r="AZ965" s="2237"/>
      <c r="BA965" s="2237"/>
      <c r="BB965" s="2237"/>
      <c r="BC965" s="2237"/>
      <c r="BD965" s="2237"/>
      <c r="BE965" s="2237"/>
      <c r="BF965" s="2237"/>
      <c r="BG965" s="2237"/>
      <c r="BH965" s="2237"/>
      <c r="BI965" s="2237"/>
      <c r="BJ965" s="2237"/>
      <c r="BK965" s="2237"/>
      <c r="BL965" s="2237"/>
      <c r="BM965" s="2237"/>
      <c r="BN965" s="2237"/>
      <c r="BO965" s="2237"/>
      <c r="BP965" s="2237"/>
      <c r="BQ965" s="2237"/>
      <c r="BR965" s="2237"/>
      <c r="BS965" s="2238"/>
      <c r="BT965" s="2237"/>
      <c r="BU965" s="2237"/>
      <c r="BV965" s="2237"/>
      <c r="BW965" s="2237"/>
      <c r="BX965" s="2237"/>
      <c r="BY965" s="2237"/>
      <c r="BZ965" s="2237"/>
      <c r="CA965" s="2237"/>
      <c r="CB965" s="2237"/>
      <c r="CC965" s="2237"/>
      <c r="CD965" s="2237"/>
      <c r="CE965" s="2237"/>
      <c r="CF965" s="2237"/>
      <c r="CG965" s="2237"/>
      <c r="CH965" s="2237"/>
      <c r="CI965" s="2237"/>
      <c r="CJ965" s="2237"/>
      <c r="CK965" s="2237"/>
      <c r="CL965" s="2237"/>
      <c r="CM965" s="2238"/>
      <c r="CN965" s="2238"/>
      <c r="CO965" s="2239"/>
      <c r="CQ965" s="1653"/>
    </row>
    <row r="966" spans="1:95" s="551" customFormat="1" x14ac:dyDescent="0.2">
      <c r="A966" s="2170"/>
      <c r="B966" s="2236"/>
      <c r="C966" s="2164"/>
      <c r="D966" s="2164"/>
      <c r="E966" s="2165"/>
      <c r="F966" s="2167"/>
      <c r="G966" s="2164"/>
      <c r="H966" s="2167"/>
      <c r="I966" s="2237"/>
      <c r="J966" s="2237"/>
      <c r="K966" s="2237"/>
      <c r="L966" s="2237"/>
      <c r="M966" s="2237"/>
      <c r="N966" s="2237"/>
      <c r="O966" s="2237"/>
      <c r="P966" s="2237"/>
      <c r="Q966" s="2237"/>
      <c r="R966" s="2237"/>
      <c r="S966" s="2237"/>
      <c r="T966" s="2237"/>
      <c r="U966" s="2237"/>
      <c r="V966" s="2237"/>
      <c r="W966" s="2237"/>
      <c r="X966" s="2237"/>
      <c r="Y966" s="2237"/>
      <c r="Z966" s="2237"/>
      <c r="AA966" s="2237"/>
      <c r="AB966" s="2238"/>
      <c r="AC966" s="2238"/>
      <c r="AD966" s="2238"/>
      <c r="AE966" s="2238"/>
      <c r="AF966" s="2237"/>
      <c r="AG966" s="2237"/>
      <c r="AH966" s="2237"/>
      <c r="AI966" s="2237"/>
      <c r="AJ966" s="2237"/>
      <c r="AK966" s="2237"/>
      <c r="AL966" s="2237"/>
      <c r="AM966" s="2237"/>
      <c r="AN966" s="2237"/>
      <c r="AO966" s="2237"/>
      <c r="AP966" s="2237"/>
      <c r="AQ966" s="2237"/>
      <c r="AR966" s="2237"/>
      <c r="AS966" s="2237"/>
      <c r="AT966" s="2237"/>
      <c r="AU966" s="2237"/>
      <c r="AV966" s="2237"/>
      <c r="AW966" s="2237"/>
      <c r="AX966" s="2237"/>
      <c r="AY966" s="2237"/>
      <c r="AZ966" s="2237"/>
      <c r="BA966" s="2237"/>
      <c r="BB966" s="2237"/>
      <c r="BC966" s="2237"/>
      <c r="BD966" s="2237"/>
      <c r="BE966" s="2237"/>
      <c r="BF966" s="2237"/>
      <c r="BG966" s="2237"/>
      <c r="BH966" s="2237"/>
      <c r="BI966" s="2237"/>
      <c r="BJ966" s="2237"/>
      <c r="BK966" s="2237"/>
      <c r="BL966" s="2237"/>
      <c r="BM966" s="2237"/>
      <c r="BN966" s="2237"/>
      <c r="BO966" s="2237"/>
      <c r="BP966" s="2237"/>
      <c r="BQ966" s="2237"/>
      <c r="BR966" s="2237"/>
      <c r="BS966" s="2238"/>
      <c r="BT966" s="2237"/>
      <c r="BU966" s="2237"/>
      <c r="BV966" s="2237"/>
      <c r="BW966" s="2237"/>
      <c r="BX966" s="2237"/>
      <c r="BY966" s="2237"/>
      <c r="BZ966" s="2237"/>
      <c r="CA966" s="2237"/>
      <c r="CB966" s="2237"/>
      <c r="CC966" s="2237"/>
      <c r="CD966" s="2237"/>
      <c r="CE966" s="2237"/>
      <c r="CF966" s="2237"/>
      <c r="CG966" s="2237"/>
      <c r="CH966" s="2237"/>
      <c r="CI966" s="2237"/>
      <c r="CJ966" s="2237"/>
      <c r="CK966" s="2237"/>
      <c r="CL966" s="2237"/>
      <c r="CM966" s="2238"/>
      <c r="CN966" s="2238"/>
      <c r="CO966" s="2239"/>
      <c r="CQ966" s="1653"/>
    </row>
    <row r="967" spans="1:95" s="551" customFormat="1" x14ac:dyDescent="0.2">
      <c r="A967" s="2170"/>
      <c r="B967" s="2236"/>
      <c r="C967" s="2164"/>
      <c r="D967" s="2164"/>
      <c r="E967" s="2165"/>
      <c r="F967" s="2167"/>
      <c r="G967" s="2164"/>
      <c r="H967" s="2167"/>
      <c r="I967" s="2237"/>
      <c r="J967" s="2237"/>
      <c r="K967" s="2237"/>
      <c r="L967" s="2237"/>
      <c r="M967" s="2237"/>
      <c r="N967" s="2237"/>
      <c r="O967" s="2237"/>
      <c r="P967" s="2237"/>
      <c r="Q967" s="2237"/>
      <c r="R967" s="2237"/>
      <c r="S967" s="2237"/>
      <c r="T967" s="2237"/>
      <c r="U967" s="2237"/>
      <c r="V967" s="2237"/>
      <c r="W967" s="2237"/>
      <c r="X967" s="2237"/>
      <c r="Y967" s="2237"/>
      <c r="Z967" s="2237"/>
      <c r="AA967" s="2237"/>
      <c r="AB967" s="2238"/>
      <c r="AC967" s="2238"/>
      <c r="AD967" s="2238"/>
      <c r="AE967" s="2238"/>
      <c r="AF967" s="2237"/>
      <c r="AG967" s="2237"/>
      <c r="AH967" s="2237"/>
      <c r="AI967" s="2237"/>
      <c r="AJ967" s="2237"/>
      <c r="AK967" s="2237"/>
      <c r="AL967" s="2237"/>
      <c r="AM967" s="2237"/>
      <c r="AN967" s="2237"/>
      <c r="AO967" s="2237"/>
      <c r="AP967" s="2237"/>
      <c r="AQ967" s="2237"/>
      <c r="AR967" s="2237"/>
      <c r="AS967" s="2237"/>
      <c r="AT967" s="2237"/>
      <c r="AU967" s="2237"/>
      <c r="AV967" s="2237"/>
      <c r="AW967" s="2237"/>
      <c r="AX967" s="2237"/>
      <c r="AY967" s="2237"/>
      <c r="AZ967" s="2237"/>
      <c r="BA967" s="2237"/>
      <c r="BB967" s="2237"/>
      <c r="BC967" s="2237"/>
      <c r="BD967" s="2237"/>
      <c r="BE967" s="2237"/>
      <c r="BF967" s="2237"/>
      <c r="BG967" s="2237"/>
      <c r="BH967" s="2237"/>
      <c r="BI967" s="2237"/>
      <c r="BJ967" s="2237"/>
      <c r="BK967" s="2237"/>
      <c r="BL967" s="2237"/>
      <c r="BM967" s="2237"/>
      <c r="BN967" s="2237"/>
      <c r="BO967" s="2237"/>
      <c r="BP967" s="2237"/>
      <c r="BQ967" s="2237"/>
      <c r="BR967" s="2237"/>
      <c r="BS967" s="2238"/>
      <c r="BT967" s="2237"/>
      <c r="BU967" s="2237"/>
      <c r="BV967" s="2237"/>
      <c r="BW967" s="2237"/>
      <c r="BX967" s="2237"/>
      <c r="BY967" s="2237"/>
      <c r="BZ967" s="2237"/>
      <c r="CA967" s="2237"/>
      <c r="CB967" s="2237"/>
      <c r="CC967" s="2237"/>
      <c r="CD967" s="2237"/>
      <c r="CE967" s="2237"/>
      <c r="CF967" s="2237"/>
      <c r="CG967" s="2237"/>
      <c r="CH967" s="2237"/>
      <c r="CI967" s="2237"/>
      <c r="CJ967" s="2237"/>
      <c r="CK967" s="2237"/>
      <c r="CL967" s="2237"/>
      <c r="CM967" s="2238"/>
      <c r="CN967" s="2238"/>
      <c r="CO967" s="2239"/>
      <c r="CQ967" s="1653"/>
    </row>
    <row r="968" spans="1:95" s="551" customFormat="1" x14ac:dyDescent="0.2">
      <c r="A968" s="2170"/>
      <c r="B968" s="2236"/>
      <c r="C968" s="2164"/>
      <c r="D968" s="2164"/>
      <c r="E968" s="2165"/>
      <c r="F968" s="2167"/>
      <c r="G968" s="2164"/>
      <c r="H968" s="2167"/>
      <c r="I968" s="2237"/>
      <c r="J968" s="2237"/>
      <c r="K968" s="2237"/>
      <c r="L968" s="2237"/>
      <c r="M968" s="2237"/>
      <c r="N968" s="2237"/>
      <c r="O968" s="2237"/>
      <c r="P968" s="2237"/>
      <c r="Q968" s="2237"/>
      <c r="R968" s="2237"/>
      <c r="S968" s="2237"/>
      <c r="T968" s="2237"/>
      <c r="U968" s="2237"/>
      <c r="V968" s="2237"/>
      <c r="W968" s="2237"/>
      <c r="X968" s="2237"/>
      <c r="Y968" s="2237"/>
      <c r="Z968" s="2237"/>
      <c r="AA968" s="2237"/>
      <c r="AB968" s="2238"/>
      <c r="AC968" s="2238"/>
      <c r="AD968" s="2238"/>
      <c r="AE968" s="2238"/>
      <c r="AF968" s="2237"/>
      <c r="AG968" s="2237"/>
      <c r="AH968" s="2237"/>
      <c r="AI968" s="2237"/>
      <c r="AJ968" s="2237"/>
      <c r="AK968" s="2237"/>
      <c r="AL968" s="2237"/>
      <c r="AM968" s="2237"/>
      <c r="AN968" s="2237"/>
      <c r="AO968" s="2237"/>
      <c r="AP968" s="2237"/>
      <c r="AQ968" s="2237"/>
      <c r="AR968" s="2237"/>
      <c r="AS968" s="2237"/>
      <c r="AT968" s="2237"/>
      <c r="AU968" s="2237"/>
      <c r="AV968" s="2237"/>
      <c r="AW968" s="2237"/>
      <c r="AX968" s="2237"/>
      <c r="AY968" s="2237"/>
      <c r="AZ968" s="2237"/>
      <c r="BA968" s="2237"/>
      <c r="BB968" s="2237"/>
      <c r="BC968" s="2237"/>
      <c r="BD968" s="2237"/>
      <c r="BE968" s="2237"/>
      <c r="BF968" s="2237"/>
      <c r="BG968" s="2237"/>
      <c r="BH968" s="2237"/>
      <c r="BI968" s="2237"/>
      <c r="BJ968" s="2237"/>
      <c r="BK968" s="2237"/>
      <c r="BL968" s="2237"/>
      <c r="BM968" s="2237"/>
      <c r="BN968" s="2237"/>
      <c r="BO968" s="2237"/>
      <c r="BP968" s="2237"/>
      <c r="BQ968" s="2237"/>
      <c r="BR968" s="2237"/>
      <c r="BS968" s="2238"/>
      <c r="BT968" s="2237"/>
      <c r="BU968" s="2237"/>
      <c r="BV968" s="2237"/>
      <c r="BW968" s="2237"/>
      <c r="BX968" s="2237"/>
      <c r="BY968" s="2237"/>
      <c r="BZ968" s="2237"/>
      <c r="CA968" s="2237"/>
      <c r="CB968" s="2237"/>
      <c r="CC968" s="2237"/>
      <c r="CD968" s="2237"/>
      <c r="CE968" s="2237"/>
      <c r="CF968" s="2237"/>
      <c r="CG968" s="2237"/>
      <c r="CH968" s="2237"/>
      <c r="CI968" s="2237"/>
      <c r="CJ968" s="2237"/>
      <c r="CK968" s="2237"/>
      <c r="CL968" s="2237"/>
      <c r="CM968" s="2238"/>
      <c r="CN968" s="2238"/>
      <c r="CO968" s="2239"/>
      <c r="CQ968" s="1653"/>
    </row>
    <row r="969" spans="1:95" s="551" customFormat="1" x14ac:dyDescent="0.2">
      <c r="A969" s="2170"/>
      <c r="B969" s="2236"/>
      <c r="C969" s="2164"/>
      <c r="D969" s="2164"/>
      <c r="E969" s="2165"/>
      <c r="F969" s="2167"/>
      <c r="G969" s="2164"/>
      <c r="H969" s="2167"/>
      <c r="I969" s="2237"/>
      <c r="J969" s="2237"/>
      <c r="K969" s="2237"/>
      <c r="L969" s="2237"/>
      <c r="M969" s="2237"/>
      <c r="N969" s="2237"/>
      <c r="O969" s="2237"/>
      <c r="P969" s="2237"/>
      <c r="Q969" s="2237"/>
      <c r="R969" s="2237"/>
      <c r="S969" s="2237"/>
      <c r="T969" s="2237"/>
      <c r="U969" s="2237"/>
      <c r="V969" s="2237"/>
      <c r="W969" s="2237"/>
      <c r="X969" s="2237"/>
      <c r="Y969" s="2237"/>
      <c r="Z969" s="2237"/>
      <c r="AA969" s="2237"/>
      <c r="AB969" s="2238"/>
      <c r="AC969" s="2238"/>
      <c r="AD969" s="2238"/>
      <c r="AE969" s="2238"/>
      <c r="AF969" s="2237"/>
      <c r="AG969" s="2237"/>
      <c r="AH969" s="2237"/>
      <c r="AI969" s="2237"/>
      <c r="AJ969" s="2237"/>
      <c r="AK969" s="2237"/>
      <c r="AL969" s="2237"/>
      <c r="AM969" s="2237"/>
      <c r="AN969" s="2237"/>
      <c r="AO969" s="2237"/>
      <c r="AP969" s="2237"/>
      <c r="AQ969" s="2237"/>
      <c r="AR969" s="2237"/>
      <c r="AS969" s="2237"/>
      <c r="AT969" s="2237"/>
      <c r="AU969" s="2237"/>
      <c r="AV969" s="2237"/>
      <c r="AW969" s="2237"/>
      <c r="AX969" s="2237"/>
      <c r="AY969" s="2237"/>
      <c r="AZ969" s="2237"/>
      <c r="BA969" s="2237"/>
      <c r="BB969" s="2237"/>
      <c r="BC969" s="2237"/>
      <c r="BD969" s="2237"/>
      <c r="BE969" s="2237"/>
      <c r="BF969" s="2237"/>
      <c r="BG969" s="2237"/>
      <c r="BH969" s="2237"/>
      <c r="BI969" s="2237"/>
      <c r="BJ969" s="2237"/>
      <c r="BK969" s="2237"/>
      <c r="BL969" s="2237"/>
      <c r="BM969" s="2237"/>
      <c r="BN969" s="2237"/>
      <c r="BO969" s="2237"/>
      <c r="BP969" s="2237"/>
      <c r="BQ969" s="2237"/>
      <c r="BR969" s="2237"/>
      <c r="BS969" s="2238"/>
      <c r="BT969" s="2237"/>
      <c r="BU969" s="2237"/>
      <c r="BV969" s="2237"/>
      <c r="BW969" s="2237"/>
      <c r="BX969" s="2237"/>
      <c r="BY969" s="2237"/>
      <c r="BZ969" s="2237"/>
      <c r="CA969" s="2237"/>
      <c r="CB969" s="2237"/>
      <c r="CC969" s="2237"/>
      <c r="CD969" s="2237"/>
      <c r="CE969" s="2237"/>
      <c r="CF969" s="2237"/>
      <c r="CG969" s="2237"/>
      <c r="CH969" s="2237"/>
      <c r="CI969" s="2237"/>
      <c r="CJ969" s="2237"/>
      <c r="CK969" s="2237"/>
      <c r="CL969" s="2237"/>
      <c r="CM969" s="2238"/>
      <c r="CN969" s="2238"/>
      <c r="CO969" s="2239"/>
      <c r="CQ969" s="1653"/>
    </row>
    <row r="970" spans="1:95" s="551" customFormat="1" x14ac:dyDescent="0.2">
      <c r="A970" s="2170"/>
      <c r="B970" s="2236"/>
      <c r="C970" s="2164"/>
      <c r="D970" s="2164"/>
      <c r="E970" s="2165"/>
      <c r="F970" s="2167"/>
      <c r="G970" s="2164"/>
      <c r="H970" s="2167"/>
      <c r="I970" s="2237"/>
      <c r="J970" s="2237"/>
      <c r="K970" s="2237"/>
      <c r="L970" s="2237"/>
      <c r="M970" s="2237"/>
      <c r="N970" s="2237"/>
      <c r="O970" s="2237"/>
      <c r="P970" s="2237"/>
      <c r="Q970" s="2237"/>
      <c r="R970" s="2237"/>
      <c r="S970" s="2237"/>
      <c r="T970" s="2237"/>
      <c r="U970" s="2237"/>
      <c r="V970" s="2237"/>
      <c r="W970" s="2237"/>
      <c r="X970" s="2237"/>
      <c r="Y970" s="2237"/>
      <c r="Z970" s="2237"/>
      <c r="AA970" s="2237"/>
      <c r="AB970" s="2238"/>
      <c r="AC970" s="2238"/>
      <c r="AD970" s="2238"/>
      <c r="AE970" s="2238"/>
      <c r="AF970" s="2237"/>
      <c r="AG970" s="2237"/>
      <c r="AH970" s="2237"/>
      <c r="AI970" s="2237"/>
      <c r="AJ970" s="2237"/>
      <c r="AK970" s="2237"/>
      <c r="AL970" s="2237"/>
      <c r="AM970" s="2237"/>
      <c r="AN970" s="2237"/>
      <c r="AO970" s="2237"/>
      <c r="AP970" s="2237"/>
      <c r="AQ970" s="2237"/>
      <c r="AR970" s="2237"/>
      <c r="AS970" s="2237"/>
      <c r="AT970" s="2237"/>
      <c r="AU970" s="2237"/>
      <c r="AV970" s="2237"/>
      <c r="AW970" s="2237"/>
      <c r="AX970" s="2237"/>
      <c r="AY970" s="2237"/>
      <c r="AZ970" s="2237"/>
      <c r="BA970" s="2237"/>
      <c r="BB970" s="2237"/>
      <c r="BC970" s="2237"/>
      <c r="BD970" s="2237"/>
      <c r="BE970" s="2237"/>
      <c r="BF970" s="2237"/>
      <c r="BG970" s="2237"/>
      <c r="BH970" s="2237"/>
      <c r="BI970" s="2237"/>
      <c r="BJ970" s="2237"/>
      <c r="BK970" s="2237"/>
      <c r="BL970" s="2237"/>
      <c r="BM970" s="2237"/>
      <c r="BN970" s="2237"/>
      <c r="BO970" s="2237"/>
      <c r="BP970" s="2237"/>
      <c r="BQ970" s="2237"/>
      <c r="BR970" s="2237"/>
      <c r="BS970" s="2238"/>
      <c r="BT970" s="2237"/>
      <c r="BU970" s="2237"/>
      <c r="BV970" s="2237"/>
      <c r="BW970" s="2237"/>
      <c r="BX970" s="2237"/>
      <c r="BY970" s="2237"/>
      <c r="BZ970" s="2237"/>
      <c r="CA970" s="2237"/>
      <c r="CB970" s="2237"/>
      <c r="CC970" s="2237"/>
      <c r="CD970" s="2237"/>
      <c r="CE970" s="2237"/>
      <c r="CF970" s="2237"/>
      <c r="CG970" s="2237"/>
      <c r="CH970" s="2237"/>
      <c r="CI970" s="2237"/>
      <c r="CJ970" s="2237"/>
      <c r="CK970" s="2237"/>
      <c r="CL970" s="2237"/>
      <c r="CM970" s="2238"/>
      <c r="CN970" s="2238"/>
      <c r="CO970" s="2239"/>
      <c r="CQ970" s="1653"/>
    </row>
    <row r="971" spans="1:95" s="551" customFormat="1" x14ac:dyDescent="0.2">
      <c r="A971" s="2170"/>
      <c r="B971" s="2236"/>
      <c r="C971" s="2164"/>
      <c r="D971" s="2164"/>
      <c r="E971" s="2165"/>
      <c r="F971" s="2167"/>
      <c r="G971" s="2164"/>
      <c r="H971" s="2167"/>
      <c r="I971" s="2237"/>
      <c r="J971" s="2237"/>
      <c r="K971" s="2237"/>
      <c r="L971" s="2237"/>
      <c r="M971" s="2237"/>
      <c r="N971" s="2237"/>
      <c r="O971" s="2237"/>
      <c r="P971" s="2237"/>
      <c r="Q971" s="2237"/>
      <c r="R971" s="2237"/>
      <c r="S971" s="2237"/>
      <c r="T971" s="2237"/>
      <c r="U971" s="2237"/>
      <c r="V971" s="2237"/>
      <c r="W971" s="2237"/>
      <c r="X971" s="2237"/>
      <c r="Y971" s="2237"/>
      <c r="Z971" s="2237"/>
      <c r="AA971" s="2237"/>
      <c r="AB971" s="2238"/>
      <c r="AC971" s="2238"/>
      <c r="AD971" s="2238"/>
      <c r="AE971" s="2238"/>
      <c r="AF971" s="2237"/>
      <c r="AG971" s="2237"/>
      <c r="AH971" s="2237"/>
      <c r="AI971" s="2237"/>
      <c r="AJ971" s="2237"/>
      <c r="AK971" s="2237"/>
      <c r="AL971" s="2237"/>
      <c r="AM971" s="2237"/>
      <c r="AN971" s="2237"/>
      <c r="AO971" s="2237"/>
      <c r="AP971" s="2237"/>
      <c r="AQ971" s="2237"/>
      <c r="AR971" s="2237"/>
      <c r="AS971" s="2237"/>
      <c r="AT971" s="2237"/>
      <c r="AU971" s="2237"/>
      <c r="AV971" s="2237"/>
      <c r="AW971" s="2237"/>
      <c r="AX971" s="2237"/>
      <c r="AY971" s="2237"/>
      <c r="AZ971" s="2237"/>
      <c r="BA971" s="2237"/>
      <c r="BB971" s="2237"/>
      <c r="BC971" s="2237"/>
      <c r="BD971" s="2237"/>
      <c r="BE971" s="2237"/>
      <c r="BF971" s="2237"/>
      <c r="BG971" s="2237"/>
      <c r="BH971" s="2237"/>
      <c r="BI971" s="2237"/>
      <c r="BJ971" s="2237"/>
      <c r="BK971" s="2237"/>
      <c r="BL971" s="2237"/>
      <c r="BM971" s="2237"/>
      <c r="BN971" s="2237"/>
      <c r="BO971" s="2237"/>
      <c r="BP971" s="2237"/>
      <c r="BQ971" s="2237"/>
      <c r="BR971" s="2237"/>
      <c r="BS971" s="2238"/>
      <c r="BT971" s="2237"/>
      <c r="BU971" s="2237"/>
      <c r="BV971" s="2237"/>
      <c r="BW971" s="2237"/>
      <c r="BX971" s="2237"/>
      <c r="BY971" s="2237"/>
      <c r="BZ971" s="2237"/>
      <c r="CA971" s="2237"/>
      <c r="CB971" s="2237"/>
      <c r="CC971" s="2237"/>
      <c r="CD971" s="2237"/>
      <c r="CE971" s="2237"/>
      <c r="CF971" s="2237"/>
      <c r="CG971" s="2237"/>
      <c r="CH971" s="2237"/>
      <c r="CI971" s="2237"/>
      <c r="CJ971" s="2237"/>
      <c r="CK971" s="2237"/>
      <c r="CL971" s="2237"/>
      <c r="CM971" s="2238"/>
      <c r="CN971" s="2238"/>
      <c r="CO971" s="2239"/>
      <c r="CQ971" s="1653"/>
    </row>
    <row r="972" spans="1:95" s="551" customFormat="1" x14ac:dyDescent="0.2">
      <c r="A972" s="2170"/>
      <c r="B972" s="2236"/>
      <c r="C972" s="2164"/>
      <c r="D972" s="2164"/>
      <c r="E972" s="2165"/>
      <c r="F972" s="2167"/>
      <c r="G972" s="2164"/>
      <c r="H972" s="2167"/>
      <c r="I972" s="2237"/>
      <c r="J972" s="2237"/>
      <c r="K972" s="2237"/>
      <c r="L972" s="2237"/>
      <c r="M972" s="2237"/>
      <c r="N972" s="2237"/>
      <c r="O972" s="2237"/>
      <c r="P972" s="2237"/>
      <c r="Q972" s="2237"/>
      <c r="R972" s="2237"/>
      <c r="S972" s="2237"/>
      <c r="T972" s="2237"/>
      <c r="U972" s="2237"/>
      <c r="V972" s="2237"/>
      <c r="W972" s="2237"/>
      <c r="X972" s="2237"/>
      <c r="Y972" s="2237"/>
      <c r="Z972" s="2237"/>
      <c r="AA972" s="2237"/>
      <c r="AB972" s="2238"/>
      <c r="AC972" s="2238"/>
      <c r="AD972" s="2238"/>
      <c r="AE972" s="2238"/>
      <c r="AF972" s="2237"/>
      <c r="AG972" s="2237"/>
      <c r="AH972" s="2237"/>
      <c r="AI972" s="2237"/>
      <c r="AJ972" s="2237"/>
      <c r="AK972" s="2237"/>
      <c r="AL972" s="2237"/>
      <c r="AM972" s="2237"/>
      <c r="AN972" s="2237"/>
      <c r="AO972" s="2237"/>
      <c r="AP972" s="2237"/>
      <c r="AQ972" s="2237"/>
      <c r="AR972" s="2237"/>
      <c r="AS972" s="2237"/>
      <c r="AT972" s="2237"/>
      <c r="AU972" s="2237"/>
      <c r="AV972" s="2237"/>
      <c r="AW972" s="2237"/>
      <c r="AX972" s="2237"/>
      <c r="AY972" s="2237"/>
      <c r="AZ972" s="2237"/>
      <c r="BA972" s="2237"/>
      <c r="BB972" s="2237"/>
      <c r="BC972" s="2237"/>
      <c r="BD972" s="2237"/>
      <c r="BE972" s="2237"/>
      <c r="BF972" s="2237"/>
      <c r="BG972" s="2237"/>
      <c r="BH972" s="2237"/>
      <c r="BI972" s="2237"/>
      <c r="BJ972" s="2237"/>
      <c r="BK972" s="2237"/>
      <c r="BL972" s="2237"/>
      <c r="BM972" s="2237"/>
      <c r="BN972" s="2237"/>
      <c r="BO972" s="2237"/>
      <c r="BP972" s="2237"/>
      <c r="BQ972" s="2237"/>
      <c r="BR972" s="2237"/>
      <c r="BS972" s="2238"/>
      <c r="BT972" s="2237"/>
      <c r="BU972" s="2237"/>
      <c r="BV972" s="2237"/>
      <c r="BW972" s="2237"/>
      <c r="BX972" s="2237"/>
      <c r="BY972" s="2237"/>
      <c r="BZ972" s="2237"/>
      <c r="CA972" s="2237"/>
      <c r="CB972" s="2237"/>
      <c r="CC972" s="2237"/>
      <c r="CD972" s="2237"/>
      <c r="CE972" s="2237"/>
      <c r="CF972" s="2237"/>
      <c r="CG972" s="2237"/>
      <c r="CH972" s="2237"/>
      <c r="CI972" s="2237"/>
      <c r="CJ972" s="2237"/>
      <c r="CK972" s="2237"/>
      <c r="CL972" s="2237"/>
      <c r="CM972" s="2238"/>
      <c r="CN972" s="2238"/>
      <c r="CO972" s="2239"/>
      <c r="CQ972" s="1653"/>
    </row>
    <row r="973" spans="1:95" s="551" customFormat="1" x14ac:dyDescent="0.2">
      <c r="A973" s="2170"/>
      <c r="B973" s="2236"/>
      <c r="C973" s="2164"/>
      <c r="D973" s="2164"/>
      <c r="E973" s="2165"/>
      <c r="F973" s="2167"/>
      <c r="G973" s="2164"/>
      <c r="H973" s="2167"/>
      <c r="I973" s="2237"/>
      <c r="J973" s="2237"/>
      <c r="K973" s="2237"/>
      <c r="L973" s="2237"/>
      <c r="M973" s="2237"/>
      <c r="N973" s="2237"/>
      <c r="O973" s="2237"/>
      <c r="P973" s="2237"/>
      <c r="Q973" s="2237"/>
      <c r="R973" s="2237"/>
      <c r="S973" s="2237"/>
      <c r="T973" s="2237"/>
      <c r="U973" s="2237"/>
      <c r="V973" s="2237"/>
      <c r="W973" s="2237"/>
      <c r="X973" s="2237"/>
      <c r="Y973" s="2237"/>
      <c r="Z973" s="2237"/>
      <c r="AA973" s="2237"/>
      <c r="AB973" s="2238"/>
      <c r="AC973" s="2238"/>
      <c r="AD973" s="2238"/>
      <c r="AE973" s="2238"/>
      <c r="AF973" s="2237"/>
      <c r="AG973" s="2237"/>
      <c r="AH973" s="2237"/>
      <c r="AI973" s="2237"/>
      <c r="AJ973" s="2237"/>
      <c r="AK973" s="2237"/>
      <c r="AL973" s="2237"/>
      <c r="AM973" s="2237"/>
      <c r="AN973" s="2237"/>
      <c r="AO973" s="2237"/>
      <c r="AP973" s="2237"/>
      <c r="AQ973" s="2237"/>
      <c r="AR973" s="2237"/>
      <c r="AS973" s="2237"/>
      <c r="AT973" s="2237"/>
      <c r="AU973" s="2237"/>
      <c r="AV973" s="2237"/>
      <c r="AW973" s="2237"/>
      <c r="AX973" s="2237"/>
      <c r="AY973" s="2237"/>
      <c r="AZ973" s="2237"/>
      <c r="BA973" s="2237"/>
      <c r="BB973" s="2237"/>
      <c r="BC973" s="2237"/>
      <c r="BD973" s="2237"/>
      <c r="BE973" s="2237"/>
      <c r="BF973" s="2237"/>
      <c r="BG973" s="2237"/>
      <c r="BH973" s="2237"/>
      <c r="BI973" s="2237"/>
      <c r="BJ973" s="2237"/>
      <c r="BK973" s="2237"/>
      <c r="BL973" s="2237"/>
      <c r="BM973" s="2237"/>
      <c r="BN973" s="2237"/>
      <c r="BO973" s="2237"/>
      <c r="BP973" s="2237"/>
      <c r="BQ973" s="2237"/>
      <c r="BR973" s="2237"/>
      <c r="BS973" s="2238"/>
      <c r="BT973" s="2237"/>
      <c r="BU973" s="2237"/>
      <c r="BV973" s="2237"/>
      <c r="BW973" s="2237"/>
      <c r="BX973" s="2237"/>
      <c r="BY973" s="2237"/>
      <c r="BZ973" s="2237"/>
      <c r="CA973" s="2237"/>
      <c r="CB973" s="2237"/>
      <c r="CC973" s="2237"/>
      <c r="CD973" s="2237"/>
      <c r="CE973" s="2237"/>
      <c r="CF973" s="2237"/>
      <c r="CG973" s="2237"/>
      <c r="CH973" s="2237"/>
      <c r="CI973" s="2237"/>
      <c r="CJ973" s="2237"/>
      <c r="CK973" s="2237"/>
      <c r="CL973" s="2237"/>
      <c r="CM973" s="2238"/>
      <c r="CN973" s="2238"/>
      <c r="CO973" s="2239"/>
      <c r="CQ973" s="1653"/>
    </row>
    <row r="974" spans="1:95" s="551" customFormat="1" x14ac:dyDescent="0.2">
      <c r="A974" s="2170"/>
      <c r="B974" s="2236"/>
      <c r="C974" s="2164"/>
      <c r="D974" s="2164"/>
      <c r="E974" s="2165"/>
      <c r="F974" s="2167"/>
      <c r="G974" s="2164"/>
      <c r="H974" s="2167"/>
      <c r="I974" s="2237"/>
      <c r="J974" s="2237"/>
      <c r="K974" s="2237"/>
      <c r="L974" s="2237"/>
      <c r="M974" s="2237"/>
      <c r="N974" s="2237"/>
      <c r="O974" s="2237"/>
      <c r="P974" s="2237"/>
      <c r="Q974" s="2237"/>
      <c r="R974" s="2237"/>
      <c r="S974" s="2237"/>
      <c r="T974" s="2237"/>
      <c r="U974" s="2237"/>
      <c r="V974" s="2237"/>
      <c r="W974" s="2237"/>
      <c r="X974" s="2237"/>
      <c r="Y974" s="2237"/>
      <c r="Z974" s="2237"/>
      <c r="AA974" s="2237"/>
      <c r="AB974" s="2238"/>
      <c r="AC974" s="2238"/>
      <c r="AD974" s="2238"/>
      <c r="AE974" s="2238"/>
      <c r="AF974" s="2237"/>
      <c r="AG974" s="2237"/>
      <c r="AH974" s="2237"/>
      <c r="AI974" s="2237"/>
      <c r="AJ974" s="2237"/>
      <c r="AK974" s="2237"/>
      <c r="AL974" s="2237"/>
      <c r="AM974" s="2237"/>
      <c r="AN974" s="2237"/>
      <c r="AO974" s="2237"/>
      <c r="AP974" s="2237"/>
      <c r="AQ974" s="2237"/>
      <c r="AR974" s="2237"/>
      <c r="AS974" s="2237"/>
      <c r="AT974" s="2237"/>
      <c r="AU974" s="2237"/>
      <c r="AV974" s="2237"/>
      <c r="AW974" s="2237"/>
      <c r="AX974" s="2237"/>
      <c r="AY974" s="2237"/>
      <c r="AZ974" s="2237"/>
      <c r="BA974" s="2237"/>
      <c r="BB974" s="2237"/>
      <c r="BC974" s="2237"/>
      <c r="BD974" s="2237"/>
      <c r="BE974" s="2237"/>
      <c r="BF974" s="2237"/>
      <c r="BG974" s="2237"/>
      <c r="BH974" s="2237"/>
      <c r="BI974" s="2237"/>
      <c r="BJ974" s="2237"/>
      <c r="BK974" s="2237"/>
      <c r="BL974" s="2237"/>
      <c r="BM974" s="2237"/>
      <c r="BN974" s="2237"/>
      <c r="BO974" s="2237"/>
      <c r="BP974" s="2237"/>
      <c r="BQ974" s="2237"/>
      <c r="BR974" s="2237"/>
      <c r="BS974" s="2238"/>
      <c r="BT974" s="2237"/>
      <c r="BU974" s="2237"/>
      <c r="BV974" s="2237"/>
      <c r="BW974" s="2237"/>
      <c r="BX974" s="2237"/>
      <c r="BY974" s="2237"/>
      <c r="BZ974" s="2237"/>
      <c r="CA974" s="2237"/>
      <c r="CB974" s="2237"/>
      <c r="CC974" s="2237"/>
      <c r="CD974" s="2237"/>
      <c r="CE974" s="2237"/>
      <c r="CF974" s="2237"/>
      <c r="CG974" s="2237"/>
      <c r="CH974" s="2237"/>
      <c r="CI974" s="2237"/>
      <c r="CJ974" s="2237"/>
      <c r="CK974" s="2237"/>
      <c r="CL974" s="2237"/>
      <c r="CM974" s="2238"/>
      <c r="CN974" s="2238"/>
      <c r="CO974" s="2239"/>
      <c r="CQ974" s="1653"/>
    </row>
    <row r="975" spans="1:95" s="551" customFormat="1" x14ac:dyDescent="0.2">
      <c r="A975" s="2170"/>
      <c r="B975" s="2236"/>
      <c r="C975" s="2164"/>
      <c r="D975" s="2164"/>
      <c r="E975" s="2165"/>
      <c r="F975" s="2167"/>
      <c r="G975" s="2164"/>
      <c r="H975" s="2167"/>
      <c r="I975" s="2237"/>
      <c r="J975" s="2237"/>
      <c r="K975" s="2237"/>
      <c r="L975" s="2237"/>
      <c r="M975" s="2237"/>
      <c r="N975" s="2237"/>
      <c r="O975" s="2237"/>
      <c r="P975" s="2237"/>
      <c r="Q975" s="2237"/>
      <c r="R975" s="2237"/>
      <c r="S975" s="2237"/>
      <c r="T975" s="2237"/>
      <c r="U975" s="2237"/>
      <c r="V975" s="2237"/>
      <c r="W975" s="2237"/>
      <c r="X975" s="2237"/>
      <c r="Y975" s="2237"/>
      <c r="Z975" s="2237"/>
      <c r="AA975" s="2237"/>
      <c r="AB975" s="2238"/>
      <c r="AC975" s="2238"/>
      <c r="AD975" s="2238"/>
      <c r="AE975" s="2238"/>
      <c r="AF975" s="2237"/>
      <c r="AG975" s="2237"/>
      <c r="AH975" s="2237"/>
      <c r="AI975" s="2237"/>
      <c r="AJ975" s="2237"/>
      <c r="AK975" s="2237"/>
      <c r="AL975" s="2237"/>
      <c r="AM975" s="2237"/>
      <c r="AN975" s="2237"/>
      <c r="AO975" s="2237"/>
      <c r="AP975" s="2237"/>
      <c r="AQ975" s="2237"/>
      <c r="AR975" s="2237"/>
      <c r="AS975" s="2237"/>
      <c r="AT975" s="2237"/>
      <c r="AU975" s="2237"/>
      <c r="AV975" s="2237"/>
      <c r="AW975" s="2237"/>
      <c r="AX975" s="2237"/>
      <c r="AY975" s="2237"/>
      <c r="AZ975" s="2237"/>
      <c r="BA975" s="2237"/>
      <c r="BB975" s="2237"/>
      <c r="BC975" s="2237"/>
      <c r="BD975" s="2237"/>
      <c r="BE975" s="2237"/>
      <c r="BF975" s="2237"/>
      <c r="BG975" s="2237"/>
      <c r="BH975" s="2237"/>
      <c r="BI975" s="2237"/>
      <c r="BJ975" s="2237"/>
      <c r="BK975" s="2237"/>
      <c r="BL975" s="2237"/>
      <c r="BM975" s="2237"/>
      <c r="BN975" s="2237"/>
      <c r="BO975" s="2237"/>
      <c r="BP975" s="2237"/>
      <c r="BQ975" s="2237"/>
      <c r="BR975" s="2237"/>
      <c r="BS975" s="2238"/>
      <c r="BT975" s="2237"/>
      <c r="BU975" s="2237"/>
      <c r="BV975" s="2237"/>
      <c r="BW975" s="2237"/>
      <c r="BX975" s="2237"/>
      <c r="BY975" s="2237"/>
      <c r="BZ975" s="2237"/>
      <c r="CA975" s="2237"/>
      <c r="CB975" s="2237"/>
      <c r="CC975" s="2237"/>
      <c r="CD975" s="2237"/>
      <c r="CE975" s="2237"/>
      <c r="CF975" s="2237"/>
      <c r="CG975" s="2237"/>
      <c r="CH975" s="2237"/>
      <c r="CI975" s="2237"/>
      <c r="CJ975" s="2237"/>
      <c r="CK975" s="2237"/>
      <c r="CL975" s="2237"/>
      <c r="CM975" s="2238"/>
      <c r="CN975" s="2238"/>
      <c r="CO975" s="2239"/>
      <c r="CQ975" s="1653"/>
    </row>
    <row r="976" spans="1:95" s="551" customFormat="1" x14ac:dyDescent="0.2">
      <c r="A976" s="2170"/>
      <c r="B976" s="2236"/>
      <c r="C976" s="2164"/>
      <c r="D976" s="2164"/>
      <c r="E976" s="2165"/>
      <c r="F976" s="2167"/>
      <c r="G976" s="2164"/>
      <c r="H976" s="2167"/>
      <c r="I976" s="2237"/>
      <c r="J976" s="2237"/>
      <c r="K976" s="2237"/>
      <c r="L976" s="2237"/>
      <c r="M976" s="2237"/>
      <c r="N976" s="2237"/>
      <c r="O976" s="2237"/>
      <c r="P976" s="2237"/>
      <c r="Q976" s="2237"/>
      <c r="R976" s="2237"/>
      <c r="S976" s="2237"/>
      <c r="T976" s="2237"/>
      <c r="U976" s="2237"/>
      <c r="V976" s="2237"/>
      <c r="W976" s="2237"/>
      <c r="X976" s="2237"/>
      <c r="Y976" s="2237"/>
      <c r="Z976" s="2237"/>
      <c r="AA976" s="2237"/>
      <c r="AB976" s="2238"/>
      <c r="AC976" s="2238"/>
      <c r="AD976" s="2238"/>
      <c r="AE976" s="2238"/>
      <c r="AF976" s="2237"/>
      <c r="AG976" s="2237"/>
      <c r="AH976" s="2237"/>
      <c r="AI976" s="2237"/>
      <c r="AJ976" s="2237"/>
      <c r="AK976" s="2237"/>
      <c r="AL976" s="2237"/>
      <c r="AM976" s="2237"/>
      <c r="AN976" s="2237"/>
      <c r="AO976" s="2237"/>
      <c r="AP976" s="2237"/>
      <c r="AQ976" s="2237"/>
      <c r="AR976" s="2237"/>
      <c r="AS976" s="2237"/>
      <c r="AT976" s="2237"/>
      <c r="AU976" s="2237"/>
      <c r="AV976" s="2237"/>
      <c r="AW976" s="2237"/>
      <c r="AX976" s="2237"/>
      <c r="AY976" s="2237"/>
      <c r="AZ976" s="2237"/>
      <c r="BA976" s="2237"/>
      <c r="BB976" s="2237"/>
      <c r="BC976" s="2237"/>
      <c r="BD976" s="2237"/>
      <c r="BE976" s="2237"/>
      <c r="BF976" s="2237"/>
      <c r="BG976" s="2237"/>
      <c r="BH976" s="2237"/>
      <c r="BI976" s="2237"/>
      <c r="BJ976" s="2237"/>
      <c r="BK976" s="2237"/>
      <c r="BL976" s="2237"/>
      <c r="BM976" s="2237"/>
      <c r="BN976" s="2237"/>
      <c r="BO976" s="2237"/>
      <c r="BP976" s="2237"/>
      <c r="BQ976" s="2237"/>
      <c r="BR976" s="2237"/>
      <c r="BS976" s="2238"/>
      <c r="BT976" s="2237"/>
      <c r="BU976" s="2237"/>
      <c r="BV976" s="2237"/>
      <c r="BW976" s="2237"/>
      <c r="BX976" s="2237"/>
      <c r="BY976" s="2237"/>
      <c r="BZ976" s="2237"/>
      <c r="CA976" s="2237"/>
      <c r="CB976" s="2237"/>
      <c r="CC976" s="2237"/>
      <c r="CD976" s="2237"/>
      <c r="CE976" s="2237"/>
      <c r="CF976" s="2237"/>
      <c r="CG976" s="2237"/>
      <c r="CH976" s="2237"/>
      <c r="CI976" s="2237"/>
      <c r="CJ976" s="2237"/>
      <c r="CK976" s="2237"/>
      <c r="CL976" s="2237"/>
      <c r="CM976" s="2238"/>
      <c r="CN976" s="2238"/>
      <c r="CO976" s="2239"/>
      <c r="CQ976" s="1653"/>
    </row>
    <row r="977" spans="1:95" s="551" customFormat="1" x14ac:dyDescent="0.2">
      <c r="A977" s="2170"/>
      <c r="B977" s="2236"/>
      <c r="C977" s="2164"/>
      <c r="D977" s="2164"/>
      <c r="E977" s="2165"/>
      <c r="F977" s="2167"/>
      <c r="G977" s="2164"/>
      <c r="H977" s="2167"/>
      <c r="I977" s="2237"/>
      <c r="J977" s="2237"/>
      <c r="K977" s="2237"/>
      <c r="L977" s="2237"/>
      <c r="M977" s="2237"/>
      <c r="N977" s="2237"/>
      <c r="O977" s="2237"/>
      <c r="P977" s="2237"/>
      <c r="Q977" s="2237"/>
      <c r="R977" s="2237"/>
      <c r="S977" s="2237"/>
      <c r="T977" s="2237"/>
      <c r="U977" s="2237"/>
      <c r="V977" s="2237"/>
      <c r="W977" s="2237"/>
      <c r="X977" s="2237"/>
      <c r="Y977" s="2237"/>
      <c r="Z977" s="2237"/>
      <c r="AA977" s="2237"/>
      <c r="AB977" s="2238"/>
      <c r="AC977" s="2238"/>
      <c r="AD977" s="2238"/>
      <c r="AE977" s="2238"/>
      <c r="AF977" s="2237"/>
      <c r="AG977" s="2237"/>
      <c r="AH977" s="2237"/>
      <c r="AI977" s="2237"/>
      <c r="AJ977" s="2237"/>
      <c r="AK977" s="2237"/>
      <c r="AL977" s="2237"/>
      <c r="AM977" s="2237"/>
      <c r="AN977" s="2237"/>
      <c r="AO977" s="2237"/>
      <c r="AP977" s="2237"/>
      <c r="AQ977" s="2237"/>
      <c r="AR977" s="2237"/>
      <c r="AS977" s="2237"/>
      <c r="AT977" s="2237"/>
      <c r="AU977" s="2237"/>
      <c r="AV977" s="2237"/>
      <c r="AW977" s="2237"/>
      <c r="AX977" s="2237"/>
      <c r="AY977" s="2237"/>
      <c r="AZ977" s="2237"/>
      <c r="BA977" s="2237"/>
      <c r="BB977" s="2237"/>
      <c r="BC977" s="2237"/>
      <c r="BD977" s="2237"/>
      <c r="BE977" s="2237"/>
      <c r="BF977" s="2237"/>
      <c r="BG977" s="2237"/>
      <c r="BH977" s="2237"/>
      <c r="BI977" s="2237"/>
      <c r="BJ977" s="2237"/>
      <c r="BK977" s="2237"/>
      <c r="BL977" s="2237"/>
      <c r="BM977" s="2237"/>
      <c r="BN977" s="2237"/>
      <c r="BO977" s="2237"/>
      <c r="BP977" s="2237"/>
      <c r="BQ977" s="2237"/>
      <c r="BR977" s="2237"/>
      <c r="BS977" s="2238"/>
      <c r="BT977" s="2237"/>
      <c r="BU977" s="2237"/>
      <c r="BV977" s="2237"/>
      <c r="BW977" s="2237"/>
      <c r="BX977" s="2237"/>
      <c r="BY977" s="2237"/>
      <c r="BZ977" s="2237"/>
      <c r="CA977" s="2237"/>
      <c r="CB977" s="2237"/>
      <c r="CC977" s="2237"/>
      <c r="CD977" s="2237"/>
      <c r="CE977" s="2237"/>
      <c r="CF977" s="2237"/>
      <c r="CG977" s="2237"/>
      <c r="CH977" s="2237"/>
      <c r="CI977" s="2237"/>
      <c r="CJ977" s="2237"/>
      <c r="CK977" s="2237"/>
      <c r="CL977" s="2237"/>
      <c r="CM977" s="2238"/>
      <c r="CN977" s="2238"/>
      <c r="CO977" s="2239"/>
      <c r="CQ977" s="1653"/>
    </row>
    <row r="978" spans="1:95" s="551" customFormat="1" x14ac:dyDescent="0.2">
      <c r="A978" s="2170"/>
      <c r="B978" s="2236"/>
      <c r="C978" s="2164"/>
      <c r="D978" s="2164"/>
      <c r="E978" s="2165"/>
      <c r="F978" s="2167"/>
      <c r="G978" s="2164"/>
      <c r="H978" s="2167"/>
      <c r="I978" s="2237"/>
      <c r="J978" s="2237"/>
      <c r="K978" s="2237"/>
      <c r="L978" s="2237"/>
      <c r="M978" s="2237"/>
      <c r="N978" s="2237"/>
      <c r="O978" s="2237"/>
      <c r="P978" s="2237"/>
      <c r="Q978" s="2237"/>
      <c r="R978" s="2237"/>
      <c r="S978" s="2237"/>
      <c r="T978" s="2237"/>
      <c r="U978" s="2237"/>
      <c r="V978" s="2237"/>
      <c r="W978" s="2237"/>
      <c r="X978" s="2237"/>
      <c r="Y978" s="2237"/>
      <c r="Z978" s="2237"/>
      <c r="AA978" s="2237"/>
      <c r="AB978" s="2238"/>
      <c r="AC978" s="2238"/>
      <c r="AD978" s="2238"/>
      <c r="AE978" s="2238"/>
      <c r="AF978" s="2237"/>
      <c r="AG978" s="2237"/>
      <c r="AH978" s="2237"/>
      <c r="AI978" s="2237"/>
      <c r="AJ978" s="2237"/>
      <c r="AK978" s="2237"/>
      <c r="AL978" s="2237"/>
      <c r="AM978" s="2237"/>
      <c r="AN978" s="2237"/>
      <c r="AO978" s="2237"/>
      <c r="AP978" s="2237"/>
      <c r="AQ978" s="2237"/>
      <c r="AR978" s="2237"/>
      <c r="AS978" s="2237"/>
      <c r="AT978" s="2237"/>
      <c r="AU978" s="2237"/>
      <c r="AV978" s="2237"/>
      <c r="AW978" s="2237"/>
      <c r="AX978" s="2237"/>
      <c r="AY978" s="2237"/>
      <c r="AZ978" s="2237"/>
      <c r="BA978" s="2237"/>
      <c r="BB978" s="2237"/>
      <c r="BC978" s="2237"/>
      <c r="BD978" s="2237"/>
      <c r="BE978" s="2237"/>
      <c r="BF978" s="2237"/>
      <c r="BG978" s="2237"/>
      <c r="BH978" s="2237"/>
      <c r="BI978" s="2237"/>
      <c r="BJ978" s="2237"/>
      <c r="BK978" s="2237"/>
      <c r="BL978" s="2237"/>
      <c r="BM978" s="2237"/>
      <c r="BN978" s="2237"/>
      <c r="BO978" s="2237"/>
      <c r="BP978" s="2237"/>
      <c r="BQ978" s="2237"/>
      <c r="BR978" s="2237"/>
      <c r="BS978" s="2238"/>
      <c r="BT978" s="2237"/>
      <c r="BU978" s="2237"/>
      <c r="BV978" s="2237"/>
      <c r="BW978" s="2237"/>
      <c r="BX978" s="2237"/>
      <c r="BY978" s="2237"/>
      <c r="BZ978" s="2237"/>
      <c r="CA978" s="2237"/>
      <c r="CB978" s="2237"/>
      <c r="CC978" s="2237"/>
      <c r="CD978" s="2237"/>
      <c r="CE978" s="2237"/>
      <c r="CF978" s="2237"/>
      <c r="CG978" s="2237"/>
      <c r="CH978" s="2237"/>
      <c r="CI978" s="2237"/>
      <c r="CJ978" s="2237"/>
      <c r="CK978" s="2237"/>
      <c r="CL978" s="2237"/>
      <c r="CM978" s="2238"/>
      <c r="CN978" s="2238"/>
      <c r="CO978" s="2239"/>
      <c r="CQ978" s="1653"/>
    </row>
    <row r="979" spans="1:95" s="551" customFormat="1" x14ac:dyDescent="0.2">
      <c r="A979" s="2170"/>
      <c r="B979" s="2236"/>
      <c r="C979" s="2164"/>
      <c r="D979" s="2164"/>
      <c r="E979" s="2165"/>
      <c r="F979" s="2167"/>
      <c r="G979" s="2164"/>
      <c r="H979" s="2167"/>
      <c r="I979" s="2237"/>
      <c r="J979" s="2237"/>
      <c r="K979" s="2237"/>
      <c r="L979" s="2237"/>
      <c r="M979" s="2237"/>
      <c r="N979" s="2237"/>
      <c r="O979" s="2237"/>
      <c r="P979" s="2237"/>
      <c r="Q979" s="2237"/>
      <c r="R979" s="2237"/>
      <c r="S979" s="2237"/>
      <c r="T979" s="2237"/>
      <c r="U979" s="2237"/>
      <c r="V979" s="2237"/>
      <c r="W979" s="2237"/>
      <c r="X979" s="2237"/>
      <c r="Y979" s="2237"/>
      <c r="Z979" s="2237"/>
      <c r="AA979" s="2237"/>
      <c r="AB979" s="2238"/>
      <c r="AC979" s="2238"/>
      <c r="AD979" s="2238"/>
      <c r="AE979" s="2238"/>
      <c r="AF979" s="2237"/>
      <c r="AG979" s="2237"/>
      <c r="AH979" s="2237"/>
      <c r="AI979" s="2237"/>
      <c r="AJ979" s="2237"/>
      <c r="AK979" s="2237"/>
      <c r="AL979" s="2237"/>
      <c r="AM979" s="2237"/>
      <c r="AN979" s="2237"/>
      <c r="AO979" s="2237"/>
      <c r="AP979" s="2237"/>
      <c r="AQ979" s="2237"/>
      <c r="AR979" s="2237"/>
      <c r="AS979" s="2237"/>
      <c r="AT979" s="2237"/>
      <c r="AU979" s="2237"/>
      <c r="AV979" s="2237"/>
      <c r="AW979" s="2237"/>
      <c r="AX979" s="2237"/>
      <c r="AY979" s="2237"/>
      <c r="AZ979" s="2237"/>
      <c r="BA979" s="2237"/>
      <c r="BB979" s="2237"/>
      <c r="BC979" s="2237"/>
      <c r="BD979" s="2237"/>
      <c r="BE979" s="2237"/>
      <c r="BF979" s="2237"/>
      <c r="BG979" s="2237"/>
      <c r="BH979" s="2237"/>
      <c r="BI979" s="2237"/>
      <c r="BJ979" s="2237"/>
      <c r="BK979" s="2237"/>
      <c r="BL979" s="2237"/>
      <c r="BM979" s="2237"/>
      <c r="BN979" s="2237"/>
      <c r="BO979" s="2237"/>
      <c r="BP979" s="2237"/>
      <c r="BQ979" s="2237"/>
      <c r="BR979" s="2237"/>
      <c r="BS979" s="2238"/>
      <c r="BT979" s="2237"/>
      <c r="BU979" s="2237"/>
      <c r="BV979" s="2237"/>
      <c r="BW979" s="2237"/>
      <c r="BX979" s="2237"/>
      <c r="BY979" s="2237"/>
      <c r="BZ979" s="2237"/>
      <c r="CA979" s="2237"/>
      <c r="CB979" s="2237"/>
      <c r="CC979" s="2237"/>
      <c r="CD979" s="2237"/>
      <c r="CE979" s="2237"/>
      <c r="CF979" s="2237"/>
      <c r="CG979" s="2237"/>
      <c r="CH979" s="2237"/>
      <c r="CI979" s="2237"/>
      <c r="CJ979" s="2237"/>
      <c r="CK979" s="2237"/>
      <c r="CL979" s="2237"/>
      <c r="CM979" s="2238"/>
      <c r="CN979" s="2238"/>
      <c r="CO979" s="2239"/>
      <c r="CQ979" s="1653"/>
    </row>
    <row r="980" spans="1:95" s="551" customFormat="1" x14ac:dyDescent="0.2">
      <c r="A980" s="2170"/>
      <c r="B980" s="2236"/>
      <c r="C980" s="2164"/>
      <c r="D980" s="2164"/>
      <c r="E980" s="2165"/>
      <c r="F980" s="2167"/>
      <c r="G980" s="2164"/>
      <c r="H980" s="2167"/>
      <c r="I980" s="2237"/>
      <c r="J980" s="2237"/>
      <c r="K980" s="2237"/>
      <c r="L980" s="2237"/>
      <c r="M980" s="2237"/>
      <c r="N980" s="2237"/>
      <c r="O980" s="2237"/>
      <c r="P980" s="2237"/>
      <c r="Q980" s="2237"/>
      <c r="R980" s="2237"/>
      <c r="S980" s="2237"/>
      <c r="T980" s="2237"/>
      <c r="U980" s="2237"/>
      <c r="V980" s="2237"/>
      <c r="W980" s="2237"/>
      <c r="X980" s="2237"/>
      <c r="Y980" s="2237"/>
      <c r="Z980" s="2237"/>
      <c r="AA980" s="2237"/>
      <c r="AB980" s="2238"/>
      <c r="AC980" s="2238"/>
      <c r="AD980" s="2238"/>
      <c r="AE980" s="2238"/>
      <c r="AF980" s="2237"/>
      <c r="AG980" s="2237"/>
      <c r="AH980" s="2237"/>
      <c r="AI980" s="2237"/>
      <c r="AJ980" s="2237"/>
      <c r="AK980" s="2237"/>
      <c r="AL980" s="2237"/>
      <c r="AM980" s="2237"/>
      <c r="AN980" s="2237"/>
      <c r="AO980" s="2237"/>
      <c r="AP980" s="2237"/>
      <c r="AQ980" s="2237"/>
      <c r="AR980" s="2237"/>
      <c r="AS980" s="2237"/>
      <c r="AT980" s="2237"/>
      <c r="AU980" s="2237"/>
      <c r="AV980" s="2237"/>
      <c r="AW980" s="2237"/>
      <c r="AX980" s="2237"/>
      <c r="AY980" s="2237"/>
      <c r="AZ980" s="2237"/>
      <c r="BA980" s="2237"/>
      <c r="BB980" s="2237"/>
      <c r="BC980" s="2237"/>
      <c r="BD980" s="2237"/>
      <c r="BE980" s="2237"/>
      <c r="BF980" s="2237"/>
      <c r="BG980" s="2237"/>
      <c r="BH980" s="2237"/>
      <c r="BI980" s="2237"/>
      <c r="BJ980" s="2237"/>
      <c r="BK980" s="2237"/>
      <c r="BL980" s="2237"/>
      <c r="BM980" s="2237"/>
      <c r="BN980" s="2237"/>
      <c r="BO980" s="2237"/>
      <c r="BP980" s="2237"/>
      <c r="BQ980" s="2237"/>
      <c r="BR980" s="2237"/>
      <c r="BS980" s="2238"/>
      <c r="BT980" s="2237"/>
      <c r="BU980" s="2237"/>
      <c r="BV980" s="2237"/>
      <c r="BW980" s="2237"/>
      <c r="BX980" s="2237"/>
      <c r="BY980" s="2237"/>
      <c r="BZ980" s="2237"/>
      <c r="CA980" s="2237"/>
      <c r="CB980" s="2237"/>
      <c r="CC980" s="2237"/>
      <c r="CD980" s="2237"/>
      <c r="CE980" s="2237"/>
      <c r="CF980" s="2237"/>
      <c r="CG980" s="2237"/>
      <c r="CH980" s="2237"/>
      <c r="CI980" s="2237"/>
      <c r="CJ980" s="2237"/>
      <c r="CK980" s="2237"/>
      <c r="CL980" s="2237"/>
      <c r="CM980" s="2238"/>
      <c r="CN980" s="2238"/>
      <c r="CO980" s="2239"/>
      <c r="CQ980" s="1653"/>
    </row>
    <row r="981" spans="1:95" s="551" customFormat="1" x14ac:dyDescent="0.2">
      <c r="A981" s="2170"/>
      <c r="B981" s="2236"/>
      <c r="C981" s="2164"/>
      <c r="D981" s="2164"/>
      <c r="E981" s="2165"/>
      <c r="F981" s="2167"/>
      <c r="G981" s="2164"/>
      <c r="H981" s="2167"/>
      <c r="I981" s="2237"/>
      <c r="J981" s="2237"/>
      <c r="K981" s="2237"/>
      <c r="L981" s="2237"/>
      <c r="M981" s="2237"/>
      <c r="N981" s="2237"/>
      <c r="O981" s="2237"/>
      <c r="P981" s="2237"/>
      <c r="Q981" s="2237"/>
      <c r="R981" s="2237"/>
      <c r="S981" s="2237"/>
      <c r="T981" s="2237"/>
      <c r="U981" s="2237"/>
      <c r="V981" s="2237"/>
      <c r="W981" s="2237"/>
      <c r="X981" s="2237"/>
      <c r="Y981" s="2237"/>
      <c r="Z981" s="2237"/>
      <c r="AA981" s="2237"/>
      <c r="AB981" s="2238"/>
      <c r="AC981" s="2238"/>
      <c r="AD981" s="2238"/>
      <c r="AE981" s="2238"/>
      <c r="AF981" s="2237"/>
      <c r="AG981" s="2237"/>
      <c r="AH981" s="2237"/>
      <c r="AI981" s="2237"/>
      <c r="AJ981" s="2237"/>
      <c r="AK981" s="2237"/>
      <c r="AL981" s="2237"/>
      <c r="AM981" s="2237"/>
      <c r="AN981" s="2237"/>
      <c r="AO981" s="2237"/>
      <c r="AP981" s="2237"/>
      <c r="AQ981" s="2237"/>
      <c r="AR981" s="2237"/>
      <c r="AS981" s="2237"/>
      <c r="AT981" s="2237"/>
      <c r="AU981" s="2237"/>
      <c r="AV981" s="2237"/>
      <c r="AW981" s="2237"/>
      <c r="AX981" s="2237"/>
      <c r="AY981" s="2237"/>
      <c r="AZ981" s="2237"/>
      <c r="BA981" s="2237"/>
      <c r="BB981" s="2237"/>
      <c r="BC981" s="2237"/>
      <c r="BD981" s="2237"/>
      <c r="BE981" s="2237"/>
      <c r="BF981" s="2237"/>
      <c r="BG981" s="2237"/>
      <c r="BH981" s="2237"/>
      <c r="BI981" s="2237"/>
      <c r="BJ981" s="2237"/>
      <c r="BK981" s="2237"/>
      <c r="BL981" s="2237"/>
      <c r="BM981" s="2237"/>
      <c r="BN981" s="2237"/>
      <c r="BO981" s="2237"/>
      <c r="BP981" s="2237"/>
      <c r="BQ981" s="2237"/>
      <c r="BR981" s="2237"/>
      <c r="BS981" s="2238"/>
      <c r="BT981" s="2237"/>
      <c r="BU981" s="2237"/>
      <c r="BV981" s="2237"/>
      <c r="BW981" s="2237"/>
      <c r="BX981" s="2237"/>
      <c r="BY981" s="2237"/>
      <c r="BZ981" s="2237"/>
      <c r="CA981" s="2237"/>
      <c r="CB981" s="2237"/>
      <c r="CC981" s="2237"/>
      <c r="CD981" s="2237"/>
      <c r="CE981" s="2237"/>
      <c r="CF981" s="2237"/>
      <c r="CG981" s="2237"/>
      <c r="CH981" s="2237"/>
      <c r="CI981" s="2237"/>
      <c r="CJ981" s="2237"/>
      <c r="CK981" s="2237"/>
      <c r="CL981" s="2237"/>
      <c r="CM981" s="2238"/>
      <c r="CN981" s="2238"/>
      <c r="CO981" s="2239"/>
      <c r="CQ981" s="1653"/>
    </row>
    <row r="982" spans="1:95" s="551" customFormat="1" x14ac:dyDescent="0.2">
      <c r="A982" s="2170"/>
      <c r="B982" s="2236"/>
      <c r="C982" s="2164"/>
      <c r="D982" s="2164"/>
      <c r="E982" s="2165"/>
      <c r="F982" s="2167"/>
      <c r="G982" s="2164"/>
      <c r="H982" s="2167"/>
      <c r="I982" s="2237"/>
      <c r="J982" s="2237"/>
      <c r="K982" s="2237"/>
      <c r="L982" s="2237"/>
      <c r="M982" s="2237"/>
      <c r="N982" s="2237"/>
      <c r="O982" s="2237"/>
      <c r="P982" s="2237"/>
      <c r="Q982" s="2237"/>
      <c r="R982" s="2237"/>
      <c r="S982" s="2237"/>
      <c r="T982" s="2237"/>
      <c r="U982" s="2237"/>
      <c r="V982" s="2237"/>
      <c r="W982" s="2237"/>
      <c r="X982" s="2237"/>
      <c r="Y982" s="2237"/>
      <c r="Z982" s="2237"/>
      <c r="AA982" s="2237"/>
      <c r="AB982" s="2238"/>
      <c r="AC982" s="2238"/>
      <c r="AD982" s="2238"/>
      <c r="AE982" s="2238"/>
      <c r="AF982" s="2237"/>
      <c r="AG982" s="2237"/>
      <c r="AH982" s="2237"/>
      <c r="AI982" s="2237"/>
      <c r="AJ982" s="2237"/>
      <c r="AK982" s="2237"/>
      <c r="AL982" s="2237"/>
      <c r="AM982" s="2237"/>
      <c r="AN982" s="2237"/>
      <c r="AO982" s="2237"/>
      <c r="AP982" s="2237"/>
      <c r="AQ982" s="2237"/>
      <c r="AR982" s="2237"/>
      <c r="AS982" s="2237"/>
      <c r="AT982" s="2237"/>
      <c r="AU982" s="2237"/>
      <c r="AV982" s="2237"/>
      <c r="AW982" s="2237"/>
      <c r="AX982" s="2237"/>
      <c r="AY982" s="2237"/>
      <c r="AZ982" s="2237"/>
      <c r="BA982" s="2237"/>
      <c r="BB982" s="2237"/>
      <c r="BC982" s="2237"/>
      <c r="BD982" s="2237"/>
      <c r="BE982" s="2237"/>
      <c r="BF982" s="2237"/>
      <c r="BG982" s="2237"/>
      <c r="BH982" s="2237"/>
      <c r="BI982" s="2237"/>
      <c r="BJ982" s="2237"/>
      <c r="BK982" s="2237"/>
      <c r="BL982" s="2237"/>
      <c r="BM982" s="2237"/>
      <c r="BN982" s="2237"/>
      <c r="BO982" s="2237"/>
      <c r="BP982" s="2237"/>
      <c r="BQ982" s="2237"/>
      <c r="BR982" s="2237"/>
      <c r="BS982" s="2238"/>
      <c r="BT982" s="2237"/>
      <c r="BU982" s="2237"/>
      <c r="BV982" s="2237"/>
      <c r="BW982" s="2237"/>
      <c r="BX982" s="2237"/>
      <c r="BY982" s="2237"/>
      <c r="BZ982" s="2237"/>
      <c r="CA982" s="2237"/>
      <c r="CB982" s="2237"/>
      <c r="CC982" s="2237"/>
      <c r="CD982" s="2237"/>
      <c r="CE982" s="2237"/>
      <c r="CF982" s="2237"/>
      <c r="CG982" s="2237"/>
      <c r="CH982" s="2237"/>
      <c r="CI982" s="2237"/>
      <c r="CJ982" s="2237"/>
      <c r="CK982" s="2237"/>
      <c r="CL982" s="2237"/>
      <c r="CM982" s="2238"/>
      <c r="CN982" s="2238"/>
      <c r="CO982" s="2239"/>
      <c r="CQ982" s="1653"/>
    </row>
    <row r="983" spans="1:95" s="551" customFormat="1" x14ac:dyDescent="0.2">
      <c r="A983" s="2170"/>
      <c r="B983" s="2236"/>
      <c r="C983" s="2164"/>
      <c r="D983" s="2164"/>
      <c r="E983" s="2165"/>
      <c r="F983" s="2167"/>
      <c r="G983" s="2164"/>
      <c r="H983" s="2167"/>
      <c r="I983" s="2237"/>
      <c r="J983" s="2237"/>
      <c r="K983" s="2237"/>
      <c r="L983" s="2237"/>
      <c r="M983" s="2237"/>
      <c r="N983" s="2237"/>
      <c r="O983" s="2237"/>
      <c r="P983" s="2237"/>
      <c r="Q983" s="2237"/>
      <c r="R983" s="2237"/>
      <c r="S983" s="2237"/>
      <c r="T983" s="2237"/>
      <c r="U983" s="2237"/>
      <c r="V983" s="2237"/>
      <c r="W983" s="2237"/>
      <c r="X983" s="2237"/>
      <c r="Y983" s="2237"/>
      <c r="Z983" s="2237"/>
      <c r="AA983" s="2237"/>
      <c r="AB983" s="2238"/>
      <c r="AC983" s="2238"/>
      <c r="AD983" s="2238"/>
      <c r="AE983" s="2238"/>
      <c r="AF983" s="2237"/>
      <c r="AG983" s="2237"/>
      <c r="AH983" s="2237"/>
      <c r="AI983" s="2237"/>
      <c r="AJ983" s="2237"/>
      <c r="AK983" s="2237"/>
      <c r="AL983" s="2237"/>
      <c r="AM983" s="2237"/>
      <c r="AN983" s="2237"/>
      <c r="AO983" s="2237"/>
      <c r="AP983" s="2237"/>
      <c r="AQ983" s="2237"/>
      <c r="AR983" s="2237"/>
      <c r="AS983" s="2237"/>
      <c r="AT983" s="2237"/>
      <c r="AU983" s="2237"/>
      <c r="AV983" s="2237"/>
      <c r="AW983" s="2237"/>
      <c r="AX983" s="2237"/>
      <c r="AY983" s="2237"/>
      <c r="AZ983" s="2237"/>
      <c r="BA983" s="2237"/>
      <c r="BB983" s="2237"/>
      <c r="BC983" s="2237"/>
      <c r="BD983" s="2237"/>
      <c r="BE983" s="2237"/>
      <c r="BF983" s="2237"/>
      <c r="BG983" s="2237"/>
      <c r="BH983" s="2237"/>
      <c r="BI983" s="2237"/>
      <c r="BJ983" s="2237"/>
      <c r="BK983" s="2237"/>
      <c r="BL983" s="2237"/>
      <c r="BM983" s="2237"/>
      <c r="BN983" s="2237"/>
      <c r="BO983" s="2237"/>
      <c r="BP983" s="2237"/>
      <c r="BQ983" s="2237"/>
      <c r="BR983" s="2237"/>
      <c r="BS983" s="2238"/>
      <c r="BT983" s="2237"/>
      <c r="BU983" s="2237"/>
      <c r="BV983" s="2237"/>
      <c r="BW983" s="2237"/>
      <c r="BX983" s="2237"/>
      <c r="BY983" s="2237"/>
      <c r="BZ983" s="2237"/>
      <c r="CA983" s="2237"/>
      <c r="CB983" s="2237"/>
      <c r="CC983" s="2237"/>
      <c r="CD983" s="2237"/>
      <c r="CE983" s="2237"/>
      <c r="CF983" s="2237"/>
      <c r="CG983" s="2237"/>
      <c r="CH983" s="2237"/>
      <c r="CI983" s="2237"/>
      <c r="CJ983" s="2237"/>
      <c r="CK983" s="2237"/>
      <c r="CL983" s="2237"/>
      <c r="CM983" s="2238"/>
      <c r="CN983" s="2238"/>
      <c r="CO983" s="2239"/>
      <c r="CQ983" s="1653"/>
    </row>
    <row r="984" spans="1:95" s="551" customFormat="1" x14ac:dyDescent="0.2">
      <c r="A984" s="2170"/>
      <c r="B984" s="2236"/>
      <c r="C984" s="2164"/>
      <c r="D984" s="2164"/>
      <c r="E984" s="2165"/>
      <c r="F984" s="2167"/>
      <c r="G984" s="2164"/>
      <c r="H984" s="2167"/>
      <c r="I984" s="2237"/>
      <c r="J984" s="2237"/>
      <c r="K984" s="2237"/>
      <c r="L984" s="2237"/>
      <c r="M984" s="2237"/>
      <c r="N984" s="2237"/>
      <c r="O984" s="2237"/>
      <c r="P984" s="2237"/>
      <c r="Q984" s="2237"/>
      <c r="R984" s="2237"/>
      <c r="S984" s="2237"/>
      <c r="T984" s="2237"/>
      <c r="U984" s="2237"/>
      <c r="V984" s="2237"/>
      <c r="W984" s="2237"/>
      <c r="X984" s="2237"/>
      <c r="Y984" s="2237"/>
      <c r="Z984" s="2237"/>
      <c r="AA984" s="2237"/>
      <c r="AB984" s="2238"/>
      <c r="AC984" s="2238"/>
      <c r="AD984" s="2238"/>
      <c r="AE984" s="2238"/>
      <c r="AF984" s="2237"/>
      <c r="AG984" s="2237"/>
      <c r="AH984" s="2237"/>
      <c r="AI984" s="2237"/>
      <c r="AJ984" s="2237"/>
      <c r="AK984" s="2237"/>
      <c r="AL984" s="2237"/>
      <c r="AM984" s="2237"/>
      <c r="AN984" s="2237"/>
      <c r="AO984" s="2237"/>
      <c r="AP984" s="2237"/>
      <c r="AQ984" s="2237"/>
      <c r="AR984" s="2237"/>
      <c r="AS984" s="2237"/>
      <c r="AT984" s="2237"/>
      <c r="AU984" s="2237"/>
      <c r="AV984" s="2237"/>
      <c r="AW984" s="2237"/>
      <c r="AX984" s="2237"/>
      <c r="AY984" s="2237"/>
      <c r="AZ984" s="2237"/>
      <c r="BA984" s="2237"/>
      <c r="BB984" s="2237"/>
      <c r="BC984" s="2237"/>
      <c r="BD984" s="2237"/>
      <c r="BE984" s="2237"/>
      <c r="BF984" s="2237"/>
      <c r="BG984" s="2237"/>
      <c r="BH984" s="2237"/>
      <c r="BI984" s="2237"/>
      <c r="BJ984" s="2237"/>
      <c r="BK984" s="2237"/>
      <c r="BL984" s="2237"/>
      <c r="BM984" s="2237"/>
      <c r="BN984" s="2237"/>
      <c r="BO984" s="2237"/>
      <c r="BP984" s="2237"/>
      <c r="BQ984" s="2237"/>
      <c r="BR984" s="2237"/>
      <c r="BS984" s="2238"/>
      <c r="BT984" s="2237"/>
      <c r="BU984" s="2237"/>
      <c r="BV984" s="2237"/>
      <c r="BW984" s="2237"/>
      <c r="BX984" s="2237"/>
      <c r="BY984" s="2237"/>
      <c r="BZ984" s="2237"/>
      <c r="CA984" s="2237"/>
      <c r="CB984" s="2237"/>
      <c r="CC984" s="2237"/>
      <c r="CD984" s="2237"/>
      <c r="CE984" s="2237"/>
      <c r="CF984" s="2237"/>
      <c r="CG984" s="2237"/>
      <c r="CH984" s="2237"/>
      <c r="CI984" s="2237"/>
      <c r="CJ984" s="2237"/>
      <c r="CK984" s="2237"/>
      <c r="CL984" s="2237"/>
      <c r="CM984" s="2238"/>
      <c r="CN984" s="2238"/>
      <c r="CO984" s="2239"/>
      <c r="CQ984" s="1653"/>
    </row>
    <row r="985" spans="1:95" s="551" customFormat="1" x14ac:dyDescent="0.2">
      <c r="A985" s="2170"/>
      <c r="B985" s="2236"/>
      <c r="C985" s="2164"/>
      <c r="D985" s="2164"/>
      <c r="E985" s="2165"/>
      <c r="F985" s="2167"/>
      <c r="G985" s="2164"/>
      <c r="H985" s="2167"/>
      <c r="I985" s="2237"/>
      <c r="J985" s="2237"/>
      <c r="K985" s="2237"/>
      <c r="L985" s="2237"/>
      <c r="M985" s="2237"/>
      <c r="N985" s="2237"/>
      <c r="O985" s="2237"/>
      <c r="P985" s="2237"/>
      <c r="Q985" s="2237"/>
      <c r="R985" s="2237"/>
      <c r="S985" s="2237"/>
      <c r="T985" s="2237"/>
      <c r="U985" s="2237"/>
      <c r="V985" s="2237"/>
      <c r="W985" s="2237"/>
      <c r="X985" s="2237"/>
      <c r="Y985" s="2237"/>
      <c r="Z985" s="2237"/>
      <c r="AA985" s="2237"/>
      <c r="AB985" s="2238"/>
      <c r="AC985" s="2238"/>
      <c r="AD985" s="2238"/>
      <c r="AE985" s="2238"/>
      <c r="AF985" s="2237"/>
      <c r="AG985" s="2237"/>
      <c r="AH985" s="2237"/>
      <c r="AI985" s="2237"/>
      <c r="AJ985" s="2237"/>
      <c r="AK985" s="2237"/>
      <c r="AL985" s="2237"/>
      <c r="AM985" s="2237"/>
      <c r="AN985" s="2237"/>
      <c r="AO985" s="2237"/>
      <c r="AP985" s="2237"/>
      <c r="AQ985" s="2237"/>
      <c r="AR985" s="2237"/>
      <c r="AS985" s="2237"/>
      <c r="AT985" s="2237"/>
      <c r="AU985" s="2237"/>
      <c r="AV985" s="2237"/>
      <c r="AW985" s="2237"/>
      <c r="AX985" s="2237"/>
      <c r="AY985" s="2237"/>
      <c r="AZ985" s="2237"/>
      <c r="BA985" s="2237"/>
      <c r="BB985" s="2237"/>
      <c r="BC985" s="2237"/>
      <c r="BD985" s="2237"/>
      <c r="BE985" s="2237"/>
      <c r="BF985" s="2237"/>
      <c r="BG985" s="2237"/>
      <c r="BH985" s="2237"/>
      <c r="BI985" s="2237"/>
      <c r="BJ985" s="2237"/>
      <c r="BK985" s="2237"/>
      <c r="BL985" s="2237"/>
      <c r="BM985" s="2237"/>
      <c r="BN985" s="2237"/>
      <c r="BO985" s="2237"/>
      <c r="BP985" s="2237"/>
      <c r="BQ985" s="2237"/>
      <c r="BR985" s="2237"/>
      <c r="BS985" s="2238"/>
      <c r="BT985" s="2237"/>
      <c r="BU985" s="2237"/>
      <c r="BV985" s="2237"/>
      <c r="BW985" s="2237"/>
      <c r="BX985" s="2237"/>
      <c r="BY985" s="2237"/>
      <c r="BZ985" s="2237"/>
      <c r="CA985" s="2237"/>
      <c r="CB985" s="2237"/>
      <c r="CC985" s="2237"/>
      <c r="CD985" s="2237"/>
      <c r="CE985" s="2237"/>
      <c r="CF985" s="2237"/>
      <c r="CG985" s="2237"/>
      <c r="CH985" s="2237"/>
      <c r="CI985" s="2237"/>
      <c r="CJ985" s="2237"/>
      <c r="CK985" s="2237"/>
      <c r="CL985" s="2237"/>
      <c r="CM985" s="2238"/>
      <c r="CN985" s="2238"/>
      <c r="CO985" s="2239"/>
      <c r="CQ985" s="1653"/>
    </row>
    <row r="986" spans="1:95" s="551" customFormat="1" x14ac:dyDescent="0.2">
      <c r="A986" s="2170"/>
      <c r="B986" s="2236"/>
      <c r="C986" s="2164"/>
      <c r="D986" s="2164"/>
      <c r="E986" s="2165"/>
      <c r="F986" s="2167"/>
      <c r="G986" s="2164"/>
      <c r="H986" s="2167"/>
      <c r="I986" s="2237"/>
      <c r="J986" s="2237"/>
      <c r="K986" s="2237"/>
      <c r="L986" s="2237"/>
      <c r="M986" s="2237"/>
      <c r="N986" s="2237"/>
      <c r="O986" s="2237"/>
      <c r="P986" s="2237"/>
      <c r="Q986" s="2237"/>
      <c r="R986" s="2237"/>
      <c r="S986" s="2237"/>
      <c r="T986" s="2237"/>
      <c r="U986" s="2237"/>
      <c r="V986" s="2237"/>
      <c r="W986" s="2237"/>
      <c r="X986" s="2237"/>
      <c r="Y986" s="2237"/>
      <c r="Z986" s="2237"/>
      <c r="AA986" s="2237"/>
      <c r="AB986" s="2238"/>
      <c r="AC986" s="2238"/>
      <c r="AD986" s="2238"/>
      <c r="AE986" s="2238"/>
      <c r="AF986" s="2237"/>
      <c r="AG986" s="2237"/>
      <c r="AH986" s="2237"/>
      <c r="AI986" s="2237"/>
      <c r="AJ986" s="2237"/>
      <c r="AK986" s="2237"/>
      <c r="AL986" s="2237"/>
      <c r="AM986" s="2237"/>
      <c r="AN986" s="2237"/>
      <c r="AO986" s="2237"/>
      <c r="AP986" s="2237"/>
      <c r="AQ986" s="2237"/>
      <c r="AR986" s="2237"/>
      <c r="AS986" s="2237"/>
      <c r="AT986" s="2237"/>
      <c r="AU986" s="2237"/>
      <c r="AV986" s="2237"/>
      <c r="AW986" s="2237"/>
      <c r="AX986" s="2237"/>
      <c r="AY986" s="2237"/>
      <c r="AZ986" s="2237"/>
      <c r="BA986" s="2237"/>
      <c r="BB986" s="2237"/>
      <c r="BC986" s="2237"/>
      <c r="BD986" s="2237"/>
      <c r="BE986" s="2237"/>
      <c r="BF986" s="2237"/>
      <c r="BG986" s="2237"/>
      <c r="BH986" s="2237"/>
      <c r="BI986" s="2237"/>
      <c r="BJ986" s="2237"/>
      <c r="BK986" s="2237"/>
      <c r="BL986" s="2237"/>
      <c r="BM986" s="2237"/>
      <c r="BN986" s="2237"/>
      <c r="BO986" s="2237"/>
      <c r="BP986" s="2237"/>
      <c r="BQ986" s="2237"/>
      <c r="BR986" s="2237"/>
      <c r="BS986" s="2238"/>
      <c r="BT986" s="2237"/>
      <c r="BU986" s="2237"/>
      <c r="BV986" s="2237"/>
      <c r="BW986" s="2237"/>
      <c r="BX986" s="2237"/>
      <c r="BY986" s="2237"/>
      <c r="BZ986" s="2237"/>
      <c r="CA986" s="2237"/>
      <c r="CB986" s="2237"/>
      <c r="CC986" s="2237"/>
      <c r="CD986" s="2237"/>
      <c r="CE986" s="2237"/>
      <c r="CF986" s="2237"/>
      <c r="CG986" s="2237"/>
      <c r="CH986" s="2237"/>
      <c r="CI986" s="2237"/>
      <c r="CJ986" s="2237"/>
      <c r="CK986" s="2237"/>
      <c r="CL986" s="2237"/>
      <c r="CM986" s="2238"/>
      <c r="CN986" s="2238"/>
      <c r="CO986" s="2239"/>
      <c r="CQ986" s="1653"/>
    </row>
    <row r="987" spans="1:95" s="551" customFormat="1" x14ac:dyDescent="0.2">
      <c r="A987" s="2170"/>
      <c r="B987" s="2236"/>
      <c r="C987" s="2164"/>
      <c r="D987" s="2164"/>
      <c r="E987" s="2165"/>
      <c r="F987" s="2167"/>
      <c r="G987" s="2164"/>
      <c r="H987" s="2167"/>
      <c r="I987" s="2237"/>
      <c r="J987" s="2237"/>
      <c r="K987" s="2237"/>
      <c r="L987" s="2237"/>
      <c r="M987" s="2237"/>
      <c r="N987" s="2237"/>
      <c r="O987" s="2237"/>
      <c r="P987" s="2237"/>
      <c r="Q987" s="2237"/>
      <c r="R987" s="2237"/>
      <c r="S987" s="2237"/>
      <c r="T987" s="2237"/>
      <c r="U987" s="2237"/>
      <c r="V987" s="2237"/>
      <c r="W987" s="2237"/>
      <c r="X987" s="2237"/>
      <c r="Y987" s="2237"/>
      <c r="Z987" s="2237"/>
      <c r="AA987" s="2237"/>
      <c r="AB987" s="2238"/>
      <c r="AC987" s="2238"/>
      <c r="AD987" s="2238"/>
      <c r="AE987" s="2238"/>
      <c r="AF987" s="2237"/>
      <c r="AG987" s="2237"/>
      <c r="AH987" s="2237"/>
      <c r="AI987" s="2237"/>
      <c r="AJ987" s="2237"/>
      <c r="AK987" s="2237"/>
      <c r="AL987" s="2237"/>
      <c r="AM987" s="2237"/>
      <c r="AN987" s="2237"/>
      <c r="AO987" s="2237"/>
      <c r="AP987" s="2237"/>
      <c r="AQ987" s="2237"/>
      <c r="AR987" s="2237"/>
      <c r="AS987" s="2237"/>
      <c r="AT987" s="2237"/>
      <c r="AU987" s="2237"/>
      <c r="AV987" s="2237"/>
      <c r="AW987" s="2237"/>
      <c r="AX987" s="2237"/>
      <c r="AY987" s="2237"/>
      <c r="AZ987" s="2237"/>
      <c r="BA987" s="2237"/>
      <c r="BB987" s="2237"/>
      <c r="BC987" s="2237"/>
      <c r="BD987" s="2237"/>
      <c r="BE987" s="2237"/>
      <c r="BF987" s="2237"/>
      <c r="BG987" s="2237"/>
      <c r="BH987" s="2237"/>
      <c r="BI987" s="2237"/>
      <c r="BJ987" s="2237"/>
      <c r="BK987" s="2237"/>
      <c r="BL987" s="2237"/>
      <c r="BM987" s="2237"/>
      <c r="BN987" s="2237"/>
      <c r="BO987" s="2237"/>
      <c r="BP987" s="2237"/>
      <c r="BQ987" s="2237"/>
      <c r="BR987" s="2237"/>
      <c r="BS987" s="2238"/>
      <c r="BT987" s="2237"/>
      <c r="BU987" s="2237"/>
      <c r="BV987" s="2237"/>
      <c r="BW987" s="2237"/>
      <c r="BX987" s="2237"/>
      <c r="BY987" s="2237"/>
      <c r="BZ987" s="2237"/>
      <c r="CA987" s="2237"/>
      <c r="CB987" s="2237"/>
      <c r="CC987" s="2237"/>
      <c r="CD987" s="2237"/>
      <c r="CE987" s="2237"/>
      <c r="CF987" s="2237"/>
      <c r="CG987" s="2237"/>
      <c r="CH987" s="2237"/>
      <c r="CI987" s="2237"/>
      <c r="CJ987" s="2237"/>
      <c r="CK987" s="2237"/>
      <c r="CL987" s="2237"/>
      <c r="CM987" s="2238"/>
      <c r="CN987" s="2238"/>
      <c r="CO987" s="2239"/>
      <c r="CQ987" s="1653"/>
    </row>
    <row r="988" spans="1:95" s="551" customFormat="1" x14ac:dyDescent="0.2">
      <c r="A988" s="2170"/>
      <c r="B988" s="2236"/>
      <c r="C988" s="2164"/>
      <c r="D988" s="2164"/>
      <c r="E988" s="2165"/>
      <c r="F988" s="2167"/>
      <c r="G988" s="2164"/>
      <c r="H988" s="2167"/>
      <c r="I988" s="2237"/>
      <c r="J988" s="2237"/>
      <c r="K988" s="2237"/>
      <c r="L988" s="2237"/>
      <c r="M988" s="2237"/>
      <c r="N988" s="2237"/>
      <c r="O988" s="2237"/>
      <c r="P988" s="2237"/>
      <c r="Q988" s="2237"/>
      <c r="R988" s="2237"/>
      <c r="S988" s="2237"/>
      <c r="T988" s="2237"/>
      <c r="U988" s="2237"/>
      <c r="V988" s="2237"/>
      <c r="W988" s="2237"/>
      <c r="X988" s="2237"/>
      <c r="Y988" s="2237"/>
      <c r="Z988" s="2237"/>
      <c r="AA988" s="2237"/>
      <c r="AB988" s="2238"/>
      <c r="AC988" s="2238"/>
      <c r="AD988" s="2238"/>
      <c r="AE988" s="2238"/>
      <c r="AF988" s="2237"/>
      <c r="AG988" s="2237"/>
      <c r="AH988" s="2237"/>
      <c r="AI988" s="2237"/>
      <c r="AJ988" s="2237"/>
      <c r="AK988" s="2237"/>
      <c r="AL988" s="2237"/>
      <c r="AM988" s="2237"/>
      <c r="AN988" s="2237"/>
      <c r="AO988" s="2237"/>
      <c r="AP988" s="2237"/>
      <c r="AQ988" s="2237"/>
      <c r="AR988" s="2237"/>
      <c r="AS988" s="2237"/>
      <c r="AT988" s="2237"/>
      <c r="AU988" s="2237"/>
      <c r="AV988" s="2237"/>
      <c r="AW988" s="2237"/>
      <c r="AX988" s="2237"/>
      <c r="AY988" s="2237"/>
      <c r="AZ988" s="2237"/>
      <c r="BA988" s="2237"/>
      <c r="BB988" s="2237"/>
      <c r="BC988" s="2237"/>
      <c r="BD988" s="2237"/>
      <c r="BE988" s="2237"/>
      <c r="BF988" s="2237"/>
      <c r="BG988" s="2237"/>
      <c r="BH988" s="2237"/>
      <c r="BI988" s="2237"/>
      <c r="BJ988" s="2237"/>
      <c r="BK988" s="2237"/>
      <c r="BL988" s="2237"/>
      <c r="BM988" s="2237"/>
      <c r="BN988" s="2237"/>
      <c r="BO988" s="2237"/>
      <c r="BP988" s="2237"/>
      <c r="BQ988" s="2237"/>
      <c r="BR988" s="2237"/>
      <c r="BS988" s="2238"/>
      <c r="BT988" s="2237"/>
      <c r="BU988" s="2237"/>
      <c r="BV988" s="2237"/>
      <c r="BW988" s="2237"/>
      <c r="BX988" s="2237"/>
      <c r="BY988" s="2237"/>
      <c r="BZ988" s="2237"/>
      <c r="CA988" s="2237"/>
      <c r="CB988" s="2237"/>
      <c r="CC988" s="2237"/>
      <c r="CD988" s="2237"/>
      <c r="CE988" s="2237"/>
      <c r="CF988" s="2237"/>
      <c r="CG988" s="2237"/>
      <c r="CH988" s="2237"/>
      <c r="CI988" s="2237"/>
      <c r="CJ988" s="2237"/>
      <c r="CK988" s="2237"/>
      <c r="CL988" s="2237"/>
      <c r="CM988" s="2238"/>
      <c r="CN988" s="2238"/>
      <c r="CO988" s="2239"/>
      <c r="CQ988" s="1653"/>
    </row>
    <row r="989" spans="1:95" s="551" customFormat="1" x14ac:dyDescent="0.2">
      <c r="A989" s="2170"/>
      <c r="B989" s="2236"/>
      <c r="C989" s="2164"/>
      <c r="D989" s="2164"/>
      <c r="E989" s="2165"/>
      <c r="F989" s="2167"/>
      <c r="G989" s="2164"/>
      <c r="H989" s="2167"/>
      <c r="I989" s="2237"/>
      <c r="J989" s="2237"/>
      <c r="K989" s="2237"/>
      <c r="L989" s="2237"/>
      <c r="M989" s="2237"/>
      <c r="N989" s="2237"/>
      <c r="O989" s="2237"/>
      <c r="P989" s="2237"/>
      <c r="Q989" s="2237"/>
      <c r="R989" s="2237"/>
      <c r="S989" s="2237"/>
      <c r="T989" s="2237"/>
      <c r="U989" s="2237"/>
      <c r="V989" s="2237"/>
      <c r="W989" s="2237"/>
      <c r="X989" s="2237"/>
      <c r="Y989" s="2237"/>
      <c r="Z989" s="2237"/>
      <c r="AA989" s="2237"/>
      <c r="AB989" s="2238"/>
      <c r="AC989" s="2238"/>
      <c r="AD989" s="2238"/>
      <c r="AE989" s="2238"/>
      <c r="AF989" s="2237"/>
      <c r="AG989" s="2237"/>
      <c r="AH989" s="2237"/>
      <c r="AI989" s="2237"/>
      <c r="AJ989" s="2237"/>
      <c r="AK989" s="2237"/>
      <c r="AL989" s="2237"/>
      <c r="AM989" s="2237"/>
      <c r="AN989" s="2237"/>
      <c r="AO989" s="2237"/>
      <c r="AP989" s="2237"/>
      <c r="AQ989" s="2237"/>
      <c r="AR989" s="2237"/>
      <c r="AS989" s="2237"/>
      <c r="AT989" s="2237"/>
      <c r="AU989" s="2237"/>
      <c r="AV989" s="2237"/>
      <c r="AW989" s="2237"/>
      <c r="AX989" s="2237"/>
      <c r="AY989" s="2237"/>
      <c r="AZ989" s="2237"/>
      <c r="BA989" s="2237"/>
      <c r="BB989" s="2237"/>
      <c r="BC989" s="2237"/>
      <c r="BD989" s="2237"/>
      <c r="BE989" s="2237"/>
      <c r="BF989" s="2237"/>
      <c r="BG989" s="2237"/>
      <c r="BH989" s="2237"/>
      <c r="BI989" s="2237"/>
      <c r="BJ989" s="2237"/>
      <c r="BK989" s="2237"/>
      <c r="BL989" s="2237"/>
      <c r="BM989" s="2237"/>
      <c r="BN989" s="2237"/>
      <c r="BO989" s="2237"/>
      <c r="BP989" s="2237"/>
      <c r="BQ989" s="2237"/>
      <c r="BR989" s="2237"/>
      <c r="BS989" s="2238"/>
      <c r="BT989" s="2237"/>
      <c r="BU989" s="2237"/>
      <c r="BV989" s="2237"/>
      <c r="BW989" s="2237"/>
      <c r="BX989" s="2237"/>
      <c r="BY989" s="2237"/>
      <c r="BZ989" s="2237"/>
      <c r="CA989" s="2237"/>
      <c r="CB989" s="2237"/>
      <c r="CC989" s="2237"/>
      <c r="CD989" s="2237"/>
      <c r="CE989" s="2237"/>
      <c r="CF989" s="2237"/>
      <c r="CG989" s="2237"/>
      <c r="CH989" s="2237"/>
      <c r="CI989" s="2237"/>
      <c r="CJ989" s="2237"/>
      <c r="CK989" s="2237"/>
      <c r="CL989" s="2237"/>
      <c r="CM989" s="2238"/>
      <c r="CN989" s="2238"/>
      <c r="CO989" s="2239"/>
      <c r="CQ989" s="1653"/>
    </row>
    <row r="990" spans="1:95" s="551" customFormat="1" x14ac:dyDescent="0.2">
      <c r="A990" s="2170"/>
      <c r="B990" s="2236"/>
      <c r="C990" s="2164"/>
      <c r="D990" s="2164"/>
      <c r="E990" s="2165"/>
      <c r="F990" s="2167"/>
      <c r="G990" s="2164"/>
      <c r="H990" s="2167"/>
      <c r="I990" s="2237"/>
      <c r="J990" s="2237"/>
      <c r="K990" s="2237"/>
      <c r="L990" s="2237"/>
      <c r="M990" s="2237"/>
      <c r="N990" s="2237"/>
      <c r="O990" s="2237"/>
      <c r="P990" s="2237"/>
      <c r="Q990" s="2237"/>
      <c r="R990" s="2237"/>
      <c r="S990" s="2237"/>
      <c r="T990" s="2237"/>
      <c r="U990" s="2237"/>
      <c r="V990" s="2237"/>
      <c r="W990" s="2237"/>
      <c r="X990" s="2237"/>
      <c r="Y990" s="2237"/>
      <c r="Z990" s="2237"/>
      <c r="AA990" s="2237"/>
      <c r="AB990" s="2238"/>
      <c r="AC990" s="2238"/>
      <c r="AD990" s="2238"/>
      <c r="AE990" s="2238"/>
      <c r="AF990" s="2237"/>
      <c r="AG990" s="2237"/>
      <c r="AH990" s="2237"/>
      <c r="AI990" s="2237"/>
      <c r="AJ990" s="2237"/>
      <c r="AK990" s="2237"/>
      <c r="AL990" s="2237"/>
      <c r="AM990" s="2237"/>
      <c r="AN990" s="2237"/>
      <c r="AO990" s="2237"/>
      <c r="AP990" s="2237"/>
      <c r="AQ990" s="2237"/>
      <c r="AR990" s="2237"/>
      <c r="AS990" s="2237"/>
      <c r="AT990" s="2237"/>
      <c r="AU990" s="2237"/>
      <c r="AV990" s="2237"/>
      <c r="AW990" s="2237"/>
      <c r="AX990" s="2237"/>
      <c r="AY990" s="2237"/>
      <c r="AZ990" s="2237"/>
      <c r="BA990" s="2237"/>
      <c r="BB990" s="2237"/>
      <c r="BC990" s="2237"/>
      <c r="BD990" s="2237"/>
      <c r="BE990" s="2237"/>
      <c r="BF990" s="2237"/>
      <c r="BG990" s="2237"/>
      <c r="BH990" s="2237"/>
      <c r="BI990" s="2237"/>
      <c r="BJ990" s="2237"/>
      <c r="BK990" s="2237"/>
      <c r="BL990" s="2237"/>
      <c r="BM990" s="2237"/>
      <c r="BN990" s="2237"/>
      <c r="BO990" s="2237"/>
      <c r="BP990" s="2237"/>
      <c r="BQ990" s="2237"/>
      <c r="BR990" s="2237"/>
      <c r="BS990" s="2238"/>
      <c r="BT990" s="2237"/>
      <c r="BU990" s="2237"/>
      <c r="BV990" s="2237"/>
      <c r="BW990" s="2237"/>
      <c r="BX990" s="2237"/>
      <c r="BY990" s="2237"/>
      <c r="BZ990" s="2237"/>
      <c r="CA990" s="2237"/>
      <c r="CB990" s="2237"/>
      <c r="CC990" s="2237"/>
      <c r="CD990" s="2237"/>
      <c r="CE990" s="2237"/>
      <c r="CF990" s="2237"/>
      <c r="CG990" s="2237"/>
      <c r="CH990" s="2237"/>
      <c r="CI990" s="2237"/>
      <c r="CJ990" s="2237"/>
      <c r="CK990" s="2237"/>
      <c r="CL990" s="2237"/>
      <c r="CM990" s="2238"/>
      <c r="CN990" s="2238"/>
      <c r="CO990" s="2239"/>
      <c r="CQ990" s="1653"/>
    </row>
    <row r="991" spans="1:95" s="551" customFormat="1" x14ac:dyDescent="0.2">
      <c r="A991" s="2170"/>
      <c r="B991" s="2236"/>
      <c r="C991" s="2164"/>
      <c r="D991" s="2164"/>
      <c r="E991" s="2165"/>
      <c r="F991" s="2167"/>
      <c r="G991" s="2164"/>
      <c r="H991" s="2167"/>
      <c r="I991" s="2237"/>
      <c r="J991" s="2237"/>
      <c r="K991" s="2237"/>
      <c r="L991" s="2237"/>
      <c r="M991" s="2237"/>
      <c r="N991" s="2237"/>
      <c r="O991" s="2237"/>
      <c r="P991" s="2237"/>
      <c r="Q991" s="2237"/>
      <c r="R991" s="2237"/>
      <c r="S991" s="2237"/>
      <c r="T991" s="2237"/>
      <c r="U991" s="2237"/>
      <c r="V991" s="2237"/>
      <c r="W991" s="2237"/>
      <c r="X991" s="2237"/>
      <c r="Y991" s="2237"/>
      <c r="Z991" s="2237"/>
      <c r="AA991" s="2237"/>
      <c r="AB991" s="2238"/>
      <c r="AC991" s="2238"/>
      <c r="AD991" s="2238"/>
      <c r="AE991" s="2238"/>
      <c r="AF991" s="2237"/>
      <c r="AG991" s="2237"/>
      <c r="AH991" s="2237"/>
      <c r="AI991" s="2237"/>
      <c r="AJ991" s="2237"/>
      <c r="AK991" s="2237"/>
      <c r="AL991" s="2237"/>
      <c r="AM991" s="2237"/>
      <c r="AN991" s="2237"/>
      <c r="AO991" s="2237"/>
      <c r="AP991" s="2237"/>
      <c r="AQ991" s="2237"/>
      <c r="AR991" s="2237"/>
      <c r="AS991" s="2237"/>
      <c r="AT991" s="2237"/>
      <c r="AU991" s="2237"/>
      <c r="AV991" s="2237"/>
      <c r="AW991" s="2237"/>
      <c r="AX991" s="2237"/>
      <c r="AY991" s="2237"/>
      <c r="AZ991" s="2237"/>
      <c r="BA991" s="2237"/>
      <c r="BB991" s="2237"/>
      <c r="BC991" s="2237"/>
      <c r="BD991" s="2237"/>
      <c r="BE991" s="2237"/>
      <c r="BF991" s="2237"/>
      <c r="BG991" s="2237"/>
      <c r="BH991" s="2237"/>
      <c r="BI991" s="2237"/>
      <c r="BJ991" s="2237"/>
      <c r="BK991" s="2237"/>
      <c r="BL991" s="2237"/>
      <c r="BM991" s="2237"/>
      <c r="BN991" s="2237"/>
      <c r="BO991" s="2237"/>
      <c r="BP991" s="2237"/>
      <c r="BQ991" s="2237"/>
      <c r="BR991" s="2237"/>
      <c r="BS991" s="2238"/>
      <c r="BT991" s="2237"/>
      <c r="BU991" s="2237"/>
      <c r="BV991" s="2237"/>
      <c r="BW991" s="2237"/>
      <c r="BX991" s="2237"/>
      <c r="BY991" s="2237"/>
      <c r="BZ991" s="2237"/>
      <c r="CA991" s="2237"/>
      <c r="CB991" s="2237"/>
      <c r="CC991" s="2237"/>
      <c r="CD991" s="2237"/>
      <c r="CE991" s="2237"/>
      <c r="CF991" s="2237"/>
      <c r="CG991" s="2237"/>
      <c r="CH991" s="2237"/>
      <c r="CI991" s="2237"/>
      <c r="CJ991" s="2237"/>
      <c r="CK991" s="2237"/>
      <c r="CL991" s="2237"/>
      <c r="CM991" s="2238"/>
      <c r="CN991" s="2238"/>
      <c r="CO991" s="2239"/>
      <c r="CQ991" s="1653"/>
    </row>
    <row r="992" spans="1:95" s="551" customFormat="1" x14ac:dyDescent="0.2">
      <c r="A992" s="2170"/>
      <c r="B992" s="2236"/>
      <c r="C992" s="2164"/>
      <c r="D992" s="2164"/>
      <c r="E992" s="2165"/>
      <c r="F992" s="2167"/>
      <c r="G992" s="2164"/>
      <c r="H992" s="2167"/>
      <c r="I992" s="2237"/>
      <c r="J992" s="2237"/>
      <c r="K992" s="2237"/>
      <c r="L992" s="2237"/>
      <c r="M992" s="2237"/>
      <c r="N992" s="2237"/>
      <c r="O992" s="2237"/>
      <c r="P992" s="2237"/>
      <c r="Q992" s="2237"/>
      <c r="R992" s="2237"/>
      <c r="S992" s="2237"/>
      <c r="T992" s="2237"/>
      <c r="U992" s="2237"/>
      <c r="V992" s="2237"/>
      <c r="W992" s="2237"/>
      <c r="X992" s="2237"/>
      <c r="Y992" s="2237"/>
      <c r="Z992" s="2237"/>
      <c r="AA992" s="2237"/>
      <c r="AB992" s="2238"/>
      <c r="AC992" s="2238"/>
      <c r="AD992" s="2238"/>
      <c r="AE992" s="2238"/>
      <c r="AF992" s="2237"/>
      <c r="AG992" s="2237"/>
      <c r="AH992" s="2237"/>
      <c r="AI992" s="2237"/>
      <c r="AJ992" s="2237"/>
      <c r="AK992" s="2237"/>
      <c r="AL992" s="2237"/>
      <c r="AM992" s="2237"/>
      <c r="AN992" s="2237"/>
      <c r="AO992" s="2237"/>
      <c r="AP992" s="2237"/>
      <c r="AQ992" s="2237"/>
      <c r="AR992" s="2237"/>
      <c r="AS992" s="2237"/>
      <c r="AT992" s="2237"/>
      <c r="AU992" s="2237"/>
      <c r="AV992" s="2237"/>
      <c r="AW992" s="2237"/>
      <c r="AX992" s="2237"/>
      <c r="AY992" s="2237"/>
      <c r="AZ992" s="2237"/>
      <c r="BA992" s="2237"/>
      <c r="BB992" s="2237"/>
      <c r="BC992" s="2237"/>
      <c r="BD992" s="2237"/>
      <c r="BE992" s="2237"/>
      <c r="BF992" s="2237"/>
      <c r="BG992" s="2237"/>
      <c r="BH992" s="2237"/>
      <c r="BI992" s="2237"/>
      <c r="BJ992" s="2237"/>
      <c r="BK992" s="2237"/>
      <c r="BL992" s="2237"/>
      <c r="BM992" s="2237"/>
      <c r="BN992" s="2237"/>
      <c r="BO992" s="2237"/>
      <c r="BP992" s="2237"/>
      <c r="BQ992" s="2237"/>
      <c r="BR992" s="2237"/>
      <c r="BS992" s="2238"/>
      <c r="BT992" s="2237"/>
      <c r="BU992" s="2237"/>
      <c r="BV992" s="2237"/>
      <c r="BW992" s="2237"/>
      <c r="BX992" s="2237"/>
      <c r="BY992" s="2237"/>
      <c r="BZ992" s="2237"/>
      <c r="CA992" s="2237"/>
      <c r="CB992" s="2237"/>
      <c r="CC992" s="2237"/>
      <c r="CD992" s="2237"/>
      <c r="CE992" s="2237"/>
      <c r="CF992" s="2237"/>
      <c r="CG992" s="2237"/>
      <c r="CH992" s="2237"/>
      <c r="CI992" s="2237"/>
      <c r="CJ992" s="2237"/>
      <c r="CK992" s="2237"/>
      <c r="CL992" s="2237"/>
      <c r="CM992" s="2238"/>
      <c r="CN992" s="2238"/>
      <c r="CO992" s="2239"/>
      <c r="CQ992" s="1653"/>
    </row>
    <row r="993" spans="1:95" s="551" customFormat="1" x14ac:dyDescent="0.2">
      <c r="A993" s="2170"/>
      <c r="B993" s="2236"/>
      <c r="C993" s="2164"/>
      <c r="D993" s="2164"/>
      <c r="E993" s="2165"/>
      <c r="F993" s="2167"/>
      <c r="G993" s="2164"/>
      <c r="H993" s="2167"/>
      <c r="I993" s="2237"/>
      <c r="J993" s="2237"/>
      <c r="K993" s="2237"/>
      <c r="L993" s="2237"/>
      <c r="M993" s="2237"/>
      <c r="N993" s="2237"/>
      <c r="O993" s="2237"/>
      <c r="P993" s="2237"/>
      <c r="Q993" s="2237"/>
      <c r="R993" s="2237"/>
      <c r="S993" s="2237"/>
      <c r="T993" s="2237"/>
      <c r="U993" s="2237"/>
      <c r="V993" s="2237"/>
      <c r="W993" s="2237"/>
      <c r="X993" s="2237"/>
      <c r="Y993" s="2237"/>
      <c r="Z993" s="2237"/>
      <c r="AA993" s="2237"/>
      <c r="AB993" s="2238"/>
      <c r="AC993" s="2238"/>
      <c r="AD993" s="2238"/>
      <c r="AE993" s="2238"/>
      <c r="AF993" s="2237"/>
      <c r="AG993" s="2237"/>
      <c r="AH993" s="2237"/>
      <c r="AI993" s="2237"/>
      <c r="AJ993" s="2237"/>
      <c r="AK993" s="2237"/>
      <c r="AL993" s="2237"/>
      <c r="AM993" s="2237"/>
      <c r="AN993" s="2237"/>
      <c r="AO993" s="2237"/>
      <c r="AP993" s="2237"/>
      <c r="AQ993" s="2237"/>
      <c r="AR993" s="2237"/>
      <c r="AS993" s="2237"/>
      <c r="AT993" s="2237"/>
      <c r="AU993" s="2237"/>
      <c r="AV993" s="2237"/>
      <c r="AW993" s="2237"/>
      <c r="AX993" s="2237"/>
      <c r="AY993" s="2237"/>
      <c r="AZ993" s="2237"/>
      <c r="BA993" s="2237"/>
      <c r="BB993" s="2237"/>
      <c r="BC993" s="2237"/>
      <c r="BD993" s="2237"/>
      <c r="BE993" s="2237"/>
      <c r="BF993" s="2237"/>
      <c r="BG993" s="2237"/>
      <c r="BH993" s="2237"/>
      <c r="BI993" s="2237"/>
      <c r="BJ993" s="2237"/>
      <c r="BK993" s="2237"/>
      <c r="BL993" s="2237"/>
      <c r="BM993" s="2237"/>
      <c r="BN993" s="2237"/>
      <c r="BO993" s="2237"/>
      <c r="BP993" s="2237"/>
      <c r="BQ993" s="2237"/>
      <c r="BR993" s="2237"/>
      <c r="BS993" s="2238"/>
      <c r="BT993" s="2237"/>
      <c r="BU993" s="2237"/>
      <c r="BV993" s="2237"/>
      <c r="BW993" s="2237"/>
      <c r="BX993" s="2237"/>
      <c r="BY993" s="2237"/>
      <c r="BZ993" s="2237"/>
      <c r="CA993" s="2237"/>
      <c r="CB993" s="2237"/>
      <c r="CC993" s="2237"/>
      <c r="CD993" s="2237"/>
      <c r="CE993" s="2237"/>
      <c r="CF993" s="2237"/>
      <c r="CG993" s="2237"/>
      <c r="CH993" s="2237"/>
      <c r="CI993" s="2237"/>
      <c r="CJ993" s="2237"/>
      <c r="CK993" s="2237"/>
      <c r="CL993" s="2237"/>
      <c r="CM993" s="2238"/>
      <c r="CN993" s="2238"/>
      <c r="CO993" s="2239"/>
      <c r="CQ993" s="1653"/>
    </row>
    <row r="994" spans="1:95" s="551" customFormat="1" x14ac:dyDescent="0.2">
      <c r="A994" s="2170"/>
      <c r="B994" s="2236"/>
      <c r="C994" s="2164"/>
      <c r="D994" s="2164"/>
      <c r="E994" s="2165"/>
      <c r="F994" s="2167"/>
      <c r="G994" s="2164"/>
      <c r="H994" s="2167"/>
      <c r="I994" s="2237"/>
      <c r="J994" s="2237"/>
      <c r="K994" s="2237"/>
      <c r="L994" s="2237"/>
      <c r="M994" s="2237"/>
      <c r="N994" s="2237"/>
      <c r="O994" s="2237"/>
      <c r="P994" s="2237"/>
      <c r="Q994" s="2237"/>
      <c r="R994" s="2237"/>
      <c r="S994" s="2237"/>
      <c r="T994" s="2237"/>
      <c r="U994" s="2237"/>
      <c r="V994" s="2237"/>
      <c r="W994" s="2237"/>
      <c r="X994" s="2237"/>
      <c r="Y994" s="2237"/>
      <c r="Z994" s="2237"/>
      <c r="AA994" s="2237"/>
      <c r="AB994" s="2238"/>
      <c r="AC994" s="2238"/>
      <c r="AD994" s="2238"/>
      <c r="AE994" s="2238"/>
      <c r="AF994" s="2237"/>
      <c r="AG994" s="2237"/>
      <c r="AH994" s="2237"/>
      <c r="AI994" s="2237"/>
      <c r="AJ994" s="2237"/>
      <c r="AK994" s="2237"/>
      <c r="AL994" s="2237"/>
      <c r="AM994" s="2237"/>
      <c r="AN994" s="2237"/>
      <c r="AO994" s="2237"/>
      <c r="AP994" s="2237"/>
      <c r="AQ994" s="2237"/>
      <c r="AR994" s="2237"/>
      <c r="AS994" s="2237"/>
      <c r="AT994" s="2237"/>
      <c r="AU994" s="2237"/>
      <c r="AV994" s="2237"/>
      <c r="AW994" s="2237"/>
      <c r="AX994" s="2237"/>
      <c r="AY994" s="2237"/>
      <c r="AZ994" s="2237"/>
      <c r="BA994" s="2237"/>
      <c r="BB994" s="2237"/>
      <c r="BC994" s="2237"/>
      <c r="BD994" s="2237"/>
      <c r="BE994" s="2237"/>
      <c r="BF994" s="2237"/>
      <c r="BG994" s="2237"/>
      <c r="BH994" s="2237"/>
      <c r="BI994" s="2237"/>
      <c r="BJ994" s="2237"/>
      <c r="BK994" s="2237"/>
      <c r="BL994" s="2237"/>
      <c r="BM994" s="2237"/>
      <c r="BN994" s="2237"/>
      <c r="BO994" s="2237"/>
      <c r="BP994" s="2237"/>
      <c r="BQ994" s="2237"/>
      <c r="BR994" s="2237"/>
      <c r="BS994" s="2238"/>
      <c r="BT994" s="2237"/>
      <c r="BU994" s="2237"/>
      <c r="BV994" s="2237"/>
      <c r="BW994" s="2237"/>
      <c r="BX994" s="2237"/>
      <c r="BY994" s="2237"/>
      <c r="BZ994" s="2237"/>
      <c r="CA994" s="2237"/>
      <c r="CB994" s="2237"/>
      <c r="CC994" s="2237"/>
      <c r="CD994" s="2237"/>
      <c r="CE994" s="2237"/>
      <c r="CF994" s="2237"/>
      <c r="CG994" s="2237"/>
      <c r="CH994" s="2237"/>
      <c r="CI994" s="2237"/>
      <c r="CJ994" s="2237"/>
      <c r="CK994" s="2237"/>
      <c r="CL994" s="2237"/>
      <c r="CM994" s="2238"/>
      <c r="CN994" s="2238"/>
      <c r="CO994" s="2239"/>
      <c r="CQ994" s="1653"/>
    </row>
    <row r="995" spans="1:95" s="551" customFormat="1" x14ac:dyDescent="0.2">
      <c r="A995" s="2170"/>
      <c r="B995" s="2236"/>
      <c r="C995" s="2164"/>
      <c r="D995" s="2164"/>
      <c r="E995" s="2165"/>
      <c r="F995" s="2167"/>
      <c r="G995" s="2164"/>
      <c r="H995" s="2167"/>
      <c r="I995" s="2237"/>
      <c r="J995" s="2237"/>
      <c r="K995" s="2237"/>
      <c r="L995" s="2237"/>
      <c r="M995" s="2237"/>
      <c r="N995" s="2237"/>
      <c r="O995" s="2237"/>
      <c r="P995" s="2237"/>
      <c r="Q995" s="2237"/>
      <c r="R995" s="2237"/>
      <c r="S995" s="2237"/>
      <c r="T995" s="2237"/>
      <c r="U995" s="2237"/>
      <c r="V995" s="2237"/>
      <c r="W995" s="2237"/>
      <c r="X995" s="2237"/>
      <c r="Y995" s="2237"/>
      <c r="Z995" s="2237"/>
      <c r="AA995" s="2237"/>
      <c r="AB995" s="2238"/>
      <c r="AC995" s="2238"/>
      <c r="AD995" s="2238"/>
      <c r="AE995" s="2238"/>
      <c r="AF995" s="2237"/>
      <c r="AG995" s="2237"/>
      <c r="AH995" s="2237"/>
      <c r="AI995" s="2237"/>
      <c r="AJ995" s="2237"/>
      <c r="AK995" s="2237"/>
      <c r="AL995" s="2237"/>
      <c r="AM995" s="2237"/>
      <c r="AN995" s="2237"/>
      <c r="AO995" s="2237"/>
      <c r="AP995" s="2237"/>
      <c r="AQ995" s="2237"/>
      <c r="AR995" s="2237"/>
      <c r="AS995" s="2237"/>
      <c r="AT995" s="2237"/>
      <c r="AU995" s="2237"/>
      <c r="AV995" s="2237"/>
      <c r="AW995" s="2237"/>
      <c r="AX995" s="2237"/>
      <c r="AY995" s="2237"/>
      <c r="AZ995" s="2237"/>
      <c r="BA995" s="2237"/>
      <c r="BB995" s="2237"/>
      <c r="BC995" s="2237"/>
      <c r="BD995" s="2237"/>
      <c r="BE995" s="2237"/>
      <c r="BF995" s="2237"/>
      <c r="BG995" s="2237"/>
      <c r="BH995" s="2237"/>
      <c r="BI995" s="2237"/>
      <c r="BJ995" s="2237"/>
      <c r="BK995" s="2237"/>
      <c r="BL995" s="2237"/>
      <c r="BM995" s="2237"/>
      <c r="BN995" s="2237"/>
      <c r="BO995" s="2237"/>
      <c r="BP995" s="2237"/>
      <c r="BQ995" s="2237"/>
      <c r="BR995" s="2237"/>
      <c r="BS995" s="2238"/>
      <c r="BT995" s="2237"/>
      <c r="BU995" s="2237"/>
      <c r="BV995" s="2237"/>
      <c r="BW995" s="2237"/>
      <c r="BX995" s="2237"/>
      <c r="BY995" s="2237"/>
      <c r="BZ995" s="2237"/>
      <c r="CA995" s="2237"/>
      <c r="CB995" s="2237"/>
      <c r="CC995" s="2237"/>
      <c r="CD995" s="2237"/>
      <c r="CE995" s="2237"/>
      <c r="CF995" s="2237"/>
      <c r="CG995" s="2237"/>
      <c r="CH995" s="2237"/>
      <c r="CI995" s="2237"/>
      <c r="CJ995" s="2237"/>
      <c r="CK995" s="2237"/>
      <c r="CL995" s="2237"/>
      <c r="CM995" s="2238"/>
      <c r="CN995" s="2238"/>
      <c r="CO995" s="2239"/>
      <c r="CQ995" s="1653"/>
    </row>
    <row r="996" spans="1:95" s="551" customFormat="1" x14ac:dyDescent="0.2">
      <c r="A996" s="2170"/>
      <c r="B996" s="2236"/>
      <c r="C996" s="2164"/>
      <c r="D996" s="2164"/>
      <c r="E996" s="2165"/>
      <c r="F996" s="2167"/>
      <c r="G996" s="2164"/>
      <c r="H996" s="2167"/>
      <c r="I996" s="2237"/>
      <c r="J996" s="2237"/>
      <c r="K996" s="2237"/>
      <c r="L996" s="2237"/>
      <c r="M996" s="2237"/>
      <c r="N996" s="2237"/>
      <c r="O996" s="2237"/>
      <c r="P996" s="2237"/>
      <c r="Q996" s="2237"/>
      <c r="R996" s="2237"/>
      <c r="S996" s="2237"/>
      <c r="T996" s="2237"/>
      <c r="U996" s="2237"/>
      <c r="V996" s="2237"/>
      <c r="W996" s="2237"/>
      <c r="X996" s="2237"/>
      <c r="Y996" s="2237"/>
      <c r="Z996" s="2237"/>
      <c r="AA996" s="2237"/>
      <c r="AB996" s="2238"/>
      <c r="AC996" s="2238"/>
      <c r="AD996" s="2238"/>
      <c r="AE996" s="2238"/>
      <c r="AF996" s="2237"/>
      <c r="AG996" s="2237"/>
      <c r="AH996" s="2237"/>
      <c r="AI996" s="2237"/>
      <c r="AJ996" s="2237"/>
      <c r="AK996" s="2237"/>
      <c r="AL996" s="2237"/>
      <c r="AM996" s="2237"/>
      <c r="AN996" s="2237"/>
      <c r="AO996" s="2237"/>
      <c r="AP996" s="2237"/>
      <c r="AQ996" s="2237"/>
      <c r="AR996" s="2237"/>
      <c r="AS996" s="2237"/>
      <c r="AT996" s="2237"/>
      <c r="AU996" s="2237"/>
      <c r="AV996" s="2237"/>
      <c r="AW996" s="2237"/>
      <c r="AX996" s="2237"/>
      <c r="AY996" s="2237"/>
      <c r="AZ996" s="2237"/>
      <c r="BA996" s="2237"/>
      <c r="BB996" s="2237"/>
      <c r="BC996" s="2237"/>
      <c r="BD996" s="2237"/>
      <c r="BE996" s="2237"/>
      <c r="BF996" s="2237"/>
      <c r="BG996" s="2237"/>
      <c r="BH996" s="2237"/>
      <c r="BI996" s="2237"/>
      <c r="BJ996" s="2237"/>
      <c r="BK996" s="2237"/>
      <c r="BL996" s="2237"/>
      <c r="BM996" s="2237"/>
      <c r="BN996" s="2237"/>
      <c r="BO996" s="2237"/>
      <c r="BP996" s="2237"/>
      <c r="BQ996" s="2237"/>
      <c r="BR996" s="2237"/>
      <c r="BS996" s="2238"/>
      <c r="BT996" s="2237"/>
      <c r="BU996" s="2237"/>
      <c r="BV996" s="2237"/>
      <c r="BW996" s="2237"/>
      <c r="BX996" s="2237"/>
      <c r="BY996" s="2237"/>
      <c r="BZ996" s="2237"/>
      <c r="CA996" s="2237"/>
      <c r="CB996" s="2237"/>
      <c r="CC996" s="2237"/>
      <c r="CD996" s="2237"/>
      <c r="CE996" s="2237"/>
      <c r="CF996" s="2237"/>
      <c r="CG996" s="2237"/>
      <c r="CH996" s="2237"/>
      <c r="CI996" s="2237"/>
      <c r="CJ996" s="2237"/>
      <c r="CK996" s="2237"/>
      <c r="CL996" s="2237"/>
      <c r="CM996" s="2238"/>
      <c r="CN996" s="2238"/>
      <c r="CO996" s="2239"/>
      <c r="CQ996" s="1653"/>
    </row>
    <row r="997" spans="1:95" s="551" customFormat="1" x14ac:dyDescent="0.2">
      <c r="A997" s="2170"/>
      <c r="B997" s="2236"/>
      <c r="C997" s="2164"/>
      <c r="D997" s="2164"/>
      <c r="E997" s="2165"/>
      <c r="F997" s="2167"/>
      <c r="G997" s="2164"/>
      <c r="H997" s="2167"/>
      <c r="I997" s="2237"/>
      <c r="J997" s="2237"/>
      <c r="K997" s="2237"/>
      <c r="L997" s="2237"/>
      <c r="M997" s="2237"/>
      <c r="N997" s="2237"/>
      <c r="O997" s="2237"/>
      <c r="P997" s="2237"/>
      <c r="Q997" s="2237"/>
      <c r="R997" s="2237"/>
      <c r="S997" s="2237"/>
      <c r="T997" s="2237"/>
      <c r="U997" s="2237"/>
      <c r="V997" s="2237"/>
      <c r="W997" s="2237"/>
      <c r="X997" s="2237"/>
      <c r="Y997" s="2237"/>
      <c r="Z997" s="2237"/>
      <c r="AA997" s="2237"/>
      <c r="AB997" s="2238"/>
      <c r="AC997" s="2238"/>
      <c r="AD997" s="2238"/>
      <c r="AE997" s="2238"/>
      <c r="AF997" s="2237"/>
      <c r="AG997" s="2237"/>
      <c r="AH997" s="2237"/>
      <c r="AI997" s="2237"/>
      <c r="AJ997" s="2237"/>
      <c r="AK997" s="2237"/>
      <c r="AL997" s="2237"/>
      <c r="AM997" s="2237"/>
      <c r="AN997" s="2237"/>
      <c r="AO997" s="2237"/>
      <c r="AP997" s="2237"/>
      <c r="AQ997" s="2237"/>
      <c r="AR997" s="2237"/>
      <c r="AS997" s="2237"/>
      <c r="AT997" s="2237"/>
      <c r="AU997" s="2237"/>
      <c r="AV997" s="2237"/>
      <c r="AW997" s="2237"/>
      <c r="AX997" s="2237"/>
      <c r="AY997" s="2237"/>
      <c r="AZ997" s="2237"/>
      <c r="BA997" s="2237"/>
      <c r="BB997" s="2237"/>
      <c r="BC997" s="2237"/>
      <c r="BD997" s="2237"/>
      <c r="BE997" s="2237"/>
      <c r="BF997" s="2237"/>
      <c r="BG997" s="2237"/>
      <c r="BH997" s="2237"/>
      <c r="BI997" s="2237"/>
      <c r="BJ997" s="2237"/>
      <c r="BK997" s="2237"/>
      <c r="BL997" s="2237"/>
      <c r="BM997" s="2237"/>
      <c r="BN997" s="2237"/>
      <c r="BO997" s="2237"/>
      <c r="BP997" s="2237"/>
      <c r="BQ997" s="2237"/>
      <c r="BR997" s="2237"/>
      <c r="BS997" s="2238"/>
      <c r="BT997" s="2237"/>
      <c r="BU997" s="2237"/>
      <c r="BV997" s="2237"/>
      <c r="BW997" s="2237"/>
      <c r="BX997" s="2237"/>
      <c r="BY997" s="2237"/>
      <c r="BZ997" s="2237"/>
      <c r="CA997" s="2237"/>
      <c r="CB997" s="2237"/>
      <c r="CC997" s="2237"/>
      <c r="CD997" s="2237"/>
      <c r="CE997" s="2237"/>
      <c r="CF997" s="2237"/>
      <c r="CG997" s="2237"/>
      <c r="CH997" s="2237"/>
      <c r="CI997" s="2237"/>
      <c r="CJ997" s="2237"/>
      <c r="CK997" s="2237"/>
      <c r="CL997" s="2237"/>
      <c r="CM997" s="2238"/>
      <c r="CN997" s="2238"/>
      <c r="CO997" s="2239"/>
      <c r="CQ997" s="1653"/>
    </row>
    <row r="998" spans="1:95" s="551" customFormat="1" x14ac:dyDescent="0.2">
      <c r="A998" s="2170"/>
      <c r="B998" s="2236"/>
      <c r="C998" s="2164"/>
      <c r="D998" s="2164"/>
      <c r="E998" s="2165"/>
      <c r="F998" s="2167"/>
      <c r="G998" s="2164"/>
      <c r="H998" s="2167"/>
      <c r="I998" s="2237"/>
      <c r="J998" s="2237"/>
      <c r="K998" s="2237"/>
      <c r="L998" s="2237"/>
      <c r="M998" s="2237"/>
      <c r="N998" s="2237"/>
      <c r="O998" s="2237"/>
      <c r="P998" s="2237"/>
      <c r="Q998" s="2237"/>
      <c r="R998" s="2237"/>
      <c r="S998" s="2237"/>
      <c r="T998" s="2237"/>
      <c r="U998" s="2237"/>
      <c r="V998" s="2237"/>
      <c r="W998" s="2237"/>
      <c r="X998" s="2237"/>
      <c r="Y998" s="2237"/>
      <c r="Z998" s="2237"/>
      <c r="AA998" s="2237"/>
      <c r="AB998" s="2238"/>
      <c r="AC998" s="2238"/>
      <c r="AD998" s="2238"/>
      <c r="AE998" s="2238"/>
      <c r="AF998" s="2237"/>
      <c r="AG998" s="2237"/>
      <c r="AH998" s="2237"/>
      <c r="AI998" s="2237"/>
      <c r="AJ998" s="2237"/>
      <c r="AK998" s="2237"/>
      <c r="AL998" s="2237"/>
      <c r="AM998" s="2237"/>
      <c r="AN998" s="2237"/>
      <c r="AO998" s="2237"/>
      <c r="AP998" s="2237"/>
      <c r="AQ998" s="2237"/>
      <c r="AR998" s="2237"/>
      <c r="AS998" s="2237"/>
      <c r="AT998" s="2237"/>
      <c r="AU998" s="2237"/>
      <c r="AV998" s="2237"/>
      <c r="AW998" s="2237"/>
      <c r="AX998" s="2237"/>
      <c r="AY998" s="2237"/>
      <c r="AZ998" s="2237"/>
      <c r="BA998" s="2237"/>
      <c r="BB998" s="2237"/>
      <c r="BC998" s="2237"/>
      <c r="BD998" s="2237"/>
      <c r="BE998" s="2237"/>
      <c r="BF998" s="2237"/>
      <c r="BG998" s="2237"/>
      <c r="BH998" s="2237"/>
      <c r="BI998" s="2237"/>
      <c r="BJ998" s="2237"/>
      <c r="BK998" s="2237"/>
      <c r="BL998" s="2237"/>
      <c r="BM998" s="2237"/>
      <c r="BN998" s="2237"/>
      <c r="BO998" s="2237"/>
      <c r="BP998" s="2237"/>
      <c r="BQ998" s="2237"/>
      <c r="BR998" s="2237"/>
      <c r="BS998" s="2238"/>
      <c r="BT998" s="2237"/>
      <c r="BU998" s="2237"/>
      <c r="BV998" s="2237"/>
      <c r="BW998" s="2237"/>
      <c r="BX998" s="2237"/>
      <c r="BY998" s="2237"/>
      <c r="BZ998" s="2237"/>
      <c r="CA998" s="2237"/>
      <c r="CB998" s="2237"/>
      <c r="CC998" s="2237"/>
      <c r="CD998" s="2237"/>
      <c r="CE998" s="2237"/>
      <c r="CF998" s="2237"/>
      <c r="CG998" s="2237"/>
      <c r="CH998" s="2237"/>
      <c r="CI998" s="2237"/>
      <c r="CJ998" s="2237"/>
      <c r="CK998" s="2237"/>
      <c r="CL998" s="2237"/>
      <c r="CM998" s="2238"/>
      <c r="CN998" s="2238"/>
      <c r="CO998" s="2239"/>
      <c r="CQ998" s="1653"/>
    </row>
    <row r="999" spans="1:95" s="551" customFormat="1" x14ac:dyDescent="0.2">
      <c r="A999" s="2170"/>
      <c r="B999" s="2236"/>
      <c r="C999" s="2164"/>
      <c r="D999" s="2164"/>
      <c r="E999" s="2165"/>
      <c r="F999" s="2167"/>
      <c r="G999" s="2164"/>
      <c r="H999" s="2167"/>
      <c r="I999" s="2237"/>
      <c r="J999" s="2237"/>
      <c r="K999" s="2237"/>
      <c r="L999" s="2237"/>
      <c r="M999" s="2237"/>
      <c r="N999" s="2237"/>
      <c r="O999" s="2237"/>
      <c r="P999" s="2237"/>
      <c r="Q999" s="2237"/>
      <c r="R999" s="2237"/>
      <c r="S999" s="2237"/>
      <c r="T999" s="2237"/>
      <c r="U999" s="2237"/>
      <c r="V999" s="2237"/>
      <c r="W999" s="2237"/>
      <c r="X999" s="2237"/>
      <c r="Y999" s="2237"/>
      <c r="Z999" s="2237"/>
      <c r="AA999" s="2237"/>
      <c r="AB999" s="2238"/>
      <c r="AC999" s="2238"/>
      <c r="AD999" s="2238"/>
      <c r="AE999" s="2238"/>
      <c r="AF999" s="2237"/>
      <c r="AG999" s="2237"/>
      <c r="AH999" s="2237"/>
      <c r="AI999" s="2237"/>
      <c r="AJ999" s="2237"/>
      <c r="AK999" s="2237"/>
      <c r="AL999" s="2237"/>
      <c r="AM999" s="2237"/>
      <c r="AN999" s="2237"/>
      <c r="AO999" s="2237"/>
      <c r="AP999" s="2237"/>
      <c r="AQ999" s="2237"/>
      <c r="AR999" s="2237"/>
      <c r="AS999" s="2237"/>
      <c r="AT999" s="2237"/>
      <c r="AU999" s="2237"/>
      <c r="AV999" s="2237"/>
      <c r="AW999" s="2237"/>
      <c r="AX999" s="2237"/>
      <c r="AY999" s="2237"/>
      <c r="AZ999" s="2237"/>
      <c r="BA999" s="2237"/>
      <c r="BB999" s="2237"/>
      <c r="BC999" s="2237"/>
      <c r="BD999" s="2237"/>
      <c r="BE999" s="2237"/>
      <c r="BF999" s="2237"/>
      <c r="BG999" s="2237"/>
      <c r="BH999" s="2237"/>
      <c r="BI999" s="2237"/>
      <c r="BJ999" s="2237"/>
      <c r="BK999" s="2237"/>
      <c r="BL999" s="2237"/>
      <c r="BM999" s="2237"/>
      <c r="BN999" s="2237"/>
      <c r="BO999" s="2237"/>
      <c r="BP999" s="2237"/>
      <c r="BQ999" s="2237"/>
      <c r="BR999" s="2237"/>
      <c r="BS999" s="2238"/>
      <c r="BT999" s="2237"/>
      <c r="BU999" s="2237"/>
      <c r="BV999" s="2237"/>
      <c r="BW999" s="2237"/>
      <c r="BX999" s="2237"/>
      <c r="BY999" s="2237"/>
      <c r="BZ999" s="2237"/>
      <c r="CA999" s="2237"/>
      <c r="CB999" s="2237"/>
      <c r="CC999" s="2237"/>
      <c r="CD999" s="2237"/>
      <c r="CE999" s="2237"/>
      <c r="CF999" s="2237"/>
      <c r="CG999" s="2237"/>
      <c r="CH999" s="2237"/>
      <c r="CI999" s="2237"/>
      <c r="CJ999" s="2237"/>
      <c r="CK999" s="2237"/>
      <c r="CL999" s="2237"/>
      <c r="CM999" s="2238"/>
      <c r="CN999" s="2238"/>
      <c r="CO999" s="2239"/>
      <c r="CQ999" s="1653"/>
    </row>
    <row r="1000" spans="1:95" s="551" customFormat="1" x14ac:dyDescent="0.2">
      <c r="A1000" s="2170"/>
      <c r="B1000" s="2236"/>
      <c r="C1000" s="2164"/>
      <c r="D1000" s="2164"/>
      <c r="E1000" s="2165"/>
      <c r="F1000" s="2167"/>
      <c r="G1000" s="2164"/>
      <c r="H1000" s="2167"/>
      <c r="I1000" s="2237"/>
      <c r="J1000" s="2237"/>
      <c r="K1000" s="2237"/>
      <c r="L1000" s="2237"/>
      <c r="M1000" s="2237"/>
      <c r="N1000" s="2237"/>
      <c r="O1000" s="2237"/>
      <c r="P1000" s="2237"/>
      <c r="Q1000" s="2237"/>
      <c r="R1000" s="2237"/>
      <c r="S1000" s="2237"/>
      <c r="T1000" s="2237"/>
      <c r="U1000" s="2237"/>
      <c r="V1000" s="2237"/>
      <c r="W1000" s="2237"/>
      <c r="X1000" s="2237"/>
      <c r="Y1000" s="2237"/>
      <c r="Z1000" s="2237"/>
      <c r="AA1000" s="2237"/>
      <c r="AB1000" s="2238"/>
      <c r="AC1000" s="2238"/>
      <c r="AD1000" s="2238"/>
      <c r="AE1000" s="2238"/>
      <c r="AF1000" s="2237"/>
      <c r="AG1000" s="2237"/>
      <c r="AH1000" s="2237"/>
      <c r="AI1000" s="2237"/>
      <c r="AJ1000" s="2237"/>
      <c r="AK1000" s="2237"/>
      <c r="AL1000" s="2237"/>
      <c r="AM1000" s="2237"/>
      <c r="AN1000" s="2237"/>
      <c r="AO1000" s="2237"/>
      <c r="AP1000" s="2237"/>
      <c r="AQ1000" s="2237"/>
      <c r="AR1000" s="2237"/>
      <c r="AS1000" s="2237"/>
      <c r="AT1000" s="2237"/>
      <c r="AU1000" s="2237"/>
      <c r="AV1000" s="2237"/>
      <c r="AW1000" s="2237"/>
      <c r="AX1000" s="2237"/>
      <c r="AY1000" s="2237"/>
      <c r="AZ1000" s="2237"/>
      <c r="BA1000" s="2237"/>
      <c r="BB1000" s="2237"/>
      <c r="BC1000" s="2237"/>
      <c r="BD1000" s="2237"/>
      <c r="BE1000" s="2237"/>
      <c r="BF1000" s="2237"/>
      <c r="BG1000" s="2237"/>
      <c r="BH1000" s="2237"/>
      <c r="BI1000" s="2237"/>
      <c r="BJ1000" s="2237"/>
      <c r="BK1000" s="2237"/>
      <c r="BL1000" s="2237"/>
      <c r="BM1000" s="2237"/>
      <c r="BN1000" s="2237"/>
      <c r="BO1000" s="2237"/>
      <c r="BP1000" s="2237"/>
      <c r="BQ1000" s="2237"/>
      <c r="BR1000" s="2237"/>
      <c r="BS1000" s="2238"/>
      <c r="BT1000" s="2237"/>
      <c r="BU1000" s="2237"/>
      <c r="BV1000" s="2237"/>
      <c r="BW1000" s="2237"/>
      <c r="BX1000" s="2237"/>
      <c r="BY1000" s="2237"/>
      <c r="BZ1000" s="2237"/>
      <c r="CA1000" s="2237"/>
      <c r="CB1000" s="2237"/>
      <c r="CC1000" s="2237"/>
      <c r="CD1000" s="2237"/>
      <c r="CE1000" s="2237"/>
      <c r="CF1000" s="2237"/>
      <c r="CG1000" s="2237"/>
      <c r="CH1000" s="2237"/>
      <c r="CI1000" s="2237"/>
      <c r="CJ1000" s="2237"/>
      <c r="CK1000" s="2237"/>
      <c r="CL1000" s="2237"/>
      <c r="CM1000" s="2238"/>
      <c r="CN1000" s="2238"/>
      <c r="CO1000" s="2239"/>
      <c r="CQ1000" s="1653"/>
    </row>
    <row r="1001" spans="1:95" s="551" customFormat="1" x14ac:dyDescent="0.2">
      <c r="A1001" s="2170"/>
      <c r="B1001" s="2236"/>
      <c r="C1001" s="2164"/>
      <c r="D1001" s="2164"/>
      <c r="E1001" s="2165"/>
      <c r="F1001" s="2167"/>
      <c r="G1001" s="2164"/>
      <c r="H1001" s="2167"/>
      <c r="I1001" s="2237"/>
      <c r="J1001" s="2237"/>
      <c r="K1001" s="2237"/>
      <c r="L1001" s="2237"/>
      <c r="M1001" s="2237"/>
      <c r="N1001" s="2237"/>
      <c r="O1001" s="2237"/>
      <c r="P1001" s="2237"/>
      <c r="Q1001" s="2237"/>
      <c r="R1001" s="2237"/>
      <c r="S1001" s="2237"/>
      <c r="T1001" s="2237"/>
      <c r="U1001" s="2237"/>
      <c r="V1001" s="2237"/>
      <c r="W1001" s="2237"/>
      <c r="X1001" s="2237"/>
      <c r="Y1001" s="2237"/>
      <c r="Z1001" s="2237"/>
      <c r="AA1001" s="2237"/>
      <c r="AB1001" s="2238"/>
      <c r="AC1001" s="2238"/>
      <c r="AD1001" s="2238"/>
      <c r="AE1001" s="2238"/>
      <c r="AF1001" s="2237"/>
      <c r="AG1001" s="2237"/>
      <c r="AH1001" s="2237"/>
      <c r="AI1001" s="2237"/>
      <c r="AJ1001" s="2237"/>
      <c r="AK1001" s="2237"/>
      <c r="AL1001" s="2237"/>
      <c r="AM1001" s="2237"/>
      <c r="AN1001" s="2237"/>
      <c r="AO1001" s="2237"/>
      <c r="AP1001" s="2237"/>
      <c r="AQ1001" s="2237"/>
      <c r="AR1001" s="2237"/>
      <c r="AS1001" s="2237"/>
      <c r="AT1001" s="2237"/>
      <c r="AU1001" s="2237"/>
      <c r="AV1001" s="2237"/>
      <c r="AW1001" s="2237"/>
      <c r="AX1001" s="2237"/>
      <c r="AY1001" s="2237"/>
      <c r="AZ1001" s="2237"/>
      <c r="BA1001" s="2237"/>
      <c r="BB1001" s="2237"/>
      <c r="BC1001" s="2237"/>
      <c r="BD1001" s="2237"/>
      <c r="BE1001" s="2237"/>
      <c r="BF1001" s="2237"/>
      <c r="BG1001" s="2237"/>
      <c r="BH1001" s="2237"/>
      <c r="BI1001" s="2237"/>
      <c r="BJ1001" s="2237"/>
      <c r="BK1001" s="2237"/>
      <c r="BL1001" s="2237"/>
      <c r="BM1001" s="2237"/>
      <c r="BN1001" s="2237"/>
      <c r="BO1001" s="2237"/>
      <c r="BP1001" s="2237"/>
      <c r="BQ1001" s="2237"/>
      <c r="BR1001" s="2237"/>
      <c r="BS1001" s="2238"/>
      <c r="BT1001" s="2237"/>
      <c r="BU1001" s="2237"/>
      <c r="BV1001" s="2237"/>
      <c r="BW1001" s="2237"/>
      <c r="BX1001" s="2237"/>
      <c r="BY1001" s="2237"/>
      <c r="BZ1001" s="2237"/>
      <c r="CA1001" s="2237"/>
      <c r="CB1001" s="2237"/>
      <c r="CC1001" s="2237"/>
      <c r="CD1001" s="2237"/>
      <c r="CE1001" s="2237"/>
      <c r="CF1001" s="2237"/>
      <c r="CG1001" s="2237"/>
      <c r="CH1001" s="2237"/>
      <c r="CI1001" s="2237"/>
      <c r="CJ1001" s="2237"/>
      <c r="CK1001" s="2237"/>
      <c r="CL1001" s="2237"/>
      <c r="CM1001" s="2238"/>
      <c r="CN1001" s="2238"/>
      <c r="CO1001" s="2239"/>
      <c r="CQ1001" s="1653"/>
    </row>
    <row r="1002" spans="1:95" s="551" customFormat="1" x14ac:dyDescent="0.2">
      <c r="A1002" s="2170"/>
      <c r="B1002" s="2236"/>
      <c r="C1002" s="2164"/>
      <c r="D1002" s="2164"/>
      <c r="E1002" s="2165"/>
      <c r="F1002" s="2167"/>
      <c r="G1002" s="2164"/>
      <c r="H1002" s="2167"/>
      <c r="I1002" s="2237"/>
      <c r="J1002" s="2237"/>
      <c r="K1002" s="2237"/>
      <c r="L1002" s="2237"/>
      <c r="M1002" s="2237"/>
      <c r="N1002" s="2237"/>
      <c r="O1002" s="2237"/>
      <c r="P1002" s="2237"/>
      <c r="Q1002" s="2237"/>
      <c r="R1002" s="2237"/>
      <c r="S1002" s="2237"/>
      <c r="T1002" s="2237"/>
      <c r="U1002" s="2237"/>
      <c r="V1002" s="2237"/>
      <c r="W1002" s="2237"/>
      <c r="X1002" s="2237"/>
      <c r="Y1002" s="2237"/>
      <c r="Z1002" s="2237"/>
      <c r="AA1002" s="2237"/>
      <c r="AB1002" s="2238"/>
      <c r="AC1002" s="2238"/>
      <c r="AD1002" s="2238"/>
      <c r="AE1002" s="2238"/>
      <c r="AF1002" s="2237"/>
      <c r="AG1002" s="2237"/>
      <c r="AH1002" s="2237"/>
      <c r="AI1002" s="2237"/>
      <c r="AJ1002" s="2237"/>
      <c r="AK1002" s="2237"/>
      <c r="AL1002" s="2237"/>
      <c r="AM1002" s="2237"/>
      <c r="AN1002" s="2237"/>
      <c r="AO1002" s="2237"/>
      <c r="AP1002" s="2237"/>
      <c r="AQ1002" s="2237"/>
      <c r="AR1002" s="2237"/>
      <c r="AS1002" s="2237"/>
      <c r="AT1002" s="2237"/>
      <c r="AU1002" s="2237"/>
      <c r="AV1002" s="2237"/>
      <c r="AW1002" s="2237"/>
      <c r="AX1002" s="2237"/>
      <c r="AY1002" s="2237"/>
      <c r="AZ1002" s="2237"/>
      <c r="BA1002" s="2237"/>
      <c r="BB1002" s="2237"/>
      <c r="BC1002" s="2237"/>
      <c r="BD1002" s="2237"/>
      <c r="BE1002" s="2237"/>
      <c r="BF1002" s="2237"/>
      <c r="BG1002" s="2237"/>
      <c r="BH1002" s="2237"/>
      <c r="BI1002" s="2237"/>
      <c r="BJ1002" s="2237"/>
      <c r="BK1002" s="2237"/>
      <c r="BL1002" s="2237"/>
      <c r="BM1002" s="2237"/>
      <c r="BN1002" s="2237"/>
      <c r="BO1002" s="2237"/>
      <c r="BP1002" s="2237"/>
      <c r="BQ1002" s="2237"/>
      <c r="BR1002" s="2237"/>
      <c r="BS1002" s="2238"/>
      <c r="BT1002" s="2237"/>
      <c r="BU1002" s="2237"/>
      <c r="BV1002" s="2237"/>
      <c r="BW1002" s="2237"/>
      <c r="BX1002" s="2237"/>
      <c r="BY1002" s="2237"/>
      <c r="BZ1002" s="2237"/>
      <c r="CA1002" s="2237"/>
      <c r="CB1002" s="2237"/>
      <c r="CC1002" s="2237"/>
      <c r="CD1002" s="2237"/>
      <c r="CE1002" s="2237"/>
      <c r="CF1002" s="2237"/>
      <c r="CG1002" s="2237"/>
      <c r="CH1002" s="2237"/>
      <c r="CI1002" s="2237"/>
      <c r="CJ1002" s="2237"/>
      <c r="CK1002" s="2237"/>
      <c r="CL1002" s="2237"/>
      <c r="CM1002" s="2238"/>
      <c r="CN1002" s="2238"/>
      <c r="CO1002" s="2239"/>
      <c r="CQ1002" s="1653"/>
    </row>
    <row r="1003" spans="1:95" s="551" customFormat="1" x14ac:dyDescent="0.2">
      <c r="A1003" s="2170"/>
      <c r="B1003" s="2236"/>
      <c r="C1003" s="2164"/>
      <c r="D1003" s="2164"/>
      <c r="E1003" s="2165"/>
      <c r="F1003" s="2167"/>
      <c r="G1003" s="2164"/>
      <c r="H1003" s="2167"/>
      <c r="I1003" s="2237"/>
      <c r="J1003" s="2237"/>
      <c r="K1003" s="2237"/>
      <c r="L1003" s="2237"/>
      <c r="M1003" s="2237"/>
      <c r="N1003" s="2237"/>
      <c r="O1003" s="2237"/>
      <c r="P1003" s="2237"/>
      <c r="Q1003" s="2237"/>
      <c r="R1003" s="2237"/>
      <c r="S1003" s="2237"/>
      <c r="T1003" s="2237"/>
      <c r="U1003" s="2237"/>
      <c r="V1003" s="2237"/>
      <c r="W1003" s="2237"/>
      <c r="X1003" s="2237"/>
      <c r="Y1003" s="2237"/>
      <c r="Z1003" s="2237"/>
      <c r="AA1003" s="2237"/>
      <c r="AB1003" s="2238"/>
      <c r="AC1003" s="2238"/>
      <c r="AD1003" s="2238"/>
      <c r="AE1003" s="2238"/>
      <c r="AF1003" s="2237"/>
      <c r="AG1003" s="2237"/>
      <c r="AH1003" s="2237"/>
      <c r="AI1003" s="2237"/>
      <c r="AJ1003" s="2237"/>
      <c r="AK1003" s="2237"/>
      <c r="AL1003" s="2237"/>
      <c r="AM1003" s="2237"/>
      <c r="AN1003" s="2237"/>
      <c r="AO1003" s="2237"/>
      <c r="AP1003" s="2237"/>
      <c r="AQ1003" s="2237"/>
      <c r="AR1003" s="2237"/>
      <c r="AS1003" s="2237"/>
      <c r="AT1003" s="2237"/>
      <c r="AU1003" s="2237"/>
      <c r="AV1003" s="2237"/>
      <c r="AW1003" s="2237"/>
      <c r="AX1003" s="2237"/>
      <c r="AY1003" s="2237"/>
      <c r="AZ1003" s="2237"/>
      <c r="BA1003" s="2237"/>
      <c r="BB1003" s="2237"/>
      <c r="BC1003" s="2237"/>
      <c r="BD1003" s="2237"/>
      <c r="BE1003" s="2237"/>
      <c r="BF1003" s="2237"/>
      <c r="BG1003" s="2237"/>
      <c r="BH1003" s="2237"/>
      <c r="BI1003" s="2237"/>
      <c r="BJ1003" s="2237"/>
      <c r="BK1003" s="2237"/>
      <c r="BL1003" s="2237"/>
      <c r="BM1003" s="2237"/>
      <c r="BN1003" s="2237"/>
      <c r="BO1003" s="2237"/>
      <c r="BP1003" s="2237"/>
      <c r="BQ1003" s="2237"/>
      <c r="BR1003" s="2237"/>
      <c r="BS1003" s="2238"/>
      <c r="BT1003" s="2237"/>
      <c r="BU1003" s="2237"/>
      <c r="BV1003" s="2237"/>
      <c r="BW1003" s="2237"/>
      <c r="BX1003" s="2237"/>
      <c r="BY1003" s="2237"/>
      <c r="BZ1003" s="2237"/>
      <c r="CA1003" s="2237"/>
      <c r="CB1003" s="2237"/>
      <c r="CC1003" s="2237"/>
      <c r="CD1003" s="2237"/>
      <c r="CE1003" s="2237"/>
      <c r="CF1003" s="2237"/>
      <c r="CG1003" s="2237"/>
      <c r="CH1003" s="2237"/>
      <c r="CI1003" s="2237"/>
      <c r="CJ1003" s="2237"/>
      <c r="CK1003" s="2237"/>
      <c r="CL1003" s="2237"/>
      <c r="CM1003" s="2238"/>
      <c r="CN1003" s="2238"/>
      <c r="CO1003" s="2239"/>
      <c r="CQ1003" s="1653"/>
    </row>
    <row r="1004" spans="1:95" s="551" customFormat="1" x14ac:dyDescent="0.2">
      <c r="A1004" s="2170"/>
      <c r="B1004" s="2236"/>
      <c r="C1004" s="2164"/>
      <c r="D1004" s="2164"/>
      <c r="E1004" s="2165"/>
      <c r="F1004" s="2167"/>
      <c r="G1004" s="2164"/>
      <c r="H1004" s="2167"/>
      <c r="I1004" s="2237"/>
      <c r="J1004" s="2237"/>
      <c r="K1004" s="2237"/>
      <c r="L1004" s="2237"/>
      <c r="M1004" s="2237"/>
      <c r="N1004" s="2237"/>
      <c r="O1004" s="2237"/>
      <c r="P1004" s="2237"/>
      <c r="Q1004" s="2237"/>
      <c r="R1004" s="2237"/>
      <c r="S1004" s="2237"/>
      <c r="T1004" s="2237"/>
      <c r="U1004" s="2237"/>
      <c r="V1004" s="2237"/>
      <c r="W1004" s="2237"/>
      <c r="X1004" s="2237"/>
      <c r="Y1004" s="2237"/>
      <c r="Z1004" s="2237"/>
      <c r="AA1004" s="2237"/>
      <c r="AB1004" s="2238"/>
      <c r="AC1004" s="2238"/>
      <c r="AD1004" s="2238"/>
      <c r="AE1004" s="2238"/>
      <c r="AF1004" s="2237"/>
      <c r="AG1004" s="2237"/>
      <c r="AH1004" s="2237"/>
      <c r="AI1004" s="2237"/>
      <c r="AJ1004" s="2237"/>
      <c r="AK1004" s="2237"/>
      <c r="AL1004" s="2237"/>
      <c r="AM1004" s="2237"/>
      <c r="AN1004" s="2237"/>
      <c r="AO1004" s="2237"/>
      <c r="AP1004" s="2237"/>
      <c r="AQ1004" s="2237"/>
      <c r="AR1004" s="2237"/>
      <c r="AS1004" s="2237"/>
      <c r="AT1004" s="2237"/>
      <c r="AU1004" s="2237"/>
      <c r="AV1004" s="2237"/>
      <c r="AW1004" s="2237"/>
      <c r="AX1004" s="2237"/>
      <c r="AY1004" s="2237"/>
      <c r="AZ1004" s="2237"/>
      <c r="BA1004" s="2237"/>
      <c r="BB1004" s="2237"/>
      <c r="BC1004" s="2237"/>
      <c r="BD1004" s="2237"/>
      <c r="BE1004" s="2237"/>
      <c r="BF1004" s="2237"/>
      <c r="BG1004" s="2237"/>
      <c r="BH1004" s="2237"/>
      <c r="BI1004" s="2237"/>
      <c r="BJ1004" s="2237"/>
      <c r="BK1004" s="2237"/>
      <c r="BL1004" s="2237"/>
      <c r="BM1004" s="2237"/>
      <c r="BN1004" s="2237"/>
      <c r="BO1004" s="2237"/>
      <c r="BP1004" s="2237"/>
      <c r="BQ1004" s="2237"/>
      <c r="BR1004" s="2237"/>
      <c r="BS1004" s="2238"/>
      <c r="BT1004" s="2237"/>
      <c r="BU1004" s="2237"/>
      <c r="BV1004" s="2237"/>
      <c r="BW1004" s="2237"/>
      <c r="BX1004" s="2237"/>
      <c r="BY1004" s="2237"/>
      <c r="BZ1004" s="2237"/>
      <c r="CA1004" s="2237"/>
      <c r="CB1004" s="2237"/>
      <c r="CC1004" s="2237"/>
      <c r="CD1004" s="2237"/>
      <c r="CE1004" s="2237"/>
      <c r="CF1004" s="2237"/>
      <c r="CG1004" s="2237"/>
      <c r="CH1004" s="2237"/>
      <c r="CI1004" s="2237"/>
      <c r="CJ1004" s="2237"/>
      <c r="CK1004" s="2237"/>
      <c r="CL1004" s="2237"/>
      <c r="CM1004" s="2238"/>
      <c r="CN1004" s="2238"/>
      <c r="CO1004" s="2239"/>
      <c r="CQ1004" s="1653"/>
    </row>
    <row r="1005" spans="1:95" s="551" customFormat="1" x14ac:dyDescent="0.2">
      <c r="A1005" s="2170"/>
      <c r="B1005" s="2236"/>
      <c r="C1005" s="2164"/>
      <c r="D1005" s="2164"/>
      <c r="E1005" s="2165"/>
      <c r="F1005" s="2167"/>
      <c r="G1005" s="2164"/>
      <c r="H1005" s="2167"/>
      <c r="I1005" s="2237"/>
      <c r="J1005" s="2237"/>
      <c r="K1005" s="2237"/>
      <c r="L1005" s="2237"/>
      <c r="M1005" s="2237"/>
      <c r="N1005" s="2237"/>
      <c r="O1005" s="2237"/>
      <c r="P1005" s="2237"/>
      <c r="Q1005" s="2237"/>
      <c r="R1005" s="2237"/>
      <c r="S1005" s="2237"/>
      <c r="T1005" s="2237"/>
      <c r="U1005" s="2237"/>
      <c r="V1005" s="2237"/>
      <c r="W1005" s="2237"/>
      <c r="X1005" s="2237"/>
      <c r="Y1005" s="2237"/>
      <c r="Z1005" s="2237"/>
      <c r="AA1005" s="2237"/>
      <c r="AB1005" s="2238"/>
      <c r="AC1005" s="2238"/>
      <c r="AD1005" s="2238"/>
      <c r="AE1005" s="2238"/>
      <c r="AF1005" s="2237"/>
      <c r="AG1005" s="2237"/>
      <c r="AH1005" s="2237"/>
      <c r="AI1005" s="2237"/>
      <c r="AJ1005" s="2237"/>
      <c r="AK1005" s="2237"/>
      <c r="AL1005" s="2237"/>
      <c r="AM1005" s="2237"/>
      <c r="AN1005" s="2237"/>
      <c r="AO1005" s="2237"/>
      <c r="AP1005" s="2237"/>
      <c r="AQ1005" s="2237"/>
      <c r="AR1005" s="2237"/>
      <c r="AS1005" s="2237"/>
      <c r="AT1005" s="2237"/>
      <c r="AU1005" s="2237"/>
      <c r="AV1005" s="2237"/>
      <c r="AW1005" s="2237"/>
      <c r="AX1005" s="2237"/>
      <c r="AY1005" s="2237"/>
      <c r="AZ1005" s="2237"/>
      <c r="BA1005" s="2237"/>
      <c r="BB1005" s="2237"/>
      <c r="BC1005" s="2237"/>
      <c r="BD1005" s="2237"/>
      <c r="BE1005" s="2237"/>
      <c r="BF1005" s="2237"/>
      <c r="BG1005" s="2237"/>
      <c r="BH1005" s="2237"/>
      <c r="BI1005" s="2237"/>
      <c r="BJ1005" s="2237"/>
      <c r="BK1005" s="2237"/>
      <c r="BL1005" s="2237"/>
      <c r="BM1005" s="2237"/>
      <c r="BN1005" s="2237"/>
      <c r="BO1005" s="2237"/>
      <c r="BP1005" s="2237"/>
      <c r="BQ1005" s="2237"/>
      <c r="BR1005" s="2237"/>
      <c r="BS1005" s="2238"/>
      <c r="BT1005" s="2237"/>
      <c r="BU1005" s="2237"/>
      <c r="BV1005" s="2237"/>
      <c r="BW1005" s="2237"/>
      <c r="BX1005" s="2237"/>
      <c r="BY1005" s="2237"/>
      <c r="BZ1005" s="2237"/>
      <c r="CA1005" s="2237"/>
      <c r="CB1005" s="2237"/>
      <c r="CC1005" s="2237"/>
      <c r="CD1005" s="2237"/>
      <c r="CE1005" s="2237"/>
      <c r="CF1005" s="2237"/>
      <c r="CG1005" s="2237"/>
      <c r="CH1005" s="2237"/>
      <c r="CI1005" s="2237"/>
      <c r="CJ1005" s="2237"/>
      <c r="CK1005" s="2237"/>
      <c r="CL1005" s="2237"/>
      <c r="CM1005" s="2238"/>
      <c r="CN1005" s="2238"/>
      <c r="CO1005" s="2239"/>
      <c r="CQ1005" s="1653"/>
    </row>
    <row r="1006" spans="1:95" s="551" customFormat="1" x14ac:dyDescent="0.2">
      <c r="A1006" s="2170"/>
      <c r="B1006" s="2236"/>
      <c r="C1006" s="2164"/>
      <c r="D1006" s="2164"/>
      <c r="E1006" s="2165"/>
      <c r="F1006" s="2167"/>
      <c r="G1006" s="2164"/>
      <c r="H1006" s="2167"/>
      <c r="I1006" s="2237"/>
      <c r="J1006" s="2237"/>
      <c r="K1006" s="2237"/>
      <c r="L1006" s="2237"/>
      <c r="M1006" s="2237"/>
      <c r="N1006" s="2237"/>
      <c r="O1006" s="2237"/>
      <c r="P1006" s="2237"/>
      <c r="Q1006" s="2237"/>
      <c r="R1006" s="2237"/>
      <c r="S1006" s="2237"/>
      <c r="T1006" s="2237"/>
      <c r="U1006" s="2237"/>
      <c r="V1006" s="2237"/>
      <c r="W1006" s="2237"/>
      <c r="X1006" s="2237"/>
      <c r="Y1006" s="2237"/>
      <c r="Z1006" s="2237"/>
      <c r="AA1006" s="2237"/>
      <c r="AB1006" s="2238"/>
      <c r="AC1006" s="2238"/>
      <c r="AD1006" s="2238"/>
      <c r="AE1006" s="2238"/>
      <c r="AF1006" s="2237"/>
      <c r="AG1006" s="2237"/>
      <c r="AH1006" s="2237"/>
      <c r="AI1006" s="2237"/>
      <c r="AJ1006" s="2237"/>
      <c r="AK1006" s="2237"/>
      <c r="AL1006" s="2237"/>
      <c r="AM1006" s="2237"/>
      <c r="AN1006" s="2237"/>
      <c r="AO1006" s="2237"/>
      <c r="AP1006" s="2237"/>
      <c r="AQ1006" s="2237"/>
      <c r="AR1006" s="2237"/>
      <c r="AS1006" s="2237"/>
      <c r="AT1006" s="2237"/>
      <c r="AU1006" s="2237"/>
      <c r="AV1006" s="2237"/>
      <c r="AW1006" s="2237"/>
      <c r="AX1006" s="2237"/>
      <c r="AY1006" s="2237"/>
      <c r="AZ1006" s="2237"/>
      <c r="BA1006" s="2237"/>
      <c r="BB1006" s="2237"/>
      <c r="BC1006" s="2237"/>
      <c r="BD1006" s="2237"/>
      <c r="BE1006" s="2237"/>
      <c r="BF1006" s="2237"/>
      <c r="BG1006" s="2237"/>
      <c r="BH1006" s="2237"/>
      <c r="BI1006" s="2237"/>
      <c r="BJ1006" s="2237"/>
      <c r="BK1006" s="2237"/>
      <c r="BL1006" s="2237"/>
      <c r="BM1006" s="2237"/>
      <c r="BN1006" s="2237"/>
      <c r="BO1006" s="2237"/>
      <c r="BP1006" s="2237"/>
      <c r="BQ1006" s="2237"/>
      <c r="BR1006" s="2237"/>
      <c r="BS1006" s="2238"/>
      <c r="BT1006" s="2237"/>
      <c r="BU1006" s="2237"/>
      <c r="BV1006" s="2237"/>
      <c r="BW1006" s="2237"/>
      <c r="BX1006" s="2237"/>
      <c r="BY1006" s="2237"/>
      <c r="BZ1006" s="2237"/>
      <c r="CA1006" s="2237"/>
      <c r="CB1006" s="2237"/>
      <c r="CC1006" s="2237"/>
      <c r="CD1006" s="2237"/>
      <c r="CE1006" s="2237"/>
      <c r="CF1006" s="2237"/>
      <c r="CG1006" s="2237"/>
      <c r="CH1006" s="2237"/>
      <c r="CI1006" s="2237"/>
      <c r="CJ1006" s="2237"/>
      <c r="CK1006" s="2237"/>
      <c r="CL1006" s="2237"/>
      <c r="CM1006" s="2238"/>
      <c r="CN1006" s="2238"/>
      <c r="CO1006" s="2239"/>
      <c r="CQ1006" s="1653"/>
    </row>
    <row r="1007" spans="1:95" s="551" customFormat="1" x14ac:dyDescent="0.2">
      <c r="A1007" s="2170"/>
      <c r="B1007" s="2236"/>
      <c r="C1007" s="2164"/>
      <c r="D1007" s="2164"/>
      <c r="E1007" s="2165"/>
      <c r="F1007" s="2167"/>
      <c r="G1007" s="2164"/>
      <c r="H1007" s="2167"/>
      <c r="I1007" s="2237"/>
      <c r="J1007" s="2237"/>
      <c r="K1007" s="2237"/>
      <c r="L1007" s="2237"/>
      <c r="M1007" s="2237"/>
      <c r="N1007" s="2237"/>
      <c r="O1007" s="2237"/>
      <c r="P1007" s="2237"/>
      <c r="Q1007" s="2237"/>
      <c r="R1007" s="2237"/>
      <c r="S1007" s="2237"/>
      <c r="T1007" s="2237"/>
      <c r="U1007" s="2237"/>
      <c r="V1007" s="2237"/>
      <c r="W1007" s="2237"/>
      <c r="X1007" s="2237"/>
      <c r="Y1007" s="2237"/>
      <c r="Z1007" s="2237"/>
      <c r="AA1007" s="2237"/>
      <c r="AB1007" s="2238"/>
      <c r="AC1007" s="2238"/>
      <c r="AD1007" s="2238"/>
      <c r="AE1007" s="2238"/>
      <c r="AF1007" s="2237"/>
      <c r="AG1007" s="2237"/>
      <c r="AH1007" s="2237"/>
      <c r="AI1007" s="2237"/>
      <c r="AJ1007" s="2237"/>
      <c r="AK1007" s="2237"/>
      <c r="AL1007" s="2237"/>
      <c r="AM1007" s="2237"/>
      <c r="AN1007" s="2237"/>
      <c r="AO1007" s="2237"/>
      <c r="AP1007" s="2237"/>
      <c r="AQ1007" s="2237"/>
      <c r="AR1007" s="2237"/>
      <c r="AS1007" s="2237"/>
      <c r="AT1007" s="2237"/>
      <c r="AU1007" s="2237"/>
      <c r="AV1007" s="2237"/>
      <c r="AW1007" s="2237"/>
      <c r="AX1007" s="2237"/>
      <c r="AY1007" s="2237"/>
      <c r="AZ1007" s="2237"/>
      <c r="BA1007" s="2237"/>
      <c r="BB1007" s="2237"/>
      <c r="BC1007" s="2237"/>
      <c r="BD1007" s="2237"/>
      <c r="BE1007" s="2237"/>
      <c r="BF1007" s="2237"/>
      <c r="BG1007" s="2237"/>
      <c r="BH1007" s="2237"/>
      <c r="BI1007" s="2237"/>
      <c r="BJ1007" s="2237"/>
      <c r="BK1007" s="2237"/>
      <c r="BL1007" s="2237"/>
      <c r="BM1007" s="2237"/>
      <c r="BN1007" s="2237"/>
      <c r="BO1007" s="2237"/>
      <c r="BP1007" s="2237"/>
      <c r="BQ1007" s="2237"/>
      <c r="BR1007" s="2237"/>
      <c r="BS1007" s="2238"/>
      <c r="BT1007" s="2237"/>
      <c r="BU1007" s="2237"/>
      <c r="BV1007" s="2237"/>
      <c r="BW1007" s="2237"/>
      <c r="BX1007" s="2237"/>
      <c r="BY1007" s="2237"/>
      <c r="BZ1007" s="2237"/>
      <c r="CA1007" s="2237"/>
      <c r="CB1007" s="2237"/>
      <c r="CC1007" s="2237"/>
      <c r="CD1007" s="2237"/>
      <c r="CE1007" s="2237"/>
      <c r="CF1007" s="2237"/>
      <c r="CG1007" s="2237"/>
      <c r="CH1007" s="2237"/>
      <c r="CI1007" s="2237"/>
      <c r="CJ1007" s="2237"/>
      <c r="CK1007" s="2237"/>
      <c r="CL1007" s="2237"/>
      <c r="CM1007" s="2238"/>
      <c r="CN1007" s="2238"/>
      <c r="CO1007" s="2239"/>
      <c r="CQ1007" s="1653"/>
    </row>
    <row r="1008" spans="1:95" s="551" customFormat="1" x14ac:dyDescent="0.2">
      <c r="A1008" s="2170"/>
      <c r="B1008" s="2236"/>
      <c r="C1008" s="2164"/>
      <c r="D1008" s="2164"/>
      <c r="E1008" s="2165"/>
      <c r="F1008" s="2167"/>
      <c r="G1008" s="2164"/>
      <c r="H1008" s="2167"/>
      <c r="I1008" s="2237"/>
      <c r="J1008" s="2237"/>
      <c r="K1008" s="2237"/>
      <c r="L1008" s="2237"/>
      <c r="M1008" s="2237"/>
      <c r="N1008" s="2237"/>
      <c r="O1008" s="2237"/>
      <c r="P1008" s="2237"/>
      <c r="Q1008" s="2237"/>
      <c r="R1008" s="2237"/>
      <c r="S1008" s="2237"/>
      <c r="T1008" s="2237"/>
      <c r="U1008" s="2237"/>
      <c r="V1008" s="2237"/>
      <c r="W1008" s="2237"/>
      <c r="X1008" s="2237"/>
      <c r="Y1008" s="2237"/>
      <c r="Z1008" s="2237"/>
      <c r="AA1008" s="2237"/>
      <c r="AB1008" s="2238"/>
      <c r="AC1008" s="2238"/>
      <c r="AD1008" s="2238"/>
      <c r="AE1008" s="2238"/>
      <c r="AF1008" s="2237"/>
      <c r="AG1008" s="2237"/>
      <c r="AH1008" s="2237"/>
      <c r="AI1008" s="2237"/>
      <c r="AJ1008" s="2237"/>
      <c r="AK1008" s="2237"/>
      <c r="AL1008" s="2237"/>
      <c r="AM1008" s="2237"/>
      <c r="AN1008" s="2237"/>
      <c r="AO1008" s="2237"/>
      <c r="AP1008" s="2237"/>
      <c r="AQ1008" s="2237"/>
      <c r="AR1008" s="2237"/>
      <c r="AS1008" s="2237"/>
      <c r="AT1008" s="2237"/>
      <c r="AU1008" s="2237"/>
      <c r="AV1008" s="2237"/>
      <c r="AW1008" s="2237"/>
      <c r="AX1008" s="2237"/>
      <c r="AY1008" s="2237"/>
      <c r="AZ1008" s="2237"/>
      <c r="BA1008" s="2237"/>
      <c r="BB1008" s="2237"/>
      <c r="BC1008" s="2237"/>
      <c r="BD1008" s="2237"/>
      <c r="BE1008" s="2237"/>
      <c r="BF1008" s="2237"/>
      <c r="BG1008" s="2237"/>
      <c r="BH1008" s="2237"/>
      <c r="BI1008" s="2237"/>
      <c r="BJ1008" s="2237"/>
      <c r="BK1008" s="2237"/>
      <c r="BL1008" s="2237"/>
      <c r="BM1008" s="2237"/>
      <c r="BN1008" s="2237"/>
      <c r="BO1008" s="2237"/>
      <c r="BP1008" s="2237"/>
      <c r="BQ1008" s="2237"/>
      <c r="BR1008" s="2237"/>
      <c r="BS1008" s="2238"/>
      <c r="BT1008" s="2237"/>
      <c r="BU1008" s="2237"/>
      <c r="BV1008" s="2237"/>
      <c r="BW1008" s="2237"/>
      <c r="BX1008" s="2237"/>
      <c r="BY1008" s="2237"/>
      <c r="BZ1008" s="2237"/>
      <c r="CA1008" s="2237"/>
      <c r="CB1008" s="2237"/>
      <c r="CC1008" s="2237"/>
      <c r="CD1008" s="2237"/>
      <c r="CE1008" s="2237"/>
      <c r="CF1008" s="2237"/>
      <c r="CG1008" s="2237"/>
      <c r="CH1008" s="2237"/>
      <c r="CI1008" s="2237"/>
      <c r="CJ1008" s="2237"/>
      <c r="CK1008" s="2237"/>
      <c r="CL1008" s="2237"/>
      <c r="CM1008" s="2238"/>
      <c r="CN1008" s="2238"/>
      <c r="CO1008" s="2239"/>
      <c r="CQ1008" s="1653"/>
    </row>
    <row r="1009" spans="1:95" s="551" customFormat="1" x14ac:dyDescent="0.2">
      <c r="A1009" s="2170"/>
      <c r="B1009" s="2236"/>
      <c r="C1009" s="2164"/>
      <c r="D1009" s="2164"/>
      <c r="E1009" s="2165"/>
      <c r="F1009" s="2167"/>
      <c r="G1009" s="2164"/>
      <c r="H1009" s="2167"/>
      <c r="I1009" s="2237"/>
      <c r="J1009" s="2237"/>
      <c r="K1009" s="2237"/>
      <c r="L1009" s="2237"/>
      <c r="M1009" s="2237"/>
      <c r="N1009" s="2237"/>
      <c r="O1009" s="2237"/>
      <c r="P1009" s="2237"/>
      <c r="Q1009" s="2237"/>
      <c r="R1009" s="2237"/>
      <c r="S1009" s="2237"/>
      <c r="T1009" s="2237"/>
      <c r="U1009" s="2237"/>
      <c r="V1009" s="2237"/>
      <c r="W1009" s="2237"/>
      <c r="X1009" s="2237"/>
      <c r="Y1009" s="2237"/>
      <c r="Z1009" s="2237"/>
      <c r="AA1009" s="2237"/>
      <c r="AB1009" s="2238"/>
      <c r="AC1009" s="2238"/>
      <c r="AD1009" s="2238"/>
      <c r="AE1009" s="2238"/>
      <c r="AF1009" s="2237"/>
      <c r="AG1009" s="2237"/>
      <c r="AH1009" s="2237"/>
      <c r="AI1009" s="2237"/>
      <c r="AJ1009" s="2237"/>
      <c r="AK1009" s="2237"/>
      <c r="AL1009" s="2237"/>
      <c r="AM1009" s="2237"/>
      <c r="AN1009" s="2237"/>
      <c r="AO1009" s="2237"/>
      <c r="AP1009" s="2237"/>
      <c r="AQ1009" s="2237"/>
      <c r="AR1009" s="2237"/>
      <c r="AS1009" s="2237"/>
      <c r="AT1009" s="2237"/>
      <c r="AU1009" s="2237"/>
      <c r="AV1009" s="2237"/>
      <c r="AW1009" s="2237"/>
      <c r="AX1009" s="2237"/>
      <c r="AY1009" s="2237"/>
      <c r="AZ1009" s="2237"/>
      <c r="BA1009" s="2237"/>
      <c r="BB1009" s="2237"/>
      <c r="BC1009" s="2237"/>
      <c r="BD1009" s="2237"/>
      <c r="BE1009" s="2237"/>
      <c r="BF1009" s="2237"/>
      <c r="BG1009" s="2237"/>
      <c r="BH1009" s="2237"/>
      <c r="BI1009" s="2237"/>
      <c r="BJ1009" s="2237"/>
      <c r="BK1009" s="2237"/>
      <c r="BL1009" s="2237"/>
      <c r="BM1009" s="2237"/>
      <c r="BN1009" s="2237"/>
      <c r="BO1009" s="2237"/>
      <c r="BP1009" s="2237"/>
      <c r="BQ1009" s="2237"/>
      <c r="BR1009" s="2237"/>
      <c r="BS1009" s="2238"/>
      <c r="BT1009" s="2237"/>
      <c r="BU1009" s="2237"/>
      <c r="BV1009" s="2237"/>
      <c r="BW1009" s="2237"/>
      <c r="BX1009" s="2237"/>
      <c r="BY1009" s="2237"/>
      <c r="BZ1009" s="2237"/>
      <c r="CA1009" s="2237"/>
      <c r="CB1009" s="2237"/>
      <c r="CC1009" s="2237"/>
      <c r="CD1009" s="2237"/>
      <c r="CE1009" s="2237"/>
      <c r="CF1009" s="2237"/>
      <c r="CG1009" s="2237"/>
      <c r="CH1009" s="2237"/>
      <c r="CI1009" s="2237"/>
      <c r="CJ1009" s="2237"/>
      <c r="CK1009" s="2237"/>
      <c r="CL1009" s="2237"/>
      <c r="CM1009" s="2238"/>
      <c r="CN1009" s="2238"/>
      <c r="CO1009" s="2239"/>
      <c r="CQ1009" s="1653"/>
    </row>
    <row r="1010" spans="1:95" s="551" customFormat="1" x14ac:dyDescent="0.2">
      <c r="A1010" s="2170"/>
      <c r="B1010" s="2236"/>
      <c r="C1010" s="2164"/>
      <c r="D1010" s="2164"/>
      <c r="E1010" s="2165"/>
      <c r="F1010" s="2167"/>
      <c r="G1010" s="2164"/>
      <c r="H1010" s="2167"/>
      <c r="I1010" s="2237"/>
      <c r="J1010" s="2237"/>
      <c r="K1010" s="2237"/>
      <c r="L1010" s="2237"/>
      <c r="M1010" s="2237"/>
      <c r="N1010" s="2237"/>
      <c r="O1010" s="2237"/>
      <c r="P1010" s="2237"/>
      <c r="Q1010" s="2237"/>
      <c r="R1010" s="2237"/>
      <c r="S1010" s="2237"/>
      <c r="T1010" s="2237"/>
      <c r="U1010" s="2237"/>
      <c r="V1010" s="2237"/>
      <c r="W1010" s="2237"/>
      <c r="X1010" s="2237"/>
      <c r="Y1010" s="2237"/>
      <c r="Z1010" s="2237"/>
      <c r="AA1010" s="2237"/>
      <c r="AB1010" s="2238"/>
      <c r="AC1010" s="2238"/>
      <c r="AD1010" s="2238"/>
      <c r="AE1010" s="2238"/>
      <c r="AF1010" s="2237"/>
      <c r="AG1010" s="2237"/>
      <c r="AH1010" s="2237"/>
      <c r="AI1010" s="2237"/>
      <c r="AJ1010" s="2237"/>
      <c r="AK1010" s="2237"/>
      <c r="AL1010" s="2237"/>
      <c r="AM1010" s="2237"/>
      <c r="AN1010" s="2237"/>
      <c r="AO1010" s="2237"/>
      <c r="AP1010" s="2237"/>
      <c r="AQ1010" s="2237"/>
      <c r="AR1010" s="2237"/>
      <c r="AS1010" s="2237"/>
      <c r="AT1010" s="2237"/>
      <c r="AU1010" s="2237"/>
      <c r="AV1010" s="2237"/>
      <c r="AW1010" s="2237"/>
      <c r="AX1010" s="2237"/>
      <c r="AY1010" s="2237"/>
      <c r="AZ1010" s="2237"/>
      <c r="BA1010" s="2237"/>
      <c r="BB1010" s="2237"/>
      <c r="BC1010" s="2237"/>
      <c r="BD1010" s="2237"/>
      <c r="BE1010" s="2237"/>
      <c r="BF1010" s="2237"/>
      <c r="BG1010" s="2237"/>
      <c r="BH1010" s="2237"/>
      <c r="BI1010" s="2237"/>
      <c r="BJ1010" s="2237"/>
      <c r="BK1010" s="2237"/>
      <c r="BL1010" s="2237"/>
      <c r="BM1010" s="2237"/>
      <c r="BN1010" s="2237"/>
      <c r="BO1010" s="2237"/>
      <c r="BP1010" s="2237"/>
      <c r="BQ1010" s="2237"/>
      <c r="BR1010" s="2237"/>
      <c r="BS1010" s="2238"/>
      <c r="BT1010" s="2237"/>
      <c r="BU1010" s="2237"/>
      <c r="BV1010" s="2237"/>
      <c r="BW1010" s="2237"/>
      <c r="BX1010" s="2237"/>
      <c r="BY1010" s="2237"/>
      <c r="BZ1010" s="2237"/>
      <c r="CA1010" s="2237"/>
      <c r="CB1010" s="2237"/>
      <c r="CC1010" s="2237"/>
      <c r="CD1010" s="2237"/>
      <c r="CE1010" s="2237"/>
      <c r="CF1010" s="2237"/>
      <c r="CG1010" s="2237"/>
      <c r="CH1010" s="2237"/>
      <c r="CI1010" s="2237"/>
      <c r="CJ1010" s="2237"/>
      <c r="CK1010" s="2237"/>
      <c r="CL1010" s="2237"/>
      <c r="CM1010" s="2238"/>
      <c r="CN1010" s="2238"/>
      <c r="CO1010" s="2239"/>
      <c r="CQ1010" s="1653"/>
    </row>
    <row r="1011" spans="1:95" s="551" customFormat="1" x14ac:dyDescent="0.2">
      <c r="A1011" s="2170"/>
      <c r="B1011" s="2236"/>
      <c r="C1011" s="2164"/>
      <c r="D1011" s="2164"/>
      <c r="E1011" s="2165"/>
      <c r="F1011" s="2167"/>
      <c r="G1011" s="2164"/>
      <c r="H1011" s="2167"/>
      <c r="I1011" s="2237"/>
      <c r="J1011" s="2237"/>
      <c r="K1011" s="2237"/>
      <c r="L1011" s="2237"/>
      <c r="M1011" s="2237"/>
      <c r="N1011" s="2237"/>
      <c r="O1011" s="2237"/>
      <c r="P1011" s="2237"/>
      <c r="Q1011" s="2237"/>
      <c r="R1011" s="2237"/>
      <c r="S1011" s="2237"/>
      <c r="T1011" s="2237"/>
      <c r="U1011" s="2237"/>
      <c r="V1011" s="2237"/>
      <c r="W1011" s="2237"/>
      <c r="X1011" s="2237"/>
      <c r="Y1011" s="2237"/>
      <c r="Z1011" s="2237"/>
      <c r="AA1011" s="2237"/>
      <c r="AB1011" s="2238"/>
      <c r="AC1011" s="2238"/>
      <c r="AD1011" s="2238"/>
      <c r="AE1011" s="2238"/>
      <c r="AF1011" s="2237"/>
      <c r="AG1011" s="2237"/>
      <c r="AH1011" s="2237"/>
      <c r="AI1011" s="2237"/>
      <c r="AJ1011" s="2237"/>
      <c r="AK1011" s="2237"/>
      <c r="AL1011" s="2237"/>
      <c r="AM1011" s="2237"/>
      <c r="AN1011" s="2237"/>
      <c r="AO1011" s="2237"/>
      <c r="AP1011" s="2237"/>
      <c r="AQ1011" s="2237"/>
      <c r="AR1011" s="2237"/>
      <c r="AS1011" s="2237"/>
      <c r="AT1011" s="2237"/>
      <c r="AU1011" s="2237"/>
      <c r="AV1011" s="2237"/>
      <c r="AW1011" s="2237"/>
      <c r="AX1011" s="2237"/>
      <c r="AY1011" s="2237"/>
      <c r="AZ1011" s="2237"/>
      <c r="BA1011" s="2237"/>
      <c r="BB1011" s="2237"/>
      <c r="BC1011" s="2237"/>
      <c r="BD1011" s="2237"/>
      <c r="BE1011" s="2237"/>
      <c r="BF1011" s="2237"/>
      <c r="BG1011" s="2237"/>
      <c r="BH1011" s="2237"/>
      <c r="BI1011" s="2237"/>
      <c r="BJ1011" s="2237"/>
      <c r="BK1011" s="2237"/>
      <c r="BL1011" s="2237"/>
      <c r="BM1011" s="2237"/>
      <c r="BN1011" s="2237"/>
      <c r="BO1011" s="2237"/>
      <c r="BP1011" s="2237"/>
      <c r="BQ1011" s="2237"/>
      <c r="BR1011" s="2237"/>
      <c r="BS1011" s="2238"/>
      <c r="BT1011" s="2237"/>
      <c r="BU1011" s="2237"/>
      <c r="BV1011" s="2237"/>
      <c r="BW1011" s="2237"/>
      <c r="BX1011" s="2237"/>
      <c r="BY1011" s="2237"/>
      <c r="BZ1011" s="2237"/>
      <c r="CA1011" s="2237"/>
      <c r="CB1011" s="2237"/>
      <c r="CC1011" s="2237"/>
      <c r="CD1011" s="2237"/>
      <c r="CE1011" s="2237"/>
      <c r="CF1011" s="2237"/>
      <c r="CG1011" s="2237"/>
      <c r="CH1011" s="2237"/>
      <c r="CI1011" s="2237"/>
      <c r="CJ1011" s="2237"/>
      <c r="CK1011" s="2237"/>
      <c r="CL1011" s="2237"/>
      <c r="CM1011" s="2238"/>
      <c r="CN1011" s="2238"/>
      <c r="CO1011" s="2239"/>
      <c r="CQ1011" s="1653"/>
    </row>
    <row r="1012" spans="1:95" s="551" customFormat="1" x14ac:dyDescent="0.2">
      <c r="A1012" s="2170"/>
      <c r="B1012" s="2236"/>
      <c r="C1012" s="2164"/>
      <c r="D1012" s="2164"/>
      <c r="E1012" s="2165"/>
      <c r="F1012" s="2167"/>
      <c r="G1012" s="2164"/>
      <c r="H1012" s="2167"/>
      <c r="I1012" s="2237"/>
      <c r="J1012" s="2237"/>
      <c r="K1012" s="2237"/>
      <c r="L1012" s="2237"/>
      <c r="M1012" s="2237"/>
      <c r="N1012" s="2237"/>
      <c r="O1012" s="2237"/>
      <c r="P1012" s="2237"/>
      <c r="Q1012" s="2237"/>
      <c r="R1012" s="2237"/>
      <c r="S1012" s="2237"/>
      <c r="T1012" s="2237"/>
      <c r="U1012" s="2237"/>
      <c r="V1012" s="2237"/>
      <c r="W1012" s="2237"/>
      <c r="X1012" s="2237"/>
      <c r="Y1012" s="2237"/>
      <c r="Z1012" s="2237"/>
      <c r="AA1012" s="2237"/>
      <c r="AB1012" s="2238"/>
      <c r="AC1012" s="2238"/>
      <c r="AD1012" s="2238"/>
      <c r="AE1012" s="2238"/>
      <c r="AF1012" s="2237"/>
      <c r="AG1012" s="2237"/>
      <c r="AH1012" s="2237"/>
      <c r="AI1012" s="2237"/>
      <c r="AJ1012" s="2237"/>
      <c r="AK1012" s="2237"/>
      <c r="AL1012" s="2237"/>
      <c r="AM1012" s="2237"/>
      <c r="AN1012" s="2237"/>
      <c r="AO1012" s="2237"/>
      <c r="AP1012" s="2237"/>
      <c r="AQ1012" s="2237"/>
      <c r="AR1012" s="2237"/>
      <c r="AS1012" s="2237"/>
      <c r="AT1012" s="2237"/>
      <c r="AU1012" s="2237"/>
      <c r="AV1012" s="2237"/>
      <c r="AW1012" s="2237"/>
      <c r="AX1012" s="2237"/>
      <c r="AY1012" s="2237"/>
      <c r="AZ1012" s="2237"/>
      <c r="BA1012" s="2237"/>
      <c r="BB1012" s="2237"/>
      <c r="BC1012" s="2237"/>
      <c r="BD1012" s="2237"/>
      <c r="BE1012" s="2237"/>
      <c r="BF1012" s="2237"/>
      <c r="BG1012" s="2237"/>
      <c r="BH1012" s="2237"/>
      <c r="BI1012" s="2237"/>
      <c r="BJ1012" s="2237"/>
      <c r="BK1012" s="2237"/>
      <c r="BL1012" s="2237"/>
      <c r="BM1012" s="2237"/>
      <c r="BN1012" s="2237"/>
      <c r="BO1012" s="2237"/>
      <c r="BP1012" s="2237"/>
      <c r="BQ1012" s="2237"/>
      <c r="BR1012" s="2237"/>
      <c r="BS1012" s="2238"/>
      <c r="BT1012" s="2237"/>
      <c r="BU1012" s="2237"/>
      <c r="BV1012" s="2237"/>
      <c r="BW1012" s="2237"/>
      <c r="BX1012" s="2237"/>
      <c r="BY1012" s="2237"/>
      <c r="BZ1012" s="2237"/>
      <c r="CA1012" s="2237"/>
      <c r="CB1012" s="2237"/>
      <c r="CC1012" s="2237"/>
      <c r="CD1012" s="2237"/>
      <c r="CE1012" s="2237"/>
      <c r="CF1012" s="2237"/>
      <c r="CG1012" s="2237"/>
      <c r="CH1012" s="2237"/>
      <c r="CI1012" s="2237"/>
      <c r="CJ1012" s="2237"/>
      <c r="CK1012" s="2237"/>
      <c r="CL1012" s="2237"/>
      <c r="CM1012" s="2238"/>
      <c r="CN1012" s="2238"/>
      <c r="CO1012" s="2239"/>
      <c r="CQ1012" s="1653"/>
    </row>
    <row r="1013" spans="1:95" s="551" customFormat="1" x14ac:dyDescent="0.2">
      <c r="A1013" s="2170"/>
      <c r="B1013" s="2236"/>
      <c r="C1013" s="2164"/>
      <c r="D1013" s="2164"/>
      <c r="E1013" s="2165"/>
      <c r="F1013" s="2167"/>
      <c r="G1013" s="2164"/>
      <c r="H1013" s="2167"/>
      <c r="I1013" s="2237"/>
      <c r="J1013" s="2237"/>
      <c r="K1013" s="2237"/>
      <c r="L1013" s="2237"/>
      <c r="M1013" s="2237"/>
      <c r="N1013" s="2237"/>
      <c r="O1013" s="2237"/>
      <c r="P1013" s="2237"/>
      <c r="Q1013" s="2237"/>
      <c r="R1013" s="2237"/>
      <c r="S1013" s="2237"/>
      <c r="T1013" s="2237"/>
      <c r="U1013" s="2237"/>
      <c r="V1013" s="2237"/>
      <c r="W1013" s="2237"/>
      <c r="X1013" s="2237"/>
      <c r="Y1013" s="2237"/>
      <c r="Z1013" s="2237"/>
      <c r="AA1013" s="2237"/>
      <c r="AB1013" s="2238"/>
      <c r="AC1013" s="2238"/>
      <c r="AD1013" s="2238"/>
      <c r="AE1013" s="2238"/>
      <c r="AF1013" s="2237"/>
      <c r="AG1013" s="2237"/>
      <c r="AH1013" s="2237"/>
      <c r="AI1013" s="2237"/>
      <c r="AJ1013" s="2237"/>
      <c r="AK1013" s="2237"/>
      <c r="AL1013" s="2237"/>
      <c r="AM1013" s="2237"/>
      <c r="AN1013" s="2237"/>
      <c r="AO1013" s="2237"/>
      <c r="AP1013" s="2237"/>
      <c r="AQ1013" s="2237"/>
      <c r="AR1013" s="2237"/>
      <c r="AS1013" s="2237"/>
      <c r="AT1013" s="2237"/>
      <c r="AU1013" s="2237"/>
      <c r="AV1013" s="2237"/>
      <c r="AW1013" s="2237"/>
      <c r="AX1013" s="2237"/>
      <c r="AY1013" s="2237"/>
      <c r="AZ1013" s="2237"/>
      <c r="BA1013" s="2237"/>
      <c r="BB1013" s="2237"/>
      <c r="BC1013" s="2237"/>
      <c r="BD1013" s="2237"/>
      <c r="BE1013" s="2237"/>
      <c r="BF1013" s="2237"/>
      <c r="BG1013" s="2237"/>
      <c r="BH1013" s="2237"/>
      <c r="BI1013" s="2237"/>
      <c r="BJ1013" s="2237"/>
      <c r="BK1013" s="2237"/>
      <c r="BL1013" s="2237"/>
      <c r="BM1013" s="2237"/>
      <c r="BN1013" s="2237"/>
      <c r="BO1013" s="2237"/>
      <c r="BP1013" s="2237"/>
      <c r="BQ1013" s="2237"/>
      <c r="BR1013" s="2237"/>
      <c r="BS1013" s="2238"/>
      <c r="BT1013" s="2237"/>
      <c r="BU1013" s="2237"/>
      <c r="BV1013" s="2237"/>
      <c r="BW1013" s="2237"/>
      <c r="BX1013" s="2237"/>
      <c r="BY1013" s="2237"/>
      <c r="BZ1013" s="2237"/>
      <c r="CA1013" s="2237"/>
      <c r="CB1013" s="2237"/>
      <c r="CC1013" s="2237"/>
      <c r="CD1013" s="2237"/>
      <c r="CE1013" s="2237"/>
      <c r="CF1013" s="2237"/>
      <c r="CG1013" s="2237"/>
      <c r="CH1013" s="2237"/>
      <c r="CI1013" s="2237"/>
      <c r="CJ1013" s="2237"/>
      <c r="CK1013" s="2237"/>
      <c r="CL1013" s="2237"/>
      <c r="CM1013" s="2238"/>
      <c r="CN1013" s="2238"/>
      <c r="CO1013" s="2239"/>
      <c r="CQ1013" s="1653"/>
    </row>
    <row r="1014" spans="1:95" s="551" customFormat="1" x14ac:dyDescent="0.2">
      <c r="A1014" s="2170"/>
      <c r="B1014" s="2236"/>
      <c r="C1014" s="2164"/>
      <c r="D1014" s="2164"/>
      <c r="E1014" s="2165"/>
      <c r="F1014" s="2167"/>
      <c r="G1014" s="2164"/>
      <c r="H1014" s="2167"/>
      <c r="I1014" s="2237"/>
      <c r="J1014" s="2237"/>
      <c r="K1014" s="2237"/>
      <c r="L1014" s="2237"/>
      <c r="M1014" s="2237"/>
      <c r="N1014" s="2237"/>
      <c r="O1014" s="2237"/>
      <c r="P1014" s="2237"/>
      <c r="Q1014" s="2237"/>
      <c r="R1014" s="2237"/>
      <c r="S1014" s="2237"/>
      <c r="T1014" s="2237"/>
      <c r="U1014" s="2237"/>
      <c r="V1014" s="2237"/>
      <c r="W1014" s="2237"/>
      <c r="X1014" s="2237"/>
      <c r="Y1014" s="2237"/>
      <c r="Z1014" s="2237"/>
      <c r="AA1014" s="2237"/>
      <c r="AB1014" s="2238"/>
      <c r="AC1014" s="2238"/>
      <c r="AD1014" s="2238"/>
      <c r="AE1014" s="2238"/>
      <c r="AF1014" s="2237"/>
      <c r="AG1014" s="2237"/>
      <c r="AH1014" s="2237"/>
      <c r="AI1014" s="2237"/>
      <c r="AJ1014" s="2237"/>
      <c r="AK1014" s="2237"/>
      <c r="AL1014" s="2237"/>
      <c r="AM1014" s="2237"/>
      <c r="AN1014" s="2237"/>
      <c r="AO1014" s="2237"/>
      <c r="AP1014" s="2237"/>
      <c r="AQ1014" s="2237"/>
      <c r="AR1014" s="2237"/>
      <c r="AS1014" s="2237"/>
      <c r="AT1014" s="2237"/>
      <c r="AU1014" s="2237"/>
      <c r="AV1014" s="2237"/>
      <c r="AW1014" s="2237"/>
      <c r="AX1014" s="2237"/>
      <c r="AY1014" s="2237"/>
      <c r="AZ1014" s="2237"/>
      <c r="BA1014" s="2237"/>
      <c r="BB1014" s="2237"/>
      <c r="BC1014" s="2237"/>
      <c r="BD1014" s="2237"/>
      <c r="BE1014" s="2237"/>
      <c r="BF1014" s="2237"/>
      <c r="BG1014" s="2237"/>
      <c r="BH1014" s="2237"/>
      <c r="BI1014" s="2237"/>
      <c r="BJ1014" s="2237"/>
      <c r="BK1014" s="2237"/>
      <c r="BL1014" s="2237"/>
      <c r="BM1014" s="2237"/>
      <c r="BN1014" s="2237"/>
      <c r="BO1014" s="2237"/>
      <c r="BP1014" s="2237"/>
      <c r="BQ1014" s="2237"/>
      <c r="BR1014" s="2237"/>
      <c r="BS1014" s="2238"/>
      <c r="BT1014" s="2237"/>
      <c r="BU1014" s="2237"/>
      <c r="BV1014" s="2237"/>
      <c r="BW1014" s="2237"/>
      <c r="BX1014" s="2237"/>
      <c r="BY1014" s="2237"/>
      <c r="BZ1014" s="2237"/>
      <c r="CA1014" s="2237"/>
      <c r="CB1014" s="2237"/>
      <c r="CC1014" s="2237"/>
      <c r="CD1014" s="2237"/>
      <c r="CE1014" s="2237"/>
      <c r="CF1014" s="2237"/>
      <c r="CG1014" s="2237"/>
      <c r="CH1014" s="2237"/>
      <c r="CI1014" s="2237"/>
      <c r="CJ1014" s="2237"/>
      <c r="CK1014" s="2237"/>
      <c r="CL1014" s="2237"/>
      <c r="CM1014" s="2238"/>
      <c r="CN1014" s="2238"/>
      <c r="CO1014" s="2239"/>
      <c r="CQ1014" s="1653"/>
    </row>
    <row r="1015" spans="1:95" s="551" customFormat="1" x14ac:dyDescent="0.2">
      <c r="A1015" s="2170"/>
      <c r="B1015" s="2236"/>
      <c r="C1015" s="2164"/>
      <c r="D1015" s="2164"/>
      <c r="E1015" s="2165"/>
      <c r="F1015" s="2167"/>
      <c r="G1015" s="2164"/>
      <c r="H1015" s="2167"/>
      <c r="I1015" s="2237"/>
      <c r="J1015" s="2237"/>
      <c r="K1015" s="2237"/>
      <c r="L1015" s="2237"/>
      <c r="M1015" s="2237"/>
      <c r="N1015" s="2237"/>
      <c r="O1015" s="2237"/>
      <c r="P1015" s="2237"/>
      <c r="Q1015" s="2237"/>
      <c r="R1015" s="2237"/>
      <c r="S1015" s="2237"/>
      <c r="T1015" s="2237"/>
      <c r="U1015" s="2237"/>
      <c r="V1015" s="2237"/>
      <c r="W1015" s="2237"/>
      <c r="X1015" s="2237"/>
      <c r="Y1015" s="2237"/>
      <c r="Z1015" s="2237"/>
      <c r="AA1015" s="2237"/>
      <c r="AB1015" s="2238"/>
      <c r="AC1015" s="2238"/>
      <c r="AD1015" s="2238"/>
      <c r="AE1015" s="2238"/>
      <c r="AF1015" s="2237"/>
      <c r="AG1015" s="2237"/>
      <c r="AH1015" s="2237"/>
      <c r="AI1015" s="2237"/>
      <c r="AJ1015" s="2237"/>
      <c r="AK1015" s="2237"/>
      <c r="AL1015" s="2237"/>
      <c r="AM1015" s="2237"/>
      <c r="AN1015" s="2237"/>
      <c r="AO1015" s="2237"/>
      <c r="AP1015" s="2237"/>
      <c r="AQ1015" s="2237"/>
      <c r="AR1015" s="2237"/>
      <c r="AS1015" s="2237"/>
      <c r="AT1015" s="2237"/>
      <c r="AU1015" s="2237"/>
      <c r="AV1015" s="2237"/>
      <c r="AW1015" s="2237"/>
      <c r="AX1015" s="2237"/>
      <c r="AY1015" s="2237"/>
      <c r="AZ1015" s="2237"/>
      <c r="BA1015" s="2237"/>
      <c r="BB1015" s="2237"/>
      <c r="BC1015" s="2237"/>
      <c r="BD1015" s="2237"/>
      <c r="BE1015" s="2237"/>
      <c r="BF1015" s="2237"/>
      <c r="BG1015" s="2237"/>
      <c r="BH1015" s="2237"/>
      <c r="BI1015" s="2237"/>
      <c r="BJ1015" s="2237"/>
      <c r="BK1015" s="2237"/>
      <c r="BL1015" s="2237"/>
      <c r="BM1015" s="2237"/>
      <c r="BN1015" s="2237"/>
      <c r="BO1015" s="2237"/>
      <c r="BP1015" s="2237"/>
      <c r="BQ1015" s="2237"/>
      <c r="BR1015" s="2237"/>
      <c r="BS1015" s="2238"/>
      <c r="BT1015" s="2237"/>
      <c r="BU1015" s="2237"/>
      <c r="BV1015" s="2237"/>
      <c r="BW1015" s="2237"/>
      <c r="BX1015" s="2237"/>
      <c r="BY1015" s="2237"/>
      <c r="BZ1015" s="2237"/>
      <c r="CA1015" s="2237"/>
      <c r="CB1015" s="2237"/>
      <c r="CC1015" s="2237"/>
      <c r="CD1015" s="2237"/>
      <c r="CE1015" s="2237"/>
      <c r="CF1015" s="2237"/>
      <c r="CG1015" s="2237"/>
      <c r="CH1015" s="2237"/>
      <c r="CI1015" s="2237"/>
      <c r="CJ1015" s="2237"/>
      <c r="CK1015" s="2237"/>
      <c r="CL1015" s="2237"/>
      <c r="CM1015" s="2238"/>
      <c r="CN1015" s="2238"/>
      <c r="CO1015" s="2239"/>
      <c r="CQ1015" s="1653"/>
    </row>
    <row r="1016" spans="1:95" s="551" customFormat="1" x14ac:dyDescent="0.2">
      <c r="A1016" s="2170"/>
      <c r="B1016" s="2236"/>
      <c r="C1016" s="2164"/>
      <c r="D1016" s="2164"/>
      <c r="E1016" s="2165"/>
      <c r="F1016" s="2167"/>
      <c r="G1016" s="2164"/>
      <c r="H1016" s="2167"/>
      <c r="I1016" s="2237"/>
      <c r="J1016" s="2237"/>
      <c r="K1016" s="2237"/>
      <c r="L1016" s="2237"/>
      <c r="M1016" s="2237"/>
      <c r="N1016" s="2237"/>
      <c r="O1016" s="2237"/>
      <c r="P1016" s="2237"/>
      <c r="Q1016" s="2237"/>
      <c r="R1016" s="2237"/>
      <c r="S1016" s="2237"/>
      <c r="T1016" s="2237"/>
      <c r="U1016" s="2237"/>
      <c r="V1016" s="2237"/>
      <c r="W1016" s="2237"/>
      <c r="X1016" s="2237"/>
      <c r="Y1016" s="2237"/>
      <c r="Z1016" s="2237"/>
      <c r="AA1016" s="2237"/>
      <c r="AB1016" s="2238"/>
      <c r="AC1016" s="2238"/>
      <c r="AD1016" s="2238"/>
      <c r="AE1016" s="2238"/>
      <c r="AF1016" s="2237"/>
      <c r="AG1016" s="2237"/>
      <c r="AH1016" s="2237"/>
      <c r="AI1016" s="2237"/>
      <c r="AJ1016" s="2237"/>
      <c r="AK1016" s="2237"/>
      <c r="AL1016" s="2237"/>
      <c r="AM1016" s="2237"/>
      <c r="AN1016" s="2237"/>
      <c r="AO1016" s="2237"/>
      <c r="AP1016" s="2237"/>
      <c r="AQ1016" s="2237"/>
      <c r="AR1016" s="2237"/>
      <c r="AS1016" s="2237"/>
      <c r="AT1016" s="2237"/>
      <c r="AU1016" s="2237"/>
      <c r="AV1016" s="2237"/>
      <c r="AW1016" s="2237"/>
      <c r="AX1016" s="2237"/>
      <c r="AY1016" s="2237"/>
      <c r="AZ1016" s="2237"/>
      <c r="BA1016" s="2237"/>
      <c r="BB1016" s="2237"/>
      <c r="BC1016" s="2237"/>
      <c r="BD1016" s="2237"/>
      <c r="BE1016" s="2237"/>
      <c r="BF1016" s="2237"/>
      <c r="BG1016" s="2237"/>
      <c r="BH1016" s="2237"/>
      <c r="BI1016" s="2237"/>
      <c r="BJ1016" s="2237"/>
      <c r="BK1016" s="2237"/>
      <c r="BL1016" s="2237"/>
      <c r="BM1016" s="2237"/>
      <c r="BN1016" s="2237"/>
      <c r="BO1016" s="2237"/>
      <c r="BP1016" s="2237"/>
      <c r="BQ1016" s="2237"/>
      <c r="BR1016" s="2237"/>
      <c r="BS1016" s="2238"/>
      <c r="BT1016" s="2237"/>
      <c r="BU1016" s="2237"/>
      <c r="BV1016" s="2237"/>
      <c r="BW1016" s="2237"/>
      <c r="BX1016" s="2237"/>
      <c r="BY1016" s="2237"/>
      <c r="BZ1016" s="2237"/>
      <c r="CA1016" s="2237"/>
      <c r="CB1016" s="2237"/>
      <c r="CC1016" s="2237"/>
      <c r="CD1016" s="2237"/>
      <c r="CE1016" s="2237"/>
      <c r="CF1016" s="2237"/>
      <c r="CG1016" s="2237"/>
      <c r="CH1016" s="2237"/>
      <c r="CI1016" s="2237"/>
      <c r="CJ1016" s="2237"/>
      <c r="CK1016" s="2237"/>
      <c r="CL1016" s="2237"/>
      <c r="CM1016" s="2238"/>
      <c r="CN1016" s="2238"/>
      <c r="CO1016" s="2239"/>
      <c r="CQ1016" s="1653"/>
    </row>
    <row r="1017" spans="1:95" s="551" customFormat="1" x14ac:dyDescent="0.2">
      <c r="A1017" s="2170"/>
      <c r="B1017" s="2236"/>
      <c r="C1017" s="2164"/>
      <c r="D1017" s="2164"/>
      <c r="E1017" s="2165"/>
      <c r="F1017" s="2167"/>
      <c r="G1017" s="2164"/>
      <c r="H1017" s="2167"/>
      <c r="I1017" s="2237"/>
      <c r="J1017" s="2237"/>
      <c r="K1017" s="2237"/>
      <c r="L1017" s="2237"/>
      <c r="M1017" s="2237"/>
      <c r="N1017" s="2237"/>
      <c r="O1017" s="2237"/>
      <c r="P1017" s="2237"/>
      <c r="Q1017" s="2237"/>
      <c r="R1017" s="2237"/>
      <c r="S1017" s="2237"/>
      <c r="T1017" s="2237"/>
      <c r="U1017" s="2237"/>
      <c r="V1017" s="2237"/>
      <c r="W1017" s="2237"/>
      <c r="X1017" s="2237"/>
      <c r="Y1017" s="2237"/>
      <c r="Z1017" s="2237"/>
      <c r="AA1017" s="2237"/>
      <c r="AB1017" s="2238"/>
      <c r="AC1017" s="2238"/>
      <c r="AD1017" s="2238"/>
      <c r="AE1017" s="2238"/>
      <c r="AF1017" s="2237"/>
      <c r="AG1017" s="2237"/>
      <c r="AH1017" s="2237"/>
      <c r="AI1017" s="2237"/>
      <c r="AJ1017" s="2237"/>
      <c r="AK1017" s="2237"/>
      <c r="AL1017" s="2237"/>
      <c r="AM1017" s="2237"/>
      <c r="AN1017" s="2237"/>
      <c r="AO1017" s="2237"/>
      <c r="AP1017" s="2237"/>
      <c r="AQ1017" s="2237"/>
      <c r="AR1017" s="2237"/>
      <c r="AS1017" s="2237"/>
      <c r="AT1017" s="2237"/>
      <c r="AU1017" s="2237"/>
      <c r="AV1017" s="2237"/>
      <c r="AW1017" s="2237"/>
      <c r="AX1017" s="2237"/>
      <c r="AY1017" s="2237"/>
      <c r="AZ1017" s="2237"/>
      <c r="BA1017" s="2237"/>
      <c r="BB1017" s="2237"/>
      <c r="BC1017" s="2237"/>
      <c r="BD1017" s="2237"/>
      <c r="BE1017" s="2237"/>
      <c r="BF1017" s="2237"/>
      <c r="BG1017" s="2237"/>
      <c r="BH1017" s="2237"/>
      <c r="BI1017" s="2237"/>
      <c r="BJ1017" s="2237"/>
      <c r="BK1017" s="2237"/>
      <c r="BL1017" s="2237"/>
      <c r="BM1017" s="2237"/>
      <c r="BN1017" s="2237"/>
      <c r="BO1017" s="2237"/>
      <c r="BP1017" s="2237"/>
      <c r="BQ1017" s="2237"/>
      <c r="BR1017" s="2237"/>
      <c r="BS1017" s="2238"/>
      <c r="BT1017" s="2237"/>
      <c r="BU1017" s="2237"/>
      <c r="BV1017" s="2237"/>
      <c r="BW1017" s="2237"/>
      <c r="BX1017" s="2237"/>
      <c r="BY1017" s="2237"/>
      <c r="BZ1017" s="2237"/>
      <c r="CA1017" s="2237"/>
      <c r="CB1017" s="2237"/>
      <c r="CC1017" s="2237"/>
      <c r="CD1017" s="2237"/>
      <c r="CE1017" s="2237"/>
      <c r="CF1017" s="2237"/>
      <c r="CG1017" s="2237"/>
      <c r="CH1017" s="2237"/>
      <c r="CI1017" s="2237"/>
      <c r="CJ1017" s="2237"/>
      <c r="CK1017" s="2237"/>
      <c r="CL1017" s="2237"/>
      <c r="CM1017" s="2238"/>
      <c r="CN1017" s="2238"/>
      <c r="CO1017" s="2239"/>
      <c r="CQ1017" s="1653"/>
    </row>
    <row r="1018" spans="1:95" s="551" customFormat="1" x14ac:dyDescent="0.2">
      <c r="A1018" s="2170"/>
      <c r="B1018" s="2236"/>
      <c r="C1018" s="2164"/>
      <c r="D1018" s="2164"/>
      <c r="E1018" s="2165"/>
      <c r="F1018" s="2167"/>
      <c r="G1018" s="2164"/>
      <c r="H1018" s="2167"/>
      <c r="I1018" s="2237"/>
      <c r="J1018" s="2237"/>
      <c r="K1018" s="2237"/>
      <c r="L1018" s="2237"/>
      <c r="M1018" s="2237"/>
      <c r="N1018" s="2237"/>
      <c r="O1018" s="2237"/>
      <c r="P1018" s="2237"/>
      <c r="Q1018" s="2237"/>
      <c r="R1018" s="2237"/>
      <c r="S1018" s="2237"/>
      <c r="T1018" s="2237"/>
      <c r="U1018" s="2237"/>
      <c r="V1018" s="2237"/>
      <c r="W1018" s="2237"/>
      <c r="X1018" s="2237"/>
      <c r="Y1018" s="2237"/>
      <c r="Z1018" s="2237"/>
      <c r="AA1018" s="2237"/>
      <c r="AB1018" s="2238"/>
      <c r="AC1018" s="2238"/>
      <c r="AD1018" s="2238"/>
      <c r="AE1018" s="2238"/>
      <c r="AF1018" s="2237"/>
      <c r="AG1018" s="2237"/>
      <c r="AH1018" s="2237"/>
      <c r="AI1018" s="2237"/>
      <c r="AJ1018" s="2237"/>
      <c r="AK1018" s="2237"/>
      <c r="AL1018" s="2237"/>
      <c r="AM1018" s="2237"/>
      <c r="AN1018" s="2237"/>
      <c r="AO1018" s="2237"/>
      <c r="AP1018" s="2237"/>
      <c r="AQ1018" s="2237"/>
      <c r="AR1018" s="2237"/>
      <c r="AS1018" s="2237"/>
      <c r="AT1018" s="2237"/>
      <c r="AU1018" s="2237"/>
      <c r="AV1018" s="2237"/>
      <c r="AW1018" s="2237"/>
      <c r="AX1018" s="2237"/>
      <c r="AY1018" s="2237"/>
      <c r="AZ1018" s="2237"/>
      <c r="BA1018" s="2237"/>
      <c r="BB1018" s="2237"/>
      <c r="BC1018" s="2237"/>
      <c r="BD1018" s="2237"/>
      <c r="BE1018" s="2237"/>
      <c r="BF1018" s="2237"/>
      <c r="BG1018" s="2237"/>
      <c r="BH1018" s="2237"/>
      <c r="BI1018" s="2237"/>
      <c r="BJ1018" s="2237"/>
      <c r="BK1018" s="2237"/>
      <c r="BL1018" s="2237"/>
      <c r="BM1018" s="2237"/>
      <c r="BN1018" s="2237"/>
      <c r="BO1018" s="2237"/>
      <c r="BP1018" s="2237"/>
      <c r="BQ1018" s="2237"/>
      <c r="BR1018" s="2237"/>
      <c r="BS1018" s="2238"/>
      <c r="BT1018" s="2237"/>
      <c r="BU1018" s="2237"/>
      <c r="BV1018" s="2237"/>
      <c r="BW1018" s="2237"/>
      <c r="BX1018" s="2237"/>
      <c r="BY1018" s="2237"/>
      <c r="BZ1018" s="2237"/>
      <c r="CA1018" s="2237"/>
      <c r="CB1018" s="2237"/>
      <c r="CC1018" s="2237"/>
      <c r="CD1018" s="2237"/>
      <c r="CE1018" s="2237"/>
      <c r="CF1018" s="2237"/>
      <c r="CG1018" s="2237"/>
      <c r="CH1018" s="2237"/>
      <c r="CI1018" s="2237"/>
      <c r="CJ1018" s="2237"/>
      <c r="CK1018" s="2237"/>
      <c r="CL1018" s="2237"/>
      <c r="CM1018" s="2238"/>
      <c r="CN1018" s="2238"/>
      <c r="CO1018" s="2239"/>
      <c r="CQ1018" s="1653"/>
    </row>
    <row r="1019" spans="1:95" s="551" customFormat="1" x14ac:dyDescent="0.2">
      <c r="A1019" s="2170"/>
      <c r="B1019" s="2236"/>
      <c r="C1019" s="2164"/>
      <c r="D1019" s="2164"/>
      <c r="E1019" s="2165"/>
      <c r="F1019" s="2167"/>
      <c r="G1019" s="2164"/>
      <c r="H1019" s="2167"/>
      <c r="I1019" s="2237"/>
      <c r="J1019" s="2237"/>
      <c r="K1019" s="2237"/>
      <c r="L1019" s="2237"/>
      <c r="M1019" s="2237"/>
      <c r="N1019" s="2237"/>
      <c r="O1019" s="2237"/>
      <c r="P1019" s="2237"/>
      <c r="Q1019" s="2237"/>
      <c r="R1019" s="2237"/>
      <c r="S1019" s="2237"/>
      <c r="T1019" s="2237"/>
      <c r="U1019" s="2237"/>
      <c r="V1019" s="2237"/>
      <c r="W1019" s="2237"/>
      <c r="X1019" s="2237"/>
      <c r="Y1019" s="2237"/>
      <c r="Z1019" s="2237"/>
      <c r="AA1019" s="2237"/>
      <c r="AB1019" s="2238"/>
      <c r="AC1019" s="2238"/>
      <c r="AD1019" s="2238"/>
      <c r="AE1019" s="2238"/>
      <c r="AF1019" s="2237"/>
      <c r="AG1019" s="2237"/>
      <c r="AH1019" s="2237"/>
      <c r="AI1019" s="2237"/>
      <c r="AJ1019" s="2237"/>
      <c r="AK1019" s="2237"/>
      <c r="AL1019" s="2237"/>
      <c r="AM1019" s="2237"/>
      <c r="AN1019" s="2237"/>
      <c r="AO1019" s="2237"/>
      <c r="AP1019" s="2237"/>
      <c r="AQ1019" s="2237"/>
      <c r="AR1019" s="2237"/>
      <c r="AS1019" s="2237"/>
      <c r="AT1019" s="2237"/>
      <c r="AU1019" s="2237"/>
      <c r="AV1019" s="2237"/>
      <c r="AW1019" s="2237"/>
      <c r="AX1019" s="2237"/>
      <c r="AY1019" s="2237"/>
      <c r="AZ1019" s="2237"/>
      <c r="BA1019" s="2237"/>
      <c r="BB1019" s="2237"/>
      <c r="BC1019" s="2237"/>
      <c r="BD1019" s="2237"/>
      <c r="BE1019" s="2237"/>
      <c r="BF1019" s="2237"/>
      <c r="BG1019" s="2237"/>
      <c r="BH1019" s="2237"/>
      <c r="BI1019" s="2237"/>
      <c r="BJ1019" s="2237"/>
      <c r="BK1019" s="2237"/>
      <c r="BL1019" s="2237"/>
      <c r="BM1019" s="2237"/>
      <c r="BN1019" s="2237"/>
      <c r="BO1019" s="2237"/>
      <c r="BP1019" s="2237"/>
      <c r="BQ1019" s="2237"/>
      <c r="BR1019" s="2237"/>
      <c r="BS1019" s="2238"/>
      <c r="BT1019" s="2237"/>
      <c r="BU1019" s="2237"/>
      <c r="BV1019" s="2237"/>
      <c r="BW1019" s="2237"/>
      <c r="BX1019" s="2237"/>
      <c r="BY1019" s="2237"/>
      <c r="BZ1019" s="2237"/>
      <c r="CA1019" s="2237"/>
      <c r="CB1019" s="2237"/>
      <c r="CC1019" s="2237"/>
      <c r="CD1019" s="2237"/>
      <c r="CE1019" s="2237"/>
      <c r="CF1019" s="2237"/>
      <c r="CG1019" s="2237"/>
      <c r="CH1019" s="2237"/>
      <c r="CI1019" s="2237"/>
      <c r="CJ1019" s="2237"/>
      <c r="CK1019" s="2237"/>
      <c r="CL1019" s="2237"/>
      <c r="CM1019" s="2238"/>
      <c r="CN1019" s="2238"/>
      <c r="CO1019" s="2239"/>
      <c r="CQ1019" s="1653"/>
    </row>
    <row r="1020" spans="1:95" s="551" customFormat="1" x14ac:dyDescent="0.2">
      <c r="A1020" s="2170"/>
      <c r="B1020" s="2236"/>
      <c r="C1020" s="2164"/>
      <c r="D1020" s="2164"/>
      <c r="E1020" s="2165"/>
      <c r="F1020" s="2167"/>
      <c r="G1020" s="2164"/>
      <c r="H1020" s="2167"/>
      <c r="I1020" s="2237"/>
      <c r="J1020" s="2237"/>
      <c r="K1020" s="2237"/>
      <c r="L1020" s="2237"/>
      <c r="M1020" s="2237"/>
      <c r="N1020" s="2237"/>
      <c r="O1020" s="2237"/>
      <c r="P1020" s="2237"/>
      <c r="Q1020" s="2237"/>
      <c r="R1020" s="2237"/>
      <c r="S1020" s="2237"/>
      <c r="T1020" s="2237"/>
      <c r="U1020" s="2237"/>
      <c r="V1020" s="2237"/>
      <c r="W1020" s="2237"/>
      <c r="X1020" s="2237"/>
      <c r="Y1020" s="2237"/>
      <c r="Z1020" s="2237"/>
      <c r="AA1020" s="2237"/>
      <c r="AB1020" s="2238"/>
      <c r="AC1020" s="2238"/>
      <c r="AD1020" s="2238"/>
      <c r="AE1020" s="2238"/>
      <c r="AF1020" s="2237"/>
      <c r="AG1020" s="2237"/>
      <c r="AH1020" s="2237"/>
      <c r="AI1020" s="2237"/>
      <c r="AJ1020" s="2237"/>
      <c r="AK1020" s="2237"/>
      <c r="AL1020" s="2237"/>
      <c r="AM1020" s="2237"/>
      <c r="AN1020" s="2237"/>
      <c r="AO1020" s="2237"/>
      <c r="AP1020" s="2237"/>
      <c r="AQ1020" s="2237"/>
      <c r="AR1020" s="2237"/>
      <c r="AS1020" s="2237"/>
      <c r="AT1020" s="2237"/>
      <c r="AU1020" s="2237"/>
      <c r="AV1020" s="2237"/>
      <c r="AW1020" s="2237"/>
      <c r="AX1020" s="2237"/>
      <c r="AY1020" s="2237"/>
      <c r="AZ1020" s="2237"/>
      <c r="BA1020" s="2237"/>
      <c r="BB1020" s="2237"/>
      <c r="BC1020" s="2237"/>
      <c r="BD1020" s="2237"/>
      <c r="BE1020" s="2237"/>
      <c r="BF1020" s="2237"/>
      <c r="BG1020" s="2237"/>
      <c r="BH1020" s="2237"/>
      <c r="BI1020" s="2237"/>
      <c r="BJ1020" s="2237"/>
      <c r="BK1020" s="2237"/>
      <c r="BL1020" s="2237"/>
      <c r="BM1020" s="2237"/>
      <c r="BN1020" s="2237"/>
      <c r="BO1020" s="2237"/>
      <c r="BP1020" s="2237"/>
      <c r="BQ1020" s="2237"/>
      <c r="BR1020" s="2237"/>
      <c r="BS1020" s="2238"/>
      <c r="BT1020" s="2237"/>
      <c r="BU1020" s="2237"/>
      <c r="BV1020" s="2237"/>
      <c r="BW1020" s="2237"/>
      <c r="BX1020" s="2237"/>
      <c r="BY1020" s="2237"/>
      <c r="BZ1020" s="2237"/>
      <c r="CA1020" s="2237"/>
      <c r="CB1020" s="2237"/>
      <c r="CC1020" s="2237"/>
      <c r="CD1020" s="2237"/>
      <c r="CE1020" s="2237"/>
      <c r="CF1020" s="2237"/>
      <c r="CG1020" s="2237"/>
      <c r="CH1020" s="2237"/>
      <c r="CI1020" s="2237"/>
      <c r="CJ1020" s="2237"/>
      <c r="CK1020" s="2237"/>
      <c r="CL1020" s="2237"/>
      <c r="CM1020" s="2238"/>
      <c r="CN1020" s="2238"/>
      <c r="CO1020" s="2239"/>
      <c r="CQ1020" s="1653"/>
    </row>
    <row r="1021" spans="1:95" s="551" customFormat="1" x14ac:dyDescent="0.2">
      <c r="A1021" s="2170"/>
      <c r="B1021" s="2236"/>
      <c r="C1021" s="2164"/>
      <c r="D1021" s="2164"/>
      <c r="E1021" s="2165"/>
      <c r="F1021" s="2167"/>
      <c r="G1021" s="2164"/>
      <c r="H1021" s="2167"/>
      <c r="I1021" s="2237"/>
      <c r="J1021" s="2237"/>
      <c r="K1021" s="2237"/>
      <c r="L1021" s="2237"/>
      <c r="M1021" s="2237"/>
      <c r="N1021" s="2237"/>
      <c r="O1021" s="2237"/>
      <c r="P1021" s="2237"/>
      <c r="Q1021" s="2237"/>
      <c r="R1021" s="2237"/>
      <c r="S1021" s="2237"/>
      <c r="T1021" s="2237"/>
      <c r="U1021" s="2237"/>
      <c r="V1021" s="2237"/>
      <c r="W1021" s="2237"/>
      <c r="X1021" s="2237"/>
      <c r="Y1021" s="2237"/>
      <c r="Z1021" s="2237"/>
      <c r="AA1021" s="2237"/>
      <c r="AB1021" s="2238"/>
      <c r="AC1021" s="2238"/>
      <c r="AD1021" s="2238"/>
      <c r="AE1021" s="2238"/>
      <c r="AF1021" s="2237"/>
      <c r="AG1021" s="2237"/>
      <c r="AH1021" s="2237"/>
      <c r="AI1021" s="2237"/>
      <c r="AJ1021" s="2237"/>
      <c r="AK1021" s="2237"/>
      <c r="AL1021" s="2237"/>
      <c r="AM1021" s="2237"/>
      <c r="AN1021" s="2237"/>
      <c r="AO1021" s="2237"/>
      <c r="AP1021" s="2237"/>
      <c r="AQ1021" s="2237"/>
      <c r="AR1021" s="2237"/>
      <c r="AS1021" s="2237"/>
      <c r="AT1021" s="2237"/>
      <c r="AU1021" s="2237"/>
      <c r="AV1021" s="2237"/>
      <c r="AW1021" s="2237"/>
      <c r="AX1021" s="2237"/>
      <c r="AY1021" s="2237"/>
      <c r="AZ1021" s="2237"/>
      <c r="BA1021" s="2237"/>
      <c r="BB1021" s="2237"/>
      <c r="BC1021" s="2237"/>
      <c r="BD1021" s="2237"/>
      <c r="BE1021" s="2237"/>
      <c r="BF1021" s="2237"/>
      <c r="BG1021" s="2237"/>
      <c r="BH1021" s="2237"/>
      <c r="BI1021" s="2237"/>
      <c r="BJ1021" s="2237"/>
      <c r="BK1021" s="2237"/>
      <c r="BL1021" s="2237"/>
      <c r="BM1021" s="2237"/>
      <c r="BN1021" s="2237"/>
      <c r="BO1021" s="2237"/>
      <c r="BP1021" s="2237"/>
      <c r="BQ1021" s="2237"/>
      <c r="BR1021" s="2237"/>
      <c r="BS1021" s="2238"/>
      <c r="BT1021" s="2237"/>
      <c r="BU1021" s="2237"/>
      <c r="BV1021" s="2237"/>
      <c r="BW1021" s="2237"/>
      <c r="BX1021" s="2237"/>
      <c r="BY1021" s="2237"/>
      <c r="BZ1021" s="2237"/>
      <c r="CA1021" s="2237"/>
      <c r="CB1021" s="2237"/>
      <c r="CC1021" s="2237"/>
      <c r="CD1021" s="2237"/>
      <c r="CE1021" s="2237"/>
      <c r="CF1021" s="2237"/>
      <c r="CG1021" s="2237"/>
      <c r="CH1021" s="2237"/>
      <c r="CI1021" s="2237"/>
      <c r="CJ1021" s="2237"/>
      <c r="CK1021" s="2237"/>
      <c r="CL1021" s="2237"/>
      <c r="CM1021" s="2238"/>
      <c r="CN1021" s="2238"/>
      <c r="CO1021" s="2239"/>
      <c r="CQ1021" s="1653"/>
    </row>
    <row r="1022" spans="1:95" s="551" customFormat="1" x14ac:dyDescent="0.2">
      <c r="A1022" s="2170"/>
      <c r="B1022" s="2236"/>
      <c r="C1022" s="2164"/>
      <c r="D1022" s="2164"/>
      <c r="E1022" s="2165"/>
      <c r="F1022" s="2167"/>
      <c r="G1022" s="2164"/>
      <c r="H1022" s="2167"/>
      <c r="I1022" s="2237"/>
      <c r="J1022" s="2237"/>
      <c r="K1022" s="2237"/>
      <c r="L1022" s="2237"/>
      <c r="M1022" s="2237"/>
      <c r="N1022" s="2237"/>
      <c r="O1022" s="2237"/>
      <c r="P1022" s="2237"/>
      <c r="Q1022" s="2237"/>
      <c r="R1022" s="2237"/>
      <c r="S1022" s="2237"/>
      <c r="T1022" s="2237"/>
      <c r="U1022" s="2237"/>
      <c r="V1022" s="2237"/>
      <c r="W1022" s="2237"/>
      <c r="X1022" s="2237"/>
      <c r="Y1022" s="2237"/>
      <c r="Z1022" s="2237"/>
      <c r="AA1022" s="2237"/>
      <c r="AB1022" s="2238"/>
      <c r="AC1022" s="2238"/>
      <c r="AD1022" s="2238"/>
      <c r="AE1022" s="2238"/>
      <c r="AF1022" s="2237"/>
      <c r="AG1022" s="2237"/>
      <c r="AH1022" s="2237"/>
      <c r="AI1022" s="2237"/>
      <c r="AJ1022" s="2237"/>
      <c r="AK1022" s="2237"/>
      <c r="AL1022" s="2237"/>
      <c r="AM1022" s="2237"/>
      <c r="AN1022" s="2237"/>
      <c r="AO1022" s="2237"/>
      <c r="AP1022" s="2237"/>
      <c r="AQ1022" s="2237"/>
      <c r="AR1022" s="2237"/>
      <c r="AS1022" s="2237"/>
      <c r="AT1022" s="2237"/>
      <c r="AU1022" s="2237"/>
      <c r="AV1022" s="2237"/>
      <c r="AW1022" s="2237"/>
      <c r="AX1022" s="2237"/>
      <c r="AY1022" s="2237"/>
      <c r="AZ1022" s="2237"/>
      <c r="BA1022" s="2237"/>
      <c r="BB1022" s="2237"/>
      <c r="BC1022" s="2237"/>
      <c r="BD1022" s="2237"/>
      <c r="BE1022" s="2237"/>
      <c r="BF1022" s="2237"/>
      <c r="BG1022" s="2237"/>
      <c r="BH1022" s="2237"/>
      <c r="BI1022" s="2237"/>
      <c r="BJ1022" s="2237"/>
      <c r="BK1022" s="2237"/>
      <c r="BL1022" s="2237"/>
      <c r="BM1022" s="2237"/>
      <c r="BN1022" s="2237"/>
      <c r="BO1022" s="2237"/>
      <c r="BP1022" s="2237"/>
      <c r="BQ1022" s="2237"/>
      <c r="BR1022" s="2237"/>
      <c r="BS1022" s="2238"/>
      <c r="BT1022" s="2237"/>
      <c r="BU1022" s="2237"/>
      <c r="BV1022" s="2237"/>
      <c r="BW1022" s="2237"/>
      <c r="BX1022" s="2237"/>
      <c r="BY1022" s="2237"/>
      <c r="BZ1022" s="2237"/>
      <c r="CA1022" s="2237"/>
      <c r="CB1022" s="2237"/>
      <c r="CC1022" s="2237"/>
      <c r="CD1022" s="2237"/>
      <c r="CE1022" s="2237"/>
      <c r="CF1022" s="2237"/>
      <c r="CG1022" s="2237"/>
      <c r="CH1022" s="2237"/>
      <c r="CI1022" s="2237"/>
      <c r="CJ1022" s="2237"/>
      <c r="CK1022" s="2237"/>
      <c r="CL1022" s="2237"/>
      <c r="CM1022" s="2238"/>
      <c r="CN1022" s="2238"/>
      <c r="CO1022" s="2239"/>
      <c r="CQ1022" s="1653"/>
    </row>
    <row r="1023" spans="1:95" s="551" customFormat="1" x14ac:dyDescent="0.2">
      <c r="A1023" s="2170"/>
      <c r="B1023" s="2236"/>
      <c r="C1023" s="2164"/>
      <c r="D1023" s="2164"/>
      <c r="E1023" s="2165"/>
      <c r="F1023" s="2167"/>
      <c r="G1023" s="2164"/>
      <c r="H1023" s="2167"/>
      <c r="I1023" s="2237"/>
      <c r="J1023" s="2237"/>
      <c r="K1023" s="2237"/>
      <c r="L1023" s="2237"/>
      <c r="M1023" s="2237"/>
      <c r="N1023" s="2237"/>
      <c r="O1023" s="2237"/>
      <c r="P1023" s="2237"/>
      <c r="Q1023" s="2237"/>
      <c r="R1023" s="2237"/>
      <c r="S1023" s="2237"/>
      <c r="T1023" s="2237"/>
      <c r="U1023" s="2237"/>
      <c r="V1023" s="2237"/>
      <c r="W1023" s="2237"/>
      <c r="X1023" s="2237"/>
      <c r="Y1023" s="2237"/>
      <c r="Z1023" s="2237"/>
      <c r="AA1023" s="2237"/>
      <c r="AB1023" s="2238"/>
      <c r="AC1023" s="2238"/>
      <c r="AD1023" s="2238"/>
      <c r="AE1023" s="2238"/>
      <c r="AF1023" s="2237"/>
      <c r="AG1023" s="2237"/>
      <c r="AH1023" s="2237"/>
      <c r="AI1023" s="2237"/>
      <c r="AJ1023" s="2237"/>
      <c r="AK1023" s="2237"/>
      <c r="AL1023" s="2237"/>
      <c r="AM1023" s="2237"/>
      <c r="AN1023" s="2237"/>
      <c r="AO1023" s="2237"/>
      <c r="AP1023" s="2237"/>
      <c r="AQ1023" s="2237"/>
      <c r="AR1023" s="2237"/>
      <c r="AS1023" s="2237"/>
      <c r="AT1023" s="2237"/>
      <c r="AU1023" s="2237"/>
      <c r="AV1023" s="2237"/>
      <c r="AW1023" s="2237"/>
      <c r="AX1023" s="2237"/>
      <c r="AY1023" s="2237"/>
      <c r="AZ1023" s="2237"/>
      <c r="BA1023" s="2237"/>
      <c r="BB1023" s="2237"/>
      <c r="BC1023" s="2237"/>
      <c r="BD1023" s="2237"/>
      <c r="BE1023" s="2237"/>
      <c r="BF1023" s="2237"/>
      <c r="BG1023" s="2237"/>
      <c r="BH1023" s="2237"/>
      <c r="BI1023" s="2237"/>
      <c r="BJ1023" s="2237"/>
      <c r="BK1023" s="2237"/>
      <c r="BL1023" s="2237"/>
      <c r="BM1023" s="2237"/>
      <c r="BN1023" s="2237"/>
      <c r="BO1023" s="2237"/>
      <c r="BP1023" s="2237"/>
      <c r="BQ1023" s="2237"/>
      <c r="BR1023" s="2237"/>
      <c r="BS1023" s="2238"/>
      <c r="BT1023" s="2237"/>
      <c r="BU1023" s="2237"/>
      <c r="BV1023" s="2237"/>
      <c r="BW1023" s="2237"/>
      <c r="BX1023" s="2237"/>
      <c r="BY1023" s="2237"/>
      <c r="BZ1023" s="2237"/>
      <c r="CA1023" s="2237"/>
      <c r="CB1023" s="2237"/>
      <c r="CC1023" s="2237"/>
      <c r="CD1023" s="2237"/>
      <c r="CE1023" s="2237"/>
      <c r="CF1023" s="2237"/>
      <c r="CG1023" s="2237"/>
      <c r="CH1023" s="2237"/>
      <c r="CI1023" s="2237"/>
      <c r="CJ1023" s="2237"/>
      <c r="CK1023" s="2237"/>
      <c r="CL1023" s="2237"/>
      <c r="CM1023" s="2238"/>
      <c r="CN1023" s="2238"/>
      <c r="CO1023" s="2239"/>
      <c r="CQ1023" s="1653"/>
    </row>
    <row r="1024" spans="1:95" s="551" customFormat="1" x14ac:dyDescent="0.2">
      <c r="A1024" s="2170"/>
      <c r="B1024" s="2236"/>
      <c r="C1024" s="2164"/>
      <c r="D1024" s="2164"/>
      <c r="E1024" s="2165"/>
      <c r="F1024" s="2167"/>
      <c r="G1024" s="2164"/>
      <c r="H1024" s="2167"/>
      <c r="I1024" s="2237"/>
      <c r="J1024" s="2237"/>
      <c r="K1024" s="2237"/>
      <c r="L1024" s="2237"/>
      <c r="M1024" s="2237"/>
      <c r="N1024" s="2237"/>
      <c r="O1024" s="2237"/>
      <c r="P1024" s="2237"/>
      <c r="Q1024" s="2237"/>
      <c r="R1024" s="2237"/>
      <c r="S1024" s="2237"/>
      <c r="T1024" s="2237"/>
      <c r="U1024" s="2237"/>
      <c r="V1024" s="2237"/>
      <c r="W1024" s="2237"/>
      <c r="X1024" s="2237"/>
      <c r="Y1024" s="2237"/>
      <c r="Z1024" s="2237"/>
      <c r="AA1024" s="2237"/>
      <c r="AB1024" s="2238"/>
      <c r="AC1024" s="2238"/>
      <c r="AD1024" s="2238"/>
      <c r="AE1024" s="2238"/>
      <c r="AF1024" s="2237"/>
      <c r="AG1024" s="2237"/>
      <c r="AH1024" s="2237"/>
      <c r="AI1024" s="2237"/>
      <c r="AJ1024" s="2237"/>
      <c r="AK1024" s="2237"/>
      <c r="AL1024" s="2237"/>
      <c r="AM1024" s="2237"/>
      <c r="AN1024" s="2237"/>
      <c r="AO1024" s="2237"/>
      <c r="AP1024" s="2237"/>
      <c r="AQ1024" s="2237"/>
      <c r="AR1024" s="2237"/>
      <c r="AS1024" s="2237"/>
      <c r="AT1024" s="2237"/>
      <c r="AU1024" s="2237"/>
      <c r="AV1024" s="2237"/>
      <c r="AW1024" s="2237"/>
      <c r="AX1024" s="2237"/>
      <c r="AY1024" s="2237"/>
      <c r="AZ1024" s="2237"/>
      <c r="BA1024" s="2237"/>
      <c r="BB1024" s="2237"/>
      <c r="BC1024" s="2237"/>
      <c r="BD1024" s="2237"/>
      <c r="BE1024" s="2237"/>
      <c r="BF1024" s="2237"/>
      <c r="BG1024" s="2237"/>
      <c r="BH1024" s="2237"/>
      <c r="BI1024" s="2237"/>
      <c r="BJ1024" s="2237"/>
      <c r="BK1024" s="2237"/>
      <c r="BL1024" s="2237"/>
      <c r="BM1024" s="2237"/>
      <c r="BN1024" s="2237"/>
      <c r="BO1024" s="2237"/>
      <c r="BP1024" s="2237"/>
      <c r="BQ1024" s="2237"/>
      <c r="BR1024" s="2237"/>
      <c r="BS1024" s="2238"/>
      <c r="BT1024" s="2237"/>
      <c r="BU1024" s="2237"/>
      <c r="BV1024" s="2237"/>
      <c r="BW1024" s="2237"/>
      <c r="BX1024" s="2237"/>
      <c r="BY1024" s="2237"/>
      <c r="BZ1024" s="2237"/>
      <c r="CA1024" s="2237"/>
      <c r="CB1024" s="2237"/>
      <c r="CC1024" s="2237"/>
      <c r="CD1024" s="2237"/>
      <c r="CE1024" s="2237"/>
      <c r="CF1024" s="2237"/>
      <c r="CG1024" s="2237"/>
      <c r="CH1024" s="2237"/>
      <c r="CI1024" s="2237"/>
      <c r="CJ1024" s="2237"/>
      <c r="CK1024" s="2237"/>
      <c r="CL1024" s="2237"/>
      <c r="CM1024" s="2238"/>
      <c r="CN1024" s="2238"/>
      <c r="CO1024" s="2239"/>
      <c r="CQ1024" s="1653"/>
    </row>
    <row r="1025" spans="1:95" s="551" customFormat="1" x14ac:dyDescent="0.2">
      <c r="A1025" s="2170"/>
      <c r="B1025" s="2236"/>
      <c r="C1025" s="2164"/>
      <c r="D1025" s="2164"/>
      <c r="E1025" s="2165"/>
      <c r="F1025" s="2167"/>
      <c r="G1025" s="2164"/>
      <c r="H1025" s="2167"/>
      <c r="I1025" s="2237"/>
      <c r="J1025" s="2237"/>
      <c r="K1025" s="2237"/>
      <c r="L1025" s="2237"/>
      <c r="M1025" s="2237"/>
      <c r="N1025" s="2237"/>
      <c r="O1025" s="2237"/>
      <c r="P1025" s="2237"/>
      <c r="Q1025" s="2237"/>
      <c r="R1025" s="2237"/>
      <c r="S1025" s="2237"/>
      <c r="T1025" s="2237"/>
      <c r="U1025" s="2237"/>
      <c r="V1025" s="2237"/>
      <c r="W1025" s="2237"/>
      <c r="X1025" s="2237"/>
      <c r="Y1025" s="2237"/>
      <c r="Z1025" s="2237"/>
      <c r="AA1025" s="2237"/>
      <c r="AB1025" s="2238"/>
      <c r="AC1025" s="2238"/>
      <c r="AD1025" s="2238"/>
      <c r="AE1025" s="2238"/>
      <c r="AF1025" s="2237"/>
      <c r="AG1025" s="2237"/>
      <c r="AH1025" s="2237"/>
      <c r="AI1025" s="2237"/>
      <c r="AJ1025" s="2237"/>
      <c r="AK1025" s="2237"/>
      <c r="AL1025" s="2237"/>
      <c r="AM1025" s="2237"/>
      <c r="AN1025" s="2237"/>
      <c r="AO1025" s="2237"/>
      <c r="AP1025" s="2237"/>
      <c r="AQ1025" s="2237"/>
      <c r="AR1025" s="2237"/>
      <c r="AS1025" s="2237"/>
      <c r="AT1025" s="2237"/>
      <c r="AU1025" s="2237"/>
      <c r="AV1025" s="2237"/>
      <c r="AW1025" s="2237"/>
      <c r="AX1025" s="2237"/>
      <c r="AY1025" s="2237"/>
      <c r="AZ1025" s="2237"/>
      <c r="BA1025" s="2237"/>
      <c r="BB1025" s="2237"/>
      <c r="BC1025" s="2237"/>
      <c r="BD1025" s="2237"/>
      <c r="BE1025" s="2237"/>
      <c r="BF1025" s="2237"/>
      <c r="BG1025" s="2237"/>
      <c r="BH1025" s="2237"/>
      <c r="BI1025" s="2237"/>
      <c r="BJ1025" s="2237"/>
      <c r="BK1025" s="2237"/>
      <c r="BL1025" s="2237"/>
      <c r="BM1025" s="2237"/>
      <c r="BN1025" s="2237"/>
      <c r="BO1025" s="2237"/>
      <c r="BP1025" s="2237"/>
      <c r="BQ1025" s="2237"/>
      <c r="BR1025" s="2237"/>
      <c r="BS1025" s="2238"/>
      <c r="BT1025" s="2237"/>
      <c r="BU1025" s="2237"/>
      <c r="BV1025" s="2237"/>
      <c r="BW1025" s="2237"/>
      <c r="BX1025" s="2237"/>
      <c r="BY1025" s="2237"/>
      <c r="BZ1025" s="2237"/>
      <c r="CA1025" s="2237"/>
      <c r="CB1025" s="2237"/>
      <c r="CC1025" s="2237"/>
      <c r="CD1025" s="2237"/>
      <c r="CE1025" s="2237"/>
      <c r="CF1025" s="2237"/>
      <c r="CG1025" s="2237"/>
      <c r="CH1025" s="2237"/>
      <c r="CI1025" s="2237"/>
      <c r="CJ1025" s="2237"/>
      <c r="CK1025" s="2237"/>
      <c r="CL1025" s="2237"/>
      <c r="CM1025" s="2238"/>
      <c r="CN1025" s="2238"/>
      <c r="CO1025" s="2239"/>
      <c r="CQ1025" s="1653"/>
    </row>
    <row r="1026" spans="1:95" s="551" customFormat="1" x14ac:dyDescent="0.2">
      <c r="A1026" s="2170"/>
      <c r="B1026" s="2236"/>
      <c r="C1026" s="2164"/>
      <c r="D1026" s="2164"/>
      <c r="E1026" s="2165"/>
      <c r="F1026" s="2167"/>
      <c r="G1026" s="2164"/>
      <c r="H1026" s="2167"/>
      <c r="I1026" s="2237"/>
      <c r="J1026" s="2237"/>
      <c r="K1026" s="2237"/>
      <c r="L1026" s="2237"/>
      <c r="M1026" s="2237"/>
      <c r="N1026" s="2237"/>
      <c r="O1026" s="2237"/>
      <c r="P1026" s="2237"/>
      <c r="Q1026" s="2237"/>
      <c r="R1026" s="2237"/>
      <c r="S1026" s="2237"/>
      <c r="T1026" s="2237"/>
      <c r="U1026" s="2237"/>
      <c r="V1026" s="2237"/>
      <c r="W1026" s="2237"/>
      <c r="X1026" s="2237"/>
      <c r="Y1026" s="2237"/>
      <c r="Z1026" s="2237"/>
      <c r="AA1026" s="2237"/>
      <c r="AB1026" s="2238"/>
      <c r="AC1026" s="2238"/>
      <c r="AD1026" s="2238"/>
      <c r="AE1026" s="2238"/>
      <c r="AF1026" s="2237"/>
      <c r="AG1026" s="2237"/>
      <c r="AH1026" s="2237"/>
      <c r="AI1026" s="2237"/>
      <c r="AJ1026" s="2237"/>
      <c r="AK1026" s="2237"/>
      <c r="AL1026" s="2237"/>
      <c r="AM1026" s="2237"/>
      <c r="AN1026" s="2237"/>
      <c r="AO1026" s="2237"/>
      <c r="AP1026" s="2237"/>
      <c r="AQ1026" s="2237"/>
      <c r="AR1026" s="2237"/>
      <c r="AS1026" s="2237"/>
      <c r="AT1026" s="2237"/>
      <c r="AU1026" s="2237"/>
      <c r="AV1026" s="2237"/>
      <c r="AW1026" s="2237"/>
      <c r="AX1026" s="2237"/>
      <c r="AY1026" s="2237"/>
      <c r="AZ1026" s="2237"/>
      <c r="BA1026" s="2237"/>
      <c r="BB1026" s="2237"/>
      <c r="BC1026" s="2237"/>
      <c r="BD1026" s="2237"/>
      <c r="BE1026" s="2237"/>
      <c r="BF1026" s="2237"/>
      <c r="BG1026" s="2237"/>
      <c r="BH1026" s="2237"/>
      <c r="BI1026" s="2237"/>
      <c r="BJ1026" s="2237"/>
      <c r="BK1026" s="2237"/>
      <c r="BL1026" s="2237"/>
      <c r="BM1026" s="2237"/>
      <c r="BN1026" s="2237"/>
      <c r="BO1026" s="2237"/>
      <c r="BP1026" s="2237"/>
      <c r="BQ1026" s="2237"/>
      <c r="BR1026" s="2237"/>
      <c r="BS1026" s="2238"/>
      <c r="BT1026" s="2237"/>
      <c r="BU1026" s="2237"/>
      <c r="BV1026" s="2237"/>
      <c r="BW1026" s="2237"/>
      <c r="BX1026" s="2237"/>
      <c r="BY1026" s="2237"/>
      <c r="BZ1026" s="2237"/>
      <c r="CA1026" s="2237"/>
      <c r="CB1026" s="2237"/>
      <c r="CC1026" s="2237"/>
      <c r="CD1026" s="2237"/>
      <c r="CE1026" s="2237"/>
      <c r="CF1026" s="2237"/>
      <c r="CG1026" s="2237"/>
      <c r="CH1026" s="2237"/>
      <c r="CI1026" s="2237"/>
      <c r="CJ1026" s="2237"/>
      <c r="CK1026" s="2237"/>
      <c r="CL1026" s="2237"/>
      <c r="CM1026" s="2238"/>
      <c r="CN1026" s="2238"/>
      <c r="CO1026" s="2239"/>
      <c r="CQ1026" s="1653"/>
    </row>
    <row r="1027" spans="1:95" s="551" customFormat="1" x14ac:dyDescent="0.2">
      <c r="A1027" s="2170"/>
      <c r="B1027" s="2236"/>
      <c r="C1027" s="2164"/>
      <c r="D1027" s="2164"/>
      <c r="E1027" s="2165"/>
      <c r="F1027" s="2167"/>
      <c r="G1027" s="2164"/>
      <c r="H1027" s="2167"/>
      <c r="I1027" s="2237"/>
      <c r="J1027" s="2237"/>
      <c r="K1027" s="2237"/>
      <c r="L1027" s="2237"/>
      <c r="M1027" s="2237"/>
      <c r="N1027" s="2237"/>
      <c r="O1027" s="2237"/>
      <c r="P1027" s="2237"/>
      <c r="Q1027" s="2237"/>
      <c r="R1027" s="2237"/>
      <c r="S1027" s="2237"/>
      <c r="T1027" s="2237"/>
      <c r="U1027" s="2237"/>
      <c r="V1027" s="2237"/>
      <c r="W1027" s="2237"/>
      <c r="X1027" s="2237"/>
      <c r="Y1027" s="2237"/>
      <c r="Z1027" s="2237"/>
      <c r="AA1027" s="2237"/>
      <c r="AB1027" s="2238"/>
      <c r="AC1027" s="2238"/>
      <c r="AD1027" s="2238"/>
      <c r="AE1027" s="2238"/>
      <c r="AF1027" s="2237"/>
      <c r="AG1027" s="2237"/>
      <c r="AH1027" s="2237"/>
      <c r="AI1027" s="2237"/>
      <c r="AJ1027" s="2237"/>
      <c r="AK1027" s="2237"/>
      <c r="AL1027" s="2237"/>
      <c r="AM1027" s="2237"/>
      <c r="AN1027" s="2237"/>
      <c r="AO1027" s="2237"/>
      <c r="AP1027" s="2237"/>
      <c r="AQ1027" s="2237"/>
      <c r="AR1027" s="2237"/>
      <c r="AS1027" s="2237"/>
      <c r="AT1027" s="2237"/>
      <c r="AU1027" s="2237"/>
      <c r="AV1027" s="2237"/>
      <c r="AW1027" s="2237"/>
      <c r="AX1027" s="2237"/>
      <c r="AY1027" s="2237"/>
      <c r="AZ1027" s="2237"/>
      <c r="BA1027" s="2237"/>
      <c r="BB1027" s="2237"/>
      <c r="BC1027" s="2237"/>
      <c r="BD1027" s="2237"/>
      <c r="BE1027" s="2237"/>
      <c r="BF1027" s="2237"/>
      <c r="BG1027" s="2237"/>
      <c r="BH1027" s="2237"/>
      <c r="BI1027" s="2237"/>
      <c r="BJ1027" s="2237"/>
      <c r="BK1027" s="2237"/>
      <c r="BL1027" s="2237"/>
      <c r="BM1027" s="2237"/>
      <c r="BN1027" s="2237"/>
      <c r="BO1027" s="2237"/>
      <c r="BP1027" s="2237"/>
      <c r="BQ1027" s="2237"/>
      <c r="BR1027" s="2237"/>
      <c r="BS1027" s="2238"/>
      <c r="BT1027" s="2237"/>
      <c r="BU1027" s="2237"/>
      <c r="BV1027" s="2237"/>
      <c r="BW1027" s="2237"/>
      <c r="BX1027" s="2237"/>
      <c r="BY1027" s="2237"/>
      <c r="BZ1027" s="2237"/>
      <c r="CA1027" s="2237"/>
      <c r="CB1027" s="2237"/>
      <c r="CC1027" s="2237"/>
      <c r="CD1027" s="2237"/>
      <c r="CE1027" s="2237"/>
      <c r="CF1027" s="2237"/>
      <c r="CG1027" s="2237"/>
      <c r="CH1027" s="2237"/>
      <c r="CI1027" s="2237"/>
      <c r="CJ1027" s="2237"/>
      <c r="CK1027" s="2237"/>
      <c r="CL1027" s="2237"/>
      <c r="CM1027" s="2238"/>
      <c r="CN1027" s="2238"/>
      <c r="CO1027" s="2239"/>
      <c r="CQ1027" s="1653"/>
    </row>
    <row r="1028" spans="1:95" s="551" customFormat="1" x14ac:dyDescent="0.2">
      <c r="A1028" s="2170"/>
      <c r="B1028" s="2236"/>
      <c r="C1028" s="2164"/>
      <c r="D1028" s="2164"/>
      <c r="E1028" s="2165"/>
      <c r="F1028" s="2167"/>
      <c r="G1028" s="2164"/>
      <c r="H1028" s="2167"/>
      <c r="I1028" s="2237"/>
      <c r="J1028" s="2237"/>
      <c r="K1028" s="2237"/>
      <c r="L1028" s="2237"/>
      <c r="M1028" s="2237"/>
      <c r="N1028" s="2237"/>
      <c r="O1028" s="2237"/>
      <c r="P1028" s="2237"/>
      <c r="Q1028" s="2237"/>
      <c r="R1028" s="2237"/>
      <c r="S1028" s="2237"/>
      <c r="T1028" s="2237"/>
      <c r="U1028" s="2237"/>
      <c r="V1028" s="2237"/>
      <c r="W1028" s="2237"/>
      <c r="X1028" s="2237"/>
      <c r="Y1028" s="2237"/>
      <c r="Z1028" s="2237"/>
      <c r="AA1028" s="2237"/>
      <c r="AB1028" s="2238"/>
      <c r="AC1028" s="2238"/>
      <c r="AD1028" s="2238"/>
      <c r="AE1028" s="2238"/>
      <c r="AF1028" s="2237"/>
      <c r="AG1028" s="2237"/>
      <c r="AH1028" s="2237"/>
      <c r="AI1028" s="2237"/>
      <c r="AJ1028" s="2237"/>
      <c r="AK1028" s="2237"/>
      <c r="AL1028" s="2237"/>
      <c r="AM1028" s="2237"/>
      <c r="AN1028" s="2237"/>
      <c r="AO1028" s="2237"/>
      <c r="AP1028" s="2237"/>
      <c r="AQ1028" s="2237"/>
      <c r="AR1028" s="2237"/>
      <c r="AS1028" s="2237"/>
      <c r="AT1028" s="2237"/>
      <c r="AU1028" s="2237"/>
      <c r="AV1028" s="2237"/>
      <c r="AW1028" s="2237"/>
      <c r="AX1028" s="2237"/>
      <c r="AY1028" s="2237"/>
      <c r="AZ1028" s="2237"/>
      <c r="BA1028" s="2237"/>
      <c r="BB1028" s="2237"/>
      <c r="BC1028" s="2237"/>
      <c r="BD1028" s="2237"/>
      <c r="BE1028" s="2237"/>
      <c r="BF1028" s="2237"/>
      <c r="BG1028" s="2237"/>
      <c r="BH1028" s="2237"/>
      <c r="BI1028" s="2237"/>
      <c r="BJ1028" s="2237"/>
      <c r="BK1028" s="2237"/>
      <c r="BL1028" s="2237"/>
      <c r="BM1028" s="2237"/>
      <c r="BN1028" s="2237"/>
      <c r="BO1028" s="2237"/>
      <c r="BP1028" s="2237"/>
      <c r="BQ1028" s="2237"/>
      <c r="BR1028" s="2237"/>
      <c r="BS1028" s="2238"/>
      <c r="BT1028" s="2237"/>
      <c r="BU1028" s="2237"/>
      <c r="BV1028" s="2237"/>
      <c r="BW1028" s="2237"/>
      <c r="BX1028" s="2237"/>
      <c r="BY1028" s="2237"/>
      <c r="BZ1028" s="2237"/>
      <c r="CA1028" s="2237"/>
      <c r="CB1028" s="2237"/>
      <c r="CC1028" s="2237"/>
      <c r="CD1028" s="2237"/>
      <c r="CE1028" s="2237"/>
      <c r="CF1028" s="2237"/>
      <c r="CG1028" s="2237"/>
      <c r="CH1028" s="2237"/>
      <c r="CI1028" s="2237"/>
      <c r="CJ1028" s="2237"/>
      <c r="CK1028" s="2237"/>
      <c r="CL1028" s="2237"/>
      <c r="CM1028" s="2238"/>
      <c r="CN1028" s="2238"/>
      <c r="CO1028" s="2239"/>
      <c r="CQ1028" s="1653"/>
    </row>
    <row r="1029" spans="1:95" s="551" customFormat="1" x14ac:dyDescent="0.2">
      <c r="A1029" s="2170"/>
      <c r="B1029" s="2236"/>
      <c r="C1029" s="2164"/>
      <c r="D1029" s="2164"/>
      <c r="E1029" s="2165"/>
      <c r="F1029" s="2167"/>
      <c r="G1029" s="2164"/>
      <c r="H1029" s="2167"/>
      <c r="I1029" s="2237"/>
      <c r="J1029" s="2237"/>
      <c r="K1029" s="2237"/>
      <c r="L1029" s="2237"/>
      <c r="M1029" s="2237"/>
      <c r="N1029" s="2237"/>
      <c r="O1029" s="2237"/>
      <c r="P1029" s="2237"/>
      <c r="Q1029" s="2237"/>
      <c r="R1029" s="2237"/>
      <c r="S1029" s="2237"/>
      <c r="T1029" s="2237"/>
      <c r="U1029" s="2237"/>
      <c r="V1029" s="2237"/>
      <c r="W1029" s="2237"/>
      <c r="X1029" s="2237"/>
      <c r="Y1029" s="2237"/>
      <c r="Z1029" s="2237"/>
      <c r="AA1029" s="2237"/>
      <c r="AB1029" s="2238"/>
      <c r="AC1029" s="2238"/>
      <c r="AD1029" s="2238"/>
      <c r="AE1029" s="2238"/>
      <c r="AF1029" s="2237"/>
      <c r="AG1029" s="2237"/>
      <c r="AH1029" s="2237"/>
      <c r="AI1029" s="2237"/>
      <c r="AJ1029" s="2237"/>
      <c r="AK1029" s="2237"/>
      <c r="AL1029" s="2237"/>
      <c r="AM1029" s="2237"/>
      <c r="AN1029" s="2237"/>
      <c r="AO1029" s="2237"/>
      <c r="AP1029" s="2237"/>
      <c r="AQ1029" s="2237"/>
      <c r="AR1029" s="2237"/>
      <c r="AS1029" s="2237"/>
      <c r="AT1029" s="2237"/>
      <c r="AU1029" s="2237"/>
      <c r="AV1029" s="2237"/>
      <c r="AW1029" s="2237"/>
      <c r="AX1029" s="2237"/>
      <c r="AY1029" s="2237"/>
      <c r="AZ1029" s="2237"/>
      <c r="BA1029" s="2237"/>
      <c r="BB1029" s="2237"/>
      <c r="BC1029" s="2237"/>
      <c r="BD1029" s="2237"/>
      <c r="BE1029" s="2237"/>
      <c r="BF1029" s="2237"/>
      <c r="BG1029" s="2237"/>
      <c r="BH1029" s="2237"/>
      <c r="BI1029" s="2237"/>
      <c r="BJ1029" s="2237"/>
      <c r="BK1029" s="2237"/>
      <c r="BL1029" s="2237"/>
      <c r="BM1029" s="2237"/>
      <c r="BN1029" s="2237"/>
      <c r="BO1029" s="2237"/>
      <c r="BP1029" s="2237"/>
      <c r="BQ1029" s="2237"/>
      <c r="BR1029" s="2237"/>
      <c r="BS1029" s="2238"/>
      <c r="BT1029" s="2237"/>
      <c r="BU1029" s="2237"/>
      <c r="BV1029" s="2237"/>
      <c r="BW1029" s="2237"/>
      <c r="BX1029" s="2237"/>
      <c r="BY1029" s="2237"/>
      <c r="BZ1029" s="2237"/>
      <c r="CA1029" s="2237"/>
      <c r="CB1029" s="2237"/>
      <c r="CC1029" s="2237"/>
      <c r="CD1029" s="2237"/>
      <c r="CE1029" s="2237"/>
      <c r="CF1029" s="2237"/>
      <c r="CG1029" s="2237"/>
      <c r="CH1029" s="2237"/>
      <c r="CI1029" s="2237"/>
      <c r="CJ1029" s="2237"/>
      <c r="CK1029" s="2237"/>
      <c r="CL1029" s="2237"/>
      <c r="CM1029" s="2238"/>
      <c r="CN1029" s="2238"/>
      <c r="CO1029" s="2239"/>
      <c r="CQ1029" s="1653"/>
    </row>
    <row r="1030" spans="1:95" s="551" customFormat="1" x14ac:dyDescent="0.2">
      <c r="A1030" s="2170"/>
      <c r="B1030" s="2236"/>
      <c r="C1030" s="2164"/>
      <c r="D1030" s="2164"/>
      <c r="E1030" s="2165"/>
      <c r="F1030" s="2167"/>
      <c r="G1030" s="2164"/>
      <c r="H1030" s="2167"/>
      <c r="I1030" s="2237"/>
      <c r="J1030" s="2237"/>
      <c r="K1030" s="2237"/>
      <c r="L1030" s="2237"/>
      <c r="M1030" s="2237"/>
      <c r="N1030" s="2237"/>
      <c r="O1030" s="2237"/>
      <c r="P1030" s="2237"/>
      <c r="Q1030" s="2237"/>
      <c r="R1030" s="2237"/>
      <c r="S1030" s="2237"/>
      <c r="T1030" s="2237"/>
      <c r="U1030" s="2237"/>
      <c r="V1030" s="2237"/>
      <c r="W1030" s="2237"/>
      <c r="X1030" s="2237"/>
      <c r="Y1030" s="2237"/>
      <c r="Z1030" s="2237"/>
      <c r="AA1030" s="2237"/>
      <c r="AB1030" s="2238"/>
      <c r="AC1030" s="2238"/>
      <c r="AD1030" s="2238"/>
      <c r="AE1030" s="2238"/>
      <c r="AF1030" s="2237"/>
      <c r="AG1030" s="2237"/>
      <c r="AH1030" s="2237"/>
      <c r="AI1030" s="2237"/>
      <c r="AJ1030" s="2237"/>
      <c r="AK1030" s="2237"/>
      <c r="AL1030" s="2237"/>
      <c r="AM1030" s="2237"/>
      <c r="AN1030" s="2237"/>
      <c r="AO1030" s="2237"/>
      <c r="AP1030" s="2237"/>
      <c r="AQ1030" s="2237"/>
      <c r="AR1030" s="2237"/>
      <c r="AS1030" s="2237"/>
      <c r="AT1030" s="2237"/>
      <c r="AU1030" s="2237"/>
      <c r="AV1030" s="2237"/>
      <c r="AW1030" s="2237"/>
      <c r="AX1030" s="2237"/>
      <c r="AY1030" s="2237"/>
      <c r="AZ1030" s="2237"/>
      <c r="BA1030" s="2237"/>
      <c r="BB1030" s="2237"/>
      <c r="BC1030" s="2237"/>
      <c r="BD1030" s="2237"/>
      <c r="BE1030" s="2237"/>
      <c r="BF1030" s="2237"/>
      <c r="BG1030" s="2237"/>
      <c r="BH1030" s="2237"/>
      <c r="BI1030" s="2237"/>
      <c r="BJ1030" s="2237"/>
      <c r="BK1030" s="2237"/>
      <c r="BL1030" s="2237"/>
      <c r="BM1030" s="2237"/>
      <c r="BN1030" s="2237"/>
      <c r="BO1030" s="2237"/>
      <c r="BP1030" s="2237"/>
      <c r="BQ1030" s="2237"/>
      <c r="BR1030" s="2237"/>
      <c r="BS1030" s="2238"/>
      <c r="BT1030" s="2237"/>
      <c r="BU1030" s="2237"/>
      <c r="BV1030" s="2237"/>
      <c r="BW1030" s="2237"/>
      <c r="BX1030" s="2237"/>
      <c r="BY1030" s="2237"/>
      <c r="BZ1030" s="2237"/>
      <c r="CA1030" s="2237"/>
      <c r="CB1030" s="2237"/>
      <c r="CC1030" s="2237"/>
      <c r="CD1030" s="2237"/>
      <c r="CE1030" s="2237"/>
      <c r="CF1030" s="2237"/>
      <c r="CG1030" s="2237"/>
      <c r="CH1030" s="2237"/>
      <c r="CI1030" s="2237"/>
      <c r="CJ1030" s="2237"/>
      <c r="CK1030" s="2237"/>
      <c r="CL1030" s="2237"/>
      <c r="CM1030" s="2238"/>
      <c r="CN1030" s="2238"/>
      <c r="CO1030" s="2239"/>
      <c r="CQ1030" s="1653"/>
    </row>
    <row r="1031" spans="1:95" s="551" customFormat="1" x14ac:dyDescent="0.2">
      <c r="A1031" s="2170"/>
      <c r="B1031" s="2236"/>
      <c r="C1031" s="2164"/>
      <c r="D1031" s="2164"/>
      <c r="E1031" s="2165"/>
      <c r="F1031" s="2167"/>
      <c r="G1031" s="2164"/>
      <c r="H1031" s="2167"/>
      <c r="I1031" s="2237"/>
      <c r="J1031" s="2237"/>
      <c r="K1031" s="2237"/>
      <c r="L1031" s="2237"/>
      <c r="M1031" s="2237"/>
      <c r="N1031" s="2237"/>
      <c r="O1031" s="2237"/>
      <c r="P1031" s="2237"/>
      <c r="Q1031" s="2237"/>
      <c r="R1031" s="2237"/>
      <c r="S1031" s="2237"/>
      <c r="T1031" s="2237"/>
      <c r="U1031" s="2237"/>
      <c r="V1031" s="2237"/>
      <c r="W1031" s="2237"/>
      <c r="X1031" s="2237"/>
      <c r="Y1031" s="2237"/>
      <c r="Z1031" s="2237"/>
      <c r="AA1031" s="2237"/>
      <c r="AB1031" s="2238"/>
      <c r="AC1031" s="2238"/>
      <c r="AD1031" s="2238"/>
      <c r="AE1031" s="2238"/>
      <c r="AF1031" s="2237"/>
      <c r="AG1031" s="2237"/>
      <c r="AH1031" s="2237"/>
      <c r="AI1031" s="2237"/>
      <c r="AJ1031" s="2237"/>
      <c r="AK1031" s="2237"/>
      <c r="AL1031" s="2237"/>
      <c r="AM1031" s="2237"/>
      <c r="AN1031" s="2237"/>
      <c r="AO1031" s="2237"/>
      <c r="AP1031" s="2237"/>
      <c r="AQ1031" s="2237"/>
      <c r="AR1031" s="2237"/>
      <c r="AS1031" s="2237"/>
      <c r="AT1031" s="2237"/>
      <c r="AU1031" s="2237"/>
      <c r="AV1031" s="2237"/>
      <c r="AW1031" s="2237"/>
      <c r="AX1031" s="2237"/>
      <c r="AY1031" s="2237"/>
      <c r="AZ1031" s="2237"/>
      <c r="BA1031" s="2237"/>
      <c r="BB1031" s="2237"/>
      <c r="BC1031" s="2237"/>
      <c r="BD1031" s="2237"/>
      <c r="BE1031" s="2237"/>
      <c r="BF1031" s="2237"/>
      <c r="BG1031" s="2237"/>
      <c r="BH1031" s="2237"/>
      <c r="BI1031" s="2237"/>
      <c r="BJ1031" s="2237"/>
      <c r="BK1031" s="2237"/>
      <c r="BL1031" s="2237"/>
      <c r="BM1031" s="2237"/>
      <c r="BN1031" s="2237"/>
      <c r="BO1031" s="2237"/>
      <c r="BP1031" s="2237"/>
      <c r="BQ1031" s="2237"/>
      <c r="BR1031" s="2237"/>
      <c r="BS1031" s="2238"/>
      <c r="BT1031" s="2237"/>
      <c r="BU1031" s="2237"/>
      <c r="BV1031" s="2237"/>
      <c r="BW1031" s="2237"/>
      <c r="BX1031" s="2237"/>
      <c r="BY1031" s="2237"/>
      <c r="BZ1031" s="2237"/>
      <c r="CA1031" s="2237"/>
      <c r="CB1031" s="2237"/>
      <c r="CC1031" s="2237"/>
      <c r="CD1031" s="2237"/>
      <c r="CE1031" s="2237"/>
      <c r="CF1031" s="2237"/>
      <c r="CG1031" s="2237"/>
      <c r="CH1031" s="2237"/>
      <c r="CI1031" s="2237"/>
      <c r="CJ1031" s="2237"/>
      <c r="CK1031" s="2237"/>
      <c r="CL1031" s="2237"/>
      <c r="CM1031" s="2238"/>
      <c r="CN1031" s="2238"/>
      <c r="CO1031" s="2239"/>
      <c r="CQ1031" s="1653"/>
    </row>
    <row r="1032" spans="1:95" s="551" customFormat="1" x14ac:dyDescent="0.2">
      <c r="A1032" s="2170"/>
      <c r="B1032" s="2236"/>
      <c r="C1032" s="2164"/>
      <c r="D1032" s="2164"/>
      <c r="E1032" s="2165"/>
      <c r="F1032" s="2167"/>
      <c r="G1032" s="2164"/>
      <c r="H1032" s="2167"/>
      <c r="I1032" s="2237"/>
      <c r="J1032" s="2237"/>
      <c r="K1032" s="2237"/>
      <c r="L1032" s="2237"/>
      <c r="M1032" s="2237"/>
      <c r="N1032" s="2237"/>
      <c r="O1032" s="2237"/>
      <c r="P1032" s="2237"/>
      <c r="Q1032" s="2237"/>
      <c r="R1032" s="2237"/>
      <c r="S1032" s="2237"/>
      <c r="T1032" s="2237"/>
      <c r="U1032" s="2237"/>
      <c r="V1032" s="2237"/>
      <c r="W1032" s="2237"/>
      <c r="X1032" s="2237"/>
      <c r="Y1032" s="2237"/>
      <c r="Z1032" s="2237"/>
      <c r="AA1032" s="2237"/>
      <c r="AB1032" s="2238"/>
      <c r="AC1032" s="2238"/>
      <c r="AD1032" s="2238"/>
      <c r="AE1032" s="2238"/>
      <c r="AF1032" s="2237"/>
      <c r="AG1032" s="2237"/>
      <c r="AH1032" s="2237"/>
      <c r="AI1032" s="2237"/>
      <c r="AJ1032" s="2237"/>
      <c r="AK1032" s="2237"/>
      <c r="AL1032" s="2237"/>
      <c r="AM1032" s="2237"/>
      <c r="AN1032" s="2237"/>
      <c r="AO1032" s="2237"/>
      <c r="AP1032" s="2237"/>
      <c r="AQ1032" s="2237"/>
      <c r="AR1032" s="2237"/>
      <c r="AS1032" s="2237"/>
      <c r="AT1032" s="2237"/>
      <c r="AU1032" s="2237"/>
      <c r="AV1032" s="2237"/>
      <c r="AW1032" s="2237"/>
      <c r="AX1032" s="2237"/>
      <c r="AY1032" s="2237"/>
      <c r="AZ1032" s="2237"/>
      <c r="BA1032" s="2237"/>
      <c r="BB1032" s="2237"/>
      <c r="BC1032" s="2237"/>
      <c r="BD1032" s="2237"/>
      <c r="BE1032" s="2237"/>
      <c r="BF1032" s="2237"/>
      <c r="BG1032" s="2237"/>
      <c r="BH1032" s="2237"/>
      <c r="BI1032" s="2237"/>
      <c r="BJ1032" s="2237"/>
      <c r="BK1032" s="2237"/>
      <c r="BL1032" s="2237"/>
      <c r="BM1032" s="2237"/>
      <c r="BN1032" s="2237"/>
      <c r="BO1032" s="2237"/>
      <c r="BP1032" s="2237"/>
      <c r="BQ1032" s="2237"/>
      <c r="BR1032" s="2237"/>
      <c r="BS1032" s="2238"/>
      <c r="BT1032" s="2237"/>
      <c r="BU1032" s="2237"/>
      <c r="BV1032" s="2237"/>
      <c r="BW1032" s="2237"/>
      <c r="BX1032" s="2237"/>
      <c r="BY1032" s="2237"/>
      <c r="BZ1032" s="2237"/>
      <c r="CA1032" s="2237"/>
      <c r="CB1032" s="2237"/>
      <c r="CC1032" s="2237"/>
      <c r="CD1032" s="2237"/>
      <c r="CE1032" s="2237"/>
      <c r="CF1032" s="2237"/>
      <c r="CG1032" s="2237"/>
      <c r="CH1032" s="2237"/>
      <c r="CI1032" s="2237"/>
      <c r="CJ1032" s="2237"/>
      <c r="CK1032" s="2237"/>
      <c r="CL1032" s="2237"/>
      <c r="CM1032" s="2238"/>
      <c r="CN1032" s="2238"/>
      <c r="CO1032" s="2239"/>
      <c r="CQ1032" s="1653"/>
    </row>
    <row r="1033" spans="1:95" s="551" customFormat="1" x14ac:dyDescent="0.2">
      <c r="A1033" s="2170"/>
      <c r="B1033" s="2236"/>
      <c r="C1033" s="2164"/>
      <c r="D1033" s="2164"/>
      <c r="E1033" s="2165"/>
      <c r="F1033" s="2167"/>
      <c r="G1033" s="2164"/>
      <c r="H1033" s="2167"/>
      <c r="I1033" s="2237"/>
      <c r="J1033" s="2237"/>
      <c r="K1033" s="2237"/>
      <c r="L1033" s="2237"/>
      <c r="M1033" s="2237"/>
      <c r="N1033" s="2237"/>
      <c r="O1033" s="2237"/>
      <c r="P1033" s="2237"/>
      <c r="Q1033" s="2237"/>
      <c r="R1033" s="2237"/>
      <c r="S1033" s="2237"/>
      <c r="T1033" s="2237"/>
      <c r="U1033" s="2237"/>
      <c r="V1033" s="2237"/>
      <c r="W1033" s="2237"/>
      <c r="X1033" s="2237"/>
      <c r="Y1033" s="2237"/>
      <c r="Z1033" s="2237"/>
      <c r="AA1033" s="2237"/>
      <c r="AB1033" s="2238"/>
      <c r="AC1033" s="2238"/>
      <c r="AD1033" s="2238"/>
      <c r="AE1033" s="2238"/>
      <c r="AF1033" s="2237"/>
      <c r="AG1033" s="2237"/>
      <c r="AH1033" s="2237"/>
      <c r="AI1033" s="2237"/>
      <c r="AJ1033" s="2237"/>
      <c r="AK1033" s="2237"/>
      <c r="AL1033" s="2237"/>
      <c r="AM1033" s="2237"/>
      <c r="AN1033" s="2237"/>
      <c r="AO1033" s="2237"/>
      <c r="AP1033" s="2237"/>
      <c r="AQ1033" s="2237"/>
      <c r="AR1033" s="2237"/>
      <c r="AS1033" s="2237"/>
      <c r="AT1033" s="2237"/>
      <c r="AU1033" s="2237"/>
      <c r="AV1033" s="2237"/>
      <c r="AW1033" s="2237"/>
      <c r="AX1033" s="2237"/>
      <c r="AY1033" s="2237"/>
      <c r="AZ1033" s="2237"/>
      <c r="BA1033" s="2237"/>
      <c r="BB1033" s="2237"/>
      <c r="BC1033" s="2237"/>
      <c r="BD1033" s="2237"/>
      <c r="BE1033" s="2237"/>
      <c r="BF1033" s="2237"/>
      <c r="BG1033" s="2237"/>
      <c r="BH1033" s="2237"/>
      <c r="BI1033" s="2237"/>
      <c r="BJ1033" s="2237"/>
      <c r="BK1033" s="2237"/>
      <c r="BL1033" s="2237"/>
      <c r="BM1033" s="2237"/>
      <c r="BN1033" s="2237"/>
      <c r="BO1033" s="2237"/>
      <c r="BP1033" s="2237"/>
      <c r="BQ1033" s="2237"/>
      <c r="BR1033" s="2237"/>
      <c r="BS1033" s="2238"/>
      <c r="BT1033" s="2237"/>
      <c r="BU1033" s="2237"/>
      <c r="BV1033" s="2237"/>
      <c r="BW1033" s="2237"/>
      <c r="BX1033" s="2237"/>
      <c r="BY1033" s="2237"/>
      <c r="BZ1033" s="2237"/>
      <c r="CA1033" s="2237"/>
      <c r="CB1033" s="2237"/>
      <c r="CC1033" s="2237"/>
      <c r="CD1033" s="2237"/>
      <c r="CE1033" s="2237"/>
      <c r="CF1033" s="2237"/>
      <c r="CG1033" s="2237"/>
      <c r="CH1033" s="2237"/>
      <c r="CI1033" s="2237"/>
      <c r="CJ1033" s="2237"/>
      <c r="CK1033" s="2237"/>
      <c r="CL1033" s="2237"/>
      <c r="CM1033" s="2238"/>
      <c r="CN1033" s="2238"/>
      <c r="CO1033" s="2239"/>
      <c r="CQ1033" s="1653"/>
    </row>
    <row r="1034" spans="1:95" s="551" customFormat="1" x14ac:dyDescent="0.2">
      <c r="A1034" s="2170"/>
      <c r="B1034" s="2236"/>
      <c r="C1034" s="2164"/>
      <c r="D1034" s="2164"/>
      <c r="E1034" s="2165"/>
      <c r="F1034" s="2167"/>
      <c r="G1034" s="2164"/>
      <c r="H1034" s="2167"/>
      <c r="I1034" s="2237"/>
      <c r="J1034" s="2237"/>
      <c r="K1034" s="2237"/>
      <c r="L1034" s="2237"/>
      <c r="M1034" s="2237"/>
      <c r="N1034" s="2237"/>
      <c r="O1034" s="2237"/>
      <c r="P1034" s="2237"/>
      <c r="Q1034" s="2237"/>
      <c r="R1034" s="2237"/>
      <c r="S1034" s="2237"/>
      <c r="T1034" s="2237"/>
      <c r="U1034" s="2237"/>
      <c r="V1034" s="2237"/>
      <c r="W1034" s="2237"/>
      <c r="X1034" s="2237"/>
      <c r="Y1034" s="2237"/>
      <c r="Z1034" s="2237"/>
      <c r="AA1034" s="2237"/>
      <c r="AB1034" s="2238"/>
      <c r="AC1034" s="2238"/>
      <c r="AD1034" s="2238"/>
      <c r="AE1034" s="2238"/>
      <c r="AF1034" s="2237"/>
      <c r="AG1034" s="2237"/>
      <c r="AH1034" s="2237"/>
      <c r="AI1034" s="2237"/>
      <c r="AJ1034" s="2237"/>
      <c r="AK1034" s="2237"/>
      <c r="AL1034" s="2237"/>
      <c r="AM1034" s="2237"/>
      <c r="AN1034" s="2237"/>
      <c r="AO1034" s="2237"/>
      <c r="AP1034" s="2237"/>
      <c r="AQ1034" s="2237"/>
      <c r="AR1034" s="2237"/>
      <c r="AS1034" s="2237"/>
      <c r="AT1034" s="2237"/>
      <c r="AU1034" s="2237"/>
      <c r="AV1034" s="2237"/>
      <c r="AW1034" s="2237"/>
      <c r="AX1034" s="2237"/>
      <c r="AY1034" s="2237"/>
      <c r="AZ1034" s="2237"/>
      <c r="BA1034" s="2237"/>
      <c r="BB1034" s="2237"/>
      <c r="BC1034" s="2237"/>
      <c r="BD1034" s="2237"/>
      <c r="BE1034" s="2237"/>
      <c r="BF1034" s="2237"/>
      <c r="BG1034" s="2237"/>
      <c r="BH1034" s="2237"/>
      <c r="BI1034" s="2237"/>
      <c r="BJ1034" s="2237"/>
      <c r="BK1034" s="2237"/>
      <c r="BL1034" s="2237"/>
      <c r="BM1034" s="2237"/>
      <c r="BN1034" s="2237"/>
      <c r="BO1034" s="2237"/>
      <c r="BP1034" s="2237"/>
      <c r="BQ1034" s="2237"/>
      <c r="BR1034" s="2237"/>
      <c r="BS1034" s="2238"/>
      <c r="BT1034" s="2237"/>
      <c r="BU1034" s="2237"/>
      <c r="BV1034" s="2237"/>
      <c r="BW1034" s="2237"/>
      <c r="BX1034" s="2237"/>
      <c r="BY1034" s="2237"/>
      <c r="BZ1034" s="2237"/>
      <c r="CA1034" s="2237"/>
      <c r="CB1034" s="2237"/>
      <c r="CC1034" s="2237"/>
      <c r="CD1034" s="2237"/>
      <c r="CE1034" s="2237"/>
      <c r="CF1034" s="2237"/>
      <c r="CG1034" s="2237"/>
      <c r="CH1034" s="2237"/>
      <c r="CI1034" s="2237"/>
      <c r="CJ1034" s="2237"/>
      <c r="CK1034" s="2237"/>
      <c r="CL1034" s="2237"/>
      <c r="CM1034" s="2238"/>
      <c r="CN1034" s="2238"/>
      <c r="CO1034" s="2239"/>
      <c r="CQ1034" s="1653"/>
    </row>
    <row r="1035" spans="1:95" s="551" customFormat="1" x14ac:dyDescent="0.2">
      <c r="A1035" s="2170"/>
      <c r="B1035" s="2236"/>
      <c r="C1035" s="2164"/>
      <c r="D1035" s="2164"/>
      <c r="E1035" s="2165"/>
      <c r="F1035" s="2167"/>
      <c r="G1035" s="2164"/>
      <c r="H1035" s="2167"/>
      <c r="I1035" s="2237"/>
      <c r="J1035" s="2237"/>
      <c r="K1035" s="2237"/>
      <c r="L1035" s="2237"/>
      <c r="M1035" s="2237"/>
      <c r="N1035" s="2237"/>
      <c r="O1035" s="2237"/>
      <c r="P1035" s="2237"/>
      <c r="Q1035" s="2237"/>
      <c r="R1035" s="2237"/>
      <c r="S1035" s="2237"/>
      <c r="T1035" s="2237"/>
      <c r="U1035" s="2237"/>
      <c r="V1035" s="2237"/>
      <c r="W1035" s="2237"/>
      <c r="X1035" s="2237"/>
      <c r="Y1035" s="2237"/>
      <c r="Z1035" s="2237"/>
      <c r="AA1035" s="2237"/>
      <c r="AB1035" s="2238"/>
      <c r="AC1035" s="2238"/>
      <c r="AD1035" s="2238"/>
      <c r="AE1035" s="2238"/>
      <c r="AF1035" s="2237"/>
      <c r="AG1035" s="2237"/>
      <c r="AH1035" s="2237"/>
      <c r="AI1035" s="2237"/>
      <c r="AJ1035" s="2237"/>
      <c r="AK1035" s="2237"/>
      <c r="AL1035" s="2237"/>
      <c r="AM1035" s="2237"/>
      <c r="AN1035" s="2237"/>
      <c r="AO1035" s="2237"/>
      <c r="AP1035" s="2237"/>
      <c r="AQ1035" s="2237"/>
      <c r="AR1035" s="2237"/>
      <c r="AS1035" s="2237"/>
      <c r="AT1035" s="2237"/>
      <c r="AU1035" s="2237"/>
      <c r="AV1035" s="2237"/>
      <c r="AW1035" s="2237"/>
      <c r="AX1035" s="2237"/>
      <c r="AY1035" s="2237"/>
      <c r="AZ1035" s="2237"/>
      <c r="BA1035" s="2237"/>
      <c r="BB1035" s="2237"/>
      <c r="BC1035" s="2237"/>
      <c r="BD1035" s="2237"/>
      <c r="BE1035" s="2237"/>
      <c r="BF1035" s="2237"/>
      <c r="BG1035" s="2237"/>
      <c r="BH1035" s="2237"/>
      <c r="BI1035" s="2237"/>
      <c r="BJ1035" s="2237"/>
      <c r="BK1035" s="2237"/>
      <c r="BL1035" s="2237"/>
      <c r="BM1035" s="2237"/>
      <c r="BN1035" s="2237"/>
      <c r="BO1035" s="2237"/>
      <c r="BP1035" s="2237"/>
      <c r="BQ1035" s="2237"/>
      <c r="BR1035" s="2237"/>
      <c r="BS1035" s="2238"/>
      <c r="BT1035" s="2237"/>
      <c r="BU1035" s="2237"/>
      <c r="BV1035" s="2237"/>
      <c r="BW1035" s="2237"/>
      <c r="BX1035" s="2237"/>
      <c r="BY1035" s="2237"/>
      <c r="BZ1035" s="2237"/>
      <c r="CA1035" s="2237"/>
      <c r="CB1035" s="2237"/>
      <c r="CC1035" s="2237"/>
      <c r="CD1035" s="2237"/>
      <c r="CE1035" s="2237"/>
      <c r="CF1035" s="2237"/>
      <c r="CG1035" s="2237"/>
      <c r="CH1035" s="2237"/>
      <c r="CI1035" s="2237"/>
      <c r="CJ1035" s="2237"/>
      <c r="CK1035" s="2237"/>
      <c r="CL1035" s="2237"/>
      <c r="CM1035" s="2238"/>
      <c r="CN1035" s="2238"/>
      <c r="CO1035" s="2239"/>
      <c r="CQ1035" s="1653"/>
    </row>
    <row r="1036" spans="1:95" s="551" customFormat="1" x14ac:dyDescent="0.2">
      <c r="A1036" s="2170"/>
      <c r="B1036" s="2236"/>
      <c r="C1036" s="2164"/>
      <c r="D1036" s="2164"/>
      <c r="E1036" s="2165"/>
      <c r="F1036" s="2167"/>
      <c r="G1036" s="2164"/>
      <c r="H1036" s="2167"/>
      <c r="I1036" s="2237"/>
      <c r="J1036" s="2237"/>
      <c r="K1036" s="2237"/>
      <c r="L1036" s="2237"/>
      <c r="M1036" s="2237"/>
      <c r="N1036" s="2237"/>
      <c r="O1036" s="2237"/>
      <c r="P1036" s="2237"/>
      <c r="Q1036" s="2237"/>
      <c r="R1036" s="2237"/>
      <c r="S1036" s="2237"/>
      <c r="T1036" s="2237"/>
      <c r="U1036" s="2237"/>
      <c r="V1036" s="2237"/>
      <c r="W1036" s="2237"/>
      <c r="X1036" s="2237"/>
      <c r="Y1036" s="2237"/>
      <c r="Z1036" s="2237"/>
      <c r="AA1036" s="2237"/>
      <c r="AB1036" s="2238"/>
      <c r="AC1036" s="2238"/>
      <c r="AD1036" s="2238"/>
      <c r="AE1036" s="2238"/>
      <c r="AF1036" s="2237"/>
      <c r="AG1036" s="2237"/>
      <c r="AH1036" s="2237"/>
      <c r="AI1036" s="2237"/>
      <c r="AJ1036" s="2237"/>
      <c r="AK1036" s="2237"/>
      <c r="AL1036" s="2237"/>
      <c r="AM1036" s="2237"/>
      <c r="AN1036" s="2237"/>
      <c r="AO1036" s="2237"/>
      <c r="AP1036" s="2237"/>
      <c r="AQ1036" s="2237"/>
      <c r="AR1036" s="2237"/>
      <c r="AS1036" s="2237"/>
      <c r="AT1036" s="2237"/>
      <c r="AU1036" s="2237"/>
      <c r="AV1036" s="2237"/>
      <c r="AW1036" s="2237"/>
      <c r="AX1036" s="2237"/>
      <c r="AY1036" s="2237"/>
      <c r="AZ1036" s="2237"/>
      <c r="BA1036" s="2237"/>
      <c r="BB1036" s="2237"/>
      <c r="BC1036" s="2237"/>
      <c r="BD1036" s="2237"/>
      <c r="BE1036" s="2237"/>
      <c r="BF1036" s="2237"/>
      <c r="BG1036" s="2237"/>
      <c r="BH1036" s="2237"/>
      <c r="BI1036" s="2237"/>
      <c r="BJ1036" s="2237"/>
      <c r="BK1036" s="2237"/>
      <c r="BL1036" s="2237"/>
      <c r="BM1036" s="2237"/>
      <c r="BN1036" s="2237"/>
      <c r="BO1036" s="2237"/>
      <c r="BP1036" s="2237"/>
      <c r="BQ1036" s="2237"/>
      <c r="BR1036" s="2237"/>
      <c r="BS1036" s="2238"/>
      <c r="BT1036" s="2237"/>
      <c r="BU1036" s="2237"/>
      <c r="BV1036" s="2237"/>
      <c r="BW1036" s="2237"/>
      <c r="BX1036" s="2237"/>
      <c r="BY1036" s="2237"/>
      <c r="BZ1036" s="2237"/>
      <c r="CA1036" s="2237"/>
      <c r="CB1036" s="2237"/>
      <c r="CC1036" s="2237"/>
      <c r="CD1036" s="2237"/>
      <c r="CE1036" s="2237"/>
      <c r="CF1036" s="2237"/>
      <c r="CG1036" s="2237"/>
      <c r="CH1036" s="2237"/>
      <c r="CI1036" s="2237"/>
      <c r="CJ1036" s="2237"/>
      <c r="CK1036" s="2237"/>
      <c r="CL1036" s="2237"/>
      <c r="CM1036" s="2238"/>
      <c r="CN1036" s="2238"/>
      <c r="CO1036" s="2239"/>
      <c r="CQ1036" s="1653"/>
    </row>
    <row r="1037" spans="1:95" s="551" customFormat="1" x14ac:dyDescent="0.2">
      <c r="A1037" s="2170"/>
      <c r="B1037" s="2236"/>
      <c r="C1037" s="2164"/>
      <c r="D1037" s="2164"/>
      <c r="E1037" s="2165"/>
      <c r="F1037" s="2167"/>
      <c r="G1037" s="2164"/>
      <c r="H1037" s="2167"/>
      <c r="I1037" s="2237"/>
      <c r="J1037" s="2237"/>
      <c r="K1037" s="2237"/>
      <c r="L1037" s="2237"/>
      <c r="M1037" s="2237"/>
      <c r="N1037" s="2237"/>
      <c r="O1037" s="2237"/>
      <c r="P1037" s="2237"/>
      <c r="Q1037" s="2237"/>
      <c r="R1037" s="2237"/>
      <c r="S1037" s="2237"/>
      <c r="T1037" s="2237"/>
      <c r="U1037" s="2237"/>
      <c r="V1037" s="2237"/>
      <c r="W1037" s="2237"/>
      <c r="X1037" s="2237"/>
      <c r="Y1037" s="2237"/>
      <c r="Z1037" s="2237"/>
      <c r="AA1037" s="2237"/>
      <c r="AB1037" s="2238"/>
      <c r="AC1037" s="2238"/>
      <c r="AD1037" s="2238"/>
      <c r="AE1037" s="2238"/>
      <c r="AF1037" s="2237"/>
      <c r="AG1037" s="2237"/>
      <c r="AH1037" s="2237"/>
      <c r="AI1037" s="2237"/>
      <c r="AJ1037" s="2237"/>
      <c r="AK1037" s="2237"/>
      <c r="AL1037" s="2237"/>
      <c r="AM1037" s="2237"/>
      <c r="AN1037" s="2237"/>
      <c r="AO1037" s="2237"/>
      <c r="AP1037" s="2237"/>
      <c r="AQ1037" s="2237"/>
      <c r="AR1037" s="2237"/>
      <c r="AS1037" s="2237"/>
      <c r="AT1037" s="2237"/>
      <c r="AU1037" s="2237"/>
      <c r="AV1037" s="2237"/>
      <c r="AW1037" s="2237"/>
      <c r="AX1037" s="2237"/>
      <c r="AY1037" s="2237"/>
      <c r="AZ1037" s="2237"/>
      <c r="BA1037" s="2237"/>
      <c r="BB1037" s="2237"/>
      <c r="BC1037" s="2237"/>
      <c r="BD1037" s="2237"/>
      <c r="BE1037" s="2237"/>
      <c r="BF1037" s="2237"/>
      <c r="BG1037" s="2237"/>
      <c r="BH1037" s="2237"/>
      <c r="BI1037" s="2237"/>
      <c r="BJ1037" s="2237"/>
      <c r="BK1037" s="2237"/>
      <c r="BL1037" s="2237"/>
      <c r="BM1037" s="2237"/>
      <c r="BN1037" s="2237"/>
      <c r="BO1037" s="2237"/>
      <c r="BP1037" s="2237"/>
      <c r="BQ1037" s="2237"/>
      <c r="BR1037" s="2237"/>
      <c r="BS1037" s="2238"/>
      <c r="BT1037" s="2237"/>
      <c r="BU1037" s="2237"/>
      <c r="BV1037" s="2237"/>
      <c r="BW1037" s="2237"/>
      <c r="BX1037" s="2237"/>
      <c r="BY1037" s="2237"/>
      <c r="BZ1037" s="2237"/>
      <c r="CA1037" s="2237"/>
      <c r="CB1037" s="2237"/>
      <c r="CC1037" s="2237"/>
      <c r="CD1037" s="2237"/>
      <c r="CE1037" s="2237"/>
      <c r="CF1037" s="2237"/>
      <c r="CG1037" s="2237"/>
      <c r="CH1037" s="2237"/>
      <c r="CI1037" s="2237"/>
      <c r="CJ1037" s="2237"/>
      <c r="CK1037" s="2237"/>
      <c r="CL1037" s="2237"/>
      <c r="CM1037" s="2238"/>
      <c r="CN1037" s="2238"/>
      <c r="CO1037" s="2239"/>
      <c r="CQ1037" s="1653"/>
    </row>
    <row r="1038" spans="1:95" s="551" customFormat="1" x14ac:dyDescent="0.2">
      <c r="A1038" s="2170"/>
      <c r="B1038" s="2236"/>
      <c r="C1038" s="2164"/>
      <c r="D1038" s="2164"/>
      <c r="E1038" s="2165"/>
      <c r="F1038" s="2167"/>
      <c r="G1038" s="2164"/>
      <c r="H1038" s="2167"/>
      <c r="I1038" s="2237"/>
      <c r="J1038" s="2237"/>
      <c r="K1038" s="2237"/>
      <c r="L1038" s="2237"/>
      <c r="M1038" s="2237"/>
      <c r="N1038" s="2237"/>
      <c r="O1038" s="2237"/>
      <c r="P1038" s="2237"/>
      <c r="Q1038" s="2237"/>
      <c r="R1038" s="2237"/>
      <c r="S1038" s="2237"/>
      <c r="T1038" s="2237"/>
      <c r="U1038" s="2237"/>
      <c r="V1038" s="2237"/>
      <c r="W1038" s="2237"/>
      <c r="X1038" s="2237"/>
      <c r="Y1038" s="2237"/>
      <c r="Z1038" s="2237"/>
      <c r="AA1038" s="2237"/>
      <c r="AB1038" s="2238"/>
      <c r="AC1038" s="2238"/>
      <c r="AD1038" s="2238"/>
      <c r="AE1038" s="2238"/>
      <c r="AF1038" s="2237"/>
      <c r="AG1038" s="2237"/>
      <c r="AH1038" s="2237"/>
      <c r="AI1038" s="2237"/>
      <c r="AJ1038" s="2237"/>
      <c r="AK1038" s="2237"/>
      <c r="AL1038" s="2237"/>
      <c r="AM1038" s="2237"/>
      <c r="AN1038" s="2237"/>
      <c r="AO1038" s="2237"/>
      <c r="AP1038" s="2237"/>
      <c r="AQ1038" s="2237"/>
      <c r="AR1038" s="2237"/>
      <c r="AS1038" s="2237"/>
      <c r="AT1038" s="2237"/>
      <c r="AU1038" s="2237"/>
      <c r="AV1038" s="2237"/>
      <c r="AW1038" s="2237"/>
      <c r="AX1038" s="2237"/>
      <c r="AY1038" s="2237"/>
      <c r="AZ1038" s="2237"/>
      <c r="BA1038" s="2237"/>
      <c r="BB1038" s="2237"/>
      <c r="BC1038" s="2237"/>
      <c r="BD1038" s="2237"/>
      <c r="BE1038" s="2237"/>
      <c r="BF1038" s="2237"/>
      <c r="BG1038" s="2237"/>
      <c r="BH1038" s="2237"/>
      <c r="BI1038" s="2237"/>
      <c r="BJ1038" s="2237"/>
      <c r="BK1038" s="2237"/>
      <c r="BL1038" s="2237"/>
      <c r="BM1038" s="2237"/>
      <c r="BN1038" s="2237"/>
      <c r="BO1038" s="2237"/>
      <c r="BP1038" s="2237"/>
      <c r="BQ1038" s="2237"/>
      <c r="BR1038" s="2237"/>
      <c r="BS1038" s="2238"/>
      <c r="BT1038" s="2237"/>
      <c r="BU1038" s="2237"/>
      <c r="BV1038" s="2237"/>
      <c r="BW1038" s="2237"/>
      <c r="BX1038" s="2237"/>
      <c r="BY1038" s="2237"/>
      <c r="BZ1038" s="2237"/>
      <c r="CA1038" s="2237"/>
      <c r="CB1038" s="2237"/>
      <c r="CC1038" s="2237"/>
      <c r="CD1038" s="2237"/>
      <c r="CE1038" s="2237"/>
      <c r="CF1038" s="2237"/>
      <c r="CG1038" s="2237"/>
      <c r="CH1038" s="2237"/>
      <c r="CI1038" s="2237"/>
      <c r="CJ1038" s="2237"/>
      <c r="CK1038" s="2237"/>
      <c r="CL1038" s="2237"/>
      <c r="CM1038" s="2238"/>
      <c r="CN1038" s="2238"/>
      <c r="CO1038" s="2239"/>
      <c r="CQ1038" s="1653"/>
    </row>
    <row r="1039" spans="1:95" s="551" customFormat="1" x14ac:dyDescent="0.2">
      <c r="A1039" s="2170"/>
      <c r="B1039" s="2236"/>
      <c r="C1039" s="2164"/>
      <c r="D1039" s="2164"/>
      <c r="E1039" s="2165"/>
      <c r="F1039" s="2167"/>
      <c r="G1039" s="2164"/>
      <c r="H1039" s="2167"/>
      <c r="I1039" s="2237"/>
      <c r="J1039" s="2237"/>
      <c r="K1039" s="2237"/>
      <c r="L1039" s="2237"/>
      <c r="M1039" s="2237"/>
      <c r="N1039" s="2237"/>
      <c r="O1039" s="2237"/>
      <c r="P1039" s="2237"/>
      <c r="Q1039" s="2237"/>
      <c r="R1039" s="2237"/>
      <c r="S1039" s="2237"/>
      <c r="T1039" s="2237"/>
      <c r="U1039" s="2237"/>
      <c r="V1039" s="2237"/>
      <c r="W1039" s="2237"/>
      <c r="X1039" s="2237"/>
      <c r="Y1039" s="2237"/>
      <c r="Z1039" s="2237"/>
      <c r="AA1039" s="2237"/>
      <c r="AB1039" s="2238"/>
      <c r="AC1039" s="2238"/>
      <c r="AD1039" s="2238"/>
      <c r="AE1039" s="2238"/>
      <c r="AF1039" s="2237"/>
      <c r="AG1039" s="2237"/>
      <c r="AH1039" s="2237"/>
      <c r="AI1039" s="2237"/>
      <c r="AJ1039" s="2237"/>
      <c r="AK1039" s="2237"/>
      <c r="AL1039" s="2237"/>
      <c r="AM1039" s="2237"/>
      <c r="AN1039" s="2237"/>
      <c r="AO1039" s="2237"/>
      <c r="AP1039" s="2237"/>
      <c r="AQ1039" s="2237"/>
      <c r="AR1039" s="2237"/>
      <c r="AS1039" s="2237"/>
      <c r="AT1039" s="2237"/>
      <c r="AU1039" s="2237"/>
      <c r="AV1039" s="2237"/>
      <c r="AW1039" s="2237"/>
      <c r="AX1039" s="2237"/>
      <c r="AY1039" s="2237"/>
      <c r="AZ1039" s="2237"/>
      <c r="BA1039" s="2237"/>
      <c r="BB1039" s="2237"/>
      <c r="BC1039" s="2237"/>
      <c r="BD1039" s="2237"/>
      <c r="BE1039" s="2237"/>
      <c r="BF1039" s="2237"/>
      <c r="BG1039" s="2237"/>
      <c r="BH1039" s="2237"/>
      <c r="BI1039" s="2237"/>
      <c r="BJ1039" s="2237"/>
      <c r="BK1039" s="2237"/>
      <c r="BL1039" s="2237"/>
      <c r="BM1039" s="2237"/>
      <c r="BN1039" s="2237"/>
      <c r="BO1039" s="2237"/>
      <c r="BP1039" s="2237"/>
      <c r="BQ1039" s="2237"/>
      <c r="BR1039" s="2237"/>
      <c r="BS1039" s="2238"/>
      <c r="BT1039" s="2237"/>
      <c r="BU1039" s="2237"/>
      <c r="BV1039" s="2237"/>
      <c r="BW1039" s="2237"/>
      <c r="BX1039" s="2237"/>
      <c r="BY1039" s="2237"/>
      <c r="BZ1039" s="2237"/>
      <c r="CA1039" s="2237"/>
      <c r="CB1039" s="2237"/>
      <c r="CC1039" s="2237"/>
      <c r="CD1039" s="2237"/>
      <c r="CE1039" s="2237"/>
      <c r="CF1039" s="2237"/>
      <c r="CG1039" s="2237"/>
      <c r="CH1039" s="2237"/>
      <c r="CI1039" s="2237"/>
      <c r="CJ1039" s="2237"/>
      <c r="CK1039" s="2237"/>
      <c r="CL1039" s="2237"/>
      <c r="CM1039" s="2238"/>
      <c r="CN1039" s="2238"/>
      <c r="CO1039" s="2239"/>
      <c r="CQ1039" s="1653"/>
    </row>
    <row r="1040" spans="1:95" s="551" customFormat="1" x14ac:dyDescent="0.2">
      <c r="A1040" s="2170"/>
      <c r="B1040" s="2236"/>
      <c r="C1040" s="2164"/>
      <c r="D1040" s="2164"/>
      <c r="E1040" s="2165"/>
      <c r="F1040" s="2167"/>
      <c r="G1040" s="2164"/>
      <c r="H1040" s="2167"/>
      <c r="I1040" s="2237"/>
      <c r="J1040" s="2237"/>
      <c r="K1040" s="2237"/>
      <c r="L1040" s="2237"/>
      <c r="M1040" s="2237"/>
      <c r="N1040" s="2237"/>
      <c r="O1040" s="2237"/>
      <c r="P1040" s="2237"/>
      <c r="Q1040" s="2237"/>
      <c r="R1040" s="2237"/>
      <c r="S1040" s="2237"/>
      <c r="T1040" s="2237"/>
      <c r="U1040" s="2237"/>
      <c r="V1040" s="2237"/>
      <c r="W1040" s="2237"/>
      <c r="X1040" s="2237"/>
      <c r="Y1040" s="2237"/>
      <c r="Z1040" s="2237"/>
      <c r="AA1040" s="2237"/>
      <c r="AB1040" s="2238"/>
      <c r="AC1040" s="2238"/>
      <c r="AD1040" s="2238"/>
      <c r="AE1040" s="2238"/>
      <c r="AF1040" s="2237"/>
      <c r="AG1040" s="2237"/>
      <c r="AH1040" s="2237"/>
      <c r="AI1040" s="2237"/>
      <c r="AJ1040" s="2237"/>
      <c r="AK1040" s="2237"/>
      <c r="AL1040" s="2237"/>
      <c r="AM1040" s="2237"/>
      <c r="AN1040" s="2237"/>
      <c r="AO1040" s="2237"/>
      <c r="AP1040" s="2237"/>
      <c r="AQ1040" s="2237"/>
      <c r="AR1040" s="2237"/>
      <c r="AS1040" s="2237"/>
      <c r="AT1040" s="2237"/>
      <c r="AU1040" s="2237"/>
      <c r="AV1040" s="2237"/>
      <c r="AW1040" s="2237"/>
      <c r="AX1040" s="2237"/>
      <c r="AY1040" s="2237"/>
      <c r="AZ1040" s="2237"/>
      <c r="BA1040" s="2237"/>
      <c r="BB1040" s="2237"/>
      <c r="BC1040" s="2237"/>
      <c r="BD1040" s="2237"/>
      <c r="BE1040" s="2237"/>
      <c r="BF1040" s="2237"/>
      <c r="BG1040" s="2237"/>
      <c r="BH1040" s="2237"/>
      <c r="BI1040" s="2237"/>
      <c r="BJ1040" s="2237"/>
      <c r="BK1040" s="2237"/>
      <c r="BL1040" s="2237"/>
      <c r="BM1040" s="2237"/>
      <c r="BN1040" s="2237"/>
      <c r="BO1040" s="2237"/>
      <c r="BP1040" s="2237"/>
      <c r="BQ1040" s="2237"/>
      <c r="BR1040" s="2237"/>
      <c r="BS1040" s="2238"/>
      <c r="BT1040" s="2237"/>
      <c r="BU1040" s="2237"/>
      <c r="BV1040" s="2237"/>
      <c r="BW1040" s="2237"/>
      <c r="BX1040" s="2237"/>
      <c r="BY1040" s="2237"/>
      <c r="BZ1040" s="2237"/>
      <c r="CA1040" s="2237"/>
      <c r="CB1040" s="2237"/>
      <c r="CC1040" s="2237"/>
      <c r="CD1040" s="2237"/>
      <c r="CE1040" s="2237"/>
      <c r="CF1040" s="2237"/>
      <c r="CG1040" s="2237"/>
      <c r="CH1040" s="2237"/>
      <c r="CI1040" s="2237"/>
      <c r="CJ1040" s="2237"/>
      <c r="CK1040" s="2237"/>
      <c r="CL1040" s="2237"/>
      <c r="CM1040" s="2238"/>
      <c r="CN1040" s="2238"/>
      <c r="CO1040" s="2239"/>
      <c r="CQ1040" s="1653"/>
    </row>
    <row r="1041" spans="1:95" s="551" customFormat="1" x14ac:dyDescent="0.2">
      <c r="A1041" s="2170"/>
      <c r="B1041" s="2236"/>
      <c r="C1041" s="2164"/>
      <c r="D1041" s="2164"/>
      <c r="E1041" s="2165"/>
      <c r="F1041" s="2167"/>
      <c r="G1041" s="2164"/>
      <c r="H1041" s="2167"/>
      <c r="I1041" s="2237"/>
      <c r="J1041" s="2237"/>
      <c r="K1041" s="2237"/>
      <c r="L1041" s="2237"/>
      <c r="M1041" s="2237"/>
      <c r="N1041" s="2237"/>
      <c r="O1041" s="2237"/>
      <c r="P1041" s="2237"/>
      <c r="Q1041" s="2237"/>
      <c r="R1041" s="2237"/>
      <c r="S1041" s="2237"/>
      <c r="T1041" s="2237"/>
      <c r="U1041" s="2237"/>
      <c r="V1041" s="2237"/>
      <c r="W1041" s="2237"/>
      <c r="X1041" s="2237"/>
      <c r="Y1041" s="2237"/>
      <c r="Z1041" s="2237"/>
      <c r="AA1041" s="2237"/>
      <c r="AB1041" s="2238"/>
      <c r="AC1041" s="2238"/>
      <c r="AD1041" s="2238"/>
      <c r="AE1041" s="2238"/>
      <c r="AF1041" s="2237"/>
      <c r="AG1041" s="2237"/>
      <c r="AH1041" s="2237"/>
      <c r="AI1041" s="2237"/>
      <c r="AJ1041" s="2237"/>
      <c r="AK1041" s="2237"/>
      <c r="AL1041" s="2237"/>
      <c r="AM1041" s="2237"/>
      <c r="AN1041" s="2237"/>
      <c r="AO1041" s="2237"/>
      <c r="AP1041" s="2237"/>
      <c r="AQ1041" s="2237"/>
      <c r="AR1041" s="2237"/>
      <c r="AS1041" s="2237"/>
      <c r="AT1041" s="2237"/>
      <c r="AU1041" s="2237"/>
      <c r="AV1041" s="2237"/>
      <c r="AW1041" s="2237"/>
      <c r="AX1041" s="2237"/>
      <c r="AY1041" s="2237"/>
      <c r="AZ1041" s="2237"/>
      <c r="BA1041" s="2237"/>
      <c r="BB1041" s="2237"/>
      <c r="BC1041" s="2237"/>
      <c r="BD1041" s="2237"/>
      <c r="BE1041" s="2237"/>
      <c r="BF1041" s="2237"/>
      <c r="BG1041" s="2237"/>
      <c r="BH1041" s="2237"/>
      <c r="BI1041" s="2237"/>
      <c r="BJ1041" s="2237"/>
      <c r="BK1041" s="2237"/>
      <c r="BL1041" s="2237"/>
      <c r="BM1041" s="2237"/>
      <c r="BN1041" s="2237"/>
      <c r="BO1041" s="2237"/>
      <c r="BP1041" s="2237"/>
      <c r="BQ1041" s="2237"/>
      <c r="BR1041" s="2237"/>
      <c r="BS1041" s="2238"/>
      <c r="BT1041" s="2237"/>
      <c r="BU1041" s="2237"/>
      <c r="BV1041" s="2237"/>
      <c r="BW1041" s="2237"/>
      <c r="BX1041" s="2237"/>
      <c r="BY1041" s="2237"/>
      <c r="BZ1041" s="2237"/>
      <c r="CA1041" s="2237"/>
      <c r="CB1041" s="2237"/>
      <c r="CC1041" s="2237"/>
      <c r="CD1041" s="2237"/>
      <c r="CE1041" s="2237"/>
      <c r="CF1041" s="2237"/>
      <c r="CG1041" s="2237"/>
      <c r="CH1041" s="2237"/>
      <c r="CI1041" s="2237"/>
      <c r="CJ1041" s="2237"/>
      <c r="CK1041" s="2237"/>
      <c r="CL1041" s="2237"/>
      <c r="CM1041" s="2238"/>
      <c r="CN1041" s="2238"/>
      <c r="CO1041" s="2239"/>
      <c r="CQ1041" s="1653"/>
    </row>
    <row r="1042" spans="1:95" s="551" customFormat="1" x14ac:dyDescent="0.2">
      <c r="A1042" s="2170"/>
      <c r="B1042" s="2236"/>
      <c r="C1042" s="2164"/>
      <c r="D1042" s="2164"/>
      <c r="E1042" s="2165"/>
      <c r="F1042" s="2167"/>
      <c r="G1042" s="2164"/>
      <c r="H1042" s="2167"/>
      <c r="I1042" s="2237"/>
      <c r="J1042" s="2237"/>
      <c r="K1042" s="2237"/>
      <c r="L1042" s="2237"/>
      <c r="M1042" s="2237"/>
      <c r="N1042" s="2237"/>
      <c r="O1042" s="2237"/>
      <c r="P1042" s="2237"/>
      <c r="Q1042" s="2237"/>
      <c r="R1042" s="2237"/>
      <c r="S1042" s="2237"/>
      <c r="T1042" s="2237"/>
      <c r="U1042" s="2237"/>
      <c r="V1042" s="2237"/>
      <c r="W1042" s="2237"/>
      <c r="X1042" s="2237"/>
      <c r="Y1042" s="2237"/>
      <c r="Z1042" s="2237"/>
      <c r="AA1042" s="2237"/>
      <c r="AB1042" s="2238"/>
      <c r="AC1042" s="2238"/>
      <c r="AD1042" s="2238"/>
      <c r="AE1042" s="2238"/>
      <c r="AF1042" s="2237"/>
      <c r="AG1042" s="2237"/>
      <c r="AH1042" s="2237"/>
      <c r="AI1042" s="2237"/>
      <c r="AJ1042" s="2237"/>
      <c r="AK1042" s="2237"/>
      <c r="AL1042" s="2237"/>
      <c r="AM1042" s="2237"/>
      <c r="AN1042" s="2237"/>
      <c r="AO1042" s="2237"/>
      <c r="AP1042" s="2237"/>
      <c r="AQ1042" s="2237"/>
      <c r="AR1042" s="2237"/>
      <c r="AS1042" s="2237"/>
      <c r="AT1042" s="2237"/>
      <c r="AU1042" s="2237"/>
      <c r="AV1042" s="2237"/>
      <c r="AW1042" s="2237"/>
      <c r="AX1042" s="2237"/>
      <c r="AY1042" s="2237"/>
      <c r="AZ1042" s="2237"/>
      <c r="BA1042" s="2237"/>
      <c r="BB1042" s="2237"/>
      <c r="BC1042" s="2237"/>
      <c r="BD1042" s="2237"/>
      <c r="BE1042" s="2237"/>
      <c r="BF1042" s="2237"/>
      <c r="BG1042" s="2237"/>
      <c r="BH1042" s="2237"/>
      <c r="BI1042" s="2237"/>
      <c r="BJ1042" s="2237"/>
      <c r="BK1042" s="2237"/>
      <c r="BL1042" s="2237"/>
      <c r="BM1042" s="2237"/>
      <c r="BN1042" s="2237"/>
      <c r="BO1042" s="2237"/>
      <c r="BP1042" s="2237"/>
      <c r="BQ1042" s="2237"/>
      <c r="BR1042" s="2237"/>
      <c r="BS1042" s="2238"/>
      <c r="BT1042" s="2237"/>
      <c r="BU1042" s="2237"/>
      <c r="BV1042" s="2237"/>
      <c r="BW1042" s="2237"/>
      <c r="BX1042" s="2237"/>
      <c r="BY1042" s="2237"/>
      <c r="BZ1042" s="2237"/>
      <c r="CA1042" s="2237"/>
      <c r="CB1042" s="2237"/>
      <c r="CC1042" s="2237"/>
      <c r="CD1042" s="2237"/>
      <c r="CE1042" s="2237"/>
      <c r="CF1042" s="2237"/>
      <c r="CG1042" s="2237"/>
      <c r="CH1042" s="2237"/>
      <c r="CI1042" s="2237"/>
      <c r="CJ1042" s="2237"/>
      <c r="CK1042" s="2237"/>
      <c r="CL1042" s="2237"/>
      <c r="CM1042" s="2238"/>
      <c r="CN1042" s="2238"/>
      <c r="CO1042" s="2239"/>
      <c r="CQ1042" s="1653"/>
    </row>
    <row r="1043" spans="1:95" s="551" customFormat="1" x14ac:dyDescent="0.2">
      <c r="A1043" s="2170"/>
      <c r="B1043" s="2236"/>
      <c r="C1043" s="2164"/>
      <c r="D1043" s="2164"/>
      <c r="E1043" s="2165"/>
      <c r="F1043" s="2167"/>
      <c r="G1043" s="2164"/>
      <c r="H1043" s="2167"/>
      <c r="I1043" s="2237"/>
      <c r="J1043" s="2237"/>
      <c r="K1043" s="2237"/>
      <c r="L1043" s="2237"/>
      <c r="M1043" s="2237"/>
      <c r="N1043" s="2237"/>
      <c r="O1043" s="2237"/>
      <c r="P1043" s="2237"/>
      <c r="Q1043" s="2237"/>
      <c r="R1043" s="2237"/>
      <c r="S1043" s="2237"/>
      <c r="T1043" s="2237"/>
      <c r="U1043" s="2237"/>
      <c r="V1043" s="2237"/>
      <c r="W1043" s="2237"/>
      <c r="X1043" s="2237"/>
      <c r="Y1043" s="2237"/>
      <c r="Z1043" s="2237"/>
      <c r="AA1043" s="2237"/>
      <c r="AB1043" s="2238"/>
      <c r="AC1043" s="2238"/>
      <c r="AD1043" s="2238"/>
      <c r="AE1043" s="2238"/>
      <c r="AF1043" s="2237"/>
      <c r="AG1043" s="2237"/>
      <c r="AH1043" s="2237"/>
      <c r="AI1043" s="2237"/>
      <c r="AJ1043" s="2237"/>
      <c r="AK1043" s="2237"/>
      <c r="AL1043" s="2237"/>
      <c r="AM1043" s="2237"/>
      <c r="AN1043" s="2237"/>
      <c r="AO1043" s="2237"/>
      <c r="AP1043" s="2237"/>
      <c r="AQ1043" s="2237"/>
      <c r="AR1043" s="2237"/>
      <c r="AS1043" s="2237"/>
      <c r="AT1043" s="2237"/>
      <c r="AU1043" s="2237"/>
      <c r="AV1043" s="2237"/>
      <c r="AW1043" s="2237"/>
      <c r="AX1043" s="2237"/>
      <c r="AY1043" s="2237"/>
      <c r="AZ1043" s="2237"/>
      <c r="BA1043" s="2237"/>
      <c r="BB1043" s="2237"/>
      <c r="BC1043" s="2237"/>
      <c r="BD1043" s="2237"/>
      <c r="BE1043" s="2237"/>
      <c r="BF1043" s="2237"/>
      <c r="BG1043" s="2237"/>
      <c r="BH1043" s="2237"/>
      <c r="BI1043" s="2237"/>
      <c r="BJ1043" s="2237"/>
      <c r="BK1043" s="2237"/>
      <c r="BL1043" s="2237"/>
      <c r="BM1043" s="2237"/>
      <c r="BN1043" s="2237"/>
      <c r="BO1043" s="2237"/>
      <c r="BP1043" s="2237"/>
      <c r="BQ1043" s="2237"/>
      <c r="BR1043" s="2237"/>
      <c r="BS1043" s="2238"/>
      <c r="BT1043" s="2237"/>
      <c r="BU1043" s="2237"/>
      <c r="BV1043" s="2237"/>
      <c r="BW1043" s="2237"/>
      <c r="BX1043" s="2237"/>
      <c r="BY1043" s="2237"/>
      <c r="BZ1043" s="2237"/>
      <c r="CA1043" s="2237"/>
      <c r="CB1043" s="2237"/>
      <c r="CC1043" s="2237"/>
      <c r="CD1043" s="2237"/>
      <c r="CE1043" s="2237"/>
      <c r="CF1043" s="2237"/>
      <c r="CG1043" s="2237"/>
      <c r="CH1043" s="2237"/>
      <c r="CI1043" s="2237"/>
      <c r="CJ1043" s="2237"/>
      <c r="CK1043" s="2237"/>
      <c r="CL1043" s="2237"/>
      <c r="CM1043" s="2238"/>
      <c r="CN1043" s="2238"/>
      <c r="CO1043" s="2239"/>
      <c r="CQ1043" s="1653"/>
    </row>
    <row r="1044" spans="1:95" s="551" customFormat="1" x14ac:dyDescent="0.2">
      <c r="A1044" s="2170"/>
      <c r="B1044" s="2236"/>
      <c r="C1044" s="2164"/>
      <c r="D1044" s="2164"/>
      <c r="E1044" s="2165"/>
      <c r="F1044" s="2167"/>
      <c r="G1044" s="2164"/>
      <c r="H1044" s="2167"/>
      <c r="I1044" s="2237"/>
      <c r="J1044" s="2237"/>
      <c r="K1044" s="2237"/>
      <c r="L1044" s="2237"/>
      <c r="M1044" s="2237"/>
      <c r="N1044" s="2237"/>
      <c r="O1044" s="2237"/>
      <c r="P1044" s="2237"/>
      <c r="Q1044" s="2237"/>
      <c r="R1044" s="2237"/>
      <c r="S1044" s="2237"/>
      <c r="T1044" s="2237"/>
      <c r="U1044" s="2237"/>
      <c r="V1044" s="2237"/>
      <c r="W1044" s="2237"/>
      <c r="X1044" s="2237"/>
      <c r="Y1044" s="2237"/>
      <c r="Z1044" s="2237"/>
      <c r="AA1044" s="2237"/>
      <c r="AB1044" s="2238"/>
      <c r="AC1044" s="2238"/>
      <c r="AD1044" s="2238"/>
      <c r="AE1044" s="2238"/>
      <c r="AF1044" s="2237"/>
      <c r="AG1044" s="2237"/>
      <c r="AH1044" s="2237"/>
      <c r="AI1044" s="2237"/>
      <c r="AJ1044" s="2237"/>
      <c r="AK1044" s="2237"/>
      <c r="AL1044" s="2237"/>
      <c r="AM1044" s="2237"/>
      <c r="AN1044" s="2237"/>
      <c r="AO1044" s="2237"/>
      <c r="AP1044" s="2237"/>
      <c r="AQ1044" s="2237"/>
      <c r="AR1044" s="2237"/>
      <c r="AS1044" s="2237"/>
      <c r="AT1044" s="2237"/>
      <c r="AU1044" s="2237"/>
      <c r="AV1044" s="2237"/>
      <c r="AW1044" s="2237"/>
      <c r="AX1044" s="2237"/>
      <c r="AY1044" s="2237"/>
      <c r="AZ1044" s="2237"/>
      <c r="BA1044" s="2237"/>
      <c r="BB1044" s="2237"/>
      <c r="BC1044" s="2237"/>
      <c r="BD1044" s="2237"/>
      <c r="BE1044" s="2237"/>
      <c r="BF1044" s="2237"/>
      <c r="BG1044" s="2237"/>
      <c r="BH1044" s="2237"/>
      <c r="BI1044" s="2237"/>
      <c r="BJ1044" s="2237"/>
      <c r="BK1044" s="2237"/>
      <c r="BL1044" s="2237"/>
      <c r="BM1044" s="2237"/>
      <c r="BN1044" s="2237"/>
      <c r="BO1044" s="2237"/>
      <c r="BP1044" s="2237"/>
      <c r="BQ1044" s="2237"/>
      <c r="BR1044" s="2237"/>
      <c r="BS1044" s="2238"/>
      <c r="BT1044" s="2237"/>
      <c r="BU1044" s="2237"/>
      <c r="BV1044" s="2237"/>
      <c r="BW1044" s="2237"/>
      <c r="BX1044" s="2237"/>
      <c r="BY1044" s="2237"/>
      <c r="BZ1044" s="2237"/>
      <c r="CA1044" s="2237"/>
      <c r="CB1044" s="2237"/>
      <c r="CC1044" s="2237"/>
      <c r="CD1044" s="2237"/>
      <c r="CE1044" s="2237"/>
      <c r="CF1044" s="2237"/>
      <c r="CG1044" s="2237"/>
      <c r="CH1044" s="2237"/>
      <c r="CI1044" s="2237"/>
      <c r="CJ1044" s="2237"/>
      <c r="CK1044" s="2237"/>
      <c r="CL1044" s="2237"/>
      <c r="CM1044" s="2238"/>
      <c r="CN1044" s="2238"/>
      <c r="CO1044" s="2239"/>
      <c r="CQ1044" s="1653"/>
    </row>
    <row r="1045" spans="1:95" s="551" customFormat="1" x14ac:dyDescent="0.2">
      <c r="A1045" s="2170"/>
      <c r="B1045" s="2236"/>
      <c r="C1045" s="2164"/>
      <c r="D1045" s="2164"/>
      <c r="E1045" s="2165"/>
      <c r="F1045" s="2167"/>
      <c r="G1045" s="2164"/>
      <c r="H1045" s="2167"/>
      <c r="I1045" s="2237"/>
      <c r="J1045" s="2237"/>
      <c r="K1045" s="2237"/>
      <c r="L1045" s="2237"/>
      <c r="M1045" s="2237"/>
      <c r="N1045" s="2237"/>
      <c r="O1045" s="2237"/>
      <c r="P1045" s="2237"/>
      <c r="Q1045" s="2237"/>
      <c r="R1045" s="2237"/>
      <c r="S1045" s="2237"/>
      <c r="T1045" s="2237"/>
      <c r="U1045" s="2237"/>
      <c r="V1045" s="2237"/>
      <c r="W1045" s="2237"/>
      <c r="X1045" s="2237"/>
      <c r="Y1045" s="2237"/>
      <c r="Z1045" s="2237"/>
      <c r="AA1045" s="2237"/>
      <c r="AB1045" s="2238"/>
      <c r="AC1045" s="2238"/>
      <c r="AD1045" s="2238"/>
      <c r="AE1045" s="2238"/>
      <c r="AF1045" s="2237"/>
      <c r="AG1045" s="2237"/>
      <c r="AH1045" s="2237"/>
      <c r="AI1045" s="2237"/>
      <c r="AJ1045" s="2237"/>
      <c r="AK1045" s="2237"/>
      <c r="AL1045" s="2237"/>
      <c r="AM1045" s="2237"/>
      <c r="AN1045" s="2237"/>
      <c r="AO1045" s="2237"/>
      <c r="AP1045" s="2237"/>
      <c r="AQ1045" s="2237"/>
      <c r="AR1045" s="2237"/>
      <c r="AS1045" s="2237"/>
      <c r="AT1045" s="2237"/>
      <c r="AU1045" s="2237"/>
      <c r="AV1045" s="2237"/>
      <c r="AW1045" s="2237"/>
      <c r="AX1045" s="2237"/>
      <c r="AY1045" s="2237"/>
      <c r="AZ1045" s="2237"/>
      <c r="BA1045" s="2237"/>
      <c r="BB1045" s="2237"/>
      <c r="BC1045" s="2237"/>
      <c r="BD1045" s="2237"/>
      <c r="BE1045" s="2237"/>
      <c r="BF1045" s="2237"/>
      <c r="BG1045" s="2237"/>
      <c r="BH1045" s="2237"/>
      <c r="BI1045" s="2237"/>
      <c r="BJ1045" s="2237"/>
      <c r="BK1045" s="2237"/>
      <c r="BL1045" s="2237"/>
      <c r="BM1045" s="2237"/>
      <c r="BN1045" s="2237"/>
      <c r="BO1045" s="2237"/>
      <c r="BP1045" s="2237"/>
      <c r="BQ1045" s="2237"/>
      <c r="BR1045" s="2237"/>
      <c r="BS1045" s="2238"/>
      <c r="BT1045" s="2237"/>
      <c r="BU1045" s="2237"/>
      <c r="BV1045" s="2237"/>
      <c r="BW1045" s="2237"/>
      <c r="BX1045" s="2237"/>
      <c r="BY1045" s="2237"/>
      <c r="BZ1045" s="2237"/>
      <c r="CA1045" s="2237"/>
      <c r="CB1045" s="2237"/>
      <c r="CC1045" s="2237"/>
      <c r="CD1045" s="2237"/>
      <c r="CE1045" s="2237"/>
      <c r="CF1045" s="2237"/>
      <c r="CG1045" s="2237"/>
      <c r="CH1045" s="2237"/>
      <c r="CI1045" s="2237"/>
      <c r="CJ1045" s="2237"/>
      <c r="CK1045" s="2237"/>
      <c r="CL1045" s="2237"/>
      <c r="CM1045" s="2238"/>
      <c r="CN1045" s="2238"/>
      <c r="CO1045" s="2239"/>
      <c r="CQ1045" s="1653"/>
    </row>
    <row r="1046" spans="1:95" s="551" customFormat="1" x14ac:dyDescent="0.2">
      <c r="A1046" s="2170"/>
      <c r="B1046" s="2236"/>
      <c r="C1046" s="2164"/>
      <c r="D1046" s="2164"/>
      <c r="E1046" s="2165"/>
      <c r="F1046" s="2167"/>
      <c r="G1046" s="2164"/>
      <c r="H1046" s="2167"/>
      <c r="I1046" s="2237"/>
      <c r="J1046" s="2237"/>
      <c r="K1046" s="2237"/>
      <c r="L1046" s="2237"/>
      <c r="M1046" s="2237"/>
      <c r="N1046" s="2237"/>
      <c r="O1046" s="2237"/>
      <c r="P1046" s="2237"/>
      <c r="Q1046" s="2237"/>
      <c r="R1046" s="2237"/>
      <c r="S1046" s="2237"/>
      <c r="T1046" s="2237"/>
      <c r="U1046" s="2237"/>
      <c r="V1046" s="2237"/>
      <c r="W1046" s="2237"/>
      <c r="X1046" s="2237"/>
      <c r="Y1046" s="2237"/>
      <c r="Z1046" s="2237"/>
      <c r="AA1046" s="2237"/>
      <c r="AB1046" s="2238"/>
      <c r="AC1046" s="2238"/>
      <c r="AD1046" s="2238"/>
      <c r="AE1046" s="2238"/>
      <c r="AF1046" s="2237"/>
      <c r="AG1046" s="2237"/>
      <c r="AH1046" s="2237"/>
      <c r="AI1046" s="2237"/>
      <c r="AJ1046" s="2237"/>
      <c r="AK1046" s="2237"/>
      <c r="AL1046" s="2237"/>
      <c r="AM1046" s="2237"/>
      <c r="AN1046" s="2237"/>
      <c r="AO1046" s="2237"/>
      <c r="AP1046" s="2237"/>
      <c r="AQ1046" s="2237"/>
      <c r="AR1046" s="2237"/>
      <c r="AS1046" s="2237"/>
      <c r="AT1046" s="2237"/>
      <c r="AU1046" s="2237"/>
      <c r="AV1046" s="2237"/>
      <c r="AW1046" s="2237"/>
      <c r="AX1046" s="2237"/>
      <c r="AY1046" s="2237"/>
      <c r="AZ1046" s="2237"/>
      <c r="BA1046" s="2237"/>
      <c r="BB1046" s="2237"/>
      <c r="BC1046" s="2237"/>
      <c r="BD1046" s="2237"/>
      <c r="BE1046" s="2237"/>
      <c r="BF1046" s="2237"/>
      <c r="BG1046" s="2237"/>
      <c r="BH1046" s="2237"/>
      <c r="BI1046" s="2237"/>
      <c r="BJ1046" s="2237"/>
      <c r="BK1046" s="2237"/>
      <c r="BL1046" s="2237"/>
      <c r="BM1046" s="2237"/>
      <c r="BN1046" s="2237"/>
      <c r="BO1046" s="2237"/>
      <c r="BP1046" s="2237"/>
      <c r="BQ1046" s="2237"/>
      <c r="BR1046" s="2237"/>
      <c r="BS1046" s="2238"/>
      <c r="BT1046" s="2237"/>
      <c r="BU1046" s="2237"/>
      <c r="BV1046" s="2237"/>
      <c r="BW1046" s="2237"/>
      <c r="BX1046" s="2237"/>
      <c r="BY1046" s="2237"/>
      <c r="BZ1046" s="2237"/>
      <c r="CA1046" s="2237"/>
      <c r="CB1046" s="2237"/>
      <c r="CC1046" s="2237"/>
      <c r="CD1046" s="2237"/>
      <c r="CE1046" s="2237"/>
      <c r="CF1046" s="2237"/>
      <c r="CG1046" s="2237"/>
      <c r="CH1046" s="2237"/>
      <c r="CI1046" s="2237"/>
      <c r="CJ1046" s="2237"/>
      <c r="CK1046" s="2237"/>
      <c r="CL1046" s="2237"/>
      <c r="CM1046" s="2238"/>
      <c r="CN1046" s="2238"/>
      <c r="CO1046" s="2239"/>
      <c r="CQ1046" s="1653"/>
    </row>
    <row r="1047" spans="1:95" s="551" customFormat="1" x14ac:dyDescent="0.2">
      <c r="A1047" s="2170"/>
      <c r="B1047" s="2236"/>
      <c r="C1047" s="2164"/>
      <c r="D1047" s="2164"/>
      <c r="E1047" s="2165"/>
      <c r="F1047" s="2167"/>
      <c r="G1047" s="2164"/>
      <c r="H1047" s="2167"/>
      <c r="I1047" s="2237"/>
      <c r="J1047" s="2237"/>
      <c r="K1047" s="2237"/>
      <c r="L1047" s="2237"/>
      <c r="M1047" s="2237"/>
      <c r="N1047" s="2237"/>
      <c r="O1047" s="2237"/>
      <c r="P1047" s="2237"/>
      <c r="Q1047" s="2237"/>
      <c r="R1047" s="2237"/>
      <c r="S1047" s="2237"/>
      <c r="T1047" s="2237"/>
      <c r="U1047" s="2237"/>
      <c r="V1047" s="2237"/>
      <c r="W1047" s="2237"/>
      <c r="X1047" s="2237"/>
      <c r="Y1047" s="2237"/>
      <c r="Z1047" s="2237"/>
      <c r="AA1047" s="2237"/>
      <c r="AB1047" s="2238"/>
      <c r="AC1047" s="2238"/>
      <c r="AD1047" s="2238"/>
      <c r="AE1047" s="2238"/>
      <c r="AF1047" s="2237"/>
      <c r="AG1047" s="2237"/>
      <c r="AH1047" s="2237"/>
      <c r="AI1047" s="2237"/>
      <c r="AJ1047" s="2237"/>
      <c r="AK1047" s="2237"/>
      <c r="AL1047" s="2237"/>
      <c r="AM1047" s="2237"/>
      <c r="AN1047" s="2237"/>
      <c r="AO1047" s="2237"/>
      <c r="AP1047" s="2237"/>
      <c r="AQ1047" s="2237"/>
      <c r="AR1047" s="2237"/>
      <c r="AS1047" s="2237"/>
      <c r="AT1047" s="2237"/>
      <c r="AU1047" s="2237"/>
      <c r="AV1047" s="2237"/>
      <c r="AW1047" s="2237"/>
      <c r="AX1047" s="2237"/>
      <c r="AY1047" s="2237"/>
      <c r="AZ1047" s="2237"/>
      <c r="BA1047" s="2237"/>
      <c r="BB1047" s="2237"/>
      <c r="BC1047" s="2237"/>
      <c r="BD1047" s="2237"/>
      <c r="BE1047" s="2237"/>
      <c r="BF1047" s="2237"/>
      <c r="BG1047" s="2237"/>
      <c r="BH1047" s="2237"/>
      <c r="BI1047" s="2237"/>
      <c r="BJ1047" s="2237"/>
      <c r="BK1047" s="2237"/>
      <c r="BL1047" s="2237"/>
      <c r="BM1047" s="2237"/>
      <c r="BN1047" s="2237"/>
      <c r="BO1047" s="2237"/>
      <c r="BP1047" s="2237"/>
      <c r="BQ1047" s="2237"/>
      <c r="BR1047" s="2237"/>
      <c r="BS1047" s="2238"/>
      <c r="BT1047" s="2237"/>
      <c r="BU1047" s="2237"/>
      <c r="BV1047" s="2237"/>
      <c r="BW1047" s="2237"/>
      <c r="BX1047" s="2237"/>
      <c r="BY1047" s="2237"/>
      <c r="BZ1047" s="2237"/>
      <c r="CA1047" s="2237"/>
      <c r="CB1047" s="2237"/>
      <c r="CC1047" s="2237"/>
      <c r="CD1047" s="2237"/>
      <c r="CE1047" s="2237"/>
      <c r="CF1047" s="2237"/>
      <c r="CG1047" s="2237"/>
      <c r="CH1047" s="2237"/>
      <c r="CI1047" s="2237"/>
      <c r="CJ1047" s="2237"/>
      <c r="CK1047" s="2237"/>
      <c r="CL1047" s="2237"/>
      <c r="CM1047" s="2238"/>
      <c r="CN1047" s="2238"/>
      <c r="CO1047" s="2239"/>
      <c r="CQ1047" s="1653"/>
    </row>
    <row r="1048" spans="1:95" s="551" customFormat="1" x14ac:dyDescent="0.2">
      <c r="A1048" s="2170"/>
      <c r="B1048" s="2236"/>
      <c r="C1048" s="2164"/>
      <c r="D1048" s="2164"/>
      <c r="E1048" s="2165"/>
      <c r="F1048" s="2167"/>
      <c r="G1048" s="2164"/>
      <c r="H1048" s="2167"/>
      <c r="I1048" s="2237"/>
      <c r="J1048" s="2237"/>
      <c r="K1048" s="2237"/>
      <c r="L1048" s="2237"/>
      <c r="M1048" s="2237"/>
      <c r="N1048" s="2237"/>
      <c r="O1048" s="2237"/>
      <c r="P1048" s="2237"/>
      <c r="Q1048" s="2237"/>
      <c r="R1048" s="2237"/>
      <c r="S1048" s="2237"/>
      <c r="T1048" s="2237"/>
      <c r="U1048" s="2237"/>
      <c r="V1048" s="2237"/>
      <c r="W1048" s="2237"/>
      <c r="X1048" s="2237"/>
      <c r="Y1048" s="2237"/>
      <c r="Z1048" s="2237"/>
      <c r="AA1048" s="2237"/>
      <c r="AB1048" s="2238"/>
      <c r="AC1048" s="2238"/>
      <c r="AD1048" s="2238"/>
      <c r="AE1048" s="2238"/>
      <c r="AF1048" s="2237"/>
      <c r="AG1048" s="2237"/>
      <c r="AH1048" s="2237"/>
      <c r="AI1048" s="2237"/>
      <c r="AJ1048" s="2237"/>
      <c r="AK1048" s="2237"/>
      <c r="AL1048" s="2237"/>
      <c r="AM1048" s="2237"/>
      <c r="AN1048" s="2237"/>
      <c r="AO1048" s="2237"/>
      <c r="AP1048" s="2237"/>
      <c r="AQ1048" s="2237"/>
      <c r="AR1048" s="2237"/>
      <c r="AS1048" s="2237"/>
      <c r="AT1048" s="2237"/>
      <c r="AU1048" s="2237"/>
      <c r="AV1048" s="2237"/>
      <c r="AW1048" s="2237"/>
      <c r="AX1048" s="2237"/>
      <c r="AY1048" s="2237"/>
      <c r="AZ1048" s="2237"/>
      <c r="BA1048" s="2237"/>
      <c r="BB1048" s="2237"/>
      <c r="BC1048" s="2237"/>
      <c r="BD1048" s="2237"/>
      <c r="BE1048" s="2237"/>
      <c r="BF1048" s="2237"/>
      <c r="BG1048" s="2237"/>
      <c r="BH1048" s="2237"/>
      <c r="BI1048" s="2237"/>
      <c r="BJ1048" s="2237"/>
      <c r="BK1048" s="2237"/>
      <c r="BL1048" s="2237"/>
      <c r="BM1048" s="2237"/>
      <c r="BN1048" s="2237"/>
      <c r="BO1048" s="2237"/>
      <c r="BP1048" s="2237"/>
      <c r="BQ1048" s="2237"/>
      <c r="BR1048" s="2237"/>
      <c r="BS1048" s="2238"/>
      <c r="BT1048" s="2237"/>
      <c r="BU1048" s="2237"/>
      <c r="BV1048" s="2237"/>
      <c r="BW1048" s="2237"/>
      <c r="BX1048" s="2237"/>
      <c r="BY1048" s="2237"/>
      <c r="BZ1048" s="2237"/>
      <c r="CA1048" s="2237"/>
      <c r="CB1048" s="2237"/>
      <c r="CC1048" s="2237"/>
      <c r="CD1048" s="2237"/>
      <c r="CE1048" s="2237"/>
      <c r="CF1048" s="2237"/>
      <c r="CG1048" s="2237"/>
      <c r="CH1048" s="2237"/>
      <c r="CI1048" s="2237"/>
      <c r="CJ1048" s="2237"/>
      <c r="CK1048" s="2237"/>
      <c r="CL1048" s="2237"/>
      <c r="CM1048" s="2238"/>
      <c r="CN1048" s="2238"/>
      <c r="CO1048" s="2239"/>
      <c r="CQ1048" s="1653"/>
    </row>
    <row r="1049" spans="1:95" s="551" customFormat="1" x14ac:dyDescent="0.2">
      <c r="A1049" s="2170"/>
      <c r="B1049" s="2236"/>
      <c r="C1049" s="2164"/>
      <c r="D1049" s="2164"/>
      <c r="E1049" s="2165"/>
      <c r="F1049" s="2167"/>
      <c r="G1049" s="2164"/>
      <c r="H1049" s="2167"/>
      <c r="I1049" s="2237"/>
      <c r="J1049" s="2237"/>
      <c r="K1049" s="2237"/>
      <c r="L1049" s="2237"/>
      <c r="M1049" s="2237"/>
      <c r="N1049" s="2237"/>
      <c r="O1049" s="2237"/>
      <c r="P1049" s="2237"/>
      <c r="Q1049" s="2237"/>
      <c r="R1049" s="2237"/>
      <c r="S1049" s="2237"/>
      <c r="T1049" s="2237"/>
      <c r="U1049" s="2237"/>
      <c r="V1049" s="2237"/>
      <c r="W1049" s="2237"/>
      <c r="X1049" s="2237"/>
      <c r="Y1049" s="2237"/>
      <c r="Z1049" s="2237"/>
      <c r="AA1049" s="2237"/>
      <c r="AB1049" s="2238"/>
      <c r="AC1049" s="2238"/>
      <c r="AD1049" s="2238"/>
      <c r="AE1049" s="2238"/>
      <c r="AF1049" s="2237"/>
      <c r="AG1049" s="2237"/>
      <c r="AH1049" s="2237"/>
      <c r="AI1049" s="2237"/>
      <c r="AJ1049" s="2237"/>
      <c r="AK1049" s="2237"/>
      <c r="AL1049" s="2237"/>
      <c r="AM1049" s="2237"/>
      <c r="AN1049" s="2237"/>
      <c r="AO1049" s="2237"/>
      <c r="AP1049" s="2237"/>
      <c r="AQ1049" s="2237"/>
      <c r="AR1049" s="2237"/>
      <c r="AS1049" s="2237"/>
      <c r="AT1049" s="2237"/>
      <c r="AU1049" s="2237"/>
      <c r="AV1049" s="2237"/>
      <c r="AW1049" s="2237"/>
      <c r="AX1049" s="2237"/>
      <c r="AY1049" s="2237"/>
      <c r="AZ1049" s="2237"/>
      <c r="BA1049" s="2237"/>
      <c r="BB1049" s="2237"/>
      <c r="BC1049" s="2237"/>
      <c r="BD1049" s="2237"/>
      <c r="BE1049" s="2237"/>
      <c r="BF1049" s="2237"/>
      <c r="BG1049" s="2237"/>
      <c r="BH1049" s="2237"/>
      <c r="BI1049" s="2237"/>
      <c r="BJ1049" s="2237"/>
      <c r="BK1049" s="2237"/>
      <c r="BL1049" s="2237"/>
      <c r="BM1049" s="2237"/>
      <c r="BN1049" s="2237"/>
      <c r="BO1049" s="2237"/>
      <c r="BP1049" s="2237"/>
      <c r="BQ1049" s="2237"/>
      <c r="BR1049" s="2237"/>
      <c r="BS1049" s="2238"/>
      <c r="BT1049" s="2237"/>
      <c r="BU1049" s="2237"/>
      <c r="BV1049" s="2237"/>
      <c r="BW1049" s="2237"/>
      <c r="BX1049" s="2237"/>
      <c r="BY1049" s="2237"/>
      <c r="BZ1049" s="2237"/>
      <c r="CA1049" s="2237"/>
      <c r="CB1049" s="2237"/>
      <c r="CC1049" s="2237"/>
      <c r="CD1049" s="2237"/>
      <c r="CE1049" s="2237"/>
      <c r="CF1049" s="2237"/>
      <c r="CG1049" s="2237"/>
      <c r="CH1049" s="2237"/>
      <c r="CI1049" s="2237"/>
      <c r="CJ1049" s="2237"/>
      <c r="CK1049" s="2237"/>
      <c r="CL1049" s="2237"/>
      <c r="CM1049" s="2238"/>
      <c r="CN1049" s="2238"/>
      <c r="CO1049" s="2239"/>
      <c r="CQ1049" s="1653"/>
    </row>
    <row r="1050" spans="1:95" s="551" customFormat="1" x14ac:dyDescent="0.2">
      <c r="A1050" s="2170"/>
      <c r="B1050" s="2236"/>
      <c r="C1050" s="2164"/>
      <c r="D1050" s="2164"/>
      <c r="E1050" s="2165"/>
      <c r="F1050" s="2167"/>
      <c r="G1050" s="2164"/>
      <c r="H1050" s="2167"/>
      <c r="I1050" s="2237"/>
      <c r="J1050" s="2237"/>
      <c r="K1050" s="2237"/>
      <c r="L1050" s="2237"/>
      <c r="M1050" s="2237"/>
      <c r="N1050" s="2237"/>
      <c r="O1050" s="2237"/>
      <c r="P1050" s="2237"/>
      <c r="Q1050" s="2237"/>
      <c r="R1050" s="2237"/>
      <c r="S1050" s="2237"/>
      <c r="T1050" s="2237"/>
      <c r="U1050" s="2237"/>
      <c r="V1050" s="2237"/>
      <c r="W1050" s="2237"/>
      <c r="X1050" s="2237"/>
      <c r="Y1050" s="2237"/>
      <c r="Z1050" s="2237"/>
      <c r="AA1050" s="2237"/>
      <c r="AB1050" s="2238"/>
      <c r="AC1050" s="2238"/>
      <c r="AD1050" s="2238"/>
      <c r="AE1050" s="2238"/>
      <c r="AF1050" s="2237"/>
      <c r="AG1050" s="2237"/>
      <c r="AH1050" s="2237"/>
      <c r="AI1050" s="2237"/>
      <c r="AJ1050" s="2237"/>
      <c r="AK1050" s="2237"/>
      <c r="AL1050" s="2237"/>
      <c r="AM1050" s="2237"/>
      <c r="AN1050" s="2237"/>
      <c r="AO1050" s="2237"/>
      <c r="AP1050" s="2237"/>
      <c r="AQ1050" s="2237"/>
      <c r="AR1050" s="2237"/>
      <c r="AS1050" s="2237"/>
      <c r="AT1050" s="2237"/>
      <c r="AU1050" s="2237"/>
      <c r="AV1050" s="2237"/>
      <c r="AW1050" s="2237"/>
      <c r="AX1050" s="2237"/>
      <c r="AY1050" s="2237"/>
      <c r="AZ1050" s="2237"/>
      <c r="BA1050" s="2237"/>
      <c r="BB1050" s="2237"/>
      <c r="BC1050" s="2237"/>
      <c r="BD1050" s="2237"/>
      <c r="BE1050" s="2237"/>
      <c r="BF1050" s="2237"/>
      <c r="BG1050" s="2237"/>
      <c r="BH1050" s="2237"/>
      <c r="BI1050" s="2237"/>
      <c r="BJ1050" s="2237"/>
      <c r="BK1050" s="2237"/>
      <c r="BL1050" s="2237"/>
      <c r="BM1050" s="2237"/>
      <c r="BN1050" s="2237"/>
      <c r="BO1050" s="2237"/>
      <c r="BP1050" s="2237"/>
      <c r="BQ1050" s="2237"/>
      <c r="BR1050" s="2237"/>
      <c r="BS1050" s="2238"/>
      <c r="BT1050" s="2237"/>
      <c r="BU1050" s="2237"/>
      <c r="BV1050" s="2237"/>
      <c r="BW1050" s="2237"/>
      <c r="BX1050" s="2237"/>
      <c r="BY1050" s="2237"/>
      <c r="BZ1050" s="2237"/>
      <c r="CA1050" s="2237"/>
      <c r="CB1050" s="2237"/>
      <c r="CC1050" s="2237"/>
      <c r="CD1050" s="2237"/>
      <c r="CE1050" s="2237"/>
      <c r="CF1050" s="2237"/>
      <c r="CG1050" s="2237"/>
      <c r="CH1050" s="2237"/>
      <c r="CI1050" s="2237"/>
      <c r="CJ1050" s="2237"/>
      <c r="CK1050" s="2237"/>
      <c r="CL1050" s="2237"/>
      <c r="CM1050" s="2238"/>
      <c r="CN1050" s="2238"/>
      <c r="CO1050" s="2239"/>
      <c r="CQ1050" s="1653"/>
    </row>
    <row r="1051" spans="1:95" s="551" customFormat="1" x14ac:dyDescent="0.2">
      <c r="A1051" s="2170"/>
      <c r="B1051" s="2236"/>
      <c r="C1051" s="2164"/>
      <c r="D1051" s="2164"/>
      <c r="E1051" s="2165"/>
      <c r="F1051" s="2167"/>
      <c r="G1051" s="2164"/>
      <c r="H1051" s="2167"/>
      <c r="I1051" s="2237"/>
      <c r="J1051" s="2237"/>
      <c r="K1051" s="2237"/>
      <c r="L1051" s="2237"/>
      <c r="M1051" s="2237"/>
      <c r="N1051" s="2237"/>
      <c r="O1051" s="2237"/>
      <c r="P1051" s="2237"/>
      <c r="Q1051" s="2237"/>
      <c r="R1051" s="2237"/>
      <c r="S1051" s="2237"/>
      <c r="T1051" s="2237"/>
      <c r="U1051" s="2237"/>
      <c r="V1051" s="2237"/>
      <c r="W1051" s="2237"/>
      <c r="X1051" s="2237"/>
      <c r="Y1051" s="2237"/>
      <c r="Z1051" s="2237"/>
      <c r="AA1051" s="2237"/>
      <c r="AB1051" s="2238"/>
      <c r="AC1051" s="2238"/>
      <c r="AD1051" s="2238"/>
      <c r="AE1051" s="2238"/>
      <c r="AF1051" s="2237"/>
      <c r="AG1051" s="2237"/>
      <c r="AH1051" s="2237"/>
      <c r="AI1051" s="2237"/>
      <c r="AJ1051" s="2237"/>
      <c r="AK1051" s="2237"/>
      <c r="AL1051" s="2237"/>
      <c r="AM1051" s="2237"/>
      <c r="AN1051" s="2237"/>
      <c r="AO1051" s="2237"/>
      <c r="AP1051" s="2237"/>
      <c r="AQ1051" s="2237"/>
      <c r="AR1051" s="2237"/>
      <c r="AS1051" s="2237"/>
      <c r="AT1051" s="2237"/>
      <c r="AU1051" s="2237"/>
      <c r="AV1051" s="2237"/>
      <c r="AW1051" s="2237"/>
      <c r="AX1051" s="2237"/>
      <c r="AY1051" s="2237"/>
      <c r="AZ1051" s="2237"/>
      <c r="BA1051" s="2237"/>
      <c r="BB1051" s="2237"/>
      <c r="BC1051" s="2237"/>
      <c r="BD1051" s="2237"/>
      <c r="BE1051" s="2237"/>
      <c r="BF1051" s="2237"/>
      <c r="BG1051" s="2237"/>
      <c r="BH1051" s="2237"/>
      <c r="BI1051" s="2237"/>
      <c r="BJ1051" s="2237"/>
      <c r="BK1051" s="2237"/>
      <c r="BL1051" s="2237"/>
      <c r="BM1051" s="2237"/>
      <c r="BN1051" s="2237"/>
      <c r="BO1051" s="2237"/>
      <c r="BP1051" s="2237"/>
      <c r="BQ1051" s="2237"/>
      <c r="BR1051" s="2237"/>
      <c r="BS1051" s="2238"/>
      <c r="BT1051" s="2237"/>
      <c r="BU1051" s="2237"/>
      <c r="BV1051" s="2237"/>
      <c r="BW1051" s="2237"/>
      <c r="BX1051" s="2237"/>
      <c r="BY1051" s="2237"/>
      <c r="BZ1051" s="2237"/>
      <c r="CA1051" s="2237"/>
      <c r="CB1051" s="2237"/>
      <c r="CC1051" s="2237"/>
      <c r="CD1051" s="2237"/>
      <c r="CE1051" s="2237"/>
      <c r="CF1051" s="2237"/>
      <c r="CG1051" s="2237"/>
      <c r="CH1051" s="2237"/>
      <c r="CI1051" s="2237"/>
      <c r="CJ1051" s="2237"/>
      <c r="CK1051" s="2237"/>
      <c r="CL1051" s="2237"/>
      <c r="CM1051" s="2238"/>
      <c r="CN1051" s="2238"/>
      <c r="CO1051" s="2239"/>
      <c r="CQ1051" s="1653"/>
    </row>
    <row r="1052" spans="1:95" s="551" customFormat="1" x14ac:dyDescent="0.2">
      <c r="A1052" s="2170"/>
      <c r="B1052" s="2236"/>
      <c r="C1052" s="2164"/>
      <c r="D1052" s="2164"/>
      <c r="E1052" s="2165"/>
      <c r="F1052" s="2167"/>
      <c r="G1052" s="2164"/>
      <c r="H1052" s="2167"/>
      <c r="I1052" s="2237"/>
      <c r="J1052" s="2237"/>
      <c r="K1052" s="2237"/>
      <c r="L1052" s="2237"/>
      <c r="M1052" s="2237"/>
      <c r="N1052" s="2237"/>
      <c r="O1052" s="2237"/>
      <c r="P1052" s="2237"/>
      <c r="Q1052" s="2237"/>
      <c r="R1052" s="2237"/>
      <c r="S1052" s="2237"/>
      <c r="T1052" s="2237"/>
      <c r="U1052" s="2237"/>
      <c r="V1052" s="2237"/>
      <c r="W1052" s="2237"/>
      <c r="X1052" s="2237"/>
      <c r="Y1052" s="2237"/>
      <c r="Z1052" s="2237"/>
      <c r="AA1052" s="2237"/>
      <c r="AB1052" s="2238"/>
      <c r="AC1052" s="2238"/>
      <c r="AD1052" s="2238"/>
      <c r="AE1052" s="2238"/>
      <c r="AF1052" s="2237"/>
      <c r="AG1052" s="2237"/>
      <c r="AH1052" s="2237"/>
      <c r="AI1052" s="2237"/>
      <c r="AJ1052" s="2237"/>
      <c r="AK1052" s="2237"/>
      <c r="AL1052" s="2237"/>
      <c r="AM1052" s="2237"/>
      <c r="AN1052" s="2237"/>
      <c r="AO1052" s="2237"/>
      <c r="AP1052" s="2237"/>
      <c r="AQ1052" s="2237"/>
      <c r="AR1052" s="2237"/>
      <c r="AS1052" s="2237"/>
      <c r="AT1052" s="2237"/>
      <c r="AU1052" s="2237"/>
      <c r="AV1052" s="2237"/>
      <c r="AW1052" s="2237"/>
      <c r="AX1052" s="2237"/>
      <c r="AY1052" s="2237"/>
      <c r="AZ1052" s="2237"/>
      <c r="BA1052" s="2237"/>
      <c r="BB1052" s="2237"/>
      <c r="BC1052" s="2237"/>
      <c r="BD1052" s="2237"/>
      <c r="BE1052" s="2237"/>
      <c r="BF1052" s="2237"/>
      <c r="BG1052" s="2237"/>
      <c r="BH1052" s="2237"/>
      <c r="BI1052" s="2237"/>
      <c r="BJ1052" s="2237"/>
      <c r="BK1052" s="2237"/>
      <c r="BL1052" s="2237"/>
      <c r="BM1052" s="2237"/>
      <c r="BN1052" s="2237"/>
      <c r="BO1052" s="2237"/>
      <c r="BP1052" s="2237"/>
      <c r="BQ1052" s="2237"/>
      <c r="BR1052" s="2237"/>
      <c r="BS1052" s="2238"/>
      <c r="BT1052" s="2237"/>
      <c r="BU1052" s="2237"/>
      <c r="BV1052" s="2237"/>
      <c r="BW1052" s="2237"/>
      <c r="BX1052" s="2237"/>
      <c r="BY1052" s="2237"/>
      <c r="BZ1052" s="2237"/>
      <c r="CA1052" s="2237"/>
      <c r="CB1052" s="2237"/>
      <c r="CC1052" s="2237"/>
      <c r="CD1052" s="2237"/>
      <c r="CE1052" s="2237"/>
      <c r="CF1052" s="2237"/>
      <c r="CG1052" s="2237"/>
      <c r="CH1052" s="2237"/>
      <c r="CI1052" s="2237"/>
      <c r="CJ1052" s="2237"/>
      <c r="CK1052" s="2237"/>
      <c r="CL1052" s="2237"/>
      <c r="CM1052" s="2238"/>
      <c r="CN1052" s="2238"/>
      <c r="CO1052" s="2239"/>
      <c r="CQ1052" s="1653"/>
    </row>
    <row r="1053" spans="1:95" s="551" customFormat="1" x14ac:dyDescent="0.2">
      <c r="A1053" s="2170"/>
      <c r="B1053" s="2236"/>
      <c r="C1053" s="2164"/>
      <c r="D1053" s="2164"/>
      <c r="E1053" s="2165"/>
      <c r="F1053" s="2167"/>
      <c r="G1053" s="2164"/>
      <c r="H1053" s="2167"/>
      <c r="I1053" s="2237"/>
      <c r="J1053" s="2237"/>
      <c r="K1053" s="2237"/>
      <c r="L1053" s="2237"/>
      <c r="M1053" s="2237"/>
      <c r="N1053" s="2237"/>
      <c r="O1053" s="2237"/>
      <c r="P1053" s="2237"/>
      <c r="Q1053" s="2237"/>
      <c r="R1053" s="2237"/>
      <c r="S1053" s="2237"/>
      <c r="T1053" s="2237"/>
      <c r="U1053" s="2237"/>
      <c r="V1053" s="2237"/>
      <c r="W1053" s="2237"/>
      <c r="X1053" s="2237"/>
      <c r="Y1053" s="2237"/>
      <c r="Z1053" s="2237"/>
      <c r="AA1053" s="2237"/>
      <c r="AB1053" s="2238"/>
      <c r="AC1053" s="2238"/>
      <c r="AD1053" s="2238"/>
      <c r="AE1053" s="2238"/>
      <c r="AF1053" s="2237"/>
      <c r="AG1053" s="2237"/>
      <c r="AH1053" s="2237"/>
      <c r="AI1053" s="2237"/>
      <c r="AJ1053" s="2237"/>
      <c r="AK1053" s="2237"/>
      <c r="AL1053" s="2237"/>
      <c r="AM1053" s="2237"/>
      <c r="AN1053" s="2237"/>
      <c r="AO1053" s="2237"/>
      <c r="AP1053" s="2237"/>
      <c r="AQ1053" s="2237"/>
      <c r="AR1053" s="2237"/>
      <c r="AS1053" s="2237"/>
      <c r="AT1053" s="2237"/>
      <c r="AU1053" s="2237"/>
      <c r="AV1053" s="2237"/>
      <c r="AW1053" s="2237"/>
      <c r="AX1053" s="2237"/>
      <c r="AY1053" s="2237"/>
      <c r="AZ1053" s="2237"/>
      <c r="BA1053" s="2237"/>
      <c r="BB1053" s="2237"/>
      <c r="BC1053" s="2237"/>
      <c r="BD1053" s="2237"/>
      <c r="BE1053" s="2237"/>
      <c r="BF1053" s="2237"/>
      <c r="BG1053" s="2237"/>
      <c r="BH1053" s="2237"/>
      <c r="BI1053" s="2237"/>
      <c r="BJ1053" s="2237"/>
      <c r="BK1053" s="2237"/>
      <c r="BL1053" s="2237"/>
      <c r="BM1053" s="2237"/>
      <c r="BN1053" s="2237"/>
      <c r="BO1053" s="2237"/>
      <c r="BP1053" s="2237"/>
      <c r="BQ1053" s="2237"/>
      <c r="BR1053" s="2237"/>
      <c r="BS1053" s="2238"/>
      <c r="BT1053" s="2237"/>
      <c r="BU1053" s="2237"/>
      <c r="BV1053" s="2237"/>
      <c r="BW1053" s="2237"/>
      <c r="BX1053" s="2237"/>
      <c r="BY1053" s="2237"/>
      <c r="BZ1053" s="2237"/>
      <c r="CA1053" s="2237"/>
      <c r="CB1053" s="2237"/>
      <c r="CC1053" s="2237"/>
      <c r="CD1053" s="2237"/>
      <c r="CE1053" s="2237"/>
      <c r="CF1053" s="2237"/>
      <c r="CG1053" s="2237"/>
      <c r="CH1053" s="2237"/>
      <c r="CI1053" s="2237"/>
      <c r="CJ1053" s="2237"/>
      <c r="CK1053" s="2237"/>
      <c r="CL1053" s="2237"/>
      <c r="CM1053" s="2238"/>
      <c r="CN1053" s="2238"/>
      <c r="CO1053" s="2239"/>
      <c r="CQ1053" s="1653"/>
    </row>
    <row r="1054" spans="1:95" s="551" customFormat="1" x14ac:dyDescent="0.2">
      <c r="A1054" s="2170"/>
      <c r="B1054" s="2236"/>
      <c r="C1054" s="2164"/>
      <c r="D1054" s="2164"/>
      <c r="E1054" s="2165"/>
      <c r="F1054" s="2167"/>
      <c r="G1054" s="2164"/>
      <c r="H1054" s="2167"/>
      <c r="I1054" s="2237"/>
      <c r="J1054" s="2237"/>
      <c r="K1054" s="2237"/>
      <c r="L1054" s="2237"/>
      <c r="M1054" s="2237"/>
      <c r="N1054" s="2237"/>
      <c r="O1054" s="2237"/>
      <c r="P1054" s="2237"/>
      <c r="Q1054" s="2237"/>
      <c r="R1054" s="2237"/>
      <c r="S1054" s="2237"/>
      <c r="T1054" s="2237"/>
      <c r="U1054" s="2237"/>
      <c r="V1054" s="2237"/>
      <c r="W1054" s="2237"/>
      <c r="X1054" s="2237"/>
      <c r="Y1054" s="2237"/>
      <c r="Z1054" s="2237"/>
      <c r="AA1054" s="2237"/>
      <c r="AB1054" s="2238"/>
      <c r="AC1054" s="2238"/>
      <c r="AD1054" s="2238"/>
      <c r="AE1054" s="2238"/>
      <c r="AF1054" s="2237"/>
      <c r="AG1054" s="2237"/>
      <c r="AH1054" s="2237"/>
      <c r="AI1054" s="2237"/>
      <c r="AJ1054" s="2237"/>
      <c r="AK1054" s="2237"/>
      <c r="AL1054" s="2237"/>
      <c r="AM1054" s="2237"/>
      <c r="AN1054" s="2237"/>
      <c r="AO1054" s="2237"/>
      <c r="AP1054" s="2237"/>
      <c r="AQ1054" s="2237"/>
      <c r="AR1054" s="2237"/>
      <c r="AS1054" s="2237"/>
      <c r="AT1054" s="2237"/>
      <c r="AU1054" s="2237"/>
      <c r="AV1054" s="2237"/>
      <c r="AW1054" s="2237"/>
      <c r="AX1054" s="2237"/>
      <c r="AY1054" s="2237"/>
      <c r="AZ1054" s="2237"/>
      <c r="BA1054" s="2237"/>
      <c r="BB1054" s="2237"/>
      <c r="BC1054" s="2237"/>
      <c r="BD1054" s="2237"/>
      <c r="BE1054" s="2237"/>
      <c r="BF1054" s="2237"/>
      <c r="BG1054" s="2237"/>
      <c r="BH1054" s="2237"/>
      <c r="BI1054" s="2237"/>
      <c r="BJ1054" s="2237"/>
      <c r="BK1054" s="2237"/>
      <c r="BL1054" s="2237"/>
      <c r="BM1054" s="2237"/>
      <c r="BN1054" s="2237"/>
      <c r="BO1054" s="2237"/>
      <c r="BP1054" s="2237"/>
      <c r="BQ1054" s="2237"/>
      <c r="BR1054" s="2237"/>
      <c r="BS1054" s="2238"/>
      <c r="BT1054" s="2237"/>
      <c r="BU1054" s="2237"/>
      <c r="BV1054" s="2237"/>
      <c r="BW1054" s="2237"/>
      <c r="BX1054" s="2237"/>
      <c r="BY1054" s="2237"/>
      <c r="BZ1054" s="2237"/>
      <c r="CA1054" s="2237"/>
      <c r="CB1054" s="2237"/>
      <c r="CC1054" s="2237"/>
      <c r="CD1054" s="2237"/>
      <c r="CE1054" s="2237"/>
      <c r="CF1054" s="2237"/>
      <c r="CG1054" s="2237"/>
      <c r="CH1054" s="2237"/>
      <c r="CI1054" s="2237"/>
      <c r="CJ1054" s="2237"/>
      <c r="CK1054" s="2237"/>
      <c r="CL1054" s="2237"/>
      <c r="CM1054" s="2238"/>
      <c r="CN1054" s="2238"/>
      <c r="CO1054" s="2239"/>
      <c r="CQ1054" s="1653"/>
    </row>
    <row r="1055" spans="1:95" s="551" customFormat="1" x14ac:dyDescent="0.2">
      <c r="A1055" s="2170"/>
      <c r="B1055" s="2236"/>
      <c r="C1055" s="2164"/>
      <c r="D1055" s="2164"/>
      <c r="E1055" s="2165"/>
      <c r="F1055" s="2167"/>
      <c r="G1055" s="2164"/>
      <c r="H1055" s="2167"/>
      <c r="I1055" s="2237"/>
      <c r="J1055" s="2237"/>
      <c r="K1055" s="2237"/>
      <c r="L1055" s="2237"/>
      <c r="M1055" s="2237"/>
      <c r="N1055" s="2237"/>
      <c r="O1055" s="2237"/>
      <c r="P1055" s="2237"/>
      <c r="Q1055" s="2237"/>
      <c r="R1055" s="2237"/>
      <c r="S1055" s="2237"/>
      <c r="T1055" s="2237"/>
      <c r="U1055" s="2237"/>
      <c r="V1055" s="2237"/>
      <c r="W1055" s="2237"/>
      <c r="X1055" s="2237"/>
      <c r="Y1055" s="2237"/>
      <c r="Z1055" s="2237"/>
      <c r="AA1055" s="2237"/>
      <c r="AB1055" s="2238"/>
      <c r="AC1055" s="2238"/>
      <c r="AD1055" s="2238"/>
      <c r="AE1055" s="2238"/>
      <c r="AF1055" s="2237"/>
      <c r="AG1055" s="2237"/>
      <c r="AH1055" s="2237"/>
      <c r="AI1055" s="2237"/>
      <c r="AJ1055" s="2237"/>
      <c r="AK1055" s="2237"/>
      <c r="AL1055" s="2237"/>
      <c r="AM1055" s="2237"/>
      <c r="AN1055" s="2237"/>
      <c r="AO1055" s="2237"/>
      <c r="AP1055" s="2237"/>
      <c r="AQ1055" s="2237"/>
      <c r="AR1055" s="2237"/>
      <c r="AS1055" s="2237"/>
      <c r="AT1055" s="2237"/>
      <c r="AU1055" s="2237"/>
      <c r="AV1055" s="2237"/>
      <c r="AW1055" s="2237"/>
      <c r="AX1055" s="2237"/>
      <c r="AY1055" s="2237"/>
      <c r="AZ1055" s="2237"/>
      <c r="BA1055" s="2237"/>
      <c r="BB1055" s="2237"/>
      <c r="BC1055" s="2237"/>
      <c r="BD1055" s="2237"/>
      <c r="BE1055" s="2237"/>
      <c r="BF1055" s="2237"/>
      <c r="BG1055" s="2237"/>
      <c r="BH1055" s="2237"/>
      <c r="BI1055" s="2237"/>
      <c r="BJ1055" s="2237"/>
      <c r="BK1055" s="2237"/>
      <c r="BL1055" s="2237"/>
      <c r="BM1055" s="2237"/>
      <c r="BN1055" s="2237"/>
      <c r="BO1055" s="2237"/>
      <c r="BP1055" s="2237"/>
      <c r="BQ1055" s="2237"/>
      <c r="BR1055" s="2237"/>
      <c r="BS1055" s="2238"/>
      <c r="BT1055" s="2237"/>
      <c r="BU1055" s="2237"/>
      <c r="BV1055" s="2237"/>
      <c r="BW1055" s="2237"/>
      <c r="BX1055" s="2237"/>
      <c r="BY1055" s="2237"/>
      <c r="BZ1055" s="2237"/>
      <c r="CA1055" s="2237"/>
      <c r="CB1055" s="2237"/>
      <c r="CC1055" s="2237"/>
      <c r="CD1055" s="2237"/>
      <c r="CE1055" s="2237"/>
      <c r="CF1055" s="2237"/>
      <c r="CG1055" s="2237"/>
      <c r="CH1055" s="2237"/>
      <c r="CI1055" s="2237"/>
      <c r="CJ1055" s="2237"/>
      <c r="CK1055" s="2237"/>
      <c r="CL1055" s="2237"/>
      <c r="CM1055" s="2238"/>
      <c r="CN1055" s="2238"/>
      <c r="CO1055" s="2239"/>
      <c r="CQ1055" s="1653"/>
    </row>
    <row r="1056" spans="1:95" s="551" customFormat="1" x14ac:dyDescent="0.2">
      <c r="A1056" s="2170"/>
      <c r="B1056" s="2236"/>
      <c r="C1056" s="2164"/>
      <c r="D1056" s="2164"/>
      <c r="E1056" s="2165"/>
      <c r="F1056" s="2167"/>
      <c r="G1056" s="2164"/>
      <c r="H1056" s="2167"/>
      <c r="I1056" s="2237"/>
      <c r="J1056" s="2237"/>
      <c r="K1056" s="2237"/>
      <c r="L1056" s="2237"/>
      <c r="M1056" s="2237"/>
      <c r="N1056" s="2237"/>
      <c r="O1056" s="2237"/>
      <c r="P1056" s="2237"/>
      <c r="Q1056" s="2237"/>
      <c r="R1056" s="2237"/>
      <c r="S1056" s="2237"/>
      <c r="T1056" s="2237"/>
      <c r="U1056" s="2237"/>
      <c r="V1056" s="2237"/>
      <c r="W1056" s="2237"/>
      <c r="X1056" s="2237"/>
      <c r="Y1056" s="2237"/>
      <c r="Z1056" s="2237"/>
      <c r="AA1056" s="2237"/>
      <c r="AB1056" s="2238"/>
      <c r="AC1056" s="2238"/>
      <c r="AD1056" s="2238"/>
      <c r="AE1056" s="2238"/>
      <c r="AF1056" s="2237"/>
      <c r="AG1056" s="2237"/>
      <c r="AH1056" s="2237"/>
      <c r="AI1056" s="2237"/>
      <c r="AJ1056" s="2237"/>
      <c r="AK1056" s="2237"/>
      <c r="AL1056" s="2237"/>
      <c r="AM1056" s="2237"/>
      <c r="AN1056" s="2237"/>
      <c r="AO1056" s="2237"/>
      <c r="AP1056" s="2237"/>
      <c r="AQ1056" s="2237"/>
      <c r="AR1056" s="2237"/>
      <c r="AS1056" s="2237"/>
      <c r="AT1056" s="2237"/>
      <c r="AU1056" s="2237"/>
      <c r="AV1056" s="2237"/>
      <c r="AW1056" s="2237"/>
      <c r="AX1056" s="2237"/>
      <c r="AY1056" s="2237"/>
      <c r="AZ1056" s="2237"/>
      <c r="BA1056" s="2237"/>
      <c r="BB1056" s="2237"/>
      <c r="BC1056" s="2237"/>
      <c r="BD1056" s="2237"/>
      <c r="BE1056" s="2237"/>
      <c r="BF1056" s="2237"/>
      <c r="BG1056" s="2237"/>
      <c r="BH1056" s="2237"/>
      <c r="BI1056" s="2237"/>
      <c r="BJ1056" s="2237"/>
      <c r="BK1056" s="2237"/>
      <c r="BL1056" s="2237"/>
      <c r="BM1056" s="2237"/>
      <c r="BN1056" s="2237"/>
      <c r="BO1056" s="2237"/>
      <c r="BP1056" s="2237"/>
      <c r="BQ1056" s="2237"/>
      <c r="BR1056" s="2237"/>
      <c r="BS1056" s="2238"/>
      <c r="BT1056" s="2237"/>
      <c r="BU1056" s="2237"/>
      <c r="BV1056" s="2237"/>
      <c r="BW1056" s="2237"/>
      <c r="BX1056" s="2237"/>
      <c r="BY1056" s="2237"/>
      <c r="BZ1056" s="2237"/>
      <c r="CA1056" s="2237"/>
      <c r="CB1056" s="2237"/>
      <c r="CC1056" s="2237"/>
      <c r="CD1056" s="2237"/>
      <c r="CE1056" s="2237"/>
      <c r="CF1056" s="2237"/>
      <c r="CG1056" s="2237"/>
      <c r="CH1056" s="2237"/>
      <c r="CI1056" s="2237"/>
      <c r="CJ1056" s="2237"/>
      <c r="CK1056" s="2237"/>
      <c r="CL1056" s="2237"/>
      <c r="CM1056" s="2238"/>
      <c r="CN1056" s="2238"/>
      <c r="CO1056" s="2239"/>
      <c r="CQ1056" s="1653"/>
    </row>
    <row r="1057" spans="1:95" s="551" customFormat="1" x14ac:dyDescent="0.2">
      <c r="A1057" s="2170"/>
      <c r="B1057" s="2236"/>
      <c r="C1057" s="2164"/>
      <c r="D1057" s="2164"/>
      <c r="E1057" s="2165"/>
      <c r="F1057" s="2167"/>
      <c r="G1057" s="2164"/>
      <c r="H1057" s="2167"/>
      <c r="I1057" s="2237"/>
      <c r="J1057" s="2237"/>
      <c r="K1057" s="2237"/>
      <c r="L1057" s="2237"/>
      <c r="M1057" s="2237"/>
      <c r="N1057" s="2237"/>
      <c r="O1057" s="2237"/>
      <c r="P1057" s="2237"/>
      <c r="Q1057" s="2237"/>
      <c r="R1057" s="2237"/>
      <c r="S1057" s="2237"/>
      <c r="T1057" s="2237"/>
      <c r="U1057" s="2237"/>
      <c r="V1057" s="2237"/>
      <c r="W1057" s="2237"/>
      <c r="X1057" s="2237"/>
      <c r="Y1057" s="2237"/>
      <c r="Z1057" s="2237"/>
      <c r="AA1057" s="2237"/>
      <c r="AB1057" s="2238"/>
      <c r="AC1057" s="2238"/>
      <c r="AD1057" s="2238"/>
      <c r="AE1057" s="2238"/>
      <c r="AF1057" s="2237"/>
      <c r="AG1057" s="2237"/>
      <c r="AH1057" s="2237"/>
      <c r="AI1057" s="2237"/>
      <c r="AJ1057" s="2237"/>
      <c r="AK1057" s="2237"/>
      <c r="AL1057" s="2237"/>
      <c r="AM1057" s="2237"/>
      <c r="AN1057" s="2237"/>
      <c r="AO1057" s="2237"/>
      <c r="AP1057" s="2237"/>
      <c r="AQ1057" s="2237"/>
      <c r="AR1057" s="2237"/>
      <c r="AS1057" s="2237"/>
      <c r="AT1057" s="2237"/>
      <c r="AU1057" s="2237"/>
      <c r="AV1057" s="2237"/>
      <c r="AW1057" s="2237"/>
      <c r="AX1057" s="2237"/>
      <c r="AY1057" s="2237"/>
      <c r="AZ1057" s="2237"/>
      <c r="BA1057" s="2237"/>
      <c r="BB1057" s="2237"/>
      <c r="BC1057" s="2237"/>
      <c r="BD1057" s="2237"/>
      <c r="BE1057" s="2237"/>
      <c r="BF1057" s="2237"/>
      <c r="BG1057" s="2237"/>
      <c r="BH1057" s="2237"/>
      <c r="BI1057" s="2237"/>
      <c r="BJ1057" s="2237"/>
      <c r="BK1057" s="2237"/>
      <c r="BL1057" s="2237"/>
      <c r="BM1057" s="2237"/>
      <c r="BN1057" s="2237"/>
      <c r="BO1057" s="2237"/>
      <c r="BP1057" s="2237"/>
      <c r="BQ1057" s="2237"/>
      <c r="BR1057" s="2237"/>
      <c r="BS1057" s="2238"/>
      <c r="BT1057" s="2237"/>
      <c r="BU1057" s="2237"/>
      <c r="BV1057" s="2237"/>
      <c r="BW1057" s="2237"/>
      <c r="BX1057" s="2237"/>
      <c r="BY1057" s="2237"/>
      <c r="BZ1057" s="2237"/>
      <c r="CA1057" s="2237"/>
      <c r="CB1057" s="2237"/>
      <c r="CC1057" s="2237"/>
      <c r="CD1057" s="2237"/>
      <c r="CE1057" s="2237"/>
      <c r="CF1057" s="2237"/>
      <c r="CG1057" s="2237"/>
      <c r="CH1057" s="2237"/>
      <c r="CI1057" s="2237"/>
      <c r="CJ1057" s="2237"/>
      <c r="CK1057" s="2237"/>
      <c r="CL1057" s="2237"/>
      <c r="CM1057" s="2238"/>
      <c r="CN1057" s="2238"/>
      <c r="CO1057" s="2239"/>
      <c r="CQ1057" s="1653"/>
    </row>
    <row r="1058" spans="1:95" s="551" customFormat="1" x14ac:dyDescent="0.2">
      <c r="A1058" s="2170"/>
      <c r="B1058" s="2236"/>
      <c r="C1058" s="2164"/>
      <c r="D1058" s="2164"/>
      <c r="E1058" s="2165"/>
      <c r="F1058" s="2167"/>
      <c r="G1058" s="2164"/>
      <c r="H1058" s="2167"/>
      <c r="I1058" s="2237"/>
      <c r="J1058" s="2237"/>
      <c r="K1058" s="2237"/>
      <c r="L1058" s="2237"/>
      <c r="M1058" s="2237"/>
      <c r="N1058" s="2237"/>
      <c r="O1058" s="2237"/>
      <c r="P1058" s="2237"/>
      <c r="Q1058" s="2237"/>
      <c r="R1058" s="2237"/>
      <c r="S1058" s="2237"/>
      <c r="T1058" s="2237"/>
      <c r="U1058" s="2237"/>
      <c r="V1058" s="2237"/>
      <c r="W1058" s="2237"/>
      <c r="X1058" s="2237"/>
      <c r="Y1058" s="2237"/>
      <c r="Z1058" s="2237"/>
      <c r="AA1058" s="2237"/>
      <c r="AB1058" s="2238"/>
      <c r="AC1058" s="2238"/>
      <c r="AD1058" s="2238"/>
      <c r="AE1058" s="2238"/>
      <c r="AF1058" s="2237"/>
      <c r="AG1058" s="2237"/>
      <c r="AH1058" s="2237"/>
      <c r="AI1058" s="2237"/>
      <c r="AJ1058" s="2237"/>
      <c r="AK1058" s="2237"/>
      <c r="AL1058" s="2237"/>
      <c r="AM1058" s="2237"/>
      <c r="AN1058" s="2237"/>
      <c r="AO1058" s="2237"/>
      <c r="AP1058" s="2237"/>
      <c r="AQ1058" s="2237"/>
      <c r="AR1058" s="2237"/>
      <c r="AS1058" s="2237"/>
      <c r="AT1058" s="2237"/>
      <c r="AU1058" s="2237"/>
      <c r="AV1058" s="2237"/>
      <c r="AW1058" s="2237"/>
      <c r="AX1058" s="2237"/>
      <c r="AY1058" s="2237"/>
      <c r="AZ1058" s="2237"/>
      <c r="BA1058" s="2237"/>
      <c r="BB1058" s="2237"/>
      <c r="BC1058" s="2237"/>
      <c r="BD1058" s="2237"/>
      <c r="BE1058" s="2237"/>
      <c r="BF1058" s="2237"/>
      <c r="BG1058" s="2237"/>
      <c r="BH1058" s="2237"/>
      <c r="BI1058" s="2237"/>
      <c r="BJ1058" s="2237"/>
      <c r="BK1058" s="2237"/>
      <c r="BL1058" s="2237"/>
      <c r="BM1058" s="2237"/>
      <c r="BN1058" s="2237"/>
      <c r="BO1058" s="2237"/>
      <c r="BP1058" s="2237"/>
      <c r="BQ1058" s="2237"/>
      <c r="BR1058" s="2237"/>
      <c r="BS1058" s="2238"/>
      <c r="BT1058" s="2237"/>
      <c r="BU1058" s="2237"/>
      <c r="BV1058" s="2237"/>
      <c r="BW1058" s="2237"/>
      <c r="BX1058" s="2237"/>
      <c r="BY1058" s="2237"/>
      <c r="BZ1058" s="2237"/>
      <c r="CA1058" s="2237"/>
      <c r="CB1058" s="2237"/>
      <c r="CC1058" s="2237"/>
      <c r="CD1058" s="2237"/>
      <c r="CE1058" s="2237"/>
      <c r="CF1058" s="2237"/>
      <c r="CG1058" s="2237"/>
      <c r="CH1058" s="2237"/>
      <c r="CI1058" s="2237"/>
      <c r="CJ1058" s="2237"/>
      <c r="CK1058" s="2237"/>
      <c r="CL1058" s="2237"/>
      <c r="CM1058" s="2238"/>
      <c r="CN1058" s="2238"/>
      <c r="CO1058" s="2239"/>
      <c r="CQ1058" s="1653"/>
    </row>
    <row r="1059" spans="1:95" s="551" customFormat="1" x14ac:dyDescent="0.2">
      <c r="A1059" s="2170"/>
      <c r="B1059" s="2236"/>
      <c r="C1059" s="2164"/>
      <c r="D1059" s="2164"/>
      <c r="E1059" s="2165"/>
      <c r="F1059" s="2167"/>
      <c r="G1059" s="2164"/>
      <c r="H1059" s="2167"/>
      <c r="I1059" s="2237"/>
      <c r="J1059" s="2237"/>
      <c r="K1059" s="2237"/>
      <c r="L1059" s="2237"/>
      <c r="M1059" s="2237"/>
      <c r="N1059" s="2237"/>
      <c r="O1059" s="2237"/>
      <c r="P1059" s="2237"/>
      <c r="Q1059" s="2237"/>
      <c r="R1059" s="2237"/>
      <c r="S1059" s="2237"/>
      <c r="T1059" s="2237"/>
      <c r="U1059" s="2237"/>
      <c r="V1059" s="2237"/>
      <c r="W1059" s="2237"/>
      <c r="X1059" s="2237"/>
      <c r="Y1059" s="2237"/>
      <c r="Z1059" s="2237"/>
      <c r="AA1059" s="2237"/>
      <c r="AB1059" s="2238"/>
      <c r="AC1059" s="2238"/>
      <c r="AD1059" s="2238"/>
      <c r="AE1059" s="2238"/>
      <c r="AF1059" s="2237"/>
      <c r="AG1059" s="2237"/>
      <c r="AH1059" s="2237"/>
      <c r="AI1059" s="2237"/>
      <c r="AJ1059" s="2237"/>
      <c r="AK1059" s="2237"/>
      <c r="AL1059" s="2237"/>
      <c r="AM1059" s="2237"/>
      <c r="AN1059" s="2237"/>
      <c r="AO1059" s="2237"/>
      <c r="AP1059" s="2237"/>
      <c r="AQ1059" s="2237"/>
      <c r="AR1059" s="2237"/>
      <c r="AS1059" s="2237"/>
      <c r="AT1059" s="2237"/>
      <c r="AU1059" s="2237"/>
      <c r="AV1059" s="2237"/>
      <c r="AW1059" s="2237"/>
      <c r="AX1059" s="2237"/>
      <c r="AY1059" s="2237"/>
      <c r="AZ1059" s="2237"/>
      <c r="BA1059" s="2237"/>
      <c r="BB1059" s="2237"/>
      <c r="BC1059" s="2237"/>
      <c r="BD1059" s="2237"/>
      <c r="BE1059" s="2237"/>
      <c r="BF1059" s="2237"/>
      <c r="BG1059" s="2237"/>
      <c r="BH1059" s="2237"/>
      <c r="BI1059" s="2237"/>
      <c r="BJ1059" s="2237"/>
      <c r="BK1059" s="2237"/>
      <c r="BL1059" s="2237"/>
      <c r="BM1059" s="2237"/>
      <c r="BN1059" s="2237"/>
      <c r="BO1059" s="2237"/>
      <c r="BP1059" s="2237"/>
      <c r="BQ1059" s="2237"/>
      <c r="BR1059" s="2237"/>
      <c r="BS1059" s="2238"/>
      <c r="BT1059" s="2237"/>
      <c r="BU1059" s="2237"/>
      <c r="BV1059" s="2237"/>
      <c r="BW1059" s="2237"/>
      <c r="BX1059" s="2237"/>
      <c r="BY1059" s="2237"/>
      <c r="BZ1059" s="2237"/>
      <c r="CA1059" s="2237"/>
      <c r="CB1059" s="2237"/>
      <c r="CC1059" s="2237"/>
      <c r="CD1059" s="2237"/>
      <c r="CE1059" s="2237"/>
      <c r="CF1059" s="2237"/>
      <c r="CG1059" s="2237"/>
      <c r="CH1059" s="2237"/>
      <c r="CI1059" s="2237"/>
      <c r="CJ1059" s="2237"/>
      <c r="CK1059" s="2237"/>
      <c r="CL1059" s="2237"/>
      <c r="CM1059" s="2238"/>
      <c r="CN1059" s="2238"/>
      <c r="CO1059" s="2239"/>
      <c r="CQ1059" s="1653"/>
    </row>
    <row r="1060" spans="1:95" s="551" customFormat="1" x14ac:dyDescent="0.2">
      <c r="A1060" s="2170"/>
      <c r="B1060" s="2236"/>
      <c r="C1060" s="2164"/>
      <c r="D1060" s="2164"/>
      <c r="E1060" s="2165"/>
      <c r="F1060" s="2167"/>
      <c r="G1060" s="2164"/>
      <c r="H1060" s="2167"/>
      <c r="I1060" s="2237"/>
      <c r="J1060" s="2237"/>
      <c r="K1060" s="2237"/>
      <c r="L1060" s="2237"/>
      <c r="M1060" s="2237"/>
      <c r="N1060" s="2237"/>
      <c r="O1060" s="2237"/>
      <c r="P1060" s="2237"/>
      <c r="Q1060" s="2237"/>
      <c r="R1060" s="2237"/>
      <c r="S1060" s="2237"/>
      <c r="T1060" s="2237"/>
      <c r="U1060" s="2237"/>
      <c r="V1060" s="2237"/>
      <c r="W1060" s="2237"/>
      <c r="X1060" s="2237"/>
      <c r="Y1060" s="2237"/>
      <c r="Z1060" s="2237"/>
      <c r="AA1060" s="2237"/>
      <c r="AB1060" s="2238"/>
      <c r="AC1060" s="2238"/>
      <c r="AD1060" s="2238"/>
      <c r="AE1060" s="2238"/>
      <c r="AF1060" s="2237"/>
      <c r="AG1060" s="2237"/>
      <c r="AH1060" s="2237"/>
      <c r="AI1060" s="2237"/>
      <c r="AJ1060" s="2237"/>
      <c r="AK1060" s="2237"/>
      <c r="AL1060" s="2237"/>
      <c r="AM1060" s="2237"/>
      <c r="AN1060" s="2237"/>
      <c r="AO1060" s="2237"/>
      <c r="AP1060" s="2237"/>
      <c r="AQ1060" s="2237"/>
      <c r="AR1060" s="2237"/>
      <c r="AS1060" s="2237"/>
      <c r="AT1060" s="2237"/>
      <c r="AU1060" s="2237"/>
      <c r="AV1060" s="2237"/>
      <c r="AW1060" s="2237"/>
      <c r="AX1060" s="2237"/>
      <c r="AY1060" s="2237"/>
      <c r="AZ1060" s="2237"/>
      <c r="BA1060" s="2237"/>
      <c r="BB1060" s="2237"/>
      <c r="BC1060" s="2237"/>
      <c r="BD1060" s="2237"/>
      <c r="BE1060" s="2237"/>
      <c r="BF1060" s="2237"/>
      <c r="BG1060" s="2237"/>
      <c r="BH1060" s="2237"/>
      <c r="BI1060" s="2237"/>
      <c r="BJ1060" s="2237"/>
      <c r="BK1060" s="2237"/>
      <c r="BL1060" s="2237"/>
      <c r="BM1060" s="2237"/>
      <c r="BN1060" s="2237"/>
      <c r="BO1060" s="2237"/>
      <c r="BP1060" s="2237"/>
      <c r="BQ1060" s="2237"/>
      <c r="BR1060" s="2237"/>
      <c r="BS1060" s="2238"/>
      <c r="BT1060" s="2237"/>
      <c r="BU1060" s="2237"/>
      <c r="BV1060" s="2237"/>
      <c r="BW1060" s="2237"/>
      <c r="BX1060" s="2237"/>
      <c r="BY1060" s="2237"/>
      <c r="BZ1060" s="2237"/>
      <c r="CA1060" s="2237"/>
      <c r="CB1060" s="2237"/>
      <c r="CC1060" s="2237"/>
      <c r="CD1060" s="2237"/>
      <c r="CE1060" s="2237"/>
      <c r="CF1060" s="2237"/>
      <c r="CG1060" s="2237"/>
      <c r="CH1060" s="2237"/>
      <c r="CI1060" s="2237"/>
      <c r="CJ1060" s="2237"/>
      <c r="CK1060" s="2237"/>
      <c r="CL1060" s="2237"/>
      <c r="CM1060" s="2238"/>
      <c r="CN1060" s="2238"/>
      <c r="CO1060" s="2239"/>
      <c r="CQ1060" s="1653"/>
    </row>
    <row r="1061" spans="1:95" s="551" customFormat="1" x14ac:dyDescent="0.2">
      <c r="A1061" s="2170"/>
      <c r="B1061" s="2236"/>
      <c r="C1061" s="2164"/>
      <c r="D1061" s="2164"/>
      <c r="E1061" s="2165"/>
      <c r="F1061" s="2167"/>
      <c r="G1061" s="2164"/>
      <c r="H1061" s="2167"/>
      <c r="I1061" s="2237"/>
      <c r="J1061" s="2237"/>
      <c r="K1061" s="2237"/>
      <c r="L1061" s="2237"/>
      <c r="M1061" s="2237"/>
      <c r="N1061" s="2237"/>
      <c r="O1061" s="2237"/>
      <c r="P1061" s="2237"/>
      <c r="Q1061" s="2237"/>
      <c r="R1061" s="2237"/>
      <c r="S1061" s="2237"/>
      <c r="T1061" s="2237"/>
      <c r="U1061" s="2237"/>
      <c r="V1061" s="2237"/>
      <c r="W1061" s="2237"/>
      <c r="X1061" s="2237"/>
      <c r="Y1061" s="2237"/>
      <c r="Z1061" s="2237"/>
      <c r="AA1061" s="2237"/>
      <c r="AB1061" s="2238"/>
      <c r="AC1061" s="2238"/>
      <c r="AD1061" s="2238"/>
      <c r="AE1061" s="2238"/>
      <c r="AF1061" s="2237"/>
      <c r="AG1061" s="2237"/>
      <c r="AH1061" s="2237"/>
      <c r="AI1061" s="2237"/>
      <c r="AJ1061" s="2237"/>
      <c r="AK1061" s="2237"/>
      <c r="AL1061" s="2237"/>
      <c r="AM1061" s="2237"/>
      <c r="AN1061" s="2237"/>
      <c r="AO1061" s="2237"/>
      <c r="AP1061" s="2237"/>
      <c r="AQ1061" s="2237"/>
      <c r="AR1061" s="2237"/>
      <c r="AS1061" s="2237"/>
      <c r="AT1061" s="2237"/>
      <c r="AU1061" s="2237"/>
      <c r="AV1061" s="2237"/>
      <c r="AW1061" s="2237"/>
      <c r="AX1061" s="2237"/>
      <c r="AY1061" s="2237"/>
      <c r="AZ1061" s="2237"/>
      <c r="BA1061" s="2237"/>
      <c r="BB1061" s="2237"/>
      <c r="BC1061" s="2237"/>
      <c r="BD1061" s="2237"/>
      <c r="BE1061" s="2237"/>
      <c r="BF1061" s="2237"/>
      <c r="BG1061" s="2237"/>
      <c r="BH1061" s="2237"/>
      <c r="BI1061" s="2237"/>
      <c r="BJ1061" s="2237"/>
      <c r="BK1061" s="2237"/>
      <c r="BL1061" s="2237"/>
      <c r="BM1061" s="2237"/>
      <c r="BN1061" s="2237"/>
      <c r="BO1061" s="2237"/>
      <c r="BP1061" s="2237"/>
      <c r="BQ1061" s="2237"/>
      <c r="BR1061" s="2237"/>
      <c r="BS1061" s="2238"/>
      <c r="BT1061" s="2237"/>
      <c r="BU1061" s="2237"/>
      <c r="BV1061" s="2237"/>
      <c r="BW1061" s="2237"/>
      <c r="BX1061" s="2237"/>
      <c r="BY1061" s="2237"/>
      <c r="BZ1061" s="2237"/>
      <c r="CA1061" s="2237"/>
      <c r="CB1061" s="2237"/>
      <c r="CC1061" s="2237"/>
      <c r="CD1061" s="2237"/>
      <c r="CE1061" s="2237"/>
      <c r="CF1061" s="2237"/>
      <c r="CG1061" s="2237"/>
      <c r="CH1061" s="2237"/>
      <c r="CI1061" s="2237"/>
      <c r="CJ1061" s="2237"/>
      <c r="CK1061" s="2237"/>
      <c r="CL1061" s="2237"/>
      <c r="CM1061" s="2238"/>
      <c r="CN1061" s="2238"/>
      <c r="CO1061" s="2239"/>
      <c r="CQ1061" s="1653"/>
    </row>
    <row r="1062" spans="1:95" s="551" customFormat="1" x14ac:dyDescent="0.2">
      <c r="A1062" s="2170"/>
      <c r="B1062" s="2236"/>
      <c r="C1062" s="2164"/>
      <c r="D1062" s="2164"/>
      <c r="E1062" s="2165"/>
      <c r="F1062" s="2167"/>
      <c r="G1062" s="2164"/>
      <c r="H1062" s="2167"/>
      <c r="I1062" s="2237"/>
      <c r="J1062" s="2237"/>
      <c r="K1062" s="2237"/>
      <c r="L1062" s="2237"/>
      <c r="M1062" s="2237"/>
      <c r="N1062" s="2237"/>
      <c r="O1062" s="2237"/>
      <c r="P1062" s="2237"/>
      <c r="Q1062" s="2237"/>
      <c r="R1062" s="2237"/>
      <c r="S1062" s="2237"/>
      <c r="T1062" s="2237"/>
      <c r="U1062" s="2237"/>
      <c r="V1062" s="2237"/>
      <c r="W1062" s="2237"/>
      <c r="X1062" s="2237"/>
      <c r="Y1062" s="2237"/>
      <c r="Z1062" s="2237"/>
      <c r="AA1062" s="2237"/>
      <c r="AB1062" s="2238"/>
      <c r="AC1062" s="2238"/>
      <c r="AD1062" s="2238"/>
      <c r="AE1062" s="2238"/>
      <c r="AF1062" s="2237"/>
      <c r="AG1062" s="2237"/>
      <c r="AH1062" s="2237"/>
      <c r="AI1062" s="2237"/>
      <c r="AJ1062" s="2237"/>
      <c r="AK1062" s="2237"/>
      <c r="AL1062" s="2237"/>
      <c r="AM1062" s="2237"/>
      <c r="AN1062" s="2237"/>
      <c r="AO1062" s="2237"/>
      <c r="AP1062" s="2237"/>
      <c r="AQ1062" s="2237"/>
      <c r="AR1062" s="2237"/>
      <c r="AS1062" s="2237"/>
      <c r="AT1062" s="2237"/>
      <c r="AU1062" s="2237"/>
      <c r="AV1062" s="2237"/>
      <c r="AW1062" s="2237"/>
      <c r="AX1062" s="2237"/>
      <c r="AY1062" s="2237"/>
      <c r="AZ1062" s="2237"/>
      <c r="BA1062" s="2237"/>
      <c r="BB1062" s="2237"/>
      <c r="BC1062" s="2237"/>
      <c r="BD1062" s="2237"/>
      <c r="BE1062" s="2237"/>
      <c r="BF1062" s="2237"/>
      <c r="BG1062" s="2237"/>
      <c r="BH1062" s="2237"/>
      <c r="BI1062" s="2237"/>
      <c r="BJ1062" s="2237"/>
      <c r="BK1062" s="2237"/>
      <c r="BL1062" s="2237"/>
      <c r="BM1062" s="2237"/>
      <c r="BN1062" s="2237"/>
      <c r="BO1062" s="2237"/>
      <c r="BP1062" s="2237"/>
      <c r="BQ1062" s="2237"/>
      <c r="BR1062" s="2237"/>
      <c r="BS1062" s="2238"/>
      <c r="BT1062" s="2237"/>
      <c r="BU1062" s="2237"/>
      <c r="BV1062" s="2237"/>
      <c r="BW1062" s="2237"/>
      <c r="BX1062" s="2237"/>
      <c r="BY1062" s="2237"/>
      <c r="BZ1062" s="2237"/>
      <c r="CA1062" s="2237"/>
      <c r="CB1062" s="2237"/>
      <c r="CC1062" s="2237"/>
      <c r="CD1062" s="2237"/>
      <c r="CE1062" s="2237"/>
      <c r="CF1062" s="2237"/>
      <c r="CG1062" s="2237"/>
      <c r="CH1062" s="2237"/>
      <c r="CI1062" s="2237"/>
      <c r="CJ1062" s="2237"/>
      <c r="CK1062" s="2237"/>
      <c r="CL1062" s="2237"/>
      <c r="CM1062" s="2238"/>
      <c r="CN1062" s="2238"/>
      <c r="CO1062" s="2239"/>
      <c r="CQ1062" s="1653"/>
    </row>
    <row r="1063" spans="1:95" s="551" customFormat="1" x14ac:dyDescent="0.2">
      <c r="A1063" s="2170"/>
      <c r="B1063" s="2236"/>
      <c r="C1063" s="2164"/>
      <c r="D1063" s="2164"/>
      <c r="E1063" s="2165"/>
      <c r="F1063" s="2167"/>
      <c r="G1063" s="2164"/>
      <c r="H1063" s="2167"/>
      <c r="I1063" s="2237"/>
      <c r="J1063" s="2237"/>
      <c r="K1063" s="2237"/>
      <c r="L1063" s="2237"/>
      <c r="M1063" s="2237"/>
      <c r="N1063" s="2237"/>
      <c r="O1063" s="2237"/>
      <c r="P1063" s="2237"/>
      <c r="Q1063" s="2237"/>
      <c r="R1063" s="2237"/>
      <c r="S1063" s="2237"/>
      <c r="T1063" s="2237"/>
      <c r="U1063" s="2237"/>
      <c r="V1063" s="2237"/>
      <c r="W1063" s="2237"/>
      <c r="X1063" s="2237"/>
      <c r="Y1063" s="2237"/>
      <c r="Z1063" s="2237"/>
      <c r="AA1063" s="2237"/>
      <c r="AB1063" s="2238"/>
      <c r="AC1063" s="2238"/>
      <c r="AD1063" s="2238"/>
      <c r="AE1063" s="2238"/>
      <c r="AF1063" s="2237"/>
      <c r="AG1063" s="2237"/>
      <c r="AH1063" s="2237"/>
      <c r="AI1063" s="2237"/>
      <c r="AJ1063" s="2237"/>
      <c r="AK1063" s="2237"/>
      <c r="AL1063" s="2237"/>
      <c r="AM1063" s="2237"/>
      <c r="AN1063" s="2237"/>
      <c r="AO1063" s="2237"/>
      <c r="AP1063" s="2237"/>
      <c r="AQ1063" s="2237"/>
      <c r="AR1063" s="2237"/>
      <c r="AS1063" s="2237"/>
      <c r="AT1063" s="2237"/>
      <c r="AU1063" s="2237"/>
      <c r="AV1063" s="2237"/>
      <c r="AW1063" s="2237"/>
      <c r="AX1063" s="2237"/>
      <c r="AY1063" s="2237"/>
      <c r="AZ1063" s="2237"/>
      <c r="BA1063" s="2237"/>
      <c r="BB1063" s="2237"/>
      <c r="BC1063" s="2237"/>
      <c r="BD1063" s="2237"/>
      <c r="BE1063" s="2237"/>
      <c r="BF1063" s="2237"/>
      <c r="BG1063" s="2237"/>
      <c r="BH1063" s="2237"/>
      <c r="BI1063" s="2237"/>
      <c r="BJ1063" s="2237"/>
      <c r="BK1063" s="2237"/>
      <c r="BL1063" s="2237"/>
      <c r="BM1063" s="2237"/>
      <c r="BN1063" s="2237"/>
      <c r="BO1063" s="2237"/>
      <c r="BP1063" s="2237"/>
      <c r="BQ1063" s="2237"/>
      <c r="BR1063" s="2237"/>
      <c r="BS1063" s="2238"/>
      <c r="BT1063" s="2237"/>
      <c r="BU1063" s="2237"/>
      <c r="BV1063" s="2237"/>
      <c r="BW1063" s="2237"/>
      <c r="BX1063" s="2237"/>
      <c r="BY1063" s="2237"/>
      <c r="BZ1063" s="2237"/>
      <c r="CA1063" s="2237"/>
      <c r="CB1063" s="2237"/>
      <c r="CC1063" s="2237"/>
      <c r="CD1063" s="2237"/>
      <c r="CE1063" s="2237"/>
      <c r="CF1063" s="2237"/>
      <c r="CG1063" s="2237"/>
      <c r="CH1063" s="2237"/>
      <c r="CI1063" s="2237"/>
      <c r="CJ1063" s="2237"/>
      <c r="CK1063" s="2237"/>
      <c r="CL1063" s="2237"/>
      <c r="CM1063" s="2238"/>
      <c r="CN1063" s="2238"/>
      <c r="CO1063" s="2239"/>
      <c r="CQ1063" s="1653"/>
    </row>
    <row r="1064" spans="1:95" s="551" customFormat="1" x14ac:dyDescent="0.2">
      <c r="A1064" s="2170"/>
      <c r="B1064" s="2236"/>
      <c r="C1064" s="2164"/>
      <c r="D1064" s="2164"/>
      <c r="E1064" s="2165"/>
      <c r="F1064" s="2167"/>
      <c r="G1064" s="2164"/>
      <c r="H1064" s="2167"/>
      <c r="I1064" s="2237"/>
      <c r="J1064" s="2237"/>
      <c r="K1064" s="2237"/>
      <c r="L1064" s="2237"/>
      <c r="M1064" s="2237"/>
      <c r="N1064" s="2237"/>
      <c r="O1064" s="2237"/>
      <c r="P1064" s="2237"/>
      <c r="Q1064" s="2237"/>
      <c r="R1064" s="2237"/>
      <c r="S1064" s="2237"/>
      <c r="T1064" s="2237"/>
      <c r="U1064" s="2237"/>
      <c r="V1064" s="2237"/>
      <c r="W1064" s="2237"/>
      <c r="X1064" s="2237"/>
      <c r="Y1064" s="2237"/>
      <c r="Z1064" s="2237"/>
      <c r="AA1064" s="2237"/>
      <c r="AB1064" s="2238"/>
      <c r="AC1064" s="2238"/>
      <c r="AD1064" s="2238"/>
      <c r="AE1064" s="2238"/>
      <c r="AF1064" s="2237"/>
      <c r="AG1064" s="2237"/>
      <c r="AH1064" s="2237"/>
      <c r="AI1064" s="2237"/>
      <c r="AJ1064" s="2237"/>
      <c r="AK1064" s="2237"/>
      <c r="AL1064" s="2237"/>
      <c r="AM1064" s="2237"/>
      <c r="AN1064" s="2237"/>
      <c r="AO1064" s="2237"/>
      <c r="AP1064" s="2237"/>
      <c r="AQ1064" s="2237"/>
      <c r="AR1064" s="2237"/>
      <c r="AS1064" s="2237"/>
      <c r="AT1064" s="2237"/>
      <c r="AU1064" s="2237"/>
      <c r="AV1064" s="2237"/>
      <c r="AW1064" s="2237"/>
      <c r="AX1064" s="2237"/>
      <c r="AY1064" s="2237"/>
      <c r="AZ1064" s="2237"/>
      <c r="BA1064" s="2237"/>
      <c r="BB1064" s="2237"/>
      <c r="BC1064" s="2237"/>
      <c r="BD1064" s="2237"/>
      <c r="BE1064" s="2237"/>
      <c r="BF1064" s="2237"/>
      <c r="BG1064" s="2237"/>
      <c r="BH1064" s="2237"/>
      <c r="BI1064" s="2237"/>
      <c r="BJ1064" s="2237"/>
      <c r="BK1064" s="2237"/>
      <c r="BL1064" s="2237"/>
      <c r="BM1064" s="2237"/>
      <c r="BN1064" s="2237"/>
      <c r="BO1064" s="2237"/>
      <c r="BP1064" s="2237"/>
      <c r="BQ1064" s="2237"/>
      <c r="BR1064" s="2237"/>
      <c r="BS1064" s="2238"/>
      <c r="BT1064" s="2237"/>
      <c r="BU1064" s="2237"/>
      <c r="BV1064" s="2237"/>
      <c r="BW1064" s="2237"/>
      <c r="BX1064" s="2237"/>
      <c r="BY1064" s="2237"/>
      <c r="BZ1064" s="2237"/>
      <c r="CA1064" s="2237"/>
      <c r="CB1064" s="2237"/>
      <c r="CC1064" s="2237"/>
      <c r="CD1064" s="2237"/>
      <c r="CE1064" s="2237"/>
      <c r="CF1064" s="2237"/>
      <c r="CG1064" s="2237"/>
      <c r="CH1064" s="2237"/>
      <c r="CI1064" s="2237"/>
      <c r="CJ1064" s="2237"/>
      <c r="CK1064" s="2237"/>
      <c r="CL1064" s="2237"/>
      <c r="CM1064" s="2238"/>
      <c r="CN1064" s="2238"/>
      <c r="CO1064" s="2239"/>
      <c r="CQ1064" s="1653"/>
    </row>
    <row r="1065" spans="1:95" s="551" customFormat="1" x14ac:dyDescent="0.2">
      <c r="A1065" s="2170"/>
      <c r="B1065" s="2236"/>
      <c r="C1065" s="2164"/>
      <c r="D1065" s="2164"/>
      <c r="E1065" s="2165"/>
      <c r="F1065" s="2167"/>
      <c r="G1065" s="2164"/>
      <c r="H1065" s="2167"/>
      <c r="I1065" s="2237"/>
      <c r="J1065" s="2237"/>
      <c r="K1065" s="2237"/>
      <c r="L1065" s="2237"/>
      <c r="M1065" s="2237"/>
      <c r="N1065" s="2237"/>
      <c r="O1065" s="2237"/>
      <c r="P1065" s="2237"/>
      <c r="Q1065" s="2237"/>
      <c r="R1065" s="2237"/>
      <c r="S1065" s="2237"/>
      <c r="T1065" s="2237"/>
      <c r="U1065" s="2237"/>
      <c r="V1065" s="2237"/>
      <c r="W1065" s="2237"/>
      <c r="X1065" s="2237"/>
      <c r="Y1065" s="2237"/>
      <c r="Z1065" s="2237"/>
      <c r="AA1065" s="2237"/>
      <c r="AB1065" s="2238"/>
      <c r="AC1065" s="2238"/>
      <c r="AD1065" s="2238"/>
      <c r="AE1065" s="2238"/>
      <c r="AF1065" s="2237"/>
      <c r="AG1065" s="2237"/>
      <c r="AH1065" s="2237"/>
      <c r="AI1065" s="2237"/>
      <c r="AJ1065" s="2237"/>
      <c r="AK1065" s="2237"/>
      <c r="AL1065" s="2237"/>
      <c r="AM1065" s="2237"/>
      <c r="AN1065" s="2237"/>
      <c r="AO1065" s="2237"/>
      <c r="AP1065" s="2237"/>
      <c r="AQ1065" s="2237"/>
      <c r="AR1065" s="2237"/>
      <c r="AS1065" s="2237"/>
      <c r="AT1065" s="2237"/>
      <c r="AU1065" s="2237"/>
      <c r="AV1065" s="2237"/>
      <c r="AW1065" s="2237"/>
      <c r="AX1065" s="2237"/>
      <c r="AY1065" s="2237"/>
      <c r="AZ1065" s="2237"/>
      <c r="BA1065" s="2237"/>
      <c r="BB1065" s="2237"/>
      <c r="BC1065" s="2237"/>
      <c r="BD1065" s="2237"/>
      <c r="BE1065" s="2237"/>
      <c r="BF1065" s="2237"/>
      <c r="BG1065" s="2237"/>
      <c r="BH1065" s="2237"/>
      <c r="BI1065" s="2237"/>
      <c r="BJ1065" s="2237"/>
      <c r="BK1065" s="2237"/>
      <c r="BL1065" s="2237"/>
      <c r="BM1065" s="2237"/>
      <c r="BN1065" s="2237"/>
      <c r="BO1065" s="2237"/>
      <c r="BP1065" s="2237"/>
      <c r="BQ1065" s="2237"/>
      <c r="BR1065" s="2237"/>
      <c r="BS1065" s="2238"/>
      <c r="BT1065" s="2237"/>
      <c r="BU1065" s="2237"/>
      <c r="BV1065" s="2237"/>
      <c r="BW1065" s="2237"/>
      <c r="BX1065" s="2237"/>
      <c r="BY1065" s="2237"/>
      <c r="BZ1065" s="2237"/>
      <c r="CA1065" s="2237"/>
      <c r="CB1065" s="2237"/>
      <c r="CC1065" s="2237"/>
      <c r="CD1065" s="2237"/>
      <c r="CE1065" s="2237"/>
      <c r="CF1065" s="2237"/>
      <c r="CG1065" s="2237"/>
      <c r="CH1065" s="2237"/>
      <c r="CI1065" s="2237"/>
      <c r="CJ1065" s="2237"/>
      <c r="CK1065" s="2237"/>
      <c r="CL1065" s="2237"/>
      <c r="CM1065" s="2238"/>
      <c r="CN1065" s="2238"/>
      <c r="CO1065" s="2239"/>
      <c r="CQ1065" s="1653"/>
    </row>
    <row r="1066" spans="1:95" s="551" customFormat="1" x14ac:dyDescent="0.2">
      <c r="A1066" s="2170"/>
      <c r="B1066" s="2236"/>
      <c r="C1066" s="2164"/>
      <c r="D1066" s="2164"/>
      <c r="E1066" s="2165"/>
      <c r="F1066" s="2167"/>
      <c r="G1066" s="2164"/>
      <c r="H1066" s="2167"/>
      <c r="I1066" s="2237"/>
      <c r="J1066" s="2237"/>
      <c r="K1066" s="2237"/>
      <c r="L1066" s="2237"/>
      <c r="M1066" s="2237"/>
      <c r="N1066" s="2237"/>
      <c r="O1066" s="2237"/>
      <c r="P1066" s="2237"/>
      <c r="Q1066" s="2237"/>
      <c r="R1066" s="2237"/>
      <c r="S1066" s="2237"/>
      <c r="T1066" s="2237"/>
      <c r="U1066" s="2237"/>
      <c r="V1066" s="2237"/>
      <c r="W1066" s="2237"/>
      <c r="X1066" s="2237"/>
      <c r="Y1066" s="2237"/>
      <c r="Z1066" s="2237"/>
      <c r="AA1066" s="2237"/>
      <c r="AB1066" s="2238"/>
      <c r="AC1066" s="2238"/>
      <c r="AD1066" s="2238"/>
      <c r="AE1066" s="2238"/>
      <c r="AF1066" s="2237"/>
      <c r="AG1066" s="2237"/>
      <c r="AH1066" s="2237"/>
      <c r="AI1066" s="2237"/>
      <c r="AJ1066" s="2237"/>
      <c r="AK1066" s="2237"/>
      <c r="AL1066" s="2237"/>
      <c r="AM1066" s="2237"/>
      <c r="AN1066" s="2237"/>
      <c r="AO1066" s="2237"/>
      <c r="AP1066" s="2237"/>
      <c r="AQ1066" s="2237"/>
      <c r="AR1066" s="2237"/>
      <c r="AS1066" s="2237"/>
      <c r="AT1066" s="2237"/>
      <c r="AU1066" s="2237"/>
      <c r="AV1066" s="2237"/>
      <c r="AW1066" s="2237"/>
      <c r="AX1066" s="2237"/>
      <c r="AY1066" s="2237"/>
      <c r="AZ1066" s="2237"/>
      <c r="BA1066" s="2237"/>
      <c r="BB1066" s="2237"/>
      <c r="BC1066" s="2237"/>
      <c r="BD1066" s="2237"/>
      <c r="BE1066" s="2237"/>
      <c r="BF1066" s="2237"/>
      <c r="BG1066" s="2237"/>
      <c r="BH1066" s="2237"/>
      <c r="BI1066" s="2237"/>
      <c r="BJ1066" s="2237"/>
      <c r="BK1066" s="2237"/>
      <c r="BL1066" s="2237"/>
      <c r="BM1066" s="2237"/>
      <c r="BN1066" s="2237"/>
      <c r="BO1066" s="2237"/>
      <c r="BP1066" s="2237"/>
      <c r="BQ1066" s="2237"/>
      <c r="BR1066" s="2237"/>
      <c r="BS1066" s="2238"/>
      <c r="BT1066" s="2237"/>
      <c r="BU1066" s="2237"/>
      <c r="BV1066" s="2237"/>
      <c r="BW1066" s="2237"/>
      <c r="BX1066" s="2237"/>
      <c r="BY1066" s="2237"/>
      <c r="BZ1066" s="2237"/>
      <c r="CA1066" s="2237"/>
      <c r="CB1066" s="2237"/>
      <c r="CC1066" s="2237"/>
      <c r="CD1066" s="2237"/>
      <c r="CE1066" s="2237"/>
      <c r="CF1066" s="2237"/>
      <c r="CG1066" s="2237"/>
      <c r="CH1066" s="2237"/>
      <c r="CI1066" s="2237"/>
      <c r="CJ1066" s="2237"/>
      <c r="CK1066" s="2237"/>
      <c r="CL1066" s="2237"/>
      <c r="CM1066" s="2238"/>
      <c r="CN1066" s="2238"/>
      <c r="CO1066" s="2239"/>
      <c r="CQ1066" s="1653"/>
    </row>
    <row r="1067" spans="1:95" s="551" customFormat="1" x14ac:dyDescent="0.2">
      <c r="A1067" s="2170"/>
      <c r="B1067" s="2236"/>
      <c r="C1067" s="2164"/>
      <c r="D1067" s="2164"/>
      <c r="E1067" s="2165"/>
      <c r="F1067" s="2167"/>
      <c r="G1067" s="2164"/>
      <c r="H1067" s="2167"/>
      <c r="I1067" s="2237"/>
      <c r="J1067" s="2237"/>
      <c r="K1067" s="2237"/>
      <c r="L1067" s="2237"/>
      <c r="M1067" s="2237"/>
      <c r="N1067" s="2237"/>
      <c r="O1067" s="2237"/>
      <c r="P1067" s="2237"/>
      <c r="Q1067" s="2237"/>
      <c r="R1067" s="2237"/>
      <c r="S1067" s="2237"/>
      <c r="T1067" s="2237"/>
      <c r="U1067" s="2237"/>
      <c r="V1067" s="2237"/>
      <c r="W1067" s="2237"/>
      <c r="X1067" s="2237"/>
      <c r="Y1067" s="2237"/>
      <c r="Z1067" s="2237"/>
      <c r="AA1067" s="2237"/>
      <c r="AB1067" s="2238"/>
      <c r="AC1067" s="2238"/>
      <c r="AD1067" s="2238"/>
      <c r="AE1067" s="2238"/>
      <c r="AF1067" s="2237"/>
      <c r="AG1067" s="2237"/>
      <c r="AH1067" s="2237"/>
      <c r="AI1067" s="2237"/>
      <c r="AJ1067" s="2237"/>
      <c r="AK1067" s="2237"/>
      <c r="AL1067" s="2237"/>
      <c r="AM1067" s="2237"/>
      <c r="AN1067" s="2237"/>
      <c r="AO1067" s="2237"/>
      <c r="AP1067" s="2237"/>
      <c r="AQ1067" s="2237"/>
      <c r="AR1067" s="2237"/>
      <c r="AS1067" s="2237"/>
      <c r="AT1067" s="2237"/>
      <c r="AU1067" s="2237"/>
      <c r="AV1067" s="2237"/>
      <c r="AW1067" s="2237"/>
      <c r="AX1067" s="2237"/>
      <c r="AY1067" s="2237"/>
      <c r="AZ1067" s="2237"/>
      <c r="BA1067" s="2237"/>
      <c r="BB1067" s="2237"/>
      <c r="BC1067" s="2237"/>
      <c r="BD1067" s="2237"/>
      <c r="BE1067" s="2237"/>
      <c r="BF1067" s="2237"/>
      <c r="BG1067" s="2237"/>
      <c r="BH1067" s="2237"/>
      <c r="BI1067" s="2237"/>
      <c r="BJ1067" s="2237"/>
      <c r="BK1067" s="2237"/>
      <c r="BL1067" s="2237"/>
      <c r="BM1067" s="2237"/>
      <c r="BN1067" s="2237"/>
      <c r="BO1067" s="2237"/>
      <c r="BP1067" s="2237"/>
      <c r="BQ1067" s="2237"/>
      <c r="BR1067" s="2237"/>
      <c r="BS1067" s="2238"/>
      <c r="BT1067" s="2237"/>
      <c r="BU1067" s="2237"/>
      <c r="BV1067" s="2237"/>
      <c r="BW1067" s="2237"/>
      <c r="BX1067" s="2237"/>
      <c r="BY1067" s="2237"/>
      <c r="BZ1067" s="2237"/>
      <c r="CA1067" s="2237"/>
      <c r="CB1067" s="2237"/>
      <c r="CC1067" s="2237"/>
      <c r="CD1067" s="2237"/>
      <c r="CE1067" s="2237"/>
      <c r="CF1067" s="2237"/>
      <c r="CG1067" s="2237"/>
      <c r="CH1067" s="2237"/>
      <c r="CI1067" s="2237"/>
      <c r="CJ1067" s="2237"/>
      <c r="CK1067" s="2237"/>
      <c r="CL1067" s="2237"/>
      <c r="CM1067" s="2238"/>
      <c r="CN1067" s="2238"/>
      <c r="CO1067" s="2239"/>
      <c r="CQ1067" s="1653"/>
    </row>
    <row r="1068" spans="1:95" s="551" customFormat="1" x14ac:dyDescent="0.2">
      <c r="A1068" s="2170"/>
      <c r="B1068" s="2236"/>
      <c r="C1068" s="2164"/>
      <c r="D1068" s="2164"/>
      <c r="E1068" s="2165"/>
      <c r="F1068" s="2167"/>
      <c r="G1068" s="2164"/>
      <c r="H1068" s="2167"/>
      <c r="I1068" s="2237"/>
      <c r="J1068" s="2237"/>
      <c r="K1068" s="2237"/>
      <c r="L1068" s="2237"/>
      <c r="M1068" s="2237"/>
      <c r="N1068" s="2237"/>
      <c r="O1068" s="2237"/>
      <c r="P1068" s="2237"/>
      <c r="Q1068" s="2237"/>
      <c r="R1068" s="2237"/>
      <c r="S1068" s="2237"/>
      <c r="T1068" s="2237"/>
      <c r="U1068" s="2237"/>
      <c r="V1068" s="2237"/>
      <c r="W1068" s="2237"/>
      <c r="X1068" s="2237"/>
      <c r="Y1068" s="2237"/>
      <c r="Z1068" s="2237"/>
      <c r="AA1068" s="2237"/>
      <c r="AB1068" s="2238"/>
      <c r="AC1068" s="2238"/>
      <c r="AD1068" s="2238"/>
      <c r="AE1068" s="2238"/>
      <c r="AF1068" s="2237"/>
      <c r="AG1068" s="2237"/>
      <c r="AH1068" s="2237"/>
      <c r="AI1068" s="2237"/>
      <c r="AJ1068" s="2237"/>
      <c r="AK1068" s="2237"/>
      <c r="AL1068" s="2237"/>
      <c r="AM1068" s="2237"/>
      <c r="AN1068" s="2237"/>
      <c r="AO1068" s="2237"/>
      <c r="AP1068" s="2237"/>
      <c r="AQ1068" s="2237"/>
      <c r="AR1068" s="2237"/>
      <c r="AS1068" s="2237"/>
      <c r="AT1068" s="2237"/>
      <c r="AU1068" s="2237"/>
      <c r="AV1068" s="2237"/>
      <c r="AW1068" s="2237"/>
      <c r="AX1068" s="2237"/>
      <c r="AY1068" s="2237"/>
      <c r="AZ1068" s="2237"/>
      <c r="BA1068" s="2237"/>
      <c r="BB1068" s="2237"/>
      <c r="BC1068" s="2237"/>
      <c r="BD1068" s="2237"/>
      <c r="BE1068" s="2237"/>
      <c r="BF1068" s="2237"/>
      <c r="BG1068" s="2237"/>
      <c r="BH1068" s="2237"/>
      <c r="BI1068" s="2237"/>
      <c r="BJ1068" s="2237"/>
      <c r="BK1068" s="2237"/>
      <c r="BL1068" s="2237"/>
      <c r="BM1068" s="2237"/>
      <c r="BN1068" s="2237"/>
      <c r="BO1068" s="2237"/>
      <c r="BP1068" s="2237"/>
      <c r="BQ1068" s="2237"/>
      <c r="BR1068" s="2237"/>
      <c r="BS1068" s="2238"/>
      <c r="BT1068" s="2237"/>
      <c r="BU1068" s="2237"/>
      <c r="BV1068" s="2237"/>
      <c r="BW1068" s="2237"/>
      <c r="BX1068" s="2237"/>
      <c r="BY1068" s="2237"/>
      <c r="BZ1068" s="2237"/>
      <c r="CA1068" s="2237"/>
      <c r="CB1068" s="2237"/>
      <c r="CC1068" s="2237"/>
      <c r="CD1068" s="2237"/>
      <c r="CE1068" s="2237"/>
      <c r="CF1068" s="2237"/>
      <c r="CG1068" s="2237"/>
      <c r="CH1068" s="2237"/>
      <c r="CI1068" s="2237"/>
      <c r="CJ1068" s="2237"/>
      <c r="CK1068" s="2237"/>
      <c r="CL1068" s="2237"/>
      <c r="CM1068" s="2238"/>
      <c r="CN1068" s="2238"/>
      <c r="CO1068" s="2239"/>
      <c r="CQ1068" s="1653"/>
    </row>
    <row r="1069" spans="1:95" s="551" customFormat="1" x14ac:dyDescent="0.2">
      <c r="A1069" s="2170"/>
      <c r="B1069" s="2236"/>
      <c r="C1069" s="2164"/>
      <c r="D1069" s="2164"/>
      <c r="E1069" s="2165"/>
      <c r="F1069" s="2167"/>
      <c r="G1069" s="2164"/>
      <c r="H1069" s="2167"/>
      <c r="I1069" s="2237"/>
      <c r="J1069" s="2237"/>
      <c r="K1069" s="2237"/>
      <c r="L1069" s="2237"/>
      <c r="M1069" s="2237"/>
      <c r="N1069" s="2237"/>
      <c r="O1069" s="2237"/>
      <c r="P1069" s="2237"/>
      <c r="Q1069" s="2237"/>
      <c r="R1069" s="2237"/>
      <c r="S1069" s="2237"/>
      <c r="T1069" s="2237"/>
      <c r="U1069" s="2237"/>
      <c r="V1069" s="2237"/>
      <c r="W1069" s="2237"/>
      <c r="X1069" s="2237"/>
      <c r="Y1069" s="2237"/>
      <c r="Z1069" s="2237"/>
      <c r="AA1069" s="2237"/>
      <c r="AB1069" s="2238"/>
      <c r="AC1069" s="2238"/>
      <c r="AD1069" s="2238"/>
      <c r="AE1069" s="2238"/>
      <c r="AF1069" s="2237"/>
      <c r="AG1069" s="2237"/>
      <c r="AH1069" s="2237"/>
      <c r="AI1069" s="2237"/>
      <c r="AJ1069" s="2237"/>
      <c r="AK1069" s="2237"/>
      <c r="AL1069" s="2237"/>
      <c r="AM1069" s="2237"/>
      <c r="AN1069" s="2237"/>
      <c r="AO1069" s="2237"/>
      <c r="AP1069" s="2237"/>
      <c r="AQ1069" s="2237"/>
      <c r="AR1069" s="2237"/>
      <c r="AS1069" s="2237"/>
      <c r="AT1069" s="2237"/>
      <c r="AU1069" s="2237"/>
      <c r="AV1069" s="2237"/>
      <c r="AW1069" s="2237"/>
      <c r="AX1069" s="2237"/>
      <c r="AY1069" s="2237"/>
      <c r="AZ1069" s="2237"/>
      <c r="BA1069" s="2237"/>
      <c r="BB1069" s="2237"/>
      <c r="BC1069" s="2237"/>
      <c r="BD1069" s="2237"/>
      <c r="BE1069" s="2237"/>
      <c r="BF1069" s="2237"/>
      <c r="BG1069" s="2237"/>
      <c r="BH1069" s="2237"/>
      <c r="BI1069" s="2237"/>
      <c r="BJ1069" s="2237"/>
      <c r="BK1069" s="2237"/>
      <c r="BL1069" s="2237"/>
      <c r="BM1069" s="2237"/>
      <c r="BN1069" s="2237"/>
      <c r="BO1069" s="2237"/>
      <c r="BP1069" s="2237"/>
      <c r="BQ1069" s="2237"/>
      <c r="BR1069" s="2237"/>
      <c r="BS1069" s="2238"/>
      <c r="BT1069" s="2237"/>
      <c r="BU1069" s="2237"/>
      <c r="BV1069" s="2237"/>
      <c r="BW1069" s="2237"/>
      <c r="BX1069" s="2237"/>
      <c r="BY1069" s="2237"/>
      <c r="BZ1069" s="2237"/>
      <c r="CA1069" s="2237"/>
      <c r="CB1069" s="2237"/>
      <c r="CC1069" s="2237"/>
      <c r="CD1069" s="2237"/>
      <c r="CE1069" s="2237"/>
      <c r="CF1069" s="2237"/>
      <c r="CG1069" s="2237"/>
      <c r="CH1069" s="2237"/>
      <c r="CI1069" s="2237"/>
      <c r="CJ1069" s="2237"/>
      <c r="CK1069" s="2237"/>
      <c r="CL1069" s="2237"/>
      <c r="CM1069" s="2238"/>
      <c r="CN1069" s="2238"/>
      <c r="CO1069" s="2239"/>
      <c r="CQ1069" s="1653"/>
    </row>
    <row r="1070" spans="1:95" s="551" customFormat="1" x14ac:dyDescent="0.2">
      <c r="A1070" s="2170"/>
      <c r="B1070" s="2236"/>
      <c r="C1070" s="2164"/>
      <c r="D1070" s="2164"/>
      <c r="E1070" s="2165"/>
      <c r="F1070" s="2167"/>
      <c r="G1070" s="2164"/>
      <c r="H1070" s="2167"/>
      <c r="I1070" s="2237"/>
      <c r="J1070" s="2237"/>
      <c r="K1070" s="2237"/>
      <c r="L1070" s="2237"/>
      <c r="M1070" s="2237"/>
      <c r="N1070" s="2237"/>
      <c r="O1070" s="2237"/>
      <c r="P1070" s="2237"/>
      <c r="Q1070" s="2237"/>
      <c r="R1070" s="2237"/>
      <c r="S1070" s="2237"/>
      <c r="T1070" s="2237"/>
      <c r="U1070" s="2237"/>
      <c r="V1070" s="2237"/>
      <c r="W1070" s="2237"/>
      <c r="X1070" s="2237"/>
      <c r="Y1070" s="2237"/>
      <c r="Z1070" s="2237"/>
      <c r="AA1070" s="2237"/>
      <c r="AB1070" s="2238"/>
      <c r="AC1070" s="2238"/>
      <c r="AD1070" s="2238"/>
      <c r="AE1070" s="2238"/>
      <c r="AF1070" s="2237"/>
      <c r="AG1070" s="2237"/>
      <c r="AH1070" s="2237"/>
      <c r="AI1070" s="2237"/>
      <c r="AJ1070" s="2237"/>
      <c r="AK1070" s="2237"/>
      <c r="AL1070" s="2237"/>
      <c r="AM1070" s="2237"/>
      <c r="AN1070" s="2237"/>
      <c r="AO1070" s="2237"/>
      <c r="AP1070" s="2237"/>
      <c r="AQ1070" s="2237"/>
      <c r="AR1070" s="2237"/>
      <c r="AS1070" s="2237"/>
      <c r="AT1070" s="2237"/>
      <c r="AU1070" s="2237"/>
      <c r="AV1070" s="2237"/>
      <c r="AW1070" s="2237"/>
      <c r="AX1070" s="2237"/>
      <c r="AY1070" s="2237"/>
      <c r="AZ1070" s="2237"/>
      <c r="BA1070" s="2237"/>
      <c r="BB1070" s="2237"/>
      <c r="BC1070" s="2237"/>
      <c r="BD1070" s="2237"/>
      <c r="BE1070" s="2237"/>
      <c r="BF1070" s="2237"/>
      <c r="BG1070" s="2237"/>
      <c r="BH1070" s="2237"/>
      <c r="BI1070" s="2237"/>
      <c r="BJ1070" s="2237"/>
      <c r="BK1070" s="2237"/>
      <c r="BL1070" s="2237"/>
      <c r="BM1070" s="2237"/>
      <c r="BN1070" s="2237"/>
      <c r="BO1070" s="2237"/>
      <c r="BP1070" s="2237"/>
      <c r="BQ1070" s="2237"/>
      <c r="BR1070" s="2237"/>
      <c r="BS1070" s="2238"/>
      <c r="BT1070" s="2237"/>
      <c r="BU1070" s="2237"/>
      <c r="BV1070" s="2237"/>
      <c r="BW1070" s="2237"/>
      <c r="BX1070" s="2237"/>
      <c r="BY1070" s="2237"/>
      <c r="BZ1070" s="2237"/>
      <c r="CA1070" s="2237"/>
      <c r="CB1070" s="2237"/>
      <c r="CC1070" s="2237"/>
      <c r="CD1070" s="2237"/>
      <c r="CE1070" s="2237"/>
      <c r="CF1070" s="2237"/>
      <c r="CG1070" s="2237"/>
      <c r="CH1070" s="2237"/>
      <c r="CI1070" s="2237"/>
      <c r="CJ1070" s="2237"/>
      <c r="CK1070" s="2237"/>
      <c r="CL1070" s="2237"/>
      <c r="CM1070" s="2238"/>
      <c r="CN1070" s="2238"/>
      <c r="CO1070" s="2239"/>
      <c r="CQ1070" s="1653"/>
    </row>
    <row r="1071" spans="1:95" s="551" customFormat="1" x14ac:dyDescent="0.2">
      <c r="A1071" s="2170"/>
      <c r="B1071" s="2236"/>
      <c r="C1071" s="2164"/>
      <c r="D1071" s="2164"/>
      <c r="E1071" s="2165"/>
      <c r="F1071" s="2167"/>
      <c r="G1071" s="2164"/>
      <c r="H1071" s="2167"/>
      <c r="I1071" s="2237"/>
      <c r="J1071" s="2237"/>
      <c r="K1071" s="2237"/>
      <c r="L1071" s="2237"/>
      <c r="M1071" s="2237"/>
      <c r="N1071" s="2237"/>
      <c r="O1071" s="2237"/>
      <c r="P1071" s="2237"/>
      <c r="Q1071" s="2237"/>
      <c r="R1071" s="2237"/>
      <c r="S1071" s="2237"/>
      <c r="T1071" s="2237"/>
      <c r="U1071" s="2237"/>
      <c r="V1071" s="2237"/>
      <c r="W1071" s="2237"/>
      <c r="X1071" s="2237"/>
      <c r="Y1071" s="2237"/>
      <c r="Z1071" s="2237"/>
      <c r="AA1071" s="2237"/>
      <c r="AB1071" s="2238"/>
      <c r="AC1071" s="2238"/>
      <c r="AD1071" s="2238"/>
      <c r="AE1071" s="2238"/>
      <c r="AF1071" s="2237"/>
      <c r="AG1071" s="2237"/>
      <c r="AH1071" s="2237"/>
      <c r="AI1071" s="2237"/>
      <c r="AJ1071" s="2237"/>
      <c r="AK1071" s="2237"/>
      <c r="AL1071" s="2237"/>
      <c r="AM1071" s="2237"/>
      <c r="AN1071" s="2237"/>
      <c r="AO1071" s="2237"/>
      <c r="AP1071" s="2237"/>
      <c r="AQ1071" s="2237"/>
      <c r="AR1071" s="2237"/>
      <c r="AS1071" s="2237"/>
      <c r="AT1071" s="2237"/>
      <c r="AU1071" s="2237"/>
      <c r="AV1071" s="2237"/>
      <c r="AW1071" s="2237"/>
      <c r="AX1071" s="2237"/>
      <c r="AY1071" s="2237"/>
      <c r="AZ1071" s="2237"/>
      <c r="BA1071" s="2237"/>
      <c r="BB1071" s="2237"/>
      <c r="BC1071" s="2237"/>
      <c r="BD1071" s="2237"/>
      <c r="BE1071" s="2237"/>
      <c r="BF1071" s="2237"/>
      <c r="BG1071" s="2237"/>
      <c r="BH1071" s="2237"/>
      <c r="BI1071" s="2237"/>
      <c r="BJ1071" s="2237"/>
      <c r="BK1071" s="2237"/>
      <c r="BL1071" s="2237"/>
      <c r="BM1071" s="2237"/>
      <c r="BN1071" s="2237"/>
      <c r="BO1071" s="2237"/>
      <c r="BP1071" s="2237"/>
      <c r="BQ1071" s="2237"/>
      <c r="BR1071" s="2237"/>
      <c r="BS1071" s="2238"/>
      <c r="BT1071" s="2237"/>
      <c r="BU1071" s="2237"/>
      <c r="BV1071" s="2237"/>
      <c r="BW1071" s="2237"/>
      <c r="BX1071" s="2237"/>
      <c r="BY1071" s="2237"/>
      <c r="BZ1071" s="2237"/>
      <c r="CA1071" s="2237"/>
      <c r="CB1071" s="2237"/>
      <c r="CC1071" s="2237"/>
      <c r="CD1071" s="2237"/>
      <c r="CE1071" s="2237"/>
      <c r="CF1071" s="2237"/>
      <c r="CG1071" s="2237"/>
      <c r="CH1071" s="2237"/>
      <c r="CI1071" s="2237"/>
      <c r="CJ1071" s="2237"/>
      <c r="CK1071" s="2237"/>
      <c r="CL1071" s="2237"/>
      <c r="CM1071" s="2238"/>
      <c r="CN1071" s="2238"/>
      <c r="CO1071" s="2239"/>
      <c r="CQ1071" s="1653"/>
    </row>
    <row r="1072" spans="1:95" s="551" customFormat="1" x14ac:dyDescent="0.2">
      <c r="A1072" s="2170"/>
      <c r="B1072" s="2236"/>
      <c r="C1072" s="2164"/>
      <c r="D1072" s="2164"/>
      <c r="E1072" s="2165"/>
      <c r="F1072" s="2167"/>
      <c r="G1072" s="2164"/>
      <c r="H1072" s="2167"/>
      <c r="I1072" s="2237"/>
      <c r="J1072" s="2237"/>
      <c r="K1072" s="2237"/>
      <c r="L1072" s="2237"/>
      <c r="M1072" s="2237"/>
      <c r="N1072" s="2237"/>
      <c r="O1072" s="2237"/>
      <c r="P1072" s="2237"/>
      <c r="Q1072" s="2237"/>
      <c r="R1072" s="2237"/>
      <c r="S1072" s="2237"/>
      <c r="T1072" s="2237"/>
      <c r="U1072" s="2237"/>
      <c r="V1072" s="2237"/>
      <c r="W1072" s="2237"/>
      <c r="X1072" s="2237"/>
      <c r="Y1072" s="2237"/>
      <c r="Z1072" s="2237"/>
      <c r="AA1072" s="2237"/>
      <c r="AB1072" s="2238"/>
      <c r="AC1072" s="2238"/>
      <c r="AD1072" s="2238"/>
      <c r="AE1072" s="2238"/>
      <c r="AF1072" s="2237"/>
      <c r="AG1072" s="2237"/>
      <c r="AH1072" s="2237"/>
      <c r="AI1072" s="2237"/>
      <c r="AJ1072" s="2237"/>
      <c r="AK1072" s="2237"/>
      <c r="AL1072" s="2237"/>
      <c r="AM1072" s="2237"/>
      <c r="AN1072" s="2237"/>
      <c r="AO1072" s="2237"/>
      <c r="AP1072" s="2237"/>
      <c r="AQ1072" s="2237"/>
      <c r="AR1072" s="2237"/>
      <c r="AS1072" s="2237"/>
      <c r="AT1072" s="2237"/>
      <c r="AU1072" s="2237"/>
      <c r="AV1072" s="2237"/>
      <c r="AW1072" s="2237"/>
      <c r="AX1072" s="2237"/>
      <c r="AY1072" s="2237"/>
      <c r="AZ1072" s="2237"/>
      <c r="BA1072" s="2237"/>
      <c r="BB1072" s="2237"/>
      <c r="BC1072" s="2237"/>
      <c r="BD1072" s="2237"/>
      <c r="BE1072" s="2237"/>
      <c r="BF1072" s="2237"/>
      <c r="BG1072" s="2237"/>
      <c r="BH1072" s="2237"/>
      <c r="BI1072" s="2237"/>
      <c r="BJ1072" s="2237"/>
      <c r="BK1072" s="2237"/>
      <c r="BL1072" s="2237"/>
      <c r="BM1072" s="2237"/>
      <c r="BN1072" s="2237"/>
      <c r="BO1072" s="2237"/>
      <c r="BP1072" s="2237"/>
      <c r="BQ1072" s="2237"/>
      <c r="BR1072" s="2237"/>
      <c r="BS1072" s="2238"/>
      <c r="BT1072" s="2237"/>
      <c r="BU1072" s="2237"/>
      <c r="BV1072" s="2237"/>
      <c r="BW1072" s="2237"/>
      <c r="BX1072" s="2237"/>
      <c r="BY1072" s="2237"/>
      <c r="BZ1072" s="2237"/>
      <c r="CA1072" s="2237"/>
      <c r="CB1072" s="2237"/>
      <c r="CC1072" s="2237"/>
      <c r="CD1072" s="2237"/>
      <c r="CE1072" s="2237"/>
      <c r="CF1072" s="2237"/>
      <c r="CG1072" s="2237"/>
      <c r="CH1072" s="2237"/>
      <c r="CI1072" s="2237"/>
      <c r="CJ1072" s="2237"/>
      <c r="CK1072" s="2237"/>
      <c r="CL1072" s="2237"/>
      <c r="CM1072" s="2238"/>
      <c r="CN1072" s="2238"/>
      <c r="CO1072" s="2239"/>
      <c r="CQ1072" s="1653"/>
    </row>
    <row r="1073" spans="1:95" s="551" customFormat="1" x14ac:dyDescent="0.2">
      <c r="A1073" s="2170"/>
      <c r="B1073" s="2236"/>
      <c r="C1073" s="2164"/>
      <c r="D1073" s="2164"/>
      <c r="E1073" s="2165"/>
      <c r="F1073" s="2167"/>
      <c r="G1073" s="2164"/>
      <c r="H1073" s="2167"/>
      <c r="I1073" s="2237"/>
      <c r="J1073" s="2237"/>
      <c r="K1073" s="2237"/>
      <c r="L1073" s="2237"/>
      <c r="M1073" s="2237"/>
      <c r="N1073" s="2237"/>
      <c r="O1073" s="2237"/>
      <c r="P1073" s="2237"/>
      <c r="Q1073" s="2237"/>
      <c r="R1073" s="2237"/>
      <c r="S1073" s="2237"/>
      <c r="T1073" s="2237"/>
      <c r="U1073" s="2237"/>
      <c r="V1073" s="2237"/>
      <c r="W1073" s="2237"/>
      <c r="X1073" s="2237"/>
      <c r="Y1073" s="2237"/>
      <c r="Z1073" s="2237"/>
      <c r="AA1073" s="2237"/>
      <c r="AB1073" s="2238"/>
      <c r="AC1073" s="2238"/>
      <c r="AD1073" s="2238"/>
      <c r="AE1073" s="2238"/>
      <c r="AF1073" s="2237"/>
      <c r="AG1073" s="2237"/>
      <c r="AH1073" s="2237"/>
      <c r="AI1073" s="2237"/>
      <c r="AJ1073" s="2237"/>
      <c r="AK1073" s="2237"/>
      <c r="AL1073" s="2237"/>
      <c r="AM1073" s="2237"/>
      <c r="AN1073" s="2237"/>
      <c r="AO1073" s="2237"/>
      <c r="AP1073" s="2237"/>
      <c r="AQ1073" s="2237"/>
      <c r="AR1073" s="2237"/>
      <c r="AS1073" s="2237"/>
      <c r="AT1073" s="2237"/>
      <c r="AU1073" s="2237"/>
      <c r="AV1073" s="2237"/>
      <c r="AW1073" s="2237"/>
      <c r="AX1073" s="2237"/>
      <c r="AY1073" s="2237"/>
      <c r="AZ1073" s="2237"/>
      <c r="BA1073" s="2237"/>
      <c r="BB1073" s="2237"/>
      <c r="BC1073" s="2237"/>
      <c r="BD1073" s="2237"/>
      <c r="BE1073" s="2237"/>
      <c r="BF1073" s="2237"/>
      <c r="BG1073" s="2237"/>
      <c r="BH1073" s="2237"/>
      <c r="BI1073" s="2237"/>
      <c r="BJ1073" s="2237"/>
      <c r="BK1073" s="2237"/>
      <c r="BL1073" s="2237"/>
      <c r="BM1073" s="2237"/>
      <c r="BN1073" s="2237"/>
      <c r="BO1073" s="2237"/>
      <c r="BP1073" s="2237"/>
      <c r="BQ1073" s="2237"/>
      <c r="BR1073" s="2237"/>
      <c r="BS1073" s="2238"/>
      <c r="BT1073" s="2237"/>
      <c r="BU1073" s="2237"/>
      <c r="BV1073" s="2237"/>
      <c r="BW1073" s="2237"/>
      <c r="BX1073" s="2237"/>
      <c r="BY1073" s="2237"/>
      <c r="BZ1073" s="2237"/>
      <c r="CA1073" s="2237"/>
      <c r="CB1073" s="2237"/>
      <c r="CC1073" s="2237"/>
      <c r="CD1073" s="2237"/>
      <c r="CE1073" s="2237"/>
      <c r="CF1073" s="2237"/>
      <c r="CG1073" s="2237"/>
      <c r="CH1073" s="2237"/>
      <c r="CI1073" s="2237"/>
      <c r="CJ1073" s="2237"/>
      <c r="CK1073" s="2237"/>
      <c r="CL1073" s="2237"/>
      <c r="CM1073" s="2238"/>
      <c r="CN1073" s="2238"/>
      <c r="CO1073" s="2239"/>
      <c r="CQ1073" s="1653"/>
    </row>
    <row r="1074" spans="1:95" s="551" customFormat="1" x14ac:dyDescent="0.2">
      <c r="A1074" s="2170"/>
      <c r="B1074" s="2236"/>
      <c r="C1074" s="2164"/>
      <c r="D1074" s="2164"/>
      <c r="E1074" s="2165"/>
      <c r="F1074" s="2167"/>
      <c r="G1074" s="2164"/>
      <c r="H1074" s="2167"/>
      <c r="I1074" s="2237"/>
      <c r="J1074" s="2237"/>
      <c r="K1074" s="2237"/>
      <c r="L1074" s="2237"/>
      <c r="M1074" s="2237"/>
      <c r="N1074" s="2237"/>
      <c r="O1074" s="2237"/>
      <c r="P1074" s="2237"/>
      <c r="Q1074" s="2237"/>
      <c r="R1074" s="2237"/>
      <c r="S1074" s="2237"/>
      <c r="T1074" s="2237"/>
      <c r="U1074" s="2237"/>
      <c r="V1074" s="2237"/>
      <c r="W1074" s="2237"/>
      <c r="X1074" s="2237"/>
      <c r="Y1074" s="2237"/>
      <c r="Z1074" s="2237"/>
      <c r="AA1074" s="2237"/>
      <c r="AB1074" s="2238"/>
      <c r="AC1074" s="2238"/>
      <c r="AD1074" s="2238"/>
      <c r="AE1074" s="2238"/>
      <c r="AF1074" s="2237"/>
      <c r="AG1074" s="2237"/>
      <c r="AH1074" s="2237"/>
      <c r="AI1074" s="2237"/>
      <c r="AJ1074" s="2237"/>
      <c r="AK1074" s="2237"/>
      <c r="AL1074" s="2237"/>
      <c r="AM1074" s="2237"/>
      <c r="AN1074" s="2237"/>
      <c r="AO1074" s="2237"/>
      <c r="AP1074" s="2237"/>
      <c r="AQ1074" s="2237"/>
      <c r="AR1074" s="2237"/>
      <c r="AS1074" s="2237"/>
      <c r="AT1074" s="2237"/>
      <c r="AU1074" s="2237"/>
      <c r="AV1074" s="2237"/>
      <c r="AW1074" s="2237"/>
      <c r="AX1074" s="2237"/>
      <c r="AY1074" s="2237"/>
      <c r="AZ1074" s="2237"/>
      <c r="BA1074" s="2237"/>
      <c r="BB1074" s="2237"/>
      <c r="BC1074" s="2237"/>
      <c r="BD1074" s="2237"/>
      <c r="BE1074" s="2237"/>
      <c r="BF1074" s="2237"/>
      <c r="BG1074" s="2237"/>
      <c r="BH1074" s="2237"/>
      <c r="BI1074" s="2237"/>
      <c r="BJ1074" s="2237"/>
      <c r="BK1074" s="2237"/>
      <c r="BL1074" s="2237"/>
      <c r="BM1074" s="2237"/>
      <c r="BN1074" s="2237"/>
      <c r="BO1074" s="2237"/>
      <c r="BP1074" s="2237"/>
      <c r="BQ1074" s="2237"/>
      <c r="BR1074" s="2237"/>
      <c r="BS1074" s="2238"/>
      <c r="BT1074" s="2237"/>
      <c r="BU1074" s="2237"/>
      <c r="BV1074" s="2237"/>
      <c r="BW1074" s="2237"/>
      <c r="BX1074" s="2237"/>
      <c r="BY1074" s="2237"/>
      <c r="BZ1074" s="2237"/>
      <c r="CA1074" s="2237"/>
      <c r="CB1074" s="2237"/>
      <c r="CC1074" s="2237"/>
      <c r="CD1074" s="2237"/>
      <c r="CE1074" s="2237"/>
      <c r="CF1074" s="2237"/>
      <c r="CG1074" s="2237"/>
      <c r="CH1074" s="2237"/>
      <c r="CI1074" s="2237"/>
      <c r="CJ1074" s="2237"/>
      <c r="CK1074" s="2237"/>
      <c r="CL1074" s="2237"/>
      <c r="CM1074" s="2238"/>
      <c r="CN1074" s="2238"/>
      <c r="CO1074" s="2239"/>
      <c r="CQ1074" s="1653"/>
    </row>
    <row r="1075" spans="1:95" s="551" customFormat="1" x14ac:dyDescent="0.2">
      <c r="A1075" s="2170"/>
      <c r="B1075" s="2236"/>
      <c r="C1075" s="2164"/>
      <c r="D1075" s="2164"/>
      <c r="E1075" s="2165"/>
      <c r="F1075" s="2167"/>
      <c r="G1075" s="2164"/>
      <c r="H1075" s="2167"/>
      <c r="I1075" s="2237"/>
      <c r="J1075" s="2237"/>
      <c r="K1075" s="2237"/>
      <c r="L1075" s="2237"/>
      <c r="M1075" s="2237"/>
      <c r="N1075" s="2237"/>
      <c r="O1075" s="2237"/>
      <c r="P1075" s="2237"/>
      <c r="Q1075" s="2237"/>
      <c r="R1075" s="2237"/>
      <c r="S1075" s="2237"/>
      <c r="T1075" s="2237"/>
      <c r="U1075" s="2237"/>
      <c r="V1075" s="2237"/>
      <c r="W1075" s="2237"/>
      <c r="X1075" s="2237"/>
      <c r="Y1075" s="2237"/>
      <c r="Z1075" s="2237"/>
      <c r="AA1075" s="2237"/>
      <c r="AB1075" s="2238"/>
      <c r="AC1075" s="2238"/>
      <c r="AD1075" s="2238"/>
      <c r="AE1075" s="2238"/>
      <c r="AF1075" s="2237"/>
      <c r="AG1075" s="2237"/>
      <c r="AH1075" s="2237"/>
      <c r="AI1075" s="2237"/>
      <c r="AJ1075" s="2237"/>
      <c r="AK1075" s="2237"/>
      <c r="AL1075" s="2237"/>
      <c r="AM1075" s="2237"/>
      <c r="AN1075" s="2237"/>
      <c r="AO1075" s="2237"/>
      <c r="AP1075" s="2237"/>
      <c r="AQ1075" s="2237"/>
      <c r="AR1075" s="2237"/>
      <c r="AS1075" s="2237"/>
      <c r="AT1075" s="2237"/>
      <c r="AU1075" s="2237"/>
      <c r="AV1075" s="2237"/>
      <c r="AW1075" s="2237"/>
      <c r="AX1075" s="2237"/>
      <c r="AY1075" s="2237"/>
      <c r="AZ1075" s="2237"/>
      <c r="BA1075" s="2237"/>
      <c r="BB1075" s="2237"/>
      <c r="BC1075" s="2237"/>
      <c r="BD1075" s="2237"/>
      <c r="BE1075" s="2237"/>
      <c r="BF1075" s="2237"/>
      <c r="BG1075" s="2237"/>
      <c r="BH1075" s="2237"/>
      <c r="BI1075" s="2237"/>
      <c r="BJ1075" s="2237"/>
      <c r="BK1075" s="2237"/>
      <c r="BL1075" s="2237"/>
      <c r="BM1075" s="2237"/>
      <c r="BN1075" s="2237"/>
      <c r="BO1075" s="2237"/>
      <c r="BP1075" s="2237"/>
      <c r="BQ1075" s="2237"/>
      <c r="BR1075" s="2237"/>
      <c r="BS1075" s="2238"/>
      <c r="BT1075" s="2237"/>
      <c r="BU1075" s="2237"/>
      <c r="BV1075" s="2237"/>
      <c r="BW1075" s="2237"/>
      <c r="BX1075" s="2237"/>
      <c r="BY1075" s="2237"/>
      <c r="BZ1075" s="2237"/>
      <c r="CA1075" s="2237"/>
      <c r="CB1075" s="2237"/>
      <c r="CC1075" s="2237"/>
      <c r="CD1075" s="2237"/>
      <c r="CE1075" s="2237"/>
      <c r="CF1075" s="2237"/>
      <c r="CG1075" s="2237"/>
      <c r="CH1075" s="2237"/>
      <c r="CI1075" s="2237"/>
      <c r="CJ1075" s="2237"/>
      <c r="CK1075" s="2237"/>
      <c r="CL1075" s="2237"/>
      <c r="CM1075" s="2238"/>
      <c r="CN1075" s="2238"/>
      <c r="CO1075" s="2239"/>
      <c r="CQ1075" s="1653"/>
    </row>
    <row r="1076" spans="1:95" s="551" customFormat="1" x14ac:dyDescent="0.2">
      <c r="A1076" s="2170"/>
      <c r="B1076" s="2236"/>
      <c r="C1076" s="2164"/>
      <c r="D1076" s="2164"/>
      <c r="E1076" s="2165"/>
      <c r="F1076" s="2167"/>
      <c r="G1076" s="2164"/>
      <c r="H1076" s="2167"/>
      <c r="I1076" s="2237"/>
      <c r="J1076" s="2237"/>
      <c r="K1076" s="2237"/>
      <c r="L1076" s="2237"/>
      <c r="M1076" s="2237"/>
      <c r="N1076" s="2237"/>
      <c r="O1076" s="2237"/>
      <c r="P1076" s="2237"/>
      <c r="Q1076" s="2237"/>
      <c r="R1076" s="2237"/>
      <c r="S1076" s="2237"/>
      <c r="T1076" s="2237"/>
      <c r="U1076" s="2237"/>
      <c r="V1076" s="2237"/>
      <c r="W1076" s="2237"/>
      <c r="X1076" s="2237"/>
      <c r="Y1076" s="2237"/>
      <c r="Z1076" s="2237"/>
      <c r="AA1076" s="2237"/>
      <c r="AB1076" s="2238"/>
      <c r="AC1076" s="2238"/>
      <c r="AD1076" s="2238"/>
      <c r="AE1076" s="2238"/>
      <c r="AF1076" s="2237"/>
      <c r="AG1076" s="2237"/>
      <c r="AH1076" s="2237"/>
      <c r="AI1076" s="2237"/>
      <c r="AJ1076" s="2237"/>
      <c r="AK1076" s="2237"/>
      <c r="AL1076" s="2237"/>
      <c r="AM1076" s="2237"/>
      <c r="AN1076" s="2237"/>
      <c r="AO1076" s="2237"/>
      <c r="AP1076" s="2237"/>
      <c r="AQ1076" s="2237"/>
      <c r="AR1076" s="2237"/>
      <c r="AS1076" s="2237"/>
      <c r="AT1076" s="2237"/>
      <c r="AU1076" s="2237"/>
      <c r="AV1076" s="2237"/>
      <c r="AW1076" s="2237"/>
      <c r="AX1076" s="2237"/>
      <c r="AY1076" s="2237"/>
      <c r="AZ1076" s="2237"/>
      <c r="BA1076" s="2237"/>
      <c r="BB1076" s="2237"/>
      <c r="BC1076" s="2237"/>
      <c r="BD1076" s="2237"/>
      <c r="BE1076" s="2237"/>
      <c r="BF1076" s="2237"/>
      <c r="BG1076" s="2237"/>
      <c r="BH1076" s="2237"/>
      <c r="BI1076" s="2237"/>
      <c r="BJ1076" s="2237"/>
      <c r="BK1076" s="2237"/>
      <c r="BL1076" s="2237"/>
      <c r="BM1076" s="2237"/>
      <c r="BN1076" s="2237"/>
      <c r="BO1076" s="2237"/>
      <c r="BP1076" s="2237"/>
      <c r="BQ1076" s="2237"/>
      <c r="BR1076" s="2237"/>
      <c r="BS1076" s="2238"/>
      <c r="BT1076" s="2237"/>
      <c r="BU1076" s="2237"/>
      <c r="BV1076" s="2237"/>
      <c r="BW1076" s="2237"/>
      <c r="BX1076" s="2237"/>
      <c r="BY1076" s="2237"/>
      <c r="BZ1076" s="2237"/>
      <c r="CA1076" s="2237"/>
      <c r="CB1076" s="2237"/>
      <c r="CC1076" s="2237"/>
      <c r="CD1076" s="2237"/>
      <c r="CE1076" s="2237"/>
      <c r="CF1076" s="2237"/>
      <c r="CG1076" s="2237"/>
      <c r="CH1076" s="2237"/>
      <c r="CI1076" s="2237"/>
      <c r="CJ1076" s="2237"/>
      <c r="CK1076" s="2237"/>
      <c r="CL1076" s="2237"/>
      <c r="CM1076" s="2238"/>
      <c r="CN1076" s="2238"/>
      <c r="CO1076" s="2239"/>
      <c r="CQ1076" s="1653"/>
    </row>
    <row r="1077" spans="1:95" s="551" customFormat="1" x14ac:dyDescent="0.2">
      <c r="A1077" s="2170"/>
      <c r="B1077" s="2236"/>
      <c r="C1077" s="2164"/>
      <c r="D1077" s="2164"/>
      <c r="E1077" s="2165"/>
      <c r="F1077" s="2167"/>
      <c r="G1077" s="2164"/>
      <c r="H1077" s="2167"/>
      <c r="I1077" s="2237"/>
      <c r="J1077" s="2237"/>
      <c r="K1077" s="2237"/>
      <c r="L1077" s="2237"/>
      <c r="M1077" s="2237"/>
      <c r="N1077" s="2237"/>
      <c r="O1077" s="2237"/>
      <c r="P1077" s="2237"/>
      <c r="Q1077" s="2237"/>
      <c r="R1077" s="2237"/>
      <c r="S1077" s="2237"/>
      <c r="T1077" s="2237"/>
      <c r="U1077" s="2237"/>
      <c r="V1077" s="2237"/>
      <c r="W1077" s="2237"/>
      <c r="X1077" s="2237"/>
      <c r="Y1077" s="2237"/>
      <c r="Z1077" s="2237"/>
      <c r="AA1077" s="2237"/>
      <c r="AB1077" s="2238"/>
      <c r="AC1077" s="2238"/>
      <c r="AD1077" s="2238"/>
      <c r="AE1077" s="2238"/>
      <c r="AF1077" s="2237"/>
      <c r="AG1077" s="2237"/>
      <c r="AH1077" s="2237"/>
      <c r="AI1077" s="2237"/>
      <c r="AJ1077" s="2237"/>
      <c r="AK1077" s="2237"/>
      <c r="AL1077" s="2237"/>
      <c r="AM1077" s="2237"/>
      <c r="AN1077" s="2237"/>
      <c r="AO1077" s="2237"/>
      <c r="AP1077" s="2237"/>
      <c r="AQ1077" s="2237"/>
      <c r="AR1077" s="2237"/>
      <c r="AS1077" s="2237"/>
      <c r="AT1077" s="2237"/>
      <c r="AU1077" s="2237"/>
      <c r="AV1077" s="2237"/>
      <c r="AW1077" s="2237"/>
      <c r="AX1077" s="2237"/>
      <c r="AY1077" s="2237"/>
      <c r="AZ1077" s="2237"/>
      <c r="BA1077" s="2237"/>
      <c r="BB1077" s="2237"/>
      <c r="BC1077" s="2237"/>
      <c r="BD1077" s="2237"/>
      <c r="BE1077" s="2237"/>
      <c r="BF1077" s="2237"/>
      <c r="BG1077" s="2237"/>
      <c r="BH1077" s="2237"/>
      <c r="BI1077" s="2237"/>
      <c r="BJ1077" s="2237"/>
      <c r="BK1077" s="2237"/>
      <c r="BL1077" s="2237"/>
      <c r="BM1077" s="2237"/>
      <c r="BN1077" s="2237"/>
      <c r="BO1077" s="2237"/>
      <c r="BP1077" s="2237"/>
      <c r="BQ1077" s="2237"/>
      <c r="BR1077" s="2237"/>
      <c r="BS1077" s="2238"/>
      <c r="BT1077" s="2237"/>
      <c r="BU1077" s="2237"/>
      <c r="BV1077" s="2237"/>
      <c r="BW1077" s="2237"/>
      <c r="BX1077" s="2237"/>
      <c r="BY1077" s="2237"/>
      <c r="BZ1077" s="2237"/>
      <c r="CA1077" s="2237"/>
      <c r="CB1077" s="2237"/>
      <c r="CC1077" s="2237"/>
      <c r="CD1077" s="2237"/>
      <c r="CE1077" s="2237"/>
      <c r="CF1077" s="2237"/>
      <c r="CG1077" s="2237"/>
      <c r="CH1077" s="2237"/>
      <c r="CI1077" s="2237"/>
      <c r="CJ1077" s="2237"/>
      <c r="CK1077" s="2237"/>
      <c r="CL1077" s="2237"/>
      <c r="CM1077" s="2238"/>
      <c r="CN1077" s="2238"/>
      <c r="CO1077" s="2239"/>
      <c r="CQ1077" s="1653"/>
    </row>
    <row r="1078" spans="1:95" s="551" customFormat="1" x14ac:dyDescent="0.2">
      <c r="A1078" s="2170"/>
      <c r="B1078" s="2236"/>
      <c r="C1078" s="2164"/>
      <c r="D1078" s="2164"/>
      <c r="E1078" s="2165"/>
      <c r="F1078" s="2167"/>
      <c r="G1078" s="2164"/>
      <c r="H1078" s="2167"/>
      <c r="I1078" s="2237"/>
      <c r="J1078" s="2237"/>
      <c r="K1078" s="2237"/>
      <c r="L1078" s="2237"/>
      <c r="M1078" s="2237"/>
      <c r="N1078" s="2237"/>
      <c r="O1078" s="2237"/>
      <c r="P1078" s="2237"/>
      <c r="Q1078" s="2237"/>
      <c r="R1078" s="2237"/>
      <c r="S1078" s="2237"/>
      <c r="T1078" s="2237"/>
      <c r="U1078" s="2237"/>
      <c r="V1078" s="2237"/>
      <c r="W1078" s="2237"/>
      <c r="X1078" s="2237"/>
      <c r="Y1078" s="2237"/>
      <c r="Z1078" s="2237"/>
      <c r="AA1078" s="2237"/>
      <c r="AB1078" s="2238"/>
      <c r="AC1078" s="2238"/>
      <c r="AD1078" s="2238"/>
      <c r="AE1078" s="2238"/>
      <c r="AF1078" s="2237"/>
      <c r="AG1078" s="2237"/>
      <c r="AH1078" s="2237"/>
      <c r="AI1078" s="2237"/>
      <c r="AJ1078" s="2237"/>
      <c r="AK1078" s="2237"/>
      <c r="AL1078" s="2237"/>
      <c r="AM1078" s="2237"/>
      <c r="AN1078" s="2237"/>
      <c r="AO1078" s="2237"/>
      <c r="AP1078" s="2237"/>
      <c r="AQ1078" s="2237"/>
      <c r="AR1078" s="2237"/>
      <c r="AS1078" s="2237"/>
      <c r="AT1078" s="2237"/>
      <c r="AU1078" s="2237"/>
      <c r="AV1078" s="2237"/>
      <c r="AW1078" s="2237"/>
      <c r="AX1078" s="2237"/>
      <c r="AY1078" s="2237"/>
      <c r="AZ1078" s="2237"/>
      <c r="BA1078" s="2237"/>
      <c r="BB1078" s="2237"/>
      <c r="BC1078" s="2237"/>
      <c r="BD1078" s="2237"/>
      <c r="BE1078" s="2237"/>
      <c r="BF1078" s="2237"/>
      <c r="BG1078" s="2237"/>
      <c r="BH1078" s="2237"/>
      <c r="BI1078" s="2237"/>
      <c r="BJ1078" s="2237"/>
      <c r="BK1078" s="2237"/>
      <c r="BL1078" s="2237"/>
      <c r="BM1078" s="2237"/>
      <c r="BN1078" s="2237"/>
      <c r="BO1078" s="2237"/>
      <c r="BP1078" s="2237"/>
      <c r="BQ1078" s="2237"/>
      <c r="BR1078" s="2237"/>
      <c r="BS1078" s="2238"/>
      <c r="BT1078" s="2237"/>
      <c r="BU1078" s="2237"/>
      <c r="BV1078" s="2237"/>
      <c r="BW1078" s="2237"/>
      <c r="BX1078" s="2237"/>
      <c r="BY1078" s="2237"/>
      <c r="BZ1078" s="2237"/>
      <c r="CA1078" s="2237"/>
      <c r="CB1078" s="2237"/>
      <c r="CC1078" s="2237"/>
      <c r="CD1078" s="2237"/>
      <c r="CE1078" s="2237"/>
      <c r="CF1078" s="2237"/>
      <c r="CG1078" s="2237"/>
      <c r="CH1078" s="2237"/>
      <c r="CI1078" s="2237"/>
      <c r="CJ1078" s="2237"/>
      <c r="CK1078" s="2237"/>
      <c r="CL1078" s="2237"/>
      <c r="CM1078" s="2238"/>
      <c r="CN1078" s="2238"/>
      <c r="CO1078" s="2239"/>
      <c r="CQ1078" s="1653"/>
    </row>
    <row r="1079" spans="1:95" s="551" customFormat="1" x14ac:dyDescent="0.2">
      <c r="A1079" s="2170"/>
      <c r="B1079" s="2236"/>
      <c r="C1079" s="2164"/>
      <c r="D1079" s="2164"/>
      <c r="E1079" s="2165"/>
      <c r="F1079" s="2167"/>
      <c r="G1079" s="2164"/>
      <c r="H1079" s="2167"/>
      <c r="I1079" s="2237"/>
      <c r="J1079" s="2237"/>
      <c r="K1079" s="2237"/>
      <c r="L1079" s="2237"/>
      <c r="M1079" s="2237"/>
      <c r="N1079" s="2237"/>
      <c r="O1079" s="2237"/>
      <c r="P1079" s="2237"/>
      <c r="Q1079" s="2237"/>
      <c r="R1079" s="2237"/>
      <c r="S1079" s="2237"/>
      <c r="T1079" s="2237"/>
      <c r="U1079" s="2237"/>
      <c r="V1079" s="2237"/>
      <c r="W1079" s="2237"/>
      <c r="X1079" s="2237"/>
      <c r="Y1079" s="2237"/>
      <c r="Z1079" s="2237"/>
      <c r="AA1079" s="2237"/>
      <c r="AB1079" s="2238"/>
      <c r="AC1079" s="2238"/>
      <c r="AD1079" s="2238"/>
      <c r="AE1079" s="2238"/>
      <c r="AF1079" s="2237"/>
      <c r="AG1079" s="2237"/>
      <c r="AH1079" s="2237"/>
      <c r="AI1079" s="2237"/>
      <c r="AJ1079" s="2237"/>
      <c r="AK1079" s="2237"/>
      <c r="AL1079" s="2237"/>
      <c r="AM1079" s="2237"/>
      <c r="AN1079" s="2237"/>
      <c r="AO1079" s="2237"/>
      <c r="AP1079" s="2237"/>
      <c r="AQ1079" s="2237"/>
      <c r="AR1079" s="2237"/>
      <c r="AS1079" s="2237"/>
      <c r="AT1079" s="2237"/>
      <c r="AU1079" s="2237"/>
      <c r="AV1079" s="2237"/>
      <c r="AW1079" s="2237"/>
      <c r="AX1079" s="2237"/>
      <c r="AY1079" s="2237"/>
      <c r="AZ1079" s="2237"/>
      <c r="BA1079" s="2237"/>
      <c r="BB1079" s="2237"/>
      <c r="BC1079" s="2237"/>
      <c r="BD1079" s="2237"/>
      <c r="BE1079" s="2237"/>
      <c r="BF1079" s="2237"/>
      <c r="BG1079" s="2237"/>
      <c r="BH1079" s="2237"/>
      <c r="BI1079" s="2237"/>
      <c r="BJ1079" s="2237"/>
      <c r="BK1079" s="2237"/>
      <c r="BL1079" s="2237"/>
      <c r="BM1079" s="2237"/>
      <c r="BN1079" s="2237"/>
      <c r="BO1079" s="2237"/>
      <c r="BP1079" s="2237"/>
      <c r="BQ1079" s="2237"/>
      <c r="BR1079" s="2237"/>
      <c r="BS1079" s="2238"/>
      <c r="BT1079" s="2237"/>
      <c r="BU1079" s="2237"/>
      <c r="BV1079" s="2237"/>
      <c r="BW1079" s="2237"/>
      <c r="BX1079" s="2237"/>
      <c r="BY1079" s="2237"/>
      <c r="BZ1079" s="2237"/>
      <c r="CA1079" s="2237"/>
      <c r="CB1079" s="2237"/>
      <c r="CC1079" s="2237"/>
      <c r="CD1079" s="2237"/>
      <c r="CE1079" s="2237"/>
      <c r="CF1079" s="2237"/>
      <c r="CG1079" s="2237"/>
      <c r="CH1079" s="2237"/>
      <c r="CI1079" s="2237"/>
      <c r="CJ1079" s="2237"/>
      <c r="CK1079" s="2237"/>
      <c r="CL1079" s="2237"/>
      <c r="CM1079" s="2238"/>
      <c r="CN1079" s="2238"/>
      <c r="CO1079" s="2239"/>
      <c r="CQ1079" s="1653"/>
    </row>
    <row r="1080" spans="1:95" s="551" customFormat="1" x14ac:dyDescent="0.2">
      <c r="A1080" s="2170"/>
      <c r="B1080" s="2236"/>
      <c r="C1080" s="2164"/>
      <c r="D1080" s="2164"/>
      <c r="E1080" s="2165"/>
      <c r="F1080" s="2167"/>
      <c r="G1080" s="2164"/>
      <c r="H1080" s="2167"/>
      <c r="I1080" s="2237"/>
      <c r="J1080" s="2237"/>
      <c r="K1080" s="2237"/>
      <c r="L1080" s="2237"/>
      <c r="M1080" s="2237"/>
      <c r="N1080" s="2237"/>
      <c r="O1080" s="2237"/>
      <c r="P1080" s="2237"/>
      <c r="Q1080" s="2237"/>
      <c r="R1080" s="2237"/>
      <c r="S1080" s="2237"/>
      <c r="T1080" s="2237"/>
      <c r="U1080" s="2237"/>
      <c r="V1080" s="2237"/>
      <c r="W1080" s="2237"/>
      <c r="X1080" s="2237"/>
      <c r="Y1080" s="2237"/>
      <c r="Z1080" s="2237"/>
      <c r="AA1080" s="2237"/>
      <c r="AB1080" s="2238"/>
      <c r="AC1080" s="2238"/>
      <c r="AD1080" s="2238"/>
      <c r="AE1080" s="2238"/>
      <c r="AF1080" s="2237"/>
      <c r="AG1080" s="2237"/>
      <c r="AH1080" s="2237"/>
      <c r="AI1080" s="2237"/>
      <c r="AJ1080" s="2237"/>
      <c r="AK1080" s="2237"/>
      <c r="AL1080" s="2237"/>
      <c r="AM1080" s="2237"/>
      <c r="AN1080" s="2237"/>
      <c r="AO1080" s="2237"/>
      <c r="AP1080" s="2237"/>
      <c r="AQ1080" s="2237"/>
      <c r="AR1080" s="2237"/>
      <c r="AS1080" s="2237"/>
      <c r="AT1080" s="2237"/>
      <c r="AU1080" s="2237"/>
      <c r="AV1080" s="2237"/>
      <c r="AW1080" s="2237"/>
      <c r="AX1080" s="2237"/>
      <c r="AY1080" s="2237"/>
      <c r="AZ1080" s="2237"/>
      <c r="BA1080" s="2237"/>
      <c r="BB1080" s="2237"/>
      <c r="BC1080" s="2237"/>
      <c r="BD1080" s="2237"/>
      <c r="BE1080" s="2237"/>
      <c r="BF1080" s="2237"/>
      <c r="BG1080" s="2237"/>
      <c r="BH1080" s="2237"/>
      <c r="BI1080" s="2237"/>
      <c r="BJ1080" s="2237"/>
      <c r="BK1080" s="2237"/>
      <c r="BL1080" s="2237"/>
      <c r="BM1080" s="2237"/>
      <c r="BN1080" s="2237"/>
      <c r="BO1080" s="2237"/>
      <c r="BP1080" s="2237"/>
      <c r="BQ1080" s="2237"/>
      <c r="BR1080" s="2237"/>
      <c r="BS1080" s="2238"/>
      <c r="BT1080" s="2237"/>
      <c r="BU1080" s="2237"/>
      <c r="BV1080" s="2237"/>
      <c r="BW1080" s="2237"/>
      <c r="BX1080" s="2237"/>
      <c r="BY1080" s="2237"/>
      <c r="BZ1080" s="2237"/>
      <c r="CA1080" s="2237"/>
      <c r="CB1080" s="2237"/>
      <c r="CC1080" s="2237"/>
      <c r="CD1080" s="2237"/>
      <c r="CE1080" s="2237"/>
      <c r="CF1080" s="2237"/>
      <c r="CG1080" s="2237"/>
      <c r="CH1080" s="2237"/>
      <c r="CI1080" s="2237"/>
      <c r="CJ1080" s="2237"/>
      <c r="CK1080" s="2237"/>
      <c r="CL1080" s="2237"/>
      <c r="CM1080" s="2238"/>
      <c r="CN1080" s="2238"/>
      <c r="CO1080" s="2239"/>
      <c r="CQ1080" s="1653"/>
    </row>
    <row r="1081" spans="1:95" s="551" customFormat="1" x14ac:dyDescent="0.2">
      <c r="A1081" s="2170"/>
      <c r="B1081" s="2236"/>
      <c r="C1081" s="2164"/>
      <c r="D1081" s="2164"/>
      <c r="E1081" s="2165"/>
      <c r="F1081" s="2167"/>
      <c r="G1081" s="2164"/>
      <c r="H1081" s="2167"/>
      <c r="I1081" s="2237"/>
      <c r="J1081" s="2237"/>
      <c r="K1081" s="2237"/>
      <c r="L1081" s="2237"/>
      <c r="M1081" s="2237"/>
      <c r="N1081" s="2237"/>
      <c r="O1081" s="2237"/>
      <c r="P1081" s="2237"/>
      <c r="Q1081" s="2237"/>
      <c r="R1081" s="2237"/>
      <c r="S1081" s="2237"/>
      <c r="T1081" s="2237"/>
      <c r="U1081" s="2237"/>
      <c r="V1081" s="2237"/>
      <c r="W1081" s="2237"/>
      <c r="X1081" s="2237"/>
      <c r="Y1081" s="2237"/>
      <c r="Z1081" s="2237"/>
      <c r="AA1081" s="2237"/>
      <c r="AB1081" s="2238"/>
      <c r="AC1081" s="2238"/>
      <c r="AD1081" s="2238"/>
      <c r="AE1081" s="2238"/>
      <c r="AF1081" s="2237"/>
      <c r="AG1081" s="2237"/>
      <c r="AH1081" s="2237"/>
      <c r="AI1081" s="2237"/>
      <c r="AJ1081" s="2237"/>
      <c r="AK1081" s="2237"/>
      <c r="AL1081" s="2237"/>
      <c r="AM1081" s="2237"/>
      <c r="AN1081" s="2237"/>
      <c r="AO1081" s="2237"/>
      <c r="AP1081" s="2237"/>
      <c r="AQ1081" s="2237"/>
      <c r="AR1081" s="2237"/>
      <c r="AS1081" s="2237"/>
      <c r="AT1081" s="2237"/>
      <c r="AU1081" s="2237"/>
      <c r="AV1081" s="2237"/>
      <c r="AW1081" s="2237"/>
      <c r="AX1081" s="2237"/>
      <c r="AY1081" s="2237"/>
      <c r="AZ1081" s="2237"/>
      <c r="BA1081" s="2237"/>
      <c r="BB1081" s="2237"/>
      <c r="BC1081" s="2237"/>
      <c r="BD1081" s="2237"/>
      <c r="BE1081" s="2237"/>
      <c r="BF1081" s="2237"/>
      <c r="BG1081" s="2237"/>
      <c r="BH1081" s="2237"/>
      <c r="BI1081" s="2237"/>
      <c r="BJ1081" s="2237"/>
      <c r="BK1081" s="2237"/>
      <c r="BL1081" s="2237"/>
      <c r="BM1081" s="2237"/>
      <c r="BN1081" s="2237"/>
      <c r="BO1081" s="2237"/>
      <c r="BP1081" s="2237"/>
      <c r="BQ1081" s="2237"/>
      <c r="BR1081" s="2237"/>
      <c r="BS1081" s="2238"/>
      <c r="BT1081" s="2237"/>
      <c r="BU1081" s="2237"/>
      <c r="BV1081" s="2237"/>
      <c r="BW1081" s="2237"/>
      <c r="BX1081" s="2237"/>
      <c r="BY1081" s="2237"/>
      <c r="BZ1081" s="2237"/>
      <c r="CA1081" s="2237"/>
      <c r="CB1081" s="2237"/>
      <c r="CC1081" s="2237"/>
      <c r="CD1081" s="2237"/>
      <c r="CE1081" s="2237"/>
      <c r="CF1081" s="2237"/>
      <c r="CG1081" s="2237"/>
      <c r="CH1081" s="2237"/>
      <c r="CI1081" s="2237"/>
      <c r="CJ1081" s="2237"/>
      <c r="CK1081" s="2237"/>
      <c r="CL1081" s="2237"/>
      <c r="CM1081" s="2238"/>
      <c r="CN1081" s="2238"/>
      <c r="CO1081" s="2239"/>
      <c r="CQ1081" s="1653"/>
    </row>
    <row r="1082" spans="1:95" s="551" customFormat="1" x14ac:dyDescent="0.2">
      <c r="A1082" s="2170"/>
      <c r="B1082" s="2236"/>
      <c r="C1082" s="2164"/>
      <c r="D1082" s="2164"/>
      <c r="E1082" s="2165"/>
      <c r="F1082" s="2167"/>
      <c r="G1082" s="2164"/>
      <c r="H1082" s="2167"/>
      <c r="I1082" s="2237"/>
      <c r="J1082" s="2237"/>
      <c r="K1082" s="2237"/>
      <c r="L1082" s="2237"/>
      <c r="M1082" s="2237"/>
      <c r="N1082" s="2237"/>
      <c r="O1082" s="2237"/>
      <c r="P1082" s="2237"/>
      <c r="Q1082" s="2237"/>
      <c r="R1082" s="2237"/>
      <c r="S1082" s="2237"/>
      <c r="T1082" s="2237"/>
      <c r="U1082" s="2237"/>
      <c r="V1082" s="2237"/>
      <c r="W1082" s="2237"/>
      <c r="X1082" s="2237"/>
      <c r="Y1082" s="2237"/>
      <c r="Z1082" s="2237"/>
      <c r="AA1082" s="2237"/>
      <c r="AB1082" s="2238"/>
      <c r="AC1082" s="2238"/>
      <c r="AD1082" s="2238"/>
      <c r="AE1082" s="2238"/>
      <c r="AF1082" s="2237"/>
      <c r="AG1082" s="2237"/>
      <c r="AH1082" s="2237"/>
      <c r="AI1082" s="2237"/>
      <c r="AJ1082" s="2237"/>
      <c r="AK1082" s="2237"/>
      <c r="AL1082" s="2237"/>
      <c r="AM1082" s="2237"/>
      <c r="AN1082" s="2237"/>
      <c r="AO1082" s="2237"/>
      <c r="AP1082" s="2237"/>
      <c r="AQ1082" s="2237"/>
      <c r="AR1082" s="2237"/>
      <c r="AS1082" s="2237"/>
      <c r="AT1082" s="2237"/>
      <c r="AU1082" s="2237"/>
      <c r="AV1082" s="2237"/>
      <c r="AW1082" s="2237"/>
      <c r="AX1082" s="2237"/>
      <c r="AY1082" s="2237"/>
      <c r="AZ1082" s="2237"/>
      <c r="BA1082" s="2237"/>
      <c r="BB1082" s="2237"/>
      <c r="BC1082" s="2237"/>
      <c r="BD1082" s="2237"/>
      <c r="BE1082" s="2237"/>
      <c r="BF1082" s="2237"/>
      <c r="BG1082" s="2237"/>
      <c r="BH1082" s="2237"/>
      <c r="BI1082" s="2237"/>
      <c r="BJ1082" s="2237"/>
      <c r="BK1082" s="2237"/>
      <c r="BL1082" s="2237"/>
      <c r="BM1082" s="2237"/>
      <c r="BN1082" s="2237"/>
      <c r="BO1082" s="2237"/>
      <c r="BP1082" s="2237"/>
      <c r="BQ1082" s="2237"/>
      <c r="BR1082" s="2237"/>
      <c r="BS1082" s="2238"/>
      <c r="BT1082" s="2237"/>
      <c r="BU1082" s="2237"/>
      <c r="BV1082" s="2237"/>
      <c r="BW1082" s="2237"/>
      <c r="BX1082" s="2237"/>
      <c r="BY1082" s="2237"/>
      <c r="BZ1082" s="2237"/>
      <c r="CA1082" s="2237"/>
      <c r="CB1082" s="2237"/>
      <c r="CC1082" s="2237"/>
      <c r="CD1082" s="2237"/>
      <c r="CE1082" s="2237"/>
      <c r="CF1082" s="2237"/>
      <c r="CG1082" s="2237"/>
      <c r="CH1082" s="2237"/>
      <c r="CI1082" s="2237"/>
      <c r="CJ1082" s="2237"/>
      <c r="CK1082" s="2237"/>
      <c r="CL1082" s="2237"/>
      <c r="CM1082" s="2238"/>
      <c r="CN1082" s="2238"/>
      <c r="CO1082" s="2239"/>
      <c r="CQ1082" s="1653"/>
    </row>
    <row r="1083" spans="1:95" s="551" customFormat="1" x14ac:dyDescent="0.2">
      <c r="A1083" s="2170"/>
      <c r="B1083" s="2236"/>
      <c r="C1083" s="2164"/>
      <c r="D1083" s="2164"/>
      <c r="E1083" s="2165"/>
      <c r="F1083" s="2167"/>
      <c r="G1083" s="2164"/>
      <c r="H1083" s="2167"/>
      <c r="I1083" s="2237"/>
      <c r="J1083" s="2237"/>
      <c r="K1083" s="2237"/>
      <c r="L1083" s="2237"/>
      <c r="M1083" s="2237"/>
      <c r="N1083" s="2237"/>
      <c r="O1083" s="2237"/>
      <c r="P1083" s="2237"/>
      <c r="Q1083" s="2237"/>
      <c r="R1083" s="2237"/>
      <c r="S1083" s="2237"/>
      <c r="T1083" s="2237"/>
      <c r="U1083" s="2237"/>
      <c r="V1083" s="2237"/>
      <c r="W1083" s="2237"/>
      <c r="X1083" s="2237"/>
      <c r="Y1083" s="2237"/>
      <c r="Z1083" s="2237"/>
      <c r="AA1083" s="2237"/>
      <c r="AB1083" s="2238"/>
      <c r="AC1083" s="2238"/>
      <c r="AD1083" s="2238"/>
      <c r="AE1083" s="2238"/>
      <c r="AF1083" s="2237"/>
      <c r="AG1083" s="2237"/>
      <c r="AH1083" s="2237"/>
      <c r="AI1083" s="2237"/>
      <c r="AJ1083" s="2237"/>
      <c r="AK1083" s="2237"/>
      <c r="AL1083" s="2237"/>
      <c r="AM1083" s="2237"/>
      <c r="AN1083" s="2237"/>
      <c r="AO1083" s="2237"/>
      <c r="AP1083" s="2237"/>
      <c r="AQ1083" s="2237"/>
      <c r="AR1083" s="2237"/>
      <c r="AS1083" s="2237"/>
      <c r="AT1083" s="2237"/>
      <c r="AU1083" s="2237"/>
      <c r="AV1083" s="2237"/>
      <c r="AW1083" s="2237"/>
      <c r="AX1083" s="2237"/>
      <c r="AY1083" s="2237"/>
      <c r="AZ1083" s="2237"/>
      <c r="BA1083" s="2237"/>
      <c r="BB1083" s="2237"/>
      <c r="BC1083" s="2237"/>
      <c r="BD1083" s="2237"/>
      <c r="BE1083" s="2237"/>
      <c r="BF1083" s="2237"/>
      <c r="BG1083" s="2237"/>
      <c r="BH1083" s="2237"/>
      <c r="BI1083" s="2237"/>
      <c r="BJ1083" s="2237"/>
      <c r="BK1083" s="2237"/>
      <c r="BL1083" s="2237"/>
      <c r="BM1083" s="2237"/>
      <c r="BN1083" s="2237"/>
      <c r="BO1083" s="2237"/>
      <c r="BP1083" s="2237"/>
      <c r="BQ1083" s="2237"/>
      <c r="BR1083" s="2237"/>
      <c r="BS1083" s="2238"/>
      <c r="BT1083" s="2237"/>
      <c r="BU1083" s="2237"/>
      <c r="BV1083" s="2237"/>
      <c r="BW1083" s="2237"/>
      <c r="BX1083" s="2237"/>
      <c r="BY1083" s="2237"/>
      <c r="BZ1083" s="2237"/>
      <c r="CA1083" s="2237"/>
      <c r="CB1083" s="2237"/>
      <c r="CC1083" s="2237"/>
      <c r="CD1083" s="2237"/>
      <c r="CE1083" s="2237"/>
      <c r="CF1083" s="2237"/>
      <c r="CG1083" s="2237"/>
      <c r="CH1083" s="2237"/>
      <c r="CI1083" s="2237"/>
      <c r="CJ1083" s="2237"/>
      <c r="CK1083" s="2237"/>
      <c r="CL1083" s="2237"/>
      <c r="CM1083" s="2238"/>
      <c r="CN1083" s="2238"/>
      <c r="CO1083" s="2239"/>
      <c r="CQ1083" s="1653"/>
    </row>
    <row r="1084" spans="1:95" s="551" customFormat="1" x14ac:dyDescent="0.2">
      <c r="A1084" s="2170"/>
      <c r="B1084" s="2236"/>
      <c r="C1084" s="2164"/>
      <c r="D1084" s="2164"/>
      <c r="E1084" s="2165"/>
      <c r="F1084" s="2167"/>
      <c r="G1084" s="2164"/>
      <c r="H1084" s="2167"/>
      <c r="I1084" s="2237"/>
      <c r="J1084" s="2237"/>
      <c r="K1084" s="2237"/>
      <c r="L1084" s="2237"/>
      <c r="M1084" s="2237"/>
      <c r="N1084" s="2237"/>
      <c r="O1084" s="2237"/>
      <c r="P1084" s="2237"/>
      <c r="Q1084" s="2237"/>
      <c r="R1084" s="2237"/>
      <c r="S1084" s="2237"/>
      <c r="T1084" s="2237"/>
      <c r="U1084" s="2237"/>
      <c r="V1084" s="2237"/>
      <c r="W1084" s="2237"/>
      <c r="X1084" s="2237"/>
      <c r="Y1084" s="2237"/>
      <c r="Z1084" s="2237"/>
      <c r="AA1084" s="2237"/>
      <c r="AB1084" s="2238"/>
      <c r="AC1084" s="2238"/>
      <c r="AD1084" s="2238"/>
      <c r="AE1084" s="2238"/>
      <c r="AF1084" s="2237"/>
      <c r="AG1084" s="2237"/>
      <c r="AH1084" s="2237"/>
      <c r="AI1084" s="2237"/>
      <c r="AJ1084" s="2237"/>
      <c r="AK1084" s="2237"/>
      <c r="AL1084" s="2237"/>
      <c r="AM1084" s="2237"/>
      <c r="AN1084" s="2237"/>
      <c r="AO1084" s="2237"/>
      <c r="AP1084" s="2237"/>
      <c r="AQ1084" s="2237"/>
      <c r="AR1084" s="2237"/>
      <c r="AS1084" s="2237"/>
      <c r="AT1084" s="2237"/>
      <c r="AU1084" s="2237"/>
      <c r="AV1084" s="2237"/>
      <c r="AW1084" s="2237"/>
      <c r="AX1084" s="2237"/>
      <c r="AY1084" s="2237"/>
      <c r="AZ1084" s="2237"/>
      <c r="BA1084" s="2237"/>
      <c r="BB1084" s="2237"/>
      <c r="BC1084" s="2237"/>
      <c r="BD1084" s="2237"/>
      <c r="BE1084" s="2237"/>
      <c r="BF1084" s="2237"/>
      <c r="BG1084" s="2237"/>
      <c r="BH1084" s="2237"/>
      <c r="BI1084" s="2237"/>
      <c r="BJ1084" s="2237"/>
      <c r="BK1084" s="2237"/>
      <c r="BL1084" s="2237"/>
      <c r="BM1084" s="2237"/>
      <c r="BN1084" s="2237"/>
      <c r="BO1084" s="2237"/>
      <c r="BP1084" s="2237"/>
      <c r="BQ1084" s="2237"/>
      <c r="BR1084" s="2237"/>
      <c r="BS1084" s="2238"/>
      <c r="BT1084" s="2237"/>
      <c r="BU1084" s="2237"/>
      <c r="BV1084" s="2237"/>
      <c r="BW1084" s="2237"/>
      <c r="BX1084" s="2237"/>
      <c r="BY1084" s="2237"/>
      <c r="BZ1084" s="2237"/>
      <c r="CA1084" s="2237"/>
      <c r="CB1084" s="2237"/>
      <c r="CC1084" s="2237"/>
      <c r="CD1084" s="2237"/>
      <c r="CE1084" s="2237"/>
      <c r="CF1084" s="2237"/>
      <c r="CG1084" s="2237"/>
      <c r="CH1084" s="2237"/>
      <c r="CI1084" s="2237"/>
      <c r="CJ1084" s="2237"/>
      <c r="CK1084" s="2237"/>
      <c r="CL1084" s="2237"/>
      <c r="CM1084" s="2238"/>
      <c r="CN1084" s="2238"/>
      <c r="CO1084" s="2239"/>
      <c r="CQ1084" s="1653"/>
    </row>
    <row r="1085" spans="1:95" s="551" customFormat="1" x14ac:dyDescent="0.2">
      <c r="A1085" s="2170"/>
      <c r="B1085" s="2236"/>
      <c r="C1085" s="2164"/>
      <c r="D1085" s="2164"/>
      <c r="E1085" s="2165"/>
      <c r="F1085" s="2167"/>
      <c r="G1085" s="2164"/>
      <c r="H1085" s="2167"/>
      <c r="I1085" s="2237"/>
      <c r="J1085" s="2237"/>
      <c r="K1085" s="2237"/>
      <c r="L1085" s="2237"/>
      <c r="M1085" s="2237"/>
      <c r="N1085" s="2237"/>
      <c r="O1085" s="2237"/>
      <c r="P1085" s="2237"/>
      <c r="Q1085" s="2237"/>
      <c r="R1085" s="2237"/>
      <c r="S1085" s="2237"/>
      <c r="T1085" s="2237"/>
      <c r="U1085" s="2237"/>
      <c r="V1085" s="2237"/>
      <c r="W1085" s="2237"/>
      <c r="X1085" s="2237"/>
      <c r="Y1085" s="2237"/>
      <c r="Z1085" s="2237"/>
      <c r="AA1085" s="2237"/>
      <c r="AB1085" s="2238"/>
      <c r="AC1085" s="2238"/>
      <c r="AD1085" s="2238"/>
      <c r="AE1085" s="2238"/>
      <c r="AF1085" s="2237"/>
      <c r="AG1085" s="2237"/>
      <c r="AH1085" s="2237"/>
      <c r="AI1085" s="2237"/>
      <c r="AJ1085" s="2237"/>
      <c r="AK1085" s="2237"/>
      <c r="AL1085" s="2237"/>
      <c r="AM1085" s="2237"/>
      <c r="AN1085" s="2237"/>
      <c r="AO1085" s="2237"/>
      <c r="AP1085" s="2237"/>
      <c r="AQ1085" s="2237"/>
      <c r="AR1085" s="2237"/>
      <c r="AS1085" s="2237"/>
      <c r="AT1085" s="2237"/>
      <c r="AU1085" s="2237"/>
      <c r="AV1085" s="2237"/>
      <c r="AW1085" s="2237"/>
      <c r="AX1085" s="2237"/>
      <c r="AY1085" s="2237"/>
      <c r="AZ1085" s="2237"/>
      <c r="BA1085" s="2237"/>
      <c r="BB1085" s="2237"/>
      <c r="BC1085" s="2237"/>
      <c r="BD1085" s="2237"/>
      <c r="BE1085" s="2237"/>
      <c r="BF1085" s="2237"/>
      <c r="BG1085" s="2237"/>
      <c r="BH1085" s="2237"/>
      <c r="BI1085" s="2237"/>
      <c r="BJ1085" s="2237"/>
      <c r="BK1085" s="2237"/>
      <c r="BL1085" s="2237"/>
      <c r="BM1085" s="2237"/>
      <c r="BN1085" s="2237"/>
      <c r="BO1085" s="2237"/>
      <c r="BP1085" s="2237"/>
      <c r="BQ1085" s="2237"/>
      <c r="BR1085" s="2237"/>
      <c r="BS1085" s="2238"/>
      <c r="BT1085" s="2237"/>
      <c r="BU1085" s="2237"/>
      <c r="BV1085" s="2237"/>
      <c r="BW1085" s="2237"/>
      <c r="BX1085" s="2237"/>
      <c r="BY1085" s="2237"/>
      <c r="BZ1085" s="2237"/>
      <c r="CA1085" s="2237"/>
      <c r="CB1085" s="2237"/>
      <c r="CC1085" s="2237"/>
      <c r="CD1085" s="2237"/>
      <c r="CE1085" s="2237"/>
      <c r="CF1085" s="2237"/>
      <c r="CG1085" s="2237"/>
      <c r="CH1085" s="2237"/>
      <c r="CI1085" s="2237"/>
      <c r="CJ1085" s="2237"/>
      <c r="CK1085" s="2237"/>
      <c r="CL1085" s="2237"/>
      <c r="CM1085" s="2238"/>
      <c r="CN1085" s="2238"/>
      <c r="CO1085" s="2239"/>
      <c r="CQ1085" s="1653"/>
    </row>
    <row r="1086" spans="1:95" s="551" customFormat="1" x14ac:dyDescent="0.2">
      <c r="A1086" s="2170"/>
      <c r="B1086" s="2236"/>
      <c r="C1086" s="2164"/>
      <c r="D1086" s="2164"/>
      <c r="E1086" s="2165"/>
      <c r="F1086" s="2167"/>
      <c r="G1086" s="2164"/>
      <c r="H1086" s="2167"/>
      <c r="I1086" s="2237"/>
      <c r="J1086" s="2237"/>
      <c r="K1086" s="2237"/>
      <c r="L1086" s="2237"/>
      <c r="M1086" s="2237"/>
      <c r="N1086" s="2237"/>
      <c r="O1086" s="2237"/>
      <c r="P1086" s="2237"/>
      <c r="Q1086" s="2237"/>
      <c r="R1086" s="2237"/>
      <c r="S1086" s="2237"/>
      <c r="T1086" s="2237"/>
      <c r="U1086" s="2237"/>
      <c r="V1086" s="2237"/>
      <c r="W1086" s="2237"/>
      <c r="X1086" s="2237"/>
      <c r="Y1086" s="2237"/>
      <c r="Z1086" s="2237"/>
      <c r="AA1086" s="2237"/>
      <c r="AB1086" s="2238"/>
      <c r="AC1086" s="2238"/>
      <c r="AD1086" s="2238"/>
      <c r="AE1086" s="2238"/>
      <c r="AF1086" s="2237"/>
      <c r="AG1086" s="2237"/>
      <c r="AH1086" s="2237"/>
      <c r="AI1086" s="2237"/>
      <c r="AJ1086" s="2237"/>
      <c r="AK1086" s="2237"/>
      <c r="AL1086" s="2237"/>
      <c r="AM1086" s="2237"/>
      <c r="AN1086" s="2237"/>
      <c r="AO1086" s="2237"/>
      <c r="AP1086" s="2237"/>
      <c r="AQ1086" s="2237"/>
      <c r="AR1086" s="2237"/>
      <c r="AS1086" s="2237"/>
      <c r="AT1086" s="2237"/>
      <c r="AU1086" s="2237"/>
      <c r="AV1086" s="2237"/>
      <c r="AW1086" s="2237"/>
      <c r="AX1086" s="2237"/>
      <c r="AY1086" s="2237"/>
      <c r="AZ1086" s="2237"/>
      <c r="BA1086" s="2237"/>
      <c r="BB1086" s="2237"/>
      <c r="BC1086" s="2237"/>
      <c r="BD1086" s="2237"/>
      <c r="BE1086" s="2237"/>
      <c r="BF1086" s="2237"/>
      <c r="BG1086" s="2237"/>
      <c r="BH1086" s="2237"/>
      <c r="BI1086" s="2237"/>
      <c r="BJ1086" s="2237"/>
      <c r="BK1086" s="2237"/>
      <c r="BL1086" s="2237"/>
      <c r="BM1086" s="2237"/>
      <c r="BN1086" s="2237"/>
      <c r="BO1086" s="2237"/>
      <c r="BP1086" s="2237"/>
      <c r="BQ1086" s="2237"/>
      <c r="BR1086" s="2237"/>
      <c r="BS1086" s="2238"/>
      <c r="BT1086" s="2237"/>
      <c r="BU1086" s="2237"/>
      <c r="BV1086" s="2237"/>
      <c r="BW1086" s="2237"/>
      <c r="BX1086" s="2237"/>
      <c r="BY1086" s="2237"/>
      <c r="BZ1086" s="2237"/>
      <c r="CA1086" s="2237"/>
      <c r="CB1086" s="2237"/>
      <c r="CC1086" s="2237"/>
      <c r="CD1086" s="2237"/>
      <c r="CE1086" s="2237"/>
      <c r="CF1086" s="2237"/>
      <c r="CG1086" s="2237"/>
      <c r="CH1086" s="2237"/>
      <c r="CI1086" s="2237"/>
      <c r="CJ1086" s="2237"/>
      <c r="CK1086" s="2237"/>
      <c r="CL1086" s="2237"/>
      <c r="CM1086" s="2238"/>
      <c r="CN1086" s="2238"/>
      <c r="CO1086" s="2239"/>
      <c r="CQ1086" s="1653"/>
    </row>
    <row r="1087" spans="1:95" s="551" customFormat="1" x14ac:dyDescent="0.2">
      <c r="A1087" s="2170"/>
      <c r="B1087" s="2236"/>
      <c r="C1087" s="2164"/>
      <c r="D1087" s="2164"/>
      <c r="E1087" s="2165"/>
      <c r="F1087" s="2167"/>
      <c r="G1087" s="2164"/>
      <c r="H1087" s="2167"/>
      <c r="I1087" s="2237"/>
      <c r="J1087" s="2237"/>
      <c r="K1087" s="2237"/>
      <c r="L1087" s="2237"/>
      <c r="M1087" s="2237"/>
      <c r="N1087" s="2237"/>
      <c r="O1087" s="2237"/>
      <c r="P1087" s="2237"/>
      <c r="Q1087" s="2237"/>
      <c r="R1087" s="2237"/>
      <c r="S1087" s="2237"/>
      <c r="T1087" s="2237"/>
      <c r="U1087" s="2237"/>
      <c r="V1087" s="2237"/>
      <c r="W1087" s="2237"/>
      <c r="X1087" s="2237"/>
      <c r="Y1087" s="2237"/>
      <c r="Z1087" s="2237"/>
      <c r="AA1087" s="2237"/>
      <c r="AB1087" s="2238"/>
      <c r="AC1087" s="2238"/>
      <c r="AD1087" s="2238"/>
      <c r="AE1087" s="2238"/>
      <c r="AF1087" s="2237"/>
      <c r="AG1087" s="2237"/>
      <c r="AH1087" s="2237"/>
      <c r="AI1087" s="2237"/>
      <c r="AJ1087" s="2237"/>
      <c r="AK1087" s="2237"/>
      <c r="AL1087" s="2237"/>
      <c r="AM1087" s="2237"/>
      <c r="AN1087" s="2237"/>
      <c r="AO1087" s="2237"/>
      <c r="AP1087" s="2237"/>
      <c r="AQ1087" s="2237"/>
      <c r="AR1087" s="2237"/>
      <c r="AS1087" s="2237"/>
      <c r="AT1087" s="2237"/>
      <c r="AU1087" s="2237"/>
      <c r="AV1087" s="2237"/>
      <c r="AW1087" s="2237"/>
      <c r="AX1087" s="2237"/>
      <c r="AY1087" s="2237"/>
      <c r="AZ1087" s="2237"/>
      <c r="BA1087" s="2237"/>
      <c r="BB1087" s="2237"/>
      <c r="BC1087" s="2237"/>
      <c r="BD1087" s="2237"/>
      <c r="BE1087" s="2237"/>
      <c r="BF1087" s="2237"/>
      <c r="BG1087" s="2237"/>
      <c r="BH1087" s="2237"/>
      <c r="BI1087" s="2237"/>
      <c r="BJ1087" s="2237"/>
      <c r="BK1087" s="2237"/>
      <c r="BL1087" s="2237"/>
      <c r="BM1087" s="2237"/>
      <c r="BN1087" s="2237"/>
      <c r="BO1087" s="2237"/>
      <c r="BP1087" s="2237"/>
      <c r="BQ1087" s="2237"/>
      <c r="BR1087" s="2237"/>
      <c r="BS1087" s="2238"/>
      <c r="BT1087" s="2237"/>
      <c r="BU1087" s="2237"/>
      <c r="BV1087" s="2237"/>
      <c r="BW1087" s="2237"/>
      <c r="BX1087" s="2237"/>
      <c r="BY1087" s="2237"/>
      <c r="BZ1087" s="2237"/>
      <c r="CA1087" s="2237"/>
      <c r="CB1087" s="2237"/>
      <c r="CC1087" s="2237"/>
      <c r="CD1087" s="2237"/>
      <c r="CE1087" s="2237"/>
      <c r="CF1087" s="2237"/>
      <c r="CG1087" s="2237"/>
      <c r="CH1087" s="2237"/>
      <c r="CI1087" s="2237"/>
      <c r="CJ1087" s="2237"/>
      <c r="CK1087" s="2237"/>
      <c r="CL1087" s="2237"/>
      <c r="CM1087" s="2238"/>
      <c r="CN1087" s="2238"/>
      <c r="CO1087" s="2239"/>
      <c r="CQ1087" s="1653"/>
    </row>
    <row r="1088" spans="1:95" s="551" customFormat="1" x14ac:dyDescent="0.2">
      <c r="A1088" s="2170"/>
      <c r="B1088" s="2236"/>
      <c r="C1088" s="2164"/>
      <c r="D1088" s="2164"/>
      <c r="E1088" s="2165"/>
      <c r="F1088" s="2167"/>
      <c r="G1088" s="2164"/>
      <c r="H1088" s="2167"/>
      <c r="I1088" s="2237"/>
      <c r="J1088" s="2237"/>
      <c r="K1088" s="2237"/>
      <c r="L1088" s="2237"/>
      <c r="M1088" s="2237"/>
      <c r="N1088" s="2237"/>
      <c r="O1088" s="2237"/>
      <c r="P1088" s="2237"/>
      <c r="Q1088" s="2237"/>
      <c r="R1088" s="2237"/>
      <c r="S1088" s="2237"/>
      <c r="T1088" s="2237"/>
      <c r="U1088" s="2237"/>
      <c r="V1088" s="2237"/>
      <c r="W1088" s="2237"/>
      <c r="X1088" s="2237"/>
      <c r="Y1088" s="2237"/>
      <c r="Z1088" s="2237"/>
      <c r="AA1088" s="2237"/>
      <c r="AB1088" s="2238"/>
      <c r="AC1088" s="2238"/>
      <c r="AD1088" s="2238"/>
      <c r="AE1088" s="2238"/>
      <c r="AF1088" s="2237"/>
      <c r="AG1088" s="2237"/>
      <c r="AH1088" s="2237"/>
      <c r="AI1088" s="2237"/>
      <c r="AJ1088" s="2237"/>
      <c r="AK1088" s="2237"/>
      <c r="AL1088" s="2237"/>
      <c r="AM1088" s="2237"/>
      <c r="AN1088" s="2237"/>
      <c r="AO1088" s="2237"/>
      <c r="AP1088" s="2237"/>
      <c r="AQ1088" s="2237"/>
      <c r="AR1088" s="2237"/>
      <c r="AS1088" s="2237"/>
      <c r="AT1088" s="2237"/>
      <c r="AU1088" s="2237"/>
      <c r="AV1088" s="2237"/>
      <c r="AW1088" s="2237"/>
      <c r="AX1088" s="2237"/>
      <c r="AY1088" s="2237"/>
      <c r="AZ1088" s="2237"/>
      <c r="BA1088" s="2237"/>
      <c r="BB1088" s="2237"/>
      <c r="BC1088" s="2237"/>
      <c r="BD1088" s="2237"/>
      <c r="BE1088" s="2237"/>
      <c r="BF1088" s="2237"/>
      <c r="BG1088" s="2237"/>
      <c r="BH1088" s="2237"/>
      <c r="BI1088" s="2237"/>
      <c r="BJ1088" s="2237"/>
      <c r="BK1088" s="2237"/>
      <c r="BL1088" s="2237"/>
      <c r="BM1088" s="2237"/>
      <c r="BN1088" s="2237"/>
      <c r="BO1088" s="2237"/>
      <c r="BP1088" s="2237"/>
      <c r="BQ1088" s="2237"/>
      <c r="BR1088" s="2237"/>
      <c r="BS1088" s="2238"/>
      <c r="BT1088" s="2237"/>
      <c r="BU1088" s="2237"/>
      <c r="BV1088" s="2237"/>
      <c r="BW1088" s="2237"/>
      <c r="BX1088" s="2237"/>
      <c r="BY1088" s="2237"/>
      <c r="BZ1088" s="2237"/>
      <c r="CA1088" s="2237"/>
      <c r="CB1088" s="2237"/>
      <c r="CC1088" s="2237"/>
      <c r="CD1088" s="2237"/>
      <c r="CE1088" s="2237"/>
      <c r="CF1088" s="2237"/>
      <c r="CG1088" s="2237"/>
      <c r="CH1088" s="2237"/>
      <c r="CI1088" s="2237"/>
      <c r="CJ1088" s="2237"/>
      <c r="CK1088" s="2237"/>
      <c r="CL1088" s="2237"/>
      <c r="CM1088" s="2238"/>
      <c r="CN1088" s="2238"/>
      <c r="CO1088" s="2239"/>
      <c r="CQ1088" s="1653"/>
    </row>
    <row r="1089" spans="1:95" s="551" customFormat="1" x14ac:dyDescent="0.2">
      <c r="A1089" s="2170"/>
      <c r="B1089" s="2236"/>
      <c r="C1089" s="2164"/>
      <c r="D1089" s="2164"/>
      <c r="E1089" s="2165"/>
      <c r="F1089" s="2167"/>
      <c r="G1089" s="2164"/>
      <c r="H1089" s="2167"/>
      <c r="I1089" s="2237"/>
      <c r="J1089" s="2237"/>
      <c r="K1089" s="2237"/>
      <c r="L1089" s="2237"/>
      <c r="M1089" s="2237"/>
      <c r="N1089" s="2237"/>
      <c r="O1089" s="2237"/>
      <c r="P1089" s="2237"/>
      <c r="Q1089" s="2237"/>
      <c r="R1089" s="2237"/>
      <c r="S1089" s="2237"/>
      <c r="T1089" s="2237"/>
      <c r="U1089" s="2237"/>
      <c r="V1089" s="2237"/>
      <c r="W1089" s="2237"/>
      <c r="X1089" s="2237"/>
      <c r="Y1089" s="2237"/>
      <c r="Z1089" s="2237"/>
      <c r="AA1089" s="2237"/>
      <c r="AB1089" s="2238"/>
      <c r="AC1089" s="2238"/>
      <c r="AD1089" s="2238"/>
      <c r="AE1089" s="2238"/>
      <c r="AF1089" s="2237"/>
      <c r="AG1089" s="2237"/>
      <c r="AH1089" s="2237"/>
      <c r="AI1089" s="2237"/>
      <c r="AJ1089" s="2237"/>
      <c r="AK1089" s="2237"/>
      <c r="AL1089" s="2237"/>
      <c r="AM1089" s="2237"/>
      <c r="AN1089" s="2237"/>
      <c r="AO1089" s="2237"/>
      <c r="AP1089" s="2237"/>
      <c r="AQ1089" s="2237"/>
      <c r="AR1089" s="2237"/>
      <c r="AS1089" s="2237"/>
      <c r="AT1089" s="2237"/>
      <c r="AU1089" s="2237"/>
      <c r="AV1089" s="2237"/>
      <c r="AW1089" s="2237"/>
      <c r="AX1089" s="2237"/>
      <c r="AY1089" s="2237"/>
      <c r="AZ1089" s="2237"/>
      <c r="BA1089" s="2237"/>
      <c r="BB1089" s="2237"/>
      <c r="BC1089" s="2237"/>
      <c r="BD1089" s="2237"/>
      <c r="BE1089" s="2237"/>
      <c r="BF1089" s="2237"/>
      <c r="BG1089" s="2237"/>
      <c r="BH1089" s="2237"/>
      <c r="BI1089" s="2237"/>
      <c r="BJ1089" s="2237"/>
      <c r="BK1089" s="2237"/>
      <c r="BL1089" s="2237"/>
      <c r="BM1089" s="2237"/>
      <c r="BN1089" s="2237"/>
      <c r="BO1089" s="2237"/>
      <c r="BP1089" s="2237"/>
      <c r="BQ1089" s="2237"/>
      <c r="BR1089" s="2237"/>
      <c r="BS1089" s="2238"/>
      <c r="BT1089" s="2237"/>
      <c r="BU1089" s="2237"/>
      <c r="BV1089" s="2237"/>
      <c r="BW1089" s="2237"/>
      <c r="BX1089" s="2237"/>
      <c r="BY1089" s="2237"/>
      <c r="BZ1089" s="2237"/>
      <c r="CA1089" s="2237"/>
      <c r="CB1089" s="2237"/>
      <c r="CC1089" s="2237"/>
      <c r="CD1089" s="2237"/>
      <c r="CE1089" s="2237"/>
      <c r="CF1089" s="2237"/>
      <c r="CG1089" s="2237"/>
      <c r="CH1089" s="2237"/>
      <c r="CI1089" s="2237"/>
      <c r="CJ1089" s="2237"/>
      <c r="CK1089" s="2237"/>
      <c r="CL1089" s="2237"/>
      <c r="CM1089" s="2238"/>
      <c r="CN1089" s="2238"/>
      <c r="CO1089" s="2239"/>
      <c r="CQ1089" s="1653"/>
    </row>
    <row r="1090" spans="1:95" s="551" customFormat="1" x14ac:dyDescent="0.2">
      <c r="A1090" s="2170"/>
      <c r="B1090" s="2236"/>
      <c r="C1090" s="2164"/>
      <c r="D1090" s="2164"/>
      <c r="E1090" s="2165"/>
      <c r="F1090" s="2167"/>
      <c r="G1090" s="2164"/>
      <c r="H1090" s="2167"/>
      <c r="I1090" s="2237"/>
      <c r="J1090" s="2237"/>
      <c r="K1090" s="2237"/>
      <c r="L1090" s="2237"/>
      <c r="M1090" s="2237"/>
      <c r="N1090" s="2237"/>
      <c r="O1090" s="2237"/>
      <c r="P1090" s="2237"/>
      <c r="Q1090" s="2237"/>
      <c r="R1090" s="2237"/>
      <c r="S1090" s="2237"/>
      <c r="T1090" s="2237"/>
      <c r="U1090" s="2237"/>
      <c r="V1090" s="2237"/>
      <c r="W1090" s="2237"/>
      <c r="X1090" s="2237"/>
      <c r="Y1090" s="2237"/>
      <c r="Z1090" s="2237"/>
      <c r="AA1090" s="2237"/>
      <c r="AB1090" s="2238"/>
      <c r="AC1090" s="2238"/>
      <c r="AD1090" s="2238"/>
      <c r="AE1090" s="2238"/>
      <c r="AF1090" s="2237"/>
      <c r="AG1090" s="2237"/>
      <c r="AH1090" s="2237"/>
      <c r="AI1090" s="2237"/>
      <c r="AJ1090" s="2237"/>
      <c r="AK1090" s="2237"/>
      <c r="AL1090" s="2237"/>
      <c r="AM1090" s="2237"/>
      <c r="AN1090" s="2237"/>
      <c r="AO1090" s="2237"/>
      <c r="AP1090" s="2237"/>
      <c r="AQ1090" s="2237"/>
      <c r="AR1090" s="2237"/>
      <c r="AS1090" s="2237"/>
      <c r="AT1090" s="2237"/>
      <c r="AU1090" s="2237"/>
      <c r="AV1090" s="2237"/>
      <c r="AW1090" s="2237"/>
      <c r="AX1090" s="2237"/>
      <c r="AY1090" s="2237"/>
      <c r="AZ1090" s="2237"/>
      <c r="BA1090" s="2237"/>
      <c r="BB1090" s="2237"/>
      <c r="BC1090" s="2237"/>
      <c r="BD1090" s="2237"/>
      <c r="BE1090" s="2237"/>
      <c r="BF1090" s="2237"/>
      <c r="BG1090" s="2237"/>
      <c r="BH1090" s="2237"/>
      <c r="BI1090" s="2237"/>
      <c r="BJ1090" s="2237"/>
      <c r="BK1090" s="2237"/>
      <c r="BL1090" s="2237"/>
      <c r="BM1090" s="2237"/>
      <c r="BN1090" s="2237"/>
      <c r="BO1090" s="2237"/>
      <c r="BP1090" s="2237"/>
      <c r="BQ1090" s="2237"/>
      <c r="BR1090" s="2237"/>
      <c r="BS1090" s="2238"/>
      <c r="BT1090" s="2237"/>
      <c r="BU1090" s="2237"/>
      <c r="BV1090" s="2237"/>
      <c r="BW1090" s="2237"/>
      <c r="BX1090" s="2237"/>
      <c r="BY1090" s="2237"/>
      <c r="BZ1090" s="2237"/>
      <c r="CA1090" s="2237"/>
      <c r="CB1090" s="2237"/>
      <c r="CC1090" s="2237"/>
      <c r="CD1090" s="2237"/>
      <c r="CE1090" s="2237"/>
      <c r="CF1090" s="2237"/>
      <c r="CG1090" s="2237"/>
      <c r="CH1090" s="2237"/>
      <c r="CI1090" s="2237"/>
      <c r="CJ1090" s="2237"/>
      <c r="CK1090" s="2237"/>
      <c r="CL1090" s="2237"/>
      <c r="CM1090" s="2238"/>
      <c r="CN1090" s="2238"/>
      <c r="CO1090" s="2239"/>
      <c r="CQ1090" s="1653"/>
    </row>
    <row r="1091" spans="1:95" s="551" customFormat="1" x14ac:dyDescent="0.2">
      <c r="A1091" s="2170"/>
      <c r="B1091" s="2236"/>
      <c r="C1091" s="2164"/>
      <c r="D1091" s="2164"/>
      <c r="E1091" s="2165"/>
      <c r="F1091" s="2167"/>
      <c r="G1091" s="2164"/>
      <c r="H1091" s="2167"/>
      <c r="I1091" s="2237"/>
      <c r="J1091" s="2237"/>
      <c r="K1091" s="2237"/>
      <c r="L1091" s="2237"/>
      <c r="M1091" s="2237"/>
      <c r="N1091" s="2237"/>
      <c r="O1091" s="2237"/>
      <c r="P1091" s="2237"/>
      <c r="Q1091" s="2237"/>
      <c r="R1091" s="2237"/>
      <c r="S1091" s="2237"/>
      <c r="T1091" s="2237"/>
      <c r="U1091" s="2237"/>
      <c r="V1091" s="2237"/>
      <c r="W1091" s="2237"/>
      <c r="X1091" s="2237"/>
      <c r="Y1091" s="2237"/>
      <c r="Z1091" s="2237"/>
      <c r="AA1091" s="2237"/>
      <c r="AB1091" s="2238"/>
      <c r="AC1091" s="2238"/>
      <c r="AD1091" s="2238"/>
      <c r="AE1091" s="2238"/>
      <c r="AF1091" s="2237"/>
      <c r="AG1091" s="2237"/>
      <c r="AH1091" s="2237"/>
      <c r="AI1091" s="2237"/>
      <c r="AJ1091" s="2237"/>
      <c r="AK1091" s="2237"/>
      <c r="AL1091" s="2237"/>
      <c r="AM1091" s="2237"/>
      <c r="AN1091" s="2237"/>
      <c r="AO1091" s="2237"/>
      <c r="AP1091" s="2237"/>
      <c r="AQ1091" s="2237"/>
      <c r="AR1091" s="2237"/>
      <c r="AS1091" s="2237"/>
      <c r="AT1091" s="2237"/>
      <c r="AU1091" s="2237"/>
      <c r="AV1091" s="2237"/>
      <c r="AW1091" s="2237"/>
      <c r="AX1091" s="2237"/>
      <c r="AY1091" s="2237"/>
      <c r="AZ1091" s="2237"/>
      <c r="BA1091" s="2237"/>
      <c r="BB1091" s="2237"/>
      <c r="BC1091" s="2237"/>
      <c r="BD1091" s="2237"/>
      <c r="BE1091" s="2237"/>
      <c r="BF1091" s="2237"/>
      <c r="BG1091" s="2237"/>
      <c r="BH1091" s="2237"/>
      <c r="BI1091" s="2237"/>
      <c r="BJ1091" s="2237"/>
      <c r="BK1091" s="2237"/>
      <c r="BL1091" s="2237"/>
      <c r="BM1091" s="2237"/>
      <c r="BN1091" s="2237"/>
      <c r="BO1091" s="2237"/>
      <c r="BP1091" s="2237"/>
      <c r="BQ1091" s="2237"/>
      <c r="BR1091" s="2237"/>
      <c r="BS1091" s="2238"/>
      <c r="BT1091" s="2237"/>
      <c r="BU1091" s="2237"/>
      <c r="BV1091" s="2237"/>
      <c r="BW1091" s="2237"/>
      <c r="BX1091" s="2237"/>
      <c r="BY1091" s="2237"/>
      <c r="BZ1091" s="2237"/>
      <c r="CA1091" s="2237"/>
      <c r="CB1091" s="2237"/>
      <c r="CC1091" s="2237"/>
      <c r="CD1091" s="2237"/>
      <c r="CE1091" s="2237"/>
      <c r="CF1091" s="2237"/>
      <c r="CG1091" s="2237"/>
      <c r="CH1091" s="2237"/>
      <c r="CI1091" s="2237"/>
      <c r="CJ1091" s="2237"/>
      <c r="CK1091" s="2237"/>
      <c r="CL1091" s="2237"/>
      <c r="CM1091" s="2238"/>
      <c r="CN1091" s="2238"/>
      <c r="CO1091" s="2239"/>
      <c r="CQ1091" s="1653"/>
    </row>
    <row r="1092" spans="1:95" s="551" customFormat="1" x14ac:dyDescent="0.2">
      <c r="A1092" s="2170"/>
      <c r="B1092" s="2236"/>
      <c r="C1092" s="2164"/>
      <c r="D1092" s="2164"/>
      <c r="E1092" s="2165"/>
      <c r="F1092" s="2167"/>
      <c r="G1092" s="2164"/>
      <c r="H1092" s="2167"/>
      <c r="I1092" s="2237"/>
      <c r="J1092" s="2237"/>
      <c r="K1092" s="2237"/>
      <c r="L1092" s="2237"/>
      <c r="M1092" s="2237"/>
      <c r="N1092" s="2237"/>
      <c r="O1092" s="2237"/>
      <c r="P1092" s="2237"/>
      <c r="Q1092" s="2237"/>
      <c r="R1092" s="2237"/>
      <c r="S1092" s="2237"/>
      <c r="T1092" s="2237"/>
      <c r="U1092" s="2237"/>
      <c r="V1092" s="2237"/>
      <c r="W1092" s="2237"/>
      <c r="X1092" s="2237"/>
      <c r="Y1092" s="2237"/>
      <c r="Z1092" s="2237"/>
      <c r="AA1092" s="2237"/>
      <c r="AB1092" s="2238"/>
      <c r="AC1092" s="2238"/>
      <c r="AD1092" s="2238"/>
      <c r="AE1092" s="2238"/>
      <c r="AF1092" s="2237"/>
      <c r="AG1092" s="2237"/>
      <c r="AH1092" s="2237"/>
      <c r="AI1092" s="2237"/>
      <c r="AJ1092" s="2237"/>
      <c r="AK1092" s="2237"/>
      <c r="AL1092" s="2237"/>
      <c r="AM1092" s="2237"/>
      <c r="AN1092" s="2237"/>
      <c r="AO1092" s="2237"/>
      <c r="AP1092" s="2237"/>
      <c r="AQ1092" s="2237"/>
      <c r="AR1092" s="2237"/>
      <c r="AS1092" s="2237"/>
      <c r="AT1092" s="2237"/>
      <c r="AU1092" s="2237"/>
      <c r="AV1092" s="2237"/>
      <c r="AW1092" s="2237"/>
      <c r="AX1092" s="2237"/>
      <c r="AY1092" s="2237"/>
      <c r="AZ1092" s="2237"/>
      <c r="BA1092" s="2237"/>
      <c r="BB1092" s="2237"/>
      <c r="BC1092" s="2237"/>
      <c r="BD1092" s="2237"/>
      <c r="BE1092" s="2237"/>
      <c r="BF1092" s="2237"/>
      <c r="BG1092" s="2237"/>
      <c r="BH1092" s="2237"/>
      <c r="BI1092" s="2237"/>
      <c r="BJ1092" s="2237"/>
      <c r="BK1092" s="2237"/>
      <c r="BL1092" s="2237"/>
      <c r="BM1092" s="2237"/>
      <c r="BN1092" s="2237"/>
      <c r="BO1092" s="2237"/>
      <c r="BP1092" s="2237"/>
      <c r="BQ1092" s="2237"/>
      <c r="BR1092" s="2237"/>
      <c r="BS1092" s="2238"/>
      <c r="BT1092" s="2237"/>
      <c r="BU1092" s="2237"/>
      <c r="BV1092" s="2237"/>
      <c r="BW1092" s="2237"/>
      <c r="BX1092" s="2237"/>
      <c r="BY1092" s="2237"/>
      <c r="BZ1092" s="2237"/>
      <c r="CA1092" s="2237"/>
      <c r="CB1092" s="2237"/>
      <c r="CC1092" s="2237"/>
      <c r="CD1092" s="2237"/>
      <c r="CE1092" s="2237"/>
      <c r="CF1092" s="2237"/>
      <c r="CG1092" s="2237"/>
      <c r="CH1092" s="2237"/>
      <c r="CI1092" s="2237"/>
      <c r="CJ1092" s="2237"/>
      <c r="CK1092" s="2237"/>
      <c r="CL1092" s="2237"/>
      <c r="CM1092" s="2238"/>
      <c r="CN1092" s="2238"/>
      <c r="CO1092" s="2239"/>
      <c r="CQ1092" s="1653"/>
    </row>
    <row r="1093" spans="1:95" s="551" customFormat="1" x14ac:dyDescent="0.2">
      <c r="A1093" s="2170"/>
      <c r="B1093" s="2236"/>
      <c r="C1093" s="2164"/>
      <c r="D1093" s="2164"/>
      <c r="E1093" s="2165"/>
      <c r="F1093" s="2167"/>
      <c r="G1093" s="2164"/>
      <c r="H1093" s="2167"/>
      <c r="I1093" s="2237"/>
      <c r="J1093" s="2237"/>
      <c r="K1093" s="2237"/>
      <c r="L1093" s="2237"/>
      <c r="M1093" s="2237"/>
      <c r="N1093" s="2237"/>
      <c r="O1093" s="2237"/>
      <c r="P1093" s="2237"/>
      <c r="Q1093" s="2237"/>
      <c r="R1093" s="2237"/>
      <c r="S1093" s="2237"/>
      <c r="T1093" s="2237"/>
      <c r="U1093" s="2237"/>
      <c r="V1093" s="2237"/>
      <c r="W1093" s="2237"/>
      <c r="X1093" s="2237"/>
      <c r="Y1093" s="2237"/>
      <c r="Z1093" s="2237"/>
      <c r="AA1093" s="2237"/>
      <c r="AB1093" s="2238"/>
      <c r="AC1093" s="2238"/>
      <c r="AD1093" s="2238"/>
      <c r="AE1093" s="2238"/>
      <c r="AF1093" s="2237"/>
      <c r="AG1093" s="2237"/>
      <c r="AH1093" s="2237"/>
      <c r="AI1093" s="2237"/>
      <c r="AJ1093" s="2237"/>
      <c r="AK1093" s="2237"/>
      <c r="AL1093" s="2237"/>
      <c r="AM1093" s="2237"/>
      <c r="AN1093" s="2237"/>
      <c r="AO1093" s="2237"/>
      <c r="AP1093" s="2237"/>
      <c r="AQ1093" s="2237"/>
      <c r="AR1093" s="2237"/>
      <c r="AS1093" s="2237"/>
      <c r="AT1093" s="2237"/>
      <c r="AU1093" s="2237"/>
      <c r="AV1093" s="2237"/>
      <c r="AW1093" s="2237"/>
      <c r="AX1093" s="2237"/>
      <c r="AY1093" s="2237"/>
      <c r="AZ1093" s="2237"/>
      <c r="BA1093" s="2237"/>
      <c r="BB1093" s="2237"/>
      <c r="BC1093" s="2237"/>
      <c r="BD1093" s="2237"/>
      <c r="BE1093" s="2237"/>
      <c r="BF1093" s="2237"/>
      <c r="BG1093" s="2237"/>
      <c r="BH1093" s="2237"/>
      <c r="BI1093" s="2237"/>
      <c r="BJ1093" s="2237"/>
      <c r="BK1093" s="2237"/>
      <c r="BL1093" s="2237"/>
      <c r="BM1093" s="2237"/>
      <c r="BN1093" s="2237"/>
      <c r="BO1093" s="2237"/>
      <c r="BP1093" s="2237"/>
      <c r="BQ1093" s="2237"/>
      <c r="BR1093" s="2237"/>
      <c r="BS1093" s="2238"/>
      <c r="BT1093" s="2237"/>
      <c r="BU1093" s="2237"/>
      <c r="BV1093" s="2237"/>
      <c r="BW1093" s="2237"/>
      <c r="BX1093" s="2237"/>
      <c r="BY1093" s="2237"/>
      <c r="BZ1093" s="2237"/>
      <c r="CA1093" s="2237"/>
      <c r="CB1093" s="2237"/>
      <c r="CC1093" s="2237"/>
      <c r="CD1093" s="2237"/>
      <c r="CE1093" s="2237"/>
      <c r="CF1093" s="2237"/>
      <c r="CG1093" s="2237"/>
      <c r="CH1093" s="2237"/>
      <c r="CI1093" s="2237"/>
      <c r="CJ1093" s="2237"/>
      <c r="CK1093" s="2237"/>
      <c r="CL1093" s="2237"/>
      <c r="CM1093" s="2238"/>
      <c r="CN1093" s="2238"/>
      <c r="CO1093" s="2239"/>
      <c r="CQ1093" s="1653"/>
    </row>
    <row r="1094" spans="1:95" s="551" customFormat="1" x14ac:dyDescent="0.2">
      <c r="A1094" s="2170"/>
      <c r="B1094" s="2236"/>
      <c r="C1094" s="2164"/>
      <c r="D1094" s="2164"/>
      <c r="E1094" s="2165"/>
      <c r="F1094" s="2167"/>
      <c r="G1094" s="2164"/>
      <c r="H1094" s="2167"/>
      <c r="I1094" s="2237"/>
      <c r="J1094" s="2237"/>
      <c r="K1094" s="2237"/>
      <c r="L1094" s="2237"/>
      <c r="M1094" s="2237"/>
      <c r="N1094" s="2237"/>
      <c r="O1094" s="2237"/>
      <c r="P1094" s="2237"/>
      <c r="Q1094" s="2237"/>
      <c r="R1094" s="2237"/>
      <c r="S1094" s="2237"/>
      <c r="T1094" s="2237"/>
      <c r="U1094" s="2237"/>
      <c r="V1094" s="2237"/>
      <c r="W1094" s="2237"/>
      <c r="X1094" s="2237"/>
      <c r="Y1094" s="2237"/>
      <c r="Z1094" s="2237"/>
      <c r="AA1094" s="2237"/>
      <c r="AB1094" s="2238"/>
      <c r="AC1094" s="2238"/>
      <c r="AD1094" s="2238"/>
      <c r="AE1094" s="2238"/>
      <c r="AF1094" s="2237"/>
      <c r="AG1094" s="2237"/>
      <c r="AH1094" s="2237"/>
      <c r="AI1094" s="2237"/>
      <c r="AJ1094" s="2237"/>
      <c r="AK1094" s="2237"/>
      <c r="AL1094" s="2237"/>
      <c r="AM1094" s="2237"/>
      <c r="AN1094" s="2237"/>
      <c r="AO1094" s="2237"/>
      <c r="AP1094" s="2237"/>
      <c r="AQ1094" s="2237"/>
      <c r="AR1094" s="2237"/>
      <c r="AS1094" s="2237"/>
      <c r="AT1094" s="2237"/>
      <c r="AU1094" s="2237"/>
      <c r="AV1094" s="2237"/>
      <c r="AW1094" s="2237"/>
      <c r="AX1094" s="2237"/>
      <c r="AY1094" s="2237"/>
      <c r="AZ1094" s="2237"/>
      <c r="BA1094" s="2237"/>
      <c r="BB1094" s="2237"/>
      <c r="BC1094" s="2237"/>
      <c r="BD1094" s="2237"/>
      <c r="BE1094" s="2237"/>
      <c r="BF1094" s="2237"/>
      <c r="BG1094" s="2237"/>
      <c r="BH1094" s="2237"/>
      <c r="BI1094" s="2237"/>
      <c r="BJ1094" s="2237"/>
      <c r="BK1094" s="2237"/>
      <c r="BL1094" s="2237"/>
      <c r="BM1094" s="2237"/>
      <c r="BN1094" s="2237"/>
      <c r="BO1094" s="2237"/>
      <c r="BP1094" s="2237"/>
      <c r="BQ1094" s="2237"/>
      <c r="BR1094" s="2237"/>
      <c r="BS1094" s="2238"/>
      <c r="BT1094" s="2237"/>
      <c r="BU1094" s="2237"/>
      <c r="BV1094" s="2237"/>
      <c r="BW1094" s="2237"/>
      <c r="BX1094" s="2237"/>
      <c r="BY1094" s="2237"/>
      <c r="BZ1094" s="2237"/>
      <c r="CA1094" s="2237"/>
      <c r="CB1094" s="2237"/>
      <c r="CC1094" s="2237"/>
      <c r="CD1094" s="2237"/>
      <c r="CE1094" s="2237"/>
      <c r="CF1094" s="2237"/>
      <c r="CG1094" s="2237"/>
      <c r="CH1094" s="2237"/>
      <c r="CI1094" s="2237"/>
      <c r="CJ1094" s="2237"/>
      <c r="CK1094" s="2237"/>
      <c r="CL1094" s="2237"/>
      <c r="CM1094" s="2238"/>
      <c r="CN1094" s="2238"/>
      <c r="CO1094" s="2239"/>
      <c r="CQ1094" s="1653"/>
    </row>
    <row r="1095" spans="1:95" s="551" customFormat="1" x14ac:dyDescent="0.2">
      <c r="A1095" s="2170"/>
      <c r="B1095" s="2236"/>
      <c r="C1095" s="2164"/>
      <c r="D1095" s="2164"/>
      <c r="E1095" s="2165"/>
      <c r="F1095" s="2167"/>
      <c r="G1095" s="2164"/>
      <c r="H1095" s="2167"/>
      <c r="I1095" s="2237"/>
      <c r="J1095" s="2237"/>
      <c r="K1095" s="2237"/>
      <c r="L1095" s="2237"/>
      <c r="M1095" s="2237"/>
      <c r="N1095" s="2237"/>
      <c r="O1095" s="2237"/>
      <c r="P1095" s="2237"/>
      <c r="Q1095" s="2237"/>
      <c r="R1095" s="2237"/>
      <c r="S1095" s="2237"/>
      <c r="T1095" s="2237"/>
      <c r="U1095" s="2237"/>
      <c r="V1095" s="2237"/>
      <c r="W1095" s="2237"/>
      <c r="X1095" s="2237"/>
      <c r="Y1095" s="2237"/>
      <c r="Z1095" s="2237"/>
      <c r="AA1095" s="2237"/>
      <c r="AB1095" s="2238"/>
      <c r="AC1095" s="2238"/>
      <c r="AD1095" s="2238"/>
      <c r="AE1095" s="2238"/>
      <c r="AF1095" s="2237"/>
      <c r="AG1095" s="2237"/>
      <c r="AH1095" s="2237"/>
      <c r="AI1095" s="2237"/>
      <c r="AJ1095" s="2237"/>
      <c r="AK1095" s="2237"/>
      <c r="AL1095" s="2237"/>
      <c r="AM1095" s="2237"/>
      <c r="AN1095" s="2237"/>
      <c r="AO1095" s="2237"/>
      <c r="AP1095" s="2237"/>
      <c r="AQ1095" s="2237"/>
      <c r="AR1095" s="2237"/>
      <c r="AS1095" s="2237"/>
      <c r="AT1095" s="2237"/>
      <c r="AU1095" s="2237"/>
      <c r="AV1095" s="2237"/>
      <c r="AW1095" s="2237"/>
      <c r="AX1095" s="2237"/>
      <c r="AY1095" s="2237"/>
      <c r="AZ1095" s="2237"/>
      <c r="BA1095" s="2237"/>
      <c r="BB1095" s="2237"/>
      <c r="BC1095" s="2237"/>
      <c r="BD1095" s="2237"/>
      <c r="BE1095" s="2237"/>
      <c r="BF1095" s="2237"/>
      <c r="BG1095" s="2237"/>
      <c r="BH1095" s="2237"/>
      <c r="BI1095" s="2237"/>
      <c r="BJ1095" s="2237"/>
      <c r="BK1095" s="2237"/>
      <c r="BL1095" s="2237"/>
      <c r="BM1095" s="2237"/>
      <c r="BN1095" s="2237"/>
      <c r="BO1095" s="2237"/>
      <c r="BP1095" s="2237"/>
      <c r="BQ1095" s="2237"/>
      <c r="BR1095" s="2237"/>
      <c r="BS1095" s="2238"/>
      <c r="BT1095" s="2237"/>
      <c r="BU1095" s="2237"/>
      <c r="BV1095" s="2237"/>
      <c r="BW1095" s="2237"/>
      <c r="BX1095" s="2237"/>
      <c r="BY1095" s="2237"/>
      <c r="BZ1095" s="2237"/>
      <c r="CA1095" s="2237"/>
      <c r="CB1095" s="2237"/>
      <c r="CC1095" s="2237"/>
      <c r="CD1095" s="2237"/>
      <c r="CE1095" s="2237"/>
      <c r="CF1095" s="2237"/>
      <c r="CG1095" s="2237"/>
      <c r="CH1095" s="2237"/>
      <c r="CI1095" s="2237"/>
      <c r="CJ1095" s="2237"/>
      <c r="CK1095" s="2237"/>
      <c r="CL1095" s="2237"/>
      <c r="CM1095" s="2238"/>
      <c r="CN1095" s="2238"/>
      <c r="CO1095" s="2239"/>
      <c r="CQ1095" s="1653"/>
    </row>
    <row r="1096" spans="1:95" s="551" customFormat="1" x14ac:dyDescent="0.2">
      <c r="A1096" s="2170"/>
      <c r="B1096" s="2236"/>
      <c r="C1096" s="2164"/>
      <c r="D1096" s="2164"/>
      <c r="E1096" s="2165"/>
      <c r="F1096" s="2167"/>
      <c r="G1096" s="2164"/>
      <c r="H1096" s="2167"/>
      <c r="I1096" s="2237"/>
      <c r="J1096" s="2237"/>
      <c r="K1096" s="2237"/>
      <c r="L1096" s="2237"/>
      <c r="M1096" s="2237"/>
      <c r="N1096" s="2237"/>
      <c r="O1096" s="2237"/>
      <c r="P1096" s="2237"/>
      <c r="Q1096" s="2237"/>
      <c r="R1096" s="2237"/>
      <c r="S1096" s="2237"/>
      <c r="T1096" s="2237"/>
      <c r="U1096" s="2237"/>
      <c r="V1096" s="2237"/>
      <c r="W1096" s="2237"/>
      <c r="X1096" s="2237"/>
      <c r="Y1096" s="2237"/>
      <c r="Z1096" s="2237"/>
      <c r="AA1096" s="2237"/>
      <c r="AB1096" s="2238"/>
      <c r="AC1096" s="2238"/>
      <c r="AD1096" s="2238"/>
      <c r="AE1096" s="2238"/>
      <c r="AF1096" s="2237"/>
      <c r="AG1096" s="2237"/>
      <c r="AH1096" s="2237"/>
      <c r="AI1096" s="2237"/>
      <c r="AJ1096" s="2237"/>
      <c r="AK1096" s="2237"/>
      <c r="AL1096" s="2237"/>
      <c r="AM1096" s="2237"/>
      <c r="AN1096" s="2237"/>
      <c r="AO1096" s="2237"/>
      <c r="AP1096" s="2237"/>
      <c r="AQ1096" s="2237"/>
      <c r="AR1096" s="2237"/>
      <c r="AS1096" s="2237"/>
      <c r="AT1096" s="2237"/>
      <c r="AU1096" s="2237"/>
      <c r="AV1096" s="2237"/>
      <c r="AW1096" s="2237"/>
      <c r="AX1096" s="2237"/>
      <c r="AY1096" s="2237"/>
      <c r="AZ1096" s="2237"/>
      <c r="BA1096" s="2237"/>
      <c r="BB1096" s="2237"/>
      <c r="BC1096" s="2237"/>
      <c r="BD1096" s="2237"/>
      <c r="BE1096" s="2237"/>
      <c r="BF1096" s="2237"/>
      <c r="BG1096" s="2237"/>
      <c r="BH1096" s="2237"/>
      <c r="BI1096" s="2237"/>
      <c r="BJ1096" s="2237"/>
      <c r="BK1096" s="2237"/>
      <c r="BL1096" s="2237"/>
      <c r="BM1096" s="2237"/>
      <c r="BN1096" s="2237"/>
      <c r="BO1096" s="2237"/>
      <c r="BP1096" s="2237"/>
      <c r="BQ1096" s="2237"/>
      <c r="BR1096" s="2237"/>
      <c r="BS1096" s="2238"/>
      <c r="BT1096" s="2237"/>
      <c r="BU1096" s="2237"/>
      <c r="BV1096" s="2237"/>
      <c r="BW1096" s="2237"/>
      <c r="BX1096" s="2237"/>
      <c r="BY1096" s="2237"/>
      <c r="BZ1096" s="2237"/>
      <c r="CA1096" s="2237"/>
      <c r="CB1096" s="2237"/>
      <c r="CC1096" s="2237"/>
      <c r="CD1096" s="2237"/>
      <c r="CE1096" s="2237"/>
      <c r="CF1096" s="2237"/>
      <c r="CG1096" s="2237"/>
      <c r="CH1096" s="2237"/>
      <c r="CI1096" s="2237"/>
      <c r="CJ1096" s="2237"/>
      <c r="CK1096" s="2237"/>
      <c r="CL1096" s="2237"/>
      <c r="CM1096" s="2238"/>
      <c r="CN1096" s="2238"/>
      <c r="CO1096" s="2239"/>
      <c r="CQ1096" s="1653"/>
    </row>
    <row r="1097" spans="1:95" s="551" customFormat="1" x14ac:dyDescent="0.2">
      <c r="A1097" s="2170"/>
      <c r="B1097" s="2236"/>
      <c r="C1097" s="2164"/>
      <c r="D1097" s="2164"/>
      <c r="E1097" s="2165"/>
      <c r="F1097" s="2167"/>
      <c r="G1097" s="2164"/>
      <c r="H1097" s="2167"/>
      <c r="I1097" s="2237"/>
      <c r="J1097" s="2237"/>
      <c r="K1097" s="2237"/>
      <c r="L1097" s="2237"/>
      <c r="M1097" s="2237"/>
      <c r="N1097" s="2237"/>
      <c r="O1097" s="2237"/>
      <c r="P1097" s="2237"/>
      <c r="Q1097" s="2237"/>
      <c r="R1097" s="2237"/>
      <c r="S1097" s="2237"/>
      <c r="T1097" s="2237"/>
      <c r="U1097" s="2237"/>
      <c r="V1097" s="2237"/>
      <c r="W1097" s="2237"/>
      <c r="X1097" s="2237"/>
      <c r="Y1097" s="2237"/>
      <c r="Z1097" s="2237"/>
      <c r="AA1097" s="2237"/>
      <c r="AB1097" s="2238"/>
      <c r="AC1097" s="2238"/>
      <c r="AD1097" s="2238"/>
      <c r="AE1097" s="2238"/>
      <c r="AF1097" s="2237"/>
      <c r="AG1097" s="2237"/>
      <c r="AH1097" s="2237"/>
      <c r="AI1097" s="2237"/>
      <c r="AJ1097" s="2237"/>
      <c r="AK1097" s="2237"/>
      <c r="AL1097" s="2237"/>
      <c r="AM1097" s="2237"/>
      <c r="AN1097" s="2237"/>
      <c r="AO1097" s="2237"/>
      <c r="AP1097" s="2237"/>
      <c r="AQ1097" s="2237"/>
      <c r="AR1097" s="2237"/>
      <c r="AS1097" s="2237"/>
      <c r="AT1097" s="2237"/>
      <c r="AU1097" s="2237"/>
      <c r="AV1097" s="2237"/>
      <c r="AW1097" s="2237"/>
      <c r="AX1097" s="2237"/>
      <c r="AY1097" s="2237"/>
      <c r="AZ1097" s="2237"/>
      <c r="BA1097" s="2237"/>
      <c r="BB1097" s="2237"/>
      <c r="BC1097" s="2237"/>
      <c r="BD1097" s="2237"/>
      <c r="BE1097" s="2237"/>
      <c r="BF1097" s="2237"/>
      <c r="BG1097" s="2237"/>
      <c r="BH1097" s="2237"/>
      <c r="BI1097" s="2237"/>
      <c r="BJ1097" s="2237"/>
      <c r="BK1097" s="2237"/>
      <c r="BL1097" s="2237"/>
      <c r="BM1097" s="2237"/>
      <c r="BN1097" s="2237"/>
      <c r="BO1097" s="2237"/>
      <c r="BP1097" s="2237"/>
      <c r="BQ1097" s="2237"/>
      <c r="BR1097" s="2237"/>
      <c r="BS1097" s="2238"/>
      <c r="BT1097" s="2237"/>
      <c r="BU1097" s="2237"/>
      <c r="BV1097" s="2237"/>
      <c r="BW1097" s="2237"/>
      <c r="BX1097" s="2237"/>
      <c r="BY1097" s="2237"/>
      <c r="BZ1097" s="2237"/>
      <c r="CA1097" s="2237"/>
      <c r="CB1097" s="2237"/>
      <c r="CC1097" s="2237"/>
      <c r="CD1097" s="2237"/>
      <c r="CE1097" s="2237"/>
      <c r="CF1097" s="2237"/>
      <c r="CG1097" s="2237"/>
      <c r="CH1097" s="2237"/>
      <c r="CI1097" s="2237"/>
      <c r="CJ1097" s="2237"/>
      <c r="CK1097" s="2237"/>
      <c r="CL1097" s="2237"/>
      <c r="CM1097" s="2238"/>
      <c r="CN1097" s="2238"/>
      <c r="CO1097" s="2239"/>
      <c r="CQ1097" s="1653"/>
    </row>
    <row r="1098" spans="1:95" s="551" customFormat="1" x14ac:dyDescent="0.2">
      <c r="A1098" s="2170"/>
      <c r="B1098" s="2236"/>
      <c r="C1098" s="2164"/>
      <c r="D1098" s="2164"/>
      <c r="E1098" s="2165"/>
      <c r="F1098" s="2167"/>
      <c r="G1098" s="2164"/>
      <c r="H1098" s="2167"/>
      <c r="I1098" s="2237"/>
      <c r="J1098" s="2237"/>
      <c r="K1098" s="2237"/>
      <c r="L1098" s="2237"/>
      <c r="M1098" s="2237"/>
      <c r="N1098" s="2237"/>
      <c r="O1098" s="2237"/>
      <c r="P1098" s="2237"/>
      <c r="Q1098" s="2237"/>
      <c r="R1098" s="2237"/>
      <c r="S1098" s="2237"/>
      <c r="T1098" s="2237"/>
      <c r="U1098" s="2237"/>
      <c r="V1098" s="2237"/>
      <c r="W1098" s="2237"/>
      <c r="X1098" s="2237"/>
      <c r="Y1098" s="2237"/>
      <c r="Z1098" s="2237"/>
      <c r="AA1098" s="2237"/>
      <c r="AB1098" s="2238"/>
      <c r="AC1098" s="2238"/>
      <c r="AD1098" s="2238"/>
      <c r="AE1098" s="2238"/>
      <c r="AF1098" s="2237"/>
      <c r="AG1098" s="2237"/>
      <c r="AH1098" s="2237"/>
      <c r="AI1098" s="2237"/>
      <c r="AJ1098" s="2237"/>
      <c r="AK1098" s="2237"/>
      <c r="AL1098" s="2237"/>
      <c r="AM1098" s="2237"/>
      <c r="AN1098" s="2237"/>
      <c r="AO1098" s="2237"/>
      <c r="AP1098" s="2237"/>
      <c r="AQ1098" s="2237"/>
      <c r="AR1098" s="2237"/>
      <c r="AS1098" s="2237"/>
      <c r="AT1098" s="2237"/>
      <c r="AU1098" s="2237"/>
      <c r="AV1098" s="2237"/>
      <c r="AW1098" s="2237"/>
      <c r="AX1098" s="2237"/>
      <c r="AY1098" s="2237"/>
      <c r="AZ1098" s="2237"/>
      <c r="BA1098" s="2237"/>
      <c r="BB1098" s="2237"/>
      <c r="BC1098" s="2237"/>
      <c r="BD1098" s="2237"/>
      <c r="BE1098" s="2237"/>
      <c r="BF1098" s="2237"/>
      <c r="BG1098" s="2237"/>
      <c r="BH1098" s="2237"/>
      <c r="BI1098" s="2237"/>
      <c r="BJ1098" s="2237"/>
      <c r="BK1098" s="2237"/>
      <c r="BL1098" s="2237"/>
      <c r="BM1098" s="2237"/>
      <c r="BN1098" s="2237"/>
      <c r="BO1098" s="2237"/>
      <c r="BP1098" s="2237"/>
      <c r="BQ1098" s="2237"/>
      <c r="BR1098" s="2237"/>
      <c r="BS1098" s="2238"/>
      <c r="BT1098" s="2237"/>
      <c r="BU1098" s="2237"/>
      <c r="BV1098" s="2237"/>
      <c r="BW1098" s="2237"/>
      <c r="BX1098" s="2237"/>
      <c r="BY1098" s="2237"/>
      <c r="BZ1098" s="2237"/>
      <c r="CA1098" s="2237"/>
      <c r="CB1098" s="2237"/>
      <c r="CC1098" s="2237"/>
      <c r="CD1098" s="2237"/>
      <c r="CE1098" s="2237"/>
      <c r="CF1098" s="2237"/>
      <c r="CG1098" s="2237"/>
      <c r="CH1098" s="2237"/>
      <c r="CI1098" s="2237"/>
      <c r="CJ1098" s="2237"/>
      <c r="CK1098" s="2237"/>
      <c r="CL1098" s="2237"/>
      <c r="CM1098" s="2238"/>
      <c r="CN1098" s="2238"/>
      <c r="CO1098" s="2239"/>
      <c r="CQ1098" s="1653"/>
    </row>
    <row r="1099" spans="1:95" s="551" customFormat="1" x14ac:dyDescent="0.2">
      <c r="A1099" s="2170"/>
      <c r="B1099" s="2236"/>
      <c r="C1099" s="2164"/>
      <c r="D1099" s="2164"/>
      <c r="E1099" s="2165"/>
      <c r="F1099" s="2167"/>
      <c r="G1099" s="2164"/>
      <c r="H1099" s="2167"/>
      <c r="I1099" s="2237"/>
      <c r="J1099" s="2237"/>
      <c r="K1099" s="2237"/>
      <c r="L1099" s="2237"/>
      <c r="M1099" s="2237"/>
      <c r="N1099" s="2237"/>
      <c r="O1099" s="2237"/>
      <c r="P1099" s="2237"/>
      <c r="Q1099" s="2237"/>
      <c r="R1099" s="2237"/>
      <c r="S1099" s="2237"/>
      <c r="T1099" s="2237"/>
      <c r="U1099" s="2237"/>
      <c r="V1099" s="2237"/>
      <c r="W1099" s="2237"/>
      <c r="X1099" s="2237"/>
      <c r="Y1099" s="2237"/>
      <c r="Z1099" s="2237"/>
      <c r="AA1099" s="2237"/>
      <c r="AB1099" s="2238"/>
      <c r="AC1099" s="2238"/>
      <c r="AD1099" s="2238"/>
      <c r="AE1099" s="2238"/>
      <c r="AF1099" s="2237"/>
      <c r="AG1099" s="2237"/>
      <c r="AH1099" s="2237"/>
      <c r="AI1099" s="2237"/>
      <c r="AJ1099" s="2237"/>
      <c r="AK1099" s="2237"/>
      <c r="AL1099" s="2237"/>
      <c r="AM1099" s="2237"/>
      <c r="AN1099" s="2237"/>
      <c r="AO1099" s="2237"/>
      <c r="AP1099" s="2237"/>
      <c r="AQ1099" s="2237"/>
      <c r="AR1099" s="2237"/>
      <c r="AS1099" s="2237"/>
      <c r="AT1099" s="2237"/>
      <c r="AU1099" s="2237"/>
      <c r="AV1099" s="2237"/>
      <c r="AW1099" s="2237"/>
      <c r="AX1099" s="2237"/>
      <c r="AY1099" s="2237"/>
      <c r="AZ1099" s="2237"/>
      <c r="BA1099" s="2237"/>
      <c r="BB1099" s="2237"/>
      <c r="BC1099" s="2237"/>
      <c r="BD1099" s="2237"/>
      <c r="BE1099" s="2237"/>
      <c r="BF1099" s="2237"/>
      <c r="BG1099" s="2237"/>
      <c r="BH1099" s="2237"/>
      <c r="BI1099" s="2237"/>
      <c r="BJ1099" s="2237"/>
      <c r="BK1099" s="2237"/>
      <c r="BL1099" s="2237"/>
      <c r="BM1099" s="2237"/>
      <c r="BN1099" s="2237"/>
      <c r="BO1099" s="2237"/>
      <c r="BP1099" s="2237"/>
      <c r="BQ1099" s="2237"/>
      <c r="BR1099" s="2237"/>
      <c r="BS1099" s="2238"/>
      <c r="BT1099" s="2237"/>
      <c r="BU1099" s="2237"/>
      <c r="BV1099" s="2237"/>
      <c r="BW1099" s="2237"/>
      <c r="BX1099" s="2237"/>
      <c r="BY1099" s="2237"/>
      <c r="BZ1099" s="2237"/>
      <c r="CA1099" s="2237"/>
      <c r="CB1099" s="2237"/>
      <c r="CC1099" s="2237"/>
      <c r="CD1099" s="2237"/>
      <c r="CE1099" s="2237"/>
      <c r="CF1099" s="2237"/>
      <c r="CG1099" s="2237"/>
      <c r="CH1099" s="2237"/>
      <c r="CI1099" s="2237"/>
      <c r="CJ1099" s="2237"/>
      <c r="CK1099" s="2237"/>
      <c r="CL1099" s="2237"/>
      <c r="CM1099" s="2238"/>
      <c r="CN1099" s="2238"/>
      <c r="CO1099" s="2239"/>
      <c r="CQ1099" s="1653"/>
    </row>
    <row r="1100" spans="1:95" s="551" customFormat="1" x14ac:dyDescent="0.2">
      <c r="A1100" s="2170"/>
      <c r="B1100" s="2236"/>
      <c r="C1100" s="2164"/>
      <c r="D1100" s="2164"/>
      <c r="E1100" s="2165"/>
      <c r="F1100" s="2167"/>
      <c r="G1100" s="2164"/>
      <c r="H1100" s="2167"/>
      <c r="I1100" s="2237"/>
      <c r="J1100" s="2237"/>
      <c r="K1100" s="2237"/>
      <c r="L1100" s="2237"/>
      <c r="M1100" s="2237"/>
      <c r="N1100" s="2237"/>
      <c r="O1100" s="2237"/>
      <c r="P1100" s="2237"/>
      <c r="Q1100" s="2237"/>
      <c r="R1100" s="2237"/>
      <c r="S1100" s="2237"/>
      <c r="T1100" s="2237"/>
      <c r="U1100" s="2237"/>
      <c r="V1100" s="2237"/>
      <c r="W1100" s="2237"/>
      <c r="X1100" s="2237"/>
      <c r="Y1100" s="2237"/>
      <c r="Z1100" s="2237"/>
      <c r="AA1100" s="2237"/>
      <c r="AB1100" s="2238"/>
      <c r="AC1100" s="2238"/>
      <c r="AD1100" s="2238"/>
      <c r="AE1100" s="2238"/>
      <c r="AF1100" s="2237"/>
      <c r="AG1100" s="2237"/>
      <c r="AH1100" s="2237"/>
      <c r="AI1100" s="2237"/>
      <c r="AJ1100" s="2237"/>
      <c r="AK1100" s="2237"/>
      <c r="AL1100" s="2237"/>
      <c r="AM1100" s="2237"/>
      <c r="AN1100" s="2237"/>
      <c r="AO1100" s="2237"/>
      <c r="AP1100" s="2237"/>
      <c r="AQ1100" s="2237"/>
      <c r="AR1100" s="2237"/>
      <c r="AS1100" s="2237"/>
      <c r="AT1100" s="2237"/>
      <c r="AU1100" s="2237"/>
      <c r="AV1100" s="2237"/>
      <c r="AW1100" s="2237"/>
      <c r="AX1100" s="2237"/>
      <c r="AY1100" s="2237"/>
      <c r="AZ1100" s="2237"/>
      <c r="BA1100" s="2237"/>
      <c r="BB1100" s="2237"/>
      <c r="BC1100" s="2237"/>
      <c r="BD1100" s="2237"/>
      <c r="BE1100" s="2237"/>
      <c r="BF1100" s="2237"/>
      <c r="BG1100" s="2237"/>
      <c r="BH1100" s="2237"/>
      <c r="BI1100" s="2237"/>
      <c r="BJ1100" s="2237"/>
      <c r="BK1100" s="2237"/>
      <c r="BL1100" s="2237"/>
      <c r="BM1100" s="2237"/>
      <c r="BN1100" s="2237"/>
      <c r="BO1100" s="2237"/>
      <c r="BP1100" s="2237"/>
      <c r="BQ1100" s="2237"/>
      <c r="BR1100" s="2237"/>
      <c r="BS1100" s="2238"/>
      <c r="BT1100" s="2237"/>
      <c r="BU1100" s="2237"/>
      <c r="BV1100" s="2237"/>
      <c r="BW1100" s="2237"/>
      <c r="BX1100" s="2237"/>
      <c r="BY1100" s="2237"/>
      <c r="BZ1100" s="2237"/>
      <c r="CA1100" s="2237"/>
      <c r="CB1100" s="2237"/>
      <c r="CC1100" s="2237"/>
      <c r="CD1100" s="2237"/>
      <c r="CE1100" s="2237"/>
      <c r="CF1100" s="2237"/>
      <c r="CG1100" s="2237"/>
      <c r="CH1100" s="2237"/>
      <c r="CI1100" s="2237"/>
      <c r="CJ1100" s="2237"/>
      <c r="CK1100" s="2237"/>
      <c r="CL1100" s="2237"/>
      <c r="CM1100" s="2238"/>
      <c r="CN1100" s="2238"/>
      <c r="CO1100" s="2239"/>
      <c r="CQ1100" s="1653"/>
    </row>
    <row r="1101" spans="1:95" s="551" customFormat="1" x14ac:dyDescent="0.2">
      <c r="A1101" s="2170"/>
      <c r="B1101" s="2236"/>
      <c r="C1101" s="2164"/>
      <c r="D1101" s="2164"/>
      <c r="E1101" s="2165"/>
      <c r="F1101" s="2167"/>
      <c r="G1101" s="2164"/>
      <c r="H1101" s="2167"/>
      <c r="I1101" s="2237"/>
      <c r="J1101" s="2237"/>
      <c r="K1101" s="2237"/>
      <c r="L1101" s="2237"/>
      <c r="M1101" s="2237"/>
      <c r="N1101" s="2237"/>
      <c r="O1101" s="2237"/>
      <c r="P1101" s="2237"/>
      <c r="Q1101" s="2237"/>
      <c r="R1101" s="2237"/>
      <c r="S1101" s="2237"/>
      <c r="T1101" s="2237"/>
      <c r="U1101" s="2237"/>
      <c r="V1101" s="2237"/>
      <c r="W1101" s="2237"/>
      <c r="X1101" s="2237"/>
      <c r="Y1101" s="2237"/>
      <c r="Z1101" s="2237"/>
      <c r="AA1101" s="2237"/>
      <c r="AB1101" s="2238"/>
      <c r="AC1101" s="2238"/>
      <c r="AD1101" s="2238"/>
      <c r="AE1101" s="2238"/>
      <c r="AF1101" s="2237"/>
      <c r="AG1101" s="2237"/>
      <c r="AH1101" s="2237"/>
      <c r="AI1101" s="2237"/>
      <c r="AJ1101" s="2237"/>
      <c r="AK1101" s="2237"/>
      <c r="AL1101" s="2237"/>
      <c r="AM1101" s="2237"/>
      <c r="AN1101" s="2237"/>
      <c r="AO1101" s="2237"/>
      <c r="AP1101" s="2237"/>
      <c r="AQ1101" s="2237"/>
      <c r="AR1101" s="2237"/>
      <c r="AS1101" s="2237"/>
      <c r="AT1101" s="2237"/>
      <c r="AU1101" s="2237"/>
      <c r="AV1101" s="2237"/>
      <c r="AW1101" s="2237"/>
      <c r="AX1101" s="2237"/>
      <c r="AY1101" s="2237"/>
      <c r="AZ1101" s="2237"/>
      <c r="BA1101" s="2237"/>
      <c r="BB1101" s="2237"/>
      <c r="BC1101" s="2237"/>
      <c r="BD1101" s="2237"/>
      <c r="BE1101" s="2237"/>
      <c r="BF1101" s="2237"/>
      <c r="BG1101" s="2237"/>
      <c r="BH1101" s="2237"/>
      <c r="BI1101" s="2237"/>
      <c r="BJ1101" s="2237"/>
      <c r="BK1101" s="2237"/>
      <c r="BL1101" s="2237"/>
      <c r="BM1101" s="2237"/>
      <c r="BN1101" s="2237"/>
      <c r="BO1101" s="2237"/>
      <c r="BP1101" s="2237"/>
      <c r="BQ1101" s="2237"/>
      <c r="BR1101" s="2237"/>
      <c r="BS1101" s="2238"/>
      <c r="BT1101" s="2237"/>
      <c r="BU1101" s="2237"/>
      <c r="BV1101" s="2237"/>
      <c r="BW1101" s="2237"/>
      <c r="BX1101" s="2237"/>
      <c r="BY1101" s="2237"/>
      <c r="BZ1101" s="2237"/>
      <c r="CA1101" s="2237"/>
      <c r="CB1101" s="2237"/>
      <c r="CC1101" s="2237"/>
      <c r="CD1101" s="2237"/>
      <c r="CE1101" s="2237"/>
      <c r="CF1101" s="2237"/>
      <c r="CG1101" s="2237"/>
      <c r="CH1101" s="2237"/>
      <c r="CI1101" s="2237"/>
      <c r="CJ1101" s="2237"/>
      <c r="CK1101" s="2237"/>
      <c r="CL1101" s="2237"/>
      <c r="CM1101" s="2238"/>
      <c r="CN1101" s="2238"/>
      <c r="CO1101" s="2239"/>
      <c r="CQ1101" s="1653"/>
    </row>
    <row r="1102" spans="1:95" s="551" customFormat="1" x14ac:dyDescent="0.2">
      <c r="A1102" s="2170"/>
      <c r="B1102" s="2236"/>
      <c r="C1102" s="2164"/>
      <c r="D1102" s="2164"/>
      <c r="E1102" s="2165"/>
      <c r="F1102" s="2167"/>
      <c r="G1102" s="2164"/>
      <c r="H1102" s="2167"/>
      <c r="I1102" s="2237"/>
      <c r="J1102" s="2237"/>
      <c r="K1102" s="2237"/>
      <c r="L1102" s="2237"/>
      <c r="M1102" s="2237"/>
      <c r="N1102" s="2237"/>
      <c r="O1102" s="2237"/>
      <c r="P1102" s="2237"/>
      <c r="Q1102" s="2237"/>
      <c r="R1102" s="2237"/>
      <c r="S1102" s="2237"/>
      <c r="T1102" s="2237"/>
      <c r="U1102" s="2237"/>
      <c r="V1102" s="2237"/>
      <c r="W1102" s="2237"/>
      <c r="X1102" s="2237"/>
      <c r="Y1102" s="2237"/>
      <c r="Z1102" s="2237"/>
      <c r="AA1102" s="2237"/>
      <c r="AB1102" s="2238"/>
      <c r="AC1102" s="2238"/>
      <c r="AD1102" s="2238"/>
      <c r="AE1102" s="2238"/>
      <c r="AF1102" s="2237"/>
      <c r="AG1102" s="2237"/>
      <c r="AH1102" s="2237"/>
      <c r="AI1102" s="2237"/>
      <c r="AJ1102" s="2237"/>
      <c r="AK1102" s="2237"/>
      <c r="AL1102" s="2237"/>
      <c r="AM1102" s="2237"/>
      <c r="AN1102" s="2237"/>
      <c r="AO1102" s="2237"/>
      <c r="AP1102" s="2237"/>
      <c r="AQ1102" s="2237"/>
      <c r="AR1102" s="2237"/>
      <c r="AS1102" s="2237"/>
      <c r="AT1102" s="2237"/>
      <c r="AU1102" s="2237"/>
      <c r="AV1102" s="2237"/>
      <c r="AW1102" s="2237"/>
      <c r="AX1102" s="2237"/>
      <c r="AY1102" s="2237"/>
      <c r="AZ1102" s="2237"/>
      <c r="BA1102" s="2237"/>
      <c r="BB1102" s="2237"/>
      <c r="BC1102" s="2237"/>
      <c r="BD1102" s="2237"/>
      <c r="BE1102" s="2237"/>
      <c r="BF1102" s="2237"/>
      <c r="BG1102" s="2237"/>
      <c r="BH1102" s="2237"/>
      <c r="BI1102" s="2237"/>
      <c r="BJ1102" s="2237"/>
      <c r="BK1102" s="2237"/>
      <c r="BL1102" s="2237"/>
      <c r="BM1102" s="2237"/>
      <c r="BN1102" s="2237"/>
      <c r="BO1102" s="2237"/>
      <c r="BP1102" s="2237"/>
      <c r="BQ1102" s="2237"/>
      <c r="BR1102" s="2237"/>
      <c r="BS1102" s="2238"/>
      <c r="BT1102" s="2237"/>
      <c r="BU1102" s="2237"/>
      <c r="BV1102" s="2237"/>
      <c r="BW1102" s="2237"/>
      <c r="BX1102" s="2237"/>
      <c r="BY1102" s="2237"/>
      <c r="BZ1102" s="2237"/>
      <c r="CA1102" s="2237"/>
      <c r="CB1102" s="2237"/>
      <c r="CC1102" s="2237"/>
      <c r="CD1102" s="2237"/>
      <c r="CE1102" s="2237"/>
      <c r="CF1102" s="2237"/>
      <c r="CG1102" s="2237"/>
      <c r="CH1102" s="2237"/>
      <c r="CI1102" s="2237"/>
      <c r="CJ1102" s="2237"/>
      <c r="CK1102" s="2237"/>
      <c r="CL1102" s="2237"/>
      <c r="CM1102" s="2238"/>
      <c r="CN1102" s="2238"/>
      <c r="CO1102" s="2239"/>
      <c r="CQ1102" s="1653"/>
    </row>
    <row r="1103" spans="1:95" s="551" customFormat="1" x14ac:dyDescent="0.2">
      <c r="A1103" s="2170"/>
      <c r="B1103" s="2236"/>
      <c r="C1103" s="2164"/>
      <c r="D1103" s="2164"/>
      <c r="E1103" s="2165"/>
      <c r="F1103" s="2167"/>
      <c r="G1103" s="2164"/>
      <c r="H1103" s="2167"/>
      <c r="I1103" s="2237"/>
      <c r="J1103" s="2237"/>
      <c r="K1103" s="2237"/>
      <c r="L1103" s="2237"/>
      <c r="M1103" s="2237"/>
      <c r="N1103" s="2237"/>
      <c r="O1103" s="2237"/>
      <c r="P1103" s="2237"/>
      <c r="Q1103" s="2237"/>
      <c r="R1103" s="2237"/>
      <c r="S1103" s="2237"/>
      <c r="T1103" s="2237"/>
      <c r="U1103" s="2237"/>
      <c r="V1103" s="2237"/>
      <c r="W1103" s="2237"/>
      <c r="X1103" s="2237"/>
      <c r="Y1103" s="2237"/>
      <c r="Z1103" s="2237"/>
      <c r="AA1103" s="2237"/>
      <c r="AB1103" s="2238"/>
      <c r="AC1103" s="2238"/>
      <c r="AD1103" s="2238"/>
      <c r="AE1103" s="2238"/>
      <c r="AF1103" s="2237"/>
      <c r="AG1103" s="2237"/>
      <c r="AH1103" s="2237"/>
      <c r="AI1103" s="2237"/>
      <c r="AJ1103" s="2237"/>
      <c r="AK1103" s="2237"/>
      <c r="AL1103" s="2237"/>
      <c r="AM1103" s="2237"/>
      <c r="AN1103" s="2237"/>
      <c r="AO1103" s="2237"/>
      <c r="AP1103" s="2237"/>
      <c r="AQ1103" s="2237"/>
      <c r="AR1103" s="2237"/>
      <c r="AS1103" s="2237"/>
      <c r="AT1103" s="2237"/>
      <c r="AU1103" s="2237"/>
      <c r="AV1103" s="2237"/>
      <c r="AW1103" s="2237"/>
      <c r="AX1103" s="2237"/>
      <c r="AY1103" s="2237"/>
      <c r="AZ1103" s="2237"/>
      <c r="BA1103" s="2237"/>
      <c r="BB1103" s="2237"/>
      <c r="BC1103" s="2237"/>
      <c r="BD1103" s="2237"/>
      <c r="BE1103" s="2237"/>
      <c r="BF1103" s="2237"/>
      <c r="BG1103" s="2237"/>
      <c r="BH1103" s="2237"/>
      <c r="BI1103" s="2237"/>
      <c r="BJ1103" s="2237"/>
      <c r="BK1103" s="2237"/>
      <c r="BL1103" s="2237"/>
      <c r="BM1103" s="2237"/>
      <c r="BN1103" s="2237"/>
      <c r="BO1103" s="2237"/>
      <c r="BP1103" s="2237"/>
      <c r="BQ1103" s="2237"/>
      <c r="BR1103" s="2237"/>
      <c r="BS1103" s="2238"/>
      <c r="BT1103" s="2237"/>
      <c r="BU1103" s="2237"/>
      <c r="BV1103" s="2237"/>
      <c r="BW1103" s="2237"/>
      <c r="BX1103" s="2237"/>
      <c r="BY1103" s="2237"/>
      <c r="BZ1103" s="2237"/>
      <c r="CA1103" s="2237"/>
      <c r="CB1103" s="2237"/>
      <c r="CC1103" s="2237"/>
      <c r="CD1103" s="2237"/>
      <c r="CE1103" s="2237"/>
      <c r="CF1103" s="2237"/>
      <c r="CG1103" s="2237"/>
      <c r="CH1103" s="2237"/>
      <c r="CI1103" s="2237"/>
      <c r="CJ1103" s="2237"/>
      <c r="CK1103" s="2237"/>
      <c r="CL1103" s="2237"/>
      <c r="CM1103" s="2238"/>
      <c r="CN1103" s="2238"/>
      <c r="CO1103" s="2239"/>
      <c r="CQ1103" s="1653"/>
    </row>
    <row r="1104" spans="1:95" s="551" customFormat="1" x14ac:dyDescent="0.2">
      <c r="A1104" s="2170"/>
      <c r="B1104" s="2236"/>
      <c r="C1104" s="2164"/>
      <c r="D1104" s="2164"/>
      <c r="E1104" s="2165"/>
      <c r="F1104" s="2167"/>
      <c r="G1104" s="2164"/>
      <c r="H1104" s="2167"/>
      <c r="I1104" s="2237"/>
      <c r="J1104" s="2237"/>
      <c r="K1104" s="2237"/>
      <c r="L1104" s="2237"/>
      <c r="M1104" s="2237"/>
      <c r="N1104" s="2237"/>
      <c r="O1104" s="2237"/>
      <c r="P1104" s="2237"/>
      <c r="Q1104" s="2237"/>
      <c r="R1104" s="2237"/>
      <c r="S1104" s="2237"/>
      <c r="T1104" s="2237"/>
      <c r="U1104" s="2237"/>
      <c r="V1104" s="2237"/>
      <c r="W1104" s="2237"/>
      <c r="X1104" s="2237"/>
      <c r="Y1104" s="2237"/>
      <c r="Z1104" s="2237"/>
      <c r="AA1104" s="2237"/>
      <c r="AB1104" s="2238"/>
      <c r="AC1104" s="2238"/>
      <c r="AD1104" s="2238"/>
      <c r="AE1104" s="2238"/>
      <c r="AF1104" s="2237"/>
      <c r="AG1104" s="2237"/>
      <c r="AH1104" s="2237"/>
      <c r="AI1104" s="2237"/>
      <c r="AJ1104" s="2237"/>
      <c r="AK1104" s="2237"/>
      <c r="AL1104" s="2237"/>
      <c r="AM1104" s="2237"/>
      <c r="AN1104" s="2237"/>
      <c r="AO1104" s="2237"/>
      <c r="AP1104" s="2237"/>
      <c r="AQ1104" s="2237"/>
      <c r="AR1104" s="2237"/>
      <c r="AS1104" s="2237"/>
      <c r="AT1104" s="2237"/>
      <c r="AU1104" s="2237"/>
      <c r="AV1104" s="2237"/>
      <c r="AW1104" s="2237"/>
      <c r="AX1104" s="2237"/>
      <c r="AY1104" s="2237"/>
      <c r="AZ1104" s="2237"/>
      <c r="BA1104" s="2237"/>
      <c r="BB1104" s="2237"/>
      <c r="BC1104" s="2237"/>
      <c r="BD1104" s="2237"/>
      <c r="BE1104" s="2237"/>
      <c r="BF1104" s="2237"/>
      <c r="BG1104" s="2237"/>
      <c r="BH1104" s="2237"/>
      <c r="BI1104" s="2237"/>
      <c r="BJ1104" s="2237"/>
      <c r="BK1104" s="2237"/>
      <c r="BL1104" s="2237"/>
      <c r="BM1104" s="2237"/>
      <c r="BN1104" s="2237"/>
      <c r="BO1104" s="2237"/>
      <c r="BP1104" s="2237"/>
      <c r="BQ1104" s="2237"/>
      <c r="BR1104" s="2237"/>
      <c r="BS1104" s="2238"/>
      <c r="BT1104" s="2237"/>
      <c r="BU1104" s="2237"/>
      <c r="BV1104" s="2237"/>
      <c r="BW1104" s="2237"/>
      <c r="BX1104" s="2237"/>
      <c r="BY1104" s="2237"/>
      <c r="BZ1104" s="2237"/>
      <c r="CA1104" s="2237"/>
      <c r="CB1104" s="2237"/>
      <c r="CC1104" s="2237"/>
      <c r="CD1104" s="2237"/>
      <c r="CE1104" s="2237"/>
      <c r="CF1104" s="2237"/>
      <c r="CG1104" s="2237"/>
      <c r="CH1104" s="2237"/>
      <c r="CI1104" s="2237"/>
      <c r="CJ1104" s="2237"/>
      <c r="CK1104" s="2237"/>
      <c r="CL1104" s="2237"/>
      <c r="CM1104" s="2238"/>
      <c r="CN1104" s="2238"/>
      <c r="CO1104" s="2239"/>
      <c r="CQ1104" s="1653"/>
    </row>
    <row r="1105" spans="1:95" s="551" customFormat="1" x14ac:dyDescent="0.2">
      <c r="A1105" s="2170"/>
      <c r="B1105" s="2236"/>
      <c r="C1105" s="2164"/>
      <c r="D1105" s="2164"/>
      <c r="E1105" s="2165"/>
      <c r="F1105" s="2167"/>
      <c r="G1105" s="2164"/>
      <c r="H1105" s="2167"/>
      <c r="I1105" s="2237"/>
      <c r="J1105" s="2237"/>
      <c r="K1105" s="2237"/>
      <c r="L1105" s="2237"/>
      <c r="M1105" s="2237"/>
      <c r="N1105" s="2237"/>
      <c r="O1105" s="2237"/>
      <c r="P1105" s="2237"/>
      <c r="Q1105" s="2237"/>
      <c r="R1105" s="2237"/>
      <c r="S1105" s="2237"/>
      <c r="T1105" s="2237"/>
      <c r="U1105" s="2237"/>
      <c r="V1105" s="2237"/>
      <c r="W1105" s="2237"/>
      <c r="X1105" s="2237"/>
      <c r="Y1105" s="2237"/>
      <c r="Z1105" s="2237"/>
      <c r="AA1105" s="2237"/>
      <c r="AB1105" s="2238"/>
      <c r="AC1105" s="2238"/>
      <c r="AD1105" s="2238"/>
      <c r="AE1105" s="2238"/>
      <c r="AF1105" s="2237"/>
      <c r="AG1105" s="2237"/>
      <c r="AH1105" s="2237"/>
      <c r="AI1105" s="2237"/>
      <c r="AJ1105" s="2237"/>
      <c r="AK1105" s="2237"/>
      <c r="AL1105" s="2237"/>
      <c r="AM1105" s="2237"/>
      <c r="AN1105" s="2237"/>
      <c r="AO1105" s="2237"/>
      <c r="AP1105" s="2237"/>
      <c r="AQ1105" s="2237"/>
      <c r="AR1105" s="2237"/>
      <c r="AS1105" s="2237"/>
      <c r="AT1105" s="2237"/>
      <c r="AU1105" s="2237"/>
      <c r="AV1105" s="2237"/>
      <c r="AW1105" s="2237"/>
      <c r="AX1105" s="2237"/>
      <c r="AY1105" s="2237"/>
      <c r="AZ1105" s="2237"/>
      <c r="BA1105" s="2237"/>
      <c r="BB1105" s="2237"/>
      <c r="BC1105" s="2237"/>
      <c r="BD1105" s="2237"/>
      <c r="BE1105" s="2237"/>
      <c r="BF1105" s="2237"/>
      <c r="BG1105" s="2237"/>
      <c r="BH1105" s="2237"/>
      <c r="BI1105" s="2237"/>
      <c r="BJ1105" s="2237"/>
      <c r="BK1105" s="2237"/>
      <c r="BL1105" s="2237"/>
      <c r="BM1105" s="2237"/>
      <c r="BN1105" s="2237"/>
      <c r="BO1105" s="2237"/>
      <c r="BP1105" s="2237"/>
      <c r="BQ1105" s="2237"/>
      <c r="BR1105" s="2237"/>
      <c r="BS1105" s="2238"/>
      <c r="BT1105" s="2237"/>
      <c r="BU1105" s="2237"/>
      <c r="BV1105" s="2237"/>
      <c r="BW1105" s="2237"/>
      <c r="BX1105" s="2237"/>
      <c r="BY1105" s="2237"/>
      <c r="BZ1105" s="2237"/>
      <c r="CA1105" s="2237"/>
      <c r="CB1105" s="2237"/>
      <c r="CC1105" s="2237"/>
      <c r="CD1105" s="2237"/>
      <c r="CE1105" s="2237"/>
      <c r="CF1105" s="2237"/>
      <c r="CG1105" s="2237"/>
      <c r="CH1105" s="2237"/>
      <c r="CI1105" s="2237"/>
      <c r="CJ1105" s="2237"/>
      <c r="CK1105" s="2237"/>
      <c r="CL1105" s="2237"/>
      <c r="CM1105" s="2238"/>
      <c r="CN1105" s="2238"/>
      <c r="CO1105" s="2239"/>
      <c r="CQ1105" s="1653"/>
    </row>
    <row r="1106" spans="1:95" s="551" customFormat="1" x14ac:dyDescent="0.2">
      <c r="A1106" s="2170"/>
      <c r="B1106" s="2236"/>
      <c r="C1106" s="2164"/>
      <c r="D1106" s="2164"/>
      <c r="E1106" s="2165"/>
      <c r="F1106" s="2167"/>
      <c r="G1106" s="2164"/>
      <c r="H1106" s="2167"/>
      <c r="I1106" s="2237"/>
      <c r="J1106" s="2237"/>
      <c r="K1106" s="2237"/>
      <c r="L1106" s="2237"/>
      <c r="M1106" s="2237"/>
      <c r="N1106" s="2237"/>
      <c r="O1106" s="2237"/>
      <c r="P1106" s="2237"/>
      <c r="Q1106" s="2237"/>
      <c r="R1106" s="2237"/>
      <c r="S1106" s="2237"/>
      <c r="T1106" s="2237"/>
      <c r="U1106" s="2237"/>
      <c r="V1106" s="2237"/>
      <c r="W1106" s="2237"/>
      <c r="X1106" s="2237"/>
      <c r="Y1106" s="2237"/>
      <c r="Z1106" s="2237"/>
      <c r="AA1106" s="2237"/>
      <c r="AB1106" s="2238"/>
      <c r="AC1106" s="2238"/>
      <c r="AD1106" s="2238"/>
      <c r="AE1106" s="2238"/>
      <c r="AF1106" s="2237"/>
      <c r="AG1106" s="2237"/>
      <c r="AH1106" s="2237"/>
      <c r="AI1106" s="2237"/>
      <c r="AJ1106" s="2237"/>
      <c r="AK1106" s="2237"/>
      <c r="AL1106" s="2237"/>
      <c r="AM1106" s="2237"/>
      <c r="AN1106" s="2237"/>
      <c r="AO1106" s="2237"/>
      <c r="AP1106" s="2237"/>
      <c r="AQ1106" s="2237"/>
      <c r="AR1106" s="2237"/>
      <c r="AS1106" s="2237"/>
      <c r="AT1106" s="2237"/>
      <c r="AU1106" s="2237"/>
      <c r="AV1106" s="2237"/>
      <c r="AW1106" s="2237"/>
      <c r="AX1106" s="2237"/>
      <c r="AY1106" s="2237"/>
      <c r="AZ1106" s="2237"/>
      <c r="BA1106" s="2237"/>
      <c r="BB1106" s="2237"/>
      <c r="BC1106" s="2237"/>
      <c r="BD1106" s="2237"/>
      <c r="BE1106" s="2237"/>
      <c r="BF1106" s="2237"/>
      <c r="BG1106" s="2237"/>
      <c r="BH1106" s="2237"/>
      <c r="BI1106" s="2237"/>
      <c r="BJ1106" s="2237"/>
      <c r="BK1106" s="2237"/>
      <c r="BL1106" s="2237"/>
      <c r="BM1106" s="2237"/>
      <c r="BN1106" s="2237"/>
      <c r="BO1106" s="2237"/>
      <c r="BP1106" s="2237"/>
      <c r="BQ1106" s="2237"/>
      <c r="BR1106" s="2237"/>
      <c r="BS1106" s="2238"/>
      <c r="BT1106" s="2237"/>
      <c r="BU1106" s="2237"/>
      <c r="BV1106" s="2237"/>
      <c r="BW1106" s="2237"/>
      <c r="BX1106" s="2237"/>
      <c r="BY1106" s="2237"/>
      <c r="BZ1106" s="2237"/>
      <c r="CA1106" s="2237"/>
      <c r="CB1106" s="2237"/>
      <c r="CC1106" s="2237"/>
      <c r="CD1106" s="2237"/>
      <c r="CE1106" s="2237"/>
      <c r="CF1106" s="2237"/>
      <c r="CG1106" s="2237"/>
      <c r="CH1106" s="2237"/>
      <c r="CI1106" s="2237"/>
      <c r="CJ1106" s="2237"/>
      <c r="CK1106" s="2237"/>
      <c r="CL1106" s="2237"/>
      <c r="CM1106" s="2238"/>
      <c r="CN1106" s="2238"/>
      <c r="CO1106" s="2239"/>
      <c r="CQ1106" s="1653"/>
    </row>
    <row r="1107" spans="1:95" s="551" customFormat="1" x14ac:dyDescent="0.2">
      <c r="A1107" s="2170"/>
      <c r="B1107" s="2236"/>
      <c r="C1107" s="2164"/>
      <c r="D1107" s="2164"/>
      <c r="E1107" s="2165"/>
      <c r="F1107" s="2167"/>
      <c r="G1107" s="2164"/>
      <c r="H1107" s="2167"/>
      <c r="I1107" s="2237"/>
      <c r="J1107" s="2237"/>
      <c r="K1107" s="2237"/>
      <c r="L1107" s="2237"/>
      <c r="M1107" s="2237"/>
      <c r="N1107" s="2237"/>
      <c r="O1107" s="2237"/>
      <c r="P1107" s="2237"/>
      <c r="Q1107" s="2237"/>
      <c r="R1107" s="2237"/>
      <c r="S1107" s="2237"/>
      <c r="T1107" s="2237"/>
      <c r="U1107" s="2237"/>
      <c r="V1107" s="2237"/>
      <c r="W1107" s="2237"/>
      <c r="X1107" s="2237"/>
      <c r="Y1107" s="2237"/>
      <c r="Z1107" s="2237"/>
      <c r="AA1107" s="2237"/>
      <c r="AB1107" s="2238"/>
      <c r="AC1107" s="2238"/>
      <c r="AD1107" s="2238"/>
      <c r="AE1107" s="2238"/>
      <c r="AF1107" s="2237"/>
      <c r="AG1107" s="2237"/>
      <c r="AH1107" s="2237"/>
      <c r="AI1107" s="2237"/>
      <c r="AJ1107" s="2237"/>
      <c r="AK1107" s="2237"/>
      <c r="AL1107" s="2237"/>
      <c r="AM1107" s="2237"/>
      <c r="AN1107" s="2237"/>
      <c r="AO1107" s="2237"/>
      <c r="AP1107" s="2237"/>
      <c r="AQ1107" s="2237"/>
      <c r="AR1107" s="2237"/>
      <c r="AS1107" s="2237"/>
      <c r="AT1107" s="2237"/>
      <c r="AU1107" s="2237"/>
      <c r="AV1107" s="2237"/>
      <c r="AW1107" s="2237"/>
      <c r="AX1107" s="2237"/>
      <c r="AY1107" s="2237"/>
      <c r="AZ1107" s="2237"/>
      <c r="BA1107" s="2237"/>
      <c r="BB1107" s="2237"/>
      <c r="BC1107" s="2237"/>
      <c r="BD1107" s="2237"/>
      <c r="BE1107" s="2237"/>
      <c r="BF1107" s="2237"/>
      <c r="BG1107" s="2237"/>
      <c r="BH1107" s="2237"/>
      <c r="BI1107" s="2237"/>
      <c r="BJ1107" s="2237"/>
      <c r="BK1107" s="2237"/>
      <c r="BL1107" s="2237"/>
      <c r="BM1107" s="2237"/>
      <c r="BN1107" s="2237"/>
      <c r="BO1107" s="2237"/>
      <c r="BP1107" s="2237"/>
      <c r="BQ1107" s="2237"/>
      <c r="BR1107" s="2237"/>
      <c r="BS1107" s="2238"/>
      <c r="BT1107" s="2237"/>
      <c r="BU1107" s="2237"/>
      <c r="BV1107" s="2237"/>
      <c r="BW1107" s="2237"/>
      <c r="BX1107" s="2237"/>
      <c r="BY1107" s="2237"/>
      <c r="BZ1107" s="2237"/>
      <c r="CA1107" s="2237"/>
      <c r="CB1107" s="2237"/>
      <c r="CC1107" s="2237"/>
      <c r="CD1107" s="2237"/>
      <c r="CE1107" s="2237"/>
      <c r="CF1107" s="2237"/>
      <c r="CG1107" s="2237"/>
      <c r="CH1107" s="2237"/>
      <c r="CI1107" s="2237"/>
      <c r="CJ1107" s="2237"/>
      <c r="CK1107" s="2237"/>
      <c r="CL1107" s="2237"/>
      <c r="CM1107" s="2238"/>
      <c r="CN1107" s="2238"/>
      <c r="CO1107" s="2239"/>
      <c r="CQ1107" s="1653"/>
    </row>
    <row r="1108" spans="1:95" s="551" customFormat="1" x14ac:dyDescent="0.2">
      <c r="A1108" s="2170"/>
      <c r="B1108" s="2236"/>
      <c r="C1108" s="2164"/>
      <c r="D1108" s="2164"/>
      <c r="E1108" s="2165"/>
      <c r="F1108" s="2167"/>
      <c r="G1108" s="2164"/>
      <c r="H1108" s="2167"/>
      <c r="I1108" s="2237"/>
      <c r="J1108" s="2237"/>
      <c r="K1108" s="2237"/>
      <c r="L1108" s="2237"/>
      <c r="M1108" s="2237"/>
      <c r="N1108" s="2237"/>
      <c r="O1108" s="2237"/>
      <c r="P1108" s="2237"/>
      <c r="Q1108" s="2237"/>
      <c r="R1108" s="2237"/>
      <c r="S1108" s="2237"/>
      <c r="T1108" s="2237"/>
      <c r="U1108" s="2237"/>
      <c r="V1108" s="2237"/>
      <c r="W1108" s="2237"/>
      <c r="X1108" s="2237"/>
      <c r="Y1108" s="2237"/>
      <c r="Z1108" s="2237"/>
      <c r="AA1108" s="2237"/>
      <c r="AB1108" s="2238"/>
      <c r="AC1108" s="2238"/>
      <c r="AD1108" s="2238"/>
      <c r="AE1108" s="2238"/>
      <c r="AF1108" s="2237"/>
      <c r="AG1108" s="2237"/>
      <c r="AH1108" s="2237"/>
      <c r="AI1108" s="2237"/>
      <c r="AJ1108" s="2237"/>
      <c r="AK1108" s="2237"/>
      <c r="AL1108" s="2237"/>
      <c r="AM1108" s="2237"/>
      <c r="AN1108" s="2237"/>
      <c r="AO1108" s="2237"/>
      <c r="AP1108" s="2237"/>
      <c r="AQ1108" s="2237"/>
      <c r="AR1108" s="2237"/>
      <c r="AS1108" s="2237"/>
      <c r="AT1108" s="2237"/>
      <c r="AU1108" s="2237"/>
      <c r="AV1108" s="2237"/>
      <c r="AW1108" s="2237"/>
      <c r="AX1108" s="2237"/>
      <c r="AY1108" s="2237"/>
      <c r="AZ1108" s="2237"/>
      <c r="BA1108" s="2237"/>
      <c r="BB1108" s="2237"/>
      <c r="BC1108" s="2237"/>
      <c r="BD1108" s="2237"/>
      <c r="BE1108" s="2237"/>
      <c r="BF1108" s="2237"/>
      <c r="BG1108" s="2237"/>
      <c r="BH1108" s="2237"/>
      <c r="BI1108" s="2237"/>
      <c r="BJ1108" s="2237"/>
      <c r="BK1108" s="2237"/>
      <c r="BL1108" s="2237"/>
      <c r="BM1108" s="2237"/>
      <c r="BN1108" s="2237"/>
      <c r="BO1108" s="2237"/>
      <c r="BP1108" s="2237"/>
      <c r="BQ1108" s="2237"/>
      <c r="BR1108" s="2237"/>
      <c r="BS1108" s="2238"/>
      <c r="BT1108" s="2237"/>
      <c r="BU1108" s="2237"/>
      <c r="BV1108" s="2237"/>
      <c r="BW1108" s="2237"/>
      <c r="BX1108" s="2237"/>
      <c r="BY1108" s="2237"/>
      <c r="BZ1108" s="2237"/>
      <c r="CA1108" s="2237"/>
      <c r="CB1108" s="2237"/>
      <c r="CC1108" s="2237"/>
      <c r="CD1108" s="2237"/>
      <c r="CE1108" s="2237"/>
      <c r="CF1108" s="2237"/>
      <c r="CG1108" s="2237"/>
      <c r="CH1108" s="2237"/>
      <c r="CI1108" s="2237"/>
      <c r="CJ1108" s="2237"/>
      <c r="CK1108" s="2237"/>
      <c r="CL1108" s="2237"/>
      <c r="CM1108" s="2238"/>
      <c r="CN1108" s="2238"/>
      <c r="CO1108" s="2239"/>
      <c r="CQ1108" s="1653"/>
    </row>
    <row r="1109" spans="1:95" s="551" customFormat="1" x14ac:dyDescent="0.2">
      <c r="A1109" s="2170"/>
      <c r="B1109" s="2236"/>
      <c r="C1109" s="2164"/>
      <c r="D1109" s="2164"/>
      <c r="E1109" s="2165"/>
      <c r="F1109" s="2167"/>
      <c r="G1109" s="2164"/>
      <c r="H1109" s="2167"/>
      <c r="I1109" s="2237"/>
      <c r="J1109" s="2237"/>
      <c r="K1109" s="2237"/>
      <c r="L1109" s="2237"/>
      <c r="M1109" s="2237"/>
      <c r="N1109" s="2237"/>
      <c r="O1109" s="2237"/>
      <c r="P1109" s="2237"/>
      <c r="Q1109" s="2237"/>
      <c r="R1109" s="2237"/>
      <c r="S1109" s="2237"/>
      <c r="T1109" s="2237"/>
      <c r="U1109" s="2237"/>
      <c r="V1109" s="2237"/>
      <c r="W1109" s="2237"/>
      <c r="X1109" s="2237"/>
      <c r="Y1109" s="2237"/>
      <c r="Z1109" s="2237"/>
      <c r="AA1109" s="2237"/>
      <c r="AB1109" s="2238"/>
      <c r="AC1109" s="2238"/>
      <c r="AD1109" s="2238"/>
      <c r="AE1109" s="2238"/>
      <c r="AF1109" s="2237"/>
      <c r="AG1109" s="2237"/>
      <c r="AH1109" s="2237"/>
      <c r="AI1109" s="2237"/>
      <c r="AJ1109" s="2237"/>
      <c r="AK1109" s="2237"/>
      <c r="AL1109" s="2237"/>
      <c r="AM1109" s="2237"/>
      <c r="AN1109" s="2237"/>
      <c r="AO1109" s="2237"/>
      <c r="AP1109" s="2237"/>
      <c r="AQ1109" s="2237"/>
      <c r="AR1109" s="2237"/>
      <c r="AS1109" s="2237"/>
      <c r="AT1109" s="2237"/>
      <c r="AU1109" s="2237"/>
      <c r="AV1109" s="2237"/>
      <c r="AW1109" s="2237"/>
      <c r="AX1109" s="2237"/>
      <c r="AY1109" s="2237"/>
      <c r="AZ1109" s="2237"/>
      <c r="BA1109" s="2237"/>
      <c r="BB1109" s="2237"/>
      <c r="BC1109" s="2237"/>
      <c r="BD1109" s="2237"/>
      <c r="BE1109" s="2237"/>
      <c r="BF1109" s="2237"/>
      <c r="BG1109" s="2237"/>
      <c r="BH1109" s="2237"/>
      <c r="BI1109" s="2237"/>
      <c r="BJ1109" s="2237"/>
      <c r="BK1109" s="2237"/>
      <c r="BL1109" s="2237"/>
      <c r="BM1109" s="2237"/>
      <c r="BN1109" s="2237"/>
      <c r="BO1109" s="2237"/>
      <c r="BP1109" s="2237"/>
      <c r="BQ1109" s="2237"/>
      <c r="BR1109" s="2237"/>
      <c r="BS1109" s="2238"/>
      <c r="BT1109" s="2237"/>
      <c r="BU1109" s="2237"/>
      <c r="BV1109" s="2237"/>
      <c r="BW1109" s="2237"/>
      <c r="BX1109" s="2237"/>
      <c r="BY1109" s="2237"/>
      <c r="BZ1109" s="2237"/>
      <c r="CA1109" s="2237"/>
      <c r="CB1109" s="2237"/>
      <c r="CC1109" s="2237"/>
      <c r="CD1109" s="2237"/>
      <c r="CE1109" s="2237"/>
      <c r="CF1109" s="2237"/>
      <c r="CG1109" s="2237"/>
      <c r="CH1109" s="2237"/>
      <c r="CI1109" s="2237"/>
      <c r="CJ1109" s="2237"/>
      <c r="CK1109" s="2237"/>
      <c r="CL1109" s="2237"/>
      <c r="CM1109" s="2238"/>
      <c r="CN1109" s="2238"/>
      <c r="CO1109" s="2239"/>
      <c r="CQ1109" s="1653"/>
    </row>
    <row r="1110" spans="1:95" s="551" customFormat="1" x14ac:dyDescent="0.2">
      <c r="A1110" s="2170"/>
      <c r="B1110" s="2236"/>
      <c r="C1110" s="2164"/>
      <c r="D1110" s="2164"/>
      <c r="E1110" s="2165"/>
      <c r="F1110" s="2167"/>
      <c r="G1110" s="2164"/>
      <c r="H1110" s="2167"/>
      <c r="I1110" s="2237"/>
      <c r="J1110" s="2237"/>
      <c r="K1110" s="2237"/>
      <c r="L1110" s="2237"/>
      <c r="M1110" s="2237"/>
      <c r="N1110" s="2237"/>
      <c r="O1110" s="2237"/>
      <c r="P1110" s="2237"/>
      <c r="Q1110" s="2237"/>
      <c r="R1110" s="2237"/>
      <c r="S1110" s="2237"/>
      <c r="T1110" s="2237"/>
      <c r="U1110" s="2237"/>
      <c r="V1110" s="2237"/>
      <c r="W1110" s="2237"/>
      <c r="X1110" s="2237"/>
      <c r="Y1110" s="2237"/>
      <c r="Z1110" s="2237"/>
      <c r="AA1110" s="2237"/>
      <c r="AB1110" s="2238"/>
      <c r="AC1110" s="2238"/>
      <c r="AD1110" s="2238"/>
      <c r="AE1110" s="2238"/>
      <c r="AF1110" s="2237"/>
      <c r="AG1110" s="2237"/>
      <c r="AH1110" s="2237"/>
      <c r="AI1110" s="2237"/>
      <c r="AJ1110" s="2237"/>
      <c r="AK1110" s="2237"/>
      <c r="AL1110" s="2237"/>
      <c r="AM1110" s="2237"/>
      <c r="AN1110" s="2237"/>
      <c r="AO1110" s="2237"/>
      <c r="AP1110" s="2237"/>
      <c r="AQ1110" s="2237"/>
      <c r="AR1110" s="2237"/>
      <c r="AS1110" s="2237"/>
      <c r="AT1110" s="2237"/>
      <c r="AU1110" s="2237"/>
      <c r="AV1110" s="2237"/>
      <c r="AW1110" s="2237"/>
      <c r="AX1110" s="2237"/>
      <c r="AY1110" s="2237"/>
      <c r="AZ1110" s="2237"/>
      <c r="BA1110" s="2237"/>
      <c r="BB1110" s="2237"/>
      <c r="BC1110" s="2237"/>
      <c r="BD1110" s="2237"/>
      <c r="BE1110" s="2237"/>
      <c r="BF1110" s="2237"/>
      <c r="BG1110" s="2237"/>
      <c r="BH1110" s="2237"/>
      <c r="BI1110" s="2237"/>
      <c r="BJ1110" s="2237"/>
      <c r="BK1110" s="2237"/>
      <c r="BL1110" s="2237"/>
      <c r="BM1110" s="2237"/>
      <c r="BN1110" s="2237"/>
      <c r="BO1110" s="2237"/>
      <c r="BP1110" s="2237"/>
      <c r="BQ1110" s="2237"/>
      <c r="BR1110" s="2237"/>
      <c r="BS1110" s="2238"/>
      <c r="BT1110" s="2237"/>
      <c r="BU1110" s="2237"/>
      <c r="BV1110" s="2237"/>
      <c r="BW1110" s="2237"/>
      <c r="BX1110" s="2237"/>
      <c r="BY1110" s="2237"/>
      <c r="BZ1110" s="2237"/>
      <c r="CA1110" s="2237"/>
      <c r="CB1110" s="2237"/>
      <c r="CC1110" s="2237"/>
      <c r="CD1110" s="2237"/>
      <c r="CE1110" s="2237"/>
      <c r="CF1110" s="2237"/>
      <c r="CG1110" s="2237"/>
      <c r="CH1110" s="2237"/>
      <c r="CI1110" s="2237"/>
      <c r="CJ1110" s="2237"/>
      <c r="CK1110" s="2237"/>
      <c r="CL1110" s="2237"/>
      <c r="CM1110" s="2238"/>
      <c r="CN1110" s="2238"/>
      <c r="CO1110" s="2239"/>
      <c r="CQ1110" s="1653"/>
    </row>
    <row r="1111" spans="1:95" s="551" customFormat="1" x14ac:dyDescent="0.2">
      <c r="A1111" s="2170"/>
      <c r="B1111" s="2236"/>
      <c r="C1111" s="2164"/>
      <c r="D1111" s="2164"/>
      <c r="E1111" s="2165"/>
      <c r="F1111" s="2167"/>
      <c r="G1111" s="2164"/>
      <c r="H1111" s="2167"/>
      <c r="I1111" s="2237"/>
      <c r="J1111" s="2237"/>
      <c r="K1111" s="2237"/>
      <c r="L1111" s="2237"/>
      <c r="M1111" s="2237"/>
      <c r="N1111" s="2237"/>
      <c r="O1111" s="2237"/>
      <c r="P1111" s="2237"/>
      <c r="Q1111" s="2237"/>
      <c r="R1111" s="2237"/>
      <c r="S1111" s="2237"/>
      <c r="T1111" s="2237"/>
      <c r="U1111" s="2237"/>
      <c r="V1111" s="2237"/>
      <c r="W1111" s="2237"/>
      <c r="X1111" s="2237"/>
      <c r="Y1111" s="2237"/>
      <c r="Z1111" s="2237"/>
      <c r="AA1111" s="2237"/>
      <c r="AB1111" s="2238"/>
      <c r="AC1111" s="2238"/>
      <c r="AD1111" s="2238"/>
      <c r="AE1111" s="2238"/>
      <c r="AF1111" s="2237"/>
      <c r="AG1111" s="2237"/>
      <c r="AH1111" s="2237"/>
      <c r="AI1111" s="2237"/>
      <c r="AJ1111" s="2237"/>
      <c r="AK1111" s="2237"/>
      <c r="AL1111" s="2237"/>
      <c r="AM1111" s="2237"/>
      <c r="AN1111" s="2237"/>
      <c r="AO1111" s="2237"/>
      <c r="AP1111" s="2237"/>
      <c r="AQ1111" s="2237"/>
      <c r="AR1111" s="2237"/>
      <c r="AS1111" s="2237"/>
      <c r="AT1111" s="2237"/>
      <c r="AU1111" s="2237"/>
      <c r="AV1111" s="2237"/>
      <c r="AW1111" s="2237"/>
      <c r="AX1111" s="2237"/>
      <c r="AY1111" s="2237"/>
      <c r="AZ1111" s="2237"/>
      <c r="BA1111" s="2237"/>
      <c r="BB1111" s="2237"/>
      <c r="BC1111" s="2237"/>
      <c r="BD1111" s="2237"/>
      <c r="BE1111" s="2237"/>
      <c r="BF1111" s="2237"/>
      <c r="BG1111" s="2237"/>
      <c r="BH1111" s="2237"/>
      <c r="BI1111" s="2237"/>
      <c r="BJ1111" s="2237"/>
      <c r="BK1111" s="2237"/>
      <c r="BL1111" s="2237"/>
      <c r="BM1111" s="2237"/>
      <c r="BN1111" s="2237"/>
      <c r="BO1111" s="2237"/>
      <c r="BP1111" s="2237"/>
      <c r="BQ1111" s="2237"/>
      <c r="BR1111" s="2237"/>
      <c r="BS1111" s="2238"/>
      <c r="BT1111" s="2237"/>
      <c r="BU1111" s="2237"/>
      <c r="BV1111" s="2237"/>
      <c r="BW1111" s="2237"/>
      <c r="BX1111" s="2237"/>
      <c r="BY1111" s="2237"/>
      <c r="BZ1111" s="2237"/>
      <c r="CA1111" s="2237"/>
      <c r="CB1111" s="2237"/>
      <c r="CC1111" s="2237"/>
      <c r="CD1111" s="2237"/>
      <c r="CE1111" s="2237"/>
      <c r="CF1111" s="2237"/>
      <c r="CG1111" s="2237"/>
      <c r="CH1111" s="2237"/>
      <c r="CI1111" s="2237"/>
      <c r="CJ1111" s="2237"/>
      <c r="CK1111" s="2237"/>
      <c r="CL1111" s="2237"/>
      <c r="CM1111" s="2238"/>
      <c r="CN1111" s="2238"/>
      <c r="CO1111" s="2239"/>
      <c r="CQ1111" s="1653"/>
    </row>
    <row r="1112" spans="1:95" s="551" customFormat="1" x14ac:dyDescent="0.2">
      <c r="A1112" s="2170"/>
      <c r="B1112" s="2236"/>
      <c r="C1112" s="2164"/>
      <c r="D1112" s="2164"/>
      <c r="E1112" s="2165"/>
      <c r="F1112" s="2167"/>
      <c r="G1112" s="2164"/>
      <c r="H1112" s="2167"/>
      <c r="I1112" s="2237"/>
      <c r="J1112" s="2237"/>
      <c r="K1112" s="2237"/>
      <c r="L1112" s="2237"/>
      <c r="M1112" s="2237"/>
      <c r="N1112" s="2237"/>
      <c r="O1112" s="2237"/>
      <c r="P1112" s="2237"/>
      <c r="Q1112" s="2237"/>
      <c r="R1112" s="2237"/>
      <c r="S1112" s="2237"/>
      <c r="T1112" s="2237"/>
      <c r="U1112" s="2237"/>
      <c r="V1112" s="2237"/>
      <c r="W1112" s="2237"/>
      <c r="X1112" s="2237"/>
      <c r="Y1112" s="2237"/>
      <c r="Z1112" s="2237"/>
      <c r="AA1112" s="2237"/>
      <c r="AB1112" s="2238"/>
      <c r="AC1112" s="2238"/>
      <c r="AD1112" s="2238"/>
      <c r="AE1112" s="2238"/>
      <c r="AF1112" s="2237"/>
      <c r="AG1112" s="2237"/>
      <c r="AH1112" s="2237"/>
      <c r="AI1112" s="2237"/>
      <c r="AJ1112" s="2237"/>
      <c r="AK1112" s="2237"/>
      <c r="AL1112" s="2237"/>
      <c r="AM1112" s="2237"/>
      <c r="AN1112" s="2237"/>
      <c r="AO1112" s="2237"/>
      <c r="AP1112" s="2237"/>
      <c r="AQ1112" s="2237"/>
      <c r="AR1112" s="2237"/>
      <c r="AS1112" s="2237"/>
      <c r="AT1112" s="2237"/>
      <c r="AU1112" s="2237"/>
      <c r="AV1112" s="2237"/>
      <c r="AW1112" s="2237"/>
      <c r="AX1112" s="2237"/>
      <c r="AY1112" s="2237"/>
      <c r="AZ1112" s="2237"/>
      <c r="BA1112" s="2237"/>
      <c r="BB1112" s="2237"/>
      <c r="BC1112" s="2237"/>
      <c r="BD1112" s="2237"/>
      <c r="BE1112" s="2237"/>
      <c r="BF1112" s="2237"/>
      <c r="BG1112" s="2237"/>
      <c r="BH1112" s="2237"/>
      <c r="BI1112" s="2237"/>
      <c r="BJ1112" s="2237"/>
      <c r="BK1112" s="2237"/>
      <c r="BL1112" s="2237"/>
      <c r="BM1112" s="2237"/>
      <c r="BN1112" s="2237"/>
      <c r="BO1112" s="2237"/>
      <c r="BP1112" s="2237"/>
      <c r="BQ1112" s="2237"/>
      <c r="BR1112" s="2237"/>
      <c r="BS1112" s="2238"/>
      <c r="BT1112" s="2237"/>
      <c r="BU1112" s="2237"/>
      <c r="BV1112" s="2237"/>
      <c r="BW1112" s="2237"/>
      <c r="BX1112" s="2237"/>
      <c r="BY1112" s="2237"/>
      <c r="BZ1112" s="2237"/>
      <c r="CA1112" s="2237"/>
      <c r="CB1112" s="2237"/>
      <c r="CC1112" s="2237"/>
      <c r="CD1112" s="2237"/>
      <c r="CE1112" s="2237"/>
      <c r="CF1112" s="2237"/>
      <c r="CG1112" s="2237"/>
      <c r="CH1112" s="2237"/>
      <c r="CI1112" s="2237"/>
      <c r="CJ1112" s="2237"/>
      <c r="CK1112" s="2237"/>
      <c r="CL1112" s="2237"/>
      <c r="CM1112" s="2238"/>
      <c r="CN1112" s="2238"/>
      <c r="CO1112" s="2239"/>
      <c r="CQ1112" s="1653"/>
    </row>
    <row r="1113" spans="1:95" s="551" customFormat="1" x14ac:dyDescent="0.2">
      <c r="A1113" s="2170"/>
      <c r="B1113" s="2236"/>
      <c r="C1113" s="2164"/>
      <c r="D1113" s="2164"/>
      <c r="E1113" s="2165"/>
      <c r="F1113" s="2167"/>
      <c r="G1113" s="2164"/>
      <c r="H1113" s="2167"/>
      <c r="I1113" s="2237"/>
      <c r="J1113" s="2237"/>
      <c r="K1113" s="2237"/>
      <c r="L1113" s="2237"/>
      <c r="M1113" s="2237"/>
      <c r="N1113" s="2237"/>
      <c r="O1113" s="2237"/>
      <c r="P1113" s="2237"/>
      <c r="Q1113" s="2237"/>
      <c r="R1113" s="2237"/>
      <c r="S1113" s="2237"/>
      <c r="T1113" s="2237"/>
      <c r="U1113" s="2237"/>
      <c r="V1113" s="2237"/>
      <c r="W1113" s="2237"/>
      <c r="X1113" s="2237"/>
      <c r="Y1113" s="2237"/>
      <c r="Z1113" s="2237"/>
      <c r="AA1113" s="2237"/>
      <c r="AB1113" s="2238"/>
      <c r="AC1113" s="2238"/>
      <c r="AD1113" s="2238"/>
      <c r="AE1113" s="2238"/>
      <c r="AF1113" s="2237"/>
      <c r="AG1113" s="2237"/>
      <c r="AH1113" s="2237"/>
      <c r="AI1113" s="2237"/>
      <c r="AJ1113" s="2237"/>
      <c r="AK1113" s="2237"/>
      <c r="AL1113" s="2237"/>
      <c r="AM1113" s="2237"/>
      <c r="AN1113" s="2237"/>
      <c r="AO1113" s="2237"/>
      <c r="AP1113" s="2237"/>
      <c r="AQ1113" s="2237"/>
      <c r="AR1113" s="2237"/>
      <c r="AS1113" s="2237"/>
      <c r="AT1113" s="2237"/>
      <c r="AU1113" s="2237"/>
      <c r="AV1113" s="2237"/>
      <c r="AW1113" s="2237"/>
      <c r="AX1113" s="2237"/>
      <c r="AY1113" s="2237"/>
      <c r="AZ1113" s="2237"/>
      <c r="BA1113" s="2237"/>
      <c r="BB1113" s="2237"/>
      <c r="BC1113" s="2237"/>
      <c r="BD1113" s="2237"/>
      <c r="BE1113" s="2237"/>
      <c r="BF1113" s="2237"/>
      <c r="BG1113" s="2237"/>
      <c r="BH1113" s="2237"/>
      <c r="BI1113" s="2237"/>
      <c r="BJ1113" s="2237"/>
      <c r="BK1113" s="2237"/>
      <c r="BL1113" s="2237"/>
      <c r="BM1113" s="2237"/>
      <c r="BN1113" s="2237"/>
      <c r="BO1113" s="2237"/>
      <c r="BP1113" s="2237"/>
      <c r="BQ1113" s="2237"/>
      <c r="BR1113" s="2237"/>
      <c r="BS1113" s="2238"/>
      <c r="BT1113" s="2237"/>
      <c r="BU1113" s="2237"/>
      <c r="BV1113" s="2237"/>
      <c r="BW1113" s="2237"/>
      <c r="BX1113" s="2237"/>
      <c r="BY1113" s="2237"/>
      <c r="BZ1113" s="2237"/>
      <c r="CA1113" s="2237"/>
      <c r="CB1113" s="2237"/>
      <c r="CC1113" s="2237"/>
      <c r="CD1113" s="2237"/>
      <c r="CE1113" s="2237"/>
      <c r="CF1113" s="2237"/>
      <c r="CG1113" s="2237"/>
      <c r="CH1113" s="2237"/>
      <c r="CI1113" s="2237"/>
      <c r="CJ1113" s="2237"/>
      <c r="CK1113" s="2237"/>
      <c r="CL1113" s="2237"/>
      <c r="CM1113" s="2238"/>
      <c r="CN1113" s="2238"/>
      <c r="CO1113" s="2239"/>
      <c r="CQ1113" s="1653"/>
    </row>
    <row r="1114" spans="1:95" s="551" customFormat="1" x14ac:dyDescent="0.2">
      <c r="A1114" s="2170"/>
      <c r="B1114" s="2236"/>
      <c r="C1114" s="2164"/>
      <c r="D1114" s="2164"/>
      <c r="E1114" s="2165"/>
      <c r="F1114" s="2167"/>
      <c r="G1114" s="2164"/>
      <c r="H1114" s="2167"/>
      <c r="I1114" s="2237"/>
      <c r="J1114" s="2237"/>
      <c r="K1114" s="2237"/>
      <c r="L1114" s="2237"/>
      <c r="M1114" s="2237"/>
      <c r="N1114" s="2237"/>
      <c r="O1114" s="2237"/>
      <c r="P1114" s="2237"/>
      <c r="Q1114" s="2237"/>
      <c r="R1114" s="2237"/>
      <c r="S1114" s="2237"/>
      <c r="T1114" s="2237"/>
      <c r="U1114" s="2237"/>
      <c r="V1114" s="2237"/>
      <c r="W1114" s="2237"/>
      <c r="X1114" s="2237"/>
      <c r="Y1114" s="2237"/>
      <c r="Z1114" s="2237"/>
      <c r="AA1114" s="2237"/>
      <c r="AB1114" s="2238"/>
      <c r="AC1114" s="2238"/>
      <c r="AD1114" s="2238"/>
      <c r="AE1114" s="2238"/>
      <c r="AF1114" s="2237"/>
      <c r="AG1114" s="2237"/>
      <c r="AH1114" s="2237"/>
      <c r="AI1114" s="2237"/>
      <c r="AJ1114" s="2237"/>
      <c r="AK1114" s="2237"/>
      <c r="AL1114" s="2237"/>
      <c r="AM1114" s="2237"/>
      <c r="AN1114" s="2237"/>
      <c r="AO1114" s="2237"/>
      <c r="AP1114" s="2237"/>
      <c r="AQ1114" s="2237"/>
      <c r="AR1114" s="2237"/>
      <c r="AS1114" s="2237"/>
      <c r="AT1114" s="2237"/>
      <c r="AU1114" s="2237"/>
      <c r="AV1114" s="2237"/>
      <c r="AW1114" s="2237"/>
      <c r="AX1114" s="2237"/>
      <c r="AY1114" s="2237"/>
      <c r="AZ1114" s="2237"/>
      <c r="BA1114" s="2237"/>
      <c r="BB1114" s="2237"/>
      <c r="BC1114" s="2237"/>
      <c r="BD1114" s="2237"/>
      <c r="BE1114" s="2237"/>
      <c r="BF1114" s="2237"/>
      <c r="BG1114" s="2237"/>
      <c r="BH1114" s="2237"/>
      <c r="BI1114" s="2237"/>
      <c r="BJ1114" s="2237"/>
      <c r="BK1114" s="2237"/>
      <c r="BL1114" s="2237"/>
      <c r="BM1114" s="2237"/>
      <c r="BN1114" s="2237"/>
      <c r="BO1114" s="2237"/>
      <c r="BP1114" s="2237"/>
      <c r="BQ1114" s="2237"/>
      <c r="BR1114" s="2237"/>
      <c r="BS1114" s="2238"/>
      <c r="BT1114" s="2237"/>
      <c r="BU1114" s="2237"/>
      <c r="BV1114" s="2237"/>
      <c r="BW1114" s="2237"/>
      <c r="BX1114" s="2237"/>
      <c r="BY1114" s="2237"/>
      <c r="BZ1114" s="2237"/>
      <c r="CA1114" s="2237"/>
      <c r="CB1114" s="2237"/>
      <c r="CC1114" s="2237"/>
      <c r="CD1114" s="2237"/>
      <c r="CE1114" s="2237"/>
      <c r="CF1114" s="2237"/>
      <c r="CG1114" s="2237"/>
      <c r="CH1114" s="2237"/>
      <c r="CI1114" s="2237"/>
      <c r="CJ1114" s="2237"/>
      <c r="CK1114" s="2237"/>
      <c r="CL1114" s="2237"/>
      <c r="CM1114" s="2238"/>
      <c r="CN1114" s="2238"/>
      <c r="CO1114" s="2239"/>
      <c r="CQ1114" s="1653"/>
    </row>
    <row r="1115" spans="1:95" s="551" customFormat="1" x14ac:dyDescent="0.2">
      <c r="A1115" s="2170"/>
      <c r="B1115" s="2236"/>
      <c r="C1115" s="2164"/>
      <c r="D1115" s="2164"/>
      <c r="E1115" s="2165"/>
      <c r="F1115" s="2167"/>
      <c r="G1115" s="2164"/>
      <c r="H1115" s="2167"/>
      <c r="I1115" s="2237"/>
      <c r="J1115" s="2237"/>
      <c r="K1115" s="2237"/>
      <c r="L1115" s="2237"/>
      <c r="M1115" s="2237"/>
      <c r="N1115" s="2237"/>
      <c r="O1115" s="2237"/>
      <c r="P1115" s="2237"/>
      <c r="Q1115" s="2237"/>
      <c r="R1115" s="2237"/>
      <c r="S1115" s="2237"/>
      <c r="T1115" s="2237"/>
      <c r="U1115" s="2237"/>
      <c r="V1115" s="2237"/>
      <c r="W1115" s="2237"/>
      <c r="X1115" s="2237"/>
      <c r="Y1115" s="2237"/>
      <c r="Z1115" s="2237"/>
      <c r="AA1115" s="2237"/>
      <c r="AB1115" s="2238"/>
      <c r="AC1115" s="2238"/>
      <c r="AD1115" s="2238"/>
      <c r="AE1115" s="2238"/>
      <c r="AF1115" s="2237"/>
      <c r="AG1115" s="2237"/>
      <c r="AH1115" s="2237"/>
      <c r="AI1115" s="2237"/>
      <c r="AJ1115" s="2237"/>
      <c r="AK1115" s="2237"/>
      <c r="AL1115" s="2237"/>
      <c r="AM1115" s="2237"/>
      <c r="AN1115" s="2237"/>
      <c r="AO1115" s="2237"/>
      <c r="AP1115" s="2237"/>
      <c r="AQ1115" s="2237"/>
      <c r="AR1115" s="2237"/>
      <c r="AS1115" s="2237"/>
      <c r="AT1115" s="2237"/>
      <c r="AU1115" s="2237"/>
      <c r="AV1115" s="2237"/>
      <c r="AW1115" s="2237"/>
      <c r="AX1115" s="2237"/>
      <c r="AY1115" s="2237"/>
      <c r="AZ1115" s="2237"/>
      <c r="BA1115" s="2237"/>
      <c r="BB1115" s="2237"/>
      <c r="BC1115" s="2237"/>
      <c r="BD1115" s="2237"/>
      <c r="BE1115" s="2237"/>
      <c r="BF1115" s="2237"/>
      <c r="BG1115" s="2237"/>
      <c r="BH1115" s="2237"/>
      <c r="BI1115" s="2237"/>
      <c r="BJ1115" s="2237"/>
      <c r="BK1115" s="2237"/>
      <c r="BL1115" s="2237"/>
      <c r="BM1115" s="2237"/>
      <c r="BN1115" s="2237"/>
      <c r="BO1115" s="2237"/>
      <c r="BP1115" s="2237"/>
      <c r="BQ1115" s="2237"/>
      <c r="BR1115" s="2237"/>
      <c r="BS1115" s="2238"/>
      <c r="BT1115" s="2237"/>
      <c r="BU1115" s="2237"/>
      <c r="BV1115" s="2237"/>
      <c r="BW1115" s="2237"/>
      <c r="BX1115" s="2237"/>
      <c r="BY1115" s="2237"/>
      <c r="BZ1115" s="2237"/>
      <c r="CA1115" s="2237"/>
      <c r="CB1115" s="2237"/>
      <c r="CC1115" s="2237"/>
      <c r="CD1115" s="2237"/>
      <c r="CE1115" s="2237"/>
      <c r="CF1115" s="2237"/>
      <c r="CG1115" s="2237"/>
      <c r="CH1115" s="2237"/>
      <c r="CI1115" s="2237"/>
      <c r="CJ1115" s="2237"/>
      <c r="CK1115" s="2237"/>
      <c r="CL1115" s="2237"/>
      <c r="CM1115" s="2238"/>
      <c r="CN1115" s="2238"/>
      <c r="CO1115" s="2239"/>
      <c r="CQ1115" s="1653"/>
    </row>
    <row r="1116" spans="1:95" s="551" customFormat="1" x14ac:dyDescent="0.2">
      <c r="A1116" s="2170"/>
      <c r="B1116" s="2236"/>
      <c r="C1116" s="2164"/>
      <c r="D1116" s="2164"/>
      <c r="E1116" s="2165"/>
      <c r="F1116" s="2167"/>
      <c r="G1116" s="2164"/>
      <c r="H1116" s="2167"/>
      <c r="I1116" s="2237"/>
      <c r="J1116" s="2237"/>
      <c r="K1116" s="2237"/>
      <c r="L1116" s="2237"/>
      <c r="M1116" s="2237"/>
      <c r="N1116" s="2237"/>
      <c r="O1116" s="2237"/>
      <c r="P1116" s="2237"/>
      <c r="Q1116" s="2237"/>
      <c r="R1116" s="2237"/>
      <c r="S1116" s="2237"/>
      <c r="T1116" s="2237"/>
      <c r="U1116" s="2237"/>
      <c r="V1116" s="2237"/>
      <c r="W1116" s="2237"/>
      <c r="X1116" s="2237"/>
      <c r="Y1116" s="2237"/>
      <c r="Z1116" s="2237"/>
      <c r="AA1116" s="2237"/>
      <c r="AB1116" s="2238"/>
      <c r="AC1116" s="2238"/>
      <c r="AD1116" s="2238"/>
      <c r="AE1116" s="2238"/>
      <c r="AF1116" s="2237"/>
      <c r="AG1116" s="2237"/>
      <c r="AH1116" s="2237"/>
      <c r="AI1116" s="2237"/>
      <c r="AJ1116" s="2237"/>
      <c r="AK1116" s="2237"/>
      <c r="AL1116" s="2237"/>
      <c r="AM1116" s="2237"/>
      <c r="AN1116" s="2237"/>
      <c r="AO1116" s="2237"/>
      <c r="AP1116" s="2237"/>
      <c r="AQ1116" s="2237"/>
      <c r="AR1116" s="2237"/>
      <c r="AS1116" s="2237"/>
      <c r="AT1116" s="2237"/>
      <c r="AU1116" s="2237"/>
      <c r="AV1116" s="2237"/>
      <c r="AW1116" s="2237"/>
      <c r="AX1116" s="2237"/>
      <c r="AY1116" s="2237"/>
      <c r="AZ1116" s="2237"/>
      <c r="BA1116" s="2237"/>
      <c r="BB1116" s="2237"/>
      <c r="BC1116" s="2237"/>
      <c r="BD1116" s="2237"/>
      <c r="BE1116" s="2237"/>
      <c r="BF1116" s="2237"/>
      <c r="BG1116" s="2237"/>
      <c r="BH1116" s="2237"/>
      <c r="BI1116" s="2237"/>
      <c r="BJ1116" s="2237"/>
      <c r="BK1116" s="2237"/>
      <c r="BL1116" s="2237"/>
      <c r="BM1116" s="2237"/>
      <c r="BN1116" s="2237"/>
      <c r="BO1116" s="2237"/>
      <c r="BP1116" s="2237"/>
      <c r="BQ1116" s="2237"/>
      <c r="BR1116" s="2237"/>
      <c r="BS1116" s="2238"/>
      <c r="BT1116" s="2237"/>
      <c r="BU1116" s="2237"/>
      <c r="BV1116" s="2237"/>
      <c r="BW1116" s="2237"/>
      <c r="BX1116" s="2237"/>
      <c r="BY1116" s="2237"/>
      <c r="BZ1116" s="2237"/>
      <c r="CA1116" s="2237"/>
      <c r="CB1116" s="2237"/>
      <c r="CC1116" s="2237"/>
      <c r="CD1116" s="2237"/>
      <c r="CE1116" s="2237"/>
      <c r="CF1116" s="2237"/>
      <c r="CG1116" s="2237"/>
      <c r="CH1116" s="2237"/>
      <c r="CI1116" s="2237"/>
      <c r="CJ1116" s="2237"/>
      <c r="CK1116" s="2237"/>
      <c r="CL1116" s="2237"/>
      <c r="CM1116" s="2238"/>
      <c r="CN1116" s="2238"/>
      <c r="CO1116" s="2239"/>
      <c r="CQ1116" s="1653"/>
    </row>
    <row r="1117" spans="1:95" s="551" customFormat="1" x14ac:dyDescent="0.2">
      <c r="A1117" s="2170"/>
      <c r="B1117" s="2236"/>
      <c r="C1117" s="2164"/>
      <c r="D1117" s="2164"/>
      <c r="E1117" s="2165"/>
      <c r="F1117" s="2167"/>
      <c r="G1117" s="2164"/>
      <c r="H1117" s="2167"/>
      <c r="I1117" s="2237"/>
      <c r="J1117" s="2237"/>
      <c r="K1117" s="2237"/>
      <c r="L1117" s="2237"/>
      <c r="M1117" s="2237"/>
      <c r="N1117" s="2237"/>
      <c r="O1117" s="2237"/>
      <c r="P1117" s="2237"/>
      <c r="Q1117" s="2237"/>
      <c r="R1117" s="2237"/>
      <c r="S1117" s="2237"/>
      <c r="T1117" s="2237"/>
      <c r="U1117" s="2237"/>
      <c r="V1117" s="2237"/>
      <c r="W1117" s="2237"/>
      <c r="X1117" s="2237"/>
      <c r="Y1117" s="2237"/>
      <c r="Z1117" s="2237"/>
      <c r="AA1117" s="2237"/>
      <c r="AB1117" s="2238"/>
      <c r="AC1117" s="2238"/>
      <c r="AD1117" s="2238"/>
      <c r="AE1117" s="2238"/>
      <c r="AF1117" s="2237"/>
      <c r="AG1117" s="2237"/>
      <c r="AH1117" s="2237"/>
      <c r="AI1117" s="2237"/>
      <c r="AJ1117" s="2237"/>
      <c r="AK1117" s="2237"/>
      <c r="AL1117" s="2237"/>
      <c r="AM1117" s="2237"/>
      <c r="AN1117" s="2237"/>
      <c r="AO1117" s="2237"/>
      <c r="AP1117" s="2237"/>
      <c r="AQ1117" s="2237"/>
      <c r="AR1117" s="2237"/>
      <c r="AS1117" s="2237"/>
      <c r="AT1117" s="2237"/>
      <c r="AU1117" s="2237"/>
      <c r="AV1117" s="2237"/>
      <c r="AW1117" s="2237"/>
      <c r="AX1117" s="2237"/>
      <c r="AY1117" s="2237"/>
      <c r="AZ1117" s="2237"/>
      <c r="BA1117" s="2237"/>
      <c r="BB1117" s="2237"/>
      <c r="BC1117" s="2237"/>
      <c r="BD1117" s="2237"/>
      <c r="BE1117" s="2237"/>
      <c r="BF1117" s="2237"/>
      <c r="BG1117" s="2237"/>
      <c r="BH1117" s="2237"/>
      <c r="BI1117" s="2237"/>
      <c r="BJ1117" s="2237"/>
      <c r="BK1117" s="2237"/>
      <c r="BL1117" s="2237"/>
      <c r="BM1117" s="2237"/>
      <c r="BN1117" s="2237"/>
      <c r="BO1117" s="2237"/>
      <c r="BP1117" s="2237"/>
      <c r="BQ1117" s="2237"/>
      <c r="BR1117" s="2237"/>
      <c r="BS1117" s="2238"/>
      <c r="BT1117" s="2237"/>
      <c r="BU1117" s="2237"/>
      <c r="BV1117" s="2237"/>
      <c r="BW1117" s="2237"/>
      <c r="BX1117" s="2237"/>
      <c r="BY1117" s="2237"/>
      <c r="BZ1117" s="2237"/>
      <c r="CA1117" s="2237"/>
      <c r="CB1117" s="2237"/>
      <c r="CC1117" s="2237"/>
      <c r="CD1117" s="2237"/>
      <c r="CE1117" s="2237"/>
      <c r="CF1117" s="2237"/>
      <c r="CG1117" s="2237"/>
      <c r="CH1117" s="2237"/>
      <c r="CI1117" s="2237"/>
      <c r="CJ1117" s="2237"/>
      <c r="CK1117" s="2237"/>
      <c r="CL1117" s="2237"/>
      <c r="CM1117" s="2238"/>
      <c r="CN1117" s="2238"/>
      <c r="CO1117" s="2239"/>
      <c r="CQ1117" s="1653"/>
    </row>
    <row r="1118" spans="1:95" s="551" customFormat="1" x14ac:dyDescent="0.2">
      <c r="A1118" s="2170"/>
      <c r="B1118" s="2236"/>
      <c r="C1118" s="2164"/>
      <c r="D1118" s="2164"/>
      <c r="E1118" s="2165"/>
      <c r="F1118" s="2167"/>
      <c r="G1118" s="2164"/>
      <c r="H1118" s="2167"/>
      <c r="I1118" s="2237"/>
      <c r="J1118" s="2237"/>
      <c r="K1118" s="2237"/>
      <c r="L1118" s="2237"/>
      <c r="M1118" s="2237"/>
      <c r="N1118" s="2237"/>
      <c r="O1118" s="2237"/>
      <c r="P1118" s="2237"/>
      <c r="Q1118" s="2237"/>
      <c r="R1118" s="2237"/>
      <c r="S1118" s="2237"/>
      <c r="T1118" s="2237"/>
      <c r="U1118" s="2237"/>
      <c r="V1118" s="2237"/>
      <c r="W1118" s="2237"/>
      <c r="X1118" s="2237"/>
      <c r="Y1118" s="2237"/>
      <c r="Z1118" s="2237"/>
      <c r="AA1118" s="2237"/>
      <c r="AB1118" s="2238"/>
      <c r="AC1118" s="2238"/>
      <c r="AD1118" s="2238"/>
      <c r="AE1118" s="2238"/>
      <c r="AF1118" s="2237"/>
      <c r="AG1118" s="2237"/>
      <c r="AH1118" s="2237"/>
      <c r="AI1118" s="2237"/>
      <c r="AJ1118" s="2237"/>
      <c r="AK1118" s="2237"/>
      <c r="AL1118" s="2237"/>
      <c r="AM1118" s="2237"/>
      <c r="AN1118" s="2237"/>
      <c r="AO1118" s="2237"/>
      <c r="AP1118" s="2237"/>
      <c r="AQ1118" s="2237"/>
      <c r="AR1118" s="2237"/>
      <c r="AS1118" s="2237"/>
      <c r="AT1118" s="2237"/>
      <c r="AU1118" s="2237"/>
      <c r="AV1118" s="2237"/>
      <c r="AW1118" s="2237"/>
      <c r="AX1118" s="2237"/>
      <c r="AY1118" s="2237"/>
      <c r="AZ1118" s="2237"/>
      <c r="BA1118" s="2237"/>
      <c r="BB1118" s="2237"/>
      <c r="BC1118" s="2237"/>
      <c r="BD1118" s="2237"/>
      <c r="BE1118" s="2237"/>
      <c r="BF1118" s="2237"/>
      <c r="BG1118" s="2237"/>
      <c r="BH1118" s="2237"/>
      <c r="BI1118" s="2237"/>
      <c r="BJ1118" s="2237"/>
      <c r="BK1118" s="2237"/>
      <c r="BL1118" s="2237"/>
      <c r="BM1118" s="2237"/>
      <c r="BN1118" s="2237"/>
      <c r="BO1118" s="2237"/>
      <c r="BP1118" s="2237"/>
      <c r="BQ1118" s="2237"/>
      <c r="BR1118" s="2237"/>
      <c r="BS1118" s="2238"/>
      <c r="BT1118" s="2237"/>
      <c r="BU1118" s="2237"/>
      <c r="BV1118" s="2237"/>
      <c r="BW1118" s="2237"/>
      <c r="BX1118" s="2237"/>
      <c r="BY1118" s="2237"/>
      <c r="BZ1118" s="2237"/>
      <c r="CA1118" s="2237"/>
      <c r="CB1118" s="2237"/>
      <c r="CC1118" s="2237"/>
      <c r="CD1118" s="2237"/>
      <c r="CE1118" s="2237"/>
      <c r="CF1118" s="2237"/>
      <c r="CG1118" s="2237"/>
      <c r="CH1118" s="2237"/>
      <c r="CI1118" s="2237"/>
      <c r="CJ1118" s="2237"/>
      <c r="CK1118" s="2237"/>
      <c r="CL1118" s="2237"/>
      <c r="CM1118" s="2238"/>
      <c r="CN1118" s="2238"/>
      <c r="CO1118" s="2239"/>
      <c r="CQ1118" s="1653"/>
    </row>
    <row r="1119" spans="1:95" s="551" customFormat="1" x14ac:dyDescent="0.2">
      <c r="A1119" s="2170"/>
      <c r="B1119" s="2236"/>
      <c r="C1119" s="2164"/>
      <c r="D1119" s="2164"/>
      <c r="E1119" s="2165"/>
      <c r="F1119" s="2167"/>
      <c r="G1119" s="2164"/>
      <c r="H1119" s="2167"/>
      <c r="I1119" s="2237"/>
      <c r="J1119" s="2237"/>
      <c r="K1119" s="2237"/>
      <c r="L1119" s="2237"/>
      <c r="M1119" s="2237"/>
      <c r="N1119" s="2237"/>
      <c r="O1119" s="2237"/>
      <c r="P1119" s="2237"/>
      <c r="Q1119" s="2237"/>
      <c r="R1119" s="2237"/>
      <c r="S1119" s="2237"/>
      <c r="T1119" s="2237"/>
      <c r="U1119" s="2237"/>
      <c r="V1119" s="2237"/>
      <c r="W1119" s="2237"/>
      <c r="X1119" s="2237"/>
      <c r="Y1119" s="2237"/>
      <c r="Z1119" s="2237"/>
      <c r="AA1119" s="2237"/>
      <c r="AB1119" s="2238"/>
      <c r="AC1119" s="2238"/>
      <c r="AD1119" s="2238"/>
      <c r="AE1119" s="2238"/>
      <c r="AF1119" s="2237"/>
      <c r="AG1119" s="2237"/>
      <c r="AH1119" s="2237"/>
      <c r="AI1119" s="2237"/>
      <c r="AJ1119" s="2237"/>
      <c r="AK1119" s="2237"/>
      <c r="AL1119" s="2237"/>
      <c r="AM1119" s="2237"/>
      <c r="AN1119" s="2237"/>
      <c r="AO1119" s="2237"/>
      <c r="AP1119" s="2237"/>
      <c r="AQ1119" s="2237"/>
      <c r="AR1119" s="2237"/>
      <c r="AS1119" s="2237"/>
      <c r="AT1119" s="2237"/>
      <c r="AU1119" s="2237"/>
      <c r="AV1119" s="2237"/>
      <c r="AW1119" s="2237"/>
      <c r="AX1119" s="2237"/>
      <c r="AY1119" s="2237"/>
      <c r="AZ1119" s="2237"/>
      <c r="BA1119" s="2237"/>
      <c r="BB1119" s="2237"/>
      <c r="BC1119" s="2237"/>
      <c r="BD1119" s="2237"/>
      <c r="BE1119" s="2237"/>
      <c r="BF1119" s="2237"/>
      <c r="BG1119" s="2237"/>
      <c r="BH1119" s="2237"/>
      <c r="BI1119" s="2237"/>
      <c r="BJ1119" s="2237"/>
      <c r="BK1119" s="2237"/>
      <c r="BL1119" s="2237"/>
      <c r="BM1119" s="2237"/>
      <c r="BN1119" s="2237"/>
      <c r="BO1119" s="2237"/>
      <c r="BP1119" s="2237"/>
      <c r="BQ1119" s="2237"/>
      <c r="BR1119" s="2237"/>
      <c r="BS1119" s="2238"/>
      <c r="BT1119" s="2237"/>
      <c r="BU1119" s="2237"/>
      <c r="BV1119" s="2237"/>
      <c r="BW1119" s="2237"/>
      <c r="BX1119" s="2237"/>
      <c r="BY1119" s="2237"/>
      <c r="BZ1119" s="2237"/>
      <c r="CA1119" s="2237"/>
      <c r="CB1119" s="2237"/>
      <c r="CC1119" s="2237"/>
      <c r="CD1119" s="2237"/>
      <c r="CE1119" s="2237"/>
      <c r="CF1119" s="2237"/>
      <c r="CG1119" s="2237"/>
      <c r="CH1119" s="2237"/>
      <c r="CI1119" s="2237"/>
      <c r="CJ1119" s="2237"/>
      <c r="CK1119" s="2237"/>
      <c r="CL1119" s="2237"/>
      <c r="CM1119" s="2238"/>
      <c r="CN1119" s="2238"/>
      <c r="CO1119" s="2239"/>
      <c r="CQ1119" s="1653"/>
    </row>
    <row r="1120" spans="1:95" s="551" customFormat="1" x14ac:dyDescent="0.2">
      <c r="A1120" s="2170"/>
      <c r="B1120" s="2236"/>
      <c r="C1120" s="2164"/>
      <c r="D1120" s="2164"/>
      <c r="E1120" s="2165"/>
      <c r="F1120" s="2167"/>
      <c r="G1120" s="2164"/>
      <c r="H1120" s="2167"/>
      <c r="I1120" s="2237"/>
      <c r="J1120" s="2237"/>
      <c r="K1120" s="2237"/>
      <c r="L1120" s="2237"/>
      <c r="M1120" s="2237"/>
      <c r="N1120" s="2237"/>
      <c r="O1120" s="2237"/>
      <c r="P1120" s="2237"/>
      <c r="Q1120" s="2237"/>
      <c r="R1120" s="2237"/>
      <c r="S1120" s="2237"/>
      <c r="T1120" s="2237"/>
      <c r="U1120" s="2237"/>
      <c r="V1120" s="2237"/>
      <c r="W1120" s="2237"/>
      <c r="X1120" s="2237"/>
      <c r="Y1120" s="2237"/>
      <c r="Z1120" s="2237"/>
      <c r="AA1120" s="2237"/>
      <c r="AB1120" s="2238"/>
      <c r="AC1120" s="2238"/>
      <c r="AD1120" s="2238"/>
      <c r="AE1120" s="2238"/>
      <c r="AF1120" s="2237"/>
      <c r="AG1120" s="2237"/>
      <c r="AH1120" s="2237"/>
      <c r="AI1120" s="2237"/>
      <c r="AJ1120" s="2237"/>
      <c r="AK1120" s="2237"/>
      <c r="AL1120" s="2237"/>
      <c r="AM1120" s="2237"/>
      <c r="AN1120" s="2237"/>
      <c r="AO1120" s="2237"/>
      <c r="AP1120" s="2237"/>
      <c r="AQ1120" s="2237"/>
      <c r="AR1120" s="2237"/>
      <c r="AS1120" s="2237"/>
      <c r="AT1120" s="2237"/>
      <c r="AU1120" s="2237"/>
      <c r="AV1120" s="2237"/>
      <c r="AW1120" s="2237"/>
      <c r="AX1120" s="2237"/>
      <c r="AY1120" s="2237"/>
      <c r="AZ1120" s="2237"/>
      <c r="BA1120" s="2237"/>
      <c r="BB1120" s="2237"/>
      <c r="BC1120" s="2237"/>
      <c r="BD1120" s="2237"/>
      <c r="BE1120" s="2237"/>
      <c r="BF1120" s="2237"/>
      <c r="BG1120" s="2237"/>
      <c r="BH1120" s="2237"/>
      <c r="BI1120" s="2237"/>
      <c r="BJ1120" s="2237"/>
      <c r="BK1120" s="2237"/>
      <c r="BL1120" s="2237"/>
      <c r="BM1120" s="2237"/>
      <c r="BN1120" s="2237"/>
      <c r="BO1120" s="2237"/>
      <c r="BP1120" s="2237"/>
      <c r="BQ1120" s="2237"/>
      <c r="BR1120" s="2237"/>
      <c r="BS1120" s="2238"/>
      <c r="BT1120" s="2237"/>
      <c r="BU1120" s="2237"/>
      <c r="BV1120" s="2237"/>
      <c r="BW1120" s="2237"/>
      <c r="BX1120" s="2237"/>
      <c r="BY1120" s="2237"/>
      <c r="BZ1120" s="2237"/>
      <c r="CA1120" s="2237"/>
      <c r="CB1120" s="2237"/>
      <c r="CC1120" s="2237"/>
      <c r="CD1120" s="2237"/>
      <c r="CE1120" s="2237"/>
      <c r="CF1120" s="2237"/>
      <c r="CG1120" s="2237"/>
      <c r="CH1120" s="2237"/>
      <c r="CI1120" s="2237"/>
      <c r="CJ1120" s="2237"/>
      <c r="CK1120" s="2237"/>
      <c r="CL1120" s="2237"/>
      <c r="CM1120" s="2238"/>
      <c r="CN1120" s="2238"/>
      <c r="CO1120" s="2239"/>
      <c r="CQ1120" s="1653"/>
    </row>
    <row r="1121" spans="1:95" s="551" customFormat="1" x14ac:dyDescent="0.2">
      <c r="A1121" s="2170"/>
      <c r="B1121" s="2236"/>
      <c r="C1121" s="2164"/>
      <c r="D1121" s="2164"/>
      <c r="E1121" s="2165"/>
      <c r="F1121" s="2167"/>
      <c r="G1121" s="2164"/>
      <c r="H1121" s="2167"/>
      <c r="I1121" s="2237"/>
      <c r="J1121" s="2237"/>
      <c r="K1121" s="2237"/>
      <c r="L1121" s="2237"/>
      <c r="M1121" s="2237"/>
      <c r="N1121" s="2237"/>
      <c r="O1121" s="2237"/>
      <c r="P1121" s="2237"/>
      <c r="Q1121" s="2237"/>
      <c r="R1121" s="2237"/>
      <c r="S1121" s="2237"/>
      <c r="T1121" s="2237"/>
      <c r="U1121" s="2237"/>
      <c r="V1121" s="2237"/>
      <c r="W1121" s="2237"/>
      <c r="X1121" s="2237"/>
      <c r="Y1121" s="2237"/>
      <c r="Z1121" s="2237"/>
      <c r="AA1121" s="2237"/>
      <c r="AB1121" s="2238"/>
      <c r="AC1121" s="2238"/>
      <c r="AD1121" s="2238"/>
      <c r="AE1121" s="2238"/>
      <c r="AF1121" s="2237"/>
      <c r="AG1121" s="2237"/>
      <c r="AH1121" s="2237"/>
      <c r="AI1121" s="2237"/>
      <c r="AJ1121" s="2237"/>
      <c r="AK1121" s="2237"/>
      <c r="AL1121" s="2237"/>
      <c r="AM1121" s="2237"/>
      <c r="AN1121" s="2237"/>
      <c r="AO1121" s="2237"/>
      <c r="AP1121" s="2237"/>
      <c r="AQ1121" s="2237"/>
      <c r="AR1121" s="2237"/>
      <c r="AS1121" s="2237"/>
      <c r="AT1121" s="2237"/>
      <c r="AU1121" s="2237"/>
      <c r="AV1121" s="2237"/>
      <c r="AW1121" s="2237"/>
      <c r="AX1121" s="2237"/>
      <c r="AY1121" s="2237"/>
      <c r="AZ1121" s="2237"/>
      <c r="BA1121" s="2237"/>
      <c r="BB1121" s="2237"/>
      <c r="BC1121" s="2237"/>
      <c r="BD1121" s="2237"/>
      <c r="BE1121" s="2237"/>
      <c r="BF1121" s="2237"/>
      <c r="BG1121" s="2237"/>
      <c r="BH1121" s="2237"/>
      <c r="BI1121" s="2237"/>
      <c r="BJ1121" s="2237"/>
      <c r="BK1121" s="2237"/>
      <c r="BL1121" s="2237"/>
      <c r="BM1121" s="2237"/>
      <c r="BN1121" s="2237"/>
      <c r="BO1121" s="2237"/>
      <c r="BP1121" s="2237"/>
      <c r="BQ1121" s="2237"/>
      <c r="BR1121" s="2237"/>
      <c r="BS1121" s="2238"/>
      <c r="BT1121" s="2237"/>
      <c r="BU1121" s="2237"/>
      <c r="BV1121" s="2237"/>
      <c r="BW1121" s="2237"/>
      <c r="BX1121" s="2237"/>
      <c r="BY1121" s="2237"/>
      <c r="BZ1121" s="2237"/>
      <c r="CA1121" s="2237"/>
      <c r="CB1121" s="2237"/>
      <c r="CC1121" s="2237"/>
      <c r="CD1121" s="2237"/>
      <c r="CE1121" s="2237"/>
      <c r="CF1121" s="2237"/>
      <c r="CG1121" s="2237"/>
      <c r="CH1121" s="2237"/>
      <c r="CI1121" s="2237"/>
      <c r="CJ1121" s="2237"/>
      <c r="CK1121" s="2237"/>
      <c r="CL1121" s="2237"/>
      <c r="CM1121" s="2238"/>
      <c r="CN1121" s="2238"/>
      <c r="CO1121" s="2239"/>
      <c r="CQ1121" s="1653"/>
    </row>
    <row r="1122" spans="1:95" s="551" customFormat="1" x14ac:dyDescent="0.2">
      <c r="A1122" s="2170"/>
      <c r="B1122" s="2236"/>
      <c r="C1122" s="2164"/>
      <c r="D1122" s="2164"/>
      <c r="E1122" s="2165"/>
      <c r="F1122" s="2167"/>
      <c r="G1122" s="2164"/>
      <c r="H1122" s="2167"/>
      <c r="I1122" s="2237"/>
      <c r="J1122" s="2237"/>
      <c r="K1122" s="2237"/>
      <c r="L1122" s="2237"/>
      <c r="M1122" s="2237"/>
      <c r="N1122" s="2237"/>
      <c r="O1122" s="2237"/>
      <c r="P1122" s="2237"/>
      <c r="Q1122" s="2237"/>
      <c r="R1122" s="2237"/>
      <c r="S1122" s="2237"/>
      <c r="T1122" s="2237"/>
      <c r="U1122" s="2237"/>
      <c r="V1122" s="2237"/>
      <c r="W1122" s="2237"/>
      <c r="X1122" s="2237"/>
      <c r="Y1122" s="2237"/>
      <c r="Z1122" s="2237"/>
      <c r="AA1122" s="2237"/>
      <c r="AB1122" s="2238"/>
      <c r="AC1122" s="2238"/>
      <c r="AD1122" s="2238"/>
      <c r="AE1122" s="2238"/>
      <c r="AF1122" s="2237"/>
      <c r="AG1122" s="2237"/>
      <c r="AH1122" s="2237"/>
      <c r="AI1122" s="2237"/>
      <c r="AJ1122" s="2237"/>
      <c r="AK1122" s="2237"/>
      <c r="AL1122" s="2237"/>
      <c r="AM1122" s="2237"/>
      <c r="AN1122" s="2237"/>
      <c r="AO1122" s="2237"/>
      <c r="AP1122" s="2237"/>
      <c r="AQ1122" s="2237"/>
      <c r="AR1122" s="2237"/>
      <c r="AS1122" s="2237"/>
      <c r="AT1122" s="2237"/>
      <c r="AU1122" s="2237"/>
      <c r="AV1122" s="2237"/>
      <c r="AW1122" s="2237"/>
      <c r="AX1122" s="2237"/>
      <c r="AY1122" s="2237"/>
      <c r="AZ1122" s="2237"/>
      <c r="BA1122" s="2237"/>
      <c r="BB1122" s="2237"/>
      <c r="BC1122" s="2237"/>
      <c r="BD1122" s="2237"/>
      <c r="BE1122" s="2237"/>
      <c r="BF1122" s="2237"/>
      <c r="BG1122" s="2237"/>
      <c r="BH1122" s="2237"/>
      <c r="BI1122" s="2237"/>
      <c r="BJ1122" s="2237"/>
      <c r="BK1122" s="2237"/>
      <c r="BL1122" s="2237"/>
      <c r="BM1122" s="2237"/>
      <c r="BN1122" s="2237"/>
      <c r="BO1122" s="2237"/>
      <c r="BP1122" s="2237"/>
      <c r="BQ1122" s="2237"/>
      <c r="BR1122" s="2237"/>
      <c r="BS1122" s="2238"/>
      <c r="BT1122" s="2237"/>
      <c r="BU1122" s="2237"/>
      <c r="BV1122" s="2237"/>
      <c r="BW1122" s="2237"/>
      <c r="BX1122" s="2237"/>
      <c r="BY1122" s="2237"/>
      <c r="BZ1122" s="2237"/>
      <c r="CA1122" s="2237"/>
      <c r="CB1122" s="2237"/>
      <c r="CC1122" s="2237"/>
      <c r="CD1122" s="2237"/>
      <c r="CE1122" s="2237"/>
      <c r="CF1122" s="2237"/>
      <c r="CG1122" s="2237"/>
      <c r="CH1122" s="2237"/>
      <c r="CI1122" s="2237"/>
      <c r="CJ1122" s="2237"/>
      <c r="CK1122" s="2237"/>
      <c r="CL1122" s="2237"/>
      <c r="CM1122" s="2238"/>
      <c r="CN1122" s="2238"/>
      <c r="CO1122" s="2239"/>
      <c r="CQ1122" s="1653"/>
    </row>
    <row r="1123" spans="1:95" s="551" customFormat="1" x14ac:dyDescent="0.2">
      <c r="A1123" s="2170"/>
      <c r="B1123" s="2236"/>
      <c r="C1123" s="2164"/>
      <c r="D1123" s="2164"/>
      <c r="E1123" s="2165"/>
      <c r="F1123" s="2167"/>
      <c r="G1123" s="2164"/>
      <c r="H1123" s="2167"/>
      <c r="I1123" s="2237"/>
      <c r="J1123" s="2237"/>
      <c r="K1123" s="2237"/>
      <c r="L1123" s="2237"/>
      <c r="M1123" s="2237"/>
      <c r="N1123" s="2237"/>
      <c r="O1123" s="2237"/>
      <c r="P1123" s="2237"/>
      <c r="Q1123" s="2237"/>
      <c r="R1123" s="2237"/>
      <c r="S1123" s="2237"/>
      <c r="T1123" s="2237"/>
      <c r="U1123" s="2237"/>
      <c r="V1123" s="2237"/>
      <c r="W1123" s="2237"/>
      <c r="X1123" s="2237"/>
      <c r="Y1123" s="2237"/>
      <c r="Z1123" s="2237"/>
      <c r="AA1123" s="2237"/>
      <c r="AB1123" s="2238"/>
      <c r="AC1123" s="2238"/>
      <c r="AD1123" s="2238"/>
      <c r="AE1123" s="2238"/>
      <c r="AF1123" s="2237"/>
      <c r="AG1123" s="2237"/>
      <c r="AH1123" s="2237"/>
      <c r="AI1123" s="2237"/>
      <c r="AJ1123" s="2237"/>
      <c r="AK1123" s="2237"/>
      <c r="AL1123" s="2237"/>
      <c r="AM1123" s="2237"/>
      <c r="AN1123" s="2237"/>
      <c r="AO1123" s="2237"/>
      <c r="AP1123" s="2237"/>
      <c r="AQ1123" s="2237"/>
      <c r="AR1123" s="2237"/>
      <c r="AS1123" s="2237"/>
      <c r="AT1123" s="2237"/>
      <c r="AU1123" s="2237"/>
      <c r="AV1123" s="2237"/>
      <c r="AW1123" s="2237"/>
      <c r="AX1123" s="2237"/>
      <c r="AY1123" s="2237"/>
      <c r="AZ1123" s="2237"/>
      <c r="BA1123" s="2237"/>
      <c r="BB1123" s="2237"/>
      <c r="BC1123" s="2237"/>
      <c r="BD1123" s="2237"/>
      <c r="BE1123" s="2237"/>
      <c r="BF1123" s="2237"/>
      <c r="BG1123" s="2237"/>
      <c r="BH1123" s="2237"/>
      <c r="BI1123" s="2237"/>
      <c r="BJ1123" s="2237"/>
      <c r="BK1123" s="2237"/>
      <c r="BL1123" s="2237"/>
      <c r="BM1123" s="2237"/>
      <c r="BN1123" s="2237"/>
      <c r="BO1123" s="2237"/>
      <c r="BP1123" s="2237"/>
      <c r="BQ1123" s="2237"/>
      <c r="BR1123" s="2237"/>
      <c r="BS1123" s="2238"/>
      <c r="BT1123" s="2237"/>
      <c r="BU1123" s="2237"/>
      <c r="BV1123" s="2237"/>
      <c r="BW1123" s="2237"/>
      <c r="BX1123" s="2237"/>
      <c r="BY1123" s="2237"/>
      <c r="BZ1123" s="2237"/>
      <c r="CA1123" s="2237"/>
      <c r="CB1123" s="2237"/>
      <c r="CC1123" s="2237"/>
      <c r="CD1123" s="2237"/>
      <c r="CE1123" s="2237"/>
      <c r="CF1123" s="2237"/>
      <c r="CG1123" s="2237"/>
      <c r="CH1123" s="2237"/>
      <c r="CI1123" s="2237"/>
      <c r="CJ1123" s="2237"/>
      <c r="CK1123" s="2237"/>
      <c r="CL1123" s="2237"/>
      <c r="CM1123" s="2238"/>
      <c r="CN1123" s="2238"/>
      <c r="CO1123" s="2239"/>
      <c r="CQ1123" s="1653"/>
    </row>
    <row r="1124" spans="1:95" s="551" customFormat="1" x14ac:dyDescent="0.2">
      <c r="A1124" s="2170"/>
      <c r="B1124" s="2236"/>
      <c r="C1124" s="2164"/>
      <c r="D1124" s="2164"/>
      <c r="E1124" s="2165"/>
      <c r="F1124" s="2167"/>
      <c r="G1124" s="2164"/>
      <c r="H1124" s="2167"/>
      <c r="I1124" s="2237"/>
      <c r="J1124" s="2237"/>
      <c r="K1124" s="2237"/>
      <c r="L1124" s="2237"/>
      <c r="M1124" s="2237"/>
      <c r="N1124" s="2237"/>
      <c r="O1124" s="2237"/>
      <c r="P1124" s="2237"/>
      <c r="Q1124" s="2237"/>
      <c r="R1124" s="2237"/>
      <c r="S1124" s="2237"/>
      <c r="T1124" s="2237"/>
      <c r="U1124" s="2237"/>
      <c r="V1124" s="2237"/>
      <c r="W1124" s="2237"/>
      <c r="X1124" s="2237"/>
      <c r="Y1124" s="2237"/>
      <c r="Z1124" s="2237"/>
      <c r="AA1124" s="2237"/>
      <c r="AB1124" s="2238"/>
      <c r="AC1124" s="2238"/>
      <c r="AD1124" s="2238"/>
      <c r="AE1124" s="2238"/>
      <c r="AF1124" s="2237"/>
      <c r="AG1124" s="2237"/>
      <c r="AH1124" s="2237"/>
      <c r="AI1124" s="2237"/>
      <c r="AJ1124" s="2237"/>
      <c r="AK1124" s="2237"/>
      <c r="AL1124" s="2237"/>
      <c r="AM1124" s="2237"/>
      <c r="AN1124" s="2237"/>
      <c r="AO1124" s="2237"/>
      <c r="AP1124" s="2237"/>
      <c r="AQ1124" s="2237"/>
      <c r="AR1124" s="2237"/>
      <c r="AS1124" s="2237"/>
      <c r="AT1124" s="2237"/>
      <c r="AU1124" s="2237"/>
      <c r="AV1124" s="2237"/>
      <c r="AW1124" s="2237"/>
      <c r="AX1124" s="2237"/>
      <c r="AY1124" s="2237"/>
      <c r="AZ1124" s="2237"/>
      <c r="BA1124" s="2237"/>
      <c r="BB1124" s="2237"/>
      <c r="BC1124" s="2237"/>
      <c r="BD1124" s="2237"/>
      <c r="BE1124" s="2237"/>
      <c r="BF1124" s="2237"/>
      <c r="BG1124" s="2237"/>
      <c r="BH1124" s="2237"/>
      <c r="BI1124" s="2237"/>
      <c r="BJ1124" s="2237"/>
      <c r="BK1124" s="2237"/>
      <c r="BL1124" s="2237"/>
      <c r="BM1124" s="2237"/>
      <c r="BN1124" s="2237"/>
      <c r="BO1124" s="2237"/>
      <c r="BP1124" s="2237"/>
      <c r="BQ1124" s="2237"/>
      <c r="BR1124" s="2237"/>
      <c r="BS1124" s="2238"/>
      <c r="BT1124" s="2237"/>
      <c r="BU1124" s="2237"/>
      <c r="BV1124" s="2237"/>
      <c r="BW1124" s="2237"/>
      <c r="BX1124" s="2237"/>
      <c r="BY1124" s="2237"/>
      <c r="BZ1124" s="2237"/>
      <c r="CA1124" s="2237"/>
      <c r="CB1124" s="2237"/>
      <c r="CC1124" s="2237"/>
      <c r="CD1124" s="2237"/>
      <c r="CE1124" s="2237"/>
      <c r="CF1124" s="2237"/>
      <c r="CG1124" s="2237"/>
      <c r="CH1124" s="2237"/>
      <c r="CI1124" s="2237"/>
      <c r="CJ1124" s="2237"/>
      <c r="CK1124" s="2237"/>
      <c r="CL1124" s="2237"/>
      <c r="CM1124" s="2238"/>
      <c r="CN1124" s="2238"/>
      <c r="CO1124" s="2239"/>
      <c r="CQ1124" s="1653"/>
    </row>
    <row r="1125" spans="1:95" s="551" customFormat="1" x14ac:dyDescent="0.2">
      <c r="A1125" s="2170"/>
      <c r="B1125" s="2236"/>
      <c r="C1125" s="2164"/>
      <c r="D1125" s="2164"/>
      <c r="E1125" s="2165"/>
      <c r="F1125" s="2167"/>
      <c r="G1125" s="2164"/>
      <c r="H1125" s="2167"/>
      <c r="I1125" s="2237"/>
      <c r="J1125" s="2237"/>
      <c r="K1125" s="2237"/>
      <c r="L1125" s="2237"/>
      <c r="M1125" s="2237"/>
      <c r="N1125" s="2237"/>
      <c r="O1125" s="2237"/>
      <c r="P1125" s="2237"/>
      <c r="Q1125" s="2237"/>
      <c r="R1125" s="2237"/>
      <c r="S1125" s="2237"/>
      <c r="T1125" s="2237"/>
      <c r="U1125" s="2237"/>
      <c r="V1125" s="2237"/>
      <c r="W1125" s="2237"/>
      <c r="X1125" s="2237"/>
      <c r="Y1125" s="2237"/>
      <c r="Z1125" s="2237"/>
      <c r="AA1125" s="2237"/>
      <c r="AB1125" s="2238"/>
      <c r="AC1125" s="2238"/>
      <c r="AD1125" s="2238"/>
      <c r="AE1125" s="2238"/>
      <c r="AF1125" s="2237"/>
      <c r="AG1125" s="2237"/>
      <c r="AH1125" s="2237"/>
      <c r="AI1125" s="2237"/>
      <c r="AJ1125" s="2237"/>
      <c r="AK1125" s="2237"/>
      <c r="AL1125" s="2237"/>
      <c r="AM1125" s="2237"/>
      <c r="AN1125" s="2237"/>
      <c r="AO1125" s="2237"/>
      <c r="AP1125" s="2237"/>
      <c r="AQ1125" s="2237"/>
      <c r="AR1125" s="2237"/>
      <c r="AS1125" s="2237"/>
      <c r="AT1125" s="2237"/>
      <c r="AU1125" s="2237"/>
      <c r="AV1125" s="2237"/>
      <c r="AW1125" s="2237"/>
      <c r="AX1125" s="2237"/>
      <c r="AY1125" s="2237"/>
      <c r="AZ1125" s="2237"/>
      <c r="BA1125" s="2237"/>
      <c r="BB1125" s="2237"/>
      <c r="BC1125" s="2237"/>
      <c r="BD1125" s="2237"/>
      <c r="BE1125" s="2237"/>
      <c r="BF1125" s="2237"/>
      <c r="BG1125" s="2237"/>
      <c r="BH1125" s="2237"/>
      <c r="BI1125" s="2237"/>
      <c r="BJ1125" s="2237"/>
      <c r="BK1125" s="2237"/>
      <c r="BL1125" s="2237"/>
      <c r="BM1125" s="2237"/>
      <c r="BN1125" s="2237"/>
      <c r="BO1125" s="2237"/>
      <c r="BP1125" s="2237"/>
      <c r="BQ1125" s="2237"/>
      <c r="BR1125" s="2237"/>
      <c r="BS1125" s="2238"/>
      <c r="BT1125" s="2237"/>
      <c r="BU1125" s="2237"/>
      <c r="BV1125" s="2237"/>
      <c r="BW1125" s="2237"/>
      <c r="BX1125" s="2237"/>
      <c r="BY1125" s="2237"/>
      <c r="BZ1125" s="2237"/>
      <c r="CA1125" s="2237"/>
      <c r="CB1125" s="2237"/>
      <c r="CC1125" s="2237"/>
      <c r="CD1125" s="2237"/>
      <c r="CE1125" s="2237"/>
      <c r="CF1125" s="2237"/>
      <c r="CG1125" s="2237"/>
      <c r="CH1125" s="2237"/>
      <c r="CI1125" s="2237"/>
      <c r="CJ1125" s="2237"/>
      <c r="CK1125" s="2237"/>
      <c r="CL1125" s="2237"/>
      <c r="CM1125" s="2238"/>
      <c r="CN1125" s="2238"/>
      <c r="CO1125" s="2239"/>
      <c r="CQ1125" s="1653"/>
    </row>
    <row r="1126" spans="1:95" s="551" customFormat="1" x14ac:dyDescent="0.2">
      <c r="A1126" s="2170"/>
      <c r="B1126" s="2236"/>
      <c r="C1126" s="2164"/>
      <c r="D1126" s="2164"/>
      <c r="E1126" s="2165"/>
      <c r="F1126" s="2167"/>
      <c r="G1126" s="2164"/>
      <c r="H1126" s="2167"/>
      <c r="I1126" s="2237"/>
      <c r="J1126" s="2237"/>
      <c r="K1126" s="2237"/>
      <c r="L1126" s="2237"/>
      <c r="M1126" s="2237"/>
      <c r="N1126" s="2237"/>
      <c r="O1126" s="2237"/>
      <c r="P1126" s="2237"/>
      <c r="Q1126" s="2237"/>
      <c r="R1126" s="2237"/>
      <c r="S1126" s="2237"/>
      <c r="T1126" s="2237"/>
      <c r="U1126" s="2237"/>
      <c r="V1126" s="2237"/>
      <c r="W1126" s="2237"/>
      <c r="X1126" s="2237"/>
      <c r="Y1126" s="2237"/>
      <c r="Z1126" s="2237"/>
      <c r="AA1126" s="2237"/>
      <c r="AB1126" s="2238"/>
      <c r="AC1126" s="2238"/>
      <c r="AD1126" s="2238"/>
      <c r="AE1126" s="2238"/>
      <c r="AF1126" s="2237"/>
      <c r="AG1126" s="2237"/>
      <c r="AH1126" s="2237"/>
      <c r="AI1126" s="2237"/>
      <c r="AJ1126" s="2237"/>
      <c r="AK1126" s="2237"/>
      <c r="AL1126" s="2237"/>
      <c r="AM1126" s="2237"/>
      <c r="AN1126" s="2237"/>
      <c r="AO1126" s="2237"/>
      <c r="AP1126" s="2237"/>
      <c r="AQ1126" s="2237"/>
      <c r="AR1126" s="2237"/>
      <c r="AS1126" s="2237"/>
      <c r="AT1126" s="2237"/>
      <c r="AU1126" s="2237"/>
      <c r="AV1126" s="2237"/>
      <c r="AW1126" s="2237"/>
      <c r="AX1126" s="2237"/>
      <c r="AY1126" s="2237"/>
      <c r="AZ1126" s="2237"/>
      <c r="BA1126" s="2237"/>
      <c r="BB1126" s="2237"/>
      <c r="BC1126" s="2237"/>
      <c r="BD1126" s="2237"/>
      <c r="BE1126" s="2237"/>
      <c r="BF1126" s="2237"/>
      <c r="BG1126" s="2237"/>
      <c r="BH1126" s="2237"/>
      <c r="BI1126" s="2237"/>
      <c r="BJ1126" s="2237"/>
      <c r="BK1126" s="2237"/>
      <c r="BL1126" s="2237"/>
      <c r="BM1126" s="2237"/>
      <c r="BN1126" s="2237"/>
      <c r="BO1126" s="2237"/>
      <c r="BP1126" s="2237"/>
      <c r="BQ1126" s="2237"/>
      <c r="BR1126" s="2237"/>
      <c r="BS1126" s="2238"/>
      <c r="BT1126" s="2237"/>
      <c r="BU1126" s="2237"/>
      <c r="BV1126" s="2237"/>
      <c r="BW1126" s="2237"/>
      <c r="BX1126" s="2237"/>
      <c r="BY1126" s="2237"/>
      <c r="BZ1126" s="2237"/>
      <c r="CA1126" s="2237"/>
      <c r="CB1126" s="2237"/>
      <c r="CC1126" s="2237"/>
      <c r="CD1126" s="2237"/>
      <c r="CE1126" s="2237"/>
      <c r="CF1126" s="2237"/>
      <c r="CG1126" s="2237"/>
      <c r="CH1126" s="2237"/>
      <c r="CI1126" s="2237"/>
      <c r="CJ1126" s="2237"/>
      <c r="CK1126" s="2237"/>
      <c r="CL1126" s="2237"/>
      <c r="CM1126" s="2238"/>
      <c r="CN1126" s="2238"/>
      <c r="CO1126" s="2239"/>
      <c r="CQ1126" s="1653"/>
    </row>
    <row r="1127" spans="1:95" s="551" customFormat="1" x14ac:dyDescent="0.2">
      <c r="A1127" s="2170"/>
      <c r="B1127" s="2236"/>
      <c r="C1127" s="2164"/>
      <c r="D1127" s="2164"/>
      <c r="E1127" s="2165"/>
      <c r="F1127" s="2167"/>
      <c r="G1127" s="2164"/>
      <c r="H1127" s="2167"/>
      <c r="I1127" s="2237"/>
      <c r="J1127" s="2237"/>
      <c r="K1127" s="2237"/>
      <c r="L1127" s="2237"/>
      <c r="M1127" s="2237"/>
      <c r="N1127" s="2237"/>
      <c r="O1127" s="2237"/>
      <c r="P1127" s="2237"/>
      <c r="Q1127" s="2237"/>
      <c r="R1127" s="2237"/>
      <c r="S1127" s="2237"/>
      <c r="T1127" s="2237"/>
      <c r="U1127" s="2237"/>
      <c r="V1127" s="2237"/>
      <c r="W1127" s="2237"/>
      <c r="X1127" s="2237"/>
      <c r="Y1127" s="2237"/>
      <c r="Z1127" s="2237"/>
      <c r="AA1127" s="2237"/>
      <c r="AB1127" s="2238"/>
      <c r="AC1127" s="2238"/>
      <c r="AD1127" s="2238"/>
      <c r="AE1127" s="2238"/>
      <c r="AF1127" s="2237"/>
      <c r="AG1127" s="2237"/>
      <c r="AH1127" s="2237"/>
      <c r="AI1127" s="2237"/>
      <c r="AJ1127" s="2237"/>
      <c r="AK1127" s="2237"/>
      <c r="AL1127" s="2237"/>
      <c r="AM1127" s="2237"/>
      <c r="AN1127" s="2237"/>
      <c r="AO1127" s="2237"/>
      <c r="AP1127" s="2237"/>
      <c r="AQ1127" s="2237"/>
      <c r="AR1127" s="2237"/>
      <c r="AS1127" s="2237"/>
      <c r="AT1127" s="2237"/>
      <c r="AU1127" s="2237"/>
      <c r="AV1127" s="2237"/>
      <c r="AW1127" s="2237"/>
      <c r="AX1127" s="2237"/>
      <c r="AY1127" s="2237"/>
      <c r="AZ1127" s="2237"/>
      <c r="BA1127" s="2237"/>
      <c r="BB1127" s="2237"/>
      <c r="BC1127" s="2237"/>
      <c r="BD1127" s="2237"/>
      <c r="BE1127" s="2237"/>
      <c r="BF1127" s="2237"/>
      <c r="BG1127" s="2237"/>
      <c r="BH1127" s="2237"/>
      <c r="BI1127" s="2237"/>
      <c r="BJ1127" s="2237"/>
      <c r="BK1127" s="2237"/>
      <c r="BL1127" s="2237"/>
      <c r="BM1127" s="2237"/>
      <c r="BN1127" s="2237"/>
      <c r="BO1127" s="2237"/>
      <c r="BP1127" s="2237"/>
      <c r="BQ1127" s="2237"/>
      <c r="BR1127" s="2237"/>
      <c r="BS1127" s="2238"/>
      <c r="BT1127" s="2237"/>
      <c r="BU1127" s="2237"/>
      <c r="BV1127" s="2237"/>
      <c r="BW1127" s="2237"/>
      <c r="BX1127" s="2237"/>
      <c r="BY1127" s="2237"/>
      <c r="BZ1127" s="2237"/>
      <c r="CA1127" s="2237"/>
      <c r="CB1127" s="2237"/>
      <c r="CC1127" s="2237"/>
      <c r="CD1127" s="2237"/>
      <c r="CE1127" s="2237"/>
      <c r="CF1127" s="2237"/>
      <c r="CG1127" s="2237"/>
      <c r="CH1127" s="2237"/>
      <c r="CI1127" s="2237"/>
      <c r="CJ1127" s="2237"/>
      <c r="CK1127" s="2237"/>
      <c r="CL1127" s="2237"/>
      <c r="CM1127" s="2238"/>
      <c r="CN1127" s="2238"/>
      <c r="CO1127" s="2239"/>
      <c r="CQ1127" s="1653"/>
    </row>
    <row r="1128" spans="1:95" s="551" customFormat="1" x14ac:dyDescent="0.2">
      <c r="A1128" s="2170"/>
      <c r="B1128" s="2236"/>
      <c r="C1128" s="2164"/>
      <c r="D1128" s="2164"/>
      <c r="E1128" s="2165"/>
      <c r="F1128" s="2167"/>
      <c r="G1128" s="2164"/>
      <c r="H1128" s="2167"/>
      <c r="I1128" s="2237"/>
      <c r="J1128" s="2237"/>
      <c r="K1128" s="2237"/>
      <c r="L1128" s="2237"/>
      <c r="M1128" s="2237"/>
      <c r="N1128" s="2237"/>
      <c r="O1128" s="2237"/>
      <c r="P1128" s="2237"/>
      <c r="Q1128" s="2237"/>
      <c r="R1128" s="2237"/>
      <c r="S1128" s="2237"/>
      <c r="T1128" s="2237"/>
      <c r="U1128" s="2237"/>
      <c r="V1128" s="2237"/>
      <c r="W1128" s="2237"/>
      <c r="X1128" s="2237"/>
      <c r="Y1128" s="2237"/>
      <c r="Z1128" s="2237"/>
      <c r="AA1128" s="2237"/>
      <c r="AB1128" s="2238"/>
      <c r="AC1128" s="2238"/>
      <c r="AD1128" s="2238"/>
      <c r="AE1128" s="2238"/>
      <c r="AF1128" s="2237"/>
      <c r="AG1128" s="2237"/>
      <c r="AH1128" s="2237"/>
      <c r="AI1128" s="2237"/>
      <c r="AJ1128" s="2237"/>
      <c r="AK1128" s="2237"/>
      <c r="AL1128" s="2237"/>
      <c r="AM1128" s="2237"/>
      <c r="AN1128" s="2237"/>
      <c r="AO1128" s="2237"/>
      <c r="AP1128" s="2237"/>
      <c r="AQ1128" s="2237"/>
      <c r="AR1128" s="2237"/>
      <c r="AS1128" s="2237"/>
      <c r="AT1128" s="2237"/>
      <c r="AU1128" s="2237"/>
      <c r="AV1128" s="2237"/>
      <c r="AW1128" s="2237"/>
      <c r="AX1128" s="2237"/>
      <c r="AY1128" s="2237"/>
      <c r="AZ1128" s="2237"/>
      <c r="BA1128" s="2237"/>
      <c r="BB1128" s="2237"/>
      <c r="BC1128" s="2237"/>
      <c r="BD1128" s="2237"/>
      <c r="BE1128" s="2237"/>
      <c r="BF1128" s="2237"/>
      <c r="BG1128" s="2237"/>
      <c r="BH1128" s="2237"/>
      <c r="BI1128" s="2237"/>
      <c r="BJ1128" s="2237"/>
      <c r="BK1128" s="2237"/>
      <c r="BL1128" s="2237"/>
      <c r="BM1128" s="2237"/>
      <c r="BN1128" s="2237"/>
      <c r="BO1128" s="2237"/>
      <c r="BP1128" s="2237"/>
      <c r="BQ1128" s="2237"/>
      <c r="BR1128" s="2237"/>
      <c r="BS1128" s="2238"/>
      <c r="BT1128" s="2237"/>
      <c r="BU1128" s="2237"/>
      <c r="BV1128" s="2237"/>
      <c r="BW1128" s="2237"/>
      <c r="BX1128" s="2237"/>
      <c r="BY1128" s="2237"/>
      <c r="BZ1128" s="2237"/>
      <c r="CA1128" s="2237"/>
      <c r="CB1128" s="2237"/>
      <c r="CC1128" s="2237"/>
      <c r="CD1128" s="2237"/>
      <c r="CE1128" s="2237"/>
      <c r="CF1128" s="2237"/>
      <c r="CG1128" s="2237"/>
      <c r="CH1128" s="2237"/>
      <c r="CI1128" s="2237"/>
      <c r="CJ1128" s="2237"/>
      <c r="CK1128" s="2237"/>
      <c r="CL1128" s="2237"/>
      <c r="CM1128" s="2238"/>
      <c r="CN1128" s="2238"/>
      <c r="CO1128" s="2239"/>
      <c r="CQ1128" s="1653"/>
    </row>
    <row r="1129" spans="1:95" s="551" customFormat="1" x14ac:dyDescent="0.2">
      <c r="A1129" s="2170"/>
      <c r="B1129" s="2236"/>
      <c r="C1129" s="2164"/>
      <c r="D1129" s="2164"/>
      <c r="E1129" s="2165"/>
      <c r="F1129" s="2167"/>
      <c r="G1129" s="2164"/>
      <c r="H1129" s="2167"/>
      <c r="I1129" s="2237"/>
      <c r="J1129" s="2237"/>
      <c r="K1129" s="2237"/>
      <c r="L1129" s="2237"/>
      <c r="M1129" s="2237"/>
      <c r="N1129" s="2237"/>
      <c r="O1129" s="2237"/>
      <c r="P1129" s="2237"/>
      <c r="Q1129" s="2237"/>
      <c r="R1129" s="2237"/>
      <c r="S1129" s="2237"/>
      <c r="T1129" s="2237"/>
      <c r="U1129" s="2237"/>
      <c r="V1129" s="2237"/>
      <c r="W1129" s="2237"/>
      <c r="X1129" s="2237"/>
      <c r="Y1129" s="2237"/>
      <c r="Z1129" s="2237"/>
      <c r="AA1129" s="2237"/>
      <c r="AB1129" s="2238"/>
      <c r="AC1129" s="2238"/>
      <c r="AD1129" s="2238"/>
      <c r="AE1129" s="2238"/>
      <c r="AF1129" s="2237"/>
      <c r="AG1129" s="2237"/>
      <c r="AH1129" s="2237"/>
      <c r="AI1129" s="2237"/>
      <c r="AJ1129" s="2237"/>
      <c r="AK1129" s="2237"/>
      <c r="AL1129" s="2237"/>
      <c r="AM1129" s="2237"/>
      <c r="AN1129" s="2237"/>
      <c r="AO1129" s="2237"/>
      <c r="AP1129" s="2237"/>
      <c r="AQ1129" s="2237"/>
      <c r="AR1129" s="2237"/>
      <c r="AS1129" s="2237"/>
      <c r="AT1129" s="2237"/>
      <c r="AU1129" s="2237"/>
      <c r="AV1129" s="2237"/>
      <c r="AW1129" s="2237"/>
      <c r="AX1129" s="2237"/>
      <c r="AY1129" s="2237"/>
      <c r="AZ1129" s="2237"/>
      <c r="BA1129" s="2237"/>
      <c r="BB1129" s="2237"/>
      <c r="BC1129" s="2237"/>
      <c r="BD1129" s="2237"/>
      <c r="BE1129" s="2237"/>
      <c r="BF1129" s="2237"/>
      <c r="BG1129" s="2237"/>
      <c r="BH1129" s="2237"/>
      <c r="BI1129" s="2237"/>
      <c r="BJ1129" s="2237"/>
      <c r="BK1129" s="2237"/>
      <c r="BL1129" s="2237"/>
      <c r="BM1129" s="2237"/>
      <c r="BN1129" s="2237"/>
      <c r="BO1129" s="2237"/>
      <c r="BP1129" s="2237"/>
      <c r="BQ1129" s="2237"/>
      <c r="BR1129" s="2237"/>
      <c r="BS1129" s="2238"/>
      <c r="BT1129" s="2237"/>
      <c r="BU1129" s="2237"/>
      <c r="BV1129" s="2237"/>
      <c r="BW1129" s="2237"/>
      <c r="BX1129" s="2237"/>
      <c r="BY1129" s="2237"/>
      <c r="BZ1129" s="2237"/>
      <c r="CA1129" s="2237"/>
      <c r="CB1129" s="2237"/>
      <c r="CC1129" s="2237"/>
      <c r="CD1129" s="2237"/>
      <c r="CE1129" s="2237"/>
      <c r="CF1129" s="2237"/>
      <c r="CG1129" s="2237"/>
      <c r="CH1129" s="2237"/>
      <c r="CI1129" s="2237"/>
      <c r="CJ1129" s="2237"/>
      <c r="CK1129" s="2237"/>
      <c r="CL1129" s="2237"/>
      <c r="CM1129" s="2238"/>
      <c r="CN1129" s="2238"/>
      <c r="CO1129" s="2239"/>
      <c r="CQ1129" s="1653"/>
    </row>
    <row r="1130" spans="1:95" s="551" customFormat="1" x14ac:dyDescent="0.2">
      <c r="A1130" s="2170"/>
      <c r="B1130" s="2236"/>
      <c r="C1130" s="2164"/>
      <c r="D1130" s="2164"/>
      <c r="E1130" s="2165"/>
      <c r="F1130" s="2167"/>
      <c r="G1130" s="2164"/>
      <c r="H1130" s="2167"/>
      <c r="I1130" s="2237"/>
      <c r="J1130" s="2237"/>
      <c r="K1130" s="2237"/>
      <c r="L1130" s="2237"/>
      <c r="M1130" s="2237"/>
      <c r="N1130" s="2237"/>
      <c r="O1130" s="2237"/>
      <c r="P1130" s="2237"/>
      <c r="Q1130" s="2237"/>
      <c r="R1130" s="2237"/>
      <c r="S1130" s="2237"/>
      <c r="T1130" s="2237"/>
      <c r="U1130" s="2237"/>
      <c r="V1130" s="2237"/>
      <c r="W1130" s="2237"/>
      <c r="X1130" s="2237"/>
      <c r="Y1130" s="2237"/>
      <c r="Z1130" s="2237"/>
      <c r="AA1130" s="2237"/>
      <c r="AB1130" s="2238"/>
      <c r="AC1130" s="2238"/>
      <c r="AD1130" s="2238"/>
      <c r="AE1130" s="2238"/>
      <c r="AF1130" s="2237"/>
      <c r="AG1130" s="2237"/>
      <c r="AH1130" s="2237"/>
      <c r="AI1130" s="2237"/>
      <c r="AJ1130" s="2237"/>
      <c r="AK1130" s="2237"/>
      <c r="AL1130" s="2237"/>
      <c r="AM1130" s="2237"/>
      <c r="AN1130" s="2237"/>
      <c r="AO1130" s="2237"/>
      <c r="AP1130" s="2237"/>
      <c r="AQ1130" s="2237"/>
      <c r="AR1130" s="2237"/>
      <c r="AS1130" s="2237"/>
      <c r="AT1130" s="2237"/>
      <c r="AU1130" s="2237"/>
      <c r="AV1130" s="2237"/>
      <c r="AW1130" s="2237"/>
      <c r="AX1130" s="2237"/>
      <c r="AY1130" s="2237"/>
      <c r="AZ1130" s="2237"/>
      <c r="BA1130" s="2237"/>
      <c r="BB1130" s="2237"/>
      <c r="BC1130" s="2237"/>
      <c r="BD1130" s="2237"/>
      <c r="BE1130" s="2237"/>
      <c r="BF1130" s="2237"/>
      <c r="BG1130" s="2237"/>
      <c r="BH1130" s="2237"/>
      <c r="BI1130" s="2237"/>
      <c r="BJ1130" s="2237"/>
      <c r="BK1130" s="2237"/>
      <c r="BL1130" s="2237"/>
      <c r="BM1130" s="2237"/>
      <c r="BN1130" s="2237"/>
      <c r="BO1130" s="2237"/>
      <c r="BP1130" s="2237"/>
      <c r="BQ1130" s="2237"/>
      <c r="BR1130" s="2237"/>
      <c r="BS1130" s="2238"/>
      <c r="BT1130" s="2237"/>
      <c r="BU1130" s="2237"/>
      <c r="BV1130" s="2237"/>
      <c r="BW1130" s="2237"/>
      <c r="BX1130" s="2237"/>
      <c r="BY1130" s="2237"/>
      <c r="BZ1130" s="2237"/>
      <c r="CA1130" s="2237"/>
      <c r="CB1130" s="2237"/>
      <c r="CC1130" s="2237"/>
      <c r="CD1130" s="2237"/>
      <c r="CE1130" s="2237"/>
      <c r="CF1130" s="2237"/>
      <c r="CG1130" s="2237"/>
      <c r="CH1130" s="2237"/>
      <c r="CI1130" s="2237"/>
      <c r="CJ1130" s="2237"/>
      <c r="CK1130" s="2237"/>
      <c r="CL1130" s="2237"/>
      <c r="CM1130" s="2238"/>
      <c r="CN1130" s="2238"/>
      <c r="CO1130" s="2239"/>
      <c r="CQ1130" s="1653"/>
    </row>
    <row r="1131" spans="1:95" s="551" customFormat="1" x14ac:dyDescent="0.2">
      <c r="A1131" s="2170"/>
      <c r="B1131" s="2236"/>
      <c r="C1131" s="2164"/>
      <c r="D1131" s="2164"/>
      <c r="E1131" s="2165"/>
      <c r="F1131" s="2167"/>
      <c r="G1131" s="2164"/>
      <c r="H1131" s="2167"/>
      <c r="I1131" s="2237"/>
      <c r="J1131" s="2237"/>
      <c r="K1131" s="2237"/>
      <c r="L1131" s="2237"/>
      <c r="M1131" s="2237"/>
      <c r="N1131" s="2237"/>
      <c r="O1131" s="2237"/>
      <c r="P1131" s="2237"/>
      <c r="Q1131" s="2237"/>
      <c r="R1131" s="2237"/>
      <c r="S1131" s="2237"/>
      <c r="T1131" s="2237"/>
      <c r="U1131" s="2237"/>
      <c r="V1131" s="2237"/>
      <c r="W1131" s="2237"/>
      <c r="X1131" s="2237"/>
      <c r="Y1131" s="2237"/>
      <c r="Z1131" s="2237"/>
      <c r="AA1131" s="2237"/>
      <c r="AB1131" s="2238"/>
      <c r="AC1131" s="2238"/>
      <c r="AD1131" s="2238"/>
      <c r="AE1131" s="2238"/>
      <c r="AF1131" s="2237"/>
      <c r="AG1131" s="2237"/>
      <c r="AH1131" s="2237"/>
      <c r="AI1131" s="2237"/>
      <c r="AJ1131" s="2237"/>
      <c r="AK1131" s="2237"/>
      <c r="AL1131" s="2237"/>
      <c r="AM1131" s="2237"/>
      <c r="AN1131" s="2237"/>
      <c r="AO1131" s="2237"/>
      <c r="AP1131" s="2237"/>
      <c r="AQ1131" s="2237"/>
      <c r="AR1131" s="2237"/>
      <c r="AS1131" s="2237"/>
      <c r="AT1131" s="2237"/>
      <c r="AU1131" s="2237"/>
      <c r="AV1131" s="2237"/>
      <c r="AW1131" s="2237"/>
      <c r="AX1131" s="2237"/>
      <c r="AY1131" s="2237"/>
      <c r="AZ1131" s="2237"/>
      <c r="BA1131" s="2237"/>
      <c r="BB1131" s="2237"/>
      <c r="BC1131" s="2237"/>
      <c r="BD1131" s="2237"/>
      <c r="BE1131" s="2237"/>
      <c r="BF1131" s="2237"/>
      <c r="BG1131" s="2237"/>
      <c r="BH1131" s="2237"/>
      <c r="BI1131" s="2237"/>
      <c r="BJ1131" s="2237"/>
      <c r="BK1131" s="2237"/>
      <c r="BL1131" s="2237"/>
      <c r="BM1131" s="2237"/>
      <c r="BN1131" s="2237"/>
      <c r="BO1131" s="2237"/>
      <c r="BP1131" s="2237"/>
      <c r="BQ1131" s="2237"/>
      <c r="BR1131" s="2237"/>
      <c r="BS1131" s="2238"/>
      <c r="BT1131" s="2237"/>
      <c r="BU1131" s="2237"/>
      <c r="BV1131" s="2237"/>
      <c r="BW1131" s="2237"/>
      <c r="BX1131" s="2237"/>
      <c r="BY1131" s="2237"/>
      <c r="BZ1131" s="2237"/>
      <c r="CA1131" s="2237"/>
      <c r="CB1131" s="2237"/>
      <c r="CC1131" s="2237"/>
      <c r="CD1131" s="2237"/>
      <c r="CE1131" s="2237"/>
      <c r="CF1131" s="2237"/>
      <c r="CG1131" s="2237"/>
      <c r="CH1131" s="2237"/>
      <c r="CI1131" s="2237"/>
      <c r="CJ1131" s="2237"/>
      <c r="CK1131" s="2237"/>
      <c r="CL1131" s="2237"/>
      <c r="CM1131" s="2238"/>
      <c r="CN1131" s="2238"/>
      <c r="CO1131" s="2239"/>
      <c r="CQ1131" s="1653"/>
    </row>
    <row r="1132" spans="1:95" s="551" customFormat="1" x14ac:dyDescent="0.2">
      <c r="A1132" s="2170"/>
      <c r="B1132" s="2236"/>
      <c r="C1132" s="2164"/>
      <c r="D1132" s="2164"/>
      <c r="E1132" s="2165"/>
      <c r="F1132" s="2167"/>
      <c r="G1132" s="2164"/>
      <c r="H1132" s="2167"/>
      <c r="I1132" s="2168"/>
      <c r="J1132" s="2168"/>
      <c r="K1132" s="2168"/>
      <c r="L1132" s="2168"/>
      <c r="M1132" s="2168"/>
      <c r="N1132" s="2168"/>
      <c r="O1132" s="2168"/>
      <c r="P1132" s="2168"/>
      <c r="Q1132" s="2168"/>
      <c r="R1132" s="2168"/>
      <c r="S1132" s="2168"/>
      <c r="T1132" s="2168"/>
      <c r="U1132" s="2168"/>
      <c r="V1132" s="2168"/>
      <c r="W1132" s="2168"/>
      <c r="X1132" s="2168"/>
      <c r="Y1132" s="2168"/>
      <c r="Z1132" s="2168"/>
      <c r="AA1132" s="2168"/>
      <c r="AB1132" s="2240"/>
      <c r="AC1132" s="2240"/>
      <c r="AD1132" s="2240"/>
      <c r="AE1132" s="2240"/>
      <c r="AF1132" s="2168"/>
      <c r="AG1132" s="2168"/>
      <c r="AH1132" s="2168"/>
      <c r="AI1132" s="2168"/>
      <c r="AJ1132" s="2168"/>
      <c r="AK1132" s="2168"/>
      <c r="AL1132" s="2168"/>
      <c r="AM1132" s="2168"/>
      <c r="AN1132" s="2168"/>
      <c r="AO1132" s="2168"/>
      <c r="AP1132" s="2168"/>
      <c r="AQ1132" s="2168"/>
      <c r="AR1132" s="2168"/>
      <c r="AS1132" s="2168"/>
      <c r="AT1132" s="2168"/>
      <c r="AU1132" s="2168"/>
      <c r="AV1132" s="2168"/>
      <c r="AW1132" s="2168"/>
      <c r="AX1132" s="2168"/>
      <c r="AY1132" s="2168"/>
      <c r="AZ1132" s="2168"/>
      <c r="BA1132" s="2168"/>
      <c r="BB1132" s="2168"/>
      <c r="BC1132" s="2168"/>
      <c r="BD1132" s="2168"/>
      <c r="BE1132" s="2168"/>
      <c r="BF1132" s="2168"/>
      <c r="BG1132" s="2168"/>
      <c r="BH1132" s="2168"/>
      <c r="BI1132" s="2168"/>
      <c r="BJ1132" s="2168"/>
      <c r="BK1132" s="2168"/>
      <c r="BL1132" s="2168"/>
      <c r="BM1132" s="2168"/>
      <c r="BN1132" s="2168"/>
      <c r="BO1132" s="2168"/>
      <c r="BP1132" s="2168"/>
      <c r="BQ1132" s="2168"/>
      <c r="BR1132" s="2168"/>
      <c r="BS1132" s="2240"/>
      <c r="BT1132" s="2168"/>
      <c r="BU1132" s="2168"/>
      <c r="BV1132" s="2168"/>
      <c r="BW1132" s="2168"/>
      <c r="BX1132" s="2168"/>
      <c r="BY1132" s="2168"/>
      <c r="BZ1132" s="2168"/>
      <c r="CA1132" s="2168"/>
      <c r="CB1132" s="2168"/>
      <c r="CC1132" s="2168"/>
      <c r="CD1132" s="2168"/>
      <c r="CE1132" s="2168"/>
      <c r="CF1132" s="2168"/>
      <c r="CG1132" s="2168"/>
      <c r="CH1132" s="2168"/>
      <c r="CI1132" s="2168"/>
      <c r="CJ1132" s="2168"/>
      <c r="CK1132" s="2168"/>
      <c r="CL1132" s="2168"/>
      <c r="CM1132" s="2240"/>
      <c r="CN1132" s="2240"/>
      <c r="CO1132" s="2239"/>
      <c r="CQ1132" s="1653"/>
    </row>
    <row r="1133" spans="1:95" s="551" customFormat="1" x14ac:dyDescent="0.2">
      <c r="A1133" s="2170"/>
      <c r="B1133" s="2236"/>
      <c r="C1133" s="2164"/>
      <c r="D1133" s="2164"/>
      <c r="E1133" s="2165"/>
      <c r="F1133" s="2167"/>
      <c r="G1133" s="2164"/>
      <c r="H1133" s="2167"/>
      <c r="I1133" s="2168"/>
      <c r="J1133" s="2168"/>
      <c r="K1133" s="2168"/>
      <c r="L1133" s="2168"/>
      <c r="M1133" s="2168"/>
      <c r="N1133" s="2168"/>
      <c r="O1133" s="2168"/>
      <c r="P1133" s="2168"/>
      <c r="Q1133" s="2168"/>
      <c r="R1133" s="2168"/>
      <c r="S1133" s="2168"/>
      <c r="T1133" s="2168"/>
      <c r="U1133" s="2168"/>
      <c r="V1133" s="2168"/>
      <c r="W1133" s="2168"/>
      <c r="X1133" s="2168"/>
      <c r="Y1133" s="2168"/>
      <c r="Z1133" s="2168"/>
      <c r="AA1133" s="2168"/>
      <c r="AB1133" s="2240"/>
      <c r="AC1133" s="2240"/>
      <c r="AD1133" s="2240"/>
      <c r="AE1133" s="2240"/>
      <c r="AF1133" s="2168"/>
      <c r="AG1133" s="2168"/>
      <c r="AH1133" s="2168"/>
      <c r="AI1133" s="2168"/>
      <c r="AJ1133" s="2168"/>
      <c r="AK1133" s="2168"/>
      <c r="AL1133" s="2168"/>
      <c r="AM1133" s="2168"/>
      <c r="AN1133" s="2168"/>
      <c r="AO1133" s="2168"/>
      <c r="AP1133" s="2168"/>
      <c r="AQ1133" s="2168"/>
      <c r="AR1133" s="2168"/>
      <c r="AS1133" s="2168"/>
      <c r="AT1133" s="2168"/>
      <c r="AU1133" s="2168"/>
      <c r="AV1133" s="2168"/>
      <c r="AW1133" s="2168"/>
      <c r="AX1133" s="2168"/>
      <c r="AY1133" s="2168"/>
      <c r="AZ1133" s="2168"/>
      <c r="BA1133" s="2168"/>
      <c r="BB1133" s="2168"/>
      <c r="BC1133" s="2168"/>
      <c r="BD1133" s="2168"/>
      <c r="BE1133" s="2168"/>
      <c r="BF1133" s="2168"/>
      <c r="BG1133" s="2168"/>
      <c r="BH1133" s="2168"/>
      <c r="BI1133" s="2168"/>
      <c r="BJ1133" s="2168"/>
      <c r="BK1133" s="2168"/>
      <c r="BL1133" s="2168"/>
      <c r="BM1133" s="2168"/>
      <c r="BN1133" s="2168"/>
      <c r="BO1133" s="2168"/>
      <c r="BP1133" s="2168"/>
      <c r="BQ1133" s="2168"/>
      <c r="BR1133" s="2168"/>
      <c r="BS1133" s="2240"/>
      <c r="BT1133" s="2168"/>
      <c r="BU1133" s="2168"/>
      <c r="BV1133" s="2168"/>
      <c r="BW1133" s="2168"/>
      <c r="BX1133" s="2168"/>
      <c r="BY1133" s="2168"/>
      <c r="BZ1133" s="2168"/>
      <c r="CA1133" s="2168"/>
      <c r="CB1133" s="2168"/>
      <c r="CC1133" s="2168"/>
      <c r="CD1133" s="2168"/>
      <c r="CE1133" s="2168"/>
      <c r="CF1133" s="2168"/>
      <c r="CG1133" s="2168"/>
      <c r="CH1133" s="2168"/>
      <c r="CI1133" s="2168"/>
      <c r="CJ1133" s="2168"/>
      <c r="CK1133" s="2168"/>
      <c r="CL1133" s="2168"/>
      <c r="CM1133" s="2240"/>
      <c r="CN1133" s="2240"/>
      <c r="CO1133" s="2239"/>
      <c r="CQ1133" s="1653"/>
    </row>
    <row r="1134" spans="1:95" s="551" customFormat="1" x14ac:dyDescent="0.2">
      <c r="A1134" s="2170"/>
      <c r="B1134" s="2236"/>
      <c r="C1134" s="2164"/>
      <c r="D1134" s="2164"/>
      <c r="E1134" s="2165"/>
      <c r="F1134" s="2167"/>
      <c r="G1134" s="2164"/>
      <c r="H1134" s="2167"/>
      <c r="I1134" s="2168"/>
      <c r="J1134" s="2168"/>
      <c r="K1134" s="2168"/>
      <c r="L1134" s="2168"/>
      <c r="M1134" s="2168"/>
      <c r="N1134" s="2168"/>
      <c r="O1134" s="2168"/>
      <c r="P1134" s="2168"/>
      <c r="Q1134" s="2168"/>
      <c r="R1134" s="2168"/>
      <c r="S1134" s="2168"/>
      <c r="T1134" s="2168"/>
      <c r="U1134" s="2168"/>
      <c r="V1134" s="2168"/>
      <c r="W1134" s="2168"/>
      <c r="X1134" s="2168"/>
      <c r="Y1134" s="2168"/>
      <c r="Z1134" s="2168"/>
      <c r="AA1134" s="2168"/>
      <c r="AB1134" s="2240"/>
      <c r="AC1134" s="2240"/>
      <c r="AD1134" s="2240"/>
      <c r="AE1134" s="2240"/>
      <c r="AF1134" s="2168"/>
      <c r="AG1134" s="2168"/>
      <c r="AH1134" s="2168"/>
      <c r="AI1134" s="2168"/>
      <c r="AJ1134" s="2168"/>
      <c r="AK1134" s="2168"/>
      <c r="AL1134" s="2168"/>
      <c r="AM1134" s="2168"/>
      <c r="AN1134" s="2168"/>
      <c r="AO1134" s="2168"/>
      <c r="AP1134" s="2168"/>
      <c r="AQ1134" s="2168"/>
      <c r="AR1134" s="2168"/>
      <c r="AS1134" s="2168"/>
      <c r="AT1134" s="2168"/>
      <c r="AU1134" s="2168"/>
      <c r="AV1134" s="2168"/>
      <c r="AW1134" s="2168"/>
      <c r="AX1134" s="2168"/>
      <c r="AY1134" s="2168"/>
      <c r="AZ1134" s="2168"/>
      <c r="BA1134" s="2168"/>
      <c r="BB1134" s="2168"/>
      <c r="BC1134" s="2168"/>
      <c r="BD1134" s="2168"/>
      <c r="BE1134" s="2168"/>
      <c r="BF1134" s="2168"/>
      <c r="BG1134" s="2168"/>
      <c r="BH1134" s="2168"/>
      <c r="BI1134" s="2168"/>
      <c r="BJ1134" s="2168"/>
      <c r="BK1134" s="2168"/>
      <c r="BL1134" s="2168"/>
      <c r="BM1134" s="2168"/>
      <c r="BN1134" s="2168"/>
      <c r="BO1134" s="2168"/>
      <c r="BP1134" s="2168"/>
      <c r="BQ1134" s="2168"/>
      <c r="BR1134" s="2168"/>
      <c r="BS1134" s="2240"/>
      <c r="BT1134" s="2168"/>
      <c r="BU1134" s="2168"/>
      <c r="BV1134" s="2168"/>
      <c r="BW1134" s="2168"/>
      <c r="BX1134" s="2168"/>
      <c r="BY1134" s="2168"/>
      <c r="BZ1134" s="2168"/>
      <c r="CA1134" s="2168"/>
      <c r="CB1134" s="2168"/>
      <c r="CC1134" s="2168"/>
      <c r="CD1134" s="2168"/>
      <c r="CE1134" s="2168"/>
      <c r="CF1134" s="2168"/>
      <c r="CG1134" s="2168"/>
      <c r="CH1134" s="2168"/>
      <c r="CI1134" s="2168"/>
      <c r="CJ1134" s="2168"/>
      <c r="CK1134" s="2168"/>
      <c r="CL1134" s="2168"/>
      <c r="CM1134" s="2240"/>
      <c r="CN1134" s="2240"/>
      <c r="CO1134" s="2239"/>
      <c r="CQ1134" s="1653"/>
    </row>
    <row r="1135" spans="1:95" s="551" customFormat="1" x14ac:dyDescent="0.2">
      <c r="A1135" s="2170"/>
      <c r="B1135" s="2236"/>
      <c r="C1135" s="2164"/>
      <c r="D1135" s="2164"/>
      <c r="E1135" s="2165"/>
      <c r="F1135" s="2167"/>
      <c r="G1135" s="2164"/>
      <c r="H1135" s="2167"/>
      <c r="I1135" s="2168"/>
      <c r="J1135" s="2168"/>
      <c r="K1135" s="2168"/>
      <c r="L1135" s="2168"/>
      <c r="M1135" s="2168"/>
      <c r="N1135" s="2168"/>
      <c r="O1135" s="2168"/>
      <c r="P1135" s="2168"/>
      <c r="Q1135" s="2168"/>
      <c r="R1135" s="2168"/>
      <c r="S1135" s="2168"/>
      <c r="T1135" s="2168"/>
      <c r="U1135" s="2168"/>
      <c r="V1135" s="2168"/>
      <c r="W1135" s="2168"/>
      <c r="X1135" s="2168"/>
      <c r="Y1135" s="2168"/>
      <c r="Z1135" s="2168"/>
      <c r="AA1135" s="2168"/>
      <c r="AB1135" s="2240"/>
      <c r="AC1135" s="2240"/>
      <c r="AD1135" s="2240"/>
      <c r="AE1135" s="2240"/>
      <c r="AF1135" s="2168"/>
      <c r="AG1135" s="2168"/>
      <c r="AH1135" s="2168"/>
      <c r="AI1135" s="2168"/>
      <c r="AJ1135" s="2168"/>
      <c r="AK1135" s="2168"/>
      <c r="AL1135" s="2168"/>
      <c r="AM1135" s="2168"/>
      <c r="AN1135" s="2168"/>
      <c r="AO1135" s="2168"/>
      <c r="AP1135" s="2168"/>
      <c r="AQ1135" s="2168"/>
      <c r="AR1135" s="2168"/>
      <c r="AS1135" s="2168"/>
      <c r="AT1135" s="2168"/>
      <c r="AU1135" s="2168"/>
      <c r="AV1135" s="2168"/>
      <c r="AW1135" s="2168"/>
      <c r="AX1135" s="2168"/>
      <c r="AY1135" s="2168"/>
      <c r="AZ1135" s="2168"/>
      <c r="BA1135" s="2168"/>
      <c r="BB1135" s="2168"/>
      <c r="BC1135" s="2168"/>
      <c r="BD1135" s="2168"/>
      <c r="BE1135" s="2168"/>
      <c r="BF1135" s="2168"/>
      <c r="BG1135" s="2168"/>
      <c r="BH1135" s="2168"/>
      <c r="BI1135" s="2168"/>
      <c r="BJ1135" s="2168"/>
      <c r="BK1135" s="2168"/>
      <c r="BL1135" s="2168"/>
      <c r="BM1135" s="2168"/>
      <c r="BN1135" s="2168"/>
      <c r="BO1135" s="2168"/>
      <c r="BP1135" s="2168"/>
      <c r="BQ1135" s="2168"/>
      <c r="BR1135" s="2168"/>
      <c r="BS1135" s="2240"/>
      <c r="BT1135" s="2168"/>
      <c r="BU1135" s="2168"/>
      <c r="BV1135" s="2168"/>
      <c r="BW1135" s="2168"/>
      <c r="BX1135" s="2168"/>
      <c r="BY1135" s="2168"/>
      <c r="BZ1135" s="2168"/>
      <c r="CA1135" s="2168"/>
      <c r="CB1135" s="2168"/>
      <c r="CC1135" s="2168"/>
      <c r="CD1135" s="2168"/>
      <c r="CE1135" s="2168"/>
      <c r="CF1135" s="2168"/>
      <c r="CG1135" s="2168"/>
      <c r="CH1135" s="2168"/>
      <c r="CI1135" s="2168"/>
      <c r="CJ1135" s="2168"/>
      <c r="CK1135" s="2168"/>
      <c r="CL1135" s="2168"/>
      <c r="CM1135" s="2240"/>
      <c r="CN1135" s="2240"/>
      <c r="CO1135" s="2239"/>
      <c r="CQ1135" s="1653"/>
    </row>
    <row r="1136" spans="1:95" s="551" customFormat="1" x14ac:dyDescent="0.2">
      <c r="A1136" s="2170"/>
      <c r="B1136" s="2236"/>
      <c r="C1136" s="2164"/>
      <c r="D1136" s="2164"/>
      <c r="E1136" s="2165"/>
      <c r="F1136" s="2167"/>
      <c r="G1136" s="2164"/>
      <c r="H1136" s="2167"/>
      <c r="I1136" s="2168"/>
      <c r="J1136" s="2168"/>
      <c r="K1136" s="2168"/>
      <c r="L1136" s="2168"/>
      <c r="M1136" s="2168"/>
      <c r="N1136" s="2168"/>
      <c r="O1136" s="2168"/>
      <c r="P1136" s="2168"/>
      <c r="Q1136" s="2168"/>
      <c r="R1136" s="2168"/>
      <c r="S1136" s="2168"/>
      <c r="T1136" s="2168"/>
      <c r="U1136" s="2168"/>
      <c r="V1136" s="2168"/>
      <c r="W1136" s="2168"/>
      <c r="X1136" s="2168"/>
      <c r="Y1136" s="2168"/>
      <c r="Z1136" s="2168"/>
      <c r="AA1136" s="2168"/>
      <c r="AB1136" s="2240"/>
      <c r="AC1136" s="2240"/>
      <c r="AD1136" s="2240"/>
      <c r="AE1136" s="2240"/>
      <c r="AF1136" s="2168"/>
      <c r="AG1136" s="2168"/>
      <c r="AH1136" s="2168"/>
      <c r="AI1136" s="2168"/>
      <c r="AJ1136" s="2168"/>
      <c r="AK1136" s="2168"/>
      <c r="AL1136" s="2168"/>
      <c r="AM1136" s="2168"/>
      <c r="AN1136" s="2168"/>
      <c r="AO1136" s="2168"/>
      <c r="AP1136" s="2168"/>
      <c r="AQ1136" s="2168"/>
      <c r="AR1136" s="2168"/>
      <c r="AS1136" s="2168"/>
      <c r="AT1136" s="2168"/>
      <c r="AU1136" s="2168"/>
      <c r="AV1136" s="2168"/>
      <c r="AW1136" s="2168"/>
      <c r="AX1136" s="2168"/>
      <c r="AY1136" s="2168"/>
      <c r="AZ1136" s="2168"/>
      <c r="BA1136" s="2168"/>
      <c r="BB1136" s="2168"/>
      <c r="BC1136" s="2168"/>
      <c r="BD1136" s="2168"/>
      <c r="BE1136" s="2168"/>
      <c r="BF1136" s="2168"/>
      <c r="BG1136" s="2168"/>
      <c r="BH1136" s="2168"/>
      <c r="BI1136" s="2168"/>
      <c r="BJ1136" s="2168"/>
      <c r="BK1136" s="2168"/>
      <c r="BL1136" s="2168"/>
      <c r="BM1136" s="2168"/>
      <c r="BN1136" s="2168"/>
      <c r="BO1136" s="2168"/>
      <c r="BP1136" s="2168"/>
      <c r="BQ1136" s="2168"/>
      <c r="BR1136" s="2168"/>
      <c r="BS1136" s="2240"/>
      <c r="BT1136" s="2168"/>
      <c r="BU1136" s="2168"/>
      <c r="BV1136" s="2168"/>
      <c r="BW1136" s="2168"/>
      <c r="BX1136" s="2168"/>
      <c r="BY1136" s="2168"/>
      <c r="BZ1136" s="2168"/>
      <c r="CA1136" s="2168"/>
      <c r="CB1136" s="2168"/>
      <c r="CC1136" s="2168"/>
      <c r="CD1136" s="2168"/>
      <c r="CE1136" s="2168"/>
      <c r="CF1136" s="2168"/>
      <c r="CG1136" s="2168"/>
      <c r="CH1136" s="2168"/>
      <c r="CI1136" s="2168"/>
      <c r="CJ1136" s="2168"/>
      <c r="CK1136" s="2168"/>
      <c r="CL1136" s="2168"/>
      <c r="CM1136" s="2240"/>
      <c r="CN1136" s="2240"/>
      <c r="CO1136" s="2239"/>
      <c r="CQ1136" s="1653"/>
    </row>
    <row r="1137" spans="1:95" s="551" customFormat="1" x14ac:dyDescent="0.2">
      <c r="A1137" s="2170"/>
      <c r="B1137" s="2236"/>
      <c r="C1137" s="2164"/>
      <c r="D1137" s="2164"/>
      <c r="E1137" s="2165"/>
      <c r="F1137" s="2167"/>
      <c r="G1137" s="2164"/>
      <c r="H1137" s="2167"/>
      <c r="I1137" s="2168"/>
      <c r="J1137" s="2168"/>
      <c r="K1137" s="2168"/>
      <c r="L1137" s="2168"/>
      <c r="M1137" s="2168"/>
      <c r="N1137" s="2168"/>
      <c r="O1137" s="2168"/>
      <c r="P1137" s="2168"/>
      <c r="Q1137" s="2168"/>
      <c r="R1137" s="2168"/>
      <c r="S1137" s="2168"/>
      <c r="T1137" s="2168"/>
      <c r="U1137" s="2168"/>
      <c r="V1137" s="2168"/>
      <c r="W1137" s="2168"/>
      <c r="X1137" s="2168"/>
      <c r="Y1137" s="2168"/>
      <c r="Z1137" s="2168"/>
      <c r="AA1137" s="2168"/>
      <c r="AB1137" s="2240"/>
      <c r="AC1137" s="2240"/>
      <c r="AD1137" s="2240"/>
      <c r="AE1137" s="2240"/>
      <c r="AF1137" s="2168"/>
      <c r="AG1137" s="2168"/>
      <c r="AH1137" s="2168"/>
      <c r="AI1137" s="2168"/>
      <c r="AJ1137" s="2168"/>
      <c r="AK1137" s="2168"/>
      <c r="AL1137" s="2168"/>
      <c r="AM1137" s="2168"/>
      <c r="AN1137" s="2168"/>
      <c r="AO1137" s="2168"/>
      <c r="AP1137" s="2168"/>
      <c r="AQ1137" s="2168"/>
      <c r="AR1137" s="2168"/>
      <c r="AS1137" s="2168"/>
      <c r="AT1137" s="2168"/>
      <c r="AU1137" s="2168"/>
      <c r="AV1137" s="2168"/>
      <c r="AW1137" s="2168"/>
      <c r="AX1137" s="2168"/>
      <c r="AY1137" s="2168"/>
      <c r="AZ1137" s="2168"/>
      <c r="BA1137" s="2168"/>
      <c r="BB1137" s="2168"/>
      <c r="BC1137" s="2168"/>
      <c r="BD1137" s="2168"/>
      <c r="BE1137" s="2168"/>
      <c r="BF1137" s="2168"/>
      <c r="BG1137" s="2168"/>
      <c r="BH1137" s="2168"/>
      <c r="BI1137" s="2168"/>
      <c r="BJ1137" s="2168"/>
      <c r="BK1137" s="2168"/>
      <c r="BL1137" s="2168"/>
      <c r="BM1137" s="2168"/>
      <c r="BN1137" s="2168"/>
      <c r="BO1137" s="2168"/>
      <c r="BP1137" s="2168"/>
      <c r="BQ1137" s="2168"/>
      <c r="BR1137" s="2168"/>
      <c r="BS1137" s="2240"/>
      <c r="BT1137" s="2168"/>
      <c r="BU1137" s="2168"/>
      <c r="BV1137" s="2168"/>
      <c r="BW1137" s="2168"/>
      <c r="BX1137" s="2168"/>
      <c r="BY1137" s="2168"/>
      <c r="BZ1137" s="2168"/>
      <c r="CA1137" s="2168"/>
      <c r="CB1137" s="2168"/>
      <c r="CC1137" s="2168"/>
      <c r="CD1137" s="2168"/>
      <c r="CE1137" s="2168"/>
      <c r="CF1137" s="2168"/>
      <c r="CG1137" s="2168"/>
      <c r="CH1137" s="2168"/>
      <c r="CI1137" s="2168"/>
      <c r="CJ1137" s="2168"/>
      <c r="CK1137" s="2168"/>
      <c r="CL1137" s="2168"/>
      <c r="CM1137" s="2240"/>
      <c r="CN1137" s="2240"/>
      <c r="CO1137" s="2239"/>
      <c r="CQ1137" s="1653"/>
    </row>
    <row r="1138" spans="1:95" s="551" customFormat="1" x14ac:dyDescent="0.2">
      <c r="A1138" s="2170"/>
      <c r="B1138" s="2236"/>
      <c r="C1138" s="2164"/>
      <c r="D1138" s="2164"/>
      <c r="E1138" s="2165"/>
      <c r="F1138" s="2167"/>
      <c r="G1138" s="2164"/>
      <c r="H1138" s="2167"/>
      <c r="I1138" s="2168"/>
      <c r="J1138" s="2168"/>
      <c r="K1138" s="2168"/>
      <c r="L1138" s="2168"/>
      <c r="M1138" s="2168"/>
      <c r="N1138" s="2168"/>
      <c r="O1138" s="2168"/>
      <c r="P1138" s="2168"/>
      <c r="Q1138" s="2168"/>
      <c r="R1138" s="2168"/>
      <c r="S1138" s="2168"/>
      <c r="T1138" s="2168"/>
      <c r="U1138" s="2168"/>
      <c r="V1138" s="2168"/>
      <c r="W1138" s="2168"/>
      <c r="X1138" s="2168"/>
      <c r="Y1138" s="2168"/>
      <c r="Z1138" s="2168"/>
      <c r="AA1138" s="2168"/>
      <c r="AB1138" s="2240"/>
      <c r="AC1138" s="2240"/>
      <c r="AD1138" s="2240"/>
      <c r="AE1138" s="2240"/>
      <c r="AF1138" s="2168"/>
      <c r="AG1138" s="2168"/>
      <c r="AH1138" s="2168"/>
      <c r="AI1138" s="2168"/>
      <c r="AJ1138" s="2168"/>
      <c r="AK1138" s="2168"/>
      <c r="AL1138" s="2168"/>
      <c r="AM1138" s="2168"/>
      <c r="AN1138" s="2168"/>
      <c r="AO1138" s="2168"/>
      <c r="AP1138" s="2168"/>
      <c r="AQ1138" s="2168"/>
      <c r="AR1138" s="2168"/>
      <c r="AS1138" s="2168"/>
      <c r="AT1138" s="2168"/>
      <c r="AU1138" s="2168"/>
      <c r="AV1138" s="2168"/>
      <c r="AW1138" s="2168"/>
      <c r="AX1138" s="2168"/>
      <c r="AY1138" s="2168"/>
      <c r="AZ1138" s="2168"/>
      <c r="BA1138" s="2168"/>
      <c r="BB1138" s="2168"/>
      <c r="BC1138" s="2168"/>
      <c r="BD1138" s="2168"/>
      <c r="BE1138" s="2168"/>
      <c r="BF1138" s="2168"/>
      <c r="BG1138" s="2168"/>
      <c r="BH1138" s="2168"/>
      <c r="BI1138" s="2168"/>
      <c r="BJ1138" s="2168"/>
      <c r="BK1138" s="2168"/>
      <c r="BL1138" s="2168"/>
      <c r="BM1138" s="2168"/>
      <c r="BN1138" s="2168"/>
      <c r="BO1138" s="2168"/>
      <c r="BP1138" s="2168"/>
      <c r="BQ1138" s="2168"/>
      <c r="BR1138" s="2168"/>
      <c r="BS1138" s="2240"/>
      <c r="BT1138" s="2168"/>
      <c r="BU1138" s="2168"/>
      <c r="BV1138" s="2168"/>
      <c r="BW1138" s="2168"/>
      <c r="BX1138" s="2168"/>
      <c r="BY1138" s="2168"/>
      <c r="BZ1138" s="2168"/>
      <c r="CA1138" s="2168"/>
      <c r="CB1138" s="2168"/>
      <c r="CC1138" s="2168"/>
      <c r="CD1138" s="2168"/>
      <c r="CE1138" s="2168"/>
      <c r="CF1138" s="2168"/>
      <c r="CG1138" s="2168"/>
      <c r="CH1138" s="2168"/>
      <c r="CI1138" s="2168"/>
      <c r="CJ1138" s="2168"/>
      <c r="CK1138" s="2168"/>
      <c r="CL1138" s="2168"/>
      <c r="CM1138" s="2240"/>
      <c r="CN1138" s="2240"/>
      <c r="CO1138" s="2239"/>
      <c r="CQ1138" s="1653"/>
    </row>
    <row r="1139" spans="1:95" s="551" customFormat="1" x14ac:dyDescent="0.2">
      <c r="A1139" s="2170"/>
      <c r="B1139" s="2236"/>
      <c r="C1139" s="2164"/>
      <c r="D1139" s="2164"/>
      <c r="E1139" s="2165"/>
      <c r="F1139" s="2167"/>
      <c r="G1139" s="2164"/>
      <c r="H1139" s="2167"/>
      <c r="I1139" s="2168"/>
      <c r="J1139" s="2168"/>
      <c r="K1139" s="2168"/>
      <c r="L1139" s="2168"/>
      <c r="M1139" s="2168"/>
      <c r="N1139" s="2168"/>
      <c r="O1139" s="2168"/>
      <c r="P1139" s="2168"/>
      <c r="Q1139" s="2168"/>
      <c r="R1139" s="2168"/>
      <c r="S1139" s="2168"/>
      <c r="T1139" s="2168"/>
      <c r="U1139" s="2168"/>
      <c r="V1139" s="2168"/>
      <c r="W1139" s="2168"/>
      <c r="X1139" s="2168"/>
      <c r="Y1139" s="2168"/>
      <c r="Z1139" s="2168"/>
      <c r="AA1139" s="2168"/>
      <c r="AB1139" s="2240"/>
      <c r="AC1139" s="2240"/>
      <c r="AD1139" s="2240"/>
      <c r="AE1139" s="2240"/>
      <c r="AF1139" s="2168"/>
      <c r="AG1139" s="2168"/>
      <c r="AH1139" s="2168"/>
      <c r="AI1139" s="2168"/>
      <c r="AJ1139" s="2168"/>
      <c r="AK1139" s="2168"/>
      <c r="AL1139" s="2168"/>
      <c r="AM1139" s="2168"/>
      <c r="AN1139" s="2168"/>
      <c r="AO1139" s="2168"/>
      <c r="AP1139" s="2168"/>
      <c r="AQ1139" s="2168"/>
      <c r="AR1139" s="2168"/>
      <c r="AS1139" s="2168"/>
      <c r="AT1139" s="2168"/>
      <c r="AU1139" s="2168"/>
      <c r="AV1139" s="2168"/>
      <c r="AW1139" s="2168"/>
      <c r="AX1139" s="2168"/>
      <c r="AY1139" s="2168"/>
      <c r="AZ1139" s="2168"/>
      <c r="BA1139" s="2168"/>
      <c r="BB1139" s="2168"/>
      <c r="BC1139" s="2168"/>
      <c r="BD1139" s="2168"/>
      <c r="BE1139" s="2168"/>
      <c r="BF1139" s="2168"/>
      <c r="BG1139" s="2168"/>
      <c r="BH1139" s="2168"/>
      <c r="BI1139" s="2168"/>
      <c r="BJ1139" s="2168"/>
      <c r="BK1139" s="2168"/>
      <c r="BL1139" s="2168"/>
      <c r="BM1139" s="2168"/>
      <c r="BN1139" s="2168"/>
      <c r="BO1139" s="2168"/>
      <c r="BP1139" s="2168"/>
      <c r="BQ1139" s="2168"/>
      <c r="BR1139" s="2168"/>
      <c r="BS1139" s="2240"/>
      <c r="BT1139" s="2168"/>
      <c r="BU1139" s="2168"/>
      <c r="BV1139" s="2168"/>
      <c r="BW1139" s="2168"/>
      <c r="BX1139" s="2168"/>
      <c r="BY1139" s="2168"/>
      <c r="BZ1139" s="2168"/>
      <c r="CA1139" s="2168"/>
      <c r="CB1139" s="2168"/>
      <c r="CC1139" s="2168"/>
      <c r="CD1139" s="2168"/>
      <c r="CE1139" s="2168"/>
      <c r="CF1139" s="2168"/>
      <c r="CG1139" s="2168"/>
      <c r="CH1139" s="2168"/>
      <c r="CI1139" s="2168"/>
      <c r="CJ1139" s="2168"/>
      <c r="CK1139" s="2168"/>
      <c r="CL1139" s="2168"/>
      <c r="CM1139" s="2240"/>
      <c r="CN1139" s="2240"/>
      <c r="CO1139" s="2239"/>
      <c r="CQ1139" s="1653"/>
    </row>
    <row r="1140" spans="1:95" s="551" customFormat="1" x14ac:dyDescent="0.2">
      <c r="A1140" s="2170"/>
      <c r="B1140" s="2236"/>
      <c r="C1140" s="2164"/>
      <c r="D1140" s="2164"/>
      <c r="E1140" s="2165"/>
      <c r="F1140" s="2167"/>
      <c r="G1140" s="2164"/>
      <c r="H1140" s="2167"/>
      <c r="I1140" s="2168"/>
      <c r="J1140" s="2168"/>
      <c r="K1140" s="2168"/>
      <c r="L1140" s="2168"/>
      <c r="M1140" s="2168"/>
      <c r="N1140" s="2168"/>
      <c r="O1140" s="2168"/>
      <c r="P1140" s="2168"/>
      <c r="Q1140" s="2168"/>
      <c r="R1140" s="2168"/>
      <c r="S1140" s="2168"/>
      <c r="T1140" s="2168"/>
      <c r="U1140" s="2168"/>
      <c r="V1140" s="2168"/>
      <c r="W1140" s="2168"/>
      <c r="X1140" s="2168"/>
      <c r="Y1140" s="2168"/>
      <c r="Z1140" s="2168"/>
      <c r="AA1140" s="2168"/>
      <c r="AB1140" s="2240"/>
      <c r="AC1140" s="2240"/>
      <c r="AD1140" s="2240"/>
      <c r="AE1140" s="2240"/>
      <c r="AF1140" s="2168"/>
      <c r="AG1140" s="2168"/>
      <c r="AH1140" s="2168"/>
      <c r="AI1140" s="2168"/>
      <c r="AJ1140" s="2168"/>
      <c r="AK1140" s="2168"/>
      <c r="AL1140" s="2168"/>
      <c r="AM1140" s="2168"/>
      <c r="AN1140" s="2168"/>
      <c r="AO1140" s="2168"/>
      <c r="AP1140" s="2168"/>
      <c r="AQ1140" s="2168"/>
      <c r="AR1140" s="2168"/>
      <c r="AS1140" s="2168"/>
      <c r="AT1140" s="2168"/>
      <c r="AU1140" s="2168"/>
      <c r="AV1140" s="2168"/>
      <c r="AW1140" s="2168"/>
      <c r="AX1140" s="2168"/>
      <c r="AY1140" s="2168"/>
      <c r="AZ1140" s="2168"/>
      <c r="BA1140" s="2168"/>
      <c r="BB1140" s="2168"/>
      <c r="BC1140" s="2168"/>
      <c r="BD1140" s="2168"/>
      <c r="BE1140" s="2168"/>
      <c r="BF1140" s="2168"/>
      <c r="BG1140" s="2168"/>
      <c r="BH1140" s="2168"/>
      <c r="BI1140" s="2168"/>
      <c r="BJ1140" s="2168"/>
      <c r="BK1140" s="2168"/>
      <c r="BL1140" s="2168"/>
      <c r="BM1140" s="2168"/>
      <c r="BN1140" s="2168"/>
      <c r="BO1140" s="2168"/>
      <c r="BP1140" s="2168"/>
      <c r="BQ1140" s="2168"/>
      <c r="BR1140" s="2168"/>
      <c r="BS1140" s="2240"/>
      <c r="BT1140" s="2168"/>
      <c r="BU1140" s="2168"/>
      <c r="BV1140" s="2168"/>
      <c r="BW1140" s="2168"/>
      <c r="BX1140" s="2168"/>
      <c r="BY1140" s="2168"/>
      <c r="BZ1140" s="2168"/>
      <c r="CA1140" s="2168"/>
      <c r="CB1140" s="2168"/>
      <c r="CC1140" s="2168"/>
      <c r="CD1140" s="2168"/>
      <c r="CE1140" s="2168"/>
      <c r="CF1140" s="2168"/>
      <c r="CG1140" s="2168"/>
      <c r="CH1140" s="2168"/>
      <c r="CI1140" s="2168"/>
      <c r="CJ1140" s="2168"/>
      <c r="CK1140" s="2168"/>
      <c r="CL1140" s="2168"/>
      <c r="CM1140" s="2240"/>
      <c r="CN1140" s="2240"/>
      <c r="CO1140" s="2239"/>
      <c r="CQ1140" s="1653"/>
    </row>
    <row r="1141" spans="1:95" s="551" customFormat="1" x14ac:dyDescent="0.2">
      <c r="A1141" s="2170"/>
      <c r="B1141" s="2236"/>
      <c r="C1141" s="2164"/>
      <c r="D1141" s="2164"/>
      <c r="E1141" s="2165"/>
      <c r="F1141" s="2167"/>
      <c r="G1141" s="2164"/>
      <c r="H1141" s="2167"/>
      <c r="I1141" s="2168"/>
      <c r="J1141" s="2168"/>
      <c r="K1141" s="2168"/>
      <c r="L1141" s="2168"/>
      <c r="M1141" s="2168"/>
      <c r="N1141" s="2168"/>
      <c r="O1141" s="2168"/>
      <c r="P1141" s="2168"/>
      <c r="Q1141" s="2168"/>
      <c r="R1141" s="2168"/>
      <c r="S1141" s="2168"/>
      <c r="T1141" s="2168"/>
      <c r="U1141" s="2168"/>
      <c r="V1141" s="2168"/>
      <c r="W1141" s="2168"/>
      <c r="X1141" s="2168"/>
      <c r="Y1141" s="2168"/>
      <c r="Z1141" s="2168"/>
      <c r="AA1141" s="2168"/>
      <c r="AB1141" s="2240"/>
      <c r="AC1141" s="2240"/>
      <c r="AD1141" s="2240"/>
      <c r="AE1141" s="2240"/>
      <c r="AF1141" s="2168"/>
      <c r="AG1141" s="2168"/>
      <c r="AH1141" s="2168"/>
      <c r="AI1141" s="2168"/>
      <c r="AJ1141" s="2168"/>
      <c r="AK1141" s="2168"/>
      <c r="AL1141" s="2168"/>
      <c r="AM1141" s="2168"/>
      <c r="AN1141" s="2168"/>
      <c r="AO1141" s="2168"/>
      <c r="AP1141" s="2168"/>
      <c r="AQ1141" s="2168"/>
      <c r="AR1141" s="2168"/>
      <c r="AS1141" s="2168"/>
      <c r="AT1141" s="2168"/>
      <c r="AU1141" s="2168"/>
      <c r="AV1141" s="2168"/>
      <c r="AW1141" s="2168"/>
      <c r="AX1141" s="2168"/>
      <c r="AY1141" s="2168"/>
      <c r="AZ1141" s="2168"/>
      <c r="BA1141" s="2168"/>
      <c r="BB1141" s="2168"/>
      <c r="BC1141" s="2168"/>
      <c r="BD1141" s="2168"/>
      <c r="BE1141" s="2168"/>
      <c r="BF1141" s="2168"/>
      <c r="BG1141" s="2168"/>
      <c r="BH1141" s="2168"/>
      <c r="BI1141" s="2168"/>
      <c r="BJ1141" s="2168"/>
      <c r="BK1141" s="2168"/>
      <c r="BL1141" s="2168"/>
      <c r="BM1141" s="2168"/>
      <c r="BN1141" s="2168"/>
      <c r="BO1141" s="2168"/>
      <c r="BP1141" s="2168"/>
      <c r="BQ1141" s="2168"/>
      <c r="BR1141" s="2168"/>
      <c r="BS1141" s="2240"/>
      <c r="BT1141" s="2168"/>
      <c r="BU1141" s="2168"/>
      <c r="BV1141" s="2168"/>
      <c r="BW1141" s="2168"/>
      <c r="BX1141" s="2168"/>
      <c r="BY1141" s="2168"/>
      <c r="BZ1141" s="2168"/>
      <c r="CA1141" s="2168"/>
      <c r="CB1141" s="2168"/>
      <c r="CC1141" s="2168"/>
      <c r="CD1141" s="2168"/>
      <c r="CE1141" s="2168"/>
      <c r="CF1141" s="2168"/>
      <c r="CG1141" s="2168"/>
      <c r="CH1141" s="2168"/>
      <c r="CI1141" s="2168"/>
      <c r="CJ1141" s="2168"/>
      <c r="CK1141" s="2168"/>
      <c r="CL1141" s="2168"/>
      <c r="CM1141" s="2240"/>
      <c r="CN1141" s="2240"/>
      <c r="CO1141" s="2239"/>
      <c r="CQ1141" s="1653"/>
    </row>
    <row r="1142" spans="1:95" s="551" customFormat="1" x14ac:dyDescent="0.2">
      <c r="A1142" s="2170"/>
      <c r="B1142" s="2236"/>
      <c r="C1142" s="2164"/>
      <c r="D1142" s="2164"/>
      <c r="E1142" s="2165"/>
      <c r="F1142" s="2167"/>
      <c r="G1142" s="2164"/>
      <c r="H1142" s="2167"/>
      <c r="I1142" s="2168"/>
      <c r="J1142" s="2168"/>
      <c r="K1142" s="2168"/>
      <c r="L1142" s="2168"/>
      <c r="M1142" s="2168"/>
      <c r="N1142" s="2168"/>
      <c r="O1142" s="2168"/>
      <c r="P1142" s="2168"/>
      <c r="Q1142" s="2168"/>
      <c r="R1142" s="2168"/>
      <c r="S1142" s="2168"/>
      <c r="T1142" s="2168"/>
      <c r="U1142" s="2168"/>
      <c r="V1142" s="2168"/>
      <c r="W1142" s="2168"/>
      <c r="X1142" s="2168"/>
      <c r="Y1142" s="2168"/>
      <c r="Z1142" s="2168"/>
      <c r="AA1142" s="2168"/>
      <c r="AB1142" s="2240"/>
      <c r="AC1142" s="2240"/>
      <c r="AD1142" s="2240"/>
      <c r="AE1142" s="2240"/>
      <c r="AF1142" s="2168"/>
      <c r="AG1142" s="2168"/>
      <c r="AH1142" s="2168"/>
      <c r="AI1142" s="2168"/>
      <c r="AJ1142" s="2168"/>
      <c r="AK1142" s="2168"/>
      <c r="AL1142" s="2168"/>
      <c r="AM1142" s="2168"/>
      <c r="AN1142" s="2168"/>
      <c r="AO1142" s="2168"/>
      <c r="AP1142" s="2168"/>
      <c r="AQ1142" s="2168"/>
      <c r="AR1142" s="2168"/>
      <c r="AS1142" s="2168"/>
      <c r="AT1142" s="2168"/>
      <c r="AU1142" s="2168"/>
      <c r="AV1142" s="2168"/>
      <c r="AW1142" s="2168"/>
      <c r="AX1142" s="2168"/>
      <c r="AY1142" s="2168"/>
      <c r="AZ1142" s="2168"/>
      <c r="BA1142" s="2168"/>
      <c r="BB1142" s="2168"/>
      <c r="BC1142" s="2168"/>
      <c r="BD1142" s="2168"/>
      <c r="BE1142" s="2168"/>
      <c r="BF1142" s="2168"/>
      <c r="BG1142" s="2168"/>
      <c r="BH1142" s="2168"/>
      <c r="BI1142" s="2168"/>
      <c r="BJ1142" s="2168"/>
      <c r="BK1142" s="2168"/>
      <c r="BL1142" s="2168"/>
      <c r="BM1142" s="2168"/>
      <c r="BN1142" s="2168"/>
      <c r="BO1142" s="2168"/>
      <c r="BP1142" s="2168"/>
      <c r="BQ1142" s="2168"/>
      <c r="BR1142" s="2168"/>
      <c r="BS1142" s="2240"/>
      <c r="BT1142" s="2168"/>
      <c r="BU1142" s="2168"/>
      <c r="BV1142" s="2168"/>
      <c r="BW1142" s="2168"/>
      <c r="BX1142" s="2168"/>
      <c r="BY1142" s="2168"/>
      <c r="BZ1142" s="2168"/>
      <c r="CA1142" s="2168"/>
      <c r="CB1142" s="2168"/>
      <c r="CC1142" s="2168"/>
      <c r="CD1142" s="2168"/>
      <c r="CE1142" s="2168"/>
      <c r="CF1142" s="2168"/>
      <c r="CG1142" s="2168"/>
      <c r="CH1142" s="2168"/>
      <c r="CI1142" s="2168"/>
      <c r="CJ1142" s="2168"/>
      <c r="CK1142" s="2168"/>
      <c r="CL1142" s="2168"/>
      <c r="CM1142" s="2240"/>
      <c r="CN1142" s="2240"/>
      <c r="CO1142" s="2239"/>
      <c r="CQ1142" s="1653"/>
    </row>
    <row r="1143" spans="1:95" s="551" customFormat="1" x14ac:dyDescent="0.2">
      <c r="A1143" s="2170"/>
      <c r="B1143" s="2236"/>
      <c r="C1143" s="2164"/>
      <c r="D1143" s="2164"/>
      <c r="E1143" s="2165"/>
      <c r="F1143" s="2167"/>
      <c r="G1143" s="2164"/>
      <c r="H1143" s="2167"/>
      <c r="I1143" s="2168"/>
      <c r="J1143" s="2168"/>
      <c r="K1143" s="2168"/>
      <c r="L1143" s="2168"/>
      <c r="M1143" s="2168"/>
      <c r="N1143" s="2168"/>
      <c r="O1143" s="2168"/>
      <c r="P1143" s="2168"/>
      <c r="Q1143" s="2168"/>
      <c r="R1143" s="2168"/>
      <c r="S1143" s="2168"/>
      <c r="T1143" s="2168"/>
      <c r="U1143" s="2168"/>
      <c r="V1143" s="2168"/>
      <c r="W1143" s="2168"/>
      <c r="X1143" s="2168"/>
      <c r="Y1143" s="2168"/>
      <c r="Z1143" s="2168"/>
      <c r="AA1143" s="2168"/>
      <c r="AB1143" s="2240"/>
      <c r="AC1143" s="2240"/>
      <c r="AD1143" s="2240"/>
      <c r="AE1143" s="2240"/>
      <c r="AF1143" s="2168"/>
      <c r="AG1143" s="2168"/>
      <c r="AH1143" s="2168"/>
      <c r="AI1143" s="2168"/>
      <c r="AJ1143" s="2168"/>
      <c r="AK1143" s="2168"/>
      <c r="AL1143" s="2168"/>
      <c r="AM1143" s="2168"/>
      <c r="AN1143" s="2168"/>
      <c r="AO1143" s="2168"/>
      <c r="AP1143" s="2168"/>
      <c r="AQ1143" s="2168"/>
      <c r="AR1143" s="2168"/>
      <c r="AS1143" s="2168"/>
      <c r="AT1143" s="2168"/>
      <c r="AU1143" s="2168"/>
      <c r="AV1143" s="2168"/>
      <c r="AW1143" s="2168"/>
      <c r="AX1143" s="2168"/>
      <c r="AY1143" s="2168"/>
      <c r="AZ1143" s="2168"/>
      <c r="BA1143" s="2168"/>
      <c r="BB1143" s="2168"/>
      <c r="BC1143" s="2168"/>
      <c r="BD1143" s="2168"/>
      <c r="BE1143" s="2168"/>
      <c r="BF1143" s="2168"/>
      <c r="BG1143" s="2168"/>
      <c r="BH1143" s="2168"/>
      <c r="BI1143" s="2168"/>
      <c r="BJ1143" s="2168"/>
      <c r="BK1143" s="2168"/>
      <c r="BL1143" s="2168"/>
      <c r="BM1143" s="2168"/>
      <c r="BN1143" s="2168"/>
      <c r="BO1143" s="2168"/>
      <c r="BP1143" s="2168"/>
      <c r="BQ1143" s="2168"/>
      <c r="BR1143" s="2168"/>
      <c r="BS1143" s="2240"/>
      <c r="BT1143" s="2168"/>
      <c r="BU1143" s="2168"/>
      <c r="BV1143" s="2168"/>
      <c r="BW1143" s="2168"/>
      <c r="BX1143" s="2168"/>
      <c r="BY1143" s="2168"/>
      <c r="BZ1143" s="2168"/>
      <c r="CA1143" s="2168"/>
      <c r="CB1143" s="2168"/>
      <c r="CC1143" s="2168"/>
      <c r="CD1143" s="2168"/>
      <c r="CE1143" s="2168"/>
      <c r="CF1143" s="2168"/>
      <c r="CG1143" s="2168"/>
      <c r="CH1143" s="2168"/>
      <c r="CI1143" s="2168"/>
      <c r="CJ1143" s="2168"/>
      <c r="CK1143" s="2168"/>
      <c r="CL1143" s="2168"/>
      <c r="CM1143" s="2240"/>
      <c r="CN1143" s="2240"/>
      <c r="CO1143" s="2239"/>
      <c r="CQ1143" s="1653"/>
    </row>
    <row r="1144" spans="1:95" s="551" customFormat="1" x14ac:dyDescent="0.2">
      <c r="A1144" s="2170"/>
      <c r="B1144" s="2236"/>
      <c r="C1144" s="2164"/>
      <c r="D1144" s="2164"/>
      <c r="E1144" s="2165"/>
      <c r="F1144" s="2167"/>
      <c r="G1144" s="2164"/>
      <c r="H1144" s="2167"/>
      <c r="I1144" s="2168"/>
      <c r="J1144" s="2168"/>
      <c r="K1144" s="2168"/>
      <c r="L1144" s="2168"/>
      <c r="M1144" s="2168"/>
      <c r="N1144" s="2168"/>
      <c r="O1144" s="2168"/>
      <c r="P1144" s="2168"/>
      <c r="Q1144" s="2168"/>
      <c r="R1144" s="2168"/>
      <c r="S1144" s="2168"/>
      <c r="T1144" s="2168"/>
      <c r="U1144" s="2168"/>
      <c r="V1144" s="2168"/>
      <c r="W1144" s="2168"/>
      <c r="X1144" s="2168"/>
      <c r="Y1144" s="2168"/>
      <c r="Z1144" s="2168"/>
      <c r="AA1144" s="2168"/>
      <c r="AB1144" s="2240"/>
      <c r="AC1144" s="2240"/>
      <c r="AD1144" s="2240"/>
      <c r="AE1144" s="2240"/>
      <c r="AF1144" s="2168"/>
      <c r="AG1144" s="2168"/>
      <c r="AH1144" s="2168"/>
      <c r="AI1144" s="2168"/>
      <c r="AJ1144" s="2168"/>
      <c r="AK1144" s="2168"/>
      <c r="AL1144" s="2168"/>
      <c r="AM1144" s="2168"/>
      <c r="AN1144" s="2168"/>
      <c r="AO1144" s="2168"/>
      <c r="AP1144" s="2168"/>
      <c r="AQ1144" s="2168"/>
      <c r="AR1144" s="2168"/>
      <c r="AS1144" s="2168"/>
      <c r="AT1144" s="2168"/>
      <c r="AU1144" s="2168"/>
      <c r="AV1144" s="2168"/>
      <c r="AW1144" s="2168"/>
      <c r="AX1144" s="2168"/>
      <c r="AY1144" s="2168"/>
      <c r="AZ1144" s="2168"/>
      <c r="BA1144" s="2168"/>
      <c r="BB1144" s="2168"/>
      <c r="BC1144" s="2168"/>
      <c r="BD1144" s="2168"/>
      <c r="BE1144" s="2168"/>
      <c r="BF1144" s="2168"/>
      <c r="BG1144" s="2168"/>
      <c r="BH1144" s="2168"/>
      <c r="BI1144" s="2168"/>
      <c r="BJ1144" s="2168"/>
      <c r="BK1144" s="2168"/>
      <c r="BL1144" s="2168"/>
      <c r="BM1144" s="2168"/>
      <c r="BN1144" s="2168"/>
      <c r="BO1144" s="2168"/>
      <c r="BP1144" s="2168"/>
      <c r="BQ1144" s="2168"/>
      <c r="BR1144" s="2168"/>
      <c r="BS1144" s="2240"/>
      <c r="BT1144" s="2168"/>
      <c r="BU1144" s="2168"/>
      <c r="BV1144" s="2168"/>
      <c r="BW1144" s="2168"/>
      <c r="BX1144" s="2168"/>
      <c r="BY1144" s="2168"/>
      <c r="BZ1144" s="2168"/>
      <c r="CA1144" s="2168"/>
      <c r="CB1144" s="2168"/>
      <c r="CC1144" s="2168"/>
      <c r="CD1144" s="2168"/>
      <c r="CE1144" s="2168"/>
      <c r="CF1144" s="2168"/>
      <c r="CG1144" s="2168"/>
      <c r="CH1144" s="2168"/>
      <c r="CI1144" s="2168"/>
      <c r="CJ1144" s="2168"/>
      <c r="CK1144" s="2168"/>
      <c r="CL1144" s="2168"/>
      <c r="CM1144" s="2240"/>
      <c r="CN1144" s="2240"/>
      <c r="CO1144" s="2239"/>
      <c r="CQ1144" s="1653"/>
    </row>
    <row r="1145" spans="1:95" s="551" customFormat="1" x14ac:dyDescent="0.2">
      <c r="A1145" s="2170"/>
      <c r="B1145" s="2236"/>
      <c r="C1145" s="2164"/>
      <c r="D1145" s="2164"/>
      <c r="E1145" s="2165"/>
      <c r="F1145" s="2167"/>
      <c r="G1145" s="2164"/>
      <c r="H1145" s="2167"/>
      <c r="I1145" s="2168"/>
      <c r="J1145" s="2168"/>
      <c r="K1145" s="2168"/>
      <c r="L1145" s="2168"/>
      <c r="M1145" s="2168"/>
      <c r="N1145" s="2168"/>
      <c r="O1145" s="2168"/>
      <c r="P1145" s="2168"/>
      <c r="Q1145" s="2168"/>
      <c r="R1145" s="2168"/>
      <c r="S1145" s="2168"/>
      <c r="T1145" s="2168"/>
      <c r="U1145" s="2168"/>
      <c r="V1145" s="2168"/>
      <c r="W1145" s="2168"/>
      <c r="X1145" s="2168"/>
      <c r="Y1145" s="2168"/>
      <c r="Z1145" s="2168"/>
      <c r="AA1145" s="2168"/>
      <c r="AB1145" s="2240"/>
      <c r="AC1145" s="2240"/>
      <c r="AD1145" s="2240"/>
      <c r="AE1145" s="2240"/>
      <c r="AF1145" s="2168"/>
      <c r="AG1145" s="2168"/>
      <c r="AH1145" s="2168"/>
      <c r="AI1145" s="2168"/>
      <c r="AJ1145" s="2168"/>
      <c r="AK1145" s="2168"/>
      <c r="AL1145" s="2168"/>
      <c r="AM1145" s="2168"/>
      <c r="AN1145" s="2168"/>
      <c r="AO1145" s="2168"/>
      <c r="AP1145" s="2168"/>
      <c r="AQ1145" s="2168"/>
      <c r="AR1145" s="2168"/>
      <c r="AS1145" s="2168"/>
      <c r="AT1145" s="2168"/>
      <c r="AU1145" s="2168"/>
      <c r="AV1145" s="2168"/>
      <c r="AW1145" s="2168"/>
      <c r="AX1145" s="2168"/>
      <c r="AY1145" s="2168"/>
      <c r="AZ1145" s="2168"/>
      <c r="BA1145" s="2168"/>
      <c r="BB1145" s="2168"/>
      <c r="BC1145" s="2168"/>
      <c r="BD1145" s="2168"/>
      <c r="BE1145" s="2168"/>
      <c r="BF1145" s="2168"/>
      <c r="BG1145" s="2168"/>
      <c r="BH1145" s="2168"/>
      <c r="BI1145" s="2168"/>
      <c r="BJ1145" s="2168"/>
      <c r="BK1145" s="2168"/>
      <c r="BL1145" s="2168"/>
      <c r="BM1145" s="2168"/>
      <c r="BN1145" s="2168"/>
      <c r="BO1145" s="2168"/>
      <c r="BP1145" s="2168"/>
      <c r="BQ1145" s="2168"/>
      <c r="BR1145" s="2168"/>
      <c r="BS1145" s="2240"/>
      <c r="BT1145" s="2168"/>
      <c r="BU1145" s="2168"/>
      <c r="BV1145" s="2168"/>
      <c r="BW1145" s="2168"/>
      <c r="BX1145" s="2168"/>
      <c r="BY1145" s="2168"/>
      <c r="BZ1145" s="2168"/>
      <c r="CA1145" s="2168"/>
      <c r="CB1145" s="2168"/>
      <c r="CC1145" s="2168"/>
      <c r="CD1145" s="2168"/>
      <c r="CE1145" s="2168"/>
      <c r="CF1145" s="2168"/>
      <c r="CG1145" s="2168"/>
      <c r="CH1145" s="2168"/>
      <c r="CI1145" s="2168"/>
      <c r="CJ1145" s="2168"/>
      <c r="CK1145" s="2168"/>
      <c r="CL1145" s="2168"/>
      <c r="CM1145" s="2240"/>
      <c r="CN1145" s="2240"/>
      <c r="CO1145" s="2239"/>
      <c r="CQ1145" s="1653"/>
    </row>
    <row r="1146" spans="1:95" s="551" customFormat="1" x14ac:dyDescent="0.2">
      <c r="A1146" s="2170"/>
      <c r="B1146" s="2236"/>
      <c r="C1146" s="2164"/>
      <c r="D1146" s="2164"/>
      <c r="E1146" s="2165"/>
      <c r="F1146" s="2167"/>
      <c r="G1146" s="2164"/>
      <c r="H1146" s="2167"/>
      <c r="I1146" s="2168"/>
      <c r="J1146" s="2168"/>
      <c r="K1146" s="2168"/>
      <c r="L1146" s="2168"/>
      <c r="M1146" s="2168"/>
      <c r="N1146" s="2168"/>
      <c r="O1146" s="2168"/>
      <c r="P1146" s="2168"/>
      <c r="Q1146" s="2168"/>
      <c r="R1146" s="2168"/>
      <c r="S1146" s="2168"/>
      <c r="T1146" s="2168"/>
      <c r="U1146" s="2168"/>
      <c r="V1146" s="2168"/>
      <c r="W1146" s="2168"/>
      <c r="X1146" s="2168"/>
      <c r="Y1146" s="2168"/>
      <c r="Z1146" s="2168"/>
      <c r="AA1146" s="2168"/>
      <c r="AB1146" s="2240"/>
      <c r="AC1146" s="2240"/>
      <c r="AD1146" s="2240"/>
      <c r="AE1146" s="2240"/>
      <c r="AF1146" s="2168"/>
      <c r="AG1146" s="2168"/>
      <c r="AH1146" s="2168"/>
      <c r="AI1146" s="2168"/>
      <c r="AJ1146" s="2168"/>
      <c r="AK1146" s="2168"/>
      <c r="AL1146" s="2168"/>
      <c r="AM1146" s="2168"/>
      <c r="AN1146" s="2168"/>
      <c r="AO1146" s="2168"/>
      <c r="AP1146" s="2168"/>
      <c r="AQ1146" s="2168"/>
      <c r="AR1146" s="2168"/>
      <c r="AS1146" s="2168"/>
      <c r="AT1146" s="2168"/>
      <c r="AU1146" s="2168"/>
      <c r="AV1146" s="2168"/>
      <c r="AW1146" s="2168"/>
      <c r="AX1146" s="2168"/>
      <c r="AY1146" s="2168"/>
      <c r="AZ1146" s="2168"/>
      <c r="BA1146" s="2168"/>
      <c r="BB1146" s="2168"/>
      <c r="BC1146" s="2168"/>
      <c r="BD1146" s="2168"/>
      <c r="BE1146" s="2168"/>
      <c r="BF1146" s="2168"/>
      <c r="BG1146" s="2168"/>
      <c r="BH1146" s="2168"/>
      <c r="BI1146" s="2168"/>
      <c r="BJ1146" s="2168"/>
      <c r="BK1146" s="2168"/>
      <c r="BL1146" s="2168"/>
      <c r="BM1146" s="2168"/>
      <c r="BN1146" s="2168"/>
      <c r="BO1146" s="2168"/>
      <c r="BP1146" s="2168"/>
      <c r="BQ1146" s="2168"/>
      <c r="BR1146" s="2168"/>
      <c r="BS1146" s="2240"/>
      <c r="BT1146" s="2168"/>
      <c r="BU1146" s="2168"/>
      <c r="BV1146" s="2168"/>
      <c r="BW1146" s="2168"/>
      <c r="BX1146" s="2168"/>
      <c r="BY1146" s="2168"/>
      <c r="BZ1146" s="2168"/>
      <c r="CA1146" s="2168"/>
      <c r="CB1146" s="2168"/>
      <c r="CC1146" s="2168"/>
      <c r="CD1146" s="2168"/>
      <c r="CE1146" s="2168"/>
      <c r="CF1146" s="2168"/>
      <c r="CG1146" s="2168"/>
      <c r="CH1146" s="2168"/>
      <c r="CI1146" s="2168"/>
      <c r="CJ1146" s="2168"/>
      <c r="CK1146" s="2168"/>
      <c r="CL1146" s="2168"/>
      <c r="CM1146" s="2240"/>
      <c r="CN1146" s="2240"/>
      <c r="CO1146" s="2239"/>
      <c r="CQ1146" s="1653"/>
    </row>
    <row r="1147" spans="1:95" s="551" customFormat="1" x14ac:dyDescent="0.2">
      <c r="A1147" s="2170"/>
      <c r="B1147" s="2236"/>
      <c r="C1147" s="2164"/>
      <c r="D1147" s="2164"/>
      <c r="E1147" s="2165"/>
      <c r="F1147" s="2167"/>
      <c r="G1147" s="2164"/>
      <c r="H1147" s="2167"/>
      <c r="I1147" s="2168"/>
      <c r="J1147" s="2168"/>
      <c r="K1147" s="2168"/>
      <c r="L1147" s="2168"/>
      <c r="M1147" s="2168"/>
      <c r="N1147" s="2168"/>
      <c r="O1147" s="2168"/>
      <c r="P1147" s="2168"/>
      <c r="Q1147" s="2168"/>
      <c r="R1147" s="2168"/>
      <c r="S1147" s="2168"/>
      <c r="T1147" s="2168"/>
      <c r="U1147" s="2168"/>
      <c r="V1147" s="2168"/>
      <c r="W1147" s="2168"/>
      <c r="X1147" s="2168"/>
      <c r="Y1147" s="2168"/>
      <c r="Z1147" s="2168"/>
      <c r="AA1147" s="2168"/>
      <c r="AB1147" s="2240"/>
      <c r="AC1147" s="2240"/>
      <c r="AD1147" s="2240"/>
      <c r="AE1147" s="2240"/>
      <c r="AF1147" s="2168"/>
      <c r="AG1147" s="2168"/>
      <c r="AH1147" s="2168"/>
      <c r="AI1147" s="2168"/>
      <c r="AJ1147" s="2168"/>
      <c r="AK1147" s="2168"/>
      <c r="AL1147" s="2168"/>
      <c r="AM1147" s="2168"/>
      <c r="AN1147" s="2168"/>
      <c r="AO1147" s="2168"/>
      <c r="AP1147" s="2168"/>
      <c r="AQ1147" s="2168"/>
      <c r="AR1147" s="2168"/>
      <c r="AS1147" s="2168"/>
      <c r="AT1147" s="2168"/>
      <c r="AU1147" s="2168"/>
      <c r="AV1147" s="2168"/>
      <c r="AW1147" s="2168"/>
      <c r="AX1147" s="2168"/>
      <c r="AY1147" s="2168"/>
      <c r="AZ1147" s="2168"/>
      <c r="BA1147" s="2168"/>
      <c r="BB1147" s="2168"/>
      <c r="BC1147" s="2168"/>
      <c r="BD1147" s="2168"/>
      <c r="BE1147" s="2168"/>
      <c r="BF1147" s="2168"/>
      <c r="BG1147" s="2168"/>
      <c r="BH1147" s="2168"/>
      <c r="BI1147" s="2168"/>
      <c r="BJ1147" s="2168"/>
      <c r="BK1147" s="2168"/>
      <c r="BL1147" s="2168"/>
      <c r="BM1147" s="2168"/>
      <c r="BN1147" s="2168"/>
      <c r="BO1147" s="2168"/>
      <c r="BP1147" s="2168"/>
      <c r="BQ1147" s="2168"/>
      <c r="BR1147" s="2168"/>
      <c r="BS1147" s="2240"/>
      <c r="BT1147" s="2168"/>
      <c r="BU1147" s="2168"/>
      <c r="BV1147" s="2168"/>
      <c r="BW1147" s="2168"/>
      <c r="BX1147" s="2168"/>
      <c r="BY1147" s="2168"/>
      <c r="BZ1147" s="2168"/>
      <c r="CA1147" s="2168"/>
      <c r="CB1147" s="2168"/>
      <c r="CC1147" s="2168"/>
      <c r="CD1147" s="2168"/>
      <c r="CE1147" s="2168"/>
      <c r="CF1147" s="2168"/>
      <c r="CG1147" s="2168"/>
      <c r="CH1147" s="2168"/>
      <c r="CI1147" s="2168"/>
      <c r="CJ1147" s="2168"/>
      <c r="CK1147" s="2168"/>
      <c r="CL1147" s="2168"/>
      <c r="CM1147" s="2240"/>
      <c r="CN1147" s="2240"/>
      <c r="CO1147" s="2239"/>
      <c r="CQ1147" s="1653"/>
    </row>
    <row r="1148" spans="1:95" s="551" customFormat="1" x14ac:dyDescent="0.2">
      <c r="A1148" s="2170"/>
      <c r="B1148" s="2236"/>
      <c r="C1148" s="2164"/>
      <c r="D1148" s="2164"/>
      <c r="E1148" s="2165"/>
      <c r="F1148" s="2167"/>
      <c r="G1148" s="2164"/>
      <c r="H1148" s="2167"/>
      <c r="I1148" s="2168"/>
      <c r="J1148" s="2168"/>
      <c r="K1148" s="2168"/>
      <c r="L1148" s="2168"/>
      <c r="M1148" s="2168"/>
      <c r="N1148" s="2168"/>
      <c r="O1148" s="2168"/>
      <c r="P1148" s="2168"/>
      <c r="Q1148" s="2168"/>
      <c r="R1148" s="2168"/>
      <c r="S1148" s="2168"/>
      <c r="T1148" s="2168"/>
      <c r="U1148" s="2168"/>
      <c r="V1148" s="2168"/>
      <c r="W1148" s="2168"/>
      <c r="X1148" s="2168"/>
      <c r="Y1148" s="2168"/>
      <c r="Z1148" s="2168"/>
      <c r="AA1148" s="2168"/>
      <c r="AB1148" s="2240"/>
      <c r="AC1148" s="2240"/>
      <c r="AD1148" s="2240"/>
      <c r="AE1148" s="2240"/>
      <c r="AF1148" s="2168"/>
      <c r="AG1148" s="2168"/>
      <c r="AH1148" s="2168"/>
      <c r="AI1148" s="2168"/>
      <c r="AJ1148" s="2168"/>
      <c r="AK1148" s="2168"/>
      <c r="AL1148" s="2168"/>
      <c r="AM1148" s="2168"/>
      <c r="AN1148" s="2168"/>
      <c r="AO1148" s="2168"/>
      <c r="AP1148" s="2168"/>
      <c r="AQ1148" s="2168"/>
      <c r="AR1148" s="2168"/>
      <c r="AS1148" s="2168"/>
      <c r="AT1148" s="2168"/>
      <c r="AU1148" s="2168"/>
      <c r="AV1148" s="2168"/>
      <c r="AW1148" s="2168"/>
      <c r="AX1148" s="2168"/>
      <c r="AY1148" s="2168"/>
      <c r="AZ1148" s="2168"/>
      <c r="BA1148" s="2168"/>
      <c r="BB1148" s="2168"/>
      <c r="BC1148" s="2168"/>
      <c r="BD1148" s="2168"/>
      <c r="BE1148" s="2168"/>
      <c r="BF1148" s="2168"/>
      <c r="BG1148" s="2168"/>
      <c r="BH1148" s="2168"/>
      <c r="BI1148" s="2168"/>
      <c r="BJ1148" s="2168"/>
      <c r="BK1148" s="2168"/>
      <c r="BL1148" s="2168"/>
      <c r="BM1148" s="2168"/>
      <c r="BN1148" s="2168"/>
      <c r="BO1148" s="2168"/>
      <c r="BP1148" s="2168"/>
      <c r="BQ1148" s="2168"/>
      <c r="BR1148" s="2168"/>
      <c r="BS1148" s="2240"/>
      <c r="BT1148" s="2168"/>
      <c r="BU1148" s="2168"/>
      <c r="BV1148" s="2168"/>
      <c r="BW1148" s="2168"/>
      <c r="BX1148" s="2168"/>
      <c r="BY1148" s="2168"/>
      <c r="BZ1148" s="2168"/>
      <c r="CA1148" s="2168"/>
      <c r="CB1148" s="2168"/>
      <c r="CC1148" s="2168"/>
      <c r="CD1148" s="2168"/>
      <c r="CE1148" s="2168"/>
      <c r="CF1148" s="2168"/>
      <c r="CG1148" s="2168"/>
      <c r="CH1148" s="2168"/>
      <c r="CI1148" s="2168"/>
      <c r="CJ1148" s="2168"/>
      <c r="CK1148" s="2168"/>
      <c r="CL1148" s="2168"/>
      <c r="CM1148" s="2240"/>
      <c r="CN1148" s="2240"/>
      <c r="CO1148" s="2239"/>
      <c r="CQ1148" s="1653"/>
    </row>
    <row r="1149" spans="1:95" s="551" customFormat="1" x14ac:dyDescent="0.2">
      <c r="A1149" s="2170"/>
      <c r="B1149" s="2236"/>
      <c r="C1149" s="2164"/>
      <c r="D1149" s="2164"/>
      <c r="E1149" s="2165"/>
      <c r="F1149" s="2167"/>
      <c r="G1149" s="2164"/>
      <c r="H1149" s="2167"/>
      <c r="I1149" s="2168"/>
      <c r="J1149" s="2168"/>
      <c r="K1149" s="2168"/>
      <c r="L1149" s="2168"/>
      <c r="M1149" s="2168"/>
      <c r="N1149" s="2168"/>
      <c r="O1149" s="2168"/>
      <c r="P1149" s="2168"/>
      <c r="Q1149" s="2168"/>
      <c r="R1149" s="2168"/>
      <c r="S1149" s="2168"/>
      <c r="T1149" s="2168"/>
      <c r="U1149" s="2168"/>
      <c r="V1149" s="2168"/>
      <c r="W1149" s="2168"/>
      <c r="X1149" s="2168"/>
      <c r="Y1149" s="2168"/>
      <c r="Z1149" s="2168"/>
      <c r="AA1149" s="2168"/>
      <c r="AB1149" s="2240"/>
      <c r="AC1149" s="2240"/>
      <c r="AD1149" s="2240"/>
      <c r="AE1149" s="2240"/>
      <c r="AF1149" s="2168"/>
      <c r="AG1149" s="2168"/>
      <c r="AH1149" s="2168"/>
      <c r="AI1149" s="2168"/>
      <c r="AJ1149" s="2168"/>
      <c r="AK1149" s="2168"/>
      <c r="AL1149" s="2168"/>
      <c r="AM1149" s="2168"/>
      <c r="AN1149" s="2168"/>
      <c r="AO1149" s="2168"/>
      <c r="AP1149" s="2168"/>
      <c r="AQ1149" s="2168"/>
      <c r="AR1149" s="2168"/>
      <c r="AS1149" s="2168"/>
      <c r="AT1149" s="2168"/>
      <c r="AU1149" s="2168"/>
      <c r="AV1149" s="2168"/>
      <c r="AW1149" s="2168"/>
      <c r="AX1149" s="2168"/>
      <c r="AY1149" s="2168"/>
      <c r="AZ1149" s="2168"/>
      <c r="BA1149" s="2168"/>
      <c r="BB1149" s="2168"/>
      <c r="BC1149" s="2168"/>
      <c r="BD1149" s="2168"/>
      <c r="BE1149" s="2168"/>
      <c r="BF1149" s="2168"/>
      <c r="BG1149" s="2168"/>
      <c r="BH1149" s="2168"/>
      <c r="BI1149" s="2168"/>
      <c r="BJ1149" s="2168"/>
      <c r="BK1149" s="2168"/>
      <c r="BL1149" s="2168"/>
      <c r="BM1149" s="2168"/>
      <c r="BN1149" s="2168"/>
      <c r="BO1149" s="2168"/>
      <c r="BP1149" s="2168"/>
      <c r="BQ1149" s="2168"/>
      <c r="BR1149" s="2168"/>
      <c r="BS1149" s="2240"/>
      <c r="BT1149" s="2168"/>
      <c r="BU1149" s="2168"/>
      <c r="BV1149" s="2168"/>
      <c r="BW1149" s="2168"/>
      <c r="BX1149" s="2168"/>
      <c r="BY1149" s="2168"/>
      <c r="BZ1149" s="2168"/>
      <c r="CA1149" s="2168"/>
      <c r="CB1149" s="2168"/>
      <c r="CC1149" s="2168"/>
      <c r="CD1149" s="2168"/>
      <c r="CE1149" s="2168"/>
      <c r="CF1149" s="2168"/>
      <c r="CG1149" s="2168"/>
      <c r="CH1149" s="2168"/>
      <c r="CI1149" s="2168"/>
      <c r="CJ1149" s="2168"/>
      <c r="CK1149" s="2168"/>
      <c r="CL1149" s="2168"/>
      <c r="CM1149" s="2240"/>
      <c r="CN1149" s="2240"/>
      <c r="CO1149" s="2239"/>
      <c r="CQ1149" s="1653"/>
    </row>
    <row r="1150" spans="1:95" s="551" customFormat="1" x14ac:dyDescent="0.2">
      <c r="A1150" s="2170"/>
      <c r="B1150" s="2236"/>
      <c r="C1150" s="2164"/>
      <c r="D1150" s="2164"/>
      <c r="E1150" s="2165"/>
      <c r="F1150" s="2167"/>
      <c r="G1150" s="2164"/>
      <c r="H1150" s="2167"/>
      <c r="I1150" s="2168"/>
      <c r="J1150" s="2168"/>
      <c r="K1150" s="2168"/>
      <c r="L1150" s="2168"/>
      <c r="M1150" s="2168"/>
      <c r="N1150" s="2168"/>
      <c r="O1150" s="2168"/>
      <c r="P1150" s="2168"/>
      <c r="Q1150" s="2168"/>
      <c r="R1150" s="2168"/>
      <c r="S1150" s="2168"/>
      <c r="T1150" s="2168"/>
      <c r="U1150" s="2168"/>
      <c r="V1150" s="2168"/>
      <c r="W1150" s="2168"/>
      <c r="X1150" s="2168"/>
      <c r="Y1150" s="2168"/>
      <c r="Z1150" s="2168"/>
      <c r="AA1150" s="2168"/>
      <c r="AB1150" s="2240"/>
      <c r="AC1150" s="2240"/>
      <c r="AD1150" s="2240"/>
      <c r="AE1150" s="2240"/>
      <c r="AF1150" s="2168"/>
      <c r="AG1150" s="2168"/>
      <c r="AH1150" s="2168"/>
      <c r="AI1150" s="2168"/>
      <c r="AJ1150" s="2168"/>
      <c r="AK1150" s="2168"/>
      <c r="AL1150" s="2168"/>
      <c r="AM1150" s="2168"/>
      <c r="AN1150" s="2168"/>
      <c r="AO1150" s="2168"/>
      <c r="AP1150" s="2168"/>
      <c r="AQ1150" s="2168"/>
      <c r="AR1150" s="2168"/>
      <c r="AS1150" s="2168"/>
      <c r="AT1150" s="2168"/>
      <c r="AU1150" s="2168"/>
      <c r="AV1150" s="2168"/>
      <c r="AW1150" s="2168"/>
      <c r="AX1150" s="2168"/>
      <c r="AY1150" s="2168"/>
      <c r="AZ1150" s="2168"/>
      <c r="BA1150" s="2168"/>
      <c r="BB1150" s="2168"/>
      <c r="BC1150" s="2168"/>
      <c r="BD1150" s="2168"/>
      <c r="BE1150" s="2168"/>
      <c r="BF1150" s="2168"/>
      <c r="BG1150" s="2168"/>
      <c r="BH1150" s="2168"/>
      <c r="BI1150" s="2168"/>
      <c r="BJ1150" s="2168"/>
      <c r="BK1150" s="2168"/>
      <c r="BL1150" s="2168"/>
      <c r="BM1150" s="2168"/>
      <c r="BN1150" s="2168"/>
      <c r="BO1150" s="2168"/>
      <c r="BP1150" s="2168"/>
      <c r="BQ1150" s="2168"/>
      <c r="BR1150" s="2168"/>
      <c r="BS1150" s="2240"/>
      <c r="BT1150" s="2168"/>
      <c r="BU1150" s="2168"/>
      <c r="BV1150" s="2168"/>
      <c r="BW1150" s="2168"/>
      <c r="BX1150" s="2168"/>
      <c r="BY1150" s="2168"/>
      <c r="BZ1150" s="2168"/>
      <c r="CA1150" s="2168"/>
      <c r="CB1150" s="2168"/>
      <c r="CC1150" s="2168"/>
      <c r="CD1150" s="2168"/>
      <c r="CE1150" s="2168"/>
      <c r="CF1150" s="2168"/>
      <c r="CG1150" s="2168"/>
      <c r="CH1150" s="2168"/>
      <c r="CI1150" s="2168"/>
      <c r="CJ1150" s="2168"/>
      <c r="CK1150" s="2168"/>
      <c r="CL1150" s="2168"/>
      <c r="CM1150" s="2240"/>
      <c r="CN1150" s="2240"/>
      <c r="CO1150" s="2239"/>
      <c r="CQ1150" s="1653"/>
    </row>
    <row r="1151" spans="1:95" s="551" customFormat="1" x14ac:dyDescent="0.2">
      <c r="A1151" s="2170"/>
      <c r="B1151" s="2236"/>
      <c r="C1151" s="2164"/>
      <c r="D1151" s="2164"/>
      <c r="E1151" s="2165"/>
      <c r="F1151" s="2167"/>
      <c r="G1151" s="2164"/>
      <c r="H1151" s="2167"/>
      <c r="I1151" s="2168"/>
      <c r="J1151" s="2168"/>
      <c r="K1151" s="2168"/>
      <c r="L1151" s="2168"/>
      <c r="M1151" s="2168"/>
      <c r="N1151" s="2168"/>
      <c r="O1151" s="2168"/>
      <c r="P1151" s="2168"/>
      <c r="Q1151" s="2168"/>
      <c r="R1151" s="2168"/>
      <c r="S1151" s="2168"/>
      <c r="T1151" s="2168"/>
      <c r="U1151" s="2168"/>
      <c r="V1151" s="2168"/>
      <c r="W1151" s="2168"/>
      <c r="X1151" s="2168"/>
      <c r="Y1151" s="2168"/>
      <c r="Z1151" s="2168"/>
      <c r="AA1151" s="2168"/>
      <c r="AB1151" s="2240"/>
      <c r="AC1151" s="2240"/>
      <c r="AD1151" s="2240"/>
      <c r="AE1151" s="2240"/>
      <c r="AF1151" s="2168"/>
      <c r="AG1151" s="2168"/>
      <c r="AH1151" s="2168"/>
      <c r="AI1151" s="2168"/>
      <c r="AJ1151" s="2168"/>
      <c r="AK1151" s="2168"/>
      <c r="AL1151" s="2168"/>
      <c r="AM1151" s="2168"/>
      <c r="AN1151" s="2168"/>
      <c r="AO1151" s="2168"/>
      <c r="AP1151" s="2168"/>
      <c r="AQ1151" s="2168"/>
      <c r="AR1151" s="2168"/>
      <c r="AS1151" s="2168"/>
      <c r="AT1151" s="2168"/>
      <c r="AU1151" s="2168"/>
      <c r="AV1151" s="2168"/>
      <c r="AW1151" s="2168"/>
      <c r="AX1151" s="2168"/>
      <c r="AY1151" s="2168"/>
      <c r="AZ1151" s="2168"/>
      <c r="BA1151" s="2168"/>
      <c r="BB1151" s="2168"/>
      <c r="BC1151" s="2168"/>
      <c r="BD1151" s="2168"/>
      <c r="BE1151" s="2168"/>
      <c r="BF1151" s="2168"/>
      <c r="BG1151" s="2168"/>
      <c r="BH1151" s="2168"/>
      <c r="BI1151" s="2168"/>
      <c r="BJ1151" s="2168"/>
      <c r="BK1151" s="2168"/>
      <c r="BL1151" s="2168"/>
      <c r="BM1151" s="2168"/>
      <c r="BN1151" s="2168"/>
      <c r="BO1151" s="2168"/>
      <c r="BP1151" s="2168"/>
      <c r="BQ1151" s="2168"/>
      <c r="BR1151" s="2168"/>
      <c r="BS1151" s="2240"/>
      <c r="BT1151" s="2168"/>
      <c r="BU1151" s="2168"/>
      <c r="BV1151" s="2168"/>
      <c r="BW1151" s="2168"/>
      <c r="BX1151" s="2168"/>
      <c r="BY1151" s="2168"/>
      <c r="BZ1151" s="2168"/>
      <c r="CA1151" s="2168"/>
      <c r="CB1151" s="2168"/>
      <c r="CC1151" s="2168"/>
      <c r="CD1151" s="2168"/>
      <c r="CE1151" s="2168"/>
      <c r="CF1151" s="2168"/>
      <c r="CG1151" s="2168"/>
      <c r="CH1151" s="2168"/>
      <c r="CI1151" s="2168"/>
      <c r="CJ1151" s="2168"/>
      <c r="CK1151" s="2168"/>
      <c r="CL1151" s="2168"/>
      <c r="CM1151" s="2240"/>
      <c r="CN1151" s="2240"/>
      <c r="CO1151" s="2239"/>
      <c r="CQ1151" s="1653"/>
    </row>
    <row r="1152" spans="1:95" s="551" customFormat="1" x14ac:dyDescent="0.2">
      <c r="A1152" s="2170"/>
      <c r="B1152" s="2236"/>
      <c r="C1152" s="2164"/>
      <c r="D1152" s="2164"/>
      <c r="E1152" s="2165"/>
      <c r="F1152" s="2167"/>
      <c r="G1152" s="2164"/>
      <c r="H1152" s="2167"/>
      <c r="I1152" s="2168"/>
      <c r="J1152" s="2168"/>
      <c r="K1152" s="2168"/>
      <c r="L1152" s="2168"/>
      <c r="M1152" s="2168"/>
      <c r="N1152" s="2168"/>
      <c r="O1152" s="2168"/>
      <c r="P1152" s="2168"/>
      <c r="Q1152" s="2168"/>
      <c r="R1152" s="2168"/>
      <c r="S1152" s="2168"/>
      <c r="T1152" s="2168"/>
      <c r="U1152" s="2168"/>
      <c r="V1152" s="2168"/>
      <c r="W1152" s="2168"/>
      <c r="X1152" s="2168"/>
      <c r="Y1152" s="2168"/>
      <c r="Z1152" s="2168"/>
      <c r="AA1152" s="2168"/>
      <c r="AB1152" s="2240"/>
      <c r="AC1152" s="2240"/>
      <c r="AD1152" s="2240"/>
      <c r="AE1152" s="2240"/>
      <c r="AF1152" s="2168"/>
      <c r="AG1152" s="2168"/>
      <c r="AH1152" s="2168"/>
      <c r="AI1152" s="2168"/>
      <c r="AJ1152" s="2168"/>
      <c r="AK1152" s="2168"/>
      <c r="AL1152" s="2168"/>
      <c r="AM1152" s="2168"/>
      <c r="AN1152" s="2168"/>
      <c r="AO1152" s="2168"/>
      <c r="AP1152" s="2168"/>
      <c r="AQ1152" s="2168"/>
      <c r="AR1152" s="2168"/>
      <c r="AS1152" s="2168"/>
      <c r="AT1152" s="2168"/>
      <c r="AU1152" s="2168"/>
      <c r="AV1152" s="2168"/>
      <c r="AW1152" s="2168"/>
      <c r="AX1152" s="2168"/>
      <c r="AY1152" s="2168"/>
      <c r="AZ1152" s="2168"/>
      <c r="BA1152" s="2168"/>
      <c r="BB1152" s="2168"/>
      <c r="BC1152" s="2168"/>
      <c r="BD1152" s="2168"/>
      <c r="BE1152" s="2168"/>
      <c r="BF1152" s="2168"/>
      <c r="BG1152" s="2168"/>
      <c r="BH1152" s="2168"/>
      <c r="BI1152" s="2168"/>
      <c r="BJ1152" s="2168"/>
      <c r="BK1152" s="2168"/>
      <c r="BL1152" s="2168"/>
      <c r="BM1152" s="2168"/>
      <c r="BN1152" s="2168"/>
      <c r="BO1152" s="2168"/>
      <c r="BP1152" s="2168"/>
      <c r="BQ1152" s="2168"/>
      <c r="BR1152" s="2168"/>
      <c r="BS1152" s="2240"/>
      <c r="BT1152" s="2168"/>
      <c r="BU1152" s="2168"/>
      <c r="BV1152" s="2168"/>
      <c r="BW1152" s="2168"/>
      <c r="BX1152" s="2168"/>
      <c r="BY1152" s="2168"/>
      <c r="BZ1152" s="2168"/>
      <c r="CA1152" s="2168"/>
      <c r="CB1152" s="2168"/>
      <c r="CC1152" s="2168"/>
      <c r="CD1152" s="2168"/>
      <c r="CE1152" s="2168"/>
      <c r="CF1152" s="2168"/>
      <c r="CG1152" s="2168"/>
      <c r="CH1152" s="2168"/>
      <c r="CI1152" s="2168"/>
      <c r="CJ1152" s="2168"/>
      <c r="CK1152" s="2168"/>
      <c r="CL1152" s="2168"/>
      <c r="CM1152" s="2240"/>
      <c r="CN1152" s="2240"/>
      <c r="CO1152" s="2239"/>
      <c r="CQ1152" s="1653"/>
    </row>
    <row r="1153" spans="1:95" s="551" customFormat="1" x14ac:dyDescent="0.2">
      <c r="A1153" s="2170"/>
      <c r="B1153" s="2241"/>
      <c r="C1153" s="2164"/>
      <c r="D1153" s="2164"/>
      <c r="E1153" s="2165"/>
      <c r="F1153" s="2167"/>
      <c r="G1153" s="2164"/>
      <c r="H1153" s="2167"/>
      <c r="I1153" s="2168"/>
      <c r="J1153" s="2168"/>
      <c r="K1153" s="2168"/>
      <c r="L1153" s="2168"/>
      <c r="M1153" s="2168"/>
      <c r="N1153" s="2168"/>
      <c r="O1153" s="2168"/>
      <c r="P1153" s="2168"/>
      <c r="Q1153" s="2168"/>
      <c r="R1153" s="2168"/>
      <c r="S1153" s="2168"/>
      <c r="T1153" s="2168"/>
      <c r="U1153" s="2168"/>
      <c r="V1153" s="2168"/>
      <c r="W1153" s="2168"/>
      <c r="X1153" s="2168"/>
      <c r="Y1153" s="2168"/>
      <c r="Z1153" s="2168"/>
      <c r="AA1153" s="2168"/>
      <c r="AB1153" s="2240"/>
      <c r="AC1153" s="2240"/>
      <c r="AD1153" s="2240"/>
      <c r="AE1153" s="2240"/>
      <c r="AF1153" s="2168"/>
      <c r="AG1153" s="2168"/>
      <c r="AH1153" s="2168"/>
      <c r="AI1153" s="2168"/>
      <c r="AJ1153" s="2168"/>
      <c r="AK1153" s="2168"/>
      <c r="AL1153" s="2168"/>
      <c r="AM1153" s="2168"/>
      <c r="AN1153" s="2168"/>
      <c r="AO1153" s="2168"/>
      <c r="AP1153" s="2168"/>
      <c r="AQ1153" s="2168"/>
      <c r="AR1153" s="2168"/>
      <c r="AS1153" s="2168"/>
      <c r="AT1153" s="2168"/>
      <c r="AU1153" s="2168"/>
      <c r="AV1153" s="2168"/>
      <c r="AW1153" s="2168"/>
      <c r="AX1153" s="2168"/>
      <c r="AY1153" s="2168"/>
      <c r="AZ1153" s="2168"/>
      <c r="BA1153" s="2168"/>
      <c r="BB1153" s="2168"/>
      <c r="BC1153" s="2168"/>
      <c r="BD1153" s="2168"/>
      <c r="BE1153" s="2168"/>
      <c r="BF1153" s="2168"/>
      <c r="BG1153" s="2168"/>
      <c r="BH1153" s="2168"/>
      <c r="BI1153" s="2168"/>
      <c r="BJ1153" s="2168"/>
      <c r="BK1153" s="2168"/>
      <c r="BL1153" s="2168"/>
      <c r="BM1153" s="2168"/>
      <c r="BN1153" s="2168"/>
      <c r="BO1153" s="2168"/>
      <c r="BP1153" s="2168"/>
      <c r="BQ1153" s="2168"/>
      <c r="BR1153" s="2168"/>
      <c r="BS1153" s="2240"/>
      <c r="BT1153" s="2168"/>
      <c r="BU1153" s="2168"/>
      <c r="BV1153" s="2168"/>
      <c r="BW1153" s="2168"/>
      <c r="BX1153" s="2168"/>
      <c r="BY1153" s="2168"/>
      <c r="BZ1153" s="2168"/>
      <c r="CA1153" s="2168"/>
      <c r="CB1153" s="2168"/>
      <c r="CC1153" s="2168"/>
      <c r="CD1153" s="2168"/>
      <c r="CE1153" s="2168"/>
      <c r="CF1153" s="2168"/>
      <c r="CG1153" s="2168"/>
      <c r="CH1153" s="2168"/>
      <c r="CI1153" s="2168"/>
      <c r="CJ1153" s="2168"/>
      <c r="CK1153" s="2168"/>
      <c r="CL1153" s="2168"/>
      <c r="CM1153" s="2240"/>
      <c r="CN1153" s="2240"/>
      <c r="CO1153" s="2239"/>
      <c r="CQ1153" s="1653"/>
    </row>
    <row r="1154" spans="1:95" s="551" customFormat="1" x14ac:dyDescent="0.2">
      <c r="A1154" s="2170"/>
      <c r="B1154" s="2241"/>
      <c r="C1154" s="2164"/>
      <c r="D1154" s="2164"/>
      <c r="E1154" s="2165"/>
      <c r="F1154" s="2167"/>
      <c r="G1154" s="2164"/>
      <c r="H1154" s="2167"/>
      <c r="I1154" s="2168"/>
      <c r="J1154" s="2168"/>
      <c r="K1154" s="2168"/>
      <c r="L1154" s="2168"/>
      <c r="M1154" s="2168"/>
      <c r="N1154" s="2168"/>
      <c r="O1154" s="2168"/>
      <c r="P1154" s="2168"/>
      <c r="Q1154" s="2168"/>
      <c r="R1154" s="2168"/>
      <c r="S1154" s="2168"/>
      <c r="T1154" s="2168"/>
      <c r="U1154" s="2168"/>
      <c r="V1154" s="2168"/>
      <c r="W1154" s="2168"/>
      <c r="X1154" s="2168"/>
      <c r="Y1154" s="2168"/>
      <c r="Z1154" s="2168"/>
      <c r="AA1154" s="2168"/>
      <c r="AB1154" s="2240"/>
      <c r="AC1154" s="2240"/>
      <c r="AD1154" s="2240"/>
      <c r="AE1154" s="2240"/>
      <c r="AF1154" s="2168"/>
      <c r="AG1154" s="2168"/>
      <c r="AH1154" s="2168"/>
      <c r="AI1154" s="2168"/>
      <c r="AJ1154" s="2168"/>
      <c r="AK1154" s="2168"/>
      <c r="AL1154" s="2168"/>
      <c r="AM1154" s="2168"/>
      <c r="AN1154" s="2168"/>
      <c r="AO1154" s="2168"/>
      <c r="AP1154" s="2168"/>
      <c r="AQ1154" s="2168"/>
      <c r="AR1154" s="2168"/>
      <c r="AS1154" s="2168"/>
      <c r="AT1154" s="2168"/>
      <c r="AU1154" s="2168"/>
      <c r="AV1154" s="2168"/>
      <c r="AW1154" s="2168"/>
      <c r="AX1154" s="2168"/>
      <c r="AY1154" s="2168"/>
      <c r="AZ1154" s="2168"/>
      <c r="BA1154" s="2168"/>
      <c r="BB1154" s="2168"/>
      <c r="BC1154" s="2168"/>
      <c r="BD1154" s="2168"/>
      <c r="BE1154" s="2168"/>
      <c r="BF1154" s="2168"/>
      <c r="BG1154" s="2168"/>
      <c r="BH1154" s="2168"/>
      <c r="BI1154" s="2168"/>
      <c r="BJ1154" s="2168"/>
      <c r="BK1154" s="2168"/>
      <c r="BL1154" s="2168"/>
      <c r="BM1154" s="2168"/>
      <c r="BN1154" s="2168"/>
      <c r="BO1154" s="2168"/>
      <c r="BP1154" s="2168"/>
      <c r="BQ1154" s="2168"/>
      <c r="BR1154" s="2168"/>
      <c r="BS1154" s="2240"/>
      <c r="BT1154" s="2168"/>
      <c r="BU1154" s="2168"/>
      <c r="BV1154" s="2168"/>
      <c r="BW1154" s="2168"/>
      <c r="BX1154" s="2168"/>
      <c r="BY1154" s="2168"/>
      <c r="BZ1154" s="2168"/>
      <c r="CA1154" s="2168"/>
      <c r="CB1154" s="2168"/>
      <c r="CC1154" s="2168"/>
      <c r="CD1154" s="2168"/>
      <c r="CE1154" s="2168"/>
      <c r="CF1154" s="2168"/>
      <c r="CG1154" s="2168"/>
      <c r="CH1154" s="2168"/>
      <c r="CI1154" s="2168"/>
      <c r="CJ1154" s="2168"/>
      <c r="CK1154" s="2168"/>
      <c r="CL1154" s="2168"/>
      <c r="CM1154" s="2240"/>
      <c r="CN1154" s="2240"/>
      <c r="CO1154" s="2239"/>
      <c r="CQ1154" s="1653"/>
    </row>
    <row r="1155" spans="1:95" s="551" customFormat="1" x14ac:dyDescent="0.2">
      <c r="A1155" s="2170"/>
      <c r="B1155" s="2241"/>
      <c r="C1155" s="2164"/>
      <c r="D1155" s="2164"/>
      <c r="E1155" s="2165"/>
      <c r="F1155" s="2167"/>
      <c r="G1155" s="2164"/>
      <c r="H1155" s="2167"/>
      <c r="I1155" s="2168"/>
      <c r="J1155" s="2168"/>
      <c r="K1155" s="2168"/>
      <c r="L1155" s="2168"/>
      <c r="M1155" s="2168"/>
      <c r="N1155" s="2168"/>
      <c r="O1155" s="2168"/>
      <c r="P1155" s="2168"/>
      <c r="Q1155" s="2168"/>
      <c r="R1155" s="2168"/>
      <c r="S1155" s="2168"/>
      <c r="T1155" s="2168"/>
      <c r="U1155" s="2168"/>
      <c r="V1155" s="2168"/>
      <c r="W1155" s="2168"/>
      <c r="X1155" s="2168"/>
      <c r="Y1155" s="2168"/>
      <c r="Z1155" s="2168"/>
      <c r="AA1155" s="2168"/>
      <c r="AB1155" s="2240"/>
      <c r="AC1155" s="2240"/>
      <c r="AD1155" s="2240"/>
      <c r="AE1155" s="2240"/>
      <c r="AF1155" s="2168"/>
      <c r="AG1155" s="2168"/>
      <c r="AH1155" s="2168"/>
      <c r="AI1155" s="2168"/>
      <c r="AJ1155" s="2168"/>
      <c r="AK1155" s="2168"/>
      <c r="AL1155" s="2168"/>
      <c r="AM1155" s="2168"/>
      <c r="AN1155" s="2168"/>
      <c r="AO1155" s="2168"/>
      <c r="AP1155" s="2168"/>
      <c r="AQ1155" s="2168"/>
      <c r="AR1155" s="2168"/>
      <c r="AS1155" s="2168"/>
      <c r="AT1155" s="2168"/>
      <c r="AU1155" s="2168"/>
      <c r="AV1155" s="2168"/>
      <c r="AW1155" s="2168"/>
      <c r="AX1155" s="2168"/>
      <c r="AY1155" s="2168"/>
      <c r="AZ1155" s="2168"/>
      <c r="BA1155" s="2168"/>
      <c r="BB1155" s="2168"/>
      <c r="BC1155" s="2168"/>
      <c r="BD1155" s="2168"/>
      <c r="BE1155" s="2168"/>
      <c r="BF1155" s="2168"/>
      <c r="BG1155" s="2168"/>
      <c r="BH1155" s="2168"/>
      <c r="BI1155" s="2168"/>
      <c r="BJ1155" s="2168"/>
      <c r="BK1155" s="2168"/>
      <c r="BL1155" s="2168"/>
      <c r="BM1155" s="2168"/>
      <c r="BN1155" s="2168"/>
      <c r="BO1155" s="2168"/>
      <c r="BP1155" s="2168"/>
      <c r="BQ1155" s="2168"/>
      <c r="BR1155" s="2168"/>
      <c r="BS1155" s="2240"/>
      <c r="BT1155" s="2168"/>
      <c r="BU1155" s="2168"/>
      <c r="BV1155" s="2168"/>
      <c r="BW1155" s="2168"/>
      <c r="BX1155" s="2168"/>
      <c r="BY1155" s="2168"/>
      <c r="BZ1155" s="2168"/>
      <c r="CA1155" s="2168"/>
      <c r="CB1155" s="2168"/>
      <c r="CC1155" s="2168"/>
      <c r="CD1155" s="2168"/>
      <c r="CE1155" s="2168"/>
      <c r="CF1155" s="2168"/>
      <c r="CG1155" s="2168"/>
      <c r="CH1155" s="2168"/>
      <c r="CI1155" s="2168"/>
      <c r="CJ1155" s="2168"/>
      <c r="CK1155" s="2168"/>
      <c r="CL1155" s="2168"/>
      <c r="CM1155" s="2240"/>
      <c r="CN1155" s="2240"/>
      <c r="CO1155" s="2239"/>
      <c r="CQ1155" s="1653"/>
    </row>
    <row r="1156" spans="1:95" s="551" customFormat="1" x14ac:dyDescent="0.2">
      <c r="A1156" s="2170"/>
      <c r="B1156" s="2241"/>
      <c r="C1156" s="2164"/>
      <c r="D1156" s="2164"/>
      <c r="E1156" s="2165"/>
      <c r="F1156" s="2167"/>
      <c r="G1156" s="2164"/>
      <c r="H1156" s="2167"/>
      <c r="I1156" s="2168"/>
      <c r="J1156" s="2168"/>
      <c r="K1156" s="2168"/>
      <c r="L1156" s="2168"/>
      <c r="M1156" s="2168"/>
      <c r="N1156" s="2168"/>
      <c r="O1156" s="2168"/>
      <c r="P1156" s="2168"/>
      <c r="Q1156" s="2168"/>
      <c r="R1156" s="2168"/>
      <c r="S1156" s="2168"/>
      <c r="T1156" s="2168"/>
      <c r="U1156" s="2168"/>
      <c r="V1156" s="2168"/>
      <c r="W1156" s="2168"/>
      <c r="X1156" s="2168"/>
      <c r="Y1156" s="2168"/>
      <c r="Z1156" s="2168"/>
      <c r="AA1156" s="2168"/>
      <c r="AB1156" s="2240"/>
      <c r="AC1156" s="2240"/>
      <c r="AD1156" s="2240"/>
      <c r="AE1156" s="2240"/>
      <c r="AF1156" s="2168"/>
      <c r="AG1156" s="2168"/>
      <c r="AH1156" s="2168"/>
      <c r="AI1156" s="2168"/>
      <c r="AJ1156" s="2168"/>
      <c r="AK1156" s="2168"/>
      <c r="AL1156" s="2168"/>
      <c r="AM1156" s="2168"/>
      <c r="AN1156" s="2168"/>
      <c r="AO1156" s="2168"/>
      <c r="AP1156" s="2168"/>
      <c r="AQ1156" s="2168"/>
      <c r="AR1156" s="2168"/>
      <c r="AS1156" s="2168"/>
      <c r="AT1156" s="2168"/>
      <c r="AU1156" s="2168"/>
      <c r="AV1156" s="2168"/>
      <c r="AW1156" s="2168"/>
      <c r="AX1156" s="2168"/>
      <c r="AY1156" s="2168"/>
      <c r="AZ1156" s="2168"/>
      <c r="BA1156" s="2168"/>
      <c r="BB1156" s="2168"/>
      <c r="BC1156" s="2168"/>
      <c r="BD1156" s="2168"/>
      <c r="BE1156" s="2168"/>
      <c r="BF1156" s="2168"/>
      <c r="BG1156" s="2168"/>
      <c r="BH1156" s="2168"/>
      <c r="BI1156" s="2168"/>
      <c r="BJ1156" s="2168"/>
      <c r="BK1156" s="2168"/>
      <c r="BL1156" s="2168"/>
      <c r="BM1156" s="2168"/>
      <c r="BN1156" s="2168"/>
      <c r="BO1156" s="2168"/>
      <c r="BP1156" s="2168"/>
      <c r="BQ1156" s="2168"/>
      <c r="BR1156" s="2168"/>
      <c r="BS1156" s="2240"/>
      <c r="BT1156" s="2168"/>
      <c r="BU1156" s="2168"/>
      <c r="BV1156" s="2168"/>
      <c r="BW1156" s="2168"/>
      <c r="BX1156" s="2168"/>
      <c r="BY1156" s="2168"/>
      <c r="BZ1156" s="2168"/>
      <c r="CA1156" s="2168"/>
      <c r="CB1156" s="2168"/>
      <c r="CC1156" s="2168"/>
      <c r="CD1156" s="2168"/>
      <c r="CE1156" s="2168"/>
      <c r="CF1156" s="2168"/>
      <c r="CG1156" s="2168"/>
      <c r="CH1156" s="2168"/>
      <c r="CI1156" s="2168"/>
      <c r="CJ1156" s="2168"/>
      <c r="CK1156" s="2168"/>
      <c r="CL1156" s="2168"/>
      <c r="CM1156" s="2240"/>
      <c r="CN1156" s="2240"/>
      <c r="CO1156" s="2239"/>
      <c r="CQ1156" s="1653"/>
    </row>
    <row r="1157" spans="1:95" s="551" customFormat="1" x14ac:dyDescent="0.2">
      <c r="A1157" s="2170"/>
      <c r="B1157" s="2241"/>
      <c r="C1157" s="2164"/>
      <c r="D1157" s="2164"/>
      <c r="E1157" s="2165"/>
      <c r="F1157" s="2167"/>
      <c r="G1157" s="2164"/>
      <c r="H1157" s="2167"/>
      <c r="I1157" s="2168"/>
      <c r="J1157" s="2168"/>
      <c r="K1157" s="2168"/>
      <c r="L1157" s="2168"/>
      <c r="M1157" s="2168"/>
      <c r="N1157" s="2168"/>
      <c r="O1157" s="2168"/>
      <c r="P1157" s="2168"/>
      <c r="Q1157" s="2168"/>
      <c r="R1157" s="2168"/>
      <c r="S1157" s="2168"/>
      <c r="T1157" s="2168"/>
      <c r="U1157" s="2168"/>
      <c r="V1157" s="2168"/>
      <c r="W1157" s="2168"/>
      <c r="X1157" s="2168"/>
      <c r="Y1157" s="2168"/>
      <c r="Z1157" s="2168"/>
      <c r="AA1157" s="2168"/>
      <c r="AB1157" s="2240"/>
      <c r="AC1157" s="2240"/>
      <c r="AD1157" s="2240"/>
      <c r="AE1157" s="2240"/>
      <c r="AF1157" s="2168"/>
      <c r="AG1157" s="2168"/>
      <c r="AH1157" s="2168"/>
      <c r="AI1157" s="2168"/>
      <c r="AJ1157" s="2168"/>
      <c r="AK1157" s="2168"/>
      <c r="AL1157" s="2168"/>
      <c r="AM1157" s="2168"/>
      <c r="AN1157" s="2168"/>
      <c r="AO1157" s="2168"/>
      <c r="AP1157" s="2168"/>
      <c r="AQ1157" s="2168"/>
      <c r="AR1157" s="2168"/>
      <c r="AS1157" s="2168"/>
      <c r="AT1157" s="2168"/>
      <c r="AU1157" s="2168"/>
      <c r="AV1157" s="2168"/>
      <c r="AW1157" s="2168"/>
      <c r="AX1157" s="2168"/>
      <c r="AY1157" s="2168"/>
      <c r="AZ1157" s="2168"/>
      <c r="BA1157" s="2168"/>
      <c r="BB1157" s="2168"/>
      <c r="BC1157" s="2168"/>
      <c r="BD1157" s="2168"/>
      <c r="BE1157" s="2168"/>
      <c r="BF1157" s="2168"/>
      <c r="BG1157" s="2168"/>
      <c r="BH1157" s="2168"/>
      <c r="BI1157" s="2168"/>
      <c r="BJ1157" s="2168"/>
      <c r="BK1157" s="2168"/>
      <c r="BL1157" s="2168"/>
      <c r="BM1157" s="2168"/>
      <c r="BN1157" s="2168"/>
      <c r="BO1157" s="2168"/>
      <c r="BP1157" s="2168"/>
      <c r="BQ1157" s="2168"/>
      <c r="BR1157" s="2168"/>
      <c r="BS1157" s="2240"/>
      <c r="BT1157" s="2168"/>
      <c r="BU1157" s="2168"/>
      <c r="BV1157" s="2168"/>
      <c r="BW1157" s="2168"/>
      <c r="BX1157" s="2168"/>
      <c r="BY1157" s="2168"/>
      <c r="BZ1157" s="2168"/>
      <c r="CA1157" s="2168"/>
      <c r="CB1157" s="2168"/>
      <c r="CC1157" s="2168"/>
      <c r="CD1157" s="2168"/>
      <c r="CE1157" s="2168"/>
      <c r="CF1157" s="2168"/>
      <c r="CG1157" s="2168"/>
      <c r="CH1157" s="2168"/>
      <c r="CI1157" s="2168"/>
      <c r="CJ1157" s="2168"/>
      <c r="CK1157" s="2168"/>
      <c r="CL1157" s="2168"/>
      <c r="CM1157" s="2240"/>
      <c r="CN1157" s="2240"/>
      <c r="CO1157" s="2239"/>
      <c r="CQ1157" s="1653"/>
    </row>
    <row r="1158" spans="1:95" s="551" customFormat="1" x14ac:dyDescent="0.2">
      <c r="A1158" s="2170"/>
      <c r="B1158" s="2241"/>
      <c r="C1158" s="2164"/>
      <c r="D1158" s="2164"/>
      <c r="E1158" s="2165"/>
      <c r="F1158" s="2167"/>
      <c r="G1158" s="2164"/>
      <c r="H1158" s="2167"/>
      <c r="I1158" s="2168"/>
      <c r="J1158" s="2168"/>
      <c r="K1158" s="2168"/>
      <c r="L1158" s="2168"/>
      <c r="M1158" s="2168"/>
      <c r="N1158" s="2168"/>
      <c r="O1158" s="2168"/>
      <c r="P1158" s="2168"/>
      <c r="Q1158" s="2168"/>
      <c r="R1158" s="2168"/>
      <c r="S1158" s="2168"/>
      <c r="T1158" s="2168"/>
      <c r="U1158" s="2168"/>
      <c r="V1158" s="2168"/>
      <c r="W1158" s="2168"/>
      <c r="X1158" s="2168"/>
      <c r="Y1158" s="2168"/>
      <c r="Z1158" s="2168"/>
      <c r="AA1158" s="2168"/>
      <c r="AB1158" s="2240"/>
      <c r="AC1158" s="2240"/>
      <c r="AD1158" s="2240"/>
      <c r="AE1158" s="2240"/>
      <c r="AF1158" s="2168"/>
      <c r="AG1158" s="2168"/>
      <c r="AH1158" s="2168"/>
      <c r="AI1158" s="2168"/>
      <c r="AJ1158" s="2168"/>
      <c r="AK1158" s="2168"/>
      <c r="AL1158" s="2168"/>
      <c r="AM1158" s="2168"/>
      <c r="AN1158" s="2168"/>
      <c r="AO1158" s="2168"/>
      <c r="AP1158" s="2168"/>
      <c r="AQ1158" s="2168"/>
      <c r="AR1158" s="2168"/>
      <c r="AS1158" s="2168"/>
      <c r="AT1158" s="2168"/>
      <c r="AU1158" s="2168"/>
      <c r="AV1158" s="2168"/>
      <c r="AW1158" s="2168"/>
      <c r="AX1158" s="2168"/>
      <c r="AY1158" s="2168"/>
      <c r="AZ1158" s="2168"/>
      <c r="BA1158" s="2168"/>
      <c r="BB1158" s="2168"/>
      <c r="BC1158" s="2168"/>
      <c r="BD1158" s="2168"/>
      <c r="BE1158" s="2168"/>
      <c r="BF1158" s="2168"/>
      <c r="BG1158" s="2168"/>
      <c r="BH1158" s="2168"/>
      <c r="BI1158" s="2168"/>
      <c r="BJ1158" s="2168"/>
      <c r="BK1158" s="2168"/>
      <c r="BL1158" s="2168"/>
      <c r="BM1158" s="2168"/>
      <c r="BN1158" s="2168"/>
      <c r="BO1158" s="2168"/>
      <c r="BP1158" s="2168"/>
      <c r="BQ1158" s="2168"/>
      <c r="BR1158" s="2168"/>
      <c r="BS1158" s="2240"/>
      <c r="BT1158" s="2168"/>
      <c r="BU1158" s="2168"/>
      <c r="BV1158" s="2168"/>
      <c r="BW1158" s="2168"/>
      <c r="BX1158" s="2168"/>
      <c r="BY1158" s="2168"/>
      <c r="BZ1158" s="2168"/>
      <c r="CA1158" s="2168"/>
      <c r="CB1158" s="2168"/>
      <c r="CC1158" s="2168"/>
      <c r="CD1158" s="2168"/>
      <c r="CE1158" s="2168"/>
      <c r="CF1158" s="2168"/>
      <c r="CG1158" s="2168"/>
      <c r="CH1158" s="2168"/>
      <c r="CI1158" s="2168"/>
      <c r="CJ1158" s="2168"/>
      <c r="CK1158" s="2168"/>
      <c r="CL1158" s="2168"/>
      <c r="CM1158" s="2240"/>
      <c r="CN1158" s="2240"/>
      <c r="CO1158" s="2239"/>
      <c r="CQ1158" s="1653"/>
    </row>
    <row r="1159" spans="1:95" s="551" customFormat="1" x14ac:dyDescent="0.2">
      <c r="A1159" s="2170"/>
      <c r="B1159" s="2241"/>
      <c r="C1159" s="2164"/>
      <c r="D1159" s="2164"/>
      <c r="E1159" s="2165"/>
      <c r="F1159" s="2167"/>
      <c r="G1159" s="2164"/>
      <c r="H1159" s="2167"/>
      <c r="I1159" s="2168"/>
      <c r="J1159" s="2168"/>
      <c r="K1159" s="2168"/>
      <c r="L1159" s="2168"/>
      <c r="M1159" s="2168"/>
      <c r="N1159" s="2168"/>
      <c r="O1159" s="2168"/>
      <c r="P1159" s="2168"/>
      <c r="Q1159" s="2168"/>
      <c r="R1159" s="2168"/>
      <c r="S1159" s="2168"/>
      <c r="T1159" s="2168"/>
      <c r="U1159" s="2168"/>
      <c r="V1159" s="2168"/>
      <c r="W1159" s="2168"/>
      <c r="X1159" s="2168"/>
      <c r="Y1159" s="2168"/>
      <c r="Z1159" s="2168"/>
      <c r="AA1159" s="2168"/>
      <c r="AB1159" s="2240"/>
      <c r="AC1159" s="2240"/>
      <c r="AD1159" s="2240"/>
      <c r="AE1159" s="2240"/>
      <c r="AF1159" s="2168"/>
      <c r="AG1159" s="2168"/>
      <c r="AH1159" s="2168"/>
      <c r="AI1159" s="2168"/>
      <c r="AJ1159" s="2168"/>
      <c r="AK1159" s="2168"/>
      <c r="AL1159" s="2168"/>
      <c r="AM1159" s="2168"/>
      <c r="AN1159" s="2168"/>
      <c r="AO1159" s="2168"/>
      <c r="AP1159" s="2168"/>
      <c r="AQ1159" s="2168"/>
      <c r="AR1159" s="2168"/>
      <c r="AS1159" s="2168"/>
      <c r="AT1159" s="2168"/>
      <c r="AU1159" s="2168"/>
      <c r="AV1159" s="2168"/>
      <c r="AW1159" s="2168"/>
      <c r="AX1159" s="2168"/>
      <c r="AY1159" s="2168"/>
      <c r="AZ1159" s="2168"/>
      <c r="BA1159" s="2168"/>
      <c r="BB1159" s="2168"/>
      <c r="BC1159" s="2168"/>
      <c r="BD1159" s="2168"/>
      <c r="BE1159" s="2168"/>
      <c r="BF1159" s="2168"/>
      <c r="BG1159" s="2168"/>
      <c r="BH1159" s="2168"/>
      <c r="BI1159" s="2168"/>
      <c r="BJ1159" s="2168"/>
      <c r="BK1159" s="2168"/>
      <c r="BL1159" s="2168"/>
      <c r="BM1159" s="2168"/>
      <c r="BN1159" s="2168"/>
      <c r="BO1159" s="2168"/>
      <c r="BP1159" s="2168"/>
      <c r="BQ1159" s="2168"/>
      <c r="BR1159" s="2168"/>
      <c r="BS1159" s="2240"/>
      <c r="BT1159" s="2168"/>
      <c r="BU1159" s="2168"/>
      <c r="BV1159" s="2168"/>
      <c r="BW1159" s="2168"/>
      <c r="BX1159" s="2168"/>
      <c r="BY1159" s="2168"/>
      <c r="BZ1159" s="2168"/>
      <c r="CA1159" s="2168"/>
      <c r="CB1159" s="2168"/>
      <c r="CC1159" s="2168"/>
      <c r="CD1159" s="2168"/>
      <c r="CE1159" s="2168"/>
      <c r="CF1159" s="2168"/>
      <c r="CG1159" s="2168"/>
      <c r="CH1159" s="2168"/>
      <c r="CI1159" s="2168"/>
      <c r="CJ1159" s="2168"/>
      <c r="CK1159" s="2168"/>
      <c r="CL1159" s="2168"/>
      <c r="CM1159" s="2240"/>
      <c r="CN1159" s="2240"/>
      <c r="CO1159" s="2239"/>
      <c r="CQ1159" s="1653"/>
    </row>
    <row r="1160" spans="1:95" s="551" customFormat="1" x14ac:dyDescent="0.2">
      <c r="A1160" s="2170"/>
      <c r="B1160" s="2241"/>
      <c r="C1160" s="2164"/>
      <c r="D1160" s="2164"/>
      <c r="E1160" s="2165"/>
      <c r="F1160" s="2167"/>
      <c r="G1160" s="2164"/>
      <c r="H1160" s="2167"/>
      <c r="I1160" s="2168"/>
      <c r="J1160" s="2168"/>
      <c r="K1160" s="2168"/>
      <c r="L1160" s="2168"/>
      <c r="M1160" s="2168"/>
      <c r="N1160" s="2168"/>
      <c r="O1160" s="2168"/>
      <c r="P1160" s="2168"/>
      <c r="Q1160" s="2168"/>
      <c r="R1160" s="2168"/>
      <c r="S1160" s="2168"/>
      <c r="T1160" s="2168"/>
      <c r="U1160" s="2168"/>
      <c r="V1160" s="2168"/>
      <c r="W1160" s="2168"/>
      <c r="X1160" s="2168"/>
      <c r="Y1160" s="2168"/>
      <c r="Z1160" s="2168"/>
      <c r="AA1160" s="2168"/>
      <c r="AB1160" s="2240"/>
      <c r="AC1160" s="2240"/>
      <c r="AD1160" s="2240"/>
      <c r="AE1160" s="2240"/>
      <c r="AF1160" s="2168"/>
      <c r="AG1160" s="2168"/>
      <c r="AH1160" s="2168"/>
      <c r="AI1160" s="2168"/>
      <c r="AJ1160" s="2168"/>
      <c r="AK1160" s="2168"/>
      <c r="AL1160" s="2168"/>
      <c r="AM1160" s="2168"/>
      <c r="AN1160" s="2168"/>
      <c r="AO1160" s="2168"/>
      <c r="AP1160" s="2168"/>
      <c r="AQ1160" s="2168"/>
      <c r="AR1160" s="2168"/>
      <c r="AS1160" s="2168"/>
      <c r="AT1160" s="2168"/>
      <c r="AU1160" s="2168"/>
      <c r="AV1160" s="2168"/>
      <c r="AW1160" s="2168"/>
      <c r="AX1160" s="2168"/>
      <c r="AY1160" s="2168"/>
      <c r="AZ1160" s="2168"/>
      <c r="BA1160" s="2168"/>
      <c r="BB1160" s="2168"/>
      <c r="BC1160" s="2168"/>
      <c r="BD1160" s="2168"/>
      <c r="BE1160" s="2168"/>
      <c r="BF1160" s="2168"/>
      <c r="BG1160" s="2168"/>
      <c r="BH1160" s="2168"/>
      <c r="BI1160" s="2168"/>
      <c r="BJ1160" s="2168"/>
      <c r="BK1160" s="2168"/>
      <c r="BL1160" s="2168"/>
      <c r="BM1160" s="2168"/>
      <c r="BN1160" s="2168"/>
      <c r="BO1160" s="2168"/>
      <c r="BP1160" s="2168"/>
      <c r="BQ1160" s="2168"/>
      <c r="BR1160" s="2168"/>
      <c r="BS1160" s="2240"/>
      <c r="BT1160" s="2168"/>
      <c r="BU1160" s="2168"/>
      <c r="BV1160" s="2168"/>
      <c r="BW1160" s="2168"/>
      <c r="BX1160" s="2168"/>
      <c r="BY1160" s="2168"/>
      <c r="BZ1160" s="2168"/>
      <c r="CA1160" s="2168"/>
      <c r="CB1160" s="2168"/>
      <c r="CC1160" s="2168"/>
      <c r="CD1160" s="2168"/>
      <c r="CE1160" s="2168"/>
      <c r="CF1160" s="2168"/>
      <c r="CG1160" s="2168"/>
      <c r="CH1160" s="2168"/>
      <c r="CI1160" s="2168"/>
      <c r="CJ1160" s="2168"/>
      <c r="CK1160" s="2168"/>
      <c r="CL1160" s="2168"/>
      <c r="CM1160" s="2240"/>
      <c r="CN1160" s="2240"/>
      <c r="CO1160" s="2239"/>
      <c r="CQ1160" s="1653"/>
    </row>
    <row r="1161" spans="1:95" s="551" customFormat="1" x14ac:dyDescent="0.2">
      <c r="A1161" s="2170"/>
      <c r="B1161" s="2241"/>
      <c r="C1161" s="2164"/>
      <c r="D1161" s="2164"/>
      <c r="E1161" s="2165"/>
      <c r="F1161" s="2167"/>
      <c r="G1161" s="2164"/>
      <c r="H1161" s="2167"/>
      <c r="I1161" s="2168"/>
      <c r="J1161" s="2168"/>
      <c r="K1161" s="2168"/>
      <c r="L1161" s="2168"/>
      <c r="M1161" s="2168"/>
      <c r="N1161" s="2168"/>
      <c r="O1161" s="2168"/>
      <c r="P1161" s="2168"/>
      <c r="Q1161" s="2168"/>
      <c r="R1161" s="2168"/>
      <c r="S1161" s="2168"/>
      <c r="T1161" s="2168"/>
      <c r="U1161" s="2168"/>
      <c r="V1161" s="2168"/>
      <c r="W1161" s="2168"/>
      <c r="X1161" s="2168"/>
      <c r="Y1161" s="2168"/>
      <c r="Z1161" s="2168"/>
      <c r="AA1161" s="2168"/>
      <c r="AB1161" s="2240"/>
      <c r="AC1161" s="2240"/>
      <c r="AD1161" s="2240"/>
      <c r="AE1161" s="2240"/>
      <c r="AF1161" s="2168"/>
      <c r="AG1161" s="2168"/>
      <c r="AH1161" s="2168"/>
      <c r="AI1161" s="2168"/>
      <c r="AJ1161" s="2168"/>
      <c r="AK1161" s="2168"/>
      <c r="AL1161" s="2168"/>
      <c r="AM1161" s="2168"/>
      <c r="AN1161" s="2168"/>
      <c r="AO1161" s="2168"/>
      <c r="AP1161" s="2168"/>
      <c r="AQ1161" s="2168"/>
      <c r="AR1161" s="2168"/>
      <c r="AS1161" s="2168"/>
      <c r="AT1161" s="2168"/>
      <c r="AU1161" s="2168"/>
      <c r="AV1161" s="2168"/>
      <c r="AW1161" s="2168"/>
      <c r="AX1161" s="2168"/>
      <c r="AY1161" s="2168"/>
      <c r="AZ1161" s="2168"/>
      <c r="BA1161" s="2168"/>
      <c r="BB1161" s="2168"/>
      <c r="BC1161" s="2168"/>
      <c r="BD1161" s="2168"/>
      <c r="BE1161" s="2168"/>
      <c r="BF1161" s="2168"/>
      <c r="BG1161" s="2168"/>
      <c r="BH1161" s="2168"/>
      <c r="BI1161" s="2168"/>
      <c r="BJ1161" s="2168"/>
      <c r="BK1161" s="2168"/>
      <c r="BL1161" s="2168"/>
      <c r="BM1161" s="2168"/>
      <c r="BN1161" s="2168"/>
      <c r="BO1161" s="2168"/>
      <c r="BP1161" s="2168"/>
      <c r="BQ1161" s="2168"/>
      <c r="BR1161" s="2168"/>
      <c r="BS1161" s="2240"/>
      <c r="BT1161" s="2168"/>
      <c r="BU1161" s="2168"/>
      <c r="BV1161" s="2168"/>
      <c r="BW1161" s="2168"/>
      <c r="BX1161" s="2168"/>
      <c r="BY1161" s="2168"/>
      <c r="BZ1161" s="2168"/>
      <c r="CA1161" s="2168"/>
      <c r="CB1161" s="2168"/>
      <c r="CC1161" s="2168"/>
      <c r="CD1161" s="2168"/>
      <c r="CE1161" s="2168"/>
      <c r="CF1161" s="2168"/>
      <c r="CG1161" s="2168"/>
      <c r="CH1161" s="2168"/>
      <c r="CI1161" s="2168"/>
      <c r="CJ1161" s="2168"/>
      <c r="CK1161" s="2168"/>
      <c r="CL1161" s="2168"/>
      <c r="CM1161" s="2240"/>
      <c r="CN1161" s="2240"/>
      <c r="CO1161" s="2239"/>
      <c r="CQ1161" s="1653"/>
    </row>
    <row r="1162" spans="1:95" s="551" customFormat="1" x14ac:dyDescent="0.2">
      <c r="A1162" s="2170"/>
      <c r="B1162" s="2241"/>
      <c r="C1162" s="2164"/>
      <c r="D1162" s="2164"/>
      <c r="E1162" s="2165"/>
      <c r="F1162" s="2167"/>
      <c r="G1162" s="2164"/>
      <c r="H1162" s="2167"/>
      <c r="I1162" s="2168"/>
      <c r="J1162" s="2168"/>
      <c r="K1162" s="2168"/>
      <c r="L1162" s="2168"/>
      <c r="M1162" s="2168"/>
      <c r="N1162" s="2168"/>
      <c r="O1162" s="2168"/>
      <c r="P1162" s="2168"/>
      <c r="Q1162" s="2168"/>
      <c r="R1162" s="2168"/>
      <c r="S1162" s="2168"/>
      <c r="T1162" s="2168"/>
      <c r="U1162" s="2168"/>
      <c r="V1162" s="2168"/>
      <c r="W1162" s="2168"/>
      <c r="X1162" s="2168"/>
      <c r="Y1162" s="2168"/>
      <c r="Z1162" s="2168"/>
      <c r="AA1162" s="2168"/>
      <c r="AB1162" s="2240"/>
      <c r="AC1162" s="2240"/>
      <c r="AD1162" s="2240"/>
      <c r="AE1162" s="2240"/>
      <c r="AF1162" s="2168"/>
      <c r="AG1162" s="2168"/>
      <c r="AH1162" s="2168"/>
      <c r="AI1162" s="2168"/>
      <c r="AJ1162" s="2168"/>
      <c r="AK1162" s="2168"/>
      <c r="AL1162" s="2168"/>
      <c r="AM1162" s="2168"/>
      <c r="AN1162" s="2168"/>
      <c r="AO1162" s="2168"/>
      <c r="AP1162" s="2168"/>
      <c r="AQ1162" s="2168"/>
      <c r="AR1162" s="2168"/>
      <c r="AS1162" s="2168"/>
      <c r="AT1162" s="2168"/>
      <c r="AU1162" s="2168"/>
      <c r="AV1162" s="2168"/>
      <c r="AW1162" s="2168"/>
      <c r="AX1162" s="2168"/>
      <c r="AY1162" s="2168"/>
      <c r="AZ1162" s="2168"/>
      <c r="BA1162" s="2168"/>
      <c r="BB1162" s="2168"/>
      <c r="BC1162" s="2168"/>
      <c r="BD1162" s="2168"/>
      <c r="BE1162" s="2168"/>
      <c r="BF1162" s="2168"/>
      <c r="BG1162" s="2168"/>
      <c r="BH1162" s="2168"/>
      <c r="BI1162" s="2168"/>
      <c r="BJ1162" s="2168"/>
      <c r="BK1162" s="2168"/>
      <c r="BL1162" s="2168"/>
      <c r="BM1162" s="2168"/>
      <c r="BN1162" s="2168"/>
      <c r="BO1162" s="2168"/>
      <c r="BP1162" s="2168"/>
      <c r="BQ1162" s="2168"/>
      <c r="BR1162" s="2168"/>
      <c r="BS1162" s="2240"/>
      <c r="BT1162" s="2168"/>
      <c r="BU1162" s="2168"/>
      <c r="BV1162" s="2168"/>
      <c r="BW1162" s="2168"/>
      <c r="BX1162" s="2168"/>
      <c r="BY1162" s="2168"/>
      <c r="BZ1162" s="2168"/>
      <c r="CA1162" s="2168"/>
      <c r="CB1162" s="2168"/>
      <c r="CC1162" s="2168"/>
      <c r="CD1162" s="2168"/>
      <c r="CE1162" s="2168"/>
      <c r="CF1162" s="2168"/>
      <c r="CG1162" s="2168"/>
      <c r="CH1162" s="2168"/>
      <c r="CI1162" s="2168"/>
      <c r="CJ1162" s="2168"/>
      <c r="CK1162" s="2168"/>
      <c r="CL1162" s="2168"/>
      <c r="CM1162" s="2240"/>
      <c r="CN1162" s="2240"/>
      <c r="CO1162" s="2239"/>
      <c r="CQ1162" s="1653"/>
    </row>
    <row r="1163" spans="1:95" s="551" customFormat="1" x14ac:dyDescent="0.2">
      <c r="A1163" s="2170"/>
      <c r="B1163" s="2241"/>
      <c r="C1163" s="2164"/>
      <c r="D1163" s="2164"/>
      <c r="E1163" s="2165"/>
      <c r="F1163" s="2167"/>
      <c r="G1163" s="2164"/>
      <c r="H1163" s="2167"/>
      <c r="I1163" s="2168"/>
      <c r="J1163" s="2168"/>
      <c r="K1163" s="2168"/>
      <c r="L1163" s="2168"/>
      <c r="M1163" s="2168"/>
      <c r="N1163" s="2168"/>
      <c r="O1163" s="2168"/>
      <c r="P1163" s="2168"/>
      <c r="Q1163" s="2168"/>
      <c r="R1163" s="2168"/>
      <c r="S1163" s="2168"/>
      <c r="T1163" s="2168"/>
      <c r="U1163" s="2168"/>
      <c r="V1163" s="2168"/>
      <c r="W1163" s="2168"/>
      <c r="X1163" s="2168"/>
      <c r="Y1163" s="2168"/>
      <c r="Z1163" s="2168"/>
      <c r="AA1163" s="2168"/>
      <c r="AB1163" s="2240"/>
      <c r="AC1163" s="2240"/>
      <c r="AD1163" s="2240"/>
      <c r="AE1163" s="2240"/>
      <c r="AF1163" s="2168"/>
      <c r="AG1163" s="2168"/>
      <c r="AH1163" s="2168"/>
      <c r="AI1163" s="2168"/>
      <c r="AJ1163" s="2168"/>
      <c r="AK1163" s="2168"/>
      <c r="AL1163" s="2168"/>
      <c r="AM1163" s="2168"/>
      <c r="AN1163" s="2168"/>
      <c r="AO1163" s="2168"/>
      <c r="AP1163" s="2168"/>
      <c r="AQ1163" s="2168"/>
      <c r="AR1163" s="2168"/>
      <c r="AS1163" s="2168"/>
      <c r="AT1163" s="2168"/>
      <c r="AU1163" s="2168"/>
      <c r="AV1163" s="2168"/>
      <c r="AW1163" s="2168"/>
      <c r="AX1163" s="2168"/>
      <c r="AY1163" s="2168"/>
      <c r="AZ1163" s="2168"/>
      <c r="BA1163" s="2168"/>
      <c r="BB1163" s="2168"/>
      <c r="BC1163" s="2168"/>
      <c r="BD1163" s="2168"/>
      <c r="BE1163" s="2168"/>
      <c r="BF1163" s="2168"/>
      <c r="BG1163" s="2168"/>
      <c r="BH1163" s="2168"/>
      <c r="BI1163" s="2168"/>
      <c r="BJ1163" s="2168"/>
      <c r="BK1163" s="2168"/>
      <c r="BL1163" s="2168"/>
      <c r="BM1163" s="2168"/>
      <c r="BN1163" s="2168"/>
      <c r="BO1163" s="2168"/>
      <c r="BP1163" s="2168"/>
      <c r="BQ1163" s="2168"/>
      <c r="BR1163" s="2168"/>
      <c r="BS1163" s="2240"/>
      <c r="BT1163" s="2168"/>
      <c r="BU1163" s="2168"/>
      <c r="BV1163" s="2168"/>
      <c r="BW1163" s="2168"/>
      <c r="BX1163" s="2168"/>
      <c r="BY1163" s="2168"/>
      <c r="BZ1163" s="2168"/>
      <c r="CA1163" s="2168"/>
      <c r="CB1163" s="2168"/>
      <c r="CC1163" s="2168"/>
      <c r="CD1163" s="2168"/>
      <c r="CE1163" s="2168"/>
      <c r="CF1163" s="2168"/>
      <c r="CG1163" s="2168"/>
      <c r="CH1163" s="2168"/>
      <c r="CI1163" s="2168"/>
      <c r="CJ1163" s="2168"/>
      <c r="CK1163" s="2168"/>
      <c r="CL1163" s="2168"/>
      <c r="CM1163" s="2240"/>
      <c r="CN1163" s="2240"/>
      <c r="CO1163" s="2239"/>
      <c r="CQ1163" s="1653"/>
    </row>
    <row r="1164" spans="1:95" s="551" customFormat="1" x14ac:dyDescent="0.2">
      <c r="A1164" s="2170"/>
      <c r="B1164" s="2241"/>
      <c r="C1164" s="2164"/>
      <c r="D1164" s="2164"/>
      <c r="E1164" s="2165"/>
      <c r="F1164" s="2167"/>
      <c r="G1164" s="2164"/>
      <c r="H1164" s="2167"/>
      <c r="I1164" s="2168"/>
      <c r="J1164" s="2168"/>
      <c r="K1164" s="2168"/>
      <c r="L1164" s="2168"/>
      <c r="M1164" s="2168"/>
      <c r="N1164" s="2168"/>
      <c r="O1164" s="2168"/>
      <c r="P1164" s="2168"/>
      <c r="Q1164" s="2168"/>
      <c r="R1164" s="2168"/>
      <c r="S1164" s="2168"/>
      <c r="T1164" s="2168"/>
      <c r="U1164" s="2168"/>
      <c r="V1164" s="2168"/>
      <c r="W1164" s="2168"/>
      <c r="X1164" s="2168"/>
      <c r="Y1164" s="2168"/>
      <c r="Z1164" s="2168"/>
      <c r="AA1164" s="2168"/>
      <c r="AB1164" s="2240"/>
      <c r="AC1164" s="2240"/>
      <c r="AD1164" s="2240"/>
      <c r="AE1164" s="2240"/>
      <c r="AF1164" s="2168"/>
      <c r="AG1164" s="2168"/>
      <c r="AH1164" s="2168"/>
      <c r="AI1164" s="2168"/>
      <c r="AJ1164" s="2168"/>
      <c r="AK1164" s="2168"/>
      <c r="AL1164" s="2168"/>
      <c r="AM1164" s="2168"/>
      <c r="AN1164" s="2168"/>
      <c r="AO1164" s="2168"/>
      <c r="AP1164" s="2168"/>
      <c r="AQ1164" s="2168"/>
      <c r="AR1164" s="2168"/>
      <c r="AS1164" s="2168"/>
      <c r="AT1164" s="2168"/>
      <c r="AU1164" s="2168"/>
      <c r="AV1164" s="2168"/>
      <c r="AW1164" s="2168"/>
      <c r="AX1164" s="2168"/>
      <c r="AY1164" s="2168"/>
      <c r="AZ1164" s="2168"/>
      <c r="BA1164" s="2168"/>
      <c r="BB1164" s="2168"/>
      <c r="BC1164" s="2168"/>
      <c r="BD1164" s="2168"/>
      <c r="BE1164" s="2168"/>
      <c r="BF1164" s="2168"/>
      <c r="BG1164" s="2168"/>
      <c r="BH1164" s="2168"/>
      <c r="BI1164" s="2168"/>
      <c r="BJ1164" s="2168"/>
      <c r="BK1164" s="2168"/>
      <c r="BL1164" s="2168"/>
      <c r="BM1164" s="2168"/>
      <c r="BN1164" s="2168"/>
      <c r="BO1164" s="2168"/>
      <c r="BP1164" s="2168"/>
      <c r="BQ1164" s="2168"/>
      <c r="BR1164" s="2168"/>
      <c r="BS1164" s="2240"/>
      <c r="BT1164" s="2168"/>
      <c r="BU1164" s="2168"/>
      <c r="BV1164" s="2168"/>
      <c r="BW1164" s="2168"/>
      <c r="BX1164" s="2168"/>
      <c r="BY1164" s="2168"/>
      <c r="BZ1164" s="2168"/>
      <c r="CA1164" s="2168"/>
      <c r="CB1164" s="2168"/>
      <c r="CC1164" s="2168"/>
      <c r="CD1164" s="2168"/>
      <c r="CE1164" s="2168"/>
      <c r="CF1164" s="2168"/>
      <c r="CG1164" s="2168"/>
      <c r="CH1164" s="2168"/>
      <c r="CI1164" s="2168"/>
      <c r="CJ1164" s="2168"/>
      <c r="CK1164" s="2168"/>
      <c r="CL1164" s="2168"/>
      <c r="CM1164" s="2240"/>
      <c r="CN1164" s="2240"/>
      <c r="CO1164" s="2239"/>
      <c r="CQ1164" s="1653"/>
    </row>
    <row r="1165" spans="1:95" s="551" customFormat="1" x14ac:dyDescent="0.2">
      <c r="A1165" s="2170"/>
      <c r="B1165" s="2241"/>
      <c r="C1165" s="2164"/>
      <c r="D1165" s="2164"/>
      <c r="E1165" s="2165"/>
      <c r="F1165" s="2167"/>
      <c r="G1165" s="2164"/>
      <c r="H1165" s="2167"/>
      <c r="I1165" s="2168"/>
      <c r="J1165" s="2168"/>
      <c r="K1165" s="2168"/>
      <c r="L1165" s="2168"/>
      <c r="M1165" s="2168"/>
      <c r="N1165" s="2168"/>
      <c r="O1165" s="2168"/>
      <c r="P1165" s="2168"/>
      <c r="Q1165" s="2168"/>
      <c r="R1165" s="2168"/>
      <c r="S1165" s="2168"/>
      <c r="T1165" s="2168"/>
      <c r="U1165" s="2168"/>
      <c r="V1165" s="2168"/>
      <c r="W1165" s="2168"/>
      <c r="X1165" s="2168"/>
      <c r="Y1165" s="2168"/>
      <c r="Z1165" s="2168"/>
      <c r="AA1165" s="2168"/>
      <c r="AB1165" s="2240"/>
      <c r="AC1165" s="2240"/>
      <c r="AD1165" s="2240"/>
      <c r="AE1165" s="2240"/>
      <c r="AF1165" s="2168"/>
      <c r="AG1165" s="2168"/>
      <c r="AH1165" s="2168"/>
      <c r="AI1165" s="2168"/>
      <c r="AJ1165" s="2168"/>
      <c r="AK1165" s="2168"/>
      <c r="AL1165" s="2168"/>
      <c r="AM1165" s="2168"/>
      <c r="AN1165" s="2168"/>
      <c r="AO1165" s="2168"/>
      <c r="AP1165" s="2168"/>
      <c r="AQ1165" s="2168"/>
      <c r="AR1165" s="2168"/>
      <c r="AS1165" s="2168"/>
      <c r="AT1165" s="2168"/>
      <c r="AU1165" s="2168"/>
      <c r="AV1165" s="2168"/>
      <c r="AW1165" s="2168"/>
      <c r="AX1165" s="2168"/>
      <c r="AY1165" s="2168"/>
      <c r="AZ1165" s="2168"/>
      <c r="BA1165" s="2168"/>
      <c r="BB1165" s="2168"/>
      <c r="BC1165" s="2168"/>
      <c r="BD1165" s="2168"/>
      <c r="BE1165" s="2168"/>
      <c r="BF1165" s="2168"/>
      <c r="BG1165" s="2168"/>
      <c r="BH1165" s="2168"/>
      <c r="BI1165" s="2168"/>
      <c r="BJ1165" s="2168"/>
      <c r="BK1165" s="2168"/>
      <c r="BL1165" s="2168"/>
      <c r="BM1165" s="2168"/>
      <c r="BN1165" s="2168"/>
      <c r="BO1165" s="2168"/>
      <c r="BP1165" s="2168"/>
      <c r="BQ1165" s="2168"/>
      <c r="BR1165" s="2168"/>
      <c r="BS1165" s="2240"/>
      <c r="BT1165" s="2168"/>
      <c r="BU1165" s="2168"/>
      <c r="BV1165" s="2168"/>
      <c r="BW1165" s="2168"/>
      <c r="BX1165" s="2168"/>
      <c r="BY1165" s="2168"/>
      <c r="BZ1165" s="2168"/>
      <c r="CA1165" s="2168"/>
      <c r="CB1165" s="2168"/>
      <c r="CC1165" s="2168"/>
      <c r="CD1165" s="2168"/>
      <c r="CE1165" s="2168"/>
      <c r="CF1165" s="2168"/>
      <c r="CG1165" s="2168"/>
      <c r="CH1165" s="2168"/>
      <c r="CI1165" s="2168"/>
      <c r="CJ1165" s="2168"/>
      <c r="CK1165" s="2168"/>
      <c r="CL1165" s="2168"/>
      <c r="CM1165" s="2240"/>
      <c r="CN1165" s="2240"/>
      <c r="CO1165" s="2239"/>
      <c r="CQ1165" s="1653"/>
    </row>
    <row r="1166" spans="1:95" s="551" customFormat="1" x14ac:dyDescent="0.2">
      <c r="A1166" s="2170"/>
      <c r="B1166" s="2241"/>
      <c r="C1166" s="2164"/>
      <c r="D1166" s="2164"/>
      <c r="E1166" s="2165"/>
      <c r="F1166" s="2167"/>
      <c r="G1166" s="2164"/>
      <c r="H1166" s="2167"/>
      <c r="I1166" s="2168"/>
      <c r="J1166" s="2168"/>
      <c r="K1166" s="2168"/>
      <c r="L1166" s="2168"/>
      <c r="M1166" s="2168"/>
      <c r="N1166" s="2168"/>
      <c r="O1166" s="2168"/>
      <c r="P1166" s="2168"/>
      <c r="Q1166" s="2168"/>
      <c r="R1166" s="2168"/>
      <c r="S1166" s="2168"/>
      <c r="T1166" s="2168"/>
      <c r="U1166" s="2168"/>
      <c r="V1166" s="2168"/>
      <c r="W1166" s="2168"/>
      <c r="X1166" s="2168"/>
      <c r="Y1166" s="2168"/>
      <c r="Z1166" s="2168"/>
      <c r="AA1166" s="2168"/>
      <c r="AB1166" s="2240"/>
      <c r="AC1166" s="2240"/>
      <c r="AD1166" s="2240"/>
      <c r="AE1166" s="2240"/>
      <c r="AF1166" s="2168"/>
      <c r="AG1166" s="2168"/>
      <c r="AH1166" s="2168"/>
      <c r="AI1166" s="2168"/>
      <c r="AJ1166" s="2168"/>
      <c r="AK1166" s="2168"/>
      <c r="AL1166" s="2168"/>
      <c r="AM1166" s="2168"/>
      <c r="AN1166" s="2168"/>
      <c r="AO1166" s="2168"/>
      <c r="AP1166" s="2168"/>
      <c r="AQ1166" s="2168"/>
      <c r="AR1166" s="2168"/>
      <c r="AS1166" s="2168"/>
      <c r="AT1166" s="2168"/>
      <c r="AU1166" s="2168"/>
      <c r="AV1166" s="2168"/>
      <c r="AW1166" s="2168"/>
      <c r="AX1166" s="2168"/>
      <c r="AY1166" s="2168"/>
      <c r="AZ1166" s="2168"/>
      <c r="BA1166" s="2168"/>
      <c r="BB1166" s="2168"/>
      <c r="BC1166" s="2168"/>
      <c r="BD1166" s="2168"/>
      <c r="BE1166" s="2168"/>
      <c r="BF1166" s="2168"/>
      <c r="BG1166" s="2168"/>
      <c r="BH1166" s="2168"/>
      <c r="BI1166" s="2168"/>
      <c r="BJ1166" s="2168"/>
      <c r="BK1166" s="2168"/>
      <c r="BL1166" s="2168"/>
      <c r="BM1166" s="2168"/>
      <c r="BN1166" s="2168"/>
      <c r="BO1166" s="2168"/>
      <c r="BP1166" s="2168"/>
      <c r="BQ1166" s="2168"/>
      <c r="BR1166" s="2168"/>
      <c r="BS1166" s="2240"/>
      <c r="BT1166" s="2168"/>
      <c r="BU1166" s="2168"/>
      <c r="BV1166" s="2168"/>
      <c r="BW1166" s="2168"/>
      <c r="BX1166" s="2168"/>
      <c r="BY1166" s="2168"/>
      <c r="BZ1166" s="2168"/>
      <c r="CA1166" s="2168"/>
      <c r="CB1166" s="2168"/>
      <c r="CC1166" s="2168"/>
      <c r="CD1166" s="2168"/>
      <c r="CE1166" s="2168"/>
      <c r="CF1166" s="2168"/>
      <c r="CG1166" s="2168"/>
      <c r="CH1166" s="2168"/>
      <c r="CI1166" s="2168"/>
      <c r="CJ1166" s="2168"/>
      <c r="CK1166" s="2168"/>
      <c r="CL1166" s="2168"/>
      <c r="CM1166" s="2240"/>
      <c r="CN1166" s="2240"/>
      <c r="CO1166" s="2239"/>
      <c r="CQ1166" s="1653"/>
    </row>
    <row r="1167" spans="1:95" s="551" customFormat="1" x14ac:dyDescent="0.2">
      <c r="A1167" s="2170"/>
      <c r="B1167" s="2241"/>
      <c r="C1167" s="2164"/>
      <c r="D1167" s="2164"/>
      <c r="E1167" s="2165"/>
      <c r="F1167" s="2167"/>
      <c r="G1167" s="2164"/>
      <c r="H1167" s="2167"/>
      <c r="I1167" s="2168"/>
      <c r="J1167" s="2168"/>
      <c r="K1167" s="2168"/>
      <c r="L1167" s="2168"/>
      <c r="M1167" s="2168"/>
      <c r="N1167" s="2168"/>
      <c r="O1167" s="2168"/>
      <c r="P1167" s="2168"/>
      <c r="Q1167" s="2168"/>
      <c r="R1167" s="2168"/>
      <c r="S1167" s="2168"/>
      <c r="T1167" s="2168"/>
      <c r="U1167" s="2168"/>
      <c r="V1167" s="2168"/>
      <c r="W1167" s="2168"/>
      <c r="X1167" s="2168"/>
      <c r="Y1167" s="2168"/>
      <c r="Z1167" s="2168"/>
      <c r="AA1167" s="2168"/>
      <c r="AB1167" s="2240"/>
      <c r="AC1167" s="2240"/>
      <c r="AD1167" s="2240"/>
      <c r="AE1167" s="2240"/>
      <c r="AF1167" s="2168"/>
      <c r="AG1167" s="2168"/>
      <c r="AH1167" s="2168"/>
      <c r="AI1167" s="2168"/>
      <c r="AJ1167" s="2168"/>
      <c r="AK1167" s="2168"/>
      <c r="AL1167" s="2168"/>
      <c r="AM1167" s="2168"/>
      <c r="AN1167" s="2168"/>
      <c r="AO1167" s="2168"/>
      <c r="AP1167" s="2168"/>
      <c r="AQ1167" s="2168"/>
      <c r="AR1167" s="2168"/>
      <c r="AS1167" s="2168"/>
      <c r="AT1167" s="2168"/>
      <c r="AU1167" s="2168"/>
      <c r="AV1167" s="2168"/>
      <c r="AW1167" s="2168"/>
      <c r="AX1167" s="2168"/>
      <c r="AY1167" s="2168"/>
      <c r="AZ1167" s="2168"/>
      <c r="BA1167" s="2168"/>
      <c r="BB1167" s="2168"/>
      <c r="BC1167" s="2168"/>
      <c r="BD1167" s="2168"/>
      <c r="BE1167" s="2168"/>
      <c r="BF1167" s="2168"/>
      <c r="BG1167" s="2168"/>
      <c r="BH1167" s="2168"/>
      <c r="BI1167" s="2168"/>
      <c r="BJ1167" s="2168"/>
      <c r="BK1167" s="2168"/>
      <c r="BL1167" s="2168"/>
      <c r="BM1167" s="2168"/>
      <c r="BN1167" s="2168"/>
      <c r="BO1167" s="2168"/>
      <c r="BP1167" s="2168"/>
      <c r="BQ1167" s="2168"/>
      <c r="BR1167" s="2168"/>
      <c r="BS1167" s="2240"/>
      <c r="BT1167" s="2168"/>
      <c r="BU1167" s="2168"/>
      <c r="BV1167" s="2168"/>
      <c r="BW1167" s="2168"/>
      <c r="BX1167" s="2168"/>
      <c r="BY1167" s="2168"/>
      <c r="BZ1167" s="2168"/>
      <c r="CA1167" s="2168"/>
      <c r="CB1167" s="2168"/>
      <c r="CC1167" s="2168"/>
      <c r="CD1167" s="2168"/>
      <c r="CE1167" s="2168"/>
      <c r="CF1167" s="2168"/>
      <c r="CG1167" s="2168"/>
      <c r="CH1167" s="2168"/>
      <c r="CI1167" s="2168"/>
      <c r="CJ1167" s="2168"/>
      <c r="CK1167" s="2168"/>
      <c r="CL1167" s="2168"/>
      <c r="CM1167" s="2240"/>
      <c r="CN1167" s="2240"/>
      <c r="CO1167" s="2239"/>
      <c r="CQ1167" s="1653"/>
    </row>
    <row r="1168" spans="1:95" s="551" customFormat="1" x14ac:dyDescent="0.2">
      <c r="A1168" s="2170"/>
      <c r="B1168" s="2241"/>
      <c r="C1168" s="2164"/>
      <c r="D1168" s="2164"/>
      <c r="E1168" s="2165"/>
      <c r="F1168" s="2167"/>
      <c r="G1168" s="2164"/>
      <c r="H1168" s="2167"/>
      <c r="I1168" s="2168"/>
      <c r="J1168" s="2168"/>
      <c r="K1168" s="2168"/>
      <c r="L1168" s="2168"/>
      <c r="M1168" s="2168"/>
      <c r="N1168" s="2168"/>
      <c r="O1168" s="2168"/>
      <c r="P1168" s="2168"/>
      <c r="Q1168" s="2168"/>
      <c r="R1168" s="2168"/>
      <c r="S1168" s="2168"/>
      <c r="T1168" s="2168"/>
      <c r="U1168" s="2168"/>
      <c r="V1168" s="2168"/>
      <c r="W1168" s="2168"/>
      <c r="X1168" s="2168"/>
      <c r="Y1168" s="2168"/>
      <c r="Z1168" s="2168"/>
      <c r="AA1168" s="2168"/>
      <c r="AB1168" s="2240"/>
      <c r="AC1168" s="2240"/>
      <c r="AD1168" s="2240"/>
      <c r="AE1168" s="2240"/>
      <c r="AF1168" s="2168"/>
      <c r="AG1168" s="2168"/>
      <c r="AH1168" s="2168"/>
      <c r="AI1168" s="2168"/>
      <c r="AJ1168" s="2168"/>
      <c r="AK1168" s="2168"/>
      <c r="AL1168" s="2168"/>
      <c r="AM1168" s="2168"/>
      <c r="AN1168" s="2168"/>
      <c r="AO1168" s="2168"/>
      <c r="AP1168" s="2168"/>
      <c r="AQ1168" s="2168"/>
      <c r="AR1168" s="2168"/>
      <c r="AS1168" s="2168"/>
      <c r="AT1168" s="2168"/>
      <c r="AU1168" s="2168"/>
      <c r="AV1168" s="2168"/>
      <c r="AW1168" s="2168"/>
      <c r="AX1168" s="2168"/>
      <c r="AY1168" s="2168"/>
      <c r="AZ1168" s="2168"/>
      <c r="BA1168" s="2168"/>
      <c r="BB1168" s="2168"/>
      <c r="BC1168" s="2168"/>
      <c r="BD1168" s="2168"/>
      <c r="BE1168" s="2168"/>
      <c r="BF1168" s="2168"/>
      <c r="BG1168" s="2168"/>
      <c r="BH1168" s="2168"/>
      <c r="BI1168" s="2168"/>
      <c r="BJ1168" s="2168"/>
      <c r="BK1168" s="2168"/>
      <c r="BL1168" s="2168"/>
      <c r="BM1168" s="2168"/>
      <c r="BN1168" s="2168"/>
      <c r="BO1168" s="2168"/>
      <c r="BP1168" s="2168"/>
      <c r="BQ1168" s="2168"/>
      <c r="BR1168" s="2168"/>
      <c r="BS1168" s="2240"/>
      <c r="BT1168" s="2168"/>
      <c r="BU1168" s="2168"/>
      <c r="BV1168" s="2168"/>
      <c r="BW1168" s="2168"/>
      <c r="BX1168" s="2168"/>
      <c r="BY1168" s="2168"/>
      <c r="BZ1168" s="2168"/>
      <c r="CA1168" s="2168"/>
      <c r="CB1168" s="2168"/>
      <c r="CC1168" s="2168"/>
      <c r="CD1168" s="2168"/>
      <c r="CE1168" s="2168"/>
      <c r="CF1168" s="2168"/>
      <c r="CG1168" s="2168"/>
      <c r="CH1168" s="2168"/>
      <c r="CI1168" s="2168"/>
      <c r="CJ1168" s="2168"/>
      <c r="CK1168" s="2168"/>
      <c r="CL1168" s="2168"/>
      <c r="CM1168" s="2240"/>
      <c r="CN1168" s="2240"/>
      <c r="CO1168" s="2239"/>
      <c r="CQ1168" s="1653"/>
    </row>
  </sheetData>
  <sheetProtection password="F8BD"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workbookViewId="0">
      <pane xSplit="2" topLeftCell="AE1" activePane="topRight" state="frozenSplit"/>
      <selection activeCell="A148" sqref="A148"/>
      <selection pane="topRight" sqref="A1:F1"/>
    </sheetView>
  </sheetViews>
  <sheetFormatPr defaultColWidth="9.140625" defaultRowHeight="11.25" x14ac:dyDescent="0.2"/>
  <cols>
    <col min="1" max="1" width="12.7109375" style="46" customWidth="1"/>
    <col min="2" max="2" width="40.28515625" style="541" customWidth="1"/>
    <col min="3" max="3" width="15.7109375" style="471" customWidth="1"/>
    <col min="4" max="6" width="15.7109375" style="466" customWidth="1"/>
    <col min="7" max="9" width="15.7109375" style="466" hidden="1" customWidth="1"/>
    <col min="10" max="12" width="15.7109375" style="466" customWidth="1"/>
    <col min="13" max="23" width="15.7109375" style="466" hidden="1" customWidth="1"/>
    <col min="24" max="24" width="15.7109375" style="1011" customWidth="1"/>
    <col min="25" max="27" width="15.7109375" style="466" customWidth="1"/>
    <col min="28" max="30" width="15.7109375" style="466" hidden="1" customWidth="1"/>
    <col min="31" max="33" width="15.7109375" style="466" customWidth="1"/>
    <col min="34" max="44" width="15.7109375" style="466" hidden="1" customWidth="1"/>
    <col min="45" max="45" width="15.7109375" style="471" customWidth="1"/>
    <col min="46" max="47" width="9.140625" style="8"/>
    <col min="48" max="48" width="9.140625" style="1622" hidden="1" customWidth="1"/>
    <col min="49" max="16384" width="9.140625" style="8"/>
  </cols>
  <sheetData>
    <row r="1" spans="1:45" ht="105.75" customHeight="1" x14ac:dyDescent="0.2">
      <c r="A1" s="2430"/>
      <c r="B1" s="2430"/>
      <c r="C1" s="2430"/>
      <c r="D1" s="2430"/>
      <c r="E1" s="2430"/>
      <c r="F1" s="2430"/>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1:45" ht="18.75" customHeight="1" x14ac:dyDescent="0.3">
      <c r="A2" s="2473"/>
      <c r="B2" s="2473"/>
      <c r="C2" s="2473"/>
      <c r="D2" s="2473"/>
      <c r="E2" s="2473"/>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1:45" ht="18.75" customHeight="1" x14ac:dyDescent="0.25">
      <c r="A3" s="2474"/>
      <c r="B3" s="2474"/>
      <c r="C3" s="2474"/>
      <c r="D3" s="2474"/>
      <c r="E3" s="2474"/>
      <c r="F3" s="8"/>
      <c r="G3" s="9"/>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row>
    <row r="4" spans="1:45" ht="18" x14ac:dyDescent="0.25">
      <c r="A4" s="2475"/>
      <c r="B4" s="2475"/>
      <c r="C4" s="2475"/>
      <c r="D4" s="2475"/>
      <c r="E4" s="2475"/>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row>
    <row r="5" spans="1:45" ht="21" customHeight="1" x14ac:dyDescent="0.3">
      <c r="A5" s="299" t="str">
        <f>"Sheet O6 Composite Allocator Detail Worksheet  - "&amp;  'I2 LDC class'!$C$17</f>
        <v>Sheet O6 Composite Allocator Detail Worksheet  - Initial Application</v>
      </c>
      <c r="B5" s="300"/>
      <c r="C5" s="480"/>
      <c r="D5" s="480"/>
      <c r="E5" s="301"/>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row>
    <row r="6" spans="1:45" ht="6" customHeight="1" x14ac:dyDescent="0.2">
      <c r="A6" s="11"/>
      <c r="B6" s="11"/>
      <c r="C6" s="481"/>
      <c r="D6" s="481"/>
      <c r="E6" s="11"/>
      <c r="F6" s="11"/>
      <c r="G6" s="11"/>
      <c r="H6" s="11"/>
      <c r="I6" s="11"/>
      <c r="J6" s="11"/>
      <c r="K6" s="11"/>
      <c r="L6" s="11"/>
      <c r="M6" s="11"/>
      <c r="N6" s="11"/>
      <c r="O6" s="11"/>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row>
    <row r="7" spans="1:45" x14ac:dyDescent="0.2">
      <c r="A7" s="927"/>
    </row>
    <row r="9" spans="1:45" x14ac:dyDescent="0.2">
      <c r="A9" s="290"/>
    </row>
    <row r="11" spans="1:45" x14ac:dyDescent="0.2">
      <c r="A11" s="290"/>
    </row>
    <row r="12" spans="1:45" ht="12.75" x14ac:dyDescent="0.2">
      <c r="C12" s="291"/>
    </row>
    <row r="15" spans="1:45" ht="2.25" customHeight="1" x14ac:dyDescent="0.2"/>
    <row r="16" spans="1:45" ht="2.25" customHeight="1" x14ac:dyDescent="0.2"/>
    <row r="17" spans="1:48" ht="2.25" customHeight="1" x14ac:dyDescent="0.2">
      <c r="A17" s="8"/>
      <c r="B17" s="8"/>
    </row>
    <row r="18" spans="1:48" ht="2.25" customHeight="1" x14ac:dyDescent="0.2">
      <c r="A18" s="8"/>
      <c r="B18" s="8"/>
    </row>
    <row r="19" spans="1:48" ht="2.25" customHeight="1" thickBot="1" x14ac:dyDescent="0.25"/>
    <row r="20" spans="1:48" s="13" customFormat="1" ht="15.75" customHeight="1" x14ac:dyDescent="0.2">
      <c r="A20" s="1013"/>
      <c r="B20" s="1014"/>
      <c r="C20" s="2582" t="s">
        <v>690</v>
      </c>
      <c r="D20" s="2583"/>
      <c r="E20" s="2583"/>
      <c r="F20" s="2583"/>
      <c r="G20" s="2583"/>
      <c r="H20" s="1479"/>
      <c r="I20" s="1479"/>
      <c r="J20" s="1479"/>
      <c r="K20" s="1479"/>
      <c r="L20" s="1479"/>
      <c r="M20" s="1479"/>
      <c r="N20" s="1479"/>
      <c r="O20" s="1479"/>
      <c r="P20" s="1479"/>
      <c r="Q20" s="1479"/>
      <c r="R20" s="1479"/>
      <c r="S20" s="1479"/>
      <c r="T20" s="1479"/>
      <c r="U20" s="1479"/>
      <c r="V20" s="1479"/>
      <c r="W20" s="1480"/>
      <c r="X20" s="2577" t="s">
        <v>577</v>
      </c>
      <c r="Y20" s="2578"/>
      <c r="Z20" s="2578"/>
      <c r="AA20" s="2578"/>
      <c r="AB20" s="1015"/>
      <c r="AC20" s="1015"/>
      <c r="AD20" s="1015"/>
      <c r="AE20" s="1015"/>
      <c r="AF20" s="1015"/>
      <c r="AG20" s="1015"/>
      <c r="AH20" s="1015"/>
      <c r="AI20" s="1015"/>
      <c r="AJ20" s="1015"/>
      <c r="AK20" s="1015"/>
      <c r="AL20" s="1015"/>
      <c r="AM20" s="1015"/>
      <c r="AN20" s="1015"/>
      <c r="AO20" s="1015"/>
      <c r="AP20" s="1015"/>
      <c r="AQ20" s="1015"/>
      <c r="AR20" s="1015"/>
      <c r="AS20" s="1016"/>
      <c r="AV20" s="1638"/>
    </row>
    <row r="21" spans="1:48" ht="12" thickBot="1" x14ac:dyDescent="0.25">
      <c r="C21" s="2584"/>
      <c r="D21" s="2585"/>
      <c r="E21" s="2585"/>
      <c r="F21" s="2585"/>
      <c r="G21" s="2585"/>
      <c r="H21" s="547"/>
      <c r="I21" s="547"/>
      <c r="J21" s="547"/>
      <c r="K21" s="547"/>
      <c r="L21" s="547"/>
      <c r="M21" s="547"/>
      <c r="N21" s="547"/>
      <c r="O21" s="547"/>
      <c r="P21" s="547"/>
      <c r="Q21" s="547"/>
      <c r="R21" s="547"/>
      <c r="S21" s="547"/>
      <c r="T21" s="547"/>
      <c r="U21" s="547"/>
      <c r="V21" s="547"/>
      <c r="W21" s="1481"/>
      <c r="X21" s="2579"/>
      <c r="Y21" s="2580"/>
      <c r="Z21" s="2580"/>
      <c r="AA21" s="2580"/>
    </row>
    <row r="22" spans="1:48" s="1025" customFormat="1" ht="12.75" x14ac:dyDescent="0.2">
      <c r="A22" s="1017"/>
      <c r="B22" s="1018"/>
      <c r="C22" s="1482"/>
      <c r="D22" s="1019">
        <v>1</v>
      </c>
      <c r="E22" s="1020">
        <v>2</v>
      </c>
      <c r="F22" s="1020">
        <v>3</v>
      </c>
      <c r="G22" s="1020">
        <v>4</v>
      </c>
      <c r="H22" s="1020">
        <v>5</v>
      </c>
      <c r="I22" s="1020">
        <v>6</v>
      </c>
      <c r="J22" s="1020">
        <v>7</v>
      </c>
      <c r="K22" s="1020">
        <v>8</v>
      </c>
      <c r="L22" s="1020">
        <v>9</v>
      </c>
      <c r="M22" s="1020">
        <v>10</v>
      </c>
      <c r="N22" s="1020">
        <v>11</v>
      </c>
      <c r="O22" s="1020">
        <v>12</v>
      </c>
      <c r="P22" s="1020">
        <v>13</v>
      </c>
      <c r="Q22" s="1020">
        <v>14</v>
      </c>
      <c r="R22" s="1020">
        <v>15</v>
      </c>
      <c r="S22" s="1020">
        <v>16</v>
      </c>
      <c r="T22" s="1020">
        <v>17</v>
      </c>
      <c r="U22" s="1020">
        <v>18</v>
      </c>
      <c r="V22" s="1020">
        <v>19</v>
      </c>
      <c r="W22" s="1483">
        <v>20</v>
      </c>
      <c r="X22" s="1021"/>
      <c r="Y22" s="1022">
        <v>1</v>
      </c>
      <c r="Z22" s="1023">
        <v>2</v>
      </c>
      <c r="AA22" s="1023">
        <v>3</v>
      </c>
      <c r="AB22" s="1023">
        <v>4</v>
      </c>
      <c r="AC22" s="1023">
        <v>5</v>
      </c>
      <c r="AD22" s="1023">
        <v>6</v>
      </c>
      <c r="AE22" s="1023">
        <v>7</v>
      </c>
      <c r="AF22" s="1023">
        <v>8</v>
      </c>
      <c r="AG22" s="1023">
        <v>9</v>
      </c>
      <c r="AH22" s="1023">
        <v>10</v>
      </c>
      <c r="AI22" s="1023">
        <v>11</v>
      </c>
      <c r="AJ22" s="1023">
        <v>12</v>
      </c>
      <c r="AK22" s="1023">
        <v>13</v>
      </c>
      <c r="AL22" s="1023">
        <v>14</v>
      </c>
      <c r="AM22" s="1023">
        <v>15</v>
      </c>
      <c r="AN22" s="1023">
        <v>16</v>
      </c>
      <c r="AO22" s="1023">
        <v>17</v>
      </c>
      <c r="AP22" s="1023">
        <v>18</v>
      </c>
      <c r="AQ22" s="1023">
        <v>19</v>
      </c>
      <c r="AR22" s="1020">
        <v>20</v>
      </c>
      <c r="AS22" s="1024"/>
      <c r="AV22" s="1639"/>
    </row>
    <row r="23" spans="1:48" s="689" customFormat="1" ht="39" thickBot="1" x14ac:dyDescent="0.25">
      <c r="A23" s="1013"/>
      <c r="B23" s="1014"/>
      <c r="C23" s="1484" t="s">
        <v>492</v>
      </c>
      <c r="D23" s="1485" t="str">
        <f>IF('I2 LDC class'!$D$20="",'I2 LDC class'!$C$20,'I2 LDC class'!$D$20)</f>
        <v>Residential</v>
      </c>
      <c r="E23" s="1485" t="str">
        <f>IF('I2 LDC class'!$D$21="",'I2 LDC class'!$C$21,'I2 LDC class'!$D$21)</f>
        <v>GS &lt;50</v>
      </c>
      <c r="F23" s="1485" t="str">
        <f>IF('I2 LDC class'!$D$22="",'I2 LDC class'!$C$22,'I2 LDC class'!$D$22)</f>
        <v>GS&gt;50-Regular</v>
      </c>
      <c r="G23" s="1485" t="str">
        <f>IF('I2 LDC class'!$D$23="",'I2 LDC class'!$C$23,'I2 LDC class'!$D$23)</f>
        <v>GS&gt; 50-TOU</v>
      </c>
      <c r="H23" s="1485" t="str">
        <f>IF('I2 LDC class'!$D$24="",'I2 LDC class'!$C$24,'I2 LDC class'!$D$24)</f>
        <v>GS &gt;50-Intermediate</v>
      </c>
      <c r="I23" s="1485" t="str">
        <f>IF('I2 LDC class'!$D$25="",'I2 LDC class'!$C$25,'I2 LDC class'!$D$25)</f>
        <v>Large Use &gt;5MW</v>
      </c>
      <c r="J23" s="1485" t="str">
        <f>IF('I2 LDC class'!$D$26="",'I2 LDC class'!$C$26,'I2 LDC class'!$D$26)</f>
        <v>Street Light</v>
      </c>
      <c r="K23" s="1485" t="str">
        <f>IF('I2 LDC class'!$D$27="",'I2 LDC class'!$C$27,'I2 LDC class'!$D$27)</f>
        <v>Sentinel</v>
      </c>
      <c r="L23" s="1485" t="str">
        <f>IF('I2 LDC class'!$D$28="",'I2 LDC class'!$C$28,'I2 LDC class'!$D$28)</f>
        <v>Unmetered Scattered Load</v>
      </c>
      <c r="M23" s="1485" t="str">
        <f>IF('I2 LDC class'!$D$29="",'I2 LDC class'!$C$29,'I2 LDC class'!$D$29)</f>
        <v>Embedded Distributor</v>
      </c>
      <c r="N23" s="1485" t="str">
        <f>IF('I2 LDC class'!$D$30="",'I2 LDC class'!$C$30,'I2 LDC class'!$D$30)</f>
        <v>Back-up/Standby Power</v>
      </c>
      <c r="O23" s="1485" t="str">
        <f>IF('I2 LDC class'!$D$31="",'I2 LDC class'!$C$31,'I2 LDC class'!$D$31)</f>
        <v>Rate Class 1</v>
      </c>
      <c r="P23" s="1485" t="str">
        <f>IF('I2 LDC class'!$D$32="",'I2 LDC class'!$C$32,'I2 LDC class'!$D$32)</f>
        <v>Rate class 2</v>
      </c>
      <c r="Q23" s="1485" t="str">
        <f>IF('I2 LDC class'!$D$33="",'I2 LDC class'!$C$33,'I2 LDC class'!$D$33)</f>
        <v>Rate class 3</v>
      </c>
      <c r="R23" s="1485" t="str">
        <f>IF('I2 LDC class'!$D$34="",'I2 LDC class'!$C$34,'I2 LDC class'!$D$34)</f>
        <v>Rate class 4</v>
      </c>
      <c r="S23" s="1485" t="str">
        <f>IF('I2 LDC class'!$D$35="",'I2 LDC class'!$C$35,'I2 LDC class'!$D$35)</f>
        <v>Rate class 5</v>
      </c>
      <c r="T23" s="1485" t="str">
        <f>IF('I2 LDC class'!$D$36="",'I2 LDC class'!$C$36,'I2 LDC class'!$D$36)</f>
        <v>Rate class 6</v>
      </c>
      <c r="U23" s="1485" t="str">
        <f>IF('I2 LDC class'!$D$37="",'I2 LDC class'!$C$37,'I2 LDC class'!$D$37)</f>
        <v>Rate class 7</v>
      </c>
      <c r="V23" s="1485" t="str">
        <f>IF('I2 LDC class'!$D$38="",'I2 LDC class'!$C$38,'I2 LDC class'!$D$38)</f>
        <v>Rate class 8</v>
      </c>
      <c r="W23" s="1486" t="str">
        <f>IF('I2 LDC class'!$D$39="",'I2 LDC class'!$C$39,'I2 LDC class'!$D$39)</f>
        <v>Rate class 9</v>
      </c>
      <c r="X23" s="1026" t="s">
        <v>493</v>
      </c>
      <c r="Y23" s="559" t="str">
        <f>IF('I2 LDC class'!$D$20="",'I2 LDC class'!$C$20,'I2 LDC class'!$D$20)</f>
        <v>Residential</v>
      </c>
      <c r="Z23" s="559" t="str">
        <f>IF('I2 LDC class'!$D$21="",'I2 LDC class'!$C$21,'I2 LDC class'!$D$21)</f>
        <v>GS &lt;50</v>
      </c>
      <c r="AA23" s="559" t="str">
        <f>IF('I2 LDC class'!$D$22="",'I2 LDC class'!$C$22,'I2 LDC class'!$D$22)</f>
        <v>GS&gt;50-Regular</v>
      </c>
      <c r="AB23" s="559" t="str">
        <f>IF('I2 LDC class'!$D$23="",'I2 LDC class'!$C$23,'I2 LDC class'!$D$23)</f>
        <v>GS&gt; 50-TOU</v>
      </c>
      <c r="AC23" s="559" t="str">
        <f>IF('I2 LDC class'!$D$24="",'I2 LDC class'!$C$24,'I2 LDC class'!$D$24)</f>
        <v>GS &gt;50-Intermediate</v>
      </c>
      <c r="AD23" s="559" t="str">
        <f>IF('I2 LDC class'!$D$25="",'I2 LDC class'!$C$25,'I2 LDC class'!$D$25)</f>
        <v>Large Use &gt;5MW</v>
      </c>
      <c r="AE23" s="559" t="str">
        <f>IF('I2 LDC class'!$D$26="",'I2 LDC class'!$C$26,'I2 LDC class'!$D$26)</f>
        <v>Street Light</v>
      </c>
      <c r="AF23" s="559" t="str">
        <f>IF('I2 LDC class'!$D$27="",'I2 LDC class'!$C$27,'I2 LDC class'!$D$27)</f>
        <v>Sentinel</v>
      </c>
      <c r="AG23" s="559" t="str">
        <f>IF('I2 LDC class'!$D$28="",'I2 LDC class'!$C$28,'I2 LDC class'!$D$28)</f>
        <v>Unmetered Scattered Load</v>
      </c>
      <c r="AH23" s="559" t="str">
        <f>IF('I2 LDC class'!$D$29="",'I2 LDC class'!$C$29,'I2 LDC class'!$D$29)</f>
        <v>Embedded Distributor</v>
      </c>
      <c r="AI23" s="559" t="str">
        <f>IF('I2 LDC class'!$D$30="",'I2 LDC class'!$C$30,'I2 LDC class'!$D$30)</f>
        <v>Back-up/Standby Power</v>
      </c>
      <c r="AJ23" s="559" t="str">
        <f>IF('I2 LDC class'!$D$31="",'I2 LDC class'!$C$31,'I2 LDC class'!$D$31)</f>
        <v>Rate Class 1</v>
      </c>
      <c r="AK23" s="559" t="str">
        <f>IF('I2 LDC class'!$D$32="",'I2 LDC class'!$C$32,'I2 LDC class'!$D$32)</f>
        <v>Rate class 2</v>
      </c>
      <c r="AL23" s="559" t="str">
        <f>IF('I2 LDC class'!$D$33="",'I2 LDC class'!$C$33,'I2 LDC class'!$D$33)</f>
        <v>Rate class 3</v>
      </c>
      <c r="AM23" s="559" t="str">
        <f>IF('I2 LDC class'!$D$34="",'I2 LDC class'!$C$34,'I2 LDC class'!$D$34)</f>
        <v>Rate class 4</v>
      </c>
      <c r="AN23" s="559" t="str">
        <f>IF('I2 LDC class'!$D$35="",'I2 LDC class'!$C$35,'I2 LDC class'!$D$35)</f>
        <v>Rate class 5</v>
      </c>
      <c r="AO23" s="559" t="str">
        <f>IF('I2 LDC class'!$D$36="",'I2 LDC class'!$C$36,'I2 LDC class'!$D$36)</f>
        <v>Rate class 6</v>
      </c>
      <c r="AP23" s="559" t="str">
        <f>IF('I2 LDC class'!$D$37="",'I2 LDC class'!$C$37,'I2 LDC class'!$D$37)</f>
        <v>Rate class 7</v>
      </c>
      <c r="AQ23" s="559" t="str">
        <f>IF('I2 LDC class'!$D$38="",'I2 LDC class'!$C$38,'I2 LDC class'!$D$38)</f>
        <v>Rate class 8</v>
      </c>
      <c r="AR23" s="559" t="str">
        <f>IF('I2 LDC class'!$D$39="",'I2 LDC class'!$C$39,'I2 LDC class'!$D$39)</f>
        <v>Rate class 9</v>
      </c>
      <c r="AS23" s="1027" t="s">
        <v>763</v>
      </c>
      <c r="AV23" s="1464"/>
    </row>
    <row r="24" spans="1:48" s="603" customFormat="1" ht="15.75" x14ac:dyDescent="0.25">
      <c r="A24" s="1012" t="s">
        <v>1550</v>
      </c>
      <c r="B24" s="1052"/>
      <c r="C24" s="744"/>
      <c r="D24" s="581"/>
      <c r="E24" s="581"/>
      <c r="F24" s="581"/>
      <c r="G24" s="581"/>
      <c r="H24" s="581"/>
      <c r="I24" s="581"/>
      <c r="J24" s="581"/>
      <c r="K24" s="581"/>
      <c r="L24" s="581"/>
      <c r="M24" s="581"/>
      <c r="N24" s="581"/>
      <c r="O24" s="581"/>
      <c r="P24" s="581"/>
      <c r="Q24" s="581"/>
      <c r="R24" s="581"/>
      <c r="S24" s="581"/>
      <c r="T24" s="581"/>
      <c r="U24" s="581"/>
      <c r="V24" s="581"/>
      <c r="W24" s="581"/>
      <c r="X24" s="583"/>
      <c r="Y24" s="581"/>
      <c r="Z24" s="581"/>
      <c r="AA24" s="581"/>
      <c r="AB24" s="581"/>
      <c r="AC24" s="581"/>
      <c r="AD24" s="581"/>
      <c r="AE24" s="581"/>
      <c r="AF24" s="581"/>
      <c r="AG24" s="581"/>
      <c r="AH24" s="581"/>
      <c r="AI24" s="581"/>
      <c r="AJ24" s="581"/>
      <c r="AK24" s="581"/>
      <c r="AL24" s="581"/>
      <c r="AM24" s="581"/>
      <c r="AN24" s="581"/>
      <c r="AO24" s="581"/>
      <c r="AP24" s="581"/>
      <c r="AQ24" s="581"/>
      <c r="AR24" s="581"/>
      <c r="AS24" s="744"/>
      <c r="AV24" s="1464"/>
    </row>
    <row r="25" spans="1:48" s="603" customFormat="1" ht="6" customHeight="1" x14ac:dyDescent="0.2">
      <c r="A25" s="1013"/>
      <c r="B25" s="1014"/>
      <c r="C25" s="744"/>
      <c r="D25" s="581"/>
      <c r="E25" s="581"/>
      <c r="F25" s="581"/>
      <c r="G25" s="581"/>
      <c r="H25" s="581"/>
      <c r="I25" s="581"/>
      <c r="J25" s="581"/>
      <c r="K25" s="581"/>
      <c r="L25" s="581"/>
      <c r="M25" s="581"/>
      <c r="N25" s="581"/>
      <c r="O25" s="581"/>
      <c r="P25" s="581"/>
      <c r="Q25" s="581"/>
      <c r="R25" s="581"/>
      <c r="S25" s="581"/>
      <c r="T25" s="581"/>
      <c r="U25" s="581"/>
      <c r="V25" s="581"/>
      <c r="W25" s="581"/>
      <c r="X25" s="583"/>
      <c r="Y25" s="581"/>
      <c r="Z25" s="581"/>
      <c r="AA25" s="581"/>
      <c r="AB25" s="581"/>
      <c r="AC25" s="581"/>
      <c r="AD25" s="581"/>
      <c r="AE25" s="581"/>
      <c r="AF25" s="581"/>
      <c r="AG25" s="581"/>
      <c r="AH25" s="581"/>
      <c r="AI25" s="581"/>
      <c r="AJ25" s="581"/>
      <c r="AK25" s="581"/>
      <c r="AL25" s="581"/>
      <c r="AM25" s="581"/>
      <c r="AN25" s="581"/>
      <c r="AO25" s="581"/>
      <c r="AP25" s="581"/>
      <c r="AQ25" s="581"/>
      <c r="AR25" s="581"/>
      <c r="AS25" s="744"/>
      <c r="AV25" s="1464"/>
    </row>
    <row r="26" spans="1:48" s="603" customFormat="1" ht="26.25" customHeight="1" x14ac:dyDescent="0.25">
      <c r="A26" s="1056" t="s">
        <v>333</v>
      </c>
      <c r="B26" s="1053"/>
      <c r="C26" s="1028"/>
      <c r="D26" s="723"/>
      <c r="E26" s="723"/>
      <c r="F26" s="723"/>
      <c r="G26" s="723"/>
      <c r="H26" s="723"/>
      <c r="I26" s="697"/>
      <c r="J26" s="697"/>
      <c r="K26" s="697"/>
      <c r="L26" s="697"/>
      <c r="M26" s="697"/>
      <c r="N26" s="697"/>
      <c r="O26" s="578"/>
      <c r="P26" s="578"/>
      <c r="Q26" s="578"/>
      <c r="R26" s="578"/>
      <c r="S26" s="578"/>
      <c r="T26" s="578"/>
      <c r="U26" s="578"/>
      <c r="V26" s="578"/>
      <c r="W26" s="578"/>
      <c r="X26" s="583"/>
      <c r="Y26" s="581"/>
      <c r="Z26" s="581"/>
      <c r="AA26" s="581"/>
      <c r="AB26" s="581"/>
      <c r="AC26" s="581"/>
      <c r="AD26" s="581"/>
      <c r="AE26" s="581"/>
      <c r="AF26" s="581"/>
      <c r="AG26" s="581"/>
      <c r="AH26" s="581"/>
      <c r="AI26" s="581"/>
      <c r="AJ26" s="581"/>
      <c r="AK26" s="581"/>
      <c r="AL26" s="581"/>
      <c r="AM26" s="581"/>
      <c r="AN26" s="581"/>
      <c r="AO26" s="581"/>
      <c r="AP26" s="581"/>
      <c r="AQ26" s="581"/>
      <c r="AR26" s="581"/>
      <c r="AS26" s="744"/>
      <c r="AV26" s="1464"/>
    </row>
    <row r="27" spans="1:48" s="603" customFormat="1" ht="12.75" x14ac:dyDescent="0.2">
      <c r="A27" s="1029">
        <v>1565</v>
      </c>
      <c r="B27" s="1030" t="s">
        <v>649</v>
      </c>
      <c r="C27" s="1054">
        <f>SUM(D27:W27)</f>
        <v>0</v>
      </c>
      <c r="D27" s="747">
        <f>+'O5 Details by Class &amp; Accounts'!I19</f>
        <v>0</v>
      </c>
      <c r="E27" s="747">
        <f>+'O5 Details by Class &amp; Accounts'!J19</f>
        <v>0</v>
      </c>
      <c r="F27" s="747">
        <f>+'O5 Details by Class &amp; Accounts'!K19</f>
        <v>0</v>
      </c>
      <c r="G27" s="747">
        <f>+'O5 Details by Class &amp; Accounts'!L19</f>
        <v>0</v>
      </c>
      <c r="H27" s="747">
        <f>+'O5 Details by Class &amp; Accounts'!M19</f>
        <v>0</v>
      </c>
      <c r="I27" s="747">
        <f>+'O5 Details by Class &amp; Accounts'!N19</f>
        <v>0</v>
      </c>
      <c r="J27" s="747">
        <f>+'O5 Details by Class &amp; Accounts'!O19</f>
        <v>0</v>
      </c>
      <c r="K27" s="747">
        <f>+'O5 Details by Class &amp; Accounts'!P19</f>
        <v>0</v>
      </c>
      <c r="L27" s="747">
        <f>+'O5 Details by Class &amp; Accounts'!Q19</f>
        <v>0</v>
      </c>
      <c r="M27" s="747">
        <f>+'O5 Details by Class &amp; Accounts'!R19</f>
        <v>0</v>
      </c>
      <c r="N27" s="747">
        <f>+'O5 Details by Class &amp; Accounts'!S19</f>
        <v>0</v>
      </c>
      <c r="O27" s="747">
        <f>+'O5 Details by Class &amp; Accounts'!T19</f>
        <v>0</v>
      </c>
      <c r="P27" s="747">
        <f>+'O5 Details by Class &amp; Accounts'!U19</f>
        <v>0</v>
      </c>
      <c r="Q27" s="747">
        <f>+'O5 Details by Class &amp; Accounts'!V19</f>
        <v>0</v>
      </c>
      <c r="R27" s="747">
        <f>+'O5 Details by Class &amp; Accounts'!W19</f>
        <v>0</v>
      </c>
      <c r="S27" s="747">
        <f>+'O5 Details by Class &amp; Accounts'!X19</f>
        <v>0</v>
      </c>
      <c r="T27" s="747">
        <f>+'O5 Details by Class &amp; Accounts'!Y19</f>
        <v>0</v>
      </c>
      <c r="U27" s="747">
        <f>+'O5 Details by Class &amp; Accounts'!Z19</f>
        <v>0</v>
      </c>
      <c r="V27" s="747">
        <f>+'O5 Details by Class &amp; Accounts'!AA19</f>
        <v>0</v>
      </c>
      <c r="W27" s="747">
        <f>+'O5 Details by Class &amp; Accounts'!AB19</f>
        <v>0</v>
      </c>
      <c r="X27" s="1054">
        <f>SUM(Y27:AR27)</f>
        <v>0</v>
      </c>
      <c r="Y27" s="747">
        <f>'O5 Details by Class &amp; Accounts'!AD19</f>
        <v>0</v>
      </c>
      <c r="Z27" s="747">
        <f>'O5 Details by Class &amp; Accounts'!AE19</f>
        <v>0</v>
      </c>
      <c r="AA27" s="747">
        <f>'O5 Details by Class &amp; Accounts'!AF19</f>
        <v>0</v>
      </c>
      <c r="AB27" s="747">
        <f>'O5 Details by Class &amp; Accounts'!AG19</f>
        <v>0</v>
      </c>
      <c r="AC27" s="747">
        <f>'O5 Details by Class &amp; Accounts'!AH19</f>
        <v>0</v>
      </c>
      <c r="AD27" s="747">
        <f>'O5 Details by Class &amp; Accounts'!AI19</f>
        <v>0</v>
      </c>
      <c r="AE27" s="747">
        <f>'O5 Details by Class &amp; Accounts'!AJ19</f>
        <v>0</v>
      </c>
      <c r="AF27" s="747">
        <f>'O5 Details by Class &amp; Accounts'!AK19</f>
        <v>0</v>
      </c>
      <c r="AG27" s="747">
        <f>'O5 Details by Class &amp; Accounts'!AL19</f>
        <v>0</v>
      </c>
      <c r="AH27" s="747">
        <f>'O5 Details by Class &amp; Accounts'!AM19</f>
        <v>0</v>
      </c>
      <c r="AI27" s="747">
        <f>'O5 Details by Class &amp; Accounts'!AN19</f>
        <v>0</v>
      </c>
      <c r="AJ27" s="747">
        <f>'O5 Details by Class &amp; Accounts'!AO19</f>
        <v>0</v>
      </c>
      <c r="AK27" s="747">
        <f>'O5 Details by Class &amp; Accounts'!AP19</f>
        <v>0</v>
      </c>
      <c r="AL27" s="747">
        <f>'O5 Details by Class &amp; Accounts'!AQ19</f>
        <v>0</v>
      </c>
      <c r="AM27" s="747">
        <f>'O5 Details by Class &amp; Accounts'!AR19</f>
        <v>0</v>
      </c>
      <c r="AN27" s="747">
        <f>'O5 Details by Class &amp; Accounts'!AS19</f>
        <v>0</v>
      </c>
      <c r="AO27" s="747">
        <f>'O5 Details by Class &amp; Accounts'!AT19</f>
        <v>0</v>
      </c>
      <c r="AP27" s="747">
        <f>'O5 Details by Class &amp; Accounts'!AU19</f>
        <v>0</v>
      </c>
      <c r="AQ27" s="747">
        <f>'O5 Details by Class &amp; Accounts'!AV19</f>
        <v>0</v>
      </c>
      <c r="AR27" s="747">
        <f>'O5 Details by Class &amp; Accounts'!AW19</f>
        <v>0</v>
      </c>
      <c r="AS27" s="1054">
        <f>C27+X27</f>
        <v>0</v>
      </c>
      <c r="AV27" s="1640" t="s">
        <v>1271</v>
      </c>
    </row>
    <row r="28" spans="1:48" s="603" customFormat="1" ht="12.75" x14ac:dyDescent="0.2">
      <c r="A28" s="234"/>
      <c r="B28" s="602"/>
      <c r="C28" s="744"/>
      <c r="D28" s="581"/>
      <c r="E28" s="581"/>
      <c r="F28" s="581"/>
      <c r="G28" s="581"/>
      <c r="H28" s="581"/>
      <c r="I28" s="581"/>
      <c r="J28" s="581"/>
      <c r="K28" s="581"/>
      <c r="L28" s="581"/>
      <c r="M28" s="581"/>
      <c r="N28" s="581"/>
      <c r="O28" s="581"/>
      <c r="P28" s="581"/>
      <c r="Q28" s="581"/>
      <c r="R28" s="581"/>
      <c r="S28" s="581"/>
      <c r="T28" s="581"/>
      <c r="U28" s="581"/>
      <c r="V28" s="581"/>
      <c r="W28" s="581"/>
      <c r="X28" s="583"/>
      <c r="Y28" s="581"/>
      <c r="Z28" s="581"/>
      <c r="AA28" s="581"/>
      <c r="AB28" s="581"/>
      <c r="AC28" s="581"/>
      <c r="AD28" s="581"/>
      <c r="AE28" s="581"/>
      <c r="AF28" s="581"/>
      <c r="AG28" s="581"/>
      <c r="AH28" s="581"/>
      <c r="AI28" s="581"/>
      <c r="AJ28" s="581"/>
      <c r="AK28" s="581"/>
      <c r="AL28" s="581"/>
      <c r="AM28" s="581"/>
      <c r="AN28" s="581"/>
      <c r="AO28" s="581"/>
      <c r="AP28" s="581"/>
      <c r="AQ28" s="581"/>
      <c r="AR28" s="581"/>
      <c r="AS28" s="744"/>
      <c r="AV28" s="1640" t="e">
        <v>#N/A</v>
      </c>
    </row>
    <row r="29" spans="1:48" s="603" customFormat="1" ht="12.75" x14ac:dyDescent="0.2">
      <c r="A29" s="1057" t="s">
        <v>815</v>
      </c>
      <c r="B29" s="1058" t="s">
        <v>340</v>
      </c>
      <c r="C29" s="1059"/>
      <c r="D29" s="1060">
        <f>'O5 Details by Class &amp; Accounts'!I22</f>
        <v>0</v>
      </c>
      <c r="E29" s="1060">
        <f>'O5 Details by Class &amp; Accounts'!J22</f>
        <v>0</v>
      </c>
      <c r="F29" s="1060">
        <f>'O5 Details by Class &amp; Accounts'!K22</f>
        <v>0</v>
      </c>
      <c r="G29" s="1060">
        <f>'O5 Details by Class &amp; Accounts'!L22</f>
        <v>0</v>
      </c>
      <c r="H29" s="1060">
        <f>'O5 Details by Class &amp; Accounts'!M22</f>
        <v>0</v>
      </c>
      <c r="I29" s="1060">
        <f>'O5 Details by Class &amp; Accounts'!N22</f>
        <v>0</v>
      </c>
      <c r="J29" s="1060">
        <f>'O5 Details by Class &amp; Accounts'!O22</f>
        <v>0</v>
      </c>
      <c r="K29" s="1060">
        <f>'O5 Details by Class &amp; Accounts'!P22</f>
        <v>0</v>
      </c>
      <c r="L29" s="1060">
        <f>'O5 Details by Class &amp; Accounts'!Q22</f>
        <v>0</v>
      </c>
      <c r="M29" s="1060">
        <f>'O5 Details by Class &amp; Accounts'!R22</f>
        <v>0</v>
      </c>
      <c r="N29" s="1060">
        <f>'O5 Details by Class &amp; Accounts'!S22</f>
        <v>0</v>
      </c>
      <c r="O29" s="1060">
        <f>'O5 Details by Class &amp; Accounts'!T22</f>
        <v>0</v>
      </c>
      <c r="P29" s="1060">
        <f>'O5 Details by Class &amp; Accounts'!U22</f>
        <v>0</v>
      </c>
      <c r="Q29" s="1060">
        <f>'O5 Details by Class &amp; Accounts'!V22</f>
        <v>0</v>
      </c>
      <c r="R29" s="1060">
        <f>'O5 Details by Class &amp; Accounts'!W22</f>
        <v>0</v>
      </c>
      <c r="S29" s="1060">
        <f>'O5 Details by Class &amp; Accounts'!X22</f>
        <v>0</v>
      </c>
      <c r="T29" s="1060">
        <f>'O5 Details by Class &amp; Accounts'!Y22</f>
        <v>0</v>
      </c>
      <c r="U29" s="1060">
        <f>'O5 Details by Class &amp; Accounts'!Z22</f>
        <v>0</v>
      </c>
      <c r="V29" s="1060">
        <f>'O5 Details by Class &amp; Accounts'!AA22</f>
        <v>0</v>
      </c>
      <c r="W29" s="1060">
        <f>'O5 Details by Class &amp; Accounts'!AB22</f>
        <v>0</v>
      </c>
      <c r="X29" s="1061">
        <f>SUM(Y29:AR29)</f>
        <v>0</v>
      </c>
      <c r="Y29" s="880">
        <f>'O5 Details by Class &amp; Accounts'!AD22</f>
        <v>0</v>
      </c>
      <c r="Z29" s="880">
        <f>'O5 Details by Class &amp; Accounts'!AE22</f>
        <v>0</v>
      </c>
      <c r="AA29" s="880">
        <f>'O5 Details by Class &amp; Accounts'!AF22</f>
        <v>0</v>
      </c>
      <c r="AB29" s="880">
        <f>'O5 Details by Class &amp; Accounts'!AG22</f>
        <v>0</v>
      </c>
      <c r="AC29" s="880">
        <f>'O5 Details by Class &amp; Accounts'!AH22</f>
        <v>0</v>
      </c>
      <c r="AD29" s="880">
        <f>'O5 Details by Class &amp; Accounts'!AI22</f>
        <v>0</v>
      </c>
      <c r="AE29" s="880">
        <f>'O5 Details by Class &amp; Accounts'!AJ22</f>
        <v>0</v>
      </c>
      <c r="AF29" s="880">
        <f>'O5 Details by Class &amp; Accounts'!AK22</f>
        <v>0</v>
      </c>
      <c r="AG29" s="880">
        <f>'O5 Details by Class &amp; Accounts'!AL22</f>
        <v>0</v>
      </c>
      <c r="AH29" s="880">
        <f>'O5 Details by Class &amp; Accounts'!AM22</f>
        <v>0</v>
      </c>
      <c r="AI29" s="880">
        <f>'O5 Details by Class &amp; Accounts'!AN22</f>
        <v>0</v>
      </c>
      <c r="AJ29" s="880">
        <f>'O5 Details by Class &amp; Accounts'!AO22</f>
        <v>0</v>
      </c>
      <c r="AK29" s="880">
        <f>'O5 Details by Class &amp; Accounts'!AP22</f>
        <v>0</v>
      </c>
      <c r="AL29" s="880">
        <f>'O5 Details by Class &amp; Accounts'!AQ22</f>
        <v>0</v>
      </c>
      <c r="AM29" s="880">
        <f>'O5 Details by Class &amp; Accounts'!AR22</f>
        <v>0</v>
      </c>
      <c r="AN29" s="880">
        <f>'O5 Details by Class &amp; Accounts'!AS22</f>
        <v>0</v>
      </c>
      <c r="AO29" s="880">
        <f>'O5 Details by Class &amp; Accounts'!AT22</f>
        <v>0</v>
      </c>
      <c r="AP29" s="880">
        <f>'O5 Details by Class &amp; Accounts'!AU22</f>
        <v>0</v>
      </c>
      <c r="AQ29" s="880">
        <f>'O5 Details by Class &amp; Accounts'!AV22</f>
        <v>0</v>
      </c>
      <c r="AR29" s="880">
        <f>'O5 Details by Class &amp; Accounts'!AW22</f>
        <v>0</v>
      </c>
      <c r="AS29" s="1061">
        <f>C29+X29</f>
        <v>0</v>
      </c>
      <c r="AV29" s="1640" t="s">
        <v>697</v>
      </c>
    </row>
    <row r="30" spans="1:48" s="603" customFormat="1" ht="12.75" x14ac:dyDescent="0.2">
      <c r="A30" s="1062" t="s">
        <v>816</v>
      </c>
      <c r="B30" s="1063" t="s">
        <v>342</v>
      </c>
      <c r="C30" s="1059"/>
      <c r="D30" s="1060">
        <f>'O5 Details by Class &amp; Accounts'!I23</f>
        <v>0</v>
      </c>
      <c r="E30" s="1060">
        <f>'O5 Details by Class &amp; Accounts'!J23</f>
        <v>0</v>
      </c>
      <c r="F30" s="1060">
        <f>'O5 Details by Class &amp; Accounts'!K23</f>
        <v>0</v>
      </c>
      <c r="G30" s="1060">
        <f>'O5 Details by Class &amp; Accounts'!L23</f>
        <v>0</v>
      </c>
      <c r="H30" s="1060">
        <f>'O5 Details by Class &amp; Accounts'!M23</f>
        <v>0</v>
      </c>
      <c r="I30" s="1060">
        <f>'O5 Details by Class &amp; Accounts'!N23</f>
        <v>0</v>
      </c>
      <c r="J30" s="1060">
        <f>'O5 Details by Class &amp; Accounts'!O23</f>
        <v>0</v>
      </c>
      <c r="K30" s="1060">
        <f>'O5 Details by Class &amp; Accounts'!P23</f>
        <v>0</v>
      </c>
      <c r="L30" s="1060">
        <f>'O5 Details by Class &amp; Accounts'!Q23</f>
        <v>0</v>
      </c>
      <c r="M30" s="1060">
        <f>'O5 Details by Class &amp; Accounts'!R23</f>
        <v>0</v>
      </c>
      <c r="N30" s="1060">
        <f>'O5 Details by Class &amp; Accounts'!S23</f>
        <v>0</v>
      </c>
      <c r="O30" s="1060">
        <f>'O5 Details by Class &amp; Accounts'!T23</f>
        <v>0</v>
      </c>
      <c r="P30" s="1060">
        <f>'O5 Details by Class &amp; Accounts'!U23</f>
        <v>0</v>
      </c>
      <c r="Q30" s="1060">
        <f>'O5 Details by Class &amp; Accounts'!V23</f>
        <v>0</v>
      </c>
      <c r="R30" s="1060">
        <f>'O5 Details by Class &amp; Accounts'!W23</f>
        <v>0</v>
      </c>
      <c r="S30" s="1060">
        <f>'O5 Details by Class &amp; Accounts'!X23</f>
        <v>0</v>
      </c>
      <c r="T30" s="1060">
        <f>'O5 Details by Class &amp; Accounts'!Y23</f>
        <v>0</v>
      </c>
      <c r="U30" s="1060">
        <f>'O5 Details by Class &amp; Accounts'!Z23</f>
        <v>0</v>
      </c>
      <c r="V30" s="1060">
        <f>'O5 Details by Class &amp; Accounts'!AA23</f>
        <v>0</v>
      </c>
      <c r="W30" s="1060">
        <f>'O5 Details by Class &amp; Accounts'!AB23</f>
        <v>0</v>
      </c>
      <c r="X30" s="1061">
        <f>SUM(Y30:AR30)</f>
        <v>0</v>
      </c>
      <c r="Y30" s="880">
        <f>'O5 Details by Class &amp; Accounts'!AD23</f>
        <v>0</v>
      </c>
      <c r="Z30" s="880">
        <f>'O5 Details by Class &amp; Accounts'!AE23</f>
        <v>0</v>
      </c>
      <c r="AA30" s="880">
        <f>'O5 Details by Class &amp; Accounts'!AF23</f>
        <v>0</v>
      </c>
      <c r="AB30" s="880">
        <f>'O5 Details by Class &amp; Accounts'!AG23</f>
        <v>0</v>
      </c>
      <c r="AC30" s="880">
        <f>'O5 Details by Class &amp; Accounts'!AH23</f>
        <v>0</v>
      </c>
      <c r="AD30" s="880">
        <f>'O5 Details by Class &amp; Accounts'!AI23</f>
        <v>0</v>
      </c>
      <c r="AE30" s="880">
        <f>'O5 Details by Class &amp; Accounts'!AJ23</f>
        <v>0</v>
      </c>
      <c r="AF30" s="880">
        <f>'O5 Details by Class &amp; Accounts'!AK23</f>
        <v>0</v>
      </c>
      <c r="AG30" s="880">
        <f>'O5 Details by Class &amp; Accounts'!AL23</f>
        <v>0</v>
      </c>
      <c r="AH30" s="880">
        <f>'O5 Details by Class &amp; Accounts'!AM23</f>
        <v>0</v>
      </c>
      <c r="AI30" s="880">
        <f>'O5 Details by Class &amp; Accounts'!AN23</f>
        <v>0</v>
      </c>
      <c r="AJ30" s="880">
        <f>'O5 Details by Class &amp; Accounts'!AO23</f>
        <v>0</v>
      </c>
      <c r="AK30" s="880">
        <f>'O5 Details by Class &amp; Accounts'!AP23</f>
        <v>0</v>
      </c>
      <c r="AL30" s="880">
        <f>'O5 Details by Class &amp; Accounts'!AQ23</f>
        <v>0</v>
      </c>
      <c r="AM30" s="880">
        <f>'O5 Details by Class &amp; Accounts'!AR23</f>
        <v>0</v>
      </c>
      <c r="AN30" s="880">
        <f>'O5 Details by Class &amp; Accounts'!AS23</f>
        <v>0</v>
      </c>
      <c r="AO30" s="880">
        <f>'O5 Details by Class &amp; Accounts'!AT23</f>
        <v>0</v>
      </c>
      <c r="AP30" s="880">
        <f>'O5 Details by Class &amp; Accounts'!AU23</f>
        <v>0</v>
      </c>
      <c r="AQ30" s="880">
        <f>'O5 Details by Class &amp; Accounts'!AV23</f>
        <v>0</v>
      </c>
      <c r="AR30" s="880">
        <f>'O5 Details by Class &amp; Accounts'!AW23</f>
        <v>0</v>
      </c>
      <c r="AS30" s="1061">
        <f t="shared" ref="AS30:AS92" si="0">C30+X30</f>
        <v>0</v>
      </c>
      <c r="AV30" s="1640" t="s">
        <v>698</v>
      </c>
    </row>
    <row r="31" spans="1:48" s="603" customFormat="1" ht="12.75" x14ac:dyDescent="0.2">
      <c r="A31" s="1064">
        <v>1805</v>
      </c>
      <c r="B31" s="1065" t="s">
        <v>763</v>
      </c>
      <c r="C31" s="1061">
        <f>SUM(D31:W31)</f>
        <v>0</v>
      </c>
      <c r="D31" s="1060">
        <f>SUM(D29:D30)</f>
        <v>0</v>
      </c>
      <c r="E31" s="1060">
        <f t="shared" ref="E31:W31" si="1">SUM(E29:E30)</f>
        <v>0</v>
      </c>
      <c r="F31" s="1060">
        <f t="shared" si="1"/>
        <v>0</v>
      </c>
      <c r="G31" s="1060">
        <f t="shared" si="1"/>
        <v>0</v>
      </c>
      <c r="H31" s="1060">
        <f t="shared" si="1"/>
        <v>0</v>
      </c>
      <c r="I31" s="1060">
        <f t="shared" si="1"/>
        <v>0</v>
      </c>
      <c r="J31" s="1060">
        <f t="shared" si="1"/>
        <v>0</v>
      </c>
      <c r="K31" s="1060">
        <f t="shared" si="1"/>
        <v>0</v>
      </c>
      <c r="L31" s="1060">
        <f t="shared" si="1"/>
        <v>0</v>
      </c>
      <c r="M31" s="1060">
        <f t="shared" si="1"/>
        <v>0</v>
      </c>
      <c r="N31" s="1060">
        <f t="shared" si="1"/>
        <v>0</v>
      </c>
      <c r="O31" s="1060">
        <f t="shared" si="1"/>
        <v>0</v>
      </c>
      <c r="P31" s="1060">
        <f t="shared" si="1"/>
        <v>0</v>
      </c>
      <c r="Q31" s="1060">
        <f t="shared" si="1"/>
        <v>0</v>
      </c>
      <c r="R31" s="1060">
        <f t="shared" si="1"/>
        <v>0</v>
      </c>
      <c r="S31" s="1060">
        <f t="shared" si="1"/>
        <v>0</v>
      </c>
      <c r="T31" s="1060">
        <f t="shared" si="1"/>
        <v>0</v>
      </c>
      <c r="U31" s="1060">
        <f t="shared" si="1"/>
        <v>0</v>
      </c>
      <c r="V31" s="1060">
        <f t="shared" si="1"/>
        <v>0</v>
      </c>
      <c r="W31" s="1060">
        <f t="shared" si="1"/>
        <v>0</v>
      </c>
      <c r="X31" s="1061">
        <f>SUM(Y31:AR31)</f>
        <v>0</v>
      </c>
      <c r="Y31" s="880">
        <f t="shared" ref="Y31:AR31" si="2">Y29+Y30</f>
        <v>0</v>
      </c>
      <c r="Z31" s="880">
        <f t="shared" si="2"/>
        <v>0</v>
      </c>
      <c r="AA31" s="880">
        <f t="shared" si="2"/>
        <v>0</v>
      </c>
      <c r="AB31" s="880">
        <f t="shared" si="2"/>
        <v>0</v>
      </c>
      <c r="AC31" s="880">
        <f t="shared" si="2"/>
        <v>0</v>
      </c>
      <c r="AD31" s="880">
        <f t="shared" si="2"/>
        <v>0</v>
      </c>
      <c r="AE31" s="880">
        <f t="shared" si="2"/>
        <v>0</v>
      </c>
      <c r="AF31" s="880">
        <f t="shared" si="2"/>
        <v>0</v>
      </c>
      <c r="AG31" s="880">
        <f t="shared" si="2"/>
        <v>0</v>
      </c>
      <c r="AH31" s="880">
        <f t="shared" si="2"/>
        <v>0</v>
      </c>
      <c r="AI31" s="880">
        <f t="shared" si="2"/>
        <v>0</v>
      </c>
      <c r="AJ31" s="880">
        <f t="shared" si="2"/>
        <v>0</v>
      </c>
      <c r="AK31" s="880">
        <f t="shared" si="2"/>
        <v>0</v>
      </c>
      <c r="AL31" s="880">
        <f t="shared" si="2"/>
        <v>0</v>
      </c>
      <c r="AM31" s="880">
        <f t="shared" si="2"/>
        <v>0</v>
      </c>
      <c r="AN31" s="880">
        <f t="shared" si="2"/>
        <v>0</v>
      </c>
      <c r="AO31" s="880">
        <f t="shared" si="2"/>
        <v>0</v>
      </c>
      <c r="AP31" s="880">
        <f t="shared" si="2"/>
        <v>0</v>
      </c>
      <c r="AQ31" s="880">
        <f t="shared" si="2"/>
        <v>0</v>
      </c>
      <c r="AR31" s="880">
        <f t="shared" si="2"/>
        <v>0</v>
      </c>
      <c r="AS31" s="1061">
        <f t="shared" si="0"/>
        <v>0</v>
      </c>
      <c r="AV31" s="1640" t="e">
        <v>#N/A</v>
      </c>
    </row>
    <row r="32" spans="1:48" s="603" customFormat="1" ht="12.75" x14ac:dyDescent="0.2">
      <c r="A32" s="234"/>
      <c r="B32" s="602"/>
      <c r="C32" s="744"/>
      <c r="D32" s="581"/>
      <c r="E32" s="581"/>
      <c r="F32" s="581"/>
      <c r="G32" s="581"/>
      <c r="H32" s="581"/>
      <c r="I32" s="581"/>
      <c r="J32" s="581"/>
      <c r="K32" s="581"/>
      <c r="L32" s="581"/>
      <c r="M32" s="581"/>
      <c r="N32" s="581"/>
      <c r="O32" s="581"/>
      <c r="P32" s="581"/>
      <c r="Q32" s="581"/>
      <c r="R32" s="581"/>
      <c r="S32" s="581"/>
      <c r="T32" s="581"/>
      <c r="U32" s="581"/>
      <c r="V32" s="581"/>
      <c r="W32" s="581"/>
      <c r="X32" s="583"/>
      <c r="Y32" s="581"/>
      <c r="Z32" s="581"/>
      <c r="AA32" s="581"/>
      <c r="AB32" s="581"/>
      <c r="AC32" s="581"/>
      <c r="AD32" s="581"/>
      <c r="AE32" s="581"/>
      <c r="AF32" s="581"/>
      <c r="AG32" s="581"/>
      <c r="AH32" s="581"/>
      <c r="AI32" s="581"/>
      <c r="AJ32" s="581"/>
      <c r="AK32" s="581"/>
      <c r="AL32" s="581"/>
      <c r="AM32" s="581"/>
      <c r="AN32" s="581"/>
      <c r="AO32" s="581"/>
      <c r="AP32" s="581"/>
      <c r="AQ32" s="581"/>
      <c r="AR32" s="581"/>
      <c r="AS32" s="744"/>
      <c r="AV32" s="1640" t="e">
        <v>#N/A</v>
      </c>
    </row>
    <row r="33" spans="1:48" s="603" customFormat="1" ht="12.75" x14ac:dyDescent="0.2">
      <c r="A33" s="1031" t="s">
        <v>817</v>
      </c>
      <c r="B33" s="1032" t="s">
        <v>341</v>
      </c>
      <c r="C33" s="1033"/>
      <c r="D33" s="747">
        <f>'O5 Details by Class &amp; Accounts'!I25</f>
        <v>0</v>
      </c>
      <c r="E33" s="747">
        <f>'O5 Details by Class &amp; Accounts'!J25</f>
        <v>0</v>
      </c>
      <c r="F33" s="747">
        <f>'O5 Details by Class &amp; Accounts'!K25</f>
        <v>0</v>
      </c>
      <c r="G33" s="747">
        <f>'O5 Details by Class &amp; Accounts'!L25</f>
        <v>0</v>
      </c>
      <c r="H33" s="747">
        <f>'O5 Details by Class &amp; Accounts'!M25</f>
        <v>0</v>
      </c>
      <c r="I33" s="747">
        <f>'O5 Details by Class &amp; Accounts'!N25</f>
        <v>0</v>
      </c>
      <c r="J33" s="747">
        <f>'O5 Details by Class &amp; Accounts'!O25</f>
        <v>0</v>
      </c>
      <c r="K33" s="747">
        <f>'O5 Details by Class &amp; Accounts'!P25</f>
        <v>0</v>
      </c>
      <c r="L33" s="747">
        <f>'O5 Details by Class &amp; Accounts'!Q25</f>
        <v>0</v>
      </c>
      <c r="M33" s="747">
        <f>'O5 Details by Class &amp; Accounts'!R25</f>
        <v>0</v>
      </c>
      <c r="N33" s="747">
        <f>'O5 Details by Class &amp; Accounts'!S25</f>
        <v>0</v>
      </c>
      <c r="O33" s="747">
        <f>'O5 Details by Class &amp; Accounts'!T25</f>
        <v>0</v>
      </c>
      <c r="P33" s="747">
        <f>'O5 Details by Class &amp; Accounts'!U25</f>
        <v>0</v>
      </c>
      <c r="Q33" s="747">
        <f>'O5 Details by Class &amp; Accounts'!V25</f>
        <v>0</v>
      </c>
      <c r="R33" s="747">
        <f>'O5 Details by Class &amp; Accounts'!W25</f>
        <v>0</v>
      </c>
      <c r="S33" s="747">
        <f>'O5 Details by Class &amp; Accounts'!X25</f>
        <v>0</v>
      </c>
      <c r="T33" s="747">
        <f>'O5 Details by Class &amp; Accounts'!Y25</f>
        <v>0</v>
      </c>
      <c r="U33" s="747">
        <f>'O5 Details by Class &amp; Accounts'!Z25</f>
        <v>0</v>
      </c>
      <c r="V33" s="747">
        <f>'O5 Details by Class &amp; Accounts'!AA25</f>
        <v>0</v>
      </c>
      <c r="W33" s="747">
        <f>'O5 Details by Class &amp; Accounts'!AB25</f>
        <v>0</v>
      </c>
      <c r="X33" s="583">
        <f t="shared" ref="X33:X94" si="3">SUM(Y33:AR33)</f>
        <v>0</v>
      </c>
      <c r="Y33" s="581">
        <f>'O5 Details by Class &amp; Accounts'!AD25</f>
        <v>0</v>
      </c>
      <c r="Z33" s="581">
        <f>'O5 Details by Class &amp; Accounts'!AE25</f>
        <v>0</v>
      </c>
      <c r="AA33" s="581">
        <f>'O5 Details by Class &amp; Accounts'!AF25</f>
        <v>0</v>
      </c>
      <c r="AB33" s="581">
        <f>'O5 Details by Class &amp; Accounts'!AG25</f>
        <v>0</v>
      </c>
      <c r="AC33" s="581">
        <f>'O5 Details by Class &amp; Accounts'!AH25</f>
        <v>0</v>
      </c>
      <c r="AD33" s="581">
        <f>'O5 Details by Class &amp; Accounts'!AI25</f>
        <v>0</v>
      </c>
      <c r="AE33" s="581">
        <f>'O5 Details by Class &amp; Accounts'!AJ25</f>
        <v>0</v>
      </c>
      <c r="AF33" s="581">
        <f>'O5 Details by Class &amp; Accounts'!AK25</f>
        <v>0</v>
      </c>
      <c r="AG33" s="581">
        <f>'O5 Details by Class &amp; Accounts'!AL25</f>
        <v>0</v>
      </c>
      <c r="AH33" s="581">
        <f>'O5 Details by Class &amp; Accounts'!AM25</f>
        <v>0</v>
      </c>
      <c r="AI33" s="581">
        <f>'O5 Details by Class &amp; Accounts'!AN25</f>
        <v>0</v>
      </c>
      <c r="AJ33" s="581">
        <f>'O5 Details by Class &amp; Accounts'!AO25</f>
        <v>0</v>
      </c>
      <c r="AK33" s="581">
        <f>'O5 Details by Class &amp; Accounts'!AP25</f>
        <v>0</v>
      </c>
      <c r="AL33" s="581">
        <f>'O5 Details by Class &amp; Accounts'!AQ25</f>
        <v>0</v>
      </c>
      <c r="AM33" s="581">
        <f>'O5 Details by Class &amp; Accounts'!AR25</f>
        <v>0</v>
      </c>
      <c r="AN33" s="581">
        <f>'O5 Details by Class &amp; Accounts'!AS25</f>
        <v>0</v>
      </c>
      <c r="AO33" s="581">
        <f>'O5 Details by Class &amp; Accounts'!AT25</f>
        <v>0</v>
      </c>
      <c r="AP33" s="581">
        <f>'O5 Details by Class &amp; Accounts'!AU25</f>
        <v>0</v>
      </c>
      <c r="AQ33" s="581">
        <f>'O5 Details by Class &amp; Accounts'!AV25</f>
        <v>0</v>
      </c>
      <c r="AR33" s="581">
        <f>'O5 Details by Class &amp; Accounts'!AW25</f>
        <v>0</v>
      </c>
      <c r="AS33" s="583">
        <f t="shared" si="0"/>
        <v>0</v>
      </c>
      <c r="AV33" s="1640" t="s">
        <v>697</v>
      </c>
    </row>
    <row r="34" spans="1:48" s="603" customFormat="1" ht="12.75" x14ac:dyDescent="0.2">
      <c r="A34" s="1034" t="s">
        <v>818</v>
      </c>
      <c r="B34" s="1035" t="s">
        <v>343</v>
      </c>
      <c r="C34" s="1033"/>
      <c r="D34" s="747">
        <f>'O5 Details by Class &amp; Accounts'!I26</f>
        <v>0</v>
      </c>
      <c r="E34" s="747">
        <f>'O5 Details by Class &amp; Accounts'!J26</f>
        <v>0</v>
      </c>
      <c r="F34" s="747">
        <f>'O5 Details by Class &amp; Accounts'!K26</f>
        <v>0</v>
      </c>
      <c r="G34" s="747">
        <f>'O5 Details by Class &amp; Accounts'!L26</f>
        <v>0</v>
      </c>
      <c r="H34" s="747">
        <f>'O5 Details by Class &amp; Accounts'!M26</f>
        <v>0</v>
      </c>
      <c r="I34" s="747">
        <f>'O5 Details by Class &amp; Accounts'!N26</f>
        <v>0</v>
      </c>
      <c r="J34" s="747">
        <f>'O5 Details by Class &amp; Accounts'!O26</f>
        <v>0</v>
      </c>
      <c r="K34" s="747">
        <f>'O5 Details by Class &amp; Accounts'!P26</f>
        <v>0</v>
      </c>
      <c r="L34" s="747">
        <f>'O5 Details by Class &amp; Accounts'!Q26</f>
        <v>0</v>
      </c>
      <c r="M34" s="747">
        <f>'O5 Details by Class &amp; Accounts'!R26</f>
        <v>0</v>
      </c>
      <c r="N34" s="747">
        <f>'O5 Details by Class &amp; Accounts'!S26</f>
        <v>0</v>
      </c>
      <c r="O34" s="747">
        <f>'O5 Details by Class &amp; Accounts'!T26</f>
        <v>0</v>
      </c>
      <c r="P34" s="747">
        <f>'O5 Details by Class &amp; Accounts'!U26</f>
        <v>0</v>
      </c>
      <c r="Q34" s="747">
        <f>'O5 Details by Class &amp; Accounts'!V26</f>
        <v>0</v>
      </c>
      <c r="R34" s="747">
        <f>'O5 Details by Class &amp; Accounts'!W26</f>
        <v>0</v>
      </c>
      <c r="S34" s="747">
        <f>'O5 Details by Class &amp; Accounts'!X26</f>
        <v>0</v>
      </c>
      <c r="T34" s="747">
        <f>'O5 Details by Class &amp; Accounts'!Y26</f>
        <v>0</v>
      </c>
      <c r="U34" s="747">
        <f>'O5 Details by Class &amp; Accounts'!Z26</f>
        <v>0</v>
      </c>
      <c r="V34" s="747">
        <f>'O5 Details by Class &amp; Accounts'!AA26</f>
        <v>0</v>
      </c>
      <c r="W34" s="747">
        <f>'O5 Details by Class &amp; Accounts'!AB26</f>
        <v>0</v>
      </c>
      <c r="X34" s="583">
        <f t="shared" si="3"/>
        <v>0</v>
      </c>
      <c r="Y34" s="581">
        <f>'O5 Details by Class &amp; Accounts'!AD26</f>
        <v>0</v>
      </c>
      <c r="Z34" s="581">
        <f>'O5 Details by Class &amp; Accounts'!AE26</f>
        <v>0</v>
      </c>
      <c r="AA34" s="581">
        <f>'O5 Details by Class &amp; Accounts'!AF26</f>
        <v>0</v>
      </c>
      <c r="AB34" s="581">
        <f>'O5 Details by Class &amp; Accounts'!AG26</f>
        <v>0</v>
      </c>
      <c r="AC34" s="581">
        <f>'O5 Details by Class &amp; Accounts'!AH26</f>
        <v>0</v>
      </c>
      <c r="AD34" s="581">
        <f>'O5 Details by Class &amp; Accounts'!AI26</f>
        <v>0</v>
      </c>
      <c r="AE34" s="581">
        <f>'O5 Details by Class &amp; Accounts'!AJ26</f>
        <v>0</v>
      </c>
      <c r="AF34" s="581">
        <f>'O5 Details by Class &amp; Accounts'!AK26</f>
        <v>0</v>
      </c>
      <c r="AG34" s="581">
        <f>'O5 Details by Class &amp; Accounts'!AL26</f>
        <v>0</v>
      </c>
      <c r="AH34" s="581">
        <f>'O5 Details by Class &amp; Accounts'!AM26</f>
        <v>0</v>
      </c>
      <c r="AI34" s="581">
        <f>'O5 Details by Class &amp; Accounts'!AN26</f>
        <v>0</v>
      </c>
      <c r="AJ34" s="581">
        <f>'O5 Details by Class &amp; Accounts'!AO26</f>
        <v>0</v>
      </c>
      <c r="AK34" s="581">
        <f>'O5 Details by Class &amp; Accounts'!AP26</f>
        <v>0</v>
      </c>
      <c r="AL34" s="581">
        <f>'O5 Details by Class &amp; Accounts'!AQ26</f>
        <v>0</v>
      </c>
      <c r="AM34" s="581">
        <f>'O5 Details by Class &amp; Accounts'!AR26</f>
        <v>0</v>
      </c>
      <c r="AN34" s="581">
        <f>'O5 Details by Class &amp; Accounts'!AS26</f>
        <v>0</v>
      </c>
      <c r="AO34" s="581">
        <f>'O5 Details by Class &amp; Accounts'!AT26</f>
        <v>0</v>
      </c>
      <c r="AP34" s="581">
        <f>'O5 Details by Class &amp; Accounts'!AU26</f>
        <v>0</v>
      </c>
      <c r="AQ34" s="581">
        <f>'O5 Details by Class &amp; Accounts'!AV26</f>
        <v>0</v>
      </c>
      <c r="AR34" s="581">
        <f>'O5 Details by Class &amp; Accounts'!AW26</f>
        <v>0</v>
      </c>
      <c r="AS34" s="583">
        <f t="shared" si="0"/>
        <v>0</v>
      </c>
      <c r="AV34" s="1640" t="s">
        <v>698</v>
      </c>
    </row>
    <row r="35" spans="1:48" s="603" customFormat="1" ht="12.75" x14ac:dyDescent="0.2">
      <c r="A35" s="1036">
        <v>1806</v>
      </c>
      <c r="B35" s="1037" t="s">
        <v>763</v>
      </c>
      <c r="C35" s="583">
        <f>SUM(D35:W35)</f>
        <v>0</v>
      </c>
      <c r="D35" s="747">
        <f>D33+D34</f>
        <v>0</v>
      </c>
      <c r="E35" s="747">
        <f t="shared" ref="E35:W35" si="4">E33+E34</f>
        <v>0</v>
      </c>
      <c r="F35" s="747">
        <f t="shared" si="4"/>
        <v>0</v>
      </c>
      <c r="G35" s="747">
        <f t="shared" si="4"/>
        <v>0</v>
      </c>
      <c r="H35" s="747">
        <f t="shared" si="4"/>
        <v>0</v>
      </c>
      <c r="I35" s="747">
        <f t="shared" si="4"/>
        <v>0</v>
      </c>
      <c r="J35" s="747">
        <f t="shared" si="4"/>
        <v>0</v>
      </c>
      <c r="K35" s="747">
        <f t="shared" si="4"/>
        <v>0</v>
      </c>
      <c r="L35" s="747">
        <f t="shared" si="4"/>
        <v>0</v>
      </c>
      <c r="M35" s="747">
        <f t="shared" si="4"/>
        <v>0</v>
      </c>
      <c r="N35" s="747">
        <f t="shared" si="4"/>
        <v>0</v>
      </c>
      <c r="O35" s="747">
        <f t="shared" si="4"/>
        <v>0</v>
      </c>
      <c r="P35" s="747">
        <f t="shared" si="4"/>
        <v>0</v>
      </c>
      <c r="Q35" s="747">
        <f t="shared" si="4"/>
        <v>0</v>
      </c>
      <c r="R35" s="747">
        <f t="shared" si="4"/>
        <v>0</v>
      </c>
      <c r="S35" s="747">
        <f t="shared" si="4"/>
        <v>0</v>
      </c>
      <c r="T35" s="747">
        <f t="shared" si="4"/>
        <v>0</v>
      </c>
      <c r="U35" s="747">
        <f t="shared" si="4"/>
        <v>0</v>
      </c>
      <c r="V35" s="747">
        <f t="shared" si="4"/>
        <v>0</v>
      </c>
      <c r="W35" s="747">
        <f t="shared" si="4"/>
        <v>0</v>
      </c>
      <c r="X35" s="583">
        <f t="shared" si="3"/>
        <v>0</v>
      </c>
      <c r="Y35" s="581">
        <f>Y33+Y34</f>
        <v>0</v>
      </c>
      <c r="Z35" s="581">
        <f t="shared" ref="Z35:AR35" si="5">Z33+Z34</f>
        <v>0</v>
      </c>
      <c r="AA35" s="581">
        <f t="shared" si="5"/>
        <v>0</v>
      </c>
      <c r="AB35" s="581">
        <f t="shared" si="5"/>
        <v>0</v>
      </c>
      <c r="AC35" s="581">
        <f t="shared" si="5"/>
        <v>0</v>
      </c>
      <c r="AD35" s="581">
        <f t="shared" si="5"/>
        <v>0</v>
      </c>
      <c r="AE35" s="581">
        <f t="shared" si="5"/>
        <v>0</v>
      </c>
      <c r="AF35" s="581">
        <f t="shared" si="5"/>
        <v>0</v>
      </c>
      <c r="AG35" s="581">
        <f t="shared" si="5"/>
        <v>0</v>
      </c>
      <c r="AH35" s="581">
        <f t="shared" si="5"/>
        <v>0</v>
      </c>
      <c r="AI35" s="581">
        <f t="shared" si="5"/>
        <v>0</v>
      </c>
      <c r="AJ35" s="581">
        <f t="shared" si="5"/>
        <v>0</v>
      </c>
      <c r="AK35" s="581">
        <f t="shared" si="5"/>
        <v>0</v>
      </c>
      <c r="AL35" s="581">
        <f t="shared" si="5"/>
        <v>0</v>
      </c>
      <c r="AM35" s="581">
        <f t="shared" si="5"/>
        <v>0</v>
      </c>
      <c r="AN35" s="581">
        <f t="shared" si="5"/>
        <v>0</v>
      </c>
      <c r="AO35" s="581">
        <f t="shared" si="5"/>
        <v>0</v>
      </c>
      <c r="AP35" s="581">
        <f t="shared" si="5"/>
        <v>0</v>
      </c>
      <c r="AQ35" s="581">
        <f t="shared" si="5"/>
        <v>0</v>
      </c>
      <c r="AR35" s="581">
        <f t="shared" si="5"/>
        <v>0</v>
      </c>
      <c r="AS35" s="583">
        <f t="shared" si="0"/>
        <v>0</v>
      </c>
      <c r="AV35" s="1640" t="e">
        <v>#N/A</v>
      </c>
    </row>
    <row r="36" spans="1:48" s="603" customFormat="1" ht="12.75" x14ac:dyDescent="0.2">
      <c r="A36" s="234"/>
      <c r="B36" s="602"/>
      <c r="C36" s="744"/>
      <c r="D36" s="747"/>
      <c r="E36" s="747"/>
      <c r="F36" s="747"/>
      <c r="G36" s="747"/>
      <c r="H36" s="747"/>
      <c r="I36" s="581"/>
      <c r="J36" s="581"/>
      <c r="K36" s="581"/>
      <c r="L36" s="581"/>
      <c r="M36" s="581"/>
      <c r="N36" s="581"/>
      <c r="O36" s="581"/>
      <c r="P36" s="581"/>
      <c r="Q36" s="581"/>
      <c r="R36" s="581"/>
      <c r="S36" s="581"/>
      <c r="T36" s="581"/>
      <c r="U36" s="581"/>
      <c r="V36" s="581"/>
      <c r="W36" s="581"/>
      <c r="X36" s="583"/>
      <c r="Y36" s="581"/>
      <c r="Z36" s="581"/>
      <c r="AA36" s="581"/>
      <c r="AB36" s="581"/>
      <c r="AC36" s="581"/>
      <c r="AD36" s="581"/>
      <c r="AE36" s="581"/>
      <c r="AF36" s="581"/>
      <c r="AG36" s="581"/>
      <c r="AH36" s="581"/>
      <c r="AI36" s="581"/>
      <c r="AJ36" s="581"/>
      <c r="AK36" s="581"/>
      <c r="AL36" s="581"/>
      <c r="AM36" s="581"/>
      <c r="AN36" s="581"/>
      <c r="AO36" s="581"/>
      <c r="AP36" s="581"/>
      <c r="AQ36" s="581"/>
      <c r="AR36" s="581"/>
      <c r="AS36" s="744"/>
      <c r="AV36" s="1640" t="e">
        <v>#N/A</v>
      </c>
    </row>
    <row r="37" spans="1:48" s="603" customFormat="1" ht="12.75" x14ac:dyDescent="0.2">
      <c r="A37" s="1057" t="s">
        <v>819</v>
      </c>
      <c r="B37" s="1058" t="s">
        <v>344</v>
      </c>
      <c r="C37" s="1066"/>
      <c r="D37" s="1060">
        <f>'O5 Details by Class &amp; Accounts'!I28</f>
        <v>0</v>
      </c>
      <c r="E37" s="1060">
        <f>'O5 Details by Class &amp; Accounts'!J28</f>
        <v>0</v>
      </c>
      <c r="F37" s="1060">
        <f>'O5 Details by Class &amp; Accounts'!K28</f>
        <v>0</v>
      </c>
      <c r="G37" s="1060">
        <f>'O5 Details by Class &amp; Accounts'!L28</f>
        <v>0</v>
      </c>
      <c r="H37" s="1060">
        <f>'O5 Details by Class &amp; Accounts'!M28</f>
        <v>0</v>
      </c>
      <c r="I37" s="1060">
        <f>'O5 Details by Class &amp; Accounts'!N28</f>
        <v>0</v>
      </c>
      <c r="J37" s="1060">
        <f>'O5 Details by Class &amp; Accounts'!O28</f>
        <v>0</v>
      </c>
      <c r="K37" s="1060">
        <f>'O5 Details by Class &amp; Accounts'!P28</f>
        <v>0</v>
      </c>
      <c r="L37" s="1060">
        <f>'O5 Details by Class &amp; Accounts'!Q28</f>
        <v>0</v>
      </c>
      <c r="M37" s="1060">
        <f>'O5 Details by Class &amp; Accounts'!R28</f>
        <v>0</v>
      </c>
      <c r="N37" s="1060">
        <f>'O5 Details by Class &amp; Accounts'!S28</f>
        <v>0</v>
      </c>
      <c r="O37" s="1060">
        <f>'O5 Details by Class &amp; Accounts'!T28</f>
        <v>0</v>
      </c>
      <c r="P37" s="1060">
        <f>'O5 Details by Class &amp; Accounts'!U28</f>
        <v>0</v>
      </c>
      <c r="Q37" s="1060">
        <f>'O5 Details by Class &amp; Accounts'!V28</f>
        <v>0</v>
      </c>
      <c r="R37" s="1060">
        <f>'O5 Details by Class &amp; Accounts'!W28</f>
        <v>0</v>
      </c>
      <c r="S37" s="1060">
        <f>'O5 Details by Class &amp; Accounts'!X28</f>
        <v>0</v>
      </c>
      <c r="T37" s="1060">
        <f>'O5 Details by Class &amp; Accounts'!Y28</f>
        <v>0</v>
      </c>
      <c r="U37" s="1060">
        <f>'O5 Details by Class &amp; Accounts'!Z28</f>
        <v>0</v>
      </c>
      <c r="V37" s="1060">
        <f>'O5 Details by Class &amp; Accounts'!AA28</f>
        <v>0</v>
      </c>
      <c r="W37" s="1060">
        <f>'O5 Details by Class &amp; Accounts'!AB28</f>
        <v>0</v>
      </c>
      <c r="X37" s="1061">
        <f t="shared" si="3"/>
        <v>0</v>
      </c>
      <c r="Y37" s="880">
        <f>'O5 Details by Class &amp; Accounts'!AD28</f>
        <v>0</v>
      </c>
      <c r="Z37" s="880">
        <f>'O5 Details by Class &amp; Accounts'!AE28</f>
        <v>0</v>
      </c>
      <c r="AA37" s="880">
        <f>'O5 Details by Class &amp; Accounts'!AF28</f>
        <v>0</v>
      </c>
      <c r="AB37" s="880">
        <f>'O5 Details by Class &amp; Accounts'!AG28</f>
        <v>0</v>
      </c>
      <c r="AC37" s="880">
        <f>'O5 Details by Class &amp; Accounts'!AH28</f>
        <v>0</v>
      </c>
      <c r="AD37" s="880">
        <f>'O5 Details by Class &amp; Accounts'!AI28</f>
        <v>0</v>
      </c>
      <c r="AE37" s="880">
        <f>'O5 Details by Class &amp; Accounts'!AJ28</f>
        <v>0</v>
      </c>
      <c r="AF37" s="880">
        <f>'O5 Details by Class &amp; Accounts'!AK28</f>
        <v>0</v>
      </c>
      <c r="AG37" s="880">
        <f>'O5 Details by Class &amp; Accounts'!AL28</f>
        <v>0</v>
      </c>
      <c r="AH37" s="880">
        <f>'O5 Details by Class &amp; Accounts'!AM28</f>
        <v>0</v>
      </c>
      <c r="AI37" s="880">
        <f>'O5 Details by Class &amp; Accounts'!AN28</f>
        <v>0</v>
      </c>
      <c r="AJ37" s="880">
        <f>'O5 Details by Class &amp; Accounts'!AO28</f>
        <v>0</v>
      </c>
      <c r="AK37" s="880">
        <f>'O5 Details by Class &amp; Accounts'!AP28</f>
        <v>0</v>
      </c>
      <c r="AL37" s="880">
        <f>'O5 Details by Class &amp; Accounts'!AQ28</f>
        <v>0</v>
      </c>
      <c r="AM37" s="880">
        <f>'O5 Details by Class &amp; Accounts'!AR28</f>
        <v>0</v>
      </c>
      <c r="AN37" s="880">
        <f>'O5 Details by Class &amp; Accounts'!AS28</f>
        <v>0</v>
      </c>
      <c r="AO37" s="880">
        <f>'O5 Details by Class &amp; Accounts'!AT28</f>
        <v>0</v>
      </c>
      <c r="AP37" s="880">
        <f>'O5 Details by Class &amp; Accounts'!AU28</f>
        <v>0</v>
      </c>
      <c r="AQ37" s="880">
        <f>'O5 Details by Class &amp; Accounts'!AV28</f>
        <v>0</v>
      </c>
      <c r="AR37" s="880">
        <f>'O5 Details by Class &amp; Accounts'!AW28</f>
        <v>0</v>
      </c>
      <c r="AS37" s="1061">
        <f t="shared" si="0"/>
        <v>0</v>
      </c>
      <c r="AV37" s="1640" t="s">
        <v>697</v>
      </c>
    </row>
    <row r="38" spans="1:48" s="603" customFormat="1" ht="12.75" x14ac:dyDescent="0.2">
      <c r="A38" s="1062" t="s">
        <v>820</v>
      </c>
      <c r="B38" s="1063" t="s">
        <v>345</v>
      </c>
      <c r="C38" s="1066"/>
      <c r="D38" s="1060">
        <f>'O5 Details by Class &amp; Accounts'!I29</f>
        <v>1562014.9262039713</v>
      </c>
      <c r="E38" s="1060">
        <f>'O5 Details by Class &amp; Accounts'!J29</f>
        <v>447669.91829277779</v>
      </c>
      <c r="F38" s="1060">
        <f>'O5 Details by Class &amp; Accounts'!K29</f>
        <v>941300.38904778135</v>
      </c>
      <c r="G38" s="1060">
        <f>'O5 Details by Class &amp; Accounts'!L29</f>
        <v>0</v>
      </c>
      <c r="H38" s="1060">
        <f>'O5 Details by Class &amp; Accounts'!M29</f>
        <v>0</v>
      </c>
      <c r="I38" s="1060">
        <f>'O5 Details by Class &amp; Accounts'!N29</f>
        <v>0</v>
      </c>
      <c r="J38" s="1060">
        <f>'O5 Details by Class &amp; Accounts'!O29</f>
        <v>32639.061351057106</v>
      </c>
      <c r="K38" s="1060">
        <f>'O5 Details by Class &amp; Accounts'!P29</f>
        <v>1604.2636001691635</v>
      </c>
      <c r="L38" s="1060">
        <f>'O5 Details by Class &amp; Accounts'!Q29</f>
        <v>2413.4415042431901</v>
      </c>
      <c r="M38" s="1060">
        <f>'O5 Details by Class &amp; Accounts'!R29</f>
        <v>0</v>
      </c>
      <c r="N38" s="1060">
        <f>'O5 Details by Class &amp; Accounts'!S29</f>
        <v>0</v>
      </c>
      <c r="O38" s="1060">
        <f>'O5 Details by Class &amp; Accounts'!T29</f>
        <v>0</v>
      </c>
      <c r="P38" s="1060">
        <f>'O5 Details by Class &amp; Accounts'!U29</f>
        <v>0</v>
      </c>
      <c r="Q38" s="1060">
        <f>'O5 Details by Class &amp; Accounts'!V29</f>
        <v>0</v>
      </c>
      <c r="R38" s="1060">
        <f>'O5 Details by Class &amp; Accounts'!W29</f>
        <v>0</v>
      </c>
      <c r="S38" s="1060">
        <f>'O5 Details by Class &amp; Accounts'!X29</f>
        <v>0</v>
      </c>
      <c r="T38" s="1060">
        <f>'O5 Details by Class &amp; Accounts'!Y29</f>
        <v>0</v>
      </c>
      <c r="U38" s="1060">
        <f>'O5 Details by Class &amp; Accounts'!Z29</f>
        <v>0</v>
      </c>
      <c r="V38" s="1060">
        <f>'O5 Details by Class &amp; Accounts'!AA29</f>
        <v>0</v>
      </c>
      <c r="W38" s="1060">
        <f>'O5 Details by Class &amp; Accounts'!AB29</f>
        <v>0</v>
      </c>
      <c r="X38" s="1061">
        <f t="shared" si="3"/>
        <v>0</v>
      </c>
      <c r="Y38" s="880">
        <f>'O5 Details by Class &amp; Accounts'!AD29</f>
        <v>0</v>
      </c>
      <c r="Z38" s="880">
        <f>'O5 Details by Class &amp; Accounts'!AE29</f>
        <v>0</v>
      </c>
      <c r="AA38" s="880">
        <f>'O5 Details by Class &amp; Accounts'!AF29</f>
        <v>0</v>
      </c>
      <c r="AB38" s="880">
        <f>'O5 Details by Class &amp; Accounts'!AG29</f>
        <v>0</v>
      </c>
      <c r="AC38" s="880">
        <f>'O5 Details by Class &amp; Accounts'!AH29</f>
        <v>0</v>
      </c>
      <c r="AD38" s="880">
        <f>'O5 Details by Class &amp; Accounts'!AI29</f>
        <v>0</v>
      </c>
      <c r="AE38" s="880">
        <f>'O5 Details by Class &amp; Accounts'!AJ29</f>
        <v>0</v>
      </c>
      <c r="AF38" s="880">
        <f>'O5 Details by Class &amp; Accounts'!AK29</f>
        <v>0</v>
      </c>
      <c r="AG38" s="880">
        <f>'O5 Details by Class &amp; Accounts'!AL29</f>
        <v>0</v>
      </c>
      <c r="AH38" s="880">
        <f>'O5 Details by Class &amp; Accounts'!AM29</f>
        <v>0</v>
      </c>
      <c r="AI38" s="880">
        <f>'O5 Details by Class &amp; Accounts'!AN29</f>
        <v>0</v>
      </c>
      <c r="AJ38" s="880">
        <f>'O5 Details by Class &amp; Accounts'!AO29</f>
        <v>0</v>
      </c>
      <c r="AK38" s="880">
        <f>'O5 Details by Class &amp; Accounts'!AP29</f>
        <v>0</v>
      </c>
      <c r="AL38" s="880">
        <f>'O5 Details by Class &amp; Accounts'!AQ29</f>
        <v>0</v>
      </c>
      <c r="AM38" s="880">
        <f>'O5 Details by Class &amp; Accounts'!AR29</f>
        <v>0</v>
      </c>
      <c r="AN38" s="880">
        <f>'O5 Details by Class &amp; Accounts'!AS29</f>
        <v>0</v>
      </c>
      <c r="AO38" s="880">
        <f>'O5 Details by Class &amp; Accounts'!AT29</f>
        <v>0</v>
      </c>
      <c r="AP38" s="880">
        <f>'O5 Details by Class &amp; Accounts'!AU29</f>
        <v>0</v>
      </c>
      <c r="AQ38" s="880">
        <f>'O5 Details by Class &amp; Accounts'!AV29</f>
        <v>0</v>
      </c>
      <c r="AR38" s="880">
        <f>'O5 Details by Class &amp; Accounts'!AW29</f>
        <v>0</v>
      </c>
      <c r="AS38" s="1061">
        <f t="shared" si="0"/>
        <v>0</v>
      </c>
      <c r="AV38" s="1640" t="s">
        <v>698</v>
      </c>
    </row>
    <row r="39" spans="1:48" s="603" customFormat="1" ht="12.75" x14ac:dyDescent="0.2">
      <c r="A39" s="1064">
        <v>1808</v>
      </c>
      <c r="B39" s="1065" t="s">
        <v>763</v>
      </c>
      <c r="C39" s="1061">
        <f>SUM(D39:W39)</f>
        <v>2987642</v>
      </c>
      <c r="D39" s="1060">
        <f>D37+D38</f>
        <v>1562014.9262039713</v>
      </c>
      <c r="E39" s="1060">
        <f t="shared" ref="E39:W39" si="6">E37+E38</f>
        <v>447669.91829277779</v>
      </c>
      <c r="F39" s="1060">
        <f t="shared" si="6"/>
        <v>941300.38904778135</v>
      </c>
      <c r="G39" s="1060">
        <f t="shared" si="6"/>
        <v>0</v>
      </c>
      <c r="H39" s="1060">
        <f t="shared" si="6"/>
        <v>0</v>
      </c>
      <c r="I39" s="1060">
        <f t="shared" si="6"/>
        <v>0</v>
      </c>
      <c r="J39" s="1060">
        <f t="shared" si="6"/>
        <v>32639.061351057106</v>
      </c>
      <c r="K39" s="1060">
        <f t="shared" si="6"/>
        <v>1604.2636001691635</v>
      </c>
      <c r="L39" s="1060">
        <f t="shared" si="6"/>
        <v>2413.4415042431901</v>
      </c>
      <c r="M39" s="1060">
        <f t="shared" si="6"/>
        <v>0</v>
      </c>
      <c r="N39" s="1060">
        <f t="shared" si="6"/>
        <v>0</v>
      </c>
      <c r="O39" s="1060">
        <f t="shared" si="6"/>
        <v>0</v>
      </c>
      <c r="P39" s="1060">
        <f t="shared" si="6"/>
        <v>0</v>
      </c>
      <c r="Q39" s="1060">
        <f t="shared" si="6"/>
        <v>0</v>
      </c>
      <c r="R39" s="1060">
        <f t="shared" si="6"/>
        <v>0</v>
      </c>
      <c r="S39" s="1060">
        <f t="shared" si="6"/>
        <v>0</v>
      </c>
      <c r="T39" s="1060">
        <f t="shared" si="6"/>
        <v>0</v>
      </c>
      <c r="U39" s="1060">
        <f t="shared" si="6"/>
        <v>0</v>
      </c>
      <c r="V39" s="1060">
        <f t="shared" si="6"/>
        <v>0</v>
      </c>
      <c r="W39" s="1060">
        <f t="shared" si="6"/>
        <v>0</v>
      </c>
      <c r="X39" s="1061">
        <f t="shared" si="3"/>
        <v>0</v>
      </c>
      <c r="Y39" s="880">
        <f>Y37+Y38</f>
        <v>0</v>
      </c>
      <c r="Z39" s="880">
        <f t="shared" ref="Z39:AR39" si="7">Z37+Z38</f>
        <v>0</v>
      </c>
      <c r="AA39" s="880">
        <f t="shared" si="7"/>
        <v>0</v>
      </c>
      <c r="AB39" s="880">
        <f t="shared" si="7"/>
        <v>0</v>
      </c>
      <c r="AC39" s="880">
        <f t="shared" si="7"/>
        <v>0</v>
      </c>
      <c r="AD39" s="880">
        <f t="shared" si="7"/>
        <v>0</v>
      </c>
      <c r="AE39" s="880">
        <f t="shared" si="7"/>
        <v>0</v>
      </c>
      <c r="AF39" s="880">
        <f t="shared" si="7"/>
        <v>0</v>
      </c>
      <c r="AG39" s="880">
        <f t="shared" si="7"/>
        <v>0</v>
      </c>
      <c r="AH39" s="880">
        <f t="shared" si="7"/>
        <v>0</v>
      </c>
      <c r="AI39" s="880">
        <f t="shared" si="7"/>
        <v>0</v>
      </c>
      <c r="AJ39" s="880">
        <f t="shared" si="7"/>
        <v>0</v>
      </c>
      <c r="AK39" s="880">
        <f t="shared" si="7"/>
        <v>0</v>
      </c>
      <c r="AL39" s="880">
        <f t="shared" si="7"/>
        <v>0</v>
      </c>
      <c r="AM39" s="880">
        <f t="shared" si="7"/>
        <v>0</v>
      </c>
      <c r="AN39" s="880">
        <f t="shared" si="7"/>
        <v>0</v>
      </c>
      <c r="AO39" s="880">
        <f t="shared" si="7"/>
        <v>0</v>
      </c>
      <c r="AP39" s="880">
        <f t="shared" si="7"/>
        <v>0</v>
      </c>
      <c r="AQ39" s="880">
        <f t="shared" si="7"/>
        <v>0</v>
      </c>
      <c r="AR39" s="880">
        <f t="shared" si="7"/>
        <v>0</v>
      </c>
      <c r="AS39" s="1061">
        <f t="shared" si="0"/>
        <v>2987642</v>
      </c>
      <c r="AV39" s="1640" t="e">
        <v>#N/A</v>
      </c>
    </row>
    <row r="40" spans="1:48" s="603" customFormat="1" ht="12.75" x14ac:dyDescent="0.2">
      <c r="A40" s="644"/>
      <c r="B40" s="609"/>
      <c r="C40" s="583"/>
      <c r="D40" s="747"/>
      <c r="E40" s="747"/>
      <c r="F40" s="747"/>
      <c r="G40" s="747"/>
      <c r="H40" s="747"/>
      <c r="I40" s="747"/>
      <c r="J40" s="747"/>
      <c r="K40" s="747"/>
      <c r="L40" s="747"/>
      <c r="M40" s="747"/>
      <c r="N40" s="747"/>
      <c r="O40" s="747"/>
      <c r="P40" s="747"/>
      <c r="Q40" s="747"/>
      <c r="R40" s="747"/>
      <c r="S40" s="747"/>
      <c r="T40" s="747"/>
      <c r="U40" s="747"/>
      <c r="V40" s="747"/>
      <c r="W40" s="747"/>
      <c r="X40" s="583"/>
      <c r="Y40" s="581"/>
      <c r="Z40" s="581"/>
      <c r="AA40" s="581"/>
      <c r="AB40" s="581"/>
      <c r="AC40" s="581"/>
      <c r="AD40" s="581"/>
      <c r="AE40" s="581"/>
      <c r="AF40" s="581"/>
      <c r="AG40" s="581"/>
      <c r="AH40" s="581"/>
      <c r="AI40" s="581"/>
      <c r="AJ40" s="581"/>
      <c r="AK40" s="581"/>
      <c r="AL40" s="581"/>
      <c r="AM40" s="581"/>
      <c r="AN40" s="581"/>
      <c r="AO40" s="581"/>
      <c r="AP40" s="581"/>
      <c r="AQ40" s="581"/>
      <c r="AR40" s="581"/>
      <c r="AS40" s="744"/>
      <c r="AV40" s="1640" t="e">
        <v>#N/A</v>
      </c>
    </row>
    <row r="41" spans="1:48" s="603" customFormat="1" ht="12.75" x14ac:dyDescent="0.2">
      <c r="A41" s="1031" t="s">
        <v>821</v>
      </c>
      <c r="B41" s="1032" t="s">
        <v>363</v>
      </c>
      <c r="C41" s="744"/>
      <c r="D41" s="581">
        <f>'O5 Details by Class &amp; Accounts'!I31</f>
        <v>0</v>
      </c>
      <c r="E41" s="581">
        <f>'O5 Details by Class &amp; Accounts'!J31</f>
        <v>0</v>
      </c>
      <c r="F41" s="581">
        <f>'O5 Details by Class &amp; Accounts'!K31</f>
        <v>0</v>
      </c>
      <c r="G41" s="581">
        <f>'O5 Details by Class &amp; Accounts'!L31</f>
        <v>0</v>
      </c>
      <c r="H41" s="581">
        <f>'O5 Details by Class &amp; Accounts'!M31</f>
        <v>0</v>
      </c>
      <c r="I41" s="581">
        <f>'O5 Details by Class &amp; Accounts'!N31</f>
        <v>0</v>
      </c>
      <c r="J41" s="581">
        <f>'O5 Details by Class &amp; Accounts'!O31</f>
        <v>0</v>
      </c>
      <c r="K41" s="581">
        <f>'O5 Details by Class &amp; Accounts'!P31</f>
        <v>0</v>
      </c>
      <c r="L41" s="581">
        <f>'O5 Details by Class &amp; Accounts'!Q31</f>
        <v>0</v>
      </c>
      <c r="M41" s="581">
        <f>'O5 Details by Class &amp; Accounts'!R31</f>
        <v>0</v>
      </c>
      <c r="N41" s="581">
        <f>'O5 Details by Class &amp; Accounts'!S31</f>
        <v>0</v>
      </c>
      <c r="O41" s="581">
        <f>'O5 Details by Class &amp; Accounts'!T31</f>
        <v>0</v>
      </c>
      <c r="P41" s="581">
        <f>'O5 Details by Class &amp; Accounts'!U31</f>
        <v>0</v>
      </c>
      <c r="Q41" s="581">
        <f>'O5 Details by Class &amp; Accounts'!V31</f>
        <v>0</v>
      </c>
      <c r="R41" s="581">
        <f>'O5 Details by Class &amp; Accounts'!W31</f>
        <v>0</v>
      </c>
      <c r="S41" s="581">
        <f>'O5 Details by Class &amp; Accounts'!X31</f>
        <v>0</v>
      </c>
      <c r="T41" s="581">
        <f>'O5 Details by Class &amp; Accounts'!Y31</f>
        <v>0</v>
      </c>
      <c r="U41" s="581">
        <f>'O5 Details by Class &amp; Accounts'!Z31</f>
        <v>0</v>
      </c>
      <c r="V41" s="581">
        <f>'O5 Details by Class &amp; Accounts'!AA31</f>
        <v>0</v>
      </c>
      <c r="W41" s="581">
        <f>'O5 Details by Class &amp; Accounts'!AB31</f>
        <v>0</v>
      </c>
      <c r="X41" s="583">
        <f t="shared" si="3"/>
        <v>0</v>
      </c>
      <c r="Y41" s="581">
        <f>'O5 Details by Class &amp; Accounts'!AD31</f>
        <v>0</v>
      </c>
      <c r="Z41" s="581">
        <f>'O5 Details by Class &amp; Accounts'!AE31</f>
        <v>0</v>
      </c>
      <c r="AA41" s="581">
        <f>'O5 Details by Class &amp; Accounts'!AF31</f>
        <v>0</v>
      </c>
      <c r="AB41" s="581">
        <f>'O5 Details by Class &amp; Accounts'!AG31</f>
        <v>0</v>
      </c>
      <c r="AC41" s="581">
        <f>'O5 Details by Class &amp; Accounts'!AH31</f>
        <v>0</v>
      </c>
      <c r="AD41" s="581">
        <f>'O5 Details by Class &amp; Accounts'!AI31</f>
        <v>0</v>
      </c>
      <c r="AE41" s="581">
        <f>'O5 Details by Class &amp; Accounts'!AJ31</f>
        <v>0</v>
      </c>
      <c r="AF41" s="581">
        <f>'O5 Details by Class &amp; Accounts'!AK31</f>
        <v>0</v>
      </c>
      <c r="AG41" s="581">
        <f>'O5 Details by Class &amp; Accounts'!AL31</f>
        <v>0</v>
      </c>
      <c r="AH41" s="581">
        <f>'O5 Details by Class &amp; Accounts'!AM31</f>
        <v>0</v>
      </c>
      <c r="AI41" s="581">
        <f>'O5 Details by Class &amp; Accounts'!AN31</f>
        <v>0</v>
      </c>
      <c r="AJ41" s="581">
        <f>'O5 Details by Class &amp; Accounts'!AO31</f>
        <v>0</v>
      </c>
      <c r="AK41" s="581">
        <f>'O5 Details by Class &amp; Accounts'!AP31</f>
        <v>0</v>
      </c>
      <c r="AL41" s="581">
        <f>'O5 Details by Class &amp; Accounts'!AQ31</f>
        <v>0</v>
      </c>
      <c r="AM41" s="581">
        <f>'O5 Details by Class &amp; Accounts'!AR31</f>
        <v>0</v>
      </c>
      <c r="AN41" s="581">
        <f>'O5 Details by Class &amp; Accounts'!AS31</f>
        <v>0</v>
      </c>
      <c r="AO41" s="581">
        <f>'O5 Details by Class &amp; Accounts'!AT31</f>
        <v>0</v>
      </c>
      <c r="AP41" s="581">
        <f>'O5 Details by Class &amp; Accounts'!AU31</f>
        <v>0</v>
      </c>
      <c r="AQ41" s="581">
        <f>'O5 Details by Class &amp; Accounts'!AV31</f>
        <v>0</v>
      </c>
      <c r="AR41" s="581">
        <f>'O5 Details by Class &amp; Accounts'!AW31</f>
        <v>0</v>
      </c>
      <c r="AS41" s="583">
        <f t="shared" si="0"/>
        <v>0</v>
      </c>
      <c r="AV41" s="1640" t="s">
        <v>697</v>
      </c>
    </row>
    <row r="42" spans="1:48" s="603" customFormat="1" ht="12.75" x14ac:dyDescent="0.2">
      <c r="A42" s="1034" t="s">
        <v>822</v>
      </c>
      <c r="B42" s="1035" t="s">
        <v>364</v>
      </c>
      <c r="C42" s="744"/>
      <c r="D42" s="581">
        <f>'O5 Details by Class &amp; Accounts'!I32</f>
        <v>0</v>
      </c>
      <c r="E42" s="581">
        <f>'O5 Details by Class &amp; Accounts'!J32</f>
        <v>0</v>
      </c>
      <c r="F42" s="581">
        <f>'O5 Details by Class &amp; Accounts'!K32</f>
        <v>0</v>
      </c>
      <c r="G42" s="581">
        <f>'O5 Details by Class &amp; Accounts'!L32</f>
        <v>0</v>
      </c>
      <c r="H42" s="581">
        <f>'O5 Details by Class &amp; Accounts'!M32</f>
        <v>0</v>
      </c>
      <c r="I42" s="581">
        <f>'O5 Details by Class &amp; Accounts'!N32</f>
        <v>0</v>
      </c>
      <c r="J42" s="581">
        <f>'O5 Details by Class &amp; Accounts'!O32</f>
        <v>0</v>
      </c>
      <c r="K42" s="581">
        <f>'O5 Details by Class &amp; Accounts'!P32</f>
        <v>0</v>
      </c>
      <c r="L42" s="581">
        <f>'O5 Details by Class &amp; Accounts'!Q32</f>
        <v>0</v>
      </c>
      <c r="M42" s="581">
        <f>'O5 Details by Class &amp; Accounts'!R32</f>
        <v>0</v>
      </c>
      <c r="N42" s="581">
        <f>'O5 Details by Class &amp; Accounts'!S32</f>
        <v>0</v>
      </c>
      <c r="O42" s="581">
        <f>'O5 Details by Class &amp; Accounts'!T32</f>
        <v>0</v>
      </c>
      <c r="P42" s="581">
        <f>'O5 Details by Class &amp; Accounts'!U32</f>
        <v>0</v>
      </c>
      <c r="Q42" s="581">
        <f>'O5 Details by Class &amp; Accounts'!V32</f>
        <v>0</v>
      </c>
      <c r="R42" s="581">
        <f>'O5 Details by Class &amp; Accounts'!W32</f>
        <v>0</v>
      </c>
      <c r="S42" s="581">
        <f>'O5 Details by Class &amp; Accounts'!X32</f>
        <v>0</v>
      </c>
      <c r="T42" s="581">
        <f>'O5 Details by Class &amp; Accounts'!Y32</f>
        <v>0</v>
      </c>
      <c r="U42" s="581">
        <f>'O5 Details by Class &amp; Accounts'!Z32</f>
        <v>0</v>
      </c>
      <c r="V42" s="581">
        <f>'O5 Details by Class &amp; Accounts'!AA32</f>
        <v>0</v>
      </c>
      <c r="W42" s="581">
        <f>'O5 Details by Class &amp; Accounts'!AB32</f>
        <v>0</v>
      </c>
      <c r="X42" s="583">
        <f t="shared" si="3"/>
        <v>0</v>
      </c>
      <c r="Y42" s="581">
        <f>'O5 Details by Class &amp; Accounts'!AD32</f>
        <v>0</v>
      </c>
      <c r="Z42" s="581">
        <f>'O5 Details by Class &amp; Accounts'!AE32</f>
        <v>0</v>
      </c>
      <c r="AA42" s="581">
        <f>'O5 Details by Class &amp; Accounts'!AF32</f>
        <v>0</v>
      </c>
      <c r="AB42" s="581">
        <f>'O5 Details by Class &amp; Accounts'!AG32</f>
        <v>0</v>
      </c>
      <c r="AC42" s="581">
        <f>'O5 Details by Class &amp; Accounts'!AH32</f>
        <v>0</v>
      </c>
      <c r="AD42" s="581">
        <f>'O5 Details by Class &amp; Accounts'!AI32</f>
        <v>0</v>
      </c>
      <c r="AE42" s="581">
        <f>'O5 Details by Class &amp; Accounts'!AJ32</f>
        <v>0</v>
      </c>
      <c r="AF42" s="581">
        <f>'O5 Details by Class &amp; Accounts'!AK32</f>
        <v>0</v>
      </c>
      <c r="AG42" s="581">
        <f>'O5 Details by Class &amp; Accounts'!AL32</f>
        <v>0</v>
      </c>
      <c r="AH42" s="581">
        <f>'O5 Details by Class &amp; Accounts'!AM32</f>
        <v>0</v>
      </c>
      <c r="AI42" s="581">
        <f>'O5 Details by Class &amp; Accounts'!AN32</f>
        <v>0</v>
      </c>
      <c r="AJ42" s="581">
        <f>'O5 Details by Class &amp; Accounts'!AO32</f>
        <v>0</v>
      </c>
      <c r="AK42" s="581">
        <f>'O5 Details by Class &amp; Accounts'!AP32</f>
        <v>0</v>
      </c>
      <c r="AL42" s="581">
        <f>'O5 Details by Class &amp; Accounts'!AQ32</f>
        <v>0</v>
      </c>
      <c r="AM42" s="581">
        <f>'O5 Details by Class &amp; Accounts'!AR32</f>
        <v>0</v>
      </c>
      <c r="AN42" s="581">
        <f>'O5 Details by Class &amp; Accounts'!AS32</f>
        <v>0</v>
      </c>
      <c r="AO42" s="581">
        <f>'O5 Details by Class &amp; Accounts'!AT32</f>
        <v>0</v>
      </c>
      <c r="AP42" s="581">
        <f>'O5 Details by Class &amp; Accounts'!AU32</f>
        <v>0</v>
      </c>
      <c r="AQ42" s="581">
        <f>'O5 Details by Class &amp; Accounts'!AV32</f>
        <v>0</v>
      </c>
      <c r="AR42" s="581">
        <f>'O5 Details by Class &amp; Accounts'!AW32</f>
        <v>0</v>
      </c>
      <c r="AS42" s="583">
        <f t="shared" si="0"/>
        <v>0</v>
      </c>
      <c r="AV42" s="1640" t="s">
        <v>698</v>
      </c>
    </row>
    <row r="43" spans="1:48" s="603" customFormat="1" ht="12.75" x14ac:dyDescent="0.2">
      <c r="A43" s="1036">
        <v>1810</v>
      </c>
      <c r="B43" s="1037" t="s">
        <v>763</v>
      </c>
      <c r="C43" s="583">
        <f>SUM(D43:W43)</f>
        <v>0</v>
      </c>
      <c r="D43" s="581">
        <f>D41+D42</f>
        <v>0</v>
      </c>
      <c r="E43" s="581">
        <f t="shared" ref="E43:W43" si="8">E41+E42</f>
        <v>0</v>
      </c>
      <c r="F43" s="581">
        <f t="shared" si="8"/>
        <v>0</v>
      </c>
      <c r="G43" s="581">
        <f t="shared" si="8"/>
        <v>0</v>
      </c>
      <c r="H43" s="581">
        <f t="shared" si="8"/>
        <v>0</v>
      </c>
      <c r="I43" s="581">
        <f t="shared" si="8"/>
        <v>0</v>
      </c>
      <c r="J43" s="581">
        <f t="shared" si="8"/>
        <v>0</v>
      </c>
      <c r="K43" s="581">
        <f t="shared" si="8"/>
        <v>0</v>
      </c>
      <c r="L43" s="581">
        <f t="shared" si="8"/>
        <v>0</v>
      </c>
      <c r="M43" s="581">
        <f t="shared" si="8"/>
        <v>0</v>
      </c>
      <c r="N43" s="581">
        <f t="shared" si="8"/>
        <v>0</v>
      </c>
      <c r="O43" s="581">
        <f t="shared" si="8"/>
        <v>0</v>
      </c>
      <c r="P43" s="581">
        <f t="shared" si="8"/>
        <v>0</v>
      </c>
      <c r="Q43" s="581">
        <f t="shared" si="8"/>
        <v>0</v>
      </c>
      <c r="R43" s="581">
        <f t="shared" si="8"/>
        <v>0</v>
      </c>
      <c r="S43" s="581">
        <f t="shared" si="8"/>
        <v>0</v>
      </c>
      <c r="T43" s="581">
        <f t="shared" si="8"/>
        <v>0</v>
      </c>
      <c r="U43" s="581">
        <f t="shared" si="8"/>
        <v>0</v>
      </c>
      <c r="V43" s="581">
        <f t="shared" si="8"/>
        <v>0</v>
      </c>
      <c r="W43" s="581">
        <f t="shared" si="8"/>
        <v>0</v>
      </c>
      <c r="X43" s="583">
        <f t="shared" si="3"/>
        <v>0</v>
      </c>
      <c r="Y43" s="581">
        <f>Y41+Y42</f>
        <v>0</v>
      </c>
      <c r="Z43" s="581">
        <f t="shared" ref="Z43:AR43" si="9">Z41+Z42</f>
        <v>0</v>
      </c>
      <c r="AA43" s="581">
        <f t="shared" si="9"/>
        <v>0</v>
      </c>
      <c r="AB43" s="581">
        <f t="shared" si="9"/>
        <v>0</v>
      </c>
      <c r="AC43" s="581">
        <f t="shared" si="9"/>
        <v>0</v>
      </c>
      <c r="AD43" s="581">
        <f t="shared" si="9"/>
        <v>0</v>
      </c>
      <c r="AE43" s="581">
        <f t="shared" si="9"/>
        <v>0</v>
      </c>
      <c r="AF43" s="581">
        <f t="shared" si="9"/>
        <v>0</v>
      </c>
      <c r="AG43" s="581">
        <f t="shared" si="9"/>
        <v>0</v>
      </c>
      <c r="AH43" s="581">
        <f t="shared" si="9"/>
        <v>0</v>
      </c>
      <c r="AI43" s="581">
        <f t="shared" si="9"/>
        <v>0</v>
      </c>
      <c r="AJ43" s="581">
        <f t="shared" si="9"/>
        <v>0</v>
      </c>
      <c r="AK43" s="581">
        <f t="shared" si="9"/>
        <v>0</v>
      </c>
      <c r="AL43" s="581">
        <f t="shared" si="9"/>
        <v>0</v>
      </c>
      <c r="AM43" s="581">
        <f t="shared" si="9"/>
        <v>0</v>
      </c>
      <c r="AN43" s="581">
        <f t="shared" si="9"/>
        <v>0</v>
      </c>
      <c r="AO43" s="581">
        <f t="shared" si="9"/>
        <v>0</v>
      </c>
      <c r="AP43" s="581">
        <f t="shared" si="9"/>
        <v>0</v>
      </c>
      <c r="AQ43" s="581">
        <f t="shared" si="9"/>
        <v>0</v>
      </c>
      <c r="AR43" s="581">
        <f t="shared" si="9"/>
        <v>0</v>
      </c>
      <c r="AS43" s="583">
        <f t="shared" si="0"/>
        <v>0</v>
      </c>
      <c r="AV43" s="1640" t="e">
        <v>#N/A</v>
      </c>
    </row>
    <row r="44" spans="1:48" s="603" customFormat="1" ht="12.75" x14ac:dyDescent="0.2">
      <c r="A44" s="234"/>
      <c r="B44" s="602"/>
      <c r="C44" s="744"/>
      <c r="D44" s="581"/>
      <c r="E44" s="581"/>
      <c r="F44" s="694"/>
      <c r="G44" s="694"/>
      <c r="H44" s="694"/>
      <c r="I44" s="581"/>
      <c r="J44" s="581"/>
      <c r="K44" s="581"/>
      <c r="L44" s="581"/>
      <c r="M44" s="581"/>
      <c r="N44" s="581"/>
      <c r="O44" s="581"/>
      <c r="P44" s="581"/>
      <c r="Q44" s="581"/>
      <c r="R44" s="581"/>
      <c r="S44" s="581"/>
      <c r="T44" s="581"/>
      <c r="U44" s="581"/>
      <c r="V44" s="581"/>
      <c r="W44" s="581"/>
      <c r="X44" s="583"/>
      <c r="Y44" s="581"/>
      <c r="Z44" s="581"/>
      <c r="AA44" s="581"/>
      <c r="AB44" s="581"/>
      <c r="AC44" s="581"/>
      <c r="AD44" s="581"/>
      <c r="AE44" s="581"/>
      <c r="AF44" s="581"/>
      <c r="AG44" s="581"/>
      <c r="AH44" s="581"/>
      <c r="AI44" s="581"/>
      <c r="AJ44" s="581"/>
      <c r="AK44" s="581"/>
      <c r="AL44" s="581"/>
      <c r="AM44" s="581"/>
      <c r="AN44" s="581"/>
      <c r="AO44" s="581"/>
      <c r="AP44" s="581"/>
      <c r="AQ44" s="581"/>
      <c r="AR44" s="581"/>
      <c r="AS44" s="744"/>
      <c r="AV44" s="1640" t="e">
        <v>#N/A</v>
      </c>
    </row>
    <row r="45" spans="1:48" s="603" customFormat="1" ht="25.5" x14ac:dyDescent="0.2">
      <c r="A45" s="1067">
        <v>1815</v>
      </c>
      <c r="B45" s="1068" t="s">
        <v>86</v>
      </c>
      <c r="C45" s="1061">
        <f>SUM(D45:W45)</f>
        <v>0</v>
      </c>
      <c r="D45" s="880">
        <f>'O5 Details by Class &amp; Accounts'!I33</f>
        <v>0</v>
      </c>
      <c r="E45" s="880">
        <f>'O5 Details by Class &amp; Accounts'!J33</f>
        <v>0</v>
      </c>
      <c r="F45" s="880">
        <f>'O5 Details by Class &amp; Accounts'!K33</f>
        <v>0</v>
      </c>
      <c r="G45" s="880">
        <f>'O5 Details by Class &amp; Accounts'!L33</f>
        <v>0</v>
      </c>
      <c r="H45" s="880">
        <f>'O5 Details by Class &amp; Accounts'!M33</f>
        <v>0</v>
      </c>
      <c r="I45" s="880">
        <f>'O5 Details by Class &amp; Accounts'!N33</f>
        <v>0</v>
      </c>
      <c r="J45" s="880">
        <f>'O5 Details by Class &amp; Accounts'!O33</f>
        <v>0</v>
      </c>
      <c r="K45" s="880">
        <f>'O5 Details by Class &amp; Accounts'!P33</f>
        <v>0</v>
      </c>
      <c r="L45" s="880">
        <f>'O5 Details by Class &amp; Accounts'!Q33</f>
        <v>0</v>
      </c>
      <c r="M45" s="880">
        <f>'O5 Details by Class &amp; Accounts'!R33</f>
        <v>0</v>
      </c>
      <c r="N45" s="880">
        <f>'O5 Details by Class &amp; Accounts'!S33</f>
        <v>0</v>
      </c>
      <c r="O45" s="880">
        <f>'O5 Details by Class &amp; Accounts'!T33</f>
        <v>0</v>
      </c>
      <c r="P45" s="880">
        <f>'O5 Details by Class &amp; Accounts'!U33</f>
        <v>0</v>
      </c>
      <c r="Q45" s="880">
        <f>'O5 Details by Class &amp; Accounts'!V33</f>
        <v>0</v>
      </c>
      <c r="R45" s="880">
        <f>'O5 Details by Class &amp; Accounts'!W33</f>
        <v>0</v>
      </c>
      <c r="S45" s="880">
        <f>'O5 Details by Class &amp; Accounts'!X33</f>
        <v>0</v>
      </c>
      <c r="T45" s="880">
        <f>'O5 Details by Class &amp; Accounts'!Y33</f>
        <v>0</v>
      </c>
      <c r="U45" s="880">
        <f>'O5 Details by Class &amp; Accounts'!Z33</f>
        <v>0</v>
      </c>
      <c r="V45" s="880">
        <f>'O5 Details by Class &amp; Accounts'!AA33</f>
        <v>0</v>
      </c>
      <c r="W45" s="880">
        <f>'O5 Details by Class &amp; Accounts'!AB33</f>
        <v>0</v>
      </c>
      <c r="X45" s="1061">
        <f t="shared" si="3"/>
        <v>0</v>
      </c>
      <c r="Y45" s="880">
        <f>'O5 Details by Class &amp; Accounts'!AD33</f>
        <v>0</v>
      </c>
      <c r="Z45" s="880">
        <f>'O5 Details by Class &amp; Accounts'!AE33</f>
        <v>0</v>
      </c>
      <c r="AA45" s="880">
        <f>'O5 Details by Class &amp; Accounts'!AF33</f>
        <v>0</v>
      </c>
      <c r="AB45" s="880">
        <f>'O5 Details by Class &amp; Accounts'!AG33</f>
        <v>0</v>
      </c>
      <c r="AC45" s="880">
        <f>'O5 Details by Class &amp; Accounts'!AH33</f>
        <v>0</v>
      </c>
      <c r="AD45" s="880">
        <f>'O5 Details by Class &amp; Accounts'!AI33</f>
        <v>0</v>
      </c>
      <c r="AE45" s="880">
        <f>'O5 Details by Class &amp; Accounts'!AJ33</f>
        <v>0</v>
      </c>
      <c r="AF45" s="880">
        <f>'O5 Details by Class &amp; Accounts'!AK33</f>
        <v>0</v>
      </c>
      <c r="AG45" s="880">
        <f>'O5 Details by Class &amp; Accounts'!AL33</f>
        <v>0</v>
      </c>
      <c r="AH45" s="880">
        <f>'O5 Details by Class &amp; Accounts'!AM33</f>
        <v>0</v>
      </c>
      <c r="AI45" s="880">
        <f>'O5 Details by Class &amp; Accounts'!AN33</f>
        <v>0</v>
      </c>
      <c r="AJ45" s="880">
        <f>'O5 Details by Class &amp; Accounts'!AO33</f>
        <v>0</v>
      </c>
      <c r="AK45" s="880">
        <f>'O5 Details by Class &amp; Accounts'!AP33</f>
        <v>0</v>
      </c>
      <c r="AL45" s="880">
        <f>'O5 Details by Class &amp; Accounts'!AQ33</f>
        <v>0</v>
      </c>
      <c r="AM45" s="880">
        <f>'O5 Details by Class &amp; Accounts'!AR33</f>
        <v>0</v>
      </c>
      <c r="AN45" s="880">
        <f>'O5 Details by Class &amp; Accounts'!AS33</f>
        <v>0</v>
      </c>
      <c r="AO45" s="880">
        <f>'O5 Details by Class &amp; Accounts'!AT33</f>
        <v>0</v>
      </c>
      <c r="AP45" s="880">
        <f>'O5 Details by Class &amp; Accounts'!AU33</f>
        <v>0</v>
      </c>
      <c r="AQ45" s="880">
        <f>'O5 Details by Class &amp; Accounts'!AV33</f>
        <v>0</v>
      </c>
      <c r="AR45" s="880">
        <f>'O5 Details by Class &amp; Accounts'!AW33</f>
        <v>0</v>
      </c>
      <c r="AS45" s="1061">
        <f t="shared" si="0"/>
        <v>0</v>
      </c>
      <c r="AV45" s="1640" t="s">
        <v>697</v>
      </c>
    </row>
    <row r="46" spans="1:48" s="603" customFormat="1" ht="12.75" x14ac:dyDescent="0.2">
      <c r="A46" s="234"/>
      <c r="B46" s="602"/>
      <c r="C46" s="744"/>
      <c r="D46" s="581"/>
      <c r="E46" s="581"/>
      <c r="F46" s="581"/>
      <c r="G46" s="581"/>
      <c r="H46" s="581"/>
      <c r="I46" s="581"/>
      <c r="J46" s="581"/>
      <c r="K46" s="581"/>
      <c r="L46" s="581"/>
      <c r="M46" s="581"/>
      <c r="N46" s="581"/>
      <c r="O46" s="581"/>
      <c r="P46" s="581"/>
      <c r="Q46" s="581"/>
      <c r="R46" s="581"/>
      <c r="S46" s="581"/>
      <c r="T46" s="581"/>
      <c r="U46" s="581"/>
      <c r="V46" s="581"/>
      <c r="W46" s="581"/>
      <c r="X46" s="583"/>
      <c r="Y46" s="581"/>
      <c r="Z46" s="581"/>
      <c r="AA46" s="581"/>
      <c r="AB46" s="581"/>
      <c r="AC46" s="581"/>
      <c r="AD46" s="581"/>
      <c r="AE46" s="581"/>
      <c r="AF46" s="581"/>
      <c r="AG46" s="581"/>
      <c r="AH46" s="581"/>
      <c r="AI46" s="581"/>
      <c r="AJ46" s="581"/>
      <c r="AK46" s="581"/>
      <c r="AL46" s="581"/>
      <c r="AM46" s="581"/>
      <c r="AN46" s="581"/>
      <c r="AO46" s="581"/>
      <c r="AP46" s="581"/>
      <c r="AQ46" s="581"/>
      <c r="AR46" s="581"/>
      <c r="AS46" s="744"/>
      <c r="AV46" s="1640" t="e">
        <v>#N/A</v>
      </c>
    </row>
    <row r="47" spans="1:48" s="603" customFormat="1" ht="25.5" x14ac:dyDescent="0.2">
      <c r="A47" s="1031" t="s">
        <v>490</v>
      </c>
      <c r="B47" s="1032" t="s">
        <v>1276</v>
      </c>
      <c r="C47" s="583">
        <f>SUM(D47:W47)</f>
        <v>0</v>
      </c>
      <c r="D47" s="581">
        <f>'O5 Details by Class &amp; Accounts'!I35</f>
        <v>0</v>
      </c>
      <c r="E47" s="581">
        <f>'O5 Details by Class &amp; Accounts'!J35</f>
        <v>0</v>
      </c>
      <c r="F47" s="581">
        <f>'O5 Details by Class &amp; Accounts'!K35</f>
        <v>0</v>
      </c>
      <c r="G47" s="581">
        <f>'O5 Details by Class &amp; Accounts'!L35</f>
        <v>0</v>
      </c>
      <c r="H47" s="581">
        <f>'O5 Details by Class &amp; Accounts'!M35</f>
        <v>0</v>
      </c>
      <c r="I47" s="581">
        <f>'O5 Details by Class &amp; Accounts'!N35</f>
        <v>0</v>
      </c>
      <c r="J47" s="581">
        <f>'O5 Details by Class &amp; Accounts'!O35</f>
        <v>0</v>
      </c>
      <c r="K47" s="581">
        <f>'O5 Details by Class &amp; Accounts'!P35</f>
        <v>0</v>
      </c>
      <c r="L47" s="581">
        <f>'O5 Details by Class &amp; Accounts'!Q35</f>
        <v>0</v>
      </c>
      <c r="M47" s="581">
        <f>'O5 Details by Class &amp; Accounts'!R35</f>
        <v>0</v>
      </c>
      <c r="N47" s="581">
        <f>'O5 Details by Class &amp; Accounts'!S35</f>
        <v>0</v>
      </c>
      <c r="O47" s="581">
        <f>'O5 Details by Class &amp; Accounts'!T35</f>
        <v>0</v>
      </c>
      <c r="P47" s="581">
        <f>'O5 Details by Class &amp; Accounts'!U35</f>
        <v>0</v>
      </c>
      <c r="Q47" s="581">
        <f>'O5 Details by Class &amp; Accounts'!V35</f>
        <v>0</v>
      </c>
      <c r="R47" s="581">
        <f>'O5 Details by Class &amp; Accounts'!W35</f>
        <v>0</v>
      </c>
      <c r="S47" s="581">
        <f>'O5 Details by Class &amp; Accounts'!X35</f>
        <v>0</v>
      </c>
      <c r="T47" s="581">
        <f>'O5 Details by Class &amp; Accounts'!Y35</f>
        <v>0</v>
      </c>
      <c r="U47" s="581">
        <f>'O5 Details by Class &amp; Accounts'!Z35</f>
        <v>0</v>
      </c>
      <c r="V47" s="581">
        <f>'O5 Details by Class &amp; Accounts'!AA35</f>
        <v>0</v>
      </c>
      <c r="W47" s="581">
        <f>'O5 Details by Class &amp; Accounts'!AB35</f>
        <v>0</v>
      </c>
      <c r="X47" s="583">
        <f t="shared" si="3"/>
        <v>0</v>
      </c>
      <c r="Y47" s="581">
        <f>'O5 Details by Class &amp; Accounts'!AD35</f>
        <v>0</v>
      </c>
      <c r="Z47" s="581">
        <f>'O5 Details by Class &amp; Accounts'!AE35</f>
        <v>0</v>
      </c>
      <c r="AA47" s="581">
        <f>'O5 Details by Class &amp; Accounts'!AF35</f>
        <v>0</v>
      </c>
      <c r="AB47" s="581">
        <f>'O5 Details by Class &amp; Accounts'!AG35</f>
        <v>0</v>
      </c>
      <c r="AC47" s="581">
        <f>'O5 Details by Class &amp; Accounts'!AH35</f>
        <v>0</v>
      </c>
      <c r="AD47" s="581">
        <f>'O5 Details by Class &amp; Accounts'!AI35</f>
        <v>0</v>
      </c>
      <c r="AE47" s="581">
        <f>'O5 Details by Class &amp; Accounts'!AJ35</f>
        <v>0</v>
      </c>
      <c r="AF47" s="581">
        <f>'O5 Details by Class &amp; Accounts'!AK35</f>
        <v>0</v>
      </c>
      <c r="AG47" s="581">
        <f>'O5 Details by Class &amp; Accounts'!AL35</f>
        <v>0</v>
      </c>
      <c r="AH47" s="581">
        <f>'O5 Details by Class &amp; Accounts'!AM35</f>
        <v>0</v>
      </c>
      <c r="AI47" s="581">
        <f>'O5 Details by Class &amp; Accounts'!AN35</f>
        <v>0</v>
      </c>
      <c r="AJ47" s="581">
        <f>'O5 Details by Class &amp; Accounts'!AO35</f>
        <v>0</v>
      </c>
      <c r="AK47" s="581">
        <f>'O5 Details by Class &amp; Accounts'!AP35</f>
        <v>0</v>
      </c>
      <c r="AL47" s="581">
        <f>'O5 Details by Class &amp; Accounts'!AQ35</f>
        <v>0</v>
      </c>
      <c r="AM47" s="581">
        <f>'O5 Details by Class &amp; Accounts'!AR35</f>
        <v>0</v>
      </c>
      <c r="AN47" s="581">
        <f>'O5 Details by Class &amp; Accounts'!AS35</f>
        <v>0</v>
      </c>
      <c r="AO47" s="581">
        <f>'O5 Details by Class &amp; Accounts'!AT35</f>
        <v>0</v>
      </c>
      <c r="AP47" s="581">
        <f>'O5 Details by Class &amp; Accounts'!AU35</f>
        <v>0</v>
      </c>
      <c r="AQ47" s="581">
        <f>'O5 Details by Class &amp; Accounts'!AV35</f>
        <v>0</v>
      </c>
      <c r="AR47" s="581">
        <f>'O5 Details by Class &amp; Accounts'!AW35</f>
        <v>0</v>
      </c>
      <c r="AS47" s="583">
        <f t="shared" si="0"/>
        <v>0</v>
      </c>
      <c r="AV47" s="1640" t="s">
        <v>698</v>
      </c>
    </row>
    <row r="48" spans="1:48" s="603" customFormat="1" ht="25.5" x14ac:dyDescent="0.2">
      <c r="A48" s="1034" t="s">
        <v>491</v>
      </c>
      <c r="B48" s="1035" t="s">
        <v>1278</v>
      </c>
      <c r="C48" s="583">
        <f>SUM(D48:W48)</f>
        <v>23641119.999999996</v>
      </c>
      <c r="D48" s="581">
        <f>'O5 Details by Class &amp; Accounts'!I36</f>
        <v>10435980.622546</v>
      </c>
      <c r="E48" s="581">
        <f>'O5 Details by Class &amp; Accounts'!J36</f>
        <v>4282652.9280539546</v>
      </c>
      <c r="F48" s="581">
        <f>'O5 Details by Class &amp; Accounts'!K36</f>
        <v>8706671.3469177336</v>
      </c>
      <c r="G48" s="581">
        <f>'O5 Details by Class &amp; Accounts'!L36</f>
        <v>0</v>
      </c>
      <c r="H48" s="581">
        <f>'O5 Details by Class &amp; Accounts'!M36</f>
        <v>0</v>
      </c>
      <c r="I48" s="581">
        <f>'O5 Details by Class &amp; Accounts'!N36</f>
        <v>0</v>
      </c>
      <c r="J48" s="581">
        <f>'O5 Details by Class &amp; Accounts'!O36</f>
        <v>213653.25361066731</v>
      </c>
      <c r="K48" s="581">
        <f>'O5 Details by Class &amp; Accounts'!P36</f>
        <v>0</v>
      </c>
      <c r="L48" s="581">
        <f>'O5 Details by Class &amp; Accounts'!Q36</f>
        <v>2161.8488716417487</v>
      </c>
      <c r="M48" s="581">
        <f>'O5 Details by Class &amp; Accounts'!R36</f>
        <v>0</v>
      </c>
      <c r="N48" s="581">
        <f>'O5 Details by Class &amp; Accounts'!S36</f>
        <v>0</v>
      </c>
      <c r="O48" s="581">
        <f>'O5 Details by Class &amp; Accounts'!T36</f>
        <v>0</v>
      </c>
      <c r="P48" s="581">
        <f>'O5 Details by Class &amp; Accounts'!U36</f>
        <v>0</v>
      </c>
      <c r="Q48" s="581">
        <f>'O5 Details by Class &amp; Accounts'!V36</f>
        <v>0</v>
      </c>
      <c r="R48" s="581">
        <f>'O5 Details by Class &amp; Accounts'!W36</f>
        <v>0</v>
      </c>
      <c r="S48" s="581">
        <f>'O5 Details by Class &amp; Accounts'!X36</f>
        <v>0</v>
      </c>
      <c r="T48" s="581">
        <f>'O5 Details by Class &amp; Accounts'!Y36</f>
        <v>0</v>
      </c>
      <c r="U48" s="581">
        <f>'O5 Details by Class &amp; Accounts'!Z36</f>
        <v>0</v>
      </c>
      <c r="V48" s="581">
        <f>'O5 Details by Class &amp; Accounts'!AA36</f>
        <v>0</v>
      </c>
      <c r="W48" s="581">
        <f>'O5 Details by Class &amp; Accounts'!AB36</f>
        <v>0</v>
      </c>
      <c r="X48" s="583">
        <f t="shared" si="3"/>
        <v>0</v>
      </c>
      <c r="Y48" s="581">
        <f>'O5 Details by Class &amp; Accounts'!AD36</f>
        <v>0</v>
      </c>
      <c r="Z48" s="581">
        <f>'O5 Details by Class &amp; Accounts'!AE36</f>
        <v>0</v>
      </c>
      <c r="AA48" s="581">
        <f>'O5 Details by Class &amp; Accounts'!AF36</f>
        <v>0</v>
      </c>
      <c r="AB48" s="581">
        <f>'O5 Details by Class &amp; Accounts'!AG36</f>
        <v>0</v>
      </c>
      <c r="AC48" s="581">
        <f>'O5 Details by Class &amp; Accounts'!AH36</f>
        <v>0</v>
      </c>
      <c r="AD48" s="581">
        <f>'O5 Details by Class &amp; Accounts'!AI36</f>
        <v>0</v>
      </c>
      <c r="AE48" s="581">
        <f>'O5 Details by Class &amp; Accounts'!AJ36</f>
        <v>0</v>
      </c>
      <c r="AF48" s="581">
        <f>'O5 Details by Class &amp; Accounts'!AK36</f>
        <v>0</v>
      </c>
      <c r="AG48" s="581">
        <f>'O5 Details by Class &amp; Accounts'!AL36</f>
        <v>0</v>
      </c>
      <c r="AH48" s="581">
        <f>'O5 Details by Class &amp; Accounts'!AM36</f>
        <v>0</v>
      </c>
      <c r="AI48" s="581">
        <f>'O5 Details by Class &amp; Accounts'!AN36</f>
        <v>0</v>
      </c>
      <c r="AJ48" s="581">
        <f>'O5 Details by Class &amp; Accounts'!AO36</f>
        <v>0</v>
      </c>
      <c r="AK48" s="581">
        <f>'O5 Details by Class &amp; Accounts'!AP36</f>
        <v>0</v>
      </c>
      <c r="AL48" s="581">
        <f>'O5 Details by Class &amp; Accounts'!AQ36</f>
        <v>0</v>
      </c>
      <c r="AM48" s="581">
        <f>'O5 Details by Class &amp; Accounts'!AR36</f>
        <v>0</v>
      </c>
      <c r="AN48" s="581">
        <f>'O5 Details by Class &amp; Accounts'!AS36</f>
        <v>0</v>
      </c>
      <c r="AO48" s="581">
        <f>'O5 Details by Class &amp; Accounts'!AT36</f>
        <v>0</v>
      </c>
      <c r="AP48" s="581">
        <f>'O5 Details by Class &amp; Accounts'!AU36</f>
        <v>0</v>
      </c>
      <c r="AQ48" s="581">
        <f>'O5 Details by Class &amp; Accounts'!AV36</f>
        <v>0</v>
      </c>
      <c r="AR48" s="581">
        <f>'O5 Details by Class &amp; Accounts'!AW36</f>
        <v>0</v>
      </c>
      <c r="AS48" s="583">
        <f t="shared" si="0"/>
        <v>23641119.999999996</v>
      </c>
      <c r="AV48" s="1640" t="s">
        <v>699</v>
      </c>
    </row>
    <row r="49" spans="1:48" s="603" customFormat="1" ht="25.5" x14ac:dyDescent="0.2">
      <c r="A49" s="1034" t="s">
        <v>1268</v>
      </c>
      <c r="B49" s="1035" t="s">
        <v>1269</v>
      </c>
      <c r="C49" s="583">
        <f>SUM(D49:W49)</f>
        <v>0</v>
      </c>
      <c r="D49" s="581">
        <f>'O5 Details by Class &amp; Accounts'!I37</f>
        <v>0</v>
      </c>
      <c r="E49" s="581">
        <f>'O5 Details by Class &amp; Accounts'!J37</f>
        <v>0</v>
      </c>
      <c r="F49" s="581">
        <f>'O5 Details by Class &amp; Accounts'!K37</f>
        <v>0</v>
      </c>
      <c r="G49" s="581">
        <f>'O5 Details by Class &amp; Accounts'!L37</f>
        <v>0</v>
      </c>
      <c r="H49" s="581">
        <f>'O5 Details by Class &amp; Accounts'!M37</f>
        <v>0</v>
      </c>
      <c r="I49" s="581">
        <f>'O5 Details by Class &amp; Accounts'!N37</f>
        <v>0</v>
      </c>
      <c r="J49" s="581">
        <f>'O5 Details by Class &amp; Accounts'!O37</f>
        <v>0</v>
      </c>
      <c r="K49" s="581">
        <f>'O5 Details by Class &amp; Accounts'!P37</f>
        <v>0</v>
      </c>
      <c r="L49" s="581">
        <f>'O5 Details by Class &amp; Accounts'!Q37</f>
        <v>0</v>
      </c>
      <c r="M49" s="581">
        <f>'O5 Details by Class &amp; Accounts'!R37</f>
        <v>0</v>
      </c>
      <c r="N49" s="581">
        <f>'O5 Details by Class &amp; Accounts'!S37</f>
        <v>0</v>
      </c>
      <c r="O49" s="581">
        <f>'O5 Details by Class &amp; Accounts'!T37</f>
        <v>0</v>
      </c>
      <c r="P49" s="581">
        <f>'O5 Details by Class &amp; Accounts'!U37</f>
        <v>0</v>
      </c>
      <c r="Q49" s="581">
        <f>'O5 Details by Class &amp; Accounts'!V37</f>
        <v>0</v>
      </c>
      <c r="R49" s="581">
        <f>'O5 Details by Class &amp; Accounts'!W37</f>
        <v>0</v>
      </c>
      <c r="S49" s="581">
        <f>'O5 Details by Class &amp; Accounts'!X37</f>
        <v>0</v>
      </c>
      <c r="T49" s="581">
        <f>'O5 Details by Class &amp; Accounts'!Y37</f>
        <v>0</v>
      </c>
      <c r="U49" s="581">
        <f>'O5 Details by Class &amp; Accounts'!Z37</f>
        <v>0</v>
      </c>
      <c r="V49" s="581">
        <f>'O5 Details by Class &amp; Accounts'!AA37</f>
        <v>0</v>
      </c>
      <c r="W49" s="581">
        <f>'O5 Details by Class &amp; Accounts'!AB37</f>
        <v>0</v>
      </c>
      <c r="X49" s="583">
        <f t="shared" si="3"/>
        <v>0</v>
      </c>
      <c r="Y49" s="581">
        <f>'O5 Details by Class &amp; Accounts'!AD37</f>
        <v>0</v>
      </c>
      <c r="Z49" s="581">
        <f>'O5 Details by Class &amp; Accounts'!AE37</f>
        <v>0</v>
      </c>
      <c r="AA49" s="581">
        <f>'O5 Details by Class &amp; Accounts'!AF37</f>
        <v>0</v>
      </c>
      <c r="AB49" s="581">
        <f>'O5 Details by Class &amp; Accounts'!AG37</f>
        <v>0</v>
      </c>
      <c r="AC49" s="581">
        <f>'O5 Details by Class &amp; Accounts'!AH37</f>
        <v>0</v>
      </c>
      <c r="AD49" s="581">
        <f>'O5 Details by Class &amp; Accounts'!AI37</f>
        <v>0</v>
      </c>
      <c r="AE49" s="581">
        <f>'O5 Details by Class &amp; Accounts'!AJ37</f>
        <v>0</v>
      </c>
      <c r="AF49" s="581">
        <f>'O5 Details by Class &amp; Accounts'!AK37</f>
        <v>0</v>
      </c>
      <c r="AG49" s="581">
        <f>'O5 Details by Class &amp; Accounts'!AL37</f>
        <v>0</v>
      </c>
      <c r="AH49" s="581">
        <f>'O5 Details by Class &amp; Accounts'!AM37</f>
        <v>0</v>
      </c>
      <c r="AI49" s="581">
        <f>'O5 Details by Class &amp; Accounts'!AN37</f>
        <v>0</v>
      </c>
      <c r="AJ49" s="581">
        <f>'O5 Details by Class &amp; Accounts'!AO37</f>
        <v>0</v>
      </c>
      <c r="AK49" s="581">
        <f>'O5 Details by Class &amp; Accounts'!AP37</f>
        <v>0</v>
      </c>
      <c r="AL49" s="581">
        <f>'O5 Details by Class &amp; Accounts'!AQ37</f>
        <v>0</v>
      </c>
      <c r="AM49" s="581">
        <f>'O5 Details by Class &amp; Accounts'!AR37</f>
        <v>0</v>
      </c>
      <c r="AN49" s="581">
        <f>'O5 Details by Class &amp; Accounts'!AS37</f>
        <v>0</v>
      </c>
      <c r="AO49" s="581">
        <f>'O5 Details by Class &amp; Accounts'!AT37</f>
        <v>0</v>
      </c>
      <c r="AP49" s="581">
        <f>'O5 Details by Class &amp; Accounts'!AU37</f>
        <v>0</v>
      </c>
      <c r="AQ49" s="581">
        <f>'O5 Details by Class &amp; Accounts'!AV37</f>
        <v>0</v>
      </c>
      <c r="AR49" s="581">
        <f>'O5 Details by Class &amp; Accounts'!AW37</f>
        <v>0</v>
      </c>
      <c r="AS49" s="583">
        <f t="shared" si="0"/>
        <v>0</v>
      </c>
      <c r="AV49" s="1640" t="s">
        <v>773</v>
      </c>
    </row>
    <row r="50" spans="1:48" s="603" customFormat="1" ht="12.75" x14ac:dyDescent="0.2">
      <c r="A50" s="1036">
        <v>1820</v>
      </c>
      <c r="B50" s="1037" t="s">
        <v>763</v>
      </c>
      <c r="C50" s="583">
        <f>SUM(D50:W50)</f>
        <v>23641119.999999996</v>
      </c>
      <c r="D50" s="581">
        <f>D47+D48+D49</f>
        <v>10435980.622546</v>
      </c>
      <c r="E50" s="581">
        <f t="shared" ref="E50:AS50" si="10">E47+E48+E49</f>
        <v>4282652.9280539546</v>
      </c>
      <c r="F50" s="581">
        <f t="shared" si="10"/>
        <v>8706671.3469177336</v>
      </c>
      <c r="G50" s="581">
        <f t="shared" si="10"/>
        <v>0</v>
      </c>
      <c r="H50" s="581">
        <f t="shared" si="10"/>
        <v>0</v>
      </c>
      <c r="I50" s="581">
        <f t="shared" si="10"/>
        <v>0</v>
      </c>
      <c r="J50" s="581">
        <f t="shared" si="10"/>
        <v>213653.25361066731</v>
      </c>
      <c r="K50" s="581">
        <f t="shared" si="10"/>
        <v>0</v>
      </c>
      <c r="L50" s="581">
        <f t="shared" si="10"/>
        <v>2161.8488716417487</v>
      </c>
      <c r="M50" s="581">
        <f t="shared" si="10"/>
        <v>0</v>
      </c>
      <c r="N50" s="581">
        <f t="shared" si="10"/>
        <v>0</v>
      </c>
      <c r="O50" s="581">
        <f t="shared" si="10"/>
        <v>0</v>
      </c>
      <c r="P50" s="581">
        <f t="shared" si="10"/>
        <v>0</v>
      </c>
      <c r="Q50" s="581">
        <f t="shared" si="10"/>
        <v>0</v>
      </c>
      <c r="R50" s="581">
        <f t="shared" si="10"/>
        <v>0</v>
      </c>
      <c r="S50" s="581">
        <f t="shared" si="10"/>
        <v>0</v>
      </c>
      <c r="T50" s="581">
        <f t="shared" si="10"/>
        <v>0</v>
      </c>
      <c r="U50" s="581">
        <f t="shared" si="10"/>
        <v>0</v>
      </c>
      <c r="V50" s="581">
        <f t="shared" si="10"/>
        <v>0</v>
      </c>
      <c r="W50" s="581">
        <f t="shared" si="10"/>
        <v>0</v>
      </c>
      <c r="X50" s="583">
        <f t="shared" si="10"/>
        <v>0</v>
      </c>
      <c r="Y50" s="581">
        <f t="shared" si="10"/>
        <v>0</v>
      </c>
      <c r="Z50" s="581">
        <f t="shared" si="10"/>
        <v>0</v>
      </c>
      <c r="AA50" s="581">
        <f t="shared" si="10"/>
        <v>0</v>
      </c>
      <c r="AB50" s="581">
        <f t="shared" si="10"/>
        <v>0</v>
      </c>
      <c r="AC50" s="581">
        <f t="shared" si="10"/>
        <v>0</v>
      </c>
      <c r="AD50" s="581">
        <f t="shared" si="10"/>
        <v>0</v>
      </c>
      <c r="AE50" s="581">
        <f t="shared" si="10"/>
        <v>0</v>
      </c>
      <c r="AF50" s="581">
        <f t="shared" si="10"/>
        <v>0</v>
      </c>
      <c r="AG50" s="581">
        <f t="shared" si="10"/>
        <v>0</v>
      </c>
      <c r="AH50" s="581">
        <f t="shared" si="10"/>
        <v>0</v>
      </c>
      <c r="AI50" s="581">
        <f t="shared" si="10"/>
        <v>0</v>
      </c>
      <c r="AJ50" s="581">
        <f t="shared" si="10"/>
        <v>0</v>
      </c>
      <c r="AK50" s="581">
        <f t="shared" si="10"/>
        <v>0</v>
      </c>
      <c r="AL50" s="581">
        <f t="shared" si="10"/>
        <v>0</v>
      </c>
      <c r="AM50" s="581">
        <f t="shared" si="10"/>
        <v>0</v>
      </c>
      <c r="AN50" s="581">
        <f t="shared" si="10"/>
        <v>0</v>
      </c>
      <c r="AO50" s="581">
        <f t="shared" si="10"/>
        <v>0</v>
      </c>
      <c r="AP50" s="581">
        <f t="shared" si="10"/>
        <v>0</v>
      </c>
      <c r="AQ50" s="581">
        <f t="shared" si="10"/>
        <v>0</v>
      </c>
      <c r="AR50" s="581">
        <f t="shared" si="10"/>
        <v>0</v>
      </c>
      <c r="AS50" s="581">
        <f t="shared" si="10"/>
        <v>23641119.999999996</v>
      </c>
      <c r="AV50" s="1640" t="e">
        <v>#N/A</v>
      </c>
    </row>
    <row r="51" spans="1:48" s="603" customFormat="1" ht="12.75" x14ac:dyDescent="0.2">
      <c r="A51" s="644"/>
      <c r="B51" s="609"/>
      <c r="C51" s="583"/>
      <c r="D51" s="581"/>
      <c r="E51" s="581"/>
      <c r="F51" s="581"/>
      <c r="G51" s="581"/>
      <c r="H51" s="581"/>
      <c r="I51" s="581"/>
      <c r="J51" s="581"/>
      <c r="K51" s="581"/>
      <c r="L51" s="581"/>
      <c r="M51" s="581"/>
      <c r="N51" s="581"/>
      <c r="O51" s="581"/>
      <c r="P51" s="581"/>
      <c r="Q51" s="581"/>
      <c r="R51" s="581"/>
      <c r="S51" s="581"/>
      <c r="T51" s="581"/>
      <c r="U51" s="581"/>
      <c r="V51" s="581"/>
      <c r="W51" s="581"/>
      <c r="X51" s="583"/>
      <c r="Y51" s="581"/>
      <c r="Z51" s="581"/>
      <c r="AA51" s="581"/>
      <c r="AB51" s="581"/>
      <c r="AC51" s="581"/>
      <c r="AD51" s="581"/>
      <c r="AE51" s="581"/>
      <c r="AF51" s="581"/>
      <c r="AG51" s="581"/>
      <c r="AH51" s="581"/>
      <c r="AI51" s="581"/>
      <c r="AJ51" s="581"/>
      <c r="AK51" s="581"/>
      <c r="AL51" s="581"/>
      <c r="AM51" s="581"/>
      <c r="AN51" s="581"/>
      <c r="AO51" s="581"/>
      <c r="AP51" s="581"/>
      <c r="AQ51" s="581"/>
      <c r="AR51" s="581"/>
      <c r="AS51" s="744"/>
      <c r="AV51" s="1640" t="e">
        <v>#N/A</v>
      </c>
    </row>
    <row r="52" spans="1:48" s="603" customFormat="1" ht="12.75" x14ac:dyDescent="0.2">
      <c r="A52" s="1069" t="s">
        <v>503</v>
      </c>
      <c r="B52" s="1070" t="s">
        <v>763</v>
      </c>
      <c r="C52" s="1061">
        <f>C45+C50</f>
        <v>23641119.999999996</v>
      </c>
      <c r="D52" s="880">
        <f t="shared" ref="D52:AR52" si="11">D45+D50</f>
        <v>10435980.622546</v>
      </c>
      <c r="E52" s="880">
        <f t="shared" si="11"/>
        <v>4282652.9280539546</v>
      </c>
      <c r="F52" s="880">
        <f t="shared" si="11"/>
        <v>8706671.3469177336</v>
      </c>
      <c r="G52" s="880">
        <f t="shared" si="11"/>
        <v>0</v>
      </c>
      <c r="H52" s="880">
        <f t="shared" si="11"/>
        <v>0</v>
      </c>
      <c r="I52" s="880">
        <f t="shared" si="11"/>
        <v>0</v>
      </c>
      <c r="J52" s="880">
        <f t="shared" si="11"/>
        <v>213653.25361066731</v>
      </c>
      <c r="K52" s="880">
        <f t="shared" si="11"/>
        <v>0</v>
      </c>
      <c r="L52" s="880">
        <f t="shared" si="11"/>
        <v>2161.8488716417487</v>
      </c>
      <c r="M52" s="880">
        <f t="shared" si="11"/>
        <v>0</v>
      </c>
      <c r="N52" s="880">
        <f t="shared" si="11"/>
        <v>0</v>
      </c>
      <c r="O52" s="880">
        <f t="shared" si="11"/>
        <v>0</v>
      </c>
      <c r="P52" s="880">
        <f t="shared" si="11"/>
        <v>0</v>
      </c>
      <c r="Q52" s="880">
        <f t="shared" si="11"/>
        <v>0</v>
      </c>
      <c r="R52" s="880">
        <f t="shared" si="11"/>
        <v>0</v>
      </c>
      <c r="S52" s="880">
        <f t="shared" si="11"/>
        <v>0</v>
      </c>
      <c r="T52" s="880">
        <f t="shared" si="11"/>
        <v>0</v>
      </c>
      <c r="U52" s="880">
        <f t="shared" si="11"/>
        <v>0</v>
      </c>
      <c r="V52" s="880">
        <f t="shared" si="11"/>
        <v>0</v>
      </c>
      <c r="W52" s="880">
        <f t="shared" si="11"/>
        <v>0</v>
      </c>
      <c r="X52" s="1061">
        <f t="shared" si="11"/>
        <v>0</v>
      </c>
      <c r="Y52" s="880">
        <f t="shared" si="11"/>
        <v>0</v>
      </c>
      <c r="Z52" s="880">
        <f t="shared" si="11"/>
        <v>0</v>
      </c>
      <c r="AA52" s="880">
        <f t="shared" si="11"/>
        <v>0</v>
      </c>
      <c r="AB52" s="880">
        <f t="shared" si="11"/>
        <v>0</v>
      </c>
      <c r="AC52" s="880">
        <f t="shared" si="11"/>
        <v>0</v>
      </c>
      <c r="AD52" s="880">
        <f t="shared" si="11"/>
        <v>0</v>
      </c>
      <c r="AE52" s="880">
        <f t="shared" si="11"/>
        <v>0</v>
      </c>
      <c r="AF52" s="880">
        <f t="shared" si="11"/>
        <v>0</v>
      </c>
      <c r="AG52" s="880">
        <f t="shared" si="11"/>
        <v>0</v>
      </c>
      <c r="AH52" s="880">
        <f t="shared" si="11"/>
        <v>0</v>
      </c>
      <c r="AI52" s="880">
        <f t="shared" si="11"/>
        <v>0</v>
      </c>
      <c r="AJ52" s="880">
        <f t="shared" si="11"/>
        <v>0</v>
      </c>
      <c r="AK52" s="880">
        <f t="shared" si="11"/>
        <v>0</v>
      </c>
      <c r="AL52" s="880">
        <f t="shared" si="11"/>
        <v>0</v>
      </c>
      <c r="AM52" s="880">
        <f t="shared" si="11"/>
        <v>0</v>
      </c>
      <c r="AN52" s="880">
        <f t="shared" si="11"/>
        <v>0</v>
      </c>
      <c r="AO52" s="880">
        <f t="shared" si="11"/>
        <v>0</v>
      </c>
      <c r="AP52" s="880">
        <f t="shared" si="11"/>
        <v>0</v>
      </c>
      <c r="AQ52" s="880">
        <f t="shared" si="11"/>
        <v>0</v>
      </c>
      <c r="AR52" s="880">
        <f t="shared" si="11"/>
        <v>0</v>
      </c>
      <c r="AS52" s="1061">
        <f t="shared" si="0"/>
        <v>23641119.999999996</v>
      </c>
      <c r="AV52" s="1640" t="e">
        <v>#N/A</v>
      </c>
    </row>
    <row r="53" spans="1:48" s="603" customFormat="1" ht="12.75" x14ac:dyDescent="0.2">
      <c r="A53" s="234"/>
      <c r="B53" s="602"/>
      <c r="C53" s="744"/>
      <c r="D53" s="581"/>
      <c r="E53" s="581"/>
      <c r="F53" s="581"/>
      <c r="G53" s="581"/>
      <c r="H53" s="581"/>
      <c r="I53" s="581"/>
      <c r="J53" s="581"/>
      <c r="K53" s="581"/>
      <c r="L53" s="581"/>
      <c r="M53" s="581"/>
      <c r="N53" s="581"/>
      <c r="O53" s="581"/>
      <c r="P53" s="581"/>
      <c r="Q53" s="581"/>
      <c r="R53" s="581"/>
      <c r="S53" s="581"/>
      <c r="T53" s="581"/>
      <c r="U53" s="581"/>
      <c r="V53" s="581"/>
      <c r="W53" s="581"/>
      <c r="X53" s="583"/>
      <c r="Y53" s="581"/>
      <c r="Z53" s="581"/>
      <c r="AA53" s="581"/>
      <c r="AB53" s="581"/>
      <c r="AC53" s="581"/>
      <c r="AD53" s="581"/>
      <c r="AE53" s="581"/>
      <c r="AF53" s="581"/>
      <c r="AG53" s="581"/>
      <c r="AH53" s="581"/>
      <c r="AI53" s="581"/>
      <c r="AJ53" s="581"/>
      <c r="AK53" s="581"/>
      <c r="AL53" s="581"/>
      <c r="AM53" s="581"/>
      <c r="AN53" s="581"/>
      <c r="AO53" s="581"/>
      <c r="AP53" s="581"/>
      <c r="AQ53" s="581"/>
      <c r="AR53" s="581"/>
      <c r="AS53" s="744"/>
      <c r="AV53" s="1640" t="e">
        <v>#N/A</v>
      </c>
    </row>
    <row r="54" spans="1:48" s="603" customFormat="1" ht="12.75" x14ac:dyDescent="0.2">
      <c r="A54" s="1031" t="s">
        <v>823</v>
      </c>
      <c r="B54" s="1032" t="s">
        <v>365</v>
      </c>
      <c r="C54" s="744"/>
      <c r="D54" s="581">
        <f>'O5 Details by Class &amp; Accounts'!I39</f>
        <v>0</v>
      </c>
      <c r="E54" s="581">
        <f>'O5 Details by Class &amp; Accounts'!J39</f>
        <v>0</v>
      </c>
      <c r="F54" s="581">
        <f>'O5 Details by Class &amp; Accounts'!K39</f>
        <v>0</v>
      </c>
      <c r="G54" s="581">
        <f>'O5 Details by Class &amp; Accounts'!L39</f>
        <v>0</v>
      </c>
      <c r="H54" s="581">
        <f>'O5 Details by Class &amp; Accounts'!M39</f>
        <v>0</v>
      </c>
      <c r="I54" s="581">
        <f>'O5 Details by Class &amp; Accounts'!N39</f>
        <v>0</v>
      </c>
      <c r="J54" s="581">
        <f>'O5 Details by Class &amp; Accounts'!O39</f>
        <v>0</v>
      </c>
      <c r="K54" s="581">
        <f>'O5 Details by Class &amp; Accounts'!P39</f>
        <v>0</v>
      </c>
      <c r="L54" s="581">
        <f>'O5 Details by Class &amp; Accounts'!Q39</f>
        <v>0</v>
      </c>
      <c r="M54" s="581">
        <f>'O5 Details by Class &amp; Accounts'!R39</f>
        <v>0</v>
      </c>
      <c r="N54" s="581">
        <f>'O5 Details by Class &amp; Accounts'!S39</f>
        <v>0</v>
      </c>
      <c r="O54" s="581">
        <f>'O5 Details by Class &amp; Accounts'!T39</f>
        <v>0</v>
      </c>
      <c r="P54" s="581">
        <f>'O5 Details by Class &amp; Accounts'!U39</f>
        <v>0</v>
      </c>
      <c r="Q54" s="581">
        <f>'O5 Details by Class &amp; Accounts'!V39</f>
        <v>0</v>
      </c>
      <c r="R54" s="581">
        <f>'O5 Details by Class &amp; Accounts'!W39</f>
        <v>0</v>
      </c>
      <c r="S54" s="581">
        <f>'O5 Details by Class &amp; Accounts'!X39</f>
        <v>0</v>
      </c>
      <c r="T54" s="581">
        <f>'O5 Details by Class &amp; Accounts'!Y39</f>
        <v>0</v>
      </c>
      <c r="U54" s="581">
        <f>'O5 Details by Class &amp; Accounts'!Z39</f>
        <v>0</v>
      </c>
      <c r="V54" s="581">
        <f>'O5 Details by Class &amp; Accounts'!AA39</f>
        <v>0</v>
      </c>
      <c r="W54" s="581">
        <f>'O5 Details by Class &amp; Accounts'!AB39</f>
        <v>0</v>
      </c>
      <c r="X54" s="583">
        <f t="shared" si="3"/>
        <v>0</v>
      </c>
      <c r="Y54" s="581">
        <f>'O5 Details by Class &amp; Accounts'!AD39</f>
        <v>0</v>
      </c>
      <c r="Z54" s="581">
        <f>'O5 Details by Class &amp; Accounts'!AE39</f>
        <v>0</v>
      </c>
      <c r="AA54" s="581">
        <f>'O5 Details by Class &amp; Accounts'!AF39</f>
        <v>0</v>
      </c>
      <c r="AB54" s="581">
        <f>'O5 Details by Class &amp; Accounts'!AG39</f>
        <v>0</v>
      </c>
      <c r="AC54" s="581">
        <f>'O5 Details by Class &amp; Accounts'!AH39</f>
        <v>0</v>
      </c>
      <c r="AD54" s="581">
        <f>'O5 Details by Class &amp; Accounts'!AI39</f>
        <v>0</v>
      </c>
      <c r="AE54" s="581">
        <f>'O5 Details by Class &amp; Accounts'!AJ39</f>
        <v>0</v>
      </c>
      <c r="AF54" s="581">
        <f>'O5 Details by Class &amp; Accounts'!AK39</f>
        <v>0</v>
      </c>
      <c r="AG54" s="581">
        <f>'O5 Details by Class &amp; Accounts'!AL39</f>
        <v>0</v>
      </c>
      <c r="AH54" s="581">
        <f>'O5 Details by Class &amp; Accounts'!AM39</f>
        <v>0</v>
      </c>
      <c r="AI54" s="581">
        <f>'O5 Details by Class &amp; Accounts'!AN39</f>
        <v>0</v>
      </c>
      <c r="AJ54" s="581">
        <f>'O5 Details by Class &amp; Accounts'!AO39</f>
        <v>0</v>
      </c>
      <c r="AK54" s="581">
        <f>'O5 Details by Class &amp; Accounts'!AP39</f>
        <v>0</v>
      </c>
      <c r="AL54" s="581">
        <f>'O5 Details by Class &amp; Accounts'!AQ39</f>
        <v>0</v>
      </c>
      <c r="AM54" s="581">
        <f>'O5 Details by Class &amp; Accounts'!AR39</f>
        <v>0</v>
      </c>
      <c r="AN54" s="581">
        <f>'O5 Details by Class &amp; Accounts'!AS39</f>
        <v>0</v>
      </c>
      <c r="AO54" s="581">
        <f>'O5 Details by Class &amp; Accounts'!AT39</f>
        <v>0</v>
      </c>
      <c r="AP54" s="581">
        <f>'O5 Details by Class &amp; Accounts'!AU39</f>
        <v>0</v>
      </c>
      <c r="AQ54" s="581">
        <f>'O5 Details by Class &amp; Accounts'!AV39</f>
        <v>0</v>
      </c>
      <c r="AR54" s="581">
        <f>'O5 Details by Class &amp; Accounts'!AW39</f>
        <v>0</v>
      </c>
      <c r="AS54" s="583">
        <f t="shared" si="0"/>
        <v>0</v>
      </c>
      <c r="AV54" s="1640" t="s">
        <v>697</v>
      </c>
    </row>
    <row r="55" spans="1:48" s="603" customFormat="1" ht="12.75" x14ac:dyDescent="0.2">
      <c r="A55" s="1034" t="s">
        <v>824</v>
      </c>
      <c r="B55" s="1035" t="s">
        <v>366</v>
      </c>
      <c r="C55" s="744"/>
      <c r="D55" s="581">
        <f>'O5 Details by Class &amp; Accounts'!I40</f>
        <v>460623.75826944207</v>
      </c>
      <c r="E55" s="581">
        <f>'O5 Details by Class &amp; Accounts'!J40</f>
        <v>132013.71943949422</v>
      </c>
      <c r="F55" s="581">
        <f>'O5 Details by Class &amp; Accounts'!K40</f>
        <v>277580.78081710887</v>
      </c>
      <c r="G55" s="581">
        <f>'O5 Details by Class &amp; Accounts'!L40</f>
        <v>0</v>
      </c>
      <c r="H55" s="581">
        <f>'O5 Details by Class &amp; Accounts'!M40</f>
        <v>0</v>
      </c>
      <c r="I55" s="581">
        <f>'O5 Details by Class &amp; Accounts'!N40</f>
        <v>0</v>
      </c>
      <c r="J55" s="581">
        <f>'O5 Details by Class &amp; Accounts'!O40</f>
        <v>9624.9573891380351</v>
      </c>
      <c r="K55" s="581">
        <f>'O5 Details by Class &amp; Accounts'!P40</f>
        <v>473.08250156137774</v>
      </c>
      <c r="L55" s="581">
        <f>'O5 Details by Class &amp; Accounts'!Q40</f>
        <v>711.70158325541331</v>
      </c>
      <c r="M55" s="581">
        <f>'O5 Details by Class &amp; Accounts'!R40</f>
        <v>0</v>
      </c>
      <c r="N55" s="581">
        <f>'O5 Details by Class &amp; Accounts'!S40</f>
        <v>0</v>
      </c>
      <c r="O55" s="581">
        <f>'O5 Details by Class &amp; Accounts'!T40</f>
        <v>0</v>
      </c>
      <c r="P55" s="581">
        <f>'O5 Details by Class &amp; Accounts'!U40</f>
        <v>0</v>
      </c>
      <c r="Q55" s="581">
        <f>'O5 Details by Class &amp; Accounts'!V40</f>
        <v>0</v>
      </c>
      <c r="R55" s="581">
        <f>'O5 Details by Class &amp; Accounts'!W40</f>
        <v>0</v>
      </c>
      <c r="S55" s="581">
        <f>'O5 Details by Class &amp; Accounts'!X40</f>
        <v>0</v>
      </c>
      <c r="T55" s="581">
        <f>'O5 Details by Class &amp; Accounts'!Y40</f>
        <v>0</v>
      </c>
      <c r="U55" s="581">
        <f>'O5 Details by Class &amp; Accounts'!Z40</f>
        <v>0</v>
      </c>
      <c r="V55" s="581">
        <f>'O5 Details by Class &amp; Accounts'!AA40</f>
        <v>0</v>
      </c>
      <c r="W55" s="581">
        <f>'O5 Details by Class &amp; Accounts'!AB40</f>
        <v>0</v>
      </c>
      <c r="X55" s="583">
        <f t="shared" si="3"/>
        <v>0</v>
      </c>
      <c r="Y55" s="581">
        <f>'O5 Details by Class &amp; Accounts'!AD40</f>
        <v>0</v>
      </c>
      <c r="Z55" s="581">
        <f>'O5 Details by Class &amp; Accounts'!AE40</f>
        <v>0</v>
      </c>
      <c r="AA55" s="581">
        <f>'O5 Details by Class &amp; Accounts'!AF40</f>
        <v>0</v>
      </c>
      <c r="AB55" s="581">
        <f>'O5 Details by Class &amp; Accounts'!AG40</f>
        <v>0</v>
      </c>
      <c r="AC55" s="581">
        <f>'O5 Details by Class &amp; Accounts'!AH40</f>
        <v>0</v>
      </c>
      <c r="AD55" s="581">
        <f>'O5 Details by Class &amp; Accounts'!AI40</f>
        <v>0</v>
      </c>
      <c r="AE55" s="581">
        <f>'O5 Details by Class &amp; Accounts'!AJ40</f>
        <v>0</v>
      </c>
      <c r="AF55" s="581">
        <f>'O5 Details by Class &amp; Accounts'!AK40</f>
        <v>0</v>
      </c>
      <c r="AG55" s="581">
        <f>'O5 Details by Class &amp; Accounts'!AL40</f>
        <v>0</v>
      </c>
      <c r="AH55" s="581">
        <f>'O5 Details by Class &amp; Accounts'!AM40</f>
        <v>0</v>
      </c>
      <c r="AI55" s="581">
        <f>'O5 Details by Class &amp; Accounts'!AN40</f>
        <v>0</v>
      </c>
      <c r="AJ55" s="581">
        <f>'O5 Details by Class &amp; Accounts'!AO40</f>
        <v>0</v>
      </c>
      <c r="AK55" s="581">
        <f>'O5 Details by Class &amp; Accounts'!AP40</f>
        <v>0</v>
      </c>
      <c r="AL55" s="581">
        <f>'O5 Details by Class &amp; Accounts'!AQ40</f>
        <v>0</v>
      </c>
      <c r="AM55" s="581">
        <f>'O5 Details by Class &amp; Accounts'!AR40</f>
        <v>0</v>
      </c>
      <c r="AN55" s="581">
        <f>'O5 Details by Class &amp; Accounts'!AS40</f>
        <v>0</v>
      </c>
      <c r="AO55" s="581">
        <f>'O5 Details by Class &amp; Accounts'!AT40</f>
        <v>0</v>
      </c>
      <c r="AP55" s="581">
        <f>'O5 Details by Class &amp; Accounts'!AU40</f>
        <v>0</v>
      </c>
      <c r="AQ55" s="581">
        <f>'O5 Details by Class &amp; Accounts'!AV40</f>
        <v>0</v>
      </c>
      <c r="AR55" s="581">
        <f>'O5 Details by Class &amp; Accounts'!AW40</f>
        <v>0</v>
      </c>
      <c r="AS55" s="583">
        <f t="shared" si="0"/>
        <v>0</v>
      </c>
      <c r="AV55" s="1640" t="s">
        <v>698</v>
      </c>
    </row>
    <row r="56" spans="1:48" s="603" customFormat="1" ht="12.75" x14ac:dyDescent="0.2">
      <c r="A56" s="1036">
        <v>1825</v>
      </c>
      <c r="B56" s="1037" t="s">
        <v>763</v>
      </c>
      <c r="C56" s="583">
        <f>SUM(D56:W56)</f>
        <v>881028</v>
      </c>
      <c r="D56" s="581">
        <f>D54+D55</f>
        <v>460623.75826944207</v>
      </c>
      <c r="E56" s="581">
        <f t="shared" ref="E56:W56" si="12">E54+E55</f>
        <v>132013.71943949422</v>
      </c>
      <c r="F56" s="581">
        <f t="shared" si="12"/>
        <v>277580.78081710887</v>
      </c>
      <c r="G56" s="581">
        <f t="shared" si="12"/>
        <v>0</v>
      </c>
      <c r="H56" s="581">
        <f t="shared" si="12"/>
        <v>0</v>
      </c>
      <c r="I56" s="581">
        <f t="shared" si="12"/>
        <v>0</v>
      </c>
      <c r="J56" s="581">
        <f t="shared" si="12"/>
        <v>9624.9573891380351</v>
      </c>
      <c r="K56" s="581">
        <f t="shared" si="12"/>
        <v>473.08250156137774</v>
      </c>
      <c r="L56" s="581">
        <f t="shared" si="12"/>
        <v>711.70158325541331</v>
      </c>
      <c r="M56" s="581">
        <f t="shared" si="12"/>
        <v>0</v>
      </c>
      <c r="N56" s="581">
        <f t="shared" si="12"/>
        <v>0</v>
      </c>
      <c r="O56" s="581">
        <f t="shared" si="12"/>
        <v>0</v>
      </c>
      <c r="P56" s="581">
        <f t="shared" si="12"/>
        <v>0</v>
      </c>
      <c r="Q56" s="581">
        <f t="shared" si="12"/>
        <v>0</v>
      </c>
      <c r="R56" s="581">
        <f t="shared" si="12"/>
        <v>0</v>
      </c>
      <c r="S56" s="581">
        <f t="shared" si="12"/>
        <v>0</v>
      </c>
      <c r="T56" s="581">
        <f t="shared" si="12"/>
        <v>0</v>
      </c>
      <c r="U56" s="581">
        <f t="shared" si="12"/>
        <v>0</v>
      </c>
      <c r="V56" s="581">
        <f t="shared" si="12"/>
        <v>0</v>
      </c>
      <c r="W56" s="581">
        <f t="shared" si="12"/>
        <v>0</v>
      </c>
      <c r="X56" s="583">
        <f t="shared" si="3"/>
        <v>0</v>
      </c>
      <c r="Y56" s="581">
        <f>Y54+Y55</f>
        <v>0</v>
      </c>
      <c r="Z56" s="581">
        <f t="shared" ref="Z56:AR56" si="13">Z54+Z55</f>
        <v>0</v>
      </c>
      <c r="AA56" s="581">
        <f t="shared" si="13"/>
        <v>0</v>
      </c>
      <c r="AB56" s="581">
        <f t="shared" si="13"/>
        <v>0</v>
      </c>
      <c r="AC56" s="581">
        <f t="shared" si="13"/>
        <v>0</v>
      </c>
      <c r="AD56" s="581">
        <f t="shared" si="13"/>
        <v>0</v>
      </c>
      <c r="AE56" s="581">
        <f t="shared" si="13"/>
        <v>0</v>
      </c>
      <c r="AF56" s="581">
        <f t="shared" si="13"/>
        <v>0</v>
      </c>
      <c r="AG56" s="581">
        <f t="shared" si="13"/>
        <v>0</v>
      </c>
      <c r="AH56" s="581">
        <f t="shared" si="13"/>
        <v>0</v>
      </c>
      <c r="AI56" s="581">
        <f t="shared" si="13"/>
        <v>0</v>
      </c>
      <c r="AJ56" s="581">
        <f t="shared" si="13"/>
        <v>0</v>
      </c>
      <c r="AK56" s="581">
        <f t="shared" si="13"/>
        <v>0</v>
      </c>
      <c r="AL56" s="581">
        <f t="shared" si="13"/>
        <v>0</v>
      </c>
      <c r="AM56" s="581">
        <f t="shared" si="13"/>
        <v>0</v>
      </c>
      <c r="AN56" s="581">
        <f t="shared" si="13"/>
        <v>0</v>
      </c>
      <c r="AO56" s="581">
        <f t="shared" si="13"/>
        <v>0</v>
      </c>
      <c r="AP56" s="581">
        <f t="shared" si="13"/>
        <v>0</v>
      </c>
      <c r="AQ56" s="581">
        <f t="shared" si="13"/>
        <v>0</v>
      </c>
      <c r="AR56" s="581">
        <f t="shared" si="13"/>
        <v>0</v>
      </c>
      <c r="AS56" s="583">
        <f t="shared" si="0"/>
        <v>881028</v>
      </c>
      <c r="AV56" s="1640" t="e">
        <v>#N/A</v>
      </c>
    </row>
    <row r="57" spans="1:48" s="603" customFormat="1" ht="12.75" x14ac:dyDescent="0.2">
      <c r="A57" s="234"/>
      <c r="B57" s="602"/>
      <c r="C57" s="744"/>
      <c r="D57" s="581"/>
      <c r="E57" s="581"/>
      <c r="F57" s="581"/>
      <c r="G57" s="581"/>
      <c r="H57" s="581"/>
      <c r="I57" s="581"/>
      <c r="J57" s="581"/>
      <c r="K57" s="581"/>
      <c r="L57" s="581"/>
      <c r="M57" s="581"/>
      <c r="N57" s="581"/>
      <c r="O57" s="581"/>
      <c r="P57" s="581"/>
      <c r="Q57" s="581"/>
      <c r="R57" s="581"/>
      <c r="S57" s="581"/>
      <c r="T57" s="581"/>
      <c r="U57" s="581"/>
      <c r="V57" s="581"/>
      <c r="W57" s="581"/>
      <c r="X57" s="583"/>
      <c r="Y57" s="581"/>
      <c r="Z57" s="581"/>
      <c r="AA57" s="581"/>
      <c r="AB57" s="581"/>
      <c r="AC57" s="581"/>
      <c r="AD57" s="581"/>
      <c r="AE57" s="581"/>
      <c r="AF57" s="581"/>
      <c r="AG57" s="581"/>
      <c r="AH57" s="581"/>
      <c r="AI57" s="581"/>
      <c r="AJ57" s="581"/>
      <c r="AK57" s="581"/>
      <c r="AL57" s="581"/>
      <c r="AM57" s="581"/>
      <c r="AN57" s="581"/>
      <c r="AO57" s="581"/>
      <c r="AP57" s="581"/>
      <c r="AQ57" s="581"/>
      <c r="AR57" s="581"/>
      <c r="AS57" s="744"/>
      <c r="AV57" s="1640" t="e">
        <v>#N/A</v>
      </c>
    </row>
    <row r="58" spans="1:48" s="603" customFormat="1" ht="25.5" x14ac:dyDescent="0.2">
      <c r="A58" s="1057" t="s">
        <v>825</v>
      </c>
      <c r="B58" s="1058" t="s">
        <v>367</v>
      </c>
      <c r="C58" s="1071"/>
      <c r="D58" s="880">
        <f>'O5 Details by Class &amp; Accounts'!I42</f>
        <v>0</v>
      </c>
      <c r="E58" s="880">
        <f>'O5 Details by Class &amp; Accounts'!J42</f>
        <v>0</v>
      </c>
      <c r="F58" s="880">
        <f>'O5 Details by Class &amp; Accounts'!K42</f>
        <v>0</v>
      </c>
      <c r="G58" s="880">
        <f>'O5 Details by Class &amp; Accounts'!L42</f>
        <v>0</v>
      </c>
      <c r="H58" s="880">
        <f>'O5 Details by Class &amp; Accounts'!M42</f>
        <v>0</v>
      </c>
      <c r="I58" s="880">
        <f>'O5 Details by Class &amp; Accounts'!N42</f>
        <v>0</v>
      </c>
      <c r="J58" s="880">
        <f>'O5 Details by Class &amp; Accounts'!O42</f>
        <v>0</v>
      </c>
      <c r="K58" s="880">
        <f>'O5 Details by Class &amp; Accounts'!P42</f>
        <v>0</v>
      </c>
      <c r="L58" s="880">
        <f>'O5 Details by Class &amp; Accounts'!Q42</f>
        <v>0</v>
      </c>
      <c r="M58" s="880">
        <f>'O5 Details by Class &amp; Accounts'!R42</f>
        <v>0</v>
      </c>
      <c r="N58" s="880">
        <f>'O5 Details by Class &amp; Accounts'!S42</f>
        <v>0</v>
      </c>
      <c r="O58" s="880">
        <f>'O5 Details by Class &amp; Accounts'!T42</f>
        <v>0</v>
      </c>
      <c r="P58" s="880">
        <f>'O5 Details by Class &amp; Accounts'!U42</f>
        <v>0</v>
      </c>
      <c r="Q58" s="880">
        <f>'O5 Details by Class &amp; Accounts'!V42</f>
        <v>0</v>
      </c>
      <c r="R58" s="880">
        <f>'O5 Details by Class &amp; Accounts'!W42</f>
        <v>0</v>
      </c>
      <c r="S58" s="880">
        <f>'O5 Details by Class &amp; Accounts'!X42</f>
        <v>0</v>
      </c>
      <c r="T58" s="880">
        <f>'O5 Details by Class &amp; Accounts'!Y42</f>
        <v>0</v>
      </c>
      <c r="U58" s="880">
        <f>'O5 Details by Class &amp; Accounts'!Z42</f>
        <v>0</v>
      </c>
      <c r="V58" s="880">
        <f>'O5 Details by Class &amp; Accounts'!AA42</f>
        <v>0</v>
      </c>
      <c r="W58" s="880">
        <f>'O5 Details by Class &amp; Accounts'!AB42</f>
        <v>0</v>
      </c>
      <c r="X58" s="1061">
        <f t="shared" si="3"/>
        <v>0</v>
      </c>
      <c r="Y58" s="880">
        <f>'O5 Details by Class &amp; Accounts'!AD42</f>
        <v>0</v>
      </c>
      <c r="Z58" s="880">
        <f>'O5 Details by Class &amp; Accounts'!AE42</f>
        <v>0</v>
      </c>
      <c r="AA58" s="880">
        <f>'O5 Details by Class &amp; Accounts'!AF42</f>
        <v>0</v>
      </c>
      <c r="AB58" s="880">
        <f>'O5 Details by Class &amp; Accounts'!AG42</f>
        <v>0</v>
      </c>
      <c r="AC58" s="880">
        <f>'O5 Details by Class &amp; Accounts'!AH42</f>
        <v>0</v>
      </c>
      <c r="AD58" s="880">
        <f>'O5 Details by Class &amp; Accounts'!AI42</f>
        <v>0</v>
      </c>
      <c r="AE58" s="880">
        <f>'O5 Details by Class &amp; Accounts'!AJ42</f>
        <v>0</v>
      </c>
      <c r="AF58" s="880">
        <f>'O5 Details by Class &amp; Accounts'!AK42</f>
        <v>0</v>
      </c>
      <c r="AG58" s="880">
        <f>'O5 Details by Class &amp; Accounts'!AL42</f>
        <v>0</v>
      </c>
      <c r="AH58" s="880">
        <f>'O5 Details by Class &amp; Accounts'!AM42</f>
        <v>0</v>
      </c>
      <c r="AI58" s="880">
        <f>'O5 Details by Class &amp; Accounts'!AN42</f>
        <v>0</v>
      </c>
      <c r="AJ58" s="880">
        <f>'O5 Details by Class &amp; Accounts'!AO42</f>
        <v>0</v>
      </c>
      <c r="AK58" s="880">
        <f>'O5 Details by Class &amp; Accounts'!AP42</f>
        <v>0</v>
      </c>
      <c r="AL58" s="880">
        <f>'O5 Details by Class &amp; Accounts'!AQ42</f>
        <v>0</v>
      </c>
      <c r="AM58" s="880">
        <f>'O5 Details by Class &amp; Accounts'!AR42</f>
        <v>0</v>
      </c>
      <c r="AN58" s="880">
        <f>'O5 Details by Class &amp; Accounts'!AS42</f>
        <v>0</v>
      </c>
      <c r="AO58" s="880">
        <f>'O5 Details by Class &amp; Accounts'!AT42</f>
        <v>0</v>
      </c>
      <c r="AP58" s="880">
        <f>'O5 Details by Class &amp; Accounts'!AU42</f>
        <v>0</v>
      </c>
      <c r="AQ58" s="880">
        <f>'O5 Details by Class &amp; Accounts'!AV42</f>
        <v>0</v>
      </c>
      <c r="AR58" s="880">
        <f>'O5 Details by Class &amp; Accounts'!AW42</f>
        <v>0</v>
      </c>
      <c r="AS58" s="1061">
        <f t="shared" si="0"/>
        <v>0</v>
      </c>
      <c r="AV58" s="1640" t="s">
        <v>1417</v>
      </c>
    </row>
    <row r="59" spans="1:48" s="603" customFormat="1" ht="12.75" x14ac:dyDescent="0.2">
      <c r="A59" s="1062" t="s">
        <v>826</v>
      </c>
      <c r="B59" s="1063" t="s">
        <v>368</v>
      </c>
      <c r="C59" s="1071"/>
      <c r="D59" s="880">
        <f>'O5 Details by Class &amp; Accounts'!I43</f>
        <v>8032593.322983427</v>
      </c>
      <c r="E59" s="880">
        <f>'O5 Details by Class &amp; Accounts'!J43</f>
        <v>3296365.7713412913</v>
      </c>
      <c r="F59" s="880">
        <f>'O5 Details by Class &amp; Accounts'!K43</f>
        <v>6701540.8188445242</v>
      </c>
      <c r="G59" s="880">
        <f>'O5 Details by Class &amp; Accounts'!L43</f>
        <v>0</v>
      </c>
      <c r="H59" s="880">
        <f>'O5 Details by Class &amp; Accounts'!M43</f>
        <v>0</v>
      </c>
      <c r="I59" s="880">
        <f>'O5 Details by Class &amp; Accounts'!N43</f>
        <v>0</v>
      </c>
      <c r="J59" s="880">
        <f>'O5 Details by Class &amp; Accounts'!O43</f>
        <v>164449.29906050774</v>
      </c>
      <c r="K59" s="880">
        <f>'O5 Details by Class &amp; Accounts'!P43</f>
        <v>0</v>
      </c>
      <c r="L59" s="880">
        <f>'O5 Details by Class &amp; Accounts'!Q43</f>
        <v>1663.9790202496824</v>
      </c>
      <c r="M59" s="880">
        <f>'O5 Details by Class &amp; Accounts'!R43</f>
        <v>0</v>
      </c>
      <c r="N59" s="880">
        <f>'O5 Details by Class &amp; Accounts'!S43</f>
        <v>0</v>
      </c>
      <c r="O59" s="880">
        <f>'O5 Details by Class &amp; Accounts'!T43</f>
        <v>0</v>
      </c>
      <c r="P59" s="880">
        <f>'O5 Details by Class &amp; Accounts'!U43</f>
        <v>0</v>
      </c>
      <c r="Q59" s="880">
        <f>'O5 Details by Class &amp; Accounts'!V43</f>
        <v>0</v>
      </c>
      <c r="R59" s="880">
        <f>'O5 Details by Class &amp; Accounts'!W43</f>
        <v>0</v>
      </c>
      <c r="S59" s="880">
        <f>'O5 Details by Class &amp; Accounts'!X43</f>
        <v>0</v>
      </c>
      <c r="T59" s="880">
        <f>'O5 Details by Class &amp; Accounts'!Y43</f>
        <v>0</v>
      </c>
      <c r="U59" s="880">
        <f>'O5 Details by Class &amp; Accounts'!Z43</f>
        <v>0</v>
      </c>
      <c r="V59" s="880">
        <f>'O5 Details by Class &amp; Accounts'!AA43</f>
        <v>0</v>
      </c>
      <c r="W59" s="880">
        <f>'O5 Details by Class &amp; Accounts'!AB43</f>
        <v>0</v>
      </c>
      <c r="X59" s="1061">
        <f t="shared" si="3"/>
        <v>9798176.3337499984</v>
      </c>
      <c r="Y59" s="880">
        <f>'O5 Details by Class &amp; Accounts'!AD43</f>
        <v>8561996.196169991</v>
      </c>
      <c r="Z59" s="880">
        <f>'O5 Details by Class &amp; Accounts'!AE43</f>
        <v>832749.9836909381</v>
      </c>
      <c r="AA59" s="880">
        <f>'O5 Details by Class &amp; Accounts'!AF43</f>
        <v>99278.729576888189</v>
      </c>
      <c r="AB59" s="880">
        <f>'O5 Details by Class &amp; Accounts'!AG43</f>
        <v>0</v>
      </c>
      <c r="AC59" s="880">
        <f>'O5 Details by Class &amp; Accounts'!AH43</f>
        <v>0</v>
      </c>
      <c r="AD59" s="880">
        <f>'O5 Details by Class &amp; Accounts'!AI43</f>
        <v>0</v>
      </c>
      <c r="AE59" s="880">
        <f>'O5 Details by Class &amp; Accounts'!AJ43</f>
        <v>175287.6333213805</v>
      </c>
      <c r="AF59" s="880">
        <f>'O5 Details by Class &amp; Accounts'!AK43</f>
        <v>71480.685295359493</v>
      </c>
      <c r="AG59" s="880">
        <f>'O5 Details by Class &amp; Accounts'!AL43</f>
        <v>57383.105695441373</v>
      </c>
      <c r="AH59" s="880">
        <f>'O5 Details by Class &amp; Accounts'!AM43</f>
        <v>0</v>
      </c>
      <c r="AI59" s="880">
        <f>'O5 Details by Class &amp; Accounts'!AN43</f>
        <v>0</v>
      </c>
      <c r="AJ59" s="880">
        <f>'O5 Details by Class &amp; Accounts'!AO43</f>
        <v>0</v>
      </c>
      <c r="AK59" s="880">
        <f>'O5 Details by Class &amp; Accounts'!AP43</f>
        <v>0</v>
      </c>
      <c r="AL59" s="880">
        <f>'O5 Details by Class &amp; Accounts'!AQ43</f>
        <v>0</v>
      </c>
      <c r="AM59" s="880">
        <f>'O5 Details by Class &amp; Accounts'!AR43</f>
        <v>0</v>
      </c>
      <c r="AN59" s="880">
        <f>'O5 Details by Class &amp; Accounts'!AS43</f>
        <v>0</v>
      </c>
      <c r="AO59" s="880">
        <f>'O5 Details by Class &amp; Accounts'!AT43</f>
        <v>0</v>
      </c>
      <c r="AP59" s="880">
        <f>'O5 Details by Class &amp; Accounts'!AU43</f>
        <v>0</v>
      </c>
      <c r="AQ59" s="880">
        <f>'O5 Details by Class &amp; Accounts'!AV43</f>
        <v>0</v>
      </c>
      <c r="AR59" s="880">
        <f>'O5 Details by Class &amp; Accounts'!AW43</f>
        <v>0</v>
      </c>
      <c r="AS59" s="1061">
        <f t="shared" si="0"/>
        <v>9798176.3337499984</v>
      </c>
      <c r="AV59" s="1640" t="s">
        <v>699</v>
      </c>
    </row>
    <row r="60" spans="1:48" s="603" customFormat="1" ht="12.75" x14ac:dyDescent="0.2">
      <c r="A60" s="1062" t="s">
        <v>827</v>
      </c>
      <c r="B60" s="1063" t="s">
        <v>391</v>
      </c>
      <c r="C60" s="1071"/>
      <c r="D60" s="880">
        <f>'O5 Details by Class &amp; Accounts'!I44</f>
        <v>466406.64122390375</v>
      </c>
      <c r="E60" s="880">
        <f>'O5 Details by Class &amp; Accounts'!J44</f>
        <v>191401.06138047375</v>
      </c>
      <c r="F60" s="880">
        <f>'O5 Details by Class &amp; Accounts'!K44</f>
        <v>299812.16342396167</v>
      </c>
      <c r="G60" s="880">
        <f>'O5 Details by Class &amp; Accounts'!L44</f>
        <v>0</v>
      </c>
      <c r="H60" s="880">
        <f>'O5 Details by Class &amp; Accounts'!M44</f>
        <v>0</v>
      </c>
      <c r="I60" s="880">
        <f>'O5 Details by Class &amp; Accounts'!N44</f>
        <v>0</v>
      </c>
      <c r="J60" s="880">
        <f>'O5 Details by Class &amp; Accounts'!O44</f>
        <v>0</v>
      </c>
      <c r="K60" s="880">
        <f>'O5 Details by Class &amp; Accounts'!P44</f>
        <v>0</v>
      </c>
      <c r="L60" s="880">
        <f>'O5 Details by Class &amp; Accounts'!Q44</f>
        <v>96.61772166170671</v>
      </c>
      <c r="M60" s="880">
        <f>'O5 Details by Class &amp; Accounts'!R44</f>
        <v>0</v>
      </c>
      <c r="N60" s="880">
        <f>'O5 Details by Class &amp; Accounts'!S44</f>
        <v>0</v>
      </c>
      <c r="O60" s="880">
        <f>'O5 Details by Class &amp; Accounts'!T44</f>
        <v>0</v>
      </c>
      <c r="P60" s="880">
        <f>'O5 Details by Class &amp; Accounts'!U44</f>
        <v>0</v>
      </c>
      <c r="Q60" s="880">
        <f>'O5 Details by Class &amp; Accounts'!V44</f>
        <v>0</v>
      </c>
      <c r="R60" s="880">
        <f>'O5 Details by Class &amp; Accounts'!W44</f>
        <v>0</v>
      </c>
      <c r="S60" s="880">
        <f>'O5 Details by Class &amp; Accounts'!X44</f>
        <v>0</v>
      </c>
      <c r="T60" s="880">
        <f>'O5 Details by Class &amp; Accounts'!Y44</f>
        <v>0</v>
      </c>
      <c r="U60" s="880">
        <f>'O5 Details by Class &amp; Accounts'!Z44</f>
        <v>0</v>
      </c>
      <c r="V60" s="880">
        <f>'O5 Details by Class &amp; Accounts'!AA44</f>
        <v>0</v>
      </c>
      <c r="W60" s="880">
        <f>'O5 Details by Class &amp; Accounts'!AB44</f>
        <v>0</v>
      </c>
      <c r="X60" s="1061">
        <f t="shared" si="3"/>
        <v>515693.49125000043</v>
      </c>
      <c r="Y60" s="880">
        <f>'O5 Details by Class &amp; Accounts'!AD44</f>
        <v>380898.22093131783</v>
      </c>
      <c r="Z60" s="880">
        <f>'O5 Details by Class &amp; Accounts'!AE44</f>
        <v>37046.616233063869</v>
      </c>
      <c r="AA60" s="880">
        <f>'O5 Details by Class &amp; Accounts'!AF44</f>
        <v>4054.4579997559167</v>
      </c>
      <c r="AB60" s="880">
        <f>'O5 Details by Class &amp; Accounts'!AG44</f>
        <v>0</v>
      </c>
      <c r="AC60" s="880">
        <f>'O5 Details by Class &amp; Accounts'!AH44</f>
        <v>0</v>
      </c>
      <c r="AD60" s="880">
        <f>'O5 Details by Class &amp; Accounts'!AI44</f>
        <v>0</v>
      </c>
      <c r="AE60" s="880">
        <f>'O5 Details by Class &amp; Accounts'!AJ44</f>
        <v>87961.422138495473</v>
      </c>
      <c r="AF60" s="880">
        <f>'O5 Details by Class &amp; Accounts'!AK44</f>
        <v>3179.9670586320917</v>
      </c>
      <c r="AG60" s="880">
        <f>'O5 Details by Class &amp; Accounts'!AL44</f>
        <v>2552.8068887352074</v>
      </c>
      <c r="AH60" s="880">
        <f>'O5 Details by Class &amp; Accounts'!AM44</f>
        <v>0</v>
      </c>
      <c r="AI60" s="880">
        <f>'O5 Details by Class &amp; Accounts'!AN44</f>
        <v>0</v>
      </c>
      <c r="AJ60" s="880">
        <f>'O5 Details by Class &amp; Accounts'!AO44</f>
        <v>0</v>
      </c>
      <c r="AK60" s="880">
        <f>'O5 Details by Class &amp; Accounts'!AP44</f>
        <v>0</v>
      </c>
      <c r="AL60" s="880">
        <f>'O5 Details by Class &amp; Accounts'!AQ44</f>
        <v>0</v>
      </c>
      <c r="AM60" s="880">
        <f>'O5 Details by Class &amp; Accounts'!AR44</f>
        <v>0</v>
      </c>
      <c r="AN60" s="880">
        <f>'O5 Details by Class &amp; Accounts'!AS44</f>
        <v>0</v>
      </c>
      <c r="AO60" s="880">
        <f>'O5 Details by Class &amp; Accounts'!AT44</f>
        <v>0</v>
      </c>
      <c r="AP60" s="880">
        <f>'O5 Details by Class &amp; Accounts'!AU44</f>
        <v>0</v>
      </c>
      <c r="AQ60" s="880">
        <f>'O5 Details by Class &amp; Accounts'!AV44</f>
        <v>0</v>
      </c>
      <c r="AR60" s="880">
        <f>'O5 Details by Class &amp; Accounts'!AW44</f>
        <v>0</v>
      </c>
      <c r="AS60" s="1061">
        <f t="shared" si="0"/>
        <v>515693.49125000043</v>
      </c>
      <c r="AV60" s="1640" t="s">
        <v>700</v>
      </c>
    </row>
    <row r="61" spans="1:48" s="603" customFormat="1" ht="12.75" x14ac:dyDescent="0.2">
      <c r="A61" s="1064">
        <v>1830</v>
      </c>
      <c r="B61" s="1065" t="s">
        <v>763</v>
      </c>
      <c r="C61" s="1061">
        <f>SUM(D61:W61)</f>
        <v>19154329.675000001</v>
      </c>
      <c r="D61" s="880">
        <f>D58+D59+D60</f>
        <v>8498999.9642073307</v>
      </c>
      <c r="E61" s="880">
        <f t="shared" ref="E61:W61" si="14">E58+E59+E60</f>
        <v>3487766.8327217652</v>
      </c>
      <c r="F61" s="880">
        <f t="shared" si="14"/>
        <v>7001352.9822684862</v>
      </c>
      <c r="G61" s="880">
        <f t="shared" si="14"/>
        <v>0</v>
      </c>
      <c r="H61" s="880">
        <f t="shared" si="14"/>
        <v>0</v>
      </c>
      <c r="I61" s="880">
        <f t="shared" si="14"/>
        <v>0</v>
      </c>
      <c r="J61" s="880">
        <f t="shared" si="14"/>
        <v>164449.29906050774</v>
      </c>
      <c r="K61" s="880">
        <f t="shared" si="14"/>
        <v>0</v>
      </c>
      <c r="L61" s="880">
        <f t="shared" si="14"/>
        <v>1760.5967419113892</v>
      </c>
      <c r="M61" s="880">
        <f t="shared" si="14"/>
        <v>0</v>
      </c>
      <c r="N61" s="880">
        <f t="shared" si="14"/>
        <v>0</v>
      </c>
      <c r="O61" s="880">
        <f t="shared" si="14"/>
        <v>0</v>
      </c>
      <c r="P61" s="880">
        <f t="shared" si="14"/>
        <v>0</v>
      </c>
      <c r="Q61" s="880">
        <f t="shared" si="14"/>
        <v>0</v>
      </c>
      <c r="R61" s="880">
        <f t="shared" si="14"/>
        <v>0</v>
      </c>
      <c r="S61" s="880">
        <f t="shared" si="14"/>
        <v>0</v>
      </c>
      <c r="T61" s="880">
        <f t="shared" si="14"/>
        <v>0</v>
      </c>
      <c r="U61" s="880">
        <f t="shared" si="14"/>
        <v>0</v>
      </c>
      <c r="V61" s="880">
        <f t="shared" si="14"/>
        <v>0</v>
      </c>
      <c r="W61" s="880">
        <f t="shared" si="14"/>
        <v>0</v>
      </c>
      <c r="X61" s="1061">
        <f t="shared" si="3"/>
        <v>10313869.824999997</v>
      </c>
      <c r="Y61" s="880">
        <f>Y59+Y60</f>
        <v>8942894.4171013087</v>
      </c>
      <c r="Z61" s="880">
        <f t="shared" ref="Z61:AR61" si="15">Z59+Z60</f>
        <v>869796.59992400196</v>
      </c>
      <c r="AA61" s="880">
        <f t="shared" si="15"/>
        <v>103333.18757664411</v>
      </c>
      <c r="AB61" s="880">
        <f t="shared" si="15"/>
        <v>0</v>
      </c>
      <c r="AC61" s="880">
        <f t="shared" si="15"/>
        <v>0</v>
      </c>
      <c r="AD61" s="880">
        <f t="shared" si="15"/>
        <v>0</v>
      </c>
      <c r="AE61" s="880">
        <f t="shared" si="15"/>
        <v>263249.05545987596</v>
      </c>
      <c r="AF61" s="880">
        <f t="shared" si="15"/>
        <v>74660.65235399158</v>
      </c>
      <c r="AG61" s="880">
        <f t="shared" si="15"/>
        <v>59935.912584176578</v>
      </c>
      <c r="AH61" s="880">
        <f t="shared" si="15"/>
        <v>0</v>
      </c>
      <c r="AI61" s="880">
        <f t="shared" si="15"/>
        <v>0</v>
      </c>
      <c r="AJ61" s="880">
        <f t="shared" si="15"/>
        <v>0</v>
      </c>
      <c r="AK61" s="880">
        <f t="shared" si="15"/>
        <v>0</v>
      </c>
      <c r="AL61" s="880">
        <f t="shared" si="15"/>
        <v>0</v>
      </c>
      <c r="AM61" s="880">
        <f t="shared" si="15"/>
        <v>0</v>
      </c>
      <c r="AN61" s="880">
        <f t="shared" si="15"/>
        <v>0</v>
      </c>
      <c r="AO61" s="880">
        <f t="shared" si="15"/>
        <v>0</v>
      </c>
      <c r="AP61" s="880">
        <f t="shared" si="15"/>
        <v>0</v>
      </c>
      <c r="AQ61" s="880">
        <f t="shared" si="15"/>
        <v>0</v>
      </c>
      <c r="AR61" s="880">
        <f t="shared" si="15"/>
        <v>0</v>
      </c>
      <c r="AS61" s="1061">
        <f t="shared" si="0"/>
        <v>29468199.5</v>
      </c>
      <c r="AV61" s="1640" t="e">
        <v>#N/A</v>
      </c>
    </row>
    <row r="62" spans="1:48" s="603" customFormat="1" ht="12.75" x14ac:dyDescent="0.2">
      <c r="A62" s="234"/>
      <c r="B62" s="602"/>
      <c r="C62" s="744"/>
      <c r="D62" s="581"/>
      <c r="E62" s="581"/>
      <c r="F62" s="581"/>
      <c r="G62" s="581"/>
      <c r="H62" s="581"/>
      <c r="I62" s="581"/>
      <c r="J62" s="581"/>
      <c r="K62" s="581"/>
      <c r="L62" s="581"/>
      <c r="M62" s="581"/>
      <c r="N62" s="581"/>
      <c r="O62" s="581"/>
      <c r="P62" s="581"/>
      <c r="Q62" s="581"/>
      <c r="R62" s="581"/>
      <c r="S62" s="581"/>
      <c r="T62" s="581"/>
      <c r="U62" s="581"/>
      <c r="V62" s="581"/>
      <c r="W62" s="581"/>
      <c r="X62" s="583"/>
      <c r="Y62" s="581"/>
      <c r="Z62" s="581"/>
      <c r="AA62" s="581"/>
      <c r="AB62" s="581"/>
      <c r="AC62" s="581"/>
      <c r="AD62" s="581"/>
      <c r="AE62" s="581"/>
      <c r="AF62" s="581"/>
      <c r="AG62" s="581"/>
      <c r="AH62" s="581"/>
      <c r="AI62" s="581"/>
      <c r="AJ62" s="581"/>
      <c r="AK62" s="581"/>
      <c r="AL62" s="581"/>
      <c r="AM62" s="581"/>
      <c r="AN62" s="581"/>
      <c r="AO62" s="581"/>
      <c r="AP62" s="581"/>
      <c r="AQ62" s="581"/>
      <c r="AR62" s="581"/>
      <c r="AS62" s="744"/>
      <c r="AV62" s="1640" t="e">
        <v>#N/A</v>
      </c>
    </row>
    <row r="63" spans="1:48" s="603" customFormat="1" ht="25.5" x14ac:dyDescent="0.2">
      <c r="A63" s="1031" t="s">
        <v>828</v>
      </c>
      <c r="B63" s="1032" t="s">
        <v>392</v>
      </c>
      <c r="C63" s="744"/>
      <c r="D63" s="581">
        <f>'O5 Details by Class &amp; Accounts'!I46</f>
        <v>0</v>
      </c>
      <c r="E63" s="581">
        <f>'O5 Details by Class &amp; Accounts'!J46</f>
        <v>0</v>
      </c>
      <c r="F63" s="581">
        <f>'O5 Details by Class &amp; Accounts'!K46</f>
        <v>0</v>
      </c>
      <c r="G63" s="581">
        <f>'O5 Details by Class &amp; Accounts'!L46</f>
        <v>0</v>
      </c>
      <c r="H63" s="581">
        <f>'O5 Details by Class &amp; Accounts'!M46</f>
        <v>0</v>
      </c>
      <c r="I63" s="581">
        <f>'O5 Details by Class &amp; Accounts'!N46</f>
        <v>0</v>
      </c>
      <c r="J63" s="581">
        <f>'O5 Details by Class &amp; Accounts'!O46</f>
        <v>0</v>
      </c>
      <c r="K63" s="581">
        <f>'O5 Details by Class &amp; Accounts'!P46</f>
        <v>0</v>
      </c>
      <c r="L63" s="581">
        <f>'O5 Details by Class &amp; Accounts'!Q46</f>
        <v>0</v>
      </c>
      <c r="M63" s="581">
        <f>'O5 Details by Class &amp; Accounts'!R46</f>
        <v>0</v>
      </c>
      <c r="N63" s="581">
        <f>'O5 Details by Class &amp; Accounts'!S46</f>
        <v>0</v>
      </c>
      <c r="O63" s="581">
        <f>'O5 Details by Class &amp; Accounts'!T46</f>
        <v>0</v>
      </c>
      <c r="P63" s="581">
        <f>'O5 Details by Class &amp; Accounts'!U46</f>
        <v>0</v>
      </c>
      <c r="Q63" s="581">
        <f>'O5 Details by Class &amp; Accounts'!V46</f>
        <v>0</v>
      </c>
      <c r="R63" s="581">
        <f>'O5 Details by Class &amp; Accounts'!W46</f>
        <v>0</v>
      </c>
      <c r="S63" s="581">
        <f>'O5 Details by Class &amp; Accounts'!X46</f>
        <v>0</v>
      </c>
      <c r="T63" s="581">
        <f>'O5 Details by Class &amp; Accounts'!Y46</f>
        <v>0</v>
      </c>
      <c r="U63" s="581">
        <f>'O5 Details by Class &amp; Accounts'!Z46</f>
        <v>0</v>
      </c>
      <c r="V63" s="581">
        <f>'O5 Details by Class &amp; Accounts'!AA46</f>
        <v>0</v>
      </c>
      <c r="W63" s="581">
        <f>'O5 Details by Class &amp; Accounts'!AB46</f>
        <v>0</v>
      </c>
      <c r="X63" s="583">
        <f t="shared" si="3"/>
        <v>0</v>
      </c>
      <c r="Y63" s="581">
        <f>'O5 Details by Class &amp; Accounts'!AD46</f>
        <v>0</v>
      </c>
      <c r="Z63" s="581">
        <f>'O5 Details by Class &amp; Accounts'!AE46</f>
        <v>0</v>
      </c>
      <c r="AA63" s="581">
        <f>'O5 Details by Class &amp; Accounts'!AF46</f>
        <v>0</v>
      </c>
      <c r="AB63" s="581">
        <f>'O5 Details by Class &amp; Accounts'!AG46</f>
        <v>0</v>
      </c>
      <c r="AC63" s="581">
        <f>'O5 Details by Class &amp; Accounts'!AH46</f>
        <v>0</v>
      </c>
      <c r="AD63" s="581">
        <f>'O5 Details by Class &amp; Accounts'!AI46</f>
        <v>0</v>
      </c>
      <c r="AE63" s="581">
        <f>'O5 Details by Class &amp; Accounts'!AJ46</f>
        <v>0</v>
      </c>
      <c r="AF63" s="581">
        <f>'O5 Details by Class &amp; Accounts'!AK46</f>
        <v>0</v>
      </c>
      <c r="AG63" s="581">
        <f>'O5 Details by Class &amp; Accounts'!AL46</f>
        <v>0</v>
      </c>
      <c r="AH63" s="581">
        <f>'O5 Details by Class &amp; Accounts'!AM46</f>
        <v>0</v>
      </c>
      <c r="AI63" s="581">
        <f>'O5 Details by Class &amp; Accounts'!AN46</f>
        <v>0</v>
      </c>
      <c r="AJ63" s="581">
        <f>'O5 Details by Class &amp; Accounts'!AO46</f>
        <v>0</v>
      </c>
      <c r="AK63" s="581">
        <f>'O5 Details by Class &amp; Accounts'!AP46</f>
        <v>0</v>
      </c>
      <c r="AL63" s="581">
        <f>'O5 Details by Class &amp; Accounts'!AQ46</f>
        <v>0</v>
      </c>
      <c r="AM63" s="581">
        <f>'O5 Details by Class &amp; Accounts'!AR46</f>
        <v>0</v>
      </c>
      <c r="AN63" s="581">
        <f>'O5 Details by Class &amp; Accounts'!AS46</f>
        <v>0</v>
      </c>
      <c r="AO63" s="581">
        <f>'O5 Details by Class &amp; Accounts'!AT46</f>
        <v>0</v>
      </c>
      <c r="AP63" s="581">
        <f>'O5 Details by Class &amp; Accounts'!AU46</f>
        <v>0</v>
      </c>
      <c r="AQ63" s="581">
        <f>'O5 Details by Class &amp; Accounts'!AV46</f>
        <v>0</v>
      </c>
      <c r="AR63" s="581">
        <f>'O5 Details by Class &amp; Accounts'!AW46</f>
        <v>0</v>
      </c>
      <c r="AS63" s="583">
        <f t="shared" si="0"/>
        <v>0</v>
      </c>
      <c r="AV63" s="1640" t="s">
        <v>1417</v>
      </c>
    </row>
    <row r="64" spans="1:48" s="603" customFormat="1" ht="12.75" x14ac:dyDescent="0.2">
      <c r="A64" s="1034" t="s">
        <v>829</v>
      </c>
      <c r="B64" s="1035" t="s">
        <v>393</v>
      </c>
      <c r="C64" s="744"/>
      <c r="D64" s="581">
        <f>'O5 Details by Class &amp; Accounts'!I47</f>
        <v>10637127.296674486</v>
      </c>
      <c r="E64" s="581">
        <f>'O5 Details by Class &amp; Accounts'!J47</f>
        <v>4365198.2512086956</v>
      </c>
      <c r="F64" s="581">
        <f>'O5 Details by Class &amp; Accounts'!K47</f>
        <v>8874486.7202405557</v>
      </c>
      <c r="G64" s="581">
        <f>'O5 Details by Class &amp; Accounts'!L47</f>
        <v>0</v>
      </c>
      <c r="H64" s="581">
        <f>'O5 Details by Class &amp; Accounts'!M47</f>
        <v>0</v>
      </c>
      <c r="I64" s="581">
        <f>'O5 Details by Class &amp; Accounts'!N47</f>
        <v>0</v>
      </c>
      <c r="J64" s="581">
        <f>'O5 Details by Class &amp; Accounts'!O47</f>
        <v>217771.27978711217</v>
      </c>
      <c r="K64" s="581">
        <f>'O5 Details by Class &amp; Accounts'!P47</f>
        <v>0</v>
      </c>
      <c r="L64" s="581">
        <f>'O5 Details by Class &amp; Accounts'!Q47</f>
        <v>2203.5170891506723</v>
      </c>
      <c r="M64" s="581">
        <f>'O5 Details by Class &amp; Accounts'!R47</f>
        <v>0</v>
      </c>
      <c r="N64" s="581">
        <f>'O5 Details by Class &amp; Accounts'!S47</f>
        <v>0</v>
      </c>
      <c r="O64" s="581">
        <f>'O5 Details by Class &amp; Accounts'!T47</f>
        <v>0</v>
      </c>
      <c r="P64" s="581">
        <f>'O5 Details by Class &amp; Accounts'!U47</f>
        <v>0</v>
      </c>
      <c r="Q64" s="581">
        <f>'O5 Details by Class &amp; Accounts'!V47</f>
        <v>0</v>
      </c>
      <c r="R64" s="581">
        <f>'O5 Details by Class &amp; Accounts'!W47</f>
        <v>0</v>
      </c>
      <c r="S64" s="581">
        <f>'O5 Details by Class &amp; Accounts'!X47</f>
        <v>0</v>
      </c>
      <c r="T64" s="581">
        <f>'O5 Details by Class &amp; Accounts'!Y47</f>
        <v>0</v>
      </c>
      <c r="U64" s="581">
        <f>'O5 Details by Class &amp; Accounts'!Z47</f>
        <v>0</v>
      </c>
      <c r="V64" s="581">
        <f>'O5 Details by Class &amp; Accounts'!AA47</f>
        <v>0</v>
      </c>
      <c r="W64" s="581">
        <f>'O5 Details by Class &amp; Accounts'!AB47</f>
        <v>0</v>
      </c>
      <c r="X64" s="583">
        <f t="shared" si="3"/>
        <v>12975193.035</v>
      </c>
      <c r="Y64" s="581">
        <f>'O5 Details by Class &amp; Accounts'!AD47</f>
        <v>11338186.783552524</v>
      </c>
      <c r="Z64" s="581">
        <f>'O5 Details by Class &amp; Accounts'!AE47</f>
        <v>1102765.5984374038</v>
      </c>
      <c r="AA64" s="581">
        <f>'O5 Details by Class &amp; Accounts'!AF47</f>
        <v>131469.4323363619</v>
      </c>
      <c r="AB64" s="581">
        <f>'O5 Details by Class &amp; Accounts'!AG47</f>
        <v>0</v>
      </c>
      <c r="AC64" s="581">
        <f>'O5 Details by Class &amp; Accounts'!AH47</f>
        <v>0</v>
      </c>
      <c r="AD64" s="581">
        <f>'O5 Details by Class &amp; Accounts'!AI47</f>
        <v>0</v>
      </c>
      <c r="AE64" s="581">
        <f>'O5 Details by Class &amp; Accounts'!AJ47</f>
        <v>232123.89750111243</v>
      </c>
      <c r="AF64" s="581">
        <f>'O5 Details by Class &amp; Accounts'!AK47</f>
        <v>94657.991282180577</v>
      </c>
      <c r="AG64" s="581">
        <f>'O5 Details by Class &amp; Accounts'!AL47</f>
        <v>75989.33189041719</v>
      </c>
      <c r="AH64" s="581">
        <f>'O5 Details by Class &amp; Accounts'!AM47</f>
        <v>0</v>
      </c>
      <c r="AI64" s="581">
        <f>'O5 Details by Class &amp; Accounts'!AN47</f>
        <v>0</v>
      </c>
      <c r="AJ64" s="581">
        <f>'O5 Details by Class &amp; Accounts'!AO47</f>
        <v>0</v>
      </c>
      <c r="AK64" s="581">
        <f>'O5 Details by Class &amp; Accounts'!AP47</f>
        <v>0</v>
      </c>
      <c r="AL64" s="581">
        <f>'O5 Details by Class &amp; Accounts'!AQ47</f>
        <v>0</v>
      </c>
      <c r="AM64" s="581">
        <f>'O5 Details by Class &amp; Accounts'!AR47</f>
        <v>0</v>
      </c>
      <c r="AN64" s="581">
        <f>'O5 Details by Class &amp; Accounts'!AS47</f>
        <v>0</v>
      </c>
      <c r="AO64" s="581">
        <f>'O5 Details by Class &amp; Accounts'!AT47</f>
        <v>0</v>
      </c>
      <c r="AP64" s="581">
        <f>'O5 Details by Class &amp; Accounts'!AU47</f>
        <v>0</v>
      </c>
      <c r="AQ64" s="581">
        <f>'O5 Details by Class &amp; Accounts'!AV47</f>
        <v>0</v>
      </c>
      <c r="AR64" s="581">
        <f>'O5 Details by Class &amp; Accounts'!AW47</f>
        <v>0</v>
      </c>
      <c r="AS64" s="583">
        <f t="shared" si="0"/>
        <v>12975193.035</v>
      </c>
      <c r="AV64" s="1640" t="s">
        <v>699</v>
      </c>
    </row>
    <row r="65" spans="1:48" s="603" customFormat="1" ht="25.5" x14ac:dyDescent="0.2">
      <c r="A65" s="1034" t="s">
        <v>830</v>
      </c>
      <c r="B65" s="1035" t="s">
        <v>394</v>
      </c>
      <c r="C65" s="744"/>
      <c r="D65" s="581">
        <f>'O5 Details by Class &amp; Accounts'!I48</f>
        <v>1303900.3261020319</v>
      </c>
      <c r="E65" s="581">
        <f>'O5 Details by Class &amp; Accounts'!J48</f>
        <v>535086.51955594018</v>
      </c>
      <c r="F65" s="581">
        <f>'O5 Details by Class &amp; Accounts'!K48</f>
        <v>838163.83195579599</v>
      </c>
      <c r="G65" s="581">
        <f>'O5 Details by Class &amp; Accounts'!L48</f>
        <v>0</v>
      </c>
      <c r="H65" s="581">
        <f>'O5 Details by Class &amp; Accounts'!M48</f>
        <v>0</v>
      </c>
      <c r="I65" s="581">
        <f>'O5 Details by Class &amp; Accounts'!N48</f>
        <v>0</v>
      </c>
      <c r="J65" s="581">
        <f>'O5 Details by Class &amp; Accounts'!O48</f>
        <v>0</v>
      </c>
      <c r="K65" s="581">
        <f>'O5 Details by Class &amp; Accounts'!P48</f>
        <v>0</v>
      </c>
      <c r="L65" s="581">
        <f>'O5 Details by Class &amp; Accounts'!Q48</f>
        <v>270.10738623135654</v>
      </c>
      <c r="M65" s="581">
        <f>'O5 Details by Class &amp; Accounts'!R48</f>
        <v>0</v>
      </c>
      <c r="N65" s="581">
        <f>'O5 Details by Class &amp; Accounts'!S48</f>
        <v>0</v>
      </c>
      <c r="O65" s="581">
        <f>'O5 Details by Class &amp; Accounts'!T48</f>
        <v>0</v>
      </c>
      <c r="P65" s="581">
        <f>'O5 Details by Class &amp; Accounts'!U48</f>
        <v>0</v>
      </c>
      <c r="Q65" s="581">
        <f>'O5 Details by Class &amp; Accounts'!V48</f>
        <v>0</v>
      </c>
      <c r="R65" s="581">
        <f>'O5 Details by Class &amp; Accounts'!W48</f>
        <v>0</v>
      </c>
      <c r="S65" s="581">
        <f>'O5 Details by Class &amp; Accounts'!X48</f>
        <v>0</v>
      </c>
      <c r="T65" s="581">
        <f>'O5 Details by Class &amp; Accounts'!Y48</f>
        <v>0</v>
      </c>
      <c r="U65" s="581">
        <f>'O5 Details by Class &amp; Accounts'!Z48</f>
        <v>0</v>
      </c>
      <c r="V65" s="581">
        <f>'O5 Details by Class &amp; Accounts'!AA48</f>
        <v>0</v>
      </c>
      <c r="W65" s="581">
        <f>'O5 Details by Class &amp; Accounts'!AB48</f>
        <v>0</v>
      </c>
      <c r="X65" s="583">
        <f t="shared" si="3"/>
        <v>1441688.1149999995</v>
      </c>
      <c r="Y65" s="581">
        <f>'O5 Details by Class &amp; Accounts'!AD48</f>
        <v>1064850.4343350572</v>
      </c>
      <c r="Z65" s="581">
        <f>'O5 Details by Class &amp; Accounts'!AE48</f>
        <v>103568.62599664272</v>
      </c>
      <c r="AA65" s="581">
        <f>'O5 Details by Class &amp; Accounts'!AF48</f>
        <v>11334.763789332141</v>
      </c>
      <c r="AB65" s="581">
        <f>'O5 Details by Class &amp; Accounts'!AG48</f>
        <v>0</v>
      </c>
      <c r="AC65" s="581">
        <f>'O5 Details by Class &amp; Accounts'!AH48</f>
        <v>0</v>
      </c>
      <c r="AD65" s="581">
        <f>'O5 Details by Class &amp; Accounts'!AI48</f>
        <v>0</v>
      </c>
      <c r="AE65" s="581">
        <f>'O5 Details by Class &amp; Accounts'!AJ48</f>
        <v>245907.57693718839</v>
      </c>
      <c r="AF65" s="581">
        <f>'O5 Details by Class &amp; Accounts'!AK48</f>
        <v>8890.0108151624645</v>
      </c>
      <c r="AG65" s="581">
        <f>'O5 Details by Class &amp; Accounts'!AL48</f>
        <v>7136.7031266165341</v>
      </c>
      <c r="AH65" s="581">
        <f>'O5 Details by Class &amp; Accounts'!AM48</f>
        <v>0</v>
      </c>
      <c r="AI65" s="581">
        <f>'O5 Details by Class &amp; Accounts'!AN48</f>
        <v>0</v>
      </c>
      <c r="AJ65" s="581">
        <f>'O5 Details by Class &amp; Accounts'!AO48</f>
        <v>0</v>
      </c>
      <c r="AK65" s="581">
        <f>'O5 Details by Class &amp; Accounts'!AP48</f>
        <v>0</v>
      </c>
      <c r="AL65" s="581">
        <f>'O5 Details by Class &amp; Accounts'!AQ48</f>
        <v>0</v>
      </c>
      <c r="AM65" s="581">
        <f>'O5 Details by Class &amp; Accounts'!AR48</f>
        <v>0</v>
      </c>
      <c r="AN65" s="581">
        <f>'O5 Details by Class &amp; Accounts'!AS48</f>
        <v>0</v>
      </c>
      <c r="AO65" s="581">
        <f>'O5 Details by Class &amp; Accounts'!AT48</f>
        <v>0</v>
      </c>
      <c r="AP65" s="581">
        <f>'O5 Details by Class &amp; Accounts'!AU48</f>
        <v>0</v>
      </c>
      <c r="AQ65" s="581">
        <f>'O5 Details by Class &amp; Accounts'!AV48</f>
        <v>0</v>
      </c>
      <c r="AR65" s="581">
        <f>'O5 Details by Class &amp; Accounts'!AW48</f>
        <v>0</v>
      </c>
      <c r="AS65" s="583">
        <f t="shared" si="0"/>
        <v>1441688.1149999995</v>
      </c>
      <c r="AV65" s="1640" t="s">
        <v>700</v>
      </c>
    </row>
    <row r="66" spans="1:48" s="603" customFormat="1" ht="12.75" x14ac:dyDescent="0.2">
      <c r="A66" s="1036">
        <v>1835</v>
      </c>
      <c r="B66" s="1037" t="s">
        <v>763</v>
      </c>
      <c r="C66" s="583">
        <f>SUM(D66:W66)</f>
        <v>26774207.849999998</v>
      </c>
      <c r="D66" s="581">
        <f>D63+D64+D65</f>
        <v>11941027.622776518</v>
      </c>
      <c r="E66" s="581">
        <f t="shared" ref="E66:W66" si="16">E63+E64+E65</f>
        <v>4900284.7707646359</v>
      </c>
      <c r="F66" s="581">
        <f t="shared" si="16"/>
        <v>9712650.5521963518</v>
      </c>
      <c r="G66" s="581">
        <f t="shared" si="16"/>
        <v>0</v>
      </c>
      <c r="H66" s="581">
        <f t="shared" si="16"/>
        <v>0</v>
      </c>
      <c r="I66" s="581">
        <f t="shared" si="16"/>
        <v>0</v>
      </c>
      <c r="J66" s="581">
        <f t="shared" si="16"/>
        <v>217771.27978711217</v>
      </c>
      <c r="K66" s="581">
        <f t="shared" si="16"/>
        <v>0</v>
      </c>
      <c r="L66" s="581">
        <f t="shared" si="16"/>
        <v>2473.6244753820288</v>
      </c>
      <c r="M66" s="581">
        <f t="shared" si="16"/>
        <v>0</v>
      </c>
      <c r="N66" s="581">
        <f t="shared" si="16"/>
        <v>0</v>
      </c>
      <c r="O66" s="581">
        <f t="shared" si="16"/>
        <v>0</v>
      </c>
      <c r="P66" s="581">
        <f t="shared" si="16"/>
        <v>0</v>
      </c>
      <c r="Q66" s="581">
        <f t="shared" si="16"/>
        <v>0</v>
      </c>
      <c r="R66" s="581">
        <f t="shared" si="16"/>
        <v>0</v>
      </c>
      <c r="S66" s="581">
        <f t="shared" si="16"/>
        <v>0</v>
      </c>
      <c r="T66" s="581">
        <f t="shared" si="16"/>
        <v>0</v>
      </c>
      <c r="U66" s="581">
        <f t="shared" si="16"/>
        <v>0</v>
      </c>
      <c r="V66" s="581">
        <f t="shared" si="16"/>
        <v>0</v>
      </c>
      <c r="W66" s="581">
        <f t="shared" si="16"/>
        <v>0</v>
      </c>
      <c r="X66" s="583">
        <f t="shared" si="3"/>
        <v>14416881.149999997</v>
      </c>
      <c r="Y66" s="581">
        <f>Y63+Y64+Y65</f>
        <v>12403037.21788758</v>
      </c>
      <c r="Z66" s="581">
        <f t="shared" ref="Z66:AR66" si="17">Z63+Z64+Z65</f>
        <v>1206334.2244340465</v>
      </c>
      <c r="AA66" s="581">
        <f t="shared" si="17"/>
        <v>142804.19612569406</v>
      </c>
      <c r="AB66" s="581">
        <f t="shared" si="17"/>
        <v>0</v>
      </c>
      <c r="AC66" s="581">
        <f t="shared" si="17"/>
        <v>0</v>
      </c>
      <c r="AD66" s="581">
        <f t="shared" si="17"/>
        <v>0</v>
      </c>
      <c r="AE66" s="581">
        <f t="shared" si="17"/>
        <v>478031.47443830082</v>
      </c>
      <c r="AF66" s="581">
        <f t="shared" si="17"/>
        <v>103548.00209734304</v>
      </c>
      <c r="AG66" s="581">
        <f t="shared" si="17"/>
        <v>83126.035017033719</v>
      </c>
      <c r="AH66" s="581">
        <f t="shared" si="17"/>
        <v>0</v>
      </c>
      <c r="AI66" s="581">
        <f t="shared" si="17"/>
        <v>0</v>
      </c>
      <c r="AJ66" s="581">
        <f t="shared" si="17"/>
        <v>0</v>
      </c>
      <c r="AK66" s="581">
        <f t="shared" si="17"/>
        <v>0</v>
      </c>
      <c r="AL66" s="581">
        <f t="shared" si="17"/>
        <v>0</v>
      </c>
      <c r="AM66" s="581">
        <f t="shared" si="17"/>
        <v>0</v>
      </c>
      <c r="AN66" s="581">
        <f t="shared" si="17"/>
        <v>0</v>
      </c>
      <c r="AO66" s="581">
        <f t="shared" si="17"/>
        <v>0</v>
      </c>
      <c r="AP66" s="581">
        <f t="shared" si="17"/>
        <v>0</v>
      </c>
      <c r="AQ66" s="581">
        <f t="shared" si="17"/>
        <v>0</v>
      </c>
      <c r="AR66" s="581">
        <f t="shared" si="17"/>
        <v>0</v>
      </c>
      <c r="AS66" s="583">
        <f t="shared" si="0"/>
        <v>41191088.999999993</v>
      </c>
      <c r="AV66" s="1640" t="e">
        <v>#N/A</v>
      </c>
    </row>
    <row r="67" spans="1:48" s="603" customFormat="1" ht="12.75" x14ac:dyDescent="0.2">
      <c r="A67" s="644"/>
      <c r="B67" s="609"/>
      <c r="C67" s="583"/>
      <c r="D67" s="581"/>
      <c r="E67" s="581"/>
      <c r="F67" s="581"/>
      <c r="G67" s="581"/>
      <c r="H67" s="581"/>
      <c r="I67" s="581"/>
      <c r="J67" s="581"/>
      <c r="K67" s="581"/>
      <c r="L67" s="581"/>
      <c r="M67" s="581"/>
      <c r="N67" s="581"/>
      <c r="O67" s="581"/>
      <c r="P67" s="581"/>
      <c r="Q67" s="581"/>
      <c r="R67" s="581"/>
      <c r="S67" s="581"/>
      <c r="T67" s="581"/>
      <c r="U67" s="581"/>
      <c r="V67" s="581"/>
      <c r="W67" s="581"/>
      <c r="X67" s="583"/>
      <c r="Y67" s="581"/>
      <c r="Z67" s="581"/>
      <c r="AA67" s="581"/>
      <c r="AB67" s="581"/>
      <c r="AC67" s="581"/>
      <c r="AD67" s="581"/>
      <c r="AE67" s="581"/>
      <c r="AF67" s="581"/>
      <c r="AG67" s="581"/>
      <c r="AH67" s="581"/>
      <c r="AI67" s="581"/>
      <c r="AJ67" s="581"/>
      <c r="AK67" s="581"/>
      <c r="AL67" s="581"/>
      <c r="AM67" s="581"/>
      <c r="AN67" s="581"/>
      <c r="AO67" s="581"/>
      <c r="AP67" s="581"/>
      <c r="AQ67" s="581"/>
      <c r="AR67" s="581"/>
      <c r="AS67" s="744"/>
      <c r="AV67" s="1640" t="e">
        <v>#N/A</v>
      </c>
    </row>
    <row r="68" spans="1:48" s="603" customFormat="1" ht="12.75" x14ac:dyDescent="0.2">
      <c r="A68" s="1069" t="s">
        <v>504</v>
      </c>
      <c r="B68" s="1070" t="s">
        <v>763</v>
      </c>
      <c r="C68" s="1061">
        <f>C61+C66</f>
        <v>45928537.524999999</v>
      </c>
      <c r="D68" s="880">
        <f>D61+D66</f>
        <v>20440027.586983848</v>
      </c>
      <c r="E68" s="880">
        <f>E61+E66</f>
        <v>8388051.603486401</v>
      </c>
      <c r="F68" s="880">
        <f t="shared" ref="F68:AR68" si="18">F61+F66</f>
        <v>16714003.534464838</v>
      </c>
      <c r="G68" s="880">
        <f t="shared" si="18"/>
        <v>0</v>
      </c>
      <c r="H68" s="880">
        <f t="shared" si="18"/>
        <v>0</v>
      </c>
      <c r="I68" s="880">
        <f t="shared" si="18"/>
        <v>0</v>
      </c>
      <c r="J68" s="880">
        <f t="shared" si="18"/>
        <v>382220.57884761994</v>
      </c>
      <c r="K68" s="880">
        <f t="shared" si="18"/>
        <v>0</v>
      </c>
      <c r="L68" s="880">
        <f t="shared" si="18"/>
        <v>4234.2212172934178</v>
      </c>
      <c r="M68" s="880">
        <f t="shared" si="18"/>
        <v>0</v>
      </c>
      <c r="N68" s="880">
        <f t="shared" si="18"/>
        <v>0</v>
      </c>
      <c r="O68" s="880">
        <f t="shared" si="18"/>
        <v>0</v>
      </c>
      <c r="P68" s="880">
        <f t="shared" si="18"/>
        <v>0</v>
      </c>
      <c r="Q68" s="880">
        <f t="shared" si="18"/>
        <v>0</v>
      </c>
      <c r="R68" s="880">
        <f t="shared" si="18"/>
        <v>0</v>
      </c>
      <c r="S68" s="880">
        <f t="shared" si="18"/>
        <v>0</v>
      </c>
      <c r="T68" s="880">
        <f t="shared" si="18"/>
        <v>0</v>
      </c>
      <c r="U68" s="880">
        <f t="shared" si="18"/>
        <v>0</v>
      </c>
      <c r="V68" s="880">
        <f t="shared" si="18"/>
        <v>0</v>
      </c>
      <c r="W68" s="880">
        <f t="shared" si="18"/>
        <v>0</v>
      </c>
      <c r="X68" s="1061">
        <f t="shared" si="18"/>
        <v>24730750.974999994</v>
      </c>
      <c r="Y68" s="880">
        <f t="shared" si="18"/>
        <v>21345931.634988889</v>
      </c>
      <c r="Z68" s="880">
        <f t="shared" si="18"/>
        <v>2076130.8243580484</v>
      </c>
      <c r="AA68" s="880">
        <f t="shared" si="18"/>
        <v>246137.38370233815</v>
      </c>
      <c r="AB68" s="880">
        <f t="shared" si="18"/>
        <v>0</v>
      </c>
      <c r="AC68" s="880">
        <f t="shared" si="18"/>
        <v>0</v>
      </c>
      <c r="AD68" s="880">
        <f t="shared" si="18"/>
        <v>0</v>
      </c>
      <c r="AE68" s="880">
        <f t="shared" si="18"/>
        <v>741280.52989817678</v>
      </c>
      <c r="AF68" s="880">
        <f t="shared" si="18"/>
        <v>178208.65445133462</v>
      </c>
      <c r="AG68" s="880">
        <f t="shared" si="18"/>
        <v>143061.9476012103</v>
      </c>
      <c r="AH68" s="880">
        <f t="shared" si="18"/>
        <v>0</v>
      </c>
      <c r="AI68" s="880">
        <f t="shared" si="18"/>
        <v>0</v>
      </c>
      <c r="AJ68" s="880">
        <f t="shared" si="18"/>
        <v>0</v>
      </c>
      <c r="AK68" s="880">
        <f t="shared" si="18"/>
        <v>0</v>
      </c>
      <c r="AL68" s="880">
        <f t="shared" si="18"/>
        <v>0</v>
      </c>
      <c r="AM68" s="880">
        <f t="shared" si="18"/>
        <v>0</v>
      </c>
      <c r="AN68" s="880">
        <f t="shared" si="18"/>
        <v>0</v>
      </c>
      <c r="AO68" s="880">
        <f t="shared" si="18"/>
        <v>0</v>
      </c>
      <c r="AP68" s="880">
        <f t="shared" si="18"/>
        <v>0</v>
      </c>
      <c r="AQ68" s="880">
        <f t="shared" si="18"/>
        <v>0</v>
      </c>
      <c r="AR68" s="880">
        <f t="shared" si="18"/>
        <v>0</v>
      </c>
      <c r="AS68" s="1061">
        <f t="shared" si="0"/>
        <v>70659288.5</v>
      </c>
      <c r="AV68" s="1640" t="e">
        <v>#N/A</v>
      </c>
    </row>
    <row r="69" spans="1:48" s="603" customFormat="1" ht="12.75" x14ac:dyDescent="0.2">
      <c r="A69" s="234"/>
      <c r="B69" s="602"/>
      <c r="C69" s="744"/>
      <c r="D69" s="581"/>
      <c r="E69" s="581"/>
      <c r="F69" s="581"/>
      <c r="G69" s="581"/>
      <c r="H69" s="581"/>
      <c r="I69" s="581"/>
      <c r="J69" s="581"/>
      <c r="K69" s="581"/>
      <c r="L69" s="581"/>
      <c r="M69" s="581"/>
      <c r="N69" s="581"/>
      <c r="O69" s="581"/>
      <c r="P69" s="581"/>
      <c r="Q69" s="581"/>
      <c r="R69" s="581"/>
      <c r="S69" s="581"/>
      <c r="T69" s="581"/>
      <c r="U69" s="581"/>
      <c r="V69" s="581"/>
      <c r="W69" s="581"/>
      <c r="X69" s="583"/>
      <c r="Y69" s="581"/>
      <c r="Z69" s="581"/>
      <c r="AA69" s="581"/>
      <c r="AB69" s="581"/>
      <c r="AC69" s="581"/>
      <c r="AD69" s="581"/>
      <c r="AE69" s="581"/>
      <c r="AF69" s="581"/>
      <c r="AG69" s="581"/>
      <c r="AH69" s="581"/>
      <c r="AI69" s="581"/>
      <c r="AJ69" s="581"/>
      <c r="AK69" s="581"/>
      <c r="AL69" s="581"/>
      <c r="AM69" s="581"/>
      <c r="AN69" s="581"/>
      <c r="AO69" s="581"/>
      <c r="AP69" s="581"/>
      <c r="AQ69" s="581"/>
      <c r="AR69" s="581"/>
      <c r="AS69" s="744"/>
      <c r="AV69" s="1640" t="e">
        <v>#N/A</v>
      </c>
    </row>
    <row r="70" spans="1:48" s="603" customFormat="1" ht="12.75" x14ac:dyDescent="0.2">
      <c r="A70" s="1031" t="s">
        <v>831</v>
      </c>
      <c r="B70" s="1032" t="s">
        <v>395</v>
      </c>
      <c r="C70" s="744"/>
      <c r="D70" s="581">
        <f>'O5 Details by Class &amp; Accounts'!I50</f>
        <v>0</v>
      </c>
      <c r="E70" s="581">
        <f>'O5 Details by Class &amp; Accounts'!J50</f>
        <v>0</v>
      </c>
      <c r="F70" s="581">
        <f>'O5 Details by Class &amp; Accounts'!K50</f>
        <v>0</v>
      </c>
      <c r="G70" s="581">
        <f>'O5 Details by Class &amp; Accounts'!L50</f>
        <v>0</v>
      </c>
      <c r="H70" s="581">
        <f>'O5 Details by Class &amp; Accounts'!M50</f>
        <v>0</v>
      </c>
      <c r="I70" s="581">
        <f>'O5 Details by Class &amp; Accounts'!N50</f>
        <v>0</v>
      </c>
      <c r="J70" s="581">
        <f>'O5 Details by Class &amp; Accounts'!O50</f>
        <v>0</v>
      </c>
      <c r="K70" s="581">
        <f>'O5 Details by Class &amp; Accounts'!P50</f>
        <v>0</v>
      </c>
      <c r="L70" s="581">
        <f>'O5 Details by Class &amp; Accounts'!Q50</f>
        <v>0</v>
      </c>
      <c r="M70" s="581">
        <f>'O5 Details by Class &amp; Accounts'!R50</f>
        <v>0</v>
      </c>
      <c r="N70" s="581">
        <f>'O5 Details by Class &amp; Accounts'!S50</f>
        <v>0</v>
      </c>
      <c r="O70" s="581">
        <f>'O5 Details by Class &amp; Accounts'!T50</f>
        <v>0</v>
      </c>
      <c r="P70" s="581">
        <f>'O5 Details by Class &amp; Accounts'!U50</f>
        <v>0</v>
      </c>
      <c r="Q70" s="581">
        <f>'O5 Details by Class &amp; Accounts'!V50</f>
        <v>0</v>
      </c>
      <c r="R70" s="581">
        <f>'O5 Details by Class &amp; Accounts'!W50</f>
        <v>0</v>
      </c>
      <c r="S70" s="581">
        <f>'O5 Details by Class &amp; Accounts'!X50</f>
        <v>0</v>
      </c>
      <c r="T70" s="581">
        <f>'O5 Details by Class &amp; Accounts'!Y50</f>
        <v>0</v>
      </c>
      <c r="U70" s="581">
        <f>'O5 Details by Class &amp; Accounts'!Z50</f>
        <v>0</v>
      </c>
      <c r="V70" s="581">
        <f>'O5 Details by Class &amp; Accounts'!AA50</f>
        <v>0</v>
      </c>
      <c r="W70" s="581">
        <f>'O5 Details by Class &amp; Accounts'!AB50</f>
        <v>0</v>
      </c>
      <c r="X70" s="583">
        <f t="shared" si="3"/>
        <v>0</v>
      </c>
      <c r="Y70" s="581">
        <f>'O5 Details by Class &amp; Accounts'!AD50</f>
        <v>0</v>
      </c>
      <c r="Z70" s="581">
        <f>'O5 Details by Class &amp; Accounts'!AE50</f>
        <v>0</v>
      </c>
      <c r="AA70" s="581">
        <f>'O5 Details by Class &amp; Accounts'!AF50</f>
        <v>0</v>
      </c>
      <c r="AB70" s="581">
        <f>'O5 Details by Class &amp; Accounts'!AG50</f>
        <v>0</v>
      </c>
      <c r="AC70" s="581">
        <f>'O5 Details by Class &amp; Accounts'!AH50</f>
        <v>0</v>
      </c>
      <c r="AD70" s="581">
        <f>'O5 Details by Class &amp; Accounts'!AI50</f>
        <v>0</v>
      </c>
      <c r="AE70" s="581">
        <f>'O5 Details by Class &amp; Accounts'!AJ50</f>
        <v>0</v>
      </c>
      <c r="AF70" s="581">
        <f>'O5 Details by Class &amp; Accounts'!AK50</f>
        <v>0</v>
      </c>
      <c r="AG70" s="581">
        <f>'O5 Details by Class &amp; Accounts'!AL50</f>
        <v>0</v>
      </c>
      <c r="AH70" s="581">
        <f>'O5 Details by Class &amp; Accounts'!AM50</f>
        <v>0</v>
      </c>
      <c r="AI70" s="581">
        <f>'O5 Details by Class &amp; Accounts'!AN50</f>
        <v>0</v>
      </c>
      <c r="AJ70" s="581">
        <f>'O5 Details by Class &amp; Accounts'!AO50</f>
        <v>0</v>
      </c>
      <c r="AK70" s="581">
        <f>'O5 Details by Class &amp; Accounts'!AP50</f>
        <v>0</v>
      </c>
      <c r="AL70" s="581">
        <f>'O5 Details by Class &amp; Accounts'!AQ50</f>
        <v>0</v>
      </c>
      <c r="AM70" s="581">
        <f>'O5 Details by Class &amp; Accounts'!AR50</f>
        <v>0</v>
      </c>
      <c r="AN70" s="581">
        <f>'O5 Details by Class &amp; Accounts'!AS50</f>
        <v>0</v>
      </c>
      <c r="AO70" s="581">
        <f>'O5 Details by Class &amp; Accounts'!AT50</f>
        <v>0</v>
      </c>
      <c r="AP70" s="581">
        <f>'O5 Details by Class &amp; Accounts'!AU50</f>
        <v>0</v>
      </c>
      <c r="AQ70" s="581">
        <f>'O5 Details by Class &amp; Accounts'!AV50</f>
        <v>0</v>
      </c>
      <c r="AR70" s="581">
        <f>'O5 Details by Class &amp; Accounts'!AW50</f>
        <v>0</v>
      </c>
      <c r="AS70" s="583">
        <f t="shared" si="0"/>
        <v>0</v>
      </c>
      <c r="AV70" s="1640" t="s">
        <v>1417</v>
      </c>
    </row>
    <row r="71" spans="1:48" s="603" customFormat="1" ht="12.75" x14ac:dyDescent="0.2">
      <c r="A71" s="1034" t="s">
        <v>832</v>
      </c>
      <c r="B71" s="1035" t="s">
        <v>396</v>
      </c>
      <c r="C71" s="744"/>
      <c r="D71" s="581">
        <f>'O5 Details by Class &amp; Accounts'!I51</f>
        <v>5434565.8274946408</v>
      </c>
      <c r="E71" s="581">
        <f>'O5 Details by Class &amp; Accounts'!J51</f>
        <v>2230203.3795980532</v>
      </c>
      <c r="F71" s="581">
        <f>'O5 Details by Class &amp; Accounts'!K51</f>
        <v>4534023.2302618269</v>
      </c>
      <c r="G71" s="581">
        <f>'O5 Details by Class &amp; Accounts'!L51</f>
        <v>0</v>
      </c>
      <c r="H71" s="581">
        <f>'O5 Details by Class &amp; Accounts'!M51</f>
        <v>0</v>
      </c>
      <c r="I71" s="581">
        <f>'O5 Details by Class &amp; Accounts'!N51</f>
        <v>0</v>
      </c>
      <c r="J71" s="581">
        <f>'O5 Details by Class &amp; Accounts'!O51</f>
        <v>111260.52385504614</v>
      </c>
      <c r="K71" s="581">
        <f>'O5 Details by Class &amp; Accounts'!P51</f>
        <v>0</v>
      </c>
      <c r="L71" s="581">
        <f>'O5 Details by Class &amp; Accounts'!Q51</f>
        <v>1125.7887904324066</v>
      </c>
      <c r="M71" s="581">
        <f>'O5 Details by Class &amp; Accounts'!R51</f>
        <v>0</v>
      </c>
      <c r="N71" s="581">
        <f>'O5 Details by Class &amp; Accounts'!S51</f>
        <v>0</v>
      </c>
      <c r="O71" s="581">
        <f>'O5 Details by Class &amp; Accounts'!T51</f>
        <v>0</v>
      </c>
      <c r="P71" s="581">
        <f>'O5 Details by Class &amp; Accounts'!U51</f>
        <v>0</v>
      </c>
      <c r="Q71" s="581">
        <f>'O5 Details by Class &amp; Accounts'!V51</f>
        <v>0</v>
      </c>
      <c r="R71" s="581">
        <f>'O5 Details by Class &amp; Accounts'!W51</f>
        <v>0</v>
      </c>
      <c r="S71" s="581">
        <f>'O5 Details by Class &amp; Accounts'!X51</f>
        <v>0</v>
      </c>
      <c r="T71" s="581">
        <f>'O5 Details by Class &amp; Accounts'!Y51</f>
        <v>0</v>
      </c>
      <c r="U71" s="581">
        <f>'O5 Details by Class &amp; Accounts'!Z51</f>
        <v>0</v>
      </c>
      <c r="V71" s="581">
        <f>'O5 Details by Class &amp; Accounts'!AA51</f>
        <v>0</v>
      </c>
      <c r="W71" s="581">
        <f>'O5 Details by Class &amp; Accounts'!AB51</f>
        <v>0</v>
      </c>
      <c r="X71" s="583">
        <f t="shared" si="3"/>
        <v>6629096.25</v>
      </c>
      <c r="Y71" s="581">
        <f>'O5 Details by Class &amp; Accounts'!AD51</f>
        <v>5792740.9084320879</v>
      </c>
      <c r="Z71" s="581">
        <f>'O5 Details by Class &amp; Accounts'!AE51</f>
        <v>563408.90447726578</v>
      </c>
      <c r="AA71" s="581">
        <f>'O5 Details by Class &amp; Accounts'!AF51</f>
        <v>67168.443547599629</v>
      </c>
      <c r="AB71" s="581">
        <f>'O5 Details by Class &amp; Accounts'!AG51</f>
        <v>0</v>
      </c>
      <c r="AC71" s="581">
        <f>'O5 Details by Class &amp; Accounts'!AH51</f>
        <v>0</v>
      </c>
      <c r="AD71" s="581">
        <f>'O5 Details by Class &amp; Accounts'!AI51</f>
        <v>0</v>
      </c>
      <c r="AE71" s="581">
        <f>'O5 Details by Class &amp; Accounts'!AJ51</f>
        <v>118593.35381826239</v>
      </c>
      <c r="AF71" s="581">
        <f>'O5 Details by Class &amp; Accounts'!AK51</f>
        <v>48361.279354271741</v>
      </c>
      <c r="AG71" s="581">
        <f>'O5 Details by Class &amp; Accounts'!AL51</f>
        <v>38823.360370512593</v>
      </c>
      <c r="AH71" s="581">
        <f>'O5 Details by Class &amp; Accounts'!AM51</f>
        <v>0</v>
      </c>
      <c r="AI71" s="581">
        <f>'O5 Details by Class &amp; Accounts'!AN51</f>
        <v>0</v>
      </c>
      <c r="AJ71" s="581">
        <f>'O5 Details by Class &amp; Accounts'!AO51</f>
        <v>0</v>
      </c>
      <c r="AK71" s="581">
        <f>'O5 Details by Class &amp; Accounts'!AP51</f>
        <v>0</v>
      </c>
      <c r="AL71" s="581">
        <f>'O5 Details by Class &amp; Accounts'!AQ51</f>
        <v>0</v>
      </c>
      <c r="AM71" s="581">
        <f>'O5 Details by Class &amp; Accounts'!AR51</f>
        <v>0</v>
      </c>
      <c r="AN71" s="581">
        <f>'O5 Details by Class &amp; Accounts'!AS51</f>
        <v>0</v>
      </c>
      <c r="AO71" s="581">
        <f>'O5 Details by Class &amp; Accounts'!AT51</f>
        <v>0</v>
      </c>
      <c r="AP71" s="581">
        <f>'O5 Details by Class &amp; Accounts'!AU51</f>
        <v>0</v>
      </c>
      <c r="AQ71" s="581">
        <f>'O5 Details by Class &amp; Accounts'!AV51</f>
        <v>0</v>
      </c>
      <c r="AR71" s="581">
        <f>'O5 Details by Class &amp; Accounts'!AW51</f>
        <v>0</v>
      </c>
      <c r="AS71" s="583">
        <f t="shared" si="0"/>
        <v>6629096.25</v>
      </c>
      <c r="AV71" s="1640" t="s">
        <v>699</v>
      </c>
    </row>
    <row r="72" spans="1:48" s="603" customFormat="1" ht="12.75" x14ac:dyDescent="0.2">
      <c r="A72" s="1034" t="s">
        <v>833</v>
      </c>
      <c r="B72" s="1035" t="s">
        <v>397</v>
      </c>
      <c r="C72" s="744"/>
      <c r="D72" s="581">
        <f>'O5 Details by Class &amp; Accounts'!I52</f>
        <v>1998509.1718067282</v>
      </c>
      <c r="E72" s="581">
        <f>'O5 Details by Class &amp; Accounts'!J52</f>
        <v>820135.78464202839</v>
      </c>
      <c r="F72" s="581">
        <f>'O5 Details by Class &amp; Accounts'!K52</f>
        <v>1284667.2955807319</v>
      </c>
      <c r="G72" s="581">
        <f>'O5 Details by Class &amp; Accounts'!L52</f>
        <v>0</v>
      </c>
      <c r="H72" s="581">
        <f>'O5 Details by Class &amp; Accounts'!M52</f>
        <v>0</v>
      </c>
      <c r="I72" s="581">
        <f>'O5 Details by Class &amp; Accounts'!N52</f>
        <v>0</v>
      </c>
      <c r="J72" s="581">
        <f>'O5 Details by Class &amp; Accounts'!O52</f>
        <v>0</v>
      </c>
      <c r="K72" s="581">
        <f>'O5 Details by Class &amp; Accounts'!P52</f>
        <v>0</v>
      </c>
      <c r="L72" s="581">
        <f>'O5 Details by Class &amp; Accounts'!Q52</f>
        <v>413.9979705119481</v>
      </c>
      <c r="M72" s="581">
        <f>'O5 Details by Class &amp; Accounts'!R52</f>
        <v>0</v>
      </c>
      <c r="N72" s="581">
        <f>'O5 Details by Class &amp; Accounts'!S52</f>
        <v>0</v>
      </c>
      <c r="O72" s="581">
        <f>'O5 Details by Class &amp; Accounts'!T52</f>
        <v>0</v>
      </c>
      <c r="P72" s="581">
        <f>'O5 Details by Class &amp; Accounts'!U52</f>
        <v>0</v>
      </c>
      <c r="Q72" s="581">
        <f>'O5 Details by Class &amp; Accounts'!V52</f>
        <v>0</v>
      </c>
      <c r="R72" s="581">
        <f>'O5 Details by Class &amp; Accounts'!W52</f>
        <v>0</v>
      </c>
      <c r="S72" s="581">
        <f>'O5 Details by Class &amp; Accounts'!X52</f>
        <v>0</v>
      </c>
      <c r="T72" s="581">
        <f>'O5 Details by Class &amp; Accounts'!Y52</f>
        <v>0</v>
      </c>
      <c r="U72" s="581">
        <f>'O5 Details by Class &amp; Accounts'!Z52</f>
        <v>0</v>
      </c>
      <c r="V72" s="581">
        <f>'O5 Details by Class &amp; Accounts'!AA52</f>
        <v>0</v>
      </c>
      <c r="W72" s="581">
        <f>'O5 Details by Class &amp; Accounts'!AB52</f>
        <v>0</v>
      </c>
      <c r="X72" s="583">
        <f t="shared" si="3"/>
        <v>2209698.75</v>
      </c>
      <c r="Y72" s="581">
        <f>'O5 Details by Class &amp; Accounts'!AD52</f>
        <v>1632113.5266396601</v>
      </c>
      <c r="Z72" s="581">
        <f>'O5 Details by Class &amp; Accounts'!AE52</f>
        <v>158741.31237046298</v>
      </c>
      <c r="AA72" s="581">
        <f>'O5 Details by Class &amp; Accounts'!AF52</f>
        <v>17372.976246552815</v>
      </c>
      <c r="AB72" s="581">
        <f>'O5 Details by Class &amp; Accounts'!AG52</f>
        <v>0</v>
      </c>
      <c r="AC72" s="581">
        <f>'O5 Details by Class &amp; Accounts'!AH52</f>
        <v>0</v>
      </c>
      <c r="AD72" s="581">
        <f>'O5 Details by Class &amp; Accounts'!AI52</f>
        <v>0</v>
      </c>
      <c r="AE72" s="581">
        <f>'O5 Details by Class &amp; Accounts'!AJ52</f>
        <v>376906.53042085608</v>
      </c>
      <c r="AF72" s="581">
        <f>'O5 Details by Class &amp; Accounts'!AK52</f>
        <v>13625.863722786522</v>
      </c>
      <c r="AG72" s="581">
        <f>'O5 Details by Class &amp; Accounts'!AL52</f>
        <v>10938.540599681404</v>
      </c>
      <c r="AH72" s="581">
        <f>'O5 Details by Class &amp; Accounts'!AM52</f>
        <v>0</v>
      </c>
      <c r="AI72" s="581">
        <f>'O5 Details by Class &amp; Accounts'!AN52</f>
        <v>0</v>
      </c>
      <c r="AJ72" s="581">
        <f>'O5 Details by Class &amp; Accounts'!AO52</f>
        <v>0</v>
      </c>
      <c r="AK72" s="581">
        <f>'O5 Details by Class &amp; Accounts'!AP52</f>
        <v>0</v>
      </c>
      <c r="AL72" s="581">
        <f>'O5 Details by Class &amp; Accounts'!AQ52</f>
        <v>0</v>
      </c>
      <c r="AM72" s="581">
        <f>'O5 Details by Class &amp; Accounts'!AR52</f>
        <v>0</v>
      </c>
      <c r="AN72" s="581">
        <f>'O5 Details by Class &amp; Accounts'!AS52</f>
        <v>0</v>
      </c>
      <c r="AO72" s="581">
        <f>'O5 Details by Class &amp; Accounts'!AT52</f>
        <v>0</v>
      </c>
      <c r="AP72" s="581">
        <f>'O5 Details by Class &amp; Accounts'!AU52</f>
        <v>0</v>
      </c>
      <c r="AQ72" s="581">
        <f>'O5 Details by Class &amp; Accounts'!AV52</f>
        <v>0</v>
      </c>
      <c r="AR72" s="581">
        <f>'O5 Details by Class &amp; Accounts'!AW52</f>
        <v>0</v>
      </c>
      <c r="AS72" s="583">
        <f t="shared" si="0"/>
        <v>2209698.75</v>
      </c>
      <c r="AV72" s="1640" t="s">
        <v>700</v>
      </c>
    </row>
    <row r="73" spans="1:48" s="603" customFormat="1" ht="12.75" x14ac:dyDescent="0.2">
      <c r="A73" s="1036">
        <v>1840</v>
      </c>
      <c r="B73" s="1037" t="s">
        <v>763</v>
      </c>
      <c r="C73" s="583">
        <f>SUM(D73:W73)</f>
        <v>16414905</v>
      </c>
      <c r="D73" s="581">
        <f>D70+D71+D72</f>
        <v>7433074.9993013693</v>
      </c>
      <c r="E73" s="581">
        <f t="shared" ref="E73:W73" si="19">E70+E71+E72</f>
        <v>3050339.1642400818</v>
      </c>
      <c r="F73" s="581">
        <f t="shared" si="19"/>
        <v>5818690.5258425586</v>
      </c>
      <c r="G73" s="581">
        <f t="shared" si="19"/>
        <v>0</v>
      </c>
      <c r="H73" s="581">
        <f t="shared" si="19"/>
        <v>0</v>
      </c>
      <c r="I73" s="581">
        <f t="shared" si="19"/>
        <v>0</v>
      </c>
      <c r="J73" s="581">
        <f t="shared" si="19"/>
        <v>111260.52385504614</v>
      </c>
      <c r="K73" s="581">
        <f t="shared" si="19"/>
        <v>0</v>
      </c>
      <c r="L73" s="581">
        <f t="shared" si="19"/>
        <v>1539.7867609443547</v>
      </c>
      <c r="M73" s="581">
        <f t="shared" si="19"/>
        <v>0</v>
      </c>
      <c r="N73" s="581">
        <f t="shared" si="19"/>
        <v>0</v>
      </c>
      <c r="O73" s="581">
        <f t="shared" si="19"/>
        <v>0</v>
      </c>
      <c r="P73" s="581">
        <f t="shared" si="19"/>
        <v>0</v>
      </c>
      <c r="Q73" s="581">
        <f t="shared" si="19"/>
        <v>0</v>
      </c>
      <c r="R73" s="581">
        <f t="shared" si="19"/>
        <v>0</v>
      </c>
      <c r="S73" s="581">
        <f t="shared" si="19"/>
        <v>0</v>
      </c>
      <c r="T73" s="581">
        <f t="shared" si="19"/>
        <v>0</v>
      </c>
      <c r="U73" s="581">
        <f t="shared" si="19"/>
        <v>0</v>
      </c>
      <c r="V73" s="581">
        <f t="shared" si="19"/>
        <v>0</v>
      </c>
      <c r="W73" s="581">
        <f t="shared" si="19"/>
        <v>0</v>
      </c>
      <c r="X73" s="583">
        <f t="shared" si="3"/>
        <v>8838795</v>
      </c>
      <c r="Y73" s="581">
        <f>Y70+Y71+Y72</f>
        <v>7424854.4350717478</v>
      </c>
      <c r="Z73" s="581">
        <f t="shared" ref="Z73:AR73" si="20">Z70+Z71+Z72</f>
        <v>722150.21684772871</v>
      </c>
      <c r="AA73" s="581">
        <f t="shared" si="20"/>
        <v>84541.419794152447</v>
      </c>
      <c r="AB73" s="581">
        <f t="shared" si="20"/>
        <v>0</v>
      </c>
      <c r="AC73" s="581">
        <f t="shared" si="20"/>
        <v>0</v>
      </c>
      <c r="AD73" s="581">
        <f t="shared" si="20"/>
        <v>0</v>
      </c>
      <c r="AE73" s="581">
        <f t="shared" si="20"/>
        <v>495499.88423911849</v>
      </c>
      <c r="AF73" s="581">
        <f t="shared" si="20"/>
        <v>61987.143077058266</v>
      </c>
      <c r="AG73" s="581">
        <f t="shared" si="20"/>
        <v>49761.900970193994</v>
      </c>
      <c r="AH73" s="581">
        <f t="shared" si="20"/>
        <v>0</v>
      </c>
      <c r="AI73" s="581">
        <f t="shared" si="20"/>
        <v>0</v>
      </c>
      <c r="AJ73" s="581">
        <f t="shared" si="20"/>
        <v>0</v>
      </c>
      <c r="AK73" s="581">
        <f t="shared" si="20"/>
        <v>0</v>
      </c>
      <c r="AL73" s="581">
        <f t="shared" si="20"/>
        <v>0</v>
      </c>
      <c r="AM73" s="581">
        <f t="shared" si="20"/>
        <v>0</v>
      </c>
      <c r="AN73" s="581">
        <f t="shared" si="20"/>
        <v>0</v>
      </c>
      <c r="AO73" s="581">
        <f t="shared" si="20"/>
        <v>0</v>
      </c>
      <c r="AP73" s="581">
        <f t="shared" si="20"/>
        <v>0</v>
      </c>
      <c r="AQ73" s="581">
        <f t="shared" si="20"/>
        <v>0</v>
      </c>
      <c r="AR73" s="581">
        <f t="shared" si="20"/>
        <v>0</v>
      </c>
      <c r="AS73" s="583">
        <f t="shared" si="0"/>
        <v>25253700</v>
      </c>
      <c r="AV73" s="1640" t="e">
        <v>#N/A</v>
      </c>
    </row>
    <row r="74" spans="1:48" s="603" customFormat="1" ht="12.75" x14ac:dyDescent="0.2">
      <c r="A74" s="234"/>
      <c r="B74" s="602"/>
      <c r="C74" s="744"/>
      <c r="D74" s="581"/>
      <c r="E74" s="581"/>
      <c r="F74" s="581"/>
      <c r="G74" s="581"/>
      <c r="H74" s="581"/>
      <c r="I74" s="581"/>
      <c r="J74" s="581"/>
      <c r="K74" s="581"/>
      <c r="L74" s="581"/>
      <c r="M74" s="581"/>
      <c r="N74" s="581"/>
      <c r="O74" s="581"/>
      <c r="P74" s="581"/>
      <c r="Q74" s="581"/>
      <c r="R74" s="581"/>
      <c r="S74" s="581"/>
      <c r="T74" s="581"/>
      <c r="U74" s="581"/>
      <c r="V74" s="581"/>
      <c r="W74" s="581"/>
      <c r="X74" s="583"/>
      <c r="Y74" s="581"/>
      <c r="Z74" s="581"/>
      <c r="AA74" s="581"/>
      <c r="AB74" s="581"/>
      <c r="AC74" s="581"/>
      <c r="AD74" s="581"/>
      <c r="AE74" s="581"/>
      <c r="AF74" s="581"/>
      <c r="AG74" s="581"/>
      <c r="AH74" s="581"/>
      <c r="AI74" s="581"/>
      <c r="AJ74" s="581"/>
      <c r="AK74" s="581"/>
      <c r="AL74" s="581"/>
      <c r="AM74" s="581"/>
      <c r="AN74" s="581"/>
      <c r="AO74" s="581"/>
      <c r="AP74" s="581"/>
      <c r="AQ74" s="581"/>
      <c r="AR74" s="581"/>
      <c r="AS74" s="744"/>
      <c r="AV74" s="1640" t="e">
        <v>#N/A</v>
      </c>
    </row>
    <row r="75" spans="1:48" s="603" customFormat="1" ht="25.5" x14ac:dyDescent="0.2">
      <c r="A75" s="1057" t="s">
        <v>834</v>
      </c>
      <c r="B75" s="1058" t="s">
        <v>398</v>
      </c>
      <c r="C75" s="1071"/>
      <c r="D75" s="880">
        <f>'O5 Details by Class &amp; Accounts'!I54</f>
        <v>0</v>
      </c>
      <c r="E75" s="880">
        <f>'O5 Details by Class &amp; Accounts'!J54</f>
        <v>0</v>
      </c>
      <c r="F75" s="880">
        <f>'O5 Details by Class &amp; Accounts'!K54</f>
        <v>0</v>
      </c>
      <c r="G75" s="880">
        <f>'O5 Details by Class &amp; Accounts'!L54</f>
        <v>0</v>
      </c>
      <c r="H75" s="880">
        <f>'O5 Details by Class &amp; Accounts'!M54</f>
        <v>0</v>
      </c>
      <c r="I75" s="880">
        <f>'O5 Details by Class &amp; Accounts'!N54</f>
        <v>0</v>
      </c>
      <c r="J75" s="880">
        <f>'O5 Details by Class &amp; Accounts'!O54</f>
        <v>0</v>
      </c>
      <c r="K75" s="880">
        <f>'O5 Details by Class &amp; Accounts'!P54</f>
        <v>0</v>
      </c>
      <c r="L75" s="880">
        <f>'O5 Details by Class &amp; Accounts'!Q54</f>
        <v>0</v>
      </c>
      <c r="M75" s="880">
        <f>'O5 Details by Class &amp; Accounts'!R54</f>
        <v>0</v>
      </c>
      <c r="N75" s="880">
        <f>'O5 Details by Class &amp; Accounts'!S54</f>
        <v>0</v>
      </c>
      <c r="O75" s="880">
        <f>'O5 Details by Class &amp; Accounts'!T54</f>
        <v>0</v>
      </c>
      <c r="P75" s="880">
        <f>'O5 Details by Class &amp; Accounts'!U54</f>
        <v>0</v>
      </c>
      <c r="Q75" s="880">
        <f>'O5 Details by Class &amp; Accounts'!V54</f>
        <v>0</v>
      </c>
      <c r="R75" s="880">
        <f>'O5 Details by Class &amp; Accounts'!W54</f>
        <v>0</v>
      </c>
      <c r="S75" s="880">
        <f>'O5 Details by Class &amp; Accounts'!X54</f>
        <v>0</v>
      </c>
      <c r="T75" s="880">
        <f>'O5 Details by Class &amp; Accounts'!Y54</f>
        <v>0</v>
      </c>
      <c r="U75" s="880">
        <f>'O5 Details by Class &amp; Accounts'!Z54</f>
        <v>0</v>
      </c>
      <c r="V75" s="880">
        <f>'O5 Details by Class &amp; Accounts'!AA54</f>
        <v>0</v>
      </c>
      <c r="W75" s="880">
        <f>'O5 Details by Class &amp; Accounts'!AB54</f>
        <v>0</v>
      </c>
      <c r="X75" s="1061">
        <f t="shared" si="3"/>
        <v>0</v>
      </c>
      <c r="Y75" s="880">
        <f>'O5 Details by Class &amp; Accounts'!AD54</f>
        <v>0</v>
      </c>
      <c r="Z75" s="880">
        <f>'O5 Details by Class &amp; Accounts'!AE54</f>
        <v>0</v>
      </c>
      <c r="AA75" s="880">
        <f>'O5 Details by Class &amp; Accounts'!AF54</f>
        <v>0</v>
      </c>
      <c r="AB75" s="880">
        <f>'O5 Details by Class &amp; Accounts'!AG54</f>
        <v>0</v>
      </c>
      <c r="AC75" s="880">
        <f>'O5 Details by Class &amp; Accounts'!AH54</f>
        <v>0</v>
      </c>
      <c r="AD75" s="880">
        <f>'O5 Details by Class &amp; Accounts'!AI54</f>
        <v>0</v>
      </c>
      <c r="AE75" s="880">
        <f>'O5 Details by Class &amp; Accounts'!AJ54</f>
        <v>0</v>
      </c>
      <c r="AF75" s="880">
        <f>'O5 Details by Class &amp; Accounts'!AK54</f>
        <v>0</v>
      </c>
      <c r="AG75" s="880">
        <f>'O5 Details by Class &amp; Accounts'!AL54</f>
        <v>0</v>
      </c>
      <c r="AH75" s="880">
        <f>'O5 Details by Class &amp; Accounts'!AM54</f>
        <v>0</v>
      </c>
      <c r="AI75" s="880">
        <f>'O5 Details by Class &amp; Accounts'!AN54</f>
        <v>0</v>
      </c>
      <c r="AJ75" s="880">
        <f>'O5 Details by Class &amp; Accounts'!AO54</f>
        <v>0</v>
      </c>
      <c r="AK75" s="880">
        <f>'O5 Details by Class &amp; Accounts'!AP54</f>
        <v>0</v>
      </c>
      <c r="AL75" s="880">
        <f>'O5 Details by Class &amp; Accounts'!AQ54</f>
        <v>0</v>
      </c>
      <c r="AM75" s="880">
        <f>'O5 Details by Class &amp; Accounts'!AR54</f>
        <v>0</v>
      </c>
      <c r="AN75" s="880">
        <f>'O5 Details by Class &amp; Accounts'!AS54</f>
        <v>0</v>
      </c>
      <c r="AO75" s="880">
        <f>'O5 Details by Class &amp; Accounts'!AT54</f>
        <v>0</v>
      </c>
      <c r="AP75" s="880">
        <f>'O5 Details by Class &amp; Accounts'!AU54</f>
        <v>0</v>
      </c>
      <c r="AQ75" s="880">
        <f>'O5 Details by Class &amp; Accounts'!AV54</f>
        <v>0</v>
      </c>
      <c r="AR75" s="880">
        <f>'O5 Details by Class &amp; Accounts'!AW54</f>
        <v>0</v>
      </c>
      <c r="AS75" s="1061">
        <f t="shared" si="0"/>
        <v>0</v>
      </c>
      <c r="AV75" s="1640" t="s">
        <v>1417</v>
      </c>
    </row>
    <row r="76" spans="1:48" s="603" customFormat="1" ht="25.5" x14ac:dyDescent="0.2">
      <c r="A76" s="1062" t="s">
        <v>835</v>
      </c>
      <c r="B76" s="1063" t="s">
        <v>399</v>
      </c>
      <c r="C76" s="1071"/>
      <c r="D76" s="880">
        <f>'O5 Details by Class &amp; Accounts'!I55</f>
        <v>2522061.2374320682</v>
      </c>
      <c r="E76" s="880">
        <f>'O5 Details by Class &amp; Accounts'!J55</f>
        <v>1034987.8304569663</v>
      </c>
      <c r="F76" s="880">
        <f>'O5 Details by Class &amp; Accounts'!K55</f>
        <v>2104139.4292819728</v>
      </c>
      <c r="G76" s="880">
        <f>'O5 Details by Class &amp; Accounts'!L55</f>
        <v>0</v>
      </c>
      <c r="H76" s="880">
        <f>'O5 Details by Class &amp; Accounts'!M55</f>
        <v>0</v>
      </c>
      <c r="I76" s="880">
        <f>'O5 Details by Class &amp; Accounts'!N55</f>
        <v>0</v>
      </c>
      <c r="J76" s="880">
        <f>'O5 Details by Class &amp; Accounts'!O55</f>
        <v>51633.536767841186</v>
      </c>
      <c r="K76" s="880">
        <f>'O5 Details by Class &amp; Accounts'!P55</f>
        <v>0</v>
      </c>
      <c r="L76" s="880">
        <f>'O5 Details by Class &amp; Accounts'!Q55</f>
        <v>522.45356115118398</v>
      </c>
      <c r="M76" s="880">
        <f>'O5 Details by Class &amp; Accounts'!R55</f>
        <v>0</v>
      </c>
      <c r="N76" s="880">
        <f>'O5 Details by Class &amp; Accounts'!S55</f>
        <v>0</v>
      </c>
      <c r="O76" s="880">
        <f>'O5 Details by Class &amp; Accounts'!T55</f>
        <v>0</v>
      </c>
      <c r="P76" s="880">
        <f>'O5 Details by Class &amp; Accounts'!U55</f>
        <v>0</v>
      </c>
      <c r="Q76" s="880">
        <f>'O5 Details by Class &amp; Accounts'!V55</f>
        <v>0</v>
      </c>
      <c r="R76" s="880">
        <f>'O5 Details by Class &amp; Accounts'!W55</f>
        <v>0</v>
      </c>
      <c r="S76" s="880">
        <f>'O5 Details by Class &amp; Accounts'!X55</f>
        <v>0</v>
      </c>
      <c r="T76" s="880">
        <f>'O5 Details by Class &amp; Accounts'!Y55</f>
        <v>0</v>
      </c>
      <c r="U76" s="880">
        <f>'O5 Details by Class &amp; Accounts'!Z55</f>
        <v>0</v>
      </c>
      <c r="V76" s="880">
        <f>'O5 Details by Class &amp; Accounts'!AA55</f>
        <v>0</v>
      </c>
      <c r="W76" s="880">
        <f>'O5 Details by Class &amp; Accounts'!AB55</f>
        <v>0</v>
      </c>
      <c r="X76" s="1061">
        <f t="shared" si="3"/>
        <v>3076416.2624999993</v>
      </c>
      <c r="Y76" s="880">
        <f>'O5 Details by Class &amp; Accounts'!AD55</f>
        <v>2688282.3333798326</v>
      </c>
      <c r="Z76" s="880">
        <f>'O5 Details by Class &amp; Accounts'!AE55</f>
        <v>261465.55289058737</v>
      </c>
      <c r="AA76" s="880">
        <f>'O5 Details by Class &amp; Accounts'!AF55</f>
        <v>31171.382080422907</v>
      </c>
      <c r="AB76" s="880">
        <f>'O5 Details by Class &amp; Accounts'!AG55</f>
        <v>0</v>
      </c>
      <c r="AC76" s="880">
        <f>'O5 Details by Class &amp; Accounts'!AH55</f>
        <v>0</v>
      </c>
      <c r="AD76" s="880">
        <f>'O5 Details by Class &amp; Accounts'!AI55</f>
        <v>0</v>
      </c>
      <c r="AE76" s="880">
        <f>'O5 Details by Class &amp; Accounts'!AJ55</f>
        <v>55036.540208768107</v>
      </c>
      <c r="AF76" s="880">
        <f>'O5 Details by Class &amp; Accounts'!AK55</f>
        <v>22443.395097904493</v>
      </c>
      <c r="AG76" s="880">
        <f>'O5 Details by Class &amp; Accounts'!AL55</f>
        <v>18017.058842484443</v>
      </c>
      <c r="AH76" s="880">
        <f>'O5 Details by Class &amp; Accounts'!AM55</f>
        <v>0</v>
      </c>
      <c r="AI76" s="880">
        <f>'O5 Details by Class &amp; Accounts'!AN55</f>
        <v>0</v>
      </c>
      <c r="AJ76" s="880">
        <f>'O5 Details by Class &amp; Accounts'!AO55</f>
        <v>0</v>
      </c>
      <c r="AK76" s="880">
        <f>'O5 Details by Class &amp; Accounts'!AP55</f>
        <v>0</v>
      </c>
      <c r="AL76" s="880">
        <f>'O5 Details by Class &amp; Accounts'!AQ55</f>
        <v>0</v>
      </c>
      <c r="AM76" s="880">
        <f>'O5 Details by Class &amp; Accounts'!AR55</f>
        <v>0</v>
      </c>
      <c r="AN76" s="880">
        <f>'O5 Details by Class &amp; Accounts'!AS55</f>
        <v>0</v>
      </c>
      <c r="AO76" s="880">
        <f>'O5 Details by Class &amp; Accounts'!AT55</f>
        <v>0</v>
      </c>
      <c r="AP76" s="880">
        <f>'O5 Details by Class &amp; Accounts'!AU55</f>
        <v>0</v>
      </c>
      <c r="AQ76" s="880">
        <f>'O5 Details by Class &amp; Accounts'!AV55</f>
        <v>0</v>
      </c>
      <c r="AR76" s="880">
        <f>'O5 Details by Class &amp; Accounts'!AW55</f>
        <v>0</v>
      </c>
      <c r="AS76" s="1061">
        <f t="shared" si="0"/>
        <v>3076416.2624999993</v>
      </c>
      <c r="AV76" s="1640" t="s">
        <v>699</v>
      </c>
    </row>
    <row r="77" spans="1:48" s="603" customFormat="1" ht="25.5" x14ac:dyDescent="0.2">
      <c r="A77" s="1062" t="s">
        <v>836</v>
      </c>
      <c r="B77" s="1063" t="s">
        <v>631</v>
      </c>
      <c r="C77" s="1071"/>
      <c r="D77" s="880">
        <f>'O5 Details by Class &amp; Accounts'!I56</f>
        <v>2782391.09150133</v>
      </c>
      <c r="E77" s="880">
        <f>'O5 Details by Class &amp; Accounts'!J56</f>
        <v>1141820.3795114306</v>
      </c>
      <c r="F77" s="880">
        <f>'O5 Details by Class &amp; Accounts'!K56</f>
        <v>1788556.6347116129</v>
      </c>
      <c r="G77" s="880">
        <f>'O5 Details by Class &amp; Accounts'!L56</f>
        <v>0</v>
      </c>
      <c r="H77" s="880">
        <f>'O5 Details by Class &amp; Accounts'!M56</f>
        <v>0</v>
      </c>
      <c r="I77" s="880">
        <f>'O5 Details by Class &amp; Accounts'!N56</f>
        <v>0</v>
      </c>
      <c r="J77" s="880">
        <f>'O5 Details by Class &amp; Accounts'!O56</f>
        <v>0</v>
      </c>
      <c r="K77" s="880">
        <f>'O5 Details by Class &amp; Accounts'!P56</f>
        <v>0</v>
      </c>
      <c r="L77" s="880">
        <f>'O5 Details by Class &amp; Accounts'!Q56</f>
        <v>576.3817756266335</v>
      </c>
      <c r="M77" s="880">
        <f>'O5 Details by Class &amp; Accounts'!R56</f>
        <v>0</v>
      </c>
      <c r="N77" s="880">
        <f>'O5 Details by Class &amp; Accounts'!S56</f>
        <v>0</v>
      </c>
      <c r="O77" s="880">
        <f>'O5 Details by Class &amp; Accounts'!T56</f>
        <v>0</v>
      </c>
      <c r="P77" s="880">
        <f>'O5 Details by Class &amp; Accounts'!U56</f>
        <v>0</v>
      </c>
      <c r="Q77" s="880">
        <f>'O5 Details by Class &amp; Accounts'!V56</f>
        <v>0</v>
      </c>
      <c r="R77" s="880">
        <f>'O5 Details by Class &amp; Accounts'!W56</f>
        <v>0</v>
      </c>
      <c r="S77" s="880">
        <f>'O5 Details by Class &amp; Accounts'!X56</f>
        <v>0</v>
      </c>
      <c r="T77" s="880">
        <f>'O5 Details by Class &amp; Accounts'!Y56</f>
        <v>0</v>
      </c>
      <c r="U77" s="880">
        <f>'O5 Details by Class &amp; Accounts'!Z56</f>
        <v>0</v>
      </c>
      <c r="V77" s="880">
        <f>'O5 Details by Class &amp; Accounts'!AA56</f>
        <v>0</v>
      </c>
      <c r="W77" s="880">
        <f>'O5 Details by Class &amp; Accounts'!AB56</f>
        <v>0</v>
      </c>
      <c r="X77" s="1061">
        <f t="shared" si="3"/>
        <v>3076416.2624999997</v>
      </c>
      <c r="Y77" s="880">
        <f>'O5 Details by Class &amp; Accounts'!AD56</f>
        <v>2272282.8600959643</v>
      </c>
      <c r="Z77" s="880">
        <f>'O5 Details by Class &amp; Accounts'!AE56</f>
        <v>221004.94689924803</v>
      </c>
      <c r="AA77" s="880">
        <f>'O5 Details by Class &amp; Accounts'!AF56</f>
        <v>24187.236677814697</v>
      </c>
      <c r="AB77" s="880">
        <f>'O5 Details by Class &amp; Accounts'!AG56</f>
        <v>0</v>
      </c>
      <c r="AC77" s="880">
        <f>'O5 Details by Class &amp; Accounts'!AH56</f>
        <v>0</v>
      </c>
      <c r="AD77" s="880">
        <f>'O5 Details by Class &amp; Accounts'!AI56</f>
        <v>0</v>
      </c>
      <c r="AE77" s="880">
        <f>'O5 Details by Class &amp; Accounts'!AJ56</f>
        <v>524741.83624766616</v>
      </c>
      <c r="AF77" s="880">
        <f>'O5 Details by Class &amp; Accounts'!AK56</f>
        <v>18970.381708089957</v>
      </c>
      <c r="AG77" s="880">
        <f>'O5 Details by Class &amp; Accounts'!AL56</f>
        <v>15229.000871216662</v>
      </c>
      <c r="AH77" s="880">
        <f>'O5 Details by Class &amp; Accounts'!AM56</f>
        <v>0</v>
      </c>
      <c r="AI77" s="880">
        <f>'O5 Details by Class &amp; Accounts'!AN56</f>
        <v>0</v>
      </c>
      <c r="AJ77" s="880">
        <f>'O5 Details by Class &amp; Accounts'!AO56</f>
        <v>0</v>
      </c>
      <c r="AK77" s="880">
        <f>'O5 Details by Class &amp; Accounts'!AP56</f>
        <v>0</v>
      </c>
      <c r="AL77" s="880">
        <f>'O5 Details by Class &amp; Accounts'!AQ56</f>
        <v>0</v>
      </c>
      <c r="AM77" s="880">
        <f>'O5 Details by Class &amp; Accounts'!AR56</f>
        <v>0</v>
      </c>
      <c r="AN77" s="880">
        <f>'O5 Details by Class &amp; Accounts'!AS56</f>
        <v>0</v>
      </c>
      <c r="AO77" s="880">
        <f>'O5 Details by Class &amp; Accounts'!AT56</f>
        <v>0</v>
      </c>
      <c r="AP77" s="880">
        <f>'O5 Details by Class &amp; Accounts'!AU56</f>
        <v>0</v>
      </c>
      <c r="AQ77" s="880">
        <f>'O5 Details by Class &amp; Accounts'!AV56</f>
        <v>0</v>
      </c>
      <c r="AR77" s="880">
        <f>'O5 Details by Class &amp; Accounts'!AW56</f>
        <v>0</v>
      </c>
      <c r="AS77" s="1061">
        <f t="shared" si="0"/>
        <v>3076416.2624999997</v>
      </c>
      <c r="AV77" s="1640" t="s">
        <v>700</v>
      </c>
    </row>
    <row r="78" spans="1:48" s="603" customFormat="1" ht="12.75" x14ac:dyDescent="0.2">
      <c r="A78" s="1064">
        <v>1845</v>
      </c>
      <c r="B78" s="1065" t="s">
        <v>763</v>
      </c>
      <c r="C78" s="1061">
        <f>SUM(D78:W78)</f>
        <v>11426688.975</v>
      </c>
      <c r="D78" s="880">
        <f>D75+D76+D77</f>
        <v>5304452.3289333982</v>
      </c>
      <c r="E78" s="880">
        <f t="shared" ref="E78:W78" si="21">E75+E76+E77</f>
        <v>2176808.2099683969</v>
      </c>
      <c r="F78" s="880">
        <f t="shared" si="21"/>
        <v>3892696.0639935858</v>
      </c>
      <c r="G78" s="880">
        <f t="shared" si="21"/>
        <v>0</v>
      </c>
      <c r="H78" s="880">
        <f t="shared" si="21"/>
        <v>0</v>
      </c>
      <c r="I78" s="880">
        <f t="shared" si="21"/>
        <v>0</v>
      </c>
      <c r="J78" s="880">
        <f t="shared" si="21"/>
        <v>51633.536767841186</v>
      </c>
      <c r="K78" s="880">
        <f t="shared" si="21"/>
        <v>0</v>
      </c>
      <c r="L78" s="880">
        <f t="shared" si="21"/>
        <v>1098.8353367778175</v>
      </c>
      <c r="M78" s="880">
        <f t="shared" si="21"/>
        <v>0</v>
      </c>
      <c r="N78" s="880">
        <f t="shared" si="21"/>
        <v>0</v>
      </c>
      <c r="O78" s="880">
        <f t="shared" si="21"/>
        <v>0</v>
      </c>
      <c r="P78" s="880">
        <f t="shared" si="21"/>
        <v>0</v>
      </c>
      <c r="Q78" s="880">
        <f t="shared" si="21"/>
        <v>0</v>
      </c>
      <c r="R78" s="880">
        <f t="shared" si="21"/>
        <v>0</v>
      </c>
      <c r="S78" s="880">
        <f t="shared" si="21"/>
        <v>0</v>
      </c>
      <c r="T78" s="880">
        <f t="shared" si="21"/>
        <v>0</v>
      </c>
      <c r="U78" s="880">
        <f t="shared" si="21"/>
        <v>0</v>
      </c>
      <c r="V78" s="880">
        <f t="shared" si="21"/>
        <v>0</v>
      </c>
      <c r="W78" s="880">
        <f t="shared" si="21"/>
        <v>0</v>
      </c>
      <c r="X78" s="1061">
        <f t="shared" si="3"/>
        <v>6152832.5249999985</v>
      </c>
      <c r="Y78" s="880">
        <f>Y75+Y76+Y77</f>
        <v>4960565.1934757968</v>
      </c>
      <c r="Z78" s="880">
        <f t="shared" ref="Z78:AR78" si="22">Z75+Z76+Z77</f>
        <v>482470.49978983542</v>
      </c>
      <c r="AA78" s="880">
        <f t="shared" si="22"/>
        <v>55358.618758237601</v>
      </c>
      <c r="AB78" s="880">
        <f t="shared" si="22"/>
        <v>0</v>
      </c>
      <c r="AC78" s="880">
        <f t="shared" si="22"/>
        <v>0</v>
      </c>
      <c r="AD78" s="880">
        <f t="shared" si="22"/>
        <v>0</v>
      </c>
      <c r="AE78" s="880">
        <f t="shared" si="22"/>
        <v>579778.37645643426</v>
      </c>
      <c r="AF78" s="880">
        <f t="shared" si="22"/>
        <v>41413.77680599445</v>
      </c>
      <c r="AG78" s="880">
        <f t="shared" si="22"/>
        <v>33246.059713701106</v>
      </c>
      <c r="AH78" s="880">
        <f t="shared" si="22"/>
        <v>0</v>
      </c>
      <c r="AI78" s="880">
        <f t="shared" si="22"/>
        <v>0</v>
      </c>
      <c r="AJ78" s="880">
        <f t="shared" si="22"/>
        <v>0</v>
      </c>
      <c r="AK78" s="880">
        <f t="shared" si="22"/>
        <v>0</v>
      </c>
      <c r="AL78" s="880">
        <f t="shared" si="22"/>
        <v>0</v>
      </c>
      <c r="AM78" s="880">
        <f t="shared" si="22"/>
        <v>0</v>
      </c>
      <c r="AN78" s="880">
        <f t="shared" si="22"/>
        <v>0</v>
      </c>
      <c r="AO78" s="880">
        <f t="shared" si="22"/>
        <v>0</v>
      </c>
      <c r="AP78" s="880">
        <f t="shared" si="22"/>
        <v>0</v>
      </c>
      <c r="AQ78" s="880">
        <f t="shared" si="22"/>
        <v>0</v>
      </c>
      <c r="AR78" s="880">
        <f t="shared" si="22"/>
        <v>0</v>
      </c>
      <c r="AS78" s="1061">
        <f t="shared" si="0"/>
        <v>17579521.5</v>
      </c>
      <c r="AV78" s="1640" t="e">
        <v>#N/A</v>
      </c>
    </row>
    <row r="79" spans="1:48" s="603" customFormat="1" ht="12.75" x14ac:dyDescent="0.2">
      <c r="A79" s="644"/>
      <c r="B79" s="609"/>
      <c r="C79" s="583"/>
      <c r="D79" s="581"/>
      <c r="E79" s="581"/>
      <c r="F79" s="581"/>
      <c r="G79" s="581"/>
      <c r="H79" s="581"/>
      <c r="I79" s="581"/>
      <c r="J79" s="581"/>
      <c r="K79" s="581"/>
      <c r="L79" s="581"/>
      <c r="M79" s="581"/>
      <c r="N79" s="581"/>
      <c r="O79" s="581"/>
      <c r="P79" s="581"/>
      <c r="Q79" s="581"/>
      <c r="R79" s="581"/>
      <c r="S79" s="581"/>
      <c r="T79" s="581"/>
      <c r="U79" s="581"/>
      <c r="V79" s="581"/>
      <c r="W79" s="581"/>
      <c r="X79" s="583"/>
      <c r="Y79" s="581"/>
      <c r="Z79" s="581"/>
      <c r="AA79" s="581"/>
      <c r="AB79" s="581"/>
      <c r="AC79" s="581"/>
      <c r="AD79" s="581"/>
      <c r="AE79" s="581"/>
      <c r="AF79" s="581"/>
      <c r="AG79" s="581"/>
      <c r="AH79" s="581"/>
      <c r="AI79" s="581"/>
      <c r="AJ79" s="581"/>
      <c r="AK79" s="581"/>
      <c r="AL79" s="581"/>
      <c r="AM79" s="581"/>
      <c r="AN79" s="581"/>
      <c r="AO79" s="581"/>
      <c r="AP79" s="581"/>
      <c r="AQ79" s="581"/>
      <c r="AR79" s="581"/>
      <c r="AS79" s="744"/>
      <c r="AV79" s="1640" t="e">
        <v>#N/A</v>
      </c>
    </row>
    <row r="80" spans="1:48" s="603" customFormat="1" ht="12.75" x14ac:dyDescent="0.2">
      <c r="A80" s="644" t="s">
        <v>505</v>
      </c>
      <c r="B80" s="609" t="s">
        <v>763</v>
      </c>
      <c r="C80" s="583">
        <f>C73+C78</f>
        <v>27841593.975000001</v>
      </c>
      <c r="D80" s="581">
        <f t="shared" ref="D80:AR80" si="23">D73+D78</f>
        <v>12737527.328234768</v>
      </c>
      <c r="E80" s="581">
        <f t="shared" si="23"/>
        <v>5227147.3742084783</v>
      </c>
      <c r="F80" s="581">
        <f t="shared" si="23"/>
        <v>9711386.5898361448</v>
      </c>
      <c r="G80" s="581">
        <f t="shared" si="23"/>
        <v>0</v>
      </c>
      <c r="H80" s="581">
        <f t="shared" si="23"/>
        <v>0</v>
      </c>
      <c r="I80" s="581">
        <f t="shared" si="23"/>
        <v>0</v>
      </c>
      <c r="J80" s="581">
        <f t="shared" si="23"/>
        <v>162894.06062288734</v>
      </c>
      <c r="K80" s="581">
        <f t="shared" si="23"/>
        <v>0</v>
      </c>
      <c r="L80" s="581">
        <f t="shared" si="23"/>
        <v>2638.6220977221719</v>
      </c>
      <c r="M80" s="581">
        <f t="shared" si="23"/>
        <v>0</v>
      </c>
      <c r="N80" s="581">
        <f t="shared" si="23"/>
        <v>0</v>
      </c>
      <c r="O80" s="581">
        <f t="shared" si="23"/>
        <v>0</v>
      </c>
      <c r="P80" s="581">
        <f t="shared" si="23"/>
        <v>0</v>
      </c>
      <c r="Q80" s="581">
        <f t="shared" si="23"/>
        <v>0</v>
      </c>
      <c r="R80" s="581">
        <f t="shared" si="23"/>
        <v>0</v>
      </c>
      <c r="S80" s="581">
        <f t="shared" si="23"/>
        <v>0</v>
      </c>
      <c r="T80" s="581">
        <f t="shared" si="23"/>
        <v>0</v>
      </c>
      <c r="U80" s="581">
        <f t="shared" si="23"/>
        <v>0</v>
      </c>
      <c r="V80" s="581">
        <f t="shared" si="23"/>
        <v>0</v>
      </c>
      <c r="W80" s="581">
        <f t="shared" si="23"/>
        <v>0</v>
      </c>
      <c r="X80" s="583">
        <f t="shared" si="23"/>
        <v>14991627.524999999</v>
      </c>
      <c r="Y80" s="581">
        <f t="shared" si="23"/>
        <v>12385419.628547546</v>
      </c>
      <c r="Z80" s="581">
        <f t="shared" si="23"/>
        <v>1204620.7166375641</v>
      </c>
      <c r="AA80" s="581">
        <f t="shared" si="23"/>
        <v>139900.03855239006</v>
      </c>
      <c r="AB80" s="581">
        <f t="shared" si="23"/>
        <v>0</v>
      </c>
      <c r="AC80" s="581">
        <f t="shared" si="23"/>
        <v>0</v>
      </c>
      <c r="AD80" s="581">
        <f t="shared" si="23"/>
        <v>0</v>
      </c>
      <c r="AE80" s="581">
        <f t="shared" si="23"/>
        <v>1075278.2606955527</v>
      </c>
      <c r="AF80" s="581">
        <f t="shared" si="23"/>
        <v>103400.91988305272</v>
      </c>
      <c r="AG80" s="581">
        <f t="shared" si="23"/>
        <v>83007.9606838951</v>
      </c>
      <c r="AH80" s="581">
        <f t="shared" si="23"/>
        <v>0</v>
      </c>
      <c r="AI80" s="581">
        <f t="shared" si="23"/>
        <v>0</v>
      </c>
      <c r="AJ80" s="581">
        <f t="shared" si="23"/>
        <v>0</v>
      </c>
      <c r="AK80" s="581">
        <f t="shared" si="23"/>
        <v>0</v>
      </c>
      <c r="AL80" s="581">
        <f t="shared" si="23"/>
        <v>0</v>
      </c>
      <c r="AM80" s="581">
        <f t="shared" si="23"/>
        <v>0</v>
      </c>
      <c r="AN80" s="581">
        <f t="shared" si="23"/>
        <v>0</v>
      </c>
      <c r="AO80" s="581">
        <f t="shared" si="23"/>
        <v>0</v>
      </c>
      <c r="AP80" s="581">
        <f t="shared" si="23"/>
        <v>0</v>
      </c>
      <c r="AQ80" s="581">
        <f t="shared" si="23"/>
        <v>0</v>
      </c>
      <c r="AR80" s="581">
        <f t="shared" si="23"/>
        <v>0</v>
      </c>
      <c r="AS80" s="583">
        <f t="shared" si="0"/>
        <v>42833221.5</v>
      </c>
      <c r="AV80" s="1640" t="e">
        <v>#N/A</v>
      </c>
    </row>
    <row r="81" spans="1:48" s="603" customFormat="1" ht="12.75" x14ac:dyDescent="0.2">
      <c r="A81" s="234"/>
      <c r="B81" s="602"/>
      <c r="C81" s="744"/>
      <c r="D81" s="581"/>
      <c r="E81" s="581"/>
      <c r="F81" s="581"/>
      <c r="G81" s="581"/>
      <c r="H81" s="581"/>
      <c r="I81" s="581"/>
      <c r="J81" s="581"/>
      <c r="K81" s="581"/>
      <c r="L81" s="581"/>
      <c r="M81" s="581"/>
      <c r="N81" s="581"/>
      <c r="O81" s="581"/>
      <c r="P81" s="581"/>
      <c r="Q81" s="581"/>
      <c r="R81" s="581"/>
      <c r="S81" s="581"/>
      <c r="T81" s="581"/>
      <c r="U81" s="581"/>
      <c r="V81" s="581"/>
      <c r="W81" s="581"/>
      <c r="X81" s="583"/>
      <c r="Y81" s="581"/>
      <c r="Z81" s="581"/>
      <c r="AA81" s="581"/>
      <c r="AB81" s="581"/>
      <c r="AC81" s="581"/>
      <c r="AD81" s="581"/>
      <c r="AE81" s="581"/>
      <c r="AF81" s="581"/>
      <c r="AG81" s="581"/>
      <c r="AH81" s="581"/>
      <c r="AI81" s="581"/>
      <c r="AJ81" s="581"/>
      <c r="AK81" s="581"/>
      <c r="AL81" s="581"/>
      <c r="AM81" s="581"/>
      <c r="AN81" s="581"/>
      <c r="AO81" s="581"/>
      <c r="AP81" s="581"/>
      <c r="AQ81" s="581"/>
      <c r="AR81" s="581"/>
      <c r="AS81" s="744"/>
      <c r="AV81" s="1640" t="e">
        <v>#N/A</v>
      </c>
    </row>
    <row r="82" spans="1:48" s="603" customFormat="1" ht="12.75" x14ac:dyDescent="0.2">
      <c r="A82" s="1072">
        <v>1850</v>
      </c>
      <c r="B82" s="1073" t="s">
        <v>90</v>
      </c>
      <c r="C82" s="1061">
        <f>SUM(D82:W82)</f>
        <v>21841562.050000001</v>
      </c>
      <c r="D82" s="880">
        <f>'O5 Details by Class &amp; Accounts'!I57</f>
        <v>10531807.124495123</v>
      </c>
      <c r="E82" s="880">
        <f>'O5 Details by Class &amp; Accounts'!J57</f>
        <v>4321977.6129111648</v>
      </c>
      <c r="F82" s="880">
        <f>'O5 Details by Class &amp; Accounts'!K57</f>
        <v>6769980.5270203073</v>
      </c>
      <c r="G82" s="880">
        <f>'O5 Details by Class &amp; Accounts'!L57</f>
        <v>0</v>
      </c>
      <c r="H82" s="880">
        <f>'O5 Details by Class &amp; Accounts'!M57</f>
        <v>0</v>
      </c>
      <c r="I82" s="880">
        <f>'O5 Details by Class &amp; Accounts'!N57</f>
        <v>0</v>
      </c>
      <c r="J82" s="880">
        <f>'O5 Details by Class &amp; Accounts'!O57</f>
        <v>215615.08591604047</v>
      </c>
      <c r="K82" s="880">
        <f>'O5 Details by Class &amp; Accounts'!P57</f>
        <v>0</v>
      </c>
      <c r="L82" s="880">
        <f>'O5 Details by Class &amp; Accounts'!Q57</f>
        <v>2181.6996573613515</v>
      </c>
      <c r="M82" s="880">
        <f>'O5 Details by Class &amp; Accounts'!R57</f>
        <v>0</v>
      </c>
      <c r="N82" s="880">
        <f>'O5 Details by Class &amp; Accounts'!S57</f>
        <v>0</v>
      </c>
      <c r="O82" s="880">
        <f>'O5 Details by Class &amp; Accounts'!T57</f>
        <v>0</v>
      </c>
      <c r="P82" s="880">
        <f>'O5 Details by Class &amp; Accounts'!U57</f>
        <v>0</v>
      </c>
      <c r="Q82" s="880">
        <f>'O5 Details by Class &amp; Accounts'!V57</f>
        <v>0</v>
      </c>
      <c r="R82" s="880">
        <f>'O5 Details by Class &amp; Accounts'!W57</f>
        <v>0</v>
      </c>
      <c r="S82" s="880">
        <f>'O5 Details by Class &amp; Accounts'!X57</f>
        <v>0</v>
      </c>
      <c r="T82" s="880">
        <f>'O5 Details by Class &amp; Accounts'!Y57</f>
        <v>0</v>
      </c>
      <c r="U82" s="880">
        <f>'O5 Details by Class &amp; Accounts'!Z57</f>
        <v>0</v>
      </c>
      <c r="V82" s="880">
        <f>'O5 Details by Class &amp; Accounts'!AA57</f>
        <v>0</v>
      </c>
      <c r="W82" s="880">
        <f>'O5 Details by Class &amp; Accounts'!AB57</f>
        <v>0</v>
      </c>
      <c r="X82" s="1061">
        <f t="shared" si="3"/>
        <v>9360669.4500000011</v>
      </c>
      <c r="Y82" s="880">
        <f>'O5 Details by Class &amp; Accounts'!AD57</f>
        <v>8186488.8442155179</v>
      </c>
      <c r="Z82" s="880">
        <f>'O5 Details by Class &amp; Accounts'!AE57</f>
        <v>796227.68981795141</v>
      </c>
      <c r="AA82" s="880">
        <f>'O5 Details by Class &amp; Accounts'!AF57</f>
        <v>87140.798671063356</v>
      </c>
      <c r="AB82" s="880">
        <f>'O5 Details by Class &amp; Accounts'!AG57</f>
        <v>0</v>
      </c>
      <c r="AC82" s="880">
        <f>'O5 Details by Class &amp; Accounts'!AH57</f>
        <v>0</v>
      </c>
      <c r="AD82" s="880">
        <f>'O5 Details by Class &amp; Accounts'!AI57</f>
        <v>0</v>
      </c>
      <c r="AE82" s="880">
        <f>'O5 Details by Class &amp; Accounts'!AJ57</f>
        <v>167599.96405468285</v>
      </c>
      <c r="AF82" s="880">
        <f>'O5 Details by Class &amp; Accounts'!AK57</f>
        <v>68345.724447892819</v>
      </c>
      <c r="AG82" s="880">
        <f>'O5 Details by Class &amp; Accounts'!AL57</f>
        <v>54866.428792891733</v>
      </c>
      <c r="AH82" s="880">
        <f>'O5 Details by Class &amp; Accounts'!AM57</f>
        <v>0</v>
      </c>
      <c r="AI82" s="880">
        <f>'O5 Details by Class &amp; Accounts'!AN57</f>
        <v>0</v>
      </c>
      <c r="AJ82" s="880">
        <f>'O5 Details by Class &amp; Accounts'!AO57</f>
        <v>0</v>
      </c>
      <c r="AK82" s="880">
        <f>'O5 Details by Class &amp; Accounts'!AP57</f>
        <v>0</v>
      </c>
      <c r="AL82" s="880">
        <f>'O5 Details by Class &amp; Accounts'!AQ57</f>
        <v>0</v>
      </c>
      <c r="AM82" s="880">
        <f>'O5 Details by Class &amp; Accounts'!AR57</f>
        <v>0</v>
      </c>
      <c r="AN82" s="880">
        <f>'O5 Details by Class &amp; Accounts'!AS57</f>
        <v>0</v>
      </c>
      <c r="AO82" s="880">
        <f>'O5 Details by Class &amp; Accounts'!AT57</f>
        <v>0</v>
      </c>
      <c r="AP82" s="880">
        <f>'O5 Details by Class &amp; Accounts'!AU57</f>
        <v>0</v>
      </c>
      <c r="AQ82" s="880">
        <f>'O5 Details by Class &amp; Accounts'!AV57</f>
        <v>0</v>
      </c>
      <c r="AR82" s="880">
        <f>'O5 Details by Class &amp; Accounts'!AW57</f>
        <v>0</v>
      </c>
      <c r="AS82" s="1061">
        <f t="shared" si="0"/>
        <v>31202231.5</v>
      </c>
      <c r="AV82" s="1640" t="s">
        <v>1059</v>
      </c>
    </row>
    <row r="83" spans="1:48" s="603" customFormat="1" ht="12.75" x14ac:dyDescent="0.2">
      <c r="A83" s="1038"/>
      <c r="B83" s="599"/>
      <c r="C83" s="744"/>
      <c r="D83" s="581"/>
      <c r="E83" s="581"/>
      <c r="F83" s="581"/>
      <c r="G83" s="581"/>
      <c r="H83" s="581"/>
      <c r="I83" s="581"/>
      <c r="J83" s="581"/>
      <c r="K83" s="581"/>
      <c r="L83" s="581"/>
      <c r="M83" s="581"/>
      <c r="N83" s="581"/>
      <c r="O83" s="581"/>
      <c r="P83" s="581"/>
      <c r="Q83" s="581"/>
      <c r="R83" s="581"/>
      <c r="S83" s="581"/>
      <c r="T83" s="581"/>
      <c r="U83" s="581"/>
      <c r="V83" s="581"/>
      <c r="W83" s="581"/>
      <c r="X83" s="583"/>
      <c r="Y83" s="581"/>
      <c r="Z83" s="581"/>
      <c r="AA83" s="581"/>
      <c r="AB83" s="581"/>
      <c r="AC83" s="581"/>
      <c r="AD83" s="581"/>
      <c r="AE83" s="581"/>
      <c r="AF83" s="581"/>
      <c r="AG83" s="581"/>
      <c r="AH83" s="581"/>
      <c r="AI83" s="581"/>
      <c r="AJ83" s="581"/>
      <c r="AK83" s="581"/>
      <c r="AL83" s="581"/>
      <c r="AM83" s="581"/>
      <c r="AN83" s="581"/>
      <c r="AO83" s="581"/>
      <c r="AP83" s="581"/>
      <c r="AQ83" s="581"/>
      <c r="AR83" s="581"/>
      <c r="AS83" s="744"/>
      <c r="AV83" s="1640" t="e">
        <v>#N/A</v>
      </c>
    </row>
    <row r="84" spans="1:48" s="603" customFormat="1" ht="12.75" x14ac:dyDescent="0.2">
      <c r="A84" s="599" t="s">
        <v>1551</v>
      </c>
      <c r="B84" s="602" t="s">
        <v>763</v>
      </c>
      <c r="C84" s="583">
        <f>SUM(D84:W84)</f>
        <v>120133841.54999998</v>
      </c>
      <c r="D84" s="581">
        <f>D82+D78+D73+D66+D61+D56+D50+D45</f>
        <v>54605966.420529187</v>
      </c>
      <c r="E84" s="581">
        <f t="shared" ref="E84:AR84" si="24">E82+E78+E73+E66+E61+E56+E50+E45</f>
        <v>22351843.238099493</v>
      </c>
      <c r="F84" s="581">
        <f t="shared" si="24"/>
        <v>42179622.779056132</v>
      </c>
      <c r="G84" s="581">
        <f t="shared" si="24"/>
        <v>0</v>
      </c>
      <c r="H84" s="581">
        <f t="shared" si="24"/>
        <v>0</v>
      </c>
      <c r="I84" s="581">
        <f t="shared" si="24"/>
        <v>0</v>
      </c>
      <c r="J84" s="581">
        <f t="shared" si="24"/>
        <v>984007.93638635299</v>
      </c>
      <c r="K84" s="581">
        <f t="shared" si="24"/>
        <v>473.08250156137774</v>
      </c>
      <c r="L84" s="581">
        <f t="shared" si="24"/>
        <v>11928.093427274103</v>
      </c>
      <c r="M84" s="581">
        <f t="shared" si="24"/>
        <v>0</v>
      </c>
      <c r="N84" s="581">
        <f t="shared" si="24"/>
        <v>0</v>
      </c>
      <c r="O84" s="581">
        <f t="shared" si="24"/>
        <v>0</v>
      </c>
      <c r="P84" s="581">
        <f t="shared" si="24"/>
        <v>0</v>
      </c>
      <c r="Q84" s="581">
        <f t="shared" si="24"/>
        <v>0</v>
      </c>
      <c r="R84" s="581">
        <f t="shared" si="24"/>
        <v>0</v>
      </c>
      <c r="S84" s="581">
        <f t="shared" si="24"/>
        <v>0</v>
      </c>
      <c r="T84" s="581">
        <f t="shared" si="24"/>
        <v>0</v>
      </c>
      <c r="U84" s="581">
        <f t="shared" si="24"/>
        <v>0</v>
      </c>
      <c r="V84" s="581">
        <f t="shared" si="24"/>
        <v>0</v>
      </c>
      <c r="W84" s="581">
        <f t="shared" si="24"/>
        <v>0</v>
      </c>
      <c r="X84" s="583">
        <f t="shared" si="3"/>
        <v>49083047.949999996</v>
      </c>
      <c r="Y84" s="581">
        <f t="shared" si="24"/>
        <v>41917840.107751951</v>
      </c>
      <c r="Z84" s="581">
        <f t="shared" si="24"/>
        <v>4076979.2308135638</v>
      </c>
      <c r="AA84" s="581">
        <f t="shared" si="24"/>
        <v>473178.22092579154</v>
      </c>
      <c r="AB84" s="581">
        <f t="shared" si="24"/>
        <v>0</v>
      </c>
      <c r="AC84" s="581">
        <f t="shared" si="24"/>
        <v>0</v>
      </c>
      <c r="AD84" s="581">
        <f t="shared" si="24"/>
        <v>0</v>
      </c>
      <c r="AE84" s="581">
        <f t="shared" si="24"/>
        <v>1984158.7546484126</v>
      </c>
      <c r="AF84" s="581">
        <f t="shared" si="24"/>
        <v>349955.29878228012</v>
      </c>
      <c r="AG84" s="581">
        <f t="shared" si="24"/>
        <v>280936.33707799716</v>
      </c>
      <c r="AH84" s="581">
        <f t="shared" si="24"/>
        <v>0</v>
      </c>
      <c r="AI84" s="581">
        <f t="shared" si="24"/>
        <v>0</v>
      </c>
      <c r="AJ84" s="581">
        <f t="shared" si="24"/>
        <v>0</v>
      </c>
      <c r="AK84" s="581">
        <f t="shared" si="24"/>
        <v>0</v>
      </c>
      <c r="AL84" s="581">
        <f t="shared" si="24"/>
        <v>0</v>
      </c>
      <c r="AM84" s="581">
        <f t="shared" si="24"/>
        <v>0</v>
      </c>
      <c r="AN84" s="581">
        <f t="shared" si="24"/>
        <v>0</v>
      </c>
      <c r="AO84" s="581">
        <f t="shared" si="24"/>
        <v>0</v>
      </c>
      <c r="AP84" s="581">
        <f t="shared" si="24"/>
        <v>0</v>
      </c>
      <c r="AQ84" s="581">
        <f t="shared" si="24"/>
        <v>0</v>
      </c>
      <c r="AR84" s="581">
        <f t="shared" si="24"/>
        <v>0</v>
      </c>
      <c r="AS84" s="583">
        <f t="shared" si="0"/>
        <v>169216889.49999997</v>
      </c>
      <c r="AV84" s="1640" t="e">
        <v>#N/A</v>
      </c>
    </row>
    <row r="85" spans="1:48" s="603" customFormat="1" ht="12.75" x14ac:dyDescent="0.2">
      <c r="A85" s="234"/>
      <c r="B85" s="599"/>
      <c r="C85" s="583"/>
      <c r="D85" s="581"/>
      <c r="E85" s="581"/>
      <c r="F85" s="581"/>
      <c r="G85" s="581"/>
      <c r="H85" s="581"/>
      <c r="I85" s="581"/>
      <c r="J85" s="581"/>
      <c r="K85" s="581"/>
      <c r="L85" s="581"/>
      <c r="M85" s="581"/>
      <c r="N85" s="581"/>
      <c r="O85" s="581"/>
      <c r="P85" s="581"/>
      <c r="Q85" s="581"/>
      <c r="R85" s="581"/>
      <c r="S85" s="581"/>
      <c r="T85" s="581"/>
      <c r="U85" s="581"/>
      <c r="V85" s="581"/>
      <c r="W85" s="581"/>
      <c r="X85" s="583"/>
      <c r="Y85" s="581"/>
      <c r="Z85" s="581"/>
      <c r="AA85" s="581"/>
      <c r="AB85" s="581"/>
      <c r="AC85" s="581"/>
      <c r="AD85" s="581"/>
      <c r="AE85" s="581"/>
      <c r="AF85" s="581"/>
      <c r="AG85" s="581"/>
      <c r="AH85" s="581"/>
      <c r="AI85" s="581"/>
      <c r="AJ85" s="581"/>
      <c r="AK85" s="581"/>
      <c r="AL85" s="581"/>
      <c r="AM85" s="581"/>
      <c r="AN85" s="581"/>
      <c r="AO85" s="581"/>
      <c r="AP85" s="581"/>
      <c r="AQ85" s="581"/>
      <c r="AR85" s="581"/>
      <c r="AS85" s="744"/>
      <c r="AV85" s="1640" t="e">
        <v>#N/A</v>
      </c>
    </row>
    <row r="86" spans="1:48" s="603" customFormat="1" ht="12.75" x14ac:dyDescent="0.2">
      <c r="A86" s="1072">
        <v>1855</v>
      </c>
      <c r="B86" s="1073" t="s">
        <v>92</v>
      </c>
      <c r="C86" s="1061">
        <f>SUM(D86:W86)</f>
        <v>0</v>
      </c>
      <c r="D86" s="880">
        <f>'O5 Details by Class &amp; Accounts'!I58</f>
        <v>0</v>
      </c>
      <c r="E86" s="880">
        <f>'O5 Details by Class &amp; Accounts'!J58</f>
        <v>0</v>
      </c>
      <c r="F86" s="880">
        <f>'O5 Details by Class &amp; Accounts'!K58</f>
        <v>0</v>
      </c>
      <c r="G86" s="880">
        <f>'O5 Details by Class &amp; Accounts'!L58</f>
        <v>0</v>
      </c>
      <c r="H86" s="880">
        <f>'O5 Details by Class &amp; Accounts'!M58</f>
        <v>0</v>
      </c>
      <c r="I86" s="880">
        <f>'O5 Details by Class &amp; Accounts'!N58</f>
        <v>0</v>
      </c>
      <c r="J86" s="880">
        <f>'O5 Details by Class &amp; Accounts'!O58</f>
        <v>0</v>
      </c>
      <c r="K86" s="880">
        <f>'O5 Details by Class &amp; Accounts'!P58</f>
        <v>0</v>
      </c>
      <c r="L86" s="880">
        <f>'O5 Details by Class &amp; Accounts'!Q58</f>
        <v>0</v>
      </c>
      <c r="M86" s="880">
        <f>'O5 Details by Class &amp; Accounts'!R58</f>
        <v>0</v>
      </c>
      <c r="N86" s="880">
        <f>'O5 Details by Class &amp; Accounts'!S58</f>
        <v>0</v>
      </c>
      <c r="O86" s="880">
        <f>'O5 Details by Class &amp; Accounts'!T58</f>
        <v>0</v>
      </c>
      <c r="P86" s="880">
        <f>'O5 Details by Class &amp; Accounts'!U58</f>
        <v>0</v>
      </c>
      <c r="Q86" s="880">
        <f>'O5 Details by Class &amp; Accounts'!V58</f>
        <v>0</v>
      </c>
      <c r="R86" s="880">
        <f>'O5 Details by Class &amp; Accounts'!W58</f>
        <v>0</v>
      </c>
      <c r="S86" s="880">
        <f>'O5 Details by Class &amp; Accounts'!X58</f>
        <v>0</v>
      </c>
      <c r="T86" s="880">
        <f>'O5 Details by Class &amp; Accounts'!Y58</f>
        <v>0</v>
      </c>
      <c r="U86" s="880">
        <f>'O5 Details by Class &amp; Accounts'!Z58</f>
        <v>0</v>
      </c>
      <c r="V86" s="880">
        <f>'O5 Details by Class &amp; Accounts'!AA58</f>
        <v>0</v>
      </c>
      <c r="W86" s="880">
        <f>'O5 Details by Class &amp; Accounts'!AB58</f>
        <v>0</v>
      </c>
      <c r="X86" s="1061">
        <f t="shared" si="3"/>
        <v>16848067</v>
      </c>
      <c r="Y86" s="880">
        <f>'O5 Details by Class &amp; Accounts'!AD58</f>
        <v>16848067</v>
      </c>
      <c r="Z86" s="880">
        <f>'O5 Details by Class &amp; Accounts'!AE58</f>
        <v>0</v>
      </c>
      <c r="AA86" s="880">
        <f>'O5 Details by Class &amp; Accounts'!AF58</f>
        <v>0</v>
      </c>
      <c r="AB86" s="880">
        <f>'O5 Details by Class &amp; Accounts'!AG58</f>
        <v>0</v>
      </c>
      <c r="AC86" s="880">
        <f>'O5 Details by Class &amp; Accounts'!AH58</f>
        <v>0</v>
      </c>
      <c r="AD86" s="880">
        <f>'O5 Details by Class &amp; Accounts'!AI58</f>
        <v>0</v>
      </c>
      <c r="AE86" s="880">
        <f>'O5 Details by Class &amp; Accounts'!AJ58</f>
        <v>0</v>
      </c>
      <c r="AF86" s="880">
        <f>'O5 Details by Class &amp; Accounts'!AK58</f>
        <v>0</v>
      </c>
      <c r="AG86" s="880">
        <f>'O5 Details by Class &amp; Accounts'!AL58</f>
        <v>0</v>
      </c>
      <c r="AH86" s="880">
        <f>'O5 Details by Class &amp; Accounts'!AM58</f>
        <v>0</v>
      </c>
      <c r="AI86" s="880">
        <f>'O5 Details by Class &amp; Accounts'!AN58</f>
        <v>0</v>
      </c>
      <c r="AJ86" s="880">
        <f>'O5 Details by Class &amp; Accounts'!AO58</f>
        <v>0</v>
      </c>
      <c r="AK86" s="880">
        <f>'O5 Details by Class &amp; Accounts'!AP58</f>
        <v>0</v>
      </c>
      <c r="AL86" s="880">
        <f>'O5 Details by Class &amp; Accounts'!AQ58</f>
        <v>0</v>
      </c>
      <c r="AM86" s="880">
        <f>'O5 Details by Class &amp; Accounts'!AR58</f>
        <v>0</v>
      </c>
      <c r="AN86" s="880">
        <f>'O5 Details by Class &amp; Accounts'!AS58</f>
        <v>0</v>
      </c>
      <c r="AO86" s="880">
        <f>'O5 Details by Class &amp; Accounts'!AT58</f>
        <v>0</v>
      </c>
      <c r="AP86" s="880">
        <f>'O5 Details by Class &amp; Accounts'!AU58</f>
        <v>0</v>
      </c>
      <c r="AQ86" s="880">
        <f>'O5 Details by Class &amp; Accounts'!AV58</f>
        <v>0</v>
      </c>
      <c r="AR86" s="880">
        <f>'O5 Details by Class &amp; Accounts'!AW58</f>
        <v>0</v>
      </c>
      <c r="AS86" s="1061">
        <f t="shared" si="0"/>
        <v>16848067</v>
      </c>
      <c r="AV86" s="1640" t="s">
        <v>1275</v>
      </c>
    </row>
    <row r="87" spans="1:48" s="603" customFormat="1" ht="12.75" x14ac:dyDescent="0.2">
      <c r="A87" s="234"/>
      <c r="B87" s="602"/>
      <c r="C87" s="744"/>
      <c r="D87" s="581"/>
      <c r="E87" s="581"/>
      <c r="F87" s="581"/>
      <c r="G87" s="581"/>
      <c r="H87" s="581"/>
      <c r="I87" s="581"/>
      <c r="J87" s="581"/>
      <c r="K87" s="581"/>
      <c r="L87" s="581"/>
      <c r="M87" s="581"/>
      <c r="N87" s="581"/>
      <c r="O87" s="581"/>
      <c r="P87" s="581"/>
      <c r="Q87" s="581"/>
      <c r="R87" s="581"/>
      <c r="S87" s="581"/>
      <c r="T87" s="581"/>
      <c r="U87" s="581"/>
      <c r="V87" s="581"/>
      <c r="W87" s="581"/>
      <c r="X87" s="583"/>
      <c r="Y87" s="581"/>
      <c r="Z87" s="581"/>
      <c r="AA87" s="581"/>
      <c r="AB87" s="581"/>
      <c r="AC87" s="581"/>
      <c r="AD87" s="581"/>
      <c r="AE87" s="581"/>
      <c r="AF87" s="581"/>
      <c r="AG87" s="581"/>
      <c r="AH87" s="581"/>
      <c r="AI87" s="581"/>
      <c r="AJ87" s="581"/>
      <c r="AK87" s="581"/>
      <c r="AL87" s="581"/>
      <c r="AM87" s="581"/>
      <c r="AN87" s="581"/>
      <c r="AO87" s="581"/>
      <c r="AP87" s="581"/>
      <c r="AQ87" s="581"/>
      <c r="AR87" s="581"/>
      <c r="AS87" s="744"/>
      <c r="AV87" s="1640" t="e">
        <v>#N/A</v>
      </c>
    </row>
    <row r="88" spans="1:48" s="603" customFormat="1" ht="12.75" x14ac:dyDescent="0.2">
      <c r="A88" s="599" t="s">
        <v>1160</v>
      </c>
      <c r="B88" s="602" t="s">
        <v>763</v>
      </c>
      <c r="C88" s="583">
        <f>SUM(D88:W88)</f>
        <v>120133841.54999998</v>
      </c>
      <c r="D88" s="581">
        <f>D84+D86</f>
        <v>54605966.420529187</v>
      </c>
      <c r="E88" s="581">
        <f t="shared" ref="E88:AR88" si="25">E84+E86</f>
        <v>22351843.238099493</v>
      </c>
      <c r="F88" s="581">
        <f t="shared" si="25"/>
        <v>42179622.779056132</v>
      </c>
      <c r="G88" s="581">
        <f t="shared" si="25"/>
        <v>0</v>
      </c>
      <c r="H88" s="581">
        <f>H84+H86</f>
        <v>0</v>
      </c>
      <c r="I88" s="581">
        <f t="shared" si="25"/>
        <v>0</v>
      </c>
      <c r="J88" s="581">
        <f t="shared" si="25"/>
        <v>984007.93638635299</v>
      </c>
      <c r="K88" s="581">
        <f t="shared" si="25"/>
        <v>473.08250156137774</v>
      </c>
      <c r="L88" s="581">
        <f t="shared" si="25"/>
        <v>11928.093427274103</v>
      </c>
      <c r="M88" s="581">
        <f t="shared" si="25"/>
        <v>0</v>
      </c>
      <c r="N88" s="581">
        <f t="shared" si="25"/>
        <v>0</v>
      </c>
      <c r="O88" s="581">
        <f t="shared" si="25"/>
        <v>0</v>
      </c>
      <c r="P88" s="581">
        <f t="shared" si="25"/>
        <v>0</v>
      </c>
      <c r="Q88" s="581">
        <f t="shared" si="25"/>
        <v>0</v>
      </c>
      <c r="R88" s="581">
        <f t="shared" si="25"/>
        <v>0</v>
      </c>
      <c r="S88" s="581">
        <f t="shared" si="25"/>
        <v>0</v>
      </c>
      <c r="T88" s="581">
        <f t="shared" si="25"/>
        <v>0</v>
      </c>
      <c r="U88" s="581">
        <f t="shared" si="25"/>
        <v>0</v>
      </c>
      <c r="V88" s="581">
        <f t="shared" si="25"/>
        <v>0</v>
      </c>
      <c r="W88" s="581">
        <f t="shared" si="25"/>
        <v>0</v>
      </c>
      <c r="X88" s="583">
        <f t="shared" si="3"/>
        <v>65931114.949999996</v>
      </c>
      <c r="Y88" s="581">
        <f t="shared" si="25"/>
        <v>58765907.107751951</v>
      </c>
      <c r="Z88" s="581">
        <f t="shared" si="25"/>
        <v>4076979.2308135638</v>
      </c>
      <c r="AA88" s="581">
        <f t="shared" si="25"/>
        <v>473178.22092579154</v>
      </c>
      <c r="AB88" s="581">
        <f t="shared" si="25"/>
        <v>0</v>
      </c>
      <c r="AC88" s="581">
        <f t="shared" si="25"/>
        <v>0</v>
      </c>
      <c r="AD88" s="581">
        <f t="shared" si="25"/>
        <v>0</v>
      </c>
      <c r="AE88" s="581">
        <f t="shared" si="25"/>
        <v>1984158.7546484126</v>
      </c>
      <c r="AF88" s="581">
        <f t="shared" si="25"/>
        <v>349955.29878228012</v>
      </c>
      <c r="AG88" s="581">
        <f t="shared" si="25"/>
        <v>280936.33707799716</v>
      </c>
      <c r="AH88" s="581">
        <f t="shared" si="25"/>
        <v>0</v>
      </c>
      <c r="AI88" s="581">
        <f>AI84+AI86</f>
        <v>0</v>
      </c>
      <c r="AJ88" s="581">
        <f t="shared" si="25"/>
        <v>0</v>
      </c>
      <c r="AK88" s="581">
        <f t="shared" si="25"/>
        <v>0</v>
      </c>
      <c r="AL88" s="581">
        <f t="shared" si="25"/>
        <v>0</v>
      </c>
      <c r="AM88" s="581">
        <f t="shared" si="25"/>
        <v>0</v>
      </c>
      <c r="AN88" s="581">
        <f t="shared" si="25"/>
        <v>0</v>
      </c>
      <c r="AO88" s="581">
        <f t="shared" si="25"/>
        <v>0</v>
      </c>
      <c r="AP88" s="581">
        <f t="shared" si="25"/>
        <v>0</v>
      </c>
      <c r="AQ88" s="581">
        <f t="shared" si="25"/>
        <v>0</v>
      </c>
      <c r="AR88" s="581">
        <f t="shared" si="25"/>
        <v>0</v>
      </c>
      <c r="AS88" s="583">
        <f t="shared" si="0"/>
        <v>186064956.49999997</v>
      </c>
      <c r="AV88" s="1640" t="e">
        <v>#N/A</v>
      </c>
    </row>
    <row r="89" spans="1:48" s="603" customFormat="1" ht="12.75" x14ac:dyDescent="0.2">
      <c r="A89" s="234"/>
      <c r="B89" s="602"/>
      <c r="C89" s="744"/>
      <c r="D89" s="581"/>
      <c r="E89" s="581"/>
      <c r="F89" s="581"/>
      <c r="G89" s="581"/>
      <c r="H89" s="581"/>
      <c r="I89" s="581"/>
      <c r="J89" s="581"/>
      <c r="K89" s="581"/>
      <c r="L89" s="581"/>
      <c r="M89" s="581"/>
      <c r="N89" s="581"/>
      <c r="O89" s="581"/>
      <c r="P89" s="581"/>
      <c r="Q89" s="581"/>
      <c r="R89" s="581"/>
      <c r="S89" s="581"/>
      <c r="T89" s="581"/>
      <c r="U89" s="581"/>
      <c r="V89" s="581"/>
      <c r="W89" s="581"/>
      <c r="X89" s="583"/>
      <c r="Y89" s="581"/>
      <c r="Z89" s="581"/>
      <c r="AA89" s="581"/>
      <c r="AB89" s="581"/>
      <c r="AC89" s="581"/>
      <c r="AD89" s="581"/>
      <c r="AE89" s="581"/>
      <c r="AF89" s="581"/>
      <c r="AG89" s="581"/>
      <c r="AH89" s="581"/>
      <c r="AI89" s="581"/>
      <c r="AJ89" s="581"/>
      <c r="AK89" s="581"/>
      <c r="AL89" s="581"/>
      <c r="AM89" s="581"/>
      <c r="AN89" s="581"/>
      <c r="AO89" s="581"/>
      <c r="AP89" s="581"/>
      <c r="AQ89" s="581"/>
      <c r="AR89" s="581"/>
      <c r="AS89" s="744"/>
      <c r="AV89" s="1640" t="e">
        <v>#N/A</v>
      </c>
    </row>
    <row r="90" spans="1:48" s="603" customFormat="1" ht="12.75" x14ac:dyDescent="0.2">
      <c r="A90" s="1072">
        <v>1860</v>
      </c>
      <c r="B90" s="1073" t="s">
        <v>93</v>
      </c>
      <c r="C90" s="1061">
        <f>SUM(D90:W90)</f>
        <v>0</v>
      </c>
      <c r="D90" s="880">
        <f>'O5 Details by Class &amp; Accounts'!I59</f>
        <v>0</v>
      </c>
      <c r="E90" s="880">
        <f>'O5 Details by Class &amp; Accounts'!J59</f>
        <v>0</v>
      </c>
      <c r="F90" s="880">
        <f>'O5 Details by Class &amp; Accounts'!K59</f>
        <v>0</v>
      </c>
      <c r="G90" s="880">
        <f>'O5 Details by Class &amp; Accounts'!L59</f>
        <v>0</v>
      </c>
      <c r="H90" s="880">
        <f>'O5 Details by Class &amp; Accounts'!M59</f>
        <v>0</v>
      </c>
      <c r="I90" s="880">
        <f>'O5 Details by Class &amp; Accounts'!N59</f>
        <v>0</v>
      </c>
      <c r="J90" s="880">
        <f>'O5 Details by Class &amp; Accounts'!O59</f>
        <v>0</v>
      </c>
      <c r="K90" s="880">
        <f>'O5 Details by Class &amp; Accounts'!P59</f>
        <v>0</v>
      </c>
      <c r="L90" s="880">
        <f>'O5 Details by Class &amp; Accounts'!Q59</f>
        <v>0</v>
      </c>
      <c r="M90" s="880">
        <f>'O5 Details by Class &amp; Accounts'!R59</f>
        <v>0</v>
      </c>
      <c r="N90" s="880">
        <f>'O5 Details by Class &amp; Accounts'!S59</f>
        <v>0</v>
      </c>
      <c r="O90" s="880">
        <f>'O5 Details by Class &amp; Accounts'!T59</f>
        <v>0</v>
      </c>
      <c r="P90" s="880">
        <f>'O5 Details by Class &amp; Accounts'!U59</f>
        <v>0</v>
      </c>
      <c r="Q90" s="880">
        <f>'O5 Details by Class &amp; Accounts'!V59</f>
        <v>0</v>
      </c>
      <c r="R90" s="880">
        <f>'O5 Details by Class &amp; Accounts'!W59</f>
        <v>0</v>
      </c>
      <c r="S90" s="880">
        <f>'O5 Details by Class &amp; Accounts'!X59</f>
        <v>0</v>
      </c>
      <c r="T90" s="880">
        <f>'O5 Details by Class &amp; Accounts'!Y59</f>
        <v>0</v>
      </c>
      <c r="U90" s="880">
        <f>'O5 Details by Class &amp; Accounts'!Z59</f>
        <v>0</v>
      </c>
      <c r="V90" s="880">
        <f>'O5 Details by Class &amp; Accounts'!AA59</f>
        <v>0</v>
      </c>
      <c r="W90" s="880">
        <f>'O5 Details by Class &amp; Accounts'!AB59</f>
        <v>0</v>
      </c>
      <c r="X90" s="1061">
        <f t="shared" si="3"/>
        <v>9261664</v>
      </c>
      <c r="Y90" s="880">
        <f>'O5 Details by Class &amp; Accounts'!AD59</f>
        <v>7141521.7416498447</v>
      </c>
      <c r="Z90" s="880">
        <f>'O5 Details by Class &amp; Accounts'!AE59</f>
        <v>1720751.4383761894</v>
      </c>
      <c r="AA90" s="880">
        <f>'O5 Details by Class &amp; Accounts'!AF59</f>
        <v>399390.81997396564</v>
      </c>
      <c r="AB90" s="880">
        <f>'O5 Details by Class &amp; Accounts'!AG59</f>
        <v>0</v>
      </c>
      <c r="AC90" s="880">
        <f>'O5 Details by Class &amp; Accounts'!AH59</f>
        <v>0</v>
      </c>
      <c r="AD90" s="880">
        <f>'O5 Details by Class &amp; Accounts'!AI59</f>
        <v>0</v>
      </c>
      <c r="AE90" s="880">
        <f>'O5 Details by Class &amp; Accounts'!AJ59</f>
        <v>0</v>
      </c>
      <c r="AF90" s="880">
        <f>'O5 Details by Class &amp; Accounts'!AK59</f>
        <v>0</v>
      </c>
      <c r="AG90" s="880">
        <f>'O5 Details by Class &amp; Accounts'!AL59</f>
        <v>0</v>
      </c>
      <c r="AH90" s="880">
        <f>'O5 Details by Class &amp; Accounts'!AM59</f>
        <v>0</v>
      </c>
      <c r="AI90" s="880">
        <f>'O5 Details by Class &amp; Accounts'!AN59</f>
        <v>0</v>
      </c>
      <c r="AJ90" s="880">
        <f>'O5 Details by Class &amp; Accounts'!AO59</f>
        <v>0</v>
      </c>
      <c r="AK90" s="880">
        <f>'O5 Details by Class &amp; Accounts'!AP59</f>
        <v>0</v>
      </c>
      <c r="AL90" s="880">
        <f>'O5 Details by Class &amp; Accounts'!AQ59</f>
        <v>0</v>
      </c>
      <c r="AM90" s="880">
        <f>'O5 Details by Class &amp; Accounts'!AR59</f>
        <v>0</v>
      </c>
      <c r="AN90" s="880">
        <f>'O5 Details by Class &amp; Accounts'!AS59</f>
        <v>0</v>
      </c>
      <c r="AO90" s="880">
        <f>'O5 Details by Class &amp; Accounts'!AT59</f>
        <v>0</v>
      </c>
      <c r="AP90" s="880">
        <f>'O5 Details by Class &amp; Accounts'!AU59</f>
        <v>0</v>
      </c>
      <c r="AQ90" s="880">
        <f>'O5 Details by Class &amp; Accounts'!AV59</f>
        <v>0</v>
      </c>
      <c r="AR90" s="880">
        <f>'O5 Details by Class &amp; Accounts'!AW59</f>
        <v>0</v>
      </c>
      <c r="AS90" s="1061">
        <f t="shared" si="0"/>
        <v>9261664</v>
      </c>
      <c r="AV90" s="1640" t="s">
        <v>774</v>
      </c>
    </row>
    <row r="91" spans="1:48" s="603" customFormat="1" ht="12.75" x14ac:dyDescent="0.2">
      <c r="A91" s="234"/>
      <c r="B91" s="602"/>
      <c r="C91" s="744"/>
      <c r="D91" s="581"/>
      <c r="E91" s="581"/>
      <c r="F91" s="581"/>
      <c r="G91" s="581"/>
      <c r="H91" s="581"/>
      <c r="I91" s="581"/>
      <c r="J91" s="581"/>
      <c r="K91" s="581"/>
      <c r="L91" s="581"/>
      <c r="M91" s="581"/>
      <c r="N91" s="581"/>
      <c r="O91" s="581"/>
      <c r="P91" s="581"/>
      <c r="Q91" s="581"/>
      <c r="R91" s="581"/>
      <c r="S91" s="581"/>
      <c r="T91" s="581"/>
      <c r="U91" s="581"/>
      <c r="V91" s="581"/>
      <c r="W91" s="581"/>
      <c r="X91" s="583"/>
      <c r="Y91" s="581"/>
      <c r="Z91" s="581"/>
      <c r="AA91" s="581"/>
      <c r="AB91" s="581"/>
      <c r="AC91" s="581"/>
      <c r="AD91" s="581"/>
      <c r="AE91" s="581"/>
      <c r="AF91" s="581"/>
      <c r="AG91" s="581"/>
      <c r="AH91" s="581"/>
      <c r="AI91" s="581"/>
      <c r="AJ91" s="581"/>
      <c r="AK91" s="581"/>
      <c r="AL91" s="581"/>
      <c r="AM91" s="581"/>
      <c r="AN91" s="581"/>
      <c r="AO91" s="581"/>
      <c r="AP91" s="581"/>
      <c r="AQ91" s="581"/>
      <c r="AR91" s="581"/>
      <c r="AS91" s="744"/>
      <c r="AV91" s="1640" t="e">
        <v>#N/A</v>
      </c>
    </row>
    <row r="92" spans="1:48" s="603" customFormat="1" ht="12.75" x14ac:dyDescent="0.2">
      <c r="A92" s="234" t="s">
        <v>793</v>
      </c>
      <c r="B92" s="602" t="s">
        <v>763</v>
      </c>
      <c r="C92" s="583">
        <f>SUM(D92:W92)</f>
        <v>120133841.54999998</v>
      </c>
      <c r="D92" s="581">
        <f t="shared" ref="D92:W92" si="26">D88+D90</f>
        <v>54605966.420529187</v>
      </c>
      <c r="E92" s="581">
        <f t="shared" si="26"/>
        <v>22351843.238099493</v>
      </c>
      <c r="F92" s="581">
        <f t="shared" si="26"/>
        <v>42179622.779056132</v>
      </c>
      <c r="G92" s="581">
        <f t="shared" si="26"/>
        <v>0</v>
      </c>
      <c r="H92" s="581">
        <f t="shared" si="26"/>
        <v>0</v>
      </c>
      <c r="I92" s="581">
        <f t="shared" si="26"/>
        <v>0</v>
      </c>
      <c r="J92" s="581">
        <f t="shared" si="26"/>
        <v>984007.93638635299</v>
      </c>
      <c r="K92" s="581">
        <f t="shared" si="26"/>
        <v>473.08250156137774</v>
      </c>
      <c r="L92" s="581">
        <f t="shared" si="26"/>
        <v>11928.093427274103</v>
      </c>
      <c r="M92" s="581">
        <f t="shared" si="26"/>
        <v>0</v>
      </c>
      <c r="N92" s="581">
        <f t="shared" si="26"/>
        <v>0</v>
      </c>
      <c r="O92" s="581">
        <f t="shared" si="26"/>
        <v>0</v>
      </c>
      <c r="P92" s="581">
        <f t="shared" si="26"/>
        <v>0</v>
      </c>
      <c r="Q92" s="581">
        <f t="shared" si="26"/>
        <v>0</v>
      </c>
      <c r="R92" s="581">
        <f t="shared" si="26"/>
        <v>0</v>
      </c>
      <c r="S92" s="581">
        <f t="shared" si="26"/>
        <v>0</v>
      </c>
      <c r="T92" s="581">
        <f t="shared" si="26"/>
        <v>0</v>
      </c>
      <c r="U92" s="581">
        <f t="shared" si="26"/>
        <v>0</v>
      </c>
      <c r="V92" s="581">
        <f t="shared" si="26"/>
        <v>0</v>
      </c>
      <c r="W92" s="581">
        <f t="shared" si="26"/>
        <v>0</v>
      </c>
      <c r="X92" s="583">
        <f t="shared" si="3"/>
        <v>75192778.949999988</v>
      </c>
      <c r="Y92" s="581">
        <f t="shared" ref="Y92:AR92" si="27">Y88+Y90</f>
        <v>65907428.849401794</v>
      </c>
      <c r="Z92" s="581">
        <f t="shared" si="27"/>
        <v>5797730.669189753</v>
      </c>
      <c r="AA92" s="581">
        <f t="shared" si="27"/>
        <v>872569.04089975718</v>
      </c>
      <c r="AB92" s="581">
        <f t="shared" si="27"/>
        <v>0</v>
      </c>
      <c r="AC92" s="581">
        <f t="shared" si="27"/>
        <v>0</v>
      </c>
      <c r="AD92" s="581">
        <f t="shared" si="27"/>
        <v>0</v>
      </c>
      <c r="AE92" s="581">
        <f t="shared" si="27"/>
        <v>1984158.7546484126</v>
      </c>
      <c r="AF92" s="581">
        <f t="shared" si="27"/>
        <v>349955.29878228012</v>
      </c>
      <c r="AG92" s="581">
        <f t="shared" si="27"/>
        <v>280936.33707799716</v>
      </c>
      <c r="AH92" s="581">
        <f t="shared" si="27"/>
        <v>0</v>
      </c>
      <c r="AI92" s="581">
        <f t="shared" si="27"/>
        <v>0</v>
      </c>
      <c r="AJ92" s="581">
        <f t="shared" si="27"/>
        <v>0</v>
      </c>
      <c r="AK92" s="581">
        <f t="shared" si="27"/>
        <v>0</v>
      </c>
      <c r="AL92" s="581">
        <f t="shared" si="27"/>
        <v>0</v>
      </c>
      <c r="AM92" s="581">
        <f t="shared" si="27"/>
        <v>0</v>
      </c>
      <c r="AN92" s="581">
        <f t="shared" si="27"/>
        <v>0</v>
      </c>
      <c r="AO92" s="581">
        <f t="shared" si="27"/>
        <v>0</v>
      </c>
      <c r="AP92" s="581">
        <f t="shared" si="27"/>
        <v>0</v>
      </c>
      <c r="AQ92" s="581">
        <f t="shared" si="27"/>
        <v>0</v>
      </c>
      <c r="AR92" s="581">
        <f t="shared" si="27"/>
        <v>0</v>
      </c>
      <c r="AS92" s="583">
        <f t="shared" si="0"/>
        <v>195326620.49999997</v>
      </c>
      <c r="AV92" s="1640" t="e">
        <v>#N/A</v>
      </c>
    </row>
    <row r="93" spans="1:48" s="603" customFormat="1" ht="12.75" x14ac:dyDescent="0.2">
      <c r="A93" s="234"/>
      <c r="B93" s="602"/>
      <c r="C93" s="583"/>
      <c r="D93" s="581"/>
      <c r="E93" s="581"/>
      <c r="F93" s="581"/>
      <c r="G93" s="581"/>
      <c r="H93" s="581"/>
      <c r="I93" s="581"/>
      <c r="J93" s="581"/>
      <c r="K93" s="581"/>
      <c r="L93" s="581"/>
      <c r="M93" s="581"/>
      <c r="N93" s="581"/>
      <c r="O93" s="581"/>
      <c r="P93" s="581"/>
      <c r="Q93" s="581"/>
      <c r="R93" s="581"/>
      <c r="S93" s="581"/>
      <c r="T93" s="581"/>
      <c r="U93" s="581"/>
      <c r="V93" s="581"/>
      <c r="W93" s="581"/>
      <c r="X93" s="583"/>
      <c r="Y93" s="581"/>
      <c r="Z93" s="581"/>
      <c r="AA93" s="581"/>
      <c r="AB93" s="581"/>
      <c r="AC93" s="581"/>
      <c r="AD93" s="581"/>
      <c r="AE93" s="581"/>
      <c r="AF93" s="581"/>
      <c r="AG93" s="581"/>
      <c r="AH93" s="581"/>
      <c r="AI93" s="581"/>
      <c r="AJ93" s="581"/>
      <c r="AK93" s="581"/>
      <c r="AL93" s="581"/>
      <c r="AM93" s="581"/>
      <c r="AN93" s="581"/>
      <c r="AO93" s="581"/>
      <c r="AP93" s="581"/>
      <c r="AQ93" s="581"/>
      <c r="AR93" s="581"/>
      <c r="AS93" s="744"/>
      <c r="AV93" s="1640" t="e">
        <v>#N/A</v>
      </c>
    </row>
    <row r="94" spans="1:48" s="603" customFormat="1" ht="12.75" x14ac:dyDescent="0.2">
      <c r="A94" s="1673" t="s">
        <v>1702</v>
      </c>
      <c r="B94" s="1074" t="s">
        <v>763</v>
      </c>
      <c r="C94" s="1061">
        <f>SUM(D94:W94)</f>
        <v>123121483.54999998</v>
      </c>
      <c r="D94" s="880">
        <f>D27+D31+D35+D39+D43+D45+D50+D56+D61+D66+D73+D78+D82+D86+D90+SUM('I9 Direct Allocation'!AC27:AC40)</f>
        <v>56167981.346733153</v>
      </c>
      <c r="E94" s="880">
        <f>E27+E31+E35+E39+E43+E45+E50+E56+E61+E66+E73+E78+E82+E86+E90+SUM('I9 Direct Allocation'!AD27:AD40)</f>
        <v>22799513.156392269</v>
      </c>
      <c r="F94" s="880">
        <f>F27+F31+F35+F39+F43+F45+F50+F56+F61+F66+F73+F78+F82+F86+F90+SUM('I9 Direct Allocation'!AE27:AE40)</f>
        <v>43120923.168103911</v>
      </c>
      <c r="G94" s="880">
        <f>G27+G31+G35+G39+G43+G45+G50+G56+G61+G66+G73+G78+G82+G86+G90+SUM('I9 Direct Allocation'!AF27:AF40)</f>
        <v>0</v>
      </c>
      <c r="H94" s="880">
        <f>H27+H31+H35+H39+H43+H45+H50+H56+H61+H66+H73+H78+H82+H86+H90+SUM('I9 Direct Allocation'!AG27:AG40)</f>
        <v>0</v>
      </c>
      <c r="I94" s="880">
        <f>I27+I31+I35+I39+I43+I45+I50+I56+I61+I66+I73+I78+I82+I86+I90+SUM('I9 Direct Allocation'!AH27:AH40)</f>
        <v>0</v>
      </c>
      <c r="J94" s="880">
        <f>J27+J31+J35+J39+J43+J45+J50+J56+J61+J66+J73+J78+J82+J86+J90+SUM('I9 Direct Allocation'!AI27:AI40)</f>
        <v>1016646.9977374101</v>
      </c>
      <c r="K94" s="880">
        <f>K27+K31+K35+K39+K43+K45+K50+K56+K61+K66+K73+K78+K82+K86+K90+SUM('I9 Direct Allocation'!AJ27:AJ40)</f>
        <v>2077.3461017305412</v>
      </c>
      <c r="L94" s="880">
        <f>L27+L31+L35+L39+L43+L45+L50+L56+L61+L66+L73+L78+L82+L86+L90+SUM('I9 Direct Allocation'!AK27:AK40)</f>
        <v>14341.534931517293</v>
      </c>
      <c r="M94" s="880">
        <f>M27+M31+M35+M39+M43+M45+M50+M56+M61+M66+M73+M78+M82+M86+M90+SUM('I9 Direct Allocation'!AL27:AL40)</f>
        <v>0</v>
      </c>
      <c r="N94" s="880">
        <f>N27+N31+N35+N39+N43+N45+N50+N56+N61+N66+N73+N78+N82+N86+N90+SUM('I9 Direct Allocation'!AM27:AM40)</f>
        <v>0</v>
      </c>
      <c r="O94" s="880">
        <f>O27+O31+O35+O39+O43+O45+O50+O56+O61+O66+O73+O78+O82+O86+O90+SUM('I9 Direct Allocation'!AN27:AN40)</f>
        <v>0</v>
      </c>
      <c r="P94" s="880">
        <f>P27+P31+P35+P39+P43+P45+P50+P56+P61+P66+P73+P78+P82+P86+P90+SUM('I9 Direct Allocation'!AO27:AO40)</f>
        <v>0</v>
      </c>
      <c r="Q94" s="880">
        <f>Q27+Q31+Q35+Q39+Q43+Q45+Q50+Q56+Q61+Q66+Q73+Q78+Q82+Q86+Q90+SUM('I9 Direct Allocation'!AP27:AP40)</f>
        <v>0</v>
      </c>
      <c r="R94" s="880">
        <f>R27+R31+R35+R39+R43+R45+R50+R56+R61+R66+R73+R78+R82+R86+R90+SUM('I9 Direct Allocation'!AQ27:AQ40)</f>
        <v>0</v>
      </c>
      <c r="S94" s="880">
        <f>S27+S31+S35+S39+S43+S45+S50+S56+S61+S66+S73+S78+S82+S86+S90+SUM('I9 Direct Allocation'!AR27:AR40)</f>
        <v>0</v>
      </c>
      <c r="T94" s="880">
        <f>T27+T31+T35+T39+T43+T45+T50+T56+T61+T66+T73+T78+T82+T86+T90+SUM('I9 Direct Allocation'!AS27:AS40)</f>
        <v>0</v>
      </c>
      <c r="U94" s="880">
        <f>U27+U31+U35+U39+U43+U45+U50+U56+U61+U66+U73+U78+U82+U86+U90+SUM('I9 Direct Allocation'!AT27:AT40)</f>
        <v>0</v>
      </c>
      <c r="V94" s="880">
        <f>V27+V31+V35+V39+V43+V45+V50+V56+V61+V66+V73+V78+V82+V86+V90+SUM('I9 Direct Allocation'!AU27:AU40)</f>
        <v>0</v>
      </c>
      <c r="W94" s="880">
        <f>W27+W31+W35+W39+W43+W45+W50+W56+W61+W66+W73+W78+W82+W86+W90+SUM('I9 Direct Allocation'!AV27:AV40)</f>
        <v>0</v>
      </c>
      <c r="X94" s="1061">
        <f t="shared" si="3"/>
        <v>75192778.949999988</v>
      </c>
      <c r="Y94" s="880">
        <f>Y27+Y31+Y35+Y39+Y43+Y45+Y50+Y56+Y61+Y66+Y73+Y78+Y82+Y86+Y90+SUM('I9 Direct Allocation'!BA27:BA40)</f>
        <v>65907428.849401794</v>
      </c>
      <c r="Z94" s="880">
        <f>Z27+Z31+Z35+Z39+Z43+Z45+Z50+Z56+Z61+Z66+Z73+Z78+Z82+Z86+Z90+SUM('I9 Direct Allocation'!BB27:BB40)</f>
        <v>5797730.669189753</v>
      </c>
      <c r="AA94" s="880">
        <f>AA27+AA31+AA35+AA39+AA43+AA45+AA50+AA56+AA61+AA66+AA73+AA78+AA82+AA86+AA90+SUM('I9 Direct Allocation'!BC27:BC40)</f>
        <v>872569.04089975718</v>
      </c>
      <c r="AB94" s="880">
        <f>AB27+AB31+AB35+AB39+AB43+AB45+AB50+AB56+AB61+AB66+AB73+AB78+AB82+AB86+AB90+SUM('I9 Direct Allocation'!BD27:BD40)</f>
        <v>0</v>
      </c>
      <c r="AC94" s="880">
        <f>AC27+AC31+AC35+AC39+AC43+AC45+AC50+AC56+AC61+AC66+AC73+AC78+AC82+AC86+AC90+SUM('I9 Direct Allocation'!BE27:BE40)</f>
        <v>0</v>
      </c>
      <c r="AD94" s="880">
        <f>AD27+AD31+AD35+AD39+AD43+AD45+AD50+AD56+AD61+AD66+AD73+AD78+AD82+AD86+AD90+SUM('I9 Direct Allocation'!BF27:BF40)</f>
        <v>0</v>
      </c>
      <c r="AE94" s="880">
        <f>AE27+AE31+AE35+AE39+AE43+AE45+AE50+AE56+AE61+AE66+AE73+AE78+AE82+AE86+AE90+SUM('I9 Direct Allocation'!BG27:BG40)</f>
        <v>1984158.7546484121</v>
      </c>
      <c r="AF94" s="880">
        <f>AF27+AF31+AF35+AF39+AF43+AF45+AF50+AF56+AF61+AF66+AF73+AF78+AF82+AF86+AF90+SUM('I9 Direct Allocation'!BH27:BH40)</f>
        <v>349955.29878228012</v>
      </c>
      <c r="AG94" s="880">
        <f>AG27+AG31+AG35+AG39+AG43+AG45+AG50+AG56+AG61+AG66+AG73+AG78+AG82+AG86+AG90+SUM('I9 Direct Allocation'!BI27:BI40)</f>
        <v>280936.33707799716</v>
      </c>
      <c r="AH94" s="880">
        <f>AH27+AH31+AH35+AH39+AH43+AH45+AH50+AH56+AH61+AH66+AH73+AH78+AH82+AH86+AH90+SUM('I9 Direct Allocation'!BJ27:BJ40)</f>
        <v>0</v>
      </c>
      <c r="AI94" s="880">
        <f>AI27+AI31+AI35+AI39+AI43+AI45+AI50+AI56+AI61+AI66+AI73+AI78+AI82+AI86+AI90+SUM('I9 Direct Allocation'!BK27:BK40)</f>
        <v>0</v>
      </c>
      <c r="AJ94" s="880">
        <f>AJ27+AJ31+AJ35+AJ39+AJ43+AJ45+AJ50+AJ56+AJ61+AJ66+AJ73+AJ78+AJ82+AJ86+AJ90+SUM('I9 Direct Allocation'!BL27:BL40)</f>
        <v>0</v>
      </c>
      <c r="AK94" s="880">
        <f>AK27+AK31+AK35+AK39+AK43+AK45+AK50+AK56+AK61+AK66+AK73+AK78+AK82+AK86+AK90+SUM('I9 Direct Allocation'!BM27:BM40)</f>
        <v>0</v>
      </c>
      <c r="AL94" s="880">
        <f>AL27+AL31+AL35+AL39+AL43+AL45+AL50+AL56+AL61+AL66+AL73+AL78+AL82+AL86+AL90+SUM('I9 Direct Allocation'!BN27:BN40)</f>
        <v>0</v>
      </c>
      <c r="AM94" s="880">
        <f>AM27+AM31+AM35+AM39+AM43+AM45+AM50+AM56+AM61+AM66+AM73+AM78+AM82+AM86+AM90+SUM('I9 Direct Allocation'!BO27:BO40)</f>
        <v>0</v>
      </c>
      <c r="AN94" s="880">
        <f>AN27+AN31+AN35+AN39+AN43+AN45+AN50+AN56+AN61+AN66+AN73+AN78+AN82+AN86+AN90+SUM('I9 Direct Allocation'!BP27:BP40)</f>
        <v>0</v>
      </c>
      <c r="AO94" s="880">
        <f>AO27+AO31+AO35+AO39+AO43+AO45+AO50+AO56+AO61+AO66+AO73+AO78+AO82+AO86+AO90+SUM('I9 Direct Allocation'!BQ27:BQ40)</f>
        <v>0</v>
      </c>
      <c r="AP94" s="880">
        <f>AP27+AP31+AP35+AP39+AP43+AP45+AP50+AP56+AP61+AP66+AP73+AP78+AP82+AP86+AP90+SUM('I9 Direct Allocation'!BR27:BR40)</f>
        <v>0</v>
      </c>
      <c r="AQ94" s="880">
        <f>AQ27+AQ31+AQ35+AQ39+AQ43+AQ45+AQ50+AQ56+AQ61+AQ66+AQ73+AQ78+AQ82+AQ86+AQ90+SUM('I9 Direct Allocation'!BS27:BS40)</f>
        <v>0</v>
      </c>
      <c r="AR94" s="880">
        <f>AR27+AR31+AR35+AR39+AR43+AR45+AR50+AR56+AR61+AR66+AR73+AR78+AR82+AR86+AR90+SUM('I9 Direct Allocation'!BT27:BT40)</f>
        <v>0</v>
      </c>
      <c r="AS94" s="880">
        <f>AS27+AS31+AS35+AS39+AS43+AS45+AS50+AS56+AS61+AS66+AS73+AS78+AS82+AS86+AS90+SUM('I9 Direct Allocation'!BU27:BU40)</f>
        <v>198314262.5</v>
      </c>
      <c r="AV94" s="1640" t="e">
        <v>#N/A</v>
      </c>
    </row>
    <row r="95" spans="1:48" s="1940" customFormat="1" ht="12.75" x14ac:dyDescent="0.2">
      <c r="A95" s="1936"/>
      <c r="B95" s="1937"/>
      <c r="C95" s="1938"/>
      <c r="D95" s="1939"/>
      <c r="E95" s="1939"/>
      <c r="F95" s="1939"/>
      <c r="G95" s="1939"/>
      <c r="H95" s="1939"/>
      <c r="I95" s="1939"/>
      <c r="J95" s="1939"/>
      <c r="K95" s="1939"/>
      <c r="L95" s="1939"/>
      <c r="M95" s="1939"/>
      <c r="N95" s="1939"/>
      <c r="O95" s="1939"/>
      <c r="P95" s="1939"/>
      <c r="Q95" s="1939"/>
      <c r="R95" s="1939"/>
      <c r="S95" s="1939"/>
      <c r="T95" s="1939"/>
      <c r="U95" s="1939"/>
      <c r="V95" s="1939"/>
      <c r="W95" s="1939"/>
      <c r="X95" s="1938"/>
      <c r="Y95" s="1939"/>
      <c r="Z95" s="1939"/>
      <c r="AA95" s="1939"/>
      <c r="AB95" s="1939"/>
      <c r="AC95" s="1939"/>
      <c r="AD95" s="1939"/>
      <c r="AE95" s="1939"/>
      <c r="AF95" s="1939"/>
      <c r="AG95" s="1939"/>
      <c r="AH95" s="1939"/>
      <c r="AI95" s="1939"/>
      <c r="AJ95" s="1939"/>
      <c r="AK95" s="1939"/>
      <c r="AL95" s="1939"/>
      <c r="AM95" s="1939"/>
      <c r="AN95" s="1939"/>
      <c r="AO95" s="1939"/>
      <c r="AP95" s="1939"/>
      <c r="AQ95" s="1939"/>
      <c r="AR95" s="1939"/>
      <c r="AS95" s="1939"/>
      <c r="AV95" s="1941"/>
    </row>
    <row r="96" spans="1:48" s="1940" customFormat="1" ht="12.75" x14ac:dyDescent="0.2">
      <c r="A96" s="1936"/>
      <c r="B96" s="1937"/>
      <c r="C96" s="1938"/>
      <c r="D96" s="1939"/>
      <c r="E96" s="1939"/>
      <c r="F96" s="1939"/>
      <c r="G96" s="1939"/>
      <c r="H96" s="1939"/>
      <c r="I96" s="1939"/>
      <c r="J96" s="1939"/>
      <c r="K96" s="1939"/>
      <c r="L96" s="1939"/>
      <c r="M96" s="1939"/>
      <c r="N96" s="1939"/>
      <c r="O96" s="1939"/>
      <c r="P96" s="1939"/>
      <c r="Q96" s="1939"/>
      <c r="R96" s="1939"/>
      <c r="S96" s="1939"/>
      <c r="T96" s="1939"/>
      <c r="U96" s="1939"/>
      <c r="V96" s="1939"/>
      <c r="W96" s="1939"/>
      <c r="X96" s="1938"/>
      <c r="Y96" s="1939"/>
      <c r="Z96" s="1939"/>
      <c r="AA96" s="1939"/>
      <c r="AB96" s="1939"/>
      <c r="AC96" s="1939"/>
      <c r="AD96" s="1939"/>
      <c r="AE96" s="1939"/>
      <c r="AF96" s="1939"/>
      <c r="AG96" s="1939"/>
      <c r="AH96" s="1939"/>
      <c r="AI96" s="1939"/>
      <c r="AJ96" s="1939"/>
      <c r="AK96" s="1939"/>
      <c r="AL96" s="1939"/>
      <c r="AM96" s="1939"/>
      <c r="AN96" s="1939"/>
      <c r="AO96" s="1939"/>
      <c r="AP96" s="1939"/>
      <c r="AQ96" s="1939"/>
      <c r="AR96" s="1939"/>
      <c r="AS96" s="1939"/>
      <c r="AV96" s="1941"/>
    </row>
    <row r="97" spans="1:48" s="603" customFormat="1" ht="25.5" x14ac:dyDescent="0.2">
      <c r="A97" s="1698" t="s">
        <v>337</v>
      </c>
      <c r="B97" s="624" t="s">
        <v>464</v>
      </c>
      <c r="C97" s="583">
        <f>SUM(D97:W97)</f>
        <v>191045827.70499998</v>
      </c>
      <c r="D97" s="581">
        <f>D98+'O7 Amortization'!G58+'O7 Amortization'!AB58</f>
        <v>117811392.5438884</v>
      </c>
      <c r="E97" s="581">
        <f>E98+'O7 Amortization'!H58+'O7 Amortization'!AC58</f>
        <v>27498326.139274258</v>
      </c>
      <c r="F97" s="581">
        <f>F98+'O7 Amortization'!I58+'O7 Amortization'!AD58</f>
        <v>42271034.819413282</v>
      </c>
      <c r="G97" s="581">
        <f>G98+'O7 Amortization'!J58+'O7 Amortization'!AE58</f>
        <v>0</v>
      </c>
      <c r="H97" s="581">
        <f>H98+'O7 Amortization'!K58+'O7 Amortization'!AF58</f>
        <v>0</v>
      </c>
      <c r="I97" s="581">
        <f>I98+'O7 Amortization'!L58+'O7 Amortization'!AG58</f>
        <v>0</v>
      </c>
      <c r="J97" s="581">
        <f>J98+'O7 Amortization'!M58+'O7 Amortization'!AH58</f>
        <v>2848724.570258555</v>
      </c>
      <c r="K97" s="581">
        <f>K98+'O7 Amortization'!N58+'O7 Amortization'!AI58</f>
        <v>335179.42276094278</v>
      </c>
      <c r="L97" s="581">
        <f>L98+'O7 Amortization'!O58+'O7 Amortization'!AJ58</f>
        <v>281170.20940455451</v>
      </c>
      <c r="M97" s="581">
        <f>M98+'O7 Amortization'!P58+'O7 Amortization'!AK58</f>
        <v>0</v>
      </c>
      <c r="N97" s="581">
        <f>N98+'O7 Amortization'!Q58+'O7 Amortization'!AL58</f>
        <v>0</v>
      </c>
      <c r="O97" s="581">
        <f>O98+'O7 Amortization'!R58+'O7 Amortization'!AM58</f>
        <v>0</v>
      </c>
      <c r="P97" s="581">
        <f>P98+'O7 Amortization'!S58+'O7 Amortization'!AN58</f>
        <v>0</v>
      </c>
      <c r="Q97" s="581">
        <f>Q98+'O7 Amortization'!T58+'O7 Amortization'!AO58</f>
        <v>0</v>
      </c>
      <c r="R97" s="581">
        <f>R98+'O7 Amortization'!U58+'O7 Amortization'!AP58</f>
        <v>0</v>
      </c>
      <c r="S97" s="581">
        <f>S98+'O7 Amortization'!V58+'O7 Amortization'!AQ58</f>
        <v>0</v>
      </c>
      <c r="T97" s="581">
        <f>T98+'O7 Amortization'!W58+'O7 Amortization'!AR58</f>
        <v>0</v>
      </c>
      <c r="U97" s="581">
        <f>U98+'O7 Amortization'!X58+'O7 Amortization'!AS58</f>
        <v>0</v>
      </c>
      <c r="V97" s="581">
        <f>V98+'O7 Amortization'!Y58+'O7 Amortization'!AT58</f>
        <v>0</v>
      </c>
      <c r="W97" s="581">
        <f>W98+'O7 Amortization'!Z58+'O7 Amortization'!AU58</f>
        <v>0</v>
      </c>
      <c r="X97" s="583"/>
      <c r="Y97" s="581"/>
      <c r="Z97" s="581"/>
      <c r="AA97" s="581"/>
      <c r="AB97" s="581"/>
      <c r="AC97" s="581"/>
      <c r="AD97" s="581"/>
      <c r="AE97" s="581"/>
      <c r="AF97" s="581"/>
      <c r="AG97" s="581"/>
      <c r="AH97" s="581"/>
      <c r="AI97" s="581"/>
      <c r="AJ97" s="581"/>
      <c r="AK97" s="581"/>
      <c r="AL97" s="581"/>
      <c r="AM97" s="581"/>
      <c r="AN97" s="581"/>
      <c r="AO97" s="581"/>
      <c r="AP97" s="581"/>
      <c r="AQ97" s="581"/>
      <c r="AR97" s="581"/>
      <c r="AS97" s="581"/>
      <c r="AV97" s="1640"/>
    </row>
    <row r="98" spans="1:48" s="603" customFormat="1" ht="25.5" x14ac:dyDescent="0.2">
      <c r="A98" s="497"/>
      <c r="B98" s="624" t="s">
        <v>465</v>
      </c>
      <c r="C98" s="583">
        <f>SUM(D98:W98)</f>
        <v>198314262.5</v>
      </c>
      <c r="D98" s="581">
        <f>D94+Y94+'I9 Direct Allocation'!E23</f>
        <v>122075410.19613495</v>
      </c>
      <c r="E98" s="581">
        <f>E94+Z94+'I9 Direct Allocation'!F23</f>
        <v>28597243.82558202</v>
      </c>
      <c r="F98" s="581">
        <f>F94+AA94+'I9 Direct Allocation'!G23</f>
        <v>43993492.209003665</v>
      </c>
      <c r="G98" s="581">
        <f>G94+AB94+'I9 Direct Allocation'!H23</f>
        <v>0</v>
      </c>
      <c r="H98" s="581">
        <f>H94+AC94+'I9 Direct Allocation'!I23</f>
        <v>0</v>
      </c>
      <c r="I98" s="581">
        <f>I94+AD94+'I9 Direct Allocation'!J23</f>
        <v>0</v>
      </c>
      <c r="J98" s="581">
        <f>J94+AE94+'I9 Direct Allocation'!K23</f>
        <v>3000805.7523858221</v>
      </c>
      <c r="K98" s="581">
        <f>K94+AF94+'I9 Direct Allocation'!L23</f>
        <v>352032.64488401066</v>
      </c>
      <c r="L98" s="581">
        <f>L94+AG94+'I9 Direct Allocation'!M23</f>
        <v>295277.87200951448</v>
      </c>
      <c r="M98" s="581">
        <f>M94+AH94+'I9 Direct Allocation'!N23</f>
        <v>0</v>
      </c>
      <c r="N98" s="581">
        <f>N94+AI94+'I9 Direct Allocation'!O23</f>
        <v>0</v>
      </c>
      <c r="O98" s="581">
        <f>O94+AJ94+'I9 Direct Allocation'!P23</f>
        <v>0</v>
      </c>
      <c r="P98" s="581">
        <f>P94+AK94+'I9 Direct Allocation'!Q23</f>
        <v>0</v>
      </c>
      <c r="Q98" s="581">
        <f>Q94+AL94+'I9 Direct Allocation'!R23</f>
        <v>0</v>
      </c>
      <c r="R98" s="581">
        <f>R94+AM94+'I9 Direct Allocation'!S23</f>
        <v>0</v>
      </c>
      <c r="S98" s="581">
        <f>S94+AN94+'I9 Direct Allocation'!T23</f>
        <v>0</v>
      </c>
      <c r="T98" s="581">
        <f>T94+AO94+'I9 Direct Allocation'!U23</f>
        <v>0</v>
      </c>
      <c r="U98" s="581">
        <f>U94+AP94+'I9 Direct Allocation'!V23</f>
        <v>0</v>
      </c>
      <c r="V98" s="581">
        <f>V94+AQ94+'I9 Direct Allocation'!W23</f>
        <v>0</v>
      </c>
      <c r="W98" s="581">
        <f>W94+AR94+'I9 Direct Allocation'!X23</f>
        <v>0</v>
      </c>
      <c r="X98" s="583"/>
      <c r="Y98" s="581"/>
      <c r="Z98" s="581"/>
      <c r="AA98" s="581"/>
      <c r="AB98" s="581"/>
      <c r="AC98" s="581"/>
      <c r="AD98" s="581"/>
      <c r="AE98" s="581"/>
      <c r="AF98" s="581"/>
      <c r="AG98" s="581"/>
      <c r="AH98" s="581"/>
      <c r="AI98" s="581"/>
      <c r="AJ98" s="581"/>
      <c r="AK98" s="581"/>
      <c r="AL98" s="581"/>
      <c r="AM98" s="581"/>
      <c r="AN98" s="581"/>
      <c r="AO98" s="581"/>
      <c r="AP98" s="581"/>
      <c r="AQ98" s="581"/>
      <c r="AR98" s="581"/>
      <c r="AS98" s="581"/>
      <c r="AV98" s="1640"/>
    </row>
    <row r="99" spans="1:48" s="603" customFormat="1" ht="12.75" x14ac:dyDescent="0.2">
      <c r="A99" s="234"/>
      <c r="B99" s="602"/>
      <c r="C99" s="583"/>
      <c r="D99" s="581"/>
      <c r="E99" s="581"/>
      <c r="F99" s="581"/>
      <c r="G99" s="581"/>
      <c r="H99" s="581"/>
      <c r="I99" s="581"/>
      <c r="J99" s="581"/>
      <c r="K99" s="581"/>
      <c r="L99" s="581"/>
      <c r="M99" s="581"/>
      <c r="N99" s="581"/>
      <c r="O99" s="581"/>
      <c r="P99" s="581"/>
      <c r="Q99" s="581"/>
      <c r="R99" s="581"/>
      <c r="S99" s="581"/>
      <c r="T99" s="581"/>
      <c r="U99" s="581"/>
      <c r="V99" s="581"/>
      <c r="W99" s="581"/>
      <c r="X99" s="583"/>
      <c r="Y99" s="581"/>
      <c r="Z99" s="581"/>
      <c r="AA99" s="581"/>
      <c r="AB99" s="581"/>
      <c r="AC99" s="581"/>
      <c r="AD99" s="581"/>
      <c r="AE99" s="581"/>
      <c r="AF99" s="581"/>
      <c r="AG99" s="581"/>
      <c r="AH99" s="581"/>
      <c r="AI99" s="581"/>
      <c r="AJ99" s="581"/>
      <c r="AK99" s="581"/>
      <c r="AL99" s="581"/>
      <c r="AM99" s="581"/>
      <c r="AN99" s="581"/>
      <c r="AO99" s="581"/>
      <c r="AP99" s="581"/>
      <c r="AQ99" s="581"/>
      <c r="AR99" s="581"/>
      <c r="AS99" s="744"/>
      <c r="AV99" s="1640"/>
    </row>
    <row r="100" spans="1:48" s="603" customFormat="1" ht="18" customHeight="1" x14ac:dyDescent="0.2">
      <c r="A100" s="234"/>
      <c r="B100" s="602" t="s">
        <v>582</v>
      </c>
      <c r="C100" s="583">
        <f>SUM(D100:W100)</f>
        <v>-106139292.145</v>
      </c>
      <c r="D100" s="235">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-65072266.960481152</v>
      </c>
      <c r="E100" s="235">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-15473213.54352643</v>
      </c>
      <c r="F100" s="235">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-23583469.567703415</v>
      </c>
      <c r="G100" s="235">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35">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35">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0</v>
      </c>
      <c r="J100" s="235">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-1660222.5603740853</v>
      </c>
      <c r="K100" s="235">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-190480.20364514901</v>
      </c>
      <c r="L100" s="235">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-159639.30926976915</v>
      </c>
      <c r="M100" s="235">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35">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35">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35">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35">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35">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35">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35">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35">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35">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35">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583"/>
      <c r="Y100" s="581"/>
      <c r="Z100" s="581"/>
      <c r="AA100" s="581"/>
      <c r="AB100" s="581"/>
      <c r="AC100" s="581"/>
      <c r="AD100" s="581"/>
      <c r="AE100" s="581"/>
      <c r="AF100" s="581"/>
      <c r="AG100" s="581"/>
      <c r="AH100" s="581"/>
      <c r="AI100" s="581"/>
      <c r="AJ100" s="581"/>
      <c r="AK100" s="581"/>
      <c r="AL100" s="581"/>
      <c r="AM100" s="581"/>
      <c r="AN100" s="581"/>
      <c r="AO100" s="581"/>
      <c r="AP100" s="581"/>
      <c r="AQ100" s="581"/>
      <c r="AR100" s="581"/>
      <c r="AS100" s="581"/>
      <c r="AV100" s="1640"/>
    </row>
    <row r="101" spans="1:48" s="603" customFormat="1" ht="18" customHeight="1" x14ac:dyDescent="0.2">
      <c r="A101" s="234"/>
      <c r="B101" s="602" t="s">
        <v>583</v>
      </c>
      <c r="C101" s="583">
        <f>SUM(D101:W101)</f>
        <v>-106765498.50000001</v>
      </c>
      <c r="D101" s="235">
        <f>IF(ISERROR('O7 Amortization'!G200+'O7 Amortization'!G271+'O7 Amortization'!AB200+'O7 Amortization'!AB271), "-", 'O7 Amortization'!G200+'O7 Amortization'!G271+'O7 Amortization'!AB200+'O7 Amortization'!AB271)</f>
        <v>-65437952.728863642</v>
      </c>
      <c r="E101" s="235">
        <f>IF(ISERROR('O7 Amortization'!H200+'O7 Amortization'!H271+'O7 Amortization'!AC200+'O7 Amortization'!AC271), "-", 'O7 Amortization'!H200+'O7 Amortization'!H271+'O7 Amortization'!AC200+'O7 Amortization'!AC271)</f>
        <v>-15568462.837388257</v>
      </c>
      <c r="F101" s="235">
        <f>IF(ISERROR('O7 Amortization'!I200+'O7 Amortization'!I271+'O7 Amortization'!AD200+'O7 Amortization'!AD271), "-", 'O7 Amortization'!I200+'O7 Amortization'!I271+'O7 Amortization'!AD200+'O7 Amortization'!AD271)</f>
        <v>-23732752.940348979</v>
      </c>
      <c r="G101" s="235">
        <f>IF(ISERROR('O7 Amortization'!J200+'O7 Amortization'!J271+'O7 Amortization'!AE200+'O7 Amortization'!AE271), "-", 'O7 Amortization'!J200+'O7 Amortization'!J271+'O7 Amortization'!AE200+'O7 Amortization'!AE271)</f>
        <v>0</v>
      </c>
      <c r="H101" s="235">
        <f>IF(ISERROR('O7 Amortization'!K200+'O7 Amortization'!K271+'O7 Amortization'!AF200+'O7 Amortization'!AF271), "-", 'O7 Amortization'!K200+'O7 Amortization'!K271+'O7 Amortization'!AF200+'O7 Amortization'!AF271)</f>
        <v>0</v>
      </c>
      <c r="I101" s="235">
        <f>IF(ISERROR('O7 Amortization'!L200+'O7 Amortization'!L271+'O7 Amortization'!AG200+'O7 Amortization'!AG271), "-", 'O7 Amortization'!L200+'O7 Amortization'!L271+'O7 Amortization'!AG200+'O7 Amortization'!AG271)</f>
        <v>0</v>
      </c>
      <c r="J101" s="235">
        <f>IF(ISERROR('O7 Amortization'!M200+'O7 Amortization'!M271+'O7 Amortization'!AH200+'O7 Amortization'!AH271), "-", 'O7 Amortization'!M200+'O7 Amortization'!M271+'O7 Amortization'!AH200+'O7 Amortization'!AH271)</f>
        <v>-1673653.2964417932</v>
      </c>
      <c r="K101" s="235">
        <f>IF(ISERROR('O7 Amortization'!N200+'O7 Amortization'!N271+'O7 Amortization'!AI200+'O7 Amortization'!AI271), "-", 'O7 Amortization'!N200+'O7 Amortization'!N271+'O7 Amortization'!AI200+'O7 Amortization'!AI271)</f>
        <v>-191866.32012309961</v>
      </c>
      <c r="L101" s="235">
        <f>IF(ISERROR('O7 Amortization'!O200+'O7 Amortization'!O271+'O7 Amortization'!AJ200+'O7 Amortization'!AJ271), "-", 'O7 Amortization'!O200+'O7 Amortization'!O271+'O7 Amortization'!AJ200+'O7 Amortization'!AJ271)</f>
        <v>-160810.37683422765</v>
      </c>
      <c r="M101" s="235">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35">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35">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35">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35">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35">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35">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35">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35">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35">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35">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583"/>
      <c r="Y101" s="581"/>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V101" s="1640"/>
    </row>
    <row r="102" spans="1:48" s="603" customFormat="1" ht="17.25" customHeight="1" x14ac:dyDescent="0.2">
      <c r="A102" s="234" t="s">
        <v>1186</v>
      </c>
      <c r="B102" s="602" t="s">
        <v>1487</v>
      </c>
      <c r="C102" s="583">
        <f>SUM(D102:W102)</f>
        <v>84906535.560000002</v>
      </c>
      <c r="D102" s="235">
        <f t="shared" ref="D102:W102" si="28">IF(ISERROR(D97+D100), "-", D97+D100)</f>
        <v>52739125.583407253</v>
      </c>
      <c r="E102" s="235">
        <f t="shared" si="28"/>
        <v>12025112.595747828</v>
      </c>
      <c r="F102" s="235">
        <f t="shared" si="28"/>
        <v>18687565.251709867</v>
      </c>
      <c r="G102" s="235">
        <f t="shared" si="28"/>
        <v>0</v>
      </c>
      <c r="H102" s="235">
        <f t="shared" si="28"/>
        <v>0</v>
      </c>
      <c r="I102" s="235">
        <f t="shared" si="28"/>
        <v>0</v>
      </c>
      <c r="J102" s="235">
        <f t="shared" si="28"/>
        <v>1188502.0098844697</v>
      </c>
      <c r="K102" s="235">
        <f t="shared" si="28"/>
        <v>144699.21911579376</v>
      </c>
      <c r="L102" s="235">
        <f t="shared" si="28"/>
        <v>121530.90013478536</v>
      </c>
      <c r="M102" s="235">
        <f t="shared" si="28"/>
        <v>0</v>
      </c>
      <c r="N102" s="235">
        <f>IF(ISERROR(N97+N100), "-", N97+N100)</f>
        <v>0</v>
      </c>
      <c r="O102" s="235">
        <f t="shared" si="28"/>
        <v>0</v>
      </c>
      <c r="P102" s="235">
        <f t="shared" si="28"/>
        <v>0</v>
      </c>
      <c r="Q102" s="235">
        <f t="shared" si="28"/>
        <v>0</v>
      </c>
      <c r="R102" s="235">
        <f t="shared" si="28"/>
        <v>0</v>
      </c>
      <c r="S102" s="235">
        <f t="shared" si="28"/>
        <v>0</v>
      </c>
      <c r="T102" s="235">
        <f t="shared" si="28"/>
        <v>0</v>
      </c>
      <c r="U102" s="235">
        <f t="shared" si="28"/>
        <v>0</v>
      </c>
      <c r="V102" s="235">
        <f t="shared" si="28"/>
        <v>0</v>
      </c>
      <c r="W102" s="235">
        <f t="shared" si="28"/>
        <v>0</v>
      </c>
      <c r="X102" s="583"/>
      <c r="Y102" s="581"/>
      <c r="Z102" s="581"/>
      <c r="AA102" s="581"/>
      <c r="AB102" s="581"/>
      <c r="AC102" s="581"/>
      <c r="AD102" s="581"/>
      <c r="AE102" s="581"/>
      <c r="AF102" s="581"/>
      <c r="AG102" s="581"/>
      <c r="AH102" s="581"/>
      <c r="AI102" s="581"/>
      <c r="AJ102" s="581"/>
      <c r="AK102" s="581"/>
      <c r="AL102" s="581"/>
      <c r="AM102" s="581"/>
      <c r="AN102" s="581"/>
      <c r="AO102" s="581"/>
      <c r="AP102" s="581"/>
      <c r="AQ102" s="581"/>
      <c r="AR102" s="581"/>
      <c r="AS102" s="581"/>
      <c r="AV102" s="1640"/>
    </row>
    <row r="103" spans="1:48" s="603" customFormat="1" ht="25.5" x14ac:dyDescent="0.2">
      <c r="A103" s="234" t="s">
        <v>5</v>
      </c>
      <c r="B103" s="624" t="s">
        <v>463</v>
      </c>
      <c r="C103" s="583">
        <f>SUM(D103:W103)</f>
        <v>91548764</v>
      </c>
      <c r="D103" s="235">
        <f t="shared" ref="D103:W103" si="29">IF(ISERROR(D98+D101), "-", D98+D101)</f>
        <v>56637457.467271313</v>
      </c>
      <c r="E103" s="235">
        <f t="shared" si="29"/>
        <v>13028780.988193763</v>
      </c>
      <c r="F103" s="235">
        <f t="shared" si="29"/>
        <v>20260739.268654685</v>
      </c>
      <c r="G103" s="235">
        <f t="shared" si="29"/>
        <v>0</v>
      </c>
      <c r="H103" s="235">
        <f t="shared" si="29"/>
        <v>0</v>
      </c>
      <c r="I103" s="235">
        <f t="shared" si="29"/>
        <v>0</v>
      </c>
      <c r="J103" s="235">
        <f t="shared" si="29"/>
        <v>1327152.4559440289</v>
      </c>
      <c r="K103" s="235">
        <f t="shared" si="29"/>
        <v>160166.32476091105</v>
      </c>
      <c r="L103" s="235">
        <f t="shared" si="29"/>
        <v>134467.49517528684</v>
      </c>
      <c r="M103" s="235">
        <f t="shared" si="29"/>
        <v>0</v>
      </c>
      <c r="N103" s="235">
        <f t="shared" si="29"/>
        <v>0</v>
      </c>
      <c r="O103" s="235">
        <f t="shared" si="29"/>
        <v>0</v>
      </c>
      <c r="P103" s="235">
        <f t="shared" si="29"/>
        <v>0</v>
      </c>
      <c r="Q103" s="235">
        <f t="shared" si="29"/>
        <v>0</v>
      </c>
      <c r="R103" s="235">
        <f t="shared" si="29"/>
        <v>0</v>
      </c>
      <c r="S103" s="235">
        <f t="shared" si="29"/>
        <v>0</v>
      </c>
      <c r="T103" s="235">
        <f t="shared" si="29"/>
        <v>0</v>
      </c>
      <c r="U103" s="235">
        <f t="shared" si="29"/>
        <v>0</v>
      </c>
      <c r="V103" s="235">
        <f t="shared" si="29"/>
        <v>0</v>
      </c>
      <c r="W103" s="235">
        <f t="shared" si="29"/>
        <v>0</v>
      </c>
      <c r="X103" s="583"/>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V103" s="1640"/>
    </row>
    <row r="104" spans="1:48" s="603" customFormat="1" ht="12.75" x14ac:dyDescent="0.2">
      <c r="A104" s="234"/>
      <c r="B104" s="602"/>
      <c r="C104" s="583"/>
      <c r="D104" s="581"/>
      <c r="E104" s="581"/>
      <c r="F104" s="581"/>
      <c r="G104" s="581"/>
      <c r="H104" s="581"/>
      <c r="I104" s="581"/>
      <c r="J104" s="581"/>
      <c r="K104" s="581"/>
      <c r="L104" s="581"/>
      <c r="M104" s="581"/>
      <c r="N104" s="581"/>
      <c r="O104" s="581"/>
      <c r="P104" s="581"/>
      <c r="Q104" s="581"/>
      <c r="R104" s="581"/>
      <c r="S104" s="581"/>
      <c r="T104" s="581"/>
      <c r="U104" s="581"/>
      <c r="V104" s="581"/>
      <c r="W104" s="581"/>
      <c r="X104" s="583"/>
      <c r="Y104" s="581"/>
      <c r="Z104" s="581"/>
      <c r="AA104" s="581"/>
      <c r="AB104" s="581"/>
      <c r="AC104" s="581"/>
      <c r="AD104" s="581"/>
      <c r="AE104" s="581"/>
      <c r="AF104" s="581"/>
      <c r="AG104" s="581"/>
      <c r="AH104" s="581"/>
      <c r="AI104" s="581"/>
      <c r="AJ104" s="581"/>
      <c r="AK104" s="581"/>
      <c r="AL104" s="581"/>
      <c r="AM104" s="581"/>
      <c r="AN104" s="581"/>
      <c r="AO104" s="581"/>
      <c r="AP104" s="581"/>
      <c r="AQ104" s="581"/>
      <c r="AR104" s="581"/>
      <c r="AS104" s="744"/>
      <c r="AV104" s="1640"/>
    </row>
    <row r="105" spans="1:48" s="603" customFormat="1" ht="12.75" x14ac:dyDescent="0.2">
      <c r="A105" s="1672" t="s">
        <v>826</v>
      </c>
      <c r="B105" s="1686" t="s">
        <v>444</v>
      </c>
      <c r="C105" s="583">
        <f>SUM(D105:W105)</f>
        <v>27994789.524999995</v>
      </c>
      <c r="D105" s="581">
        <f t="shared" ref="D105:M106" si="30">D59+Y59</f>
        <v>16594589.519153418</v>
      </c>
      <c r="E105" s="581">
        <f t="shared" si="30"/>
        <v>4129115.7550322292</v>
      </c>
      <c r="F105" s="581">
        <f t="shared" si="30"/>
        <v>6800819.5484214127</v>
      </c>
      <c r="G105" s="581">
        <f t="shared" si="30"/>
        <v>0</v>
      </c>
      <c r="H105" s="581">
        <f t="shared" si="30"/>
        <v>0</v>
      </c>
      <c r="I105" s="581">
        <f t="shared" si="30"/>
        <v>0</v>
      </c>
      <c r="J105" s="581">
        <f t="shared" si="30"/>
        <v>339736.93238188827</v>
      </c>
      <c r="K105" s="581">
        <f t="shared" si="30"/>
        <v>71480.685295359493</v>
      </c>
      <c r="L105" s="581">
        <f t="shared" si="30"/>
        <v>59047.084715691053</v>
      </c>
      <c r="M105" s="581">
        <f t="shared" si="30"/>
        <v>0</v>
      </c>
      <c r="N105" s="581">
        <f t="shared" ref="N105:W106" si="31">N59+AI59</f>
        <v>0</v>
      </c>
      <c r="O105" s="581">
        <f t="shared" si="31"/>
        <v>0</v>
      </c>
      <c r="P105" s="581">
        <f t="shared" si="31"/>
        <v>0</v>
      </c>
      <c r="Q105" s="581">
        <f t="shared" si="31"/>
        <v>0</v>
      </c>
      <c r="R105" s="581">
        <f t="shared" si="31"/>
        <v>0</v>
      </c>
      <c r="S105" s="581">
        <f t="shared" si="31"/>
        <v>0</v>
      </c>
      <c r="T105" s="581">
        <f t="shared" si="31"/>
        <v>0</v>
      </c>
      <c r="U105" s="581">
        <f t="shared" si="31"/>
        <v>0</v>
      </c>
      <c r="V105" s="581">
        <f t="shared" si="31"/>
        <v>0</v>
      </c>
      <c r="W105" s="581">
        <f t="shared" si="31"/>
        <v>0</v>
      </c>
      <c r="X105" s="583"/>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V105" s="1640"/>
    </row>
    <row r="106" spans="1:48" s="603" customFormat="1" ht="12.75" x14ac:dyDescent="0.2">
      <c r="A106" s="1672" t="s">
        <v>827</v>
      </c>
      <c r="B106" s="1686" t="s">
        <v>445</v>
      </c>
      <c r="C106" s="583">
        <f>SUM(D106:W106)</f>
        <v>1473409.975000001</v>
      </c>
      <c r="D106" s="581">
        <f t="shared" si="30"/>
        <v>847304.86215522164</v>
      </c>
      <c r="E106" s="581">
        <f t="shared" si="30"/>
        <v>228447.67761353761</v>
      </c>
      <c r="F106" s="581">
        <f t="shared" si="30"/>
        <v>303866.62142371759</v>
      </c>
      <c r="G106" s="581">
        <f t="shared" si="30"/>
        <v>0</v>
      </c>
      <c r="H106" s="581">
        <f t="shared" si="30"/>
        <v>0</v>
      </c>
      <c r="I106" s="581">
        <f t="shared" si="30"/>
        <v>0</v>
      </c>
      <c r="J106" s="581">
        <f t="shared" si="30"/>
        <v>87961.422138495473</v>
      </c>
      <c r="K106" s="581">
        <f t="shared" si="30"/>
        <v>3179.9670586320917</v>
      </c>
      <c r="L106" s="581">
        <f t="shared" si="30"/>
        <v>2649.424610396914</v>
      </c>
      <c r="M106" s="581">
        <f t="shared" si="30"/>
        <v>0</v>
      </c>
      <c r="N106" s="581">
        <f t="shared" si="31"/>
        <v>0</v>
      </c>
      <c r="O106" s="581">
        <f t="shared" si="31"/>
        <v>0</v>
      </c>
      <c r="P106" s="581">
        <f t="shared" si="31"/>
        <v>0</v>
      </c>
      <c r="Q106" s="581">
        <f t="shared" si="31"/>
        <v>0</v>
      </c>
      <c r="R106" s="581">
        <f t="shared" si="31"/>
        <v>0</v>
      </c>
      <c r="S106" s="581">
        <f t="shared" si="31"/>
        <v>0</v>
      </c>
      <c r="T106" s="581">
        <f t="shared" si="31"/>
        <v>0</v>
      </c>
      <c r="U106" s="581">
        <f t="shared" si="31"/>
        <v>0</v>
      </c>
      <c r="V106" s="581">
        <f t="shared" si="31"/>
        <v>0</v>
      </c>
      <c r="W106" s="581">
        <f t="shared" si="31"/>
        <v>0</v>
      </c>
      <c r="X106" s="583"/>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V106" s="1640"/>
    </row>
    <row r="107" spans="1:48" s="603" customFormat="1" ht="12.75" x14ac:dyDescent="0.2">
      <c r="A107" s="1672" t="s">
        <v>432</v>
      </c>
      <c r="B107" s="602"/>
      <c r="M107" s="581"/>
      <c r="N107" s="581"/>
      <c r="O107" s="581"/>
      <c r="P107" s="581"/>
      <c r="Q107" s="581"/>
      <c r="R107" s="581"/>
      <c r="S107" s="581"/>
      <c r="T107" s="581"/>
      <c r="U107" s="581"/>
      <c r="V107" s="581"/>
      <c r="W107" s="581"/>
      <c r="X107" s="583"/>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744"/>
      <c r="AV107" s="1640"/>
    </row>
    <row r="108" spans="1:48" s="603" customFormat="1" ht="12.75" x14ac:dyDescent="0.2">
      <c r="A108" s="234"/>
      <c r="B108" s="602"/>
      <c r="C108" s="1687"/>
      <c r="D108" s="1687"/>
      <c r="E108" s="1687"/>
      <c r="F108" s="1687"/>
      <c r="G108" s="581"/>
      <c r="H108" s="581"/>
      <c r="I108" s="581"/>
      <c r="J108" s="581"/>
      <c r="K108" s="581"/>
      <c r="L108" s="581"/>
      <c r="M108" s="581"/>
      <c r="N108" s="581"/>
      <c r="O108" s="581"/>
      <c r="P108" s="581"/>
      <c r="Q108" s="581"/>
      <c r="R108" s="581"/>
      <c r="S108" s="581"/>
      <c r="T108" s="581"/>
      <c r="U108" s="581"/>
      <c r="V108" s="581"/>
      <c r="W108" s="581"/>
      <c r="X108" s="583"/>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744"/>
      <c r="AV108" s="1640"/>
    </row>
    <row r="109" spans="1:48" s="603" customFormat="1" ht="12.75" x14ac:dyDescent="0.2">
      <c r="A109" s="234" t="s">
        <v>1037</v>
      </c>
      <c r="B109" s="602"/>
      <c r="C109" s="583">
        <f>SUM(D109:W109)</f>
        <v>84906535.560000002</v>
      </c>
      <c r="D109" s="581">
        <f t="shared" ref="D109:I109" si="32">D102</f>
        <v>52739125.583407253</v>
      </c>
      <c r="E109" s="581">
        <f t="shared" si="32"/>
        <v>12025112.595747828</v>
      </c>
      <c r="F109" s="581">
        <f t="shared" si="32"/>
        <v>18687565.251709867</v>
      </c>
      <c r="G109" s="581">
        <f t="shared" si="32"/>
        <v>0</v>
      </c>
      <c r="H109" s="581">
        <f t="shared" si="32"/>
        <v>0</v>
      </c>
      <c r="I109" s="581">
        <f t="shared" si="32"/>
        <v>0</v>
      </c>
      <c r="J109" s="581">
        <f t="shared" ref="J109:W109" si="33">J102</f>
        <v>1188502.0098844697</v>
      </c>
      <c r="K109" s="581">
        <f>K102</f>
        <v>144699.21911579376</v>
      </c>
      <c r="L109" s="581">
        <f t="shared" si="33"/>
        <v>121530.90013478536</v>
      </c>
      <c r="M109" s="581">
        <f t="shared" si="33"/>
        <v>0</v>
      </c>
      <c r="N109" s="581">
        <f t="shared" si="33"/>
        <v>0</v>
      </c>
      <c r="O109" s="581">
        <f t="shared" si="33"/>
        <v>0</v>
      </c>
      <c r="P109" s="581">
        <f t="shared" si="33"/>
        <v>0</v>
      </c>
      <c r="Q109" s="581">
        <f t="shared" si="33"/>
        <v>0</v>
      </c>
      <c r="R109" s="581">
        <f t="shared" si="33"/>
        <v>0</v>
      </c>
      <c r="S109" s="581">
        <f t="shared" si="33"/>
        <v>0</v>
      </c>
      <c r="T109" s="581">
        <f t="shared" si="33"/>
        <v>0</v>
      </c>
      <c r="U109" s="581">
        <f t="shared" si="33"/>
        <v>0</v>
      </c>
      <c r="V109" s="581">
        <f t="shared" si="33"/>
        <v>0</v>
      </c>
      <c r="W109" s="581">
        <f t="shared" si="33"/>
        <v>0</v>
      </c>
      <c r="X109" s="583"/>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V109" s="1640"/>
    </row>
    <row r="110" spans="1:48" s="603" customFormat="1" ht="12.75" x14ac:dyDescent="0.2">
      <c r="A110" s="234"/>
      <c r="B110" s="602"/>
      <c r="C110" s="583"/>
      <c r="D110" s="581"/>
      <c r="E110" s="581"/>
      <c r="F110" s="581"/>
      <c r="G110" s="581"/>
      <c r="H110" s="581"/>
      <c r="I110" s="581"/>
      <c r="J110" s="581"/>
      <c r="K110" s="581"/>
      <c r="L110" s="581"/>
      <c r="M110" s="581"/>
      <c r="N110" s="581"/>
      <c r="O110" s="581"/>
      <c r="P110" s="581"/>
      <c r="Q110" s="581"/>
      <c r="R110" s="581"/>
      <c r="S110" s="581"/>
      <c r="T110" s="581"/>
      <c r="U110" s="581"/>
      <c r="V110" s="581"/>
      <c r="W110" s="581"/>
      <c r="X110" s="583"/>
      <c r="Y110" s="581"/>
      <c r="Z110" s="581"/>
      <c r="AA110" s="581"/>
      <c r="AB110" s="581"/>
      <c r="AC110" s="581"/>
      <c r="AD110" s="581"/>
      <c r="AE110" s="581"/>
      <c r="AF110" s="581"/>
      <c r="AG110" s="581"/>
      <c r="AH110" s="581"/>
      <c r="AI110" s="581"/>
      <c r="AJ110" s="581"/>
      <c r="AK110" s="581"/>
      <c r="AL110" s="581"/>
      <c r="AM110" s="581"/>
      <c r="AN110" s="581"/>
      <c r="AO110" s="581"/>
      <c r="AP110" s="581"/>
      <c r="AQ110" s="581"/>
      <c r="AR110" s="581"/>
      <c r="AS110" s="744"/>
      <c r="AV110" s="1640"/>
    </row>
    <row r="111" spans="1:48" s="603" customFormat="1" ht="12.75" x14ac:dyDescent="0.2">
      <c r="A111" s="234"/>
      <c r="B111" s="602"/>
      <c r="C111" s="583"/>
      <c r="D111" s="581"/>
      <c r="E111" s="581"/>
      <c r="F111" s="581"/>
      <c r="G111" s="581"/>
      <c r="H111" s="581"/>
      <c r="I111" s="581"/>
      <c r="J111" s="581"/>
      <c r="K111" s="581"/>
      <c r="L111" s="581"/>
      <c r="M111" s="581"/>
      <c r="N111" s="581"/>
      <c r="O111" s="581"/>
      <c r="P111" s="581"/>
      <c r="Q111" s="581"/>
      <c r="R111" s="581"/>
      <c r="S111" s="581"/>
      <c r="T111" s="581"/>
      <c r="U111" s="581"/>
      <c r="V111" s="581"/>
      <c r="W111" s="581"/>
      <c r="X111" s="583"/>
      <c r="Y111" s="581"/>
      <c r="Z111" s="581"/>
      <c r="AA111" s="581"/>
      <c r="AB111" s="581"/>
      <c r="AC111" s="581"/>
      <c r="AD111" s="581"/>
      <c r="AE111" s="581"/>
      <c r="AF111" s="581"/>
      <c r="AG111" s="581"/>
      <c r="AH111" s="581"/>
      <c r="AI111" s="581"/>
      <c r="AJ111" s="581"/>
      <c r="AK111" s="581"/>
      <c r="AL111" s="581"/>
      <c r="AM111" s="581"/>
      <c r="AN111" s="581"/>
      <c r="AO111" s="581"/>
      <c r="AP111" s="581"/>
      <c r="AQ111" s="581"/>
      <c r="AR111" s="581"/>
      <c r="AS111" s="744"/>
      <c r="AV111" s="1640"/>
    </row>
    <row r="112" spans="1:48" s="603" customFormat="1" ht="12.75" x14ac:dyDescent="0.2">
      <c r="A112" s="234"/>
      <c r="B112" s="602"/>
      <c r="C112" s="583"/>
      <c r="D112" s="581"/>
      <c r="E112" s="581"/>
      <c r="F112" s="581"/>
      <c r="G112" s="581"/>
      <c r="H112" s="581"/>
      <c r="I112" s="581"/>
      <c r="J112" s="581"/>
      <c r="K112" s="581"/>
      <c r="L112" s="581"/>
      <c r="M112" s="581"/>
      <c r="N112" s="581"/>
      <c r="O112" s="581"/>
      <c r="P112" s="581"/>
      <c r="Q112" s="581"/>
      <c r="R112" s="581"/>
      <c r="S112" s="581"/>
      <c r="T112" s="581"/>
      <c r="U112" s="581"/>
      <c r="V112" s="581"/>
      <c r="W112" s="581"/>
      <c r="X112" s="583"/>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744"/>
      <c r="AV112" s="1640"/>
    </row>
    <row r="113" spans="1:48" s="603" customFormat="1" ht="15" x14ac:dyDescent="0.25">
      <c r="A113" s="1055"/>
      <c r="B113" s="602"/>
      <c r="C113" s="583"/>
      <c r="D113" s="581"/>
      <c r="E113" s="581"/>
      <c r="F113" s="581"/>
      <c r="G113" s="581"/>
      <c r="H113" s="581"/>
      <c r="I113" s="581"/>
      <c r="J113" s="581"/>
      <c r="K113" s="581"/>
      <c r="L113" s="581"/>
      <c r="M113" s="581"/>
      <c r="N113" s="581"/>
      <c r="O113" s="581"/>
      <c r="P113" s="581"/>
      <c r="Q113" s="581"/>
      <c r="R113" s="581"/>
      <c r="S113" s="581"/>
      <c r="T113" s="581"/>
      <c r="U113" s="581"/>
      <c r="V113" s="581"/>
      <c r="W113" s="581"/>
      <c r="X113" s="583"/>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744"/>
      <c r="AV113" s="1640" t="e">
        <v>#N/A</v>
      </c>
    </row>
    <row r="114" spans="1:48" s="603" customFormat="1" ht="15" x14ac:dyDescent="0.25">
      <c r="A114" s="1055" t="s">
        <v>852</v>
      </c>
      <c r="B114" s="602"/>
      <c r="C114" s="744"/>
      <c r="D114" s="581" t="s">
        <v>1553</v>
      </c>
      <c r="E114" s="581"/>
      <c r="F114" s="581"/>
      <c r="G114" s="581"/>
      <c r="H114" s="581"/>
      <c r="I114" s="581"/>
      <c r="J114" s="581"/>
      <c r="K114" s="581"/>
      <c r="L114" s="581"/>
      <c r="M114" s="581"/>
      <c r="N114" s="581"/>
      <c r="O114" s="581"/>
      <c r="P114" s="581"/>
      <c r="Q114" s="581"/>
      <c r="R114" s="581"/>
      <c r="S114" s="581"/>
      <c r="T114" s="581"/>
      <c r="U114" s="581"/>
      <c r="V114" s="581"/>
      <c r="W114" s="581"/>
      <c r="X114" s="583"/>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744"/>
      <c r="AV114" s="1640" t="e">
        <v>#N/A</v>
      </c>
    </row>
    <row r="115" spans="1:48" s="603" customFormat="1" ht="12.75" x14ac:dyDescent="0.2">
      <c r="A115" s="234"/>
      <c r="B115" s="602"/>
      <c r="C115" s="744"/>
      <c r="E115" s="581"/>
      <c r="F115" s="581"/>
      <c r="G115" s="581"/>
      <c r="H115" s="581"/>
      <c r="I115" s="581"/>
      <c r="J115" s="581"/>
      <c r="K115" s="581"/>
      <c r="L115" s="581"/>
      <c r="M115" s="581"/>
      <c r="N115" s="581"/>
      <c r="O115" s="581"/>
      <c r="P115" s="581"/>
      <c r="Q115" s="581"/>
      <c r="R115" s="581"/>
      <c r="S115" s="581"/>
      <c r="T115" s="581"/>
      <c r="U115" s="581"/>
      <c r="V115" s="581"/>
      <c r="W115" s="581"/>
      <c r="X115" s="583"/>
      <c r="Y115" s="581"/>
      <c r="Z115" s="581"/>
      <c r="AA115" s="581"/>
      <c r="AB115" s="581"/>
      <c r="AC115" s="581"/>
      <c r="AD115" s="581"/>
      <c r="AE115" s="581"/>
      <c r="AF115" s="581"/>
      <c r="AG115" s="581"/>
      <c r="AH115" s="581"/>
      <c r="AI115" s="581"/>
      <c r="AJ115" s="581"/>
      <c r="AK115" s="581"/>
      <c r="AL115" s="581"/>
      <c r="AM115" s="581"/>
      <c r="AN115" s="581"/>
      <c r="AO115" s="581"/>
      <c r="AP115" s="581"/>
      <c r="AQ115" s="581"/>
      <c r="AR115" s="581"/>
      <c r="AS115" s="744"/>
      <c r="AV115" s="1640" t="e">
        <v>#N/A</v>
      </c>
    </row>
    <row r="116" spans="1:48" s="603" customFormat="1" ht="12.75" x14ac:dyDescent="0.2">
      <c r="A116" s="321" t="s">
        <v>1552</v>
      </c>
      <c r="B116" s="602"/>
      <c r="C116" s="744"/>
      <c r="D116" s="581"/>
      <c r="E116" s="581"/>
      <c r="F116" s="581"/>
      <c r="G116" s="581"/>
      <c r="H116" s="581"/>
      <c r="I116" s="581"/>
      <c r="J116" s="581"/>
      <c r="K116" s="581"/>
      <c r="L116" s="581"/>
      <c r="M116" s="581"/>
      <c r="N116" s="581"/>
      <c r="O116" s="581"/>
      <c r="P116" s="581"/>
      <c r="Q116" s="581"/>
      <c r="R116" s="581"/>
      <c r="S116" s="581"/>
      <c r="T116" s="581"/>
      <c r="U116" s="581"/>
      <c r="V116" s="581"/>
      <c r="W116" s="581"/>
      <c r="X116" s="583"/>
      <c r="Y116" s="581"/>
      <c r="Z116" s="581"/>
      <c r="AA116" s="581"/>
      <c r="AB116" s="581"/>
      <c r="AC116" s="581"/>
      <c r="AD116" s="581"/>
      <c r="AE116" s="581"/>
      <c r="AF116" s="581"/>
      <c r="AG116" s="581"/>
      <c r="AH116" s="581"/>
      <c r="AI116" s="581"/>
      <c r="AJ116" s="581"/>
      <c r="AK116" s="581"/>
      <c r="AL116" s="581"/>
      <c r="AM116" s="581"/>
      <c r="AN116" s="581"/>
      <c r="AO116" s="581"/>
      <c r="AP116" s="581"/>
      <c r="AQ116" s="581"/>
      <c r="AR116" s="581"/>
      <c r="AS116" s="744"/>
      <c r="AV116" s="1640" t="e">
        <v>#N/A</v>
      </c>
    </row>
    <row r="117" spans="1:48" s="603" customFormat="1" ht="12.75" x14ac:dyDescent="0.2">
      <c r="A117" s="1075">
        <v>5005</v>
      </c>
      <c r="B117" s="1044" t="s">
        <v>985</v>
      </c>
      <c r="C117" s="1054">
        <f>SUM(D117:W117)</f>
        <v>1108213.6000000003</v>
      </c>
      <c r="D117" s="747">
        <f>'O5 Details by Class &amp; Accounts'!I131</f>
        <v>503730.45469612535</v>
      </c>
      <c r="E117" s="747">
        <f>'O5 Details by Class &amp; Accounts'!J131</f>
        <v>206191.83022812361</v>
      </c>
      <c r="F117" s="747">
        <f>'O5 Details by Class &amp; Accounts'!K131</f>
        <v>389099.6159243341</v>
      </c>
      <c r="G117" s="747">
        <f>'O5 Details by Class &amp; Accounts'!L131</f>
        <v>0</v>
      </c>
      <c r="H117" s="747">
        <f>'O5 Details by Class &amp; Accounts'!M131</f>
        <v>0</v>
      </c>
      <c r="I117" s="747">
        <f>'O5 Details by Class &amp; Accounts'!N131</f>
        <v>0</v>
      </c>
      <c r="J117" s="747">
        <f>'O5 Details by Class &amp; Accounts'!O131</f>
        <v>9077.300480376518</v>
      </c>
      <c r="K117" s="747">
        <f>'O5 Details by Class &amp; Accounts'!P131</f>
        <v>4.36410303198483</v>
      </c>
      <c r="L117" s="747">
        <f>'O5 Details by Class &amp; Accounts'!Q131</f>
        <v>110.03456800866597</v>
      </c>
      <c r="M117" s="747">
        <f>'O5 Details by Class &amp; Accounts'!R131</f>
        <v>0</v>
      </c>
      <c r="N117" s="747">
        <f>'O5 Details by Class &amp; Accounts'!S131</f>
        <v>0</v>
      </c>
      <c r="O117" s="747">
        <f>'O5 Details by Class &amp; Accounts'!T131</f>
        <v>0</v>
      </c>
      <c r="P117" s="747">
        <f>'O5 Details by Class &amp; Accounts'!U131</f>
        <v>0</v>
      </c>
      <c r="Q117" s="747">
        <f>'O5 Details by Class &amp; Accounts'!V131</f>
        <v>0</v>
      </c>
      <c r="R117" s="747">
        <f>'O5 Details by Class &amp; Accounts'!W131</f>
        <v>0</v>
      </c>
      <c r="S117" s="747">
        <f>'O5 Details by Class &amp; Accounts'!X131</f>
        <v>0</v>
      </c>
      <c r="T117" s="747">
        <f>'O5 Details by Class &amp; Accounts'!Y131</f>
        <v>0</v>
      </c>
      <c r="U117" s="747">
        <f>'O5 Details by Class &amp; Accounts'!Z131</f>
        <v>0</v>
      </c>
      <c r="V117" s="747">
        <f>'O5 Details by Class &amp; Accounts'!AA131</f>
        <v>0</v>
      </c>
      <c r="W117" s="747">
        <f>'O5 Details by Class &amp; Accounts'!AB131</f>
        <v>0</v>
      </c>
      <c r="X117" s="1054">
        <f>SUM(Y117:AR117)</f>
        <v>596730.39999999967</v>
      </c>
      <c r="Y117" s="747">
        <f>'O5 Details by Class &amp; Accounts'!AD131</f>
        <v>531879.42114077136</v>
      </c>
      <c r="Z117" s="747">
        <f>'O5 Details by Class &amp; Accounts'!AE131</f>
        <v>36899.989466886305</v>
      </c>
      <c r="AA117" s="747">
        <f>'O5 Details by Class &amp; Accounts'!AF131</f>
        <v>4282.6490839487296</v>
      </c>
      <c r="AB117" s="747">
        <f>'O5 Details by Class &amp; Accounts'!AG131</f>
        <v>0</v>
      </c>
      <c r="AC117" s="747">
        <f>'O5 Details by Class &amp; Accounts'!AH131</f>
        <v>0</v>
      </c>
      <c r="AD117" s="747">
        <f>'O5 Details by Class &amp; Accounts'!AI131</f>
        <v>0</v>
      </c>
      <c r="AE117" s="747">
        <f>'O5 Details by Class &amp; Accounts'!AJ131</f>
        <v>17958.25610142892</v>
      </c>
      <c r="AF117" s="747">
        <f>'O5 Details by Class &amp; Accounts'!AK131</f>
        <v>3167.3810701189959</v>
      </c>
      <c r="AG117" s="747">
        <f>'O5 Details by Class &amp; Accounts'!AL131</f>
        <v>2542.7031368455278</v>
      </c>
      <c r="AH117" s="747">
        <f>'O5 Details by Class &amp; Accounts'!AM131</f>
        <v>0</v>
      </c>
      <c r="AI117" s="747">
        <f>'O5 Details by Class &amp; Accounts'!AN131</f>
        <v>0</v>
      </c>
      <c r="AJ117" s="747">
        <f>'O5 Details by Class &amp; Accounts'!AO131</f>
        <v>0</v>
      </c>
      <c r="AK117" s="747">
        <f>'O5 Details by Class &amp; Accounts'!AP131</f>
        <v>0</v>
      </c>
      <c r="AL117" s="747">
        <f>'O5 Details by Class &amp; Accounts'!AQ131</f>
        <v>0</v>
      </c>
      <c r="AM117" s="747">
        <f>'O5 Details by Class &amp; Accounts'!AR131</f>
        <v>0</v>
      </c>
      <c r="AN117" s="747">
        <f>'O5 Details by Class &amp; Accounts'!AS131</f>
        <v>0</v>
      </c>
      <c r="AO117" s="747">
        <f>'O5 Details by Class &amp; Accounts'!AT131</f>
        <v>0</v>
      </c>
      <c r="AP117" s="747">
        <f>'O5 Details by Class &amp; Accounts'!AU131</f>
        <v>0</v>
      </c>
      <c r="AQ117" s="747">
        <f>'O5 Details by Class &amp; Accounts'!AV131</f>
        <v>0</v>
      </c>
      <c r="AR117" s="747">
        <f>'O5 Details by Class &amp; Accounts'!AW131</f>
        <v>0</v>
      </c>
      <c r="AS117" s="1076"/>
      <c r="AV117" s="1640" t="s">
        <v>108</v>
      </c>
    </row>
    <row r="118" spans="1:48" s="603" customFormat="1" ht="12.75" x14ac:dyDescent="0.2">
      <c r="A118" s="1075">
        <v>5010</v>
      </c>
      <c r="B118" s="1044" t="s">
        <v>576</v>
      </c>
      <c r="C118" s="1054">
        <f t="shared" ref="C118:C163" si="34">SUM(D118:W118)</f>
        <v>503623.25000000006</v>
      </c>
      <c r="D118" s="747">
        <f>'O5 Details by Class &amp; Accounts'!I132</f>
        <v>228918.29582134742</v>
      </c>
      <c r="E118" s="747">
        <f>'O5 Details by Class &amp; Accounts'!J132</f>
        <v>93703.054774761695</v>
      </c>
      <c r="F118" s="747">
        <f>'O5 Details by Class &amp; Accounts'!K132</f>
        <v>176824.76838902256</v>
      </c>
      <c r="G118" s="747">
        <f>'O5 Details by Class &amp; Accounts'!L132</f>
        <v>0</v>
      </c>
      <c r="H118" s="747">
        <f>'O5 Details by Class &amp; Accounts'!M132</f>
        <v>0</v>
      </c>
      <c r="I118" s="747">
        <f>'O5 Details by Class &amp; Accounts'!N132</f>
        <v>0</v>
      </c>
      <c r="J118" s="747">
        <f>'O5 Details by Class &amp; Accounts'!O132</f>
        <v>4125.1429951353994</v>
      </c>
      <c r="K118" s="747">
        <f>'O5 Details by Class &amp; Accounts'!P132</f>
        <v>1.9832492150457763</v>
      </c>
      <c r="L118" s="747">
        <f>'O5 Details by Class &amp; Accounts'!Q132</f>
        <v>50.004770517949225</v>
      </c>
      <c r="M118" s="747">
        <f>'O5 Details by Class &amp; Accounts'!R132</f>
        <v>0</v>
      </c>
      <c r="N118" s="747">
        <f>'O5 Details by Class &amp; Accounts'!S132</f>
        <v>0</v>
      </c>
      <c r="O118" s="747">
        <f>'O5 Details by Class &amp; Accounts'!T132</f>
        <v>0</v>
      </c>
      <c r="P118" s="747">
        <f>'O5 Details by Class &amp; Accounts'!U132</f>
        <v>0</v>
      </c>
      <c r="Q118" s="747">
        <f>'O5 Details by Class &amp; Accounts'!V132</f>
        <v>0</v>
      </c>
      <c r="R118" s="747">
        <f>'O5 Details by Class &amp; Accounts'!W132</f>
        <v>0</v>
      </c>
      <c r="S118" s="747">
        <f>'O5 Details by Class &amp; Accounts'!X132</f>
        <v>0</v>
      </c>
      <c r="T118" s="747">
        <f>'O5 Details by Class &amp; Accounts'!Y132</f>
        <v>0</v>
      </c>
      <c r="U118" s="747">
        <f>'O5 Details by Class &amp; Accounts'!Z132</f>
        <v>0</v>
      </c>
      <c r="V118" s="747">
        <f>'O5 Details by Class &amp; Accounts'!AA132</f>
        <v>0</v>
      </c>
      <c r="W118" s="747">
        <f>'O5 Details by Class &amp; Accounts'!AB132</f>
        <v>0</v>
      </c>
      <c r="X118" s="1054">
        <f t="shared" ref="X118:X159" si="35">SUM(Y118:AR118)</f>
        <v>271181.74999999994</v>
      </c>
      <c r="Y118" s="747">
        <f>'O5 Details by Class &amp; Accounts'!AD132</f>
        <v>241710.48133954866</v>
      </c>
      <c r="Z118" s="747">
        <f>'O5 Details by Class &amp; Accounts'!AE132</f>
        <v>16769.05302396492</v>
      </c>
      <c r="AA118" s="747">
        <f>'O5 Details by Class &amp; Accounts'!AF132</f>
        <v>1946.232793269982</v>
      </c>
      <c r="AB118" s="747">
        <f>'O5 Details by Class &amp; Accounts'!AG132</f>
        <v>0</v>
      </c>
      <c r="AC118" s="747">
        <f>'O5 Details by Class &amp; Accounts'!AH132</f>
        <v>0</v>
      </c>
      <c r="AD118" s="747">
        <f>'O5 Details by Class &amp; Accounts'!AI132</f>
        <v>0</v>
      </c>
      <c r="AE118" s="747">
        <f>'O5 Details by Class &amp; Accounts'!AJ132</f>
        <v>8161.057852145078</v>
      </c>
      <c r="AF118" s="747">
        <f>'O5 Details by Class &amp; Accounts'!AK132</f>
        <v>1439.4036930441991</v>
      </c>
      <c r="AG118" s="747">
        <f>'O5 Details by Class &amp; Accounts'!AL132</f>
        <v>1155.521298027149</v>
      </c>
      <c r="AH118" s="747">
        <f>'O5 Details by Class &amp; Accounts'!AM132</f>
        <v>0</v>
      </c>
      <c r="AI118" s="747">
        <f>'O5 Details by Class &amp; Accounts'!AN132</f>
        <v>0</v>
      </c>
      <c r="AJ118" s="747">
        <f>'O5 Details by Class &amp; Accounts'!AO132</f>
        <v>0</v>
      </c>
      <c r="AK118" s="747">
        <f>'O5 Details by Class &amp; Accounts'!AP132</f>
        <v>0</v>
      </c>
      <c r="AL118" s="747">
        <f>'O5 Details by Class &amp; Accounts'!AQ132</f>
        <v>0</v>
      </c>
      <c r="AM118" s="747">
        <f>'O5 Details by Class &amp; Accounts'!AR132</f>
        <v>0</v>
      </c>
      <c r="AN118" s="747">
        <f>'O5 Details by Class &amp; Accounts'!AS132</f>
        <v>0</v>
      </c>
      <c r="AO118" s="747">
        <f>'O5 Details by Class &amp; Accounts'!AT132</f>
        <v>0</v>
      </c>
      <c r="AP118" s="747">
        <f>'O5 Details by Class &amp; Accounts'!AU132</f>
        <v>0</v>
      </c>
      <c r="AQ118" s="747">
        <f>'O5 Details by Class &amp; Accounts'!AV132</f>
        <v>0</v>
      </c>
      <c r="AR118" s="747">
        <f>'O5 Details by Class &amp; Accounts'!AW132</f>
        <v>0</v>
      </c>
      <c r="AS118" s="1076"/>
      <c r="AV118" s="1640" t="s">
        <v>108</v>
      </c>
    </row>
    <row r="119" spans="1:48" s="603" customFormat="1" ht="12.75" x14ac:dyDescent="0.2">
      <c r="A119" s="1075">
        <v>5012</v>
      </c>
      <c r="B119" s="1044" t="s">
        <v>976</v>
      </c>
      <c r="C119" s="1054">
        <f t="shared" si="34"/>
        <v>462306.99999999994</v>
      </c>
      <c r="D119" s="747">
        <f>'O5 Details by Class &amp; Accounts'!I133</f>
        <v>241705.8116362601</v>
      </c>
      <c r="E119" s="747">
        <f>'O5 Details by Class &amp; Accounts'!J133</f>
        <v>69272.334809920067</v>
      </c>
      <c r="F119" s="747">
        <f>'O5 Details by Class &amp; Accounts'!K133</f>
        <v>145656.59438430463</v>
      </c>
      <c r="G119" s="747">
        <f>'O5 Details by Class &amp; Accounts'!L133</f>
        <v>0</v>
      </c>
      <c r="H119" s="747">
        <f>'O5 Details by Class &amp; Accounts'!M133</f>
        <v>0</v>
      </c>
      <c r="I119" s="747">
        <f>'O5 Details by Class &amp; Accounts'!N133</f>
        <v>0</v>
      </c>
      <c r="J119" s="747">
        <f>'O5 Details by Class &amp; Accounts'!O133</f>
        <v>5050.5604540380527</v>
      </c>
      <c r="K119" s="747">
        <f>'O5 Details by Class &amp; Accounts'!P133</f>
        <v>248.24336122045594</v>
      </c>
      <c r="L119" s="747">
        <f>'O5 Details by Class &amp; Accounts'!Q133</f>
        <v>373.45535425668686</v>
      </c>
      <c r="M119" s="747">
        <f>'O5 Details by Class &amp; Accounts'!R133</f>
        <v>0</v>
      </c>
      <c r="N119" s="747">
        <f>'O5 Details by Class &amp; Accounts'!S133</f>
        <v>0</v>
      </c>
      <c r="O119" s="747">
        <f>'O5 Details by Class &amp; Accounts'!T133</f>
        <v>0</v>
      </c>
      <c r="P119" s="747">
        <f>'O5 Details by Class &amp; Accounts'!U133</f>
        <v>0</v>
      </c>
      <c r="Q119" s="747">
        <f>'O5 Details by Class &amp; Accounts'!V133</f>
        <v>0</v>
      </c>
      <c r="R119" s="747">
        <f>'O5 Details by Class &amp; Accounts'!W133</f>
        <v>0</v>
      </c>
      <c r="S119" s="747">
        <f>'O5 Details by Class &amp; Accounts'!X133</f>
        <v>0</v>
      </c>
      <c r="T119" s="747">
        <f>'O5 Details by Class &amp; Accounts'!Y133</f>
        <v>0</v>
      </c>
      <c r="U119" s="747">
        <f>'O5 Details by Class &amp; Accounts'!Z133</f>
        <v>0</v>
      </c>
      <c r="V119" s="747">
        <f>'O5 Details by Class &amp; Accounts'!AA133</f>
        <v>0</v>
      </c>
      <c r="W119" s="747">
        <f>'O5 Details by Class &amp; Accounts'!AB133</f>
        <v>0</v>
      </c>
      <c r="X119" s="1054">
        <f t="shared" si="35"/>
        <v>0</v>
      </c>
      <c r="Y119" s="747">
        <f>'O5 Details by Class &amp; Accounts'!AD133</f>
        <v>0</v>
      </c>
      <c r="Z119" s="747">
        <f>'O5 Details by Class &amp; Accounts'!AE133</f>
        <v>0</v>
      </c>
      <c r="AA119" s="747">
        <f>'O5 Details by Class &amp; Accounts'!AF133</f>
        <v>0</v>
      </c>
      <c r="AB119" s="747">
        <f>'O5 Details by Class &amp; Accounts'!AG133</f>
        <v>0</v>
      </c>
      <c r="AC119" s="747">
        <f>'O5 Details by Class &amp; Accounts'!AH133</f>
        <v>0</v>
      </c>
      <c r="AD119" s="747">
        <f>'O5 Details by Class &amp; Accounts'!AI133</f>
        <v>0</v>
      </c>
      <c r="AE119" s="747">
        <f>'O5 Details by Class &amp; Accounts'!AJ133</f>
        <v>0</v>
      </c>
      <c r="AF119" s="747">
        <f>'O5 Details by Class &amp; Accounts'!AK133</f>
        <v>0</v>
      </c>
      <c r="AG119" s="747">
        <f>'O5 Details by Class &amp; Accounts'!AL133</f>
        <v>0</v>
      </c>
      <c r="AH119" s="747">
        <f>'O5 Details by Class &amp; Accounts'!AM133</f>
        <v>0</v>
      </c>
      <c r="AI119" s="747">
        <f>'O5 Details by Class &amp; Accounts'!AN133</f>
        <v>0</v>
      </c>
      <c r="AJ119" s="747">
        <f>'O5 Details by Class &amp; Accounts'!AO133</f>
        <v>0</v>
      </c>
      <c r="AK119" s="747">
        <f>'O5 Details by Class &amp; Accounts'!AP133</f>
        <v>0</v>
      </c>
      <c r="AL119" s="747">
        <f>'O5 Details by Class &amp; Accounts'!AQ133</f>
        <v>0</v>
      </c>
      <c r="AM119" s="747">
        <f>'O5 Details by Class &amp; Accounts'!AR133</f>
        <v>0</v>
      </c>
      <c r="AN119" s="747">
        <f>'O5 Details by Class &amp; Accounts'!AS133</f>
        <v>0</v>
      </c>
      <c r="AO119" s="747">
        <f>'O5 Details by Class &amp; Accounts'!AT133</f>
        <v>0</v>
      </c>
      <c r="AP119" s="747">
        <f>'O5 Details by Class &amp; Accounts'!AU133</f>
        <v>0</v>
      </c>
      <c r="AQ119" s="747">
        <f>'O5 Details by Class &amp; Accounts'!AV133</f>
        <v>0</v>
      </c>
      <c r="AR119" s="747">
        <f>'O5 Details by Class &amp; Accounts'!AW133</f>
        <v>0</v>
      </c>
      <c r="AS119" s="1076"/>
      <c r="AV119" s="1640">
        <v>1808</v>
      </c>
    </row>
    <row r="120" spans="1:48" s="603" customFormat="1" ht="25.5" x14ac:dyDescent="0.2">
      <c r="A120" s="1075">
        <v>5014</v>
      </c>
      <c r="B120" s="1044" t="s">
        <v>977</v>
      </c>
      <c r="C120" s="1054">
        <f t="shared" si="34"/>
        <v>0</v>
      </c>
      <c r="D120" s="747">
        <f>'O5 Details by Class &amp; Accounts'!I134</f>
        <v>0</v>
      </c>
      <c r="E120" s="747">
        <f>'O5 Details by Class &amp; Accounts'!J134</f>
        <v>0</v>
      </c>
      <c r="F120" s="747">
        <f>'O5 Details by Class &amp; Accounts'!K134</f>
        <v>0</v>
      </c>
      <c r="G120" s="747">
        <f>'O5 Details by Class &amp; Accounts'!L134</f>
        <v>0</v>
      </c>
      <c r="H120" s="747">
        <f>'O5 Details by Class &amp; Accounts'!M134</f>
        <v>0</v>
      </c>
      <c r="I120" s="747">
        <f>'O5 Details by Class &amp; Accounts'!N134</f>
        <v>0</v>
      </c>
      <c r="J120" s="747">
        <f>'O5 Details by Class &amp; Accounts'!O134</f>
        <v>0</v>
      </c>
      <c r="K120" s="747">
        <f>'O5 Details by Class &amp; Accounts'!P134</f>
        <v>0</v>
      </c>
      <c r="L120" s="747">
        <f>'O5 Details by Class &amp; Accounts'!Q134</f>
        <v>0</v>
      </c>
      <c r="M120" s="747">
        <f>'O5 Details by Class &amp; Accounts'!R134</f>
        <v>0</v>
      </c>
      <c r="N120" s="747">
        <f>'O5 Details by Class &amp; Accounts'!S134</f>
        <v>0</v>
      </c>
      <c r="O120" s="747">
        <f>'O5 Details by Class &amp; Accounts'!T134</f>
        <v>0</v>
      </c>
      <c r="P120" s="747">
        <f>'O5 Details by Class &amp; Accounts'!U134</f>
        <v>0</v>
      </c>
      <c r="Q120" s="747">
        <f>'O5 Details by Class &amp; Accounts'!V134</f>
        <v>0</v>
      </c>
      <c r="R120" s="747">
        <f>'O5 Details by Class &amp; Accounts'!W134</f>
        <v>0</v>
      </c>
      <c r="S120" s="747">
        <f>'O5 Details by Class &amp; Accounts'!X134</f>
        <v>0</v>
      </c>
      <c r="T120" s="747">
        <f>'O5 Details by Class &amp; Accounts'!Y134</f>
        <v>0</v>
      </c>
      <c r="U120" s="747">
        <f>'O5 Details by Class &amp; Accounts'!Z134</f>
        <v>0</v>
      </c>
      <c r="V120" s="747">
        <f>'O5 Details by Class &amp; Accounts'!AA134</f>
        <v>0</v>
      </c>
      <c r="W120" s="747">
        <f>'O5 Details by Class &amp; Accounts'!AB134</f>
        <v>0</v>
      </c>
      <c r="X120" s="1054">
        <f t="shared" si="35"/>
        <v>0</v>
      </c>
      <c r="Y120" s="747">
        <f>'O5 Details by Class &amp; Accounts'!AD134</f>
        <v>0</v>
      </c>
      <c r="Z120" s="747">
        <f>'O5 Details by Class &amp; Accounts'!AE134</f>
        <v>0</v>
      </c>
      <c r="AA120" s="747">
        <f>'O5 Details by Class &amp; Accounts'!AF134</f>
        <v>0</v>
      </c>
      <c r="AB120" s="747">
        <f>'O5 Details by Class &amp; Accounts'!AG134</f>
        <v>0</v>
      </c>
      <c r="AC120" s="747">
        <f>'O5 Details by Class &amp; Accounts'!AH134</f>
        <v>0</v>
      </c>
      <c r="AD120" s="747">
        <f>'O5 Details by Class &amp; Accounts'!AI134</f>
        <v>0</v>
      </c>
      <c r="AE120" s="747">
        <f>'O5 Details by Class &amp; Accounts'!AJ134</f>
        <v>0</v>
      </c>
      <c r="AF120" s="747">
        <f>'O5 Details by Class &amp; Accounts'!AK134</f>
        <v>0</v>
      </c>
      <c r="AG120" s="747">
        <f>'O5 Details by Class &amp; Accounts'!AL134</f>
        <v>0</v>
      </c>
      <c r="AH120" s="747">
        <f>'O5 Details by Class &amp; Accounts'!AM134</f>
        <v>0</v>
      </c>
      <c r="AI120" s="747">
        <f>'O5 Details by Class &amp; Accounts'!AN134</f>
        <v>0</v>
      </c>
      <c r="AJ120" s="747">
        <f>'O5 Details by Class &amp; Accounts'!AO134</f>
        <v>0</v>
      </c>
      <c r="AK120" s="747">
        <f>'O5 Details by Class &amp; Accounts'!AP134</f>
        <v>0</v>
      </c>
      <c r="AL120" s="747">
        <f>'O5 Details by Class &amp; Accounts'!AQ134</f>
        <v>0</v>
      </c>
      <c r="AM120" s="747">
        <f>'O5 Details by Class &amp; Accounts'!AR134</f>
        <v>0</v>
      </c>
      <c r="AN120" s="747">
        <f>'O5 Details by Class &amp; Accounts'!AS134</f>
        <v>0</v>
      </c>
      <c r="AO120" s="747">
        <f>'O5 Details by Class &amp; Accounts'!AT134</f>
        <v>0</v>
      </c>
      <c r="AP120" s="747">
        <f>'O5 Details by Class &amp; Accounts'!AU134</f>
        <v>0</v>
      </c>
      <c r="AQ120" s="747">
        <f>'O5 Details by Class &amp; Accounts'!AV134</f>
        <v>0</v>
      </c>
      <c r="AR120" s="747">
        <f>'O5 Details by Class &amp; Accounts'!AW134</f>
        <v>0</v>
      </c>
      <c r="AS120" s="1076"/>
      <c r="AV120" s="1640">
        <v>1815</v>
      </c>
    </row>
    <row r="121" spans="1:48" s="603" customFormat="1" ht="25.5" x14ac:dyDescent="0.2">
      <c r="A121" s="1075">
        <v>5015</v>
      </c>
      <c r="B121" s="1044" t="s">
        <v>978</v>
      </c>
      <c r="C121" s="1054">
        <f t="shared" si="34"/>
        <v>0</v>
      </c>
      <c r="D121" s="747">
        <f>'O5 Details by Class &amp; Accounts'!I135</f>
        <v>0</v>
      </c>
      <c r="E121" s="747">
        <f>'O5 Details by Class &amp; Accounts'!J135</f>
        <v>0</v>
      </c>
      <c r="F121" s="747">
        <f>'O5 Details by Class &amp; Accounts'!K135</f>
        <v>0</v>
      </c>
      <c r="G121" s="747">
        <f>'O5 Details by Class &amp; Accounts'!L135</f>
        <v>0</v>
      </c>
      <c r="H121" s="747">
        <f>'O5 Details by Class &amp; Accounts'!M135</f>
        <v>0</v>
      </c>
      <c r="I121" s="747">
        <f>'O5 Details by Class &amp; Accounts'!N135</f>
        <v>0</v>
      </c>
      <c r="J121" s="747">
        <f>'O5 Details by Class &amp; Accounts'!O135</f>
        <v>0</v>
      </c>
      <c r="K121" s="747">
        <f>'O5 Details by Class &amp; Accounts'!P135</f>
        <v>0</v>
      </c>
      <c r="L121" s="747">
        <f>'O5 Details by Class &amp; Accounts'!Q135</f>
        <v>0</v>
      </c>
      <c r="M121" s="747">
        <f>'O5 Details by Class &amp; Accounts'!R135</f>
        <v>0</v>
      </c>
      <c r="N121" s="747">
        <f>'O5 Details by Class &amp; Accounts'!S135</f>
        <v>0</v>
      </c>
      <c r="O121" s="747">
        <f>'O5 Details by Class &amp; Accounts'!T135</f>
        <v>0</v>
      </c>
      <c r="P121" s="747">
        <f>'O5 Details by Class &amp; Accounts'!U135</f>
        <v>0</v>
      </c>
      <c r="Q121" s="747">
        <f>'O5 Details by Class &amp; Accounts'!V135</f>
        <v>0</v>
      </c>
      <c r="R121" s="747">
        <f>'O5 Details by Class &amp; Accounts'!W135</f>
        <v>0</v>
      </c>
      <c r="S121" s="747">
        <f>'O5 Details by Class &amp; Accounts'!X135</f>
        <v>0</v>
      </c>
      <c r="T121" s="747">
        <f>'O5 Details by Class &amp; Accounts'!Y135</f>
        <v>0</v>
      </c>
      <c r="U121" s="747">
        <f>'O5 Details by Class &amp; Accounts'!Z135</f>
        <v>0</v>
      </c>
      <c r="V121" s="747">
        <f>'O5 Details by Class &amp; Accounts'!AA135</f>
        <v>0</v>
      </c>
      <c r="W121" s="747">
        <f>'O5 Details by Class &amp; Accounts'!AB135</f>
        <v>0</v>
      </c>
      <c r="X121" s="1054">
        <f t="shared" si="35"/>
        <v>0</v>
      </c>
      <c r="Y121" s="747">
        <f>'O5 Details by Class &amp; Accounts'!AD135</f>
        <v>0</v>
      </c>
      <c r="Z121" s="747">
        <f>'O5 Details by Class &amp; Accounts'!AE135</f>
        <v>0</v>
      </c>
      <c r="AA121" s="747">
        <f>'O5 Details by Class &amp; Accounts'!AF135</f>
        <v>0</v>
      </c>
      <c r="AB121" s="747">
        <f>'O5 Details by Class &amp; Accounts'!AG135</f>
        <v>0</v>
      </c>
      <c r="AC121" s="747">
        <f>'O5 Details by Class &amp; Accounts'!AH135</f>
        <v>0</v>
      </c>
      <c r="AD121" s="747">
        <f>'O5 Details by Class &amp; Accounts'!AI135</f>
        <v>0</v>
      </c>
      <c r="AE121" s="747">
        <f>'O5 Details by Class &amp; Accounts'!AJ135</f>
        <v>0</v>
      </c>
      <c r="AF121" s="747">
        <f>'O5 Details by Class &amp; Accounts'!AK135</f>
        <v>0</v>
      </c>
      <c r="AG121" s="747">
        <f>'O5 Details by Class &amp; Accounts'!AL135</f>
        <v>0</v>
      </c>
      <c r="AH121" s="747">
        <f>'O5 Details by Class &amp; Accounts'!AM135</f>
        <v>0</v>
      </c>
      <c r="AI121" s="747">
        <f>'O5 Details by Class &amp; Accounts'!AN135</f>
        <v>0</v>
      </c>
      <c r="AJ121" s="747">
        <f>'O5 Details by Class &amp; Accounts'!AO135</f>
        <v>0</v>
      </c>
      <c r="AK121" s="747">
        <f>'O5 Details by Class &amp; Accounts'!AP135</f>
        <v>0</v>
      </c>
      <c r="AL121" s="747">
        <f>'O5 Details by Class &amp; Accounts'!AQ135</f>
        <v>0</v>
      </c>
      <c r="AM121" s="747">
        <f>'O5 Details by Class &amp; Accounts'!AR135</f>
        <v>0</v>
      </c>
      <c r="AN121" s="747">
        <f>'O5 Details by Class &amp; Accounts'!AS135</f>
        <v>0</v>
      </c>
      <c r="AO121" s="747">
        <f>'O5 Details by Class &amp; Accounts'!AT135</f>
        <v>0</v>
      </c>
      <c r="AP121" s="747">
        <f>'O5 Details by Class &amp; Accounts'!AU135</f>
        <v>0</v>
      </c>
      <c r="AQ121" s="747">
        <f>'O5 Details by Class &amp; Accounts'!AV135</f>
        <v>0</v>
      </c>
      <c r="AR121" s="747">
        <f>'O5 Details by Class &amp; Accounts'!AW135</f>
        <v>0</v>
      </c>
      <c r="AS121" s="1076"/>
      <c r="AV121" s="1640">
        <v>1815</v>
      </c>
    </row>
    <row r="122" spans="1:48" s="603" customFormat="1" ht="25.5" x14ac:dyDescent="0.2">
      <c r="A122" s="1075">
        <v>5016</v>
      </c>
      <c r="B122" s="1044" t="s">
        <v>979</v>
      </c>
      <c r="C122" s="1054">
        <f t="shared" si="34"/>
        <v>435828.00000000006</v>
      </c>
      <c r="D122" s="747">
        <f>'O5 Details by Class &amp; Accounts'!I136</f>
        <v>192389.04767468627</v>
      </c>
      <c r="E122" s="747">
        <f>'O5 Details by Class &amp; Accounts'!J136</f>
        <v>78951.422789102173</v>
      </c>
      <c r="F122" s="747">
        <f>'O5 Details by Class &amp; Accounts'!K136</f>
        <v>160508.94203762186</v>
      </c>
      <c r="G122" s="747">
        <f>'O5 Details by Class &amp; Accounts'!L136</f>
        <v>0</v>
      </c>
      <c r="H122" s="747">
        <f>'O5 Details by Class &amp; Accounts'!M136</f>
        <v>0</v>
      </c>
      <c r="I122" s="747">
        <f>'O5 Details by Class &amp; Accounts'!N136</f>
        <v>0</v>
      </c>
      <c r="J122" s="747">
        <f>'O5 Details by Class &amp; Accounts'!O136</f>
        <v>3938.7334531794568</v>
      </c>
      <c r="K122" s="747">
        <f>'O5 Details by Class &amp; Accounts'!P136</f>
        <v>0</v>
      </c>
      <c r="L122" s="747">
        <f>'O5 Details by Class &amp; Accounts'!Q136</f>
        <v>39.854045410280065</v>
      </c>
      <c r="M122" s="747">
        <f>'O5 Details by Class &amp; Accounts'!R136</f>
        <v>0</v>
      </c>
      <c r="N122" s="747">
        <f>'O5 Details by Class &amp; Accounts'!S136</f>
        <v>0</v>
      </c>
      <c r="O122" s="747">
        <f>'O5 Details by Class &amp; Accounts'!T136</f>
        <v>0</v>
      </c>
      <c r="P122" s="747">
        <f>'O5 Details by Class &amp; Accounts'!U136</f>
        <v>0</v>
      </c>
      <c r="Q122" s="747">
        <f>'O5 Details by Class &amp; Accounts'!V136</f>
        <v>0</v>
      </c>
      <c r="R122" s="747">
        <f>'O5 Details by Class &amp; Accounts'!W136</f>
        <v>0</v>
      </c>
      <c r="S122" s="747">
        <f>'O5 Details by Class &amp; Accounts'!X136</f>
        <v>0</v>
      </c>
      <c r="T122" s="747">
        <f>'O5 Details by Class &amp; Accounts'!Y136</f>
        <v>0</v>
      </c>
      <c r="U122" s="747">
        <f>'O5 Details by Class &amp; Accounts'!Z136</f>
        <v>0</v>
      </c>
      <c r="V122" s="747">
        <f>'O5 Details by Class &amp; Accounts'!AA136</f>
        <v>0</v>
      </c>
      <c r="W122" s="747">
        <f>'O5 Details by Class &amp; Accounts'!AB136</f>
        <v>0</v>
      </c>
      <c r="X122" s="1054">
        <f t="shared" si="35"/>
        <v>0</v>
      </c>
      <c r="Y122" s="747">
        <f>'O5 Details by Class &amp; Accounts'!AD136</f>
        <v>0</v>
      </c>
      <c r="Z122" s="747">
        <f>'O5 Details by Class &amp; Accounts'!AE136</f>
        <v>0</v>
      </c>
      <c r="AA122" s="747">
        <f>'O5 Details by Class &amp; Accounts'!AF136</f>
        <v>0</v>
      </c>
      <c r="AB122" s="747">
        <f>'O5 Details by Class &amp; Accounts'!AG136</f>
        <v>0</v>
      </c>
      <c r="AC122" s="747">
        <f>'O5 Details by Class &amp; Accounts'!AH136</f>
        <v>0</v>
      </c>
      <c r="AD122" s="747">
        <f>'O5 Details by Class &amp; Accounts'!AI136</f>
        <v>0</v>
      </c>
      <c r="AE122" s="747">
        <f>'O5 Details by Class &amp; Accounts'!AJ136</f>
        <v>0</v>
      </c>
      <c r="AF122" s="747">
        <f>'O5 Details by Class &amp; Accounts'!AK136</f>
        <v>0</v>
      </c>
      <c r="AG122" s="747">
        <f>'O5 Details by Class &amp; Accounts'!AL136</f>
        <v>0</v>
      </c>
      <c r="AH122" s="747">
        <f>'O5 Details by Class &amp; Accounts'!AM136</f>
        <v>0</v>
      </c>
      <c r="AI122" s="747">
        <f>'O5 Details by Class &amp; Accounts'!AN136</f>
        <v>0</v>
      </c>
      <c r="AJ122" s="747">
        <f>'O5 Details by Class &amp; Accounts'!AO136</f>
        <v>0</v>
      </c>
      <c r="AK122" s="747">
        <f>'O5 Details by Class &amp; Accounts'!AP136</f>
        <v>0</v>
      </c>
      <c r="AL122" s="747">
        <f>'O5 Details by Class &amp; Accounts'!AQ136</f>
        <v>0</v>
      </c>
      <c r="AM122" s="747">
        <f>'O5 Details by Class &amp; Accounts'!AR136</f>
        <v>0</v>
      </c>
      <c r="AN122" s="747">
        <f>'O5 Details by Class &amp; Accounts'!AS136</f>
        <v>0</v>
      </c>
      <c r="AO122" s="747">
        <f>'O5 Details by Class &amp; Accounts'!AT136</f>
        <v>0</v>
      </c>
      <c r="AP122" s="747">
        <f>'O5 Details by Class &amp; Accounts'!AU136</f>
        <v>0</v>
      </c>
      <c r="AQ122" s="747">
        <f>'O5 Details by Class &amp; Accounts'!AV136</f>
        <v>0</v>
      </c>
      <c r="AR122" s="747">
        <f>'O5 Details by Class &amp; Accounts'!AW136</f>
        <v>0</v>
      </c>
      <c r="AS122" s="1076"/>
      <c r="AV122" s="1640">
        <v>1820</v>
      </c>
    </row>
    <row r="123" spans="1:48" s="603" customFormat="1" ht="25.5" x14ac:dyDescent="0.2">
      <c r="A123" s="1075">
        <v>5017</v>
      </c>
      <c r="B123" s="1044" t="s">
        <v>552</v>
      </c>
      <c r="C123" s="1054">
        <f t="shared" si="34"/>
        <v>249040</v>
      </c>
      <c r="D123" s="747">
        <f>'O5 Details by Class &amp; Accounts'!I137</f>
        <v>109934.58068986818</v>
      </c>
      <c r="E123" s="747">
        <f>'O5 Details by Class &amp; Accounts'!J137</f>
        <v>45114.270609960826</v>
      </c>
      <c r="F123" s="747">
        <f>'O5 Details by Class &amp; Accounts'!K137</f>
        <v>91717.711861214397</v>
      </c>
      <c r="G123" s="747">
        <f>'O5 Details by Class &amp; Accounts'!L137</f>
        <v>0</v>
      </c>
      <c r="H123" s="747">
        <f>'O5 Details by Class &amp; Accounts'!M137</f>
        <v>0</v>
      </c>
      <c r="I123" s="747">
        <f>'O5 Details by Class &amp; Accounts'!N137</f>
        <v>0</v>
      </c>
      <c r="J123" s="747">
        <f>'O5 Details by Class &amp; Accounts'!O137</f>
        <v>2250.6635167538843</v>
      </c>
      <c r="K123" s="747">
        <f>'O5 Details by Class &amp; Accounts'!P137</f>
        <v>0</v>
      </c>
      <c r="L123" s="747">
        <f>'O5 Details by Class &amp; Accounts'!Q137</f>
        <v>22.773322202740868</v>
      </c>
      <c r="M123" s="747">
        <f>'O5 Details by Class &amp; Accounts'!R137</f>
        <v>0</v>
      </c>
      <c r="N123" s="747">
        <f>'O5 Details by Class &amp; Accounts'!S137</f>
        <v>0</v>
      </c>
      <c r="O123" s="747">
        <f>'O5 Details by Class &amp; Accounts'!T137</f>
        <v>0</v>
      </c>
      <c r="P123" s="747">
        <f>'O5 Details by Class &amp; Accounts'!U137</f>
        <v>0</v>
      </c>
      <c r="Q123" s="747">
        <f>'O5 Details by Class &amp; Accounts'!V137</f>
        <v>0</v>
      </c>
      <c r="R123" s="747">
        <f>'O5 Details by Class &amp; Accounts'!W137</f>
        <v>0</v>
      </c>
      <c r="S123" s="747">
        <f>'O5 Details by Class &amp; Accounts'!X137</f>
        <v>0</v>
      </c>
      <c r="T123" s="747">
        <f>'O5 Details by Class &amp; Accounts'!Y137</f>
        <v>0</v>
      </c>
      <c r="U123" s="747">
        <f>'O5 Details by Class &amp; Accounts'!Z137</f>
        <v>0</v>
      </c>
      <c r="V123" s="747">
        <f>'O5 Details by Class &amp; Accounts'!AA137</f>
        <v>0</v>
      </c>
      <c r="W123" s="747">
        <f>'O5 Details by Class &amp; Accounts'!AB137</f>
        <v>0</v>
      </c>
      <c r="X123" s="1054">
        <f t="shared" si="35"/>
        <v>0</v>
      </c>
      <c r="Y123" s="747">
        <f>'O5 Details by Class &amp; Accounts'!AD137</f>
        <v>0</v>
      </c>
      <c r="Z123" s="747">
        <f>'O5 Details by Class &amp; Accounts'!AE137</f>
        <v>0</v>
      </c>
      <c r="AA123" s="747">
        <f>'O5 Details by Class &amp; Accounts'!AF137</f>
        <v>0</v>
      </c>
      <c r="AB123" s="747">
        <f>'O5 Details by Class &amp; Accounts'!AG137</f>
        <v>0</v>
      </c>
      <c r="AC123" s="747">
        <f>'O5 Details by Class &amp; Accounts'!AH137</f>
        <v>0</v>
      </c>
      <c r="AD123" s="747">
        <f>'O5 Details by Class &amp; Accounts'!AI137</f>
        <v>0</v>
      </c>
      <c r="AE123" s="747">
        <f>'O5 Details by Class &amp; Accounts'!AJ137</f>
        <v>0</v>
      </c>
      <c r="AF123" s="747">
        <f>'O5 Details by Class &amp; Accounts'!AK137</f>
        <v>0</v>
      </c>
      <c r="AG123" s="747">
        <f>'O5 Details by Class &amp; Accounts'!AL137</f>
        <v>0</v>
      </c>
      <c r="AH123" s="747">
        <f>'O5 Details by Class &amp; Accounts'!AM137</f>
        <v>0</v>
      </c>
      <c r="AI123" s="747">
        <f>'O5 Details by Class &amp; Accounts'!AN137</f>
        <v>0</v>
      </c>
      <c r="AJ123" s="747">
        <f>'O5 Details by Class &amp; Accounts'!AO137</f>
        <v>0</v>
      </c>
      <c r="AK123" s="747">
        <f>'O5 Details by Class &amp; Accounts'!AP137</f>
        <v>0</v>
      </c>
      <c r="AL123" s="747">
        <f>'O5 Details by Class &amp; Accounts'!AQ137</f>
        <v>0</v>
      </c>
      <c r="AM123" s="747">
        <f>'O5 Details by Class &amp; Accounts'!AR137</f>
        <v>0</v>
      </c>
      <c r="AN123" s="747">
        <f>'O5 Details by Class &amp; Accounts'!AS137</f>
        <v>0</v>
      </c>
      <c r="AO123" s="747">
        <f>'O5 Details by Class &amp; Accounts'!AT137</f>
        <v>0</v>
      </c>
      <c r="AP123" s="747">
        <f>'O5 Details by Class &amp; Accounts'!AU137</f>
        <v>0</v>
      </c>
      <c r="AQ123" s="747">
        <f>'O5 Details by Class &amp; Accounts'!AV137</f>
        <v>0</v>
      </c>
      <c r="AR123" s="747">
        <f>'O5 Details by Class &amp; Accounts'!AW137</f>
        <v>0</v>
      </c>
      <c r="AS123" s="1076"/>
      <c r="AV123" s="1640">
        <v>1820</v>
      </c>
    </row>
    <row r="124" spans="1:48" s="603" customFormat="1" ht="25.5" x14ac:dyDescent="0.2">
      <c r="A124" s="1075">
        <v>5020</v>
      </c>
      <c r="B124" s="1044" t="s">
        <v>553</v>
      </c>
      <c r="C124" s="1054">
        <f t="shared" si="34"/>
        <v>136758.05000000002</v>
      </c>
      <c r="D124" s="747">
        <f>'O5 Details by Class &amp; Accounts'!I138</f>
        <v>60862.776508408257</v>
      </c>
      <c r="E124" s="747">
        <f>'O5 Details by Class &amp; Accounts'!J138</f>
        <v>24976.488310078705</v>
      </c>
      <c r="F124" s="747">
        <f>'O5 Details by Class &amp; Accounts'!K138</f>
        <v>49768.066963210353</v>
      </c>
      <c r="G124" s="747">
        <f>'O5 Details by Class &amp; Accounts'!L138</f>
        <v>0</v>
      </c>
      <c r="H124" s="747">
        <f>'O5 Details by Class &amp; Accounts'!M138</f>
        <v>0</v>
      </c>
      <c r="I124" s="747">
        <f>'O5 Details by Class &amp; Accounts'!N138</f>
        <v>0</v>
      </c>
      <c r="J124" s="747">
        <f>'O5 Details by Class &amp; Accounts'!O138</f>
        <v>1138.1102871960379</v>
      </c>
      <c r="K124" s="747">
        <f>'O5 Details by Class &amp; Accounts'!P138</f>
        <v>0</v>
      </c>
      <c r="L124" s="747">
        <f>'O5 Details by Class &amp; Accounts'!Q138</f>
        <v>12.607931106677976</v>
      </c>
      <c r="M124" s="747">
        <f>'O5 Details by Class &amp; Accounts'!R138</f>
        <v>0</v>
      </c>
      <c r="N124" s="747">
        <f>'O5 Details by Class &amp; Accounts'!S138</f>
        <v>0</v>
      </c>
      <c r="O124" s="747">
        <f>'O5 Details by Class &amp; Accounts'!T138</f>
        <v>0</v>
      </c>
      <c r="P124" s="747">
        <f>'O5 Details by Class &amp; Accounts'!U138</f>
        <v>0</v>
      </c>
      <c r="Q124" s="747">
        <f>'O5 Details by Class &amp; Accounts'!V138</f>
        <v>0</v>
      </c>
      <c r="R124" s="747">
        <f>'O5 Details by Class &amp; Accounts'!W138</f>
        <v>0</v>
      </c>
      <c r="S124" s="747">
        <f>'O5 Details by Class &amp; Accounts'!X138</f>
        <v>0</v>
      </c>
      <c r="T124" s="747">
        <f>'O5 Details by Class &amp; Accounts'!Y138</f>
        <v>0</v>
      </c>
      <c r="U124" s="747">
        <f>'O5 Details by Class &amp; Accounts'!Z138</f>
        <v>0</v>
      </c>
      <c r="V124" s="747">
        <f>'O5 Details by Class &amp; Accounts'!AA138</f>
        <v>0</v>
      </c>
      <c r="W124" s="747">
        <f>'O5 Details by Class &amp; Accounts'!AB138</f>
        <v>0</v>
      </c>
      <c r="X124" s="1054">
        <f t="shared" si="35"/>
        <v>73638.95</v>
      </c>
      <c r="Y124" s="747">
        <f>'O5 Details by Class &amp; Accounts'!AD138</f>
        <v>63560.220793997352</v>
      </c>
      <c r="Z124" s="747">
        <f>'O5 Details by Class &amp; Accounts'!AE138</f>
        <v>6181.9430442249704</v>
      </c>
      <c r="AA124" s="747">
        <f>'O5 Details by Class &amp; Accounts'!AF138</f>
        <v>732.9053011738273</v>
      </c>
      <c r="AB124" s="747">
        <f>'O5 Details by Class &amp; Accounts'!AG138</f>
        <v>0</v>
      </c>
      <c r="AC124" s="747">
        <f>'O5 Details by Class &amp; Accounts'!AH138</f>
        <v>0</v>
      </c>
      <c r="AD124" s="747">
        <f>'O5 Details by Class &amp; Accounts'!AI138</f>
        <v>0</v>
      </c>
      <c r="AE124" s="747">
        <f>'O5 Details by Class &amp; Accounts'!AJ138</f>
        <v>2207.2568654436245</v>
      </c>
      <c r="AF124" s="747">
        <f>'O5 Details by Class &amp; Accounts'!AK138</f>
        <v>530.63888791630643</v>
      </c>
      <c r="AG124" s="747">
        <f>'O5 Details by Class &amp; Accounts'!AL138</f>
        <v>425.98510724392372</v>
      </c>
      <c r="AH124" s="747">
        <f>'O5 Details by Class &amp; Accounts'!AM138</f>
        <v>0</v>
      </c>
      <c r="AI124" s="747">
        <f>'O5 Details by Class &amp; Accounts'!AN138</f>
        <v>0</v>
      </c>
      <c r="AJ124" s="747">
        <f>'O5 Details by Class &amp; Accounts'!AO138</f>
        <v>0</v>
      </c>
      <c r="AK124" s="747">
        <f>'O5 Details by Class &amp; Accounts'!AP138</f>
        <v>0</v>
      </c>
      <c r="AL124" s="747">
        <f>'O5 Details by Class &amp; Accounts'!AQ138</f>
        <v>0</v>
      </c>
      <c r="AM124" s="747">
        <f>'O5 Details by Class &amp; Accounts'!AR138</f>
        <v>0</v>
      </c>
      <c r="AN124" s="747">
        <f>'O5 Details by Class &amp; Accounts'!AS138</f>
        <v>0</v>
      </c>
      <c r="AO124" s="747">
        <f>'O5 Details by Class &amp; Accounts'!AT138</f>
        <v>0</v>
      </c>
      <c r="AP124" s="747">
        <f>'O5 Details by Class &amp; Accounts'!AU138</f>
        <v>0</v>
      </c>
      <c r="AQ124" s="747">
        <f>'O5 Details by Class &amp; Accounts'!AV138</f>
        <v>0</v>
      </c>
      <c r="AR124" s="747">
        <f>'O5 Details by Class &amp; Accounts'!AW138</f>
        <v>0</v>
      </c>
      <c r="AS124" s="1076"/>
      <c r="AV124" s="1640" t="s">
        <v>504</v>
      </c>
    </row>
    <row r="125" spans="1:48" s="603" customFormat="1" ht="25.5" x14ac:dyDescent="0.2">
      <c r="A125" s="1075">
        <v>5025</v>
      </c>
      <c r="B125" s="1044" t="s">
        <v>1583</v>
      </c>
      <c r="C125" s="1054">
        <f t="shared" si="34"/>
        <v>265231.2</v>
      </c>
      <c r="D125" s="747">
        <f>'O5 Details by Class &amp; Accounts'!I139</f>
        <v>118038.44269976743</v>
      </c>
      <c r="E125" s="747">
        <f>'O5 Details by Class &amp; Accounts'!J139</f>
        <v>48439.88318251208</v>
      </c>
      <c r="F125" s="747">
        <f>'O5 Details by Class &amp; Accounts'!K139</f>
        <v>96521.149009748508</v>
      </c>
      <c r="G125" s="747">
        <f>'O5 Details by Class &amp; Accounts'!L139</f>
        <v>0</v>
      </c>
      <c r="H125" s="747">
        <f>'O5 Details by Class &amp; Accounts'!M139</f>
        <v>0</v>
      </c>
      <c r="I125" s="747">
        <f>'O5 Details by Class &amp; Accounts'!N139</f>
        <v>0</v>
      </c>
      <c r="J125" s="747">
        <f>'O5 Details by Class &amp; Accounts'!O139</f>
        <v>2207.2730431981868</v>
      </c>
      <c r="K125" s="747">
        <f>'O5 Details by Class &amp; Accounts'!P139</f>
        <v>0</v>
      </c>
      <c r="L125" s="747">
        <f>'O5 Details by Class &amp; Accounts'!Q139</f>
        <v>24.452064773821558</v>
      </c>
      <c r="M125" s="747">
        <f>'O5 Details by Class &amp; Accounts'!R139</f>
        <v>0</v>
      </c>
      <c r="N125" s="747">
        <f>'O5 Details by Class &amp; Accounts'!S139</f>
        <v>0</v>
      </c>
      <c r="O125" s="747">
        <f>'O5 Details by Class &amp; Accounts'!T139</f>
        <v>0</v>
      </c>
      <c r="P125" s="747">
        <f>'O5 Details by Class &amp; Accounts'!U139</f>
        <v>0</v>
      </c>
      <c r="Q125" s="747">
        <f>'O5 Details by Class &amp; Accounts'!V139</f>
        <v>0</v>
      </c>
      <c r="R125" s="747">
        <f>'O5 Details by Class &amp; Accounts'!W139</f>
        <v>0</v>
      </c>
      <c r="S125" s="747">
        <f>'O5 Details by Class &amp; Accounts'!X139</f>
        <v>0</v>
      </c>
      <c r="T125" s="747">
        <f>'O5 Details by Class &amp; Accounts'!Y139</f>
        <v>0</v>
      </c>
      <c r="U125" s="747">
        <f>'O5 Details by Class &amp; Accounts'!Z139</f>
        <v>0</v>
      </c>
      <c r="V125" s="747">
        <f>'O5 Details by Class &amp; Accounts'!AA139</f>
        <v>0</v>
      </c>
      <c r="W125" s="747">
        <f>'O5 Details by Class &amp; Accounts'!AB139</f>
        <v>0</v>
      </c>
      <c r="X125" s="1054">
        <f t="shared" si="35"/>
        <v>142816.80000000002</v>
      </c>
      <c r="Y125" s="747">
        <f>'O5 Details by Class &amp; Accounts'!AD139</f>
        <v>123269.91817634771</v>
      </c>
      <c r="Z125" s="747">
        <f>'O5 Details by Class &amp; Accounts'!AE139</f>
        <v>11989.379579128554</v>
      </c>
      <c r="AA125" s="747">
        <f>'O5 Details by Class &amp; Accounts'!AF139</f>
        <v>1421.410677592256</v>
      </c>
      <c r="AB125" s="747">
        <f>'O5 Details by Class &amp; Accounts'!AG139</f>
        <v>0</v>
      </c>
      <c r="AC125" s="747">
        <f>'O5 Details by Class &amp; Accounts'!AH139</f>
        <v>0</v>
      </c>
      <c r="AD125" s="747">
        <f>'O5 Details by Class &amp; Accounts'!AI139</f>
        <v>0</v>
      </c>
      <c r="AE125" s="747">
        <f>'O5 Details by Class &amp; Accounts'!AJ139</f>
        <v>4280.7965390691879</v>
      </c>
      <c r="AF125" s="747">
        <f>'O5 Details by Class &amp; Accounts'!AK139</f>
        <v>1029.1312943457986</v>
      </c>
      <c r="AG125" s="747">
        <f>'O5 Details by Class &amp; Accounts'!AL139</f>
        <v>826.16373351648826</v>
      </c>
      <c r="AH125" s="747">
        <f>'O5 Details by Class &amp; Accounts'!AM139</f>
        <v>0</v>
      </c>
      <c r="AI125" s="747">
        <f>'O5 Details by Class &amp; Accounts'!AN139</f>
        <v>0</v>
      </c>
      <c r="AJ125" s="747">
        <f>'O5 Details by Class &amp; Accounts'!AO139</f>
        <v>0</v>
      </c>
      <c r="AK125" s="747">
        <f>'O5 Details by Class &amp; Accounts'!AP139</f>
        <v>0</v>
      </c>
      <c r="AL125" s="747">
        <f>'O5 Details by Class &amp; Accounts'!AQ139</f>
        <v>0</v>
      </c>
      <c r="AM125" s="747">
        <f>'O5 Details by Class &amp; Accounts'!AR139</f>
        <v>0</v>
      </c>
      <c r="AN125" s="747">
        <f>'O5 Details by Class &amp; Accounts'!AS139</f>
        <v>0</v>
      </c>
      <c r="AO125" s="747">
        <f>'O5 Details by Class &amp; Accounts'!AT139</f>
        <v>0</v>
      </c>
      <c r="AP125" s="747">
        <f>'O5 Details by Class &amp; Accounts'!AU139</f>
        <v>0</v>
      </c>
      <c r="AQ125" s="747">
        <f>'O5 Details by Class &amp; Accounts'!AV139</f>
        <v>0</v>
      </c>
      <c r="AR125" s="747">
        <f>'O5 Details by Class &amp; Accounts'!AW139</f>
        <v>0</v>
      </c>
      <c r="AS125" s="1076"/>
      <c r="AV125" s="1640" t="s">
        <v>504</v>
      </c>
    </row>
    <row r="126" spans="1:48" s="603" customFormat="1" ht="25.5" x14ac:dyDescent="0.2">
      <c r="A126" s="1075">
        <v>5030</v>
      </c>
      <c r="B126" s="1044" t="s">
        <v>560</v>
      </c>
      <c r="C126" s="1054">
        <f t="shared" si="34"/>
        <v>55392.000000000007</v>
      </c>
      <c r="D126" s="747">
        <f>'O5 Details by Class &amp; Accounts'!I140</f>
        <v>24651.645123294384</v>
      </c>
      <c r="E126" s="747">
        <f>'O5 Details by Class &amp; Accounts'!J140</f>
        <v>10116.389056965052</v>
      </c>
      <c r="F126" s="747">
        <f>'O5 Details by Class &amp; Accounts'!K140</f>
        <v>20157.882956258498</v>
      </c>
      <c r="G126" s="747">
        <f>'O5 Details by Class &amp; Accounts'!L140</f>
        <v>0</v>
      </c>
      <c r="H126" s="747">
        <f>'O5 Details by Class &amp; Accounts'!M140</f>
        <v>0</v>
      </c>
      <c r="I126" s="747">
        <f>'O5 Details by Class &amp; Accounts'!N140</f>
        <v>0</v>
      </c>
      <c r="J126" s="747">
        <f>'O5 Details by Class &amp; Accounts'!O140</f>
        <v>460.9761913712789</v>
      </c>
      <c r="K126" s="747">
        <f>'O5 Details by Class &amp; Accounts'!P140</f>
        <v>0</v>
      </c>
      <c r="L126" s="747">
        <f>'O5 Details by Class &amp; Accounts'!Q140</f>
        <v>5.1066721107905995</v>
      </c>
      <c r="M126" s="747">
        <f>'O5 Details by Class &amp; Accounts'!R140</f>
        <v>0</v>
      </c>
      <c r="N126" s="747">
        <f>'O5 Details by Class &amp; Accounts'!S140</f>
        <v>0</v>
      </c>
      <c r="O126" s="747">
        <f>'O5 Details by Class &amp; Accounts'!T140</f>
        <v>0</v>
      </c>
      <c r="P126" s="747">
        <f>'O5 Details by Class &amp; Accounts'!U140</f>
        <v>0</v>
      </c>
      <c r="Q126" s="747">
        <f>'O5 Details by Class &amp; Accounts'!V140</f>
        <v>0</v>
      </c>
      <c r="R126" s="747">
        <f>'O5 Details by Class &amp; Accounts'!W140</f>
        <v>0</v>
      </c>
      <c r="S126" s="747">
        <f>'O5 Details by Class &amp; Accounts'!X140</f>
        <v>0</v>
      </c>
      <c r="T126" s="747">
        <f>'O5 Details by Class &amp; Accounts'!Y140</f>
        <v>0</v>
      </c>
      <c r="U126" s="747">
        <f>'O5 Details by Class &amp; Accounts'!Z140</f>
        <v>0</v>
      </c>
      <c r="V126" s="747">
        <f>'O5 Details by Class &amp; Accounts'!AA140</f>
        <v>0</v>
      </c>
      <c r="W126" s="747">
        <f>'O5 Details by Class &amp; Accounts'!AB140</f>
        <v>0</v>
      </c>
      <c r="X126" s="1054">
        <f t="shared" si="35"/>
        <v>0</v>
      </c>
      <c r="Y126" s="747">
        <f>'O5 Details by Class &amp; Accounts'!AD140</f>
        <v>0</v>
      </c>
      <c r="Z126" s="747">
        <f>'O5 Details by Class &amp; Accounts'!AE140</f>
        <v>0</v>
      </c>
      <c r="AA126" s="747">
        <f>'O5 Details by Class &amp; Accounts'!AF140</f>
        <v>0</v>
      </c>
      <c r="AB126" s="747">
        <f>'O5 Details by Class &amp; Accounts'!AG140</f>
        <v>0</v>
      </c>
      <c r="AC126" s="747">
        <f>'O5 Details by Class &amp; Accounts'!AH140</f>
        <v>0</v>
      </c>
      <c r="AD126" s="747">
        <f>'O5 Details by Class &amp; Accounts'!AI140</f>
        <v>0</v>
      </c>
      <c r="AE126" s="747">
        <f>'O5 Details by Class &amp; Accounts'!AJ140</f>
        <v>0</v>
      </c>
      <c r="AF126" s="747">
        <f>'O5 Details by Class &amp; Accounts'!AK140</f>
        <v>0</v>
      </c>
      <c r="AG126" s="747">
        <f>'O5 Details by Class &amp; Accounts'!AL140</f>
        <v>0</v>
      </c>
      <c r="AH126" s="747">
        <f>'O5 Details by Class &amp; Accounts'!AM140</f>
        <v>0</v>
      </c>
      <c r="AI126" s="747">
        <f>'O5 Details by Class &amp; Accounts'!AN140</f>
        <v>0</v>
      </c>
      <c r="AJ126" s="747">
        <f>'O5 Details by Class &amp; Accounts'!AO140</f>
        <v>0</v>
      </c>
      <c r="AK126" s="747">
        <f>'O5 Details by Class &amp; Accounts'!AP140</f>
        <v>0</v>
      </c>
      <c r="AL126" s="747">
        <f>'O5 Details by Class &amp; Accounts'!AQ140</f>
        <v>0</v>
      </c>
      <c r="AM126" s="747">
        <f>'O5 Details by Class &amp; Accounts'!AR140</f>
        <v>0</v>
      </c>
      <c r="AN126" s="747">
        <f>'O5 Details by Class &amp; Accounts'!AS140</f>
        <v>0</v>
      </c>
      <c r="AO126" s="747">
        <f>'O5 Details by Class &amp; Accounts'!AT140</f>
        <v>0</v>
      </c>
      <c r="AP126" s="747">
        <f>'O5 Details by Class &amp; Accounts'!AU140</f>
        <v>0</v>
      </c>
      <c r="AQ126" s="747">
        <f>'O5 Details by Class &amp; Accounts'!AV140</f>
        <v>0</v>
      </c>
      <c r="AR126" s="747">
        <f>'O5 Details by Class &amp; Accounts'!AW140</f>
        <v>0</v>
      </c>
      <c r="AS126" s="1076"/>
      <c r="AV126" s="1640" t="s">
        <v>504</v>
      </c>
    </row>
    <row r="127" spans="1:48" s="603" customFormat="1" ht="12.75" x14ac:dyDescent="0.2">
      <c r="A127" s="1075">
        <v>5035</v>
      </c>
      <c r="B127" s="1044" t="s">
        <v>1405</v>
      </c>
      <c r="C127" s="1054">
        <f t="shared" si="34"/>
        <v>105221.19999999998</v>
      </c>
      <c r="D127" s="747">
        <f>'O5 Details by Class &amp; Accounts'!I141</f>
        <v>50736.727587115325</v>
      </c>
      <c r="E127" s="747">
        <f>'O5 Details by Class &amp; Accounts'!J141</f>
        <v>20821.023229135219</v>
      </c>
      <c r="F127" s="747">
        <f>'O5 Details by Class &amp; Accounts'!K141</f>
        <v>32614.218406128562</v>
      </c>
      <c r="G127" s="747">
        <f>'O5 Details by Class &amp; Accounts'!L141</f>
        <v>0</v>
      </c>
      <c r="H127" s="747">
        <f>'O5 Details by Class &amp; Accounts'!M141</f>
        <v>0</v>
      </c>
      <c r="I127" s="747">
        <f>'O5 Details by Class &amp; Accounts'!N141</f>
        <v>0</v>
      </c>
      <c r="J127" s="747">
        <f>'O5 Details by Class &amp; Accounts'!O141</f>
        <v>1038.720491980054</v>
      </c>
      <c r="K127" s="747">
        <f>'O5 Details by Class &amp; Accounts'!P141</f>
        <v>0</v>
      </c>
      <c r="L127" s="747">
        <f>'O5 Details by Class &amp; Accounts'!Q141</f>
        <v>10.510285640817994</v>
      </c>
      <c r="M127" s="747">
        <f>'O5 Details by Class &amp; Accounts'!R141</f>
        <v>0</v>
      </c>
      <c r="N127" s="747">
        <f>'O5 Details by Class &amp; Accounts'!S141</f>
        <v>0</v>
      </c>
      <c r="O127" s="747">
        <f>'O5 Details by Class &amp; Accounts'!T141</f>
        <v>0</v>
      </c>
      <c r="P127" s="747">
        <f>'O5 Details by Class &amp; Accounts'!U141</f>
        <v>0</v>
      </c>
      <c r="Q127" s="747">
        <f>'O5 Details by Class &amp; Accounts'!V141</f>
        <v>0</v>
      </c>
      <c r="R127" s="747">
        <f>'O5 Details by Class &amp; Accounts'!W141</f>
        <v>0</v>
      </c>
      <c r="S127" s="747">
        <f>'O5 Details by Class &amp; Accounts'!X141</f>
        <v>0</v>
      </c>
      <c r="T127" s="747">
        <f>'O5 Details by Class &amp; Accounts'!Y141</f>
        <v>0</v>
      </c>
      <c r="U127" s="747">
        <f>'O5 Details by Class &amp; Accounts'!Z141</f>
        <v>0</v>
      </c>
      <c r="V127" s="747">
        <f>'O5 Details by Class &amp; Accounts'!AA141</f>
        <v>0</v>
      </c>
      <c r="W127" s="747">
        <f>'O5 Details by Class &amp; Accounts'!AB141</f>
        <v>0</v>
      </c>
      <c r="X127" s="1054">
        <f t="shared" si="35"/>
        <v>45094.799999999996</v>
      </c>
      <c r="Y127" s="747">
        <f>'O5 Details by Class &amp; Accounts'!AD141</f>
        <v>39438.213164564833</v>
      </c>
      <c r="Z127" s="747">
        <f>'O5 Details by Class &amp; Accounts'!AE141</f>
        <v>3835.8077505666593</v>
      </c>
      <c r="AA127" s="747">
        <f>'O5 Details by Class &amp; Accounts'!AF141</f>
        <v>419.79870231523523</v>
      </c>
      <c r="AB127" s="747">
        <f>'O5 Details by Class &amp; Accounts'!AG141</f>
        <v>0</v>
      </c>
      <c r="AC127" s="747">
        <f>'O5 Details by Class &amp; Accounts'!AH141</f>
        <v>0</v>
      </c>
      <c r="AD127" s="747">
        <f>'O5 Details by Class &amp; Accounts'!AI141</f>
        <v>0</v>
      </c>
      <c r="AE127" s="747">
        <f>'O5 Details by Class &amp; Accounts'!AJ141</f>
        <v>807.40879692671024</v>
      </c>
      <c r="AF127" s="747">
        <f>'O5 Details by Class &amp; Accounts'!AK141</f>
        <v>329.25388416881191</v>
      </c>
      <c r="AG127" s="747">
        <f>'O5 Details by Class &amp; Accounts'!AL141</f>
        <v>264.31770145774067</v>
      </c>
      <c r="AH127" s="747">
        <f>'O5 Details by Class &amp; Accounts'!AM141</f>
        <v>0</v>
      </c>
      <c r="AI127" s="747">
        <f>'O5 Details by Class &amp; Accounts'!AN141</f>
        <v>0</v>
      </c>
      <c r="AJ127" s="747">
        <f>'O5 Details by Class &amp; Accounts'!AO141</f>
        <v>0</v>
      </c>
      <c r="AK127" s="747">
        <f>'O5 Details by Class &amp; Accounts'!AP141</f>
        <v>0</v>
      </c>
      <c r="AL127" s="747">
        <f>'O5 Details by Class &amp; Accounts'!AQ141</f>
        <v>0</v>
      </c>
      <c r="AM127" s="747">
        <f>'O5 Details by Class &amp; Accounts'!AR141</f>
        <v>0</v>
      </c>
      <c r="AN127" s="747">
        <f>'O5 Details by Class &amp; Accounts'!AS141</f>
        <v>0</v>
      </c>
      <c r="AO127" s="747">
        <f>'O5 Details by Class &amp; Accounts'!AT141</f>
        <v>0</v>
      </c>
      <c r="AP127" s="747">
        <f>'O5 Details by Class &amp; Accounts'!AU141</f>
        <v>0</v>
      </c>
      <c r="AQ127" s="747">
        <f>'O5 Details by Class &amp; Accounts'!AV141</f>
        <v>0</v>
      </c>
      <c r="AR127" s="747">
        <f>'O5 Details by Class &amp; Accounts'!AW141</f>
        <v>0</v>
      </c>
      <c r="AS127" s="1076"/>
      <c r="AV127" s="1640">
        <v>1850</v>
      </c>
    </row>
    <row r="128" spans="1:48" s="603" customFormat="1" ht="25.5" x14ac:dyDescent="0.2">
      <c r="A128" s="1075">
        <v>5040</v>
      </c>
      <c r="B128" s="1044" t="s">
        <v>4</v>
      </c>
      <c r="C128" s="1054">
        <f t="shared" si="34"/>
        <v>10557.300000000001</v>
      </c>
      <c r="D128" s="747">
        <f>'O5 Details by Class &amp; Accounts'!I142</f>
        <v>4829.9640237237145</v>
      </c>
      <c r="E128" s="747">
        <f>'O5 Details by Class &amp; Accounts'!J142</f>
        <v>1982.0906455026764</v>
      </c>
      <c r="F128" s="747">
        <f>'O5 Details by Class &amp; Accounts'!K142</f>
        <v>3682.4767194342053</v>
      </c>
      <c r="G128" s="747">
        <f>'O5 Details by Class &amp; Accounts'!L142</f>
        <v>0</v>
      </c>
      <c r="H128" s="747">
        <f>'O5 Details by Class &amp; Accounts'!M142</f>
        <v>0</v>
      </c>
      <c r="I128" s="747">
        <f>'O5 Details by Class &amp; Accounts'!N142</f>
        <v>0</v>
      </c>
      <c r="J128" s="747">
        <f>'O5 Details by Class &amp; Accounts'!O142</f>
        <v>61.768067868463646</v>
      </c>
      <c r="K128" s="747">
        <f>'O5 Details by Class &amp; Accounts'!P142</f>
        <v>0</v>
      </c>
      <c r="L128" s="747">
        <f>'O5 Details by Class &amp; Accounts'!Q142</f>
        <v>1.0005434709412067</v>
      </c>
      <c r="M128" s="747">
        <f>'O5 Details by Class &amp; Accounts'!R142</f>
        <v>0</v>
      </c>
      <c r="N128" s="747">
        <f>'O5 Details by Class &amp; Accounts'!S142</f>
        <v>0</v>
      </c>
      <c r="O128" s="747">
        <f>'O5 Details by Class &amp; Accounts'!T142</f>
        <v>0</v>
      </c>
      <c r="P128" s="747">
        <f>'O5 Details by Class &amp; Accounts'!U142</f>
        <v>0</v>
      </c>
      <c r="Q128" s="747">
        <f>'O5 Details by Class &amp; Accounts'!V142</f>
        <v>0</v>
      </c>
      <c r="R128" s="747">
        <f>'O5 Details by Class &amp; Accounts'!W142</f>
        <v>0</v>
      </c>
      <c r="S128" s="747">
        <f>'O5 Details by Class &amp; Accounts'!X142</f>
        <v>0</v>
      </c>
      <c r="T128" s="747">
        <f>'O5 Details by Class &amp; Accounts'!Y142</f>
        <v>0</v>
      </c>
      <c r="U128" s="747">
        <f>'O5 Details by Class &amp; Accounts'!Z142</f>
        <v>0</v>
      </c>
      <c r="V128" s="747">
        <f>'O5 Details by Class &amp; Accounts'!AA142</f>
        <v>0</v>
      </c>
      <c r="W128" s="747">
        <f>'O5 Details by Class &amp; Accounts'!AB142</f>
        <v>0</v>
      </c>
      <c r="X128" s="1054">
        <f t="shared" si="35"/>
        <v>5684.7</v>
      </c>
      <c r="Y128" s="747">
        <f>'O5 Details by Class &amp; Accounts'!AD142</f>
        <v>4696.4477235705763</v>
      </c>
      <c r="Z128" s="747">
        <f>'O5 Details by Class &amp; Accounts'!AE142</f>
        <v>456.78211898274611</v>
      </c>
      <c r="AA128" s="747">
        <f>'O5 Details by Class &amp; Accounts'!AF142</f>
        <v>53.048926664736612</v>
      </c>
      <c r="AB128" s="747">
        <f>'O5 Details by Class &amp; Accounts'!AG142</f>
        <v>0</v>
      </c>
      <c r="AC128" s="747">
        <f>'O5 Details by Class &amp; Accounts'!AH142</f>
        <v>0</v>
      </c>
      <c r="AD128" s="747">
        <f>'O5 Details by Class &amp; Accounts'!AI142</f>
        <v>0</v>
      </c>
      <c r="AE128" s="747">
        <f>'O5 Details by Class &amp; Accounts'!AJ142</f>
        <v>407.73653950397284</v>
      </c>
      <c r="AF128" s="747">
        <f>'O5 Details by Class &amp; Accounts'!AK142</f>
        <v>39.208765577918122</v>
      </c>
      <c r="AG128" s="747">
        <f>'O5 Details by Class &amp; Accounts'!AL142</f>
        <v>31.475925700050936</v>
      </c>
      <c r="AH128" s="747">
        <f>'O5 Details by Class &amp; Accounts'!AM142</f>
        <v>0</v>
      </c>
      <c r="AI128" s="747">
        <f>'O5 Details by Class &amp; Accounts'!AN142</f>
        <v>0</v>
      </c>
      <c r="AJ128" s="747">
        <f>'O5 Details by Class &amp; Accounts'!AO142</f>
        <v>0</v>
      </c>
      <c r="AK128" s="747">
        <f>'O5 Details by Class &amp; Accounts'!AP142</f>
        <v>0</v>
      </c>
      <c r="AL128" s="747">
        <f>'O5 Details by Class &amp; Accounts'!AQ142</f>
        <v>0</v>
      </c>
      <c r="AM128" s="747">
        <f>'O5 Details by Class &amp; Accounts'!AR142</f>
        <v>0</v>
      </c>
      <c r="AN128" s="747">
        <f>'O5 Details by Class &amp; Accounts'!AS142</f>
        <v>0</v>
      </c>
      <c r="AO128" s="747">
        <f>'O5 Details by Class &amp; Accounts'!AT142</f>
        <v>0</v>
      </c>
      <c r="AP128" s="747">
        <f>'O5 Details by Class &amp; Accounts'!AU142</f>
        <v>0</v>
      </c>
      <c r="AQ128" s="747">
        <f>'O5 Details by Class &amp; Accounts'!AV142</f>
        <v>0</v>
      </c>
      <c r="AR128" s="747">
        <f>'O5 Details by Class &amp; Accounts'!AW142</f>
        <v>0</v>
      </c>
      <c r="AS128" s="1076"/>
      <c r="AV128" s="1640" t="s">
        <v>505</v>
      </c>
    </row>
    <row r="129" spans="1:48" s="603" customFormat="1" ht="25.5" x14ac:dyDescent="0.2">
      <c r="A129" s="1075">
        <v>5045</v>
      </c>
      <c r="B129" s="1044" t="s">
        <v>1584</v>
      </c>
      <c r="C129" s="1054">
        <f t="shared" si="34"/>
        <v>3840.2</v>
      </c>
      <c r="D129" s="747">
        <f>'O5 Details by Class &amp; Accounts'!I143</f>
        <v>1756.8912358182306</v>
      </c>
      <c r="E129" s="747">
        <f>'O5 Details by Class &amp; Accounts'!J143</f>
        <v>720.98211634218762</v>
      </c>
      <c r="F129" s="747">
        <f>'O5 Details by Class &amp; Accounts'!K143</f>
        <v>1339.4946717409975</v>
      </c>
      <c r="G129" s="747">
        <f>'O5 Details by Class &amp; Accounts'!L143</f>
        <v>0</v>
      </c>
      <c r="H129" s="747">
        <f>'O5 Details by Class &amp; Accounts'!M143</f>
        <v>0</v>
      </c>
      <c r="I129" s="747">
        <f>'O5 Details by Class &amp; Accounts'!N143</f>
        <v>0</v>
      </c>
      <c r="J129" s="747">
        <f>'O5 Details by Class &amp; Accounts'!O143</f>
        <v>22.468030105090705</v>
      </c>
      <c r="K129" s="747">
        <f>'O5 Details by Class &amp; Accounts'!P143</f>
        <v>0</v>
      </c>
      <c r="L129" s="747">
        <f>'O5 Details by Class &amp; Accounts'!Q143</f>
        <v>0.36394599349345208</v>
      </c>
      <c r="M129" s="747">
        <f>'O5 Details by Class &amp; Accounts'!R143</f>
        <v>0</v>
      </c>
      <c r="N129" s="747">
        <f>'O5 Details by Class &amp; Accounts'!S143</f>
        <v>0</v>
      </c>
      <c r="O129" s="747">
        <f>'O5 Details by Class &amp; Accounts'!T143</f>
        <v>0</v>
      </c>
      <c r="P129" s="747">
        <f>'O5 Details by Class &amp; Accounts'!U143</f>
        <v>0</v>
      </c>
      <c r="Q129" s="747">
        <f>'O5 Details by Class &amp; Accounts'!V143</f>
        <v>0</v>
      </c>
      <c r="R129" s="747">
        <f>'O5 Details by Class &amp; Accounts'!W143</f>
        <v>0</v>
      </c>
      <c r="S129" s="747">
        <f>'O5 Details by Class &amp; Accounts'!X143</f>
        <v>0</v>
      </c>
      <c r="T129" s="747">
        <f>'O5 Details by Class &amp; Accounts'!Y143</f>
        <v>0</v>
      </c>
      <c r="U129" s="747">
        <f>'O5 Details by Class &amp; Accounts'!Z143</f>
        <v>0</v>
      </c>
      <c r="V129" s="747">
        <f>'O5 Details by Class &amp; Accounts'!AA143</f>
        <v>0</v>
      </c>
      <c r="W129" s="747">
        <f>'O5 Details by Class &amp; Accounts'!AB143</f>
        <v>0</v>
      </c>
      <c r="X129" s="1054">
        <f t="shared" si="35"/>
        <v>2067.8000000000002</v>
      </c>
      <c r="Y129" s="747">
        <f>'O5 Details by Class &amp; Accounts'!AD143</f>
        <v>1708.3249076994805</v>
      </c>
      <c r="Z129" s="747">
        <f>'O5 Details by Class &amp; Accounts'!AE143</f>
        <v>166.15372238333109</v>
      </c>
      <c r="AA129" s="747">
        <f>'O5 Details by Class &amp; Accounts'!AF143</f>
        <v>19.29645725497253</v>
      </c>
      <c r="AB129" s="747">
        <f>'O5 Details by Class &amp; Accounts'!AG143</f>
        <v>0</v>
      </c>
      <c r="AC129" s="747">
        <f>'O5 Details by Class &amp; Accounts'!AH143</f>
        <v>0</v>
      </c>
      <c r="AD129" s="747">
        <f>'O5 Details by Class &amp; Accounts'!AI143</f>
        <v>0</v>
      </c>
      <c r="AE129" s="747">
        <f>'O5 Details by Class &amp; Accounts'!AJ143</f>
        <v>148.31347588902051</v>
      </c>
      <c r="AF129" s="747">
        <f>'O5 Details by Class &amp; Accounts'!AK143</f>
        <v>14.262122092989795</v>
      </c>
      <c r="AG129" s="747">
        <f>'O5 Details by Class &amp; Accounts'!AL143</f>
        <v>11.449314680205696</v>
      </c>
      <c r="AH129" s="747">
        <f>'O5 Details by Class &amp; Accounts'!AM143</f>
        <v>0</v>
      </c>
      <c r="AI129" s="747">
        <f>'O5 Details by Class &amp; Accounts'!AN143</f>
        <v>0</v>
      </c>
      <c r="AJ129" s="747">
        <f>'O5 Details by Class &amp; Accounts'!AO143</f>
        <v>0</v>
      </c>
      <c r="AK129" s="747">
        <f>'O5 Details by Class &amp; Accounts'!AP143</f>
        <v>0</v>
      </c>
      <c r="AL129" s="747">
        <f>'O5 Details by Class &amp; Accounts'!AQ143</f>
        <v>0</v>
      </c>
      <c r="AM129" s="747">
        <f>'O5 Details by Class &amp; Accounts'!AR143</f>
        <v>0</v>
      </c>
      <c r="AN129" s="747">
        <f>'O5 Details by Class &amp; Accounts'!AS143</f>
        <v>0</v>
      </c>
      <c r="AO129" s="747">
        <f>'O5 Details by Class &amp; Accounts'!AT143</f>
        <v>0</v>
      </c>
      <c r="AP129" s="747">
        <f>'O5 Details by Class &amp; Accounts'!AU143</f>
        <v>0</v>
      </c>
      <c r="AQ129" s="747">
        <f>'O5 Details by Class &amp; Accounts'!AV143</f>
        <v>0</v>
      </c>
      <c r="AR129" s="747">
        <f>'O5 Details by Class &amp; Accounts'!AW143</f>
        <v>0</v>
      </c>
      <c r="AS129" s="1076"/>
      <c r="AV129" s="1640" t="s">
        <v>505</v>
      </c>
    </row>
    <row r="130" spans="1:48" s="603" customFormat="1" ht="25.5" x14ac:dyDescent="0.2">
      <c r="A130" s="1075">
        <v>5050</v>
      </c>
      <c r="B130" s="1044" t="s">
        <v>537</v>
      </c>
      <c r="C130" s="1054">
        <f t="shared" si="34"/>
        <v>464</v>
      </c>
      <c r="D130" s="747">
        <f>'O5 Details by Class &amp; Accounts'!I144</f>
        <v>212.2799680796987</v>
      </c>
      <c r="E130" s="747">
        <f>'O5 Details by Class &amp; Accounts'!J144</f>
        <v>87.11413519680616</v>
      </c>
      <c r="F130" s="747">
        <f>'O5 Details by Class &amp; Accounts'!K144</f>
        <v>161.84717662825449</v>
      </c>
      <c r="G130" s="747">
        <f>'O5 Details by Class &amp; Accounts'!L144</f>
        <v>0</v>
      </c>
      <c r="H130" s="747">
        <f>'O5 Details by Class &amp; Accounts'!M144</f>
        <v>0</v>
      </c>
      <c r="I130" s="747">
        <f>'O5 Details by Class &amp; Accounts'!N144</f>
        <v>0</v>
      </c>
      <c r="J130" s="747">
        <f>'O5 Details by Class &amp; Accounts'!O144</f>
        <v>2.7147455780329373</v>
      </c>
      <c r="K130" s="747">
        <f>'O5 Details by Class &amp; Accounts'!P144</f>
        <v>0</v>
      </c>
      <c r="L130" s="747">
        <f>'O5 Details by Class &amp; Accounts'!Q144</f>
        <v>4.3974517207687559E-2</v>
      </c>
      <c r="M130" s="747">
        <f>'O5 Details by Class &amp; Accounts'!R144</f>
        <v>0</v>
      </c>
      <c r="N130" s="747">
        <f>'O5 Details by Class &amp; Accounts'!S144</f>
        <v>0</v>
      </c>
      <c r="O130" s="747">
        <f>'O5 Details by Class &amp; Accounts'!T144</f>
        <v>0</v>
      </c>
      <c r="P130" s="747">
        <f>'O5 Details by Class &amp; Accounts'!U144</f>
        <v>0</v>
      </c>
      <c r="Q130" s="747">
        <f>'O5 Details by Class &amp; Accounts'!V144</f>
        <v>0</v>
      </c>
      <c r="R130" s="747">
        <f>'O5 Details by Class &amp; Accounts'!W144</f>
        <v>0</v>
      </c>
      <c r="S130" s="747">
        <f>'O5 Details by Class &amp; Accounts'!X144</f>
        <v>0</v>
      </c>
      <c r="T130" s="747">
        <f>'O5 Details by Class &amp; Accounts'!Y144</f>
        <v>0</v>
      </c>
      <c r="U130" s="747">
        <f>'O5 Details by Class &amp; Accounts'!Z144</f>
        <v>0</v>
      </c>
      <c r="V130" s="747">
        <f>'O5 Details by Class &amp; Accounts'!AA144</f>
        <v>0</v>
      </c>
      <c r="W130" s="747">
        <f>'O5 Details by Class &amp; Accounts'!AB144</f>
        <v>0</v>
      </c>
      <c r="X130" s="1054">
        <f t="shared" si="35"/>
        <v>0</v>
      </c>
      <c r="Y130" s="747">
        <f>'O5 Details by Class &amp; Accounts'!AD144</f>
        <v>0</v>
      </c>
      <c r="Z130" s="747">
        <f>'O5 Details by Class &amp; Accounts'!AE144</f>
        <v>0</v>
      </c>
      <c r="AA130" s="747">
        <f>'O5 Details by Class &amp; Accounts'!AF144</f>
        <v>0</v>
      </c>
      <c r="AB130" s="747">
        <f>'O5 Details by Class &amp; Accounts'!AG144</f>
        <v>0</v>
      </c>
      <c r="AC130" s="747">
        <f>'O5 Details by Class &amp; Accounts'!AH144</f>
        <v>0</v>
      </c>
      <c r="AD130" s="747">
        <f>'O5 Details by Class &amp; Accounts'!AI144</f>
        <v>0</v>
      </c>
      <c r="AE130" s="747">
        <f>'O5 Details by Class &amp; Accounts'!AJ144</f>
        <v>0</v>
      </c>
      <c r="AF130" s="747">
        <f>'O5 Details by Class &amp; Accounts'!AK144</f>
        <v>0</v>
      </c>
      <c r="AG130" s="747">
        <f>'O5 Details by Class &amp; Accounts'!AL144</f>
        <v>0</v>
      </c>
      <c r="AH130" s="747">
        <f>'O5 Details by Class &amp; Accounts'!AM144</f>
        <v>0</v>
      </c>
      <c r="AI130" s="747">
        <f>'O5 Details by Class &amp; Accounts'!AN144</f>
        <v>0</v>
      </c>
      <c r="AJ130" s="747">
        <f>'O5 Details by Class &amp; Accounts'!AO144</f>
        <v>0</v>
      </c>
      <c r="AK130" s="747">
        <f>'O5 Details by Class &amp; Accounts'!AP144</f>
        <v>0</v>
      </c>
      <c r="AL130" s="747">
        <f>'O5 Details by Class &amp; Accounts'!AQ144</f>
        <v>0</v>
      </c>
      <c r="AM130" s="747">
        <f>'O5 Details by Class &amp; Accounts'!AR144</f>
        <v>0</v>
      </c>
      <c r="AN130" s="747">
        <f>'O5 Details by Class &amp; Accounts'!AS144</f>
        <v>0</v>
      </c>
      <c r="AO130" s="747">
        <f>'O5 Details by Class &amp; Accounts'!AT144</f>
        <v>0</v>
      </c>
      <c r="AP130" s="747">
        <f>'O5 Details by Class &amp; Accounts'!AU144</f>
        <v>0</v>
      </c>
      <c r="AQ130" s="747">
        <f>'O5 Details by Class &amp; Accounts'!AV144</f>
        <v>0</v>
      </c>
      <c r="AR130" s="747">
        <f>'O5 Details by Class &amp; Accounts'!AW144</f>
        <v>0</v>
      </c>
      <c r="AS130" s="1076"/>
      <c r="AV130" s="1640" t="s">
        <v>505</v>
      </c>
    </row>
    <row r="131" spans="1:48" s="603" customFormat="1" ht="25.5" x14ac:dyDescent="0.2">
      <c r="A131" s="1075">
        <v>5055</v>
      </c>
      <c r="B131" s="1044" t="s">
        <v>1413</v>
      </c>
      <c r="C131" s="1054">
        <f t="shared" si="34"/>
        <v>92632.39999999998</v>
      </c>
      <c r="D131" s="747">
        <f>'O5 Details by Class &amp; Accounts'!I145</f>
        <v>44666.520098047746</v>
      </c>
      <c r="E131" s="747">
        <f>'O5 Details by Class &amp; Accounts'!J145</f>
        <v>18329.969171331872</v>
      </c>
      <c r="F131" s="747">
        <f>'O5 Details by Class &amp; Accounts'!K145</f>
        <v>28712.211275711201</v>
      </c>
      <c r="G131" s="747">
        <f>'O5 Details by Class &amp; Accounts'!L145</f>
        <v>0</v>
      </c>
      <c r="H131" s="747">
        <f>'O5 Details by Class &amp; Accounts'!M145</f>
        <v>0</v>
      </c>
      <c r="I131" s="747">
        <f>'O5 Details by Class &amp; Accounts'!N145</f>
        <v>0</v>
      </c>
      <c r="J131" s="747">
        <f>'O5 Details by Class &amp; Accounts'!O145</f>
        <v>914.44663339035424</v>
      </c>
      <c r="K131" s="747">
        <f>'O5 Details by Class &amp; Accounts'!P145</f>
        <v>0</v>
      </c>
      <c r="L131" s="747">
        <f>'O5 Details by Class &amp; Accounts'!Q145</f>
        <v>9.2528215188052272</v>
      </c>
      <c r="M131" s="747">
        <f>'O5 Details by Class &amp; Accounts'!R145</f>
        <v>0</v>
      </c>
      <c r="N131" s="747">
        <f>'O5 Details by Class &amp; Accounts'!S145</f>
        <v>0</v>
      </c>
      <c r="O131" s="747">
        <f>'O5 Details by Class &amp; Accounts'!T145</f>
        <v>0</v>
      </c>
      <c r="P131" s="747">
        <f>'O5 Details by Class &amp; Accounts'!U145</f>
        <v>0</v>
      </c>
      <c r="Q131" s="747">
        <f>'O5 Details by Class &amp; Accounts'!V145</f>
        <v>0</v>
      </c>
      <c r="R131" s="747">
        <f>'O5 Details by Class &amp; Accounts'!W145</f>
        <v>0</v>
      </c>
      <c r="S131" s="747">
        <f>'O5 Details by Class &amp; Accounts'!X145</f>
        <v>0</v>
      </c>
      <c r="T131" s="747">
        <f>'O5 Details by Class &amp; Accounts'!Y145</f>
        <v>0</v>
      </c>
      <c r="U131" s="747">
        <f>'O5 Details by Class &amp; Accounts'!Z145</f>
        <v>0</v>
      </c>
      <c r="V131" s="747">
        <f>'O5 Details by Class &amp; Accounts'!AA145</f>
        <v>0</v>
      </c>
      <c r="W131" s="747">
        <f>'O5 Details by Class &amp; Accounts'!AB145</f>
        <v>0</v>
      </c>
      <c r="X131" s="1054">
        <f t="shared" si="35"/>
        <v>39699.599999999991</v>
      </c>
      <c r="Y131" s="747">
        <f>'O5 Details by Class &amp; Accounts'!AD145</f>
        <v>34719.774504997426</v>
      </c>
      <c r="Z131" s="747">
        <f>'O5 Details by Class &amp; Accounts'!AE145</f>
        <v>3376.886766864387</v>
      </c>
      <c r="AA131" s="747">
        <f>'O5 Details by Class &amp; Accounts'!AF145</f>
        <v>369.5734444422398</v>
      </c>
      <c r="AB131" s="747">
        <f>'O5 Details by Class &amp; Accounts'!AG145</f>
        <v>0</v>
      </c>
      <c r="AC131" s="747">
        <f>'O5 Details by Class &amp; Accounts'!AH145</f>
        <v>0</v>
      </c>
      <c r="AD131" s="747">
        <f>'O5 Details by Class &amp; Accounts'!AI145</f>
        <v>0</v>
      </c>
      <c r="AE131" s="747">
        <f>'O5 Details by Class &amp; Accounts'!AJ145</f>
        <v>710.80936769808545</v>
      </c>
      <c r="AF131" s="747">
        <f>'O5 Details by Class &amp; Accounts'!AK145</f>
        <v>289.86152505273702</v>
      </c>
      <c r="AG131" s="747">
        <f>'O5 Details by Class &amp; Accounts'!AL145</f>
        <v>232.69439094511392</v>
      </c>
      <c r="AH131" s="747">
        <f>'O5 Details by Class &amp; Accounts'!AM145</f>
        <v>0</v>
      </c>
      <c r="AI131" s="747">
        <f>'O5 Details by Class &amp; Accounts'!AN145</f>
        <v>0</v>
      </c>
      <c r="AJ131" s="747">
        <f>'O5 Details by Class &amp; Accounts'!AO145</f>
        <v>0</v>
      </c>
      <c r="AK131" s="747">
        <f>'O5 Details by Class &amp; Accounts'!AP145</f>
        <v>0</v>
      </c>
      <c r="AL131" s="747">
        <f>'O5 Details by Class &amp; Accounts'!AQ145</f>
        <v>0</v>
      </c>
      <c r="AM131" s="747">
        <f>'O5 Details by Class &amp; Accounts'!AR145</f>
        <v>0</v>
      </c>
      <c r="AN131" s="747">
        <f>'O5 Details by Class &amp; Accounts'!AS145</f>
        <v>0</v>
      </c>
      <c r="AO131" s="747">
        <f>'O5 Details by Class &amp; Accounts'!AT145</f>
        <v>0</v>
      </c>
      <c r="AP131" s="747">
        <f>'O5 Details by Class &amp; Accounts'!AU145</f>
        <v>0</v>
      </c>
      <c r="AQ131" s="747">
        <f>'O5 Details by Class &amp; Accounts'!AV145</f>
        <v>0</v>
      </c>
      <c r="AR131" s="747">
        <f>'O5 Details by Class &amp; Accounts'!AW145</f>
        <v>0</v>
      </c>
      <c r="AS131" s="1076"/>
      <c r="AV131" s="1640">
        <v>1850</v>
      </c>
    </row>
    <row r="132" spans="1:48" s="603" customFormat="1" ht="12.75" x14ac:dyDescent="0.2">
      <c r="A132" s="1075">
        <v>5065</v>
      </c>
      <c r="B132" s="1044" t="s">
        <v>1578</v>
      </c>
      <c r="C132" s="1054">
        <f t="shared" si="34"/>
        <v>0</v>
      </c>
      <c r="D132" s="747">
        <f>'O5 Details by Class &amp; Accounts'!I146</f>
        <v>0</v>
      </c>
      <c r="E132" s="747">
        <f>'O5 Details by Class &amp; Accounts'!J146</f>
        <v>0</v>
      </c>
      <c r="F132" s="747">
        <f>'O5 Details by Class &amp; Accounts'!K146</f>
        <v>0</v>
      </c>
      <c r="G132" s="747">
        <f>'O5 Details by Class &amp; Accounts'!L146</f>
        <v>0</v>
      </c>
      <c r="H132" s="747">
        <f>'O5 Details by Class &amp; Accounts'!M146</f>
        <v>0</v>
      </c>
      <c r="I132" s="747">
        <f>'O5 Details by Class &amp; Accounts'!N146</f>
        <v>0</v>
      </c>
      <c r="J132" s="747">
        <f>'O5 Details by Class &amp; Accounts'!O146</f>
        <v>0</v>
      </c>
      <c r="K132" s="747">
        <f>'O5 Details by Class &amp; Accounts'!P146</f>
        <v>0</v>
      </c>
      <c r="L132" s="747">
        <f>'O5 Details by Class &amp; Accounts'!Q146</f>
        <v>0</v>
      </c>
      <c r="M132" s="747">
        <f>'O5 Details by Class &amp; Accounts'!R146</f>
        <v>0</v>
      </c>
      <c r="N132" s="747">
        <f>'O5 Details by Class &amp; Accounts'!S146</f>
        <v>0</v>
      </c>
      <c r="O132" s="747">
        <f>'O5 Details by Class &amp; Accounts'!T146</f>
        <v>0</v>
      </c>
      <c r="P132" s="747">
        <f>'O5 Details by Class &amp; Accounts'!U146</f>
        <v>0</v>
      </c>
      <c r="Q132" s="747">
        <f>'O5 Details by Class &amp; Accounts'!V146</f>
        <v>0</v>
      </c>
      <c r="R132" s="747">
        <f>'O5 Details by Class &amp; Accounts'!W146</f>
        <v>0</v>
      </c>
      <c r="S132" s="747">
        <f>'O5 Details by Class &amp; Accounts'!X146</f>
        <v>0</v>
      </c>
      <c r="T132" s="747">
        <f>'O5 Details by Class &amp; Accounts'!Y146</f>
        <v>0</v>
      </c>
      <c r="U132" s="747">
        <f>'O5 Details by Class &amp; Accounts'!Z146</f>
        <v>0</v>
      </c>
      <c r="V132" s="747">
        <f>'O5 Details by Class &amp; Accounts'!AA146</f>
        <v>0</v>
      </c>
      <c r="W132" s="747">
        <f>'O5 Details by Class &amp; Accounts'!AB146</f>
        <v>0</v>
      </c>
      <c r="X132" s="1054">
        <f t="shared" si="35"/>
        <v>790446</v>
      </c>
      <c r="Y132" s="747">
        <f>'O5 Details by Class &amp; Accounts'!AD146</f>
        <v>609500.33326626325</v>
      </c>
      <c r="Z132" s="747">
        <f>'O5 Details by Class &amp; Accounts'!AE146</f>
        <v>146859.25676624692</v>
      </c>
      <c r="AA132" s="747">
        <f>'O5 Details by Class &amp; Accounts'!AF146</f>
        <v>34086.409967489781</v>
      </c>
      <c r="AB132" s="747">
        <f>'O5 Details by Class &amp; Accounts'!AG146</f>
        <v>0</v>
      </c>
      <c r="AC132" s="747">
        <f>'O5 Details by Class &amp; Accounts'!AH146</f>
        <v>0</v>
      </c>
      <c r="AD132" s="747">
        <f>'O5 Details by Class &amp; Accounts'!AI146</f>
        <v>0</v>
      </c>
      <c r="AE132" s="747">
        <f>'O5 Details by Class &amp; Accounts'!AJ146</f>
        <v>0</v>
      </c>
      <c r="AF132" s="747">
        <f>'O5 Details by Class &amp; Accounts'!AK146</f>
        <v>0</v>
      </c>
      <c r="AG132" s="747">
        <f>'O5 Details by Class &amp; Accounts'!AL146</f>
        <v>0</v>
      </c>
      <c r="AH132" s="747">
        <f>'O5 Details by Class &amp; Accounts'!AM146</f>
        <v>0</v>
      </c>
      <c r="AI132" s="747">
        <f>'O5 Details by Class &amp; Accounts'!AN146</f>
        <v>0</v>
      </c>
      <c r="AJ132" s="747">
        <f>'O5 Details by Class &amp; Accounts'!AO146</f>
        <v>0</v>
      </c>
      <c r="AK132" s="747">
        <f>'O5 Details by Class &amp; Accounts'!AP146</f>
        <v>0</v>
      </c>
      <c r="AL132" s="747">
        <f>'O5 Details by Class &amp; Accounts'!AQ146</f>
        <v>0</v>
      </c>
      <c r="AM132" s="747">
        <f>'O5 Details by Class &amp; Accounts'!AR146</f>
        <v>0</v>
      </c>
      <c r="AN132" s="747">
        <f>'O5 Details by Class &amp; Accounts'!AS146</f>
        <v>0</v>
      </c>
      <c r="AO132" s="747">
        <f>'O5 Details by Class &amp; Accounts'!AT146</f>
        <v>0</v>
      </c>
      <c r="AP132" s="747">
        <f>'O5 Details by Class &amp; Accounts'!AU146</f>
        <v>0</v>
      </c>
      <c r="AQ132" s="747">
        <f>'O5 Details by Class &amp; Accounts'!AV146</f>
        <v>0</v>
      </c>
      <c r="AR132" s="747">
        <f>'O5 Details by Class &amp; Accounts'!AW146</f>
        <v>0</v>
      </c>
      <c r="AS132" s="1076"/>
      <c r="AV132" s="1640" t="s">
        <v>774</v>
      </c>
    </row>
    <row r="133" spans="1:48" s="603" customFormat="1" ht="12.75" x14ac:dyDescent="0.2">
      <c r="A133" s="1075">
        <v>5070</v>
      </c>
      <c r="B133" s="1044" t="s">
        <v>1579</v>
      </c>
      <c r="C133" s="1054">
        <f t="shared" si="34"/>
        <v>0</v>
      </c>
      <c r="D133" s="747">
        <f>'O5 Details by Class &amp; Accounts'!I147</f>
        <v>0</v>
      </c>
      <c r="E133" s="747">
        <f>'O5 Details by Class &amp; Accounts'!J147</f>
        <v>0</v>
      </c>
      <c r="F133" s="747">
        <f>'O5 Details by Class &amp; Accounts'!K147</f>
        <v>0</v>
      </c>
      <c r="G133" s="747">
        <f>'O5 Details by Class &amp; Accounts'!L147</f>
        <v>0</v>
      </c>
      <c r="H133" s="747">
        <f>'O5 Details by Class &amp; Accounts'!M147</f>
        <v>0</v>
      </c>
      <c r="I133" s="747">
        <f>'O5 Details by Class &amp; Accounts'!N147</f>
        <v>0</v>
      </c>
      <c r="J133" s="747">
        <f>'O5 Details by Class &amp; Accounts'!O147</f>
        <v>0</v>
      </c>
      <c r="K133" s="747">
        <f>'O5 Details by Class &amp; Accounts'!P147</f>
        <v>0</v>
      </c>
      <c r="L133" s="747">
        <f>'O5 Details by Class &amp; Accounts'!Q147</f>
        <v>0</v>
      </c>
      <c r="M133" s="747">
        <f>'O5 Details by Class &amp; Accounts'!R147</f>
        <v>0</v>
      </c>
      <c r="N133" s="747">
        <f>'O5 Details by Class &amp; Accounts'!S147</f>
        <v>0</v>
      </c>
      <c r="O133" s="747">
        <f>'O5 Details by Class &amp; Accounts'!T147</f>
        <v>0</v>
      </c>
      <c r="P133" s="747">
        <f>'O5 Details by Class &amp; Accounts'!U147</f>
        <v>0</v>
      </c>
      <c r="Q133" s="747">
        <f>'O5 Details by Class &amp; Accounts'!V147</f>
        <v>0</v>
      </c>
      <c r="R133" s="747">
        <f>'O5 Details by Class &amp; Accounts'!W147</f>
        <v>0</v>
      </c>
      <c r="S133" s="747">
        <f>'O5 Details by Class &amp; Accounts'!X147</f>
        <v>0</v>
      </c>
      <c r="T133" s="747">
        <f>'O5 Details by Class &amp; Accounts'!Y147</f>
        <v>0</v>
      </c>
      <c r="U133" s="747">
        <f>'O5 Details by Class &amp; Accounts'!Z147</f>
        <v>0</v>
      </c>
      <c r="V133" s="747">
        <f>'O5 Details by Class &amp; Accounts'!AA147</f>
        <v>0</v>
      </c>
      <c r="W133" s="747">
        <f>'O5 Details by Class &amp; Accounts'!AB147</f>
        <v>0</v>
      </c>
      <c r="X133" s="1054">
        <f t="shared" si="35"/>
        <v>420025.00000000006</v>
      </c>
      <c r="Y133" s="747">
        <f>'O5 Details by Class &amp; Accounts'!AD147</f>
        <v>310018.45238095243</v>
      </c>
      <c r="Z133" s="747">
        <f>'O5 Details by Class &amp; Accounts'!AE147</f>
        <v>30152.765225428779</v>
      </c>
      <c r="AA133" s="747">
        <f>'O5 Details by Class &amp; Accounts'!AF147</f>
        <v>3594.7502653110128</v>
      </c>
      <c r="AB133" s="747">
        <f>'O5 Details by Class &amp; Accounts'!AG147</f>
        <v>0</v>
      </c>
      <c r="AC133" s="747">
        <f>'O5 Details by Class &amp; Accounts'!AH147</f>
        <v>0</v>
      </c>
      <c r="AD133" s="747">
        <f>'O5 Details by Class &amp; Accounts'!AI147</f>
        <v>0</v>
      </c>
      <c r="AE133" s="747">
        <f>'O5 Details by Class &amp; Accounts'!AJ147</f>
        <v>71593.046283934134</v>
      </c>
      <c r="AF133" s="747">
        <f>'O5 Details by Class &amp; Accounts'!AK147</f>
        <v>2588.2201910239291</v>
      </c>
      <c r="AG133" s="747">
        <f>'O5 Details by Class &amp; Accounts'!AL147</f>
        <v>2077.7656533497657</v>
      </c>
      <c r="AH133" s="747">
        <f>'O5 Details by Class &amp; Accounts'!AM147</f>
        <v>0</v>
      </c>
      <c r="AI133" s="747">
        <f>'O5 Details by Class &amp; Accounts'!AN147</f>
        <v>0</v>
      </c>
      <c r="AJ133" s="747">
        <f>'O5 Details by Class &amp; Accounts'!AO147</f>
        <v>0</v>
      </c>
      <c r="AK133" s="747">
        <f>'O5 Details by Class &amp; Accounts'!AP147</f>
        <v>0</v>
      </c>
      <c r="AL133" s="747">
        <f>'O5 Details by Class &amp; Accounts'!AQ147</f>
        <v>0</v>
      </c>
      <c r="AM133" s="747">
        <f>'O5 Details by Class &amp; Accounts'!AR147</f>
        <v>0</v>
      </c>
      <c r="AN133" s="747">
        <f>'O5 Details by Class &amp; Accounts'!AS147</f>
        <v>0</v>
      </c>
      <c r="AO133" s="747">
        <f>'O5 Details by Class &amp; Accounts'!AT147</f>
        <v>0</v>
      </c>
      <c r="AP133" s="747">
        <f>'O5 Details by Class &amp; Accounts'!AU147</f>
        <v>0</v>
      </c>
      <c r="AQ133" s="747">
        <f>'O5 Details by Class &amp; Accounts'!AV147</f>
        <v>0</v>
      </c>
      <c r="AR133" s="747">
        <f>'O5 Details by Class &amp; Accounts'!AW147</f>
        <v>0</v>
      </c>
      <c r="AS133" s="1076"/>
      <c r="AV133" s="1640" t="s">
        <v>704</v>
      </c>
    </row>
    <row r="134" spans="1:48" s="603" customFormat="1" ht="12.75" x14ac:dyDescent="0.2">
      <c r="A134" s="1075">
        <v>5075</v>
      </c>
      <c r="B134" s="1044" t="s">
        <v>1580</v>
      </c>
      <c r="C134" s="1054">
        <f t="shared" si="34"/>
        <v>0</v>
      </c>
      <c r="D134" s="747">
        <f>'O5 Details by Class &amp; Accounts'!I148</f>
        <v>0</v>
      </c>
      <c r="E134" s="747">
        <f>'O5 Details by Class &amp; Accounts'!J148</f>
        <v>0</v>
      </c>
      <c r="F134" s="747">
        <f>'O5 Details by Class &amp; Accounts'!K148</f>
        <v>0</v>
      </c>
      <c r="G134" s="747">
        <f>'O5 Details by Class &amp; Accounts'!L148</f>
        <v>0</v>
      </c>
      <c r="H134" s="747">
        <f>'O5 Details by Class &amp; Accounts'!M148</f>
        <v>0</v>
      </c>
      <c r="I134" s="747">
        <f>'O5 Details by Class &amp; Accounts'!N148</f>
        <v>0</v>
      </c>
      <c r="J134" s="747">
        <f>'O5 Details by Class &amp; Accounts'!O148</f>
        <v>0</v>
      </c>
      <c r="K134" s="747">
        <f>'O5 Details by Class &amp; Accounts'!P148</f>
        <v>0</v>
      </c>
      <c r="L134" s="747">
        <f>'O5 Details by Class &amp; Accounts'!Q148</f>
        <v>0</v>
      </c>
      <c r="M134" s="747">
        <f>'O5 Details by Class &amp; Accounts'!R148</f>
        <v>0</v>
      </c>
      <c r="N134" s="747">
        <f>'O5 Details by Class &amp; Accounts'!S148</f>
        <v>0</v>
      </c>
      <c r="O134" s="747">
        <f>'O5 Details by Class &amp; Accounts'!T148</f>
        <v>0</v>
      </c>
      <c r="P134" s="747">
        <f>'O5 Details by Class &amp; Accounts'!U148</f>
        <v>0</v>
      </c>
      <c r="Q134" s="747">
        <f>'O5 Details by Class &amp; Accounts'!V148</f>
        <v>0</v>
      </c>
      <c r="R134" s="747">
        <f>'O5 Details by Class &amp; Accounts'!W148</f>
        <v>0</v>
      </c>
      <c r="S134" s="747">
        <f>'O5 Details by Class &amp; Accounts'!X148</f>
        <v>0</v>
      </c>
      <c r="T134" s="747">
        <f>'O5 Details by Class &amp; Accounts'!Y148</f>
        <v>0</v>
      </c>
      <c r="U134" s="747">
        <f>'O5 Details by Class &amp; Accounts'!Z148</f>
        <v>0</v>
      </c>
      <c r="V134" s="747">
        <f>'O5 Details by Class &amp; Accounts'!AA148</f>
        <v>0</v>
      </c>
      <c r="W134" s="747">
        <f>'O5 Details by Class &amp; Accounts'!AB148</f>
        <v>0</v>
      </c>
      <c r="X134" s="1054">
        <f t="shared" si="35"/>
        <v>90475.000000000015</v>
      </c>
      <c r="Y134" s="747">
        <f>'O5 Details by Class &amp; Accounts'!AD148</f>
        <v>66779.166666666672</v>
      </c>
      <c r="Z134" s="747">
        <f>'O5 Details by Class &amp; Accounts'!AE148</f>
        <v>6495.0215672178292</v>
      </c>
      <c r="AA134" s="747">
        <f>'O5 Details by Class &amp; Accounts'!AF148</f>
        <v>774.32302899592617</v>
      </c>
      <c r="AB134" s="747">
        <f>'O5 Details by Class &amp; Accounts'!AG148</f>
        <v>0</v>
      </c>
      <c r="AC134" s="747">
        <f>'O5 Details by Class &amp; Accounts'!AH148</f>
        <v>0</v>
      </c>
      <c r="AD134" s="747">
        <f>'O5 Details by Class &amp; Accounts'!AI148</f>
        <v>0</v>
      </c>
      <c r="AE134" s="747">
        <f>'O5 Details by Class &amp; Accounts'!AJ148</f>
        <v>15421.417445482866</v>
      </c>
      <c r="AF134" s="747">
        <f>'O5 Details by Class &amp; Accounts'!AK148</f>
        <v>557.51258087706685</v>
      </c>
      <c r="AG134" s="747">
        <f>'O5 Details by Class &amp; Accounts'!AL148</f>
        <v>447.55871075964535</v>
      </c>
      <c r="AH134" s="747">
        <f>'O5 Details by Class &amp; Accounts'!AM148</f>
        <v>0</v>
      </c>
      <c r="AI134" s="747">
        <f>'O5 Details by Class &amp; Accounts'!AN148</f>
        <v>0</v>
      </c>
      <c r="AJ134" s="747">
        <f>'O5 Details by Class &amp; Accounts'!AO148</f>
        <v>0</v>
      </c>
      <c r="AK134" s="747">
        <f>'O5 Details by Class &amp; Accounts'!AP148</f>
        <v>0</v>
      </c>
      <c r="AL134" s="747">
        <f>'O5 Details by Class &amp; Accounts'!AQ148</f>
        <v>0</v>
      </c>
      <c r="AM134" s="747">
        <f>'O5 Details by Class &amp; Accounts'!AR148</f>
        <v>0</v>
      </c>
      <c r="AN134" s="747">
        <f>'O5 Details by Class &amp; Accounts'!AS148</f>
        <v>0</v>
      </c>
      <c r="AO134" s="747">
        <f>'O5 Details by Class &amp; Accounts'!AT148</f>
        <v>0</v>
      </c>
      <c r="AP134" s="747">
        <f>'O5 Details by Class &amp; Accounts'!AU148</f>
        <v>0</v>
      </c>
      <c r="AQ134" s="747">
        <f>'O5 Details by Class &amp; Accounts'!AV148</f>
        <v>0</v>
      </c>
      <c r="AR134" s="747">
        <f>'O5 Details by Class &amp; Accounts'!AW148</f>
        <v>0</v>
      </c>
      <c r="AS134" s="1076"/>
      <c r="AV134" s="1640" t="s">
        <v>704</v>
      </c>
    </row>
    <row r="135" spans="1:48" s="603" customFormat="1" ht="12.75" x14ac:dyDescent="0.2">
      <c r="A135" s="1075">
        <v>5085</v>
      </c>
      <c r="B135" s="1044" t="s">
        <v>1561</v>
      </c>
      <c r="C135" s="1054">
        <f t="shared" si="34"/>
        <v>658402.55000000016</v>
      </c>
      <c r="D135" s="747">
        <f>'O5 Details by Class &amp; Accounts'!I149</f>
        <v>299272.10411836527</v>
      </c>
      <c r="E135" s="747">
        <f>'O5 Details by Class &amp; Accounts'!J149</f>
        <v>122500.95722644412</v>
      </c>
      <c r="F135" s="747">
        <f>'O5 Details by Class &amp; Accounts'!K149</f>
        <v>231168.59360740762</v>
      </c>
      <c r="G135" s="747">
        <f>'O5 Details by Class &amp; Accounts'!L149</f>
        <v>0</v>
      </c>
      <c r="H135" s="747">
        <f>'O5 Details by Class &amp; Accounts'!M149</f>
        <v>0</v>
      </c>
      <c r="I135" s="747">
        <f>'O5 Details by Class &amp; Accounts'!N149</f>
        <v>0</v>
      </c>
      <c r="J135" s="747">
        <f>'O5 Details by Class &amp; Accounts'!O149</f>
        <v>5392.9294708133202</v>
      </c>
      <c r="K135" s="747">
        <f>'O5 Details by Class &amp; Accounts'!P149</f>
        <v>2.5927642150588515</v>
      </c>
      <c r="L135" s="747">
        <f>'O5 Details by Class &amp; Accounts'!Q149</f>
        <v>65.372812754737978</v>
      </c>
      <c r="M135" s="747">
        <f>'O5 Details by Class &amp; Accounts'!R149</f>
        <v>0</v>
      </c>
      <c r="N135" s="747">
        <f>'O5 Details by Class &amp; Accounts'!S149</f>
        <v>0</v>
      </c>
      <c r="O135" s="747">
        <f>'O5 Details by Class &amp; Accounts'!T149</f>
        <v>0</v>
      </c>
      <c r="P135" s="747">
        <f>'O5 Details by Class &amp; Accounts'!U149</f>
        <v>0</v>
      </c>
      <c r="Q135" s="747">
        <f>'O5 Details by Class &amp; Accounts'!V149</f>
        <v>0</v>
      </c>
      <c r="R135" s="747">
        <f>'O5 Details by Class &amp; Accounts'!W149</f>
        <v>0</v>
      </c>
      <c r="S135" s="747">
        <f>'O5 Details by Class &amp; Accounts'!X149</f>
        <v>0</v>
      </c>
      <c r="T135" s="747">
        <f>'O5 Details by Class &amp; Accounts'!Y149</f>
        <v>0</v>
      </c>
      <c r="U135" s="747">
        <f>'O5 Details by Class &amp; Accounts'!Z149</f>
        <v>0</v>
      </c>
      <c r="V135" s="747">
        <f>'O5 Details by Class &amp; Accounts'!AA149</f>
        <v>0</v>
      </c>
      <c r="W135" s="747">
        <f>'O5 Details by Class &amp; Accounts'!AB149</f>
        <v>0</v>
      </c>
      <c r="X135" s="1054">
        <f t="shared" si="35"/>
        <v>354524.44999999995</v>
      </c>
      <c r="Y135" s="747">
        <f>'O5 Details by Class &amp; Accounts'!AD149</f>
        <v>315995.73148317961</v>
      </c>
      <c r="Z135" s="747">
        <f>'O5 Details by Class &amp; Accounts'!AE149</f>
        <v>21922.711614413576</v>
      </c>
      <c r="AA135" s="747">
        <f>'O5 Details by Class &amp; Accounts'!AF149</f>
        <v>2544.3714800350836</v>
      </c>
      <c r="AB135" s="747">
        <f>'O5 Details by Class &amp; Accounts'!AG149</f>
        <v>0</v>
      </c>
      <c r="AC135" s="747">
        <f>'O5 Details by Class &amp; Accounts'!AH149</f>
        <v>0</v>
      </c>
      <c r="AD135" s="747">
        <f>'O5 Details by Class &amp; Accounts'!AI149</f>
        <v>0</v>
      </c>
      <c r="AE135" s="747">
        <f>'O5 Details by Class &amp; Accounts'!AJ149</f>
        <v>10669.208183994368</v>
      </c>
      <c r="AF135" s="747">
        <f>'O5 Details by Class &amp; Accounts'!AK149</f>
        <v>1881.7778209797061</v>
      </c>
      <c r="AG135" s="747">
        <f>'O5 Details by Class &amp; Accounts'!AL149</f>
        <v>1510.6494173975977</v>
      </c>
      <c r="AH135" s="747">
        <f>'O5 Details by Class &amp; Accounts'!AM149</f>
        <v>0</v>
      </c>
      <c r="AI135" s="747">
        <f>'O5 Details by Class &amp; Accounts'!AN149</f>
        <v>0</v>
      </c>
      <c r="AJ135" s="747">
        <f>'O5 Details by Class &amp; Accounts'!AO149</f>
        <v>0</v>
      </c>
      <c r="AK135" s="747">
        <f>'O5 Details by Class &amp; Accounts'!AP149</f>
        <v>0</v>
      </c>
      <c r="AL135" s="747">
        <f>'O5 Details by Class &amp; Accounts'!AQ149</f>
        <v>0</v>
      </c>
      <c r="AM135" s="747">
        <f>'O5 Details by Class &amp; Accounts'!AR149</f>
        <v>0</v>
      </c>
      <c r="AN135" s="747">
        <f>'O5 Details by Class &amp; Accounts'!AS149</f>
        <v>0</v>
      </c>
      <c r="AO135" s="747">
        <f>'O5 Details by Class &amp; Accounts'!AT149</f>
        <v>0</v>
      </c>
      <c r="AP135" s="747">
        <f>'O5 Details by Class &amp; Accounts'!AU149</f>
        <v>0</v>
      </c>
      <c r="AQ135" s="747">
        <f>'O5 Details by Class &amp; Accounts'!AV149</f>
        <v>0</v>
      </c>
      <c r="AR135" s="747">
        <f>'O5 Details by Class &amp; Accounts'!AW149</f>
        <v>0</v>
      </c>
      <c r="AS135" s="1076"/>
      <c r="AV135" s="1640" t="s">
        <v>108</v>
      </c>
    </row>
    <row r="136" spans="1:48" s="603" customFormat="1" ht="25.5" x14ac:dyDescent="0.2">
      <c r="A136" s="1075">
        <v>5090</v>
      </c>
      <c r="B136" s="1044" t="s">
        <v>1562</v>
      </c>
      <c r="C136" s="1054">
        <f t="shared" si="34"/>
        <v>0</v>
      </c>
      <c r="D136" s="747">
        <f>'O5 Details by Class &amp; Accounts'!I150</f>
        <v>0</v>
      </c>
      <c r="E136" s="747">
        <f>'O5 Details by Class &amp; Accounts'!J150</f>
        <v>0</v>
      </c>
      <c r="F136" s="747">
        <f>'O5 Details by Class &amp; Accounts'!K150</f>
        <v>0</v>
      </c>
      <c r="G136" s="747">
        <f>'O5 Details by Class &amp; Accounts'!L150</f>
        <v>0</v>
      </c>
      <c r="H136" s="747">
        <f>'O5 Details by Class &amp; Accounts'!M150</f>
        <v>0</v>
      </c>
      <c r="I136" s="747">
        <f>'O5 Details by Class &amp; Accounts'!N150</f>
        <v>0</v>
      </c>
      <c r="J136" s="747">
        <f>'O5 Details by Class &amp; Accounts'!O150</f>
        <v>0</v>
      </c>
      <c r="K136" s="747">
        <f>'O5 Details by Class &amp; Accounts'!P150</f>
        <v>0</v>
      </c>
      <c r="L136" s="747">
        <f>'O5 Details by Class &amp; Accounts'!Q150</f>
        <v>0</v>
      </c>
      <c r="M136" s="747">
        <f>'O5 Details by Class &amp; Accounts'!R150</f>
        <v>0</v>
      </c>
      <c r="N136" s="747">
        <f>'O5 Details by Class &amp; Accounts'!S150</f>
        <v>0</v>
      </c>
      <c r="O136" s="747">
        <f>'O5 Details by Class &amp; Accounts'!T150</f>
        <v>0</v>
      </c>
      <c r="P136" s="747">
        <f>'O5 Details by Class &amp; Accounts'!U150</f>
        <v>0</v>
      </c>
      <c r="Q136" s="747">
        <f>'O5 Details by Class &amp; Accounts'!V150</f>
        <v>0</v>
      </c>
      <c r="R136" s="747">
        <f>'O5 Details by Class &amp; Accounts'!W150</f>
        <v>0</v>
      </c>
      <c r="S136" s="747">
        <f>'O5 Details by Class &amp; Accounts'!X150</f>
        <v>0</v>
      </c>
      <c r="T136" s="747">
        <f>'O5 Details by Class &amp; Accounts'!Y150</f>
        <v>0</v>
      </c>
      <c r="U136" s="747">
        <f>'O5 Details by Class &amp; Accounts'!Z150</f>
        <v>0</v>
      </c>
      <c r="V136" s="747">
        <f>'O5 Details by Class &amp; Accounts'!AA150</f>
        <v>0</v>
      </c>
      <c r="W136" s="747">
        <f>'O5 Details by Class &amp; Accounts'!AB150</f>
        <v>0</v>
      </c>
      <c r="X136" s="1054">
        <f t="shared" si="35"/>
        <v>0</v>
      </c>
      <c r="Y136" s="747">
        <f>'O5 Details by Class &amp; Accounts'!AD150</f>
        <v>0</v>
      </c>
      <c r="Z136" s="747">
        <f>'O5 Details by Class &amp; Accounts'!AE150</f>
        <v>0</v>
      </c>
      <c r="AA136" s="747">
        <f>'O5 Details by Class &amp; Accounts'!AF150</f>
        <v>0</v>
      </c>
      <c r="AB136" s="747">
        <f>'O5 Details by Class &amp; Accounts'!AG150</f>
        <v>0</v>
      </c>
      <c r="AC136" s="747">
        <f>'O5 Details by Class &amp; Accounts'!AH150</f>
        <v>0</v>
      </c>
      <c r="AD136" s="747">
        <f>'O5 Details by Class &amp; Accounts'!AI150</f>
        <v>0</v>
      </c>
      <c r="AE136" s="747">
        <f>'O5 Details by Class &amp; Accounts'!AJ150</f>
        <v>0</v>
      </c>
      <c r="AF136" s="747">
        <f>'O5 Details by Class &amp; Accounts'!AK150</f>
        <v>0</v>
      </c>
      <c r="AG136" s="747">
        <f>'O5 Details by Class &amp; Accounts'!AL150</f>
        <v>0</v>
      </c>
      <c r="AH136" s="747">
        <f>'O5 Details by Class &amp; Accounts'!AM150</f>
        <v>0</v>
      </c>
      <c r="AI136" s="747">
        <f>'O5 Details by Class &amp; Accounts'!AN150</f>
        <v>0</v>
      </c>
      <c r="AJ136" s="747">
        <f>'O5 Details by Class &amp; Accounts'!AO150</f>
        <v>0</v>
      </c>
      <c r="AK136" s="747">
        <f>'O5 Details by Class &amp; Accounts'!AP150</f>
        <v>0</v>
      </c>
      <c r="AL136" s="747">
        <f>'O5 Details by Class &amp; Accounts'!AQ150</f>
        <v>0</v>
      </c>
      <c r="AM136" s="747">
        <f>'O5 Details by Class &amp; Accounts'!AR150</f>
        <v>0</v>
      </c>
      <c r="AN136" s="747">
        <f>'O5 Details by Class &amp; Accounts'!AS150</f>
        <v>0</v>
      </c>
      <c r="AO136" s="747">
        <f>'O5 Details by Class &amp; Accounts'!AT150</f>
        <v>0</v>
      </c>
      <c r="AP136" s="747">
        <f>'O5 Details by Class &amp; Accounts'!AU150</f>
        <v>0</v>
      </c>
      <c r="AQ136" s="747">
        <f>'O5 Details by Class &amp; Accounts'!AV150</f>
        <v>0</v>
      </c>
      <c r="AR136" s="747">
        <f>'O5 Details by Class &amp; Accounts'!AW150</f>
        <v>0</v>
      </c>
      <c r="AS136" s="1076"/>
      <c r="AV136" s="1640" t="s">
        <v>505</v>
      </c>
    </row>
    <row r="137" spans="1:48" s="603" customFormat="1" ht="25.5" x14ac:dyDescent="0.2">
      <c r="A137" s="1075">
        <v>5095</v>
      </c>
      <c r="B137" s="1044" t="s">
        <v>1563</v>
      </c>
      <c r="C137" s="1054">
        <f t="shared" si="34"/>
        <v>108351.10000000002</v>
      </c>
      <c r="D137" s="747">
        <f>'O5 Details by Class &amp; Accounts'!I151</f>
        <v>48220.552894255168</v>
      </c>
      <c r="E137" s="747">
        <f>'O5 Details by Class &amp; Accounts'!J151</f>
        <v>19788.451082288528</v>
      </c>
      <c r="F137" s="747">
        <f>'O5 Details by Class &amp; Accounts'!K151</f>
        <v>39430.401357269286</v>
      </c>
      <c r="G137" s="747">
        <f>'O5 Details by Class &amp; Accounts'!L151</f>
        <v>0</v>
      </c>
      <c r="H137" s="747">
        <f>'O5 Details by Class &amp; Accounts'!M151</f>
        <v>0</v>
      </c>
      <c r="I137" s="747">
        <f>'O5 Details by Class &amp; Accounts'!N151</f>
        <v>0</v>
      </c>
      <c r="J137" s="747">
        <f>'O5 Details by Class &amp; Accounts'!O151</f>
        <v>901.7056146896407</v>
      </c>
      <c r="K137" s="747">
        <f>'O5 Details by Class &amp; Accounts'!P151</f>
        <v>0</v>
      </c>
      <c r="L137" s="747">
        <f>'O5 Details by Class &amp; Accounts'!Q151</f>
        <v>9.9890514973910189</v>
      </c>
      <c r="M137" s="747">
        <f>'O5 Details by Class &amp; Accounts'!R151</f>
        <v>0</v>
      </c>
      <c r="N137" s="747">
        <f>'O5 Details by Class &amp; Accounts'!S151</f>
        <v>0</v>
      </c>
      <c r="O137" s="747">
        <f>'O5 Details by Class &amp; Accounts'!T151</f>
        <v>0</v>
      </c>
      <c r="P137" s="747">
        <f>'O5 Details by Class &amp; Accounts'!U151</f>
        <v>0</v>
      </c>
      <c r="Q137" s="747">
        <f>'O5 Details by Class &amp; Accounts'!V151</f>
        <v>0</v>
      </c>
      <c r="R137" s="747">
        <f>'O5 Details by Class &amp; Accounts'!W151</f>
        <v>0</v>
      </c>
      <c r="S137" s="747">
        <f>'O5 Details by Class &amp; Accounts'!X151</f>
        <v>0</v>
      </c>
      <c r="T137" s="747">
        <f>'O5 Details by Class &amp; Accounts'!Y151</f>
        <v>0</v>
      </c>
      <c r="U137" s="747">
        <f>'O5 Details by Class &amp; Accounts'!Z151</f>
        <v>0</v>
      </c>
      <c r="V137" s="747">
        <f>'O5 Details by Class &amp; Accounts'!AA151</f>
        <v>0</v>
      </c>
      <c r="W137" s="747">
        <f>'O5 Details by Class &amp; Accounts'!AB151</f>
        <v>0</v>
      </c>
      <c r="X137" s="1054">
        <f t="shared" si="35"/>
        <v>58342.900000000009</v>
      </c>
      <c r="Y137" s="747">
        <f>'O5 Details by Class &amp; Accounts'!AD151</f>
        <v>50357.692576579488</v>
      </c>
      <c r="Z137" s="747">
        <f>'O5 Details by Class &amp; Accounts'!AE151</f>
        <v>4897.8493695919478</v>
      </c>
      <c r="AA137" s="747">
        <f>'O5 Details by Class &amp; Accounts'!AF151</f>
        <v>580.66852794417207</v>
      </c>
      <c r="AB137" s="747">
        <f>'O5 Details by Class &amp; Accounts'!AG151</f>
        <v>0</v>
      </c>
      <c r="AC137" s="747">
        <f>'O5 Details by Class &amp; Accounts'!AH151</f>
        <v>0</v>
      </c>
      <c r="AD137" s="747">
        <f>'O5 Details by Class &amp; Accounts'!AI151</f>
        <v>0</v>
      </c>
      <c r="AE137" s="747">
        <f>'O5 Details by Class &amp; Accounts'!AJ151</f>
        <v>1748.7724441330413</v>
      </c>
      <c r="AF137" s="747">
        <f>'O5 Details by Class &amp; Accounts'!AK151</f>
        <v>420.41625490059636</v>
      </c>
      <c r="AG137" s="747">
        <f>'O5 Details by Class &amp; Accounts'!AL151</f>
        <v>337.50082685075654</v>
      </c>
      <c r="AH137" s="747">
        <f>'O5 Details by Class &amp; Accounts'!AM151</f>
        <v>0</v>
      </c>
      <c r="AI137" s="747">
        <f>'O5 Details by Class &amp; Accounts'!AN151</f>
        <v>0</v>
      </c>
      <c r="AJ137" s="747">
        <f>'O5 Details by Class &amp; Accounts'!AO151</f>
        <v>0</v>
      </c>
      <c r="AK137" s="747">
        <f>'O5 Details by Class &amp; Accounts'!AP151</f>
        <v>0</v>
      </c>
      <c r="AL137" s="747">
        <f>'O5 Details by Class &amp; Accounts'!AQ151</f>
        <v>0</v>
      </c>
      <c r="AM137" s="747">
        <f>'O5 Details by Class &amp; Accounts'!AR151</f>
        <v>0</v>
      </c>
      <c r="AN137" s="747">
        <f>'O5 Details by Class &amp; Accounts'!AS151</f>
        <v>0</v>
      </c>
      <c r="AO137" s="747">
        <f>'O5 Details by Class &amp; Accounts'!AT151</f>
        <v>0</v>
      </c>
      <c r="AP137" s="747">
        <f>'O5 Details by Class &amp; Accounts'!AU151</f>
        <v>0</v>
      </c>
      <c r="AQ137" s="747">
        <f>'O5 Details by Class &amp; Accounts'!AV151</f>
        <v>0</v>
      </c>
      <c r="AR137" s="747">
        <f>'O5 Details by Class &amp; Accounts'!AW151</f>
        <v>0</v>
      </c>
      <c r="AS137" s="1076"/>
      <c r="AV137" s="1640" t="s">
        <v>504</v>
      </c>
    </row>
    <row r="138" spans="1:48" s="603" customFormat="1" ht="12.75" x14ac:dyDescent="0.2">
      <c r="A138" s="1075">
        <v>5096</v>
      </c>
      <c r="B138" s="1044" t="s">
        <v>1406</v>
      </c>
      <c r="C138" s="1054">
        <f t="shared" si="34"/>
        <v>0</v>
      </c>
      <c r="D138" s="747">
        <f>'O5 Details by Class &amp; Accounts'!I152</f>
        <v>0</v>
      </c>
      <c r="E138" s="747">
        <f>'O5 Details by Class &amp; Accounts'!J152</f>
        <v>0</v>
      </c>
      <c r="F138" s="747">
        <f>'O5 Details by Class &amp; Accounts'!K152</f>
        <v>0</v>
      </c>
      <c r="G138" s="747">
        <f>'O5 Details by Class &amp; Accounts'!L152</f>
        <v>0</v>
      </c>
      <c r="H138" s="747">
        <f>'O5 Details by Class &amp; Accounts'!M152</f>
        <v>0</v>
      </c>
      <c r="I138" s="747">
        <f>'O5 Details by Class &amp; Accounts'!N152</f>
        <v>0</v>
      </c>
      <c r="J138" s="747">
        <f>'O5 Details by Class &amp; Accounts'!O152</f>
        <v>0</v>
      </c>
      <c r="K138" s="747">
        <f>'O5 Details by Class &amp; Accounts'!P152</f>
        <v>0</v>
      </c>
      <c r="L138" s="747">
        <f>'O5 Details by Class &amp; Accounts'!Q152</f>
        <v>0</v>
      </c>
      <c r="M138" s="747">
        <f>'O5 Details by Class &amp; Accounts'!R152</f>
        <v>0</v>
      </c>
      <c r="N138" s="747">
        <f>'O5 Details by Class &amp; Accounts'!S152</f>
        <v>0</v>
      </c>
      <c r="O138" s="747">
        <f>'O5 Details by Class &amp; Accounts'!T152</f>
        <v>0</v>
      </c>
      <c r="P138" s="747">
        <f>'O5 Details by Class &amp; Accounts'!U152</f>
        <v>0</v>
      </c>
      <c r="Q138" s="747">
        <f>'O5 Details by Class &amp; Accounts'!V152</f>
        <v>0</v>
      </c>
      <c r="R138" s="747">
        <f>'O5 Details by Class &amp; Accounts'!W152</f>
        <v>0</v>
      </c>
      <c r="S138" s="747">
        <f>'O5 Details by Class &amp; Accounts'!X152</f>
        <v>0</v>
      </c>
      <c r="T138" s="747">
        <f>'O5 Details by Class &amp; Accounts'!Y152</f>
        <v>0</v>
      </c>
      <c r="U138" s="747">
        <f>'O5 Details by Class &amp; Accounts'!Z152</f>
        <v>0</v>
      </c>
      <c r="V138" s="747">
        <f>'O5 Details by Class &amp; Accounts'!AA152</f>
        <v>0</v>
      </c>
      <c r="W138" s="747">
        <f>'O5 Details by Class &amp; Accounts'!AB152</f>
        <v>0</v>
      </c>
      <c r="X138" s="1054">
        <f t="shared" si="35"/>
        <v>0</v>
      </c>
      <c r="Y138" s="747">
        <f>'O5 Details by Class &amp; Accounts'!AD152</f>
        <v>0</v>
      </c>
      <c r="Z138" s="747">
        <f>'O5 Details by Class &amp; Accounts'!AE152</f>
        <v>0</v>
      </c>
      <c r="AA138" s="747">
        <f>'O5 Details by Class &amp; Accounts'!AF152</f>
        <v>0</v>
      </c>
      <c r="AB138" s="747">
        <f>'O5 Details by Class &amp; Accounts'!AG152</f>
        <v>0</v>
      </c>
      <c r="AC138" s="747">
        <f>'O5 Details by Class &amp; Accounts'!AH152</f>
        <v>0</v>
      </c>
      <c r="AD138" s="747">
        <f>'O5 Details by Class &amp; Accounts'!AI152</f>
        <v>0</v>
      </c>
      <c r="AE138" s="747">
        <f>'O5 Details by Class &amp; Accounts'!AJ152</f>
        <v>0</v>
      </c>
      <c r="AF138" s="747">
        <f>'O5 Details by Class &amp; Accounts'!AK152</f>
        <v>0</v>
      </c>
      <c r="AG138" s="747">
        <f>'O5 Details by Class &amp; Accounts'!AL152</f>
        <v>0</v>
      </c>
      <c r="AH138" s="747">
        <f>'O5 Details by Class &amp; Accounts'!AM152</f>
        <v>0</v>
      </c>
      <c r="AI138" s="747">
        <f>'O5 Details by Class &amp; Accounts'!AN152</f>
        <v>0</v>
      </c>
      <c r="AJ138" s="747">
        <f>'O5 Details by Class &amp; Accounts'!AO152</f>
        <v>0</v>
      </c>
      <c r="AK138" s="747">
        <f>'O5 Details by Class &amp; Accounts'!AP152</f>
        <v>0</v>
      </c>
      <c r="AL138" s="747">
        <f>'O5 Details by Class &amp; Accounts'!AQ152</f>
        <v>0</v>
      </c>
      <c r="AM138" s="747">
        <f>'O5 Details by Class &amp; Accounts'!AR152</f>
        <v>0</v>
      </c>
      <c r="AN138" s="747">
        <f>'O5 Details by Class &amp; Accounts'!AS152</f>
        <v>0</v>
      </c>
      <c r="AO138" s="747">
        <f>'O5 Details by Class &amp; Accounts'!AT152</f>
        <v>0</v>
      </c>
      <c r="AP138" s="747">
        <f>'O5 Details by Class &amp; Accounts'!AU152</f>
        <v>0</v>
      </c>
      <c r="AQ138" s="747">
        <f>'O5 Details by Class &amp; Accounts'!AV152</f>
        <v>0</v>
      </c>
      <c r="AR138" s="747">
        <f>'O5 Details by Class &amp; Accounts'!AW152</f>
        <v>0</v>
      </c>
      <c r="AS138" s="1076"/>
      <c r="AV138" s="1640" t="s">
        <v>1082</v>
      </c>
    </row>
    <row r="139" spans="1:48" s="603" customFormat="1" ht="12.75" x14ac:dyDescent="0.2">
      <c r="A139" s="1075">
        <v>5105</v>
      </c>
      <c r="B139" s="1044" t="s">
        <v>1337</v>
      </c>
      <c r="C139" s="1054">
        <f t="shared" si="34"/>
        <v>0</v>
      </c>
      <c r="D139" s="747">
        <f>'O5 Details by Class &amp; Accounts'!I153</f>
        <v>0</v>
      </c>
      <c r="E139" s="747">
        <f>'O5 Details by Class &amp; Accounts'!J153</f>
        <v>0</v>
      </c>
      <c r="F139" s="747">
        <f>'O5 Details by Class &amp; Accounts'!K153</f>
        <v>0</v>
      </c>
      <c r="G139" s="747">
        <f>'O5 Details by Class &amp; Accounts'!L153</f>
        <v>0</v>
      </c>
      <c r="H139" s="747">
        <f>'O5 Details by Class &amp; Accounts'!M153</f>
        <v>0</v>
      </c>
      <c r="I139" s="747">
        <f>'O5 Details by Class &amp; Accounts'!N153</f>
        <v>0</v>
      </c>
      <c r="J139" s="747">
        <f>'O5 Details by Class &amp; Accounts'!O153</f>
        <v>0</v>
      </c>
      <c r="K139" s="747">
        <f>'O5 Details by Class &amp; Accounts'!P153</f>
        <v>0</v>
      </c>
      <c r="L139" s="747">
        <f>'O5 Details by Class &amp; Accounts'!Q153</f>
        <v>0</v>
      </c>
      <c r="M139" s="747">
        <f>'O5 Details by Class &amp; Accounts'!R153</f>
        <v>0</v>
      </c>
      <c r="N139" s="747">
        <f>'O5 Details by Class &amp; Accounts'!S153</f>
        <v>0</v>
      </c>
      <c r="O139" s="747">
        <f>'O5 Details by Class &amp; Accounts'!T153</f>
        <v>0</v>
      </c>
      <c r="P139" s="747">
        <f>'O5 Details by Class &amp; Accounts'!U153</f>
        <v>0</v>
      </c>
      <c r="Q139" s="747">
        <f>'O5 Details by Class &amp; Accounts'!V153</f>
        <v>0</v>
      </c>
      <c r="R139" s="747">
        <f>'O5 Details by Class &amp; Accounts'!W153</f>
        <v>0</v>
      </c>
      <c r="S139" s="747">
        <f>'O5 Details by Class &amp; Accounts'!X153</f>
        <v>0</v>
      </c>
      <c r="T139" s="747">
        <f>'O5 Details by Class &amp; Accounts'!Y153</f>
        <v>0</v>
      </c>
      <c r="U139" s="747">
        <f>'O5 Details by Class &amp; Accounts'!Z153</f>
        <v>0</v>
      </c>
      <c r="V139" s="747">
        <f>'O5 Details by Class &amp; Accounts'!AA153</f>
        <v>0</v>
      </c>
      <c r="W139" s="747">
        <f>'O5 Details by Class &amp; Accounts'!AB153</f>
        <v>0</v>
      </c>
      <c r="X139" s="1054">
        <f t="shared" si="35"/>
        <v>0</v>
      </c>
      <c r="Y139" s="747">
        <f>'O5 Details by Class &amp; Accounts'!AD153</f>
        <v>0</v>
      </c>
      <c r="Z139" s="747">
        <f>'O5 Details by Class &amp; Accounts'!AE153</f>
        <v>0</v>
      </c>
      <c r="AA139" s="747">
        <f>'O5 Details by Class &amp; Accounts'!AF153</f>
        <v>0</v>
      </c>
      <c r="AB139" s="747">
        <f>'O5 Details by Class &amp; Accounts'!AG153</f>
        <v>0</v>
      </c>
      <c r="AC139" s="747">
        <f>'O5 Details by Class &amp; Accounts'!AH153</f>
        <v>0</v>
      </c>
      <c r="AD139" s="747">
        <f>'O5 Details by Class &amp; Accounts'!AI153</f>
        <v>0</v>
      </c>
      <c r="AE139" s="747">
        <f>'O5 Details by Class &amp; Accounts'!AJ153</f>
        <v>0</v>
      </c>
      <c r="AF139" s="747">
        <f>'O5 Details by Class &amp; Accounts'!AK153</f>
        <v>0</v>
      </c>
      <c r="AG139" s="747">
        <f>'O5 Details by Class &amp; Accounts'!AL153</f>
        <v>0</v>
      </c>
      <c r="AH139" s="747">
        <f>'O5 Details by Class &amp; Accounts'!AM153</f>
        <v>0</v>
      </c>
      <c r="AI139" s="747">
        <f>'O5 Details by Class &amp; Accounts'!AN153</f>
        <v>0</v>
      </c>
      <c r="AJ139" s="747">
        <f>'O5 Details by Class &amp; Accounts'!AO153</f>
        <v>0</v>
      </c>
      <c r="AK139" s="747">
        <f>'O5 Details by Class &amp; Accounts'!AP153</f>
        <v>0</v>
      </c>
      <c r="AL139" s="747">
        <f>'O5 Details by Class &amp; Accounts'!AQ153</f>
        <v>0</v>
      </c>
      <c r="AM139" s="747">
        <f>'O5 Details by Class &amp; Accounts'!AR153</f>
        <v>0</v>
      </c>
      <c r="AN139" s="747">
        <f>'O5 Details by Class &amp; Accounts'!AS153</f>
        <v>0</v>
      </c>
      <c r="AO139" s="747">
        <f>'O5 Details by Class &amp; Accounts'!AT153</f>
        <v>0</v>
      </c>
      <c r="AP139" s="747">
        <f>'O5 Details by Class &amp; Accounts'!AU153</f>
        <v>0</v>
      </c>
      <c r="AQ139" s="747">
        <f>'O5 Details by Class &amp; Accounts'!AV153</f>
        <v>0</v>
      </c>
      <c r="AR139" s="747">
        <f>'O5 Details by Class &amp; Accounts'!AW153</f>
        <v>0</v>
      </c>
      <c r="AS139" s="1076"/>
      <c r="AV139" s="1640" t="s">
        <v>108</v>
      </c>
    </row>
    <row r="140" spans="1:48" s="603" customFormat="1" ht="25.5" x14ac:dyDescent="0.2">
      <c r="A140" s="1075">
        <v>5110</v>
      </c>
      <c r="B140" s="1044" t="s">
        <v>1407</v>
      </c>
      <c r="C140" s="1054">
        <f t="shared" si="34"/>
        <v>147451.99999999997</v>
      </c>
      <c r="D140" s="747">
        <f>'O5 Details by Class &amp; Accounts'!I154</f>
        <v>77091.641133250901</v>
      </c>
      <c r="E140" s="747">
        <f>'O5 Details by Class &amp; Accounts'!J154</f>
        <v>22094.2886704989</v>
      </c>
      <c r="F140" s="747">
        <f>'O5 Details by Class &amp; Accounts'!K154</f>
        <v>46456.913166260703</v>
      </c>
      <c r="G140" s="747">
        <f>'O5 Details by Class &amp; Accounts'!L154</f>
        <v>0</v>
      </c>
      <c r="H140" s="747">
        <f>'O5 Details by Class &amp; Accounts'!M154</f>
        <v>0</v>
      </c>
      <c r="I140" s="747">
        <f>'O5 Details by Class &amp; Accounts'!N154</f>
        <v>0</v>
      </c>
      <c r="J140" s="747">
        <f>'O5 Details by Class &amp; Accounts'!O154</f>
        <v>1610.8673242430225</v>
      </c>
      <c r="K140" s="747">
        <f>'O5 Details by Class &amp; Accounts'!P154</f>
        <v>79.176781010624268</v>
      </c>
      <c r="L140" s="747">
        <f>'O5 Details by Class &amp; Accounts'!Q154</f>
        <v>119.11292473585083</v>
      </c>
      <c r="M140" s="747">
        <f>'O5 Details by Class &amp; Accounts'!R154</f>
        <v>0</v>
      </c>
      <c r="N140" s="747">
        <f>'O5 Details by Class &amp; Accounts'!S154</f>
        <v>0</v>
      </c>
      <c r="O140" s="747">
        <f>'O5 Details by Class &amp; Accounts'!T154</f>
        <v>0</v>
      </c>
      <c r="P140" s="747">
        <f>'O5 Details by Class &amp; Accounts'!U154</f>
        <v>0</v>
      </c>
      <c r="Q140" s="747">
        <f>'O5 Details by Class &amp; Accounts'!V154</f>
        <v>0</v>
      </c>
      <c r="R140" s="747">
        <f>'O5 Details by Class &amp; Accounts'!W154</f>
        <v>0</v>
      </c>
      <c r="S140" s="747">
        <f>'O5 Details by Class &amp; Accounts'!X154</f>
        <v>0</v>
      </c>
      <c r="T140" s="747">
        <f>'O5 Details by Class &amp; Accounts'!Y154</f>
        <v>0</v>
      </c>
      <c r="U140" s="747">
        <f>'O5 Details by Class &amp; Accounts'!Z154</f>
        <v>0</v>
      </c>
      <c r="V140" s="747">
        <f>'O5 Details by Class &amp; Accounts'!AA154</f>
        <v>0</v>
      </c>
      <c r="W140" s="747">
        <f>'O5 Details by Class &amp; Accounts'!AB154</f>
        <v>0</v>
      </c>
      <c r="X140" s="1054">
        <f t="shared" si="35"/>
        <v>0</v>
      </c>
      <c r="Y140" s="747">
        <f>'O5 Details by Class &amp; Accounts'!AD154</f>
        <v>0</v>
      </c>
      <c r="Z140" s="747">
        <f>'O5 Details by Class &amp; Accounts'!AE154</f>
        <v>0</v>
      </c>
      <c r="AA140" s="747">
        <f>'O5 Details by Class &amp; Accounts'!AF154</f>
        <v>0</v>
      </c>
      <c r="AB140" s="747">
        <f>'O5 Details by Class &amp; Accounts'!AG154</f>
        <v>0</v>
      </c>
      <c r="AC140" s="747">
        <f>'O5 Details by Class &amp; Accounts'!AH154</f>
        <v>0</v>
      </c>
      <c r="AD140" s="747">
        <f>'O5 Details by Class &amp; Accounts'!AI154</f>
        <v>0</v>
      </c>
      <c r="AE140" s="747">
        <f>'O5 Details by Class &amp; Accounts'!AJ154</f>
        <v>0</v>
      </c>
      <c r="AF140" s="747">
        <f>'O5 Details by Class &amp; Accounts'!AK154</f>
        <v>0</v>
      </c>
      <c r="AG140" s="747">
        <f>'O5 Details by Class &amp; Accounts'!AL154</f>
        <v>0</v>
      </c>
      <c r="AH140" s="747">
        <f>'O5 Details by Class &amp; Accounts'!AM154</f>
        <v>0</v>
      </c>
      <c r="AI140" s="747">
        <f>'O5 Details by Class &amp; Accounts'!AN154</f>
        <v>0</v>
      </c>
      <c r="AJ140" s="747">
        <f>'O5 Details by Class &amp; Accounts'!AO154</f>
        <v>0</v>
      </c>
      <c r="AK140" s="747">
        <f>'O5 Details by Class &amp; Accounts'!AP154</f>
        <v>0</v>
      </c>
      <c r="AL140" s="747">
        <f>'O5 Details by Class &amp; Accounts'!AQ154</f>
        <v>0</v>
      </c>
      <c r="AM140" s="747">
        <f>'O5 Details by Class &amp; Accounts'!AR154</f>
        <v>0</v>
      </c>
      <c r="AN140" s="747">
        <f>'O5 Details by Class &amp; Accounts'!AS154</f>
        <v>0</v>
      </c>
      <c r="AO140" s="747">
        <f>'O5 Details by Class &amp; Accounts'!AT154</f>
        <v>0</v>
      </c>
      <c r="AP140" s="747">
        <f>'O5 Details by Class &amp; Accounts'!AU154</f>
        <v>0</v>
      </c>
      <c r="AQ140" s="747">
        <f>'O5 Details by Class &amp; Accounts'!AV154</f>
        <v>0</v>
      </c>
      <c r="AR140" s="747">
        <f>'O5 Details by Class &amp; Accounts'!AW154</f>
        <v>0</v>
      </c>
      <c r="AS140" s="1076"/>
      <c r="AV140" s="1640">
        <v>1808</v>
      </c>
    </row>
    <row r="141" spans="1:48" s="603" customFormat="1" ht="25.5" x14ac:dyDescent="0.2">
      <c r="A141" s="1075">
        <v>5112</v>
      </c>
      <c r="B141" s="1044" t="s">
        <v>1371</v>
      </c>
      <c r="C141" s="1054">
        <f t="shared" si="34"/>
        <v>0</v>
      </c>
      <c r="D141" s="747">
        <f>'O5 Details by Class &amp; Accounts'!I155</f>
        <v>0</v>
      </c>
      <c r="E141" s="747">
        <f>'O5 Details by Class &amp; Accounts'!J155</f>
        <v>0</v>
      </c>
      <c r="F141" s="747">
        <f>'O5 Details by Class &amp; Accounts'!K155</f>
        <v>0</v>
      </c>
      <c r="G141" s="747">
        <f>'O5 Details by Class &amp; Accounts'!L155</f>
        <v>0</v>
      </c>
      <c r="H141" s="747">
        <f>'O5 Details by Class &amp; Accounts'!M155</f>
        <v>0</v>
      </c>
      <c r="I141" s="747">
        <f>'O5 Details by Class &amp; Accounts'!N155</f>
        <v>0</v>
      </c>
      <c r="J141" s="747">
        <f>'O5 Details by Class &amp; Accounts'!O155</f>
        <v>0</v>
      </c>
      <c r="K141" s="747">
        <f>'O5 Details by Class &amp; Accounts'!P155</f>
        <v>0</v>
      </c>
      <c r="L141" s="747">
        <f>'O5 Details by Class &amp; Accounts'!Q155</f>
        <v>0</v>
      </c>
      <c r="M141" s="747">
        <f>'O5 Details by Class &amp; Accounts'!R155</f>
        <v>0</v>
      </c>
      <c r="N141" s="747">
        <f>'O5 Details by Class &amp; Accounts'!S155</f>
        <v>0</v>
      </c>
      <c r="O141" s="747">
        <f>'O5 Details by Class &amp; Accounts'!T155</f>
        <v>0</v>
      </c>
      <c r="P141" s="747">
        <f>'O5 Details by Class &amp; Accounts'!U155</f>
        <v>0</v>
      </c>
      <c r="Q141" s="747">
        <f>'O5 Details by Class &amp; Accounts'!V155</f>
        <v>0</v>
      </c>
      <c r="R141" s="747">
        <f>'O5 Details by Class &amp; Accounts'!W155</f>
        <v>0</v>
      </c>
      <c r="S141" s="747">
        <f>'O5 Details by Class &amp; Accounts'!X155</f>
        <v>0</v>
      </c>
      <c r="T141" s="747">
        <f>'O5 Details by Class &amp; Accounts'!Y155</f>
        <v>0</v>
      </c>
      <c r="U141" s="747">
        <f>'O5 Details by Class &amp; Accounts'!Z155</f>
        <v>0</v>
      </c>
      <c r="V141" s="747">
        <f>'O5 Details by Class &amp; Accounts'!AA155</f>
        <v>0</v>
      </c>
      <c r="W141" s="747">
        <f>'O5 Details by Class &amp; Accounts'!AB155</f>
        <v>0</v>
      </c>
      <c r="X141" s="1054">
        <f t="shared" si="35"/>
        <v>0</v>
      </c>
      <c r="Y141" s="747">
        <f>'O5 Details by Class &amp; Accounts'!AD155</f>
        <v>0</v>
      </c>
      <c r="Z141" s="747">
        <f>'O5 Details by Class &amp; Accounts'!AE155</f>
        <v>0</v>
      </c>
      <c r="AA141" s="747">
        <f>'O5 Details by Class &amp; Accounts'!AF155</f>
        <v>0</v>
      </c>
      <c r="AB141" s="747">
        <f>'O5 Details by Class &amp; Accounts'!AG155</f>
        <v>0</v>
      </c>
      <c r="AC141" s="747">
        <f>'O5 Details by Class &amp; Accounts'!AH155</f>
        <v>0</v>
      </c>
      <c r="AD141" s="747">
        <f>'O5 Details by Class &amp; Accounts'!AI155</f>
        <v>0</v>
      </c>
      <c r="AE141" s="747">
        <f>'O5 Details by Class &amp; Accounts'!AJ155</f>
        <v>0</v>
      </c>
      <c r="AF141" s="747">
        <f>'O5 Details by Class &amp; Accounts'!AK155</f>
        <v>0</v>
      </c>
      <c r="AG141" s="747">
        <f>'O5 Details by Class &amp; Accounts'!AL155</f>
        <v>0</v>
      </c>
      <c r="AH141" s="747">
        <f>'O5 Details by Class &amp; Accounts'!AM155</f>
        <v>0</v>
      </c>
      <c r="AI141" s="747">
        <f>'O5 Details by Class &amp; Accounts'!AN155</f>
        <v>0</v>
      </c>
      <c r="AJ141" s="747">
        <f>'O5 Details by Class &amp; Accounts'!AO155</f>
        <v>0</v>
      </c>
      <c r="AK141" s="747">
        <f>'O5 Details by Class &amp; Accounts'!AP155</f>
        <v>0</v>
      </c>
      <c r="AL141" s="747">
        <f>'O5 Details by Class &amp; Accounts'!AQ155</f>
        <v>0</v>
      </c>
      <c r="AM141" s="747">
        <f>'O5 Details by Class &amp; Accounts'!AR155</f>
        <v>0</v>
      </c>
      <c r="AN141" s="747">
        <f>'O5 Details by Class &amp; Accounts'!AS155</f>
        <v>0</v>
      </c>
      <c r="AO141" s="747">
        <f>'O5 Details by Class &amp; Accounts'!AT155</f>
        <v>0</v>
      </c>
      <c r="AP141" s="747">
        <f>'O5 Details by Class &amp; Accounts'!AU155</f>
        <v>0</v>
      </c>
      <c r="AQ141" s="747">
        <f>'O5 Details by Class &amp; Accounts'!AV155</f>
        <v>0</v>
      </c>
      <c r="AR141" s="747">
        <f>'O5 Details by Class &amp; Accounts'!AW155</f>
        <v>0</v>
      </c>
      <c r="AS141" s="1076"/>
      <c r="AV141" s="1640">
        <v>1815</v>
      </c>
    </row>
    <row r="142" spans="1:48" s="603" customFormat="1" ht="12.75" x14ac:dyDescent="0.2">
      <c r="A142" s="1075">
        <v>5114</v>
      </c>
      <c r="B142" s="1044" t="s">
        <v>7</v>
      </c>
      <c r="C142" s="1054">
        <f t="shared" si="34"/>
        <v>133233.00000000003</v>
      </c>
      <c r="D142" s="747">
        <f>'O5 Details by Class &amp; Accounts'!I156</f>
        <v>58813.499795427269</v>
      </c>
      <c r="E142" s="747">
        <f>'O5 Details by Class &amp; Accounts'!J156</f>
        <v>24135.518857118979</v>
      </c>
      <c r="F142" s="747">
        <f>'O5 Details by Class &amp; Accounts'!K156</f>
        <v>49067.723676538619</v>
      </c>
      <c r="G142" s="747">
        <f>'O5 Details by Class &amp; Accounts'!L156</f>
        <v>0</v>
      </c>
      <c r="H142" s="747">
        <f>'O5 Details by Class &amp; Accounts'!M156</f>
        <v>0</v>
      </c>
      <c r="I142" s="747">
        <f>'O5 Details by Class &amp; Accounts'!N156</f>
        <v>0</v>
      </c>
      <c r="J142" s="747">
        <f>'O5 Details by Class &amp; Accounts'!O156</f>
        <v>1204.0742544477605</v>
      </c>
      <c r="K142" s="747">
        <f>'O5 Details by Class &amp; Accounts'!P156</f>
        <v>0</v>
      </c>
      <c r="L142" s="747">
        <f>'O5 Details by Class &amp; Accounts'!Q156</f>
        <v>12.183416467385857</v>
      </c>
      <c r="M142" s="747">
        <f>'O5 Details by Class &amp; Accounts'!R156</f>
        <v>0</v>
      </c>
      <c r="N142" s="747">
        <f>'O5 Details by Class &amp; Accounts'!S156</f>
        <v>0</v>
      </c>
      <c r="O142" s="747">
        <f>'O5 Details by Class &amp; Accounts'!T156</f>
        <v>0</v>
      </c>
      <c r="P142" s="747">
        <f>'O5 Details by Class &amp; Accounts'!U156</f>
        <v>0</v>
      </c>
      <c r="Q142" s="747">
        <f>'O5 Details by Class &amp; Accounts'!V156</f>
        <v>0</v>
      </c>
      <c r="R142" s="747">
        <f>'O5 Details by Class &amp; Accounts'!W156</f>
        <v>0</v>
      </c>
      <c r="S142" s="747">
        <f>'O5 Details by Class &amp; Accounts'!X156</f>
        <v>0</v>
      </c>
      <c r="T142" s="747">
        <f>'O5 Details by Class &amp; Accounts'!Y156</f>
        <v>0</v>
      </c>
      <c r="U142" s="747">
        <f>'O5 Details by Class &amp; Accounts'!Z156</f>
        <v>0</v>
      </c>
      <c r="V142" s="747">
        <f>'O5 Details by Class &amp; Accounts'!AA156</f>
        <v>0</v>
      </c>
      <c r="W142" s="747">
        <f>'O5 Details by Class &amp; Accounts'!AB156</f>
        <v>0</v>
      </c>
      <c r="X142" s="1054">
        <f t="shared" si="35"/>
        <v>0</v>
      </c>
      <c r="Y142" s="747">
        <f>'O5 Details by Class &amp; Accounts'!AD156</f>
        <v>0</v>
      </c>
      <c r="Z142" s="747">
        <f>'O5 Details by Class &amp; Accounts'!AE156</f>
        <v>0</v>
      </c>
      <c r="AA142" s="747">
        <f>'O5 Details by Class &amp; Accounts'!AF156</f>
        <v>0</v>
      </c>
      <c r="AB142" s="747">
        <f>'O5 Details by Class &amp; Accounts'!AG156</f>
        <v>0</v>
      </c>
      <c r="AC142" s="747">
        <f>'O5 Details by Class &amp; Accounts'!AH156</f>
        <v>0</v>
      </c>
      <c r="AD142" s="747">
        <f>'O5 Details by Class &amp; Accounts'!AI156</f>
        <v>0</v>
      </c>
      <c r="AE142" s="747">
        <f>'O5 Details by Class &amp; Accounts'!AJ156</f>
        <v>0</v>
      </c>
      <c r="AF142" s="747">
        <f>'O5 Details by Class &amp; Accounts'!AK156</f>
        <v>0</v>
      </c>
      <c r="AG142" s="747">
        <f>'O5 Details by Class &amp; Accounts'!AL156</f>
        <v>0</v>
      </c>
      <c r="AH142" s="747">
        <f>'O5 Details by Class &amp; Accounts'!AM156</f>
        <v>0</v>
      </c>
      <c r="AI142" s="747">
        <f>'O5 Details by Class &amp; Accounts'!AN156</f>
        <v>0</v>
      </c>
      <c r="AJ142" s="747">
        <f>'O5 Details by Class &amp; Accounts'!AO156</f>
        <v>0</v>
      </c>
      <c r="AK142" s="747">
        <f>'O5 Details by Class &amp; Accounts'!AP156</f>
        <v>0</v>
      </c>
      <c r="AL142" s="747">
        <f>'O5 Details by Class &amp; Accounts'!AQ156</f>
        <v>0</v>
      </c>
      <c r="AM142" s="747">
        <f>'O5 Details by Class &amp; Accounts'!AR156</f>
        <v>0</v>
      </c>
      <c r="AN142" s="747">
        <f>'O5 Details by Class &amp; Accounts'!AS156</f>
        <v>0</v>
      </c>
      <c r="AO142" s="747">
        <f>'O5 Details by Class &amp; Accounts'!AT156</f>
        <v>0</v>
      </c>
      <c r="AP142" s="747">
        <f>'O5 Details by Class &amp; Accounts'!AU156</f>
        <v>0</v>
      </c>
      <c r="AQ142" s="747">
        <f>'O5 Details by Class &amp; Accounts'!AV156</f>
        <v>0</v>
      </c>
      <c r="AR142" s="747">
        <f>'O5 Details by Class &amp; Accounts'!AW156</f>
        <v>0</v>
      </c>
      <c r="AS142" s="1076"/>
      <c r="AV142" s="1640">
        <v>1820</v>
      </c>
    </row>
    <row r="143" spans="1:48" s="603" customFormat="1" ht="12.75" x14ac:dyDescent="0.2">
      <c r="A143" s="1075">
        <v>5120</v>
      </c>
      <c r="B143" s="1044" t="s">
        <v>8</v>
      </c>
      <c r="C143" s="1054">
        <f t="shared" si="34"/>
        <v>99188.7</v>
      </c>
      <c r="D143" s="747">
        <f>'O5 Details by Class &amp; Accounts'!I157</f>
        <v>44011.185567618748</v>
      </c>
      <c r="E143" s="747">
        <f>'O5 Details by Class &amp; Accounts'!J157</f>
        <v>18061.037055883782</v>
      </c>
      <c r="F143" s="747">
        <f>'O5 Details by Class &amp; Accounts'!K157</f>
        <v>36255.77675311335</v>
      </c>
      <c r="G143" s="747">
        <f>'O5 Details by Class &amp; Accounts'!L157</f>
        <v>0</v>
      </c>
      <c r="H143" s="747">
        <f>'O5 Details by Class &amp; Accounts'!M157</f>
        <v>0</v>
      </c>
      <c r="I143" s="747">
        <f>'O5 Details by Class &amp; Accounts'!N157</f>
        <v>0</v>
      </c>
      <c r="J143" s="747">
        <f>'O5 Details by Class &amp; Accounts'!O157</f>
        <v>851.58355664163867</v>
      </c>
      <c r="K143" s="747">
        <f>'O5 Details by Class &amp; Accounts'!P157</f>
        <v>0</v>
      </c>
      <c r="L143" s="747">
        <f>'O5 Details by Class &amp; Accounts'!Q157</f>
        <v>9.1170667424792668</v>
      </c>
      <c r="M143" s="747">
        <f>'O5 Details by Class &amp; Accounts'!R157</f>
        <v>0</v>
      </c>
      <c r="N143" s="747">
        <f>'O5 Details by Class &amp; Accounts'!S157</f>
        <v>0</v>
      </c>
      <c r="O143" s="747">
        <f>'O5 Details by Class &amp; Accounts'!T157</f>
        <v>0</v>
      </c>
      <c r="P143" s="747">
        <f>'O5 Details by Class &amp; Accounts'!U157</f>
        <v>0</v>
      </c>
      <c r="Q143" s="747">
        <f>'O5 Details by Class &amp; Accounts'!V157</f>
        <v>0</v>
      </c>
      <c r="R143" s="747">
        <f>'O5 Details by Class &amp; Accounts'!W157</f>
        <v>0</v>
      </c>
      <c r="S143" s="747">
        <f>'O5 Details by Class &amp; Accounts'!X157</f>
        <v>0</v>
      </c>
      <c r="T143" s="747">
        <f>'O5 Details by Class &amp; Accounts'!Y157</f>
        <v>0</v>
      </c>
      <c r="U143" s="747">
        <f>'O5 Details by Class &amp; Accounts'!Z157</f>
        <v>0</v>
      </c>
      <c r="V143" s="747">
        <f>'O5 Details by Class &amp; Accounts'!AA157</f>
        <v>0</v>
      </c>
      <c r="W143" s="747">
        <f>'O5 Details by Class &amp; Accounts'!AB157</f>
        <v>0</v>
      </c>
      <c r="X143" s="1054">
        <f t="shared" si="35"/>
        <v>53409.299999999988</v>
      </c>
      <c r="Y143" s="747">
        <f>'O5 Details by Class &amp; Accounts'!AD157</f>
        <v>46309.846730229503</v>
      </c>
      <c r="Z143" s="747">
        <f>'O5 Details by Class &amp; Accounts'!AE157</f>
        <v>4504.1510444234254</v>
      </c>
      <c r="AA143" s="747">
        <f>'O5 Details by Class &amp; Accounts'!AF157</f>
        <v>535.10014270877798</v>
      </c>
      <c r="AB143" s="747">
        <f>'O5 Details by Class &amp; Accounts'!AG157</f>
        <v>0</v>
      </c>
      <c r="AC143" s="747">
        <f>'O5 Details by Class &amp; Accounts'!AH157</f>
        <v>0</v>
      </c>
      <c r="AD143" s="747">
        <f>'O5 Details by Class &amp; Accounts'!AI157</f>
        <v>0</v>
      </c>
      <c r="AE143" s="747">
        <f>'O5 Details by Class &amp; Accounts'!AJ157</f>
        <v>1363.207798463091</v>
      </c>
      <c r="AF143" s="747">
        <f>'O5 Details by Class &amp; Accounts'!AK157</f>
        <v>386.62240724664593</v>
      </c>
      <c r="AG143" s="747">
        <f>'O5 Details by Class &amp; Accounts'!AL157</f>
        <v>310.37187692855747</v>
      </c>
      <c r="AH143" s="747">
        <f>'O5 Details by Class &amp; Accounts'!AM157</f>
        <v>0</v>
      </c>
      <c r="AI143" s="747">
        <f>'O5 Details by Class &amp; Accounts'!AN157</f>
        <v>0</v>
      </c>
      <c r="AJ143" s="747">
        <f>'O5 Details by Class &amp; Accounts'!AO157</f>
        <v>0</v>
      </c>
      <c r="AK143" s="747">
        <f>'O5 Details by Class &amp; Accounts'!AP157</f>
        <v>0</v>
      </c>
      <c r="AL143" s="747">
        <f>'O5 Details by Class &amp; Accounts'!AQ157</f>
        <v>0</v>
      </c>
      <c r="AM143" s="747">
        <f>'O5 Details by Class &amp; Accounts'!AR157</f>
        <v>0</v>
      </c>
      <c r="AN143" s="747">
        <f>'O5 Details by Class &amp; Accounts'!AS157</f>
        <v>0</v>
      </c>
      <c r="AO143" s="747">
        <f>'O5 Details by Class &amp; Accounts'!AT157</f>
        <v>0</v>
      </c>
      <c r="AP143" s="747">
        <f>'O5 Details by Class &amp; Accounts'!AU157</f>
        <v>0</v>
      </c>
      <c r="AQ143" s="747">
        <f>'O5 Details by Class &amp; Accounts'!AV157</f>
        <v>0</v>
      </c>
      <c r="AR143" s="747">
        <f>'O5 Details by Class &amp; Accounts'!AW157</f>
        <v>0</v>
      </c>
      <c r="AS143" s="1076"/>
      <c r="AV143" s="1640">
        <v>1830</v>
      </c>
    </row>
    <row r="144" spans="1:48" s="603" customFormat="1" ht="25.5" x14ac:dyDescent="0.2">
      <c r="A144" s="1075">
        <v>5125</v>
      </c>
      <c r="B144" s="1044" t="s">
        <v>1373</v>
      </c>
      <c r="C144" s="1054">
        <f t="shared" si="34"/>
        <v>190419.45000000004</v>
      </c>
      <c r="D144" s="747">
        <f>'O5 Details by Class &amp; Accounts'!I158</f>
        <v>84925.161002061635</v>
      </c>
      <c r="E144" s="747">
        <f>'O5 Details by Class &amp; Accounts'!J158</f>
        <v>34851.060248730319</v>
      </c>
      <c r="F144" s="747">
        <f>'O5 Details by Class &amp; Accounts'!K158</f>
        <v>69076.836429781644</v>
      </c>
      <c r="G144" s="747">
        <f>'O5 Details by Class &amp; Accounts'!L158</f>
        <v>0</v>
      </c>
      <c r="H144" s="747">
        <f>'O5 Details by Class &amp; Accounts'!M158</f>
        <v>0</v>
      </c>
      <c r="I144" s="747">
        <f>'O5 Details by Class &amp; Accounts'!N158</f>
        <v>0</v>
      </c>
      <c r="J144" s="747">
        <f>'O5 Details by Class &amp; Accounts'!O158</f>
        <v>1548.7997835520659</v>
      </c>
      <c r="K144" s="747">
        <f>'O5 Details by Class &amp; Accounts'!P158</f>
        <v>0</v>
      </c>
      <c r="L144" s="747">
        <f>'O5 Details by Class &amp; Accounts'!Q158</f>
        <v>17.592535874363303</v>
      </c>
      <c r="M144" s="747">
        <f>'O5 Details by Class &amp; Accounts'!R158</f>
        <v>0</v>
      </c>
      <c r="N144" s="747">
        <f>'O5 Details by Class &amp; Accounts'!S158</f>
        <v>0</v>
      </c>
      <c r="O144" s="747">
        <f>'O5 Details by Class &amp; Accounts'!T158</f>
        <v>0</v>
      </c>
      <c r="P144" s="747">
        <f>'O5 Details by Class &amp; Accounts'!U158</f>
        <v>0</v>
      </c>
      <c r="Q144" s="747">
        <f>'O5 Details by Class &amp; Accounts'!V158</f>
        <v>0</v>
      </c>
      <c r="R144" s="747">
        <f>'O5 Details by Class &amp; Accounts'!W158</f>
        <v>0</v>
      </c>
      <c r="S144" s="747">
        <f>'O5 Details by Class &amp; Accounts'!X158</f>
        <v>0</v>
      </c>
      <c r="T144" s="747">
        <f>'O5 Details by Class &amp; Accounts'!Y158</f>
        <v>0</v>
      </c>
      <c r="U144" s="747">
        <f>'O5 Details by Class &amp; Accounts'!Z158</f>
        <v>0</v>
      </c>
      <c r="V144" s="747">
        <f>'O5 Details by Class &amp; Accounts'!AA158</f>
        <v>0</v>
      </c>
      <c r="W144" s="747">
        <f>'O5 Details by Class &amp; Accounts'!AB158</f>
        <v>0</v>
      </c>
      <c r="X144" s="1054">
        <f t="shared" si="35"/>
        <v>102533.54999999997</v>
      </c>
      <c r="Y144" s="747">
        <f>'O5 Details by Class &amp; Accounts'!AD158</f>
        <v>88210.995394946236</v>
      </c>
      <c r="Z144" s="747">
        <f>'O5 Details by Class &amp; Accounts'!AE158</f>
        <v>8579.5068455370838</v>
      </c>
      <c r="AA144" s="747">
        <f>'O5 Details by Class &amp; Accounts'!AF158</f>
        <v>1015.6302900273032</v>
      </c>
      <c r="AB144" s="747">
        <f>'O5 Details by Class &amp; Accounts'!AG158</f>
        <v>0</v>
      </c>
      <c r="AC144" s="747">
        <f>'O5 Details by Class &amp; Accounts'!AH158</f>
        <v>0</v>
      </c>
      <c r="AD144" s="747">
        <f>'O5 Details by Class &amp; Accounts'!AI158</f>
        <v>0</v>
      </c>
      <c r="AE144" s="747">
        <f>'O5 Details by Class &amp; Accounts'!AJ158</f>
        <v>3399.7827668776504</v>
      </c>
      <c r="AF144" s="747">
        <f>'O5 Details by Class &amp; Accounts'!AK158</f>
        <v>736.43835584009298</v>
      </c>
      <c r="AG144" s="747">
        <f>'O5 Details by Class &amp; Accounts'!AL158</f>
        <v>591.19634677163015</v>
      </c>
      <c r="AH144" s="747">
        <f>'O5 Details by Class &amp; Accounts'!AM158</f>
        <v>0</v>
      </c>
      <c r="AI144" s="747">
        <f>'O5 Details by Class &amp; Accounts'!AN158</f>
        <v>0</v>
      </c>
      <c r="AJ144" s="747">
        <f>'O5 Details by Class &amp; Accounts'!AO158</f>
        <v>0</v>
      </c>
      <c r="AK144" s="747">
        <f>'O5 Details by Class &amp; Accounts'!AP158</f>
        <v>0</v>
      </c>
      <c r="AL144" s="747">
        <f>'O5 Details by Class &amp; Accounts'!AQ158</f>
        <v>0</v>
      </c>
      <c r="AM144" s="747">
        <f>'O5 Details by Class &amp; Accounts'!AR158</f>
        <v>0</v>
      </c>
      <c r="AN144" s="747">
        <f>'O5 Details by Class &amp; Accounts'!AS158</f>
        <v>0</v>
      </c>
      <c r="AO144" s="747">
        <f>'O5 Details by Class &amp; Accounts'!AT158</f>
        <v>0</v>
      </c>
      <c r="AP144" s="747">
        <f>'O5 Details by Class &amp; Accounts'!AU158</f>
        <v>0</v>
      </c>
      <c r="AQ144" s="747">
        <f>'O5 Details by Class &amp; Accounts'!AV158</f>
        <v>0</v>
      </c>
      <c r="AR144" s="747">
        <f>'O5 Details by Class &amp; Accounts'!AW158</f>
        <v>0</v>
      </c>
      <c r="AS144" s="1076"/>
      <c r="AV144" s="1640">
        <v>1835</v>
      </c>
    </row>
    <row r="145" spans="1:48" s="603" customFormat="1" ht="12.75" x14ac:dyDescent="0.2">
      <c r="A145" s="1075">
        <v>5130</v>
      </c>
      <c r="B145" s="1044" t="s">
        <v>9</v>
      </c>
      <c r="C145" s="1054">
        <f t="shared" si="34"/>
        <v>0</v>
      </c>
      <c r="D145" s="747">
        <f>'O5 Details by Class &amp; Accounts'!I159</f>
        <v>0</v>
      </c>
      <c r="E145" s="747">
        <f>'O5 Details by Class &amp; Accounts'!J159</f>
        <v>0</v>
      </c>
      <c r="F145" s="747">
        <f>'O5 Details by Class &amp; Accounts'!K159</f>
        <v>0</v>
      </c>
      <c r="G145" s="747">
        <f>'O5 Details by Class &amp; Accounts'!L159</f>
        <v>0</v>
      </c>
      <c r="H145" s="747">
        <f>'O5 Details by Class &amp; Accounts'!M159</f>
        <v>0</v>
      </c>
      <c r="I145" s="747">
        <f>'O5 Details by Class &amp; Accounts'!N159</f>
        <v>0</v>
      </c>
      <c r="J145" s="747">
        <f>'O5 Details by Class &amp; Accounts'!O159</f>
        <v>0</v>
      </c>
      <c r="K145" s="747">
        <f>'O5 Details by Class &amp; Accounts'!P159</f>
        <v>0</v>
      </c>
      <c r="L145" s="747">
        <f>'O5 Details by Class &amp; Accounts'!Q159</f>
        <v>0</v>
      </c>
      <c r="M145" s="747">
        <f>'O5 Details by Class &amp; Accounts'!R159</f>
        <v>0</v>
      </c>
      <c r="N145" s="747">
        <f>'O5 Details by Class &amp; Accounts'!S159</f>
        <v>0</v>
      </c>
      <c r="O145" s="747">
        <f>'O5 Details by Class &amp; Accounts'!T159</f>
        <v>0</v>
      </c>
      <c r="P145" s="747">
        <f>'O5 Details by Class &amp; Accounts'!U159</f>
        <v>0</v>
      </c>
      <c r="Q145" s="747">
        <f>'O5 Details by Class &amp; Accounts'!V159</f>
        <v>0</v>
      </c>
      <c r="R145" s="747">
        <f>'O5 Details by Class &amp; Accounts'!W159</f>
        <v>0</v>
      </c>
      <c r="S145" s="747">
        <f>'O5 Details by Class &amp; Accounts'!X159</f>
        <v>0</v>
      </c>
      <c r="T145" s="747">
        <f>'O5 Details by Class &amp; Accounts'!Y159</f>
        <v>0</v>
      </c>
      <c r="U145" s="747">
        <f>'O5 Details by Class &amp; Accounts'!Z159</f>
        <v>0</v>
      </c>
      <c r="V145" s="747">
        <f>'O5 Details by Class &amp; Accounts'!AA159</f>
        <v>0</v>
      </c>
      <c r="W145" s="747">
        <f>'O5 Details by Class &amp; Accounts'!AB159</f>
        <v>0</v>
      </c>
      <c r="X145" s="1054">
        <f t="shared" si="35"/>
        <v>305603</v>
      </c>
      <c r="Y145" s="747">
        <f>'O5 Details by Class &amp; Accounts'!AD159</f>
        <v>305603</v>
      </c>
      <c r="Z145" s="747">
        <f>'O5 Details by Class &amp; Accounts'!AE159</f>
        <v>0</v>
      </c>
      <c r="AA145" s="747">
        <f>'O5 Details by Class &amp; Accounts'!AF159</f>
        <v>0</v>
      </c>
      <c r="AB145" s="747">
        <f>'O5 Details by Class &amp; Accounts'!AG159</f>
        <v>0</v>
      </c>
      <c r="AC145" s="747">
        <f>'O5 Details by Class &amp; Accounts'!AH159</f>
        <v>0</v>
      </c>
      <c r="AD145" s="747">
        <f>'O5 Details by Class &amp; Accounts'!AI159</f>
        <v>0</v>
      </c>
      <c r="AE145" s="747">
        <f>'O5 Details by Class &amp; Accounts'!AJ159</f>
        <v>0</v>
      </c>
      <c r="AF145" s="747">
        <f>'O5 Details by Class &amp; Accounts'!AK159</f>
        <v>0</v>
      </c>
      <c r="AG145" s="747">
        <f>'O5 Details by Class &amp; Accounts'!AL159</f>
        <v>0</v>
      </c>
      <c r="AH145" s="747">
        <f>'O5 Details by Class &amp; Accounts'!AM159</f>
        <v>0</v>
      </c>
      <c r="AI145" s="747">
        <f>'O5 Details by Class &amp; Accounts'!AN159</f>
        <v>0</v>
      </c>
      <c r="AJ145" s="747">
        <f>'O5 Details by Class &amp; Accounts'!AO159</f>
        <v>0</v>
      </c>
      <c r="AK145" s="747">
        <f>'O5 Details by Class &amp; Accounts'!AP159</f>
        <v>0</v>
      </c>
      <c r="AL145" s="747">
        <f>'O5 Details by Class &amp; Accounts'!AQ159</f>
        <v>0</v>
      </c>
      <c r="AM145" s="747">
        <f>'O5 Details by Class &amp; Accounts'!AR159</f>
        <v>0</v>
      </c>
      <c r="AN145" s="747">
        <f>'O5 Details by Class &amp; Accounts'!AS159</f>
        <v>0</v>
      </c>
      <c r="AO145" s="747">
        <f>'O5 Details by Class &amp; Accounts'!AT159</f>
        <v>0</v>
      </c>
      <c r="AP145" s="747">
        <f>'O5 Details by Class &amp; Accounts'!AU159</f>
        <v>0</v>
      </c>
      <c r="AQ145" s="747">
        <f>'O5 Details by Class &amp; Accounts'!AV159</f>
        <v>0</v>
      </c>
      <c r="AR145" s="747">
        <f>'O5 Details by Class &amp; Accounts'!AW159</f>
        <v>0</v>
      </c>
      <c r="AS145" s="1076"/>
      <c r="AV145" s="1640">
        <v>1855</v>
      </c>
    </row>
    <row r="146" spans="1:48" s="603" customFormat="1" ht="25.5" x14ac:dyDescent="0.2">
      <c r="A146" s="1075">
        <v>5135</v>
      </c>
      <c r="B146" s="1044" t="s">
        <v>10</v>
      </c>
      <c r="C146" s="1054">
        <f t="shared" si="34"/>
        <v>349743.55000000005</v>
      </c>
      <c r="D146" s="747">
        <f>'O5 Details by Class &amp; Accounts'!I160</f>
        <v>155649.80283725387</v>
      </c>
      <c r="E146" s="747">
        <f>'O5 Details by Class &amp; Accounts'!J160</f>
        <v>63874.59961662531</v>
      </c>
      <c r="F146" s="747">
        <f>'O5 Details by Class &amp; Accounts'!K160</f>
        <v>127276.31328723177</v>
      </c>
      <c r="G146" s="747">
        <f>'O5 Details by Class &amp; Accounts'!L160</f>
        <v>0</v>
      </c>
      <c r="H146" s="747">
        <f>'O5 Details by Class &amp; Accounts'!M160</f>
        <v>0</v>
      </c>
      <c r="I146" s="747">
        <f>'O5 Details by Class &amp; Accounts'!N160</f>
        <v>0</v>
      </c>
      <c r="J146" s="747">
        <f>'O5 Details by Class &amp; Accounts'!O160</f>
        <v>2910.5908729720977</v>
      </c>
      <c r="K146" s="747">
        <f>'O5 Details by Class &amp; Accounts'!P160</f>
        <v>0</v>
      </c>
      <c r="L146" s="747">
        <f>'O5 Details by Class &amp; Accounts'!Q160</f>
        <v>32.243385916989773</v>
      </c>
      <c r="M146" s="747">
        <f>'O5 Details by Class &amp; Accounts'!R160</f>
        <v>0</v>
      </c>
      <c r="N146" s="747">
        <f>'O5 Details by Class &amp; Accounts'!S160</f>
        <v>0</v>
      </c>
      <c r="O146" s="747">
        <f>'O5 Details by Class &amp; Accounts'!T160</f>
        <v>0</v>
      </c>
      <c r="P146" s="747">
        <f>'O5 Details by Class &amp; Accounts'!U160</f>
        <v>0</v>
      </c>
      <c r="Q146" s="747">
        <f>'O5 Details by Class &amp; Accounts'!V160</f>
        <v>0</v>
      </c>
      <c r="R146" s="747">
        <f>'O5 Details by Class &amp; Accounts'!W160</f>
        <v>0</v>
      </c>
      <c r="S146" s="747">
        <f>'O5 Details by Class &amp; Accounts'!X160</f>
        <v>0</v>
      </c>
      <c r="T146" s="747">
        <f>'O5 Details by Class &amp; Accounts'!Y160</f>
        <v>0</v>
      </c>
      <c r="U146" s="747">
        <f>'O5 Details by Class &amp; Accounts'!Z160</f>
        <v>0</v>
      </c>
      <c r="V146" s="747">
        <f>'O5 Details by Class &amp; Accounts'!AA160</f>
        <v>0</v>
      </c>
      <c r="W146" s="747">
        <f>'O5 Details by Class &amp; Accounts'!AB160</f>
        <v>0</v>
      </c>
      <c r="X146" s="1054">
        <f t="shared" si="35"/>
        <v>188323.45</v>
      </c>
      <c r="Y146" s="747">
        <f>'O5 Details by Class &amp; Accounts'!AD160</f>
        <v>162548.21752194077</v>
      </c>
      <c r="Z146" s="747">
        <f>'O5 Details by Class &amp; Accounts'!AE160</f>
        <v>15809.633920526418</v>
      </c>
      <c r="AA146" s="747">
        <f>'O5 Details by Class &amp; Accounts'!AF160</f>
        <v>1874.3240478081802</v>
      </c>
      <c r="AB146" s="747">
        <f>'O5 Details by Class &amp; Accounts'!AG160</f>
        <v>0</v>
      </c>
      <c r="AC146" s="747">
        <f>'O5 Details by Class &amp; Accounts'!AH160</f>
        <v>0</v>
      </c>
      <c r="AD146" s="747">
        <f>'O5 Details by Class &amp; Accounts'!AI160</f>
        <v>0</v>
      </c>
      <c r="AE146" s="747">
        <f>'O5 Details by Class &amp; Accounts'!AJ160</f>
        <v>5644.8147065721214</v>
      </c>
      <c r="AF146" s="747">
        <f>'O5 Details by Class &amp; Accounts'!AK160</f>
        <v>1357.0501219335979</v>
      </c>
      <c r="AG146" s="747">
        <f>'O5 Details by Class &amp; Accounts'!AL160</f>
        <v>1089.4096812189161</v>
      </c>
      <c r="AH146" s="747">
        <f>'O5 Details by Class &amp; Accounts'!AM160</f>
        <v>0</v>
      </c>
      <c r="AI146" s="747">
        <f>'O5 Details by Class &amp; Accounts'!AN160</f>
        <v>0</v>
      </c>
      <c r="AJ146" s="747">
        <f>'O5 Details by Class &amp; Accounts'!AO160</f>
        <v>0</v>
      </c>
      <c r="AK146" s="747">
        <f>'O5 Details by Class &amp; Accounts'!AP160</f>
        <v>0</v>
      </c>
      <c r="AL146" s="747">
        <f>'O5 Details by Class &amp; Accounts'!AQ160</f>
        <v>0</v>
      </c>
      <c r="AM146" s="747">
        <f>'O5 Details by Class &amp; Accounts'!AR160</f>
        <v>0</v>
      </c>
      <c r="AN146" s="747">
        <f>'O5 Details by Class &amp; Accounts'!AS160</f>
        <v>0</v>
      </c>
      <c r="AO146" s="747">
        <f>'O5 Details by Class &amp; Accounts'!AT160</f>
        <v>0</v>
      </c>
      <c r="AP146" s="747">
        <f>'O5 Details by Class &amp; Accounts'!AU160</f>
        <v>0</v>
      </c>
      <c r="AQ146" s="747">
        <f>'O5 Details by Class &amp; Accounts'!AV160</f>
        <v>0</v>
      </c>
      <c r="AR146" s="747">
        <f>'O5 Details by Class &amp; Accounts'!AW160</f>
        <v>0</v>
      </c>
      <c r="AS146" s="1076"/>
      <c r="AV146" s="1640" t="s">
        <v>504</v>
      </c>
    </row>
    <row r="147" spans="1:48" s="603" customFormat="1" ht="12.75" x14ac:dyDescent="0.2">
      <c r="A147" s="1075">
        <v>5145</v>
      </c>
      <c r="B147" s="1044" t="s">
        <v>11</v>
      </c>
      <c r="C147" s="1054">
        <f t="shared" si="34"/>
        <v>74837.100000000006</v>
      </c>
      <c r="D147" s="747">
        <f>'O5 Details by Class &amp; Accounts'!I161</f>
        <v>33888.089942050625</v>
      </c>
      <c r="E147" s="747">
        <f>'O5 Details by Class &amp; Accounts'!J161</f>
        <v>13906.783930102029</v>
      </c>
      <c r="F147" s="747">
        <f>'O5 Details by Class &amp; Accounts'!K161</f>
        <v>26527.958873446554</v>
      </c>
      <c r="G147" s="747">
        <f>'O5 Details by Class &amp; Accounts'!L161</f>
        <v>0</v>
      </c>
      <c r="H147" s="747">
        <f>'O5 Details by Class &amp; Accounts'!M161</f>
        <v>0</v>
      </c>
      <c r="I147" s="747">
        <f>'O5 Details by Class &amp; Accounts'!N161</f>
        <v>0</v>
      </c>
      <c r="J147" s="747">
        <f>'O5 Details by Class &amp; Accounts'!O161</f>
        <v>507.24722133892789</v>
      </c>
      <c r="K147" s="747">
        <f>'O5 Details by Class &amp; Accounts'!P161</f>
        <v>0</v>
      </c>
      <c r="L147" s="747">
        <f>'O5 Details by Class &amp; Accounts'!Q161</f>
        <v>7.0200330618708291</v>
      </c>
      <c r="M147" s="747">
        <f>'O5 Details by Class &amp; Accounts'!R161</f>
        <v>0</v>
      </c>
      <c r="N147" s="747">
        <f>'O5 Details by Class &amp; Accounts'!S161</f>
        <v>0</v>
      </c>
      <c r="O147" s="747">
        <f>'O5 Details by Class &amp; Accounts'!T161</f>
        <v>0</v>
      </c>
      <c r="P147" s="747">
        <f>'O5 Details by Class &amp; Accounts'!U161</f>
        <v>0</v>
      </c>
      <c r="Q147" s="747">
        <f>'O5 Details by Class &amp; Accounts'!V161</f>
        <v>0</v>
      </c>
      <c r="R147" s="747">
        <f>'O5 Details by Class &amp; Accounts'!W161</f>
        <v>0</v>
      </c>
      <c r="S147" s="747">
        <f>'O5 Details by Class &amp; Accounts'!X161</f>
        <v>0</v>
      </c>
      <c r="T147" s="747">
        <f>'O5 Details by Class &amp; Accounts'!Y161</f>
        <v>0</v>
      </c>
      <c r="U147" s="747">
        <f>'O5 Details by Class &amp; Accounts'!Z161</f>
        <v>0</v>
      </c>
      <c r="V147" s="747">
        <f>'O5 Details by Class &amp; Accounts'!AA161</f>
        <v>0</v>
      </c>
      <c r="W147" s="747">
        <f>'O5 Details by Class &amp; Accounts'!AB161</f>
        <v>0</v>
      </c>
      <c r="X147" s="1054">
        <f t="shared" si="35"/>
        <v>40296.899999999994</v>
      </c>
      <c r="Y147" s="747">
        <f>'O5 Details by Class &amp; Accounts'!AD161</f>
        <v>33850.611614438698</v>
      </c>
      <c r="Z147" s="747">
        <f>'O5 Details by Class &amp; Accounts'!AE161</f>
        <v>3292.3509452692629</v>
      </c>
      <c r="AA147" s="747">
        <f>'O5 Details by Class &amp; Accounts'!AF161</f>
        <v>385.43230602168973</v>
      </c>
      <c r="AB147" s="747">
        <f>'O5 Details by Class &amp; Accounts'!AG161</f>
        <v>0</v>
      </c>
      <c r="AC147" s="747">
        <f>'O5 Details by Class &amp; Accounts'!AH161</f>
        <v>0</v>
      </c>
      <c r="AD147" s="747">
        <f>'O5 Details by Class &amp; Accounts'!AI161</f>
        <v>0</v>
      </c>
      <c r="AE147" s="747">
        <f>'O5 Details by Class &amp; Accounts'!AJ161</f>
        <v>2259.0307033023541</v>
      </c>
      <c r="AF147" s="747">
        <f>'O5 Details by Class &amp; Accounts'!AK161</f>
        <v>282.60523135358483</v>
      </c>
      <c r="AG147" s="747">
        <f>'O5 Details by Class &amp; Accounts'!AL161</f>
        <v>226.8691996144056</v>
      </c>
      <c r="AH147" s="747">
        <f>'O5 Details by Class &amp; Accounts'!AM161</f>
        <v>0</v>
      </c>
      <c r="AI147" s="747">
        <f>'O5 Details by Class &amp; Accounts'!AN161</f>
        <v>0</v>
      </c>
      <c r="AJ147" s="747">
        <f>'O5 Details by Class &amp; Accounts'!AO161</f>
        <v>0</v>
      </c>
      <c r="AK147" s="747">
        <f>'O5 Details by Class &amp; Accounts'!AP161</f>
        <v>0</v>
      </c>
      <c r="AL147" s="747">
        <f>'O5 Details by Class &amp; Accounts'!AQ161</f>
        <v>0</v>
      </c>
      <c r="AM147" s="747">
        <f>'O5 Details by Class &amp; Accounts'!AR161</f>
        <v>0</v>
      </c>
      <c r="AN147" s="747">
        <f>'O5 Details by Class &amp; Accounts'!AS161</f>
        <v>0</v>
      </c>
      <c r="AO147" s="747">
        <f>'O5 Details by Class &amp; Accounts'!AT161</f>
        <v>0</v>
      </c>
      <c r="AP147" s="747">
        <f>'O5 Details by Class &amp; Accounts'!AU161</f>
        <v>0</v>
      </c>
      <c r="AQ147" s="747">
        <f>'O5 Details by Class &amp; Accounts'!AV161</f>
        <v>0</v>
      </c>
      <c r="AR147" s="747">
        <f>'O5 Details by Class &amp; Accounts'!AW161</f>
        <v>0</v>
      </c>
      <c r="AS147" s="1076"/>
      <c r="AV147" s="1640">
        <v>1840</v>
      </c>
    </row>
    <row r="148" spans="1:48" s="603" customFormat="1" ht="25.5" x14ac:dyDescent="0.2">
      <c r="A148" s="1075">
        <v>5150</v>
      </c>
      <c r="B148" s="1044" t="s">
        <v>12</v>
      </c>
      <c r="C148" s="1054">
        <f t="shared" si="34"/>
        <v>36125.700000000004</v>
      </c>
      <c r="D148" s="747">
        <f>'O5 Details by Class &amp; Accounts'!I162</f>
        <v>16770.12946782769</v>
      </c>
      <c r="E148" s="747">
        <f>'O5 Details by Class &amp; Accounts'!J162</f>
        <v>6882.0216007371755</v>
      </c>
      <c r="F148" s="747">
        <f>'O5 Details by Class &amp; Accounts'!K162</f>
        <v>12306.834508813879</v>
      </c>
      <c r="G148" s="747">
        <f>'O5 Details by Class &amp; Accounts'!L162</f>
        <v>0</v>
      </c>
      <c r="H148" s="747">
        <f>'O5 Details by Class &amp; Accounts'!M162</f>
        <v>0</v>
      </c>
      <c r="I148" s="747">
        <f>'O5 Details by Class &amp; Accounts'!N162</f>
        <v>0</v>
      </c>
      <c r="J148" s="747">
        <f>'O5 Details by Class &amp; Accounts'!O162</f>
        <v>163.24043327817984</v>
      </c>
      <c r="K148" s="747">
        <f>'O5 Details by Class &amp; Accounts'!P162</f>
        <v>0</v>
      </c>
      <c r="L148" s="747">
        <f>'O5 Details by Class &amp; Accounts'!Q162</f>
        <v>3.4739893430795346</v>
      </c>
      <c r="M148" s="747">
        <f>'O5 Details by Class &amp; Accounts'!R162</f>
        <v>0</v>
      </c>
      <c r="N148" s="747">
        <f>'O5 Details by Class &amp; Accounts'!S162</f>
        <v>0</v>
      </c>
      <c r="O148" s="747">
        <f>'O5 Details by Class &amp; Accounts'!T162</f>
        <v>0</v>
      </c>
      <c r="P148" s="747">
        <f>'O5 Details by Class &amp; Accounts'!U162</f>
        <v>0</v>
      </c>
      <c r="Q148" s="747">
        <f>'O5 Details by Class &amp; Accounts'!V162</f>
        <v>0</v>
      </c>
      <c r="R148" s="747">
        <f>'O5 Details by Class &amp; Accounts'!W162</f>
        <v>0</v>
      </c>
      <c r="S148" s="747">
        <f>'O5 Details by Class &amp; Accounts'!X162</f>
        <v>0</v>
      </c>
      <c r="T148" s="747">
        <f>'O5 Details by Class &amp; Accounts'!Y162</f>
        <v>0</v>
      </c>
      <c r="U148" s="747">
        <f>'O5 Details by Class &amp; Accounts'!Z162</f>
        <v>0</v>
      </c>
      <c r="V148" s="747">
        <f>'O5 Details by Class &amp; Accounts'!AA162</f>
        <v>0</v>
      </c>
      <c r="W148" s="747">
        <f>'O5 Details by Class &amp; Accounts'!AB162</f>
        <v>0</v>
      </c>
      <c r="X148" s="1054">
        <f t="shared" si="35"/>
        <v>19452.300000000007</v>
      </c>
      <c r="Y148" s="747">
        <f>'O5 Details by Class &amp; Accounts'!AD162</f>
        <v>15682.923583727685</v>
      </c>
      <c r="Z148" s="747">
        <f>'O5 Details by Class &amp; Accounts'!AE162</f>
        <v>1525.3398926312914</v>
      </c>
      <c r="AA148" s="747">
        <f>'O5 Details by Class &amp; Accounts'!AF162</f>
        <v>175.01735262506034</v>
      </c>
      <c r="AB148" s="747">
        <f>'O5 Details by Class &amp; Accounts'!AG162</f>
        <v>0</v>
      </c>
      <c r="AC148" s="747">
        <f>'O5 Details by Class &amp; Accounts'!AH162</f>
        <v>0</v>
      </c>
      <c r="AD148" s="747">
        <f>'O5 Details by Class &amp; Accounts'!AI162</f>
        <v>0</v>
      </c>
      <c r="AE148" s="747">
        <f>'O5 Details by Class &amp; Accounts'!AJ162</f>
        <v>1832.9806420894738</v>
      </c>
      <c r="AF148" s="747">
        <f>'O5 Details by Class &amp; Accounts'!AK162</f>
        <v>130.93046288680611</v>
      </c>
      <c r="AG148" s="747">
        <f>'O5 Details by Class &amp; Accounts'!AL162</f>
        <v>105.10806603968604</v>
      </c>
      <c r="AH148" s="747">
        <f>'O5 Details by Class &amp; Accounts'!AM162</f>
        <v>0</v>
      </c>
      <c r="AI148" s="747">
        <f>'O5 Details by Class &amp; Accounts'!AN162</f>
        <v>0</v>
      </c>
      <c r="AJ148" s="747">
        <f>'O5 Details by Class &amp; Accounts'!AO162</f>
        <v>0</v>
      </c>
      <c r="AK148" s="747">
        <f>'O5 Details by Class &amp; Accounts'!AP162</f>
        <v>0</v>
      </c>
      <c r="AL148" s="747">
        <f>'O5 Details by Class &amp; Accounts'!AQ162</f>
        <v>0</v>
      </c>
      <c r="AM148" s="747">
        <f>'O5 Details by Class &amp; Accounts'!AR162</f>
        <v>0</v>
      </c>
      <c r="AN148" s="747">
        <f>'O5 Details by Class &amp; Accounts'!AS162</f>
        <v>0</v>
      </c>
      <c r="AO148" s="747">
        <f>'O5 Details by Class &amp; Accounts'!AT162</f>
        <v>0</v>
      </c>
      <c r="AP148" s="747">
        <f>'O5 Details by Class &amp; Accounts'!AU162</f>
        <v>0</v>
      </c>
      <c r="AQ148" s="747">
        <f>'O5 Details by Class &amp; Accounts'!AV162</f>
        <v>0</v>
      </c>
      <c r="AR148" s="747">
        <f>'O5 Details by Class &amp; Accounts'!AW162</f>
        <v>0</v>
      </c>
      <c r="AS148" s="1076"/>
      <c r="AV148" s="1640">
        <v>1845</v>
      </c>
    </row>
    <row r="149" spans="1:48" s="603" customFormat="1" ht="12.75" x14ac:dyDescent="0.2">
      <c r="A149" s="1075">
        <v>5155</v>
      </c>
      <c r="B149" s="1044" t="s">
        <v>13</v>
      </c>
      <c r="C149" s="1054">
        <f t="shared" si="34"/>
        <v>0</v>
      </c>
      <c r="D149" s="747">
        <f>'O5 Details by Class &amp; Accounts'!I163</f>
        <v>0</v>
      </c>
      <c r="E149" s="747">
        <f>'O5 Details by Class &amp; Accounts'!J163</f>
        <v>0</v>
      </c>
      <c r="F149" s="747">
        <f>'O5 Details by Class &amp; Accounts'!K163</f>
        <v>0</v>
      </c>
      <c r="G149" s="747">
        <f>'O5 Details by Class &amp; Accounts'!L163</f>
        <v>0</v>
      </c>
      <c r="H149" s="747">
        <f>'O5 Details by Class &amp; Accounts'!M163</f>
        <v>0</v>
      </c>
      <c r="I149" s="747">
        <f>'O5 Details by Class &amp; Accounts'!N163</f>
        <v>0</v>
      </c>
      <c r="J149" s="747">
        <f>'O5 Details by Class &amp; Accounts'!O163</f>
        <v>0</v>
      </c>
      <c r="K149" s="747">
        <f>'O5 Details by Class &amp; Accounts'!P163</f>
        <v>0</v>
      </c>
      <c r="L149" s="747">
        <f>'O5 Details by Class &amp; Accounts'!Q163</f>
        <v>0</v>
      </c>
      <c r="M149" s="747">
        <f>'O5 Details by Class &amp; Accounts'!R163</f>
        <v>0</v>
      </c>
      <c r="N149" s="747">
        <f>'O5 Details by Class &amp; Accounts'!S163</f>
        <v>0</v>
      </c>
      <c r="O149" s="747">
        <f>'O5 Details by Class &amp; Accounts'!T163</f>
        <v>0</v>
      </c>
      <c r="P149" s="747">
        <f>'O5 Details by Class &amp; Accounts'!U163</f>
        <v>0</v>
      </c>
      <c r="Q149" s="747">
        <f>'O5 Details by Class &amp; Accounts'!V163</f>
        <v>0</v>
      </c>
      <c r="R149" s="747">
        <f>'O5 Details by Class &amp; Accounts'!W163</f>
        <v>0</v>
      </c>
      <c r="S149" s="747">
        <f>'O5 Details by Class &amp; Accounts'!X163</f>
        <v>0</v>
      </c>
      <c r="T149" s="747">
        <f>'O5 Details by Class &amp; Accounts'!Y163</f>
        <v>0</v>
      </c>
      <c r="U149" s="747">
        <f>'O5 Details by Class &amp; Accounts'!Z163</f>
        <v>0</v>
      </c>
      <c r="V149" s="747">
        <f>'O5 Details by Class &amp; Accounts'!AA163</f>
        <v>0</v>
      </c>
      <c r="W149" s="747">
        <f>'O5 Details by Class &amp; Accounts'!AB163</f>
        <v>0</v>
      </c>
      <c r="X149" s="1054">
        <f t="shared" si="35"/>
        <v>147777</v>
      </c>
      <c r="Y149" s="747">
        <f>'O5 Details by Class &amp; Accounts'!AD163</f>
        <v>147777</v>
      </c>
      <c r="Z149" s="747">
        <f>'O5 Details by Class &amp; Accounts'!AE163</f>
        <v>0</v>
      </c>
      <c r="AA149" s="747">
        <f>'O5 Details by Class &amp; Accounts'!AF163</f>
        <v>0</v>
      </c>
      <c r="AB149" s="747">
        <f>'O5 Details by Class &amp; Accounts'!AG163</f>
        <v>0</v>
      </c>
      <c r="AC149" s="747">
        <f>'O5 Details by Class &amp; Accounts'!AH163</f>
        <v>0</v>
      </c>
      <c r="AD149" s="747">
        <f>'O5 Details by Class &amp; Accounts'!AI163</f>
        <v>0</v>
      </c>
      <c r="AE149" s="747">
        <f>'O5 Details by Class &amp; Accounts'!AJ163</f>
        <v>0</v>
      </c>
      <c r="AF149" s="747">
        <f>'O5 Details by Class &amp; Accounts'!AK163</f>
        <v>0</v>
      </c>
      <c r="AG149" s="747">
        <f>'O5 Details by Class &amp; Accounts'!AL163</f>
        <v>0</v>
      </c>
      <c r="AH149" s="747">
        <f>'O5 Details by Class &amp; Accounts'!AM163</f>
        <v>0</v>
      </c>
      <c r="AI149" s="747">
        <f>'O5 Details by Class &amp; Accounts'!AN163</f>
        <v>0</v>
      </c>
      <c r="AJ149" s="747">
        <f>'O5 Details by Class &amp; Accounts'!AO163</f>
        <v>0</v>
      </c>
      <c r="AK149" s="747">
        <f>'O5 Details by Class &amp; Accounts'!AP163</f>
        <v>0</v>
      </c>
      <c r="AL149" s="747">
        <f>'O5 Details by Class &amp; Accounts'!AQ163</f>
        <v>0</v>
      </c>
      <c r="AM149" s="747">
        <f>'O5 Details by Class &amp; Accounts'!AR163</f>
        <v>0</v>
      </c>
      <c r="AN149" s="747">
        <f>'O5 Details by Class &amp; Accounts'!AS163</f>
        <v>0</v>
      </c>
      <c r="AO149" s="747">
        <f>'O5 Details by Class &amp; Accounts'!AT163</f>
        <v>0</v>
      </c>
      <c r="AP149" s="747">
        <f>'O5 Details by Class &amp; Accounts'!AU163</f>
        <v>0</v>
      </c>
      <c r="AQ149" s="747">
        <f>'O5 Details by Class &amp; Accounts'!AV163</f>
        <v>0</v>
      </c>
      <c r="AR149" s="747">
        <f>'O5 Details by Class &amp; Accounts'!AW163</f>
        <v>0</v>
      </c>
      <c r="AS149" s="1076"/>
      <c r="AV149" s="1640">
        <v>1855</v>
      </c>
    </row>
    <row r="150" spans="1:48" s="603" customFormat="1" ht="12.75" x14ac:dyDescent="0.2">
      <c r="A150" s="1075">
        <v>5160</v>
      </c>
      <c r="B150" s="1044" t="s">
        <v>14</v>
      </c>
      <c r="C150" s="1054">
        <f t="shared" si="34"/>
        <v>109724.99999999999</v>
      </c>
      <c r="D150" s="747">
        <f>'O5 Details by Class &amp; Accounts'!I164</f>
        <v>52908.419923895839</v>
      </c>
      <c r="E150" s="747">
        <f>'O5 Details by Class &amp; Accounts'!J164</f>
        <v>21712.228845678073</v>
      </c>
      <c r="F150" s="747">
        <f>'O5 Details by Class &amp; Accounts'!K164</f>
        <v>34010.210058547673</v>
      </c>
      <c r="G150" s="747">
        <f>'O5 Details by Class &amp; Accounts'!L164</f>
        <v>0</v>
      </c>
      <c r="H150" s="747">
        <f>'O5 Details by Class &amp; Accounts'!M164</f>
        <v>0</v>
      </c>
      <c r="I150" s="747">
        <f>'O5 Details by Class &amp; Accounts'!N164</f>
        <v>0</v>
      </c>
      <c r="J150" s="747">
        <f>'O5 Details by Class &amp; Accounts'!O164</f>
        <v>1083.1810127855549</v>
      </c>
      <c r="K150" s="747">
        <f>'O5 Details by Class &amp; Accounts'!P164</f>
        <v>0</v>
      </c>
      <c r="L150" s="747">
        <f>'O5 Details by Class &amp; Accounts'!Q164</f>
        <v>10.960159092832569</v>
      </c>
      <c r="M150" s="747">
        <f>'O5 Details by Class &amp; Accounts'!R164</f>
        <v>0</v>
      </c>
      <c r="N150" s="747">
        <f>'O5 Details by Class &amp; Accounts'!S164</f>
        <v>0</v>
      </c>
      <c r="O150" s="747">
        <f>'O5 Details by Class &amp; Accounts'!T164</f>
        <v>0</v>
      </c>
      <c r="P150" s="747">
        <f>'O5 Details by Class &amp; Accounts'!U164</f>
        <v>0</v>
      </c>
      <c r="Q150" s="747">
        <f>'O5 Details by Class &amp; Accounts'!V164</f>
        <v>0</v>
      </c>
      <c r="R150" s="747">
        <f>'O5 Details by Class &amp; Accounts'!W164</f>
        <v>0</v>
      </c>
      <c r="S150" s="747">
        <f>'O5 Details by Class &amp; Accounts'!X164</f>
        <v>0</v>
      </c>
      <c r="T150" s="747">
        <f>'O5 Details by Class &amp; Accounts'!Y164</f>
        <v>0</v>
      </c>
      <c r="U150" s="747">
        <f>'O5 Details by Class &amp; Accounts'!Z164</f>
        <v>0</v>
      </c>
      <c r="V150" s="747">
        <f>'O5 Details by Class &amp; Accounts'!AA164</f>
        <v>0</v>
      </c>
      <c r="W150" s="747">
        <f>'O5 Details by Class &amp; Accounts'!AB164</f>
        <v>0</v>
      </c>
      <c r="X150" s="1054">
        <f t="shared" si="35"/>
        <v>47024.999999999985</v>
      </c>
      <c r="Y150" s="747">
        <f>'O5 Details by Class &amp; Accounts'!AD164</f>
        <v>41126.293365613361</v>
      </c>
      <c r="Z150" s="747">
        <f>'O5 Details by Class &amp; Accounts'!AE164</f>
        <v>3999.9924485838092</v>
      </c>
      <c r="AA150" s="747">
        <f>'O5 Details by Class &amp; Accounts'!AF164</f>
        <v>437.76741390080321</v>
      </c>
      <c r="AB150" s="747">
        <f>'O5 Details by Class &amp; Accounts'!AG164</f>
        <v>0</v>
      </c>
      <c r="AC150" s="747">
        <f>'O5 Details by Class &amp; Accounts'!AH164</f>
        <v>0</v>
      </c>
      <c r="AD150" s="747">
        <f>'O5 Details by Class &amp; Accounts'!AI164</f>
        <v>0</v>
      </c>
      <c r="AE150" s="747">
        <f>'O5 Details by Class &amp; Accounts'!AJ164</f>
        <v>841.96844592898844</v>
      </c>
      <c r="AF150" s="747">
        <f>'O5 Details by Class &amp; Accounts'!AK164</f>
        <v>343.34699129474757</v>
      </c>
      <c r="AG150" s="747">
        <f>'O5 Details by Class &amp; Accounts'!AL164</f>
        <v>275.63133467828345</v>
      </c>
      <c r="AH150" s="747">
        <f>'O5 Details by Class &amp; Accounts'!AM164</f>
        <v>0</v>
      </c>
      <c r="AI150" s="747">
        <f>'O5 Details by Class &amp; Accounts'!AN164</f>
        <v>0</v>
      </c>
      <c r="AJ150" s="747">
        <f>'O5 Details by Class &amp; Accounts'!AO164</f>
        <v>0</v>
      </c>
      <c r="AK150" s="747">
        <f>'O5 Details by Class &amp; Accounts'!AP164</f>
        <v>0</v>
      </c>
      <c r="AL150" s="747">
        <f>'O5 Details by Class &amp; Accounts'!AQ164</f>
        <v>0</v>
      </c>
      <c r="AM150" s="747">
        <f>'O5 Details by Class &amp; Accounts'!AR164</f>
        <v>0</v>
      </c>
      <c r="AN150" s="747">
        <f>'O5 Details by Class &amp; Accounts'!AS164</f>
        <v>0</v>
      </c>
      <c r="AO150" s="747">
        <f>'O5 Details by Class &amp; Accounts'!AT164</f>
        <v>0</v>
      </c>
      <c r="AP150" s="747">
        <f>'O5 Details by Class &amp; Accounts'!AU164</f>
        <v>0</v>
      </c>
      <c r="AQ150" s="747">
        <f>'O5 Details by Class &amp; Accounts'!AV164</f>
        <v>0</v>
      </c>
      <c r="AR150" s="747">
        <f>'O5 Details by Class &amp; Accounts'!AW164</f>
        <v>0</v>
      </c>
      <c r="AS150" s="1076"/>
      <c r="AV150" s="1640">
        <v>1850</v>
      </c>
    </row>
    <row r="151" spans="1:48" s="603" customFormat="1" ht="12.75" x14ac:dyDescent="0.2">
      <c r="A151" s="1075">
        <v>5175</v>
      </c>
      <c r="B151" s="1044" t="s">
        <v>1522</v>
      </c>
      <c r="C151" s="1054">
        <f t="shared" si="34"/>
        <v>0</v>
      </c>
      <c r="D151" s="747">
        <f>'O5 Details by Class &amp; Accounts'!I165</f>
        <v>0</v>
      </c>
      <c r="E151" s="747">
        <f>'O5 Details by Class &amp; Accounts'!J165</f>
        <v>0</v>
      </c>
      <c r="F151" s="747">
        <f>'O5 Details by Class &amp; Accounts'!K165</f>
        <v>0</v>
      </c>
      <c r="G151" s="747">
        <f>'O5 Details by Class &amp; Accounts'!L165</f>
        <v>0</v>
      </c>
      <c r="H151" s="747">
        <f>'O5 Details by Class &amp; Accounts'!M165</f>
        <v>0</v>
      </c>
      <c r="I151" s="747">
        <f>'O5 Details by Class &amp; Accounts'!N165</f>
        <v>0</v>
      </c>
      <c r="J151" s="747">
        <f>'O5 Details by Class &amp; Accounts'!O165</f>
        <v>0</v>
      </c>
      <c r="K151" s="747">
        <f>'O5 Details by Class &amp; Accounts'!P165</f>
        <v>0</v>
      </c>
      <c r="L151" s="747">
        <f>'O5 Details by Class &amp; Accounts'!Q165</f>
        <v>0</v>
      </c>
      <c r="M151" s="747">
        <f>'O5 Details by Class &amp; Accounts'!R165</f>
        <v>0</v>
      </c>
      <c r="N151" s="747">
        <f>'O5 Details by Class &amp; Accounts'!S165</f>
        <v>0</v>
      </c>
      <c r="O151" s="747">
        <f>'O5 Details by Class &amp; Accounts'!T165</f>
        <v>0</v>
      </c>
      <c r="P151" s="747">
        <f>'O5 Details by Class &amp; Accounts'!U165</f>
        <v>0</v>
      </c>
      <c r="Q151" s="747">
        <f>'O5 Details by Class &amp; Accounts'!V165</f>
        <v>0</v>
      </c>
      <c r="R151" s="747">
        <f>'O5 Details by Class &amp; Accounts'!W165</f>
        <v>0</v>
      </c>
      <c r="S151" s="747">
        <f>'O5 Details by Class &amp; Accounts'!X165</f>
        <v>0</v>
      </c>
      <c r="T151" s="747">
        <f>'O5 Details by Class &amp; Accounts'!Y165</f>
        <v>0</v>
      </c>
      <c r="U151" s="747">
        <f>'O5 Details by Class &amp; Accounts'!Z165</f>
        <v>0</v>
      </c>
      <c r="V151" s="747">
        <f>'O5 Details by Class &amp; Accounts'!AA165</f>
        <v>0</v>
      </c>
      <c r="W151" s="747">
        <f>'O5 Details by Class &amp; Accounts'!AB165</f>
        <v>0</v>
      </c>
      <c r="X151" s="1054">
        <f t="shared" si="35"/>
        <v>9304</v>
      </c>
      <c r="Y151" s="747">
        <f>'O5 Details by Class &amp; Accounts'!AD165</f>
        <v>7174.1663576124283</v>
      </c>
      <c r="Z151" s="747">
        <f>'O5 Details by Class &amp; Accounts'!AE165</f>
        <v>1728.6171667048241</v>
      </c>
      <c r="AA151" s="747">
        <f>'O5 Details by Class &amp; Accounts'!AF165</f>
        <v>401.21647568274733</v>
      </c>
      <c r="AB151" s="747">
        <f>'O5 Details by Class &amp; Accounts'!AG165</f>
        <v>0</v>
      </c>
      <c r="AC151" s="747">
        <f>'O5 Details by Class &amp; Accounts'!AH165</f>
        <v>0</v>
      </c>
      <c r="AD151" s="747">
        <f>'O5 Details by Class &amp; Accounts'!AI165</f>
        <v>0</v>
      </c>
      <c r="AE151" s="747">
        <f>'O5 Details by Class &amp; Accounts'!AJ165</f>
        <v>0</v>
      </c>
      <c r="AF151" s="747">
        <f>'O5 Details by Class &amp; Accounts'!AK165</f>
        <v>0</v>
      </c>
      <c r="AG151" s="747">
        <f>'O5 Details by Class &amp; Accounts'!AL165</f>
        <v>0</v>
      </c>
      <c r="AH151" s="747">
        <f>'O5 Details by Class &amp; Accounts'!AM165</f>
        <v>0</v>
      </c>
      <c r="AI151" s="747">
        <f>'O5 Details by Class &amp; Accounts'!AN165</f>
        <v>0</v>
      </c>
      <c r="AJ151" s="747">
        <f>'O5 Details by Class &amp; Accounts'!AO165</f>
        <v>0</v>
      </c>
      <c r="AK151" s="747">
        <f>'O5 Details by Class &amp; Accounts'!AP165</f>
        <v>0</v>
      </c>
      <c r="AL151" s="747">
        <f>'O5 Details by Class &amp; Accounts'!AQ165</f>
        <v>0</v>
      </c>
      <c r="AM151" s="747">
        <f>'O5 Details by Class &amp; Accounts'!AR165</f>
        <v>0</v>
      </c>
      <c r="AN151" s="747">
        <f>'O5 Details by Class &amp; Accounts'!AS165</f>
        <v>0</v>
      </c>
      <c r="AO151" s="747">
        <f>'O5 Details by Class &amp; Accounts'!AT165</f>
        <v>0</v>
      </c>
      <c r="AP151" s="747">
        <f>'O5 Details by Class &amp; Accounts'!AU165</f>
        <v>0</v>
      </c>
      <c r="AQ151" s="747">
        <f>'O5 Details by Class &amp; Accounts'!AV165</f>
        <v>0</v>
      </c>
      <c r="AR151" s="747">
        <f>'O5 Details by Class &amp; Accounts'!AW165</f>
        <v>0</v>
      </c>
      <c r="AS151" s="1076"/>
      <c r="AV151" s="1640">
        <v>1860</v>
      </c>
    </row>
    <row r="152" spans="1:48" s="603" customFormat="1" ht="12.75" x14ac:dyDescent="0.2">
      <c r="A152" s="1075">
        <v>5305</v>
      </c>
      <c r="B152" s="1044" t="s">
        <v>1532</v>
      </c>
      <c r="C152" s="1054">
        <f t="shared" si="34"/>
        <v>0</v>
      </c>
      <c r="D152" s="747">
        <f>'O5 Details by Class &amp; Accounts'!I166</f>
        <v>0</v>
      </c>
      <c r="E152" s="747">
        <f>'O5 Details by Class &amp; Accounts'!J166</f>
        <v>0</v>
      </c>
      <c r="F152" s="747">
        <f>'O5 Details by Class &amp; Accounts'!K166</f>
        <v>0</v>
      </c>
      <c r="G152" s="747">
        <f>'O5 Details by Class &amp; Accounts'!L166</f>
        <v>0</v>
      </c>
      <c r="H152" s="747">
        <f>'O5 Details by Class &amp; Accounts'!M166</f>
        <v>0</v>
      </c>
      <c r="I152" s="747">
        <f>'O5 Details by Class &amp; Accounts'!N166</f>
        <v>0</v>
      </c>
      <c r="J152" s="747">
        <f>'O5 Details by Class &amp; Accounts'!O166</f>
        <v>0</v>
      </c>
      <c r="K152" s="747">
        <f>'O5 Details by Class &amp; Accounts'!P166</f>
        <v>0</v>
      </c>
      <c r="L152" s="747">
        <f>'O5 Details by Class &amp; Accounts'!Q166</f>
        <v>0</v>
      </c>
      <c r="M152" s="747">
        <f>'O5 Details by Class &amp; Accounts'!R166</f>
        <v>0</v>
      </c>
      <c r="N152" s="747">
        <f>'O5 Details by Class &amp; Accounts'!S166</f>
        <v>0</v>
      </c>
      <c r="O152" s="747">
        <f>'O5 Details by Class &amp; Accounts'!T166</f>
        <v>0</v>
      </c>
      <c r="P152" s="747">
        <f>'O5 Details by Class &amp; Accounts'!U166</f>
        <v>0</v>
      </c>
      <c r="Q152" s="747">
        <f>'O5 Details by Class &amp; Accounts'!V166</f>
        <v>0</v>
      </c>
      <c r="R152" s="747">
        <f>'O5 Details by Class &amp; Accounts'!W166</f>
        <v>0</v>
      </c>
      <c r="S152" s="747">
        <f>'O5 Details by Class &amp; Accounts'!X166</f>
        <v>0</v>
      </c>
      <c r="T152" s="747">
        <f>'O5 Details by Class &amp; Accounts'!Y166</f>
        <v>0</v>
      </c>
      <c r="U152" s="747">
        <f>'O5 Details by Class &amp; Accounts'!Z166</f>
        <v>0</v>
      </c>
      <c r="V152" s="747">
        <f>'O5 Details by Class &amp; Accounts'!AA166</f>
        <v>0</v>
      </c>
      <c r="W152" s="747">
        <f>'O5 Details by Class &amp; Accounts'!AB166</f>
        <v>0</v>
      </c>
      <c r="X152" s="1054">
        <f t="shared" si="35"/>
        <v>256394</v>
      </c>
      <c r="Y152" s="747">
        <f>'O5 Details by Class &amp; Accounts'!AD166</f>
        <v>229667.53929246558</v>
      </c>
      <c r="Z152" s="747">
        <f>'O5 Details by Class &amp; Accounts'!AE166</f>
        <v>22337.739379712915</v>
      </c>
      <c r="AA152" s="747">
        <f>'O5 Details by Class &amp; Accounts'!AF166</f>
        <v>2663.0590581441243</v>
      </c>
      <c r="AB152" s="747">
        <f>'O5 Details by Class &amp; Accounts'!AG166</f>
        <v>0</v>
      </c>
      <c r="AC152" s="747">
        <f>'O5 Details by Class &amp; Accounts'!AH166</f>
        <v>0</v>
      </c>
      <c r="AD152" s="747">
        <f>'O5 Details by Class &amp; Accounts'!AI166</f>
        <v>0</v>
      </c>
      <c r="AE152" s="747">
        <f>'O5 Details by Class &amp; Accounts'!AJ166</f>
        <v>10.652236232576497</v>
      </c>
      <c r="AF152" s="747">
        <f>'O5 Details by Class &amp; Accounts'!AK166</f>
        <v>830.87442614096676</v>
      </c>
      <c r="AG152" s="747">
        <f>'O5 Details by Class &amp; Accounts'!AL166</f>
        <v>884.13560730384927</v>
      </c>
      <c r="AH152" s="747">
        <f>'O5 Details by Class &amp; Accounts'!AM166</f>
        <v>0</v>
      </c>
      <c r="AI152" s="747">
        <f>'O5 Details by Class &amp; Accounts'!AN166</f>
        <v>0</v>
      </c>
      <c r="AJ152" s="747">
        <f>'O5 Details by Class &amp; Accounts'!AO166</f>
        <v>0</v>
      </c>
      <c r="AK152" s="747">
        <f>'O5 Details by Class &amp; Accounts'!AP166</f>
        <v>0</v>
      </c>
      <c r="AL152" s="747">
        <f>'O5 Details by Class &amp; Accounts'!AQ166</f>
        <v>0</v>
      </c>
      <c r="AM152" s="747">
        <f>'O5 Details by Class &amp; Accounts'!AR166</f>
        <v>0</v>
      </c>
      <c r="AN152" s="747">
        <f>'O5 Details by Class &amp; Accounts'!AS166</f>
        <v>0</v>
      </c>
      <c r="AO152" s="747">
        <f>'O5 Details by Class &amp; Accounts'!AT166</f>
        <v>0</v>
      </c>
      <c r="AP152" s="747">
        <f>'O5 Details by Class &amp; Accounts'!AU166</f>
        <v>0</v>
      </c>
      <c r="AQ152" s="747">
        <f>'O5 Details by Class &amp; Accounts'!AV166</f>
        <v>0</v>
      </c>
      <c r="AR152" s="747">
        <f>'O5 Details by Class &amp; Accounts'!AW166</f>
        <v>0</v>
      </c>
      <c r="AS152" s="1076"/>
      <c r="AV152" s="1640" t="s">
        <v>1274</v>
      </c>
    </row>
    <row r="153" spans="1:48" s="603" customFormat="1" ht="12.75" x14ac:dyDescent="0.2">
      <c r="A153" s="1075">
        <v>5310</v>
      </c>
      <c r="B153" s="1044" t="s">
        <v>286</v>
      </c>
      <c r="C153" s="1054">
        <f t="shared" si="34"/>
        <v>0</v>
      </c>
      <c r="D153" s="747">
        <f>'O5 Details by Class &amp; Accounts'!I167</f>
        <v>0</v>
      </c>
      <c r="E153" s="747">
        <f>'O5 Details by Class &amp; Accounts'!J167</f>
        <v>0</v>
      </c>
      <c r="F153" s="747">
        <f>'O5 Details by Class &amp; Accounts'!K167</f>
        <v>0</v>
      </c>
      <c r="G153" s="747">
        <f>'O5 Details by Class &amp; Accounts'!L167</f>
        <v>0</v>
      </c>
      <c r="H153" s="747">
        <f>'O5 Details by Class &amp; Accounts'!M167</f>
        <v>0</v>
      </c>
      <c r="I153" s="747">
        <f>'O5 Details by Class &amp; Accounts'!N167</f>
        <v>0</v>
      </c>
      <c r="J153" s="747">
        <f>'O5 Details by Class &amp; Accounts'!O167</f>
        <v>0</v>
      </c>
      <c r="K153" s="747">
        <f>'O5 Details by Class &amp; Accounts'!P167</f>
        <v>0</v>
      </c>
      <c r="L153" s="747">
        <f>'O5 Details by Class &amp; Accounts'!Q167</f>
        <v>0</v>
      </c>
      <c r="M153" s="747">
        <f>'O5 Details by Class &amp; Accounts'!R167</f>
        <v>0</v>
      </c>
      <c r="N153" s="747">
        <f>'O5 Details by Class &amp; Accounts'!S167</f>
        <v>0</v>
      </c>
      <c r="O153" s="747">
        <f>'O5 Details by Class &amp; Accounts'!T167</f>
        <v>0</v>
      </c>
      <c r="P153" s="747">
        <f>'O5 Details by Class &amp; Accounts'!U167</f>
        <v>0</v>
      </c>
      <c r="Q153" s="747">
        <f>'O5 Details by Class &amp; Accounts'!V167</f>
        <v>0</v>
      </c>
      <c r="R153" s="747">
        <f>'O5 Details by Class &amp; Accounts'!W167</f>
        <v>0</v>
      </c>
      <c r="S153" s="747">
        <f>'O5 Details by Class &amp; Accounts'!X167</f>
        <v>0</v>
      </c>
      <c r="T153" s="747">
        <f>'O5 Details by Class &amp; Accounts'!Y167</f>
        <v>0</v>
      </c>
      <c r="U153" s="747">
        <f>'O5 Details by Class &amp; Accounts'!Z167</f>
        <v>0</v>
      </c>
      <c r="V153" s="747">
        <f>'O5 Details by Class &amp; Accounts'!AA167</f>
        <v>0</v>
      </c>
      <c r="W153" s="747">
        <f>'O5 Details by Class &amp; Accounts'!AB167</f>
        <v>0</v>
      </c>
      <c r="X153" s="1054">
        <f t="shared" si="35"/>
        <v>22499.999999999996</v>
      </c>
      <c r="Y153" s="747">
        <f>'O5 Details by Class &amp; Accounts'!AD167</f>
        <v>20170.945945945943</v>
      </c>
      <c r="Z153" s="747">
        <f>'O5 Details by Class &amp; Accounts'!AE167</f>
        <v>1961.8503118503118</v>
      </c>
      <c r="AA153" s="747">
        <f>'O5 Details by Class &amp; Accounts'!AF167</f>
        <v>367.20374220374225</v>
      </c>
      <c r="AB153" s="747">
        <f>'O5 Details by Class &amp; Accounts'!AG167</f>
        <v>0</v>
      </c>
      <c r="AC153" s="747">
        <f>'O5 Details by Class &amp; Accounts'!AH167</f>
        <v>0</v>
      </c>
      <c r="AD153" s="747">
        <f>'O5 Details by Class &amp; Accounts'!AI167</f>
        <v>0</v>
      </c>
      <c r="AE153" s="747">
        <f>'O5 Details by Class &amp; Accounts'!AJ167</f>
        <v>0</v>
      </c>
      <c r="AF153" s="747">
        <f>'O5 Details by Class &amp; Accounts'!AK167</f>
        <v>0</v>
      </c>
      <c r="AG153" s="747">
        <f>'O5 Details by Class &amp; Accounts'!AL167</f>
        <v>0</v>
      </c>
      <c r="AH153" s="747">
        <f>'O5 Details by Class &amp; Accounts'!AM167</f>
        <v>0</v>
      </c>
      <c r="AI153" s="747">
        <f>'O5 Details by Class &amp; Accounts'!AN167</f>
        <v>0</v>
      </c>
      <c r="AJ153" s="747">
        <f>'O5 Details by Class &amp; Accounts'!AO167</f>
        <v>0</v>
      </c>
      <c r="AK153" s="747">
        <f>'O5 Details by Class &amp; Accounts'!AP167</f>
        <v>0</v>
      </c>
      <c r="AL153" s="747">
        <f>'O5 Details by Class &amp; Accounts'!AQ167</f>
        <v>0</v>
      </c>
      <c r="AM153" s="747">
        <f>'O5 Details by Class &amp; Accounts'!AR167</f>
        <v>0</v>
      </c>
      <c r="AN153" s="747">
        <f>'O5 Details by Class &amp; Accounts'!AS167</f>
        <v>0</v>
      </c>
      <c r="AO153" s="747">
        <f>'O5 Details by Class &amp; Accounts'!AT167</f>
        <v>0</v>
      </c>
      <c r="AP153" s="747">
        <f>'O5 Details by Class &amp; Accounts'!AU167</f>
        <v>0</v>
      </c>
      <c r="AQ153" s="747">
        <f>'O5 Details by Class &amp; Accounts'!AV167</f>
        <v>0</v>
      </c>
      <c r="AR153" s="747">
        <f>'O5 Details by Class &amp; Accounts'!AW167</f>
        <v>0</v>
      </c>
      <c r="AS153" s="1076"/>
      <c r="AV153" s="1640" t="s">
        <v>775</v>
      </c>
    </row>
    <row r="154" spans="1:48" s="603" customFormat="1" ht="12.75" x14ac:dyDescent="0.2">
      <c r="A154" s="1075">
        <v>5315</v>
      </c>
      <c r="B154" s="1044" t="s">
        <v>1136</v>
      </c>
      <c r="C154" s="1054">
        <f t="shared" si="34"/>
        <v>0</v>
      </c>
      <c r="D154" s="747">
        <f>'O5 Details by Class &amp; Accounts'!I168</f>
        <v>0</v>
      </c>
      <c r="E154" s="747">
        <f>'O5 Details by Class &amp; Accounts'!J168</f>
        <v>0</v>
      </c>
      <c r="F154" s="747">
        <f>'O5 Details by Class &amp; Accounts'!K168</f>
        <v>0</v>
      </c>
      <c r="G154" s="747">
        <f>'O5 Details by Class &amp; Accounts'!L168</f>
        <v>0</v>
      </c>
      <c r="H154" s="747">
        <f>'O5 Details by Class &amp; Accounts'!M168</f>
        <v>0</v>
      </c>
      <c r="I154" s="747">
        <f>'O5 Details by Class &amp; Accounts'!N168</f>
        <v>0</v>
      </c>
      <c r="J154" s="747">
        <f>'O5 Details by Class &amp; Accounts'!O168</f>
        <v>0</v>
      </c>
      <c r="K154" s="747">
        <f>'O5 Details by Class &amp; Accounts'!P168</f>
        <v>0</v>
      </c>
      <c r="L154" s="747">
        <f>'O5 Details by Class &amp; Accounts'!Q168</f>
        <v>0</v>
      </c>
      <c r="M154" s="747">
        <f>'O5 Details by Class &amp; Accounts'!R168</f>
        <v>0</v>
      </c>
      <c r="N154" s="747">
        <f>'O5 Details by Class &amp; Accounts'!S168</f>
        <v>0</v>
      </c>
      <c r="O154" s="747">
        <f>'O5 Details by Class &amp; Accounts'!T168</f>
        <v>0</v>
      </c>
      <c r="P154" s="747">
        <f>'O5 Details by Class &amp; Accounts'!U168</f>
        <v>0</v>
      </c>
      <c r="Q154" s="747">
        <f>'O5 Details by Class &amp; Accounts'!V168</f>
        <v>0</v>
      </c>
      <c r="R154" s="747">
        <f>'O5 Details by Class &amp; Accounts'!W168</f>
        <v>0</v>
      </c>
      <c r="S154" s="747">
        <f>'O5 Details by Class &amp; Accounts'!X168</f>
        <v>0</v>
      </c>
      <c r="T154" s="747">
        <f>'O5 Details by Class &amp; Accounts'!Y168</f>
        <v>0</v>
      </c>
      <c r="U154" s="747">
        <f>'O5 Details by Class &amp; Accounts'!Z168</f>
        <v>0</v>
      </c>
      <c r="V154" s="747">
        <f>'O5 Details by Class &amp; Accounts'!AA168</f>
        <v>0</v>
      </c>
      <c r="W154" s="747">
        <f>'O5 Details by Class &amp; Accounts'!AB168</f>
        <v>0</v>
      </c>
      <c r="X154" s="1054">
        <f t="shared" si="35"/>
        <v>1790904.9999999995</v>
      </c>
      <c r="Y154" s="747">
        <f>'O5 Details by Class &amp; Accounts'!AD168</f>
        <v>1604221.4110180933</v>
      </c>
      <c r="Z154" s="747">
        <f>'O5 Details by Class &amp; Accounts'!AE168</f>
        <v>156028.49186730094</v>
      </c>
      <c r="AA154" s="747">
        <f>'O5 Details by Class &amp; Accounts'!AF168</f>
        <v>18601.393880221858</v>
      </c>
      <c r="AB154" s="747">
        <f>'O5 Details by Class &amp; Accounts'!AG168</f>
        <v>0</v>
      </c>
      <c r="AC154" s="747">
        <f>'O5 Details by Class &amp; Accounts'!AH168</f>
        <v>0</v>
      </c>
      <c r="AD154" s="747">
        <f>'O5 Details by Class &amp; Accounts'!AI168</f>
        <v>0</v>
      </c>
      <c r="AE154" s="747">
        <f>'O5 Details by Class &amp; Accounts'!AJ168</f>
        <v>74.405575520887425</v>
      </c>
      <c r="AF154" s="747">
        <f>'O5 Details by Class &amp; Accounts'!AK168</f>
        <v>5803.6348906292196</v>
      </c>
      <c r="AG154" s="747">
        <f>'O5 Details by Class &amp; Accounts'!AL168</f>
        <v>6175.6627682336566</v>
      </c>
      <c r="AH154" s="747">
        <f>'O5 Details by Class &amp; Accounts'!AM168</f>
        <v>0</v>
      </c>
      <c r="AI154" s="747">
        <f>'O5 Details by Class &amp; Accounts'!AN168</f>
        <v>0</v>
      </c>
      <c r="AJ154" s="747">
        <f>'O5 Details by Class &amp; Accounts'!AO168</f>
        <v>0</v>
      </c>
      <c r="AK154" s="747">
        <f>'O5 Details by Class &amp; Accounts'!AP168</f>
        <v>0</v>
      </c>
      <c r="AL154" s="747">
        <f>'O5 Details by Class &amp; Accounts'!AQ168</f>
        <v>0</v>
      </c>
      <c r="AM154" s="747">
        <f>'O5 Details by Class &amp; Accounts'!AR168</f>
        <v>0</v>
      </c>
      <c r="AN154" s="747">
        <f>'O5 Details by Class &amp; Accounts'!AS168</f>
        <v>0</v>
      </c>
      <c r="AO154" s="747">
        <f>'O5 Details by Class &amp; Accounts'!AT168</f>
        <v>0</v>
      </c>
      <c r="AP154" s="747">
        <f>'O5 Details by Class &amp; Accounts'!AU168</f>
        <v>0</v>
      </c>
      <c r="AQ154" s="747">
        <f>'O5 Details by Class &amp; Accounts'!AV168</f>
        <v>0</v>
      </c>
      <c r="AR154" s="747">
        <f>'O5 Details by Class &amp; Accounts'!AW168</f>
        <v>0</v>
      </c>
      <c r="AS154" s="1076"/>
      <c r="AV154" s="1640" t="s">
        <v>1274</v>
      </c>
    </row>
    <row r="155" spans="1:48" s="603" customFormat="1" ht="12.75" x14ac:dyDescent="0.2">
      <c r="A155" s="1075">
        <v>5320</v>
      </c>
      <c r="B155" s="1044" t="s">
        <v>1137</v>
      </c>
      <c r="C155" s="1054">
        <f t="shared" si="34"/>
        <v>0</v>
      </c>
      <c r="D155" s="747">
        <f>'O5 Details by Class &amp; Accounts'!I169</f>
        <v>0</v>
      </c>
      <c r="E155" s="747">
        <f>'O5 Details by Class &amp; Accounts'!J169</f>
        <v>0</v>
      </c>
      <c r="F155" s="747">
        <f>'O5 Details by Class &amp; Accounts'!K169</f>
        <v>0</v>
      </c>
      <c r="G155" s="747">
        <f>'O5 Details by Class &amp; Accounts'!L169</f>
        <v>0</v>
      </c>
      <c r="H155" s="747">
        <f>'O5 Details by Class &amp; Accounts'!M169</f>
        <v>0</v>
      </c>
      <c r="I155" s="747">
        <f>'O5 Details by Class &amp; Accounts'!N169</f>
        <v>0</v>
      </c>
      <c r="J155" s="747">
        <f>'O5 Details by Class &amp; Accounts'!O169</f>
        <v>0</v>
      </c>
      <c r="K155" s="747">
        <f>'O5 Details by Class &amp; Accounts'!P169</f>
        <v>0</v>
      </c>
      <c r="L155" s="747">
        <f>'O5 Details by Class &amp; Accounts'!Q169</f>
        <v>0</v>
      </c>
      <c r="M155" s="747">
        <f>'O5 Details by Class &amp; Accounts'!R169</f>
        <v>0</v>
      </c>
      <c r="N155" s="747">
        <f>'O5 Details by Class &amp; Accounts'!S169</f>
        <v>0</v>
      </c>
      <c r="O155" s="747">
        <f>'O5 Details by Class &amp; Accounts'!T169</f>
        <v>0</v>
      </c>
      <c r="P155" s="747">
        <f>'O5 Details by Class &amp; Accounts'!U169</f>
        <v>0</v>
      </c>
      <c r="Q155" s="747">
        <f>'O5 Details by Class &amp; Accounts'!V169</f>
        <v>0</v>
      </c>
      <c r="R155" s="747">
        <f>'O5 Details by Class &amp; Accounts'!W169</f>
        <v>0</v>
      </c>
      <c r="S155" s="747">
        <f>'O5 Details by Class &amp; Accounts'!X169</f>
        <v>0</v>
      </c>
      <c r="T155" s="747">
        <f>'O5 Details by Class &amp; Accounts'!Y169</f>
        <v>0</v>
      </c>
      <c r="U155" s="747">
        <f>'O5 Details by Class &amp; Accounts'!Z169</f>
        <v>0</v>
      </c>
      <c r="V155" s="747">
        <f>'O5 Details by Class &amp; Accounts'!AA169</f>
        <v>0</v>
      </c>
      <c r="W155" s="747">
        <f>'O5 Details by Class &amp; Accounts'!AB169</f>
        <v>0</v>
      </c>
      <c r="X155" s="1054">
        <f t="shared" si="35"/>
        <v>217990.99999999997</v>
      </c>
      <c r="Y155" s="747">
        <f>'O5 Details by Class &amp; Accounts'!AD169</f>
        <v>195267.66054550363</v>
      </c>
      <c r="Z155" s="747">
        <f>'O5 Details by Class &amp; Accounts'!AE169</f>
        <v>18991.966056627683</v>
      </c>
      <c r="AA155" s="747">
        <f>'O5 Details by Class &amp; Accounts'!AF169</f>
        <v>2264.1828870562331</v>
      </c>
      <c r="AB155" s="747">
        <f>'O5 Details by Class &amp; Accounts'!AG169</f>
        <v>0</v>
      </c>
      <c r="AC155" s="747">
        <f>'O5 Details by Class &amp; Accounts'!AH169</f>
        <v>0</v>
      </c>
      <c r="AD155" s="747">
        <f>'O5 Details by Class &amp; Accounts'!AI169</f>
        <v>0</v>
      </c>
      <c r="AE155" s="747">
        <f>'O5 Details by Class &amp; Accounts'!AJ169</f>
        <v>9.0567315482249313</v>
      </c>
      <c r="AF155" s="747">
        <f>'O5 Details by Class &amp; Accounts'!AK169</f>
        <v>706.42506076154473</v>
      </c>
      <c r="AG155" s="747">
        <f>'O5 Details by Class &amp; Accounts'!AL169</f>
        <v>751.70871850266929</v>
      </c>
      <c r="AH155" s="747">
        <f>'O5 Details by Class &amp; Accounts'!AM169</f>
        <v>0</v>
      </c>
      <c r="AI155" s="747">
        <f>'O5 Details by Class &amp; Accounts'!AN169</f>
        <v>0</v>
      </c>
      <c r="AJ155" s="747">
        <f>'O5 Details by Class &amp; Accounts'!AO169</f>
        <v>0</v>
      </c>
      <c r="AK155" s="747">
        <f>'O5 Details by Class &amp; Accounts'!AP169</f>
        <v>0</v>
      </c>
      <c r="AL155" s="747">
        <f>'O5 Details by Class &amp; Accounts'!AQ169</f>
        <v>0</v>
      </c>
      <c r="AM155" s="747">
        <f>'O5 Details by Class &amp; Accounts'!AR169</f>
        <v>0</v>
      </c>
      <c r="AN155" s="747">
        <f>'O5 Details by Class &amp; Accounts'!AS169</f>
        <v>0</v>
      </c>
      <c r="AO155" s="747">
        <f>'O5 Details by Class &amp; Accounts'!AT169</f>
        <v>0</v>
      </c>
      <c r="AP155" s="747">
        <f>'O5 Details by Class &amp; Accounts'!AU169</f>
        <v>0</v>
      </c>
      <c r="AQ155" s="747">
        <f>'O5 Details by Class &amp; Accounts'!AV169</f>
        <v>0</v>
      </c>
      <c r="AR155" s="747">
        <f>'O5 Details by Class &amp; Accounts'!AW169</f>
        <v>0</v>
      </c>
      <c r="AS155" s="1076"/>
      <c r="AV155" s="1640" t="s">
        <v>1274</v>
      </c>
    </row>
    <row r="156" spans="1:48" s="603" customFormat="1" ht="12.75" x14ac:dyDescent="0.2">
      <c r="A156" s="1075">
        <v>5325</v>
      </c>
      <c r="B156" s="1044" t="s">
        <v>1138</v>
      </c>
      <c r="C156" s="1054">
        <f t="shared" si="34"/>
        <v>0</v>
      </c>
      <c r="D156" s="747">
        <f>'O5 Details by Class &amp; Accounts'!I170</f>
        <v>0</v>
      </c>
      <c r="E156" s="747">
        <f>'O5 Details by Class &amp; Accounts'!J170</f>
        <v>0</v>
      </c>
      <c r="F156" s="747">
        <f>'O5 Details by Class &amp; Accounts'!K170</f>
        <v>0</v>
      </c>
      <c r="G156" s="747">
        <f>'O5 Details by Class &amp; Accounts'!L170</f>
        <v>0</v>
      </c>
      <c r="H156" s="747">
        <f>'O5 Details by Class &amp; Accounts'!M170</f>
        <v>0</v>
      </c>
      <c r="I156" s="747">
        <f>'O5 Details by Class &amp; Accounts'!N170</f>
        <v>0</v>
      </c>
      <c r="J156" s="747">
        <f>'O5 Details by Class &amp; Accounts'!O170</f>
        <v>0</v>
      </c>
      <c r="K156" s="747">
        <f>'O5 Details by Class &amp; Accounts'!P170</f>
        <v>0</v>
      </c>
      <c r="L156" s="747">
        <f>'O5 Details by Class &amp; Accounts'!Q170</f>
        <v>0</v>
      </c>
      <c r="M156" s="747">
        <f>'O5 Details by Class &amp; Accounts'!R170</f>
        <v>0</v>
      </c>
      <c r="N156" s="747">
        <f>'O5 Details by Class &amp; Accounts'!S170</f>
        <v>0</v>
      </c>
      <c r="O156" s="747">
        <f>'O5 Details by Class &amp; Accounts'!T170</f>
        <v>0</v>
      </c>
      <c r="P156" s="747">
        <f>'O5 Details by Class &amp; Accounts'!U170</f>
        <v>0</v>
      </c>
      <c r="Q156" s="747">
        <f>'O5 Details by Class &amp; Accounts'!V170</f>
        <v>0</v>
      </c>
      <c r="R156" s="747">
        <f>'O5 Details by Class &amp; Accounts'!W170</f>
        <v>0</v>
      </c>
      <c r="S156" s="747">
        <f>'O5 Details by Class &amp; Accounts'!X170</f>
        <v>0</v>
      </c>
      <c r="T156" s="747">
        <f>'O5 Details by Class &amp; Accounts'!Y170</f>
        <v>0</v>
      </c>
      <c r="U156" s="747">
        <f>'O5 Details by Class &amp; Accounts'!Z170</f>
        <v>0</v>
      </c>
      <c r="V156" s="747">
        <f>'O5 Details by Class &amp; Accounts'!AA170</f>
        <v>0</v>
      </c>
      <c r="W156" s="747">
        <f>'O5 Details by Class &amp; Accounts'!AB170</f>
        <v>0</v>
      </c>
      <c r="X156" s="1054">
        <f t="shared" si="35"/>
        <v>0</v>
      </c>
      <c r="Y156" s="747">
        <f>'O5 Details by Class &amp; Accounts'!AD170</f>
        <v>0</v>
      </c>
      <c r="Z156" s="747">
        <f>'O5 Details by Class &amp; Accounts'!AE170</f>
        <v>0</v>
      </c>
      <c r="AA156" s="747">
        <f>'O5 Details by Class &amp; Accounts'!AF170</f>
        <v>0</v>
      </c>
      <c r="AB156" s="747">
        <f>'O5 Details by Class &amp; Accounts'!AG170</f>
        <v>0</v>
      </c>
      <c r="AC156" s="747">
        <f>'O5 Details by Class &amp; Accounts'!AH170</f>
        <v>0</v>
      </c>
      <c r="AD156" s="747">
        <f>'O5 Details by Class &amp; Accounts'!AI170</f>
        <v>0</v>
      </c>
      <c r="AE156" s="747">
        <f>'O5 Details by Class &amp; Accounts'!AJ170</f>
        <v>0</v>
      </c>
      <c r="AF156" s="747">
        <f>'O5 Details by Class &amp; Accounts'!AK170</f>
        <v>0</v>
      </c>
      <c r="AG156" s="747">
        <f>'O5 Details by Class &amp; Accounts'!AL170</f>
        <v>0</v>
      </c>
      <c r="AH156" s="747">
        <f>'O5 Details by Class &amp; Accounts'!AM170</f>
        <v>0</v>
      </c>
      <c r="AI156" s="747">
        <f>'O5 Details by Class &amp; Accounts'!AN170</f>
        <v>0</v>
      </c>
      <c r="AJ156" s="747">
        <f>'O5 Details by Class &amp; Accounts'!AO170</f>
        <v>0</v>
      </c>
      <c r="AK156" s="747">
        <f>'O5 Details by Class &amp; Accounts'!AP170</f>
        <v>0</v>
      </c>
      <c r="AL156" s="747">
        <f>'O5 Details by Class &amp; Accounts'!AQ170</f>
        <v>0</v>
      </c>
      <c r="AM156" s="747">
        <f>'O5 Details by Class &amp; Accounts'!AR170</f>
        <v>0</v>
      </c>
      <c r="AN156" s="747">
        <f>'O5 Details by Class &amp; Accounts'!AS170</f>
        <v>0</v>
      </c>
      <c r="AO156" s="747">
        <f>'O5 Details by Class &amp; Accounts'!AT170</f>
        <v>0</v>
      </c>
      <c r="AP156" s="747">
        <f>'O5 Details by Class &amp; Accounts'!AU170</f>
        <v>0</v>
      </c>
      <c r="AQ156" s="747">
        <f>'O5 Details by Class &amp; Accounts'!AV170</f>
        <v>0</v>
      </c>
      <c r="AR156" s="747">
        <f>'O5 Details by Class &amp; Accounts'!AW170</f>
        <v>0</v>
      </c>
      <c r="AS156" s="1076"/>
      <c r="AV156" s="1640" t="s">
        <v>1274</v>
      </c>
    </row>
    <row r="157" spans="1:48" s="603" customFormat="1" ht="12.75" x14ac:dyDescent="0.2">
      <c r="A157" s="1075">
        <v>5330</v>
      </c>
      <c r="B157" s="1044" t="s">
        <v>1139</v>
      </c>
      <c r="C157" s="1054">
        <f t="shared" si="34"/>
        <v>0</v>
      </c>
      <c r="D157" s="747">
        <f>'O5 Details by Class &amp; Accounts'!I171</f>
        <v>0</v>
      </c>
      <c r="E157" s="747">
        <f>'O5 Details by Class &amp; Accounts'!J171</f>
        <v>0</v>
      </c>
      <c r="F157" s="747">
        <f>'O5 Details by Class &amp; Accounts'!K171</f>
        <v>0</v>
      </c>
      <c r="G157" s="747">
        <f>'O5 Details by Class &amp; Accounts'!L171</f>
        <v>0</v>
      </c>
      <c r="H157" s="747">
        <f>'O5 Details by Class &amp; Accounts'!M171</f>
        <v>0</v>
      </c>
      <c r="I157" s="747">
        <f>'O5 Details by Class &amp; Accounts'!N171</f>
        <v>0</v>
      </c>
      <c r="J157" s="747">
        <f>'O5 Details by Class &amp; Accounts'!O171</f>
        <v>0</v>
      </c>
      <c r="K157" s="747">
        <f>'O5 Details by Class &amp; Accounts'!P171</f>
        <v>0</v>
      </c>
      <c r="L157" s="747">
        <f>'O5 Details by Class &amp; Accounts'!Q171</f>
        <v>0</v>
      </c>
      <c r="M157" s="747">
        <f>'O5 Details by Class &amp; Accounts'!R171</f>
        <v>0</v>
      </c>
      <c r="N157" s="747">
        <f>'O5 Details by Class &amp; Accounts'!S171</f>
        <v>0</v>
      </c>
      <c r="O157" s="747">
        <f>'O5 Details by Class &amp; Accounts'!T171</f>
        <v>0</v>
      </c>
      <c r="P157" s="747">
        <f>'O5 Details by Class &amp; Accounts'!U171</f>
        <v>0</v>
      </c>
      <c r="Q157" s="747">
        <f>'O5 Details by Class &amp; Accounts'!V171</f>
        <v>0</v>
      </c>
      <c r="R157" s="747">
        <f>'O5 Details by Class &amp; Accounts'!W171</f>
        <v>0</v>
      </c>
      <c r="S157" s="747">
        <f>'O5 Details by Class &amp; Accounts'!X171</f>
        <v>0</v>
      </c>
      <c r="T157" s="747">
        <f>'O5 Details by Class &amp; Accounts'!Y171</f>
        <v>0</v>
      </c>
      <c r="U157" s="747">
        <f>'O5 Details by Class &amp; Accounts'!Z171</f>
        <v>0</v>
      </c>
      <c r="V157" s="747">
        <f>'O5 Details by Class &amp; Accounts'!AA171</f>
        <v>0</v>
      </c>
      <c r="W157" s="747">
        <f>'O5 Details by Class &amp; Accounts'!AB171</f>
        <v>0</v>
      </c>
      <c r="X157" s="1054">
        <f t="shared" si="35"/>
        <v>0</v>
      </c>
      <c r="Y157" s="747">
        <f>'O5 Details by Class &amp; Accounts'!AD171</f>
        <v>0</v>
      </c>
      <c r="Z157" s="747">
        <f>'O5 Details by Class &amp; Accounts'!AE171</f>
        <v>0</v>
      </c>
      <c r="AA157" s="747">
        <f>'O5 Details by Class &amp; Accounts'!AF171</f>
        <v>0</v>
      </c>
      <c r="AB157" s="747">
        <f>'O5 Details by Class &amp; Accounts'!AG171</f>
        <v>0</v>
      </c>
      <c r="AC157" s="747">
        <f>'O5 Details by Class &amp; Accounts'!AH171</f>
        <v>0</v>
      </c>
      <c r="AD157" s="747">
        <f>'O5 Details by Class &amp; Accounts'!AI171</f>
        <v>0</v>
      </c>
      <c r="AE157" s="747">
        <f>'O5 Details by Class &amp; Accounts'!AJ171</f>
        <v>0</v>
      </c>
      <c r="AF157" s="747">
        <f>'O5 Details by Class &amp; Accounts'!AK171</f>
        <v>0</v>
      </c>
      <c r="AG157" s="747">
        <f>'O5 Details by Class &amp; Accounts'!AL171</f>
        <v>0</v>
      </c>
      <c r="AH157" s="747">
        <f>'O5 Details by Class &amp; Accounts'!AM171</f>
        <v>0</v>
      </c>
      <c r="AI157" s="747">
        <f>'O5 Details by Class &amp; Accounts'!AN171</f>
        <v>0</v>
      </c>
      <c r="AJ157" s="747">
        <f>'O5 Details by Class &amp; Accounts'!AO171</f>
        <v>0</v>
      </c>
      <c r="AK157" s="747">
        <f>'O5 Details by Class &amp; Accounts'!AP171</f>
        <v>0</v>
      </c>
      <c r="AL157" s="747">
        <f>'O5 Details by Class &amp; Accounts'!AQ171</f>
        <v>0</v>
      </c>
      <c r="AM157" s="747">
        <f>'O5 Details by Class &amp; Accounts'!AR171</f>
        <v>0</v>
      </c>
      <c r="AN157" s="747">
        <f>'O5 Details by Class &amp; Accounts'!AS171</f>
        <v>0</v>
      </c>
      <c r="AO157" s="747">
        <f>'O5 Details by Class &amp; Accounts'!AT171</f>
        <v>0</v>
      </c>
      <c r="AP157" s="747">
        <f>'O5 Details by Class &amp; Accounts'!AU171</f>
        <v>0</v>
      </c>
      <c r="AQ157" s="747">
        <f>'O5 Details by Class &amp; Accounts'!AV171</f>
        <v>0</v>
      </c>
      <c r="AR157" s="747">
        <f>'O5 Details by Class &amp; Accounts'!AW171</f>
        <v>0</v>
      </c>
      <c r="AS157" s="1076"/>
      <c r="AV157" s="1640" t="s">
        <v>1274</v>
      </c>
    </row>
    <row r="158" spans="1:48" s="603" customFormat="1" ht="12.75" x14ac:dyDescent="0.2">
      <c r="A158" s="1075">
        <v>5335</v>
      </c>
      <c r="B158" s="1044" t="s">
        <v>1140</v>
      </c>
      <c r="C158" s="1054">
        <f t="shared" si="34"/>
        <v>0</v>
      </c>
      <c r="D158" s="747">
        <f>'O5 Details by Class &amp; Accounts'!I172</f>
        <v>0</v>
      </c>
      <c r="E158" s="747">
        <f>'O5 Details by Class &amp; Accounts'!J172</f>
        <v>0</v>
      </c>
      <c r="F158" s="747">
        <f>'O5 Details by Class &amp; Accounts'!K172</f>
        <v>0</v>
      </c>
      <c r="G158" s="747">
        <f>'O5 Details by Class &amp; Accounts'!L172</f>
        <v>0</v>
      </c>
      <c r="H158" s="747">
        <f>'O5 Details by Class &amp; Accounts'!M172</f>
        <v>0</v>
      </c>
      <c r="I158" s="747">
        <f>'O5 Details by Class &amp; Accounts'!N172</f>
        <v>0</v>
      </c>
      <c r="J158" s="747">
        <f>'O5 Details by Class &amp; Accounts'!O172</f>
        <v>0</v>
      </c>
      <c r="K158" s="747">
        <f>'O5 Details by Class &amp; Accounts'!P172</f>
        <v>0</v>
      </c>
      <c r="L158" s="747">
        <f>'O5 Details by Class &amp; Accounts'!Q172</f>
        <v>0</v>
      </c>
      <c r="M158" s="747">
        <f>'O5 Details by Class &amp; Accounts'!R172</f>
        <v>0</v>
      </c>
      <c r="N158" s="747">
        <f>'O5 Details by Class &amp; Accounts'!S172</f>
        <v>0</v>
      </c>
      <c r="O158" s="747">
        <f>'O5 Details by Class &amp; Accounts'!T172</f>
        <v>0</v>
      </c>
      <c r="P158" s="747">
        <f>'O5 Details by Class &amp; Accounts'!U172</f>
        <v>0</v>
      </c>
      <c r="Q158" s="747">
        <f>'O5 Details by Class &amp; Accounts'!V172</f>
        <v>0</v>
      </c>
      <c r="R158" s="747">
        <f>'O5 Details by Class &amp; Accounts'!W172</f>
        <v>0</v>
      </c>
      <c r="S158" s="747">
        <f>'O5 Details by Class &amp; Accounts'!X172</f>
        <v>0</v>
      </c>
      <c r="T158" s="747">
        <f>'O5 Details by Class &amp; Accounts'!Y172</f>
        <v>0</v>
      </c>
      <c r="U158" s="747">
        <f>'O5 Details by Class &amp; Accounts'!Z172</f>
        <v>0</v>
      </c>
      <c r="V158" s="747">
        <f>'O5 Details by Class &amp; Accounts'!AA172</f>
        <v>0</v>
      </c>
      <c r="W158" s="747">
        <f>'O5 Details by Class &amp; Accounts'!AB172</f>
        <v>0</v>
      </c>
      <c r="X158" s="1054">
        <f t="shared" si="35"/>
        <v>250000.00000000003</v>
      </c>
      <c r="Y158" s="747">
        <f>'O5 Details by Class &amp; Accounts'!AD172</f>
        <v>217206.34308764001</v>
      </c>
      <c r="Z158" s="747">
        <f>'O5 Details by Class &amp; Accounts'!AE172</f>
        <v>24294.346365275196</v>
      </c>
      <c r="AA158" s="747">
        <f>'O5 Details by Class &amp; Accounts'!AF172</f>
        <v>8381.5584419683273</v>
      </c>
      <c r="AB158" s="747">
        <f>'O5 Details by Class &amp; Accounts'!AG172</f>
        <v>0</v>
      </c>
      <c r="AC158" s="747">
        <f>'O5 Details by Class &amp; Accounts'!AH172</f>
        <v>0</v>
      </c>
      <c r="AD158" s="747">
        <f>'O5 Details by Class &amp; Accounts'!AI172</f>
        <v>0</v>
      </c>
      <c r="AE158" s="747">
        <f>'O5 Details by Class &amp; Accounts'!AJ172</f>
        <v>0</v>
      </c>
      <c r="AF158" s="747">
        <f>'O5 Details by Class &amp; Accounts'!AK172</f>
        <v>0.9385155153967214</v>
      </c>
      <c r="AG158" s="747">
        <f>'O5 Details by Class &amp; Accounts'!AL172</f>
        <v>116.81358960110261</v>
      </c>
      <c r="AH158" s="747">
        <f>'O5 Details by Class &amp; Accounts'!AM172</f>
        <v>0</v>
      </c>
      <c r="AI158" s="747">
        <f>'O5 Details by Class &amp; Accounts'!AN172</f>
        <v>0</v>
      </c>
      <c r="AJ158" s="747">
        <f>'O5 Details by Class &amp; Accounts'!AO172</f>
        <v>0</v>
      </c>
      <c r="AK158" s="747">
        <f>'O5 Details by Class &amp; Accounts'!AP172</f>
        <v>0</v>
      </c>
      <c r="AL158" s="747">
        <f>'O5 Details by Class &amp; Accounts'!AQ172</f>
        <v>0</v>
      </c>
      <c r="AM158" s="747">
        <f>'O5 Details by Class &amp; Accounts'!AR172</f>
        <v>0</v>
      </c>
      <c r="AN158" s="747">
        <f>'O5 Details by Class &amp; Accounts'!AS172</f>
        <v>0</v>
      </c>
      <c r="AO158" s="747">
        <f>'O5 Details by Class &amp; Accounts'!AT172</f>
        <v>0</v>
      </c>
      <c r="AP158" s="747">
        <f>'O5 Details by Class &amp; Accounts'!AU172</f>
        <v>0</v>
      </c>
      <c r="AQ158" s="747">
        <f>'O5 Details by Class &amp; Accounts'!AV172</f>
        <v>0</v>
      </c>
      <c r="AR158" s="747">
        <f>'O5 Details by Class &amp; Accounts'!AW172</f>
        <v>0</v>
      </c>
      <c r="AS158" s="1076"/>
      <c r="AV158" s="1640" t="s">
        <v>1343</v>
      </c>
    </row>
    <row r="159" spans="1:48" s="1040" customFormat="1" ht="12.75" x14ac:dyDescent="0.2">
      <c r="A159" s="1077">
        <v>5340</v>
      </c>
      <c r="B159" s="1078" t="s">
        <v>1141</v>
      </c>
      <c r="C159" s="1079">
        <f t="shared" si="34"/>
        <v>0</v>
      </c>
      <c r="D159" s="1080">
        <f>'O5 Details by Class &amp; Accounts'!I173</f>
        <v>0</v>
      </c>
      <c r="E159" s="1080">
        <f>'O5 Details by Class &amp; Accounts'!J173</f>
        <v>0</v>
      </c>
      <c r="F159" s="1080">
        <f>'O5 Details by Class &amp; Accounts'!K173</f>
        <v>0</v>
      </c>
      <c r="G159" s="1080">
        <f>'O5 Details by Class &amp; Accounts'!L173</f>
        <v>0</v>
      </c>
      <c r="H159" s="1080">
        <f>'O5 Details by Class &amp; Accounts'!M173</f>
        <v>0</v>
      </c>
      <c r="I159" s="1080">
        <f>'O5 Details by Class &amp; Accounts'!N173</f>
        <v>0</v>
      </c>
      <c r="J159" s="1080">
        <f>'O5 Details by Class &amp; Accounts'!O173</f>
        <v>0</v>
      </c>
      <c r="K159" s="1080">
        <f>'O5 Details by Class &amp; Accounts'!P173</f>
        <v>0</v>
      </c>
      <c r="L159" s="1080">
        <f>'O5 Details by Class &amp; Accounts'!Q173</f>
        <v>0</v>
      </c>
      <c r="M159" s="1080">
        <f>'O5 Details by Class &amp; Accounts'!R173</f>
        <v>0</v>
      </c>
      <c r="N159" s="1080">
        <f>'O5 Details by Class &amp; Accounts'!S173</f>
        <v>0</v>
      </c>
      <c r="O159" s="1080">
        <f>'O5 Details by Class &amp; Accounts'!T173</f>
        <v>0</v>
      </c>
      <c r="P159" s="1080">
        <f>'O5 Details by Class &amp; Accounts'!U173</f>
        <v>0</v>
      </c>
      <c r="Q159" s="1080">
        <f>'O5 Details by Class &amp; Accounts'!V173</f>
        <v>0</v>
      </c>
      <c r="R159" s="1080">
        <f>'O5 Details by Class &amp; Accounts'!W173</f>
        <v>0</v>
      </c>
      <c r="S159" s="1080">
        <f>'O5 Details by Class &amp; Accounts'!X173</f>
        <v>0</v>
      </c>
      <c r="T159" s="1080">
        <f>'O5 Details by Class &amp; Accounts'!Y173</f>
        <v>0</v>
      </c>
      <c r="U159" s="1080">
        <f>'O5 Details by Class &amp; Accounts'!Z173</f>
        <v>0</v>
      </c>
      <c r="V159" s="1080">
        <f>'O5 Details by Class &amp; Accounts'!AA173</f>
        <v>0</v>
      </c>
      <c r="W159" s="1080">
        <f>'O5 Details by Class &amp; Accounts'!AB173</f>
        <v>0</v>
      </c>
      <c r="X159" s="1054">
        <f t="shared" si="35"/>
        <v>77151</v>
      </c>
      <c r="Y159" s="1080">
        <f>'O5 Details by Class &amp; Accounts'!AD173</f>
        <v>69108.794761004596</v>
      </c>
      <c r="Z159" s="1080">
        <f>'O5 Details by Class &amp; Accounts'!AE173</f>
        <v>6721.6039801408424</v>
      </c>
      <c r="AA159" s="1080">
        <f>'O5 Details by Class &amp; Accounts'!AF173</f>
        <v>801.33571532437315</v>
      </c>
      <c r="AB159" s="1080">
        <f>'O5 Details by Class &amp; Accounts'!AG173</f>
        <v>0</v>
      </c>
      <c r="AC159" s="1080">
        <f>'O5 Details by Class &amp; Accounts'!AH173</f>
        <v>0</v>
      </c>
      <c r="AD159" s="1080">
        <f>'O5 Details by Class &amp; Accounts'!AI173</f>
        <v>0</v>
      </c>
      <c r="AE159" s="1080">
        <f>'O5 Details by Class &amp; Accounts'!AJ173</f>
        <v>3.2053428612974924</v>
      </c>
      <c r="AF159" s="1080">
        <f>'O5 Details by Class &amp; Accounts'!AK173</f>
        <v>250.01674318120442</v>
      </c>
      <c r="AG159" s="1080">
        <f>'O5 Details by Class &amp; Accounts'!AL173</f>
        <v>266.04345748769185</v>
      </c>
      <c r="AH159" s="1080">
        <f>'O5 Details by Class &amp; Accounts'!AM173</f>
        <v>0</v>
      </c>
      <c r="AI159" s="1080">
        <f>'O5 Details by Class &amp; Accounts'!AN173</f>
        <v>0</v>
      </c>
      <c r="AJ159" s="1080">
        <f>'O5 Details by Class &amp; Accounts'!AO173</f>
        <v>0</v>
      </c>
      <c r="AK159" s="1080">
        <f>'O5 Details by Class &amp; Accounts'!AP173</f>
        <v>0</v>
      </c>
      <c r="AL159" s="1080">
        <f>'O5 Details by Class &amp; Accounts'!AQ173</f>
        <v>0</v>
      </c>
      <c r="AM159" s="1080">
        <f>'O5 Details by Class &amp; Accounts'!AR173</f>
        <v>0</v>
      </c>
      <c r="AN159" s="1080">
        <f>'O5 Details by Class &amp; Accounts'!AS173</f>
        <v>0</v>
      </c>
      <c r="AO159" s="1080">
        <f>'O5 Details by Class &amp; Accounts'!AT173</f>
        <v>0</v>
      </c>
      <c r="AP159" s="1080">
        <f>'O5 Details by Class &amp; Accounts'!AU173</f>
        <v>0</v>
      </c>
      <c r="AQ159" s="1080">
        <f>'O5 Details by Class &amp; Accounts'!AV173</f>
        <v>0</v>
      </c>
      <c r="AR159" s="1080">
        <f>'O5 Details by Class &amp; Accounts'!AW173</f>
        <v>0</v>
      </c>
      <c r="AS159" s="1081"/>
      <c r="AV159" s="1640" t="s">
        <v>1274</v>
      </c>
    </row>
    <row r="160" spans="1:48" s="603" customFormat="1" ht="12.75" x14ac:dyDescent="0.2">
      <c r="A160" s="151"/>
      <c r="B160" s="1042"/>
      <c r="C160" s="1076"/>
      <c r="D160" s="747"/>
      <c r="E160" s="747"/>
      <c r="F160" s="747"/>
      <c r="G160" s="747"/>
      <c r="H160" s="747"/>
      <c r="I160" s="747"/>
      <c r="J160" s="747"/>
      <c r="K160" s="747"/>
      <c r="L160" s="747"/>
      <c r="M160" s="747"/>
      <c r="N160" s="747"/>
      <c r="O160" s="747"/>
      <c r="P160" s="747"/>
      <c r="Q160" s="747"/>
      <c r="R160" s="747"/>
      <c r="S160" s="747"/>
      <c r="T160" s="747"/>
      <c r="U160" s="747"/>
      <c r="V160" s="747"/>
      <c r="W160" s="747"/>
      <c r="X160" s="1054"/>
      <c r="Y160" s="747"/>
      <c r="Z160" s="747"/>
      <c r="AA160" s="747"/>
      <c r="AB160" s="747"/>
      <c r="AC160" s="747"/>
      <c r="AD160" s="747"/>
      <c r="AE160" s="747"/>
      <c r="AF160" s="747"/>
      <c r="AG160" s="747"/>
      <c r="AH160" s="747"/>
      <c r="AI160" s="747"/>
      <c r="AJ160" s="747"/>
      <c r="AK160" s="747"/>
      <c r="AL160" s="747"/>
      <c r="AM160" s="747"/>
      <c r="AN160" s="747"/>
      <c r="AO160" s="747"/>
      <c r="AP160" s="747"/>
      <c r="AQ160" s="747"/>
      <c r="AR160" s="747"/>
      <c r="AS160" s="1076"/>
      <c r="AV160" s="1640" t="e">
        <v>#N/A</v>
      </c>
    </row>
    <row r="161" spans="1:48" s="603" customFormat="1" ht="16.5" customHeight="1" x14ac:dyDescent="0.2">
      <c r="A161" s="1082" t="s">
        <v>892</v>
      </c>
      <c r="B161" s="1891" t="s">
        <v>1606</v>
      </c>
      <c r="C161" s="1084">
        <f t="shared" si="34"/>
        <v>5336586.3500000006</v>
      </c>
      <c r="D161" s="1060">
        <f>SUM(D117:D159)</f>
        <v>2453984.0244445493</v>
      </c>
      <c r="E161" s="1060">
        <f t="shared" ref="E161:AR161" si="36">SUM(E117:E159)</f>
        <v>966513.80019304005</v>
      </c>
      <c r="F161" s="1060">
        <f t="shared" si="36"/>
        <v>1868342.5414937693</v>
      </c>
      <c r="G161" s="1060">
        <f t="shared" si="36"/>
        <v>0</v>
      </c>
      <c r="H161" s="1060">
        <f t="shared" si="36"/>
        <v>0</v>
      </c>
      <c r="I161" s="1060">
        <f t="shared" si="36"/>
        <v>0</v>
      </c>
      <c r="J161" s="1060">
        <f t="shared" si="36"/>
        <v>46463.097934933023</v>
      </c>
      <c r="K161" s="1060">
        <f t="shared" si="36"/>
        <v>336.36025869316967</v>
      </c>
      <c r="L161" s="1060">
        <f t="shared" si="36"/>
        <v>946.52567501585963</v>
      </c>
      <c r="M161" s="1060">
        <f t="shared" si="36"/>
        <v>0</v>
      </c>
      <c r="N161" s="1060">
        <f t="shared" si="36"/>
        <v>0</v>
      </c>
      <c r="O161" s="1060">
        <f t="shared" si="36"/>
        <v>0</v>
      </c>
      <c r="P161" s="1060">
        <f t="shared" si="36"/>
        <v>0</v>
      </c>
      <c r="Q161" s="1060">
        <f t="shared" si="36"/>
        <v>0</v>
      </c>
      <c r="R161" s="1060">
        <f t="shared" si="36"/>
        <v>0</v>
      </c>
      <c r="S161" s="1060">
        <f t="shared" si="36"/>
        <v>0</v>
      </c>
      <c r="T161" s="1060">
        <f t="shared" si="36"/>
        <v>0</v>
      </c>
      <c r="U161" s="1060">
        <f t="shared" si="36"/>
        <v>0</v>
      </c>
      <c r="V161" s="1060">
        <f t="shared" si="36"/>
        <v>0</v>
      </c>
      <c r="W161" s="1060">
        <f t="shared" si="36"/>
        <v>0</v>
      </c>
      <c r="X161" s="1084">
        <f>SUM(Y161:AR161)</f>
        <v>6419393.6500000004</v>
      </c>
      <c r="Y161" s="1060">
        <f t="shared" si="36"/>
        <v>5577559.9273443008</v>
      </c>
      <c r="Z161" s="1060">
        <f t="shared" si="36"/>
        <v>559779.19024048501</v>
      </c>
      <c r="AA161" s="1060">
        <f t="shared" si="36"/>
        <v>88728.660410131153</v>
      </c>
      <c r="AB161" s="1060">
        <f t="shared" si="36"/>
        <v>0</v>
      </c>
      <c r="AC161" s="1060">
        <f t="shared" si="36"/>
        <v>0</v>
      </c>
      <c r="AD161" s="1060">
        <f t="shared" si="36"/>
        <v>0</v>
      </c>
      <c r="AE161" s="1060">
        <f t="shared" si="36"/>
        <v>149553.18484504567</v>
      </c>
      <c r="AF161" s="1060">
        <f t="shared" si="36"/>
        <v>23115.951296882864</v>
      </c>
      <c r="AG161" s="1060">
        <f t="shared" si="36"/>
        <v>20656.735863154412</v>
      </c>
      <c r="AH161" s="1060">
        <f t="shared" si="36"/>
        <v>0</v>
      </c>
      <c r="AI161" s="1060">
        <f t="shared" si="36"/>
        <v>0</v>
      </c>
      <c r="AJ161" s="1060">
        <f t="shared" si="36"/>
        <v>0</v>
      </c>
      <c r="AK161" s="1060">
        <f t="shared" si="36"/>
        <v>0</v>
      </c>
      <c r="AL161" s="1060">
        <f t="shared" si="36"/>
        <v>0</v>
      </c>
      <c r="AM161" s="1060">
        <f t="shared" si="36"/>
        <v>0</v>
      </c>
      <c r="AN161" s="1060">
        <f t="shared" si="36"/>
        <v>0</v>
      </c>
      <c r="AO161" s="1060">
        <f t="shared" si="36"/>
        <v>0</v>
      </c>
      <c r="AP161" s="1060">
        <f t="shared" si="36"/>
        <v>0</v>
      </c>
      <c r="AQ161" s="1060">
        <f t="shared" si="36"/>
        <v>0</v>
      </c>
      <c r="AR161" s="1060">
        <f t="shared" si="36"/>
        <v>0</v>
      </c>
      <c r="AS161" s="1076"/>
      <c r="AV161" s="1640" t="e">
        <v>#N/A</v>
      </c>
    </row>
    <row r="162" spans="1:48" s="603" customFormat="1" ht="12.75" x14ac:dyDescent="0.2">
      <c r="B162" s="291" t="s">
        <v>1605</v>
      </c>
      <c r="C162" s="583">
        <f>SUM(D162:W162)</f>
        <v>0</v>
      </c>
      <c r="D162" s="581">
        <f>SUM('I9 Direct Allocation'!AC67:AC109)</f>
        <v>0</v>
      </c>
      <c r="E162" s="581">
        <f>SUM('I9 Direct Allocation'!AD67:AD109)</f>
        <v>0</v>
      </c>
      <c r="F162" s="581">
        <f>SUM('I9 Direct Allocation'!AE67:AE109)</f>
        <v>0</v>
      </c>
      <c r="G162" s="581">
        <f>SUM('I9 Direct Allocation'!AF67:AF109)</f>
        <v>0</v>
      </c>
      <c r="H162" s="581">
        <f>SUM('I9 Direct Allocation'!AG67:AG109)</f>
        <v>0</v>
      </c>
      <c r="I162" s="581">
        <f>SUM('I9 Direct Allocation'!AH67:AH109)</f>
        <v>0</v>
      </c>
      <c r="J162" s="581">
        <f>SUM('I9 Direct Allocation'!AI67:AI109)</f>
        <v>0</v>
      </c>
      <c r="K162" s="581">
        <f>SUM('I9 Direct Allocation'!AJ67:AJ109)</f>
        <v>0</v>
      </c>
      <c r="L162" s="581">
        <f>SUM('I9 Direct Allocation'!AK67:AK109)</f>
        <v>0</v>
      </c>
      <c r="M162" s="581">
        <f>SUM('I9 Direct Allocation'!AL67:AL109)</f>
        <v>0</v>
      </c>
      <c r="N162" s="581">
        <f>SUM('I9 Direct Allocation'!AM67:AM109)</f>
        <v>0</v>
      </c>
      <c r="O162" s="581">
        <f>SUM('I9 Direct Allocation'!AN67:AN109)</f>
        <v>0</v>
      </c>
      <c r="P162" s="581">
        <f>SUM('I9 Direct Allocation'!AO67:AO109)</f>
        <v>0</v>
      </c>
      <c r="Q162" s="581">
        <f>SUM('I9 Direct Allocation'!AP67:AP109)</f>
        <v>0</v>
      </c>
      <c r="R162" s="581">
        <f>SUM('I9 Direct Allocation'!AQ67:AQ109)</f>
        <v>0</v>
      </c>
      <c r="S162" s="581">
        <f>SUM('I9 Direct Allocation'!AR67:AR109)</f>
        <v>0</v>
      </c>
      <c r="T162" s="581">
        <f>SUM('I9 Direct Allocation'!AS67:AS109)</f>
        <v>0</v>
      </c>
      <c r="U162" s="581">
        <f>SUM('I9 Direct Allocation'!AT67:AT109)</f>
        <v>0</v>
      </c>
      <c r="V162" s="581">
        <f>SUM('I9 Direct Allocation'!AU67:AU109)</f>
        <v>0</v>
      </c>
      <c r="W162" s="581">
        <f>SUM('I9 Direct Allocation'!AV67:AV109)</f>
        <v>0</v>
      </c>
      <c r="X162" s="1892">
        <f>SUM(Y162:AR162)</f>
        <v>0</v>
      </c>
      <c r="Y162" s="581">
        <f>SUM('I9 Direct Allocation'!BA67:BA109)</f>
        <v>0</v>
      </c>
      <c r="Z162" s="581">
        <f>SUM('I9 Direct Allocation'!BB67:BB109)</f>
        <v>0</v>
      </c>
      <c r="AA162" s="581">
        <f>SUM('I9 Direct Allocation'!BC67:BC109)</f>
        <v>0</v>
      </c>
      <c r="AB162" s="581">
        <f>SUM('I9 Direct Allocation'!BD67:BD109)</f>
        <v>0</v>
      </c>
      <c r="AC162" s="581">
        <f>SUM('I9 Direct Allocation'!BE67:BE109)</f>
        <v>0</v>
      </c>
      <c r="AD162" s="581">
        <f>SUM('I9 Direct Allocation'!BF67:BF109)</f>
        <v>0</v>
      </c>
      <c r="AE162" s="581">
        <f>SUM('I9 Direct Allocation'!BG67:BG109)</f>
        <v>0</v>
      </c>
      <c r="AF162" s="581">
        <f>SUM('I9 Direct Allocation'!BH67:BH109)</f>
        <v>0</v>
      </c>
      <c r="AG162" s="581">
        <f>SUM('I9 Direct Allocation'!BI67:BI109)</f>
        <v>0</v>
      </c>
      <c r="AH162" s="581">
        <f>SUM('I9 Direct Allocation'!BJ67:BJ109)</f>
        <v>0</v>
      </c>
      <c r="AI162" s="581">
        <f>SUM('I9 Direct Allocation'!BK67:BK109)</f>
        <v>0</v>
      </c>
      <c r="AJ162" s="581">
        <f>SUM('I9 Direct Allocation'!BL67:BL109)</f>
        <v>0</v>
      </c>
      <c r="AK162" s="581">
        <f>SUM('I9 Direct Allocation'!BM67:BM109)</f>
        <v>0</v>
      </c>
      <c r="AL162" s="581">
        <f>SUM('I9 Direct Allocation'!BN67:BN109)</f>
        <v>0</v>
      </c>
      <c r="AM162" s="581">
        <f>SUM('I9 Direct Allocation'!BO67:BO109)</f>
        <v>0</v>
      </c>
      <c r="AN162" s="581">
        <f>SUM('I9 Direct Allocation'!BP67:BP109)</f>
        <v>0</v>
      </c>
      <c r="AO162" s="581">
        <f>SUM('I9 Direct Allocation'!BQ67:BQ109)</f>
        <v>0</v>
      </c>
      <c r="AP162" s="581">
        <f>SUM('I9 Direct Allocation'!BR67:BR109)</f>
        <v>0</v>
      </c>
      <c r="AQ162" s="581">
        <f>SUM('I9 Direct Allocation'!BS67:BS109)</f>
        <v>0</v>
      </c>
      <c r="AR162" s="581">
        <f>SUM('I9 Direct Allocation'!BT67:BT109)</f>
        <v>0</v>
      </c>
      <c r="AS162" s="744"/>
      <c r="AV162" s="1640" t="e">
        <v>#N/A</v>
      </c>
    </row>
    <row r="163" spans="1:48" s="603" customFormat="1" ht="12.75" x14ac:dyDescent="0.2">
      <c r="A163" s="234" t="s">
        <v>893</v>
      </c>
      <c r="B163" s="602" t="s">
        <v>891</v>
      </c>
      <c r="C163" s="583">
        <f t="shared" si="34"/>
        <v>11755980</v>
      </c>
      <c r="D163" s="581">
        <f>D161+Y161+D162+Y162</f>
        <v>8031543.9517888501</v>
      </c>
      <c r="E163" s="581">
        <f>E161+Z161+E162+Z162</f>
        <v>1526292.9904335251</v>
      </c>
      <c r="F163" s="581">
        <f t="shared" ref="F163:W163" si="37">F161+AA161+F162+AA162</f>
        <v>1957071.2019039004</v>
      </c>
      <c r="G163" s="581">
        <f t="shared" si="37"/>
        <v>0</v>
      </c>
      <c r="H163" s="581">
        <f t="shared" si="37"/>
        <v>0</v>
      </c>
      <c r="I163" s="581">
        <f t="shared" si="37"/>
        <v>0</v>
      </c>
      <c r="J163" s="581">
        <f t="shared" si="37"/>
        <v>196016.2827799787</v>
      </c>
      <c r="K163" s="581">
        <f t="shared" si="37"/>
        <v>23452.311555576034</v>
      </c>
      <c r="L163" s="581">
        <f t="shared" si="37"/>
        <v>21603.261538170271</v>
      </c>
      <c r="M163" s="581">
        <f t="shared" si="37"/>
        <v>0</v>
      </c>
      <c r="N163" s="581">
        <f t="shared" si="37"/>
        <v>0</v>
      </c>
      <c r="O163" s="581">
        <f t="shared" si="37"/>
        <v>0</v>
      </c>
      <c r="P163" s="581">
        <f t="shared" si="37"/>
        <v>0</v>
      </c>
      <c r="Q163" s="581">
        <f t="shared" si="37"/>
        <v>0</v>
      </c>
      <c r="R163" s="581">
        <f t="shared" si="37"/>
        <v>0</v>
      </c>
      <c r="S163" s="581">
        <f t="shared" si="37"/>
        <v>0</v>
      </c>
      <c r="T163" s="581">
        <f t="shared" si="37"/>
        <v>0</v>
      </c>
      <c r="U163" s="581">
        <f t="shared" si="37"/>
        <v>0</v>
      </c>
      <c r="V163" s="581">
        <f t="shared" si="37"/>
        <v>0</v>
      </c>
      <c r="W163" s="581">
        <f t="shared" si="37"/>
        <v>0</v>
      </c>
      <c r="X163" s="583"/>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744"/>
      <c r="AV163" s="1640" t="e">
        <v>#N/A</v>
      </c>
    </row>
    <row r="164" spans="1:48" s="603" customFormat="1" ht="12.75" x14ac:dyDescent="0.2">
      <c r="A164" s="234"/>
      <c r="B164" s="602"/>
      <c r="C164" s="744"/>
      <c r="D164" s="581"/>
      <c r="E164" s="581"/>
      <c r="F164" s="581"/>
      <c r="G164" s="581"/>
      <c r="H164" s="581"/>
      <c r="I164" s="581"/>
      <c r="J164" s="581"/>
      <c r="K164" s="581"/>
      <c r="L164" s="581"/>
      <c r="M164" s="581"/>
      <c r="N164" s="581"/>
      <c r="O164" s="581"/>
      <c r="P164" s="581"/>
      <c r="Q164" s="581"/>
      <c r="R164" s="581"/>
      <c r="S164" s="581"/>
      <c r="T164" s="581"/>
      <c r="U164" s="581"/>
      <c r="V164" s="581"/>
      <c r="W164" s="581"/>
      <c r="X164" s="583"/>
      <c r="Y164" s="581"/>
      <c r="Z164" s="581"/>
      <c r="AA164" s="581"/>
      <c r="AB164" s="581"/>
      <c r="AC164" s="581"/>
      <c r="AD164" s="581"/>
      <c r="AE164" s="581"/>
      <c r="AF164" s="581"/>
      <c r="AG164" s="581"/>
      <c r="AH164" s="581"/>
      <c r="AI164" s="581"/>
      <c r="AJ164" s="581"/>
      <c r="AK164" s="581"/>
      <c r="AL164" s="581"/>
      <c r="AM164" s="581"/>
      <c r="AN164" s="581"/>
      <c r="AO164" s="581"/>
      <c r="AP164" s="581"/>
      <c r="AQ164" s="581"/>
      <c r="AR164" s="581"/>
      <c r="AS164" s="744"/>
      <c r="AV164" s="1640" t="e">
        <v>#N/A</v>
      </c>
    </row>
    <row r="165" spans="1:48" s="603" customFormat="1" ht="12.75" x14ac:dyDescent="0.2">
      <c r="A165" s="234"/>
      <c r="B165" s="602"/>
      <c r="C165" s="744"/>
      <c r="D165" s="581"/>
      <c r="E165" s="581"/>
      <c r="F165" s="581"/>
      <c r="G165" s="581"/>
      <c r="H165" s="581"/>
      <c r="I165" s="581"/>
      <c r="J165" s="581"/>
      <c r="K165" s="581"/>
      <c r="L165" s="581"/>
      <c r="M165" s="581"/>
      <c r="N165" s="581"/>
      <c r="O165" s="581"/>
      <c r="P165" s="581"/>
      <c r="Q165" s="581"/>
      <c r="R165" s="581"/>
      <c r="S165" s="581"/>
      <c r="T165" s="581"/>
      <c r="U165" s="581"/>
      <c r="V165" s="581"/>
      <c r="W165" s="581"/>
      <c r="X165" s="583"/>
      <c r="Y165" s="581"/>
      <c r="Z165" s="581"/>
      <c r="AA165" s="581"/>
      <c r="AB165" s="581"/>
      <c r="AC165" s="581"/>
      <c r="AD165" s="581"/>
      <c r="AE165" s="581"/>
      <c r="AF165" s="581"/>
      <c r="AG165" s="581"/>
      <c r="AH165" s="581"/>
      <c r="AI165" s="581"/>
      <c r="AJ165" s="581"/>
      <c r="AK165" s="581"/>
      <c r="AL165" s="581"/>
      <c r="AM165" s="581"/>
      <c r="AN165" s="581"/>
      <c r="AO165" s="581"/>
      <c r="AP165" s="581"/>
      <c r="AQ165" s="581"/>
      <c r="AR165" s="581"/>
      <c r="AS165" s="744"/>
      <c r="AV165" s="1640" t="e">
        <v>#N/A</v>
      </c>
    </row>
    <row r="166" spans="1:48" s="603" customFormat="1" ht="12.75" x14ac:dyDescent="0.2">
      <c r="A166" s="1085" t="s">
        <v>318</v>
      </c>
      <c r="B166" s="1042"/>
      <c r="C166" s="744"/>
      <c r="D166" s="581"/>
      <c r="E166" s="581"/>
      <c r="F166" s="581"/>
      <c r="G166" s="581"/>
      <c r="H166" s="581"/>
      <c r="I166" s="581"/>
      <c r="J166" s="581"/>
      <c r="K166" s="581"/>
      <c r="L166" s="581"/>
      <c r="M166" s="581"/>
      <c r="N166" s="581"/>
      <c r="O166" s="581"/>
      <c r="P166" s="581"/>
      <c r="Q166" s="581"/>
      <c r="R166" s="581"/>
      <c r="S166" s="581"/>
      <c r="T166" s="581"/>
      <c r="U166" s="581"/>
      <c r="V166" s="581"/>
      <c r="W166" s="581"/>
      <c r="X166" s="583"/>
      <c r="Y166" s="581"/>
      <c r="Z166" s="581"/>
      <c r="AA166" s="581"/>
      <c r="AB166" s="581"/>
      <c r="AC166" s="581"/>
      <c r="AD166" s="581"/>
      <c r="AE166" s="581"/>
      <c r="AF166" s="581"/>
      <c r="AG166" s="581"/>
      <c r="AH166" s="581"/>
      <c r="AI166" s="581"/>
      <c r="AJ166" s="581"/>
      <c r="AK166" s="581"/>
      <c r="AL166" s="581"/>
      <c r="AM166" s="581"/>
      <c r="AN166" s="581"/>
      <c r="AO166" s="581"/>
      <c r="AP166" s="581"/>
      <c r="AQ166" s="581"/>
      <c r="AR166" s="581"/>
      <c r="AS166" s="744"/>
      <c r="AV166" s="1640" t="e">
        <v>#N/A</v>
      </c>
    </row>
    <row r="167" spans="1:48" s="603" customFormat="1" ht="12.75" x14ac:dyDescent="0.2">
      <c r="A167" s="1043">
        <v>4705</v>
      </c>
      <c r="B167" s="1044" t="s">
        <v>1360</v>
      </c>
      <c r="C167" s="583">
        <f>'I3 TB Data'!H332</f>
        <v>111137437</v>
      </c>
      <c r="D167" s="581">
        <f>'O5 Details by Class &amp; Accounts'!BT121</f>
        <v>47644583.272059463</v>
      </c>
      <c r="E167" s="581">
        <f>'O5 Details by Class &amp; Accounts'!BU121</f>
        <v>17681133.382388256</v>
      </c>
      <c r="F167" s="581">
        <f>'O5 Details by Class &amp; Accounts'!BV121</f>
        <v>44654921.365170933</v>
      </c>
      <c r="G167" s="581">
        <f>'O5 Details by Class &amp; Accounts'!BW121</f>
        <v>0</v>
      </c>
      <c r="H167" s="581">
        <f>'O5 Details by Class &amp; Accounts'!BX121</f>
        <v>0</v>
      </c>
      <c r="I167" s="581">
        <f>'O5 Details by Class &amp; Accounts'!BY121</f>
        <v>0</v>
      </c>
      <c r="J167" s="581">
        <f>'O5 Details by Class &amp; Accounts'!BZ121</f>
        <v>965496.54062476824</v>
      </c>
      <c r="K167" s="581">
        <f>'O5 Details by Class &amp; Accounts'!CA121</f>
        <v>47455.744500550987</v>
      </c>
      <c r="L167" s="581">
        <f>'O5 Details by Class &amp; Accounts'!CB121</f>
        <v>143846.6952560241</v>
      </c>
      <c r="M167" s="581">
        <f>'O5 Details by Class &amp; Accounts'!CC121</f>
        <v>0</v>
      </c>
      <c r="N167" s="581">
        <f>'O5 Details by Class &amp; Accounts'!CD121</f>
        <v>0</v>
      </c>
      <c r="O167" s="581">
        <f>'O5 Details by Class &amp; Accounts'!CE121</f>
        <v>0</v>
      </c>
      <c r="P167" s="581">
        <f>'O5 Details by Class &amp; Accounts'!CF121</f>
        <v>0</v>
      </c>
      <c r="Q167" s="581">
        <f>'O5 Details by Class &amp; Accounts'!CG121</f>
        <v>0</v>
      </c>
      <c r="R167" s="581">
        <f>'O5 Details by Class &amp; Accounts'!CH121</f>
        <v>0</v>
      </c>
      <c r="S167" s="581">
        <f>'O5 Details by Class &amp; Accounts'!CI121</f>
        <v>0</v>
      </c>
      <c r="T167" s="581">
        <f>'O5 Details by Class &amp; Accounts'!CJ121</f>
        <v>0</v>
      </c>
      <c r="U167" s="581">
        <f>'O5 Details by Class &amp; Accounts'!CK121</f>
        <v>0</v>
      </c>
      <c r="V167" s="581">
        <f>'O5 Details by Class &amp; Accounts'!CL121</f>
        <v>0</v>
      </c>
      <c r="W167" s="581">
        <f>'O5 Details by Class &amp; Accounts'!CM121</f>
        <v>0</v>
      </c>
      <c r="X167" s="583">
        <f>SUM(D167:W167)</f>
        <v>111137437</v>
      </c>
      <c r="Y167" s="581"/>
      <c r="Z167" s="581"/>
      <c r="AA167" s="581"/>
      <c r="AB167" s="581"/>
      <c r="AC167" s="581"/>
      <c r="AD167" s="581"/>
      <c r="AE167" s="581"/>
      <c r="AF167" s="581"/>
      <c r="AG167" s="581"/>
      <c r="AH167" s="581"/>
      <c r="AI167" s="581"/>
      <c r="AJ167" s="581"/>
      <c r="AK167" s="581"/>
      <c r="AL167" s="581"/>
      <c r="AM167" s="581"/>
      <c r="AN167" s="581"/>
      <c r="AO167" s="581"/>
      <c r="AP167" s="581"/>
      <c r="AQ167" s="581"/>
      <c r="AR167" s="581"/>
      <c r="AS167" s="744"/>
      <c r="AV167" s="1640" t="s">
        <v>1266</v>
      </c>
    </row>
    <row r="168" spans="1:48" s="603" customFormat="1" ht="12.75" x14ac:dyDescent="0.2">
      <c r="A168" s="1043">
        <v>4708</v>
      </c>
      <c r="B168" s="1044" t="s">
        <v>1361</v>
      </c>
      <c r="C168" s="583">
        <f>'I3 TB Data'!H333</f>
        <v>3503480.3354162909</v>
      </c>
      <c r="D168" s="581">
        <f>'O5 Details by Class &amp; Accounts'!BT122</f>
        <v>1501940.8858849632</v>
      </c>
      <c r="E168" s="581">
        <f>'O5 Details by Class &amp; Accounts'!BU122</f>
        <v>557377.46690226241</v>
      </c>
      <c r="F168" s="581">
        <f>'O5 Details by Class &amp; Accounts'!BV122</f>
        <v>1407695.220490258</v>
      </c>
      <c r="G168" s="581">
        <f>'O5 Details by Class &amp; Accounts'!BW122</f>
        <v>0</v>
      </c>
      <c r="H168" s="581">
        <f>'O5 Details by Class &amp; Accounts'!BX122</f>
        <v>0</v>
      </c>
      <c r="I168" s="581">
        <f>'O5 Details by Class &amp; Accounts'!BY122</f>
        <v>0</v>
      </c>
      <c r="J168" s="581">
        <f>'O5 Details by Class &amp; Accounts'!BZ122</f>
        <v>30436.171962390421</v>
      </c>
      <c r="K168" s="581">
        <f>'O5 Details by Class &amp; Accounts'!CA122</f>
        <v>1495.9879600266486</v>
      </c>
      <c r="L168" s="581">
        <f>'O5 Details by Class &amp; Accounts'!CB122</f>
        <v>4534.602216389967</v>
      </c>
      <c r="M168" s="581">
        <f>'O5 Details by Class &amp; Accounts'!CC122</f>
        <v>0</v>
      </c>
      <c r="N168" s="581">
        <f>'O5 Details by Class &amp; Accounts'!CD122</f>
        <v>0</v>
      </c>
      <c r="O168" s="581">
        <f>'O5 Details by Class &amp; Accounts'!CE122</f>
        <v>0</v>
      </c>
      <c r="P168" s="581">
        <f>'O5 Details by Class &amp; Accounts'!CF122</f>
        <v>0</v>
      </c>
      <c r="Q168" s="581">
        <f>'O5 Details by Class &amp; Accounts'!CG122</f>
        <v>0</v>
      </c>
      <c r="R168" s="581">
        <f>'O5 Details by Class &amp; Accounts'!CH122</f>
        <v>0</v>
      </c>
      <c r="S168" s="581">
        <f>'O5 Details by Class &amp; Accounts'!CI122</f>
        <v>0</v>
      </c>
      <c r="T168" s="581">
        <f>'O5 Details by Class &amp; Accounts'!CJ122</f>
        <v>0</v>
      </c>
      <c r="U168" s="581">
        <f>'O5 Details by Class &amp; Accounts'!CK122</f>
        <v>0</v>
      </c>
      <c r="V168" s="581">
        <f>'O5 Details by Class &amp; Accounts'!CL122</f>
        <v>0</v>
      </c>
      <c r="W168" s="581">
        <f>'O5 Details by Class &amp; Accounts'!CM122</f>
        <v>0</v>
      </c>
      <c r="X168" s="583">
        <f t="shared" ref="X168:X173" si="38">SUM(D168:W168)</f>
        <v>3503480.3354162909</v>
      </c>
      <c r="Y168" s="581"/>
      <c r="Z168" s="581"/>
      <c r="AA168" s="581"/>
      <c r="AB168" s="581"/>
      <c r="AC168" s="581"/>
      <c r="AD168" s="581"/>
      <c r="AE168" s="581"/>
      <c r="AF168" s="581"/>
      <c r="AG168" s="581"/>
      <c r="AH168" s="581"/>
      <c r="AI168" s="581"/>
      <c r="AJ168" s="581"/>
      <c r="AK168" s="581"/>
      <c r="AL168" s="581"/>
      <c r="AM168" s="581"/>
      <c r="AN168" s="581"/>
      <c r="AO168" s="581"/>
      <c r="AP168" s="581"/>
      <c r="AQ168" s="581"/>
      <c r="AR168" s="581"/>
      <c r="AS168" s="744"/>
      <c r="AV168" s="1640" t="s">
        <v>1266</v>
      </c>
    </row>
    <row r="169" spans="1:48" s="603" customFormat="1" ht="12.75" x14ac:dyDescent="0.2">
      <c r="A169" s="1043">
        <v>4710</v>
      </c>
      <c r="B169" s="1044" t="s">
        <v>1384</v>
      </c>
      <c r="C169" s="583">
        <f>'I3 TB Data'!H334</f>
        <v>-25636136.311797477</v>
      </c>
      <c r="D169" s="581">
        <f>'O5 Details by Class &amp; Accounts'!BT123</f>
        <v>-10990203.339683838</v>
      </c>
      <c r="E169" s="581">
        <f>'O5 Details by Class &amp; Accounts'!BU123</f>
        <v>-4078517.1745320894</v>
      </c>
      <c r="F169" s="581">
        <f>'O5 Details by Class &amp; Accounts'!BV123</f>
        <v>-10300576.313543379</v>
      </c>
      <c r="G169" s="581">
        <f>'O5 Details by Class &amp; Accounts'!BW123</f>
        <v>0</v>
      </c>
      <c r="H169" s="581">
        <f>'O5 Details by Class &amp; Accounts'!BX123</f>
        <v>0</v>
      </c>
      <c r="I169" s="581">
        <f>'O5 Details by Class &amp; Accounts'!BY123</f>
        <v>0</v>
      </c>
      <c r="J169" s="581">
        <f>'O5 Details by Class &amp; Accounts'!BZ123</f>
        <v>-222711.64057909191</v>
      </c>
      <c r="K169" s="581">
        <f>'O5 Details by Class &amp; Accounts'!CA123</f>
        <v>-10946.643791992059</v>
      </c>
      <c r="L169" s="581">
        <f>'O5 Details by Class &amp; Accounts'!CB123</f>
        <v>-33181.199667084511</v>
      </c>
      <c r="M169" s="581">
        <f>'O5 Details by Class &amp; Accounts'!CC123</f>
        <v>0</v>
      </c>
      <c r="N169" s="581">
        <f>'O5 Details by Class &amp; Accounts'!CD123</f>
        <v>0</v>
      </c>
      <c r="O169" s="581">
        <f>'O5 Details by Class &amp; Accounts'!CE123</f>
        <v>0</v>
      </c>
      <c r="P169" s="581">
        <f>'O5 Details by Class &amp; Accounts'!CF123</f>
        <v>0</v>
      </c>
      <c r="Q169" s="581">
        <f>'O5 Details by Class &amp; Accounts'!CG123</f>
        <v>0</v>
      </c>
      <c r="R169" s="581">
        <f>'O5 Details by Class &amp; Accounts'!CH123</f>
        <v>0</v>
      </c>
      <c r="S169" s="581">
        <f>'O5 Details by Class &amp; Accounts'!CI123</f>
        <v>0</v>
      </c>
      <c r="T169" s="581">
        <f>'O5 Details by Class &amp; Accounts'!CJ123</f>
        <v>0</v>
      </c>
      <c r="U169" s="581">
        <f>'O5 Details by Class &amp; Accounts'!CK123</f>
        <v>0</v>
      </c>
      <c r="V169" s="581">
        <f>'O5 Details by Class &amp; Accounts'!CL123</f>
        <v>0</v>
      </c>
      <c r="W169" s="581">
        <f>'O5 Details by Class &amp; Accounts'!CM123</f>
        <v>0</v>
      </c>
      <c r="X169" s="583">
        <f t="shared" si="38"/>
        <v>-25636136.311797477</v>
      </c>
      <c r="Y169" s="581"/>
      <c r="Z169" s="581"/>
      <c r="AA169" s="581"/>
      <c r="AB169" s="581"/>
      <c r="AC169" s="581"/>
      <c r="AD169" s="581"/>
      <c r="AE169" s="581"/>
      <c r="AF169" s="581"/>
      <c r="AG169" s="581"/>
      <c r="AH169" s="581"/>
      <c r="AI169" s="581"/>
      <c r="AJ169" s="581"/>
      <c r="AK169" s="581"/>
      <c r="AL169" s="581"/>
      <c r="AM169" s="581"/>
      <c r="AN169" s="581"/>
      <c r="AO169" s="581"/>
      <c r="AP169" s="581"/>
      <c r="AQ169" s="581"/>
      <c r="AR169" s="581"/>
      <c r="AS169" s="744"/>
      <c r="AV169" s="1640" t="s">
        <v>1266</v>
      </c>
    </row>
    <row r="170" spans="1:48" s="603" customFormat="1" ht="12.75" x14ac:dyDescent="0.2">
      <c r="A170" s="1043">
        <v>4712</v>
      </c>
      <c r="B170" s="1044" t="s">
        <v>1385</v>
      </c>
      <c r="C170" s="583">
        <f>'I3 TB Data'!H335</f>
        <v>0</v>
      </c>
      <c r="D170" s="581">
        <f>'O5 Details by Class &amp; Accounts'!BT124</f>
        <v>0</v>
      </c>
      <c r="E170" s="581">
        <f>'O5 Details by Class &amp; Accounts'!BU124</f>
        <v>0</v>
      </c>
      <c r="F170" s="581">
        <f>'O5 Details by Class &amp; Accounts'!BV124</f>
        <v>0</v>
      </c>
      <c r="G170" s="581">
        <f>'O5 Details by Class &amp; Accounts'!BW124</f>
        <v>0</v>
      </c>
      <c r="H170" s="581">
        <f>'O5 Details by Class &amp; Accounts'!BX124</f>
        <v>0</v>
      </c>
      <c r="I170" s="581">
        <f>'O5 Details by Class &amp; Accounts'!BY124</f>
        <v>0</v>
      </c>
      <c r="J170" s="581">
        <f>'O5 Details by Class &amp; Accounts'!BZ124</f>
        <v>0</v>
      </c>
      <c r="K170" s="581">
        <f>'O5 Details by Class &amp; Accounts'!CA124</f>
        <v>0</v>
      </c>
      <c r="L170" s="581">
        <f>'O5 Details by Class &amp; Accounts'!CB124</f>
        <v>0</v>
      </c>
      <c r="M170" s="581">
        <f>'O5 Details by Class &amp; Accounts'!CC124</f>
        <v>0</v>
      </c>
      <c r="N170" s="581">
        <f>'O5 Details by Class &amp; Accounts'!CD124</f>
        <v>0</v>
      </c>
      <c r="O170" s="581">
        <f>'O5 Details by Class &amp; Accounts'!CE124</f>
        <v>0</v>
      </c>
      <c r="P170" s="581">
        <f>'O5 Details by Class &amp; Accounts'!CF124</f>
        <v>0</v>
      </c>
      <c r="Q170" s="581">
        <f>'O5 Details by Class &amp; Accounts'!CG124</f>
        <v>0</v>
      </c>
      <c r="R170" s="581">
        <f>'O5 Details by Class &amp; Accounts'!CH124</f>
        <v>0</v>
      </c>
      <c r="S170" s="581">
        <f>'O5 Details by Class &amp; Accounts'!CI124</f>
        <v>0</v>
      </c>
      <c r="T170" s="581">
        <f>'O5 Details by Class &amp; Accounts'!CJ124</f>
        <v>0</v>
      </c>
      <c r="U170" s="581">
        <f>'O5 Details by Class &amp; Accounts'!CK124</f>
        <v>0</v>
      </c>
      <c r="V170" s="581">
        <f>'O5 Details by Class &amp; Accounts'!CL124</f>
        <v>0</v>
      </c>
      <c r="W170" s="581">
        <f>'O5 Details by Class &amp; Accounts'!CM124</f>
        <v>0</v>
      </c>
      <c r="X170" s="583">
        <f t="shared" si="38"/>
        <v>0</v>
      </c>
      <c r="Y170" s="581"/>
      <c r="Z170" s="581"/>
      <c r="AA170" s="581"/>
      <c r="AB170" s="581"/>
      <c r="AC170" s="581"/>
      <c r="AD170" s="581"/>
      <c r="AE170" s="581"/>
      <c r="AF170" s="581"/>
      <c r="AG170" s="581"/>
      <c r="AH170" s="581"/>
      <c r="AI170" s="581"/>
      <c r="AJ170" s="581"/>
      <c r="AK170" s="581"/>
      <c r="AL170" s="581"/>
      <c r="AM170" s="581"/>
      <c r="AN170" s="581"/>
      <c r="AO170" s="581"/>
      <c r="AP170" s="581"/>
      <c r="AQ170" s="581"/>
      <c r="AR170" s="581"/>
      <c r="AS170" s="744"/>
      <c r="AV170" s="1640" t="s">
        <v>1266</v>
      </c>
    </row>
    <row r="171" spans="1:48" s="603" customFormat="1" ht="12.75" x14ac:dyDescent="0.2">
      <c r="A171" s="1043">
        <v>4714</v>
      </c>
      <c r="B171" s="1044" t="s">
        <v>1386</v>
      </c>
      <c r="C171" s="583">
        <f>'I3 TB Data'!H336</f>
        <v>6101746.4645256773</v>
      </c>
      <c r="D171" s="581">
        <f>'O5 Details by Class &amp; Accounts'!BT125</f>
        <v>2615816.734500437</v>
      </c>
      <c r="E171" s="581">
        <f>'O5 Details by Class &amp; Accounts'!BU125</f>
        <v>970742.13709638151</v>
      </c>
      <c r="F171" s="581">
        <f>'O5 Details by Class &amp; Accounts'!BV125</f>
        <v>2451676.1940767434</v>
      </c>
      <c r="G171" s="581">
        <f>'O5 Details by Class &amp; Accounts'!BW125</f>
        <v>0</v>
      </c>
      <c r="H171" s="581">
        <f>'O5 Details by Class &amp; Accounts'!BX125</f>
        <v>0</v>
      </c>
      <c r="I171" s="581">
        <f>'O5 Details by Class &amp; Accounts'!BY125</f>
        <v>0</v>
      </c>
      <c r="J171" s="581">
        <f>'O5 Details by Class &amp; Accounts'!BZ125</f>
        <v>53008.376495752294</v>
      </c>
      <c r="K171" s="581">
        <f>'O5 Details by Class &amp; Accounts'!CA125</f>
        <v>2605.4489742072315</v>
      </c>
      <c r="L171" s="581">
        <f>'O5 Details by Class &amp; Accounts'!CB125</f>
        <v>7897.5733821551748</v>
      </c>
      <c r="M171" s="581">
        <f>'O5 Details by Class &amp; Accounts'!CC125</f>
        <v>0</v>
      </c>
      <c r="N171" s="581">
        <f>'O5 Details by Class &amp; Accounts'!CD125</f>
        <v>0</v>
      </c>
      <c r="O171" s="581">
        <f>'O5 Details by Class &amp; Accounts'!CE125</f>
        <v>0</v>
      </c>
      <c r="P171" s="581">
        <f>'O5 Details by Class &amp; Accounts'!CF125</f>
        <v>0</v>
      </c>
      <c r="Q171" s="581">
        <f>'O5 Details by Class &amp; Accounts'!CG125</f>
        <v>0</v>
      </c>
      <c r="R171" s="581">
        <f>'O5 Details by Class &amp; Accounts'!CH125</f>
        <v>0</v>
      </c>
      <c r="S171" s="581">
        <f>'O5 Details by Class &amp; Accounts'!CI125</f>
        <v>0</v>
      </c>
      <c r="T171" s="581">
        <f>'O5 Details by Class &amp; Accounts'!CJ125</f>
        <v>0</v>
      </c>
      <c r="U171" s="581">
        <f>'O5 Details by Class &amp; Accounts'!CK125</f>
        <v>0</v>
      </c>
      <c r="V171" s="581">
        <f>'O5 Details by Class &amp; Accounts'!CL125</f>
        <v>0</v>
      </c>
      <c r="W171" s="581">
        <f>'O5 Details by Class &amp; Accounts'!CM125</f>
        <v>0</v>
      </c>
      <c r="X171" s="583">
        <f t="shared" si="38"/>
        <v>6101746.4645256763</v>
      </c>
      <c r="Y171" s="581"/>
      <c r="Z171" s="581"/>
      <c r="AA171" s="581"/>
      <c r="AB171" s="581"/>
      <c r="AC171" s="581"/>
      <c r="AD171" s="581"/>
      <c r="AE171" s="581"/>
      <c r="AF171" s="581"/>
      <c r="AG171" s="581"/>
      <c r="AH171" s="581"/>
      <c r="AI171" s="581"/>
      <c r="AJ171" s="581"/>
      <c r="AK171" s="581"/>
      <c r="AL171" s="581"/>
      <c r="AM171" s="581"/>
      <c r="AN171" s="581"/>
      <c r="AO171" s="581"/>
      <c r="AP171" s="581"/>
      <c r="AQ171" s="581"/>
      <c r="AR171" s="581"/>
      <c r="AS171" s="744"/>
      <c r="AV171" s="1640" t="s">
        <v>773</v>
      </c>
    </row>
    <row r="172" spans="1:48" s="603" customFormat="1" ht="12.75" x14ac:dyDescent="0.2">
      <c r="A172" s="1043">
        <v>4716</v>
      </c>
      <c r="B172" s="1044" t="s">
        <v>572</v>
      </c>
      <c r="C172" s="583">
        <f>'I3 TB Data'!H338</f>
        <v>4792474.893505903</v>
      </c>
      <c r="D172" s="581">
        <f>'O5 Details by Class &amp; Accounts'!BT127</f>
        <v>2054532.4357524666</v>
      </c>
      <c r="E172" s="581">
        <f>'O5 Details by Class &amp; Accounts'!BU127</f>
        <v>762446.84159690328</v>
      </c>
      <c r="F172" s="581">
        <f>'O5 Details by Class &amp; Accounts'!BV127</f>
        <v>1925612.0645832603</v>
      </c>
      <c r="G172" s="581">
        <f>'O5 Details by Class &amp; Accounts'!BW127</f>
        <v>0</v>
      </c>
      <c r="H172" s="581">
        <f>'O5 Details by Class &amp; Accounts'!BX127</f>
        <v>0</v>
      </c>
      <c r="I172" s="581">
        <f>'O5 Details by Class &amp; Accounts'!BY127</f>
        <v>0</v>
      </c>
      <c r="J172" s="581">
        <f>'O5 Details by Class &amp; Accounts'!BZ127</f>
        <v>41634.196861234115</v>
      </c>
      <c r="K172" s="581">
        <f>'O5 Details by Class &amp; Accounts'!CA127</f>
        <v>2046.3893194830598</v>
      </c>
      <c r="L172" s="581">
        <f>'O5 Details by Class &amp; Accounts'!CB127</f>
        <v>6202.9653925552584</v>
      </c>
      <c r="M172" s="581">
        <f>'O5 Details by Class &amp; Accounts'!CC127</f>
        <v>0</v>
      </c>
      <c r="N172" s="581">
        <f>'O5 Details by Class &amp; Accounts'!CD127</f>
        <v>0</v>
      </c>
      <c r="O172" s="581">
        <f>'O5 Details by Class &amp; Accounts'!CE127</f>
        <v>0</v>
      </c>
      <c r="P172" s="581">
        <f>'O5 Details by Class &amp; Accounts'!CF127</f>
        <v>0</v>
      </c>
      <c r="Q172" s="581">
        <f>'O5 Details by Class &amp; Accounts'!CG127</f>
        <v>0</v>
      </c>
      <c r="R172" s="581">
        <f>'O5 Details by Class &amp; Accounts'!CH127</f>
        <v>0</v>
      </c>
      <c r="S172" s="581">
        <f>'O5 Details by Class &amp; Accounts'!CI127</f>
        <v>0</v>
      </c>
      <c r="T172" s="581">
        <f>'O5 Details by Class &amp; Accounts'!CJ127</f>
        <v>0</v>
      </c>
      <c r="U172" s="581">
        <f>'O5 Details by Class &amp; Accounts'!CK127</f>
        <v>0</v>
      </c>
      <c r="V172" s="581">
        <f>'O5 Details by Class &amp; Accounts'!CL127</f>
        <v>0</v>
      </c>
      <c r="W172" s="581">
        <f>'O5 Details by Class &amp; Accounts'!CM127</f>
        <v>0</v>
      </c>
      <c r="X172" s="583">
        <f t="shared" si="38"/>
        <v>4792474.893505903</v>
      </c>
      <c r="Y172" s="581"/>
      <c r="Z172" s="581"/>
      <c r="AA172" s="581"/>
      <c r="AB172" s="581"/>
      <c r="AC172" s="581"/>
      <c r="AD172" s="581"/>
      <c r="AE172" s="581"/>
      <c r="AF172" s="581"/>
      <c r="AG172" s="581"/>
      <c r="AH172" s="581"/>
      <c r="AI172" s="581"/>
      <c r="AJ172" s="581"/>
      <c r="AK172" s="581"/>
      <c r="AL172" s="581"/>
      <c r="AM172" s="581"/>
      <c r="AN172" s="581"/>
      <c r="AO172" s="581"/>
      <c r="AP172" s="581"/>
      <c r="AQ172" s="581"/>
      <c r="AR172" s="581"/>
      <c r="AS172" s="744"/>
      <c r="AV172" s="1640" t="s">
        <v>773</v>
      </c>
    </row>
    <row r="173" spans="1:48" s="707" customFormat="1" ht="12.75" x14ac:dyDescent="0.2">
      <c r="A173" s="1045">
        <v>4730</v>
      </c>
      <c r="B173" s="1044" t="s">
        <v>575</v>
      </c>
      <c r="C173" s="580">
        <f>'I3 TB Data'!H341</f>
        <v>0</v>
      </c>
      <c r="D173" s="694">
        <f>'O5 Details by Class &amp; Accounts'!BT128</f>
        <v>0</v>
      </c>
      <c r="E173" s="694">
        <f>'O5 Details by Class &amp; Accounts'!BU128</f>
        <v>0</v>
      </c>
      <c r="F173" s="694">
        <f>'O5 Details by Class &amp; Accounts'!BV128</f>
        <v>0</v>
      </c>
      <c r="G173" s="694">
        <f>'O5 Details by Class &amp; Accounts'!BW128</f>
        <v>0</v>
      </c>
      <c r="H173" s="694">
        <f>'O5 Details by Class &amp; Accounts'!BX128</f>
        <v>0</v>
      </c>
      <c r="I173" s="694">
        <f>'O5 Details by Class &amp; Accounts'!BY128</f>
        <v>0</v>
      </c>
      <c r="J173" s="694">
        <f>'O5 Details by Class &amp; Accounts'!BZ128</f>
        <v>0</v>
      </c>
      <c r="K173" s="694">
        <f>'O5 Details by Class &amp; Accounts'!CA128</f>
        <v>0</v>
      </c>
      <c r="L173" s="694">
        <f>'O5 Details by Class &amp; Accounts'!CB128</f>
        <v>0</v>
      </c>
      <c r="M173" s="694">
        <f>'O5 Details by Class &amp; Accounts'!CC128</f>
        <v>0</v>
      </c>
      <c r="N173" s="694">
        <f>'O5 Details by Class &amp; Accounts'!CD128</f>
        <v>0</v>
      </c>
      <c r="O173" s="694">
        <f>'O5 Details by Class &amp; Accounts'!CE128</f>
        <v>0</v>
      </c>
      <c r="P173" s="694">
        <f>'O5 Details by Class &amp; Accounts'!CF128</f>
        <v>0</v>
      </c>
      <c r="Q173" s="694">
        <f>'O5 Details by Class &amp; Accounts'!CG128</f>
        <v>0</v>
      </c>
      <c r="R173" s="694">
        <f>'O5 Details by Class &amp; Accounts'!CH128</f>
        <v>0</v>
      </c>
      <c r="S173" s="694">
        <f>'O5 Details by Class &amp; Accounts'!CI128</f>
        <v>0</v>
      </c>
      <c r="T173" s="694">
        <f>'O5 Details by Class &amp; Accounts'!CJ128</f>
        <v>0</v>
      </c>
      <c r="U173" s="694">
        <f>'O5 Details by Class &amp; Accounts'!CK128</f>
        <v>0</v>
      </c>
      <c r="V173" s="694">
        <f>'O5 Details by Class &amp; Accounts'!CL128</f>
        <v>0</v>
      </c>
      <c r="W173" s="694">
        <f>'O5 Details by Class &amp; Accounts'!CM128</f>
        <v>0</v>
      </c>
      <c r="X173" s="580">
        <f t="shared" si="38"/>
        <v>0</v>
      </c>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1046"/>
      <c r="AV173" s="1640" t="s">
        <v>1266</v>
      </c>
    </row>
    <row r="174" spans="1:48" s="707" customFormat="1" ht="12.75" x14ac:dyDescent="0.2">
      <c r="A174" s="1045">
        <v>4750</v>
      </c>
      <c r="B174" s="198" t="s">
        <v>448</v>
      </c>
      <c r="C174" s="580">
        <f>'I3 TB Data'!H342</f>
        <v>383278.95184139011</v>
      </c>
      <c r="D174" s="694">
        <f>'O5 Details by Class &amp; Accounts'!BT129</f>
        <v>164311.56260545022</v>
      </c>
      <c r="E174" s="694">
        <f>'O5 Details by Class &amp; Accounts'!BU129</f>
        <v>60976.809013236314</v>
      </c>
      <c r="F174" s="694">
        <f>'O5 Details by Class &amp; Accounts'!BV129</f>
        <v>154001.13514766775</v>
      </c>
      <c r="G174" s="694">
        <f>'O5 Details by Class &amp; Accounts'!BW129</f>
        <v>0</v>
      </c>
      <c r="H174" s="694">
        <f>'O5 Details by Class &amp; Accounts'!BX129</f>
        <v>0</v>
      </c>
      <c r="I174" s="694">
        <f>'O5 Details by Class &amp; Accounts'!BY129</f>
        <v>0</v>
      </c>
      <c r="J174" s="694">
        <f>'O5 Details by Class &amp; Accounts'!BZ129</f>
        <v>3329.7016026845149</v>
      </c>
      <c r="K174" s="694">
        <f>'O5 Details by Class &amp; Accounts'!CA129</f>
        <v>163.66031556966709</v>
      </c>
      <c r="L174" s="694">
        <f>'O5 Details by Class &amp; Accounts'!CB129</f>
        <v>496.08315678160534</v>
      </c>
      <c r="M174" s="694">
        <f>'O5 Details by Class &amp; Accounts'!CC129</f>
        <v>0</v>
      </c>
      <c r="N174" s="694">
        <f>'O5 Details by Class &amp; Accounts'!CD129</f>
        <v>0</v>
      </c>
      <c r="O174" s="694">
        <f>'O5 Details by Class &amp; Accounts'!CE129</f>
        <v>0</v>
      </c>
      <c r="P174" s="694">
        <f>'O5 Details by Class &amp; Accounts'!CF129</f>
        <v>0</v>
      </c>
      <c r="Q174" s="694">
        <f>'O5 Details by Class &amp; Accounts'!CG129</f>
        <v>0</v>
      </c>
      <c r="R174" s="694">
        <f>'O5 Details by Class &amp; Accounts'!CH129</f>
        <v>0</v>
      </c>
      <c r="S174" s="694">
        <f>'O5 Details by Class &amp; Accounts'!CI129</f>
        <v>0</v>
      </c>
      <c r="T174" s="694">
        <f>'O5 Details by Class &amp; Accounts'!CJ129</f>
        <v>0</v>
      </c>
      <c r="U174" s="694">
        <f>'O5 Details by Class &amp; Accounts'!CK129</f>
        <v>0</v>
      </c>
      <c r="V174" s="694">
        <f>'O5 Details by Class &amp; Accounts'!CL129</f>
        <v>0</v>
      </c>
      <c r="W174" s="694">
        <f>'O5 Details by Class &amp; Accounts'!CM129</f>
        <v>0</v>
      </c>
      <c r="X174" s="580">
        <f>SUM(D174:W174)</f>
        <v>383278.95184139011</v>
      </c>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1046"/>
      <c r="AV174" s="1640" t="s">
        <v>1266</v>
      </c>
    </row>
    <row r="175" spans="1:48" s="707" customFormat="1" ht="25.5" x14ac:dyDescent="0.2">
      <c r="A175" s="1045">
        <v>5685</v>
      </c>
      <c r="B175" s="1044" t="s">
        <v>1379</v>
      </c>
      <c r="C175" s="580">
        <f>'I3 TB Data'!H446</f>
        <v>0</v>
      </c>
      <c r="D175" s="694">
        <f>'O5 Details by Class &amp; Accounts'!BT199</f>
        <v>0</v>
      </c>
      <c r="E175" s="694">
        <f>'O5 Details by Class &amp; Accounts'!BU199</f>
        <v>0</v>
      </c>
      <c r="F175" s="694">
        <f>'O5 Details by Class &amp; Accounts'!BV199</f>
        <v>0</v>
      </c>
      <c r="G175" s="694">
        <f>'O5 Details by Class &amp; Accounts'!BW199</f>
        <v>0</v>
      </c>
      <c r="H175" s="694">
        <f>'O5 Details by Class &amp; Accounts'!BX199</f>
        <v>0</v>
      </c>
      <c r="I175" s="694">
        <f>'O5 Details by Class &amp; Accounts'!BY199</f>
        <v>0</v>
      </c>
      <c r="J175" s="694">
        <f>'O5 Details by Class &amp; Accounts'!BZ199</f>
        <v>0</v>
      </c>
      <c r="K175" s="694">
        <f>'O5 Details by Class &amp; Accounts'!CA199</f>
        <v>0</v>
      </c>
      <c r="L175" s="694">
        <f>'O5 Details by Class &amp; Accounts'!CB199</f>
        <v>0</v>
      </c>
      <c r="M175" s="694">
        <f>'O5 Details by Class &amp; Accounts'!CC199</f>
        <v>0</v>
      </c>
      <c r="N175" s="694">
        <f>'O5 Details by Class &amp; Accounts'!CD199</f>
        <v>0</v>
      </c>
      <c r="O175" s="694">
        <f>'O5 Details by Class &amp; Accounts'!CE199</f>
        <v>0</v>
      </c>
      <c r="P175" s="694">
        <f>'O5 Details by Class &amp; Accounts'!CF199</f>
        <v>0</v>
      </c>
      <c r="Q175" s="694">
        <f>'O5 Details by Class &amp; Accounts'!CG199</f>
        <v>0</v>
      </c>
      <c r="R175" s="694">
        <f>'O5 Details by Class &amp; Accounts'!CH199</f>
        <v>0</v>
      </c>
      <c r="S175" s="694">
        <f>'O5 Details by Class &amp; Accounts'!CI199</f>
        <v>0</v>
      </c>
      <c r="T175" s="694">
        <f>'O5 Details by Class &amp; Accounts'!CJ199</f>
        <v>0</v>
      </c>
      <c r="U175" s="694">
        <f>'O5 Details by Class &amp; Accounts'!CK199</f>
        <v>0</v>
      </c>
      <c r="V175" s="694">
        <f>'O5 Details by Class &amp; Accounts'!CL199</f>
        <v>0</v>
      </c>
      <c r="W175" s="694">
        <f>'O5 Details by Class &amp; Accounts'!CM199</f>
        <v>0</v>
      </c>
      <c r="X175" s="580">
        <f>SUM(D175:W175)</f>
        <v>0</v>
      </c>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1046"/>
      <c r="AV175" s="1640" t="s">
        <v>1186</v>
      </c>
    </row>
    <row r="176" spans="1:48" s="603" customFormat="1" ht="12.75" x14ac:dyDescent="0.2">
      <c r="A176" s="1041">
        <v>4751</v>
      </c>
      <c r="B176" s="1044" t="s">
        <v>1641</v>
      </c>
      <c r="C176" s="580">
        <f>'I3 TB Data'!H343</f>
        <v>323633.31582258368</v>
      </c>
      <c r="D176" s="694">
        <f>'O5 Details by Class &amp; Accounts'!AD130</f>
        <v>294946.46965202643</v>
      </c>
      <c r="E176" s="694">
        <f>'O5 Details by Class &amp; Accounts'!AE130</f>
        <v>28686.846170557244</v>
      </c>
      <c r="F176" s="694">
        <f>'O5 Details by Class &amp; Accounts'!AF130</f>
        <v>0</v>
      </c>
      <c r="G176" s="694">
        <f>'O5 Details by Class &amp; Accounts'!AG130</f>
        <v>0</v>
      </c>
      <c r="H176" s="694">
        <f>'O5 Details by Class &amp; Accounts'!AH130</f>
        <v>0</v>
      </c>
      <c r="I176" s="694">
        <f>'O5 Details by Class &amp; Accounts'!AI130</f>
        <v>0</v>
      </c>
      <c r="J176" s="694">
        <f>'O5 Details by Class &amp; Accounts'!AJ130</f>
        <v>0</v>
      </c>
      <c r="K176" s="694">
        <f>'O5 Details by Class &amp; Accounts'!AK130</f>
        <v>0</v>
      </c>
      <c r="L176" s="694">
        <f>'O5 Details by Class &amp; Accounts'!AL130</f>
        <v>0</v>
      </c>
      <c r="M176" s="694">
        <f>'O5 Details by Class &amp; Accounts'!AM130</f>
        <v>0</v>
      </c>
      <c r="N176" s="694">
        <f>'O5 Details by Class &amp; Accounts'!AN130</f>
        <v>0</v>
      </c>
      <c r="O176" s="694">
        <f>'O5 Details by Class &amp; Accounts'!AO130</f>
        <v>0</v>
      </c>
      <c r="P176" s="694">
        <f>'O5 Details by Class &amp; Accounts'!AP130</f>
        <v>0</v>
      </c>
      <c r="Q176" s="694">
        <f>'O5 Details by Class &amp; Accounts'!AQ130</f>
        <v>0</v>
      </c>
      <c r="R176" s="694">
        <f>'O5 Details by Class &amp; Accounts'!AR130</f>
        <v>0</v>
      </c>
      <c r="S176" s="694">
        <f>'O5 Details by Class &amp; Accounts'!AS130</f>
        <v>0</v>
      </c>
      <c r="T176" s="694">
        <f>'O5 Details by Class &amp; Accounts'!AT130</f>
        <v>0</v>
      </c>
      <c r="U176" s="694">
        <f>'O5 Details by Class &amp; Accounts'!AU130</f>
        <v>0</v>
      </c>
      <c r="V176" s="694">
        <f>'O5 Details by Class &amp; Accounts'!AV130</f>
        <v>0</v>
      </c>
      <c r="W176" s="694">
        <f>'O5 Details by Class &amp; Accounts'!AW130</f>
        <v>0</v>
      </c>
      <c r="X176" s="580">
        <f>SUM(D176:W176)</f>
        <v>323633.31582258368</v>
      </c>
      <c r="Z176" s="1964" t="s">
        <v>1736</v>
      </c>
      <c r="AA176" s="581"/>
      <c r="AB176" s="581"/>
      <c r="AC176" s="581"/>
      <c r="AD176" s="581"/>
      <c r="AE176" s="581"/>
      <c r="AF176" s="581"/>
      <c r="AG176" s="581"/>
      <c r="AH176" s="581"/>
      <c r="AI176" s="581"/>
      <c r="AJ176" s="581"/>
      <c r="AK176" s="581"/>
      <c r="AL176" s="581"/>
      <c r="AM176" s="581"/>
      <c r="AN176" s="581"/>
      <c r="AO176" s="581"/>
      <c r="AP176" s="581"/>
      <c r="AQ176" s="581"/>
      <c r="AR176" s="581"/>
      <c r="AS176" s="744"/>
      <c r="AV176" s="1640" t="e">
        <v>#N/A</v>
      </c>
    </row>
    <row r="177" spans="1:48" s="603" customFormat="1" ht="12.75" x14ac:dyDescent="0.2">
      <c r="A177" s="1087" t="s">
        <v>601</v>
      </c>
      <c r="B177" s="1083" t="s">
        <v>599</v>
      </c>
      <c r="C177" s="1061">
        <f>SUM(C167:C176)</f>
        <v>100605914.64931436</v>
      </c>
      <c r="D177" s="880">
        <f>SUM(D167:D176)</f>
        <v>43285928.020770967</v>
      </c>
      <c r="E177" s="880">
        <f t="shared" ref="E177:X177" si="39">SUM(E167:E176)</f>
        <v>15982846.308635509</v>
      </c>
      <c r="F177" s="880">
        <f t="shared" si="39"/>
        <v>40293329.66592548</v>
      </c>
      <c r="G177" s="880">
        <f t="shared" si="39"/>
        <v>0</v>
      </c>
      <c r="H177" s="880">
        <f t="shared" si="39"/>
        <v>0</v>
      </c>
      <c r="I177" s="880">
        <f t="shared" si="39"/>
        <v>0</v>
      </c>
      <c r="J177" s="880">
        <f t="shared" si="39"/>
        <v>871193.34696773777</v>
      </c>
      <c r="K177" s="880">
        <f t="shared" si="39"/>
        <v>42820.587277845538</v>
      </c>
      <c r="L177" s="880">
        <f t="shared" si="39"/>
        <v>129796.71973682159</v>
      </c>
      <c r="M177" s="880">
        <f t="shared" si="39"/>
        <v>0</v>
      </c>
      <c r="N177" s="880">
        <f t="shared" si="39"/>
        <v>0</v>
      </c>
      <c r="O177" s="880">
        <f t="shared" si="39"/>
        <v>0</v>
      </c>
      <c r="P177" s="880">
        <f t="shared" si="39"/>
        <v>0</v>
      </c>
      <c r="Q177" s="880">
        <f t="shared" si="39"/>
        <v>0</v>
      </c>
      <c r="R177" s="880">
        <f t="shared" si="39"/>
        <v>0</v>
      </c>
      <c r="S177" s="880">
        <f t="shared" si="39"/>
        <v>0</v>
      </c>
      <c r="T177" s="880">
        <f t="shared" si="39"/>
        <v>0</v>
      </c>
      <c r="U177" s="880">
        <f t="shared" si="39"/>
        <v>0</v>
      </c>
      <c r="V177" s="880">
        <f t="shared" si="39"/>
        <v>0</v>
      </c>
      <c r="W177" s="880">
        <f t="shared" si="39"/>
        <v>0</v>
      </c>
      <c r="X177" s="1061">
        <f t="shared" si="39"/>
        <v>100605914.64931436</v>
      </c>
      <c r="Y177" s="581"/>
      <c r="Z177" s="581"/>
      <c r="AA177" s="581"/>
      <c r="AB177" s="581"/>
      <c r="AC177" s="581"/>
      <c r="AD177" s="581"/>
      <c r="AE177" s="581"/>
      <c r="AF177" s="581"/>
      <c r="AG177" s="581"/>
      <c r="AH177" s="581"/>
      <c r="AI177" s="581"/>
      <c r="AJ177" s="581"/>
      <c r="AK177" s="581"/>
      <c r="AL177" s="581"/>
      <c r="AM177" s="581"/>
      <c r="AN177" s="581"/>
      <c r="AO177" s="581"/>
      <c r="AP177" s="581"/>
      <c r="AQ177" s="581"/>
      <c r="AR177" s="581"/>
      <c r="AS177" s="744"/>
      <c r="AV177" s="1640" t="e">
        <v>#N/A</v>
      </c>
    </row>
    <row r="178" spans="1:48" s="603" customFormat="1" ht="12.75" x14ac:dyDescent="0.2">
      <c r="A178" s="1041"/>
      <c r="B178" s="1042"/>
      <c r="C178" s="744"/>
      <c r="D178" s="581"/>
      <c r="E178" s="581"/>
      <c r="F178" s="581"/>
      <c r="G178" s="581"/>
      <c r="H178" s="581"/>
      <c r="I178" s="581"/>
      <c r="J178" s="581"/>
      <c r="K178" s="581"/>
      <c r="L178" s="581"/>
      <c r="M178" s="581"/>
      <c r="N178" s="581"/>
      <c r="O178" s="581"/>
      <c r="P178" s="581"/>
      <c r="Q178" s="581"/>
      <c r="R178" s="581"/>
      <c r="S178" s="581"/>
      <c r="T178" s="581"/>
      <c r="U178" s="581"/>
      <c r="V178" s="581"/>
      <c r="W178" s="581"/>
      <c r="X178" s="583"/>
      <c r="Y178" s="581"/>
      <c r="Z178" s="581"/>
      <c r="AA178" s="581"/>
      <c r="AB178" s="581"/>
      <c r="AC178" s="581"/>
      <c r="AD178" s="581"/>
      <c r="AE178" s="581"/>
      <c r="AF178" s="581"/>
      <c r="AG178" s="581"/>
      <c r="AH178" s="581"/>
      <c r="AI178" s="581"/>
      <c r="AJ178" s="581"/>
      <c r="AK178" s="581"/>
      <c r="AL178" s="581"/>
      <c r="AM178" s="581"/>
      <c r="AN178" s="581"/>
      <c r="AO178" s="581"/>
      <c r="AP178" s="581"/>
      <c r="AQ178" s="581"/>
      <c r="AR178" s="581"/>
      <c r="AS178" s="744"/>
      <c r="AV178" s="1640" t="e">
        <v>#N/A</v>
      </c>
    </row>
    <row r="179" spans="1:48" s="603" customFormat="1" ht="12.75" x14ac:dyDescent="0.2">
      <c r="A179" s="1085" t="s">
        <v>1552</v>
      </c>
      <c r="B179" s="1042"/>
      <c r="C179" s="744"/>
      <c r="D179" s="581"/>
      <c r="E179" s="581"/>
      <c r="F179" s="581"/>
      <c r="G179" s="581"/>
      <c r="H179" s="581"/>
      <c r="I179" s="581"/>
      <c r="J179" s="581"/>
      <c r="K179" s="581"/>
      <c r="L179" s="581"/>
      <c r="M179" s="581"/>
      <c r="N179" s="581"/>
      <c r="O179" s="581"/>
      <c r="P179" s="581"/>
      <c r="Q179" s="581"/>
      <c r="R179" s="581"/>
      <c r="S179" s="581"/>
      <c r="T179" s="581"/>
      <c r="U179" s="581"/>
      <c r="V179" s="581"/>
      <c r="W179" s="581"/>
      <c r="X179" s="583"/>
      <c r="Y179" s="581"/>
      <c r="Z179" s="581"/>
      <c r="AA179" s="581"/>
      <c r="AB179" s="581"/>
      <c r="AC179" s="581"/>
      <c r="AD179" s="581"/>
      <c r="AE179" s="581"/>
      <c r="AF179" s="581"/>
      <c r="AG179" s="581"/>
      <c r="AH179" s="581"/>
      <c r="AI179" s="581"/>
      <c r="AJ179" s="581"/>
      <c r="AK179" s="581"/>
      <c r="AL179" s="581"/>
      <c r="AM179" s="581"/>
      <c r="AN179" s="581"/>
      <c r="AO179" s="581"/>
      <c r="AP179" s="581"/>
      <c r="AQ179" s="581"/>
      <c r="AR179" s="581"/>
      <c r="AS179" s="744"/>
      <c r="AV179" s="1640" t="e">
        <v>#N/A</v>
      </c>
    </row>
    <row r="180" spans="1:48" s="603" customFormat="1" ht="12.75" x14ac:dyDescent="0.2">
      <c r="A180" s="1045">
        <v>5005</v>
      </c>
      <c r="B180" s="1044" t="s">
        <v>985</v>
      </c>
      <c r="C180" s="583">
        <f t="shared" ref="C180:C250" si="40">SUM(D180:W180)</f>
        <v>1704944</v>
      </c>
      <c r="D180" s="581">
        <f>'O4 Summary by Class &amp; Accounts'!E131</f>
        <v>1035609.8758368967</v>
      </c>
      <c r="E180" s="581">
        <f>'O4 Summary by Class &amp; Accounts'!F131</f>
        <v>243091.81969500991</v>
      </c>
      <c r="F180" s="581">
        <f>'O4 Summary by Class &amp; Accounts'!G131</f>
        <v>393382.26500828285</v>
      </c>
      <c r="G180" s="581">
        <f>'O4 Summary by Class &amp; Accounts'!H131</f>
        <v>0</v>
      </c>
      <c r="H180" s="581">
        <f>'O4 Summary by Class &amp; Accounts'!I131</f>
        <v>0</v>
      </c>
      <c r="I180" s="581">
        <f>'O4 Summary by Class &amp; Accounts'!J131</f>
        <v>0</v>
      </c>
      <c r="J180" s="581">
        <f>'O4 Summary by Class &amp; Accounts'!K131</f>
        <v>27035.556581805438</v>
      </c>
      <c r="K180" s="581">
        <f>'O4 Summary by Class &amp; Accounts'!L131</f>
        <v>3171.7451731509809</v>
      </c>
      <c r="L180" s="581">
        <f>'O4 Summary by Class &amp; Accounts'!M131</f>
        <v>2652.7377048541939</v>
      </c>
      <c r="M180" s="581">
        <f>'O4 Summary by Class &amp; Accounts'!N131</f>
        <v>0</v>
      </c>
      <c r="N180" s="581">
        <f>'O4 Summary by Class &amp; Accounts'!O131</f>
        <v>0</v>
      </c>
      <c r="O180" s="581">
        <f>'O4 Summary by Class &amp; Accounts'!P131</f>
        <v>0</v>
      </c>
      <c r="P180" s="581">
        <f>'O4 Summary by Class &amp; Accounts'!Q131</f>
        <v>0</v>
      </c>
      <c r="Q180" s="581">
        <f>'O4 Summary by Class &amp; Accounts'!R131</f>
        <v>0</v>
      </c>
      <c r="R180" s="581">
        <f>'O4 Summary by Class &amp; Accounts'!S131</f>
        <v>0</v>
      </c>
      <c r="S180" s="581">
        <f>'O4 Summary by Class &amp; Accounts'!T131</f>
        <v>0</v>
      </c>
      <c r="T180" s="581">
        <f>'O4 Summary by Class &amp; Accounts'!U131</f>
        <v>0</v>
      </c>
      <c r="U180" s="581">
        <f>'O4 Summary by Class &amp; Accounts'!V131</f>
        <v>0</v>
      </c>
      <c r="V180" s="581">
        <f>'O4 Summary by Class &amp; Accounts'!W131</f>
        <v>0</v>
      </c>
      <c r="W180" s="581">
        <f>'O4 Summary by Class &amp; Accounts'!X131</f>
        <v>0</v>
      </c>
      <c r="X180" s="583">
        <f>SUM(D180:W180)</f>
        <v>1704944</v>
      </c>
      <c r="Y180" s="581"/>
      <c r="Z180" s="581"/>
      <c r="AA180" s="581"/>
      <c r="AB180" s="581"/>
      <c r="AC180" s="581"/>
      <c r="AD180" s="581"/>
      <c r="AE180" s="581"/>
      <c r="AF180" s="581"/>
      <c r="AG180" s="581"/>
      <c r="AH180" s="581"/>
      <c r="AI180" s="581"/>
      <c r="AJ180" s="581"/>
      <c r="AK180" s="581"/>
      <c r="AL180" s="581"/>
      <c r="AM180" s="581"/>
      <c r="AN180" s="581"/>
      <c r="AO180" s="581"/>
      <c r="AP180" s="581"/>
      <c r="AQ180" s="581"/>
      <c r="AR180" s="581"/>
      <c r="AS180" s="744"/>
      <c r="AV180" s="1640" t="s">
        <v>108</v>
      </c>
    </row>
    <row r="181" spans="1:48" s="603" customFormat="1" ht="12.75" x14ac:dyDescent="0.2">
      <c r="A181" s="1045">
        <v>5010</v>
      </c>
      <c r="B181" s="1044" t="s">
        <v>576</v>
      </c>
      <c r="C181" s="583">
        <f t="shared" si="40"/>
        <v>774805.00000000012</v>
      </c>
      <c r="D181" s="581">
        <f>'O4 Summary by Class &amp; Accounts'!E132</f>
        <v>470628.7771608961</v>
      </c>
      <c r="E181" s="581">
        <f>'O4 Summary by Class &amp; Accounts'!F132</f>
        <v>110472.10779872662</v>
      </c>
      <c r="F181" s="581">
        <f>'O4 Summary by Class &amp; Accounts'!G132</f>
        <v>178771.00118229253</v>
      </c>
      <c r="G181" s="581">
        <f>'O4 Summary by Class &amp; Accounts'!H132</f>
        <v>0</v>
      </c>
      <c r="H181" s="581">
        <f>'O4 Summary by Class &amp; Accounts'!I132</f>
        <v>0</v>
      </c>
      <c r="I181" s="581">
        <f>'O4 Summary by Class &amp; Accounts'!J132</f>
        <v>0</v>
      </c>
      <c r="J181" s="581">
        <f>'O4 Summary by Class &amp; Accounts'!K132</f>
        <v>12286.200847280477</v>
      </c>
      <c r="K181" s="581">
        <f>'O4 Summary by Class &amp; Accounts'!L132</f>
        <v>1441.386942259245</v>
      </c>
      <c r="L181" s="581">
        <f>'O4 Summary by Class &amp; Accounts'!M132</f>
        <v>1205.5260685450983</v>
      </c>
      <c r="M181" s="581">
        <f>'O4 Summary by Class &amp; Accounts'!N132</f>
        <v>0</v>
      </c>
      <c r="N181" s="581">
        <f>'O4 Summary by Class &amp; Accounts'!O132</f>
        <v>0</v>
      </c>
      <c r="O181" s="581">
        <f>'O4 Summary by Class &amp; Accounts'!P132</f>
        <v>0</v>
      </c>
      <c r="P181" s="581">
        <f>'O4 Summary by Class &amp; Accounts'!Q132</f>
        <v>0</v>
      </c>
      <c r="Q181" s="581">
        <f>'O4 Summary by Class &amp; Accounts'!R132</f>
        <v>0</v>
      </c>
      <c r="R181" s="581">
        <f>'O4 Summary by Class &amp; Accounts'!S132</f>
        <v>0</v>
      </c>
      <c r="S181" s="581">
        <f>'O4 Summary by Class &amp; Accounts'!T132</f>
        <v>0</v>
      </c>
      <c r="T181" s="581">
        <f>'O4 Summary by Class &amp; Accounts'!U132</f>
        <v>0</v>
      </c>
      <c r="U181" s="581">
        <f>'O4 Summary by Class &amp; Accounts'!V132</f>
        <v>0</v>
      </c>
      <c r="V181" s="581">
        <f>'O4 Summary by Class &amp; Accounts'!W132</f>
        <v>0</v>
      </c>
      <c r="W181" s="581">
        <f>'O4 Summary by Class &amp; Accounts'!X132</f>
        <v>0</v>
      </c>
      <c r="X181" s="583">
        <f t="shared" ref="X181:X250" si="41">SUM(D181:W181)</f>
        <v>774805.00000000012</v>
      </c>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744"/>
      <c r="AV181" s="1640" t="s">
        <v>108</v>
      </c>
    </row>
    <row r="182" spans="1:48" s="603" customFormat="1" ht="12.75" x14ac:dyDescent="0.2">
      <c r="A182" s="1045">
        <v>5012</v>
      </c>
      <c r="B182" s="1044" t="s">
        <v>976</v>
      </c>
      <c r="C182" s="583">
        <f t="shared" si="40"/>
        <v>462306.99999999994</v>
      </c>
      <c r="D182" s="581">
        <f>'O4 Summary by Class &amp; Accounts'!E133</f>
        <v>241705.8116362601</v>
      </c>
      <c r="E182" s="581">
        <f>'O4 Summary by Class &amp; Accounts'!F133</f>
        <v>69272.334809920067</v>
      </c>
      <c r="F182" s="581">
        <f>'O4 Summary by Class &amp; Accounts'!G133</f>
        <v>145656.59438430463</v>
      </c>
      <c r="G182" s="581">
        <f>'O4 Summary by Class &amp; Accounts'!H133</f>
        <v>0</v>
      </c>
      <c r="H182" s="581">
        <f>'O4 Summary by Class &amp; Accounts'!I133</f>
        <v>0</v>
      </c>
      <c r="I182" s="581">
        <f>'O4 Summary by Class &amp; Accounts'!J133</f>
        <v>0</v>
      </c>
      <c r="J182" s="581">
        <f>'O4 Summary by Class &amp; Accounts'!K133</f>
        <v>5050.5604540380527</v>
      </c>
      <c r="K182" s="581">
        <f>'O4 Summary by Class &amp; Accounts'!L133</f>
        <v>248.24336122045594</v>
      </c>
      <c r="L182" s="581">
        <f>'O4 Summary by Class &amp; Accounts'!M133</f>
        <v>373.45535425668686</v>
      </c>
      <c r="M182" s="581">
        <f>'O4 Summary by Class &amp; Accounts'!N133</f>
        <v>0</v>
      </c>
      <c r="N182" s="581">
        <f>'O4 Summary by Class &amp; Accounts'!O133</f>
        <v>0</v>
      </c>
      <c r="O182" s="581">
        <f>'O4 Summary by Class &amp; Accounts'!P133</f>
        <v>0</v>
      </c>
      <c r="P182" s="581">
        <f>'O4 Summary by Class &amp; Accounts'!Q133</f>
        <v>0</v>
      </c>
      <c r="Q182" s="581">
        <f>'O4 Summary by Class &amp; Accounts'!R133</f>
        <v>0</v>
      </c>
      <c r="R182" s="581">
        <f>'O4 Summary by Class &amp; Accounts'!S133</f>
        <v>0</v>
      </c>
      <c r="S182" s="581">
        <f>'O4 Summary by Class &amp; Accounts'!T133</f>
        <v>0</v>
      </c>
      <c r="T182" s="581">
        <f>'O4 Summary by Class &amp; Accounts'!U133</f>
        <v>0</v>
      </c>
      <c r="U182" s="581">
        <f>'O4 Summary by Class &amp; Accounts'!V133</f>
        <v>0</v>
      </c>
      <c r="V182" s="581">
        <f>'O4 Summary by Class &amp; Accounts'!W133</f>
        <v>0</v>
      </c>
      <c r="W182" s="581">
        <f>'O4 Summary by Class &amp; Accounts'!X133</f>
        <v>0</v>
      </c>
      <c r="X182" s="583">
        <f t="shared" si="41"/>
        <v>462306.99999999994</v>
      </c>
      <c r="Y182" s="581"/>
      <c r="Z182" s="581"/>
      <c r="AA182" s="581"/>
      <c r="AB182" s="581"/>
      <c r="AC182" s="581"/>
      <c r="AD182" s="581"/>
      <c r="AE182" s="581"/>
      <c r="AF182" s="581"/>
      <c r="AG182" s="581"/>
      <c r="AH182" s="581"/>
      <c r="AI182" s="581"/>
      <c r="AJ182" s="581"/>
      <c r="AK182" s="581"/>
      <c r="AL182" s="581"/>
      <c r="AM182" s="581"/>
      <c r="AN182" s="581"/>
      <c r="AO182" s="581"/>
      <c r="AP182" s="581"/>
      <c r="AQ182" s="581"/>
      <c r="AR182" s="581"/>
      <c r="AS182" s="744"/>
      <c r="AV182" s="1640">
        <v>1808</v>
      </c>
    </row>
    <row r="183" spans="1:48" s="603" customFormat="1" ht="25.5" x14ac:dyDescent="0.2">
      <c r="A183" s="1045">
        <v>5014</v>
      </c>
      <c r="B183" s="1044" t="s">
        <v>977</v>
      </c>
      <c r="C183" s="583">
        <f t="shared" si="40"/>
        <v>0</v>
      </c>
      <c r="D183" s="581">
        <f>'O4 Summary by Class &amp; Accounts'!E134</f>
        <v>0</v>
      </c>
      <c r="E183" s="581">
        <f>'O4 Summary by Class &amp; Accounts'!F134</f>
        <v>0</v>
      </c>
      <c r="F183" s="581">
        <f>'O4 Summary by Class &amp; Accounts'!G134</f>
        <v>0</v>
      </c>
      <c r="G183" s="581">
        <f>'O4 Summary by Class &amp; Accounts'!H134</f>
        <v>0</v>
      </c>
      <c r="H183" s="581">
        <f>'O4 Summary by Class &amp; Accounts'!I134</f>
        <v>0</v>
      </c>
      <c r="I183" s="581">
        <f>'O4 Summary by Class &amp; Accounts'!J134</f>
        <v>0</v>
      </c>
      <c r="J183" s="581">
        <f>'O4 Summary by Class &amp; Accounts'!K134</f>
        <v>0</v>
      </c>
      <c r="K183" s="581">
        <f>'O4 Summary by Class &amp; Accounts'!L134</f>
        <v>0</v>
      </c>
      <c r="L183" s="581">
        <f>'O4 Summary by Class &amp; Accounts'!M134</f>
        <v>0</v>
      </c>
      <c r="M183" s="581">
        <f>'O4 Summary by Class &amp; Accounts'!N134</f>
        <v>0</v>
      </c>
      <c r="N183" s="581">
        <f>'O4 Summary by Class &amp; Accounts'!O134</f>
        <v>0</v>
      </c>
      <c r="O183" s="581">
        <f>'O4 Summary by Class &amp; Accounts'!P134</f>
        <v>0</v>
      </c>
      <c r="P183" s="581">
        <f>'O4 Summary by Class &amp; Accounts'!Q134</f>
        <v>0</v>
      </c>
      <c r="Q183" s="581">
        <f>'O4 Summary by Class &amp; Accounts'!R134</f>
        <v>0</v>
      </c>
      <c r="R183" s="581">
        <f>'O4 Summary by Class &amp; Accounts'!S134</f>
        <v>0</v>
      </c>
      <c r="S183" s="581">
        <f>'O4 Summary by Class &amp; Accounts'!T134</f>
        <v>0</v>
      </c>
      <c r="T183" s="581">
        <f>'O4 Summary by Class &amp; Accounts'!U134</f>
        <v>0</v>
      </c>
      <c r="U183" s="581">
        <f>'O4 Summary by Class &amp; Accounts'!V134</f>
        <v>0</v>
      </c>
      <c r="V183" s="581">
        <f>'O4 Summary by Class &amp; Accounts'!W134</f>
        <v>0</v>
      </c>
      <c r="W183" s="581">
        <f>'O4 Summary by Class &amp; Accounts'!X134</f>
        <v>0</v>
      </c>
      <c r="X183" s="583">
        <f t="shared" si="41"/>
        <v>0</v>
      </c>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744"/>
      <c r="AV183" s="1640">
        <v>1815</v>
      </c>
    </row>
    <row r="184" spans="1:48" s="603" customFormat="1" ht="25.5" x14ac:dyDescent="0.2">
      <c r="A184" s="1045">
        <v>5015</v>
      </c>
      <c r="B184" s="1044" t="s">
        <v>978</v>
      </c>
      <c r="C184" s="583">
        <f t="shared" si="40"/>
        <v>0</v>
      </c>
      <c r="D184" s="581">
        <f>'O4 Summary by Class &amp; Accounts'!E135</f>
        <v>0</v>
      </c>
      <c r="E184" s="581">
        <f>'O4 Summary by Class &amp; Accounts'!F135</f>
        <v>0</v>
      </c>
      <c r="F184" s="581">
        <f>'O4 Summary by Class &amp; Accounts'!G135</f>
        <v>0</v>
      </c>
      <c r="G184" s="581">
        <f>'O4 Summary by Class &amp; Accounts'!H135</f>
        <v>0</v>
      </c>
      <c r="H184" s="581">
        <f>'O4 Summary by Class &amp; Accounts'!I135</f>
        <v>0</v>
      </c>
      <c r="I184" s="581">
        <f>'O4 Summary by Class &amp; Accounts'!J135</f>
        <v>0</v>
      </c>
      <c r="J184" s="581">
        <f>'O4 Summary by Class &amp; Accounts'!K135</f>
        <v>0</v>
      </c>
      <c r="K184" s="581">
        <f>'O4 Summary by Class &amp; Accounts'!L135</f>
        <v>0</v>
      </c>
      <c r="L184" s="581">
        <f>'O4 Summary by Class &amp; Accounts'!M135</f>
        <v>0</v>
      </c>
      <c r="M184" s="581">
        <f>'O4 Summary by Class &amp; Accounts'!N135</f>
        <v>0</v>
      </c>
      <c r="N184" s="581">
        <f>'O4 Summary by Class &amp; Accounts'!O135</f>
        <v>0</v>
      </c>
      <c r="O184" s="581">
        <f>'O4 Summary by Class &amp; Accounts'!P135</f>
        <v>0</v>
      </c>
      <c r="P184" s="581">
        <f>'O4 Summary by Class &amp; Accounts'!Q135</f>
        <v>0</v>
      </c>
      <c r="Q184" s="581">
        <f>'O4 Summary by Class &amp; Accounts'!R135</f>
        <v>0</v>
      </c>
      <c r="R184" s="581">
        <f>'O4 Summary by Class &amp; Accounts'!S135</f>
        <v>0</v>
      </c>
      <c r="S184" s="581">
        <f>'O4 Summary by Class &amp; Accounts'!T135</f>
        <v>0</v>
      </c>
      <c r="T184" s="581">
        <f>'O4 Summary by Class &amp; Accounts'!U135</f>
        <v>0</v>
      </c>
      <c r="U184" s="581">
        <f>'O4 Summary by Class &amp; Accounts'!V135</f>
        <v>0</v>
      </c>
      <c r="V184" s="581">
        <f>'O4 Summary by Class &amp; Accounts'!W135</f>
        <v>0</v>
      </c>
      <c r="W184" s="581">
        <f>'O4 Summary by Class &amp; Accounts'!X135</f>
        <v>0</v>
      </c>
      <c r="X184" s="583">
        <f t="shared" si="41"/>
        <v>0</v>
      </c>
      <c r="Y184" s="581"/>
      <c r="Z184" s="581"/>
      <c r="AA184" s="581"/>
      <c r="AB184" s="581"/>
      <c r="AC184" s="581"/>
      <c r="AD184" s="581"/>
      <c r="AE184" s="581"/>
      <c r="AF184" s="581"/>
      <c r="AG184" s="581"/>
      <c r="AH184" s="581"/>
      <c r="AI184" s="581"/>
      <c r="AJ184" s="581"/>
      <c r="AK184" s="581"/>
      <c r="AL184" s="581"/>
      <c r="AM184" s="581"/>
      <c r="AN184" s="581"/>
      <c r="AO184" s="581"/>
      <c r="AP184" s="581"/>
      <c r="AQ184" s="581"/>
      <c r="AR184" s="581"/>
      <c r="AS184" s="744"/>
      <c r="AV184" s="1640">
        <v>1815</v>
      </c>
    </row>
    <row r="185" spans="1:48" s="603" customFormat="1" ht="25.5" x14ac:dyDescent="0.2">
      <c r="A185" s="1045">
        <v>5016</v>
      </c>
      <c r="B185" s="1044" t="s">
        <v>979</v>
      </c>
      <c r="C185" s="583">
        <f t="shared" si="40"/>
        <v>435828.00000000006</v>
      </c>
      <c r="D185" s="581">
        <f>'O4 Summary by Class &amp; Accounts'!E136</f>
        <v>192389.04767468627</v>
      </c>
      <c r="E185" s="581">
        <f>'O4 Summary by Class &amp; Accounts'!F136</f>
        <v>78951.422789102173</v>
      </c>
      <c r="F185" s="581">
        <f>'O4 Summary by Class &amp; Accounts'!G136</f>
        <v>160508.94203762186</v>
      </c>
      <c r="G185" s="581">
        <f>'O4 Summary by Class &amp; Accounts'!H136</f>
        <v>0</v>
      </c>
      <c r="H185" s="581">
        <f>'O4 Summary by Class &amp; Accounts'!I136</f>
        <v>0</v>
      </c>
      <c r="I185" s="581">
        <f>'O4 Summary by Class &amp; Accounts'!J136</f>
        <v>0</v>
      </c>
      <c r="J185" s="581">
        <f>'O4 Summary by Class &amp; Accounts'!K136</f>
        <v>3938.7334531794568</v>
      </c>
      <c r="K185" s="581">
        <f>'O4 Summary by Class &amp; Accounts'!L136</f>
        <v>0</v>
      </c>
      <c r="L185" s="581">
        <f>'O4 Summary by Class &amp; Accounts'!M136</f>
        <v>39.854045410280065</v>
      </c>
      <c r="M185" s="581">
        <f>'O4 Summary by Class &amp; Accounts'!N136</f>
        <v>0</v>
      </c>
      <c r="N185" s="581">
        <f>'O4 Summary by Class &amp; Accounts'!O136</f>
        <v>0</v>
      </c>
      <c r="O185" s="581">
        <f>'O4 Summary by Class &amp; Accounts'!P136</f>
        <v>0</v>
      </c>
      <c r="P185" s="581">
        <f>'O4 Summary by Class &amp; Accounts'!Q136</f>
        <v>0</v>
      </c>
      <c r="Q185" s="581">
        <f>'O4 Summary by Class &amp; Accounts'!R136</f>
        <v>0</v>
      </c>
      <c r="R185" s="581">
        <f>'O4 Summary by Class &amp; Accounts'!S136</f>
        <v>0</v>
      </c>
      <c r="S185" s="581">
        <f>'O4 Summary by Class &amp; Accounts'!T136</f>
        <v>0</v>
      </c>
      <c r="T185" s="581">
        <f>'O4 Summary by Class &amp; Accounts'!U136</f>
        <v>0</v>
      </c>
      <c r="U185" s="581">
        <f>'O4 Summary by Class &amp; Accounts'!V136</f>
        <v>0</v>
      </c>
      <c r="V185" s="581">
        <f>'O4 Summary by Class &amp; Accounts'!W136</f>
        <v>0</v>
      </c>
      <c r="W185" s="581">
        <f>'O4 Summary by Class &amp; Accounts'!X136</f>
        <v>0</v>
      </c>
      <c r="X185" s="583">
        <f t="shared" si="41"/>
        <v>435828.00000000006</v>
      </c>
      <c r="Y185" s="581"/>
      <c r="Z185" s="581"/>
      <c r="AA185" s="581"/>
      <c r="AB185" s="581"/>
      <c r="AC185" s="581"/>
      <c r="AD185" s="581"/>
      <c r="AE185" s="581"/>
      <c r="AF185" s="581"/>
      <c r="AG185" s="581"/>
      <c r="AH185" s="581"/>
      <c r="AI185" s="581"/>
      <c r="AJ185" s="581"/>
      <c r="AK185" s="581"/>
      <c r="AL185" s="581"/>
      <c r="AM185" s="581"/>
      <c r="AN185" s="581"/>
      <c r="AO185" s="581"/>
      <c r="AP185" s="581"/>
      <c r="AQ185" s="581"/>
      <c r="AR185" s="581"/>
      <c r="AS185" s="744"/>
      <c r="AV185" s="1640">
        <v>1820</v>
      </c>
    </row>
    <row r="186" spans="1:48" s="603" customFormat="1" ht="25.5" x14ac:dyDescent="0.2">
      <c r="A186" s="1045">
        <v>5017</v>
      </c>
      <c r="B186" s="1044" t="s">
        <v>552</v>
      </c>
      <c r="C186" s="583">
        <f t="shared" si="40"/>
        <v>249040</v>
      </c>
      <c r="D186" s="581">
        <f>'O4 Summary by Class &amp; Accounts'!E137</f>
        <v>109934.58068986818</v>
      </c>
      <c r="E186" s="581">
        <f>'O4 Summary by Class &amp; Accounts'!F137</f>
        <v>45114.270609960826</v>
      </c>
      <c r="F186" s="581">
        <f>'O4 Summary by Class &amp; Accounts'!G137</f>
        <v>91717.711861214397</v>
      </c>
      <c r="G186" s="581">
        <f>'O4 Summary by Class &amp; Accounts'!H137</f>
        <v>0</v>
      </c>
      <c r="H186" s="581">
        <f>'O4 Summary by Class &amp; Accounts'!I137</f>
        <v>0</v>
      </c>
      <c r="I186" s="581">
        <f>'O4 Summary by Class &amp; Accounts'!J137</f>
        <v>0</v>
      </c>
      <c r="J186" s="581">
        <f>'O4 Summary by Class &amp; Accounts'!K137</f>
        <v>2250.6635167538843</v>
      </c>
      <c r="K186" s="581">
        <f>'O4 Summary by Class &amp; Accounts'!L137</f>
        <v>0</v>
      </c>
      <c r="L186" s="581">
        <f>'O4 Summary by Class &amp; Accounts'!M137</f>
        <v>22.773322202740868</v>
      </c>
      <c r="M186" s="581">
        <f>'O4 Summary by Class &amp; Accounts'!N137</f>
        <v>0</v>
      </c>
      <c r="N186" s="581">
        <f>'O4 Summary by Class &amp; Accounts'!O137</f>
        <v>0</v>
      </c>
      <c r="O186" s="581">
        <f>'O4 Summary by Class &amp; Accounts'!P137</f>
        <v>0</v>
      </c>
      <c r="P186" s="581">
        <f>'O4 Summary by Class &amp; Accounts'!Q137</f>
        <v>0</v>
      </c>
      <c r="Q186" s="581">
        <f>'O4 Summary by Class &amp; Accounts'!R137</f>
        <v>0</v>
      </c>
      <c r="R186" s="581">
        <f>'O4 Summary by Class &amp; Accounts'!S137</f>
        <v>0</v>
      </c>
      <c r="S186" s="581">
        <f>'O4 Summary by Class &amp; Accounts'!T137</f>
        <v>0</v>
      </c>
      <c r="T186" s="581">
        <f>'O4 Summary by Class &amp; Accounts'!U137</f>
        <v>0</v>
      </c>
      <c r="U186" s="581">
        <f>'O4 Summary by Class &amp; Accounts'!V137</f>
        <v>0</v>
      </c>
      <c r="V186" s="581">
        <f>'O4 Summary by Class &amp; Accounts'!W137</f>
        <v>0</v>
      </c>
      <c r="W186" s="581">
        <f>'O4 Summary by Class &amp; Accounts'!X137</f>
        <v>0</v>
      </c>
      <c r="X186" s="583">
        <f t="shared" si="41"/>
        <v>249040</v>
      </c>
      <c r="Y186" s="581"/>
      <c r="Z186" s="581"/>
      <c r="AA186" s="581"/>
      <c r="AB186" s="581"/>
      <c r="AC186" s="581"/>
      <c r="AD186" s="581"/>
      <c r="AE186" s="581"/>
      <c r="AF186" s="581"/>
      <c r="AG186" s="581"/>
      <c r="AH186" s="581"/>
      <c r="AI186" s="581"/>
      <c r="AJ186" s="581"/>
      <c r="AK186" s="581"/>
      <c r="AL186" s="581"/>
      <c r="AM186" s="581"/>
      <c r="AN186" s="581"/>
      <c r="AO186" s="581"/>
      <c r="AP186" s="581"/>
      <c r="AQ186" s="581"/>
      <c r="AR186" s="581"/>
      <c r="AS186" s="744"/>
      <c r="AV186" s="1640">
        <v>1820</v>
      </c>
    </row>
    <row r="187" spans="1:48" s="603" customFormat="1" ht="25.5" x14ac:dyDescent="0.2">
      <c r="A187" s="1045">
        <v>5020</v>
      </c>
      <c r="B187" s="1044" t="s">
        <v>553</v>
      </c>
      <c r="C187" s="583">
        <f t="shared" si="40"/>
        <v>210397.00000000006</v>
      </c>
      <c r="D187" s="581">
        <f>'O4 Summary by Class &amp; Accounts'!E138</f>
        <v>124422.99730240561</v>
      </c>
      <c r="E187" s="581">
        <f>'O4 Summary by Class &amp; Accounts'!F138</f>
        <v>31158.431354303677</v>
      </c>
      <c r="F187" s="581">
        <f>'O4 Summary by Class &amp; Accounts'!G138</f>
        <v>50500.972264384181</v>
      </c>
      <c r="G187" s="581">
        <f>'O4 Summary by Class &amp; Accounts'!H138</f>
        <v>0</v>
      </c>
      <c r="H187" s="581">
        <f>'O4 Summary by Class &amp; Accounts'!I138</f>
        <v>0</v>
      </c>
      <c r="I187" s="581">
        <f>'O4 Summary by Class &amp; Accounts'!J138</f>
        <v>0</v>
      </c>
      <c r="J187" s="581">
        <f>'O4 Summary by Class &amp; Accounts'!K138</f>
        <v>3345.3671526396624</v>
      </c>
      <c r="K187" s="581">
        <f>'O4 Summary by Class &amp; Accounts'!L138</f>
        <v>530.63888791630643</v>
      </c>
      <c r="L187" s="581">
        <f>'O4 Summary by Class &amp; Accounts'!M138</f>
        <v>438.59303835060172</v>
      </c>
      <c r="M187" s="581">
        <f>'O4 Summary by Class &amp; Accounts'!N138</f>
        <v>0</v>
      </c>
      <c r="N187" s="581">
        <f>'O4 Summary by Class &amp; Accounts'!O138</f>
        <v>0</v>
      </c>
      <c r="O187" s="581">
        <f>'O4 Summary by Class &amp; Accounts'!P138</f>
        <v>0</v>
      </c>
      <c r="P187" s="581">
        <f>'O4 Summary by Class &amp; Accounts'!Q138</f>
        <v>0</v>
      </c>
      <c r="Q187" s="581">
        <f>'O4 Summary by Class &amp; Accounts'!R138</f>
        <v>0</v>
      </c>
      <c r="R187" s="581">
        <f>'O4 Summary by Class &amp; Accounts'!S138</f>
        <v>0</v>
      </c>
      <c r="S187" s="581">
        <f>'O4 Summary by Class &amp; Accounts'!T138</f>
        <v>0</v>
      </c>
      <c r="T187" s="581">
        <f>'O4 Summary by Class &amp; Accounts'!U138</f>
        <v>0</v>
      </c>
      <c r="U187" s="581">
        <f>'O4 Summary by Class &amp; Accounts'!V138</f>
        <v>0</v>
      </c>
      <c r="V187" s="581">
        <f>'O4 Summary by Class &amp; Accounts'!W138</f>
        <v>0</v>
      </c>
      <c r="W187" s="581">
        <f>'O4 Summary by Class &amp; Accounts'!X138</f>
        <v>0</v>
      </c>
      <c r="X187" s="583">
        <f t="shared" si="41"/>
        <v>210397.00000000006</v>
      </c>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744"/>
      <c r="AV187" s="1640" t="s">
        <v>504</v>
      </c>
    </row>
    <row r="188" spans="1:48" s="603" customFormat="1" ht="25.5" x14ac:dyDescent="0.2">
      <c r="A188" s="1045">
        <v>5025</v>
      </c>
      <c r="B188" s="1044" t="s">
        <v>1583</v>
      </c>
      <c r="C188" s="583">
        <f t="shared" si="40"/>
        <v>408048</v>
      </c>
      <c r="D188" s="581">
        <f>'O4 Summary by Class &amp; Accounts'!E139</f>
        <v>241308.36087611516</v>
      </c>
      <c r="E188" s="581">
        <f>'O4 Summary by Class &amp; Accounts'!F139</f>
        <v>60429.262761640632</v>
      </c>
      <c r="F188" s="581">
        <f>'O4 Summary by Class &amp; Accounts'!G139</f>
        <v>97942.559687340763</v>
      </c>
      <c r="G188" s="581">
        <f>'O4 Summary by Class &amp; Accounts'!H139</f>
        <v>0</v>
      </c>
      <c r="H188" s="581">
        <f>'O4 Summary by Class &amp; Accounts'!I139</f>
        <v>0</v>
      </c>
      <c r="I188" s="581">
        <f>'O4 Summary by Class &amp; Accounts'!J139</f>
        <v>0</v>
      </c>
      <c r="J188" s="581">
        <f>'O4 Summary by Class &amp; Accounts'!K139</f>
        <v>6488.0695822673752</v>
      </c>
      <c r="K188" s="581">
        <f>'O4 Summary by Class &amp; Accounts'!L139</f>
        <v>1029.1312943457986</v>
      </c>
      <c r="L188" s="581">
        <f>'O4 Summary by Class &amp; Accounts'!M139</f>
        <v>850.61579829030984</v>
      </c>
      <c r="M188" s="581">
        <f>'O4 Summary by Class &amp; Accounts'!N139</f>
        <v>0</v>
      </c>
      <c r="N188" s="581">
        <f>'O4 Summary by Class &amp; Accounts'!O139</f>
        <v>0</v>
      </c>
      <c r="O188" s="581">
        <f>'O4 Summary by Class &amp; Accounts'!P139</f>
        <v>0</v>
      </c>
      <c r="P188" s="581">
        <f>'O4 Summary by Class &amp; Accounts'!Q139</f>
        <v>0</v>
      </c>
      <c r="Q188" s="581">
        <f>'O4 Summary by Class &amp; Accounts'!R139</f>
        <v>0</v>
      </c>
      <c r="R188" s="581">
        <f>'O4 Summary by Class &amp; Accounts'!S139</f>
        <v>0</v>
      </c>
      <c r="S188" s="581">
        <f>'O4 Summary by Class &amp; Accounts'!T139</f>
        <v>0</v>
      </c>
      <c r="T188" s="581">
        <f>'O4 Summary by Class &amp; Accounts'!U139</f>
        <v>0</v>
      </c>
      <c r="U188" s="581">
        <f>'O4 Summary by Class &amp; Accounts'!V139</f>
        <v>0</v>
      </c>
      <c r="V188" s="581">
        <f>'O4 Summary by Class &amp; Accounts'!W139</f>
        <v>0</v>
      </c>
      <c r="W188" s="581">
        <f>'O4 Summary by Class &amp; Accounts'!X139</f>
        <v>0</v>
      </c>
      <c r="X188" s="583">
        <f t="shared" si="41"/>
        <v>408048</v>
      </c>
      <c r="Y188" s="581"/>
      <c r="Z188" s="581"/>
      <c r="AA188" s="581"/>
      <c r="AB188" s="581"/>
      <c r="AC188" s="581"/>
      <c r="AD188" s="581"/>
      <c r="AE188" s="581"/>
      <c r="AF188" s="581"/>
      <c r="AG188" s="581"/>
      <c r="AH188" s="581"/>
      <c r="AI188" s="581"/>
      <c r="AJ188" s="581"/>
      <c r="AK188" s="581"/>
      <c r="AL188" s="581"/>
      <c r="AM188" s="581"/>
      <c r="AN188" s="581"/>
      <c r="AO188" s="581"/>
      <c r="AP188" s="581"/>
      <c r="AQ188" s="581"/>
      <c r="AR188" s="581"/>
      <c r="AS188" s="744"/>
      <c r="AV188" s="1640" t="s">
        <v>504</v>
      </c>
    </row>
    <row r="189" spans="1:48" s="603" customFormat="1" ht="25.5" x14ac:dyDescent="0.2">
      <c r="A189" s="1045">
        <v>5030</v>
      </c>
      <c r="B189" s="1044" t="s">
        <v>560</v>
      </c>
      <c r="C189" s="583">
        <f t="shared" si="40"/>
        <v>55392.000000000007</v>
      </c>
      <c r="D189" s="581">
        <f>'O4 Summary by Class &amp; Accounts'!E140</f>
        <v>24651.645123294384</v>
      </c>
      <c r="E189" s="581">
        <f>'O4 Summary by Class &amp; Accounts'!F140</f>
        <v>10116.389056965052</v>
      </c>
      <c r="F189" s="581">
        <f>'O4 Summary by Class &amp; Accounts'!G140</f>
        <v>20157.882956258498</v>
      </c>
      <c r="G189" s="581">
        <f>'O4 Summary by Class &amp; Accounts'!H140</f>
        <v>0</v>
      </c>
      <c r="H189" s="581">
        <f>'O4 Summary by Class &amp; Accounts'!I140</f>
        <v>0</v>
      </c>
      <c r="I189" s="581">
        <f>'O4 Summary by Class &amp; Accounts'!J140</f>
        <v>0</v>
      </c>
      <c r="J189" s="581">
        <f>'O4 Summary by Class &amp; Accounts'!K140</f>
        <v>460.9761913712789</v>
      </c>
      <c r="K189" s="581">
        <f>'O4 Summary by Class &amp; Accounts'!L140</f>
        <v>0</v>
      </c>
      <c r="L189" s="581">
        <f>'O4 Summary by Class &amp; Accounts'!M140</f>
        <v>5.1066721107905995</v>
      </c>
      <c r="M189" s="581">
        <f>'O4 Summary by Class &amp; Accounts'!N140</f>
        <v>0</v>
      </c>
      <c r="N189" s="581">
        <f>'O4 Summary by Class &amp; Accounts'!O140</f>
        <v>0</v>
      </c>
      <c r="O189" s="581">
        <f>'O4 Summary by Class &amp; Accounts'!P140</f>
        <v>0</v>
      </c>
      <c r="P189" s="581">
        <f>'O4 Summary by Class &amp; Accounts'!Q140</f>
        <v>0</v>
      </c>
      <c r="Q189" s="581">
        <f>'O4 Summary by Class &amp; Accounts'!R140</f>
        <v>0</v>
      </c>
      <c r="R189" s="581">
        <f>'O4 Summary by Class &amp; Accounts'!S140</f>
        <v>0</v>
      </c>
      <c r="S189" s="581">
        <f>'O4 Summary by Class &amp; Accounts'!T140</f>
        <v>0</v>
      </c>
      <c r="T189" s="581">
        <f>'O4 Summary by Class &amp; Accounts'!U140</f>
        <v>0</v>
      </c>
      <c r="U189" s="581">
        <f>'O4 Summary by Class &amp; Accounts'!V140</f>
        <v>0</v>
      </c>
      <c r="V189" s="581">
        <f>'O4 Summary by Class &amp; Accounts'!W140</f>
        <v>0</v>
      </c>
      <c r="W189" s="581">
        <f>'O4 Summary by Class &amp; Accounts'!X140</f>
        <v>0</v>
      </c>
      <c r="X189" s="583">
        <f t="shared" si="41"/>
        <v>55392.000000000007</v>
      </c>
      <c r="Y189" s="581"/>
      <c r="Z189" s="581"/>
      <c r="AA189" s="581"/>
      <c r="AB189" s="581"/>
      <c r="AC189" s="581"/>
      <c r="AD189" s="581"/>
      <c r="AE189" s="581"/>
      <c r="AF189" s="581"/>
      <c r="AG189" s="581"/>
      <c r="AH189" s="581"/>
      <c r="AI189" s="581"/>
      <c r="AJ189" s="581"/>
      <c r="AK189" s="581"/>
      <c r="AL189" s="581"/>
      <c r="AM189" s="581"/>
      <c r="AN189" s="581"/>
      <c r="AO189" s="581"/>
      <c r="AP189" s="581"/>
      <c r="AQ189" s="581"/>
      <c r="AR189" s="581"/>
      <c r="AS189" s="744"/>
      <c r="AV189" s="1640" t="s">
        <v>504</v>
      </c>
    </row>
    <row r="190" spans="1:48" s="603" customFormat="1" ht="12.75" x14ac:dyDescent="0.2">
      <c r="A190" s="1045">
        <v>5035</v>
      </c>
      <c r="B190" s="1044" t="s">
        <v>1405</v>
      </c>
      <c r="C190" s="583">
        <f t="shared" si="40"/>
        <v>150315.99999999997</v>
      </c>
      <c r="D190" s="581">
        <f>'O4 Summary by Class &amp; Accounts'!E141</f>
        <v>90174.940751680158</v>
      </c>
      <c r="E190" s="581">
        <f>'O4 Summary by Class &amp; Accounts'!F141</f>
        <v>24656.830979701877</v>
      </c>
      <c r="F190" s="581">
        <f>'O4 Summary by Class &amp; Accounts'!G141</f>
        <v>33034.017108443797</v>
      </c>
      <c r="G190" s="581">
        <f>'O4 Summary by Class &amp; Accounts'!H141</f>
        <v>0</v>
      </c>
      <c r="H190" s="581">
        <f>'O4 Summary by Class &amp; Accounts'!I141</f>
        <v>0</v>
      </c>
      <c r="I190" s="581">
        <f>'O4 Summary by Class &amp; Accounts'!J141</f>
        <v>0</v>
      </c>
      <c r="J190" s="581">
        <f>'O4 Summary by Class &amp; Accounts'!K141</f>
        <v>1846.1292889067643</v>
      </c>
      <c r="K190" s="581">
        <f>'O4 Summary by Class &amp; Accounts'!L141</f>
        <v>329.25388416881191</v>
      </c>
      <c r="L190" s="581">
        <f>'O4 Summary by Class &amp; Accounts'!M141</f>
        <v>274.82798709855865</v>
      </c>
      <c r="M190" s="581">
        <f>'O4 Summary by Class &amp; Accounts'!N141</f>
        <v>0</v>
      </c>
      <c r="N190" s="581">
        <f>'O4 Summary by Class &amp; Accounts'!O141</f>
        <v>0</v>
      </c>
      <c r="O190" s="581">
        <f>'O4 Summary by Class &amp; Accounts'!P141</f>
        <v>0</v>
      </c>
      <c r="P190" s="581">
        <f>'O4 Summary by Class &amp; Accounts'!Q141</f>
        <v>0</v>
      </c>
      <c r="Q190" s="581">
        <f>'O4 Summary by Class &amp; Accounts'!R141</f>
        <v>0</v>
      </c>
      <c r="R190" s="581">
        <f>'O4 Summary by Class &amp; Accounts'!S141</f>
        <v>0</v>
      </c>
      <c r="S190" s="581">
        <f>'O4 Summary by Class &amp; Accounts'!T141</f>
        <v>0</v>
      </c>
      <c r="T190" s="581">
        <f>'O4 Summary by Class &amp; Accounts'!U141</f>
        <v>0</v>
      </c>
      <c r="U190" s="581">
        <f>'O4 Summary by Class &amp; Accounts'!V141</f>
        <v>0</v>
      </c>
      <c r="V190" s="581">
        <f>'O4 Summary by Class &amp; Accounts'!W141</f>
        <v>0</v>
      </c>
      <c r="W190" s="581">
        <f>'O4 Summary by Class &amp; Accounts'!X141</f>
        <v>0</v>
      </c>
      <c r="X190" s="583">
        <f t="shared" si="41"/>
        <v>150315.99999999997</v>
      </c>
      <c r="Y190" s="581"/>
      <c r="Z190" s="581"/>
      <c r="AA190" s="581"/>
      <c r="AB190" s="581"/>
      <c r="AC190" s="581"/>
      <c r="AD190" s="581"/>
      <c r="AE190" s="581"/>
      <c r="AF190" s="581"/>
      <c r="AG190" s="581"/>
      <c r="AH190" s="581"/>
      <c r="AI190" s="581"/>
      <c r="AJ190" s="581"/>
      <c r="AK190" s="581"/>
      <c r="AL190" s="581"/>
      <c r="AM190" s="581"/>
      <c r="AN190" s="581"/>
      <c r="AO190" s="581"/>
      <c r="AP190" s="581"/>
      <c r="AQ190" s="581"/>
      <c r="AR190" s="581"/>
      <c r="AS190" s="744"/>
      <c r="AV190" s="1640">
        <v>1850</v>
      </c>
    </row>
    <row r="191" spans="1:48" s="603" customFormat="1" ht="25.5" x14ac:dyDescent="0.2">
      <c r="A191" s="1045">
        <v>5040</v>
      </c>
      <c r="B191" s="1044" t="s">
        <v>4</v>
      </c>
      <c r="C191" s="583">
        <f t="shared" si="40"/>
        <v>16242.000000000002</v>
      </c>
      <c r="D191" s="581">
        <f>'O4 Summary by Class &amp; Accounts'!E142</f>
        <v>9526.4117472942908</v>
      </c>
      <c r="E191" s="581">
        <f>'O4 Summary by Class &amp; Accounts'!F142</f>
        <v>2438.8727644854225</v>
      </c>
      <c r="F191" s="581">
        <f>'O4 Summary by Class &amp; Accounts'!G142</f>
        <v>3735.5256460989417</v>
      </c>
      <c r="G191" s="581">
        <f>'O4 Summary by Class &amp; Accounts'!H142</f>
        <v>0</v>
      </c>
      <c r="H191" s="581">
        <f>'O4 Summary by Class &amp; Accounts'!I142</f>
        <v>0</v>
      </c>
      <c r="I191" s="581">
        <f>'O4 Summary by Class &amp; Accounts'!J142</f>
        <v>0</v>
      </c>
      <c r="J191" s="581">
        <f>'O4 Summary by Class &amp; Accounts'!K142</f>
        <v>469.50460737243645</v>
      </c>
      <c r="K191" s="581">
        <f>'O4 Summary by Class &amp; Accounts'!L142</f>
        <v>39.208765577918122</v>
      </c>
      <c r="L191" s="581">
        <f>'O4 Summary by Class &amp; Accounts'!M142</f>
        <v>32.476469170992146</v>
      </c>
      <c r="M191" s="581">
        <f>'O4 Summary by Class &amp; Accounts'!N142</f>
        <v>0</v>
      </c>
      <c r="N191" s="581">
        <f>'O4 Summary by Class &amp; Accounts'!O142</f>
        <v>0</v>
      </c>
      <c r="O191" s="581">
        <f>'O4 Summary by Class &amp; Accounts'!P142</f>
        <v>0</v>
      </c>
      <c r="P191" s="581">
        <f>'O4 Summary by Class &amp; Accounts'!Q142</f>
        <v>0</v>
      </c>
      <c r="Q191" s="581">
        <f>'O4 Summary by Class &amp; Accounts'!R142</f>
        <v>0</v>
      </c>
      <c r="R191" s="581">
        <f>'O4 Summary by Class &amp; Accounts'!S142</f>
        <v>0</v>
      </c>
      <c r="S191" s="581">
        <f>'O4 Summary by Class &amp; Accounts'!T142</f>
        <v>0</v>
      </c>
      <c r="T191" s="581">
        <f>'O4 Summary by Class &amp; Accounts'!U142</f>
        <v>0</v>
      </c>
      <c r="U191" s="581">
        <f>'O4 Summary by Class &amp; Accounts'!V142</f>
        <v>0</v>
      </c>
      <c r="V191" s="581">
        <f>'O4 Summary by Class &amp; Accounts'!W142</f>
        <v>0</v>
      </c>
      <c r="W191" s="581">
        <f>'O4 Summary by Class &amp; Accounts'!X142</f>
        <v>0</v>
      </c>
      <c r="X191" s="583">
        <f t="shared" si="41"/>
        <v>16242.000000000002</v>
      </c>
      <c r="Y191" s="581"/>
      <c r="Z191" s="581"/>
      <c r="AA191" s="581"/>
      <c r="AB191" s="581"/>
      <c r="AC191" s="581"/>
      <c r="AD191" s="581"/>
      <c r="AE191" s="581"/>
      <c r="AF191" s="581"/>
      <c r="AG191" s="581"/>
      <c r="AH191" s="581"/>
      <c r="AI191" s="581"/>
      <c r="AJ191" s="581"/>
      <c r="AK191" s="581"/>
      <c r="AL191" s="581"/>
      <c r="AM191" s="581"/>
      <c r="AN191" s="581"/>
      <c r="AO191" s="581"/>
      <c r="AP191" s="581"/>
      <c r="AQ191" s="581"/>
      <c r="AR191" s="581"/>
      <c r="AS191" s="744"/>
      <c r="AV191" s="1640" t="s">
        <v>505</v>
      </c>
    </row>
    <row r="192" spans="1:48" s="603" customFormat="1" ht="25.5" x14ac:dyDescent="0.2">
      <c r="A192" s="1045">
        <v>5045</v>
      </c>
      <c r="B192" s="1044" t="s">
        <v>1584</v>
      </c>
      <c r="C192" s="583">
        <f t="shared" si="40"/>
        <v>5908</v>
      </c>
      <c r="D192" s="581">
        <f>'O4 Summary by Class &amp; Accounts'!E143</f>
        <v>3465.2161435177113</v>
      </c>
      <c r="E192" s="581">
        <f>'O4 Summary by Class &amp; Accounts'!F143</f>
        <v>887.13583872551874</v>
      </c>
      <c r="F192" s="581">
        <f>'O4 Summary by Class &amp; Accounts'!G143</f>
        <v>1358.79112899597</v>
      </c>
      <c r="G192" s="581">
        <f>'O4 Summary by Class &amp; Accounts'!H143</f>
        <v>0</v>
      </c>
      <c r="H192" s="581">
        <f>'O4 Summary by Class &amp; Accounts'!I143</f>
        <v>0</v>
      </c>
      <c r="I192" s="581">
        <f>'O4 Summary by Class &amp; Accounts'!J143</f>
        <v>0</v>
      </c>
      <c r="J192" s="581">
        <f>'O4 Summary by Class &amp; Accounts'!K143</f>
        <v>170.78150599411123</v>
      </c>
      <c r="K192" s="581">
        <f>'O4 Summary by Class &amp; Accounts'!L143</f>
        <v>14.262122092989795</v>
      </c>
      <c r="L192" s="581">
        <f>'O4 Summary by Class &amp; Accounts'!M143</f>
        <v>11.813260673699148</v>
      </c>
      <c r="M192" s="581">
        <f>'O4 Summary by Class &amp; Accounts'!N143</f>
        <v>0</v>
      </c>
      <c r="N192" s="581">
        <f>'O4 Summary by Class &amp; Accounts'!O143</f>
        <v>0</v>
      </c>
      <c r="O192" s="581">
        <f>'O4 Summary by Class &amp; Accounts'!P143</f>
        <v>0</v>
      </c>
      <c r="P192" s="581">
        <f>'O4 Summary by Class &amp; Accounts'!Q143</f>
        <v>0</v>
      </c>
      <c r="Q192" s="581">
        <f>'O4 Summary by Class &amp; Accounts'!R143</f>
        <v>0</v>
      </c>
      <c r="R192" s="581">
        <f>'O4 Summary by Class &amp; Accounts'!S143</f>
        <v>0</v>
      </c>
      <c r="S192" s="581">
        <f>'O4 Summary by Class &amp; Accounts'!T143</f>
        <v>0</v>
      </c>
      <c r="T192" s="581">
        <f>'O4 Summary by Class &amp; Accounts'!U143</f>
        <v>0</v>
      </c>
      <c r="U192" s="581">
        <f>'O4 Summary by Class &amp; Accounts'!V143</f>
        <v>0</v>
      </c>
      <c r="V192" s="581">
        <f>'O4 Summary by Class &amp; Accounts'!W143</f>
        <v>0</v>
      </c>
      <c r="W192" s="581">
        <f>'O4 Summary by Class &amp; Accounts'!X143</f>
        <v>0</v>
      </c>
      <c r="X192" s="583">
        <f t="shared" si="41"/>
        <v>5908</v>
      </c>
      <c r="Y192" s="581"/>
      <c r="Z192" s="581"/>
      <c r="AA192" s="581"/>
      <c r="AB192" s="581"/>
      <c r="AC192" s="581"/>
      <c r="AD192" s="581"/>
      <c r="AE192" s="581"/>
      <c r="AF192" s="581"/>
      <c r="AG192" s="581"/>
      <c r="AH192" s="581"/>
      <c r="AI192" s="581"/>
      <c r="AJ192" s="581"/>
      <c r="AK192" s="581"/>
      <c r="AL192" s="581"/>
      <c r="AM192" s="581"/>
      <c r="AN192" s="581"/>
      <c r="AO192" s="581"/>
      <c r="AP192" s="581"/>
      <c r="AQ192" s="581"/>
      <c r="AR192" s="581"/>
      <c r="AS192" s="744"/>
      <c r="AV192" s="1640" t="s">
        <v>505</v>
      </c>
    </row>
    <row r="193" spans="1:48" s="603" customFormat="1" ht="25.5" x14ac:dyDescent="0.2">
      <c r="A193" s="1045">
        <v>5050</v>
      </c>
      <c r="B193" s="1044" t="s">
        <v>537</v>
      </c>
      <c r="C193" s="583">
        <f t="shared" si="40"/>
        <v>464</v>
      </c>
      <c r="D193" s="581">
        <f>'O4 Summary by Class &amp; Accounts'!E144</f>
        <v>212.2799680796987</v>
      </c>
      <c r="E193" s="581">
        <f>'O4 Summary by Class &amp; Accounts'!F144</f>
        <v>87.11413519680616</v>
      </c>
      <c r="F193" s="581">
        <f>'O4 Summary by Class &amp; Accounts'!G144</f>
        <v>161.84717662825449</v>
      </c>
      <c r="G193" s="581">
        <f>'O4 Summary by Class &amp; Accounts'!H144</f>
        <v>0</v>
      </c>
      <c r="H193" s="581">
        <f>'O4 Summary by Class &amp; Accounts'!I144</f>
        <v>0</v>
      </c>
      <c r="I193" s="581">
        <f>'O4 Summary by Class &amp; Accounts'!J144</f>
        <v>0</v>
      </c>
      <c r="J193" s="581">
        <f>'O4 Summary by Class &amp; Accounts'!K144</f>
        <v>2.7147455780329373</v>
      </c>
      <c r="K193" s="581">
        <f>'O4 Summary by Class &amp; Accounts'!L144</f>
        <v>0</v>
      </c>
      <c r="L193" s="581">
        <f>'O4 Summary by Class &amp; Accounts'!M144</f>
        <v>4.3974517207687559E-2</v>
      </c>
      <c r="M193" s="581">
        <f>'O4 Summary by Class &amp; Accounts'!N144</f>
        <v>0</v>
      </c>
      <c r="N193" s="581">
        <f>'O4 Summary by Class &amp; Accounts'!O144</f>
        <v>0</v>
      </c>
      <c r="O193" s="581">
        <f>'O4 Summary by Class &amp; Accounts'!P144</f>
        <v>0</v>
      </c>
      <c r="P193" s="581">
        <f>'O4 Summary by Class &amp; Accounts'!Q144</f>
        <v>0</v>
      </c>
      <c r="Q193" s="581">
        <f>'O4 Summary by Class &amp; Accounts'!R144</f>
        <v>0</v>
      </c>
      <c r="R193" s="581">
        <f>'O4 Summary by Class &amp; Accounts'!S144</f>
        <v>0</v>
      </c>
      <c r="S193" s="581">
        <f>'O4 Summary by Class &amp; Accounts'!T144</f>
        <v>0</v>
      </c>
      <c r="T193" s="581">
        <f>'O4 Summary by Class &amp; Accounts'!U144</f>
        <v>0</v>
      </c>
      <c r="U193" s="581">
        <f>'O4 Summary by Class &amp; Accounts'!V144</f>
        <v>0</v>
      </c>
      <c r="V193" s="581">
        <f>'O4 Summary by Class &amp; Accounts'!W144</f>
        <v>0</v>
      </c>
      <c r="W193" s="581">
        <f>'O4 Summary by Class &amp; Accounts'!X144</f>
        <v>0</v>
      </c>
      <c r="X193" s="583">
        <f t="shared" si="41"/>
        <v>464</v>
      </c>
      <c r="Y193" s="581"/>
      <c r="Z193" s="581"/>
      <c r="AA193" s="581"/>
      <c r="AB193" s="581"/>
      <c r="AC193" s="581"/>
      <c r="AD193" s="581"/>
      <c r="AE193" s="581"/>
      <c r="AF193" s="581"/>
      <c r="AG193" s="581"/>
      <c r="AH193" s="581"/>
      <c r="AI193" s="581"/>
      <c r="AJ193" s="581"/>
      <c r="AK193" s="581"/>
      <c r="AL193" s="581"/>
      <c r="AM193" s="581"/>
      <c r="AN193" s="581"/>
      <c r="AO193" s="581"/>
      <c r="AP193" s="581"/>
      <c r="AQ193" s="581"/>
      <c r="AR193" s="581"/>
      <c r="AS193" s="744"/>
      <c r="AV193" s="1640" t="s">
        <v>505</v>
      </c>
    </row>
    <row r="194" spans="1:48" s="603" customFormat="1" ht="25.5" x14ac:dyDescent="0.2">
      <c r="A194" s="1045">
        <v>5055</v>
      </c>
      <c r="B194" s="1044" t="s">
        <v>1413</v>
      </c>
      <c r="C194" s="583">
        <f t="shared" si="40"/>
        <v>132331.99999999997</v>
      </c>
      <c r="D194" s="581">
        <f>'O4 Summary by Class &amp; Accounts'!E145</f>
        <v>79386.294603045171</v>
      </c>
      <c r="E194" s="581">
        <f>'O4 Summary by Class &amp; Accounts'!F145</f>
        <v>21706.855938196259</v>
      </c>
      <c r="F194" s="581">
        <f>'O4 Summary by Class &amp; Accounts'!G145</f>
        <v>29081.784720153442</v>
      </c>
      <c r="G194" s="581">
        <f>'O4 Summary by Class &amp; Accounts'!H145</f>
        <v>0</v>
      </c>
      <c r="H194" s="581">
        <f>'O4 Summary by Class &amp; Accounts'!I145</f>
        <v>0</v>
      </c>
      <c r="I194" s="581">
        <f>'O4 Summary by Class &amp; Accounts'!J145</f>
        <v>0</v>
      </c>
      <c r="J194" s="581">
        <f>'O4 Summary by Class &amp; Accounts'!K145</f>
        <v>1625.2560010884397</v>
      </c>
      <c r="K194" s="581">
        <f>'O4 Summary by Class &amp; Accounts'!L145</f>
        <v>289.86152505273702</v>
      </c>
      <c r="L194" s="581">
        <f>'O4 Summary by Class &amp; Accounts'!M145</f>
        <v>241.94721246391916</v>
      </c>
      <c r="M194" s="581">
        <f>'O4 Summary by Class &amp; Accounts'!N145</f>
        <v>0</v>
      </c>
      <c r="N194" s="581">
        <f>'O4 Summary by Class &amp; Accounts'!O145</f>
        <v>0</v>
      </c>
      <c r="O194" s="581">
        <f>'O4 Summary by Class &amp; Accounts'!P145</f>
        <v>0</v>
      </c>
      <c r="P194" s="581">
        <f>'O4 Summary by Class &amp; Accounts'!Q145</f>
        <v>0</v>
      </c>
      <c r="Q194" s="581">
        <f>'O4 Summary by Class &amp; Accounts'!R145</f>
        <v>0</v>
      </c>
      <c r="R194" s="581">
        <f>'O4 Summary by Class &amp; Accounts'!S145</f>
        <v>0</v>
      </c>
      <c r="S194" s="581">
        <f>'O4 Summary by Class &amp; Accounts'!T145</f>
        <v>0</v>
      </c>
      <c r="T194" s="581">
        <f>'O4 Summary by Class &amp; Accounts'!U145</f>
        <v>0</v>
      </c>
      <c r="U194" s="581">
        <f>'O4 Summary by Class &amp; Accounts'!V145</f>
        <v>0</v>
      </c>
      <c r="V194" s="581">
        <f>'O4 Summary by Class &amp; Accounts'!W145</f>
        <v>0</v>
      </c>
      <c r="W194" s="581">
        <f>'O4 Summary by Class &amp; Accounts'!X145</f>
        <v>0</v>
      </c>
      <c r="X194" s="583">
        <f t="shared" si="41"/>
        <v>132331.99999999997</v>
      </c>
      <c r="Y194" s="581"/>
      <c r="Z194" s="581"/>
      <c r="AA194" s="581"/>
      <c r="AB194" s="581"/>
      <c r="AC194" s="581"/>
      <c r="AD194" s="581"/>
      <c r="AE194" s="581"/>
      <c r="AF194" s="581"/>
      <c r="AG194" s="581"/>
      <c r="AH194" s="581"/>
      <c r="AI194" s="581"/>
      <c r="AJ194" s="581"/>
      <c r="AK194" s="581"/>
      <c r="AL194" s="581"/>
      <c r="AM194" s="581"/>
      <c r="AN194" s="581"/>
      <c r="AO194" s="581"/>
      <c r="AP194" s="581"/>
      <c r="AQ194" s="581"/>
      <c r="AR194" s="581"/>
      <c r="AS194" s="744"/>
      <c r="AV194" s="1640">
        <v>1850</v>
      </c>
    </row>
    <row r="195" spans="1:48" s="603" customFormat="1" ht="12.75" x14ac:dyDescent="0.2">
      <c r="A195" s="1045">
        <v>5065</v>
      </c>
      <c r="B195" s="1044" t="s">
        <v>1578</v>
      </c>
      <c r="C195" s="583">
        <f t="shared" si="40"/>
        <v>790446</v>
      </c>
      <c r="D195" s="581">
        <f>'O4 Summary by Class &amp; Accounts'!E146</f>
        <v>609500.33326626325</v>
      </c>
      <c r="E195" s="581">
        <f>'O4 Summary by Class &amp; Accounts'!F146</f>
        <v>146859.25676624692</v>
      </c>
      <c r="F195" s="581">
        <f>'O4 Summary by Class &amp; Accounts'!G146</f>
        <v>34086.409967489781</v>
      </c>
      <c r="G195" s="581">
        <f>'O4 Summary by Class &amp; Accounts'!H146</f>
        <v>0</v>
      </c>
      <c r="H195" s="581">
        <f>'O4 Summary by Class &amp; Accounts'!I146</f>
        <v>0</v>
      </c>
      <c r="I195" s="581">
        <f>'O4 Summary by Class &amp; Accounts'!J146</f>
        <v>0</v>
      </c>
      <c r="J195" s="581">
        <f>'O4 Summary by Class &amp; Accounts'!K146</f>
        <v>0</v>
      </c>
      <c r="K195" s="581">
        <f>'O4 Summary by Class &amp; Accounts'!L146</f>
        <v>0</v>
      </c>
      <c r="L195" s="581">
        <f>'O4 Summary by Class &amp; Accounts'!M146</f>
        <v>0</v>
      </c>
      <c r="M195" s="581">
        <f>'O4 Summary by Class &amp; Accounts'!N146</f>
        <v>0</v>
      </c>
      <c r="N195" s="581">
        <f>'O4 Summary by Class &amp; Accounts'!O146</f>
        <v>0</v>
      </c>
      <c r="O195" s="581">
        <f>'O4 Summary by Class &amp; Accounts'!P146</f>
        <v>0</v>
      </c>
      <c r="P195" s="581">
        <f>'O4 Summary by Class &amp; Accounts'!Q146</f>
        <v>0</v>
      </c>
      <c r="Q195" s="581">
        <f>'O4 Summary by Class &amp; Accounts'!R146</f>
        <v>0</v>
      </c>
      <c r="R195" s="581">
        <f>'O4 Summary by Class &amp; Accounts'!S146</f>
        <v>0</v>
      </c>
      <c r="S195" s="581">
        <f>'O4 Summary by Class &amp; Accounts'!T146</f>
        <v>0</v>
      </c>
      <c r="T195" s="581">
        <f>'O4 Summary by Class &amp; Accounts'!U146</f>
        <v>0</v>
      </c>
      <c r="U195" s="581">
        <f>'O4 Summary by Class &amp; Accounts'!V146</f>
        <v>0</v>
      </c>
      <c r="V195" s="581">
        <f>'O4 Summary by Class &amp; Accounts'!W146</f>
        <v>0</v>
      </c>
      <c r="W195" s="581">
        <f>'O4 Summary by Class &amp; Accounts'!X146</f>
        <v>0</v>
      </c>
      <c r="X195" s="583">
        <f t="shared" si="41"/>
        <v>790446</v>
      </c>
      <c r="Y195" s="581"/>
      <c r="Z195" s="581"/>
      <c r="AA195" s="581"/>
      <c r="AB195" s="581"/>
      <c r="AC195" s="581"/>
      <c r="AD195" s="581"/>
      <c r="AE195" s="581"/>
      <c r="AF195" s="581"/>
      <c r="AG195" s="581"/>
      <c r="AH195" s="581"/>
      <c r="AI195" s="581"/>
      <c r="AJ195" s="581"/>
      <c r="AK195" s="581"/>
      <c r="AL195" s="581"/>
      <c r="AM195" s="581"/>
      <c r="AN195" s="581"/>
      <c r="AO195" s="581"/>
      <c r="AP195" s="581"/>
      <c r="AQ195" s="581"/>
      <c r="AR195" s="581"/>
      <c r="AS195" s="744"/>
      <c r="AV195" s="1640" t="s">
        <v>774</v>
      </c>
    </row>
    <row r="196" spans="1:48" s="603" customFormat="1" ht="12.75" x14ac:dyDescent="0.2">
      <c r="A196" s="1045">
        <v>5070</v>
      </c>
      <c r="B196" s="1044" t="s">
        <v>1579</v>
      </c>
      <c r="C196" s="583">
        <f t="shared" si="40"/>
        <v>420025.00000000006</v>
      </c>
      <c r="D196" s="581">
        <f>'O4 Summary by Class &amp; Accounts'!E147</f>
        <v>310018.45238095243</v>
      </c>
      <c r="E196" s="581">
        <f>'O4 Summary by Class &amp; Accounts'!F147</f>
        <v>30152.765225428779</v>
      </c>
      <c r="F196" s="581">
        <f>'O4 Summary by Class &amp; Accounts'!G147</f>
        <v>3594.7502653110128</v>
      </c>
      <c r="G196" s="581">
        <f>'O4 Summary by Class &amp; Accounts'!H147</f>
        <v>0</v>
      </c>
      <c r="H196" s="581">
        <f>'O4 Summary by Class &amp; Accounts'!I147</f>
        <v>0</v>
      </c>
      <c r="I196" s="581">
        <f>'O4 Summary by Class &amp; Accounts'!J147</f>
        <v>0</v>
      </c>
      <c r="J196" s="581">
        <f>'O4 Summary by Class &amp; Accounts'!K147</f>
        <v>71593.046283934134</v>
      </c>
      <c r="K196" s="581">
        <f>'O4 Summary by Class &amp; Accounts'!L147</f>
        <v>2588.2201910239291</v>
      </c>
      <c r="L196" s="581">
        <f>'O4 Summary by Class &amp; Accounts'!M147</f>
        <v>2077.7656533497657</v>
      </c>
      <c r="M196" s="581">
        <f>'O4 Summary by Class &amp; Accounts'!N147</f>
        <v>0</v>
      </c>
      <c r="N196" s="581">
        <f>'O4 Summary by Class &amp; Accounts'!O147</f>
        <v>0</v>
      </c>
      <c r="O196" s="581">
        <f>'O4 Summary by Class &amp; Accounts'!P147</f>
        <v>0</v>
      </c>
      <c r="P196" s="581">
        <f>'O4 Summary by Class &amp; Accounts'!Q147</f>
        <v>0</v>
      </c>
      <c r="Q196" s="581">
        <f>'O4 Summary by Class &amp; Accounts'!R147</f>
        <v>0</v>
      </c>
      <c r="R196" s="581">
        <f>'O4 Summary by Class &amp; Accounts'!S147</f>
        <v>0</v>
      </c>
      <c r="S196" s="581">
        <f>'O4 Summary by Class &amp; Accounts'!T147</f>
        <v>0</v>
      </c>
      <c r="T196" s="581">
        <f>'O4 Summary by Class &amp; Accounts'!U147</f>
        <v>0</v>
      </c>
      <c r="U196" s="581">
        <f>'O4 Summary by Class &amp; Accounts'!V147</f>
        <v>0</v>
      </c>
      <c r="V196" s="581">
        <f>'O4 Summary by Class &amp; Accounts'!W147</f>
        <v>0</v>
      </c>
      <c r="W196" s="581">
        <f>'O4 Summary by Class &amp; Accounts'!X147</f>
        <v>0</v>
      </c>
      <c r="X196" s="583">
        <f t="shared" si="41"/>
        <v>420025.00000000006</v>
      </c>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744"/>
      <c r="AV196" s="1640" t="s">
        <v>704</v>
      </c>
    </row>
    <row r="197" spans="1:48" s="603" customFormat="1" ht="12.75" x14ac:dyDescent="0.2">
      <c r="A197" s="1045">
        <v>5075</v>
      </c>
      <c r="B197" s="1044" t="s">
        <v>1580</v>
      </c>
      <c r="C197" s="583">
        <f t="shared" si="40"/>
        <v>90475.000000000015</v>
      </c>
      <c r="D197" s="581">
        <f>'O4 Summary by Class &amp; Accounts'!E148</f>
        <v>66779.166666666672</v>
      </c>
      <c r="E197" s="581">
        <f>'O4 Summary by Class &amp; Accounts'!F148</f>
        <v>6495.0215672178292</v>
      </c>
      <c r="F197" s="581">
        <f>'O4 Summary by Class &amp; Accounts'!G148</f>
        <v>774.32302899592617</v>
      </c>
      <c r="G197" s="581">
        <f>'O4 Summary by Class &amp; Accounts'!H148</f>
        <v>0</v>
      </c>
      <c r="H197" s="581">
        <f>'O4 Summary by Class &amp; Accounts'!I148</f>
        <v>0</v>
      </c>
      <c r="I197" s="581">
        <f>'O4 Summary by Class &amp; Accounts'!J148</f>
        <v>0</v>
      </c>
      <c r="J197" s="581">
        <f>'O4 Summary by Class &amp; Accounts'!K148</f>
        <v>15421.417445482866</v>
      </c>
      <c r="K197" s="581">
        <f>'O4 Summary by Class &amp; Accounts'!L148</f>
        <v>557.51258087706685</v>
      </c>
      <c r="L197" s="581">
        <f>'O4 Summary by Class &amp; Accounts'!M148</f>
        <v>447.55871075964535</v>
      </c>
      <c r="M197" s="581">
        <f>'O4 Summary by Class &amp; Accounts'!N148</f>
        <v>0</v>
      </c>
      <c r="N197" s="581">
        <f>'O4 Summary by Class &amp; Accounts'!O148</f>
        <v>0</v>
      </c>
      <c r="O197" s="581">
        <f>'O4 Summary by Class &amp; Accounts'!P148</f>
        <v>0</v>
      </c>
      <c r="P197" s="581">
        <f>'O4 Summary by Class &amp; Accounts'!Q148</f>
        <v>0</v>
      </c>
      <c r="Q197" s="581">
        <f>'O4 Summary by Class &amp; Accounts'!R148</f>
        <v>0</v>
      </c>
      <c r="R197" s="581">
        <f>'O4 Summary by Class &amp; Accounts'!S148</f>
        <v>0</v>
      </c>
      <c r="S197" s="581">
        <f>'O4 Summary by Class &amp; Accounts'!T148</f>
        <v>0</v>
      </c>
      <c r="T197" s="581">
        <f>'O4 Summary by Class &amp; Accounts'!U148</f>
        <v>0</v>
      </c>
      <c r="U197" s="581">
        <f>'O4 Summary by Class &amp; Accounts'!V148</f>
        <v>0</v>
      </c>
      <c r="V197" s="581">
        <f>'O4 Summary by Class &amp; Accounts'!W148</f>
        <v>0</v>
      </c>
      <c r="W197" s="581">
        <f>'O4 Summary by Class &amp; Accounts'!X148</f>
        <v>0</v>
      </c>
      <c r="X197" s="583">
        <f t="shared" si="41"/>
        <v>90475.000000000015</v>
      </c>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744"/>
      <c r="AV197" s="1640" t="s">
        <v>704</v>
      </c>
    </row>
    <row r="198" spans="1:48" s="603" customFormat="1" ht="12.75" x14ac:dyDescent="0.2">
      <c r="A198" s="1045">
        <v>5085</v>
      </c>
      <c r="B198" s="1044" t="s">
        <v>1561</v>
      </c>
      <c r="C198" s="583">
        <f t="shared" si="40"/>
        <v>1012927.0000000001</v>
      </c>
      <c r="D198" s="581">
        <f>'O4 Summary by Class &amp; Accounts'!E149</f>
        <v>615267.83560154494</v>
      </c>
      <c r="E198" s="581">
        <f>'O4 Summary by Class &amp; Accounts'!F149</f>
        <v>144423.66884085769</v>
      </c>
      <c r="F198" s="581">
        <f>'O4 Summary by Class &amp; Accounts'!G149</f>
        <v>233712.96508744269</v>
      </c>
      <c r="G198" s="581">
        <f>'O4 Summary by Class &amp; Accounts'!H149</f>
        <v>0</v>
      </c>
      <c r="H198" s="581">
        <f>'O4 Summary by Class &amp; Accounts'!I149</f>
        <v>0</v>
      </c>
      <c r="I198" s="581">
        <f>'O4 Summary by Class &amp; Accounts'!J149</f>
        <v>0</v>
      </c>
      <c r="J198" s="581">
        <f>'O4 Summary by Class &amp; Accounts'!K149</f>
        <v>16062.137654807688</v>
      </c>
      <c r="K198" s="581">
        <f>'O4 Summary by Class &amp; Accounts'!L149</f>
        <v>1884.370585194765</v>
      </c>
      <c r="L198" s="581">
        <f>'O4 Summary by Class &amp; Accounts'!M149</f>
        <v>1576.0222301523356</v>
      </c>
      <c r="M198" s="581">
        <f>'O4 Summary by Class &amp; Accounts'!N149</f>
        <v>0</v>
      </c>
      <c r="N198" s="581">
        <f>'O4 Summary by Class &amp; Accounts'!O149</f>
        <v>0</v>
      </c>
      <c r="O198" s="581">
        <f>'O4 Summary by Class &amp; Accounts'!P149</f>
        <v>0</v>
      </c>
      <c r="P198" s="581">
        <f>'O4 Summary by Class &amp; Accounts'!Q149</f>
        <v>0</v>
      </c>
      <c r="Q198" s="581">
        <f>'O4 Summary by Class &amp; Accounts'!R149</f>
        <v>0</v>
      </c>
      <c r="R198" s="581">
        <f>'O4 Summary by Class &amp; Accounts'!S149</f>
        <v>0</v>
      </c>
      <c r="S198" s="581">
        <f>'O4 Summary by Class &amp; Accounts'!T149</f>
        <v>0</v>
      </c>
      <c r="T198" s="581">
        <f>'O4 Summary by Class &amp; Accounts'!U149</f>
        <v>0</v>
      </c>
      <c r="U198" s="581">
        <f>'O4 Summary by Class &amp; Accounts'!V149</f>
        <v>0</v>
      </c>
      <c r="V198" s="581">
        <f>'O4 Summary by Class &amp; Accounts'!W149</f>
        <v>0</v>
      </c>
      <c r="W198" s="581">
        <f>'O4 Summary by Class &amp; Accounts'!X149</f>
        <v>0</v>
      </c>
      <c r="X198" s="583">
        <f t="shared" si="41"/>
        <v>1012927.0000000001</v>
      </c>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744"/>
      <c r="AV198" s="1640" t="s">
        <v>108</v>
      </c>
    </row>
    <row r="199" spans="1:48" s="603" customFormat="1" ht="25.5" x14ac:dyDescent="0.2">
      <c r="A199" s="1045">
        <v>5090</v>
      </c>
      <c r="B199" s="1044" t="s">
        <v>1562</v>
      </c>
      <c r="C199" s="583">
        <f t="shared" si="40"/>
        <v>0</v>
      </c>
      <c r="D199" s="581">
        <f>'O4 Summary by Class &amp; Accounts'!E150</f>
        <v>0</v>
      </c>
      <c r="E199" s="581">
        <f>'O4 Summary by Class &amp; Accounts'!F150</f>
        <v>0</v>
      </c>
      <c r="F199" s="581">
        <f>'O4 Summary by Class &amp; Accounts'!G150</f>
        <v>0</v>
      </c>
      <c r="G199" s="581">
        <f>'O4 Summary by Class &amp; Accounts'!H150</f>
        <v>0</v>
      </c>
      <c r="H199" s="581">
        <f>'O4 Summary by Class &amp; Accounts'!I150</f>
        <v>0</v>
      </c>
      <c r="I199" s="581">
        <f>'O4 Summary by Class &amp; Accounts'!J150</f>
        <v>0</v>
      </c>
      <c r="J199" s="581">
        <f>'O4 Summary by Class &amp; Accounts'!K150</f>
        <v>0</v>
      </c>
      <c r="K199" s="581">
        <f>'O4 Summary by Class &amp; Accounts'!L150</f>
        <v>0</v>
      </c>
      <c r="L199" s="581">
        <f>'O4 Summary by Class &amp; Accounts'!M150</f>
        <v>0</v>
      </c>
      <c r="M199" s="581">
        <f>'O4 Summary by Class &amp; Accounts'!N150</f>
        <v>0</v>
      </c>
      <c r="N199" s="581">
        <f>'O4 Summary by Class &amp; Accounts'!O150</f>
        <v>0</v>
      </c>
      <c r="O199" s="581">
        <f>'O4 Summary by Class &amp; Accounts'!P150</f>
        <v>0</v>
      </c>
      <c r="P199" s="581">
        <f>'O4 Summary by Class &amp; Accounts'!Q150</f>
        <v>0</v>
      </c>
      <c r="Q199" s="581">
        <f>'O4 Summary by Class &amp; Accounts'!R150</f>
        <v>0</v>
      </c>
      <c r="R199" s="581">
        <f>'O4 Summary by Class &amp; Accounts'!S150</f>
        <v>0</v>
      </c>
      <c r="S199" s="581">
        <f>'O4 Summary by Class &amp; Accounts'!T150</f>
        <v>0</v>
      </c>
      <c r="T199" s="581">
        <f>'O4 Summary by Class &amp; Accounts'!U150</f>
        <v>0</v>
      </c>
      <c r="U199" s="581">
        <f>'O4 Summary by Class &amp; Accounts'!V150</f>
        <v>0</v>
      </c>
      <c r="V199" s="581">
        <f>'O4 Summary by Class &amp; Accounts'!W150</f>
        <v>0</v>
      </c>
      <c r="W199" s="581">
        <f>'O4 Summary by Class &amp; Accounts'!X150</f>
        <v>0</v>
      </c>
      <c r="X199" s="583">
        <f t="shared" si="41"/>
        <v>0</v>
      </c>
      <c r="Y199" s="581"/>
      <c r="Z199" s="581"/>
      <c r="AA199" s="581"/>
      <c r="AB199" s="581"/>
      <c r="AC199" s="581"/>
      <c r="AD199" s="581"/>
      <c r="AE199" s="581"/>
      <c r="AF199" s="581"/>
      <c r="AG199" s="581"/>
      <c r="AH199" s="581"/>
      <c r="AI199" s="581"/>
      <c r="AJ199" s="581"/>
      <c r="AK199" s="581"/>
      <c r="AL199" s="581"/>
      <c r="AM199" s="581"/>
      <c r="AN199" s="581"/>
      <c r="AO199" s="581"/>
      <c r="AP199" s="581"/>
      <c r="AQ199" s="581"/>
      <c r="AR199" s="581"/>
      <c r="AS199" s="744"/>
      <c r="AV199" s="1640" t="s">
        <v>505</v>
      </c>
    </row>
    <row r="200" spans="1:48" s="603" customFormat="1" ht="25.5" x14ac:dyDescent="0.2">
      <c r="A200" s="1045">
        <v>5095</v>
      </c>
      <c r="B200" s="1044" t="s">
        <v>1563</v>
      </c>
      <c r="C200" s="583">
        <f t="shared" si="40"/>
        <v>166694</v>
      </c>
      <c r="D200" s="581">
        <f>'O4 Summary by Class &amp; Accounts'!E151</f>
        <v>98578.245470834663</v>
      </c>
      <c r="E200" s="581">
        <f>'O4 Summary by Class &amp; Accounts'!F151</f>
        <v>24686.300451880474</v>
      </c>
      <c r="F200" s="581">
        <f>'O4 Summary by Class &amp; Accounts'!G151</f>
        <v>40011.069885213459</v>
      </c>
      <c r="G200" s="581">
        <f>'O4 Summary by Class &amp; Accounts'!H151</f>
        <v>0</v>
      </c>
      <c r="H200" s="581">
        <f>'O4 Summary by Class &amp; Accounts'!I151</f>
        <v>0</v>
      </c>
      <c r="I200" s="581">
        <f>'O4 Summary by Class &amp; Accounts'!J151</f>
        <v>0</v>
      </c>
      <c r="J200" s="581">
        <f>'O4 Summary by Class &amp; Accounts'!K151</f>
        <v>2650.4780588226822</v>
      </c>
      <c r="K200" s="581">
        <f>'O4 Summary by Class &amp; Accounts'!L151</f>
        <v>420.41625490059636</v>
      </c>
      <c r="L200" s="581">
        <f>'O4 Summary by Class &amp; Accounts'!M151</f>
        <v>347.48987834814756</v>
      </c>
      <c r="M200" s="581">
        <f>'O4 Summary by Class &amp; Accounts'!N151</f>
        <v>0</v>
      </c>
      <c r="N200" s="581">
        <f>'O4 Summary by Class &amp; Accounts'!O151</f>
        <v>0</v>
      </c>
      <c r="O200" s="581">
        <f>'O4 Summary by Class &amp; Accounts'!P151</f>
        <v>0</v>
      </c>
      <c r="P200" s="581">
        <f>'O4 Summary by Class &amp; Accounts'!Q151</f>
        <v>0</v>
      </c>
      <c r="Q200" s="581">
        <f>'O4 Summary by Class &amp; Accounts'!R151</f>
        <v>0</v>
      </c>
      <c r="R200" s="581">
        <f>'O4 Summary by Class &amp; Accounts'!S151</f>
        <v>0</v>
      </c>
      <c r="S200" s="581">
        <f>'O4 Summary by Class &amp; Accounts'!T151</f>
        <v>0</v>
      </c>
      <c r="T200" s="581">
        <f>'O4 Summary by Class &amp; Accounts'!U151</f>
        <v>0</v>
      </c>
      <c r="U200" s="581">
        <f>'O4 Summary by Class &amp; Accounts'!V151</f>
        <v>0</v>
      </c>
      <c r="V200" s="581">
        <f>'O4 Summary by Class &amp; Accounts'!W151</f>
        <v>0</v>
      </c>
      <c r="W200" s="581">
        <f>'O4 Summary by Class &amp; Accounts'!X151</f>
        <v>0</v>
      </c>
      <c r="X200" s="583">
        <f t="shared" si="41"/>
        <v>166694</v>
      </c>
      <c r="Y200" s="581"/>
      <c r="Z200" s="581"/>
      <c r="AA200" s="581"/>
      <c r="AB200" s="581"/>
      <c r="AC200" s="581"/>
      <c r="AD200" s="581"/>
      <c r="AE200" s="581"/>
      <c r="AF200" s="581"/>
      <c r="AG200" s="581"/>
      <c r="AH200" s="581"/>
      <c r="AI200" s="581"/>
      <c r="AJ200" s="581"/>
      <c r="AK200" s="581"/>
      <c r="AL200" s="581"/>
      <c r="AM200" s="581"/>
      <c r="AN200" s="581"/>
      <c r="AO200" s="581"/>
      <c r="AP200" s="581"/>
      <c r="AQ200" s="581"/>
      <c r="AR200" s="581"/>
      <c r="AS200" s="744"/>
      <c r="AV200" s="1640" t="s">
        <v>504</v>
      </c>
    </row>
    <row r="201" spans="1:48" s="603" customFormat="1" ht="12.75" x14ac:dyDescent="0.2">
      <c r="A201" s="1045">
        <v>5096</v>
      </c>
      <c r="B201" s="1044" t="s">
        <v>1406</v>
      </c>
      <c r="C201" s="583">
        <f t="shared" si="40"/>
        <v>0</v>
      </c>
      <c r="D201" s="581">
        <f>'O4 Summary by Class &amp; Accounts'!E152</f>
        <v>0</v>
      </c>
      <c r="E201" s="581">
        <f>'O4 Summary by Class &amp; Accounts'!F152</f>
        <v>0</v>
      </c>
      <c r="F201" s="581">
        <f>'O4 Summary by Class &amp; Accounts'!G152</f>
        <v>0</v>
      </c>
      <c r="G201" s="581">
        <f>'O4 Summary by Class &amp; Accounts'!H152</f>
        <v>0</v>
      </c>
      <c r="H201" s="581">
        <f>'O4 Summary by Class &amp; Accounts'!I152</f>
        <v>0</v>
      </c>
      <c r="I201" s="581">
        <f>'O4 Summary by Class &amp; Accounts'!J152</f>
        <v>0</v>
      </c>
      <c r="J201" s="581">
        <f>'O4 Summary by Class &amp; Accounts'!K152</f>
        <v>0</v>
      </c>
      <c r="K201" s="581">
        <f>'O4 Summary by Class &amp; Accounts'!L152</f>
        <v>0</v>
      </c>
      <c r="L201" s="581">
        <f>'O4 Summary by Class &amp; Accounts'!M152</f>
        <v>0</v>
      </c>
      <c r="M201" s="581">
        <f>'O4 Summary by Class &amp; Accounts'!N152</f>
        <v>0</v>
      </c>
      <c r="N201" s="581">
        <f>'O4 Summary by Class &amp; Accounts'!O152</f>
        <v>0</v>
      </c>
      <c r="O201" s="581">
        <f>'O4 Summary by Class &amp; Accounts'!P152</f>
        <v>0</v>
      </c>
      <c r="P201" s="581">
        <f>'O4 Summary by Class &amp; Accounts'!Q152</f>
        <v>0</v>
      </c>
      <c r="Q201" s="581">
        <f>'O4 Summary by Class &amp; Accounts'!R152</f>
        <v>0</v>
      </c>
      <c r="R201" s="581">
        <f>'O4 Summary by Class &amp; Accounts'!S152</f>
        <v>0</v>
      </c>
      <c r="S201" s="581">
        <f>'O4 Summary by Class &amp; Accounts'!T152</f>
        <v>0</v>
      </c>
      <c r="T201" s="581">
        <f>'O4 Summary by Class &amp; Accounts'!U152</f>
        <v>0</v>
      </c>
      <c r="U201" s="581">
        <f>'O4 Summary by Class &amp; Accounts'!V152</f>
        <v>0</v>
      </c>
      <c r="V201" s="581">
        <f>'O4 Summary by Class &amp; Accounts'!W152</f>
        <v>0</v>
      </c>
      <c r="W201" s="581">
        <f>'O4 Summary by Class &amp; Accounts'!X152</f>
        <v>0</v>
      </c>
      <c r="X201" s="583">
        <f t="shared" si="41"/>
        <v>0</v>
      </c>
      <c r="Y201" s="581"/>
      <c r="Z201" s="581"/>
      <c r="AA201" s="581"/>
      <c r="AB201" s="581"/>
      <c r="AC201" s="581"/>
      <c r="AD201" s="581"/>
      <c r="AE201" s="581"/>
      <c r="AF201" s="581"/>
      <c r="AG201" s="581"/>
      <c r="AH201" s="581"/>
      <c r="AI201" s="581"/>
      <c r="AJ201" s="581"/>
      <c r="AK201" s="581"/>
      <c r="AL201" s="581"/>
      <c r="AM201" s="581"/>
      <c r="AN201" s="581"/>
      <c r="AO201" s="581"/>
      <c r="AP201" s="581"/>
      <c r="AQ201" s="581"/>
      <c r="AR201" s="581"/>
      <c r="AS201" s="744"/>
      <c r="AV201" s="1640" t="s">
        <v>1082</v>
      </c>
    </row>
    <row r="202" spans="1:48" s="603" customFormat="1" ht="12.75" x14ac:dyDescent="0.2">
      <c r="A202" s="1045">
        <v>5105</v>
      </c>
      <c r="B202" s="1044" t="s">
        <v>1337</v>
      </c>
      <c r="C202" s="583">
        <f t="shared" si="40"/>
        <v>0</v>
      </c>
      <c r="D202" s="581">
        <f>'O4 Summary by Class &amp; Accounts'!E153</f>
        <v>0</v>
      </c>
      <c r="E202" s="581">
        <f>'O4 Summary by Class &amp; Accounts'!F153</f>
        <v>0</v>
      </c>
      <c r="F202" s="581">
        <f>'O4 Summary by Class &amp; Accounts'!G153</f>
        <v>0</v>
      </c>
      <c r="G202" s="581">
        <f>'O4 Summary by Class &amp; Accounts'!H153</f>
        <v>0</v>
      </c>
      <c r="H202" s="581">
        <f>'O4 Summary by Class &amp; Accounts'!I153</f>
        <v>0</v>
      </c>
      <c r="I202" s="581">
        <f>'O4 Summary by Class &amp; Accounts'!J153</f>
        <v>0</v>
      </c>
      <c r="J202" s="581">
        <f>'O4 Summary by Class &amp; Accounts'!K153</f>
        <v>0</v>
      </c>
      <c r="K202" s="581">
        <f>'O4 Summary by Class &amp; Accounts'!L153</f>
        <v>0</v>
      </c>
      <c r="L202" s="581">
        <f>'O4 Summary by Class &amp; Accounts'!M153</f>
        <v>0</v>
      </c>
      <c r="M202" s="581">
        <f>'O4 Summary by Class &amp; Accounts'!N153</f>
        <v>0</v>
      </c>
      <c r="N202" s="581">
        <f>'O4 Summary by Class &amp; Accounts'!O153</f>
        <v>0</v>
      </c>
      <c r="O202" s="581">
        <f>'O4 Summary by Class &amp; Accounts'!P153</f>
        <v>0</v>
      </c>
      <c r="P202" s="581">
        <f>'O4 Summary by Class &amp; Accounts'!Q153</f>
        <v>0</v>
      </c>
      <c r="Q202" s="581">
        <f>'O4 Summary by Class &amp; Accounts'!R153</f>
        <v>0</v>
      </c>
      <c r="R202" s="581">
        <f>'O4 Summary by Class &amp; Accounts'!S153</f>
        <v>0</v>
      </c>
      <c r="S202" s="581">
        <f>'O4 Summary by Class &amp; Accounts'!T153</f>
        <v>0</v>
      </c>
      <c r="T202" s="581">
        <f>'O4 Summary by Class &amp; Accounts'!U153</f>
        <v>0</v>
      </c>
      <c r="U202" s="581">
        <f>'O4 Summary by Class &amp; Accounts'!V153</f>
        <v>0</v>
      </c>
      <c r="V202" s="581">
        <f>'O4 Summary by Class &amp; Accounts'!W153</f>
        <v>0</v>
      </c>
      <c r="W202" s="581">
        <f>'O4 Summary by Class &amp; Accounts'!X153</f>
        <v>0</v>
      </c>
      <c r="X202" s="583">
        <f t="shared" si="41"/>
        <v>0</v>
      </c>
      <c r="Y202" s="581"/>
      <c r="Z202" s="581"/>
      <c r="AA202" s="581"/>
      <c r="AB202" s="581"/>
      <c r="AC202" s="581"/>
      <c r="AD202" s="581"/>
      <c r="AE202" s="581"/>
      <c r="AF202" s="581"/>
      <c r="AG202" s="581"/>
      <c r="AH202" s="581"/>
      <c r="AI202" s="581"/>
      <c r="AJ202" s="581"/>
      <c r="AK202" s="581"/>
      <c r="AL202" s="581"/>
      <c r="AM202" s="581"/>
      <c r="AN202" s="581"/>
      <c r="AO202" s="581"/>
      <c r="AP202" s="581"/>
      <c r="AQ202" s="581"/>
      <c r="AR202" s="581"/>
      <c r="AS202" s="744"/>
      <c r="AV202" s="1640" t="s">
        <v>108</v>
      </c>
    </row>
    <row r="203" spans="1:48" s="603" customFormat="1" ht="25.5" x14ac:dyDescent="0.2">
      <c r="A203" s="1045">
        <v>5110</v>
      </c>
      <c r="B203" s="1044" t="s">
        <v>1407</v>
      </c>
      <c r="C203" s="583">
        <f t="shared" si="40"/>
        <v>147451.99999999997</v>
      </c>
      <c r="D203" s="581">
        <f>'O4 Summary by Class &amp; Accounts'!E154</f>
        <v>77091.641133250901</v>
      </c>
      <c r="E203" s="581">
        <f>'O4 Summary by Class &amp; Accounts'!F154</f>
        <v>22094.2886704989</v>
      </c>
      <c r="F203" s="581">
        <f>'O4 Summary by Class &amp; Accounts'!G154</f>
        <v>46456.913166260703</v>
      </c>
      <c r="G203" s="581">
        <f>'O4 Summary by Class &amp; Accounts'!H154</f>
        <v>0</v>
      </c>
      <c r="H203" s="581">
        <f>'O4 Summary by Class &amp; Accounts'!I154</f>
        <v>0</v>
      </c>
      <c r="I203" s="581">
        <f>'O4 Summary by Class &amp; Accounts'!J154</f>
        <v>0</v>
      </c>
      <c r="J203" s="581">
        <f>'O4 Summary by Class &amp; Accounts'!K154</f>
        <v>1610.8673242430225</v>
      </c>
      <c r="K203" s="581">
        <f>'O4 Summary by Class &amp; Accounts'!L154</f>
        <v>79.176781010624268</v>
      </c>
      <c r="L203" s="581">
        <f>'O4 Summary by Class &amp; Accounts'!M154</f>
        <v>119.11292473585083</v>
      </c>
      <c r="M203" s="581">
        <f>'O4 Summary by Class &amp; Accounts'!N154</f>
        <v>0</v>
      </c>
      <c r="N203" s="581">
        <f>'O4 Summary by Class &amp; Accounts'!O154</f>
        <v>0</v>
      </c>
      <c r="O203" s="581">
        <f>'O4 Summary by Class &amp; Accounts'!P154</f>
        <v>0</v>
      </c>
      <c r="P203" s="581">
        <f>'O4 Summary by Class &amp; Accounts'!Q154</f>
        <v>0</v>
      </c>
      <c r="Q203" s="581">
        <f>'O4 Summary by Class &amp; Accounts'!R154</f>
        <v>0</v>
      </c>
      <c r="R203" s="581">
        <f>'O4 Summary by Class &amp; Accounts'!S154</f>
        <v>0</v>
      </c>
      <c r="S203" s="581">
        <f>'O4 Summary by Class &amp; Accounts'!T154</f>
        <v>0</v>
      </c>
      <c r="T203" s="581">
        <f>'O4 Summary by Class &amp; Accounts'!U154</f>
        <v>0</v>
      </c>
      <c r="U203" s="581">
        <f>'O4 Summary by Class &amp; Accounts'!V154</f>
        <v>0</v>
      </c>
      <c r="V203" s="581">
        <f>'O4 Summary by Class &amp; Accounts'!W154</f>
        <v>0</v>
      </c>
      <c r="W203" s="581">
        <f>'O4 Summary by Class &amp; Accounts'!X154</f>
        <v>0</v>
      </c>
      <c r="X203" s="583">
        <f t="shared" si="41"/>
        <v>147451.99999999997</v>
      </c>
      <c r="Y203" s="581"/>
      <c r="Z203" s="581"/>
      <c r="AA203" s="581"/>
      <c r="AB203" s="581"/>
      <c r="AC203" s="581"/>
      <c r="AD203" s="581"/>
      <c r="AE203" s="581"/>
      <c r="AF203" s="581"/>
      <c r="AG203" s="581"/>
      <c r="AH203" s="581"/>
      <c r="AI203" s="581"/>
      <c r="AJ203" s="581"/>
      <c r="AK203" s="581"/>
      <c r="AL203" s="581"/>
      <c r="AM203" s="581"/>
      <c r="AN203" s="581"/>
      <c r="AO203" s="581"/>
      <c r="AP203" s="581"/>
      <c r="AQ203" s="581"/>
      <c r="AR203" s="581"/>
      <c r="AS203" s="744"/>
      <c r="AV203" s="1640">
        <v>1808</v>
      </c>
    </row>
    <row r="204" spans="1:48" s="603" customFormat="1" ht="25.5" x14ac:dyDescent="0.2">
      <c r="A204" s="1045">
        <v>5112</v>
      </c>
      <c r="B204" s="1044" t="s">
        <v>1371</v>
      </c>
      <c r="C204" s="583">
        <f t="shared" si="40"/>
        <v>0</v>
      </c>
      <c r="D204" s="581">
        <f>'O4 Summary by Class &amp; Accounts'!E155</f>
        <v>0</v>
      </c>
      <c r="E204" s="581">
        <f>'O4 Summary by Class &amp; Accounts'!F155</f>
        <v>0</v>
      </c>
      <c r="F204" s="581">
        <f>'O4 Summary by Class &amp; Accounts'!G155</f>
        <v>0</v>
      </c>
      <c r="G204" s="581">
        <f>'O4 Summary by Class &amp; Accounts'!H155</f>
        <v>0</v>
      </c>
      <c r="H204" s="581">
        <f>'O4 Summary by Class &amp; Accounts'!I155</f>
        <v>0</v>
      </c>
      <c r="I204" s="581">
        <f>'O4 Summary by Class &amp; Accounts'!J155</f>
        <v>0</v>
      </c>
      <c r="J204" s="581">
        <f>'O4 Summary by Class &amp; Accounts'!K155</f>
        <v>0</v>
      </c>
      <c r="K204" s="581">
        <f>'O4 Summary by Class &amp; Accounts'!L155</f>
        <v>0</v>
      </c>
      <c r="L204" s="581">
        <f>'O4 Summary by Class &amp; Accounts'!M155</f>
        <v>0</v>
      </c>
      <c r="M204" s="581">
        <f>'O4 Summary by Class &amp; Accounts'!N155</f>
        <v>0</v>
      </c>
      <c r="N204" s="581">
        <f>'O4 Summary by Class &amp; Accounts'!O155</f>
        <v>0</v>
      </c>
      <c r="O204" s="581">
        <f>'O4 Summary by Class &amp; Accounts'!P155</f>
        <v>0</v>
      </c>
      <c r="P204" s="581">
        <f>'O4 Summary by Class &amp; Accounts'!Q155</f>
        <v>0</v>
      </c>
      <c r="Q204" s="581">
        <f>'O4 Summary by Class &amp; Accounts'!R155</f>
        <v>0</v>
      </c>
      <c r="R204" s="581">
        <f>'O4 Summary by Class &amp; Accounts'!S155</f>
        <v>0</v>
      </c>
      <c r="S204" s="581">
        <f>'O4 Summary by Class &amp; Accounts'!T155</f>
        <v>0</v>
      </c>
      <c r="T204" s="581">
        <f>'O4 Summary by Class &amp; Accounts'!U155</f>
        <v>0</v>
      </c>
      <c r="U204" s="581">
        <f>'O4 Summary by Class &amp; Accounts'!V155</f>
        <v>0</v>
      </c>
      <c r="V204" s="581">
        <f>'O4 Summary by Class &amp; Accounts'!W155</f>
        <v>0</v>
      </c>
      <c r="W204" s="581">
        <f>'O4 Summary by Class &amp; Accounts'!X155</f>
        <v>0</v>
      </c>
      <c r="X204" s="583">
        <f t="shared" si="41"/>
        <v>0</v>
      </c>
      <c r="Y204" s="581"/>
      <c r="Z204" s="581"/>
      <c r="AA204" s="581"/>
      <c r="AB204" s="581"/>
      <c r="AC204" s="581"/>
      <c r="AD204" s="581"/>
      <c r="AE204" s="581"/>
      <c r="AF204" s="581"/>
      <c r="AG204" s="581"/>
      <c r="AH204" s="581"/>
      <c r="AI204" s="581"/>
      <c r="AJ204" s="581"/>
      <c r="AK204" s="581"/>
      <c r="AL204" s="581"/>
      <c r="AM204" s="581"/>
      <c r="AN204" s="581"/>
      <c r="AO204" s="581"/>
      <c r="AP204" s="581"/>
      <c r="AQ204" s="581"/>
      <c r="AR204" s="581"/>
      <c r="AS204" s="744"/>
      <c r="AV204" s="1640">
        <v>1815</v>
      </c>
    </row>
    <row r="205" spans="1:48" s="603" customFormat="1" ht="12.75" x14ac:dyDescent="0.2">
      <c r="A205" s="1045">
        <v>5114</v>
      </c>
      <c r="B205" s="1044" t="s">
        <v>7</v>
      </c>
      <c r="C205" s="583">
        <f t="shared" si="40"/>
        <v>133233.00000000003</v>
      </c>
      <c r="D205" s="581">
        <f>'O4 Summary by Class &amp; Accounts'!E156</f>
        <v>58813.499795427269</v>
      </c>
      <c r="E205" s="581">
        <f>'O4 Summary by Class &amp; Accounts'!F156</f>
        <v>24135.518857118979</v>
      </c>
      <c r="F205" s="581">
        <f>'O4 Summary by Class &amp; Accounts'!G156</f>
        <v>49067.723676538619</v>
      </c>
      <c r="G205" s="581">
        <f>'O4 Summary by Class &amp; Accounts'!H156</f>
        <v>0</v>
      </c>
      <c r="H205" s="581">
        <f>'O4 Summary by Class &amp; Accounts'!I156</f>
        <v>0</v>
      </c>
      <c r="I205" s="581">
        <f>'O4 Summary by Class &amp; Accounts'!J156</f>
        <v>0</v>
      </c>
      <c r="J205" s="581">
        <f>'O4 Summary by Class &amp; Accounts'!K156</f>
        <v>1204.0742544477605</v>
      </c>
      <c r="K205" s="581">
        <f>'O4 Summary by Class &amp; Accounts'!L156</f>
        <v>0</v>
      </c>
      <c r="L205" s="581">
        <f>'O4 Summary by Class &amp; Accounts'!M156</f>
        <v>12.183416467385857</v>
      </c>
      <c r="M205" s="581">
        <f>'O4 Summary by Class &amp; Accounts'!N156</f>
        <v>0</v>
      </c>
      <c r="N205" s="581">
        <f>'O4 Summary by Class &amp; Accounts'!O156</f>
        <v>0</v>
      </c>
      <c r="O205" s="581">
        <f>'O4 Summary by Class &amp; Accounts'!P156</f>
        <v>0</v>
      </c>
      <c r="P205" s="581">
        <f>'O4 Summary by Class &amp; Accounts'!Q156</f>
        <v>0</v>
      </c>
      <c r="Q205" s="581">
        <f>'O4 Summary by Class &amp; Accounts'!R156</f>
        <v>0</v>
      </c>
      <c r="R205" s="581">
        <f>'O4 Summary by Class &amp; Accounts'!S156</f>
        <v>0</v>
      </c>
      <c r="S205" s="581">
        <f>'O4 Summary by Class &amp; Accounts'!T156</f>
        <v>0</v>
      </c>
      <c r="T205" s="581">
        <f>'O4 Summary by Class &amp; Accounts'!U156</f>
        <v>0</v>
      </c>
      <c r="U205" s="581">
        <f>'O4 Summary by Class &amp; Accounts'!V156</f>
        <v>0</v>
      </c>
      <c r="V205" s="581">
        <f>'O4 Summary by Class &amp; Accounts'!W156</f>
        <v>0</v>
      </c>
      <c r="W205" s="581">
        <f>'O4 Summary by Class &amp; Accounts'!X156</f>
        <v>0</v>
      </c>
      <c r="X205" s="583">
        <f t="shared" si="41"/>
        <v>133233.00000000003</v>
      </c>
      <c r="Y205" s="581"/>
      <c r="Z205" s="581"/>
      <c r="AA205" s="581"/>
      <c r="AB205" s="581"/>
      <c r="AC205" s="581"/>
      <c r="AD205" s="581"/>
      <c r="AE205" s="581"/>
      <c r="AF205" s="581"/>
      <c r="AG205" s="581"/>
      <c r="AH205" s="581"/>
      <c r="AI205" s="581"/>
      <c r="AJ205" s="581"/>
      <c r="AK205" s="581"/>
      <c r="AL205" s="581"/>
      <c r="AM205" s="581"/>
      <c r="AN205" s="581"/>
      <c r="AO205" s="581"/>
      <c r="AP205" s="581"/>
      <c r="AQ205" s="581"/>
      <c r="AR205" s="581"/>
      <c r="AS205" s="744"/>
      <c r="AV205" s="1640">
        <v>1820</v>
      </c>
    </row>
    <row r="206" spans="1:48" s="603" customFormat="1" ht="12.75" x14ac:dyDescent="0.2">
      <c r="A206" s="1045">
        <v>5120</v>
      </c>
      <c r="B206" s="1044" t="s">
        <v>8</v>
      </c>
      <c r="C206" s="583">
        <f t="shared" si="40"/>
        <v>152598.00000000003</v>
      </c>
      <c r="D206" s="581">
        <f>'O4 Summary by Class &amp; Accounts'!E157</f>
        <v>90321.032297848258</v>
      </c>
      <c r="E206" s="581">
        <f>'O4 Summary by Class &amp; Accounts'!F157</f>
        <v>22565.188100307209</v>
      </c>
      <c r="F206" s="581">
        <f>'O4 Summary by Class &amp; Accounts'!G157</f>
        <v>36790.876895822126</v>
      </c>
      <c r="G206" s="581">
        <f>'O4 Summary by Class &amp; Accounts'!H157</f>
        <v>0</v>
      </c>
      <c r="H206" s="581">
        <f>'O4 Summary by Class &amp; Accounts'!I157</f>
        <v>0</v>
      </c>
      <c r="I206" s="581">
        <f>'O4 Summary by Class &amp; Accounts'!J157</f>
        <v>0</v>
      </c>
      <c r="J206" s="581">
        <f>'O4 Summary by Class &amp; Accounts'!K157</f>
        <v>2214.7913551047295</v>
      </c>
      <c r="K206" s="581">
        <f>'O4 Summary by Class &amp; Accounts'!L157</f>
        <v>386.62240724664593</v>
      </c>
      <c r="L206" s="581">
        <f>'O4 Summary by Class &amp; Accounts'!M157</f>
        <v>319.48894367103674</v>
      </c>
      <c r="M206" s="581">
        <f>'O4 Summary by Class &amp; Accounts'!N157</f>
        <v>0</v>
      </c>
      <c r="N206" s="581">
        <f>'O4 Summary by Class &amp; Accounts'!O157</f>
        <v>0</v>
      </c>
      <c r="O206" s="581">
        <f>'O4 Summary by Class &amp; Accounts'!P157</f>
        <v>0</v>
      </c>
      <c r="P206" s="581">
        <f>'O4 Summary by Class &amp; Accounts'!Q157</f>
        <v>0</v>
      </c>
      <c r="Q206" s="581">
        <f>'O4 Summary by Class &amp; Accounts'!R157</f>
        <v>0</v>
      </c>
      <c r="R206" s="581">
        <f>'O4 Summary by Class &amp; Accounts'!S157</f>
        <v>0</v>
      </c>
      <c r="S206" s="581">
        <f>'O4 Summary by Class &amp; Accounts'!T157</f>
        <v>0</v>
      </c>
      <c r="T206" s="581">
        <f>'O4 Summary by Class &amp; Accounts'!U157</f>
        <v>0</v>
      </c>
      <c r="U206" s="581">
        <f>'O4 Summary by Class &amp; Accounts'!V157</f>
        <v>0</v>
      </c>
      <c r="V206" s="581">
        <f>'O4 Summary by Class &amp; Accounts'!W157</f>
        <v>0</v>
      </c>
      <c r="W206" s="581">
        <f>'O4 Summary by Class &amp; Accounts'!X157</f>
        <v>0</v>
      </c>
      <c r="X206" s="583">
        <f t="shared" si="41"/>
        <v>152598.00000000003</v>
      </c>
      <c r="Y206" s="581"/>
      <c r="Z206" s="581"/>
      <c r="AA206" s="581"/>
      <c r="AB206" s="581"/>
      <c r="AC206" s="581"/>
      <c r="AD206" s="581"/>
      <c r="AE206" s="581"/>
      <c r="AF206" s="581"/>
      <c r="AG206" s="581"/>
      <c r="AH206" s="581"/>
      <c r="AI206" s="581"/>
      <c r="AJ206" s="581"/>
      <c r="AK206" s="581"/>
      <c r="AL206" s="581"/>
      <c r="AM206" s="581"/>
      <c r="AN206" s="581"/>
      <c r="AO206" s="581"/>
      <c r="AP206" s="581"/>
      <c r="AQ206" s="581"/>
      <c r="AR206" s="581"/>
      <c r="AS206" s="744"/>
      <c r="AV206" s="1640">
        <v>1830</v>
      </c>
    </row>
    <row r="207" spans="1:48" s="603" customFormat="1" ht="25.5" x14ac:dyDescent="0.2">
      <c r="A207" s="1045">
        <v>5125</v>
      </c>
      <c r="B207" s="1044" t="s">
        <v>1373</v>
      </c>
      <c r="C207" s="583">
        <f t="shared" si="40"/>
        <v>292953.00000000006</v>
      </c>
      <c r="D207" s="581">
        <f>'O4 Summary by Class &amp; Accounts'!E158</f>
        <v>173136.15639700787</v>
      </c>
      <c r="E207" s="581">
        <f>'O4 Summary by Class &amp; Accounts'!F158</f>
        <v>43430.567094267404</v>
      </c>
      <c r="F207" s="581">
        <f>'O4 Summary by Class &amp; Accounts'!G158</f>
        <v>70092.466719808945</v>
      </c>
      <c r="G207" s="581">
        <f>'O4 Summary by Class &amp; Accounts'!H158</f>
        <v>0</v>
      </c>
      <c r="H207" s="581">
        <f>'O4 Summary by Class &amp; Accounts'!I158</f>
        <v>0</v>
      </c>
      <c r="I207" s="581">
        <f>'O4 Summary by Class &amp; Accounts'!J158</f>
        <v>0</v>
      </c>
      <c r="J207" s="581">
        <f>'O4 Summary by Class &amp; Accounts'!K158</f>
        <v>4948.5825504297163</v>
      </c>
      <c r="K207" s="581">
        <f>'O4 Summary by Class &amp; Accounts'!L158</f>
        <v>736.43835584009298</v>
      </c>
      <c r="L207" s="581">
        <f>'O4 Summary by Class &amp; Accounts'!M158</f>
        <v>608.78888264599345</v>
      </c>
      <c r="M207" s="581">
        <f>'O4 Summary by Class &amp; Accounts'!N158</f>
        <v>0</v>
      </c>
      <c r="N207" s="581">
        <f>'O4 Summary by Class &amp; Accounts'!O158</f>
        <v>0</v>
      </c>
      <c r="O207" s="581">
        <f>'O4 Summary by Class &amp; Accounts'!P158</f>
        <v>0</v>
      </c>
      <c r="P207" s="581">
        <f>'O4 Summary by Class &amp; Accounts'!Q158</f>
        <v>0</v>
      </c>
      <c r="Q207" s="581">
        <f>'O4 Summary by Class &amp; Accounts'!R158</f>
        <v>0</v>
      </c>
      <c r="R207" s="581">
        <f>'O4 Summary by Class &amp; Accounts'!S158</f>
        <v>0</v>
      </c>
      <c r="S207" s="581">
        <f>'O4 Summary by Class &amp; Accounts'!T158</f>
        <v>0</v>
      </c>
      <c r="T207" s="581">
        <f>'O4 Summary by Class &amp; Accounts'!U158</f>
        <v>0</v>
      </c>
      <c r="U207" s="581">
        <f>'O4 Summary by Class &amp; Accounts'!V158</f>
        <v>0</v>
      </c>
      <c r="V207" s="581">
        <f>'O4 Summary by Class &amp; Accounts'!W158</f>
        <v>0</v>
      </c>
      <c r="W207" s="581">
        <f>'O4 Summary by Class &amp; Accounts'!X158</f>
        <v>0</v>
      </c>
      <c r="X207" s="583">
        <f t="shared" si="41"/>
        <v>292953.00000000006</v>
      </c>
      <c r="Y207" s="581"/>
      <c r="Z207" s="581"/>
      <c r="AA207" s="581"/>
      <c r="AB207" s="581"/>
      <c r="AC207" s="581"/>
      <c r="AD207" s="581"/>
      <c r="AE207" s="581"/>
      <c r="AF207" s="581"/>
      <c r="AG207" s="581"/>
      <c r="AH207" s="581"/>
      <c r="AI207" s="581"/>
      <c r="AJ207" s="581"/>
      <c r="AK207" s="581"/>
      <c r="AL207" s="581"/>
      <c r="AM207" s="581"/>
      <c r="AN207" s="581"/>
      <c r="AO207" s="581"/>
      <c r="AP207" s="581"/>
      <c r="AQ207" s="581"/>
      <c r="AR207" s="581"/>
      <c r="AS207" s="744"/>
      <c r="AV207" s="1640">
        <v>1835</v>
      </c>
    </row>
    <row r="208" spans="1:48" s="603" customFormat="1" ht="12.75" x14ac:dyDescent="0.2">
      <c r="A208" s="1045">
        <v>5130</v>
      </c>
      <c r="B208" s="1044" t="s">
        <v>9</v>
      </c>
      <c r="C208" s="583">
        <f t="shared" si="40"/>
        <v>305603</v>
      </c>
      <c r="D208" s="581">
        <f>'O4 Summary by Class &amp; Accounts'!E159</f>
        <v>305603</v>
      </c>
      <c r="E208" s="581">
        <f>'O4 Summary by Class &amp; Accounts'!F159</f>
        <v>0</v>
      </c>
      <c r="F208" s="581">
        <f>'O4 Summary by Class &amp; Accounts'!G159</f>
        <v>0</v>
      </c>
      <c r="G208" s="581">
        <f>'O4 Summary by Class &amp; Accounts'!H159</f>
        <v>0</v>
      </c>
      <c r="H208" s="581">
        <f>'O4 Summary by Class &amp; Accounts'!I159</f>
        <v>0</v>
      </c>
      <c r="I208" s="581">
        <f>'O4 Summary by Class &amp; Accounts'!J159</f>
        <v>0</v>
      </c>
      <c r="J208" s="581">
        <f>'O4 Summary by Class &amp; Accounts'!K159</f>
        <v>0</v>
      </c>
      <c r="K208" s="581">
        <f>'O4 Summary by Class &amp; Accounts'!L159</f>
        <v>0</v>
      </c>
      <c r="L208" s="581">
        <f>'O4 Summary by Class &amp; Accounts'!M159</f>
        <v>0</v>
      </c>
      <c r="M208" s="581">
        <f>'O4 Summary by Class &amp; Accounts'!N159</f>
        <v>0</v>
      </c>
      <c r="N208" s="581">
        <f>'O4 Summary by Class &amp; Accounts'!O159</f>
        <v>0</v>
      </c>
      <c r="O208" s="581">
        <f>'O4 Summary by Class &amp; Accounts'!P159</f>
        <v>0</v>
      </c>
      <c r="P208" s="581">
        <f>'O4 Summary by Class &amp; Accounts'!Q159</f>
        <v>0</v>
      </c>
      <c r="Q208" s="581">
        <f>'O4 Summary by Class &amp; Accounts'!R159</f>
        <v>0</v>
      </c>
      <c r="R208" s="581">
        <f>'O4 Summary by Class &amp; Accounts'!S159</f>
        <v>0</v>
      </c>
      <c r="S208" s="581">
        <f>'O4 Summary by Class &amp; Accounts'!T159</f>
        <v>0</v>
      </c>
      <c r="T208" s="581">
        <f>'O4 Summary by Class &amp; Accounts'!U159</f>
        <v>0</v>
      </c>
      <c r="U208" s="581">
        <f>'O4 Summary by Class &amp; Accounts'!V159</f>
        <v>0</v>
      </c>
      <c r="V208" s="581">
        <f>'O4 Summary by Class &amp; Accounts'!W159</f>
        <v>0</v>
      </c>
      <c r="W208" s="581">
        <f>'O4 Summary by Class &amp; Accounts'!X159</f>
        <v>0</v>
      </c>
      <c r="X208" s="583">
        <f t="shared" si="41"/>
        <v>305603</v>
      </c>
      <c r="Y208" s="581"/>
      <c r="Z208" s="581"/>
      <c r="AA208" s="581"/>
      <c r="AB208" s="581"/>
      <c r="AC208" s="581"/>
      <c r="AD208" s="581"/>
      <c r="AE208" s="581"/>
      <c r="AF208" s="581"/>
      <c r="AG208" s="581"/>
      <c r="AH208" s="581"/>
      <c r="AI208" s="581"/>
      <c r="AJ208" s="581"/>
      <c r="AK208" s="581"/>
      <c r="AL208" s="581"/>
      <c r="AM208" s="581"/>
      <c r="AN208" s="581"/>
      <c r="AO208" s="581"/>
      <c r="AP208" s="581"/>
      <c r="AQ208" s="581"/>
      <c r="AR208" s="581"/>
      <c r="AS208" s="744"/>
      <c r="AV208" s="1640">
        <v>1855</v>
      </c>
    </row>
    <row r="209" spans="1:48" s="603" customFormat="1" ht="25.5" x14ac:dyDescent="0.2">
      <c r="A209" s="1045">
        <v>5135</v>
      </c>
      <c r="B209" s="1044" t="s">
        <v>10</v>
      </c>
      <c r="C209" s="583">
        <f t="shared" si="40"/>
        <v>538067</v>
      </c>
      <c r="D209" s="581">
        <f>'O4 Summary by Class &amp; Accounts'!E160</f>
        <v>318198.0203591946</v>
      </c>
      <c r="E209" s="581">
        <f>'O4 Summary by Class &amp; Accounts'!F160</f>
        <v>79684.233537151726</v>
      </c>
      <c r="F209" s="581">
        <f>'O4 Summary by Class &amp; Accounts'!G160</f>
        <v>129150.63733503995</v>
      </c>
      <c r="G209" s="581">
        <f>'O4 Summary by Class &amp; Accounts'!H160</f>
        <v>0</v>
      </c>
      <c r="H209" s="581">
        <f>'O4 Summary by Class &amp; Accounts'!I160</f>
        <v>0</v>
      </c>
      <c r="I209" s="581">
        <f>'O4 Summary by Class &amp; Accounts'!J160</f>
        <v>0</v>
      </c>
      <c r="J209" s="581">
        <f>'O4 Summary by Class &amp; Accounts'!K160</f>
        <v>8555.4055795442182</v>
      </c>
      <c r="K209" s="581">
        <f>'O4 Summary by Class &amp; Accounts'!L160</f>
        <v>1357.0501219335979</v>
      </c>
      <c r="L209" s="581">
        <f>'O4 Summary by Class &amp; Accounts'!M160</f>
        <v>1121.653067135906</v>
      </c>
      <c r="M209" s="581">
        <f>'O4 Summary by Class &amp; Accounts'!N160</f>
        <v>0</v>
      </c>
      <c r="N209" s="581">
        <f>'O4 Summary by Class &amp; Accounts'!O160</f>
        <v>0</v>
      </c>
      <c r="O209" s="581">
        <f>'O4 Summary by Class &amp; Accounts'!P160</f>
        <v>0</v>
      </c>
      <c r="P209" s="581">
        <f>'O4 Summary by Class &amp; Accounts'!Q160</f>
        <v>0</v>
      </c>
      <c r="Q209" s="581">
        <f>'O4 Summary by Class &amp; Accounts'!R160</f>
        <v>0</v>
      </c>
      <c r="R209" s="581">
        <f>'O4 Summary by Class &amp; Accounts'!S160</f>
        <v>0</v>
      </c>
      <c r="S209" s="581">
        <f>'O4 Summary by Class &amp; Accounts'!T160</f>
        <v>0</v>
      </c>
      <c r="T209" s="581">
        <f>'O4 Summary by Class &amp; Accounts'!U160</f>
        <v>0</v>
      </c>
      <c r="U209" s="581">
        <f>'O4 Summary by Class &amp; Accounts'!V160</f>
        <v>0</v>
      </c>
      <c r="V209" s="581">
        <f>'O4 Summary by Class &amp; Accounts'!W160</f>
        <v>0</v>
      </c>
      <c r="W209" s="581">
        <f>'O4 Summary by Class &amp; Accounts'!X160</f>
        <v>0</v>
      </c>
      <c r="X209" s="583">
        <f t="shared" si="41"/>
        <v>538067</v>
      </c>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744"/>
      <c r="AV209" s="1640" t="s">
        <v>504</v>
      </c>
    </row>
    <row r="210" spans="1:48" s="603" customFormat="1" ht="12.75" x14ac:dyDescent="0.2">
      <c r="A210" s="1045">
        <v>5145</v>
      </c>
      <c r="B210" s="1044" t="s">
        <v>11</v>
      </c>
      <c r="C210" s="583">
        <f t="shared" si="40"/>
        <v>115134</v>
      </c>
      <c r="D210" s="581">
        <f>'O4 Summary by Class &amp; Accounts'!E161</f>
        <v>67738.701556489323</v>
      </c>
      <c r="E210" s="581">
        <f>'O4 Summary by Class &amp; Accounts'!F161</f>
        <v>17199.134875371292</v>
      </c>
      <c r="F210" s="581">
        <f>'O4 Summary by Class &amp; Accounts'!G161</f>
        <v>26913.391179468243</v>
      </c>
      <c r="G210" s="581">
        <f>'O4 Summary by Class &amp; Accounts'!H161</f>
        <v>0</v>
      </c>
      <c r="H210" s="581">
        <f>'O4 Summary by Class &amp; Accounts'!I161</f>
        <v>0</v>
      </c>
      <c r="I210" s="581">
        <f>'O4 Summary by Class &amp; Accounts'!J161</f>
        <v>0</v>
      </c>
      <c r="J210" s="581">
        <f>'O4 Summary by Class &amp; Accounts'!K161</f>
        <v>2766.277924641282</v>
      </c>
      <c r="K210" s="581">
        <f>'O4 Summary by Class &amp; Accounts'!L161</f>
        <v>282.60523135358483</v>
      </c>
      <c r="L210" s="581">
        <f>'O4 Summary by Class &amp; Accounts'!M161</f>
        <v>233.88923267627644</v>
      </c>
      <c r="M210" s="581">
        <f>'O4 Summary by Class &amp; Accounts'!N161</f>
        <v>0</v>
      </c>
      <c r="N210" s="581">
        <f>'O4 Summary by Class &amp; Accounts'!O161</f>
        <v>0</v>
      </c>
      <c r="O210" s="581">
        <f>'O4 Summary by Class &amp; Accounts'!P161</f>
        <v>0</v>
      </c>
      <c r="P210" s="581">
        <f>'O4 Summary by Class &amp; Accounts'!Q161</f>
        <v>0</v>
      </c>
      <c r="Q210" s="581">
        <f>'O4 Summary by Class &amp; Accounts'!R161</f>
        <v>0</v>
      </c>
      <c r="R210" s="581">
        <f>'O4 Summary by Class &amp; Accounts'!S161</f>
        <v>0</v>
      </c>
      <c r="S210" s="581">
        <f>'O4 Summary by Class &amp; Accounts'!T161</f>
        <v>0</v>
      </c>
      <c r="T210" s="581">
        <f>'O4 Summary by Class &amp; Accounts'!U161</f>
        <v>0</v>
      </c>
      <c r="U210" s="581">
        <f>'O4 Summary by Class &amp; Accounts'!V161</f>
        <v>0</v>
      </c>
      <c r="V210" s="581">
        <f>'O4 Summary by Class &amp; Accounts'!W161</f>
        <v>0</v>
      </c>
      <c r="W210" s="581">
        <f>'O4 Summary by Class &amp; Accounts'!X161</f>
        <v>0</v>
      </c>
      <c r="X210" s="583">
        <f t="shared" si="41"/>
        <v>115134</v>
      </c>
      <c r="Y210" s="581"/>
      <c r="Z210" s="581"/>
      <c r="AA210" s="581"/>
      <c r="AB210" s="581"/>
      <c r="AC210" s="581"/>
      <c r="AD210" s="581"/>
      <c r="AE210" s="581"/>
      <c r="AF210" s="581"/>
      <c r="AG210" s="581"/>
      <c r="AH210" s="581"/>
      <c r="AI210" s="581"/>
      <c r="AJ210" s="581"/>
      <c r="AK210" s="581"/>
      <c r="AL210" s="581"/>
      <c r="AM210" s="581"/>
      <c r="AN210" s="581"/>
      <c r="AO210" s="581"/>
      <c r="AP210" s="581"/>
      <c r="AQ210" s="581"/>
      <c r="AR210" s="581"/>
      <c r="AS210" s="744"/>
      <c r="AV210" s="1640">
        <v>1840</v>
      </c>
    </row>
    <row r="211" spans="1:48" s="603" customFormat="1" ht="25.5" x14ac:dyDescent="0.2">
      <c r="A211" s="1045">
        <v>5150</v>
      </c>
      <c r="B211" s="1044" t="s">
        <v>12</v>
      </c>
      <c r="C211" s="583">
        <f t="shared" si="40"/>
        <v>55578.000000000007</v>
      </c>
      <c r="D211" s="581">
        <f>'O4 Summary by Class &amp; Accounts'!E162</f>
        <v>32453.053051555376</v>
      </c>
      <c r="E211" s="581">
        <f>'O4 Summary by Class &amp; Accounts'!F162</f>
        <v>8407.3614933684676</v>
      </c>
      <c r="F211" s="581">
        <f>'O4 Summary by Class &amp; Accounts'!G162</f>
        <v>12481.85186143894</v>
      </c>
      <c r="G211" s="581">
        <f>'O4 Summary by Class &amp; Accounts'!H162</f>
        <v>0</v>
      </c>
      <c r="H211" s="581">
        <f>'O4 Summary by Class &amp; Accounts'!I162</f>
        <v>0</v>
      </c>
      <c r="I211" s="581">
        <f>'O4 Summary by Class &amp; Accounts'!J162</f>
        <v>0</v>
      </c>
      <c r="J211" s="581">
        <f>'O4 Summary by Class &amp; Accounts'!K162</f>
        <v>1996.2210753676536</v>
      </c>
      <c r="K211" s="581">
        <f>'O4 Summary by Class &amp; Accounts'!L162</f>
        <v>130.93046288680611</v>
      </c>
      <c r="L211" s="581">
        <f>'O4 Summary by Class &amp; Accounts'!M162</f>
        <v>108.58205538276557</v>
      </c>
      <c r="M211" s="581">
        <f>'O4 Summary by Class &amp; Accounts'!N162</f>
        <v>0</v>
      </c>
      <c r="N211" s="581">
        <f>'O4 Summary by Class &amp; Accounts'!O162</f>
        <v>0</v>
      </c>
      <c r="O211" s="581">
        <f>'O4 Summary by Class &amp; Accounts'!P162</f>
        <v>0</v>
      </c>
      <c r="P211" s="581">
        <f>'O4 Summary by Class &amp; Accounts'!Q162</f>
        <v>0</v>
      </c>
      <c r="Q211" s="581">
        <f>'O4 Summary by Class &amp; Accounts'!R162</f>
        <v>0</v>
      </c>
      <c r="R211" s="581">
        <f>'O4 Summary by Class &amp; Accounts'!S162</f>
        <v>0</v>
      </c>
      <c r="S211" s="581">
        <f>'O4 Summary by Class &amp; Accounts'!T162</f>
        <v>0</v>
      </c>
      <c r="T211" s="581">
        <f>'O4 Summary by Class &amp; Accounts'!U162</f>
        <v>0</v>
      </c>
      <c r="U211" s="581">
        <f>'O4 Summary by Class &amp; Accounts'!V162</f>
        <v>0</v>
      </c>
      <c r="V211" s="581">
        <f>'O4 Summary by Class &amp; Accounts'!W162</f>
        <v>0</v>
      </c>
      <c r="W211" s="581">
        <f>'O4 Summary by Class &amp; Accounts'!X162</f>
        <v>0</v>
      </c>
      <c r="X211" s="583">
        <f t="shared" si="41"/>
        <v>55578.000000000007</v>
      </c>
      <c r="Y211" s="581"/>
      <c r="Z211" s="581"/>
      <c r="AA211" s="581"/>
      <c r="AB211" s="581"/>
      <c r="AC211" s="581"/>
      <c r="AD211" s="581"/>
      <c r="AE211" s="581"/>
      <c r="AF211" s="581"/>
      <c r="AG211" s="581"/>
      <c r="AH211" s="581"/>
      <c r="AI211" s="581"/>
      <c r="AJ211" s="581"/>
      <c r="AK211" s="581"/>
      <c r="AL211" s="581"/>
      <c r="AM211" s="581"/>
      <c r="AN211" s="581"/>
      <c r="AO211" s="581"/>
      <c r="AP211" s="581"/>
      <c r="AQ211" s="581"/>
      <c r="AR211" s="581"/>
      <c r="AS211" s="744"/>
      <c r="AV211" s="1640">
        <v>1845</v>
      </c>
    </row>
    <row r="212" spans="1:48" s="603" customFormat="1" ht="12.75" x14ac:dyDescent="0.2">
      <c r="A212" s="1045">
        <v>5155</v>
      </c>
      <c r="B212" s="1044" t="s">
        <v>13</v>
      </c>
      <c r="C212" s="583">
        <f t="shared" si="40"/>
        <v>147777</v>
      </c>
      <c r="D212" s="581">
        <f>'O4 Summary by Class &amp; Accounts'!E163</f>
        <v>147777</v>
      </c>
      <c r="E212" s="581">
        <f>'O4 Summary by Class &amp; Accounts'!F163</f>
        <v>0</v>
      </c>
      <c r="F212" s="581">
        <f>'O4 Summary by Class &amp; Accounts'!G163</f>
        <v>0</v>
      </c>
      <c r="G212" s="581">
        <f>'O4 Summary by Class &amp; Accounts'!H163</f>
        <v>0</v>
      </c>
      <c r="H212" s="581">
        <f>'O4 Summary by Class &amp; Accounts'!I163</f>
        <v>0</v>
      </c>
      <c r="I212" s="581">
        <f>'O4 Summary by Class &amp; Accounts'!J163</f>
        <v>0</v>
      </c>
      <c r="J212" s="581">
        <f>'O4 Summary by Class &amp; Accounts'!K163</f>
        <v>0</v>
      </c>
      <c r="K212" s="581">
        <f>'O4 Summary by Class &amp; Accounts'!L163</f>
        <v>0</v>
      </c>
      <c r="L212" s="581">
        <f>'O4 Summary by Class &amp; Accounts'!M163</f>
        <v>0</v>
      </c>
      <c r="M212" s="581">
        <f>'O4 Summary by Class &amp; Accounts'!N163</f>
        <v>0</v>
      </c>
      <c r="N212" s="581">
        <f>'O4 Summary by Class &amp; Accounts'!O163</f>
        <v>0</v>
      </c>
      <c r="O212" s="581">
        <f>'O4 Summary by Class &amp; Accounts'!P163</f>
        <v>0</v>
      </c>
      <c r="P212" s="581">
        <f>'O4 Summary by Class &amp; Accounts'!Q163</f>
        <v>0</v>
      </c>
      <c r="Q212" s="581">
        <f>'O4 Summary by Class &amp; Accounts'!R163</f>
        <v>0</v>
      </c>
      <c r="R212" s="581">
        <f>'O4 Summary by Class &amp; Accounts'!S163</f>
        <v>0</v>
      </c>
      <c r="S212" s="581">
        <f>'O4 Summary by Class &amp; Accounts'!T163</f>
        <v>0</v>
      </c>
      <c r="T212" s="581">
        <f>'O4 Summary by Class &amp; Accounts'!U163</f>
        <v>0</v>
      </c>
      <c r="U212" s="581">
        <f>'O4 Summary by Class &amp; Accounts'!V163</f>
        <v>0</v>
      </c>
      <c r="V212" s="581">
        <f>'O4 Summary by Class &amp; Accounts'!W163</f>
        <v>0</v>
      </c>
      <c r="W212" s="581">
        <f>'O4 Summary by Class &amp; Accounts'!X163</f>
        <v>0</v>
      </c>
      <c r="X212" s="583">
        <f t="shared" si="41"/>
        <v>147777</v>
      </c>
      <c r="Y212" s="581"/>
      <c r="Z212" s="581"/>
      <c r="AA212" s="581"/>
      <c r="AB212" s="581"/>
      <c r="AC212" s="581"/>
      <c r="AD212" s="581"/>
      <c r="AE212" s="581"/>
      <c r="AF212" s="581"/>
      <c r="AG212" s="581"/>
      <c r="AH212" s="581"/>
      <c r="AI212" s="581"/>
      <c r="AJ212" s="581"/>
      <c r="AK212" s="581"/>
      <c r="AL212" s="581"/>
      <c r="AM212" s="581"/>
      <c r="AN212" s="581"/>
      <c r="AO212" s="581"/>
      <c r="AP212" s="581"/>
      <c r="AQ212" s="581"/>
      <c r="AR212" s="581"/>
      <c r="AS212" s="744"/>
      <c r="AV212" s="1640">
        <v>1855</v>
      </c>
    </row>
    <row r="213" spans="1:48" s="603" customFormat="1" ht="12.75" x14ac:dyDescent="0.2">
      <c r="A213" s="1045">
        <v>5160</v>
      </c>
      <c r="B213" s="1044" t="s">
        <v>14</v>
      </c>
      <c r="C213" s="583">
        <f t="shared" si="40"/>
        <v>156750</v>
      </c>
      <c r="D213" s="581">
        <f>'O4 Summary by Class &amp; Accounts'!E164</f>
        <v>94034.713289509207</v>
      </c>
      <c r="E213" s="581">
        <f>'O4 Summary by Class &amp; Accounts'!F164</f>
        <v>25712.221294261883</v>
      </c>
      <c r="F213" s="581">
        <f>'O4 Summary by Class &amp; Accounts'!G164</f>
        <v>34447.977472448474</v>
      </c>
      <c r="G213" s="581">
        <f>'O4 Summary by Class &amp; Accounts'!H164</f>
        <v>0</v>
      </c>
      <c r="H213" s="581">
        <f>'O4 Summary by Class &amp; Accounts'!I164</f>
        <v>0</v>
      </c>
      <c r="I213" s="581">
        <f>'O4 Summary by Class &amp; Accounts'!J164</f>
        <v>0</v>
      </c>
      <c r="J213" s="581">
        <f>'O4 Summary by Class &amp; Accounts'!K164</f>
        <v>1925.1494587145435</v>
      </c>
      <c r="K213" s="581">
        <f>'O4 Summary by Class &amp; Accounts'!L164</f>
        <v>343.34699129474757</v>
      </c>
      <c r="L213" s="581">
        <f>'O4 Summary by Class &amp; Accounts'!M164</f>
        <v>286.59149377111601</v>
      </c>
      <c r="M213" s="581">
        <f>'O4 Summary by Class &amp; Accounts'!N164</f>
        <v>0</v>
      </c>
      <c r="N213" s="581">
        <f>'O4 Summary by Class &amp; Accounts'!O164</f>
        <v>0</v>
      </c>
      <c r="O213" s="581">
        <f>'O4 Summary by Class &amp; Accounts'!P164</f>
        <v>0</v>
      </c>
      <c r="P213" s="581">
        <f>'O4 Summary by Class &amp; Accounts'!Q164</f>
        <v>0</v>
      </c>
      <c r="Q213" s="581">
        <f>'O4 Summary by Class &amp; Accounts'!R164</f>
        <v>0</v>
      </c>
      <c r="R213" s="581">
        <f>'O4 Summary by Class &amp; Accounts'!S164</f>
        <v>0</v>
      </c>
      <c r="S213" s="581">
        <f>'O4 Summary by Class &amp; Accounts'!T164</f>
        <v>0</v>
      </c>
      <c r="T213" s="581">
        <f>'O4 Summary by Class &amp; Accounts'!U164</f>
        <v>0</v>
      </c>
      <c r="U213" s="581">
        <f>'O4 Summary by Class &amp; Accounts'!V164</f>
        <v>0</v>
      </c>
      <c r="V213" s="581">
        <f>'O4 Summary by Class &amp; Accounts'!W164</f>
        <v>0</v>
      </c>
      <c r="W213" s="581">
        <f>'O4 Summary by Class &amp; Accounts'!X164</f>
        <v>0</v>
      </c>
      <c r="X213" s="583">
        <f t="shared" si="41"/>
        <v>156750</v>
      </c>
      <c r="Y213" s="581"/>
      <c r="Z213" s="581"/>
      <c r="AA213" s="581"/>
      <c r="AB213" s="581"/>
      <c r="AC213" s="581"/>
      <c r="AD213" s="581"/>
      <c r="AE213" s="581"/>
      <c r="AF213" s="581"/>
      <c r="AG213" s="581"/>
      <c r="AH213" s="581"/>
      <c r="AI213" s="581"/>
      <c r="AJ213" s="581"/>
      <c r="AK213" s="581"/>
      <c r="AL213" s="581"/>
      <c r="AM213" s="581"/>
      <c r="AN213" s="581"/>
      <c r="AO213" s="581"/>
      <c r="AP213" s="581"/>
      <c r="AQ213" s="581"/>
      <c r="AR213" s="581"/>
      <c r="AS213" s="744"/>
      <c r="AV213" s="1640">
        <v>1850</v>
      </c>
    </row>
    <row r="214" spans="1:48" s="603" customFormat="1" ht="12.75" x14ac:dyDescent="0.2">
      <c r="A214" s="1045">
        <v>5175</v>
      </c>
      <c r="B214" s="1044" t="s">
        <v>1522</v>
      </c>
      <c r="C214" s="583">
        <f t="shared" si="40"/>
        <v>9304</v>
      </c>
      <c r="D214" s="581">
        <f>'O4 Summary by Class &amp; Accounts'!E165</f>
        <v>7174.1663576124283</v>
      </c>
      <c r="E214" s="581">
        <f>'O4 Summary by Class &amp; Accounts'!F165</f>
        <v>1728.6171667048241</v>
      </c>
      <c r="F214" s="581">
        <f>'O4 Summary by Class &amp; Accounts'!G165</f>
        <v>401.21647568274733</v>
      </c>
      <c r="G214" s="581">
        <f>'O4 Summary by Class &amp; Accounts'!H165</f>
        <v>0</v>
      </c>
      <c r="H214" s="581">
        <f>'O4 Summary by Class &amp; Accounts'!I165</f>
        <v>0</v>
      </c>
      <c r="I214" s="581">
        <f>'O4 Summary by Class &amp; Accounts'!J165</f>
        <v>0</v>
      </c>
      <c r="J214" s="581">
        <f>'O4 Summary by Class &amp; Accounts'!K165</f>
        <v>0</v>
      </c>
      <c r="K214" s="581">
        <f>'O4 Summary by Class &amp; Accounts'!L165</f>
        <v>0</v>
      </c>
      <c r="L214" s="581">
        <f>'O4 Summary by Class &amp; Accounts'!M165</f>
        <v>0</v>
      </c>
      <c r="M214" s="581">
        <f>'O4 Summary by Class &amp; Accounts'!N165</f>
        <v>0</v>
      </c>
      <c r="N214" s="581">
        <f>'O4 Summary by Class &amp; Accounts'!O165</f>
        <v>0</v>
      </c>
      <c r="O214" s="581">
        <f>'O4 Summary by Class &amp; Accounts'!P165</f>
        <v>0</v>
      </c>
      <c r="P214" s="581">
        <f>'O4 Summary by Class &amp; Accounts'!Q165</f>
        <v>0</v>
      </c>
      <c r="Q214" s="581">
        <f>'O4 Summary by Class &amp; Accounts'!R165</f>
        <v>0</v>
      </c>
      <c r="R214" s="581">
        <f>'O4 Summary by Class &amp; Accounts'!S165</f>
        <v>0</v>
      </c>
      <c r="S214" s="581">
        <f>'O4 Summary by Class &amp; Accounts'!T165</f>
        <v>0</v>
      </c>
      <c r="T214" s="581">
        <f>'O4 Summary by Class &amp; Accounts'!U165</f>
        <v>0</v>
      </c>
      <c r="U214" s="581">
        <f>'O4 Summary by Class &amp; Accounts'!V165</f>
        <v>0</v>
      </c>
      <c r="V214" s="581">
        <f>'O4 Summary by Class &amp; Accounts'!W165</f>
        <v>0</v>
      </c>
      <c r="W214" s="581">
        <f>'O4 Summary by Class &amp; Accounts'!X165</f>
        <v>0</v>
      </c>
      <c r="X214" s="583">
        <f t="shared" si="41"/>
        <v>9304</v>
      </c>
      <c r="Y214" s="581"/>
      <c r="Z214" s="581"/>
      <c r="AA214" s="581"/>
      <c r="AB214" s="581"/>
      <c r="AC214" s="581"/>
      <c r="AD214" s="581"/>
      <c r="AE214" s="581"/>
      <c r="AF214" s="581"/>
      <c r="AG214" s="581"/>
      <c r="AH214" s="581"/>
      <c r="AI214" s="581"/>
      <c r="AJ214" s="581"/>
      <c r="AK214" s="581"/>
      <c r="AL214" s="581"/>
      <c r="AM214" s="581"/>
      <c r="AN214" s="581"/>
      <c r="AO214" s="581"/>
      <c r="AP214" s="581"/>
      <c r="AQ214" s="581"/>
      <c r="AR214" s="581"/>
      <c r="AS214" s="744"/>
      <c r="AV214" s="1640">
        <v>1860</v>
      </c>
    </row>
    <row r="215" spans="1:48" s="603" customFormat="1" ht="12.75" x14ac:dyDescent="0.2">
      <c r="A215" s="1045">
        <v>5305</v>
      </c>
      <c r="B215" s="1044" t="s">
        <v>1532</v>
      </c>
      <c r="C215" s="583">
        <f t="shared" si="40"/>
        <v>256394</v>
      </c>
      <c r="D215" s="581">
        <f>'O4 Summary by Class &amp; Accounts'!E166</f>
        <v>229667.53929246558</v>
      </c>
      <c r="E215" s="581">
        <f>'O4 Summary by Class &amp; Accounts'!F166</f>
        <v>22337.739379712915</v>
      </c>
      <c r="F215" s="581">
        <f>'O4 Summary by Class &amp; Accounts'!G166</f>
        <v>2663.0590581441243</v>
      </c>
      <c r="G215" s="581">
        <f>'O4 Summary by Class &amp; Accounts'!H166</f>
        <v>0</v>
      </c>
      <c r="H215" s="581">
        <f>'O4 Summary by Class &amp; Accounts'!I166</f>
        <v>0</v>
      </c>
      <c r="I215" s="581">
        <f>'O4 Summary by Class &amp; Accounts'!J166</f>
        <v>0</v>
      </c>
      <c r="J215" s="581">
        <f>'O4 Summary by Class &amp; Accounts'!K166</f>
        <v>10.652236232576497</v>
      </c>
      <c r="K215" s="581">
        <f>'O4 Summary by Class &amp; Accounts'!L166</f>
        <v>830.87442614096676</v>
      </c>
      <c r="L215" s="581">
        <f>'O4 Summary by Class &amp; Accounts'!M166</f>
        <v>884.13560730384927</v>
      </c>
      <c r="M215" s="581">
        <f>'O4 Summary by Class &amp; Accounts'!N166</f>
        <v>0</v>
      </c>
      <c r="N215" s="581">
        <f>'O4 Summary by Class &amp; Accounts'!O166</f>
        <v>0</v>
      </c>
      <c r="O215" s="581">
        <f>'O4 Summary by Class &amp; Accounts'!P166</f>
        <v>0</v>
      </c>
      <c r="P215" s="581">
        <f>'O4 Summary by Class &amp; Accounts'!Q166</f>
        <v>0</v>
      </c>
      <c r="Q215" s="581">
        <f>'O4 Summary by Class &amp; Accounts'!R166</f>
        <v>0</v>
      </c>
      <c r="R215" s="581">
        <f>'O4 Summary by Class &amp; Accounts'!S166</f>
        <v>0</v>
      </c>
      <c r="S215" s="581">
        <f>'O4 Summary by Class &amp; Accounts'!T166</f>
        <v>0</v>
      </c>
      <c r="T215" s="581">
        <f>'O4 Summary by Class &amp; Accounts'!U166</f>
        <v>0</v>
      </c>
      <c r="U215" s="581">
        <f>'O4 Summary by Class &amp; Accounts'!V166</f>
        <v>0</v>
      </c>
      <c r="V215" s="581">
        <f>'O4 Summary by Class &amp; Accounts'!W166</f>
        <v>0</v>
      </c>
      <c r="W215" s="581">
        <f>'O4 Summary by Class &amp; Accounts'!X166</f>
        <v>0</v>
      </c>
      <c r="X215" s="583">
        <f t="shared" si="41"/>
        <v>256394</v>
      </c>
      <c r="Y215" s="581"/>
      <c r="Z215" s="581"/>
      <c r="AA215" s="581"/>
      <c r="AB215" s="581"/>
      <c r="AC215" s="581"/>
      <c r="AD215" s="581"/>
      <c r="AE215" s="581"/>
      <c r="AF215" s="581"/>
      <c r="AG215" s="581"/>
      <c r="AH215" s="581"/>
      <c r="AI215" s="581"/>
      <c r="AJ215" s="581"/>
      <c r="AK215" s="581"/>
      <c r="AL215" s="581"/>
      <c r="AM215" s="581"/>
      <c r="AN215" s="581"/>
      <c r="AO215" s="581"/>
      <c r="AP215" s="581"/>
      <c r="AQ215" s="581"/>
      <c r="AR215" s="581"/>
      <c r="AS215" s="744"/>
      <c r="AV215" s="1640" t="s">
        <v>1274</v>
      </c>
    </row>
    <row r="216" spans="1:48" s="603" customFormat="1" ht="12.75" x14ac:dyDescent="0.2">
      <c r="A216" s="1045">
        <v>5310</v>
      </c>
      <c r="B216" s="1044" t="s">
        <v>286</v>
      </c>
      <c r="C216" s="583">
        <f t="shared" si="40"/>
        <v>22499.999999999996</v>
      </c>
      <c r="D216" s="581">
        <f>'O4 Summary by Class &amp; Accounts'!E167</f>
        <v>20170.945945945943</v>
      </c>
      <c r="E216" s="581">
        <f>'O4 Summary by Class &amp; Accounts'!F167</f>
        <v>1961.8503118503118</v>
      </c>
      <c r="F216" s="581">
        <f>'O4 Summary by Class &amp; Accounts'!G167</f>
        <v>367.20374220374225</v>
      </c>
      <c r="G216" s="581">
        <f>'O4 Summary by Class &amp; Accounts'!H167</f>
        <v>0</v>
      </c>
      <c r="H216" s="581">
        <f>'O4 Summary by Class &amp; Accounts'!I167</f>
        <v>0</v>
      </c>
      <c r="I216" s="581">
        <f>'O4 Summary by Class &amp; Accounts'!J167</f>
        <v>0</v>
      </c>
      <c r="J216" s="581">
        <f>'O4 Summary by Class &amp; Accounts'!K167</f>
        <v>0</v>
      </c>
      <c r="K216" s="581">
        <f>'O4 Summary by Class &amp; Accounts'!L167</f>
        <v>0</v>
      </c>
      <c r="L216" s="581">
        <f>'O4 Summary by Class &amp; Accounts'!M167</f>
        <v>0</v>
      </c>
      <c r="M216" s="581">
        <f>'O4 Summary by Class &amp; Accounts'!N167</f>
        <v>0</v>
      </c>
      <c r="N216" s="581">
        <f>'O4 Summary by Class &amp; Accounts'!O167</f>
        <v>0</v>
      </c>
      <c r="O216" s="581">
        <f>'O4 Summary by Class &amp; Accounts'!P167</f>
        <v>0</v>
      </c>
      <c r="P216" s="581">
        <f>'O4 Summary by Class &amp; Accounts'!Q167</f>
        <v>0</v>
      </c>
      <c r="Q216" s="581">
        <f>'O4 Summary by Class &amp; Accounts'!R167</f>
        <v>0</v>
      </c>
      <c r="R216" s="581">
        <f>'O4 Summary by Class &amp; Accounts'!S167</f>
        <v>0</v>
      </c>
      <c r="S216" s="581">
        <f>'O4 Summary by Class &amp; Accounts'!T167</f>
        <v>0</v>
      </c>
      <c r="T216" s="581">
        <f>'O4 Summary by Class &amp; Accounts'!U167</f>
        <v>0</v>
      </c>
      <c r="U216" s="581">
        <f>'O4 Summary by Class &amp; Accounts'!V167</f>
        <v>0</v>
      </c>
      <c r="V216" s="581">
        <f>'O4 Summary by Class &amp; Accounts'!W167</f>
        <v>0</v>
      </c>
      <c r="W216" s="581">
        <f>'O4 Summary by Class &amp; Accounts'!X167</f>
        <v>0</v>
      </c>
      <c r="X216" s="583">
        <f t="shared" si="41"/>
        <v>22499.999999999996</v>
      </c>
      <c r="Y216" s="581"/>
      <c r="Z216" s="581"/>
      <c r="AA216" s="581"/>
      <c r="AB216" s="581"/>
      <c r="AC216" s="581"/>
      <c r="AD216" s="581"/>
      <c r="AE216" s="581"/>
      <c r="AF216" s="581"/>
      <c r="AG216" s="581"/>
      <c r="AH216" s="581"/>
      <c r="AI216" s="581"/>
      <c r="AJ216" s="581"/>
      <c r="AK216" s="581"/>
      <c r="AL216" s="581"/>
      <c r="AM216" s="581"/>
      <c r="AN216" s="581"/>
      <c r="AO216" s="581"/>
      <c r="AP216" s="581"/>
      <c r="AQ216" s="581"/>
      <c r="AR216" s="581"/>
      <c r="AS216" s="744"/>
      <c r="AV216" s="1640" t="s">
        <v>775</v>
      </c>
    </row>
    <row r="217" spans="1:48" s="603" customFormat="1" ht="12.75" x14ac:dyDescent="0.2">
      <c r="A217" s="1045">
        <v>5315</v>
      </c>
      <c r="B217" s="1044" t="s">
        <v>1136</v>
      </c>
      <c r="C217" s="583">
        <f t="shared" si="40"/>
        <v>1790904.9999999995</v>
      </c>
      <c r="D217" s="581">
        <f>'O4 Summary by Class &amp; Accounts'!E168</f>
        <v>1604221.4110180933</v>
      </c>
      <c r="E217" s="581">
        <f>'O4 Summary by Class &amp; Accounts'!F168</f>
        <v>156028.49186730094</v>
      </c>
      <c r="F217" s="581">
        <f>'O4 Summary by Class &amp; Accounts'!G168</f>
        <v>18601.393880221858</v>
      </c>
      <c r="G217" s="581">
        <f>'O4 Summary by Class &amp; Accounts'!H168</f>
        <v>0</v>
      </c>
      <c r="H217" s="581">
        <f>'O4 Summary by Class &amp; Accounts'!I168</f>
        <v>0</v>
      </c>
      <c r="I217" s="581">
        <f>'O4 Summary by Class &amp; Accounts'!J168</f>
        <v>0</v>
      </c>
      <c r="J217" s="581">
        <f>'O4 Summary by Class &amp; Accounts'!K168</f>
        <v>74.405575520887425</v>
      </c>
      <c r="K217" s="581">
        <f>'O4 Summary by Class &amp; Accounts'!L168</f>
        <v>5803.6348906292196</v>
      </c>
      <c r="L217" s="581">
        <f>'O4 Summary by Class &amp; Accounts'!M168</f>
        <v>6175.6627682336566</v>
      </c>
      <c r="M217" s="581">
        <f>'O4 Summary by Class &amp; Accounts'!N168</f>
        <v>0</v>
      </c>
      <c r="N217" s="581">
        <f>'O4 Summary by Class &amp; Accounts'!O168</f>
        <v>0</v>
      </c>
      <c r="O217" s="581">
        <f>'O4 Summary by Class &amp; Accounts'!P168</f>
        <v>0</v>
      </c>
      <c r="P217" s="581">
        <f>'O4 Summary by Class &amp; Accounts'!Q168</f>
        <v>0</v>
      </c>
      <c r="Q217" s="581">
        <f>'O4 Summary by Class &amp; Accounts'!R168</f>
        <v>0</v>
      </c>
      <c r="R217" s="581">
        <f>'O4 Summary by Class &amp; Accounts'!S168</f>
        <v>0</v>
      </c>
      <c r="S217" s="581">
        <f>'O4 Summary by Class &amp; Accounts'!T168</f>
        <v>0</v>
      </c>
      <c r="T217" s="581">
        <f>'O4 Summary by Class &amp; Accounts'!U168</f>
        <v>0</v>
      </c>
      <c r="U217" s="581">
        <f>'O4 Summary by Class &amp; Accounts'!V168</f>
        <v>0</v>
      </c>
      <c r="V217" s="581">
        <f>'O4 Summary by Class &amp; Accounts'!W168</f>
        <v>0</v>
      </c>
      <c r="W217" s="581">
        <f>'O4 Summary by Class &amp; Accounts'!X168</f>
        <v>0</v>
      </c>
      <c r="X217" s="583">
        <f t="shared" si="41"/>
        <v>1790904.9999999995</v>
      </c>
      <c r="Y217" s="581"/>
      <c r="Z217" s="581"/>
      <c r="AA217" s="581"/>
      <c r="AB217" s="581"/>
      <c r="AC217" s="581"/>
      <c r="AD217" s="581"/>
      <c r="AE217" s="581"/>
      <c r="AF217" s="581"/>
      <c r="AG217" s="581"/>
      <c r="AH217" s="581"/>
      <c r="AI217" s="581"/>
      <c r="AJ217" s="581"/>
      <c r="AK217" s="581"/>
      <c r="AL217" s="581"/>
      <c r="AM217" s="581"/>
      <c r="AN217" s="581"/>
      <c r="AO217" s="581"/>
      <c r="AP217" s="581"/>
      <c r="AQ217" s="581"/>
      <c r="AR217" s="581"/>
      <c r="AS217" s="744"/>
      <c r="AV217" s="1640" t="s">
        <v>1274</v>
      </c>
    </row>
    <row r="218" spans="1:48" s="603" customFormat="1" ht="12.75" x14ac:dyDescent="0.2">
      <c r="A218" s="1045">
        <v>5320</v>
      </c>
      <c r="B218" s="1044" t="s">
        <v>1137</v>
      </c>
      <c r="C218" s="583">
        <f t="shared" si="40"/>
        <v>217990.99999999997</v>
      </c>
      <c r="D218" s="581">
        <f>'O4 Summary by Class &amp; Accounts'!E169</f>
        <v>195267.66054550363</v>
      </c>
      <c r="E218" s="581">
        <f>'O4 Summary by Class &amp; Accounts'!F169</f>
        <v>18991.966056627683</v>
      </c>
      <c r="F218" s="581">
        <f>'O4 Summary by Class &amp; Accounts'!G169</f>
        <v>2264.1828870562331</v>
      </c>
      <c r="G218" s="581">
        <f>'O4 Summary by Class &amp; Accounts'!H169</f>
        <v>0</v>
      </c>
      <c r="H218" s="581">
        <f>'O4 Summary by Class &amp; Accounts'!I169</f>
        <v>0</v>
      </c>
      <c r="I218" s="581">
        <f>'O4 Summary by Class &amp; Accounts'!J169</f>
        <v>0</v>
      </c>
      <c r="J218" s="581">
        <f>'O4 Summary by Class &amp; Accounts'!K169</f>
        <v>9.0567315482249313</v>
      </c>
      <c r="K218" s="581">
        <f>'O4 Summary by Class &amp; Accounts'!L169</f>
        <v>706.42506076154473</v>
      </c>
      <c r="L218" s="581">
        <f>'O4 Summary by Class &amp; Accounts'!M169</f>
        <v>751.70871850266929</v>
      </c>
      <c r="M218" s="581">
        <f>'O4 Summary by Class &amp; Accounts'!N169</f>
        <v>0</v>
      </c>
      <c r="N218" s="581">
        <f>'O4 Summary by Class &amp; Accounts'!O169</f>
        <v>0</v>
      </c>
      <c r="O218" s="581">
        <f>'O4 Summary by Class &amp; Accounts'!P169</f>
        <v>0</v>
      </c>
      <c r="P218" s="581">
        <f>'O4 Summary by Class &amp; Accounts'!Q169</f>
        <v>0</v>
      </c>
      <c r="Q218" s="581">
        <f>'O4 Summary by Class &amp; Accounts'!R169</f>
        <v>0</v>
      </c>
      <c r="R218" s="581">
        <f>'O4 Summary by Class &amp; Accounts'!S169</f>
        <v>0</v>
      </c>
      <c r="S218" s="581">
        <f>'O4 Summary by Class &amp; Accounts'!T169</f>
        <v>0</v>
      </c>
      <c r="T218" s="581">
        <f>'O4 Summary by Class &amp; Accounts'!U169</f>
        <v>0</v>
      </c>
      <c r="U218" s="581">
        <f>'O4 Summary by Class &amp; Accounts'!V169</f>
        <v>0</v>
      </c>
      <c r="V218" s="581">
        <f>'O4 Summary by Class &amp; Accounts'!W169</f>
        <v>0</v>
      </c>
      <c r="W218" s="581">
        <f>'O4 Summary by Class &amp; Accounts'!X169</f>
        <v>0</v>
      </c>
      <c r="X218" s="583">
        <f t="shared" si="41"/>
        <v>217990.99999999997</v>
      </c>
      <c r="Y218" s="581"/>
      <c r="Z218" s="581"/>
      <c r="AA218" s="581"/>
      <c r="AB218" s="581"/>
      <c r="AC218" s="581"/>
      <c r="AD218" s="581"/>
      <c r="AE218" s="581"/>
      <c r="AF218" s="581"/>
      <c r="AG218" s="581"/>
      <c r="AH218" s="581"/>
      <c r="AI218" s="581"/>
      <c r="AJ218" s="581"/>
      <c r="AK218" s="581"/>
      <c r="AL218" s="581"/>
      <c r="AM218" s="581"/>
      <c r="AN218" s="581"/>
      <c r="AO218" s="581"/>
      <c r="AP218" s="581"/>
      <c r="AQ218" s="581"/>
      <c r="AR218" s="581"/>
      <c r="AS218" s="744"/>
      <c r="AV218" s="1640" t="s">
        <v>1274</v>
      </c>
    </row>
    <row r="219" spans="1:48" s="603" customFormat="1" ht="12.75" x14ac:dyDescent="0.2">
      <c r="A219" s="1045">
        <v>5325</v>
      </c>
      <c r="B219" s="1044" t="s">
        <v>1138</v>
      </c>
      <c r="C219" s="583">
        <f t="shared" si="40"/>
        <v>0</v>
      </c>
      <c r="D219" s="581">
        <f>'O4 Summary by Class &amp; Accounts'!E170</f>
        <v>0</v>
      </c>
      <c r="E219" s="581">
        <f>'O4 Summary by Class &amp; Accounts'!F170</f>
        <v>0</v>
      </c>
      <c r="F219" s="581">
        <f>'O4 Summary by Class &amp; Accounts'!G170</f>
        <v>0</v>
      </c>
      <c r="G219" s="581">
        <f>'O4 Summary by Class &amp; Accounts'!H170</f>
        <v>0</v>
      </c>
      <c r="H219" s="581">
        <f>'O4 Summary by Class &amp; Accounts'!I170</f>
        <v>0</v>
      </c>
      <c r="I219" s="581">
        <f>'O4 Summary by Class &amp; Accounts'!J170</f>
        <v>0</v>
      </c>
      <c r="J219" s="581">
        <f>'O4 Summary by Class &amp; Accounts'!K170</f>
        <v>0</v>
      </c>
      <c r="K219" s="581">
        <f>'O4 Summary by Class &amp; Accounts'!L170</f>
        <v>0</v>
      </c>
      <c r="L219" s="581">
        <f>'O4 Summary by Class &amp; Accounts'!M170</f>
        <v>0</v>
      </c>
      <c r="M219" s="581">
        <f>'O4 Summary by Class &amp; Accounts'!N170</f>
        <v>0</v>
      </c>
      <c r="N219" s="581">
        <f>'O4 Summary by Class &amp; Accounts'!O170</f>
        <v>0</v>
      </c>
      <c r="O219" s="581">
        <f>'O4 Summary by Class &amp; Accounts'!P170</f>
        <v>0</v>
      </c>
      <c r="P219" s="581">
        <f>'O4 Summary by Class &amp; Accounts'!Q170</f>
        <v>0</v>
      </c>
      <c r="Q219" s="581">
        <f>'O4 Summary by Class &amp; Accounts'!R170</f>
        <v>0</v>
      </c>
      <c r="R219" s="581">
        <f>'O4 Summary by Class &amp; Accounts'!S170</f>
        <v>0</v>
      </c>
      <c r="S219" s="581">
        <f>'O4 Summary by Class &amp; Accounts'!T170</f>
        <v>0</v>
      </c>
      <c r="T219" s="581">
        <f>'O4 Summary by Class &amp; Accounts'!U170</f>
        <v>0</v>
      </c>
      <c r="U219" s="581">
        <f>'O4 Summary by Class &amp; Accounts'!V170</f>
        <v>0</v>
      </c>
      <c r="V219" s="581">
        <f>'O4 Summary by Class &amp; Accounts'!W170</f>
        <v>0</v>
      </c>
      <c r="W219" s="581">
        <f>'O4 Summary by Class &amp; Accounts'!X170</f>
        <v>0</v>
      </c>
      <c r="X219" s="583">
        <f t="shared" si="41"/>
        <v>0</v>
      </c>
      <c r="Y219" s="581"/>
      <c r="Z219" s="581"/>
      <c r="AA219" s="581"/>
      <c r="AB219" s="581"/>
      <c r="AC219" s="581"/>
      <c r="AD219" s="581"/>
      <c r="AE219" s="581"/>
      <c r="AF219" s="581"/>
      <c r="AG219" s="581"/>
      <c r="AH219" s="581"/>
      <c r="AI219" s="581"/>
      <c r="AJ219" s="581"/>
      <c r="AK219" s="581"/>
      <c r="AL219" s="581"/>
      <c r="AM219" s="581"/>
      <c r="AN219" s="581"/>
      <c r="AO219" s="581"/>
      <c r="AP219" s="581"/>
      <c r="AQ219" s="581"/>
      <c r="AR219" s="581"/>
      <c r="AS219" s="744"/>
      <c r="AV219" s="1640" t="s">
        <v>1274</v>
      </c>
    </row>
    <row r="220" spans="1:48" s="603" customFormat="1" ht="12.75" x14ac:dyDescent="0.2">
      <c r="A220" s="1045">
        <v>5330</v>
      </c>
      <c r="B220" s="1044" t="s">
        <v>1139</v>
      </c>
      <c r="C220" s="583">
        <f t="shared" si="40"/>
        <v>0</v>
      </c>
      <c r="D220" s="581">
        <f>'O4 Summary by Class &amp; Accounts'!E171</f>
        <v>0</v>
      </c>
      <c r="E220" s="581">
        <f>'O4 Summary by Class &amp; Accounts'!F171</f>
        <v>0</v>
      </c>
      <c r="F220" s="581">
        <f>'O4 Summary by Class &amp; Accounts'!G171</f>
        <v>0</v>
      </c>
      <c r="G220" s="581">
        <f>'O4 Summary by Class &amp; Accounts'!H171</f>
        <v>0</v>
      </c>
      <c r="H220" s="581">
        <f>'O4 Summary by Class &amp; Accounts'!I171</f>
        <v>0</v>
      </c>
      <c r="I220" s="581">
        <f>'O4 Summary by Class &amp; Accounts'!J171</f>
        <v>0</v>
      </c>
      <c r="J220" s="581">
        <f>'O4 Summary by Class &amp; Accounts'!K171</f>
        <v>0</v>
      </c>
      <c r="K220" s="581">
        <f>'O4 Summary by Class &amp; Accounts'!L171</f>
        <v>0</v>
      </c>
      <c r="L220" s="581">
        <f>'O4 Summary by Class &amp; Accounts'!M171</f>
        <v>0</v>
      </c>
      <c r="M220" s="581">
        <f>'O4 Summary by Class &amp; Accounts'!N171</f>
        <v>0</v>
      </c>
      <c r="N220" s="581">
        <f>'O4 Summary by Class &amp; Accounts'!O171</f>
        <v>0</v>
      </c>
      <c r="O220" s="581">
        <f>'O4 Summary by Class &amp; Accounts'!P171</f>
        <v>0</v>
      </c>
      <c r="P220" s="581">
        <f>'O4 Summary by Class &amp; Accounts'!Q171</f>
        <v>0</v>
      </c>
      <c r="Q220" s="581">
        <f>'O4 Summary by Class &amp; Accounts'!R171</f>
        <v>0</v>
      </c>
      <c r="R220" s="581">
        <f>'O4 Summary by Class &amp; Accounts'!S171</f>
        <v>0</v>
      </c>
      <c r="S220" s="581">
        <f>'O4 Summary by Class &amp; Accounts'!T171</f>
        <v>0</v>
      </c>
      <c r="T220" s="581">
        <f>'O4 Summary by Class &amp; Accounts'!U171</f>
        <v>0</v>
      </c>
      <c r="U220" s="581">
        <f>'O4 Summary by Class &amp; Accounts'!V171</f>
        <v>0</v>
      </c>
      <c r="V220" s="581">
        <f>'O4 Summary by Class &amp; Accounts'!W171</f>
        <v>0</v>
      </c>
      <c r="W220" s="581">
        <f>'O4 Summary by Class &amp; Accounts'!X171</f>
        <v>0</v>
      </c>
      <c r="X220" s="583">
        <f t="shared" si="41"/>
        <v>0</v>
      </c>
      <c r="Y220" s="581"/>
      <c r="Z220" s="581"/>
      <c r="AA220" s="581"/>
      <c r="AB220" s="581"/>
      <c r="AC220" s="581"/>
      <c r="AD220" s="581"/>
      <c r="AE220" s="581"/>
      <c r="AF220" s="581"/>
      <c r="AG220" s="581"/>
      <c r="AH220" s="581"/>
      <c r="AI220" s="581"/>
      <c r="AJ220" s="581"/>
      <c r="AK220" s="581"/>
      <c r="AL220" s="581"/>
      <c r="AM220" s="581"/>
      <c r="AN220" s="581"/>
      <c r="AO220" s="581"/>
      <c r="AP220" s="581"/>
      <c r="AQ220" s="581"/>
      <c r="AR220" s="581"/>
      <c r="AS220" s="744"/>
      <c r="AV220" s="1640" t="s">
        <v>1274</v>
      </c>
    </row>
    <row r="221" spans="1:48" s="603" customFormat="1" ht="12.75" x14ac:dyDescent="0.2">
      <c r="A221" s="1045">
        <v>5335</v>
      </c>
      <c r="B221" s="1044" t="s">
        <v>1140</v>
      </c>
      <c r="C221" s="583">
        <f t="shared" si="40"/>
        <v>250000.00000000003</v>
      </c>
      <c r="D221" s="581">
        <f>'O4 Summary by Class &amp; Accounts'!E172</f>
        <v>217206.34308764001</v>
      </c>
      <c r="E221" s="581">
        <f>'O4 Summary by Class &amp; Accounts'!F172</f>
        <v>24294.346365275196</v>
      </c>
      <c r="F221" s="581">
        <f>'O4 Summary by Class &amp; Accounts'!G172</f>
        <v>8381.5584419683273</v>
      </c>
      <c r="G221" s="581">
        <f>'O4 Summary by Class &amp; Accounts'!H172</f>
        <v>0</v>
      </c>
      <c r="H221" s="581">
        <f>'O4 Summary by Class &amp; Accounts'!I172</f>
        <v>0</v>
      </c>
      <c r="I221" s="581">
        <f>'O4 Summary by Class &amp; Accounts'!J172</f>
        <v>0</v>
      </c>
      <c r="J221" s="581">
        <f>'O4 Summary by Class &amp; Accounts'!K172</f>
        <v>0</v>
      </c>
      <c r="K221" s="581">
        <f>'O4 Summary by Class &amp; Accounts'!L172</f>
        <v>0.9385155153967214</v>
      </c>
      <c r="L221" s="581">
        <f>'O4 Summary by Class &amp; Accounts'!M172</f>
        <v>116.81358960110261</v>
      </c>
      <c r="M221" s="581">
        <f>'O4 Summary by Class &amp; Accounts'!N172</f>
        <v>0</v>
      </c>
      <c r="N221" s="581">
        <f>'O4 Summary by Class &amp; Accounts'!O172</f>
        <v>0</v>
      </c>
      <c r="O221" s="581">
        <f>'O4 Summary by Class &amp; Accounts'!P172</f>
        <v>0</v>
      </c>
      <c r="P221" s="581">
        <f>'O4 Summary by Class &amp; Accounts'!Q172</f>
        <v>0</v>
      </c>
      <c r="Q221" s="581">
        <f>'O4 Summary by Class &amp; Accounts'!R172</f>
        <v>0</v>
      </c>
      <c r="R221" s="581">
        <f>'O4 Summary by Class &amp; Accounts'!S172</f>
        <v>0</v>
      </c>
      <c r="S221" s="581">
        <f>'O4 Summary by Class &amp; Accounts'!T172</f>
        <v>0</v>
      </c>
      <c r="T221" s="581">
        <f>'O4 Summary by Class &amp; Accounts'!U172</f>
        <v>0</v>
      </c>
      <c r="U221" s="581">
        <f>'O4 Summary by Class &amp; Accounts'!V172</f>
        <v>0</v>
      </c>
      <c r="V221" s="581">
        <f>'O4 Summary by Class &amp; Accounts'!W172</f>
        <v>0</v>
      </c>
      <c r="W221" s="581">
        <f>'O4 Summary by Class &amp; Accounts'!X172</f>
        <v>0</v>
      </c>
      <c r="X221" s="583">
        <f t="shared" si="41"/>
        <v>250000.00000000003</v>
      </c>
      <c r="Y221" s="581"/>
      <c r="Z221" s="581"/>
      <c r="AA221" s="581"/>
      <c r="AB221" s="581"/>
      <c r="AC221" s="581"/>
      <c r="AD221" s="581"/>
      <c r="AE221" s="581"/>
      <c r="AF221" s="581"/>
      <c r="AG221" s="581"/>
      <c r="AH221" s="581"/>
      <c r="AI221" s="581"/>
      <c r="AJ221" s="581"/>
      <c r="AK221" s="581"/>
      <c r="AL221" s="581"/>
      <c r="AM221" s="581"/>
      <c r="AN221" s="581"/>
      <c r="AO221" s="581"/>
      <c r="AP221" s="581"/>
      <c r="AQ221" s="581"/>
      <c r="AR221" s="581"/>
      <c r="AS221" s="744"/>
      <c r="AV221" s="1640" t="s">
        <v>1343</v>
      </c>
    </row>
    <row r="222" spans="1:48" s="603" customFormat="1" ht="12.75" x14ac:dyDescent="0.2">
      <c r="A222" s="1045">
        <v>5340</v>
      </c>
      <c r="B222" s="1044" t="s">
        <v>1141</v>
      </c>
      <c r="C222" s="583">
        <f t="shared" si="40"/>
        <v>77151</v>
      </c>
      <c r="D222" s="581">
        <f>'O4 Summary by Class &amp; Accounts'!E173</f>
        <v>69108.794761004596</v>
      </c>
      <c r="E222" s="581">
        <f>'O4 Summary by Class &amp; Accounts'!F173</f>
        <v>6721.6039801408424</v>
      </c>
      <c r="F222" s="581">
        <f>'O4 Summary by Class &amp; Accounts'!G173</f>
        <v>801.33571532437315</v>
      </c>
      <c r="G222" s="581">
        <f>'O4 Summary by Class &amp; Accounts'!H173</f>
        <v>0</v>
      </c>
      <c r="H222" s="581">
        <f>'O4 Summary by Class &amp; Accounts'!I173</f>
        <v>0</v>
      </c>
      <c r="I222" s="581">
        <f>'O4 Summary by Class &amp; Accounts'!J173</f>
        <v>0</v>
      </c>
      <c r="J222" s="581">
        <f>'O4 Summary by Class &amp; Accounts'!K173</f>
        <v>3.2053428612974924</v>
      </c>
      <c r="K222" s="581">
        <f>'O4 Summary by Class &amp; Accounts'!L173</f>
        <v>250.01674318120442</v>
      </c>
      <c r="L222" s="581">
        <f>'O4 Summary by Class &amp; Accounts'!M173</f>
        <v>266.04345748769185</v>
      </c>
      <c r="M222" s="581">
        <f>'O4 Summary by Class &amp; Accounts'!N173</f>
        <v>0</v>
      </c>
      <c r="N222" s="581">
        <f>'O4 Summary by Class &amp; Accounts'!O173</f>
        <v>0</v>
      </c>
      <c r="O222" s="581">
        <f>'O4 Summary by Class &amp; Accounts'!P173</f>
        <v>0</v>
      </c>
      <c r="P222" s="581">
        <f>'O4 Summary by Class &amp; Accounts'!Q173</f>
        <v>0</v>
      </c>
      <c r="Q222" s="581">
        <f>'O4 Summary by Class &amp; Accounts'!R173</f>
        <v>0</v>
      </c>
      <c r="R222" s="581">
        <f>'O4 Summary by Class &amp; Accounts'!S173</f>
        <v>0</v>
      </c>
      <c r="S222" s="581">
        <f>'O4 Summary by Class &amp; Accounts'!T173</f>
        <v>0</v>
      </c>
      <c r="T222" s="581">
        <f>'O4 Summary by Class &amp; Accounts'!U173</f>
        <v>0</v>
      </c>
      <c r="U222" s="581">
        <f>'O4 Summary by Class &amp; Accounts'!V173</f>
        <v>0</v>
      </c>
      <c r="V222" s="581">
        <f>'O4 Summary by Class &amp; Accounts'!W173</f>
        <v>0</v>
      </c>
      <c r="W222" s="581">
        <f>'O4 Summary by Class &amp; Accounts'!X173</f>
        <v>0</v>
      </c>
      <c r="X222" s="583">
        <f t="shared" si="41"/>
        <v>77151</v>
      </c>
      <c r="Y222" s="581"/>
      <c r="Z222" s="581"/>
      <c r="AA222" s="581"/>
      <c r="AB222" s="581"/>
      <c r="AC222" s="581"/>
      <c r="AD222" s="581"/>
      <c r="AE222" s="581"/>
      <c r="AF222" s="581"/>
      <c r="AG222" s="581"/>
      <c r="AH222" s="581"/>
      <c r="AI222" s="581"/>
      <c r="AJ222" s="581"/>
      <c r="AK222" s="581"/>
      <c r="AL222" s="581"/>
      <c r="AM222" s="581"/>
      <c r="AN222" s="581"/>
      <c r="AO222" s="581"/>
      <c r="AP222" s="581"/>
      <c r="AQ222" s="581"/>
      <c r="AR222" s="581"/>
      <c r="AS222" s="744"/>
      <c r="AV222" s="1640" t="s">
        <v>1274</v>
      </c>
    </row>
    <row r="223" spans="1:48" s="603" customFormat="1" ht="12.75" x14ac:dyDescent="0.2">
      <c r="A223" s="1041">
        <v>5405</v>
      </c>
      <c r="B223" s="1047" t="s">
        <v>1532</v>
      </c>
      <c r="C223" s="583">
        <f t="shared" si="40"/>
        <v>0</v>
      </c>
      <c r="D223" s="581">
        <f>'O4 Summary by Class &amp; Accounts'!E174</f>
        <v>0</v>
      </c>
      <c r="E223" s="581">
        <f>'O4 Summary by Class &amp; Accounts'!F174</f>
        <v>0</v>
      </c>
      <c r="F223" s="581">
        <f>'O4 Summary by Class &amp; Accounts'!G174</f>
        <v>0</v>
      </c>
      <c r="G223" s="581">
        <f>'O4 Summary by Class &amp; Accounts'!H174</f>
        <v>0</v>
      </c>
      <c r="H223" s="581">
        <f>'O4 Summary by Class &amp; Accounts'!I174</f>
        <v>0</v>
      </c>
      <c r="I223" s="581">
        <f>'O4 Summary by Class &amp; Accounts'!J174</f>
        <v>0</v>
      </c>
      <c r="J223" s="581">
        <f>'O4 Summary by Class &amp; Accounts'!K174</f>
        <v>0</v>
      </c>
      <c r="K223" s="581">
        <f>'O4 Summary by Class &amp; Accounts'!L174</f>
        <v>0</v>
      </c>
      <c r="L223" s="581">
        <f>'O4 Summary by Class &amp; Accounts'!M174</f>
        <v>0</v>
      </c>
      <c r="M223" s="581">
        <f>'O4 Summary by Class &amp; Accounts'!N174</f>
        <v>0</v>
      </c>
      <c r="N223" s="581">
        <f>'O4 Summary by Class &amp; Accounts'!O174</f>
        <v>0</v>
      </c>
      <c r="O223" s="581">
        <f>'O4 Summary by Class &amp; Accounts'!P174</f>
        <v>0</v>
      </c>
      <c r="P223" s="581">
        <f>'O4 Summary by Class &amp; Accounts'!Q174</f>
        <v>0</v>
      </c>
      <c r="Q223" s="581">
        <f>'O4 Summary by Class &amp; Accounts'!R174</f>
        <v>0</v>
      </c>
      <c r="R223" s="581">
        <f>'O4 Summary by Class &amp; Accounts'!S174</f>
        <v>0</v>
      </c>
      <c r="S223" s="581">
        <f>'O4 Summary by Class &amp; Accounts'!T174</f>
        <v>0</v>
      </c>
      <c r="T223" s="581">
        <f>'O4 Summary by Class &amp; Accounts'!U174</f>
        <v>0</v>
      </c>
      <c r="U223" s="581">
        <f>'O4 Summary by Class &amp; Accounts'!V174</f>
        <v>0</v>
      </c>
      <c r="V223" s="581">
        <f>'O4 Summary by Class &amp; Accounts'!W174</f>
        <v>0</v>
      </c>
      <c r="W223" s="581">
        <f>'O4 Summary by Class &amp; Accounts'!X174</f>
        <v>0</v>
      </c>
      <c r="X223" s="583">
        <f t="shared" si="41"/>
        <v>0</v>
      </c>
      <c r="Y223" s="581"/>
      <c r="Z223" s="581"/>
      <c r="AA223" s="581"/>
      <c r="AB223" s="581"/>
      <c r="AC223" s="581"/>
      <c r="AD223" s="581"/>
      <c r="AE223" s="581"/>
      <c r="AF223" s="581"/>
      <c r="AG223" s="581"/>
      <c r="AH223" s="581"/>
      <c r="AI223" s="581"/>
      <c r="AJ223" s="581"/>
      <c r="AK223" s="581"/>
      <c r="AL223" s="581"/>
      <c r="AM223" s="581"/>
      <c r="AN223" s="581"/>
      <c r="AO223" s="581"/>
      <c r="AP223" s="581"/>
      <c r="AQ223" s="581"/>
      <c r="AR223" s="581"/>
      <c r="AS223" s="744"/>
      <c r="AV223" s="1640" t="s">
        <v>1082</v>
      </c>
    </row>
    <row r="224" spans="1:48" s="603" customFormat="1" ht="12.75" x14ac:dyDescent="0.2">
      <c r="A224" s="1041">
        <v>5410</v>
      </c>
      <c r="B224" s="1047" t="s">
        <v>1142</v>
      </c>
      <c r="C224" s="583">
        <f t="shared" si="40"/>
        <v>0</v>
      </c>
      <c r="D224" s="581">
        <f>'O4 Summary by Class &amp; Accounts'!E175</f>
        <v>0</v>
      </c>
      <c r="E224" s="581">
        <f>'O4 Summary by Class &amp; Accounts'!F175</f>
        <v>0</v>
      </c>
      <c r="F224" s="581">
        <f>'O4 Summary by Class &amp; Accounts'!G175</f>
        <v>0</v>
      </c>
      <c r="G224" s="581">
        <f>'O4 Summary by Class &amp; Accounts'!H175</f>
        <v>0</v>
      </c>
      <c r="H224" s="581">
        <f>'O4 Summary by Class &amp; Accounts'!I175</f>
        <v>0</v>
      </c>
      <c r="I224" s="581">
        <f>'O4 Summary by Class &amp; Accounts'!J175</f>
        <v>0</v>
      </c>
      <c r="J224" s="581">
        <f>'O4 Summary by Class &amp; Accounts'!K175</f>
        <v>0</v>
      </c>
      <c r="K224" s="581">
        <f>'O4 Summary by Class &amp; Accounts'!L175</f>
        <v>0</v>
      </c>
      <c r="L224" s="581">
        <f>'O4 Summary by Class &amp; Accounts'!M175</f>
        <v>0</v>
      </c>
      <c r="M224" s="581">
        <f>'O4 Summary by Class &amp; Accounts'!N175</f>
        <v>0</v>
      </c>
      <c r="N224" s="581">
        <f>'O4 Summary by Class &amp; Accounts'!O175</f>
        <v>0</v>
      </c>
      <c r="O224" s="581">
        <f>'O4 Summary by Class &amp; Accounts'!P175</f>
        <v>0</v>
      </c>
      <c r="P224" s="581">
        <f>'O4 Summary by Class &amp; Accounts'!Q175</f>
        <v>0</v>
      </c>
      <c r="Q224" s="581">
        <f>'O4 Summary by Class &amp; Accounts'!R175</f>
        <v>0</v>
      </c>
      <c r="R224" s="581">
        <f>'O4 Summary by Class &amp; Accounts'!S175</f>
        <v>0</v>
      </c>
      <c r="S224" s="581">
        <f>'O4 Summary by Class &amp; Accounts'!T175</f>
        <v>0</v>
      </c>
      <c r="T224" s="581">
        <f>'O4 Summary by Class &amp; Accounts'!U175</f>
        <v>0</v>
      </c>
      <c r="U224" s="581">
        <f>'O4 Summary by Class &amp; Accounts'!V175</f>
        <v>0</v>
      </c>
      <c r="V224" s="581">
        <f>'O4 Summary by Class &amp; Accounts'!W175</f>
        <v>0</v>
      </c>
      <c r="W224" s="581">
        <f>'O4 Summary by Class &amp; Accounts'!X175</f>
        <v>0</v>
      </c>
      <c r="X224" s="583">
        <f t="shared" si="41"/>
        <v>0</v>
      </c>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744"/>
      <c r="AV224" s="1640" t="s">
        <v>1082</v>
      </c>
    </row>
    <row r="225" spans="1:48" s="603" customFormat="1" ht="12.75" x14ac:dyDescent="0.2">
      <c r="A225" s="1041">
        <v>5415</v>
      </c>
      <c r="B225" s="1047" t="s">
        <v>36</v>
      </c>
      <c r="C225" s="583">
        <f t="shared" si="40"/>
        <v>0</v>
      </c>
      <c r="D225" s="581">
        <f>'O4 Summary by Class &amp; Accounts'!E176</f>
        <v>0</v>
      </c>
      <c r="E225" s="581">
        <f>'O4 Summary by Class &amp; Accounts'!F176</f>
        <v>0</v>
      </c>
      <c r="F225" s="581">
        <f>'O4 Summary by Class &amp; Accounts'!G176</f>
        <v>0</v>
      </c>
      <c r="G225" s="581">
        <f>'O4 Summary by Class &amp; Accounts'!H176</f>
        <v>0</v>
      </c>
      <c r="H225" s="581">
        <f>'O4 Summary by Class &amp; Accounts'!I176</f>
        <v>0</v>
      </c>
      <c r="I225" s="581">
        <f>'O4 Summary by Class &amp; Accounts'!J176</f>
        <v>0</v>
      </c>
      <c r="J225" s="581">
        <f>'O4 Summary by Class &amp; Accounts'!K176</f>
        <v>0</v>
      </c>
      <c r="K225" s="581">
        <f>'O4 Summary by Class &amp; Accounts'!L176</f>
        <v>0</v>
      </c>
      <c r="L225" s="581">
        <f>'O4 Summary by Class &amp; Accounts'!M176</f>
        <v>0</v>
      </c>
      <c r="M225" s="581">
        <f>'O4 Summary by Class &amp; Accounts'!N176</f>
        <v>0</v>
      </c>
      <c r="N225" s="581">
        <f>'O4 Summary by Class &amp; Accounts'!O176</f>
        <v>0</v>
      </c>
      <c r="O225" s="581">
        <f>'O4 Summary by Class &amp; Accounts'!P176</f>
        <v>0</v>
      </c>
      <c r="P225" s="581">
        <f>'O4 Summary by Class &amp; Accounts'!Q176</f>
        <v>0</v>
      </c>
      <c r="Q225" s="581">
        <f>'O4 Summary by Class &amp; Accounts'!R176</f>
        <v>0</v>
      </c>
      <c r="R225" s="581">
        <f>'O4 Summary by Class &amp; Accounts'!S176</f>
        <v>0</v>
      </c>
      <c r="S225" s="581">
        <f>'O4 Summary by Class &amp; Accounts'!T176</f>
        <v>0</v>
      </c>
      <c r="T225" s="581">
        <f>'O4 Summary by Class &amp; Accounts'!U176</f>
        <v>0</v>
      </c>
      <c r="U225" s="581">
        <f>'O4 Summary by Class &amp; Accounts'!V176</f>
        <v>0</v>
      </c>
      <c r="V225" s="581">
        <f>'O4 Summary by Class &amp; Accounts'!W176</f>
        <v>0</v>
      </c>
      <c r="W225" s="581">
        <f>'O4 Summary by Class &amp; Accounts'!X176</f>
        <v>0</v>
      </c>
      <c r="X225" s="583">
        <f t="shared" si="41"/>
        <v>0</v>
      </c>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744"/>
      <c r="AV225" s="1640" t="s">
        <v>1271</v>
      </c>
    </row>
    <row r="226" spans="1:48" s="603" customFormat="1" ht="12.75" x14ac:dyDescent="0.2">
      <c r="A226" s="1041">
        <v>5420</v>
      </c>
      <c r="B226" s="1047" t="s">
        <v>37</v>
      </c>
      <c r="C226" s="583">
        <f t="shared" si="40"/>
        <v>0</v>
      </c>
      <c r="D226" s="581">
        <f>'O4 Summary by Class &amp; Accounts'!E177</f>
        <v>0</v>
      </c>
      <c r="E226" s="581">
        <f>'O4 Summary by Class &amp; Accounts'!F177</f>
        <v>0</v>
      </c>
      <c r="F226" s="581">
        <f>'O4 Summary by Class &amp; Accounts'!G177</f>
        <v>0</v>
      </c>
      <c r="G226" s="581">
        <f>'O4 Summary by Class &amp; Accounts'!H177</f>
        <v>0</v>
      </c>
      <c r="H226" s="581">
        <f>'O4 Summary by Class &amp; Accounts'!I177</f>
        <v>0</v>
      </c>
      <c r="I226" s="581">
        <f>'O4 Summary by Class &amp; Accounts'!J177</f>
        <v>0</v>
      </c>
      <c r="J226" s="581">
        <f>'O4 Summary by Class &amp; Accounts'!K177</f>
        <v>0</v>
      </c>
      <c r="K226" s="581">
        <f>'O4 Summary by Class &amp; Accounts'!L177</f>
        <v>0</v>
      </c>
      <c r="L226" s="581">
        <f>'O4 Summary by Class &amp; Accounts'!M177</f>
        <v>0</v>
      </c>
      <c r="M226" s="581">
        <f>'O4 Summary by Class &amp; Accounts'!N177</f>
        <v>0</v>
      </c>
      <c r="N226" s="581">
        <f>'O4 Summary by Class &amp; Accounts'!O177</f>
        <v>0</v>
      </c>
      <c r="O226" s="581">
        <f>'O4 Summary by Class &amp; Accounts'!P177</f>
        <v>0</v>
      </c>
      <c r="P226" s="581">
        <f>'O4 Summary by Class &amp; Accounts'!Q177</f>
        <v>0</v>
      </c>
      <c r="Q226" s="581">
        <f>'O4 Summary by Class &amp; Accounts'!R177</f>
        <v>0</v>
      </c>
      <c r="R226" s="581">
        <f>'O4 Summary by Class &amp; Accounts'!S177</f>
        <v>0</v>
      </c>
      <c r="S226" s="581">
        <f>'O4 Summary by Class &amp; Accounts'!T177</f>
        <v>0</v>
      </c>
      <c r="T226" s="581">
        <f>'O4 Summary by Class &amp; Accounts'!U177</f>
        <v>0</v>
      </c>
      <c r="U226" s="581">
        <f>'O4 Summary by Class &amp; Accounts'!V177</f>
        <v>0</v>
      </c>
      <c r="V226" s="581">
        <f>'O4 Summary by Class &amp; Accounts'!W177</f>
        <v>0</v>
      </c>
      <c r="W226" s="581">
        <f>'O4 Summary by Class &amp; Accounts'!X177</f>
        <v>0</v>
      </c>
      <c r="X226" s="583">
        <f t="shared" si="41"/>
        <v>0</v>
      </c>
      <c r="Y226" s="581"/>
      <c r="Z226" s="581"/>
      <c r="AA226" s="581"/>
      <c r="AB226" s="581"/>
      <c r="AC226" s="581"/>
      <c r="AD226" s="581"/>
      <c r="AE226" s="581"/>
      <c r="AF226" s="581"/>
      <c r="AG226" s="581"/>
      <c r="AH226" s="581"/>
      <c r="AI226" s="581"/>
      <c r="AJ226" s="581"/>
      <c r="AK226" s="581"/>
      <c r="AL226" s="581"/>
      <c r="AM226" s="581"/>
      <c r="AN226" s="581"/>
      <c r="AO226" s="581"/>
      <c r="AP226" s="581"/>
      <c r="AQ226" s="581"/>
      <c r="AR226" s="581"/>
      <c r="AS226" s="744"/>
      <c r="AV226" s="1640" t="s">
        <v>5</v>
      </c>
    </row>
    <row r="227" spans="1:48" s="603" customFormat="1" ht="25.5" x14ac:dyDescent="0.2">
      <c r="A227" s="1041">
        <v>5425</v>
      </c>
      <c r="B227" s="1047" t="s">
        <v>38</v>
      </c>
      <c r="C227" s="583">
        <f t="shared" si="40"/>
        <v>0</v>
      </c>
      <c r="D227" s="581">
        <f>'O4 Summary by Class &amp; Accounts'!E178</f>
        <v>0</v>
      </c>
      <c r="E227" s="581">
        <f>'O4 Summary by Class &amp; Accounts'!F178</f>
        <v>0</v>
      </c>
      <c r="F227" s="581">
        <f>'O4 Summary by Class &amp; Accounts'!G178</f>
        <v>0</v>
      </c>
      <c r="G227" s="581">
        <f>'O4 Summary by Class &amp; Accounts'!H178</f>
        <v>0</v>
      </c>
      <c r="H227" s="581">
        <f>'O4 Summary by Class &amp; Accounts'!I178</f>
        <v>0</v>
      </c>
      <c r="I227" s="581">
        <f>'O4 Summary by Class &amp; Accounts'!J178</f>
        <v>0</v>
      </c>
      <c r="J227" s="581">
        <f>'O4 Summary by Class &amp; Accounts'!K178</f>
        <v>0</v>
      </c>
      <c r="K227" s="581">
        <f>'O4 Summary by Class &amp; Accounts'!L178</f>
        <v>0</v>
      </c>
      <c r="L227" s="581">
        <f>'O4 Summary by Class &amp; Accounts'!M178</f>
        <v>0</v>
      </c>
      <c r="M227" s="581">
        <f>'O4 Summary by Class &amp; Accounts'!N178</f>
        <v>0</v>
      </c>
      <c r="N227" s="581">
        <f>'O4 Summary by Class &amp; Accounts'!O178</f>
        <v>0</v>
      </c>
      <c r="O227" s="581">
        <f>'O4 Summary by Class &amp; Accounts'!P178</f>
        <v>0</v>
      </c>
      <c r="P227" s="581">
        <f>'O4 Summary by Class &amp; Accounts'!Q178</f>
        <v>0</v>
      </c>
      <c r="Q227" s="581">
        <f>'O4 Summary by Class &amp; Accounts'!R178</f>
        <v>0</v>
      </c>
      <c r="R227" s="581">
        <f>'O4 Summary by Class &amp; Accounts'!S178</f>
        <v>0</v>
      </c>
      <c r="S227" s="581">
        <f>'O4 Summary by Class &amp; Accounts'!T178</f>
        <v>0</v>
      </c>
      <c r="T227" s="581">
        <f>'O4 Summary by Class &amp; Accounts'!U178</f>
        <v>0</v>
      </c>
      <c r="U227" s="581">
        <f>'O4 Summary by Class &amp; Accounts'!V178</f>
        <v>0</v>
      </c>
      <c r="V227" s="581">
        <f>'O4 Summary by Class &amp; Accounts'!W178</f>
        <v>0</v>
      </c>
      <c r="W227" s="581">
        <f>'O4 Summary by Class &amp; Accounts'!X178</f>
        <v>0</v>
      </c>
      <c r="X227" s="583">
        <f t="shared" si="41"/>
        <v>0</v>
      </c>
      <c r="Y227" s="581"/>
      <c r="Z227" s="581"/>
      <c r="AA227" s="581"/>
      <c r="AB227" s="581"/>
      <c r="AC227" s="581"/>
      <c r="AD227" s="581"/>
      <c r="AE227" s="581"/>
      <c r="AF227" s="581"/>
      <c r="AG227" s="581"/>
      <c r="AH227" s="581"/>
      <c r="AI227" s="581"/>
      <c r="AJ227" s="581"/>
      <c r="AK227" s="581"/>
      <c r="AL227" s="581"/>
      <c r="AM227" s="581"/>
      <c r="AN227" s="581"/>
      <c r="AO227" s="581"/>
      <c r="AP227" s="581"/>
      <c r="AQ227" s="581"/>
      <c r="AR227" s="581"/>
      <c r="AS227" s="744"/>
      <c r="AV227" s="1640" t="s">
        <v>1082</v>
      </c>
    </row>
    <row r="228" spans="1:48" s="603" customFormat="1" ht="12.75" x14ac:dyDescent="0.2">
      <c r="A228" s="1041">
        <v>5505</v>
      </c>
      <c r="B228" s="1047" t="s">
        <v>1532</v>
      </c>
      <c r="C228" s="583">
        <f>SUM(D228:W228)</f>
        <v>0</v>
      </c>
      <c r="D228" s="581">
        <f>'O4 Summary by Class &amp; Accounts'!E179</f>
        <v>0</v>
      </c>
      <c r="E228" s="581">
        <f>'O4 Summary by Class &amp; Accounts'!F179</f>
        <v>0</v>
      </c>
      <c r="F228" s="581">
        <f>'O4 Summary by Class &amp; Accounts'!G179</f>
        <v>0</v>
      </c>
      <c r="G228" s="581">
        <f>'O4 Summary by Class &amp; Accounts'!H179</f>
        <v>0</v>
      </c>
      <c r="H228" s="581">
        <f>'O4 Summary by Class &amp; Accounts'!I179</f>
        <v>0</v>
      </c>
      <c r="I228" s="581">
        <f>'O4 Summary by Class &amp; Accounts'!J179</f>
        <v>0</v>
      </c>
      <c r="J228" s="581">
        <f>'O4 Summary by Class &amp; Accounts'!K179</f>
        <v>0</v>
      </c>
      <c r="K228" s="581">
        <f>'O4 Summary by Class &amp; Accounts'!L179</f>
        <v>0</v>
      </c>
      <c r="L228" s="581">
        <f>'O4 Summary by Class &amp; Accounts'!M179</f>
        <v>0</v>
      </c>
      <c r="M228" s="581">
        <f>'O4 Summary by Class &amp; Accounts'!N179</f>
        <v>0</v>
      </c>
      <c r="N228" s="581">
        <f>'O4 Summary by Class &amp; Accounts'!O179</f>
        <v>0</v>
      </c>
      <c r="O228" s="581">
        <f>'O4 Summary by Class &amp; Accounts'!P179</f>
        <v>0</v>
      </c>
      <c r="P228" s="581">
        <f>'O4 Summary by Class &amp; Accounts'!Q179</f>
        <v>0</v>
      </c>
      <c r="Q228" s="581">
        <f>'O4 Summary by Class &amp; Accounts'!R179</f>
        <v>0</v>
      </c>
      <c r="R228" s="581">
        <f>'O4 Summary by Class &amp; Accounts'!S179</f>
        <v>0</v>
      </c>
      <c r="S228" s="581">
        <f>'O4 Summary by Class &amp; Accounts'!T179</f>
        <v>0</v>
      </c>
      <c r="T228" s="581">
        <f>'O4 Summary by Class &amp; Accounts'!U179</f>
        <v>0</v>
      </c>
      <c r="U228" s="581">
        <f>'O4 Summary by Class &amp; Accounts'!V179</f>
        <v>0</v>
      </c>
      <c r="V228" s="581">
        <f>'O4 Summary by Class &amp; Accounts'!W179</f>
        <v>0</v>
      </c>
      <c r="W228" s="581">
        <f>'O4 Summary by Class &amp; Accounts'!X179</f>
        <v>0</v>
      </c>
      <c r="X228" s="583">
        <f>SUM(D228:W228)</f>
        <v>0</v>
      </c>
      <c r="Y228" s="581"/>
      <c r="Z228" s="581"/>
      <c r="AA228" s="581"/>
      <c r="AB228" s="581"/>
      <c r="AC228" s="581"/>
      <c r="AD228" s="581"/>
      <c r="AE228" s="581"/>
      <c r="AF228" s="581"/>
      <c r="AG228" s="581"/>
      <c r="AH228" s="581"/>
      <c r="AI228" s="581"/>
      <c r="AJ228" s="581"/>
      <c r="AK228" s="581"/>
      <c r="AL228" s="581"/>
      <c r="AM228" s="581"/>
      <c r="AN228" s="581"/>
      <c r="AO228" s="581"/>
      <c r="AP228" s="581"/>
      <c r="AQ228" s="581"/>
      <c r="AR228" s="581"/>
      <c r="AS228" s="744"/>
      <c r="AV228" s="1640" t="s">
        <v>1082</v>
      </c>
    </row>
    <row r="229" spans="1:48" s="603" customFormat="1" ht="12.75" x14ac:dyDescent="0.2">
      <c r="A229" s="1041">
        <v>5510</v>
      </c>
      <c r="B229" s="1047" t="s">
        <v>1585</v>
      </c>
      <c r="C229" s="583">
        <f>SUM(D229:W229)</f>
        <v>0</v>
      </c>
      <c r="D229" s="581">
        <f>'O4 Summary by Class &amp; Accounts'!E180</f>
        <v>0</v>
      </c>
      <c r="E229" s="581">
        <f>'O4 Summary by Class &amp; Accounts'!F180</f>
        <v>0</v>
      </c>
      <c r="F229" s="581">
        <f>'O4 Summary by Class &amp; Accounts'!G180</f>
        <v>0</v>
      </c>
      <c r="G229" s="581">
        <f>'O4 Summary by Class &amp; Accounts'!H180</f>
        <v>0</v>
      </c>
      <c r="H229" s="581">
        <f>'O4 Summary by Class &amp; Accounts'!I180</f>
        <v>0</v>
      </c>
      <c r="I229" s="581">
        <f>'O4 Summary by Class &amp; Accounts'!J180</f>
        <v>0</v>
      </c>
      <c r="J229" s="581">
        <f>'O4 Summary by Class &amp; Accounts'!K180</f>
        <v>0</v>
      </c>
      <c r="K229" s="581">
        <f>'O4 Summary by Class &amp; Accounts'!L180</f>
        <v>0</v>
      </c>
      <c r="L229" s="581">
        <f>'O4 Summary by Class &amp; Accounts'!M180</f>
        <v>0</v>
      </c>
      <c r="M229" s="581">
        <f>'O4 Summary by Class &amp; Accounts'!N180</f>
        <v>0</v>
      </c>
      <c r="N229" s="581">
        <f>'O4 Summary by Class &amp; Accounts'!O180</f>
        <v>0</v>
      </c>
      <c r="O229" s="581">
        <f>'O4 Summary by Class &amp; Accounts'!P180</f>
        <v>0</v>
      </c>
      <c r="P229" s="581">
        <f>'O4 Summary by Class &amp; Accounts'!Q180</f>
        <v>0</v>
      </c>
      <c r="Q229" s="581">
        <f>'O4 Summary by Class &amp; Accounts'!R180</f>
        <v>0</v>
      </c>
      <c r="R229" s="581">
        <f>'O4 Summary by Class &amp; Accounts'!S180</f>
        <v>0</v>
      </c>
      <c r="S229" s="581">
        <f>'O4 Summary by Class &amp; Accounts'!T180</f>
        <v>0</v>
      </c>
      <c r="T229" s="581">
        <f>'O4 Summary by Class &amp; Accounts'!U180</f>
        <v>0</v>
      </c>
      <c r="U229" s="581">
        <f>'O4 Summary by Class &amp; Accounts'!V180</f>
        <v>0</v>
      </c>
      <c r="V229" s="581">
        <f>'O4 Summary by Class &amp; Accounts'!W180</f>
        <v>0</v>
      </c>
      <c r="W229" s="581">
        <f>'O4 Summary by Class &amp; Accounts'!X180</f>
        <v>0</v>
      </c>
      <c r="X229" s="583">
        <f>SUM(D229:W229)</f>
        <v>0</v>
      </c>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744"/>
      <c r="AV229" s="1640" t="s">
        <v>1082</v>
      </c>
    </row>
    <row r="230" spans="1:48" s="603" customFormat="1" ht="12.75" x14ac:dyDescent="0.2">
      <c r="A230" s="1041">
        <v>5515</v>
      </c>
      <c r="B230" s="1047" t="s">
        <v>1586</v>
      </c>
      <c r="C230" s="583">
        <f>SUM(D230:W230)</f>
        <v>0</v>
      </c>
      <c r="D230" s="581">
        <f>'O4 Summary by Class &amp; Accounts'!E181</f>
        <v>0</v>
      </c>
      <c r="E230" s="581">
        <f>'O4 Summary by Class &amp; Accounts'!F181</f>
        <v>0</v>
      </c>
      <c r="F230" s="581">
        <f>'O4 Summary by Class &amp; Accounts'!G181</f>
        <v>0</v>
      </c>
      <c r="G230" s="581">
        <f>'O4 Summary by Class &amp; Accounts'!H181</f>
        <v>0</v>
      </c>
      <c r="H230" s="581">
        <f>'O4 Summary by Class &amp; Accounts'!I181</f>
        <v>0</v>
      </c>
      <c r="I230" s="581">
        <f>'O4 Summary by Class &amp; Accounts'!J181</f>
        <v>0</v>
      </c>
      <c r="J230" s="581">
        <f>'O4 Summary by Class &amp; Accounts'!K181</f>
        <v>0</v>
      </c>
      <c r="K230" s="581">
        <f>'O4 Summary by Class &amp; Accounts'!L181</f>
        <v>0</v>
      </c>
      <c r="L230" s="581">
        <f>'O4 Summary by Class &amp; Accounts'!M181</f>
        <v>0</v>
      </c>
      <c r="M230" s="581">
        <f>'O4 Summary by Class &amp; Accounts'!N181</f>
        <v>0</v>
      </c>
      <c r="N230" s="581">
        <f>'O4 Summary by Class &amp; Accounts'!O181</f>
        <v>0</v>
      </c>
      <c r="O230" s="581">
        <f>'O4 Summary by Class &amp; Accounts'!P181</f>
        <v>0</v>
      </c>
      <c r="P230" s="581">
        <f>'O4 Summary by Class &amp; Accounts'!Q181</f>
        <v>0</v>
      </c>
      <c r="Q230" s="581">
        <f>'O4 Summary by Class &amp; Accounts'!R181</f>
        <v>0</v>
      </c>
      <c r="R230" s="581">
        <f>'O4 Summary by Class &amp; Accounts'!S181</f>
        <v>0</v>
      </c>
      <c r="S230" s="581">
        <f>'O4 Summary by Class &amp; Accounts'!T181</f>
        <v>0</v>
      </c>
      <c r="T230" s="581">
        <f>'O4 Summary by Class &amp; Accounts'!U181</f>
        <v>0</v>
      </c>
      <c r="U230" s="581">
        <f>'O4 Summary by Class &amp; Accounts'!V181</f>
        <v>0</v>
      </c>
      <c r="V230" s="581">
        <f>'O4 Summary by Class &amp; Accounts'!W181</f>
        <v>0</v>
      </c>
      <c r="W230" s="581">
        <f>'O4 Summary by Class &amp; Accounts'!X181</f>
        <v>0</v>
      </c>
      <c r="X230" s="583">
        <f>SUM(D230:W230)</f>
        <v>0</v>
      </c>
      <c r="Y230" s="581"/>
      <c r="Z230" s="581"/>
      <c r="AA230" s="581"/>
      <c r="AB230" s="581"/>
      <c r="AC230" s="581"/>
      <c r="AD230" s="581"/>
      <c r="AE230" s="581"/>
      <c r="AF230" s="581"/>
      <c r="AG230" s="581"/>
      <c r="AH230" s="581"/>
      <c r="AI230" s="581"/>
      <c r="AJ230" s="581"/>
      <c r="AK230" s="581"/>
      <c r="AL230" s="581"/>
      <c r="AM230" s="581"/>
      <c r="AN230" s="581"/>
      <c r="AO230" s="581"/>
      <c r="AP230" s="581"/>
      <c r="AQ230" s="581"/>
      <c r="AR230" s="581"/>
      <c r="AS230" s="744"/>
      <c r="AV230" s="1640" t="s">
        <v>1082</v>
      </c>
    </row>
    <row r="231" spans="1:48" s="603" customFormat="1" ht="12.75" x14ac:dyDescent="0.2">
      <c r="A231" s="1041">
        <v>5520</v>
      </c>
      <c r="B231" s="1047" t="s">
        <v>1587</v>
      </c>
      <c r="C231" s="583">
        <f>SUM(D231:W231)</f>
        <v>0</v>
      </c>
      <c r="D231" s="581">
        <f>'O4 Summary by Class &amp; Accounts'!E182</f>
        <v>0</v>
      </c>
      <c r="E231" s="581">
        <f>'O4 Summary by Class &amp; Accounts'!F182</f>
        <v>0</v>
      </c>
      <c r="F231" s="581">
        <f>'O4 Summary by Class &amp; Accounts'!G182</f>
        <v>0</v>
      </c>
      <c r="G231" s="581">
        <f>'O4 Summary by Class &amp; Accounts'!H182</f>
        <v>0</v>
      </c>
      <c r="H231" s="581">
        <f>'O4 Summary by Class &amp; Accounts'!I182</f>
        <v>0</v>
      </c>
      <c r="I231" s="581">
        <f>'O4 Summary by Class &amp; Accounts'!J182</f>
        <v>0</v>
      </c>
      <c r="J231" s="581">
        <f>'O4 Summary by Class &amp; Accounts'!K182</f>
        <v>0</v>
      </c>
      <c r="K231" s="581">
        <f>'O4 Summary by Class &amp; Accounts'!L182</f>
        <v>0</v>
      </c>
      <c r="L231" s="581">
        <f>'O4 Summary by Class &amp; Accounts'!M182</f>
        <v>0</v>
      </c>
      <c r="M231" s="581">
        <f>'O4 Summary by Class &amp; Accounts'!N182</f>
        <v>0</v>
      </c>
      <c r="N231" s="581">
        <f>'O4 Summary by Class &amp; Accounts'!O182</f>
        <v>0</v>
      </c>
      <c r="O231" s="581">
        <f>'O4 Summary by Class &amp; Accounts'!P182</f>
        <v>0</v>
      </c>
      <c r="P231" s="581">
        <f>'O4 Summary by Class &amp; Accounts'!Q182</f>
        <v>0</v>
      </c>
      <c r="Q231" s="581">
        <f>'O4 Summary by Class &amp; Accounts'!R182</f>
        <v>0</v>
      </c>
      <c r="R231" s="581">
        <f>'O4 Summary by Class &amp; Accounts'!S182</f>
        <v>0</v>
      </c>
      <c r="S231" s="581">
        <f>'O4 Summary by Class &amp; Accounts'!T182</f>
        <v>0</v>
      </c>
      <c r="T231" s="581">
        <f>'O4 Summary by Class &amp; Accounts'!U182</f>
        <v>0</v>
      </c>
      <c r="U231" s="581">
        <f>'O4 Summary by Class &amp; Accounts'!V182</f>
        <v>0</v>
      </c>
      <c r="V231" s="581">
        <f>'O4 Summary by Class &amp; Accounts'!W182</f>
        <v>0</v>
      </c>
      <c r="W231" s="581">
        <f>'O4 Summary by Class &amp; Accounts'!X182</f>
        <v>0</v>
      </c>
      <c r="X231" s="583">
        <f>SUM(D231:W231)</f>
        <v>0</v>
      </c>
      <c r="Y231" s="581"/>
      <c r="Z231" s="581"/>
      <c r="AA231" s="581"/>
      <c r="AB231" s="581"/>
      <c r="AC231" s="581"/>
      <c r="AD231" s="581"/>
      <c r="AE231" s="581"/>
      <c r="AF231" s="581"/>
      <c r="AG231" s="581"/>
      <c r="AH231" s="581"/>
      <c r="AI231" s="581"/>
      <c r="AJ231" s="581"/>
      <c r="AK231" s="581"/>
      <c r="AL231" s="581"/>
      <c r="AM231" s="581"/>
      <c r="AN231" s="581"/>
      <c r="AO231" s="581"/>
      <c r="AP231" s="581"/>
      <c r="AQ231" s="581"/>
      <c r="AR231" s="581"/>
      <c r="AS231" s="744"/>
      <c r="AV231" s="1640" t="s">
        <v>1082</v>
      </c>
    </row>
    <row r="232" spans="1:48" s="603" customFormat="1" ht="12.75" x14ac:dyDescent="0.2">
      <c r="A232" s="1041">
        <v>5605</v>
      </c>
      <c r="B232" s="1047" t="s">
        <v>1588</v>
      </c>
      <c r="C232" s="583">
        <f t="shared" si="40"/>
        <v>1187605.9999999998</v>
      </c>
      <c r="D232" s="581">
        <f>'O4 Summary by Class &amp; Accounts'!E183</f>
        <v>811358.11615944817</v>
      </c>
      <c r="E232" s="581">
        <f>'O4 Summary by Class &amp; Accounts'!F183</f>
        <v>154188.31209280697</v>
      </c>
      <c r="F232" s="581">
        <f>'O4 Summary by Class &amp; Accounts'!G183</f>
        <v>197706.14630241657</v>
      </c>
      <c r="G232" s="581">
        <f>'O4 Summary by Class &amp; Accounts'!H183</f>
        <v>0</v>
      </c>
      <c r="H232" s="581">
        <f>'O4 Summary by Class &amp; Accounts'!I183</f>
        <v>0</v>
      </c>
      <c r="I232" s="581">
        <f>'O4 Summary by Class &amp; Accounts'!J183</f>
        <v>0</v>
      </c>
      <c r="J232" s="581">
        <f>'O4 Summary by Class &amp; Accounts'!K183</f>
        <v>19801.846679494131</v>
      </c>
      <c r="K232" s="581">
        <f>'O4 Summary by Class &amp; Accounts'!L183</f>
        <v>2369.1862283936712</v>
      </c>
      <c r="L232" s="581">
        <f>'O4 Summary by Class &amp; Accounts'!M183</f>
        <v>2182.3925374405403</v>
      </c>
      <c r="M232" s="581">
        <f>'O4 Summary by Class &amp; Accounts'!N183</f>
        <v>0</v>
      </c>
      <c r="N232" s="581">
        <f>'O4 Summary by Class &amp; Accounts'!O183</f>
        <v>0</v>
      </c>
      <c r="O232" s="581">
        <f>'O4 Summary by Class &amp; Accounts'!P183</f>
        <v>0</v>
      </c>
      <c r="P232" s="581">
        <f>'O4 Summary by Class &amp; Accounts'!Q183</f>
        <v>0</v>
      </c>
      <c r="Q232" s="581">
        <f>'O4 Summary by Class &amp; Accounts'!R183</f>
        <v>0</v>
      </c>
      <c r="R232" s="581">
        <f>'O4 Summary by Class &amp; Accounts'!S183</f>
        <v>0</v>
      </c>
      <c r="S232" s="581">
        <f>'O4 Summary by Class &amp; Accounts'!T183</f>
        <v>0</v>
      </c>
      <c r="T232" s="581">
        <f>'O4 Summary by Class &amp; Accounts'!U183</f>
        <v>0</v>
      </c>
      <c r="U232" s="581">
        <f>'O4 Summary by Class &amp; Accounts'!V183</f>
        <v>0</v>
      </c>
      <c r="V232" s="581">
        <f>'O4 Summary by Class &amp; Accounts'!W183</f>
        <v>0</v>
      </c>
      <c r="W232" s="581">
        <f>'O4 Summary by Class &amp; Accounts'!X183</f>
        <v>0</v>
      </c>
      <c r="X232" s="583">
        <f t="shared" si="41"/>
        <v>1187605.9999999998</v>
      </c>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744"/>
      <c r="AV232" s="1640" t="s">
        <v>1082</v>
      </c>
    </row>
    <row r="233" spans="1:48" s="603" customFormat="1" ht="12.75" x14ac:dyDescent="0.2">
      <c r="A233" s="1041">
        <v>5610</v>
      </c>
      <c r="B233" s="1047" t="s">
        <v>1589</v>
      </c>
      <c r="C233" s="583">
        <f t="shared" si="40"/>
        <v>750679</v>
      </c>
      <c r="D233" s="581">
        <f>'O4 Summary by Class &amp; Accounts'!E184</f>
        <v>512854.85192939272</v>
      </c>
      <c r="E233" s="581">
        <f>'O4 Summary by Class &amp; Accounts'!F184</f>
        <v>97461.555375702257</v>
      </c>
      <c r="F233" s="581">
        <f>'O4 Summary by Class &amp; Accounts'!G184</f>
        <v>124968.93094187111</v>
      </c>
      <c r="G233" s="581">
        <f>'O4 Summary by Class &amp; Accounts'!H184</f>
        <v>0</v>
      </c>
      <c r="H233" s="581">
        <f>'O4 Summary by Class &amp; Accounts'!I184</f>
        <v>0</v>
      </c>
      <c r="I233" s="581">
        <f>'O4 Summary by Class &amp; Accounts'!J184</f>
        <v>0</v>
      </c>
      <c r="J233" s="581">
        <f>'O4 Summary by Class &amp; Accounts'!K184</f>
        <v>12516.634694937524</v>
      </c>
      <c r="K233" s="581">
        <f>'O4 Summary by Class &amp; Accounts'!L184</f>
        <v>1497.5491440295291</v>
      </c>
      <c r="L233" s="581">
        <f>'O4 Summary by Class &amp; Accounts'!M184</f>
        <v>1379.4779140668936</v>
      </c>
      <c r="M233" s="581">
        <f>'O4 Summary by Class &amp; Accounts'!N184</f>
        <v>0</v>
      </c>
      <c r="N233" s="581">
        <f>'O4 Summary by Class &amp; Accounts'!O184</f>
        <v>0</v>
      </c>
      <c r="O233" s="581">
        <f>'O4 Summary by Class &amp; Accounts'!P184</f>
        <v>0</v>
      </c>
      <c r="P233" s="581">
        <f>'O4 Summary by Class &amp; Accounts'!Q184</f>
        <v>0</v>
      </c>
      <c r="Q233" s="581">
        <f>'O4 Summary by Class &amp; Accounts'!R184</f>
        <v>0</v>
      </c>
      <c r="R233" s="581">
        <f>'O4 Summary by Class &amp; Accounts'!S184</f>
        <v>0</v>
      </c>
      <c r="S233" s="581">
        <f>'O4 Summary by Class &amp; Accounts'!T184</f>
        <v>0</v>
      </c>
      <c r="T233" s="581">
        <f>'O4 Summary by Class &amp; Accounts'!U184</f>
        <v>0</v>
      </c>
      <c r="U233" s="581">
        <f>'O4 Summary by Class &amp; Accounts'!V184</f>
        <v>0</v>
      </c>
      <c r="V233" s="581">
        <f>'O4 Summary by Class &amp; Accounts'!W184</f>
        <v>0</v>
      </c>
      <c r="W233" s="581">
        <f>'O4 Summary by Class &amp; Accounts'!X184</f>
        <v>0</v>
      </c>
      <c r="X233" s="583">
        <f t="shared" si="41"/>
        <v>750679</v>
      </c>
      <c r="Y233" s="581"/>
      <c r="Z233" s="581"/>
      <c r="AA233" s="581"/>
      <c r="AB233" s="581"/>
      <c r="AC233" s="581"/>
      <c r="AD233" s="581"/>
      <c r="AE233" s="581"/>
      <c r="AF233" s="581"/>
      <c r="AG233" s="581"/>
      <c r="AH233" s="581"/>
      <c r="AI233" s="581"/>
      <c r="AJ233" s="581"/>
      <c r="AK233" s="581"/>
      <c r="AL233" s="581"/>
      <c r="AM233" s="581"/>
      <c r="AN233" s="581"/>
      <c r="AO233" s="581"/>
      <c r="AP233" s="581"/>
      <c r="AQ233" s="581"/>
      <c r="AR233" s="581"/>
      <c r="AS233" s="744"/>
      <c r="AV233" s="1640" t="s">
        <v>1082</v>
      </c>
    </row>
    <row r="234" spans="1:48" s="603" customFormat="1" ht="12.75" x14ac:dyDescent="0.2">
      <c r="A234" s="1041">
        <v>5615</v>
      </c>
      <c r="B234" s="1047" t="s">
        <v>1590</v>
      </c>
      <c r="C234" s="583">
        <f t="shared" si="40"/>
        <v>703916</v>
      </c>
      <c r="D234" s="581">
        <f>'O4 Summary by Class &amp; Accounts'!E185</f>
        <v>480906.93352382362</v>
      </c>
      <c r="E234" s="581">
        <f>'O4 Summary by Class &amp; Accounts'!F185</f>
        <v>91390.258970668991</v>
      </c>
      <c r="F234" s="581">
        <f>'O4 Summary by Class &amp; Accounts'!G185</f>
        <v>117184.0826676624</v>
      </c>
      <c r="G234" s="581">
        <f>'O4 Summary by Class &amp; Accounts'!H185</f>
        <v>0</v>
      </c>
      <c r="H234" s="581">
        <f>'O4 Summary by Class &amp; Accounts'!I185</f>
        <v>0</v>
      </c>
      <c r="I234" s="581">
        <f>'O4 Summary by Class &amp; Accounts'!J185</f>
        <v>0</v>
      </c>
      <c r="J234" s="581">
        <f>'O4 Summary by Class &amp; Accounts'!K185</f>
        <v>11736.92007891741</v>
      </c>
      <c r="K234" s="581">
        <f>'O4 Summary by Class &amp; Accounts'!L185</f>
        <v>1404.2604139301752</v>
      </c>
      <c r="L234" s="581">
        <f>'O4 Summary by Class &amp; Accounts'!M185</f>
        <v>1293.5443449974111</v>
      </c>
      <c r="M234" s="581">
        <f>'O4 Summary by Class &amp; Accounts'!N185</f>
        <v>0</v>
      </c>
      <c r="N234" s="581">
        <f>'O4 Summary by Class &amp; Accounts'!O185</f>
        <v>0</v>
      </c>
      <c r="O234" s="581">
        <f>'O4 Summary by Class &amp; Accounts'!P185</f>
        <v>0</v>
      </c>
      <c r="P234" s="581">
        <f>'O4 Summary by Class &amp; Accounts'!Q185</f>
        <v>0</v>
      </c>
      <c r="Q234" s="581">
        <f>'O4 Summary by Class &amp; Accounts'!R185</f>
        <v>0</v>
      </c>
      <c r="R234" s="581">
        <f>'O4 Summary by Class &amp; Accounts'!S185</f>
        <v>0</v>
      </c>
      <c r="S234" s="581">
        <f>'O4 Summary by Class &amp; Accounts'!T185</f>
        <v>0</v>
      </c>
      <c r="T234" s="581">
        <f>'O4 Summary by Class &amp; Accounts'!U185</f>
        <v>0</v>
      </c>
      <c r="U234" s="581">
        <f>'O4 Summary by Class &amp; Accounts'!V185</f>
        <v>0</v>
      </c>
      <c r="V234" s="581">
        <f>'O4 Summary by Class &amp; Accounts'!W185</f>
        <v>0</v>
      </c>
      <c r="W234" s="581">
        <f>'O4 Summary by Class &amp; Accounts'!X185</f>
        <v>0</v>
      </c>
      <c r="X234" s="583">
        <f t="shared" si="41"/>
        <v>703916</v>
      </c>
      <c r="Y234" s="581"/>
      <c r="Z234" s="581"/>
      <c r="AA234" s="581"/>
      <c r="AB234" s="581"/>
      <c r="AC234" s="581"/>
      <c r="AD234" s="581"/>
      <c r="AE234" s="581"/>
      <c r="AF234" s="581"/>
      <c r="AG234" s="581"/>
      <c r="AH234" s="581"/>
      <c r="AI234" s="581"/>
      <c r="AJ234" s="581"/>
      <c r="AK234" s="581"/>
      <c r="AL234" s="581"/>
      <c r="AM234" s="581"/>
      <c r="AN234" s="581"/>
      <c r="AO234" s="581"/>
      <c r="AP234" s="581"/>
      <c r="AQ234" s="581"/>
      <c r="AR234" s="581"/>
      <c r="AS234" s="744"/>
      <c r="AV234" s="1640" t="s">
        <v>1082</v>
      </c>
    </row>
    <row r="235" spans="1:48" s="603" customFormat="1" ht="12.75" x14ac:dyDescent="0.2">
      <c r="A235" s="1041">
        <v>5620</v>
      </c>
      <c r="B235" s="1047" t="s">
        <v>296</v>
      </c>
      <c r="C235" s="583">
        <f t="shared" si="40"/>
        <v>75940</v>
      </c>
      <c r="D235" s="581">
        <f>'O4 Summary by Class &amp; Accounts'!E186</f>
        <v>51881.293409723839</v>
      </c>
      <c r="E235" s="581">
        <f>'O4 Summary by Class &amp; Accounts'!F186</f>
        <v>9859.3813270796563</v>
      </c>
      <c r="F235" s="581">
        <f>'O4 Summary by Class &amp; Accounts'!G186</f>
        <v>12642.075528589041</v>
      </c>
      <c r="G235" s="581">
        <f>'O4 Summary by Class &amp; Accounts'!H186</f>
        <v>0</v>
      </c>
      <c r="H235" s="581">
        <f>'O4 Summary by Class &amp; Accounts'!I186</f>
        <v>0</v>
      </c>
      <c r="I235" s="581">
        <f>'O4 Summary by Class &amp; Accounts'!J186</f>
        <v>0</v>
      </c>
      <c r="J235" s="581">
        <f>'O4 Summary by Class &amp; Accounts'!K186</f>
        <v>1266.2046477036863</v>
      </c>
      <c r="K235" s="581">
        <f>'O4 Summary by Class &amp; Accounts'!L186</f>
        <v>151.4946894712686</v>
      </c>
      <c r="L235" s="581">
        <f>'O4 Summary by Class &amp; Accounts'!M186</f>
        <v>139.55039743251098</v>
      </c>
      <c r="M235" s="581">
        <f>'O4 Summary by Class &amp; Accounts'!N186</f>
        <v>0</v>
      </c>
      <c r="N235" s="581">
        <f>'O4 Summary by Class &amp; Accounts'!O186</f>
        <v>0</v>
      </c>
      <c r="O235" s="581">
        <f>'O4 Summary by Class &amp; Accounts'!P186</f>
        <v>0</v>
      </c>
      <c r="P235" s="581">
        <f>'O4 Summary by Class &amp; Accounts'!Q186</f>
        <v>0</v>
      </c>
      <c r="Q235" s="581">
        <f>'O4 Summary by Class &amp; Accounts'!R186</f>
        <v>0</v>
      </c>
      <c r="R235" s="581">
        <f>'O4 Summary by Class &amp; Accounts'!S186</f>
        <v>0</v>
      </c>
      <c r="S235" s="581">
        <f>'O4 Summary by Class &amp; Accounts'!T186</f>
        <v>0</v>
      </c>
      <c r="T235" s="581">
        <f>'O4 Summary by Class &amp; Accounts'!U186</f>
        <v>0</v>
      </c>
      <c r="U235" s="581">
        <f>'O4 Summary by Class &amp; Accounts'!V186</f>
        <v>0</v>
      </c>
      <c r="V235" s="581">
        <f>'O4 Summary by Class &amp; Accounts'!W186</f>
        <v>0</v>
      </c>
      <c r="W235" s="581">
        <f>'O4 Summary by Class &amp; Accounts'!X186</f>
        <v>0</v>
      </c>
      <c r="X235" s="583">
        <f t="shared" si="41"/>
        <v>75940</v>
      </c>
      <c r="Y235" s="581"/>
      <c r="Z235" s="581"/>
      <c r="AA235" s="581"/>
      <c r="AB235" s="581"/>
      <c r="AC235" s="581"/>
      <c r="AD235" s="581"/>
      <c r="AE235" s="581"/>
      <c r="AF235" s="581"/>
      <c r="AG235" s="581"/>
      <c r="AH235" s="581"/>
      <c r="AI235" s="581"/>
      <c r="AJ235" s="581"/>
      <c r="AK235" s="581"/>
      <c r="AL235" s="581"/>
      <c r="AM235" s="581"/>
      <c r="AN235" s="581"/>
      <c r="AO235" s="581"/>
      <c r="AP235" s="581"/>
      <c r="AQ235" s="581"/>
      <c r="AR235" s="581"/>
      <c r="AS235" s="744"/>
      <c r="AV235" s="1640" t="s">
        <v>1082</v>
      </c>
    </row>
    <row r="236" spans="1:48" s="603" customFormat="1" ht="12.75" x14ac:dyDescent="0.2">
      <c r="A236" s="1041">
        <v>5625</v>
      </c>
      <c r="B236" s="1047" t="s">
        <v>1135</v>
      </c>
      <c r="C236" s="583">
        <f t="shared" si="40"/>
        <v>0</v>
      </c>
      <c r="D236" s="581">
        <f>'O4 Summary by Class &amp; Accounts'!E187</f>
        <v>0</v>
      </c>
      <c r="E236" s="581">
        <f>'O4 Summary by Class &amp; Accounts'!F187</f>
        <v>0</v>
      </c>
      <c r="F236" s="581">
        <f>'O4 Summary by Class &amp; Accounts'!G187</f>
        <v>0</v>
      </c>
      <c r="G236" s="581">
        <f>'O4 Summary by Class &amp; Accounts'!H187</f>
        <v>0</v>
      </c>
      <c r="H236" s="581">
        <f>'O4 Summary by Class &amp; Accounts'!I187</f>
        <v>0</v>
      </c>
      <c r="I236" s="581">
        <f>'O4 Summary by Class &amp; Accounts'!J187</f>
        <v>0</v>
      </c>
      <c r="J236" s="581">
        <f>'O4 Summary by Class &amp; Accounts'!K187</f>
        <v>0</v>
      </c>
      <c r="K236" s="581">
        <f>'O4 Summary by Class &amp; Accounts'!L187</f>
        <v>0</v>
      </c>
      <c r="L236" s="581">
        <f>'O4 Summary by Class &amp; Accounts'!M187</f>
        <v>0</v>
      </c>
      <c r="M236" s="581">
        <f>'O4 Summary by Class &amp; Accounts'!N187</f>
        <v>0</v>
      </c>
      <c r="N236" s="581">
        <f>'O4 Summary by Class &amp; Accounts'!O187</f>
        <v>0</v>
      </c>
      <c r="O236" s="581">
        <f>'O4 Summary by Class &amp; Accounts'!P187</f>
        <v>0</v>
      </c>
      <c r="P236" s="581">
        <f>'O4 Summary by Class &amp; Accounts'!Q187</f>
        <v>0</v>
      </c>
      <c r="Q236" s="581">
        <f>'O4 Summary by Class &amp; Accounts'!R187</f>
        <v>0</v>
      </c>
      <c r="R236" s="581">
        <f>'O4 Summary by Class &amp; Accounts'!S187</f>
        <v>0</v>
      </c>
      <c r="S236" s="581">
        <f>'O4 Summary by Class &amp; Accounts'!T187</f>
        <v>0</v>
      </c>
      <c r="T236" s="581">
        <f>'O4 Summary by Class &amp; Accounts'!U187</f>
        <v>0</v>
      </c>
      <c r="U236" s="581">
        <f>'O4 Summary by Class &amp; Accounts'!V187</f>
        <v>0</v>
      </c>
      <c r="V236" s="581">
        <f>'O4 Summary by Class &amp; Accounts'!W187</f>
        <v>0</v>
      </c>
      <c r="W236" s="581">
        <f>'O4 Summary by Class &amp; Accounts'!X187</f>
        <v>0</v>
      </c>
      <c r="X236" s="583">
        <f t="shared" si="41"/>
        <v>0</v>
      </c>
      <c r="Y236" s="581"/>
      <c r="Z236" s="581"/>
      <c r="AA236" s="581"/>
      <c r="AB236" s="581"/>
      <c r="AC236" s="581"/>
      <c r="AD236" s="581"/>
      <c r="AE236" s="581"/>
      <c r="AF236" s="581"/>
      <c r="AG236" s="581"/>
      <c r="AH236" s="581"/>
      <c r="AI236" s="581"/>
      <c r="AJ236" s="581"/>
      <c r="AK236" s="581"/>
      <c r="AL236" s="581"/>
      <c r="AM236" s="581"/>
      <c r="AN236" s="581"/>
      <c r="AO236" s="581"/>
      <c r="AP236" s="581"/>
      <c r="AQ236" s="581"/>
      <c r="AR236" s="581"/>
      <c r="AS236" s="744"/>
      <c r="AV236" s="1640" t="s">
        <v>1082</v>
      </c>
    </row>
    <row r="237" spans="1:48" s="603" customFormat="1" ht="12.75" x14ac:dyDescent="0.2">
      <c r="A237" s="1041">
        <v>5630</v>
      </c>
      <c r="B237" s="1047" t="s">
        <v>297</v>
      </c>
      <c r="C237" s="583">
        <f t="shared" si="40"/>
        <v>47000</v>
      </c>
      <c r="D237" s="581">
        <f>'O4 Summary by Class &amp; Accounts'!E188</f>
        <v>32109.833951238092</v>
      </c>
      <c r="E237" s="581">
        <f>'O4 Summary by Class &amp; Accounts'!F188</f>
        <v>6102.0663994303904</v>
      </c>
      <c r="F237" s="581">
        <f>'O4 Summary by Class &amp; Accounts'!G188</f>
        <v>7824.3027369460742</v>
      </c>
      <c r="G237" s="581">
        <f>'O4 Summary by Class &amp; Accounts'!H188</f>
        <v>0</v>
      </c>
      <c r="H237" s="581">
        <f>'O4 Summary by Class &amp; Accounts'!I188</f>
        <v>0</v>
      </c>
      <c r="I237" s="581">
        <f>'O4 Summary by Class &amp; Accounts'!J188</f>
        <v>0</v>
      </c>
      <c r="J237" s="581">
        <f>'O4 Summary by Class &amp; Accounts'!K188</f>
        <v>783.66629499701423</v>
      </c>
      <c r="K237" s="581">
        <f>'O4 Summary by Class &amp; Accounts'!L188</f>
        <v>93.761527589539426</v>
      </c>
      <c r="L237" s="581">
        <f>'O4 Summary by Class &amp; Accounts'!M188</f>
        <v>86.36908979889408</v>
      </c>
      <c r="M237" s="581">
        <f>'O4 Summary by Class &amp; Accounts'!N188</f>
        <v>0</v>
      </c>
      <c r="N237" s="581">
        <f>'O4 Summary by Class &amp; Accounts'!O188</f>
        <v>0</v>
      </c>
      <c r="O237" s="581">
        <f>'O4 Summary by Class &amp; Accounts'!P188</f>
        <v>0</v>
      </c>
      <c r="P237" s="581">
        <f>'O4 Summary by Class &amp; Accounts'!Q188</f>
        <v>0</v>
      </c>
      <c r="Q237" s="581">
        <f>'O4 Summary by Class &amp; Accounts'!R188</f>
        <v>0</v>
      </c>
      <c r="R237" s="581">
        <f>'O4 Summary by Class &amp; Accounts'!S188</f>
        <v>0</v>
      </c>
      <c r="S237" s="581">
        <f>'O4 Summary by Class &amp; Accounts'!T188</f>
        <v>0</v>
      </c>
      <c r="T237" s="581">
        <f>'O4 Summary by Class &amp; Accounts'!U188</f>
        <v>0</v>
      </c>
      <c r="U237" s="581">
        <f>'O4 Summary by Class &amp; Accounts'!V188</f>
        <v>0</v>
      </c>
      <c r="V237" s="581">
        <f>'O4 Summary by Class &amp; Accounts'!W188</f>
        <v>0</v>
      </c>
      <c r="W237" s="581">
        <f>'O4 Summary by Class &amp; Accounts'!X188</f>
        <v>0</v>
      </c>
      <c r="X237" s="583">
        <f t="shared" si="41"/>
        <v>47000</v>
      </c>
      <c r="Y237" s="581"/>
      <c r="Z237" s="581"/>
      <c r="AA237" s="581"/>
      <c r="AB237" s="581"/>
      <c r="AC237" s="581"/>
      <c r="AD237" s="581"/>
      <c r="AE237" s="581"/>
      <c r="AF237" s="581"/>
      <c r="AG237" s="581"/>
      <c r="AH237" s="581"/>
      <c r="AI237" s="581"/>
      <c r="AJ237" s="581"/>
      <c r="AK237" s="581"/>
      <c r="AL237" s="581"/>
      <c r="AM237" s="581"/>
      <c r="AN237" s="581"/>
      <c r="AO237" s="581"/>
      <c r="AP237" s="581"/>
      <c r="AQ237" s="581"/>
      <c r="AR237" s="581"/>
      <c r="AS237" s="744"/>
      <c r="AV237" s="1640" t="s">
        <v>1082</v>
      </c>
    </row>
    <row r="238" spans="1:48" s="603" customFormat="1" ht="12.75" x14ac:dyDescent="0.2">
      <c r="A238" s="1041">
        <v>5635</v>
      </c>
      <c r="B238" s="1047" t="s">
        <v>298</v>
      </c>
      <c r="C238" s="583">
        <f t="shared" si="40"/>
        <v>141473</v>
      </c>
      <c r="D238" s="581">
        <f>'O4 Summary by Class &amp; Accounts'!E189</f>
        <v>87523.530304213331</v>
      </c>
      <c r="E238" s="581">
        <f>'O4 Summary by Class &amp; Accounts'!F189</f>
        <v>20133.758799220232</v>
      </c>
      <c r="F238" s="581">
        <f>'O4 Summary by Class &amp; Accounts'!G189</f>
        <v>31309.516822688991</v>
      </c>
      <c r="G238" s="581">
        <f>'O4 Summary by Class &amp; Accounts'!H189</f>
        <v>0</v>
      </c>
      <c r="H238" s="581">
        <f>'O4 Summary by Class &amp; Accounts'!I189</f>
        <v>0</v>
      </c>
      <c r="I238" s="581">
        <f>'O4 Summary by Class &amp; Accounts'!J189</f>
        <v>0</v>
      </c>
      <c r="J238" s="581">
        <f>'O4 Summary by Class &amp; Accounts'!K189</f>
        <v>2050.8877585695159</v>
      </c>
      <c r="K238" s="581">
        <f>'O4 Summary by Class &amp; Accounts'!L189</f>
        <v>247.50973659131401</v>
      </c>
      <c r="L238" s="581">
        <f>'O4 Summary by Class &amp; Accounts'!M189</f>
        <v>207.7965787165991</v>
      </c>
      <c r="M238" s="581">
        <f>'O4 Summary by Class &amp; Accounts'!N189</f>
        <v>0</v>
      </c>
      <c r="N238" s="581">
        <f>'O4 Summary by Class &amp; Accounts'!O189</f>
        <v>0</v>
      </c>
      <c r="O238" s="581">
        <f>'O4 Summary by Class &amp; Accounts'!P189</f>
        <v>0</v>
      </c>
      <c r="P238" s="581">
        <f>'O4 Summary by Class &amp; Accounts'!Q189</f>
        <v>0</v>
      </c>
      <c r="Q238" s="581">
        <f>'O4 Summary by Class &amp; Accounts'!R189</f>
        <v>0</v>
      </c>
      <c r="R238" s="581">
        <f>'O4 Summary by Class &amp; Accounts'!S189</f>
        <v>0</v>
      </c>
      <c r="S238" s="581">
        <f>'O4 Summary by Class &amp; Accounts'!T189</f>
        <v>0</v>
      </c>
      <c r="T238" s="581">
        <f>'O4 Summary by Class &amp; Accounts'!U189</f>
        <v>0</v>
      </c>
      <c r="U238" s="581">
        <f>'O4 Summary by Class &amp; Accounts'!V189</f>
        <v>0</v>
      </c>
      <c r="V238" s="581">
        <f>'O4 Summary by Class &amp; Accounts'!W189</f>
        <v>0</v>
      </c>
      <c r="W238" s="581">
        <f>'O4 Summary by Class &amp; Accounts'!X189</f>
        <v>0</v>
      </c>
      <c r="X238" s="583">
        <f t="shared" si="41"/>
        <v>141473</v>
      </c>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744"/>
      <c r="AV238" s="1640" t="s">
        <v>5</v>
      </c>
    </row>
    <row r="239" spans="1:48" s="603" customFormat="1" ht="12.75" x14ac:dyDescent="0.2">
      <c r="A239" s="1041">
        <v>5640</v>
      </c>
      <c r="B239" s="1047" t="s">
        <v>299</v>
      </c>
      <c r="C239" s="583">
        <f t="shared" si="40"/>
        <v>0</v>
      </c>
      <c r="D239" s="581">
        <f>'O4 Summary by Class &amp; Accounts'!E190</f>
        <v>0</v>
      </c>
      <c r="E239" s="581">
        <f>'O4 Summary by Class &amp; Accounts'!F190</f>
        <v>0</v>
      </c>
      <c r="F239" s="581">
        <f>'O4 Summary by Class &amp; Accounts'!G190</f>
        <v>0</v>
      </c>
      <c r="G239" s="581">
        <f>'O4 Summary by Class &amp; Accounts'!H190</f>
        <v>0</v>
      </c>
      <c r="H239" s="581">
        <f>'O4 Summary by Class &amp; Accounts'!I190</f>
        <v>0</v>
      </c>
      <c r="I239" s="581">
        <f>'O4 Summary by Class &amp; Accounts'!J190</f>
        <v>0</v>
      </c>
      <c r="J239" s="581">
        <f>'O4 Summary by Class &amp; Accounts'!K190</f>
        <v>0</v>
      </c>
      <c r="K239" s="581">
        <f>'O4 Summary by Class &amp; Accounts'!L190</f>
        <v>0</v>
      </c>
      <c r="L239" s="581">
        <f>'O4 Summary by Class &amp; Accounts'!M190</f>
        <v>0</v>
      </c>
      <c r="M239" s="581">
        <f>'O4 Summary by Class &amp; Accounts'!N190</f>
        <v>0</v>
      </c>
      <c r="N239" s="581">
        <f>'O4 Summary by Class &amp; Accounts'!O190</f>
        <v>0</v>
      </c>
      <c r="O239" s="581">
        <f>'O4 Summary by Class &amp; Accounts'!P190</f>
        <v>0</v>
      </c>
      <c r="P239" s="581">
        <f>'O4 Summary by Class &amp; Accounts'!Q190</f>
        <v>0</v>
      </c>
      <c r="Q239" s="581">
        <f>'O4 Summary by Class &amp; Accounts'!R190</f>
        <v>0</v>
      </c>
      <c r="R239" s="581">
        <f>'O4 Summary by Class &amp; Accounts'!S190</f>
        <v>0</v>
      </c>
      <c r="S239" s="581">
        <f>'O4 Summary by Class &amp; Accounts'!T190</f>
        <v>0</v>
      </c>
      <c r="T239" s="581">
        <f>'O4 Summary by Class &amp; Accounts'!U190</f>
        <v>0</v>
      </c>
      <c r="U239" s="581">
        <f>'O4 Summary by Class &amp; Accounts'!V190</f>
        <v>0</v>
      </c>
      <c r="V239" s="581">
        <f>'O4 Summary by Class &amp; Accounts'!W190</f>
        <v>0</v>
      </c>
      <c r="W239" s="581">
        <f>'O4 Summary by Class &amp; Accounts'!X190</f>
        <v>0</v>
      </c>
      <c r="X239" s="583">
        <f t="shared" si="41"/>
        <v>0</v>
      </c>
      <c r="Y239" s="581"/>
      <c r="Z239" s="581"/>
      <c r="AA239" s="581"/>
      <c r="AB239" s="581"/>
      <c r="AC239" s="581"/>
      <c r="AD239" s="581"/>
      <c r="AE239" s="581"/>
      <c r="AF239" s="581"/>
      <c r="AG239" s="581"/>
      <c r="AH239" s="581"/>
      <c r="AI239" s="581"/>
      <c r="AJ239" s="581"/>
      <c r="AK239" s="581"/>
      <c r="AL239" s="581"/>
      <c r="AM239" s="581"/>
      <c r="AN239" s="581"/>
      <c r="AO239" s="581"/>
      <c r="AP239" s="581"/>
      <c r="AQ239" s="581"/>
      <c r="AR239" s="581"/>
      <c r="AS239" s="744"/>
      <c r="AV239" s="1640" t="s">
        <v>1082</v>
      </c>
    </row>
    <row r="240" spans="1:48" s="603" customFormat="1" ht="12.75" x14ac:dyDescent="0.2">
      <c r="A240" s="1041">
        <v>5645</v>
      </c>
      <c r="B240" s="1047" t="s">
        <v>300</v>
      </c>
      <c r="C240" s="583">
        <f t="shared" si="40"/>
        <v>357799.99999999994</v>
      </c>
      <c r="D240" s="581">
        <f>'O4 Summary by Class &amp; Accounts'!E191</f>
        <v>244444.65080325506</v>
      </c>
      <c r="E240" s="581">
        <f>'O4 Summary by Class &amp; Accounts'!F191</f>
        <v>46453.603355663698</v>
      </c>
      <c r="F240" s="581">
        <f>'O4 Summary by Class &amp; Accounts'!G191</f>
        <v>59564.585516580963</v>
      </c>
      <c r="G240" s="581">
        <f>'O4 Summary by Class &amp; Accounts'!H191</f>
        <v>0</v>
      </c>
      <c r="H240" s="581">
        <f>'O4 Summary by Class &amp; Accounts'!I191</f>
        <v>0</v>
      </c>
      <c r="I240" s="581">
        <f>'O4 Summary by Class &amp; Accounts'!J191</f>
        <v>0</v>
      </c>
      <c r="J240" s="581">
        <f>'O4 Summary by Class &amp; Accounts'!K191</f>
        <v>5965.8680925517383</v>
      </c>
      <c r="K240" s="581">
        <f>'O4 Summary by Class &amp; Accounts'!L191</f>
        <v>713.78456535185546</v>
      </c>
      <c r="L240" s="581">
        <f>'O4 Summary by Class &amp; Accounts'!M191</f>
        <v>657.50766659668727</v>
      </c>
      <c r="M240" s="581">
        <f>'O4 Summary by Class &amp; Accounts'!N191</f>
        <v>0</v>
      </c>
      <c r="N240" s="581">
        <f>'O4 Summary by Class &amp; Accounts'!O191</f>
        <v>0</v>
      </c>
      <c r="O240" s="581">
        <f>'O4 Summary by Class &amp; Accounts'!P191</f>
        <v>0</v>
      </c>
      <c r="P240" s="581">
        <f>'O4 Summary by Class &amp; Accounts'!Q191</f>
        <v>0</v>
      </c>
      <c r="Q240" s="581">
        <f>'O4 Summary by Class &amp; Accounts'!R191</f>
        <v>0</v>
      </c>
      <c r="R240" s="581">
        <f>'O4 Summary by Class &amp; Accounts'!S191</f>
        <v>0</v>
      </c>
      <c r="S240" s="581">
        <f>'O4 Summary by Class &amp; Accounts'!T191</f>
        <v>0</v>
      </c>
      <c r="T240" s="581">
        <f>'O4 Summary by Class &amp; Accounts'!U191</f>
        <v>0</v>
      </c>
      <c r="U240" s="581">
        <f>'O4 Summary by Class &amp; Accounts'!V191</f>
        <v>0</v>
      </c>
      <c r="V240" s="581">
        <f>'O4 Summary by Class &amp; Accounts'!W191</f>
        <v>0</v>
      </c>
      <c r="W240" s="581">
        <f>'O4 Summary by Class &amp; Accounts'!X191</f>
        <v>0</v>
      </c>
      <c r="X240" s="583">
        <f t="shared" si="41"/>
        <v>357799.99999999994</v>
      </c>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744"/>
      <c r="AV240" s="1640" t="s">
        <v>1082</v>
      </c>
    </row>
    <row r="241" spans="1:48" s="603" customFormat="1" ht="12.75" x14ac:dyDescent="0.2">
      <c r="A241" s="1041">
        <v>5650</v>
      </c>
      <c r="B241" s="1047" t="s">
        <v>301</v>
      </c>
      <c r="C241" s="583">
        <f t="shared" si="40"/>
        <v>0</v>
      </c>
      <c r="D241" s="581">
        <f>'O4 Summary by Class &amp; Accounts'!E192</f>
        <v>0</v>
      </c>
      <c r="E241" s="581">
        <f>'O4 Summary by Class &amp; Accounts'!F192</f>
        <v>0</v>
      </c>
      <c r="F241" s="581">
        <f>'O4 Summary by Class &amp; Accounts'!G192</f>
        <v>0</v>
      </c>
      <c r="G241" s="581">
        <f>'O4 Summary by Class &amp; Accounts'!H192</f>
        <v>0</v>
      </c>
      <c r="H241" s="581">
        <f>'O4 Summary by Class &amp; Accounts'!I192</f>
        <v>0</v>
      </c>
      <c r="I241" s="581">
        <f>'O4 Summary by Class &amp; Accounts'!J192</f>
        <v>0</v>
      </c>
      <c r="J241" s="581">
        <f>'O4 Summary by Class &amp; Accounts'!K192</f>
        <v>0</v>
      </c>
      <c r="K241" s="581">
        <f>'O4 Summary by Class &amp; Accounts'!L192</f>
        <v>0</v>
      </c>
      <c r="L241" s="581">
        <f>'O4 Summary by Class &amp; Accounts'!M192</f>
        <v>0</v>
      </c>
      <c r="M241" s="581">
        <f>'O4 Summary by Class &amp; Accounts'!N192</f>
        <v>0</v>
      </c>
      <c r="N241" s="581">
        <f>'O4 Summary by Class &amp; Accounts'!O192</f>
        <v>0</v>
      </c>
      <c r="O241" s="581">
        <f>'O4 Summary by Class &amp; Accounts'!P192</f>
        <v>0</v>
      </c>
      <c r="P241" s="581">
        <f>'O4 Summary by Class &amp; Accounts'!Q192</f>
        <v>0</v>
      </c>
      <c r="Q241" s="581">
        <f>'O4 Summary by Class &amp; Accounts'!R192</f>
        <v>0</v>
      </c>
      <c r="R241" s="581">
        <f>'O4 Summary by Class &amp; Accounts'!S192</f>
        <v>0</v>
      </c>
      <c r="S241" s="581">
        <f>'O4 Summary by Class &amp; Accounts'!T192</f>
        <v>0</v>
      </c>
      <c r="T241" s="581">
        <f>'O4 Summary by Class &amp; Accounts'!U192</f>
        <v>0</v>
      </c>
      <c r="U241" s="581">
        <f>'O4 Summary by Class &amp; Accounts'!V192</f>
        <v>0</v>
      </c>
      <c r="V241" s="581">
        <f>'O4 Summary by Class &amp; Accounts'!W192</f>
        <v>0</v>
      </c>
      <c r="W241" s="581">
        <f>'O4 Summary by Class &amp; Accounts'!X192</f>
        <v>0</v>
      </c>
      <c r="X241" s="583">
        <f t="shared" si="41"/>
        <v>0</v>
      </c>
      <c r="Y241" s="581"/>
      <c r="Z241" s="581"/>
      <c r="AA241" s="581"/>
      <c r="AB241" s="581"/>
      <c r="AC241" s="581"/>
      <c r="AD241" s="581"/>
      <c r="AE241" s="581"/>
      <c r="AF241" s="581"/>
      <c r="AG241" s="581"/>
      <c r="AH241" s="581"/>
      <c r="AI241" s="581"/>
      <c r="AJ241" s="581"/>
      <c r="AK241" s="581"/>
      <c r="AL241" s="581"/>
      <c r="AM241" s="581"/>
      <c r="AN241" s="581"/>
      <c r="AO241" s="581"/>
      <c r="AP241" s="581"/>
      <c r="AQ241" s="581"/>
      <c r="AR241" s="581"/>
      <c r="AS241" s="744"/>
      <c r="AV241" s="1640" t="s">
        <v>1082</v>
      </c>
    </row>
    <row r="242" spans="1:48" s="603" customFormat="1" ht="12.75" x14ac:dyDescent="0.2">
      <c r="A242" s="1041">
        <v>5655</v>
      </c>
      <c r="B242" s="1047" t="s">
        <v>302</v>
      </c>
      <c r="C242" s="583">
        <f t="shared" si="40"/>
        <v>697576</v>
      </c>
      <c r="D242" s="581">
        <f>'O4 Summary by Class &amp; Accounts'!E193</f>
        <v>476575.52188018855</v>
      </c>
      <c r="E242" s="581">
        <f>'O4 Summary by Class &amp; Accounts'!F193</f>
        <v>90567.129162745827</v>
      </c>
      <c r="F242" s="581">
        <f>'O4 Summary by Class &amp; Accounts'!G193</f>
        <v>116128.63417080627</v>
      </c>
      <c r="G242" s="581">
        <f>'O4 Summary by Class &amp; Accounts'!H193</f>
        <v>0</v>
      </c>
      <c r="H242" s="581">
        <f>'O4 Summary by Class &amp; Accounts'!I193</f>
        <v>0</v>
      </c>
      <c r="I242" s="581">
        <f>'O4 Summary by Class &amp; Accounts'!J193</f>
        <v>0</v>
      </c>
      <c r="J242" s="581">
        <f>'O4 Summary by Class &amp; Accounts'!K193</f>
        <v>11631.2084978476</v>
      </c>
      <c r="K242" s="581">
        <f>'O4 Summary by Class &amp; Accounts'!L193</f>
        <v>1391.612582336182</v>
      </c>
      <c r="L242" s="581">
        <f>'O4 Summary by Class &amp; Accounts'!M193</f>
        <v>1281.8937060756029</v>
      </c>
      <c r="M242" s="581">
        <f>'O4 Summary by Class &amp; Accounts'!N193</f>
        <v>0</v>
      </c>
      <c r="N242" s="581">
        <f>'O4 Summary by Class &amp; Accounts'!O193</f>
        <v>0</v>
      </c>
      <c r="O242" s="581">
        <f>'O4 Summary by Class &amp; Accounts'!P193</f>
        <v>0</v>
      </c>
      <c r="P242" s="581">
        <f>'O4 Summary by Class &amp; Accounts'!Q193</f>
        <v>0</v>
      </c>
      <c r="Q242" s="581">
        <f>'O4 Summary by Class &amp; Accounts'!R193</f>
        <v>0</v>
      </c>
      <c r="R242" s="581">
        <f>'O4 Summary by Class &amp; Accounts'!S193</f>
        <v>0</v>
      </c>
      <c r="S242" s="581">
        <f>'O4 Summary by Class &amp; Accounts'!T193</f>
        <v>0</v>
      </c>
      <c r="T242" s="581">
        <f>'O4 Summary by Class &amp; Accounts'!U193</f>
        <v>0</v>
      </c>
      <c r="U242" s="581">
        <f>'O4 Summary by Class &amp; Accounts'!V193</f>
        <v>0</v>
      </c>
      <c r="V242" s="581">
        <f>'O4 Summary by Class &amp; Accounts'!W193</f>
        <v>0</v>
      </c>
      <c r="W242" s="581">
        <f>'O4 Summary by Class &amp; Accounts'!X193</f>
        <v>0</v>
      </c>
      <c r="X242" s="583">
        <f t="shared" si="41"/>
        <v>697576</v>
      </c>
      <c r="Y242" s="581"/>
      <c r="Z242" s="581"/>
      <c r="AA242" s="581"/>
      <c r="AB242" s="581"/>
      <c r="AC242" s="581"/>
      <c r="AD242" s="581"/>
      <c r="AE242" s="581"/>
      <c r="AF242" s="581"/>
      <c r="AG242" s="581"/>
      <c r="AH242" s="581"/>
      <c r="AI242" s="581"/>
      <c r="AJ242" s="581"/>
      <c r="AK242" s="581"/>
      <c r="AL242" s="581"/>
      <c r="AM242" s="581"/>
      <c r="AN242" s="581"/>
      <c r="AO242" s="581"/>
      <c r="AP242" s="581"/>
      <c r="AQ242" s="581"/>
      <c r="AR242" s="581"/>
      <c r="AS242" s="744"/>
      <c r="AV242" s="1640" t="s">
        <v>1082</v>
      </c>
    </row>
    <row r="243" spans="1:48" s="603" customFormat="1" ht="12.75" x14ac:dyDescent="0.2">
      <c r="A243" s="1041">
        <v>5660</v>
      </c>
      <c r="B243" s="1047" t="s">
        <v>303</v>
      </c>
      <c r="C243" s="583">
        <f>SUM(D243:W243)</f>
        <v>650268</v>
      </c>
      <c r="D243" s="581">
        <f>'O4 Summary by Class &amp; Accounts'!E194</f>
        <v>444255.26603837637</v>
      </c>
      <c r="E243" s="581">
        <f>'O4 Summary by Class &amp; Accounts'!F194</f>
        <v>84425.074753719178</v>
      </c>
      <c r="F243" s="581">
        <f>'O4 Summary by Class &amp; Accounts'!G194</f>
        <v>108253.05727975426</v>
      </c>
      <c r="G243" s="581">
        <f>'O4 Summary by Class &amp; Accounts'!H194</f>
        <v>0</v>
      </c>
      <c r="H243" s="581">
        <f>'O4 Summary by Class &amp; Accounts'!I194</f>
        <v>0</v>
      </c>
      <c r="I243" s="581">
        <f>'O4 Summary by Class &amp; Accounts'!J194</f>
        <v>0</v>
      </c>
      <c r="J243" s="581">
        <f>'O4 Summary by Class &amp; Accounts'!K194</f>
        <v>10842.406687555711</v>
      </c>
      <c r="K243" s="581">
        <f>'O4 Summary by Class &amp; Accounts'!L194</f>
        <v>1297.2366175020131</v>
      </c>
      <c r="L243" s="581">
        <f>'O4 Summary by Class &amp; Accounts'!M194</f>
        <v>1194.9586230924947</v>
      </c>
      <c r="M243" s="581">
        <f>'O4 Summary by Class &amp; Accounts'!N194</f>
        <v>0</v>
      </c>
      <c r="N243" s="581">
        <f>'O4 Summary by Class &amp; Accounts'!O194</f>
        <v>0</v>
      </c>
      <c r="O243" s="581">
        <f>'O4 Summary by Class &amp; Accounts'!P194</f>
        <v>0</v>
      </c>
      <c r="P243" s="581">
        <f>'O4 Summary by Class &amp; Accounts'!Q194</f>
        <v>0</v>
      </c>
      <c r="Q243" s="581">
        <f>'O4 Summary by Class &amp; Accounts'!R194</f>
        <v>0</v>
      </c>
      <c r="R243" s="581">
        <f>'O4 Summary by Class &amp; Accounts'!S194</f>
        <v>0</v>
      </c>
      <c r="S243" s="581">
        <f>'O4 Summary by Class &amp; Accounts'!T194</f>
        <v>0</v>
      </c>
      <c r="T243" s="581">
        <f>'O4 Summary by Class &amp; Accounts'!U194</f>
        <v>0</v>
      </c>
      <c r="U243" s="581">
        <f>'O4 Summary by Class &amp; Accounts'!V194</f>
        <v>0</v>
      </c>
      <c r="V243" s="581">
        <f>'O4 Summary by Class &amp; Accounts'!W194</f>
        <v>0</v>
      </c>
      <c r="W243" s="581">
        <f>'O4 Summary by Class &amp; Accounts'!X194</f>
        <v>0</v>
      </c>
      <c r="X243" s="583">
        <f>SUM(D243:W243)</f>
        <v>650268</v>
      </c>
      <c r="Y243" s="581"/>
      <c r="Z243" s="581"/>
      <c r="AA243" s="581"/>
      <c r="AB243" s="581"/>
      <c r="AC243" s="581"/>
      <c r="AD243" s="581"/>
      <c r="AE243" s="581"/>
      <c r="AF243" s="581"/>
      <c r="AG243" s="581"/>
      <c r="AH243" s="581"/>
      <c r="AI243" s="581"/>
      <c r="AJ243" s="581"/>
      <c r="AK243" s="581"/>
      <c r="AL243" s="581"/>
      <c r="AM243" s="581"/>
      <c r="AN243" s="581"/>
      <c r="AO243" s="581"/>
      <c r="AP243" s="581"/>
      <c r="AQ243" s="581"/>
      <c r="AR243" s="581"/>
      <c r="AS243" s="744"/>
      <c r="AV243" s="1640" t="s">
        <v>1082</v>
      </c>
    </row>
    <row r="244" spans="1:48" s="603" customFormat="1" ht="12.75" x14ac:dyDescent="0.2">
      <c r="A244" s="1041">
        <v>5665</v>
      </c>
      <c r="B244" s="1047" t="s">
        <v>304</v>
      </c>
      <c r="C244" s="583">
        <f t="shared" si="40"/>
        <v>408364.00000000006</v>
      </c>
      <c r="D244" s="581">
        <f>'O4 Summary by Class &amp; Accounts'!E195</f>
        <v>278989.36663113598</v>
      </c>
      <c r="E244" s="581">
        <f>'O4 Summary by Class &amp; Accounts'!F195</f>
        <v>53018.388151850893</v>
      </c>
      <c r="F244" s="581">
        <f>'O4 Summary by Class &amp; Accounts'!G195</f>
        <v>67982.203465324405</v>
      </c>
      <c r="G244" s="581">
        <f>'O4 Summary by Class &amp; Accounts'!H195</f>
        <v>0</v>
      </c>
      <c r="H244" s="581">
        <f>'O4 Summary by Class &amp; Accounts'!I195</f>
        <v>0</v>
      </c>
      <c r="I244" s="581">
        <f>'O4 Summary by Class &amp; Accounts'!J195</f>
        <v>0</v>
      </c>
      <c r="J244" s="581">
        <f>'O4 Summary by Class &amp; Accounts'!K195</f>
        <v>6808.9596359608668</v>
      </c>
      <c r="K244" s="581">
        <f>'O4 Summary by Class &amp; Accounts'!L195</f>
        <v>814.65600962924839</v>
      </c>
      <c r="L244" s="581">
        <f>'O4 Summary by Class &amp; Accounts'!M195</f>
        <v>750.42610609862936</v>
      </c>
      <c r="M244" s="581">
        <f>'O4 Summary by Class &amp; Accounts'!N195</f>
        <v>0</v>
      </c>
      <c r="N244" s="581">
        <f>'O4 Summary by Class &amp; Accounts'!O195</f>
        <v>0</v>
      </c>
      <c r="O244" s="581">
        <f>'O4 Summary by Class &amp; Accounts'!P195</f>
        <v>0</v>
      </c>
      <c r="P244" s="581">
        <f>'O4 Summary by Class &amp; Accounts'!Q195</f>
        <v>0</v>
      </c>
      <c r="Q244" s="581">
        <f>'O4 Summary by Class &amp; Accounts'!R195</f>
        <v>0</v>
      </c>
      <c r="R244" s="581">
        <f>'O4 Summary by Class &amp; Accounts'!S195</f>
        <v>0</v>
      </c>
      <c r="S244" s="581">
        <f>'O4 Summary by Class &amp; Accounts'!T195</f>
        <v>0</v>
      </c>
      <c r="T244" s="581">
        <f>'O4 Summary by Class &amp; Accounts'!U195</f>
        <v>0</v>
      </c>
      <c r="U244" s="581">
        <f>'O4 Summary by Class &amp; Accounts'!V195</f>
        <v>0</v>
      </c>
      <c r="V244" s="581">
        <f>'O4 Summary by Class &amp; Accounts'!W195</f>
        <v>0</v>
      </c>
      <c r="W244" s="581">
        <f>'O4 Summary by Class &amp; Accounts'!X195</f>
        <v>0</v>
      </c>
      <c r="X244" s="583">
        <f t="shared" si="41"/>
        <v>408364.00000000006</v>
      </c>
      <c r="Y244" s="581"/>
      <c r="Z244" s="581"/>
      <c r="AA244" s="581"/>
      <c r="AB244" s="581"/>
      <c r="AC244" s="581"/>
      <c r="AD244" s="581"/>
      <c r="AE244" s="581"/>
      <c r="AF244" s="581"/>
      <c r="AG244" s="581"/>
      <c r="AH244" s="581"/>
      <c r="AI244" s="581"/>
      <c r="AJ244" s="581"/>
      <c r="AK244" s="581"/>
      <c r="AL244" s="581"/>
      <c r="AM244" s="581"/>
      <c r="AN244" s="581"/>
      <c r="AO244" s="581"/>
      <c r="AP244" s="581"/>
      <c r="AQ244" s="581"/>
      <c r="AR244" s="581"/>
      <c r="AS244" s="744"/>
      <c r="AV244" s="1640" t="s">
        <v>1082</v>
      </c>
    </row>
    <row r="245" spans="1:48" s="603" customFormat="1" ht="12.75" x14ac:dyDescent="0.2">
      <c r="A245" s="1041">
        <v>5670</v>
      </c>
      <c r="B245" s="1047" t="s">
        <v>305</v>
      </c>
      <c r="C245" s="583">
        <f t="shared" si="40"/>
        <v>0</v>
      </c>
      <c r="D245" s="581">
        <f>'O4 Summary by Class &amp; Accounts'!E196</f>
        <v>0</v>
      </c>
      <c r="E245" s="581">
        <f>'O4 Summary by Class &amp; Accounts'!F196</f>
        <v>0</v>
      </c>
      <c r="F245" s="581">
        <f>'O4 Summary by Class &amp; Accounts'!G196</f>
        <v>0</v>
      </c>
      <c r="G245" s="581">
        <f>'O4 Summary by Class &amp; Accounts'!H196</f>
        <v>0</v>
      </c>
      <c r="H245" s="581">
        <f>'O4 Summary by Class &amp; Accounts'!I196</f>
        <v>0</v>
      </c>
      <c r="I245" s="581">
        <f>'O4 Summary by Class &amp; Accounts'!J196</f>
        <v>0</v>
      </c>
      <c r="J245" s="581">
        <f>'O4 Summary by Class &amp; Accounts'!K196</f>
        <v>0</v>
      </c>
      <c r="K245" s="581">
        <f>'O4 Summary by Class &amp; Accounts'!L196</f>
        <v>0</v>
      </c>
      <c r="L245" s="581">
        <f>'O4 Summary by Class &amp; Accounts'!M196</f>
        <v>0</v>
      </c>
      <c r="M245" s="581">
        <f>'O4 Summary by Class &amp; Accounts'!N196</f>
        <v>0</v>
      </c>
      <c r="N245" s="581">
        <f>'O4 Summary by Class &amp; Accounts'!O196</f>
        <v>0</v>
      </c>
      <c r="O245" s="581">
        <f>'O4 Summary by Class &amp; Accounts'!P196</f>
        <v>0</v>
      </c>
      <c r="P245" s="581">
        <f>'O4 Summary by Class &amp; Accounts'!Q196</f>
        <v>0</v>
      </c>
      <c r="Q245" s="581">
        <f>'O4 Summary by Class &amp; Accounts'!R196</f>
        <v>0</v>
      </c>
      <c r="R245" s="581">
        <f>'O4 Summary by Class &amp; Accounts'!S196</f>
        <v>0</v>
      </c>
      <c r="S245" s="581">
        <f>'O4 Summary by Class &amp; Accounts'!T196</f>
        <v>0</v>
      </c>
      <c r="T245" s="581">
        <f>'O4 Summary by Class &amp; Accounts'!U196</f>
        <v>0</v>
      </c>
      <c r="U245" s="581">
        <f>'O4 Summary by Class &amp; Accounts'!V196</f>
        <v>0</v>
      </c>
      <c r="V245" s="581">
        <f>'O4 Summary by Class &amp; Accounts'!W196</f>
        <v>0</v>
      </c>
      <c r="W245" s="581">
        <f>'O4 Summary by Class &amp; Accounts'!X196</f>
        <v>0</v>
      </c>
      <c r="X245" s="583">
        <f t="shared" si="41"/>
        <v>0</v>
      </c>
      <c r="Y245" s="581"/>
      <c r="Z245" s="581"/>
      <c r="AA245" s="581"/>
      <c r="AB245" s="581"/>
      <c r="AC245" s="581"/>
      <c r="AD245" s="581"/>
      <c r="AE245" s="581"/>
      <c r="AF245" s="581"/>
      <c r="AG245" s="581"/>
      <c r="AH245" s="581"/>
      <c r="AI245" s="581"/>
      <c r="AJ245" s="581"/>
      <c r="AK245" s="581"/>
      <c r="AL245" s="581"/>
      <c r="AM245" s="581"/>
      <c r="AN245" s="581"/>
      <c r="AO245" s="581"/>
      <c r="AP245" s="581"/>
      <c r="AQ245" s="581"/>
      <c r="AR245" s="581"/>
      <c r="AS245" s="744"/>
      <c r="AV245" s="1640" t="s">
        <v>1082</v>
      </c>
    </row>
    <row r="246" spans="1:48" s="603" customFormat="1" ht="12.75" x14ac:dyDescent="0.2">
      <c r="A246" s="1041">
        <v>5675</v>
      </c>
      <c r="B246" s="1047" t="s">
        <v>306</v>
      </c>
      <c r="C246" s="583">
        <f t="shared" si="40"/>
        <v>577620</v>
      </c>
      <c r="D246" s="581">
        <f>'O4 Summary by Class &amp; Accounts'!E197</f>
        <v>394623.02738115203</v>
      </c>
      <c r="E246" s="581">
        <f>'O4 Summary by Class &amp; Accounts'!F197</f>
        <v>74993.097736999625</v>
      </c>
      <c r="F246" s="581">
        <f>'O4 Summary by Class &amp; Accounts'!G197</f>
        <v>96159.015891804069</v>
      </c>
      <c r="G246" s="581">
        <f>'O4 Summary by Class &amp; Accounts'!H197</f>
        <v>0</v>
      </c>
      <c r="H246" s="581">
        <f>'O4 Summary by Class &amp; Accounts'!I197</f>
        <v>0</v>
      </c>
      <c r="I246" s="581">
        <f>'O4 Summary by Class &amp; Accounts'!J197</f>
        <v>0</v>
      </c>
      <c r="J246" s="581">
        <f>'O4 Summary by Class &amp; Accounts'!K197</f>
        <v>9631.0920280037317</v>
      </c>
      <c r="K246" s="581">
        <f>'O4 Summary by Class &amp; Accounts'!L197</f>
        <v>1152.3092248142502</v>
      </c>
      <c r="L246" s="581">
        <f>'O4 Summary by Class &amp; Accounts'!M197</f>
        <v>1061.4577372263234</v>
      </c>
      <c r="M246" s="581">
        <f>'O4 Summary by Class &amp; Accounts'!N197</f>
        <v>0</v>
      </c>
      <c r="N246" s="581">
        <f>'O4 Summary by Class &amp; Accounts'!O197</f>
        <v>0</v>
      </c>
      <c r="O246" s="581">
        <f>'O4 Summary by Class &amp; Accounts'!P197</f>
        <v>0</v>
      </c>
      <c r="P246" s="581">
        <f>'O4 Summary by Class &amp; Accounts'!Q197</f>
        <v>0</v>
      </c>
      <c r="Q246" s="581">
        <f>'O4 Summary by Class &amp; Accounts'!R197</f>
        <v>0</v>
      </c>
      <c r="R246" s="581">
        <f>'O4 Summary by Class &amp; Accounts'!S197</f>
        <v>0</v>
      </c>
      <c r="S246" s="581">
        <f>'O4 Summary by Class &amp; Accounts'!T197</f>
        <v>0</v>
      </c>
      <c r="T246" s="581">
        <f>'O4 Summary by Class &amp; Accounts'!U197</f>
        <v>0</v>
      </c>
      <c r="U246" s="581">
        <f>'O4 Summary by Class &amp; Accounts'!V197</f>
        <v>0</v>
      </c>
      <c r="V246" s="581">
        <f>'O4 Summary by Class &amp; Accounts'!W197</f>
        <v>0</v>
      </c>
      <c r="W246" s="581">
        <f>'O4 Summary by Class &amp; Accounts'!X197</f>
        <v>0</v>
      </c>
      <c r="X246" s="583">
        <f t="shared" si="41"/>
        <v>577620</v>
      </c>
      <c r="Y246" s="581"/>
      <c r="Z246" s="581"/>
      <c r="AA246" s="581"/>
      <c r="AB246" s="581"/>
      <c r="AC246" s="581"/>
      <c r="AD246" s="581"/>
      <c r="AE246" s="581"/>
      <c r="AF246" s="581"/>
      <c r="AG246" s="581"/>
      <c r="AH246" s="581"/>
      <c r="AI246" s="581"/>
      <c r="AJ246" s="581"/>
      <c r="AK246" s="581"/>
      <c r="AL246" s="581"/>
      <c r="AM246" s="581"/>
      <c r="AN246" s="581"/>
      <c r="AO246" s="581"/>
      <c r="AP246" s="581"/>
      <c r="AQ246" s="581"/>
      <c r="AR246" s="581"/>
      <c r="AS246" s="744"/>
      <c r="AV246" s="1640" t="s">
        <v>1082</v>
      </c>
    </row>
    <row r="247" spans="1:48" s="603" customFormat="1" ht="12.75" x14ac:dyDescent="0.2">
      <c r="A247" s="1041">
        <v>5680</v>
      </c>
      <c r="B247" s="1047" t="s">
        <v>1378</v>
      </c>
      <c r="C247" s="583">
        <f t="shared" si="40"/>
        <v>0</v>
      </c>
      <c r="D247" s="581">
        <f>'O4 Summary by Class &amp; Accounts'!E198</f>
        <v>0</v>
      </c>
      <c r="E247" s="581">
        <f>'O4 Summary by Class &amp; Accounts'!F198</f>
        <v>0</v>
      </c>
      <c r="F247" s="581">
        <f>'O4 Summary by Class &amp; Accounts'!G198</f>
        <v>0</v>
      </c>
      <c r="G247" s="581">
        <f>'O4 Summary by Class &amp; Accounts'!H198</f>
        <v>0</v>
      </c>
      <c r="H247" s="581">
        <f>'O4 Summary by Class &amp; Accounts'!I198</f>
        <v>0</v>
      </c>
      <c r="I247" s="581">
        <f>'O4 Summary by Class &amp; Accounts'!J198</f>
        <v>0</v>
      </c>
      <c r="J247" s="581">
        <f>'O4 Summary by Class &amp; Accounts'!K198</f>
        <v>0</v>
      </c>
      <c r="K247" s="581">
        <f>'O4 Summary by Class &amp; Accounts'!L198</f>
        <v>0</v>
      </c>
      <c r="L247" s="581">
        <f>'O4 Summary by Class &amp; Accounts'!M198</f>
        <v>0</v>
      </c>
      <c r="M247" s="581">
        <f>'O4 Summary by Class &amp; Accounts'!N198</f>
        <v>0</v>
      </c>
      <c r="N247" s="581">
        <f>'O4 Summary by Class &amp; Accounts'!O198</f>
        <v>0</v>
      </c>
      <c r="O247" s="581">
        <f>'O4 Summary by Class &amp; Accounts'!P198</f>
        <v>0</v>
      </c>
      <c r="P247" s="581">
        <f>'O4 Summary by Class &amp; Accounts'!Q198</f>
        <v>0</v>
      </c>
      <c r="Q247" s="581">
        <f>'O4 Summary by Class &amp; Accounts'!R198</f>
        <v>0</v>
      </c>
      <c r="R247" s="581">
        <f>'O4 Summary by Class &amp; Accounts'!S198</f>
        <v>0</v>
      </c>
      <c r="S247" s="581">
        <f>'O4 Summary by Class &amp; Accounts'!T198</f>
        <v>0</v>
      </c>
      <c r="T247" s="581">
        <f>'O4 Summary by Class &amp; Accounts'!U198</f>
        <v>0</v>
      </c>
      <c r="U247" s="581">
        <f>'O4 Summary by Class &amp; Accounts'!V198</f>
        <v>0</v>
      </c>
      <c r="V247" s="581">
        <f>'O4 Summary by Class &amp; Accounts'!W198</f>
        <v>0</v>
      </c>
      <c r="W247" s="581">
        <f>'O4 Summary by Class &amp; Accounts'!X198</f>
        <v>0</v>
      </c>
      <c r="X247" s="583">
        <f t="shared" si="41"/>
        <v>0</v>
      </c>
      <c r="Y247" s="581"/>
      <c r="Z247" s="581"/>
      <c r="AA247" s="581"/>
      <c r="AB247" s="581"/>
      <c r="AC247" s="581"/>
      <c r="AD247" s="581"/>
      <c r="AE247" s="581"/>
      <c r="AF247" s="581"/>
      <c r="AG247" s="581"/>
      <c r="AH247" s="581"/>
      <c r="AI247" s="581"/>
      <c r="AJ247" s="581"/>
      <c r="AK247" s="581"/>
      <c r="AL247" s="581"/>
      <c r="AM247" s="581"/>
      <c r="AN247" s="581"/>
      <c r="AO247" s="581"/>
      <c r="AP247" s="581"/>
      <c r="AQ247" s="581"/>
      <c r="AR247" s="581"/>
      <c r="AS247" s="744"/>
      <c r="AV247" s="1640" t="s">
        <v>1082</v>
      </c>
    </row>
    <row r="248" spans="1:48" s="603" customFormat="1" ht="12.75" x14ac:dyDescent="0.2">
      <c r="A248" s="1041">
        <v>6105</v>
      </c>
      <c r="B248" s="1047" t="s">
        <v>544</v>
      </c>
      <c r="C248" s="583">
        <f t="shared" ref="C248:C249" si="42">SUM(D248:W248)</f>
        <v>268802.99999999994</v>
      </c>
      <c r="D248" s="581">
        <f>'O4 Summary by Class &amp; Accounts'!E208</f>
        <v>166965.18213463918</v>
      </c>
      <c r="E248" s="581">
        <f>'O4 Summary by Class &amp; Accounts'!F208</f>
        <v>38069.935603374222</v>
      </c>
      <c r="F248" s="581">
        <f>'O4 Summary by Class &amp; Accounts'!G208</f>
        <v>59162.390376953066</v>
      </c>
      <c r="G248" s="581">
        <f>'O4 Summary by Class &amp; Accounts'!H208</f>
        <v>0</v>
      </c>
      <c r="H248" s="581">
        <f>'O4 Summary by Class &amp; Accounts'!I208</f>
        <v>0</v>
      </c>
      <c r="I248" s="581">
        <f>'O4 Summary by Class &amp; Accounts'!J208</f>
        <v>0</v>
      </c>
      <c r="J248" s="581">
        <f>'O4 Summary by Class &amp; Accounts'!K208</f>
        <v>3762.6421058861429</v>
      </c>
      <c r="K248" s="581">
        <f>'O4 Summary by Class &amp; Accounts'!L208</f>
        <v>458.09882524881471</v>
      </c>
      <c r="L248" s="581">
        <f>'O4 Summary by Class &amp; Accounts'!M208</f>
        <v>384.75095389854476</v>
      </c>
      <c r="M248" s="581">
        <f>'O4 Summary by Class &amp; Accounts'!N208</f>
        <v>0</v>
      </c>
      <c r="N248" s="581">
        <f>'O4 Summary by Class &amp; Accounts'!O208</f>
        <v>0</v>
      </c>
      <c r="O248" s="581">
        <f>'O4 Summary by Class &amp; Accounts'!P208</f>
        <v>0</v>
      </c>
      <c r="P248" s="581">
        <f>'O4 Summary by Class &amp; Accounts'!Q208</f>
        <v>0</v>
      </c>
      <c r="Q248" s="581">
        <f>'O4 Summary by Class &amp; Accounts'!R208</f>
        <v>0</v>
      </c>
      <c r="R248" s="581">
        <f>'O4 Summary by Class &amp; Accounts'!S208</f>
        <v>0</v>
      </c>
      <c r="S248" s="581">
        <f>'O4 Summary by Class &amp; Accounts'!T208</f>
        <v>0</v>
      </c>
      <c r="T248" s="581">
        <f>'O4 Summary by Class &amp; Accounts'!U208</f>
        <v>0</v>
      </c>
      <c r="U248" s="581">
        <f>'O4 Summary by Class &amp; Accounts'!V208</f>
        <v>0</v>
      </c>
      <c r="V248" s="581">
        <f>'O4 Summary by Class &amp; Accounts'!W208</f>
        <v>0</v>
      </c>
      <c r="W248" s="581">
        <f>'O4 Summary by Class &amp; Accounts'!X208</f>
        <v>0</v>
      </c>
      <c r="X248" s="583">
        <f t="shared" ref="X248:X249" si="43">SUM(D248:W248)</f>
        <v>268802.99999999994</v>
      </c>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744"/>
      <c r="AV248" s="1640" t="s">
        <v>1186</v>
      </c>
    </row>
    <row r="249" spans="1:48" s="603" customFormat="1" ht="12.75" x14ac:dyDescent="0.2">
      <c r="A249" s="1017" t="s">
        <v>1639</v>
      </c>
      <c r="B249" s="1915" t="s">
        <v>1640</v>
      </c>
      <c r="C249" s="583">
        <f t="shared" si="42"/>
        <v>34735.000000000007</v>
      </c>
      <c r="D249" s="581">
        <f>'O4 Summary by Class &amp; Accounts'!E210</f>
        <v>23730.533665877767</v>
      </c>
      <c r="E249" s="581">
        <f>'O4 Summary by Class &amp; Accounts'!F210</f>
        <v>4509.6867315790341</v>
      </c>
      <c r="F249" s="581">
        <f>'O4 Summary by Class &amp; Accounts'!G210</f>
        <v>5782.4926716557848</v>
      </c>
      <c r="G249" s="581">
        <f>'O4 Summary by Class &amp; Accounts'!H210</f>
        <v>0</v>
      </c>
      <c r="H249" s="581">
        <f>'O4 Summary by Class &amp; Accounts'!I210</f>
        <v>0</v>
      </c>
      <c r="I249" s="581">
        <f>'O4 Summary by Class &amp; Accounts'!J210</f>
        <v>0</v>
      </c>
      <c r="J249" s="581">
        <f>'O4 Summary by Class &amp; Accounts'!K210</f>
        <v>579.16273950470827</v>
      </c>
      <c r="K249" s="581">
        <f>'O4 Summary by Class &amp; Accounts'!L210</f>
        <v>69.293758740907478</v>
      </c>
      <c r="L249" s="581">
        <f>'O4 Summary by Class &amp; Accounts'!M210</f>
        <v>63.830432641799696</v>
      </c>
      <c r="M249" s="581">
        <f>'O4 Summary by Class &amp; Accounts'!N210</f>
        <v>0</v>
      </c>
      <c r="N249" s="581">
        <f>'O4 Summary by Class &amp; Accounts'!O210</f>
        <v>0</v>
      </c>
      <c r="O249" s="581">
        <f>'O4 Summary by Class &amp; Accounts'!P210</f>
        <v>0</v>
      </c>
      <c r="P249" s="581">
        <f>'O4 Summary by Class &amp; Accounts'!Q210</f>
        <v>0</v>
      </c>
      <c r="Q249" s="581">
        <f>'O4 Summary by Class &amp; Accounts'!R210</f>
        <v>0</v>
      </c>
      <c r="R249" s="581">
        <f>'O4 Summary by Class &amp; Accounts'!S210</f>
        <v>0</v>
      </c>
      <c r="S249" s="581">
        <f>'O4 Summary by Class &amp; Accounts'!T210</f>
        <v>0</v>
      </c>
      <c r="T249" s="581">
        <f>'O4 Summary by Class &amp; Accounts'!U210</f>
        <v>0</v>
      </c>
      <c r="U249" s="581">
        <f>'O4 Summary by Class &amp; Accounts'!V210</f>
        <v>0</v>
      </c>
      <c r="V249" s="581">
        <f>'O4 Summary by Class &amp; Accounts'!W210</f>
        <v>0</v>
      </c>
      <c r="W249" s="581">
        <f>'O4 Summary by Class &amp; Accounts'!X210</f>
        <v>0</v>
      </c>
      <c r="X249" s="583">
        <f t="shared" si="43"/>
        <v>34735.000000000007</v>
      </c>
      <c r="Y249" s="581"/>
      <c r="Z249" s="581"/>
      <c r="AA249" s="581"/>
      <c r="AB249" s="581"/>
      <c r="AC249" s="581"/>
      <c r="AD249" s="581"/>
      <c r="AE249" s="581"/>
      <c r="AF249" s="581"/>
      <c r="AG249" s="581"/>
      <c r="AH249" s="581"/>
      <c r="AI249" s="581"/>
      <c r="AJ249" s="581"/>
      <c r="AK249" s="581"/>
      <c r="AL249" s="581"/>
      <c r="AM249" s="581"/>
      <c r="AN249" s="581"/>
      <c r="AO249" s="581"/>
      <c r="AP249" s="581"/>
      <c r="AQ249" s="581"/>
      <c r="AR249" s="581"/>
      <c r="AS249" s="744"/>
      <c r="AV249" s="1640" t="s">
        <v>1082</v>
      </c>
    </row>
    <row r="250" spans="1:48" s="707" customFormat="1" ht="12.75" x14ac:dyDescent="0.2">
      <c r="A250" s="1048">
        <v>6210</v>
      </c>
      <c r="B250" s="1049" t="s">
        <v>993</v>
      </c>
      <c r="C250" s="580">
        <f t="shared" si="40"/>
        <v>0</v>
      </c>
      <c r="D250" s="694">
        <f>'O4 Summary by Class &amp; Accounts'!E211</f>
        <v>0</v>
      </c>
      <c r="E250" s="694">
        <f>'O4 Summary by Class &amp; Accounts'!F211</f>
        <v>0</v>
      </c>
      <c r="F250" s="694">
        <f>'O4 Summary by Class &amp; Accounts'!G211</f>
        <v>0</v>
      </c>
      <c r="G250" s="694">
        <f>'O4 Summary by Class &amp; Accounts'!H211</f>
        <v>0</v>
      </c>
      <c r="H250" s="694">
        <f>'O4 Summary by Class &amp; Accounts'!I211</f>
        <v>0</v>
      </c>
      <c r="I250" s="694">
        <f>'O4 Summary by Class &amp; Accounts'!J211</f>
        <v>0</v>
      </c>
      <c r="J250" s="694">
        <f>'O4 Summary by Class &amp; Accounts'!K211</f>
        <v>0</v>
      </c>
      <c r="K250" s="694">
        <f>'O4 Summary by Class &amp; Accounts'!L211</f>
        <v>0</v>
      </c>
      <c r="L250" s="694">
        <f>'O4 Summary by Class &amp; Accounts'!M211</f>
        <v>0</v>
      </c>
      <c r="M250" s="694">
        <f>'O4 Summary by Class &amp; Accounts'!N211</f>
        <v>0</v>
      </c>
      <c r="N250" s="694">
        <f>'O4 Summary by Class &amp; Accounts'!O211</f>
        <v>0</v>
      </c>
      <c r="O250" s="694">
        <f>'O4 Summary by Class &amp; Accounts'!P211</f>
        <v>0</v>
      </c>
      <c r="P250" s="694">
        <f>'O4 Summary by Class &amp; Accounts'!Q211</f>
        <v>0</v>
      </c>
      <c r="Q250" s="694">
        <f>'O4 Summary by Class &amp; Accounts'!R211</f>
        <v>0</v>
      </c>
      <c r="R250" s="694">
        <f>'O4 Summary by Class &amp; Accounts'!S211</f>
        <v>0</v>
      </c>
      <c r="S250" s="694">
        <f>'O4 Summary by Class &amp; Accounts'!T211</f>
        <v>0</v>
      </c>
      <c r="T250" s="694">
        <f>'O4 Summary by Class &amp; Accounts'!U211</f>
        <v>0</v>
      </c>
      <c r="U250" s="694">
        <f>'O4 Summary by Class &amp; Accounts'!V211</f>
        <v>0</v>
      </c>
      <c r="V250" s="694">
        <f>'O4 Summary by Class &amp; Accounts'!W211</f>
        <v>0</v>
      </c>
      <c r="W250" s="694">
        <f>'O4 Summary by Class &amp; Accounts'!X211</f>
        <v>0</v>
      </c>
      <c r="X250" s="580">
        <f t="shared" si="41"/>
        <v>0</v>
      </c>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1046"/>
      <c r="AV250" s="1640" t="s">
        <v>1082</v>
      </c>
    </row>
    <row r="251" spans="1:48" s="707" customFormat="1" ht="12.75" x14ac:dyDescent="0.2">
      <c r="A251" s="1048">
        <v>6215</v>
      </c>
      <c r="B251" s="1049" t="s">
        <v>994</v>
      </c>
      <c r="C251" s="580">
        <f>SUM(D251:W251)</f>
        <v>0</v>
      </c>
      <c r="D251" s="694">
        <f>'O4 Summary by Class &amp; Accounts'!E212</f>
        <v>0</v>
      </c>
      <c r="E251" s="694">
        <f>'O4 Summary by Class &amp; Accounts'!F212</f>
        <v>0</v>
      </c>
      <c r="F251" s="694">
        <f>'O4 Summary by Class &amp; Accounts'!G212</f>
        <v>0</v>
      </c>
      <c r="G251" s="694">
        <f>'O4 Summary by Class &amp; Accounts'!H212</f>
        <v>0</v>
      </c>
      <c r="H251" s="694">
        <f>'O4 Summary by Class &amp; Accounts'!I212</f>
        <v>0</v>
      </c>
      <c r="I251" s="694">
        <f>'O4 Summary by Class &amp; Accounts'!J212</f>
        <v>0</v>
      </c>
      <c r="J251" s="694">
        <f>'O4 Summary by Class &amp; Accounts'!K212</f>
        <v>0</v>
      </c>
      <c r="K251" s="694">
        <f>'O4 Summary by Class &amp; Accounts'!L212</f>
        <v>0</v>
      </c>
      <c r="L251" s="694">
        <f>'O4 Summary by Class &amp; Accounts'!M212</f>
        <v>0</v>
      </c>
      <c r="M251" s="694">
        <f>'O4 Summary by Class &amp; Accounts'!N212</f>
        <v>0</v>
      </c>
      <c r="N251" s="694">
        <f>'O4 Summary by Class &amp; Accounts'!O212</f>
        <v>0</v>
      </c>
      <c r="O251" s="694">
        <f>'O4 Summary by Class &amp; Accounts'!P212</f>
        <v>0</v>
      </c>
      <c r="P251" s="694">
        <f>'O4 Summary by Class &amp; Accounts'!Q212</f>
        <v>0</v>
      </c>
      <c r="Q251" s="694">
        <f>'O4 Summary by Class &amp; Accounts'!R212</f>
        <v>0</v>
      </c>
      <c r="R251" s="694">
        <f>'O4 Summary by Class &amp; Accounts'!S212</f>
        <v>0</v>
      </c>
      <c r="S251" s="694">
        <f>'O4 Summary by Class &amp; Accounts'!T212</f>
        <v>0</v>
      </c>
      <c r="T251" s="694">
        <f>'O4 Summary by Class &amp; Accounts'!U212</f>
        <v>0</v>
      </c>
      <c r="U251" s="694">
        <f>'O4 Summary by Class &amp; Accounts'!V212</f>
        <v>0</v>
      </c>
      <c r="V251" s="694">
        <f>'O4 Summary by Class &amp; Accounts'!W212</f>
        <v>0</v>
      </c>
      <c r="W251" s="694">
        <f>'O4 Summary by Class &amp; Accounts'!X212</f>
        <v>0</v>
      </c>
      <c r="X251" s="580">
        <f>SUM(D251:W251)</f>
        <v>0</v>
      </c>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1046"/>
      <c r="AV251" s="1640" t="s">
        <v>1082</v>
      </c>
    </row>
    <row r="252" spans="1:48" s="707" customFormat="1" ht="12.75" x14ac:dyDescent="0.2">
      <c r="A252" s="1050">
        <v>6225</v>
      </c>
      <c r="B252" s="1051" t="s">
        <v>995</v>
      </c>
      <c r="C252" s="1039">
        <f>SUM(D252:W252)</f>
        <v>0</v>
      </c>
      <c r="D252" s="719">
        <f>'O4 Summary by Class &amp; Accounts'!E213</f>
        <v>0</v>
      </c>
      <c r="E252" s="719">
        <f>'O4 Summary by Class &amp; Accounts'!F213</f>
        <v>0</v>
      </c>
      <c r="F252" s="719">
        <f>'O4 Summary by Class &amp; Accounts'!G213</f>
        <v>0</v>
      </c>
      <c r="G252" s="719">
        <f>'O4 Summary by Class &amp; Accounts'!H213</f>
        <v>0</v>
      </c>
      <c r="H252" s="719">
        <f>'O4 Summary by Class &amp; Accounts'!I213</f>
        <v>0</v>
      </c>
      <c r="I252" s="719">
        <f>'O4 Summary by Class &amp; Accounts'!J213</f>
        <v>0</v>
      </c>
      <c r="J252" s="719">
        <f>'O4 Summary by Class &amp; Accounts'!K213</f>
        <v>0</v>
      </c>
      <c r="K252" s="719">
        <f>'O4 Summary by Class &amp; Accounts'!L213</f>
        <v>0</v>
      </c>
      <c r="L252" s="719">
        <f>'O4 Summary by Class &amp; Accounts'!M213</f>
        <v>0</v>
      </c>
      <c r="M252" s="719">
        <f>'O4 Summary by Class &amp; Accounts'!N213</f>
        <v>0</v>
      </c>
      <c r="N252" s="719">
        <f>'O4 Summary by Class &amp; Accounts'!O213</f>
        <v>0</v>
      </c>
      <c r="O252" s="719">
        <f>'O4 Summary by Class &amp; Accounts'!P213</f>
        <v>0</v>
      </c>
      <c r="P252" s="719">
        <f>'O4 Summary by Class &amp; Accounts'!Q213</f>
        <v>0</v>
      </c>
      <c r="Q252" s="719">
        <f>'O4 Summary by Class &amp; Accounts'!R213</f>
        <v>0</v>
      </c>
      <c r="R252" s="719">
        <f>'O4 Summary by Class &amp; Accounts'!S213</f>
        <v>0</v>
      </c>
      <c r="S252" s="719">
        <f>'O4 Summary by Class &amp; Accounts'!T213</f>
        <v>0</v>
      </c>
      <c r="T252" s="719">
        <f>'O4 Summary by Class &amp; Accounts'!U213</f>
        <v>0</v>
      </c>
      <c r="U252" s="719">
        <f>'O4 Summary by Class &amp; Accounts'!V213</f>
        <v>0</v>
      </c>
      <c r="V252" s="719">
        <f>'O4 Summary by Class &amp; Accounts'!W213</f>
        <v>0</v>
      </c>
      <c r="W252" s="719">
        <f>'O4 Summary by Class &amp; Accounts'!X213</f>
        <v>0</v>
      </c>
      <c r="X252" s="1039">
        <f>SUM(D252:W252)</f>
        <v>0</v>
      </c>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1046"/>
      <c r="AV252" s="1640" t="s">
        <v>1082</v>
      </c>
    </row>
    <row r="253" spans="1:48" s="603" customFormat="1" ht="12.75" x14ac:dyDescent="0.2">
      <c r="A253" s="234"/>
      <c r="B253" s="602"/>
      <c r="C253" s="744"/>
      <c r="D253" s="581"/>
      <c r="E253" s="581"/>
      <c r="F253" s="581"/>
      <c r="G253" s="581"/>
      <c r="H253" s="581"/>
      <c r="I253" s="581"/>
      <c r="J253" s="581"/>
      <c r="K253" s="581"/>
      <c r="L253" s="581"/>
      <c r="M253" s="581"/>
      <c r="N253" s="581"/>
      <c r="O253" s="581"/>
      <c r="P253" s="581"/>
      <c r="Q253" s="581"/>
      <c r="R253" s="581"/>
      <c r="S253" s="581"/>
      <c r="T253" s="581"/>
      <c r="U253" s="581"/>
      <c r="V253" s="581"/>
      <c r="W253" s="581"/>
      <c r="X253" s="583"/>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744"/>
      <c r="AV253" s="1464"/>
    </row>
    <row r="254" spans="1:48" s="603" customFormat="1" ht="12.75" x14ac:dyDescent="0.2">
      <c r="A254" s="234"/>
      <c r="B254" s="636" t="s">
        <v>747</v>
      </c>
      <c r="C254" s="1086">
        <f t="shared" ref="C254:X254" si="44">SUM(C180:C253)</f>
        <v>17657760</v>
      </c>
      <c r="D254" s="579">
        <f t="shared" si="44"/>
        <v>12037762.059601314</v>
      </c>
      <c r="E254" s="579">
        <f t="shared" si="44"/>
        <v>2297465.2388943648</v>
      </c>
      <c r="F254" s="579">
        <f t="shared" si="44"/>
        <v>2961738.6362769529</v>
      </c>
      <c r="G254" s="579">
        <f t="shared" si="44"/>
        <v>0</v>
      </c>
      <c r="H254" s="579">
        <f t="shared" si="44"/>
        <v>0</v>
      </c>
      <c r="I254" s="579">
        <f t="shared" si="44"/>
        <v>0</v>
      </c>
      <c r="J254" s="579">
        <f t="shared" si="44"/>
        <v>293393.78272190841</v>
      </c>
      <c r="K254" s="579">
        <f t="shared" si="44"/>
        <v>35113.064879204816</v>
      </c>
      <c r="L254" s="579">
        <f t="shared" si="44"/>
        <v>32287.217626253201</v>
      </c>
      <c r="M254" s="579">
        <f t="shared" si="44"/>
        <v>0</v>
      </c>
      <c r="N254" s="579">
        <f t="shared" si="44"/>
        <v>0</v>
      </c>
      <c r="O254" s="579">
        <f t="shared" si="44"/>
        <v>0</v>
      </c>
      <c r="P254" s="579">
        <f t="shared" si="44"/>
        <v>0</v>
      </c>
      <c r="Q254" s="579">
        <f t="shared" si="44"/>
        <v>0</v>
      </c>
      <c r="R254" s="579">
        <f t="shared" si="44"/>
        <v>0</v>
      </c>
      <c r="S254" s="579">
        <f t="shared" si="44"/>
        <v>0</v>
      </c>
      <c r="T254" s="579">
        <f t="shared" si="44"/>
        <v>0</v>
      </c>
      <c r="U254" s="579">
        <f t="shared" si="44"/>
        <v>0</v>
      </c>
      <c r="V254" s="579">
        <f t="shared" si="44"/>
        <v>0</v>
      </c>
      <c r="W254" s="579">
        <f t="shared" si="44"/>
        <v>0</v>
      </c>
      <c r="X254" s="1086">
        <f t="shared" si="44"/>
        <v>17657760</v>
      </c>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744"/>
      <c r="AV254" s="1464"/>
    </row>
    <row r="255" spans="1:48" s="603" customFormat="1" ht="12.75" x14ac:dyDescent="0.2">
      <c r="A255" s="234"/>
      <c r="B255" s="602"/>
      <c r="C255" s="744"/>
      <c r="D255" s="581"/>
      <c r="E255" s="581"/>
      <c r="F255" s="581"/>
      <c r="G255" s="581"/>
      <c r="H255" s="581"/>
      <c r="I255" s="581"/>
      <c r="J255" s="581"/>
      <c r="K255" s="581"/>
      <c r="L255" s="581"/>
      <c r="M255" s="581"/>
      <c r="N255" s="581"/>
      <c r="O255" s="581"/>
      <c r="P255" s="581"/>
      <c r="Q255" s="581"/>
      <c r="R255" s="581"/>
      <c r="S255" s="581"/>
      <c r="T255" s="581"/>
      <c r="U255" s="581"/>
      <c r="V255" s="581"/>
      <c r="W255" s="581"/>
      <c r="X255" s="583"/>
      <c r="Y255" s="581"/>
      <c r="Z255" s="581"/>
      <c r="AA255" s="581"/>
      <c r="AB255" s="581"/>
      <c r="AC255" s="581"/>
      <c r="AD255" s="581"/>
      <c r="AE255" s="581"/>
      <c r="AF255" s="581"/>
      <c r="AG255" s="581"/>
      <c r="AH255" s="581"/>
      <c r="AI255" s="581"/>
      <c r="AJ255" s="581"/>
      <c r="AK255" s="581"/>
      <c r="AL255" s="581"/>
      <c r="AM255" s="581"/>
      <c r="AN255" s="581"/>
      <c r="AO255" s="581"/>
      <c r="AP255" s="581"/>
      <c r="AQ255" s="581"/>
      <c r="AR255" s="581"/>
      <c r="AS255" s="744"/>
      <c r="AV255" s="1464"/>
    </row>
    <row r="256" spans="1:48" s="603" customFormat="1" ht="12.75" x14ac:dyDescent="0.2">
      <c r="A256" s="234"/>
      <c r="C256" s="744"/>
      <c r="D256" s="581"/>
      <c r="E256" s="581"/>
      <c r="F256" s="581"/>
      <c r="G256" s="581"/>
      <c r="H256" s="581"/>
      <c r="I256" s="581"/>
      <c r="J256" s="581"/>
      <c r="K256" s="581"/>
      <c r="L256" s="581"/>
      <c r="M256" s="581"/>
      <c r="N256" s="581"/>
      <c r="O256" s="581"/>
      <c r="P256" s="581"/>
      <c r="Q256" s="581"/>
      <c r="R256" s="581"/>
      <c r="S256" s="581"/>
      <c r="T256" s="581"/>
      <c r="U256" s="581"/>
      <c r="V256" s="581"/>
      <c r="W256" s="581"/>
      <c r="X256" s="583"/>
      <c r="Y256" s="581"/>
      <c r="Z256" s="581"/>
      <c r="AA256" s="581"/>
      <c r="AB256" s="581"/>
      <c r="AC256" s="581"/>
      <c r="AD256" s="581"/>
      <c r="AE256" s="581"/>
      <c r="AF256" s="581"/>
      <c r="AG256" s="581"/>
      <c r="AH256" s="581"/>
      <c r="AI256" s="581"/>
      <c r="AJ256" s="581"/>
      <c r="AK256" s="581"/>
      <c r="AL256" s="581"/>
      <c r="AM256" s="581"/>
      <c r="AN256" s="581"/>
      <c r="AO256" s="581"/>
      <c r="AP256" s="581"/>
      <c r="AQ256" s="581"/>
      <c r="AR256" s="581"/>
      <c r="AS256" s="744"/>
      <c r="AV256" s="1464"/>
    </row>
    <row r="257" spans="1:66" s="1541" customFormat="1" ht="12.75" x14ac:dyDescent="0.2">
      <c r="A257" s="1540"/>
      <c r="C257" s="1542"/>
      <c r="D257" s="1543"/>
      <c r="E257" s="1543"/>
      <c r="F257" s="1543"/>
      <c r="G257" s="1543"/>
      <c r="H257" s="1543"/>
      <c r="I257" s="1543"/>
      <c r="J257" s="1543"/>
      <c r="K257" s="1543"/>
      <c r="L257" s="1543"/>
      <c r="M257" s="1543"/>
      <c r="N257" s="1543"/>
      <c r="O257" s="1543"/>
      <c r="P257" s="1543"/>
      <c r="Q257" s="1543"/>
      <c r="R257" s="1543"/>
      <c r="S257" s="1543"/>
      <c r="T257" s="1543"/>
      <c r="U257" s="1543"/>
      <c r="V257" s="1543"/>
      <c r="W257" s="1543"/>
      <c r="X257" s="1544"/>
      <c r="Y257" s="1543"/>
      <c r="Z257" s="1543"/>
      <c r="AA257" s="1543"/>
      <c r="AB257" s="1543"/>
      <c r="AC257" s="1543"/>
      <c r="AD257" s="1543"/>
      <c r="AE257" s="1543"/>
      <c r="AF257" s="1543"/>
      <c r="AG257" s="1543"/>
      <c r="AH257" s="1543"/>
      <c r="AI257" s="1543"/>
      <c r="AJ257" s="1543"/>
      <c r="AK257" s="1543"/>
      <c r="AL257" s="1543"/>
      <c r="AM257" s="1543"/>
      <c r="AN257" s="1543"/>
      <c r="AO257" s="1543"/>
      <c r="AP257" s="1543"/>
      <c r="AQ257" s="1543"/>
      <c r="AR257" s="1543"/>
      <c r="AS257" s="1542"/>
      <c r="AV257" s="1641"/>
    </row>
    <row r="258" spans="1:66" s="603" customFormat="1" ht="13.5" thickBot="1" x14ac:dyDescent="0.25">
      <c r="A258" s="234"/>
      <c r="C258" s="744"/>
      <c r="D258" s="581"/>
      <c r="E258" s="581"/>
      <c r="F258" s="581"/>
      <c r="G258" s="581"/>
      <c r="H258" s="581"/>
      <c r="I258" s="581"/>
      <c r="J258" s="581"/>
      <c r="K258" s="581"/>
      <c r="L258" s="581"/>
      <c r="M258" s="581"/>
      <c r="N258" s="581"/>
      <c r="O258" s="581"/>
      <c r="P258" s="581"/>
      <c r="Q258" s="581"/>
      <c r="R258" s="581"/>
      <c r="S258" s="581"/>
      <c r="T258" s="581"/>
      <c r="U258" s="581"/>
      <c r="V258" s="581"/>
      <c r="W258" s="581"/>
      <c r="X258" s="583"/>
      <c r="Y258" s="581"/>
      <c r="Z258" s="581"/>
      <c r="AA258" s="581"/>
      <c r="AB258" s="581"/>
      <c r="AC258" s="581"/>
      <c r="AD258" s="581"/>
      <c r="AE258" s="581"/>
      <c r="AF258" s="581"/>
      <c r="AG258" s="581"/>
      <c r="AH258" s="581"/>
      <c r="AI258" s="581"/>
      <c r="AJ258" s="581"/>
      <c r="AK258" s="581"/>
      <c r="AL258" s="581"/>
      <c r="AM258" s="581"/>
      <c r="AN258" s="581"/>
      <c r="AO258" s="581"/>
      <c r="AP258" s="581"/>
      <c r="AQ258" s="581"/>
      <c r="AR258" s="581"/>
      <c r="AS258" s="744"/>
      <c r="AV258" s="1464"/>
    </row>
    <row r="259" spans="1:66" s="603" customFormat="1" ht="18" x14ac:dyDescent="0.2">
      <c r="C259" s="2575" t="s">
        <v>690</v>
      </c>
      <c r="D259" s="2576"/>
      <c r="E259" s="1533"/>
      <c r="F259" s="1533"/>
      <c r="G259" s="1533"/>
      <c r="H259" s="1533"/>
      <c r="I259" s="1533"/>
      <c r="J259" s="1533"/>
      <c r="K259" s="1533"/>
      <c r="L259" s="1533"/>
      <c r="M259" s="1533"/>
      <c r="N259" s="1533"/>
      <c r="O259" s="1533"/>
      <c r="P259" s="1533"/>
      <c r="Q259" s="1533"/>
      <c r="R259" s="1533"/>
      <c r="S259" s="1533"/>
      <c r="T259" s="1533"/>
      <c r="U259" s="1533"/>
      <c r="V259" s="1533"/>
      <c r="W259" s="1533"/>
      <c r="X259" s="1534"/>
      <c r="Y259" s="2575" t="s">
        <v>577</v>
      </c>
      <c r="Z259" s="2576"/>
      <c r="AA259" s="1533"/>
      <c r="AB259" s="1533"/>
      <c r="AC259" s="1533"/>
      <c r="AD259" s="1533"/>
      <c r="AE259" s="1533"/>
      <c r="AF259" s="1533"/>
      <c r="AG259" s="1533"/>
      <c r="AH259" s="1533"/>
      <c r="AI259" s="1533"/>
      <c r="AJ259" s="1533"/>
      <c r="AK259" s="1533"/>
      <c r="AL259" s="1533"/>
      <c r="AM259" s="1533"/>
      <c r="AN259" s="1533"/>
      <c r="AO259" s="1533"/>
      <c r="AP259" s="1533"/>
      <c r="AQ259" s="1533"/>
      <c r="AR259" s="1533"/>
      <c r="AS259" s="1538"/>
      <c r="AV259" s="1464"/>
    </row>
    <row r="260" spans="1:66" s="294" customFormat="1" ht="39" thickBot="1" x14ac:dyDescent="0.25">
      <c r="A260" s="2581" t="s">
        <v>809</v>
      </c>
      <c r="B260" s="2581"/>
      <c r="C260" s="1535" t="str">
        <f t="shared" ref="C260:AS260" si="45">C23</f>
        <v>Demand Total</v>
      </c>
      <c r="D260" s="1536" t="str">
        <f t="shared" si="45"/>
        <v>Residential</v>
      </c>
      <c r="E260" s="1536" t="str">
        <f t="shared" si="45"/>
        <v>GS &lt;50</v>
      </c>
      <c r="F260" s="1536" t="str">
        <f t="shared" si="45"/>
        <v>GS&gt;50-Regular</v>
      </c>
      <c r="G260" s="1536" t="str">
        <f t="shared" si="45"/>
        <v>GS&gt; 50-TOU</v>
      </c>
      <c r="H260" s="1536" t="str">
        <f t="shared" si="45"/>
        <v>GS &gt;50-Intermediate</v>
      </c>
      <c r="I260" s="1536" t="str">
        <f t="shared" si="45"/>
        <v>Large Use &gt;5MW</v>
      </c>
      <c r="J260" s="1536" t="str">
        <f t="shared" si="45"/>
        <v>Street Light</v>
      </c>
      <c r="K260" s="1536" t="str">
        <f t="shared" si="45"/>
        <v>Sentinel</v>
      </c>
      <c r="L260" s="1536" t="str">
        <f t="shared" si="45"/>
        <v>Unmetered Scattered Load</v>
      </c>
      <c r="M260" s="1536" t="str">
        <f t="shared" si="45"/>
        <v>Embedded Distributor</v>
      </c>
      <c r="N260" s="1536" t="str">
        <f t="shared" si="45"/>
        <v>Back-up/Standby Power</v>
      </c>
      <c r="O260" s="1536" t="str">
        <f t="shared" si="45"/>
        <v>Rate Class 1</v>
      </c>
      <c r="P260" s="1536" t="str">
        <f t="shared" si="45"/>
        <v>Rate class 2</v>
      </c>
      <c r="Q260" s="1536" t="str">
        <f t="shared" si="45"/>
        <v>Rate class 3</v>
      </c>
      <c r="R260" s="1536" t="str">
        <f t="shared" si="45"/>
        <v>Rate class 4</v>
      </c>
      <c r="S260" s="1536" t="str">
        <f t="shared" si="45"/>
        <v>Rate class 5</v>
      </c>
      <c r="T260" s="1536" t="str">
        <f t="shared" si="45"/>
        <v>Rate class 6</v>
      </c>
      <c r="U260" s="1536" t="str">
        <f t="shared" si="45"/>
        <v>Rate class 7</v>
      </c>
      <c r="V260" s="1536" t="str">
        <f t="shared" si="45"/>
        <v>Rate class 8</v>
      </c>
      <c r="W260" s="1536" t="str">
        <f t="shared" si="45"/>
        <v>Rate class 9</v>
      </c>
      <c r="X260" s="1537" t="str">
        <f t="shared" si="45"/>
        <v>Customer Total</v>
      </c>
      <c r="Y260" s="1535" t="str">
        <f t="shared" si="45"/>
        <v>Residential</v>
      </c>
      <c r="Z260" s="1536" t="str">
        <f t="shared" si="45"/>
        <v>GS &lt;50</v>
      </c>
      <c r="AA260" s="1536" t="str">
        <f t="shared" si="45"/>
        <v>GS&gt;50-Regular</v>
      </c>
      <c r="AB260" s="1536" t="str">
        <f t="shared" si="45"/>
        <v>GS&gt; 50-TOU</v>
      </c>
      <c r="AC260" s="1536" t="str">
        <f t="shared" si="45"/>
        <v>GS &gt;50-Intermediate</v>
      </c>
      <c r="AD260" s="1536" t="str">
        <f t="shared" si="45"/>
        <v>Large Use &gt;5MW</v>
      </c>
      <c r="AE260" s="1536" t="str">
        <f t="shared" si="45"/>
        <v>Street Light</v>
      </c>
      <c r="AF260" s="1536" t="str">
        <f t="shared" si="45"/>
        <v>Sentinel</v>
      </c>
      <c r="AG260" s="1536" t="str">
        <f t="shared" si="45"/>
        <v>Unmetered Scattered Load</v>
      </c>
      <c r="AH260" s="1536" t="str">
        <f t="shared" si="45"/>
        <v>Embedded Distributor</v>
      </c>
      <c r="AI260" s="1536" t="str">
        <f t="shared" si="45"/>
        <v>Back-up/Standby Power</v>
      </c>
      <c r="AJ260" s="1536" t="str">
        <f t="shared" si="45"/>
        <v>Rate Class 1</v>
      </c>
      <c r="AK260" s="1536" t="str">
        <f t="shared" si="45"/>
        <v>Rate class 2</v>
      </c>
      <c r="AL260" s="1536" t="str">
        <f t="shared" si="45"/>
        <v>Rate class 3</v>
      </c>
      <c r="AM260" s="1536" t="str">
        <f t="shared" si="45"/>
        <v>Rate class 4</v>
      </c>
      <c r="AN260" s="1536" t="str">
        <f t="shared" si="45"/>
        <v>Rate class 5</v>
      </c>
      <c r="AO260" s="1536" t="str">
        <f t="shared" si="45"/>
        <v>Rate class 6</v>
      </c>
      <c r="AP260" s="1536" t="str">
        <f t="shared" si="45"/>
        <v>Rate class 7</v>
      </c>
      <c r="AQ260" s="1536" t="str">
        <f t="shared" si="45"/>
        <v>Rate class 8</v>
      </c>
      <c r="AR260" s="1536" t="str">
        <f t="shared" si="45"/>
        <v>Rate class 9</v>
      </c>
      <c r="AS260" s="1537" t="str">
        <f t="shared" si="45"/>
        <v>Total</v>
      </c>
      <c r="AT260" s="1518"/>
      <c r="AU260" s="1518"/>
      <c r="AV260" s="1463"/>
    </row>
    <row r="261" spans="1:66" s="603" customFormat="1" ht="12.75" x14ac:dyDescent="0.2">
      <c r="A261" s="234"/>
      <c r="B261" s="197"/>
      <c r="C261" s="1511"/>
      <c r="D261" s="581"/>
      <c r="E261" s="581"/>
      <c r="F261" s="581"/>
      <c r="G261" s="581"/>
      <c r="H261" s="581"/>
      <c r="I261" s="581"/>
      <c r="J261" s="581"/>
      <c r="K261" s="581"/>
      <c r="L261" s="581"/>
      <c r="M261" s="581"/>
      <c r="N261" s="581"/>
      <c r="O261" s="581"/>
      <c r="P261" s="581"/>
      <c r="Q261" s="581"/>
      <c r="R261" s="581"/>
      <c r="S261" s="581"/>
      <c r="T261" s="581"/>
      <c r="U261" s="581"/>
      <c r="V261" s="581"/>
      <c r="W261" s="581"/>
      <c r="X261" s="583"/>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744"/>
      <c r="AV261" s="1464"/>
    </row>
    <row r="262" spans="1:66" s="603" customFormat="1" ht="12.75" x14ac:dyDescent="0.2">
      <c r="A262" s="234"/>
      <c r="B262" s="197">
        <v>1808</v>
      </c>
      <c r="C262" s="1511">
        <f t="shared" ref="C262:C295" si="46">SUMIF($AV$117:$AV$159, $B262,C$117:C$159)</f>
        <v>609758.99999999988</v>
      </c>
      <c r="D262" s="1511">
        <f t="shared" ref="D262:AS266" si="47">SUMIF($AV$117:$AV$159, $B262,D$117:D$159)</f>
        <v>318797.45276951103</v>
      </c>
      <c r="E262" s="1511">
        <f t="shared" si="47"/>
        <v>91366.623480418959</v>
      </c>
      <c r="F262" s="1511">
        <f t="shared" si="47"/>
        <v>192113.50755056532</v>
      </c>
      <c r="G262" s="1511">
        <f t="shared" si="47"/>
        <v>0</v>
      </c>
      <c r="H262" s="1511">
        <f t="shared" si="47"/>
        <v>0</v>
      </c>
      <c r="I262" s="1511">
        <f t="shared" si="47"/>
        <v>0</v>
      </c>
      <c r="J262" s="1511">
        <f t="shared" si="47"/>
        <v>6661.427778281075</v>
      </c>
      <c r="K262" s="1511">
        <f t="shared" si="47"/>
        <v>327.42014223108021</v>
      </c>
      <c r="L262" s="1511">
        <f t="shared" si="47"/>
        <v>492.56827899253767</v>
      </c>
      <c r="M262" s="1511">
        <f t="shared" si="47"/>
        <v>0</v>
      </c>
      <c r="N262" s="1511">
        <f t="shared" si="47"/>
        <v>0</v>
      </c>
      <c r="O262" s="1511">
        <f t="shared" si="47"/>
        <v>0</v>
      </c>
      <c r="P262" s="1511">
        <f t="shared" si="47"/>
        <v>0</v>
      </c>
      <c r="Q262" s="1511">
        <f t="shared" si="47"/>
        <v>0</v>
      </c>
      <c r="R262" s="1511">
        <f t="shared" si="47"/>
        <v>0</v>
      </c>
      <c r="S262" s="1511">
        <f t="shared" si="47"/>
        <v>0</v>
      </c>
      <c r="T262" s="1511">
        <f t="shared" si="47"/>
        <v>0</v>
      </c>
      <c r="U262" s="1511">
        <f t="shared" si="47"/>
        <v>0</v>
      </c>
      <c r="V262" s="1511">
        <f t="shared" si="47"/>
        <v>0</v>
      </c>
      <c r="W262" s="1511">
        <f t="shared" si="47"/>
        <v>0</v>
      </c>
      <c r="X262" s="1511">
        <f t="shared" si="47"/>
        <v>0</v>
      </c>
      <c r="Y262" s="1511">
        <f t="shared" si="47"/>
        <v>0</v>
      </c>
      <c r="Z262" s="1511">
        <f t="shared" si="47"/>
        <v>0</v>
      </c>
      <c r="AA262" s="1511">
        <f t="shared" si="47"/>
        <v>0</v>
      </c>
      <c r="AB262" s="1511">
        <f t="shared" si="47"/>
        <v>0</v>
      </c>
      <c r="AC262" s="1511">
        <f t="shared" si="47"/>
        <v>0</v>
      </c>
      <c r="AD262" s="1511">
        <f t="shared" si="47"/>
        <v>0</v>
      </c>
      <c r="AE262" s="1511">
        <f t="shared" si="47"/>
        <v>0</v>
      </c>
      <c r="AF262" s="1511">
        <f t="shared" si="47"/>
        <v>0</v>
      </c>
      <c r="AG262" s="1511">
        <f t="shared" si="47"/>
        <v>0</v>
      </c>
      <c r="AH262" s="1511">
        <f t="shared" si="47"/>
        <v>0</v>
      </c>
      <c r="AI262" s="1511">
        <f t="shared" si="47"/>
        <v>0</v>
      </c>
      <c r="AJ262" s="1511">
        <f t="shared" si="47"/>
        <v>0</v>
      </c>
      <c r="AK262" s="1511">
        <f t="shared" si="47"/>
        <v>0</v>
      </c>
      <c r="AL262" s="1511">
        <f t="shared" si="47"/>
        <v>0</v>
      </c>
      <c r="AM262" s="1511">
        <f t="shared" si="47"/>
        <v>0</v>
      </c>
      <c r="AN262" s="1511">
        <f t="shared" si="47"/>
        <v>0</v>
      </c>
      <c r="AO262" s="1511">
        <f t="shared" si="47"/>
        <v>0</v>
      </c>
      <c r="AP262" s="1511">
        <f t="shared" si="47"/>
        <v>0</v>
      </c>
      <c r="AQ262" s="1511">
        <f t="shared" si="47"/>
        <v>0</v>
      </c>
      <c r="AR262" s="1511">
        <f t="shared" si="47"/>
        <v>0</v>
      </c>
      <c r="AS262" s="1511">
        <f t="shared" si="47"/>
        <v>0</v>
      </c>
      <c r="AT262" s="1511"/>
      <c r="AU262" s="1511"/>
      <c r="AV262" s="1642"/>
      <c r="AW262" s="1511"/>
      <c r="AX262" s="1511"/>
      <c r="AY262" s="1511"/>
      <c r="AZ262" s="1511"/>
      <c r="BA262" s="1511"/>
      <c r="BB262" s="1511"/>
      <c r="BC262" s="1511"/>
      <c r="BD262" s="1511"/>
      <c r="BE262" s="1511"/>
      <c r="BF262" s="1511"/>
      <c r="BG262" s="1511"/>
      <c r="BH262" s="1511"/>
      <c r="BI262" s="1511"/>
      <c r="BJ262" s="1511"/>
      <c r="BK262" s="1511"/>
      <c r="BL262" s="1511"/>
      <c r="BM262" s="1511"/>
      <c r="BN262" s="1511"/>
    </row>
    <row r="263" spans="1:66" s="603" customFormat="1" ht="12.75" x14ac:dyDescent="0.2">
      <c r="A263" s="234"/>
      <c r="B263" s="197">
        <v>1815</v>
      </c>
      <c r="C263" s="1511">
        <f t="shared" si="46"/>
        <v>0</v>
      </c>
      <c r="D263" s="1511">
        <f t="shared" ref="D263:R263" si="48">SUMIF($AV$117:$AV$159, $B263,D$117:D$159)</f>
        <v>0</v>
      </c>
      <c r="E263" s="1511">
        <f t="shared" si="48"/>
        <v>0</v>
      </c>
      <c r="F263" s="1511">
        <f t="shared" si="48"/>
        <v>0</v>
      </c>
      <c r="G263" s="1511">
        <f t="shared" si="48"/>
        <v>0</v>
      </c>
      <c r="H263" s="1511">
        <f t="shared" si="48"/>
        <v>0</v>
      </c>
      <c r="I263" s="1511">
        <f t="shared" si="48"/>
        <v>0</v>
      </c>
      <c r="J263" s="1511">
        <f t="shared" si="48"/>
        <v>0</v>
      </c>
      <c r="K263" s="1511">
        <f t="shared" si="48"/>
        <v>0</v>
      </c>
      <c r="L263" s="1511">
        <f t="shared" si="48"/>
        <v>0</v>
      </c>
      <c r="M263" s="1511">
        <f t="shared" si="48"/>
        <v>0</v>
      </c>
      <c r="N263" s="1511">
        <f t="shared" si="48"/>
        <v>0</v>
      </c>
      <c r="O263" s="1511">
        <f t="shared" si="48"/>
        <v>0</v>
      </c>
      <c r="P263" s="1511">
        <f t="shared" si="48"/>
        <v>0</v>
      </c>
      <c r="Q263" s="1511">
        <f t="shared" si="48"/>
        <v>0</v>
      </c>
      <c r="R263" s="1511">
        <f t="shared" si="48"/>
        <v>0</v>
      </c>
      <c r="S263" s="1511">
        <f t="shared" si="47"/>
        <v>0</v>
      </c>
      <c r="T263" s="1511">
        <f t="shared" si="47"/>
        <v>0</v>
      </c>
      <c r="U263" s="1511">
        <f t="shared" si="47"/>
        <v>0</v>
      </c>
      <c r="V263" s="1511">
        <f t="shared" si="47"/>
        <v>0</v>
      </c>
      <c r="W263" s="1511">
        <f t="shared" si="47"/>
        <v>0</v>
      </c>
      <c r="X263" s="1511">
        <f t="shared" si="47"/>
        <v>0</v>
      </c>
      <c r="Y263" s="1511">
        <f t="shared" si="47"/>
        <v>0</v>
      </c>
      <c r="Z263" s="1511">
        <f t="shared" si="47"/>
        <v>0</v>
      </c>
      <c r="AA263" s="1511">
        <f t="shared" si="47"/>
        <v>0</v>
      </c>
      <c r="AB263" s="1511">
        <f t="shared" si="47"/>
        <v>0</v>
      </c>
      <c r="AC263" s="1511">
        <f t="shared" si="47"/>
        <v>0</v>
      </c>
      <c r="AD263" s="1511">
        <f t="shared" si="47"/>
        <v>0</v>
      </c>
      <c r="AE263" s="1511">
        <f t="shared" si="47"/>
        <v>0</v>
      </c>
      <c r="AF263" s="1511">
        <f t="shared" si="47"/>
        <v>0</v>
      </c>
      <c r="AG263" s="1511">
        <f t="shared" si="47"/>
        <v>0</v>
      </c>
      <c r="AH263" s="1511">
        <f t="shared" si="47"/>
        <v>0</v>
      </c>
      <c r="AI263" s="1511">
        <f t="shared" si="47"/>
        <v>0</v>
      </c>
      <c r="AJ263" s="1511">
        <f t="shared" si="47"/>
        <v>0</v>
      </c>
      <c r="AK263" s="1511">
        <f t="shared" si="47"/>
        <v>0</v>
      </c>
      <c r="AL263" s="1511">
        <f t="shared" si="47"/>
        <v>0</v>
      </c>
      <c r="AM263" s="1511">
        <f t="shared" si="47"/>
        <v>0</v>
      </c>
      <c r="AN263" s="1511">
        <f t="shared" si="47"/>
        <v>0</v>
      </c>
      <c r="AO263" s="1511">
        <f t="shared" si="47"/>
        <v>0</v>
      </c>
      <c r="AP263" s="1511">
        <f t="shared" si="47"/>
        <v>0</v>
      </c>
      <c r="AQ263" s="1511">
        <f t="shared" si="47"/>
        <v>0</v>
      </c>
      <c r="AR263" s="1511">
        <f t="shared" si="47"/>
        <v>0</v>
      </c>
      <c r="AS263" s="1511">
        <f t="shared" si="47"/>
        <v>0</v>
      </c>
      <c r="AT263" s="1511"/>
      <c r="AU263" s="1511"/>
      <c r="AV263" s="1642"/>
      <c r="AW263" s="1511"/>
      <c r="AX263" s="1511"/>
      <c r="AY263" s="1511"/>
      <c r="AZ263" s="1511"/>
      <c r="BA263" s="1511"/>
      <c r="BB263" s="1511"/>
      <c r="BC263" s="1511"/>
      <c r="BD263" s="1511"/>
      <c r="BE263" s="1511"/>
      <c r="BF263" s="1511"/>
      <c r="BG263" s="1511"/>
      <c r="BH263" s="1511"/>
      <c r="BI263" s="1511"/>
      <c r="BJ263" s="1511"/>
      <c r="BK263" s="1511"/>
      <c r="BL263" s="1511"/>
      <c r="BM263" s="1511"/>
      <c r="BN263" s="1511"/>
    </row>
    <row r="264" spans="1:66" s="603" customFormat="1" ht="12.75" x14ac:dyDescent="0.2">
      <c r="A264" s="234"/>
      <c r="B264" s="197">
        <v>1820</v>
      </c>
      <c r="C264" s="1511">
        <f t="shared" si="46"/>
        <v>818101</v>
      </c>
      <c r="D264" s="1511">
        <f t="shared" si="47"/>
        <v>361137.12815998169</v>
      </c>
      <c r="E264" s="1511">
        <f t="shared" si="47"/>
        <v>148201.21225618199</v>
      </c>
      <c r="F264" s="1511">
        <f t="shared" si="47"/>
        <v>301294.37757537491</v>
      </c>
      <c r="G264" s="1511">
        <f t="shared" si="47"/>
        <v>0</v>
      </c>
      <c r="H264" s="1511">
        <f t="shared" si="47"/>
        <v>0</v>
      </c>
      <c r="I264" s="1511">
        <f t="shared" si="47"/>
        <v>0</v>
      </c>
      <c r="J264" s="1511">
        <f t="shared" si="47"/>
        <v>7393.4712243811018</v>
      </c>
      <c r="K264" s="1511">
        <f t="shared" si="47"/>
        <v>0</v>
      </c>
      <c r="L264" s="1511">
        <f t="shared" si="47"/>
        <v>74.810784080406791</v>
      </c>
      <c r="M264" s="1511">
        <f t="shared" si="47"/>
        <v>0</v>
      </c>
      <c r="N264" s="1511">
        <f t="shared" si="47"/>
        <v>0</v>
      </c>
      <c r="O264" s="1511">
        <f t="shared" si="47"/>
        <v>0</v>
      </c>
      <c r="P264" s="1511">
        <f t="shared" si="47"/>
        <v>0</v>
      </c>
      <c r="Q264" s="1511">
        <f t="shared" si="47"/>
        <v>0</v>
      </c>
      <c r="R264" s="1511">
        <f t="shared" si="47"/>
        <v>0</v>
      </c>
      <c r="S264" s="1511">
        <f t="shared" si="47"/>
        <v>0</v>
      </c>
      <c r="T264" s="1511">
        <f t="shared" si="47"/>
        <v>0</v>
      </c>
      <c r="U264" s="1511">
        <f t="shared" si="47"/>
        <v>0</v>
      </c>
      <c r="V264" s="1511">
        <f t="shared" si="47"/>
        <v>0</v>
      </c>
      <c r="W264" s="1511">
        <f t="shared" si="47"/>
        <v>0</v>
      </c>
      <c r="X264" s="1511">
        <f t="shared" si="47"/>
        <v>0</v>
      </c>
      <c r="Y264" s="1511">
        <f t="shared" si="47"/>
        <v>0</v>
      </c>
      <c r="Z264" s="1511">
        <f t="shared" si="47"/>
        <v>0</v>
      </c>
      <c r="AA264" s="1511">
        <f t="shared" si="47"/>
        <v>0</v>
      </c>
      <c r="AB264" s="1511">
        <f t="shared" si="47"/>
        <v>0</v>
      </c>
      <c r="AC264" s="1511">
        <f t="shared" si="47"/>
        <v>0</v>
      </c>
      <c r="AD264" s="1511">
        <f t="shared" si="47"/>
        <v>0</v>
      </c>
      <c r="AE264" s="1511">
        <f t="shared" si="47"/>
        <v>0</v>
      </c>
      <c r="AF264" s="1511">
        <f t="shared" si="47"/>
        <v>0</v>
      </c>
      <c r="AG264" s="1511">
        <f t="shared" si="47"/>
        <v>0</v>
      </c>
      <c r="AH264" s="1511">
        <f t="shared" si="47"/>
        <v>0</v>
      </c>
      <c r="AI264" s="1511">
        <f t="shared" si="47"/>
        <v>0</v>
      </c>
      <c r="AJ264" s="1511">
        <f t="shared" si="47"/>
        <v>0</v>
      </c>
      <c r="AK264" s="1511">
        <f t="shared" si="47"/>
        <v>0</v>
      </c>
      <c r="AL264" s="1511">
        <f t="shared" si="47"/>
        <v>0</v>
      </c>
      <c r="AM264" s="1511">
        <f t="shared" si="47"/>
        <v>0</v>
      </c>
      <c r="AN264" s="1511">
        <f t="shared" si="47"/>
        <v>0</v>
      </c>
      <c r="AO264" s="1511">
        <f t="shared" si="47"/>
        <v>0</v>
      </c>
      <c r="AP264" s="1511">
        <f t="shared" si="47"/>
        <v>0</v>
      </c>
      <c r="AQ264" s="1511">
        <f t="shared" si="47"/>
        <v>0</v>
      </c>
      <c r="AR264" s="1511">
        <f t="shared" si="47"/>
        <v>0</v>
      </c>
      <c r="AS264" s="1511">
        <f t="shared" si="47"/>
        <v>0</v>
      </c>
      <c r="AT264" s="1511"/>
      <c r="AU264" s="1511"/>
      <c r="AV264" s="1642"/>
      <c r="AW264" s="1511"/>
      <c r="AX264" s="1511"/>
      <c r="AY264" s="1511"/>
      <c r="AZ264" s="1511"/>
      <c r="BA264" s="1511"/>
      <c r="BB264" s="1511"/>
      <c r="BC264" s="1511"/>
      <c r="BD264" s="1511"/>
      <c r="BE264" s="1511"/>
      <c r="BF264" s="1511"/>
      <c r="BG264" s="1511"/>
      <c r="BH264" s="1511"/>
      <c r="BI264" s="1511"/>
      <c r="BJ264" s="1511"/>
      <c r="BK264" s="1511"/>
      <c r="BL264" s="1511"/>
      <c r="BM264" s="1511"/>
      <c r="BN264" s="1511"/>
    </row>
    <row r="265" spans="1:66" s="603" customFormat="1" ht="12.75" x14ac:dyDescent="0.2">
      <c r="A265" s="644"/>
      <c r="B265" s="197">
        <v>1830</v>
      </c>
      <c r="C265" s="1511">
        <f t="shared" si="46"/>
        <v>99188.7</v>
      </c>
      <c r="D265" s="1511">
        <f t="shared" si="47"/>
        <v>44011.185567618748</v>
      </c>
      <c r="E265" s="1511">
        <f t="shared" si="47"/>
        <v>18061.037055883782</v>
      </c>
      <c r="F265" s="1511">
        <f t="shared" si="47"/>
        <v>36255.77675311335</v>
      </c>
      <c r="G265" s="1511">
        <f t="shared" si="47"/>
        <v>0</v>
      </c>
      <c r="H265" s="1511">
        <f t="shared" si="47"/>
        <v>0</v>
      </c>
      <c r="I265" s="1511">
        <f t="shared" si="47"/>
        <v>0</v>
      </c>
      <c r="J265" s="1511">
        <f t="shared" si="47"/>
        <v>851.58355664163867</v>
      </c>
      <c r="K265" s="1511">
        <f t="shared" si="47"/>
        <v>0</v>
      </c>
      <c r="L265" s="1511">
        <f t="shared" si="47"/>
        <v>9.1170667424792668</v>
      </c>
      <c r="M265" s="1511">
        <f t="shared" si="47"/>
        <v>0</v>
      </c>
      <c r="N265" s="1511">
        <f t="shared" si="47"/>
        <v>0</v>
      </c>
      <c r="O265" s="1511">
        <f t="shared" si="47"/>
        <v>0</v>
      </c>
      <c r="P265" s="1511">
        <f t="shared" si="47"/>
        <v>0</v>
      </c>
      <c r="Q265" s="1511">
        <f t="shared" si="47"/>
        <v>0</v>
      </c>
      <c r="R265" s="1511">
        <f t="shared" si="47"/>
        <v>0</v>
      </c>
      <c r="S265" s="1511">
        <f t="shared" si="47"/>
        <v>0</v>
      </c>
      <c r="T265" s="1511">
        <f t="shared" si="47"/>
        <v>0</v>
      </c>
      <c r="U265" s="1511">
        <f t="shared" si="47"/>
        <v>0</v>
      </c>
      <c r="V265" s="1511">
        <f t="shared" si="47"/>
        <v>0</v>
      </c>
      <c r="W265" s="1511">
        <f t="shared" si="47"/>
        <v>0</v>
      </c>
      <c r="X265" s="1511">
        <f t="shared" si="47"/>
        <v>53409.299999999988</v>
      </c>
      <c r="Y265" s="1511">
        <f t="shared" si="47"/>
        <v>46309.846730229503</v>
      </c>
      <c r="Z265" s="1511">
        <f t="shared" si="47"/>
        <v>4504.1510444234254</v>
      </c>
      <c r="AA265" s="1511">
        <f t="shared" si="47"/>
        <v>535.10014270877798</v>
      </c>
      <c r="AB265" s="1511">
        <f t="shared" si="47"/>
        <v>0</v>
      </c>
      <c r="AC265" s="1511">
        <f t="shared" si="47"/>
        <v>0</v>
      </c>
      <c r="AD265" s="1511">
        <f t="shared" si="47"/>
        <v>0</v>
      </c>
      <c r="AE265" s="1511">
        <f t="shared" si="47"/>
        <v>1363.207798463091</v>
      </c>
      <c r="AF265" s="1511">
        <f t="shared" si="47"/>
        <v>386.62240724664593</v>
      </c>
      <c r="AG265" s="1511">
        <f t="shared" si="47"/>
        <v>310.37187692855747</v>
      </c>
      <c r="AH265" s="1511">
        <f t="shared" si="47"/>
        <v>0</v>
      </c>
      <c r="AI265" s="1511">
        <f t="shared" si="47"/>
        <v>0</v>
      </c>
      <c r="AJ265" s="1511">
        <f t="shared" si="47"/>
        <v>0</v>
      </c>
      <c r="AK265" s="1511">
        <f t="shared" si="47"/>
        <v>0</v>
      </c>
      <c r="AL265" s="1511">
        <f t="shared" si="47"/>
        <v>0</v>
      </c>
      <c r="AM265" s="1511">
        <f t="shared" si="47"/>
        <v>0</v>
      </c>
      <c r="AN265" s="1511">
        <f t="shared" si="47"/>
        <v>0</v>
      </c>
      <c r="AO265" s="1511">
        <f t="shared" si="47"/>
        <v>0</v>
      </c>
      <c r="AP265" s="1511">
        <f t="shared" si="47"/>
        <v>0</v>
      </c>
      <c r="AQ265" s="1511">
        <f t="shared" si="47"/>
        <v>0</v>
      </c>
      <c r="AR265" s="1511">
        <f t="shared" si="47"/>
        <v>0</v>
      </c>
      <c r="AS265" s="1511">
        <f t="shared" si="47"/>
        <v>0</v>
      </c>
      <c r="AT265" s="1511"/>
      <c r="AU265" s="1511"/>
      <c r="AV265" s="1642"/>
      <c r="AW265" s="1511"/>
      <c r="AX265" s="1511"/>
      <c r="AY265" s="1511"/>
      <c r="AZ265" s="1511"/>
      <c r="BA265" s="1511"/>
      <c r="BB265" s="1511"/>
      <c r="BC265" s="1511"/>
      <c r="BD265" s="1511"/>
      <c r="BE265" s="1511"/>
      <c r="BF265" s="1511"/>
      <c r="BG265" s="1511"/>
      <c r="BH265" s="1511"/>
      <c r="BI265" s="1511"/>
      <c r="BJ265" s="1511"/>
      <c r="BK265" s="1511"/>
      <c r="BL265" s="1511"/>
      <c r="BM265" s="1511"/>
      <c r="BN265" s="1511"/>
    </row>
    <row r="266" spans="1:66" s="603" customFormat="1" ht="12.75" x14ac:dyDescent="0.2">
      <c r="A266" s="644"/>
      <c r="B266" s="197">
        <v>1835</v>
      </c>
      <c r="C266" s="1511">
        <f t="shared" si="46"/>
        <v>190419.45000000004</v>
      </c>
      <c r="D266" s="1511">
        <f t="shared" si="47"/>
        <v>84925.161002061635</v>
      </c>
      <c r="E266" s="1511">
        <f t="shared" si="47"/>
        <v>34851.060248730319</v>
      </c>
      <c r="F266" s="1511">
        <f t="shared" si="47"/>
        <v>69076.836429781644</v>
      </c>
      <c r="G266" s="1511">
        <f t="shared" si="47"/>
        <v>0</v>
      </c>
      <c r="H266" s="1511">
        <f t="shared" si="47"/>
        <v>0</v>
      </c>
      <c r="I266" s="1511">
        <f t="shared" si="47"/>
        <v>0</v>
      </c>
      <c r="J266" s="1511">
        <f t="shared" si="47"/>
        <v>1548.7997835520659</v>
      </c>
      <c r="K266" s="1511">
        <f t="shared" si="47"/>
        <v>0</v>
      </c>
      <c r="L266" s="1511">
        <f t="shared" si="47"/>
        <v>17.592535874363303</v>
      </c>
      <c r="M266" s="1511">
        <f t="shared" si="47"/>
        <v>0</v>
      </c>
      <c r="N266" s="1511">
        <f t="shared" si="47"/>
        <v>0</v>
      </c>
      <c r="O266" s="1511">
        <f t="shared" si="47"/>
        <v>0</v>
      </c>
      <c r="P266" s="1511">
        <f t="shared" si="47"/>
        <v>0</v>
      </c>
      <c r="Q266" s="1511">
        <f t="shared" si="47"/>
        <v>0</v>
      </c>
      <c r="R266" s="1511">
        <f t="shared" si="47"/>
        <v>0</v>
      </c>
      <c r="S266" s="1511">
        <f t="shared" si="47"/>
        <v>0</v>
      </c>
      <c r="T266" s="1511">
        <f t="shared" si="47"/>
        <v>0</v>
      </c>
      <c r="U266" s="1511">
        <f t="shared" si="47"/>
        <v>0</v>
      </c>
      <c r="V266" s="1511">
        <f t="shared" ref="D266:AS270" si="49">SUMIF($AV$117:$AV$159, $B266,V$117:V$159)</f>
        <v>0</v>
      </c>
      <c r="W266" s="1511">
        <f t="shared" si="49"/>
        <v>0</v>
      </c>
      <c r="X266" s="1511">
        <f t="shared" si="49"/>
        <v>102533.54999999997</v>
      </c>
      <c r="Y266" s="1511">
        <f t="shared" si="49"/>
        <v>88210.995394946236</v>
      </c>
      <c r="Z266" s="1511">
        <f t="shared" si="49"/>
        <v>8579.5068455370838</v>
      </c>
      <c r="AA266" s="1511">
        <f t="shared" si="49"/>
        <v>1015.6302900273032</v>
      </c>
      <c r="AB266" s="1511">
        <f t="shared" si="49"/>
        <v>0</v>
      </c>
      <c r="AC266" s="1511">
        <f t="shared" si="49"/>
        <v>0</v>
      </c>
      <c r="AD266" s="1511">
        <f t="shared" si="49"/>
        <v>0</v>
      </c>
      <c r="AE266" s="1511">
        <f t="shared" si="49"/>
        <v>3399.7827668776504</v>
      </c>
      <c r="AF266" s="1511">
        <f t="shared" si="49"/>
        <v>736.43835584009298</v>
      </c>
      <c r="AG266" s="1511">
        <f t="shared" si="49"/>
        <v>591.19634677163015</v>
      </c>
      <c r="AH266" s="1511">
        <f t="shared" si="49"/>
        <v>0</v>
      </c>
      <c r="AI266" s="1511">
        <f t="shared" si="49"/>
        <v>0</v>
      </c>
      <c r="AJ266" s="1511">
        <f t="shared" si="49"/>
        <v>0</v>
      </c>
      <c r="AK266" s="1511">
        <f t="shared" si="49"/>
        <v>0</v>
      </c>
      <c r="AL266" s="1511">
        <f t="shared" si="49"/>
        <v>0</v>
      </c>
      <c r="AM266" s="1511">
        <f t="shared" si="49"/>
        <v>0</v>
      </c>
      <c r="AN266" s="1511">
        <f t="shared" si="49"/>
        <v>0</v>
      </c>
      <c r="AO266" s="1511">
        <f t="shared" si="49"/>
        <v>0</v>
      </c>
      <c r="AP266" s="1511">
        <f t="shared" si="49"/>
        <v>0</v>
      </c>
      <c r="AQ266" s="1511">
        <f t="shared" si="49"/>
        <v>0</v>
      </c>
      <c r="AR266" s="1511">
        <f t="shared" si="49"/>
        <v>0</v>
      </c>
      <c r="AS266" s="1511">
        <f t="shared" si="49"/>
        <v>0</v>
      </c>
      <c r="AT266" s="1511"/>
      <c r="AU266" s="1511"/>
      <c r="AV266" s="1642"/>
      <c r="AW266" s="1511"/>
      <c r="AX266" s="1511"/>
      <c r="AY266" s="1511"/>
      <c r="AZ266" s="1511"/>
      <c r="BA266" s="1511"/>
      <c r="BB266" s="1511"/>
      <c r="BC266" s="1511"/>
      <c r="BD266" s="1511"/>
      <c r="BE266" s="1511"/>
      <c r="BF266" s="1511"/>
      <c r="BG266" s="1511"/>
      <c r="BH266" s="1511"/>
      <c r="BI266" s="1511"/>
      <c r="BJ266" s="1511"/>
      <c r="BK266" s="1511"/>
      <c r="BL266" s="1511"/>
      <c r="BM266" s="1511"/>
      <c r="BN266" s="1511"/>
    </row>
    <row r="267" spans="1:66" s="603" customFormat="1" ht="12.75" x14ac:dyDescent="0.2">
      <c r="A267" s="644"/>
      <c r="B267" s="197">
        <v>1840</v>
      </c>
      <c r="C267" s="1511">
        <f t="shared" si="46"/>
        <v>74837.100000000006</v>
      </c>
      <c r="D267" s="1511">
        <f t="shared" si="49"/>
        <v>33888.089942050625</v>
      </c>
      <c r="E267" s="1511">
        <f t="shared" si="49"/>
        <v>13906.783930102029</v>
      </c>
      <c r="F267" s="1511">
        <f t="shared" si="49"/>
        <v>26527.958873446554</v>
      </c>
      <c r="G267" s="1511">
        <f t="shared" si="49"/>
        <v>0</v>
      </c>
      <c r="H267" s="1511">
        <f t="shared" si="49"/>
        <v>0</v>
      </c>
      <c r="I267" s="1511">
        <f t="shared" si="49"/>
        <v>0</v>
      </c>
      <c r="J267" s="1511">
        <f t="shared" si="49"/>
        <v>507.24722133892789</v>
      </c>
      <c r="K267" s="1511">
        <f t="shared" si="49"/>
        <v>0</v>
      </c>
      <c r="L267" s="1511">
        <f t="shared" si="49"/>
        <v>7.0200330618708291</v>
      </c>
      <c r="M267" s="1511">
        <f t="shared" si="49"/>
        <v>0</v>
      </c>
      <c r="N267" s="1511">
        <f t="shared" si="49"/>
        <v>0</v>
      </c>
      <c r="O267" s="1511">
        <f t="shared" si="49"/>
        <v>0</v>
      </c>
      <c r="P267" s="1511">
        <f t="shared" si="49"/>
        <v>0</v>
      </c>
      <c r="Q267" s="1511">
        <f t="shared" si="49"/>
        <v>0</v>
      </c>
      <c r="R267" s="1511">
        <f t="shared" si="49"/>
        <v>0</v>
      </c>
      <c r="S267" s="1511">
        <f t="shared" si="49"/>
        <v>0</v>
      </c>
      <c r="T267" s="1511">
        <f t="shared" si="49"/>
        <v>0</v>
      </c>
      <c r="U267" s="1511">
        <f t="shared" si="49"/>
        <v>0</v>
      </c>
      <c r="V267" s="1511">
        <f t="shared" si="49"/>
        <v>0</v>
      </c>
      <c r="W267" s="1511">
        <f t="shared" si="49"/>
        <v>0</v>
      </c>
      <c r="X267" s="1511">
        <f t="shared" si="49"/>
        <v>40296.899999999994</v>
      </c>
      <c r="Y267" s="1511">
        <f t="shared" si="49"/>
        <v>33850.611614438698</v>
      </c>
      <c r="Z267" s="1511">
        <f t="shared" si="49"/>
        <v>3292.3509452692629</v>
      </c>
      <c r="AA267" s="1511">
        <f t="shared" si="49"/>
        <v>385.43230602168973</v>
      </c>
      <c r="AB267" s="1511">
        <f t="shared" si="49"/>
        <v>0</v>
      </c>
      <c r="AC267" s="1511">
        <f t="shared" si="49"/>
        <v>0</v>
      </c>
      <c r="AD267" s="1511">
        <f t="shared" si="49"/>
        <v>0</v>
      </c>
      <c r="AE267" s="1511">
        <f t="shared" si="49"/>
        <v>2259.0307033023541</v>
      </c>
      <c r="AF267" s="1511">
        <f t="shared" si="49"/>
        <v>282.60523135358483</v>
      </c>
      <c r="AG267" s="1511">
        <f t="shared" si="49"/>
        <v>226.8691996144056</v>
      </c>
      <c r="AH267" s="1511">
        <f t="shared" si="49"/>
        <v>0</v>
      </c>
      <c r="AI267" s="1511">
        <f t="shared" si="49"/>
        <v>0</v>
      </c>
      <c r="AJ267" s="1511">
        <f t="shared" si="49"/>
        <v>0</v>
      </c>
      <c r="AK267" s="1511">
        <f t="shared" si="49"/>
        <v>0</v>
      </c>
      <c r="AL267" s="1511">
        <f t="shared" si="49"/>
        <v>0</v>
      </c>
      <c r="AM267" s="1511">
        <f t="shared" si="49"/>
        <v>0</v>
      </c>
      <c r="AN267" s="1511">
        <f t="shared" si="49"/>
        <v>0</v>
      </c>
      <c r="AO267" s="1511">
        <f t="shared" si="49"/>
        <v>0</v>
      </c>
      <c r="AP267" s="1511">
        <f t="shared" si="49"/>
        <v>0</v>
      </c>
      <c r="AQ267" s="1511">
        <f t="shared" si="49"/>
        <v>0</v>
      </c>
      <c r="AR267" s="1511">
        <f t="shared" si="49"/>
        <v>0</v>
      </c>
      <c r="AS267" s="1511">
        <f t="shared" si="49"/>
        <v>0</v>
      </c>
      <c r="AT267" s="1511"/>
      <c r="AU267" s="1511"/>
      <c r="AV267" s="1642"/>
      <c r="AW267" s="1511"/>
      <c r="AX267" s="1511"/>
      <c r="AY267" s="1511"/>
      <c r="AZ267" s="1511"/>
      <c r="BA267" s="1511"/>
      <c r="BB267" s="1511"/>
      <c r="BC267" s="1511"/>
      <c r="BD267" s="1511"/>
      <c r="BE267" s="1511"/>
      <c r="BF267" s="1511"/>
      <c r="BG267" s="1511"/>
      <c r="BH267" s="1511"/>
      <c r="BI267" s="1511"/>
      <c r="BJ267" s="1511"/>
      <c r="BK267" s="1511"/>
      <c r="BL267" s="1511"/>
      <c r="BM267" s="1511"/>
      <c r="BN267" s="1511"/>
    </row>
    <row r="268" spans="1:66" s="603" customFormat="1" ht="12.75" x14ac:dyDescent="0.2">
      <c r="A268" s="644"/>
      <c r="B268" s="197">
        <v>1845</v>
      </c>
      <c r="C268" s="1511">
        <f t="shared" si="46"/>
        <v>36125.700000000004</v>
      </c>
      <c r="D268" s="1511">
        <f t="shared" si="49"/>
        <v>16770.12946782769</v>
      </c>
      <c r="E268" s="1511">
        <f t="shared" si="49"/>
        <v>6882.0216007371755</v>
      </c>
      <c r="F268" s="1511">
        <f t="shared" si="49"/>
        <v>12306.834508813879</v>
      </c>
      <c r="G268" s="1511">
        <f t="shared" si="49"/>
        <v>0</v>
      </c>
      <c r="H268" s="1511">
        <f t="shared" si="49"/>
        <v>0</v>
      </c>
      <c r="I268" s="1511">
        <f t="shared" si="49"/>
        <v>0</v>
      </c>
      <c r="J268" s="1511">
        <f t="shared" si="49"/>
        <v>163.24043327817984</v>
      </c>
      <c r="K268" s="1511">
        <f t="shared" si="49"/>
        <v>0</v>
      </c>
      <c r="L268" s="1511">
        <f t="shared" si="49"/>
        <v>3.4739893430795346</v>
      </c>
      <c r="M268" s="1511">
        <f t="shared" si="49"/>
        <v>0</v>
      </c>
      <c r="N268" s="1511">
        <f t="shared" si="49"/>
        <v>0</v>
      </c>
      <c r="O268" s="1511">
        <f t="shared" si="49"/>
        <v>0</v>
      </c>
      <c r="P268" s="1511">
        <f t="shared" si="49"/>
        <v>0</v>
      </c>
      <c r="Q268" s="1511">
        <f t="shared" si="49"/>
        <v>0</v>
      </c>
      <c r="R268" s="1511">
        <f t="shared" si="49"/>
        <v>0</v>
      </c>
      <c r="S268" s="1511">
        <f t="shared" si="49"/>
        <v>0</v>
      </c>
      <c r="T268" s="1511">
        <f t="shared" si="49"/>
        <v>0</v>
      </c>
      <c r="U268" s="1511">
        <f t="shared" si="49"/>
        <v>0</v>
      </c>
      <c r="V268" s="1511">
        <f t="shared" si="49"/>
        <v>0</v>
      </c>
      <c r="W268" s="1511">
        <f t="shared" si="49"/>
        <v>0</v>
      </c>
      <c r="X268" s="1511">
        <f t="shared" si="49"/>
        <v>19452.300000000007</v>
      </c>
      <c r="Y268" s="1511">
        <f t="shared" si="49"/>
        <v>15682.923583727685</v>
      </c>
      <c r="Z268" s="1511">
        <f t="shared" si="49"/>
        <v>1525.3398926312914</v>
      </c>
      <c r="AA268" s="1511">
        <f t="shared" si="49"/>
        <v>175.01735262506034</v>
      </c>
      <c r="AB268" s="1511">
        <f t="shared" si="49"/>
        <v>0</v>
      </c>
      <c r="AC268" s="1511">
        <f t="shared" si="49"/>
        <v>0</v>
      </c>
      <c r="AD268" s="1511">
        <f t="shared" si="49"/>
        <v>0</v>
      </c>
      <c r="AE268" s="1511">
        <f t="shared" si="49"/>
        <v>1832.9806420894738</v>
      </c>
      <c r="AF268" s="1511">
        <f t="shared" si="49"/>
        <v>130.93046288680611</v>
      </c>
      <c r="AG268" s="1511">
        <f t="shared" si="49"/>
        <v>105.10806603968604</v>
      </c>
      <c r="AH268" s="1511">
        <f t="shared" si="49"/>
        <v>0</v>
      </c>
      <c r="AI268" s="1511">
        <f t="shared" si="49"/>
        <v>0</v>
      </c>
      <c r="AJ268" s="1511">
        <f t="shared" si="49"/>
        <v>0</v>
      </c>
      <c r="AK268" s="1511">
        <f t="shared" si="49"/>
        <v>0</v>
      </c>
      <c r="AL268" s="1511">
        <f t="shared" si="49"/>
        <v>0</v>
      </c>
      <c r="AM268" s="1511">
        <f t="shared" si="49"/>
        <v>0</v>
      </c>
      <c r="AN268" s="1511">
        <f t="shared" si="49"/>
        <v>0</v>
      </c>
      <c r="AO268" s="1511">
        <f t="shared" si="49"/>
        <v>0</v>
      </c>
      <c r="AP268" s="1511">
        <f t="shared" si="49"/>
        <v>0</v>
      </c>
      <c r="AQ268" s="1511">
        <f t="shared" si="49"/>
        <v>0</v>
      </c>
      <c r="AR268" s="1511">
        <f t="shared" si="49"/>
        <v>0</v>
      </c>
      <c r="AS268" s="1511">
        <f t="shared" si="49"/>
        <v>0</v>
      </c>
      <c r="AT268" s="1511"/>
      <c r="AU268" s="1511"/>
      <c r="AV268" s="1642"/>
      <c r="AW268" s="1511"/>
      <c r="AX268" s="1511"/>
      <c r="AY268" s="1511"/>
      <c r="AZ268" s="1511"/>
      <c r="BA268" s="1511"/>
      <c r="BB268" s="1511"/>
      <c r="BC268" s="1511"/>
      <c r="BD268" s="1511"/>
      <c r="BE268" s="1511"/>
      <c r="BF268" s="1511"/>
      <c r="BG268" s="1511"/>
      <c r="BH268" s="1511"/>
      <c r="BI268" s="1511"/>
      <c r="BJ268" s="1511"/>
      <c r="BK268" s="1511"/>
      <c r="BL268" s="1511"/>
      <c r="BM268" s="1511"/>
      <c r="BN268" s="1511"/>
    </row>
    <row r="269" spans="1:66" s="603" customFormat="1" ht="12.75" x14ac:dyDescent="0.2">
      <c r="A269" s="644"/>
      <c r="B269" s="197">
        <v>1850</v>
      </c>
      <c r="C269" s="1511">
        <f t="shared" si="46"/>
        <v>307578.59999999998</v>
      </c>
      <c r="D269" s="1511">
        <f t="shared" si="49"/>
        <v>148311.6676090589</v>
      </c>
      <c r="E269" s="1511">
        <f t="shared" si="49"/>
        <v>60863.221246145164</v>
      </c>
      <c r="F269" s="1511">
        <f t="shared" si="49"/>
        <v>95336.639740387443</v>
      </c>
      <c r="G269" s="1511">
        <f t="shared" si="49"/>
        <v>0</v>
      </c>
      <c r="H269" s="1511">
        <f t="shared" si="49"/>
        <v>0</v>
      </c>
      <c r="I269" s="1511">
        <f t="shared" si="49"/>
        <v>0</v>
      </c>
      <c r="J269" s="1511">
        <f t="shared" si="49"/>
        <v>3036.3481381559632</v>
      </c>
      <c r="K269" s="1511">
        <f t="shared" si="49"/>
        <v>0</v>
      </c>
      <c r="L269" s="1511">
        <f t="shared" si="49"/>
        <v>30.72326625245579</v>
      </c>
      <c r="M269" s="1511">
        <f t="shared" si="49"/>
        <v>0</v>
      </c>
      <c r="N269" s="1511">
        <f t="shared" si="49"/>
        <v>0</v>
      </c>
      <c r="O269" s="1511">
        <f t="shared" si="49"/>
        <v>0</v>
      </c>
      <c r="P269" s="1511">
        <f t="shared" si="49"/>
        <v>0</v>
      </c>
      <c r="Q269" s="1511">
        <f t="shared" si="49"/>
        <v>0</v>
      </c>
      <c r="R269" s="1511">
        <f t="shared" si="49"/>
        <v>0</v>
      </c>
      <c r="S269" s="1511">
        <f t="shared" si="49"/>
        <v>0</v>
      </c>
      <c r="T269" s="1511">
        <f t="shared" si="49"/>
        <v>0</v>
      </c>
      <c r="U269" s="1511">
        <f t="shared" si="49"/>
        <v>0</v>
      </c>
      <c r="V269" s="1511">
        <f t="shared" si="49"/>
        <v>0</v>
      </c>
      <c r="W269" s="1511">
        <f t="shared" si="49"/>
        <v>0</v>
      </c>
      <c r="X269" s="1511">
        <f t="shared" si="49"/>
        <v>131819.39999999997</v>
      </c>
      <c r="Y269" s="1511">
        <f t="shared" si="49"/>
        <v>115284.28103517561</v>
      </c>
      <c r="Z269" s="1511">
        <f t="shared" si="49"/>
        <v>11212.686966014855</v>
      </c>
      <c r="AA269" s="1511">
        <f t="shared" si="49"/>
        <v>1227.1395606582782</v>
      </c>
      <c r="AB269" s="1511">
        <f t="shared" si="49"/>
        <v>0</v>
      </c>
      <c r="AC269" s="1511">
        <f t="shared" si="49"/>
        <v>0</v>
      </c>
      <c r="AD269" s="1511">
        <f t="shared" si="49"/>
        <v>0</v>
      </c>
      <c r="AE269" s="1511">
        <f t="shared" si="49"/>
        <v>2360.1866105537842</v>
      </c>
      <c r="AF269" s="1511">
        <f t="shared" si="49"/>
        <v>962.4624005162965</v>
      </c>
      <c r="AG269" s="1511">
        <f t="shared" si="49"/>
        <v>772.64342708113804</v>
      </c>
      <c r="AH269" s="1511">
        <f t="shared" si="49"/>
        <v>0</v>
      </c>
      <c r="AI269" s="1511">
        <f t="shared" si="49"/>
        <v>0</v>
      </c>
      <c r="AJ269" s="1511">
        <f t="shared" si="49"/>
        <v>0</v>
      </c>
      <c r="AK269" s="1511">
        <f t="shared" si="49"/>
        <v>0</v>
      </c>
      <c r="AL269" s="1511">
        <f t="shared" si="49"/>
        <v>0</v>
      </c>
      <c r="AM269" s="1511">
        <f t="shared" si="49"/>
        <v>0</v>
      </c>
      <c r="AN269" s="1511">
        <f t="shared" si="49"/>
        <v>0</v>
      </c>
      <c r="AO269" s="1511">
        <f t="shared" si="49"/>
        <v>0</v>
      </c>
      <c r="AP269" s="1511">
        <f t="shared" si="49"/>
        <v>0</v>
      </c>
      <c r="AQ269" s="1511">
        <f t="shared" si="49"/>
        <v>0</v>
      </c>
      <c r="AR269" s="1511">
        <f t="shared" si="49"/>
        <v>0</v>
      </c>
      <c r="AS269" s="1511">
        <f t="shared" si="49"/>
        <v>0</v>
      </c>
      <c r="AT269" s="1511"/>
      <c r="AU269" s="1511"/>
      <c r="AV269" s="1642"/>
      <c r="AW269" s="1511"/>
      <c r="AX269" s="1511"/>
      <c r="AY269" s="1511"/>
      <c r="AZ269" s="1511"/>
      <c r="BA269" s="1511"/>
      <c r="BB269" s="1511"/>
      <c r="BC269" s="1511"/>
      <c r="BD269" s="1511"/>
      <c r="BE269" s="1511"/>
      <c r="BF269" s="1511"/>
      <c r="BG269" s="1511"/>
      <c r="BH269" s="1511"/>
      <c r="BI269" s="1511"/>
      <c r="BJ269" s="1511"/>
      <c r="BK269" s="1511"/>
      <c r="BL269" s="1511"/>
      <c r="BM269" s="1511"/>
      <c r="BN269" s="1511"/>
    </row>
    <row r="270" spans="1:66" s="603" customFormat="1" ht="12.75" x14ac:dyDescent="0.2">
      <c r="A270" s="644"/>
      <c r="B270" s="197">
        <v>1855</v>
      </c>
      <c r="C270" s="1511">
        <f t="shared" si="46"/>
        <v>0</v>
      </c>
      <c r="D270" s="1511">
        <f t="shared" si="49"/>
        <v>0</v>
      </c>
      <c r="E270" s="1511">
        <f t="shared" si="49"/>
        <v>0</v>
      </c>
      <c r="F270" s="1511">
        <f t="shared" si="49"/>
        <v>0</v>
      </c>
      <c r="G270" s="1511">
        <f t="shared" si="49"/>
        <v>0</v>
      </c>
      <c r="H270" s="1511">
        <f t="shared" si="49"/>
        <v>0</v>
      </c>
      <c r="I270" s="1511">
        <f t="shared" si="49"/>
        <v>0</v>
      </c>
      <c r="J270" s="1511">
        <f t="shared" si="49"/>
        <v>0</v>
      </c>
      <c r="K270" s="1511">
        <f t="shared" si="49"/>
        <v>0</v>
      </c>
      <c r="L270" s="1511">
        <f t="shared" si="49"/>
        <v>0</v>
      </c>
      <c r="M270" s="1511">
        <f t="shared" si="49"/>
        <v>0</v>
      </c>
      <c r="N270" s="1511">
        <f t="shared" si="49"/>
        <v>0</v>
      </c>
      <c r="O270" s="1511">
        <f t="shared" si="49"/>
        <v>0</v>
      </c>
      <c r="P270" s="1511">
        <f t="shared" si="49"/>
        <v>0</v>
      </c>
      <c r="Q270" s="1511">
        <f t="shared" si="49"/>
        <v>0</v>
      </c>
      <c r="R270" s="1511">
        <f t="shared" si="49"/>
        <v>0</v>
      </c>
      <c r="S270" s="1511">
        <f t="shared" si="49"/>
        <v>0</v>
      </c>
      <c r="T270" s="1511">
        <f t="shared" si="49"/>
        <v>0</v>
      </c>
      <c r="U270" s="1511">
        <f t="shared" si="49"/>
        <v>0</v>
      </c>
      <c r="V270" s="1511">
        <f t="shared" si="49"/>
        <v>0</v>
      </c>
      <c r="W270" s="1511">
        <f t="shared" si="49"/>
        <v>0</v>
      </c>
      <c r="X270" s="1511">
        <f t="shared" si="49"/>
        <v>453380</v>
      </c>
      <c r="Y270" s="1511">
        <f t="shared" ref="D270:AS274" si="50">SUMIF($AV$117:$AV$159, $B270,Y$117:Y$159)</f>
        <v>453380</v>
      </c>
      <c r="Z270" s="1511">
        <f t="shared" si="50"/>
        <v>0</v>
      </c>
      <c r="AA270" s="1511">
        <f t="shared" si="50"/>
        <v>0</v>
      </c>
      <c r="AB270" s="1511">
        <f t="shared" si="50"/>
        <v>0</v>
      </c>
      <c r="AC270" s="1511">
        <f t="shared" si="50"/>
        <v>0</v>
      </c>
      <c r="AD270" s="1511">
        <f t="shared" si="50"/>
        <v>0</v>
      </c>
      <c r="AE270" s="1511">
        <f t="shared" si="50"/>
        <v>0</v>
      </c>
      <c r="AF270" s="1511">
        <f t="shared" si="50"/>
        <v>0</v>
      </c>
      <c r="AG270" s="1511">
        <f t="shared" si="50"/>
        <v>0</v>
      </c>
      <c r="AH270" s="1511">
        <f t="shared" si="50"/>
        <v>0</v>
      </c>
      <c r="AI270" s="1511">
        <f t="shared" si="50"/>
        <v>0</v>
      </c>
      <c r="AJ270" s="1511">
        <f t="shared" si="50"/>
        <v>0</v>
      </c>
      <c r="AK270" s="1511">
        <f t="shared" si="50"/>
        <v>0</v>
      </c>
      <c r="AL270" s="1511">
        <f t="shared" si="50"/>
        <v>0</v>
      </c>
      <c r="AM270" s="1511">
        <f t="shared" si="50"/>
        <v>0</v>
      </c>
      <c r="AN270" s="1511">
        <f t="shared" si="50"/>
        <v>0</v>
      </c>
      <c r="AO270" s="1511">
        <f t="shared" si="50"/>
        <v>0</v>
      </c>
      <c r="AP270" s="1511">
        <f t="shared" si="50"/>
        <v>0</v>
      </c>
      <c r="AQ270" s="1511">
        <f t="shared" si="50"/>
        <v>0</v>
      </c>
      <c r="AR270" s="1511">
        <f t="shared" si="50"/>
        <v>0</v>
      </c>
      <c r="AS270" s="1511">
        <f t="shared" si="50"/>
        <v>0</v>
      </c>
      <c r="AT270" s="1511"/>
      <c r="AU270" s="1511"/>
      <c r="AV270" s="1642"/>
      <c r="AW270" s="1511"/>
      <c r="AX270" s="1511"/>
      <c r="AY270" s="1511"/>
      <c r="AZ270" s="1511"/>
      <c r="BA270" s="1511"/>
      <c r="BB270" s="1511"/>
      <c r="BC270" s="1511"/>
      <c r="BD270" s="1511"/>
      <c r="BE270" s="1511"/>
      <c r="BF270" s="1511"/>
      <c r="BG270" s="1511"/>
      <c r="BH270" s="1511"/>
      <c r="BI270" s="1511"/>
      <c r="BJ270" s="1511"/>
      <c r="BK270" s="1511"/>
      <c r="BL270" s="1511"/>
      <c r="BM270" s="1511"/>
      <c r="BN270" s="1511"/>
    </row>
    <row r="271" spans="1:66" s="603" customFormat="1" ht="12.75" x14ac:dyDescent="0.2">
      <c r="A271" s="644"/>
      <c r="B271" s="1520">
        <v>1860</v>
      </c>
      <c r="C271" s="1511">
        <f t="shared" si="46"/>
        <v>0</v>
      </c>
      <c r="D271" s="1511">
        <f t="shared" si="50"/>
        <v>0</v>
      </c>
      <c r="E271" s="1511">
        <f t="shared" si="50"/>
        <v>0</v>
      </c>
      <c r="F271" s="1511">
        <f t="shared" si="50"/>
        <v>0</v>
      </c>
      <c r="G271" s="1511">
        <f t="shared" si="50"/>
        <v>0</v>
      </c>
      <c r="H271" s="1511">
        <f t="shared" si="50"/>
        <v>0</v>
      </c>
      <c r="I271" s="1511">
        <f t="shared" si="50"/>
        <v>0</v>
      </c>
      <c r="J271" s="1511">
        <f t="shared" si="50"/>
        <v>0</v>
      </c>
      <c r="K271" s="1511">
        <f t="shared" si="50"/>
        <v>0</v>
      </c>
      <c r="L271" s="1511">
        <f t="shared" si="50"/>
        <v>0</v>
      </c>
      <c r="M271" s="1511">
        <f t="shared" si="50"/>
        <v>0</v>
      </c>
      <c r="N271" s="1511">
        <f t="shared" si="50"/>
        <v>0</v>
      </c>
      <c r="O271" s="1511">
        <f t="shared" si="50"/>
        <v>0</v>
      </c>
      <c r="P271" s="1511">
        <f t="shared" si="50"/>
        <v>0</v>
      </c>
      <c r="Q271" s="1511">
        <f t="shared" si="50"/>
        <v>0</v>
      </c>
      <c r="R271" s="1511">
        <f t="shared" si="50"/>
        <v>0</v>
      </c>
      <c r="S271" s="1511">
        <f t="shared" si="50"/>
        <v>0</v>
      </c>
      <c r="T271" s="1511">
        <f t="shared" si="50"/>
        <v>0</v>
      </c>
      <c r="U271" s="1511">
        <f t="shared" si="50"/>
        <v>0</v>
      </c>
      <c r="V271" s="1511">
        <f t="shared" si="50"/>
        <v>0</v>
      </c>
      <c r="W271" s="1511">
        <f t="shared" si="50"/>
        <v>0</v>
      </c>
      <c r="X271" s="1511">
        <f t="shared" si="50"/>
        <v>9304</v>
      </c>
      <c r="Y271" s="1511">
        <f t="shared" si="50"/>
        <v>7174.1663576124283</v>
      </c>
      <c r="Z271" s="1511">
        <f t="shared" si="50"/>
        <v>1728.6171667048241</v>
      </c>
      <c r="AA271" s="1511">
        <f t="shared" si="50"/>
        <v>401.21647568274733</v>
      </c>
      <c r="AB271" s="1511">
        <f t="shared" si="50"/>
        <v>0</v>
      </c>
      <c r="AC271" s="1511">
        <f t="shared" si="50"/>
        <v>0</v>
      </c>
      <c r="AD271" s="1511">
        <f t="shared" si="50"/>
        <v>0</v>
      </c>
      <c r="AE271" s="1511">
        <f t="shared" si="50"/>
        <v>0</v>
      </c>
      <c r="AF271" s="1511">
        <f t="shared" si="50"/>
        <v>0</v>
      </c>
      <c r="AG271" s="1511">
        <f t="shared" si="50"/>
        <v>0</v>
      </c>
      <c r="AH271" s="1511">
        <f t="shared" si="50"/>
        <v>0</v>
      </c>
      <c r="AI271" s="1511">
        <f t="shared" si="50"/>
        <v>0</v>
      </c>
      <c r="AJ271" s="1511">
        <f t="shared" si="50"/>
        <v>0</v>
      </c>
      <c r="AK271" s="1511">
        <f t="shared" si="50"/>
        <v>0</v>
      </c>
      <c r="AL271" s="1511">
        <f t="shared" si="50"/>
        <v>0</v>
      </c>
      <c r="AM271" s="1511">
        <f t="shared" si="50"/>
        <v>0</v>
      </c>
      <c r="AN271" s="1511">
        <f t="shared" si="50"/>
        <v>0</v>
      </c>
      <c r="AO271" s="1511">
        <f t="shared" si="50"/>
        <v>0</v>
      </c>
      <c r="AP271" s="1511">
        <f t="shared" si="50"/>
        <v>0</v>
      </c>
      <c r="AQ271" s="1511">
        <f t="shared" si="50"/>
        <v>0</v>
      </c>
      <c r="AR271" s="1511">
        <f t="shared" si="50"/>
        <v>0</v>
      </c>
      <c r="AS271" s="1511">
        <f t="shared" si="50"/>
        <v>0</v>
      </c>
      <c r="AT271" s="1511"/>
      <c r="AU271" s="1511"/>
      <c r="AV271" s="1642"/>
      <c r="AW271" s="1511"/>
      <c r="AX271" s="1511"/>
      <c r="AY271" s="1511"/>
      <c r="AZ271" s="1511"/>
      <c r="BA271" s="1511"/>
      <c r="BB271" s="1511"/>
      <c r="BC271" s="1511"/>
      <c r="BD271" s="1511"/>
      <c r="BE271" s="1511"/>
      <c r="BF271" s="1511"/>
      <c r="BG271" s="1511"/>
      <c r="BH271" s="1511"/>
      <c r="BI271" s="1511"/>
      <c r="BJ271" s="1511"/>
      <c r="BK271" s="1511"/>
      <c r="BL271" s="1511"/>
      <c r="BM271" s="1511"/>
      <c r="BN271" s="1511"/>
    </row>
    <row r="272" spans="1:66" s="603" customFormat="1" ht="12.75" x14ac:dyDescent="0.2">
      <c r="A272" s="644"/>
      <c r="B272" s="1505" t="s">
        <v>108</v>
      </c>
      <c r="C272" s="1511">
        <f t="shared" si="46"/>
        <v>2270239.4000000004</v>
      </c>
      <c r="D272" s="1511">
        <f t="shared" si="50"/>
        <v>1031920.854635838</v>
      </c>
      <c r="E272" s="1511">
        <f t="shared" si="50"/>
        <v>422395.8422293294</v>
      </c>
      <c r="F272" s="1511">
        <f t="shared" si="50"/>
        <v>797092.97792076424</v>
      </c>
      <c r="G272" s="1511">
        <f t="shared" si="50"/>
        <v>0</v>
      </c>
      <c r="H272" s="1511">
        <f t="shared" si="50"/>
        <v>0</v>
      </c>
      <c r="I272" s="1511">
        <f t="shared" si="50"/>
        <v>0</v>
      </c>
      <c r="J272" s="1511">
        <f t="shared" si="50"/>
        <v>18595.372946325238</v>
      </c>
      <c r="K272" s="1511">
        <f t="shared" si="50"/>
        <v>8.940116462089458</v>
      </c>
      <c r="L272" s="1511">
        <f t="shared" si="50"/>
        <v>225.4121512813532</v>
      </c>
      <c r="M272" s="1511">
        <f t="shared" si="50"/>
        <v>0</v>
      </c>
      <c r="N272" s="1511">
        <f t="shared" si="50"/>
        <v>0</v>
      </c>
      <c r="O272" s="1511">
        <f t="shared" si="50"/>
        <v>0</v>
      </c>
      <c r="P272" s="1511">
        <f t="shared" si="50"/>
        <v>0</v>
      </c>
      <c r="Q272" s="1511">
        <f t="shared" si="50"/>
        <v>0</v>
      </c>
      <c r="R272" s="1511">
        <f t="shared" si="50"/>
        <v>0</v>
      </c>
      <c r="S272" s="1511">
        <f t="shared" si="50"/>
        <v>0</v>
      </c>
      <c r="T272" s="1511">
        <f t="shared" si="50"/>
        <v>0</v>
      </c>
      <c r="U272" s="1511">
        <f t="shared" si="50"/>
        <v>0</v>
      </c>
      <c r="V272" s="1511">
        <f t="shared" si="50"/>
        <v>0</v>
      </c>
      <c r="W272" s="1511">
        <f t="shared" si="50"/>
        <v>0</v>
      </c>
      <c r="X272" s="1511">
        <f t="shared" si="50"/>
        <v>1222436.5999999996</v>
      </c>
      <c r="Y272" s="1511">
        <f t="shared" si="50"/>
        <v>1089585.6339634997</v>
      </c>
      <c r="Z272" s="1511">
        <f t="shared" si="50"/>
        <v>75591.754105264801</v>
      </c>
      <c r="AA272" s="1511">
        <f t="shared" si="50"/>
        <v>8773.2533572537941</v>
      </c>
      <c r="AB272" s="1511">
        <f t="shared" si="50"/>
        <v>0</v>
      </c>
      <c r="AC272" s="1511">
        <f t="shared" si="50"/>
        <v>0</v>
      </c>
      <c r="AD272" s="1511">
        <f t="shared" si="50"/>
        <v>0</v>
      </c>
      <c r="AE272" s="1511">
        <f t="shared" si="50"/>
        <v>36788.522137568361</v>
      </c>
      <c r="AF272" s="1511">
        <f t="shared" si="50"/>
        <v>6488.562584142901</v>
      </c>
      <c r="AG272" s="1511">
        <f t="shared" si="50"/>
        <v>5208.8738522702743</v>
      </c>
      <c r="AH272" s="1511">
        <f t="shared" si="50"/>
        <v>0</v>
      </c>
      <c r="AI272" s="1511">
        <f t="shared" si="50"/>
        <v>0</v>
      </c>
      <c r="AJ272" s="1511">
        <f t="shared" si="50"/>
        <v>0</v>
      </c>
      <c r="AK272" s="1511">
        <f t="shared" si="50"/>
        <v>0</v>
      </c>
      <c r="AL272" s="1511">
        <f t="shared" si="50"/>
        <v>0</v>
      </c>
      <c r="AM272" s="1511">
        <f t="shared" si="50"/>
        <v>0</v>
      </c>
      <c r="AN272" s="1511">
        <f t="shared" si="50"/>
        <v>0</v>
      </c>
      <c r="AO272" s="1511">
        <f t="shared" si="50"/>
        <v>0</v>
      </c>
      <c r="AP272" s="1511">
        <f t="shared" si="50"/>
        <v>0</v>
      </c>
      <c r="AQ272" s="1511">
        <f t="shared" si="50"/>
        <v>0</v>
      </c>
      <c r="AR272" s="1511">
        <f t="shared" si="50"/>
        <v>0</v>
      </c>
      <c r="AS272" s="1511">
        <f t="shared" si="50"/>
        <v>0</v>
      </c>
      <c r="AT272" s="1511"/>
      <c r="AU272" s="1511"/>
      <c r="AV272" s="1642"/>
      <c r="AW272" s="1511"/>
      <c r="AX272" s="1511"/>
      <c r="AY272" s="1511"/>
      <c r="AZ272" s="1511"/>
      <c r="BA272" s="1511"/>
      <c r="BB272" s="1511"/>
      <c r="BC272" s="1511"/>
      <c r="BD272" s="1511"/>
      <c r="BE272" s="1511"/>
      <c r="BF272" s="1511"/>
      <c r="BG272" s="1511"/>
      <c r="BH272" s="1511"/>
      <c r="BI272" s="1511"/>
      <c r="BJ272" s="1511"/>
      <c r="BK272" s="1511"/>
      <c r="BL272" s="1511"/>
      <c r="BM272" s="1511"/>
      <c r="BN272" s="1511"/>
    </row>
    <row r="273" spans="1:66" s="603" customFormat="1" ht="12.75" x14ac:dyDescent="0.2">
      <c r="A273" s="644"/>
      <c r="B273" s="197" t="s">
        <v>504</v>
      </c>
      <c r="C273" s="1511">
        <f t="shared" si="46"/>
        <v>915475.9</v>
      </c>
      <c r="D273" s="1511">
        <f t="shared" si="50"/>
        <v>407423.22006297915</v>
      </c>
      <c r="E273" s="1511">
        <f t="shared" si="50"/>
        <v>167195.81124846969</v>
      </c>
      <c r="F273" s="1511">
        <f t="shared" si="50"/>
        <v>333153.81357371842</v>
      </c>
      <c r="G273" s="1511">
        <f t="shared" si="50"/>
        <v>0</v>
      </c>
      <c r="H273" s="1511">
        <f t="shared" si="50"/>
        <v>0</v>
      </c>
      <c r="I273" s="1511">
        <f t="shared" si="50"/>
        <v>0</v>
      </c>
      <c r="J273" s="1511">
        <f t="shared" si="50"/>
        <v>7618.6560094272427</v>
      </c>
      <c r="K273" s="1511">
        <f t="shared" si="50"/>
        <v>0</v>
      </c>
      <c r="L273" s="1511">
        <f t="shared" si="50"/>
        <v>84.399105405670923</v>
      </c>
      <c r="M273" s="1511">
        <f t="shared" si="50"/>
        <v>0</v>
      </c>
      <c r="N273" s="1511">
        <f t="shared" si="50"/>
        <v>0</v>
      </c>
      <c r="O273" s="1511">
        <f t="shared" si="50"/>
        <v>0</v>
      </c>
      <c r="P273" s="1511">
        <f t="shared" si="50"/>
        <v>0</v>
      </c>
      <c r="Q273" s="1511">
        <f t="shared" si="50"/>
        <v>0</v>
      </c>
      <c r="R273" s="1511">
        <f t="shared" si="50"/>
        <v>0</v>
      </c>
      <c r="S273" s="1511">
        <f t="shared" si="50"/>
        <v>0</v>
      </c>
      <c r="T273" s="1511">
        <f t="shared" si="50"/>
        <v>0</v>
      </c>
      <c r="U273" s="1511">
        <f t="shared" si="50"/>
        <v>0</v>
      </c>
      <c r="V273" s="1511">
        <f t="shared" si="50"/>
        <v>0</v>
      </c>
      <c r="W273" s="1511">
        <f t="shared" si="50"/>
        <v>0</v>
      </c>
      <c r="X273" s="1511">
        <f t="shared" si="50"/>
        <v>463122.10000000003</v>
      </c>
      <c r="Y273" s="1511">
        <f t="shared" si="50"/>
        <v>399736.04906886531</v>
      </c>
      <c r="Z273" s="1511">
        <f t="shared" si="50"/>
        <v>38878.805913471886</v>
      </c>
      <c r="AA273" s="1511">
        <f t="shared" si="50"/>
        <v>4609.3085545184358</v>
      </c>
      <c r="AB273" s="1511">
        <f t="shared" si="50"/>
        <v>0</v>
      </c>
      <c r="AC273" s="1511">
        <f t="shared" si="50"/>
        <v>0</v>
      </c>
      <c r="AD273" s="1511">
        <f t="shared" si="50"/>
        <v>0</v>
      </c>
      <c r="AE273" s="1511">
        <f t="shared" si="50"/>
        <v>13881.640555217975</v>
      </c>
      <c r="AF273" s="1511">
        <f t="shared" si="50"/>
        <v>3337.2365590962991</v>
      </c>
      <c r="AG273" s="1511">
        <f t="shared" si="50"/>
        <v>2679.0593488300847</v>
      </c>
      <c r="AH273" s="1511">
        <f t="shared" si="50"/>
        <v>0</v>
      </c>
      <c r="AI273" s="1511">
        <f t="shared" si="50"/>
        <v>0</v>
      </c>
      <c r="AJ273" s="1511">
        <f t="shared" si="50"/>
        <v>0</v>
      </c>
      <c r="AK273" s="1511">
        <f t="shared" si="50"/>
        <v>0</v>
      </c>
      <c r="AL273" s="1511">
        <f t="shared" si="50"/>
        <v>0</v>
      </c>
      <c r="AM273" s="1511">
        <f t="shared" si="50"/>
        <v>0</v>
      </c>
      <c r="AN273" s="1511">
        <f t="shared" si="50"/>
        <v>0</v>
      </c>
      <c r="AO273" s="1511">
        <f t="shared" si="50"/>
        <v>0</v>
      </c>
      <c r="AP273" s="1511">
        <f t="shared" si="50"/>
        <v>0</v>
      </c>
      <c r="AQ273" s="1511">
        <f t="shared" si="50"/>
        <v>0</v>
      </c>
      <c r="AR273" s="1511">
        <f t="shared" si="50"/>
        <v>0</v>
      </c>
      <c r="AS273" s="1511">
        <f t="shared" si="50"/>
        <v>0</v>
      </c>
      <c r="AT273" s="1511"/>
      <c r="AU273" s="1511"/>
      <c r="AV273" s="1642"/>
      <c r="AW273" s="1511"/>
      <c r="AX273" s="1511"/>
      <c r="AY273" s="1511"/>
      <c r="AZ273" s="1511"/>
      <c r="BA273" s="1511"/>
      <c r="BB273" s="1511"/>
      <c r="BC273" s="1511"/>
      <c r="BD273" s="1511"/>
      <c r="BE273" s="1511"/>
      <c r="BF273" s="1511"/>
      <c r="BG273" s="1511"/>
      <c r="BH273" s="1511"/>
      <c r="BI273" s="1511"/>
      <c r="BJ273" s="1511"/>
      <c r="BK273" s="1511"/>
      <c r="BL273" s="1511"/>
      <c r="BM273" s="1511"/>
      <c r="BN273" s="1511"/>
    </row>
    <row r="274" spans="1:66" s="603" customFormat="1" ht="12.75" x14ac:dyDescent="0.2">
      <c r="A274" s="644"/>
      <c r="B274" s="197" t="s">
        <v>505</v>
      </c>
      <c r="C274" s="1511">
        <f t="shared" si="46"/>
        <v>14861.5</v>
      </c>
      <c r="D274" s="1511">
        <f t="shared" si="50"/>
        <v>6799.1352276216439</v>
      </c>
      <c r="E274" s="1511">
        <f t="shared" si="50"/>
        <v>2790.1868970416704</v>
      </c>
      <c r="F274" s="1511">
        <f t="shared" si="50"/>
        <v>5183.818567803457</v>
      </c>
      <c r="G274" s="1511">
        <f t="shared" si="50"/>
        <v>0</v>
      </c>
      <c r="H274" s="1511">
        <f t="shared" si="50"/>
        <v>0</v>
      </c>
      <c r="I274" s="1511">
        <f t="shared" si="50"/>
        <v>0</v>
      </c>
      <c r="J274" s="1511">
        <f t="shared" si="50"/>
        <v>86.950843551587283</v>
      </c>
      <c r="K274" s="1511">
        <f t="shared" si="50"/>
        <v>0</v>
      </c>
      <c r="L274" s="1511">
        <f t="shared" si="50"/>
        <v>1.4084639816423463</v>
      </c>
      <c r="M274" s="1511">
        <f t="shared" si="50"/>
        <v>0</v>
      </c>
      <c r="N274" s="1511">
        <f t="shared" si="50"/>
        <v>0</v>
      </c>
      <c r="O274" s="1511">
        <f t="shared" si="50"/>
        <v>0</v>
      </c>
      <c r="P274" s="1511">
        <f t="shared" si="50"/>
        <v>0</v>
      </c>
      <c r="Q274" s="1511">
        <f t="shared" si="50"/>
        <v>0</v>
      </c>
      <c r="R274" s="1511">
        <f t="shared" si="50"/>
        <v>0</v>
      </c>
      <c r="S274" s="1511">
        <f t="shared" si="50"/>
        <v>0</v>
      </c>
      <c r="T274" s="1511">
        <f t="shared" si="50"/>
        <v>0</v>
      </c>
      <c r="U274" s="1511">
        <f t="shared" si="50"/>
        <v>0</v>
      </c>
      <c r="V274" s="1511">
        <f t="shared" si="50"/>
        <v>0</v>
      </c>
      <c r="W274" s="1511">
        <f t="shared" si="50"/>
        <v>0</v>
      </c>
      <c r="X274" s="1511">
        <f t="shared" si="50"/>
        <v>7752.5</v>
      </c>
      <c r="Y274" s="1511">
        <f t="shared" si="50"/>
        <v>6404.772631270057</v>
      </c>
      <c r="Z274" s="1511">
        <f t="shared" si="50"/>
        <v>622.93584136607717</v>
      </c>
      <c r="AA274" s="1511">
        <f t="shared" si="50"/>
        <v>72.34538391970915</v>
      </c>
      <c r="AB274" s="1511">
        <f t="shared" ref="D274:AS278" si="51">SUMIF($AV$117:$AV$159, $B274,AB$117:AB$159)</f>
        <v>0</v>
      </c>
      <c r="AC274" s="1511">
        <f t="shared" si="51"/>
        <v>0</v>
      </c>
      <c r="AD274" s="1511">
        <f t="shared" si="51"/>
        <v>0</v>
      </c>
      <c r="AE274" s="1511">
        <f t="shared" si="51"/>
        <v>556.05001539299337</v>
      </c>
      <c r="AF274" s="1511">
        <f t="shared" si="51"/>
        <v>53.470887670907914</v>
      </c>
      <c r="AG274" s="1511">
        <f t="shared" si="51"/>
        <v>42.925240380256632</v>
      </c>
      <c r="AH274" s="1511">
        <f t="shared" si="51"/>
        <v>0</v>
      </c>
      <c r="AI274" s="1511">
        <f t="shared" si="51"/>
        <v>0</v>
      </c>
      <c r="AJ274" s="1511">
        <f t="shared" si="51"/>
        <v>0</v>
      </c>
      <c r="AK274" s="1511">
        <f t="shared" si="51"/>
        <v>0</v>
      </c>
      <c r="AL274" s="1511">
        <f t="shared" si="51"/>
        <v>0</v>
      </c>
      <c r="AM274" s="1511">
        <f t="shared" si="51"/>
        <v>0</v>
      </c>
      <c r="AN274" s="1511">
        <f t="shared" si="51"/>
        <v>0</v>
      </c>
      <c r="AO274" s="1511">
        <f t="shared" si="51"/>
        <v>0</v>
      </c>
      <c r="AP274" s="1511">
        <f t="shared" si="51"/>
        <v>0</v>
      </c>
      <c r="AQ274" s="1511">
        <f t="shared" si="51"/>
        <v>0</v>
      </c>
      <c r="AR274" s="1511">
        <f t="shared" si="51"/>
        <v>0</v>
      </c>
      <c r="AS274" s="1511">
        <f t="shared" si="51"/>
        <v>0</v>
      </c>
      <c r="AT274" s="1511"/>
      <c r="AU274" s="1511"/>
      <c r="AV274" s="1642"/>
      <c r="AW274" s="1511"/>
      <c r="AX274" s="1511"/>
      <c r="AY274" s="1511"/>
      <c r="AZ274" s="1511"/>
      <c r="BA274" s="1511"/>
      <c r="BB274" s="1511"/>
      <c r="BC274" s="1511"/>
      <c r="BD274" s="1511"/>
      <c r="BE274" s="1511"/>
      <c r="BF274" s="1511"/>
      <c r="BG274" s="1511"/>
      <c r="BH274" s="1511"/>
      <c r="BI274" s="1511"/>
      <c r="BJ274" s="1511"/>
      <c r="BK274" s="1511"/>
      <c r="BL274" s="1511"/>
      <c r="BM274" s="1511"/>
      <c r="BN274" s="1511"/>
    </row>
    <row r="275" spans="1:66" s="603" customFormat="1" ht="12.75" x14ac:dyDescent="0.2">
      <c r="A275" s="644"/>
      <c r="B275" s="197" t="s">
        <v>1417</v>
      </c>
      <c r="C275" s="1511">
        <f t="shared" si="46"/>
        <v>0</v>
      </c>
      <c r="D275" s="1511">
        <f t="shared" si="51"/>
        <v>0</v>
      </c>
      <c r="E275" s="1511">
        <f t="shared" si="51"/>
        <v>0</v>
      </c>
      <c r="F275" s="1511">
        <f t="shared" si="51"/>
        <v>0</v>
      </c>
      <c r="G275" s="1511">
        <f t="shared" si="51"/>
        <v>0</v>
      </c>
      <c r="H275" s="1511">
        <f t="shared" si="51"/>
        <v>0</v>
      </c>
      <c r="I275" s="1511">
        <f t="shared" si="51"/>
        <v>0</v>
      </c>
      <c r="J275" s="1511">
        <f t="shared" si="51"/>
        <v>0</v>
      </c>
      <c r="K275" s="1511">
        <f t="shared" si="51"/>
        <v>0</v>
      </c>
      <c r="L275" s="1511">
        <f t="shared" si="51"/>
        <v>0</v>
      </c>
      <c r="M275" s="1511">
        <f t="shared" si="51"/>
        <v>0</v>
      </c>
      <c r="N275" s="1511">
        <f t="shared" si="51"/>
        <v>0</v>
      </c>
      <c r="O275" s="1511">
        <f t="shared" si="51"/>
        <v>0</v>
      </c>
      <c r="P275" s="1511">
        <f t="shared" si="51"/>
        <v>0</v>
      </c>
      <c r="Q275" s="1511">
        <f t="shared" si="51"/>
        <v>0</v>
      </c>
      <c r="R275" s="1511">
        <f t="shared" si="51"/>
        <v>0</v>
      </c>
      <c r="S275" s="1511">
        <f t="shared" si="51"/>
        <v>0</v>
      </c>
      <c r="T275" s="1511">
        <f t="shared" si="51"/>
        <v>0</v>
      </c>
      <c r="U275" s="1511">
        <f t="shared" si="51"/>
        <v>0</v>
      </c>
      <c r="V275" s="1511">
        <f t="shared" si="51"/>
        <v>0</v>
      </c>
      <c r="W275" s="1511">
        <f t="shared" si="51"/>
        <v>0</v>
      </c>
      <c r="X275" s="1511">
        <f t="shared" si="51"/>
        <v>0</v>
      </c>
      <c r="Y275" s="1511">
        <f t="shared" si="51"/>
        <v>0</v>
      </c>
      <c r="Z275" s="1511">
        <f t="shared" si="51"/>
        <v>0</v>
      </c>
      <c r="AA275" s="1511">
        <f t="shared" si="51"/>
        <v>0</v>
      </c>
      <c r="AB275" s="1511">
        <f t="shared" si="51"/>
        <v>0</v>
      </c>
      <c r="AC275" s="1511">
        <f t="shared" si="51"/>
        <v>0</v>
      </c>
      <c r="AD275" s="1511">
        <f t="shared" si="51"/>
        <v>0</v>
      </c>
      <c r="AE275" s="1511">
        <f t="shared" si="51"/>
        <v>0</v>
      </c>
      <c r="AF275" s="1511">
        <f t="shared" si="51"/>
        <v>0</v>
      </c>
      <c r="AG275" s="1511">
        <f t="shared" si="51"/>
        <v>0</v>
      </c>
      <c r="AH275" s="1511">
        <f t="shared" si="51"/>
        <v>0</v>
      </c>
      <c r="AI275" s="1511">
        <f t="shared" si="51"/>
        <v>0</v>
      </c>
      <c r="AJ275" s="1511">
        <f t="shared" si="51"/>
        <v>0</v>
      </c>
      <c r="AK275" s="1511">
        <f t="shared" si="51"/>
        <v>0</v>
      </c>
      <c r="AL275" s="1511">
        <f t="shared" si="51"/>
        <v>0</v>
      </c>
      <c r="AM275" s="1511">
        <f t="shared" si="51"/>
        <v>0</v>
      </c>
      <c r="AN275" s="1511">
        <f t="shared" si="51"/>
        <v>0</v>
      </c>
      <c r="AO275" s="1511">
        <f t="shared" si="51"/>
        <v>0</v>
      </c>
      <c r="AP275" s="1511">
        <f t="shared" si="51"/>
        <v>0</v>
      </c>
      <c r="AQ275" s="1511">
        <f t="shared" si="51"/>
        <v>0</v>
      </c>
      <c r="AR275" s="1511">
        <f t="shared" si="51"/>
        <v>0</v>
      </c>
      <c r="AS275" s="1511">
        <f t="shared" si="51"/>
        <v>0</v>
      </c>
      <c r="AT275" s="1511"/>
      <c r="AU275" s="1511"/>
      <c r="AV275" s="1642"/>
      <c r="AW275" s="1511"/>
      <c r="AX275" s="1511"/>
      <c r="AY275" s="1511"/>
      <c r="AZ275" s="1511"/>
      <c r="BA275" s="1511"/>
      <c r="BB275" s="1511"/>
      <c r="BC275" s="1511"/>
      <c r="BD275" s="1511"/>
      <c r="BE275" s="1511"/>
      <c r="BF275" s="1511"/>
      <c r="BG275" s="1511"/>
      <c r="BH275" s="1511"/>
      <c r="BI275" s="1511"/>
      <c r="BJ275" s="1511"/>
      <c r="BK275" s="1511"/>
      <c r="BL275" s="1511"/>
      <c r="BM275" s="1511"/>
      <c r="BN275" s="1511"/>
    </row>
    <row r="276" spans="1:66" s="603" customFormat="1" ht="12.75" x14ac:dyDescent="0.2">
      <c r="A276" s="644"/>
      <c r="B276" s="197" t="s">
        <v>1343</v>
      </c>
      <c r="C276" s="1511">
        <f t="shared" si="46"/>
        <v>0</v>
      </c>
      <c r="D276" s="1511">
        <f t="shared" si="51"/>
        <v>0</v>
      </c>
      <c r="E276" s="1511">
        <f t="shared" si="51"/>
        <v>0</v>
      </c>
      <c r="F276" s="1511">
        <f t="shared" si="51"/>
        <v>0</v>
      </c>
      <c r="G276" s="1511">
        <f t="shared" si="51"/>
        <v>0</v>
      </c>
      <c r="H276" s="1511">
        <f t="shared" si="51"/>
        <v>0</v>
      </c>
      <c r="I276" s="1511">
        <f t="shared" si="51"/>
        <v>0</v>
      </c>
      <c r="J276" s="1511">
        <f t="shared" si="51"/>
        <v>0</v>
      </c>
      <c r="K276" s="1511">
        <f t="shared" si="51"/>
        <v>0</v>
      </c>
      <c r="L276" s="1511">
        <f t="shared" si="51"/>
        <v>0</v>
      </c>
      <c r="M276" s="1511">
        <f t="shared" si="51"/>
        <v>0</v>
      </c>
      <c r="N276" s="1511">
        <f t="shared" si="51"/>
        <v>0</v>
      </c>
      <c r="O276" s="1511">
        <f t="shared" si="51"/>
        <v>0</v>
      </c>
      <c r="P276" s="1511">
        <f t="shared" si="51"/>
        <v>0</v>
      </c>
      <c r="Q276" s="1511">
        <f t="shared" si="51"/>
        <v>0</v>
      </c>
      <c r="R276" s="1511">
        <f t="shared" si="51"/>
        <v>0</v>
      </c>
      <c r="S276" s="1511">
        <f t="shared" si="51"/>
        <v>0</v>
      </c>
      <c r="T276" s="1511">
        <f t="shared" si="51"/>
        <v>0</v>
      </c>
      <c r="U276" s="1511">
        <f t="shared" si="51"/>
        <v>0</v>
      </c>
      <c r="V276" s="1511">
        <f t="shared" si="51"/>
        <v>0</v>
      </c>
      <c r="W276" s="1511">
        <f t="shared" si="51"/>
        <v>0</v>
      </c>
      <c r="X276" s="1511">
        <f t="shared" si="51"/>
        <v>250000.00000000003</v>
      </c>
      <c r="Y276" s="1511">
        <f t="shared" si="51"/>
        <v>217206.34308764001</v>
      </c>
      <c r="Z276" s="1511">
        <f t="shared" si="51"/>
        <v>24294.346365275196</v>
      </c>
      <c r="AA276" s="1511">
        <f t="shared" si="51"/>
        <v>8381.5584419683273</v>
      </c>
      <c r="AB276" s="1511">
        <f t="shared" si="51"/>
        <v>0</v>
      </c>
      <c r="AC276" s="1511">
        <f t="shared" si="51"/>
        <v>0</v>
      </c>
      <c r="AD276" s="1511">
        <f t="shared" si="51"/>
        <v>0</v>
      </c>
      <c r="AE276" s="1511">
        <f t="shared" si="51"/>
        <v>0</v>
      </c>
      <c r="AF276" s="1511">
        <f t="shared" si="51"/>
        <v>0.9385155153967214</v>
      </c>
      <c r="AG276" s="1511">
        <f t="shared" si="51"/>
        <v>116.81358960110261</v>
      </c>
      <c r="AH276" s="1511">
        <f t="shared" si="51"/>
        <v>0</v>
      </c>
      <c r="AI276" s="1511">
        <f t="shared" si="51"/>
        <v>0</v>
      </c>
      <c r="AJ276" s="1511">
        <f t="shared" si="51"/>
        <v>0</v>
      </c>
      <c r="AK276" s="1511">
        <f t="shared" si="51"/>
        <v>0</v>
      </c>
      <c r="AL276" s="1511">
        <f t="shared" si="51"/>
        <v>0</v>
      </c>
      <c r="AM276" s="1511">
        <f t="shared" si="51"/>
        <v>0</v>
      </c>
      <c r="AN276" s="1511">
        <f t="shared" si="51"/>
        <v>0</v>
      </c>
      <c r="AO276" s="1511">
        <f t="shared" si="51"/>
        <v>0</v>
      </c>
      <c r="AP276" s="1511">
        <f t="shared" si="51"/>
        <v>0</v>
      </c>
      <c r="AQ276" s="1511">
        <f t="shared" si="51"/>
        <v>0</v>
      </c>
      <c r="AR276" s="1511">
        <f t="shared" si="51"/>
        <v>0</v>
      </c>
      <c r="AS276" s="1511">
        <f t="shared" si="51"/>
        <v>0</v>
      </c>
      <c r="AT276" s="1511"/>
      <c r="AU276" s="1511"/>
      <c r="AV276" s="1642"/>
      <c r="AW276" s="1511"/>
      <c r="AX276" s="1511"/>
      <c r="AY276" s="1511"/>
      <c r="AZ276" s="1511"/>
      <c r="BA276" s="1511"/>
      <c r="BB276" s="1511"/>
      <c r="BC276" s="1511"/>
      <c r="BD276" s="1511"/>
      <c r="BE276" s="1511"/>
      <c r="BF276" s="1511"/>
      <c r="BG276" s="1511"/>
      <c r="BH276" s="1511"/>
      <c r="BI276" s="1511"/>
      <c r="BJ276" s="1511"/>
      <c r="BK276" s="1511"/>
      <c r="BL276" s="1511"/>
      <c r="BM276" s="1511"/>
      <c r="BN276" s="1511"/>
    </row>
    <row r="277" spans="1:66" s="603" customFormat="1" ht="12.75" x14ac:dyDescent="0.2">
      <c r="A277" s="644"/>
      <c r="B277" s="197" t="s">
        <v>268</v>
      </c>
      <c r="C277" s="1511">
        <f t="shared" si="46"/>
        <v>0</v>
      </c>
      <c r="D277" s="1511">
        <f t="shared" si="51"/>
        <v>0</v>
      </c>
      <c r="E277" s="1511">
        <f t="shared" si="51"/>
        <v>0</v>
      </c>
      <c r="F277" s="1511">
        <f t="shared" si="51"/>
        <v>0</v>
      </c>
      <c r="G277" s="1511">
        <f t="shared" si="51"/>
        <v>0</v>
      </c>
      <c r="H277" s="1511">
        <f t="shared" si="51"/>
        <v>0</v>
      </c>
      <c r="I277" s="1511">
        <f t="shared" si="51"/>
        <v>0</v>
      </c>
      <c r="J277" s="1511">
        <f t="shared" si="51"/>
        <v>0</v>
      </c>
      <c r="K277" s="1511">
        <f t="shared" si="51"/>
        <v>0</v>
      </c>
      <c r="L277" s="1511">
        <f t="shared" si="51"/>
        <v>0</v>
      </c>
      <c r="M277" s="1511">
        <f t="shared" si="51"/>
        <v>0</v>
      </c>
      <c r="N277" s="1511">
        <f t="shared" si="51"/>
        <v>0</v>
      </c>
      <c r="O277" s="1511">
        <f t="shared" si="51"/>
        <v>0</v>
      </c>
      <c r="P277" s="1511">
        <f t="shared" si="51"/>
        <v>0</v>
      </c>
      <c r="Q277" s="1511">
        <f t="shared" si="51"/>
        <v>0</v>
      </c>
      <c r="R277" s="1511">
        <f t="shared" si="51"/>
        <v>0</v>
      </c>
      <c r="S277" s="1511">
        <f t="shared" si="51"/>
        <v>0</v>
      </c>
      <c r="T277" s="1511">
        <f t="shared" si="51"/>
        <v>0</v>
      </c>
      <c r="U277" s="1511">
        <f t="shared" si="51"/>
        <v>0</v>
      </c>
      <c r="V277" s="1511">
        <f t="shared" si="51"/>
        <v>0</v>
      </c>
      <c r="W277" s="1511">
        <f t="shared" si="51"/>
        <v>0</v>
      </c>
      <c r="X277" s="1511">
        <f t="shared" si="51"/>
        <v>0</v>
      </c>
      <c r="Y277" s="1511">
        <f t="shared" si="51"/>
        <v>0</v>
      </c>
      <c r="Z277" s="1511">
        <f t="shared" si="51"/>
        <v>0</v>
      </c>
      <c r="AA277" s="1511">
        <f t="shared" si="51"/>
        <v>0</v>
      </c>
      <c r="AB277" s="1511">
        <f t="shared" si="51"/>
        <v>0</v>
      </c>
      <c r="AC277" s="1511">
        <f t="shared" si="51"/>
        <v>0</v>
      </c>
      <c r="AD277" s="1511">
        <f t="shared" si="51"/>
        <v>0</v>
      </c>
      <c r="AE277" s="1511">
        <f t="shared" si="51"/>
        <v>0</v>
      </c>
      <c r="AF277" s="1511">
        <f t="shared" si="51"/>
        <v>0</v>
      </c>
      <c r="AG277" s="1511">
        <f t="shared" si="51"/>
        <v>0</v>
      </c>
      <c r="AH277" s="1511">
        <f t="shared" si="51"/>
        <v>0</v>
      </c>
      <c r="AI277" s="1511">
        <f t="shared" si="51"/>
        <v>0</v>
      </c>
      <c r="AJ277" s="1511">
        <f t="shared" si="51"/>
        <v>0</v>
      </c>
      <c r="AK277" s="1511">
        <f t="shared" si="51"/>
        <v>0</v>
      </c>
      <c r="AL277" s="1511">
        <f t="shared" si="51"/>
        <v>0</v>
      </c>
      <c r="AM277" s="1511">
        <f t="shared" si="51"/>
        <v>0</v>
      </c>
      <c r="AN277" s="1511">
        <f t="shared" si="51"/>
        <v>0</v>
      </c>
      <c r="AO277" s="1511">
        <f t="shared" si="51"/>
        <v>0</v>
      </c>
      <c r="AP277" s="1511">
        <f t="shared" si="51"/>
        <v>0</v>
      </c>
      <c r="AQ277" s="1511">
        <f t="shared" si="51"/>
        <v>0</v>
      </c>
      <c r="AR277" s="1511">
        <f t="shared" si="51"/>
        <v>0</v>
      </c>
      <c r="AS277" s="1511">
        <f t="shared" si="51"/>
        <v>0</v>
      </c>
      <c r="AT277" s="1511"/>
      <c r="AU277" s="1511"/>
      <c r="AV277" s="1642"/>
      <c r="AW277" s="1511"/>
      <c r="AX277" s="1511"/>
      <c r="AY277" s="1511"/>
      <c r="AZ277" s="1511"/>
      <c r="BA277" s="1511"/>
      <c r="BB277" s="1511"/>
      <c r="BC277" s="1511"/>
      <c r="BD277" s="1511"/>
      <c r="BE277" s="1511"/>
      <c r="BF277" s="1511"/>
      <c r="BG277" s="1511"/>
      <c r="BH277" s="1511"/>
      <c r="BI277" s="1511"/>
      <c r="BJ277" s="1511"/>
      <c r="BK277" s="1511"/>
      <c r="BL277" s="1511"/>
      <c r="BM277" s="1511"/>
      <c r="BN277" s="1511"/>
    </row>
    <row r="278" spans="1:66" s="603" customFormat="1" ht="12.75" x14ac:dyDescent="0.2">
      <c r="A278" s="644"/>
      <c r="B278" s="197" t="s">
        <v>704</v>
      </c>
      <c r="C278" s="1511">
        <f t="shared" si="46"/>
        <v>0</v>
      </c>
      <c r="D278" s="1511">
        <f t="shared" si="51"/>
        <v>0</v>
      </c>
      <c r="E278" s="1511">
        <f t="shared" si="51"/>
        <v>0</v>
      </c>
      <c r="F278" s="1511">
        <f t="shared" si="51"/>
        <v>0</v>
      </c>
      <c r="G278" s="1511">
        <f t="shared" si="51"/>
        <v>0</v>
      </c>
      <c r="H278" s="1511">
        <f t="shared" si="51"/>
        <v>0</v>
      </c>
      <c r="I278" s="1511">
        <f t="shared" si="51"/>
        <v>0</v>
      </c>
      <c r="J278" s="1511">
        <f t="shared" si="51"/>
        <v>0</v>
      </c>
      <c r="K278" s="1511">
        <f t="shared" si="51"/>
        <v>0</v>
      </c>
      <c r="L278" s="1511">
        <f t="shared" si="51"/>
        <v>0</v>
      </c>
      <c r="M278" s="1511">
        <f t="shared" si="51"/>
        <v>0</v>
      </c>
      <c r="N278" s="1511">
        <f t="shared" si="51"/>
        <v>0</v>
      </c>
      <c r="O278" s="1511">
        <f t="shared" si="51"/>
        <v>0</v>
      </c>
      <c r="P278" s="1511">
        <f t="shared" si="51"/>
        <v>0</v>
      </c>
      <c r="Q278" s="1511">
        <f t="shared" si="51"/>
        <v>0</v>
      </c>
      <c r="R278" s="1511">
        <f t="shared" si="51"/>
        <v>0</v>
      </c>
      <c r="S278" s="1511">
        <f t="shared" si="51"/>
        <v>0</v>
      </c>
      <c r="T278" s="1511">
        <f t="shared" si="51"/>
        <v>0</v>
      </c>
      <c r="U278" s="1511">
        <f t="shared" si="51"/>
        <v>0</v>
      </c>
      <c r="V278" s="1511">
        <f t="shared" si="51"/>
        <v>0</v>
      </c>
      <c r="W278" s="1511">
        <f t="shared" si="51"/>
        <v>0</v>
      </c>
      <c r="X278" s="1511">
        <f t="shared" si="51"/>
        <v>510500.00000000006</v>
      </c>
      <c r="Y278" s="1511">
        <f t="shared" si="51"/>
        <v>376797.61904761911</v>
      </c>
      <c r="Z278" s="1511">
        <f t="shared" si="51"/>
        <v>36647.786792646606</v>
      </c>
      <c r="AA278" s="1511">
        <f t="shared" si="51"/>
        <v>4369.0732943069388</v>
      </c>
      <c r="AB278" s="1511">
        <f t="shared" si="51"/>
        <v>0</v>
      </c>
      <c r="AC278" s="1511">
        <f t="shared" si="51"/>
        <v>0</v>
      </c>
      <c r="AD278" s="1511">
        <f t="shared" si="51"/>
        <v>0</v>
      </c>
      <c r="AE278" s="1511">
        <f t="shared" ref="D278:AS282" si="52">SUMIF($AV$117:$AV$159, $B278,AE$117:AE$159)</f>
        <v>87014.463729416995</v>
      </c>
      <c r="AF278" s="1511">
        <f t="shared" si="52"/>
        <v>3145.7327719009959</v>
      </c>
      <c r="AG278" s="1511">
        <f t="shared" si="52"/>
        <v>2525.3243641094109</v>
      </c>
      <c r="AH278" s="1511">
        <f t="shared" si="52"/>
        <v>0</v>
      </c>
      <c r="AI278" s="1511">
        <f t="shared" si="52"/>
        <v>0</v>
      </c>
      <c r="AJ278" s="1511">
        <f t="shared" si="52"/>
        <v>0</v>
      </c>
      <c r="AK278" s="1511">
        <f t="shared" si="52"/>
        <v>0</v>
      </c>
      <c r="AL278" s="1511">
        <f t="shared" si="52"/>
        <v>0</v>
      </c>
      <c r="AM278" s="1511">
        <f t="shared" si="52"/>
        <v>0</v>
      </c>
      <c r="AN278" s="1511">
        <f t="shared" si="52"/>
        <v>0</v>
      </c>
      <c r="AO278" s="1511">
        <f t="shared" si="52"/>
        <v>0</v>
      </c>
      <c r="AP278" s="1511">
        <f t="shared" si="52"/>
        <v>0</v>
      </c>
      <c r="AQ278" s="1511">
        <f t="shared" si="52"/>
        <v>0</v>
      </c>
      <c r="AR278" s="1511">
        <f t="shared" si="52"/>
        <v>0</v>
      </c>
      <c r="AS278" s="1511">
        <f t="shared" si="52"/>
        <v>0</v>
      </c>
      <c r="AT278" s="1511"/>
      <c r="AU278" s="1511"/>
      <c r="AV278" s="1642"/>
      <c r="AW278" s="1511"/>
      <c r="AX278" s="1511"/>
      <c r="AY278" s="1511"/>
      <c r="AZ278" s="1511"/>
      <c r="BA278" s="1511"/>
      <c r="BB278" s="1511"/>
      <c r="BC278" s="1511"/>
      <c r="BD278" s="1511"/>
      <c r="BE278" s="1511"/>
      <c r="BF278" s="1511"/>
      <c r="BG278" s="1511"/>
      <c r="BH278" s="1511"/>
      <c r="BI278" s="1511"/>
      <c r="BJ278" s="1511"/>
      <c r="BK278" s="1511"/>
      <c r="BL278" s="1511"/>
      <c r="BM278" s="1511"/>
      <c r="BN278" s="1511"/>
    </row>
    <row r="279" spans="1:66" s="603" customFormat="1" ht="12.75" x14ac:dyDescent="0.2">
      <c r="A279" s="644"/>
      <c r="B279" s="197" t="s">
        <v>1271</v>
      </c>
      <c r="C279" s="1511">
        <f t="shared" si="46"/>
        <v>0</v>
      </c>
      <c r="D279" s="1511">
        <f t="shared" si="52"/>
        <v>0</v>
      </c>
      <c r="E279" s="1511">
        <f t="shared" si="52"/>
        <v>0</v>
      </c>
      <c r="F279" s="1511">
        <f t="shared" si="52"/>
        <v>0</v>
      </c>
      <c r="G279" s="1511">
        <f t="shared" si="52"/>
        <v>0</v>
      </c>
      <c r="H279" s="1511">
        <f t="shared" si="52"/>
        <v>0</v>
      </c>
      <c r="I279" s="1511">
        <f t="shared" si="52"/>
        <v>0</v>
      </c>
      <c r="J279" s="1511">
        <f t="shared" si="52"/>
        <v>0</v>
      </c>
      <c r="K279" s="1511">
        <f t="shared" si="52"/>
        <v>0</v>
      </c>
      <c r="L279" s="1511">
        <f t="shared" si="52"/>
        <v>0</v>
      </c>
      <c r="M279" s="1511">
        <f t="shared" si="52"/>
        <v>0</v>
      </c>
      <c r="N279" s="1511">
        <f t="shared" si="52"/>
        <v>0</v>
      </c>
      <c r="O279" s="1511">
        <f t="shared" si="52"/>
        <v>0</v>
      </c>
      <c r="P279" s="1511">
        <f t="shared" si="52"/>
        <v>0</v>
      </c>
      <c r="Q279" s="1511">
        <f t="shared" si="52"/>
        <v>0</v>
      </c>
      <c r="R279" s="1511">
        <f t="shared" si="52"/>
        <v>0</v>
      </c>
      <c r="S279" s="1511">
        <f t="shared" si="52"/>
        <v>0</v>
      </c>
      <c r="T279" s="1511">
        <f t="shared" si="52"/>
        <v>0</v>
      </c>
      <c r="U279" s="1511">
        <f t="shared" si="52"/>
        <v>0</v>
      </c>
      <c r="V279" s="1511">
        <f t="shared" si="52"/>
        <v>0</v>
      </c>
      <c r="W279" s="1511">
        <f t="shared" si="52"/>
        <v>0</v>
      </c>
      <c r="X279" s="1511">
        <f t="shared" si="52"/>
        <v>0</v>
      </c>
      <c r="Y279" s="1511">
        <f t="shared" si="52"/>
        <v>0</v>
      </c>
      <c r="Z279" s="1511">
        <f t="shared" si="52"/>
        <v>0</v>
      </c>
      <c r="AA279" s="1511">
        <f t="shared" si="52"/>
        <v>0</v>
      </c>
      <c r="AB279" s="1511">
        <f t="shared" si="52"/>
        <v>0</v>
      </c>
      <c r="AC279" s="1511">
        <f t="shared" si="52"/>
        <v>0</v>
      </c>
      <c r="AD279" s="1511">
        <f t="shared" si="52"/>
        <v>0</v>
      </c>
      <c r="AE279" s="1511">
        <f t="shared" si="52"/>
        <v>0</v>
      </c>
      <c r="AF279" s="1511">
        <f t="shared" si="52"/>
        <v>0</v>
      </c>
      <c r="AG279" s="1511">
        <f t="shared" si="52"/>
        <v>0</v>
      </c>
      <c r="AH279" s="1511">
        <f t="shared" si="52"/>
        <v>0</v>
      </c>
      <c r="AI279" s="1511">
        <f t="shared" si="52"/>
        <v>0</v>
      </c>
      <c r="AJ279" s="1511">
        <f t="shared" si="52"/>
        <v>0</v>
      </c>
      <c r="AK279" s="1511">
        <f t="shared" si="52"/>
        <v>0</v>
      </c>
      <c r="AL279" s="1511">
        <f t="shared" si="52"/>
        <v>0</v>
      </c>
      <c r="AM279" s="1511">
        <f t="shared" si="52"/>
        <v>0</v>
      </c>
      <c r="AN279" s="1511">
        <f t="shared" si="52"/>
        <v>0</v>
      </c>
      <c r="AO279" s="1511">
        <f t="shared" si="52"/>
        <v>0</v>
      </c>
      <c r="AP279" s="1511">
        <f t="shared" si="52"/>
        <v>0</v>
      </c>
      <c r="AQ279" s="1511">
        <f t="shared" si="52"/>
        <v>0</v>
      </c>
      <c r="AR279" s="1511">
        <f t="shared" si="52"/>
        <v>0</v>
      </c>
      <c r="AS279" s="1511">
        <f t="shared" si="52"/>
        <v>0</v>
      </c>
      <c r="AT279" s="1511"/>
      <c r="AU279" s="1511"/>
      <c r="AV279" s="1642"/>
      <c r="AW279" s="1511"/>
      <c r="AX279" s="1511"/>
      <c r="AY279" s="1511"/>
      <c r="AZ279" s="1511"/>
      <c r="BA279" s="1511"/>
      <c r="BB279" s="1511"/>
      <c r="BC279" s="1511"/>
      <c r="BD279" s="1511"/>
      <c r="BE279" s="1511"/>
      <c r="BF279" s="1511"/>
      <c r="BG279" s="1511"/>
      <c r="BH279" s="1511"/>
      <c r="BI279" s="1511"/>
      <c r="BJ279" s="1511"/>
      <c r="BK279" s="1511"/>
      <c r="BL279" s="1511"/>
      <c r="BM279" s="1511"/>
      <c r="BN279" s="1511"/>
    </row>
    <row r="280" spans="1:66" s="603" customFormat="1" ht="12.75" x14ac:dyDescent="0.2">
      <c r="A280" s="644"/>
      <c r="B280" s="197" t="s">
        <v>773</v>
      </c>
      <c r="C280" s="1511">
        <f t="shared" si="46"/>
        <v>0</v>
      </c>
      <c r="D280" s="1511">
        <f t="shared" si="52"/>
        <v>0</v>
      </c>
      <c r="E280" s="1511">
        <f t="shared" si="52"/>
        <v>0</v>
      </c>
      <c r="F280" s="1511">
        <f t="shared" si="52"/>
        <v>0</v>
      </c>
      <c r="G280" s="1511">
        <f t="shared" si="52"/>
        <v>0</v>
      </c>
      <c r="H280" s="1511">
        <f t="shared" si="52"/>
        <v>0</v>
      </c>
      <c r="I280" s="1511">
        <f t="shared" si="52"/>
        <v>0</v>
      </c>
      <c r="J280" s="1511">
        <f t="shared" si="52"/>
        <v>0</v>
      </c>
      <c r="K280" s="1511">
        <f t="shared" si="52"/>
        <v>0</v>
      </c>
      <c r="L280" s="1511">
        <f t="shared" si="52"/>
        <v>0</v>
      </c>
      <c r="M280" s="1511">
        <f t="shared" si="52"/>
        <v>0</v>
      </c>
      <c r="N280" s="1511">
        <f t="shared" si="52"/>
        <v>0</v>
      </c>
      <c r="O280" s="1511">
        <f t="shared" si="52"/>
        <v>0</v>
      </c>
      <c r="P280" s="1511">
        <f t="shared" si="52"/>
        <v>0</v>
      </c>
      <c r="Q280" s="1511">
        <f t="shared" si="52"/>
        <v>0</v>
      </c>
      <c r="R280" s="1511">
        <f t="shared" si="52"/>
        <v>0</v>
      </c>
      <c r="S280" s="1511">
        <f t="shared" si="52"/>
        <v>0</v>
      </c>
      <c r="T280" s="1511">
        <f t="shared" si="52"/>
        <v>0</v>
      </c>
      <c r="U280" s="1511">
        <f t="shared" si="52"/>
        <v>0</v>
      </c>
      <c r="V280" s="1511">
        <f t="shared" si="52"/>
        <v>0</v>
      </c>
      <c r="W280" s="1511">
        <f t="shared" si="52"/>
        <v>0</v>
      </c>
      <c r="X280" s="1511">
        <f t="shared" si="52"/>
        <v>0</v>
      </c>
      <c r="Y280" s="1511">
        <f t="shared" si="52"/>
        <v>0</v>
      </c>
      <c r="Z280" s="1511">
        <f t="shared" si="52"/>
        <v>0</v>
      </c>
      <c r="AA280" s="1511">
        <f t="shared" si="52"/>
        <v>0</v>
      </c>
      <c r="AB280" s="1511">
        <f t="shared" si="52"/>
        <v>0</v>
      </c>
      <c r="AC280" s="1511">
        <f t="shared" si="52"/>
        <v>0</v>
      </c>
      <c r="AD280" s="1511">
        <f t="shared" si="52"/>
        <v>0</v>
      </c>
      <c r="AE280" s="1511">
        <f t="shared" si="52"/>
        <v>0</v>
      </c>
      <c r="AF280" s="1511">
        <f t="shared" si="52"/>
        <v>0</v>
      </c>
      <c r="AG280" s="1511">
        <f t="shared" si="52"/>
        <v>0</v>
      </c>
      <c r="AH280" s="1511">
        <f t="shared" si="52"/>
        <v>0</v>
      </c>
      <c r="AI280" s="1511">
        <f t="shared" si="52"/>
        <v>0</v>
      </c>
      <c r="AJ280" s="1511">
        <f t="shared" si="52"/>
        <v>0</v>
      </c>
      <c r="AK280" s="1511">
        <f t="shared" si="52"/>
        <v>0</v>
      </c>
      <c r="AL280" s="1511">
        <f t="shared" si="52"/>
        <v>0</v>
      </c>
      <c r="AM280" s="1511">
        <f t="shared" si="52"/>
        <v>0</v>
      </c>
      <c r="AN280" s="1511">
        <f t="shared" si="52"/>
        <v>0</v>
      </c>
      <c r="AO280" s="1511">
        <f t="shared" si="52"/>
        <v>0</v>
      </c>
      <c r="AP280" s="1511">
        <f t="shared" si="52"/>
        <v>0</v>
      </c>
      <c r="AQ280" s="1511">
        <f t="shared" si="52"/>
        <v>0</v>
      </c>
      <c r="AR280" s="1511">
        <f t="shared" si="52"/>
        <v>0</v>
      </c>
      <c r="AS280" s="1511">
        <f t="shared" si="52"/>
        <v>0</v>
      </c>
      <c r="AT280" s="1511"/>
      <c r="AU280" s="1511"/>
      <c r="AV280" s="1642"/>
      <c r="AW280" s="1511"/>
      <c r="AX280" s="1511"/>
      <c r="AY280" s="1511"/>
      <c r="AZ280" s="1511"/>
      <c r="BA280" s="1511"/>
      <c r="BB280" s="1511"/>
      <c r="BC280" s="1511"/>
      <c r="BD280" s="1511"/>
      <c r="BE280" s="1511"/>
      <c r="BF280" s="1511"/>
      <c r="BG280" s="1511"/>
      <c r="BH280" s="1511"/>
      <c r="BI280" s="1511"/>
      <c r="BJ280" s="1511"/>
      <c r="BK280" s="1511"/>
      <c r="BL280" s="1511"/>
      <c r="BM280" s="1511"/>
      <c r="BN280" s="1511"/>
    </row>
    <row r="281" spans="1:66" s="603" customFormat="1" ht="12.75" x14ac:dyDescent="0.2">
      <c r="A281" s="644"/>
      <c r="B281" s="197" t="s">
        <v>1266</v>
      </c>
      <c r="C281" s="1511">
        <f t="shared" si="46"/>
        <v>0</v>
      </c>
      <c r="D281" s="1511">
        <f t="shared" si="52"/>
        <v>0</v>
      </c>
      <c r="E281" s="1511">
        <f t="shared" si="52"/>
        <v>0</v>
      </c>
      <c r="F281" s="1511">
        <f t="shared" si="52"/>
        <v>0</v>
      </c>
      <c r="G281" s="1511">
        <f t="shared" si="52"/>
        <v>0</v>
      </c>
      <c r="H281" s="1511">
        <f t="shared" si="52"/>
        <v>0</v>
      </c>
      <c r="I281" s="1511">
        <f t="shared" si="52"/>
        <v>0</v>
      </c>
      <c r="J281" s="1511">
        <f t="shared" si="52"/>
        <v>0</v>
      </c>
      <c r="K281" s="1511">
        <f t="shared" si="52"/>
        <v>0</v>
      </c>
      <c r="L281" s="1511">
        <f t="shared" si="52"/>
        <v>0</v>
      </c>
      <c r="M281" s="1511">
        <f t="shared" si="52"/>
        <v>0</v>
      </c>
      <c r="N281" s="1511">
        <f t="shared" si="52"/>
        <v>0</v>
      </c>
      <c r="O281" s="1511">
        <f t="shared" si="52"/>
        <v>0</v>
      </c>
      <c r="P281" s="1511">
        <f t="shared" si="52"/>
        <v>0</v>
      </c>
      <c r="Q281" s="1511">
        <f t="shared" si="52"/>
        <v>0</v>
      </c>
      <c r="R281" s="1511">
        <f t="shared" si="52"/>
        <v>0</v>
      </c>
      <c r="S281" s="1511">
        <f t="shared" si="52"/>
        <v>0</v>
      </c>
      <c r="T281" s="1511">
        <f t="shared" si="52"/>
        <v>0</v>
      </c>
      <c r="U281" s="1511">
        <f t="shared" si="52"/>
        <v>0</v>
      </c>
      <c r="V281" s="1511">
        <f t="shared" si="52"/>
        <v>0</v>
      </c>
      <c r="W281" s="1511">
        <f t="shared" si="52"/>
        <v>0</v>
      </c>
      <c r="X281" s="1511">
        <f t="shared" si="52"/>
        <v>0</v>
      </c>
      <c r="Y281" s="1511">
        <f t="shared" si="52"/>
        <v>0</v>
      </c>
      <c r="Z281" s="1511">
        <f t="shared" si="52"/>
        <v>0</v>
      </c>
      <c r="AA281" s="1511">
        <f t="shared" si="52"/>
        <v>0</v>
      </c>
      <c r="AB281" s="1511">
        <f t="shared" si="52"/>
        <v>0</v>
      </c>
      <c r="AC281" s="1511">
        <f t="shared" si="52"/>
        <v>0</v>
      </c>
      <c r="AD281" s="1511">
        <f t="shared" si="52"/>
        <v>0</v>
      </c>
      <c r="AE281" s="1511">
        <f t="shared" si="52"/>
        <v>0</v>
      </c>
      <c r="AF281" s="1511">
        <f t="shared" si="52"/>
        <v>0</v>
      </c>
      <c r="AG281" s="1511">
        <f t="shared" si="52"/>
        <v>0</v>
      </c>
      <c r="AH281" s="1511">
        <f t="shared" si="52"/>
        <v>0</v>
      </c>
      <c r="AI281" s="1511">
        <f t="shared" si="52"/>
        <v>0</v>
      </c>
      <c r="AJ281" s="1511">
        <f t="shared" si="52"/>
        <v>0</v>
      </c>
      <c r="AK281" s="1511">
        <f t="shared" si="52"/>
        <v>0</v>
      </c>
      <c r="AL281" s="1511">
        <f t="shared" si="52"/>
        <v>0</v>
      </c>
      <c r="AM281" s="1511">
        <f t="shared" si="52"/>
        <v>0</v>
      </c>
      <c r="AN281" s="1511">
        <f t="shared" si="52"/>
        <v>0</v>
      </c>
      <c r="AO281" s="1511">
        <f t="shared" si="52"/>
        <v>0</v>
      </c>
      <c r="AP281" s="1511">
        <f t="shared" si="52"/>
        <v>0</v>
      </c>
      <c r="AQ281" s="1511">
        <f t="shared" si="52"/>
        <v>0</v>
      </c>
      <c r="AR281" s="1511">
        <f t="shared" si="52"/>
        <v>0</v>
      </c>
      <c r="AS281" s="1511">
        <f t="shared" si="52"/>
        <v>0</v>
      </c>
      <c r="AT281" s="1511"/>
      <c r="AU281" s="1511"/>
      <c r="AV281" s="1642"/>
      <c r="AW281" s="1511"/>
      <c r="AX281" s="1511"/>
      <c r="AY281" s="1511"/>
      <c r="AZ281" s="1511"/>
      <c r="BA281" s="1511"/>
      <c r="BB281" s="1511"/>
      <c r="BC281" s="1511"/>
      <c r="BD281" s="1511"/>
      <c r="BE281" s="1511"/>
      <c r="BF281" s="1511"/>
      <c r="BG281" s="1511"/>
      <c r="BH281" s="1511"/>
      <c r="BI281" s="1511"/>
      <c r="BJ281" s="1511"/>
      <c r="BK281" s="1511"/>
      <c r="BL281" s="1511"/>
      <c r="BM281" s="1511"/>
      <c r="BN281" s="1511"/>
    </row>
    <row r="282" spans="1:66" s="603" customFormat="1" ht="12.75" x14ac:dyDescent="0.2">
      <c r="A282" s="644"/>
      <c r="B282" s="197" t="s">
        <v>1081</v>
      </c>
      <c r="C282" s="1511">
        <f t="shared" si="46"/>
        <v>0</v>
      </c>
      <c r="D282" s="1511">
        <f t="shared" si="52"/>
        <v>0</v>
      </c>
      <c r="E282" s="1511">
        <f t="shared" si="52"/>
        <v>0</v>
      </c>
      <c r="F282" s="1511">
        <f t="shared" si="52"/>
        <v>0</v>
      </c>
      <c r="G282" s="1511">
        <f t="shared" si="52"/>
        <v>0</v>
      </c>
      <c r="H282" s="1511">
        <f t="shared" si="52"/>
        <v>0</v>
      </c>
      <c r="I282" s="1511">
        <f t="shared" si="52"/>
        <v>0</v>
      </c>
      <c r="J282" s="1511">
        <f t="shared" si="52"/>
        <v>0</v>
      </c>
      <c r="K282" s="1511">
        <f t="shared" si="52"/>
        <v>0</v>
      </c>
      <c r="L282" s="1511">
        <f t="shared" si="52"/>
        <v>0</v>
      </c>
      <c r="M282" s="1511">
        <f t="shared" si="52"/>
        <v>0</v>
      </c>
      <c r="N282" s="1511">
        <f t="shared" si="52"/>
        <v>0</v>
      </c>
      <c r="O282" s="1511">
        <f t="shared" si="52"/>
        <v>0</v>
      </c>
      <c r="P282" s="1511">
        <f t="shared" si="52"/>
        <v>0</v>
      </c>
      <c r="Q282" s="1511">
        <f t="shared" si="52"/>
        <v>0</v>
      </c>
      <c r="R282" s="1511">
        <f t="shared" si="52"/>
        <v>0</v>
      </c>
      <c r="S282" s="1511">
        <f t="shared" si="52"/>
        <v>0</v>
      </c>
      <c r="T282" s="1511">
        <f t="shared" si="52"/>
        <v>0</v>
      </c>
      <c r="U282" s="1511">
        <f t="shared" si="52"/>
        <v>0</v>
      </c>
      <c r="V282" s="1511">
        <f t="shared" si="52"/>
        <v>0</v>
      </c>
      <c r="W282" s="1511">
        <f t="shared" si="52"/>
        <v>0</v>
      </c>
      <c r="X282" s="1511">
        <f t="shared" si="52"/>
        <v>0</v>
      </c>
      <c r="Y282" s="1511">
        <f t="shared" si="52"/>
        <v>0</v>
      </c>
      <c r="Z282" s="1511">
        <f t="shared" si="52"/>
        <v>0</v>
      </c>
      <c r="AA282" s="1511">
        <f t="shared" si="52"/>
        <v>0</v>
      </c>
      <c r="AB282" s="1511">
        <f t="shared" si="52"/>
        <v>0</v>
      </c>
      <c r="AC282" s="1511">
        <f t="shared" si="52"/>
        <v>0</v>
      </c>
      <c r="AD282" s="1511">
        <f t="shared" si="52"/>
        <v>0</v>
      </c>
      <c r="AE282" s="1511">
        <f t="shared" si="52"/>
        <v>0</v>
      </c>
      <c r="AF282" s="1511">
        <f t="shared" si="52"/>
        <v>0</v>
      </c>
      <c r="AG282" s="1511">
        <f t="shared" si="52"/>
        <v>0</v>
      </c>
      <c r="AH282" s="1511">
        <f t="shared" ref="D282:AS286" si="53">SUMIF($AV$117:$AV$159, $B282,AH$117:AH$159)</f>
        <v>0</v>
      </c>
      <c r="AI282" s="1511">
        <f t="shared" si="53"/>
        <v>0</v>
      </c>
      <c r="AJ282" s="1511">
        <f t="shared" si="53"/>
        <v>0</v>
      </c>
      <c r="AK282" s="1511">
        <f t="shared" si="53"/>
        <v>0</v>
      </c>
      <c r="AL282" s="1511">
        <f t="shared" si="53"/>
        <v>0</v>
      </c>
      <c r="AM282" s="1511">
        <f t="shared" si="53"/>
        <v>0</v>
      </c>
      <c r="AN282" s="1511">
        <f t="shared" si="53"/>
        <v>0</v>
      </c>
      <c r="AO282" s="1511">
        <f t="shared" si="53"/>
        <v>0</v>
      </c>
      <c r="AP282" s="1511">
        <f t="shared" si="53"/>
        <v>0</v>
      </c>
      <c r="AQ282" s="1511">
        <f t="shared" si="53"/>
        <v>0</v>
      </c>
      <c r="AR282" s="1511">
        <f t="shared" si="53"/>
        <v>0</v>
      </c>
      <c r="AS282" s="1511">
        <f t="shared" si="53"/>
        <v>0</v>
      </c>
      <c r="AT282" s="1511"/>
      <c r="AU282" s="1511"/>
      <c r="AV282" s="1642"/>
      <c r="AW282" s="1511"/>
      <c r="AX282" s="1511"/>
      <c r="AY282" s="1511"/>
      <c r="AZ282" s="1511"/>
      <c r="BA282" s="1511"/>
      <c r="BB282" s="1511"/>
      <c r="BC282" s="1511"/>
      <c r="BD282" s="1511"/>
      <c r="BE282" s="1511"/>
      <c r="BF282" s="1511"/>
      <c r="BG282" s="1511"/>
      <c r="BH282" s="1511"/>
      <c r="BI282" s="1511"/>
      <c r="BJ282" s="1511"/>
      <c r="BK282" s="1511"/>
      <c r="BL282" s="1511"/>
      <c r="BM282" s="1511"/>
      <c r="BN282" s="1511"/>
    </row>
    <row r="283" spans="1:66" s="603" customFormat="1" ht="12.75" x14ac:dyDescent="0.2">
      <c r="A283" s="644"/>
      <c r="B283" s="197" t="s">
        <v>1275</v>
      </c>
      <c r="C283" s="1511">
        <f t="shared" si="46"/>
        <v>0</v>
      </c>
      <c r="D283" s="1511">
        <f t="shared" si="53"/>
        <v>0</v>
      </c>
      <c r="E283" s="1511">
        <f t="shared" si="53"/>
        <v>0</v>
      </c>
      <c r="F283" s="1511">
        <f t="shared" si="53"/>
        <v>0</v>
      </c>
      <c r="G283" s="1511">
        <f t="shared" si="53"/>
        <v>0</v>
      </c>
      <c r="H283" s="1511">
        <f t="shared" si="53"/>
        <v>0</v>
      </c>
      <c r="I283" s="1511">
        <f t="shared" si="53"/>
        <v>0</v>
      </c>
      <c r="J283" s="1511">
        <f t="shared" si="53"/>
        <v>0</v>
      </c>
      <c r="K283" s="1511">
        <f t="shared" si="53"/>
        <v>0</v>
      </c>
      <c r="L283" s="1511">
        <f t="shared" si="53"/>
        <v>0</v>
      </c>
      <c r="M283" s="1511">
        <f t="shared" si="53"/>
        <v>0</v>
      </c>
      <c r="N283" s="1511">
        <f t="shared" si="53"/>
        <v>0</v>
      </c>
      <c r="O283" s="1511">
        <f t="shared" si="53"/>
        <v>0</v>
      </c>
      <c r="P283" s="1511">
        <f t="shared" si="53"/>
        <v>0</v>
      </c>
      <c r="Q283" s="1511">
        <f t="shared" si="53"/>
        <v>0</v>
      </c>
      <c r="R283" s="1511">
        <f t="shared" si="53"/>
        <v>0</v>
      </c>
      <c r="S283" s="1511">
        <f t="shared" si="53"/>
        <v>0</v>
      </c>
      <c r="T283" s="1511">
        <f t="shared" si="53"/>
        <v>0</v>
      </c>
      <c r="U283" s="1511">
        <f t="shared" si="53"/>
        <v>0</v>
      </c>
      <c r="V283" s="1511">
        <f t="shared" si="53"/>
        <v>0</v>
      </c>
      <c r="W283" s="1511">
        <f t="shared" si="53"/>
        <v>0</v>
      </c>
      <c r="X283" s="1511">
        <f t="shared" si="53"/>
        <v>0</v>
      </c>
      <c r="Y283" s="1511">
        <f t="shared" si="53"/>
        <v>0</v>
      </c>
      <c r="Z283" s="1511">
        <f t="shared" si="53"/>
        <v>0</v>
      </c>
      <c r="AA283" s="1511">
        <f t="shared" si="53"/>
        <v>0</v>
      </c>
      <c r="AB283" s="1511">
        <f t="shared" si="53"/>
        <v>0</v>
      </c>
      <c r="AC283" s="1511">
        <f t="shared" si="53"/>
        <v>0</v>
      </c>
      <c r="AD283" s="1511">
        <f t="shared" si="53"/>
        <v>0</v>
      </c>
      <c r="AE283" s="1511">
        <f t="shared" si="53"/>
        <v>0</v>
      </c>
      <c r="AF283" s="1511">
        <f t="shared" si="53"/>
        <v>0</v>
      </c>
      <c r="AG283" s="1511">
        <f t="shared" si="53"/>
        <v>0</v>
      </c>
      <c r="AH283" s="1511">
        <f t="shared" si="53"/>
        <v>0</v>
      </c>
      <c r="AI283" s="1511">
        <f t="shared" si="53"/>
        <v>0</v>
      </c>
      <c r="AJ283" s="1511">
        <f t="shared" si="53"/>
        <v>0</v>
      </c>
      <c r="AK283" s="1511">
        <f t="shared" si="53"/>
        <v>0</v>
      </c>
      <c r="AL283" s="1511">
        <f t="shared" si="53"/>
        <v>0</v>
      </c>
      <c r="AM283" s="1511">
        <f t="shared" si="53"/>
        <v>0</v>
      </c>
      <c r="AN283" s="1511">
        <f t="shared" si="53"/>
        <v>0</v>
      </c>
      <c r="AO283" s="1511">
        <f t="shared" si="53"/>
        <v>0</v>
      </c>
      <c r="AP283" s="1511">
        <f t="shared" si="53"/>
        <v>0</v>
      </c>
      <c r="AQ283" s="1511">
        <f t="shared" si="53"/>
        <v>0</v>
      </c>
      <c r="AR283" s="1511">
        <f t="shared" si="53"/>
        <v>0</v>
      </c>
      <c r="AS283" s="1511">
        <f t="shared" si="53"/>
        <v>0</v>
      </c>
      <c r="AT283" s="1511"/>
      <c r="AU283" s="1511"/>
      <c r="AV283" s="1642"/>
      <c r="AW283" s="1511"/>
      <c r="AX283" s="1511"/>
      <c r="AY283" s="1511"/>
      <c r="AZ283" s="1511"/>
      <c r="BA283" s="1511"/>
      <c r="BB283" s="1511"/>
      <c r="BC283" s="1511"/>
      <c r="BD283" s="1511"/>
      <c r="BE283" s="1511"/>
      <c r="BF283" s="1511"/>
      <c r="BG283" s="1511"/>
      <c r="BH283" s="1511"/>
      <c r="BI283" s="1511"/>
      <c r="BJ283" s="1511"/>
      <c r="BK283" s="1511"/>
      <c r="BL283" s="1511"/>
      <c r="BM283" s="1511"/>
      <c r="BN283" s="1511"/>
    </row>
    <row r="284" spans="1:66" s="603" customFormat="1" ht="12.75" x14ac:dyDescent="0.2">
      <c r="A284" s="644"/>
      <c r="B284" s="197" t="s">
        <v>774</v>
      </c>
      <c r="C284" s="1511">
        <f t="shared" si="46"/>
        <v>0</v>
      </c>
      <c r="D284" s="1511">
        <f t="shared" si="53"/>
        <v>0</v>
      </c>
      <c r="E284" s="1511">
        <f t="shared" si="53"/>
        <v>0</v>
      </c>
      <c r="F284" s="1511">
        <f t="shared" si="53"/>
        <v>0</v>
      </c>
      <c r="G284" s="1511">
        <f t="shared" si="53"/>
        <v>0</v>
      </c>
      <c r="H284" s="1511">
        <f t="shared" si="53"/>
        <v>0</v>
      </c>
      <c r="I284" s="1511">
        <f t="shared" si="53"/>
        <v>0</v>
      </c>
      <c r="J284" s="1511">
        <f t="shared" si="53"/>
        <v>0</v>
      </c>
      <c r="K284" s="1511">
        <f t="shared" si="53"/>
        <v>0</v>
      </c>
      <c r="L284" s="1511">
        <f t="shared" si="53"/>
        <v>0</v>
      </c>
      <c r="M284" s="1511">
        <f t="shared" si="53"/>
        <v>0</v>
      </c>
      <c r="N284" s="1511">
        <f t="shared" si="53"/>
        <v>0</v>
      </c>
      <c r="O284" s="1511">
        <f t="shared" si="53"/>
        <v>0</v>
      </c>
      <c r="P284" s="1511">
        <f t="shared" si="53"/>
        <v>0</v>
      </c>
      <c r="Q284" s="1511">
        <f t="shared" si="53"/>
        <v>0</v>
      </c>
      <c r="R284" s="1511">
        <f t="shared" si="53"/>
        <v>0</v>
      </c>
      <c r="S284" s="1511">
        <f t="shared" si="53"/>
        <v>0</v>
      </c>
      <c r="T284" s="1511">
        <f t="shared" si="53"/>
        <v>0</v>
      </c>
      <c r="U284" s="1511">
        <f t="shared" si="53"/>
        <v>0</v>
      </c>
      <c r="V284" s="1511">
        <f t="shared" si="53"/>
        <v>0</v>
      </c>
      <c r="W284" s="1511">
        <f t="shared" si="53"/>
        <v>0</v>
      </c>
      <c r="X284" s="1511">
        <f t="shared" si="53"/>
        <v>790446</v>
      </c>
      <c r="Y284" s="1511">
        <f t="shared" si="53"/>
        <v>609500.33326626325</v>
      </c>
      <c r="Z284" s="1511">
        <f t="shared" si="53"/>
        <v>146859.25676624692</v>
      </c>
      <c r="AA284" s="1511">
        <f t="shared" si="53"/>
        <v>34086.409967489781</v>
      </c>
      <c r="AB284" s="1511">
        <f t="shared" si="53"/>
        <v>0</v>
      </c>
      <c r="AC284" s="1511">
        <f t="shared" si="53"/>
        <v>0</v>
      </c>
      <c r="AD284" s="1511">
        <f t="shared" si="53"/>
        <v>0</v>
      </c>
      <c r="AE284" s="1511">
        <f t="shared" si="53"/>
        <v>0</v>
      </c>
      <c r="AF284" s="1511">
        <f t="shared" si="53"/>
        <v>0</v>
      </c>
      <c r="AG284" s="1511">
        <f t="shared" si="53"/>
        <v>0</v>
      </c>
      <c r="AH284" s="1511">
        <f t="shared" si="53"/>
        <v>0</v>
      </c>
      <c r="AI284" s="1511">
        <f t="shared" si="53"/>
        <v>0</v>
      </c>
      <c r="AJ284" s="1511">
        <f t="shared" si="53"/>
        <v>0</v>
      </c>
      <c r="AK284" s="1511">
        <f t="shared" si="53"/>
        <v>0</v>
      </c>
      <c r="AL284" s="1511">
        <f t="shared" si="53"/>
        <v>0</v>
      </c>
      <c r="AM284" s="1511">
        <f t="shared" si="53"/>
        <v>0</v>
      </c>
      <c r="AN284" s="1511">
        <f t="shared" si="53"/>
        <v>0</v>
      </c>
      <c r="AO284" s="1511">
        <f t="shared" si="53"/>
        <v>0</v>
      </c>
      <c r="AP284" s="1511">
        <f t="shared" si="53"/>
        <v>0</v>
      </c>
      <c r="AQ284" s="1511">
        <f t="shared" si="53"/>
        <v>0</v>
      </c>
      <c r="AR284" s="1511">
        <f t="shared" si="53"/>
        <v>0</v>
      </c>
      <c r="AS284" s="1511">
        <f t="shared" si="53"/>
        <v>0</v>
      </c>
      <c r="AT284" s="1511"/>
      <c r="AU284" s="1511"/>
      <c r="AV284" s="1642"/>
      <c r="AW284" s="1511"/>
      <c r="AX284" s="1511"/>
      <c r="AY284" s="1511"/>
      <c r="AZ284" s="1511"/>
      <c r="BA284" s="1511"/>
      <c r="BB284" s="1511"/>
      <c r="BC284" s="1511"/>
      <c r="BD284" s="1511"/>
      <c r="BE284" s="1511"/>
      <c r="BF284" s="1511"/>
      <c r="BG284" s="1511"/>
      <c r="BH284" s="1511"/>
      <c r="BI284" s="1511"/>
      <c r="BJ284" s="1511"/>
      <c r="BK284" s="1511"/>
      <c r="BL284" s="1511"/>
      <c r="BM284" s="1511"/>
      <c r="BN284" s="1511"/>
    </row>
    <row r="285" spans="1:66" s="603" customFormat="1" ht="12.75" x14ac:dyDescent="0.2">
      <c r="A285" s="644"/>
      <c r="B285" s="197" t="s">
        <v>775</v>
      </c>
      <c r="C285" s="1511">
        <f t="shared" si="46"/>
        <v>0</v>
      </c>
      <c r="D285" s="1511">
        <f t="shared" si="53"/>
        <v>0</v>
      </c>
      <c r="E285" s="1511">
        <f t="shared" si="53"/>
        <v>0</v>
      </c>
      <c r="F285" s="1511">
        <f t="shared" si="53"/>
        <v>0</v>
      </c>
      <c r="G285" s="1511">
        <f t="shared" si="53"/>
        <v>0</v>
      </c>
      <c r="H285" s="1511">
        <f t="shared" si="53"/>
        <v>0</v>
      </c>
      <c r="I285" s="1511">
        <f t="shared" si="53"/>
        <v>0</v>
      </c>
      <c r="J285" s="1511">
        <f t="shared" si="53"/>
        <v>0</v>
      </c>
      <c r="K285" s="1511">
        <f t="shared" si="53"/>
        <v>0</v>
      </c>
      <c r="L285" s="1511">
        <f t="shared" si="53"/>
        <v>0</v>
      </c>
      <c r="M285" s="1511">
        <f t="shared" si="53"/>
        <v>0</v>
      </c>
      <c r="N285" s="1511">
        <f t="shared" si="53"/>
        <v>0</v>
      </c>
      <c r="O285" s="1511">
        <f t="shared" si="53"/>
        <v>0</v>
      </c>
      <c r="P285" s="1511">
        <f t="shared" si="53"/>
        <v>0</v>
      </c>
      <c r="Q285" s="1511">
        <f t="shared" si="53"/>
        <v>0</v>
      </c>
      <c r="R285" s="1511">
        <f t="shared" si="53"/>
        <v>0</v>
      </c>
      <c r="S285" s="1511">
        <f t="shared" si="53"/>
        <v>0</v>
      </c>
      <c r="T285" s="1511">
        <f t="shared" si="53"/>
        <v>0</v>
      </c>
      <c r="U285" s="1511">
        <f t="shared" si="53"/>
        <v>0</v>
      </c>
      <c r="V285" s="1511">
        <f t="shared" si="53"/>
        <v>0</v>
      </c>
      <c r="W285" s="1511">
        <f t="shared" si="53"/>
        <v>0</v>
      </c>
      <c r="X285" s="1511">
        <f t="shared" si="53"/>
        <v>22499.999999999996</v>
      </c>
      <c r="Y285" s="1511">
        <f t="shared" si="53"/>
        <v>20170.945945945943</v>
      </c>
      <c r="Z285" s="1511">
        <f t="shared" si="53"/>
        <v>1961.8503118503118</v>
      </c>
      <c r="AA285" s="1511">
        <f t="shared" si="53"/>
        <v>367.20374220374225</v>
      </c>
      <c r="AB285" s="1511">
        <f t="shared" si="53"/>
        <v>0</v>
      </c>
      <c r="AC285" s="1511">
        <f t="shared" si="53"/>
        <v>0</v>
      </c>
      <c r="AD285" s="1511">
        <f t="shared" si="53"/>
        <v>0</v>
      </c>
      <c r="AE285" s="1511">
        <f t="shared" si="53"/>
        <v>0</v>
      </c>
      <c r="AF285" s="1511">
        <f t="shared" si="53"/>
        <v>0</v>
      </c>
      <c r="AG285" s="1511">
        <f t="shared" si="53"/>
        <v>0</v>
      </c>
      <c r="AH285" s="1511">
        <f t="shared" si="53"/>
        <v>0</v>
      </c>
      <c r="AI285" s="1511">
        <f t="shared" si="53"/>
        <v>0</v>
      </c>
      <c r="AJ285" s="1511">
        <f t="shared" si="53"/>
        <v>0</v>
      </c>
      <c r="AK285" s="1511">
        <f t="shared" si="53"/>
        <v>0</v>
      </c>
      <c r="AL285" s="1511">
        <f t="shared" si="53"/>
        <v>0</v>
      </c>
      <c r="AM285" s="1511">
        <f t="shared" si="53"/>
        <v>0</v>
      </c>
      <c r="AN285" s="1511">
        <f t="shared" si="53"/>
        <v>0</v>
      </c>
      <c r="AO285" s="1511">
        <f t="shared" si="53"/>
        <v>0</v>
      </c>
      <c r="AP285" s="1511">
        <f t="shared" si="53"/>
        <v>0</v>
      </c>
      <c r="AQ285" s="1511">
        <f t="shared" si="53"/>
        <v>0</v>
      </c>
      <c r="AR285" s="1511">
        <f t="shared" si="53"/>
        <v>0</v>
      </c>
      <c r="AS285" s="1511">
        <f t="shared" si="53"/>
        <v>0</v>
      </c>
      <c r="AT285" s="1511"/>
      <c r="AU285" s="1511"/>
      <c r="AV285" s="1642"/>
      <c r="AW285" s="1511"/>
      <c r="AX285" s="1511"/>
      <c r="AY285" s="1511"/>
      <c r="AZ285" s="1511"/>
      <c r="BA285" s="1511"/>
      <c r="BB285" s="1511"/>
      <c r="BC285" s="1511"/>
      <c r="BD285" s="1511"/>
      <c r="BE285" s="1511"/>
      <c r="BF285" s="1511"/>
      <c r="BG285" s="1511"/>
      <c r="BH285" s="1511"/>
      <c r="BI285" s="1511"/>
      <c r="BJ285" s="1511"/>
      <c r="BK285" s="1511"/>
      <c r="BL285" s="1511"/>
      <c r="BM285" s="1511"/>
      <c r="BN285" s="1511"/>
    </row>
    <row r="286" spans="1:66" s="603" customFormat="1" ht="12.75" x14ac:dyDescent="0.2">
      <c r="A286" s="644"/>
      <c r="B286" s="197" t="s">
        <v>1274</v>
      </c>
      <c r="C286" s="1511">
        <f t="shared" si="46"/>
        <v>0</v>
      </c>
      <c r="D286" s="1511">
        <f t="shared" si="53"/>
        <v>0</v>
      </c>
      <c r="E286" s="1511">
        <f t="shared" si="53"/>
        <v>0</v>
      </c>
      <c r="F286" s="1511">
        <f t="shared" si="53"/>
        <v>0</v>
      </c>
      <c r="G286" s="1511">
        <f t="shared" si="53"/>
        <v>0</v>
      </c>
      <c r="H286" s="1511">
        <f t="shared" si="53"/>
        <v>0</v>
      </c>
      <c r="I286" s="1511">
        <f t="shared" si="53"/>
        <v>0</v>
      </c>
      <c r="J286" s="1511">
        <f t="shared" si="53"/>
        <v>0</v>
      </c>
      <c r="K286" s="1511">
        <f t="shared" si="53"/>
        <v>0</v>
      </c>
      <c r="L286" s="1511">
        <f t="shared" si="53"/>
        <v>0</v>
      </c>
      <c r="M286" s="1511">
        <f t="shared" si="53"/>
        <v>0</v>
      </c>
      <c r="N286" s="1511">
        <f t="shared" si="53"/>
        <v>0</v>
      </c>
      <c r="O286" s="1511">
        <f t="shared" si="53"/>
        <v>0</v>
      </c>
      <c r="P286" s="1511">
        <f t="shared" si="53"/>
        <v>0</v>
      </c>
      <c r="Q286" s="1511">
        <f t="shared" si="53"/>
        <v>0</v>
      </c>
      <c r="R286" s="1511">
        <f t="shared" si="53"/>
        <v>0</v>
      </c>
      <c r="S286" s="1511">
        <f t="shared" si="53"/>
        <v>0</v>
      </c>
      <c r="T286" s="1511">
        <f t="shared" si="53"/>
        <v>0</v>
      </c>
      <c r="U286" s="1511">
        <f t="shared" si="53"/>
        <v>0</v>
      </c>
      <c r="V286" s="1511">
        <f t="shared" si="53"/>
        <v>0</v>
      </c>
      <c r="W286" s="1511">
        <f t="shared" si="53"/>
        <v>0</v>
      </c>
      <c r="X286" s="1511">
        <f t="shared" si="53"/>
        <v>2342440.9999999995</v>
      </c>
      <c r="Y286" s="1511">
        <f t="shared" si="53"/>
        <v>2098265.4056170671</v>
      </c>
      <c r="Z286" s="1511">
        <f t="shared" si="53"/>
        <v>204079.80128378238</v>
      </c>
      <c r="AA286" s="1511">
        <f t="shared" si="53"/>
        <v>24329.971540746588</v>
      </c>
      <c r="AB286" s="1511">
        <f t="shared" si="53"/>
        <v>0</v>
      </c>
      <c r="AC286" s="1511">
        <f t="shared" si="53"/>
        <v>0</v>
      </c>
      <c r="AD286" s="1511">
        <f t="shared" si="53"/>
        <v>0</v>
      </c>
      <c r="AE286" s="1511">
        <f t="shared" si="53"/>
        <v>97.31988616298635</v>
      </c>
      <c r="AF286" s="1511">
        <f t="shared" si="53"/>
        <v>7590.9511207129353</v>
      </c>
      <c r="AG286" s="1511">
        <f t="shared" si="53"/>
        <v>8077.5505515278674</v>
      </c>
      <c r="AH286" s="1511">
        <f t="shared" si="53"/>
        <v>0</v>
      </c>
      <c r="AI286" s="1511">
        <f t="shared" si="53"/>
        <v>0</v>
      </c>
      <c r="AJ286" s="1511">
        <f t="shared" si="53"/>
        <v>0</v>
      </c>
      <c r="AK286" s="1511">
        <f t="shared" ref="D286:AS290" si="54">SUMIF($AV$117:$AV$159, $B286,AK$117:AK$159)</f>
        <v>0</v>
      </c>
      <c r="AL286" s="1511">
        <f t="shared" si="54"/>
        <v>0</v>
      </c>
      <c r="AM286" s="1511">
        <f t="shared" si="54"/>
        <v>0</v>
      </c>
      <c r="AN286" s="1511">
        <f t="shared" si="54"/>
        <v>0</v>
      </c>
      <c r="AO286" s="1511">
        <f t="shared" si="54"/>
        <v>0</v>
      </c>
      <c r="AP286" s="1511">
        <f t="shared" si="54"/>
        <v>0</v>
      </c>
      <c r="AQ286" s="1511">
        <f t="shared" si="54"/>
        <v>0</v>
      </c>
      <c r="AR286" s="1511">
        <f t="shared" si="54"/>
        <v>0</v>
      </c>
      <c r="AS286" s="1511">
        <f t="shared" si="54"/>
        <v>0</v>
      </c>
      <c r="AT286" s="1511"/>
      <c r="AU286" s="1511"/>
      <c r="AV286" s="1642"/>
      <c r="AW286" s="1511"/>
      <c r="AX286" s="1511"/>
      <c r="AY286" s="1511"/>
      <c r="AZ286" s="1511"/>
      <c r="BA286" s="1511"/>
      <c r="BB286" s="1511"/>
      <c r="BC286" s="1511"/>
      <c r="BD286" s="1511"/>
      <c r="BE286" s="1511"/>
      <c r="BF286" s="1511"/>
      <c r="BG286" s="1511"/>
      <c r="BH286" s="1511"/>
      <c r="BI286" s="1511"/>
      <c r="BJ286" s="1511"/>
      <c r="BK286" s="1511"/>
      <c r="BL286" s="1511"/>
      <c r="BM286" s="1511"/>
      <c r="BN286" s="1511"/>
    </row>
    <row r="287" spans="1:66" s="603" customFormat="1" ht="12.75" x14ac:dyDescent="0.2">
      <c r="A287" s="644"/>
      <c r="B287" s="197" t="s">
        <v>698</v>
      </c>
      <c r="C287" s="1511">
        <f t="shared" si="46"/>
        <v>0</v>
      </c>
      <c r="D287" s="1511">
        <f t="shared" si="54"/>
        <v>0</v>
      </c>
      <c r="E287" s="1511">
        <f t="shared" si="54"/>
        <v>0</v>
      </c>
      <c r="F287" s="1511">
        <f t="shared" si="54"/>
        <v>0</v>
      </c>
      <c r="G287" s="1511">
        <f t="shared" si="54"/>
        <v>0</v>
      </c>
      <c r="H287" s="1511">
        <f t="shared" si="54"/>
        <v>0</v>
      </c>
      <c r="I287" s="1511">
        <f t="shared" si="54"/>
        <v>0</v>
      </c>
      <c r="J287" s="1511">
        <f t="shared" si="54"/>
        <v>0</v>
      </c>
      <c r="K287" s="1511">
        <f t="shared" si="54"/>
        <v>0</v>
      </c>
      <c r="L287" s="1511">
        <f t="shared" si="54"/>
        <v>0</v>
      </c>
      <c r="M287" s="1511">
        <f t="shared" si="54"/>
        <v>0</v>
      </c>
      <c r="N287" s="1511">
        <f t="shared" si="54"/>
        <v>0</v>
      </c>
      <c r="O287" s="1511">
        <f t="shared" si="54"/>
        <v>0</v>
      </c>
      <c r="P287" s="1511">
        <f t="shared" si="54"/>
        <v>0</v>
      </c>
      <c r="Q287" s="1511">
        <f t="shared" si="54"/>
        <v>0</v>
      </c>
      <c r="R287" s="1511">
        <f t="shared" si="54"/>
        <v>0</v>
      </c>
      <c r="S287" s="1511">
        <f t="shared" si="54"/>
        <v>0</v>
      </c>
      <c r="T287" s="1511">
        <f t="shared" si="54"/>
        <v>0</v>
      </c>
      <c r="U287" s="1511">
        <f t="shared" si="54"/>
        <v>0</v>
      </c>
      <c r="V287" s="1511">
        <f t="shared" si="54"/>
        <v>0</v>
      </c>
      <c r="W287" s="1511">
        <f t="shared" si="54"/>
        <v>0</v>
      </c>
      <c r="X287" s="1511">
        <f t="shared" si="54"/>
        <v>0</v>
      </c>
      <c r="Y287" s="1511">
        <f t="shared" si="54"/>
        <v>0</v>
      </c>
      <c r="Z287" s="1511">
        <f t="shared" si="54"/>
        <v>0</v>
      </c>
      <c r="AA287" s="1511">
        <f t="shared" si="54"/>
        <v>0</v>
      </c>
      <c r="AB287" s="1511">
        <f t="shared" si="54"/>
        <v>0</v>
      </c>
      <c r="AC287" s="1511">
        <f t="shared" si="54"/>
        <v>0</v>
      </c>
      <c r="AD287" s="1511">
        <f t="shared" si="54"/>
        <v>0</v>
      </c>
      <c r="AE287" s="1511">
        <f t="shared" si="54"/>
        <v>0</v>
      </c>
      <c r="AF287" s="1511">
        <f t="shared" si="54"/>
        <v>0</v>
      </c>
      <c r="AG287" s="1511">
        <f t="shared" si="54"/>
        <v>0</v>
      </c>
      <c r="AH287" s="1511">
        <f t="shared" si="54"/>
        <v>0</v>
      </c>
      <c r="AI287" s="1511">
        <f t="shared" si="54"/>
        <v>0</v>
      </c>
      <c r="AJ287" s="1511">
        <f t="shared" si="54"/>
        <v>0</v>
      </c>
      <c r="AK287" s="1511">
        <f t="shared" si="54"/>
        <v>0</v>
      </c>
      <c r="AL287" s="1511">
        <f t="shared" si="54"/>
        <v>0</v>
      </c>
      <c r="AM287" s="1511">
        <f t="shared" si="54"/>
        <v>0</v>
      </c>
      <c r="AN287" s="1511">
        <f t="shared" si="54"/>
        <v>0</v>
      </c>
      <c r="AO287" s="1511">
        <f t="shared" si="54"/>
        <v>0</v>
      </c>
      <c r="AP287" s="1511">
        <f t="shared" si="54"/>
        <v>0</v>
      </c>
      <c r="AQ287" s="1511">
        <f t="shared" si="54"/>
        <v>0</v>
      </c>
      <c r="AR287" s="1511">
        <f t="shared" si="54"/>
        <v>0</v>
      </c>
      <c r="AS287" s="1511">
        <f t="shared" si="54"/>
        <v>0</v>
      </c>
      <c r="AT287" s="1511"/>
      <c r="AU287" s="1511"/>
      <c r="AV287" s="1642"/>
      <c r="AW287" s="1511"/>
      <c r="AX287" s="1511"/>
      <c r="AY287" s="1511"/>
      <c r="AZ287" s="1511"/>
      <c r="BA287" s="1511"/>
      <c r="BB287" s="1511"/>
      <c r="BC287" s="1511"/>
      <c r="BD287" s="1511"/>
      <c r="BE287" s="1511"/>
      <c r="BF287" s="1511"/>
      <c r="BG287" s="1511"/>
      <c r="BH287" s="1511"/>
      <c r="BI287" s="1511"/>
      <c r="BJ287" s="1511"/>
      <c r="BK287" s="1511"/>
      <c r="BL287" s="1511"/>
      <c r="BM287" s="1511"/>
      <c r="BN287" s="1511"/>
    </row>
    <row r="288" spans="1:66" s="603" customFormat="1" ht="12.75" x14ac:dyDescent="0.2">
      <c r="A288" s="644"/>
      <c r="B288" s="197" t="s">
        <v>1346</v>
      </c>
      <c r="C288" s="1511">
        <f t="shared" si="46"/>
        <v>0</v>
      </c>
      <c r="D288" s="1511">
        <f t="shared" si="54"/>
        <v>0</v>
      </c>
      <c r="E288" s="1511">
        <f t="shared" si="54"/>
        <v>0</v>
      </c>
      <c r="F288" s="1511">
        <f t="shared" si="54"/>
        <v>0</v>
      </c>
      <c r="G288" s="1511">
        <f t="shared" si="54"/>
        <v>0</v>
      </c>
      <c r="H288" s="1511">
        <f t="shared" si="54"/>
        <v>0</v>
      </c>
      <c r="I288" s="1511">
        <f t="shared" si="54"/>
        <v>0</v>
      </c>
      <c r="J288" s="1511">
        <f t="shared" si="54"/>
        <v>0</v>
      </c>
      <c r="K288" s="1511">
        <f t="shared" si="54"/>
        <v>0</v>
      </c>
      <c r="L288" s="1511">
        <f t="shared" si="54"/>
        <v>0</v>
      </c>
      <c r="M288" s="1511">
        <f t="shared" si="54"/>
        <v>0</v>
      </c>
      <c r="N288" s="1511">
        <f t="shared" si="54"/>
        <v>0</v>
      </c>
      <c r="O288" s="1511">
        <f t="shared" si="54"/>
        <v>0</v>
      </c>
      <c r="P288" s="1511">
        <f t="shared" si="54"/>
        <v>0</v>
      </c>
      <c r="Q288" s="1511">
        <f t="shared" si="54"/>
        <v>0</v>
      </c>
      <c r="R288" s="1511">
        <f t="shared" si="54"/>
        <v>0</v>
      </c>
      <c r="S288" s="1511">
        <f t="shared" si="54"/>
        <v>0</v>
      </c>
      <c r="T288" s="1511">
        <f t="shared" si="54"/>
        <v>0</v>
      </c>
      <c r="U288" s="1511">
        <f t="shared" si="54"/>
        <v>0</v>
      </c>
      <c r="V288" s="1511">
        <f t="shared" si="54"/>
        <v>0</v>
      </c>
      <c r="W288" s="1511">
        <f t="shared" si="54"/>
        <v>0</v>
      </c>
      <c r="X288" s="1511">
        <f t="shared" si="54"/>
        <v>0</v>
      </c>
      <c r="Y288" s="1511">
        <f t="shared" si="54"/>
        <v>0</v>
      </c>
      <c r="Z288" s="1511">
        <f t="shared" si="54"/>
        <v>0</v>
      </c>
      <c r="AA288" s="1511">
        <f t="shared" si="54"/>
        <v>0</v>
      </c>
      <c r="AB288" s="1511">
        <f t="shared" si="54"/>
        <v>0</v>
      </c>
      <c r="AC288" s="1511">
        <f t="shared" si="54"/>
        <v>0</v>
      </c>
      <c r="AD288" s="1511">
        <f t="shared" si="54"/>
        <v>0</v>
      </c>
      <c r="AE288" s="1511">
        <f t="shared" si="54"/>
        <v>0</v>
      </c>
      <c r="AF288" s="1511">
        <f t="shared" si="54"/>
        <v>0</v>
      </c>
      <c r="AG288" s="1511">
        <f t="shared" si="54"/>
        <v>0</v>
      </c>
      <c r="AH288" s="1511">
        <f t="shared" si="54"/>
        <v>0</v>
      </c>
      <c r="AI288" s="1511">
        <f t="shared" si="54"/>
        <v>0</v>
      </c>
      <c r="AJ288" s="1511">
        <f t="shared" si="54"/>
        <v>0</v>
      </c>
      <c r="AK288" s="1511">
        <f t="shared" si="54"/>
        <v>0</v>
      </c>
      <c r="AL288" s="1511">
        <f t="shared" si="54"/>
        <v>0</v>
      </c>
      <c r="AM288" s="1511">
        <f t="shared" si="54"/>
        <v>0</v>
      </c>
      <c r="AN288" s="1511">
        <f t="shared" si="54"/>
        <v>0</v>
      </c>
      <c r="AO288" s="1511">
        <f t="shared" si="54"/>
        <v>0</v>
      </c>
      <c r="AP288" s="1511">
        <f t="shared" si="54"/>
        <v>0</v>
      </c>
      <c r="AQ288" s="1511">
        <f t="shared" si="54"/>
        <v>0</v>
      </c>
      <c r="AR288" s="1511">
        <f t="shared" si="54"/>
        <v>0</v>
      </c>
      <c r="AS288" s="1511">
        <f t="shared" si="54"/>
        <v>0</v>
      </c>
      <c r="AT288" s="1511"/>
      <c r="AU288" s="1511"/>
      <c r="AV288" s="1642"/>
      <c r="AW288" s="1511"/>
      <c r="AX288" s="1511"/>
      <c r="AY288" s="1511"/>
      <c r="AZ288" s="1511"/>
      <c r="BA288" s="1511"/>
      <c r="BB288" s="1511"/>
      <c r="BC288" s="1511"/>
      <c r="BD288" s="1511"/>
      <c r="BE288" s="1511"/>
      <c r="BF288" s="1511"/>
      <c r="BG288" s="1511"/>
      <c r="BH288" s="1511"/>
      <c r="BI288" s="1511"/>
      <c r="BJ288" s="1511"/>
      <c r="BK288" s="1511"/>
      <c r="BL288" s="1511"/>
      <c r="BM288" s="1511"/>
      <c r="BN288" s="1511"/>
    </row>
    <row r="289" spans="1:66" s="603" customFormat="1" ht="12.75" x14ac:dyDescent="0.2">
      <c r="A289" s="644"/>
      <c r="B289" s="197" t="s">
        <v>1059</v>
      </c>
      <c r="C289" s="1511">
        <f t="shared" si="46"/>
        <v>0</v>
      </c>
      <c r="D289" s="1511">
        <f t="shared" si="54"/>
        <v>0</v>
      </c>
      <c r="E289" s="1511">
        <f t="shared" si="54"/>
        <v>0</v>
      </c>
      <c r="F289" s="1511">
        <f t="shared" si="54"/>
        <v>0</v>
      </c>
      <c r="G289" s="1511">
        <f t="shared" si="54"/>
        <v>0</v>
      </c>
      <c r="H289" s="1511">
        <f t="shared" si="54"/>
        <v>0</v>
      </c>
      <c r="I289" s="1511">
        <f t="shared" si="54"/>
        <v>0</v>
      </c>
      <c r="J289" s="1511">
        <f t="shared" si="54"/>
        <v>0</v>
      </c>
      <c r="K289" s="1511">
        <f t="shared" si="54"/>
        <v>0</v>
      </c>
      <c r="L289" s="1511">
        <f t="shared" si="54"/>
        <v>0</v>
      </c>
      <c r="M289" s="1511">
        <f t="shared" si="54"/>
        <v>0</v>
      </c>
      <c r="N289" s="1511">
        <f t="shared" si="54"/>
        <v>0</v>
      </c>
      <c r="O289" s="1511">
        <f t="shared" si="54"/>
        <v>0</v>
      </c>
      <c r="P289" s="1511">
        <f t="shared" si="54"/>
        <v>0</v>
      </c>
      <c r="Q289" s="1511">
        <f t="shared" si="54"/>
        <v>0</v>
      </c>
      <c r="R289" s="1511">
        <f t="shared" si="54"/>
        <v>0</v>
      </c>
      <c r="S289" s="1511">
        <f t="shared" si="54"/>
        <v>0</v>
      </c>
      <c r="T289" s="1511">
        <f t="shared" si="54"/>
        <v>0</v>
      </c>
      <c r="U289" s="1511">
        <f t="shared" si="54"/>
        <v>0</v>
      </c>
      <c r="V289" s="1511">
        <f t="shared" si="54"/>
        <v>0</v>
      </c>
      <c r="W289" s="1511">
        <f t="shared" si="54"/>
        <v>0</v>
      </c>
      <c r="X289" s="1511">
        <f t="shared" si="54"/>
        <v>0</v>
      </c>
      <c r="Y289" s="1511">
        <f t="shared" si="54"/>
        <v>0</v>
      </c>
      <c r="Z289" s="1511">
        <f t="shared" si="54"/>
        <v>0</v>
      </c>
      <c r="AA289" s="1511">
        <f t="shared" si="54"/>
        <v>0</v>
      </c>
      <c r="AB289" s="1511">
        <f t="shared" si="54"/>
        <v>0</v>
      </c>
      <c r="AC289" s="1511">
        <f t="shared" si="54"/>
        <v>0</v>
      </c>
      <c r="AD289" s="1511">
        <f t="shared" si="54"/>
        <v>0</v>
      </c>
      <c r="AE289" s="1511">
        <f t="shared" si="54"/>
        <v>0</v>
      </c>
      <c r="AF289" s="1511">
        <f t="shared" si="54"/>
        <v>0</v>
      </c>
      <c r="AG289" s="1511">
        <f t="shared" si="54"/>
        <v>0</v>
      </c>
      <c r="AH289" s="1511">
        <f t="shared" si="54"/>
        <v>0</v>
      </c>
      <c r="AI289" s="1511">
        <f t="shared" si="54"/>
        <v>0</v>
      </c>
      <c r="AJ289" s="1511">
        <f t="shared" si="54"/>
        <v>0</v>
      </c>
      <c r="AK289" s="1511">
        <f t="shared" si="54"/>
        <v>0</v>
      </c>
      <c r="AL289" s="1511">
        <f t="shared" si="54"/>
        <v>0</v>
      </c>
      <c r="AM289" s="1511">
        <f t="shared" si="54"/>
        <v>0</v>
      </c>
      <c r="AN289" s="1511">
        <f t="shared" si="54"/>
        <v>0</v>
      </c>
      <c r="AO289" s="1511">
        <f t="shared" si="54"/>
        <v>0</v>
      </c>
      <c r="AP289" s="1511">
        <f t="shared" si="54"/>
        <v>0</v>
      </c>
      <c r="AQ289" s="1511">
        <f t="shared" si="54"/>
        <v>0</v>
      </c>
      <c r="AR289" s="1511">
        <f t="shared" si="54"/>
        <v>0</v>
      </c>
      <c r="AS289" s="1511">
        <f t="shared" si="54"/>
        <v>0</v>
      </c>
      <c r="AT289" s="1511"/>
      <c r="AU289" s="1511"/>
      <c r="AV289" s="1642"/>
      <c r="AW289" s="1511"/>
      <c r="AX289" s="1511"/>
      <c r="AY289" s="1511"/>
      <c r="AZ289" s="1511"/>
      <c r="BA289" s="1511"/>
      <c r="BB289" s="1511"/>
      <c r="BC289" s="1511"/>
      <c r="BD289" s="1511"/>
      <c r="BE289" s="1511"/>
      <c r="BF289" s="1511"/>
      <c r="BG289" s="1511"/>
      <c r="BH289" s="1511"/>
      <c r="BI289" s="1511"/>
      <c r="BJ289" s="1511"/>
      <c r="BK289" s="1511"/>
      <c r="BL289" s="1511"/>
      <c r="BM289" s="1511"/>
      <c r="BN289" s="1511"/>
    </row>
    <row r="290" spans="1:66" s="603" customFormat="1" ht="12.75" x14ac:dyDescent="0.2">
      <c r="A290" s="644"/>
      <c r="B290" s="197" t="s">
        <v>1186</v>
      </c>
      <c r="C290" s="1511">
        <f t="shared" si="46"/>
        <v>0</v>
      </c>
      <c r="D290" s="1511">
        <f t="shared" si="54"/>
        <v>0</v>
      </c>
      <c r="E290" s="1511">
        <f t="shared" si="54"/>
        <v>0</v>
      </c>
      <c r="F290" s="1511">
        <f t="shared" si="54"/>
        <v>0</v>
      </c>
      <c r="G290" s="1511">
        <f t="shared" si="54"/>
        <v>0</v>
      </c>
      <c r="H290" s="1511">
        <f t="shared" si="54"/>
        <v>0</v>
      </c>
      <c r="I290" s="1511">
        <f t="shared" si="54"/>
        <v>0</v>
      </c>
      <c r="J290" s="1511">
        <f t="shared" si="54"/>
        <v>0</v>
      </c>
      <c r="K290" s="1511">
        <f t="shared" si="54"/>
        <v>0</v>
      </c>
      <c r="L290" s="1511">
        <f t="shared" si="54"/>
        <v>0</v>
      </c>
      <c r="M290" s="1511">
        <f t="shared" si="54"/>
        <v>0</v>
      </c>
      <c r="N290" s="1511">
        <f t="shared" si="54"/>
        <v>0</v>
      </c>
      <c r="O290" s="1511">
        <f t="shared" si="54"/>
        <v>0</v>
      </c>
      <c r="P290" s="1511">
        <f t="shared" si="54"/>
        <v>0</v>
      </c>
      <c r="Q290" s="1511">
        <f t="shared" si="54"/>
        <v>0</v>
      </c>
      <c r="R290" s="1511">
        <f t="shared" si="54"/>
        <v>0</v>
      </c>
      <c r="S290" s="1511">
        <f t="shared" si="54"/>
        <v>0</v>
      </c>
      <c r="T290" s="1511">
        <f t="shared" si="54"/>
        <v>0</v>
      </c>
      <c r="U290" s="1511">
        <f t="shared" si="54"/>
        <v>0</v>
      </c>
      <c r="V290" s="1511">
        <f t="shared" si="54"/>
        <v>0</v>
      </c>
      <c r="W290" s="1511">
        <f t="shared" si="54"/>
        <v>0</v>
      </c>
      <c r="X290" s="1511">
        <f t="shared" si="54"/>
        <v>0</v>
      </c>
      <c r="Y290" s="1511">
        <f t="shared" si="54"/>
        <v>0</v>
      </c>
      <c r="Z290" s="1511">
        <f t="shared" si="54"/>
        <v>0</v>
      </c>
      <c r="AA290" s="1511">
        <f t="shared" si="54"/>
        <v>0</v>
      </c>
      <c r="AB290" s="1511">
        <f t="shared" si="54"/>
        <v>0</v>
      </c>
      <c r="AC290" s="1511">
        <f t="shared" si="54"/>
        <v>0</v>
      </c>
      <c r="AD290" s="1511">
        <f t="shared" si="54"/>
        <v>0</v>
      </c>
      <c r="AE290" s="1511">
        <f t="shared" si="54"/>
        <v>0</v>
      </c>
      <c r="AF290" s="1511">
        <f t="shared" si="54"/>
        <v>0</v>
      </c>
      <c r="AG290" s="1511">
        <f t="shared" si="54"/>
        <v>0</v>
      </c>
      <c r="AH290" s="1511">
        <f t="shared" si="54"/>
        <v>0</v>
      </c>
      <c r="AI290" s="1511">
        <f t="shared" si="54"/>
        <v>0</v>
      </c>
      <c r="AJ290" s="1511">
        <f t="shared" si="54"/>
        <v>0</v>
      </c>
      <c r="AK290" s="1511">
        <f t="shared" si="54"/>
        <v>0</v>
      </c>
      <c r="AL290" s="1511">
        <f t="shared" si="54"/>
        <v>0</v>
      </c>
      <c r="AM290" s="1511">
        <f t="shared" si="54"/>
        <v>0</v>
      </c>
      <c r="AN290" s="1511">
        <f t="shared" ref="D290:AS294" si="55">SUMIF($AV$117:$AV$159, $B290,AN$117:AN$159)</f>
        <v>0</v>
      </c>
      <c r="AO290" s="1511">
        <f t="shared" si="55"/>
        <v>0</v>
      </c>
      <c r="AP290" s="1511">
        <f t="shared" si="55"/>
        <v>0</v>
      </c>
      <c r="AQ290" s="1511">
        <f t="shared" si="55"/>
        <v>0</v>
      </c>
      <c r="AR290" s="1511">
        <f t="shared" si="55"/>
        <v>0</v>
      </c>
      <c r="AS290" s="1511">
        <f t="shared" si="55"/>
        <v>0</v>
      </c>
      <c r="AT290" s="1511"/>
      <c r="AU290" s="1511"/>
      <c r="AV290" s="1642"/>
      <c r="AW290" s="1511"/>
      <c r="AX290" s="1511"/>
      <c r="AY290" s="1511"/>
      <c r="AZ290" s="1511"/>
      <c r="BA290" s="1511"/>
      <c r="BB290" s="1511"/>
      <c r="BC290" s="1511"/>
      <c r="BD290" s="1511"/>
      <c r="BE290" s="1511"/>
      <c r="BF290" s="1511"/>
      <c r="BG290" s="1511"/>
      <c r="BH290" s="1511"/>
      <c r="BI290" s="1511"/>
      <c r="BJ290" s="1511"/>
      <c r="BK290" s="1511"/>
      <c r="BL290" s="1511"/>
      <c r="BM290" s="1511"/>
      <c r="BN290" s="1511"/>
    </row>
    <row r="291" spans="1:66" s="603" customFormat="1" ht="12.75" x14ac:dyDescent="0.2">
      <c r="A291" s="644"/>
      <c r="B291" s="197" t="s">
        <v>5</v>
      </c>
      <c r="C291" s="1511">
        <f t="shared" si="46"/>
        <v>0</v>
      </c>
      <c r="D291" s="1511">
        <f t="shared" si="55"/>
        <v>0</v>
      </c>
      <c r="E291" s="1511">
        <f t="shared" si="55"/>
        <v>0</v>
      </c>
      <c r="F291" s="1511">
        <f t="shared" si="55"/>
        <v>0</v>
      </c>
      <c r="G291" s="1511">
        <f t="shared" si="55"/>
        <v>0</v>
      </c>
      <c r="H291" s="1511">
        <f t="shared" si="55"/>
        <v>0</v>
      </c>
      <c r="I291" s="1511">
        <f t="shared" si="55"/>
        <v>0</v>
      </c>
      <c r="J291" s="1511">
        <f t="shared" si="55"/>
        <v>0</v>
      </c>
      <c r="K291" s="1511">
        <f t="shared" si="55"/>
        <v>0</v>
      </c>
      <c r="L291" s="1511">
        <f t="shared" si="55"/>
        <v>0</v>
      </c>
      <c r="M291" s="1511">
        <f t="shared" si="55"/>
        <v>0</v>
      </c>
      <c r="N291" s="1511">
        <f t="shared" si="55"/>
        <v>0</v>
      </c>
      <c r="O291" s="1511">
        <f t="shared" si="55"/>
        <v>0</v>
      </c>
      <c r="P291" s="1511">
        <f t="shared" si="55"/>
        <v>0</v>
      </c>
      <c r="Q291" s="1511">
        <f t="shared" si="55"/>
        <v>0</v>
      </c>
      <c r="R291" s="1511">
        <f t="shared" si="55"/>
        <v>0</v>
      </c>
      <c r="S291" s="1511">
        <f t="shared" si="55"/>
        <v>0</v>
      </c>
      <c r="T291" s="1511">
        <f t="shared" si="55"/>
        <v>0</v>
      </c>
      <c r="U291" s="1511">
        <f t="shared" si="55"/>
        <v>0</v>
      </c>
      <c r="V291" s="1511">
        <f t="shared" si="55"/>
        <v>0</v>
      </c>
      <c r="W291" s="1511">
        <f t="shared" si="55"/>
        <v>0</v>
      </c>
      <c r="X291" s="1511">
        <f t="shared" si="55"/>
        <v>0</v>
      </c>
      <c r="Y291" s="1511">
        <f t="shared" si="55"/>
        <v>0</v>
      </c>
      <c r="Z291" s="1511">
        <f t="shared" si="55"/>
        <v>0</v>
      </c>
      <c r="AA291" s="1511">
        <f t="shared" si="55"/>
        <v>0</v>
      </c>
      <c r="AB291" s="1511">
        <f t="shared" si="55"/>
        <v>0</v>
      </c>
      <c r="AC291" s="1511">
        <f t="shared" si="55"/>
        <v>0</v>
      </c>
      <c r="AD291" s="1511">
        <f t="shared" si="55"/>
        <v>0</v>
      </c>
      <c r="AE291" s="1511">
        <f t="shared" si="55"/>
        <v>0</v>
      </c>
      <c r="AF291" s="1511">
        <f t="shared" si="55"/>
        <v>0</v>
      </c>
      <c r="AG291" s="1511">
        <f t="shared" si="55"/>
        <v>0</v>
      </c>
      <c r="AH291" s="1511">
        <f t="shared" si="55"/>
        <v>0</v>
      </c>
      <c r="AI291" s="1511">
        <f t="shared" si="55"/>
        <v>0</v>
      </c>
      <c r="AJ291" s="1511">
        <f t="shared" si="55"/>
        <v>0</v>
      </c>
      <c r="AK291" s="1511">
        <f t="shared" si="55"/>
        <v>0</v>
      </c>
      <c r="AL291" s="1511">
        <f t="shared" si="55"/>
        <v>0</v>
      </c>
      <c r="AM291" s="1511">
        <f t="shared" si="55"/>
        <v>0</v>
      </c>
      <c r="AN291" s="1511">
        <f t="shared" si="55"/>
        <v>0</v>
      </c>
      <c r="AO291" s="1511">
        <f t="shared" si="55"/>
        <v>0</v>
      </c>
      <c r="AP291" s="1511">
        <f t="shared" si="55"/>
        <v>0</v>
      </c>
      <c r="AQ291" s="1511">
        <f t="shared" si="55"/>
        <v>0</v>
      </c>
      <c r="AR291" s="1511">
        <f t="shared" si="55"/>
        <v>0</v>
      </c>
      <c r="AS291" s="1511">
        <f t="shared" si="55"/>
        <v>0</v>
      </c>
      <c r="AT291" s="1511"/>
      <c r="AU291" s="1511"/>
      <c r="AV291" s="1642"/>
      <c r="AW291" s="1511"/>
      <c r="AX291" s="1511"/>
      <c r="AY291" s="1511"/>
      <c r="AZ291" s="1511"/>
      <c r="BA291" s="1511"/>
      <c r="BB291" s="1511"/>
      <c r="BC291" s="1511"/>
      <c r="BD291" s="1511"/>
      <c r="BE291" s="1511"/>
      <c r="BF291" s="1511"/>
      <c r="BG291" s="1511"/>
      <c r="BH291" s="1511"/>
      <c r="BI291" s="1511"/>
      <c r="BJ291" s="1511"/>
      <c r="BK291" s="1511"/>
      <c r="BL291" s="1511"/>
      <c r="BM291" s="1511"/>
      <c r="BN291" s="1511"/>
    </row>
    <row r="292" spans="1:66" s="603" customFormat="1" ht="12.75" x14ac:dyDescent="0.2">
      <c r="A292" s="644"/>
      <c r="B292" s="197" t="s">
        <v>1082</v>
      </c>
      <c r="C292" s="1511">
        <f t="shared" si="46"/>
        <v>0</v>
      </c>
      <c r="D292" s="1511">
        <f t="shared" si="55"/>
        <v>0</v>
      </c>
      <c r="E292" s="1511">
        <f t="shared" si="55"/>
        <v>0</v>
      </c>
      <c r="F292" s="1511">
        <f t="shared" si="55"/>
        <v>0</v>
      </c>
      <c r="G292" s="1511">
        <f t="shared" si="55"/>
        <v>0</v>
      </c>
      <c r="H292" s="1511">
        <f t="shared" si="55"/>
        <v>0</v>
      </c>
      <c r="I292" s="1511">
        <f t="shared" si="55"/>
        <v>0</v>
      </c>
      <c r="J292" s="1511">
        <f t="shared" si="55"/>
        <v>0</v>
      </c>
      <c r="K292" s="1511">
        <f t="shared" si="55"/>
        <v>0</v>
      </c>
      <c r="L292" s="1511">
        <f t="shared" si="55"/>
        <v>0</v>
      </c>
      <c r="M292" s="1511">
        <f t="shared" si="55"/>
        <v>0</v>
      </c>
      <c r="N292" s="1511">
        <f t="shared" si="55"/>
        <v>0</v>
      </c>
      <c r="O292" s="1511">
        <f t="shared" si="55"/>
        <v>0</v>
      </c>
      <c r="P292" s="1511">
        <f t="shared" si="55"/>
        <v>0</v>
      </c>
      <c r="Q292" s="1511">
        <f t="shared" si="55"/>
        <v>0</v>
      </c>
      <c r="R292" s="1511">
        <f t="shared" si="55"/>
        <v>0</v>
      </c>
      <c r="S292" s="1511">
        <f t="shared" si="55"/>
        <v>0</v>
      </c>
      <c r="T292" s="1511">
        <f t="shared" si="55"/>
        <v>0</v>
      </c>
      <c r="U292" s="1511">
        <f t="shared" si="55"/>
        <v>0</v>
      </c>
      <c r="V292" s="1511">
        <f t="shared" si="55"/>
        <v>0</v>
      </c>
      <c r="W292" s="1511">
        <f t="shared" si="55"/>
        <v>0</v>
      </c>
      <c r="X292" s="1511">
        <f t="shared" si="55"/>
        <v>0</v>
      </c>
      <c r="Y292" s="1511">
        <f t="shared" si="55"/>
        <v>0</v>
      </c>
      <c r="Z292" s="1511">
        <f t="shared" si="55"/>
        <v>0</v>
      </c>
      <c r="AA292" s="1511">
        <f t="shared" si="55"/>
        <v>0</v>
      </c>
      <c r="AB292" s="1511">
        <f t="shared" si="55"/>
        <v>0</v>
      </c>
      <c r="AC292" s="1511">
        <f t="shared" si="55"/>
        <v>0</v>
      </c>
      <c r="AD292" s="1511">
        <f t="shared" si="55"/>
        <v>0</v>
      </c>
      <c r="AE292" s="1511">
        <f t="shared" si="55"/>
        <v>0</v>
      </c>
      <c r="AF292" s="1511">
        <f t="shared" si="55"/>
        <v>0</v>
      </c>
      <c r="AG292" s="1511">
        <f t="shared" si="55"/>
        <v>0</v>
      </c>
      <c r="AH292" s="1511">
        <f t="shared" si="55"/>
        <v>0</v>
      </c>
      <c r="AI292" s="1511">
        <f t="shared" si="55"/>
        <v>0</v>
      </c>
      <c r="AJ292" s="1511">
        <f t="shared" si="55"/>
        <v>0</v>
      </c>
      <c r="AK292" s="1511">
        <f t="shared" si="55"/>
        <v>0</v>
      </c>
      <c r="AL292" s="1511">
        <f t="shared" si="55"/>
        <v>0</v>
      </c>
      <c r="AM292" s="1511">
        <f t="shared" si="55"/>
        <v>0</v>
      </c>
      <c r="AN292" s="1511">
        <f t="shared" si="55"/>
        <v>0</v>
      </c>
      <c r="AO292" s="1511">
        <f t="shared" si="55"/>
        <v>0</v>
      </c>
      <c r="AP292" s="1511">
        <f t="shared" si="55"/>
        <v>0</v>
      </c>
      <c r="AQ292" s="1511">
        <f t="shared" si="55"/>
        <v>0</v>
      </c>
      <c r="AR292" s="1511">
        <f t="shared" si="55"/>
        <v>0</v>
      </c>
      <c r="AS292" s="1511">
        <f t="shared" si="55"/>
        <v>0</v>
      </c>
      <c r="AT292" s="1511"/>
      <c r="AU292" s="1511"/>
      <c r="AV292" s="1642"/>
      <c r="AW292" s="1511"/>
      <c r="AX292" s="1511"/>
      <c r="AY292" s="1511"/>
      <c r="AZ292" s="1511"/>
      <c r="BA292" s="1511"/>
      <c r="BB292" s="1511"/>
      <c r="BC292" s="1511"/>
      <c r="BD292" s="1511"/>
      <c r="BE292" s="1511"/>
      <c r="BF292" s="1511"/>
      <c r="BG292" s="1511"/>
      <c r="BH292" s="1511"/>
      <c r="BI292" s="1511"/>
      <c r="BJ292" s="1511"/>
      <c r="BK292" s="1511"/>
      <c r="BL292" s="1511"/>
      <c r="BM292" s="1511"/>
      <c r="BN292" s="1511"/>
    </row>
    <row r="293" spans="1:66" s="603" customFormat="1" ht="12.75" x14ac:dyDescent="0.2">
      <c r="A293" s="644"/>
      <c r="B293" s="197" t="s">
        <v>699</v>
      </c>
      <c r="C293" s="1511">
        <f t="shared" si="46"/>
        <v>0</v>
      </c>
      <c r="D293" s="1511">
        <f t="shared" si="55"/>
        <v>0</v>
      </c>
      <c r="E293" s="1511">
        <f t="shared" si="55"/>
        <v>0</v>
      </c>
      <c r="F293" s="1511">
        <f t="shared" si="55"/>
        <v>0</v>
      </c>
      <c r="G293" s="1511">
        <f t="shared" si="55"/>
        <v>0</v>
      </c>
      <c r="H293" s="1511">
        <f t="shared" si="55"/>
        <v>0</v>
      </c>
      <c r="I293" s="1511">
        <f t="shared" si="55"/>
        <v>0</v>
      </c>
      <c r="J293" s="1511">
        <f t="shared" si="55"/>
        <v>0</v>
      </c>
      <c r="K293" s="1511">
        <f t="shared" si="55"/>
        <v>0</v>
      </c>
      <c r="L293" s="1511">
        <f t="shared" si="55"/>
        <v>0</v>
      </c>
      <c r="M293" s="1511">
        <f t="shared" si="55"/>
        <v>0</v>
      </c>
      <c r="N293" s="1511">
        <f t="shared" si="55"/>
        <v>0</v>
      </c>
      <c r="O293" s="1511">
        <f t="shared" si="55"/>
        <v>0</v>
      </c>
      <c r="P293" s="1511">
        <f t="shared" si="55"/>
        <v>0</v>
      </c>
      <c r="Q293" s="1511">
        <f t="shared" si="55"/>
        <v>0</v>
      </c>
      <c r="R293" s="1511">
        <f t="shared" si="55"/>
        <v>0</v>
      </c>
      <c r="S293" s="1511">
        <f t="shared" si="55"/>
        <v>0</v>
      </c>
      <c r="T293" s="1511">
        <f t="shared" si="55"/>
        <v>0</v>
      </c>
      <c r="U293" s="1511">
        <f t="shared" si="55"/>
        <v>0</v>
      </c>
      <c r="V293" s="1511">
        <f t="shared" si="55"/>
        <v>0</v>
      </c>
      <c r="W293" s="1511">
        <f t="shared" si="55"/>
        <v>0</v>
      </c>
      <c r="X293" s="1511">
        <f t="shared" si="55"/>
        <v>0</v>
      </c>
      <c r="Y293" s="1511">
        <f t="shared" si="55"/>
        <v>0</v>
      </c>
      <c r="Z293" s="1511">
        <f t="shared" si="55"/>
        <v>0</v>
      </c>
      <c r="AA293" s="1511">
        <f t="shared" si="55"/>
        <v>0</v>
      </c>
      <c r="AB293" s="1511">
        <f t="shared" si="55"/>
        <v>0</v>
      </c>
      <c r="AC293" s="1511">
        <f t="shared" si="55"/>
        <v>0</v>
      </c>
      <c r="AD293" s="1511">
        <f t="shared" si="55"/>
        <v>0</v>
      </c>
      <c r="AE293" s="1511">
        <f t="shared" si="55"/>
        <v>0</v>
      </c>
      <c r="AF293" s="1511">
        <f t="shared" si="55"/>
        <v>0</v>
      </c>
      <c r="AG293" s="1511">
        <f t="shared" si="55"/>
        <v>0</v>
      </c>
      <c r="AH293" s="1511">
        <f t="shared" si="55"/>
        <v>0</v>
      </c>
      <c r="AI293" s="1511">
        <f t="shared" si="55"/>
        <v>0</v>
      </c>
      <c r="AJ293" s="1511">
        <f t="shared" si="55"/>
        <v>0</v>
      </c>
      <c r="AK293" s="1511">
        <f t="shared" si="55"/>
        <v>0</v>
      </c>
      <c r="AL293" s="1511">
        <f t="shared" si="55"/>
        <v>0</v>
      </c>
      <c r="AM293" s="1511">
        <f t="shared" si="55"/>
        <v>0</v>
      </c>
      <c r="AN293" s="1511">
        <f t="shared" si="55"/>
        <v>0</v>
      </c>
      <c r="AO293" s="1511">
        <f t="shared" si="55"/>
        <v>0</v>
      </c>
      <c r="AP293" s="1511">
        <f t="shared" si="55"/>
        <v>0</v>
      </c>
      <c r="AQ293" s="1511">
        <f t="shared" si="55"/>
        <v>0</v>
      </c>
      <c r="AR293" s="1511">
        <f t="shared" si="55"/>
        <v>0</v>
      </c>
      <c r="AS293" s="1511">
        <f t="shared" si="55"/>
        <v>0</v>
      </c>
      <c r="AT293" s="1511"/>
      <c r="AU293" s="1511"/>
      <c r="AV293" s="1642"/>
      <c r="AW293" s="1511"/>
      <c r="AX293" s="1511"/>
      <c r="AY293" s="1511"/>
      <c r="AZ293" s="1511"/>
      <c r="BA293" s="1511"/>
      <c r="BB293" s="1511"/>
      <c r="BC293" s="1511"/>
      <c r="BD293" s="1511"/>
      <c r="BE293" s="1511"/>
      <c r="BF293" s="1511"/>
      <c r="BG293" s="1511"/>
      <c r="BH293" s="1511"/>
      <c r="BI293" s="1511"/>
      <c r="BJ293" s="1511"/>
      <c r="BK293" s="1511"/>
      <c r="BL293" s="1511"/>
      <c r="BM293" s="1511"/>
      <c r="BN293" s="1511"/>
    </row>
    <row r="294" spans="1:66" s="603" customFormat="1" ht="12.75" x14ac:dyDescent="0.2">
      <c r="A294" s="644"/>
      <c r="B294" s="1528" t="s">
        <v>700</v>
      </c>
      <c r="C294" s="1511">
        <f t="shared" si="46"/>
        <v>0</v>
      </c>
      <c r="D294" s="1511">
        <f t="shared" si="55"/>
        <v>0</v>
      </c>
      <c r="E294" s="1511">
        <f t="shared" si="55"/>
        <v>0</v>
      </c>
      <c r="F294" s="1511">
        <f t="shared" si="55"/>
        <v>0</v>
      </c>
      <c r="G294" s="1511">
        <f t="shared" si="55"/>
        <v>0</v>
      </c>
      <c r="H294" s="1511">
        <f t="shared" si="55"/>
        <v>0</v>
      </c>
      <c r="I294" s="1511">
        <f t="shared" si="55"/>
        <v>0</v>
      </c>
      <c r="J294" s="1511">
        <f t="shared" si="55"/>
        <v>0</v>
      </c>
      <c r="K294" s="1511">
        <f t="shared" si="55"/>
        <v>0</v>
      </c>
      <c r="L294" s="1511">
        <f t="shared" si="55"/>
        <v>0</v>
      </c>
      <c r="M294" s="1511">
        <f t="shared" si="55"/>
        <v>0</v>
      </c>
      <c r="N294" s="1511">
        <f t="shared" si="55"/>
        <v>0</v>
      </c>
      <c r="O294" s="1511">
        <f t="shared" si="55"/>
        <v>0</v>
      </c>
      <c r="P294" s="1511">
        <f t="shared" si="55"/>
        <v>0</v>
      </c>
      <c r="Q294" s="1511">
        <f t="shared" si="55"/>
        <v>0</v>
      </c>
      <c r="R294" s="1511">
        <f t="shared" si="55"/>
        <v>0</v>
      </c>
      <c r="S294" s="1511">
        <f t="shared" si="55"/>
        <v>0</v>
      </c>
      <c r="T294" s="1511">
        <f t="shared" si="55"/>
        <v>0</v>
      </c>
      <c r="U294" s="1511">
        <f t="shared" si="55"/>
        <v>0</v>
      </c>
      <c r="V294" s="1511">
        <f t="shared" si="55"/>
        <v>0</v>
      </c>
      <c r="W294" s="1511">
        <f t="shared" si="55"/>
        <v>0</v>
      </c>
      <c r="X294" s="1511">
        <f t="shared" si="55"/>
        <v>0</v>
      </c>
      <c r="Y294" s="1511">
        <f t="shared" si="55"/>
        <v>0</v>
      </c>
      <c r="Z294" s="1511">
        <f t="shared" si="55"/>
        <v>0</v>
      </c>
      <c r="AA294" s="1511">
        <f t="shared" si="55"/>
        <v>0</v>
      </c>
      <c r="AB294" s="1511">
        <f t="shared" si="55"/>
        <v>0</v>
      </c>
      <c r="AC294" s="1511">
        <f t="shared" si="55"/>
        <v>0</v>
      </c>
      <c r="AD294" s="1511">
        <f t="shared" si="55"/>
        <v>0</v>
      </c>
      <c r="AE294" s="1511">
        <f t="shared" si="55"/>
        <v>0</v>
      </c>
      <c r="AF294" s="1511">
        <f t="shared" si="55"/>
        <v>0</v>
      </c>
      <c r="AG294" s="1511">
        <f t="shared" si="55"/>
        <v>0</v>
      </c>
      <c r="AH294" s="1511">
        <f t="shared" si="55"/>
        <v>0</v>
      </c>
      <c r="AI294" s="1511">
        <f t="shared" si="55"/>
        <v>0</v>
      </c>
      <c r="AJ294" s="1511">
        <f t="shared" si="55"/>
        <v>0</v>
      </c>
      <c r="AK294" s="1511">
        <f t="shared" si="55"/>
        <v>0</v>
      </c>
      <c r="AL294" s="1511">
        <f t="shared" si="55"/>
        <v>0</v>
      </c>
      <c r="AM294" s="1511">
        <f t="shared" si="55"/>
        <v>0</v>
      </c>
      <c r="AN294" s="1511">
        <f t="shared" si="55"/>
        <v>0</v>
      </c>
      <c r="AO294" s="1511">
        <f t="shared" si="55"/>
        <v>0</v>
      </c>
      <c r="AP294" s="1511">
        <f t="shared" si="55"/>
        <v>0</v>
      </c>
      <c r="AQ294" s="1511">
        <f t="shared" ref="AQ294:AS295" si="56">SUMIF($AV$117:$AV$159, $B294,AQ$117:AQ$159)</f>
        <v>0</v>
      </c>
      <c r="AR294" s="1511">
        <f t="shared" si="56"/>
        <v>0</v>
      </c>
      <c r="AS294" s="1511">
        <f t="shared" si="56"/>
        <v>0</v>
      </c>
      <c r="AT294" s="1511"/>
      <c r="AU294" s="1511"/>
      <c r="AV294" s="1642"/>
      <c r="AW294" s="1511"/>
      <c r="AX294" s="1511"/>
      <c r="AY294" s="1511"/>
      <c r="AZ294" s="1511"/>
      <c r="BA294" s="1511"/>
      <c r="BB294" s="1511"/>
      <c r="BC294" s="1511"/>
      <c r="BD294" s="1511"/>
      <c r="BE294" s="1511"/>
      <c r="BF294" s="1511"/>
      <c r="BG294" s="1511"/>
      <c r="BH294" s="1511"/>
      <c r="BI294" s="1511"/>
      <c r="BJ294" s="1511"/>
      <c r="BK294" s="1511"/>
      <c r="BL294" s="1511"/>
      <c r="BM294" s="1511"/>
      <c r="BN294" s="1511"/>
    </row>
    <row r="295" spans="1:66" s="603" customFormat="1" ht="12.75" x14ac:dyDescent="0.2">
      <c r="A295" s="644"/>
      <c r="B295" s="1527" t="s">
        <v>697</v>
      </c>
      <c r="C295" s="1511">
        <f t="shared" si="46"/>
        <v>0</v>
      </c>
      <c r="D295" s="1511">
        <f t="shared" ref="D295:AP295" si="57">SUMIF($AV$117:$AV$159, $B295,D$117:D$159)</f>
        <v>0</v>
      </c>
      <c r="E295" s="1511">
        <f t="shared" si="57"/>
        <v>0</v>
      </c>
      <c r="F295" s="1511">
        <f t="shared" si="57"/>
        <v>0</v>
      </c>
      <c r="G295" s="1511">
        <f t="shared" si="57"/>
        <v>0</v>
      </c>
      <c r="H295" s="1511">
        <f t="shared" si="57"/>
        <v>0</v>
      </c>
      <c r="I295" s="1511">
        <f t="shared" si="57"/>
        <v>0</v>
      </c>
      <c r="J295" s="1511">
        <f t="shared" si="57"/>
        <v>0</v>
      </c>
      <c r="K295" s="1511">
        <f t="shared" si="57"/>
        <v>0</v>
      </c>
      <c r="L295" s="1511">
        <f t="shared" si="57"/>
        <v>0</v>
      </c>
      <c r="M295" s="1511">
        <f t="shared" si="57"/>
        <v>0</v>
      </c>
      <c r="N295" s="1511">
        <f t="shared" si="57"/>
        <v>0</v>
      </c>
      <c r="O295" s="1511">
        <f t="shared" si="57"/>
        <v>0</v>
      </c>
      <c r="P295" s="1511">
        <f t="shared" si="57"/>
        <v>0</v>
      </c>
      <c r="Q295" s="1511">
        <f t="shared" si="57"/>
        <v>0</v>
      </c>
      <c r="R295" s="1511">
        <f t="shared" si="57"/>
        <v>0</v>
      </c>
      <c r="S295" s="1511">
        <f t="shared" si="57"/>
        <v>0</v>
      </c>
      <c r="T295" s="1511">
        <f t="shared" si="57"/>
        <v>0</v>
      </c>
      <c r="U295" s="1511">
        <f t="shared" si="57"/>
        <v>0</v>
      </c>
      <c r="V295" s="1511">
        <f t="shared" si="57"/>
        <v>0</v>
      </c>
      <c r="W295" s="1511">
        <f t="shared" si="57"/>
        <v>0</v>
      </c>
      <c r="X295" s="1511">
        <f t="shared" si="57"/>
        <v>0</v>
      </c>
      <c r="Y295" s="1511">
        <f t="shared" si="57"/>
        <v>0</v>
      </c>
      <c r="Z295" s="1511">
        <f t="shared" si="57"/>
        <v>0</v>
      </c>
      <c r="AA295" s="1511">
        <f t="shared" si="57"/>
        <v>0</v>
      </c>
      <c r="AB295" s="1511">
        <f t="shared" si="57"/>
        <v>0</v>
      </c>
      <c r="AC295" s="1511">
        <f t="shared" si="57"/>
        <v>0</v>
      </c>
      <c r="AD295" s="1511">
        <f t="shared" si="57"/>
        <v>0</v>
      </c>
      <c r="AE295" s="1511">
        <f t="shared" si="57"/>
        <v>0</v>
      </c>
      <c r="AF295" s="1511">
        <f t="shared" si="57"/>
        <v>0</v>
      </c>
      <c r="AG295" s="1511">
        <f t="shared" si="57"/>
        <v>0</v>
      </c>
      <c r="AH295" s="1511">
        <f t="shared" si="57"/>
        <v>0</v>
      </c>
      <c r="AI295" s="1511">
        <f t="shared" si="57"/>
        <v>0</v>
      </c>
      <c r="AJ295" s="1511">
        <f t="shared" si="57"/>
        <v>0</v>
      </c>
      <c r="AK295" s="1511">
        <f t="shared" si="57"/>
        <v>0</v>
      </c>
      <c r="AL295" s="1511">
        <f t="shared" si="57"/>
        <v>0</v>
      </c>
      <c r="AM295" s="1511">
        <f t="shared" si="57"/>
        <v>0</v>
      </c>
      <c r="AN295" s="1511">
        <f t="shared" si="57"/>
        <v>0</v>
      </c>
      <c r="AO295" s="1511">
        <f t="shared" si="57"/>
        <v>0</v>
      </c>
      <c r="AP295" s="1511">
        <f t="shared" si="57"/>
        <v>0</v>
      </c>
      <c r="AQ295" s="1511">
        <f t="shared" si="56"/>
        <v>0</v>
      </c>
      <c r="AR295" s="1511">
        <f t="shared" si="56"/>
        <v>0</v>
      </c>
      <c r="AS295" s="1511">
        <f t="shared" si="56"/>
        <v>0</v>
      </c>
      <c r="AT295" s="1511"/>
      <c r="AU295" s="1511"/>
      <c r="AV295" s="1642"/>
      <c r="AW295" s="1511"/>
      <c r="AX295" s="1511"/>
      <c r="AY295" s="1511"/>
      <c r="AZ295" s="1511"/>
      <c r="BA295" s="1511"/>
      <c r="BB295" s="1511"/>
      <c r="BC295" s="1511"/>
      <c r="BD295" s="1511"/>
      <c r="BE295" s="1511"/>
      <c r="BF295" s="1511"/>
      <c r="BG295" s="1511"/>
      <c r="BH295" s="1511"/>
      <c r="BI295" s="1511"/>
      <c r="BJ295" s="1511"/>
      <c r="BK295" s="1511"/>
      <c r="BL295" s="1511"/>
      <c r="BM295" s="1511"/>
      <c r="BN295" s="1511"/>
    </row>
    <row r="296" spans="1:66" s="603" customFormat="1" ht="15" x14ac:dyDescent="0.2">
      <c r="A296" s="644"/>
      <c r="B296" s="523"/>
      <c r="C296" s="1425"/>
      <c r="D296" s="1425"/>
      <c r="E296" s="1425"/>
      <c r="F296" s="1425"/>
      <c r="G296" s="1425"/>
      <c r="H296" s="142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c r="AK296" s="1425"/>
      <c r="AL296" s="1425"/>
      <c r="AM296" s="1425"/>
      <c r="AN296" s="1425"/>
      <c r="AO296" s="1425"/>
      <c r="AP296" s="1425"/>
      <c r="AQ296" s="1425"/>
      <c r="AR296" s="1425"/>
      <c r="AS296" s="1425"/>
      <c r="AT296" s="1425"/>
      <c r="AU296" s="1425"/>
      <c r="AV296" s="1643"/>
      <c r="AW296" s="1425"/>
      <c r="AX296" s="1425"/>
      <c r="AY296" s="1425"/>
      <c r="AZ296" s="1425"/>
      <c r="BA296" s="1425"/>
      <c r="BB296" s="1425"/>
      <c r="BC296" s="1425"/>
      <c r="BD296" s="1425"/>
      <c r="BE296" s="1425"/>
      <c r="BF296" s="1425"/>
      <c r="BG296" s="1425"/>
      <c r="BH296" s="1425"/>
      <c r="BI296" s="1425"/>
      <c r="BJ296" s="1425"/>
      <c r="BK296" s="1425"/>
      <c r="BL296" s="1425"/>
      <c r="BM296" s="1425"/>
      <c r="BN296" s="1425"/>
    </row>
    <row r="297" spans="1:66" s="603" customFormat="1" ht="13.5" thickBot="1" x14ac:dyDescent="0.25">
      <c r="A297" s="644"/>
      <c r="B297" s="523" t="s">
        <v>763</v>
      </c>
      <c r="C297" s="1532">
        <f>SUM(C262:C295)</f>
        <v>5336586.3500000006</v>
      </c>
      <c r="D297" s="1532">
        <f t="shared" ref="D297:AS297" si="58">SUM(D262:D295)</f>
        <v>2453984.0244445489</v>
      </c>
      <c r="E297" s="1532">
        <f t="shared" si="58"/>
        <v>966513.80019304005</v>
      </c>
      <c r="F297" s="1532">
        <f t="shared" si="58"/>
        <v>1868342.541493769</v>
      </c>
      <c r="G297" s="1532">
        <f t="shared" si="58"/>
        <v>0</v>
      </c>
      <c r="H297" s="1532">
        <f t="shared" si="58"/>
        <v>0</v>
      </c>
      <c r="I297" s="1532">
        <f t="shared" si="58"/>
        <v>0</v>
      </c>
      <c r="J297" s="1532">
        <f t="shared" si="58"/>
        <v>46463.097934933023</v>
      </c>
      <c r="K297" s="1532">
        <f t="shared" si="58"/>
        <v>336.36025869316967</v>
      </c>
      <c r="L297" s="1532">
        <f t="shared" si="58"/>
        <v>946.52567501585963</v>
      </c>
      <c r="M297" s="1532">
        <f t="shared" si="58"/>
        <v>0</v>
      </c>
      <c r="N297" s="1532">
        <f t="shared" si="58"/>
        <v>0</v>
      </c>
      <c r="O297" s="1532">
        <f t="shared" si="58"/>
        <v>0</v>
      </c>
      <c r="P297" s="1532">
        <f t="shared" si="58"/>
        <v>0</v>
      </c>
      <c r="Q297" s="1532">
        <f t="shared" si="58"/>
        <v>0</v>
      </c>
      <c r="R297" s="1532">
        <f t="shared" si="58"/>
        <v>0</v>
      </c>
      <c r="S297" s="1532">
        <f t="shared" si="58"/>
        <v>0</v>
      </c>
      <c r="T297" s="1532">
        <f t="shared" si="58"/>
        <v>0</v>
      </c>
      <c r="U297" s="1532">
        <f t="shared" si="58"/>
        <v>0</v>
      </c>
      <c r="V297" s="1532">
        <f t="shared" si="58"/>
        <v>0</v>
      </c>
      <c r="W297" s="1532">
        <f t="shared" si="58"/>
        <v>0</v>
      </c>
      <c r="X297" s="1532">
        <f t="shared" si="58"/>
        <v>6419393.6499999985</v>
      </c>
      <c r="Y297" s="1532">
        <f t="shared" si="58"/>
        <v>5577559.9273443008</v>
      </c>
      <c r="Z297" s="1532">
        <f t="shared" si="58"/>
        <v>559779.1902404849</v>
      </c>
      <c r="AA297" s="1532">
        <f t="shared" si="58"/>
        <v>88728.660410131168</v>
      </c>
      <c r="AB297" s="1532">
        <f t="shared" si="58"/>
        <v>0</v>
      </c>
      <c r="AC297" s="1532">
        <f t="shared" si="58"/>
        <v>0</v>
      </c>
      <c r="AD297" s="1532">
        <f t="shared" si="58"/>
        <v>0</v>
      </c>
      <c r="AE297" s="1532">
        <f t="shared" si="58"/>
        <v>149553.18484504567</v>
      </c>
      <c r="AF297" s="1532">
        <f t="shared" si="58"/>
        <v>23115.95129688286</v>
      </c>
      <c r="AG297" s="1532">
        <f t="shared" si="58"/>
        <v>20656.735863154412</v>
      </c>
      <c r="AH297" s="1532">
        <f t="shared" si="58"/>
        <v>0</v>
      </c>
      <c r="AI297" s="1532">
        <f t="shared" si="58"/>
        <v>0</v>
      </c>
      <c r="AJ297" s="1532">
        <f t="shared" si="58"/>
        <v>0</v>
      </c>
      <c r="AK297" s="1532">
        <f t="shared" si="58"/>
        <v>0</v>
      </c>
      <c r="AL297" s="1532">
        <f t="shared" si="58"/>
        <v>0</v>
      </c>
      <c r="AM297" s="1532">
        <f t="shared" si="58"/>
        <v>0</v>
      </c>
      <c r="AN297" s="1532">
        <f t="shared" si="58"/>
        <v>0</v>
      </c>
      <c r="AO297" s="1532">
        <f t="shared" si="58"/>
        <v>0</v>
      </c>
      <c r="AP297" s="1532">
        <f t="shared" si="58"/>
        <v>0</v>
      </c>
      <c r="AQ297" s="1532">
        <f t="shared" si="58"/>
        <v>0</v>
      </c>
      <c r="AR297" s="1532">
        <f t="shared" si="58"/>
        <v>0</v>
      </c>
      <c r="AS297" s="1532">
        <f t="shared" si="58"/>
        <v>0</v>
      </c>
      <c r="AT297" s="1530"/>
      <c r="AU297" s="1530"/>
      <c r="AV297" s="1644"/>
      <c r="AW297" s="1530"/>
      <c r="AX297" s="1530"/>
      <c r="AY297" s="1530"/>
      <c r="AZ297" s="1530"/>
      <c r="BA297" s="1530"/>
      <c r="BB297" s="1530"/>
      <c r="BC297" s="1530"/>
      <c r="BD297" s="1530"/>
      <c r="BE297" s="1530"/>
      <c r="BF297" s="1530"/>
      <c r="BG297" s="1530"/>
      <c r="BH297" s="1530"/>
      <c r="BI297" s="1530"/>
      <c r="BJ297" s="1530"/>
      <c r="BK297" s="1530"/>
      <c r="BL297" s="1530"/>
      <c r="BM297" s="1530"/>
      <c r="BN297" s="1530"/>
    </row>
    <row r="298" spans="1:66" s="603" customFormat="1" ht="15" x14ac:dyDescent="0.2">
      <c r="A298" s="644"/>
      <c r="B298" s="644"/>
      <c r="C298" s="1425"/>
      <c r="D298" s="1424"/>
      <c r="E298" s="1522"/>
      <c r="F298" s="1424"/>
      <c r="G298" s="581"/>
      <c r="H298" s="581"/>
      <c r="I298" s="581"/>
      <c r="J298" s="581"/>
      <c r="K298" s="581"/>
      <c r="L298" s="581"/>
      <c r="M298" s="581"/>
      <c r="N298" s="581"/>
      <c r="O298" s="581"/>
      <c r="P298" s="581"/>
      <c r="Q298" s="581"/>
      <c r="R298" s="581"/>
      <c r="S298" s="581"/>
      <c r="T298" s="581"/>
      <c r="U298" s="581"/>
      <c r="V298" s="581"/>
      <c r="W298" s="581"/>
      <c r="X298" s="583"/>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744"/>
      <c r="AV298" s="1464"/>
    </row>
    <row r="299" spans="1:66" s="603" customFormat="1" ht="15.75" thickBot="1" x14ac:dyDescent="0.25">
      <c r="A299" s="644"/>
      <c r="B299" s="644"/>
      <c r="C299" s="1529"/>
      <c r="D299" s="1529"/>
      <c r="E299" s="1529"/>
      <c r="F299" s="1529"/>
      <c r="G299" s="1529"/>
      <c r="H299" s="1529"/>
      <c r="I299" s="1529"/>
      <c r="J299" s="1529"/>
      <c r="K299" s="1529"/>
      <c r="L299" s="1529"/>
      <c r="M299" s="1529"/>
      <c r="N299" s="1529"/>
      <c r="O299" s="1529"/>
      <c r="P299" s="1529"/>
      <c r="Q299" s="1529"/>
      <c r="R299" s="1529"/>
      <c r="S299" s="1529"/>
      <c r="T299" s="1529"/>
      <c r="U299" s="1529"/>
      <c r="V299" s="1529"/>
      <c r="W299" s="1529"/>
      <c r="X299" s="1529"/>
      <c r="Y299" s="1529"/>
      <c r="Z299" s="1529"/>
      <c r="AA299" s="1529"/>
      <c r="AB299" s="1529"/>
      <c r="AC299" s="1529"/>
      <c r="AD299" s="1529"/>
      <c r="AE299" s="1529"/>
      <c r="AF299" s="1529"/>
      <c r="AG299" s="1529"/>
      <c r="AH299" s="1529"/>
      <c r="AI299" s="1529"/>
      <c r="AJ299" s="1529"/>
      <c r="AK299" s="1529"/>
      <c r="AL299" s="1529"/>
      <c r="AM299" s="1529"/>
      <c r="AN299" s="1529"/>
      <c r="AO299" s="1529"/>
      <c r="AP299" s="1529"/>
      <c r="AQ299" s="1529"/>
      <c r="AR299" s="1529"/>
      <c r="AS299" s="1529"/>
      <c r="AV299" s="1464"/>
    </row>
    <row r="300" spans="1:66" s="603" customFormat="1" ht="18" x14ac:dyDescent="0.2">
      <c r="C300" s="2575" t="s">
        <v>690</v>
      </c>
      <c r="D300" s="2576"/>
      <c r="E300" s="1533"/>
      <c r="F300" s="1533"/>
      <c r="G300" s="1533"/>
      <c r="H300" s="1533"/>
      <c r="I300" s="1533"/>
      <c r="J300" s="1533"/>
      <c r="K300" s="1533"/>
      <c r="L300" s="1533"/>
      <c r="M300" s="1533"/>
      <c r="N300" s="1533"/>
      <c r="O300" s="1533"/>
      <c r="P300" s="1533"/>
      <c r="Q300" s="1533"/>
      <c r="R300" s="1533"/>
      <c r="S300" s="1533"/>
      <c r="T300" s="1533"/>
      <c r="U300" s="1533"/>
      <c r="V300" s="1533"/>
      <c r="W300" s="1533"/>
      <c r="X300" s="1539"/>
      <c r="Y300" s="2575" t="s">
        <v>577</v>
      </c>
      <c r="Z300" s="2576"/>
      <c r="AA300" s="1533"/>
      <c r="AB300" s="1533"/>
      <c r="AC300" s="1533"/>
      <c r="AD300" s="1533"/>
      <c r="AE300" s="1533"/>
      <c r="AF300" s="1533"/>
      <c r="AG300" s="1533"/>
      <c r="AH300" s="1533"/>
      <c r="AI300" s="1533"/>
      <c r="AJ300" s="1533"/>
      <c r="AK300" s="1533"/>
      <c r="AL300" s="1533"/>
      <c r="AM300" s="1533"/>
      <c r="AN300" s="1533"/>
      <c r="AO300" s="1533"/>
      <c r="AP300" s="1533"/>
      <c r="AQ300" s="1533"/>
      <c r="AR300" s="1533"/>
      <c r="AS300" s="1538"/>
      <c r="AV300" s="1464"/>
    </row>
    <row r="301" spans="1:66" s="294" customFormat="1" ht="39" thickBot="1" x14ac:dyDescent="0.25">
      <c r="A301" s="2586" t="s">
        <v>810</v>
      </c>
      <c r="B301" s="2587"/>
      <c r="C301" s="1535" t="str">
        <f>C260</f>
        <v>Demand Total</v>
      </c>
      <c r="D301" s="1536" t="str">
        <f>D260</f>
        <v>Residential</v>
      </c>
      <c r="E301" s="1536" t="str">
        <f t="shared" ref="E301:AS301" si="59">E260</f>
        <v>GS &lt;50</v>
      </c>
      <c r="F301" s="1536" t="str">
        <f t="shared" si="59"/>
        <v>GS&gt;50-Regular</v>
      </c>
      <c r="G301" s="1536" t="str">
        <f t="shared" si="59"/>
        <v>GS&gt; 50-TOU</v>
      </c>
      <c r="H301" s="1536" t="str">
        <f t="shared" si="59"/>
        <v>GS &gt;50-Intermediate</v>
      </c>
      <c r="I301" s="1536" t="str">
        <f t="shared" si="59"/>
        <v>Large Use &gt;5MW</v>
      </c>
      <c r="J301" s="1536" t="str">
        <f t="shared" si="59"/>
        <v>Street Light</v>
      </c>
      <c r="K301" s="1536" t="str">
        <f t="shared" si="59"/>
        <v>Sentinel</v>
      </c>
      <c r="L301" s="1536" t="str">
        <f t="shared" si="59"/>
        <v>Unmetered Scattered Load</v>
      </c>
      <c r="M301" s="1536" t="str">
        <f t="shared" si="59"/>
        <v>Embedded Distributor</v>
      </c>
      <c r="N301" s="1536" t="str">
        <f t="shared" si="59"/>
        <v>Back-up/Standby Power</v>
      </c>
      <c r="O301" s="1536" t="str">
        <f t="shared" si="59"/>
        <v>Rate Class 1</v>
      </c>
      <c r="P301" s="1536" t="str">
        <f t="shared" si="59"/>
        <v>Rate class 2</v>
      </c>
      <c r="Q301" s="1536" t="str">
        <f t="shared" si="59"/>
        <v>Rate class 3</v>
      </c>
      <c r="R301" s="1536" t="str">
        <f t="shared" si="59"/>
        <v>Rate class 4</v>
      </c>
      <c r="S301" s="1536" t="str">
        <f t="shared" si="59"/>
        <v>Rate class 5</v>
      </c>
      <c r="T301" s="1536" t="str">
        <f t="shared" si="59"/>
        <v>Rate class 6</v>
      </c>
      <c r="U301" s="1536" t="str">
        <f t="shared" si="59"/>
        <v>Rate class 7</v>
      </c>
      <c r="V301" s="1536" t="str">
        <f t="shared" si="59"/>
        <v>Rate class 8</v>
      </c>
      <c r="W301" s="1536" t="str">
        <f t="shared" si="59"/>
        <v>Rate class 9</v>
      </c>
      <c r="X301" s="1536" t="str">
        <f t="shared" si="59"/>
        <v>Customer Total</v>
      </c>
      <c r="Y301" s="1535" t="str">
        <f t="shared" si="59"/>
        <v>Residential</v>
      </c>
      <c r="Z301" s="1536" t="str">
        <f t="shared" si="59"/>
        <v>GS &lt;50</v>
      </c>
      <c r="AA301" s="1536" t="str">
        <f t="shared" si="59"/>
        <v>GS&gt;50-Regular</v>
      </c>
      <c r="AB301" s="1536" t="str">
        <f t="shared" si="59"/>
        <v>GS&gt; 50-TOU</v>
      </c>
      <c r="AC301" s="1536" t="str">
        <f t="shared" si="59"/>
        <v>GS &gt;50-Intermediate</v>
      </c>
      <c r="AD301" s="1536" t="str">
        <f t="shared" si="59"/>
        <v>Large Use &gt;5MW</v>
      </c>
      <c r="AE301" s="1536" t="str">
        <f t="shared" si="59"/>
        <v>Street Light</v>
      </c>
      <c r="AF301" s="1536" t="str">
        <f t="shared" si="59"/>
        <v>Sentinel</v>
      </c>
      <c r="AG301" s="1536" t="str">
        <f t="shared" si="59"/>
        <v>Unmetered Scattered Load</v>
      </c>
      <c r="AH301" s="1536" t="str">
        <f t="shared" si="59"/>
        <v>Embedded Distributor</v>
      </c>
      <c r="AI301" s="1536" t="str">
        <f t="shared" si="59"/>
        <v>Back-up/Standby Power</v>
      </c>
      <c r="AJ301" s="1536" t="str">
        <f t="shared" si="59"/>
        <v>Rate Class 1</v>
      </c>
      <c r="AK301" s="1536" t="str">
        <f t="shared" si="59"/>
        <v>Rate class 2</v>
      </c>
      <c r="AL301" s="1536" t="str">
        <f t="shared" si="59"/>
        <v>Rate class 3</v>
      </c>
      <c r="AM301" s="1536" t="str">
        <f t="shared" si="59"/>
        <v>Rate class 4</v>
      </c>
      <c r="AN301" s="1536" t="str">
        <f t="shared" si="59"/>
        <v>Rate class 5</v>
      </c>
      <c r="AO301" s="1536" t="str">
        <f t="shared" si="59"/>
        <v>Rate class 6</v>
      </c>
      <c r="AP301" s="1536" t="str">
        <f t="shared" si="59"/>
        <v>Rate class 7</v>
      </c>
      <c r="AQ301" s="1536" t="str">
        <f t="shared" si="59"/>
        <v>Rate class 8</v>
      </c>
      <c r="AR301" s="1536" t="str">
        <f t="shared" si="59"/>
        <v>Rate class 9</v>
      </c>
      <c r="AS301" s="1537" t="str">
        <f t="shared" si="59"/>
        <v>Total</v>
      </c>
      <c r="AT301" s="1518"/>
      <c r="AU301" s="1518"/>
      <c r="AV301" s="1463"/>
    </row>
    <row r="302" spans="1:66" s="603" customFormat="1" ht="12.75" x14ac:dyDescent="0.2">
      <c r="A302" s="234"/>
      <c r="B302" s="197"/>
      <c r="C302" s="1511"/>
      <c r="D302" s="581"/>
      <c r="E302" s="581"/>
      <c r="F302" s="581"/>
      <c r="G302" s="581"/>
      <c r="H302" s="581"/>
      <c r="I302" s="581"/>
      <c r="J302" s="581"/>
      <c r="K302" s="581"/>
      <c r="L302" s="581"/>
      <c r="M302" s="581"/>
      <c r="N302" s="581"/>
      <c r="O302" s="581"/>
      <c r="P302" s="581"/>
      <c r="Q302" s="581"/>
      <c r="R302" s="581"/>
      <c r="S302" s="581"/>
      <c r="T302" s="581"/>
      <c r="U302" s="581"/>
      <c r="V302" s="581"/>
      <c r="W302" s="581"/>
      <c r="X302" s="583"/>
      <c r="Y302" s="581"/>
      <c r="Z302" s="581"/>
      <c r="AA302" s="581"/>
      <c r="AB302" s="581"/>
      <c r="AC302" s="581"/>
      <c r="AD302" s="581"/>
      <c r="AE302" s="581"/>
      <c r="AF302" s="581"/>
      <c r="AG302" s="581"/>
      <c r="AH302" s="581"/>
      <c r="AI302" s="581"/>
      <c r="AJ302" s="581"/>
      <c r="AK302" s="581"/>
      <c r="AL302" s="581"/>
      <c r="AM302" s="581"/>
      <c r="AN302" s="581"/>
      <c r="AO302" s="581"/>
      <c r="AP302" s="581"/>
      <c r="AQ302" s="581"/>
      <c r="AR302" s="581"/>
      <c r="AS302" s="744"/>
      <c r="AV302" s="1464"/>
    </row>
    <row r="303" spans="1:66" s="603" customFormat="1" ht="12.75" x14ac:dyDescent="0.2">
      <c r="A303" s="234"/>
      <c r="B303" s="197">
        <v>1808</v>
      </c>
      <c r="C303" s="1511">
        <f t="shared" ref="C303:L312" si="60">SUMIF($AV$180:$AV$252, $B303,C$180:C$252)</f>
        <v>609758.99999999988</v>
      </c>
      <c r="D303" s="1511">
        <f t="shared" si="60"/>
        <v>318797.45276951103</v>
      </c>
      <c r="E303" s="1511">
        <f t="shared" si="60"/>
        <v>91366.623480418959</v>
      </c>
      <c r="F303" s="1511">
        <f t="shared" si="60"/>
        <v>192113.50755056532</v>
      </c>
      <c r="G303" s="1511">
        <f t="shared" si="60"/>
        <v>0</v>
      </c>
      <c r="H303" s="1511">
        <f t="shared" si="60"/>
        <v>0</v>
      </c>
      <c r="I303" s="1511">
        <f t="shared" si="60"/>
        <v>0</v>
      </c>
      <c r="J303" s="1511">
        <f t="shared" si="60"/>
        <v>6661.427778281075</v>
      </c>
      <c r="K303" s="1511">
        <f t="shared" si="60"/>
        <v>327.42014223108021</v>
      </c>
      <c r="L303" s="1511">
        <f t="shared" si="60"/>
        <v>492.56827899253767</v>
      </c>
      <c r="M303" s="1511">
        <f t="shared" ref="M303:V312" si="61">SUMIF($AV$180:$AV$252, $B303,M$180:M$252)</f>
        <v>0</v>
      </c>
      <c r="N303" s="1511">
        <f t="shared" si="61"/>
        <v>0</v>
      </c>
      <c r="O303" s="1511">
        <f t="shared" si="61"/>
        <v>0</v>
      </c>
      <c r="P303" s="1511">
        <f t="shared" si="61"/>
        <v>0</v>
      </c>
      <c r="Q303" s="1511">
        <f t="shared" si="61"/>
        <v>0</v>
      </c>
      <c r="R303" s="1511">
        <f t="shared" si="61"/>
        <v>0</v>
      </c>
      <c r="S303" s="1511">
        <f t="shared" si="61"/>
        <v>0</v>
      </c>
      <c r="T303" s="1511">
        <f t="shared" si="61"/>
        <v>0</v>
      </c>
      <c r="U303" s="1511">
        <f t="shared" si="61"/>
        <v>0</v>
      </c>
      <c r="V303" s="1511">
        <f t="shared" si="61"/>
        <v>0</v>
      </c>
      <c r="W303" s="1511">
        <f t="shared" ref="W303:AF312" si="62">SUMIF($AV$180:$AV$252, $B303,W$180:W$252)</f>
        <v>0</v>
      </c>
      <c r="X303" s="1511">
        <f t="shared" si="62"/>
        <v>609758.99999999988</v>
      </c>
      <c r="Y303" s="1511">
        <f t="shared" si="62"/>
        <v>0</v>
      </c>
      <c r="Z303" s="1511">
        <f t="shared" si="62"/>
        <v>0</v>
      </c>
      <c r="AA303" s="1511">
        <f t="shared" si="62"/>
        <v>0</v>
      </c>
      <c r="AB303" s="1511">
        <f t="shared" si="62"/>
        <v>0</v>
      </c>
      <c r="AC303" s="1511">
        <f t="shared" si="62"/>
        <v>0</v>
      </c>
      <c r="AD303" s="1511">
        <f t="shared" si="62"/>
        <v>0</v>
      </c>
      <c r="AE303" s="1511">
        <f t="shared" si="62"/>
        <v>0</v>
      </c>
      <c r="AF303" s="1511">
        <f t="shared" si="62"/>
        <v>0</v>
      </c>
      <c r="AG303" s="1511">
        <f t="shared" ref="AG303:AS312" si="63">SUMIF($AV$180:$AV$252, $B303,AG$180:AG$252)</f>
        <v>0</v>
      </c>
      <c r="AH303" s="1511">
        <f t="shared" si="63"/>
        <v>0</v>
      </c>
      <c r="AI303" s="1511">
        <f t="shared" si="63"/>
        <v>0</v>
      </c>
      <c r="AJ303" s="1511">
        <f t="shared" si="63"/>
        <v>0</v>
      </c>
      <c r="AK303" s="1511">
        <f t="shared" si="63"/>
        <v>0</v>
      </c>
      <c r="AL303" s="1511">
        <f t="shared" si="63"/>
        <v>0</v>
      </c>
      <c r="AM303" s="1511">
        <f t="shared" si="63"/>
        <v>0</v>
      </c>
      <c r="AN303" s="1511">
        <f t="shared" si="63"/>
        <v>0</v>
      </c>
      <c r="AO303" s="1511">
        <f t="shared" si="63"/>
        <v>0</v>
      </c>
      <c r="AP303" s="1511">
        <f t="shared" si="63"/>
        <v>0</v>
      </c>
      <c r="AQ303" s="1511">
        <f t="shared" si="63"/>
        <v>0</v>
      </c>
      <c r="AR303" s="1511">
        <f t="shared" si="63"/>
        <v>0</v>
      </c>
      <c r="AS303" s="1511">
        <f t="shared" si="63"/>
        <v>0</v>
      </c>
      <c r="AT303" s="1511"/>
      <c r="AU303" s="1511"/>
      <c r="AV303" s="1642"/>
      <c r="AW303" s="1511"/>
      <c r="AX303" s="1511"/>
      <c r="AY303" s="1511"/>
      <c r="AZ303" s="1511"/>
      <c r="BA303" s="1511"/>
      <c r="BB303" s="1511"/>
      <c r="BC303" s="1511"/>
      <c r="BD303" s="1511"/>
      <c r="BE303" s="1511"/>
      <c r="BF303" s="1511"/>
      <c r="BG303" s="1511"/>
      <c r="BH303" s="1511"/>
      <c r="BI303" s="1511"/>
      <c r="BJ303" s="1511"/>
      <c r="BK303" s="1511"/>
      <c r="BL303" s="1511"/>
      <c r="BM303" s="1511"/>
      <c r="BN303" s="1511"/>
    </row>
    <row r="304" spans="1:66" s="603" customFormat="1" ht="12.75" x14ac:dyDescent="0.2">
      <c r="A304" s="234"/>
      <c r="B304" s="197">
        <v>1815</v>
      </c>
      <c r="C304" s="1511">
        <f t="shared" si="60"/>
        <v>0</v>
      </c>
      <c r="D304" s="1511">
        <f t="shared" si="60"/>
        <v>0</v>
      </c>
      <c r="E304" s="1511">
        <f t="shared" si="60"/>
        <v>0</v>
      </c>
      <c r="F304" s="1511">
        <f t="shared" si="60"/>
        <v>0</v>
      </c>
      <c r="G304" s="1511">
        <f t="shared" si="60"/>
        <v>0</v>
      </c>
      <c r="H304" s="1511">
        <f t="shared" si="60"/>
        <v>0</v>
      </c>
      <c r="I304" s="1511">
        <f t="shared" si="60"/>
        <v>0</v>
      </c>
      <c r="J304" s="1511">
        <f t="shared" si="60"/>
        <v>0</v>
      </c>
      <c r="K304" s="1511">
        <f t="shared" si="60"/>
        <v>0</v>
      </c>
      <c r="L304" s="1511">
        <f t="shared" si="60"/>
        <v>0</v>
      </c>
      <c r="M304" s="1511">
        <f t="shared" si="61"/>
        <v>0</v>
      </c>
      <c r="N304" s="1511">
        <f t="shared" si="61"/>
        <v>0</v>
      </c>
      <c r="O304" s="1511">
        <f t="shared" si="61"/>
        <v>0</v>
      </c>
      <c r="P304" s="1511">
        <f t="shared" si="61"/>
        <v>0</v>
      </c>
      <c r="Q304" s="1511">
        <f t="shared" si="61"/>
        <v>0</v>
      </c>
      <c r="R304" s="1511">
        <f t="shared" si="61"/>
        <v>0</v>
      </c>
      <c r="S304" s="1511">
        <f t="shared" si="61"/>
        <v>0</v>
      </c>
      <c r="T304" s="1511">
        <f t="shared" si="61"/>
        <v>0</v>
      </c>
      <c r="U304" s="1511">
        <f t="shared" si="61"/>
        <v>0</v>
      </c>
      <c r="V304" s="1511">
        <f t="shared" si="61"/>
        <v>0</v>
      </c>
      <c r="W304" s="1511">
        <f t="shared" si="62"/>
        <v>0</v>
      </c>
      <c r="X304" s="1511">
        <f t="shared" si="62"/>
        <v>0</v>
      </c>
      <c r="Y304" s="1511">
        <f t="shared" si="62"/>
        <v>0</v>
      </c>
      <c r="Z304" s="1511">
        <f t="shared" si="62"/>
        <v>0</v>
      </c>
      <c r="AA304" s="1511">
        <f t="shared" si="62"/>
        <v>0</v>
      </c>
      <c r="AB304" s="1511">
        <f t="shared" si="62"/>
        <v>0</v>
      </c>
      <c r="AC304" s="1511">
        <f t="shared" si="62"/>
        <v>0</v>
      </c>
      <c r="AD304" s="1511">
        <f t="shared" si="62"/>
        <v>0</v>
      </c>
      <c r="AE304" s="1511">
        <f t="shared" si="62"/>
        <v>0</v>
      </c>
      <c r="AF304" s="1511">
        <f t="shared" si="62"/>
        <v>0</v>
      </c>
      <c r="AG304" s="1511">
        <f t="shared" si="63"/>
        <v>0</v>
      </c>
      <c r="AH304" s="1511">
        <f t="shared" si="63"/>
        <v>0</v>
      </c>
      <c r="AI304" s="1511">
        <f t="shared" si="63"/>
        <v>0</v>
      </c>
      <c r="AJ304" s="1511">
        <f t="shared" si="63"/>
        <v>0</v>
      </c>
      <c r="AK304" s="1511">
        <f t="shared" si="63"/>
        <v>0</v>
      </c>
      <c r="AL304" s="1511">
        <f t="shared" si="63"/>
        <v>0</v>
      </c>
      <c r="AM304" s="1511">
        <f t="shared" si="63"/>
        <v>0</v>
      </c>
      <c r="AN304" s="1511">
        <f t="shared" si="63"/>
        <v>0</v>
      </c>
      <c r="AO304" s="1511">
        <f t="shared" si="63"/>
        <v>0</v>
      </c>
      <c r="AP304" s="1511">
        <f t="shared" si="63"/>
        <v>0</v>
      </c>
      <c r="AQ304" s="1511">
        <f t="shared" si="63"/>
        <v>0</v>
      </c>
      <c r="AR304" s="1511">
        <f t="shared" si="63"/>
        <v>0</v>
      </c>
      <c r="AS304" s="1511">
        <f t="shared" si="63"/>
        <v>0</v>
      </c>
      <c r="AT304" s="1511"/>
      <c r="AU304" s="1511"/>
      <c r="AV304" s="1642"/>
      <c r="AW304" s="1511"/>
      <c r="AX304" s="1511"/>
      <c r="AY304" s="1511"/>
      <c r="AZ304" s="1511"/>
      <c r="BA304" s="1511"/>
      <c r="BB304" s="1511"/>
      <c r="BC304" s="1511"/>
      <c r="BD304" s="1511"/>
      <c r="BE304" s="1511"/>
      <c r="BF304" s="1511"/>
      <c r="BG304" s="1511"/>
      <c r="BH304" s="1511"/>
      <c r="BI304" s="1511"/>
      <c r="BJ304" s="1511"/>
      <c r="BK304" s="1511"/>
      <c r="BL304" s="1511"/>
      <c r="BM304" s="1511"/>
      <c r="BN304" s="1511"/>
    </row>
    <row r="305" spans="1:66" s="603" customFormat="1" ht="12.75" x14ac:dyDescent="0.2">
      <c r="A305" s="234"/>
      <c r="B305" s="197">
        <v>1820</v>
      </c>
      <c r="C305" s="1511">
        <f t="shared" si="60"/>
        <v>818101</v>
      </c>
      <c r="D305" s="1511">
        <f t="shared" si="60"/>
        <v>361137.12815998169</v>
      </c>
      <c r="E305" s="1511">
        <f t="shared" si="60"/>
        <v>148201.21225618199</v>
      </c>
      <c r="F305" s="1511">
        <f t="shared" si="60"/>
        <v>301294.37757537491</v>
      </c>
      <c r="G305" s="1511">
        <f t="shared" si="60"/>
        <v>0</v>
      </c>
      <c r="H305" s="1511">
        <f t="shared" si="60"/>
        <v>0</v>
      </c>
      <c r="I305" s="1511">
        <f t="shared" si="60"/>
        <v>0</v>
      </c>
      <c r="J305" s="1511">
        <f t="shared" si="60"/>
        <v>7393.4712243811018</v>
      </c>
      <c r="K305" s="1511">
        <f t="shared" si="60"/>
        <v>0</v>
      </c>
      <c r="L305" s="1511">
        <f t="shared" si="60"/>
        <v>74.810784080406791</v>
      </c>
      <c r="M305" s="1511">
        <f t="shared" si="61"/>
        <v>0</v>
      </c>
      <c r="N305" s="1511">
        <f t="shared" si="61"/>
        <v>0</v>
      </c>
      <c r="O305" s="1511">
        <f t="shared" si="61"/>
        <v>0</v>
      </c>
      <c r="P305" s="1511">
        <f t="shared" si="61"/>
        <v>0</v>
      </c>
      <c r="Q305" s="1511">
        <f t="shared" si="61"/>
        <v>0</v>
      </c>
      <c r="R305" s="1511">
        <f t="shared" si="61"/>
        <v>0</v>
      </c>
      <c r="S305" s="1511">
        <f t="shared" si="61"/>
        <v>0</v>
      </c>
      <c r="T305" s="1511">
        <f t="shared" si="61"/>
        <v>0</v>
      </c>
      <c r="U305" s="1511">
        <f t="shared" si="61"/>
        <v>0</v>
      </c>
      <c r="V305" s="1511">
        <f t="shared" si="61"/>
        <v>0</v>
      </c>
      <c r="W305" s="1511">
        <f t="shared" si="62"/>
        <v>0</v>
      </c>
      <c r="X305" s="1511">
        <f t="shared" si="62"/>
        <v>818101</v>
      </c>
      <c r="Y305" s="1511">
        <f t="shared" si="62"/>
        <v>0</v>
      </c>
      <c r="Z305" s="1511">
        <f t="shared" si="62"/>
        <v>0</v>
      </c>
      <c r="AA305" s="1511">
        <f t="shared" si="62"/>
        <v>0</v>
      </c>
      <c r="AB305" s="1511">
        <f t="shared" si="62"/>
        <v>0</v>
      </c>
      <c r="AC305" s="1511">
        <f t="shared" si="62"/>
        <v>0</v>
      </c>
      <c r="AD305" s="1511">
        <f t="shared" si="62"/>
        <v>0</v>
      </c>
      <c r="AE305" s="1511">
        <f t="shared" si="62"/>
        <v>0</v>
      </c>
      <c r="AF305" s="1511">
        <f t="shared" si="62"/>
        <v>0</v>
      </c>
      <c r="AG305" s="1511">
        <f t="shared" si="63"/>
        <v>0</v>
      </c>
      <c r="AH305" s="1511">
        <f t="shared" si="63"/>
        <v>0</v>
      </c>
      <c r="AI305" s="1511">
        <f t="shared" si="63"/>
        <v>0</v>
      </c>
      <c r="AJ305" s="1511">
        <f t="shared" si="63"/>
        <v>0</v>
      </c>
      <c r="AK305" s="1511">
        <f t="shared" si="63"/>
        <v>0</v>
      </c>
      <c r="AL305" s="1511">
        <f t="shared" si="63"/>
        <v>0</v>
      </c>
      <c r="AM305" s="1511">
        <f t="shared" si="63"/>
        <v>0</v>
      </c>
      <c r="AN305" s="1511">
        <f t="shared" si="63"/>
        <v>0</v>
      </c>
      <c r="AO305" s="1511">
        <f t="shared" si="63"/>
        <v>0</v>
      </c>
      <c r="AP305" s="1511">
        <f t="shared" si="63"/>
        <v>0</v>
      </c>
      <c r="AQ305" s="1511">
        <f t="shared" si="63"/>
        <v>0</v>
      </c>
      <c r="AR305" s="1511">
        <f t="shared" si="63"/>
        <v>0</v>
      </c>
      <c r="AS305" s="1511">
        <f t="shared" si="63"/>
        <v>0</v>
      </c>
      <c r="AT305" s="1511"/>
      <c r="AU305" s="1511"/>
      <c r="AV305" s="1642"/>
      <c r="AW305" s="1511"/>
      <c r="AX305" s="1511"/>
      <c r="AY305" s="1511"/>
      <c r="AZ305" s="1511"/>
      <c r="BA305" s="1511"/>
      <c r="BB305" s="1511"/>
      <c r="BC305" s="1511"/>
      <c r="BD305" s="1511"/>
      <c r="BE305" s="1511"/>
      <c r="BF305" s="1511"/>
      <c r="BG305" s="1511"/>
      <c r="BH305" s="1511"/>
      <c r="BI305" s="1511"/>
      <c r="BJ305" s="1511"/>
      <c r="BK305" s="1511"/>
      <c r="BL305" s="1511"/>
      <c r="BM305" s="1511"/>
      <c r="BN305" s="1511"/>
    </row>
    <row r="306" spans="1:66" s="603" customFormat="1" ht="12.75" x14ac:dyDescent="0.2">
      <c r="A306" s="644"/>
      <c r="B306" s="197">
        <v>1830</v>
      </c>
      <c r="C306" s="1511">
        <f t="shared" si="60"/>
        <v>152598.00000000003</v>
      </c>
      <c r="D306" s="1511">
        <f t="shared" si="60"/>
        <v>90321.032297848258</v>
      </c>
      <c r="E306" s="1511">
        <f t="shared" si="60"/>
        <v>22565.188100307209</v>
      </c>
      <c r="F306" s="1511">
        <f t="shared" si="60"/>
        <v>36790.876895822126</v>
      </c>
      <c r="G306" s="1511">
        <f t="shared" si="60"/>
        <v>0</v>
      </c>
      <c r="H306" s="1511">
        <f t="shared" si="60"/>
        <v>0</v>
      </c>
      <c r="I306" s="1511">
        <f t="shared" si="60"/>
        <v>0</v>
      </c>
      <c r="J306" s="1511">
        <f t="shared" si="60"/>
        <v>2214.7913551047295</v>
      </c>
      <c r="K306" s="1511">
        <f t="shared" si="60"/>
        <v>386.62240724664593</v>
      </c>
      <c r="L306" s="1511">
        <f t="shared" si="60"/>
        <v>319.48894367103674</v>
      </c>
      <c r="M306" s="1511">
        <f t="shared" si="61"/>
        <v>0</v>
      </c>
      <c r="N306" s="1511">
        <f t="shared" si="61"/>
        <v>0</v>
      </c>
      <c r="O306" s="1511">
        <f t="shared" si="61"/>
        <v>0</v>
      </c>
      <c r="P306" s="1511">
        <f t="shared" si="61"/>
        <v>0</v>
      </c>
      <c r="Q306" s="1511">
        <f t="shared" si="61"/>
        <v>0</v>
      </c>
      <c r="R306" s="1511">
        <f t="shared" si="61"/>
        <v>0</v>
      </c>
      <c r="S306" s="1511">
        <f t="shared" si="61"/>
        <v>0</v>
      </c>
      <c r="T306" s="1511">
        <f t="shared" si="61"/>
        <v>0</v>
      </c>
      <c r="U306" s="1511">
        <f t="shared" si="61"/>
        <v>0</v>
      </c>
      <c r="V306" s="1511">
        <f t="shared" si="61"/>
        <v>0</v>
      </c>
      <c r="W306" s="1511">
        <f t="shared" si="62"/>
        <v>0</v>
      </c>
      <c r="X306" s="1511">
        <f t="shared" si="62"/>
        <v>152598.00000000003</v>
      </c>
      <c r="Y306" s="1511">
        <f t="shared" si="62"/>
        <v>0</v>
      </c>
      <c r="Z306" s="1511">
        <f t="shared" si="62"/>
        <v>0</v>
      </c>
      <c r="AA306" s="1511">
        <f t="shared" si="62"/>
        <v>0</v>
      </c>
      <c r="AB306" s="1511">
        <f t="shared" si="62"/>
        <v>0</v>
      </c>
      <c r="AC306" s="1511">
        <f t="shared" si="62"/>
        <v>0</v>
      </c>
      <c r="AD306" s="1511">
        <f t="shared" si="62"/>
        <v>0</v>
      </c>
      <c r="AE306" s="1511">
        <f t="shared" si="62"/>
        <v>0</v>
      </c>
      <c r="AF306" s="1511">
        <f t="shared" si="62"/>
        <v>0</v>
      </c>
      <c r="AG306" s="1511">
        <f t="shared" si="63"/>
        <v>0</v>
      </c>
      <c r="AH306" s="1511">
        <f t="shared" si="63"/>
        <v>0</v>
      </c>
      <c r="AI306" s="1511">
        <f t="shared" si="63"/>
        <v>0</v>
      </c>
      <c r="AJ306" s="1511">
        <f t="shared" si="63"/>
        <v>0</v>
      </c>
      <c r="AK306" s="1511">
        <f t="shared" si="63"/>
        <v>0</v>
      </c>
      <c r="AL306" s="1511">
        <f t="shared" si="63"/>
        <v>0</v>
      </c>
      <c r="AM306" s="1511">
        <f t="shared" si="63"/>
        <v>0</v>
      </c>
      <c r="AN306" s="1511">
        <f t="shared" si="63"/>
        <v>0</v>
      </c>
      <c r="AO306" s="1511">
        <f t="shared" si="63"/>
        <v>0</v>
      </c>
      <c r="AP306" s="1511">
        <f t="shared" si="63"/>
        <v>0</v>
      </c>
      <c r="AQ306" s="1511">
        <f t="shared" si="63"/>
        <v>0</v>
      </c>
      <c r="AR306" s="1511">
        <f t="shared" si="63"/>
        <v>0</v>
      </c>
      <c r="AS306" s="1511">
        <f t="shared" si="63"/>
        <v>0</v>
      </c>
      <c r="AT306" s="1511"/>
      <c r="AU306" s="1511"/>
      <c r="AV306" s="1642"/>
      <c r="AW306" s="1511"/>
      <c r="AX306" s="1511"/>
      <c r="AY306" s="1511"/>
      <c r="AZ306" s="1511"/>
      <c r="BA306" s="1511"/>
      <c r="BB306" s="1511"/>
      <c r="BC306" s="1511"/>
      <c r="BD306" s="1511"/>
      <c r="BE306" s="1511"/>
      <c r="BF306" s="1511"/>
      <c r="BG306" s="1511"/>
      <c r="BH306" s="1511"/>
      <c r="BI306" s="1511"/>
      <c r="BJ306" s="1511"/>
      <c r="BK306" s="1511"/>
      <c r="BL306" s="1511"/>
      <c r="BM306" s="1511"/>
      <c r="BN306" s="1511"/>
    </row>
    <row r="307" spans="1:66" s="603" customFormat="1" ht="12.75" x14ac:dyDescent="0.2">
      <c r="A307" s="644"/>
      <c r="B307" s="197">
        <v>1835</v>
      </c>
      <c r="C307" s="1511">
        <f t="shared" si="60"/>
        <v>292953.00000000006</v>
      </c>
      <c r="D307" s="1511">
        <f t="shared" si="60"/>
        <v>173136.15639700787</v>
      </c>
      <c r="E307" s="1511">
        <f t="shared" si="60"/>
        <v>43430.567094267404</v>
      </c>
      <c r="F307" s="1511">
        <f t="shared" si="60"/>
        <v>70092.466719808945</v>
      </c>
      <c r="G307" s="1511">
        <f t="shared" si="60"/>
        <v>0</v>
      </c>
      <c r="H307" s="1511">
        <f t="shared" si="60"/>
        <v>0</v>
      </c>
      <c r="I307" s="1511">
        <f t="shared" si="60"/>
        <v>0</v>
      </c>
      <c r="J307" s="1511">
        <f t="shared" si="60"/>
        <v>4948.5825504297163</v>
      </c>
      <c r="K307" s="1511">
        <f t="shared" si="60"/>
        <v>736.43835584009298</v>
      </c>
      <c r="L307" s="1511">
        <f t="shared" si="60"/>
        <v>608.78888264599345</v>
      </c>
      <c r="M307" s="1511">
        <f t="shared" si="61"/>
        <v>0</v>
      </c>
      <c r="N307" s="1511">
        <f t="shared" si="61"/>
        <v>0</v>
      </c>
      <c r="O307" s="1511">
        <f t="shared" si="61"/>
        <v>0</v>
      </c>
      <c r="P307" s="1511">
        <f t="shared" si="61"/>
        <v>0</v>
      </c>
      <c r="Q307" s="1511">
        <f t="shared" si="61"/>
        <v>0</v>
      </c>
      <c r="R307" s="1511">
        <f t="shared" si="61"/>
        <v>0</v>
      </c>
      <c r="S307" s="1511">
        <f t="shared" si="61"/>
        <v>0</v>
      </c>
      <c r="T307" s="1511">
        <f t="shared" si="61"/>
        <v>0</v>
      </c>
      <c r="U307" s="1511">
        <f t="shared" si="61"/>
        <v>0</v>
      </c>
      <c r="V307" s="1511">
        <f t="shared" si="61"/>
        <v>0</v>
      </c>
      <c r="W307" s="1511">
        <f t="shared" si="62"/>
        <v>0</v>
      </c>
      <c r="X307" s="1511">
        <f t="shared" si="62"/>
        <v>292953.00000000006</v>
      </c>
      <c r="Y307" s="1511">
        <f t="shared" si="62"/>
        <v>0</v>
      </c>
      <c r="Z307" s="1511">
        <f t="shared" si="62"/>
        <v>0</v>
      </c>
      <c r="AA307" s="1511">
        <f t="shared" si="62"/>
        <v>0</v>
      </c>
      <c r="AB307" s="1511">
        <f t="shared" si="62"/>
        <v>0</v>
      </c>
      <c r="AC307" s="1511">
        <f t="shared" si="62"/>
        <v>0</v>
      </c>
      <c r="AD307" s="1511">
        <f t="shared" si="62"/>
        <v>0</v>
      </c>
      <c r="AE307" s="1511">
        <f t="shared" si="62"/>
        <v>0</v>
      </c>
      <c r="AF307" s="1511">
        <f t="shared" si="62"/>
        <v>0</v>
      </c>
      <c r="AG307" s="1511">
        <f t="shared" si="63"/>
        <v>0</v>
      </c>
      <c r="AH307" s="1511">
        <f t="shared" si="63"/>
        <v>0</v>
      </c>
      <c r="AI307" s="1511">
        <f t="shared" si="63"/>
        <v>0</v>
      </c>
      <c r="AJ307" s="1511">
        <f t="shared" si="63"/>
        <v>0</v>
      </c>
      <c r="AK307" s="1511">
        <f t="shared" si="63"/>
        <v>0</v>
      </c>
      <c r="AL307" s="1511">
        <f t="shared" si="63"/>
        <v>0</v>
      </c>
      <c r="AM307" s="1511">
        <f t="shared" si="63"/>
        <v>0</v>
      </c>
      <c r="AN307" s="1511">
        <f t="shared" si="63"/>
        <v>0</v>
      </c>
      <c r="AO307" s="1511">
        <f t="shared" si="63"/>
        <v>0</v>
      </c>
      <c r="AP307" s="1511">
        <f t="shared" si="63"/>
        <v>0</v>
      </c>
      <c r="AQ307" s="1511">
        <f t="shared" si="63"/>
        <v>0</v>
      </c>
      <c r="AR307" s="1511">
        <f t="shared" si="63"/>
        <v>0</v>
      </c>
      <c r="AS307" s="1511">
        <f t="shared" si="63"/>
        <v>0</v>
      </c>
      <c r="AT307" s="1511"/>
      <c r="AU307" s="1511"/>
      <c r="AV307" s="1642"/>
      <c r="AW307" s="1511"/>
      <c r="AX307" s="1511"/>
      <c r="AY307" s="1511"/>
      <c r="AZ307" s="1511"/>
      <c r="BA307" s="1511"/>
      <c r="BB307" s="1511"/>
      <c r="BC307" s="1511"/>
      <c r="BD307" s="1511"/>
      <c r="BE307" s="1511"/>
      <c r="BF307" s="1511"/>
      <c r="BG307" s="1511"/>
      <c r="BH307" s="1511"/>
      <c r="BI307" s="1511"/>
      <c r="BJ307" s="1511"/>
      <c r="BK307" s="1511"/>
      <c r="BL307" s="1511"/>
      <c r="BM307" s="1511"/>
      <c r="BN307" s="1511"/>
    </row>
    <row r="308" spans="1:66" s="603" customFormat="1" ht="12.75" x14ac:dyDescent="0.2">
      <c r="A308" s="644"/>
      <c r="B308" s="197">
        <v>1840</v>
      </c>
      <c r="C308" s="1511">
        <f t="shared" si="60"/>
        <v>115134</v>
      </c>
      <c r="D308" s="1511">
        <f t="shared" si="60"/>
        <v>67738.701556489323</v>
      </c>
      <c r="E308" s="1511">
        <f t="shared" si="60"/>
        <v>17199.134875371292</v>
      </c>
      <c r="F308" s="1511">
        <f t="shared" si="60"/>
        <v>26913.391179468243</v>
      </c>
      <c r="G308" s="1511">
        <f t="shared" si="60"/>
        <v>0</v>
      </c>
      <c r="H308" s="1511">
        <f t="shared" si="60"/>
        <v>0</v>
      </c>
      <c r="I308" s="1511">
        <f t="shared" si="60"/>
        <v>0</v>
      </c>
      <c r="J308" s="1511">
        <f t="shared" si="60"/>
        <v>2766.277924641282</v>
      </c>
      <c r="K308" s="1511">
        <f t="shared" si="60"/>
        <v>282.60523135358483</v>
      </c>
      <c r="L308" s="1511">
        <f t="shared" si="60"/>
        <v>233.88923267627644</v>
      </c>
      <c r="M308" s="1511">
        <f t="shared" si="61"/>
        <v>0</v>
      </c>
      <c r="N308" s="1511">
        <f t="shared" si="61"/>
        <v>0</v>
      </c>
      <c r="O308" s="1511">
        <f t="shared" si="61"/>
        <v>0</v>
      </c>
      <c r="P308" s="1511">
        <f t="shared" si="61"/>
        <v>0</v>
      </c>
      <c r="Q308" s="1511">
        <f t="shared" si="61"/>
        <v>0</v>
      </c>
      <c r="R308" s="1511">
        <f t="shared" si="61"/>
        <v>0</v>
      </c>
      <c r="S308" s="1511">
        <f t="shared" si="61"/>
        <v>0</v>
      </c>
      <c r="T308" s="1511">
        <f t="shared" si="61"/>
        <v>0</v>
      </c>
      <c r="U308" s="1511">
        <f t="shared" si="61"/>
        <v>0</v>
      </c>
      <c r="V308" s="1511">
        <f t="shared" si="61"/>
        <v>0</v>
      </c>
      <c r="W308" s="1511">
        <f t="shared" si="62"/>
        <v>0</v>
      </c>
      <c r="X308" s="1511">
        <f t="shared" si="62"/>
        <v>115134</v>
      </c>
      <c r="Y308" s="1511">
        <f t="shared" si="62"/>
        <v>0</v>
      </c>
      <c r="Z308" s="1511">
        <f t="shared" si="62"/>
        <v>0</v>
      </c>
      <c r="AA308" s="1511">
        <f t="shared" si="62"/>
        <v>0</v>
      </c>
      <c r="AB308" s="1511">
        <f t="shared" si="62"/>
        <v>0</v>
      </c>
      <c r="AC308" s="1511">
        <f t="shared" si="62"/>
        <v>0</v>
      </c>
      <c r="AD308" s="1511">
        <f t="shared" si="62"/>
        <v>0</v>
      </c>
      <c r="AE308" s="1511">
        <f t="shared" si="62"/>
        <v>0</v>
      </c>
      <c r="AF308" s="1511">
        <f t="shared" si="62"/>
        <v>0</v>
      </c>
      <c r="AG308" s="1511">
        <f t="shared" si="63"/>
        <v>0</v>
      </c>
      <c r="AH308" s="1511">
        <f t="shared" si="63"/>
        <v>0</v>
      </c>
      <c r="AI308" s="1511">
        <f t="shared" si="63"/>
        <v>0</v>
      </c>
      <c r="AJ308" s="1511">
        <f t="shared" si="63"/>
        <v>0</v>
      </c>
      <c r="AK308" s="1511">
        <f t="shared" si="63"/>
        <v>0</v>
      </c>
      <c r="AL308" s="1511">
        <f t="shared" si="63"/>
        <v>0</v>
      </c>
      <c r="AM308" s="1511">
        <f t="shared" si="63"/>
        <v>0</v>
      </c>
      <c r="AN308" s="1511">
        <f t="shared" si="63"/>
        <v>0</v>
      </c>
      <c r="AO308" s="1511">
        <f t="shared" si="63"/>
        <v>0</v>
      </c>
      <c r="AP308" s="1511">
        <f t="shared" si="63"/>
        <v>0</v>
      </c>
      <c r="AQ308" s="1511">
        <f t="shared" si="63"/>
        <v>0</v>
      </c>
      <c r="AR308" s="1511">
        <f t="shared" si="63"/>
        <v>0</v>
      </c>
      <c r="AS308" s="1511">
        <f t="shared" si="63"/>
        <v>0</v>
      </c>
      <c r="AT308" s="1511"/>
      <c r="AU308" s="1511"/>
      <c r="AV308" s="1642"/>
      <c r="AW308" s="1511"/>
      <c r="AX308" s="1511"/>
      <c r="AY308" s="1511"/>
      <c r="AZ308" s="1511"/>
      <c r="BA308" s="1511"/>
      <c r="BB308" s="1511"/>
      <c r="BC308" s="1511"/>
      <c r="BD308" s="1511"/>
      <c r="BE308" s="1511"/>
      <c r="BF308" s="1511"/>
      <c r="BG308" s="1511"/>
      <c r="BH308" s="1511"/>
      <c r="BI308" s="1511"/>
      <c r="BJ308" s="1511"/>
      <c r="BK308" s="1511"/>
      <c r="BL308" s="1511"/>
      <c r="BM308" s="1511"/>
      <c r="BN308" s="1511"/>
    </row>
    <row r="309" spans="1:66" s="603" customFormat="1" ht="12.75" x14ac:dyDescent="0.2">
      <c r="A309" s="644"/>
      <c r="B309" s="197">
        <v>1845</v>
      </c>
      <c r="C309" s="1511">
        <f t="shared" si="60"/>
        <v>55578.000000000007</v>
      </c>
      <c r="D309" s="1511">
        <f t="shared" si="60"/>
        <v>32453.053051555376</v>
      </c>
      <c r="E309" s="1511">
        <f t="shared" si="60"/>
        <v>8407.3614933684676</v>
      </c>
      <c r="F309" s="1511">
        <f t="shared" si="60"/>
        <v>12481.85186143894</v>
      </c>
      <c r="G309" s="1511">
        <f t="shared" si="60"/>
        <v>0</v>
      </c>
      <c r="H309" s="1511">
        <f t="shared" si="60"/>
        <v>0</v>
      </c>
      <c r="I309" s="1511">
        <f t="shared" si="60"/>
        <v>0</v>
      </c>
      <c r="J309" s="1511">
        <f t="shared" si="60"/>
        <v>1996.2210753676536</v>
      </c>
      <c r="K309" s="1511">
        <f t="shared" si="60"/>
        <v>130.93046288680611</v>
      </c>
      <c r="L309" s="1511">
        <f t="shared" si="60"/>
        <v>108.58205538276557</v>
      </c>
      <c r="M309" s="1511">
        <f t="shared" si="61"/>
        <v>0</v>
      </c>
      <c r="N309" s="1511">
        <f t="shared" si="61"/>
        <v>0</v>
      </c>
      <c r="O309" s="1511">
        <f t="shared" si="61"/>
        <v>0</v>
      </c>
      <c r="P309" s="1511">
        <f t="shared" si="61"/>
        <v>0</v>
      </c>
      <c r="Q309" s="1511">
        <f t="shared" si="61"/>
        <v>0</v>
      </c>
      <c r="R309" s="1511">
        <f t="shared" si="61"/>
        <v>0</v>
      </c>
      <c r="S309" s="1511">
        <f t="shared" si="61"/>
        <v>0</v>
      </c>
      <c r="T309" s="1511">
        <f t="shared" si="61"/>
        <v>0</v>
      </c>
      <c r="U309" s="1511">
        <f t="shared" si="61"/>
        <v>0</v>
      </c>
      <c r="V309" s="1511">
        <f t="shared" si="61"/>
        <v>0</v>
      </c>
      <c r="W309" s="1511">
        <f t="shared" si="62"/>
        <v>0</v>
      </c>
      <c r="X309" s="1511">
        <f t="shared" si="62"/>
        <v>55578.000000000007</v>
      </c>
      <c r="Y309" s="1511">
        <f t="shared" si="62"/>
        <v>0</v>
      </c>
      <c r="Z309" s="1511">
        <f t="shared" si="62"/>
        <v>0</v>
      </c>
      <c r="AA309" s="1511">
        <f t="shared" si="62"/>
        <v>0</v>
      </c>
      <c r="AB309" s="1511">
        <f t="shared" si="62"/>
        <v>0</v>
      </c>
      <c r="AC309" s="1511">
        <f t="shared" si="62"/>
        <v>0</v>
      </c>
      <c r="AD309" s="1511">
        <f t="shared" si="62"/>
        <v>0</v>
      </c>
      <c r="AE309" s="1511">
        <f t="shared" si="62"/>
        <v>0</v>
      </c>
      <c r="AF309" s="1511">
        <f t="shared" si="62"/>
        <v>0</v>
      </c>
      <c r="AG309" s="1511">
        <f t="shared" si="63"/>
        <v>0</v>
      </c>
      <c r="AH309" s="1511">
        <f t="shared" si="63"/>
        <v>0</v>
      </c>
      <c r="AI309" s="1511">
        <f t="shared" si="63"/>
        <v>0</v>
      </c>
      <c r="AJ309" s="1511">
        <f t="shared" si="63"/>
        <v>0</v>
      </c>
      <c r="AK309" s="1511">
        <f t="shared" si="63"/>
        <v>0</v>
      </c>
      <c r="AL309" s="1511">
        <f t="shared" si="63"/>
        <v>0</v>
      </c>
      <c r="AM309" s="1511">
        <f t="shared" si="63"/>
        <v>0</v>
      </c>
      <c r="AN309" s="1511">
        <f t="shared" si="63"/>
        <v>0</v>
      </c>
      <c r="AO309" s="1511">
        <f t="shared" si="63"/>
        <v>0</v>
      </c>
      <c r="AP309" s="1511">
        <f t="shared" si="63"/>
        <v>0</v>
      </c>
      <c r="AQ309" s="1511">
        <f t="shared" si="63"/>
        <v>0</v>
      </c>
      <c r="AR309" s="1511">
        <f t="shared" si="63"/>
        <v>0</v>
      </c>
      <c r="AS309" s="1511">
        <f t="shared" si="63"/>
        <v>0</v>
      </c>
      <c r="AT309" s="1511"/>
      <c r="AU309" s="1511"/>
      <c r="AV309" s="1642"/>
      <c r="AW309" s="1511"/>
      <c r="AX309" s="1511"/>
      <c r="AY309" s="1511"/>
      <c r="AZ309" s="1511"/>
      <c r="BA309" s="1511"/>
      <c r="BB309" s="1511"/>
      <c r="BC309" s="1511"/>
      <c r="BD309" s="1511"/>
      <c r="BE309" s="1511"/>
      <c r="BF309" s="1511"/>
      <c r="BG309" s="1511"/>
      <c r="BH309" s="1511"/>
      <c r="BI309" s="1511"/>
      <c r="BJ309" s="1511"/>
      <c r="BK309" s="1511"/>
      <c r="BL309" s="1511"/>
      <c r="BM309" s="1511"/>
      <c r="BN309" s="1511"/>
    </row>
    <row r="310" spans="1:66" s="603" customFormat="1" ht="12.75" x14ac:dyDescent="0.2">
      <c r="A310" s="644"/>
      <c r="B310" s="197">
        <v>1850</v>
      </c>
      <c r="C310" s="1511">
        <f t="shared" si="60"/>
        <v>439397.99999999994</v>
      </c>
      <c r="D310" s="1511">
        <f t="shared" si="60"/>
        <v>263595.94864423457</v>
      </c>
      <c r="E310" s="1511">
        <f t="shared" si="60"/>
        <v>72075.908212160022</v>
      </c>
      <c r="F310" s="1511">
        <f t="shared" si="60"/>
        <v>96563.77930104571</v>
      </c>
      <c r="G310" s="1511">
        <f t="shared" si="60"/>
        <v>0</v>
      </c>
      <c r="H310" s="1511">
        <f t="shared" si="60"/>
        <v>0</v>
      </c>
      <c r="I310" s="1511">
        <f t="shared" si="60"/>
        <v>0</v>
      </c>
      <c r="J310" s="1511">
        <f t="shared" si="60"/>
        <v>5396.5347487097479</v>
      </c>
      <c r="K310" s="1511">
        <f t="shared" si="60"/>
        <v>962.4624005162965</v>
      </c>
      <c r="L310" s="1511">
        <f t="shared" si="60"/>
        <v>803.36669333359384</v>
      </c>
      <c r="M310" s="1511">
        <f t="shared" si="61"/>
        <v>0</v>
      </c>
      <c r="N310" s="1511">
        <f t="shared" si="61"/>
        <v>0</v>
      </c>
      <c r="O310" s="1511">
        <f t="shared" si="61"/>
        <v>0</v>
      </c>
      <c r="P310" s="1511">
        <f t="shared" si="61"/>
        <v>0</v>
      </c>
      <c r="Q310" s="1511">
        <f t="shared" si="61"/>
        <v>0</v>
      </c>
      <c r="R310" s="1511">
        <f t="shared" si="61"/>
        <v>0</v>
      </c>
      <c r="S310" s="1511">
        <f t="shared" si="61"/>
        <v>0</v>
      </c>
      <c r="T310" s="1511">
        <f t="shared" si="61"/>
        <v>0</v>
      </c>
      <c r="U310" s="1511">
        <f t="shared" si="61"/>
        <v>0</v>
      </c>
      <c r="V310" s="1511">
        <f t="shared" si="61"/>
        <v>0</v>
      </c>
      <c r="W310" s="1511">
        <f t="shared" si="62"/>
        <v>0</v>
      </c>
      <c r="X310" s="1511">
        <f t="shared" si="62"/>
        <v>439397.99999999994</v>
      </c>
      <c r="Y310" s="1511">
        <f t="shared" si="62"/>
        <v>0</v>
      </c>
      <c r="Z310" s="1511">
        <f t="shared" si="62"/>
        <v>0</v>
      </c>
      <c r="AA310" s="1511">
        <f t="shared" si="62"/>
        <v>0</v>
      </c>
      <c r="AB310" s="1511">
        <f t="shared" si="62"/>
        <v>0</v>
      </c>
      <c r="AC310" s="1511">
        <f t="shared" si="62"/>
        <v>0</v>
      </c>
      <c r="AD310" s="1511">
        <f t="shared" si="62"/>
        <v>0</v>
      </c>
      <c r="AE310" s="1511">
        <f t="shared" si="62"/>
        <v>0</v>
      </c>
      <c r="AF310" s="1511">
        <f t="shared" si="62"/>
        <v>0</v>
      </c>
      <c r="AG310" s="1511">
        <f t="shared" si="63"/>
        <v>0</v>
      </c>
      <c r="AH310" s="1511">
        <f t="shared" si="63"/>
        <v>0</v>
      </c>
      <c r="AI310" s="1511">
        <f t="shared" si="63"/>
        <v>0</v>
      </c>
      <c r="AJ310" s="1511">
        <f t="shared" si="63"/>
        <v>0</v>
      </c>
      <c r="AK310" s="1511">
        <f t="shared" si="63"/>
        <v>0</v>
      </c>
      <c r="AL310" s="1511">
        <f t="shared" si="63"/>
        <v>0</v>
      </c>
      <c r="AM310" s="1511">
        <f t="shared" si="63"/>
        <v>0</v>
      </c>
      <c r="AN310" s="1511">
        <f t="shared" si="63"/>
        <v>0</v>
      </c>
      <c r="AO310" s="1511">
        <f t="shared" si="63"/>
        <v>0</v>
      </c>
      <c r="AP310" s="1511">
        <f t="shared" si="63"/>
        <v>0</v>
      </c>
      <c r="AQ310" s="1511">
        <f t="shared" si="63"/>
        <v>0</v>
      </c>
      <c r="AR310" s="1511">
        <f t="shared" si="63"/>
        <v>0</v>
      </c>
      <c r="AS310" s="1511">
        <f t="shared" si="63"/>
        <v>0</v>
      </c>
      <c r="AT310" s="1511"/>
      <c r="AU310" s="1511"/>
      <c r="AV310" s="1642"/>
      <c r="AW310" s="1511"/>
      <c r="AX310" s="1511"/>
      <c r="AY310" s="1511"/>
      <c r="AZ310" s="1511"/>
      <c r="BA310" s="1511"/>
      <c r="BB310" s="1511"/>
      <c r="BC310" s="1511"/>
      <c r="BD310" s="1511"/>
      <c r="BE310" s="1511"/>
      <c r="BF310" s="1511"/>
      <c r="BG310" s="1511"/>
      <c r="BH310" s="1511"/>
      <c r="BI310" s="1511"/>
      <c r="BJ310" s="1511"/>
      <c r="BK310" s="1511"/>
      <c r="BL310" s="1511"/>
      <c r="BM310" s="1511"/>
      <c r="BN310" s="1511"/>
    </row>
    <row r="311" spans="1:66" s="603" customFormat="1" ht="12.75" x14ac:dyDescent="0.2">
      <c r="A311" s="644"/>
      <c r="B311" s="197">
        <v>1855</v>
      </c>
      <c r="C311" s="1511">
        <f t="shared" si="60"/>
        <v>453380</v>
      </c>
      <c r="D311" s="1511">
        <f t="shared" si="60"/>
        <v>453380</v>
      </c>
      <c r="E311" s="1511">
        <f t="shared" si="60"/>
        <v>0</v>
      </c>
      <c r="F311" s="1511">
        <f t="shared" si="60"/>
        <v>0</v>
      </c>
      <c r="G311" s="1511">
        <f t="shared" si="60"/>
        <v>0</v>
      </c>
      <c r="H311" s="1511">
        <f t="shared" si="60"/>
        <v>0</v>
      </c>
      <c r="I311" s="1511">
        <f t="shared" si="60"/>
        <v>0</v>
      </c>
      <c r="J311" s="1511">
        <f t="shared" si="60"/>
        <v>0</v>
      </c>
      <c r="K311" s="1511">
        <f t="shared" si="60"/>
        <v>0</v>
      </c>
      <c r="L311" s="1511">
        <f t="shared" si="60"/>
        <v>0</v>
      </c>
      <c r="M311" s="1511">
        <f t="shared" si="61"/>
        <v>0</v>
      </c>
      <c r="N311" s="1511">
        <f t="shared" si="61"/>
        <v>0</v>
      </c>
      <c r="O311" s="1511">
        <f t="shared" si="61"/>
        <v>0</v>
      </c>
      <c r="P311" s="1511">
        <f t="shared" si="61"/>
        <v>0</v>
      </c>
      <c r="Q311" s="1511">
        <f t="shared" si="61"/>
        <v>0</v>
      </c>
      <c r="R311" s="1511">
        <f t="shared" si="61"/>
        <v>0</v>
      </c>
      <c r="S311" s="1511">
        <f t="shared" si="61"/>
        <v>0</v>
      </c>
      <c r="T311" s="1511">
        <f t="shared" si="61"/>
        <v>0</v>
      </c>
      <c r="U311" s="1511">
        <f t="shared" si="61"/>
        <v>0</v>
      </c>
      <c r="V311" s="1511">
        <f t="shared" si="61"/>
        <v>0</v>
      </c>
      <c r="W311" s="1511">
        <f t="shared" si="62"/>
        <v>0</v>
      </c>
      <c r="X311" s="1511">
        <f t="shared" si="62"/>
        <v>453380</v>
      </c>
      <c r="Y311" s="1511">
        <f t="shared" si="62"/>
        <v>0</v>
      </c>
      <c r="Z311" s="1511">
        <f t="shared" si="62"/>
        <v>0</v>
      </c>
      <c r="AA311" s="1511">
        <f t="shared" si="62"/>
        <v>0</v>
      </c>
      <c r="AB311" s="1511">
        <f t="shared" si="62"/>
        <v>0</v>
      </c>
      <c r="AC311" s="1511">
        <f t="shared" si="62"/>
        <v>0</v>
      </c>
      <c r="AD311" s="1511">
        <f t="shared" si="62"/>
        <v>0</v>
      </c>
      <c r="AE311" s="1511">
        <f t="shared" si="62"/>
        <v>0</v>
      </c>
      <c r="AF311" s="1511">
        <f t="shared" si="62"/>
        <v>0</v>
      </c>
      <c r="AG311" s="1511">
        <f t="shared" si="63"/>
        <v>0</v>
      </c>
      <c r="AH311" s="1511">
        <f t="shared" si="63"/>
        <v>0</v>
      </c>
      <c r="AI311" s="1511">
        <f t="shared" si="63"/>
        <v>0</v>
      </c>
      <c r="AJ311" s="1511">
        <f t="shared" si="63"/>
        <v>0</v>
      </c>
      <c r="AK311" s="1511">
        <f t="shared" si="63"/>
        <v>0</v>
      </c>
      <c r="AL311" s="1511">
        <f t="shared" si="63"/>
        <v>0</v>
      </c>
      <c r="AM311" s="1511">
        <f t="shared" si="63"/>
        <v>0</v>
      </c>
      <c r="AN311" s="1511">
        <f t="shared" si="63"/>
        <v>0</v>
      </c>
      <c r="AO311" s="1511">
        <f t="shared" si="63"/>
        <v>0</v>
      </c>
      <c r="AP311" s="1511">
        <f t="shared" si="63"/>
        <v>0</v>
      </c>
      <c r="AQ311" s="1511">
        <f t="shared" si="63"/>
        <v>0</v>
      </c>
      <c r="AR311" s="1511">
        <f t="shared" si="63"/>
        <v>0</v>
      </c>
      <c r="AS311" s="1511">
        <f t="shared" si="63"/>
        <v>0</v>
      </c>
      <c r="AT311" s="1511"/>
      <c r="AU311" s="1511"/>
      <c r="AV311" s="1642"/>
      <c r="AW311" s="1511"/>
      <c r="AX311" s="1511"/>
      <c r="AY311" s="1511"/>
      <c r="AZ311" s="1511"/>
      <c r="BA311" s="1511"/>
      <c r="BB311" s="1511"/>
      <c r="BC311" s="1511"/>
      <c r="BD311" s="1511"/>
      <c r="BE311" s="1511"/>
      <c r="BF311" s="1511"/>
      <c r="BG311" s="1511"/>
      <c r="BH311" s="1511"/>
      <c r="BI311" s="1511"/>
      <c r="BJ311" s="1511"/>
      <c r="BK311" s="1511"/>
      <c r="BL311" s="1511"/>
      <c r="BM311" s="1511"/>
      <c r="BN311" s="1511"/>
    </row>
    <row r="312" spans="1:66" s="603" customFormat="1" ht="12.75" x14ac:dyDescent="0.2">
      <c r="A312" s="644"/>
      <c r="B312" s="1520">
        <v>1860</v>
      </c>
      <c r="C312" s="1511">
        <f t="shared" si="60"/>
        <v>9304</v>
      </c>
      <c r="D312" s="1511">
        <f t="shared" si="60"/>
        <v>7174.1663576124283</v>
      </c>
      <c r="E312" s="1511">
        <f t="shared" si="60"/>
        <v>1728.6171667048241</v>
      </c>
      <c r="F312" s="1511">
        <f t="shared" si="60"/>
        <v>401.21647568274733</v>
      </c>
      <c r="G312" s="1511">
        <f t="shared" si="60"/>
        <v>0</v>
      </c>
      <c r="H312" s="1511">
        <f t="shared" si="60"/>
        <v>0</v>
      </c>
      <c r="I312" s="1511">
        <f t="shared" si="60"/>
        <v>0</v>
      </c>
      <c r="J312" s="1511">
        <f t="shared" si="60"/>
        <v>0</v>
      </c>
      <c r="K312" s="1511">
        <f t="shared" si="60"/>
        <v>0</v>
      </c>
      <c r="L312" s="1511">
        <f t="shared" si="60"/>
        <v>0</v>
      </c>
      <c r="M312" s="1511">
        <f t="shared" si="61"/>
        <v>0</v>
      </c>
      <c r="N312" s="1511">
        <f t="shared" si="61"/>
        <v>0</v>
      </c>
      <c r="O312" s="1511">
        <f t="shared" si="61"/>
        <v>0</v>
      </c>
      <c r="P312" s="1511">
        <f t="shared" si="61"/>
        <v>0</v>
      </c>
      <c r="Q312" s="1511">
        <f t="shared" si="61"/>
        <v>0</v>
      </c>
      <c r="R312" s="1511">
        <f t="shared" si="61"/>
        <v>0</v>
      </c>
      <c r="S312" s="1511">
        <f t="shared" si="61"/>
        <v>0</v>
      </c>
      <c r="T312" s="1511">
        <f t="shared" si="61"/>
        <v>0</v>
      </c>
      <c r="U312" s="1511">
        <f t="shared" si="61"/>
        <v>0</v>
      </c>
      <c r="V312" s="1511">
        <f t="shared" si="61"/>
        <v>0</v>
      </c>
      <c r="W312" s="1511">
        <f t="shared" si="62"/>
        <v>0</v>
      </c>
      <c r="X312" s="1511">
        <f t="shared" si="62"/>
        <v>9304</v>
      </c>
      <c r="Y312" s="1511">
        <f t="shared" si="62"/>
        <v>0</v>
      </c>
      <c r="Z312" s="1511">
        <f t="shared" si="62"/>
        <v>0</v>
      </c>
      <c r="AA312" s="1511">
        <f t="shared" si="62"/>
        <v>0</v>
      </c>
      <c r="AB312" s="1511">
        <f t="shared" si="62"/>
        <v>0</v>
      </c>
      <c r="AC312" s="1511">
        <f t="shared" si="62"/>
        <v>0</v>
      </c>
      <c r="AD312" s="1511">
        <f t="shared" si="62"/>
        <v>0</v>
      </c>
      <c r="AE312" s="1511">
        <f t="shared" si="62"/>
        <v>0</v>
      </c>
      <c r="AF312" s="1511">
        <f t="shared" si="62"/>
        <v>0</v>
      </c>
      <c r="AG312" s="1511">
        <f t="shared" si="63"/>
        <v>0</v>
      </c>
      <c r="AH312" s="1511">
        <f t="shared" si="63"/>
        <v>0</v>
      </c>
      <c r="AI312" s="1511">
        <f t="shared" si="63"/>
        <v>0</v>
      </c>
      <c r="AJ312" s="1511">
        <f t="shared" si="63"/>
        <v>0</v>
      </c>
      <c r="AK312" s="1511">
        <f t="shared" si="63"/>
        <v>0</v>
      </c>
      <c r="AL312" s="1511">
        <f t="shared" si="63"/>
        <v>0</v>
      </c>
      <c r="AM312" s="1511">
        <f t="shared" si="63"/>
        <v>0</v>
      </c>
      <c r="AN312" s="1511">
        <f t="shared" si="63"/>
        <v>0</v>
      </c>
      <c r="AO312" s="1511">
        <f t="shared" si="63"/>
        <v>0</v>
      </c>
      <c r="AP312" s="1511">
        <f t="shared" si="63"/>
        <v>0</v>
      </c>
      <c r="AQ312" s="1511">
        <f t="shared" si="63"/>
        <v>0</v>
      </c>
      <c r="AR312" s="1511">
        <f t="shared" si="63"/>
        <v>0</v>
      </c>
      <c r="AS312" s="1511">
        <f t="shared" si="63"/>
        <v>0</v>
      </c>
      <c r="AT312" s="1511"/>
      <c r="AU312" s="1511"/>
      <c r="AV312" s="1642"/>
      <c r="AW312" s="1511"/>
      <c r="AX312" s="1511"/>
      <c r="AY312" s="1511"/>
      <c r="AZ312" s="1511"/>
      <c r="BA312" s="1511"/>
      <c r="BB312" s="1511"/>
      <c r="BC312" s="1511"/>
      <c r="BD312" s="1511"/>
      <c r="BE312" s="1511"/>
      <c r="BF312" s="1511"/>
      <c r="BG312" s="1511"/>
      <c r="BH312" s="1511"/>
      <c r="BI312" s="1511"/>
      <c r="BJ312" s="1511"/>
      <c r="BK312" s="1511"/>
      <c r="BL312" s="1511"/>
      <c r="BM312" s="1511"/>
      <c r="BN312" s="1511"/>
    </row>
    <row r="313" spans="1:66" s="603" customFormat="1" ht="12.75" x14ac:dyDescent="0.2">
      <c r="A313" s="644"/>
      <c r="B313" s="1505" t="s">
        <v>108</v>
      </c>
      <c r="C313" s="1511">
        <f t="shared" ref="C313:L322" si="64">SUMIF($AV$180:$AV$252, $B313,C$180:C$252)</f>
        <v>3492676</v>
      </c>
      <c r="D313" s="1511">
        <f t="shared" si="64"/>
        <v>2121506.4885993376</v>
      </c>
      <c r="E313" s="1511">
        <f t="shared" si="64"/>
        <v>497987.59633459419</v>
      </c>
      <c r="F313" s="1511">
        <f t="shared" si="64"/>
        <v>805866.23127801809</v>
      </c>
      <c r="G313" s="1511">
        <f t="shared" si="64"/>
        <v>0</v>
      </c>
      <c r="H313" s="1511">
        <f t="shared" si="64"/>
        <v>0</v>
      </c>
      <c r="I313" s="1511">
        <f t="shared" si="64"/>
        <v>0</v>
      </c>
      <c r="J313" s="1511">
        <f t="shared" si="64"/>
        <v>55383.895083893607</v>
      </c>
      <c r="K313" s="1511">
        <f t="shared" si="64"/>
        <v>6497.5027006049913</v>
      </c>
      <c r="L313" s="1511">
        <f t="shared" si="64"/>
        <v>5434.2860035516278</v>
      </c>
      <c r="M313" s="1511">
        <f t="shared" ref="M313:V322" si="65">SUMIF($AV$180:$AV$252, $B313,M$180:M$252)</f>
        <v>0</v>
      </c>
      <c r="N313" s="1511">
        <f t="shared" si="65"/>
        <v>0</v>
      </c>
      <c r="O313" s="1511">
        <f t="shared" si="65"/>
        <v>0</v>
      </c>
      <c r="P313" s="1511">
        <f t="shared" si="65"/>
        <v>0</v>
      </c>
      <c r="Q313" s="1511">
        <f t="shared" si="65"/>
        <v>0</v>
      </c>
      <c r="R313" s="1511">
        <f t="shared" si="65"/>
        <v>0</v>
      </c>
      <c r="S313" s="1511">
        <f t="shared" si="65"/>
        <v>0</v>
      </c>
      <c r="T313" s="1511">
        <f t="shared" si="65"/>
        <v>0</v>
      </c>
      <c r="U313" s="1511">
        <f t="shared" si="65"/>
        <v>0</v>
      </c>
      <c r="V313" s="1511">
        <f t="shared" si="65"/>
        <v>0</v>
      </c>
      <c r="W313" s="1511">
        <f t="shared" ref="W313:AF322" si="66">SUMIF($AV$180:$AV$252, $B313,W$180:W$252)</f>
        <v>0</v>
      </c>
      <c r="X313" s="1511">
        <f t="shared" si="66"/>
        <v>3492676</v>
      </c>
      <c r="Y313" s="1511">
        <f t="shared" si="66"/>
        <v>0</v>
      </c>
      <c r="Z313" s="1511">
        <f t="shared" si="66"/>
        <v>0</v>
      </c>
      <c r="AA313" s="1511">
        <f t="shared" si="66"/>
        <v>0</v>
      </c>
      <c r="AB313" s="1511">
        <f t="shared" si="66"/>
        <v>0</v>
      </c>
      <c r="AC313" s="1511">
        <f t="shared" si="66"/>
        <v>0</v>
      </c>
      <c r="AD313" s="1511">
        <f t="shared" si="66"/>
        <v>0</v>
      </c>
      <c r="AE313" s="1511">
        <f t="shared" si="66"/>
        <v>0</v>
      </c>
      <c r="AF313" s="1511">
        <f t="shared" si="66"/>
        <v>0</v>
      </c>
      <c r="AG313" s="1511">
        <f t="shared" ref="AG313:AS322" si="67">SUMIF($AV$180:$AV$252, $B313,AG$180:AG$252)</f>
        <v>0</v>
      </c>
      <c r="AH313" s="1511">
        <f t="shared" si="67"/>
        <v>0</v>
      </c>
      <c r="AI313" s="1511">
        <f t="shared" si="67"/>
        <v>0</v>
      </c>
      <c r="AJ313" s="1511">
        <f t="shared" si="67"/>
        <v>0</v>
      </c>
      <c r="AK313" s="1511">
        <f t="shared" si="67"/>
        <v>0</v>
      </c>
      <c r="AL313" s="1511">
        <f t="shared" si="67"/>
        <v>0</v>
      </c>
      <c r="AM313" s="1511">
        <f t="shared" si="67"/>
        <v>0</v>
      </c>
      <c r="AN313" s="1511">
        <f t="shared" si="67"/>
        <v>0</v>
      </c>
      <c r="AO313" s="1511">
        <f t="shared" si="67"/>
        <v>0</v>
      </c>
      <c r="AP313" s="1511">
        <f t="shared" si="67"/>
        <v>0</v>
      </c>
      <c r="AQ313" s="1511">
        <f t="shared" si="67"/>
        <v>0</v>
      </c>
      <c r="AR313" s="1511">
        <f t="shared" si="67"/>
        <v>0</v>
      </c>
      <c r="AS313" s="1511">
        <f t="shared" si="67"/>
        <v>0</v>
      </c>
      <c r="AT313" s="1511"/>
      <c r="AU313" s="1511"/>
      <c r="AV313" s="1642"/>
      <c r="AW313" s="1511"/>
      <c r="AX313" s="1511"/>
      <c r="AY313" s="1511"/>
      <c r="AZ313" s="1511"/>
      <c r="BA313" s="1511"/>
      <c r="BB313" s="1511"/>
      <c r="BC313" s="1511"/>
      <c r="BD313" s="1511"/>
      <c r="BE313" s="1511"/>
      <c r="BF313" s="1511"/>
      <c r="BG313" s="1511"/>
      <c r="BH313" s="1511"/>
      <c r="BI313" s="1511"/>
      <c r="BJ313" s="1511"/>
      <c r="BK313" s="1511"/>
      <c r="BL313" s="1511"/>
      <c r="BM313" s="1511"/>
      <c r="BN313" s="1511"/>
    </row>
    <row r="314" spans="1:66" s="603" customFormat="1" ht="12.75" x14ac:dyDescent="0.2">
      <c r="A314" s="644"/>
      <c r="B314" s="197" t="s">
        <v>504</v>
      </c>
      <c r="C314" s="1511">
        <f t="shared" si="64"/>
        <v>1378598</v>
      </c>
      <c r="D314" s="1511">
        <f t="shared" si="64"/>
        <v>807159.2691318444</v>
      </c>
      <c r="E314" s="1511">
        <f t="shared" si="64"/>
        <v>206074.61716194154</v>
      </c>
      <c r="F314" s="1511">
        <f t="shared" si="64"/>
        <v>337763.12212823686</v>
      </c>
      <c r="G314" s="1511">
        <f t="shared" si="64"/>
        <v>0</v>
      </c>
      <c r="H314" s="1511">
        <f t="shared" si="64"/>
        <v>0</v>
      </c>
      <c r="I314" s="1511">
        <f t="shared" si="64"/>
        <v>0</v>
      </c>
      <c r="J314" s="1511">
        <f t="shared" si="64"/>
        <v>21500.296564645218</v>
      </c>
      <c r="K314" s="1511">
        <f t="shared" si="64"/>
        <v>3337.2365590962991</v>
      </c>
      <c r="L314" s="1511">
        <f t="shared" si="64"/>
        <v>2763.4584542357561</v>
      </c>
      <c r="M314" s="1511">
        <f t="shared" si="65"/>
        <v>0</v>
      </c>
      <c r="N314" s="1511">
        <f t="shared" si="65"/>
        <v>0</v>
      </c>
      <c r="O314" s="1511">
        <f t="shared" si="65"/>
        <v>0</v>
      </c>
      <c r="P314" s="1511">
        <f t="shared" si="65"/>
        <v>0</v>
      </c>
      <c r="Q314" s="1511">
        <f t="shared" si="65"/>
        <v>0</v>
      </c>
      <c r="R314" s="1511">
        <f t="shared" si="65"/>
        <v>0</v>
      </c>
      <c r="S314" s="1511">
        <f t="shared" si="65"/>
        <v>0</v>
      </c>
      <c r="T314" s="1511">
        <f t="shared" si="65"/>
        <v>0</v>
      </c>
      <c r="U314" s="1511">
        <f t="shared" si="65"/>
        <v>0</v>
      </c>
      <c r="V314" s="1511">
        <f t="shared" si="65"/>
        <v>0</v>
      </c>
      <c r="W314" s="1511">
        <f t="shared" si="66"/>
        <v>0</v>
      </c>
      <c r="X314" s="1511">
        <f t="shared" si="66"/>
        <v>1378598</v>
      </c>
      <c r="Y314" s="1511">
        <f t="shared" si="66"/>
        <v>0</v>
      </c>
      <c r="Z314" s="1511">
        <f t="shared" si="66"/>
        <v>0</v>
      </c>
      <c r="AA314" s="1511">
        <f t="shared" si="66"/>
        <v>0</v>
      </c>
      <c r="AB314" s="1511">
        <f t="shared" si="66"/>
        <v>0</v>
      </c>
      <c r="AC314" s="1511">
        <f t="shared" si="66"/>
        <v>0</v>
      </c>
      <c r="AD314" s="1511">
        <f t="shared" si="66"/>
        <v>0</v>
      </c>
      <c r="AE314" s="1511">
        <f t="shared" si="66"/>
        <v>0</v>
      </c>
      <c r="AF314" s="1511">
        <f t="shared" si="66"/>
        <v>0</v>
      </c>
      <c r="AG314" s="1511">
        <f t="shared" si="67"/>
        <v>0</v>
      </c>
      <c r="AH314" s="1511">
        <f t="shared" si="67"/>
        <v>0</v>
      </c>
      <c r="AI314" s="1511">
        <f t="shared" si="67"/>
        <v>0</v>
      </c>
      <c r="AJ314" s="1511">
        <f t="shared" si="67"/>
        <v>0</v>
      </c>
      <c r="AK314" s="1511">
        <f t="shared" si="67"/>
        <v>0</v>
      </c>
      <c r="AL314" s="1511">
        <f t="shared" si="67"/>
        <v>0</v>
      </c>
      <c r="AM314" s="1511">
        <f t="shared" si="67"/>
        <v>0</v>
      </c>
      <c r="AN314" s="1511">
        <f t="shared" si="67"/>
        <v>0</v>
      </c>
      <c r="AO314" s="1511">
        <f t="shared" si="67"/>
        <v>0</v>
      </c>
      <c r="AP314" s="1511">
        <f t="shared" si="67"/>
        <v>0</v>
      </c>
      <c r="AQ314" s="1511">
        <f t="shared" si="67"/>
        <v>0</v>
      </c>
      <c r="AR314" s="1511">
        <f t="shared" si="67"/>
        <v>0</v>
      </c>
      <c r="AS314" s="1511">
        <f t="shared" si="67"/>
        <v>0</v>
      </c>
      <c r="AT314" s="1511"/>
      <c r="AU314" s="1511"/>
      <c r="AV314" s="1642"/>
      <c r="AW314" s="1511"/>
      <c r="AX314" s="1511"/>
      <c r="AY314" s="1511"/>
      <c r="AZ314" s="1511"/>
      <c r="BA314" s="1511"/>
      <c r="BB314" s="1511"/>
      <c r="BC314" s="1511"/>
      <c r="BD314" s="1511"/>
      <c r="BE314" s="1511"/>
      <c r="BF314" s="1511"/>
      <c r="BG314" s="1511"/>
      <c r="BH314" s="1511"/>
      <c r="BI314" s="1511"/>
      <c r="BJ314" s="1511"/>
      <c r="BK314" s="1511"/>
      <c r="BL314" s="1511"/>
      <c r="BM314" s="1511"/>
      <c r="BN314" s="1511"/>
    </row>
    <row r="315" spans="1:66" s="603" customFormat="1" ht="12.75" x14ac:dyDescent="0.2">
      <c r="A315" s="644"/>
      <c r="B315" s="197" t="s">
        <v>505</v>
      </c>
      <c r="C315" s="1511">
        <f t="shared" si="64"/>
        <v>22614</v>
      </c>
      <c r="D315" s="1511">
        <f t="shared" si="64"/>
        <v>13203.9078588917</v>
      </c>
      <c r="E315" s="1511">
        <f t="shared" si="64"/>
        <v>3413.1227384077474</v>
      </c>
      <c r="F315" s="1511">
        <f t="shared" si="64"/>
        <v>5256.1639517231661</v>
      </c>
      <c r="G315" s="1511">
        <f t="shared" si="64"/>
        <v>0</v>
      </c>
      <c r="H315" s="1511">
        <f t="shared" si="64"/>
        <v>0</v>
      </c>
      <c r="I315" s="1511">
        <f t="shared" si="64"/>
        <v>0</v>
      </c>
      <c r="J315" s="1511">
        <f t="shared" si="64"/>
        <v>643.00085894458061</v>
      </c>
      <c r="K315" s="1511">
        <f t="shared" si="64"/>
        <v>53.470887670907914</v>
      </c>
      <c r="L315" s="1511">
        <f t="shared" si="64"/>
        <v>44.333704361898981</v>
      </c>
      <c r="M315" s="1511">
        <f t="shared" si="65"/>
        <v>0</v>
      </c>
      <c r="N315" s="1511">
        <f t="shared" si="65"/>
        <v>0</v>
      </c>
      <c r="O315" s="1511">
        <f t="shared" si="65"/>
        <v>0</v>
      </c>
      <c r="P315" s="1511">
        <f t="shared" si="65"/>
        <v>0</v>
      </c>
      <c r="Q315" s="1511">
        <f t="shared" si="65"/>
        <v>0</v>
      </c>
      <c r="R315" s="1511">
        <f t="shared" si="65"/>
        <v>0</v>
      </c>
      <c r="S315" s="1511">
        <f t="shared" si="65"/>
        <v>0</v>
      </c>
      <c r="T315" s="1511">
        <f t="shared" si="65"/>
        <v>0</v>
      </c>
      <c r="U315" s="1511">
        <f t="shared" si="65"/>
        <v>0</v>
      </c>
      <c r="V315" s="1511">
        <f t="shared" si="65"/>
        <v>0</v>
      </c>
      <c r="W315" s="1511">
        <f t="shared" si="66"/>
        <v>0</v>
      </c>
      <c r="X315" s="1511">
        <f t="shared" si="66"/>
        <v>22614</v>
      </c>
      <c r="Y315" s="1511">
        <f t="shared" si="66"/>
        <v>0</v>
      </c>
      <c r="Z315" s="1511">
        <f t="shared" si="66"/>
        <v>0</v>
      </c>
      <c r="AA315" s="1511">
        <f t="shared" si="66"/>
        <v>0</v>
      </c>
      <c r="AB315" s="1511">
        <f t="shared" si="66"/>
        <v>0</v>
      </c>
      <c r="AC315" s="1511">
        <f t="shared" si="66"/>
        <v>0</v>
      </c>
      <c r="AD315" s="1511">
        <f t="shared" si="66"/>
        <v>0</v>
      </c>
      <c r="AE315" s="1511">
        <f t="shared" si="66"/>
        <v>0</v>
      </c>
      <c r="AF315" s="1511">
        <f t="shared" si="66"/>
        <v>0</v>
      </c>
      <c r="AG315" s="1511">
        <f t="shared" si="67"/>
        <v>0</v>
      </c>
      <c r="AH315" s="1511">
        <f t="shared" si="67"/>
        <v>0</v>
      </c>
      <c r="AI315" s="1511">
        <f t="shared" si="67"/>
        <v>0</v>
      </c>
      <c r="AJ315" s="1511">
        <f t="shared" si="67"/>
        <v>0</v>
      </c>
      <c r="AK315" s="1511">
        <f t="shared" si="67"/>
        <v>0</v>
      </c>
      <c r="AL315" s="1511">
        <f t="shared" si="67"/>
        <v>0</v>
      </c>
      <c r="AM315" s="1511">
        <f t="shared" si="67"/>
        <v>0</v>
      </c>
      <c r="AN315" s="1511">
        <f t="shared" si="67"/>
        <v>0</v>
      </c>
      <c r="AO315" s="1511">
        <f t="shared" si="67"/>
        <v>0</v>
      </c>
      <c r="AP315" s="1511">
        <f t="shared" si="67"/>
        <v>0</v>
      </c>
      <c r="AQ315" s="1511">
        <f t="shared" si="67"/>
        <v>0</v>
      </c>
      <c r="AR315" s="1511">
        <f t="shared" si="67"/>
        <v>0</v>
      </c>
      <c r="AS315" s="1511">
        <f t="shared" si="67"/>
        <v>0</v>
      </c>
      <c r="AT315" s="1511"/>
      <c r="AU315" s="1511"/>
      <c r="AV315" s="1642"/>
      <c r="AW315" s="1511"/>
      <c r="AX315" s="1511"/>
      <c r="AY315" s="1511"/>
      <c r="AZ315" s="1511"/>
      <c r="BA315" s="1511"/>
      <c r="BB315" s="1511"/>
      <c r="BC315" s="1511"/>
      <c r="BD315" s="1511"/>
      <c r="BE315" s="1511"/>
      <c r="BF315" s="1511"/>
      <c r="BG315" s="1511"/>
      <c r="BH315" s="1511"/>
      <c r="BI315" s="1511"/>
      <c r="BJ315" s="1511"/>
      <c r="BK315" s="1511"/>
      <c r="BL315" s="1511"/>
      <c r="BM315" s="1511"/>
      <c r="BN315" s="1511"/>
    </row>
    <row r="316" spans="1:66" s="603" customFormat="1" ht="12.75" x14ac:dyDescent="0.2">
      <c r="A316" s="644"/>
      <c r="B316" s="197" t="s">
        <v>1417</v>
      </c>
      <c r="C316" s="1511">
        <f t="shared" si="64"/>
        <v>0</v>
      </c>
      <c r="D316" s="1511">
        <f t="shared" si="64"/>
        <v>0</v>
      </c>
      <c r="E316" s="1511">
        <f t="shared" si="64"/>
        <v>0</v>
      </c>
      <c r="F316" s="1511">
        <f t="shared" si="64"/>
        <v>0</v>
      </c>
      <c r="G316" s="1511">
        <f t="shared" si="64"/>
        <v>0</v>
      </c>
      <c r="H316" s="1511">
        <f t="shared" si="64"/>
        <v>0</v>
      </c>
      <c r="I316" s="1511">
        <f t="shared" si="64"/>
        <v>0</v>
      </c>
      <c r="J316" s="1511">
        <f t="shared" si="64"/>
        <v>0</v>
      </c>
      <c r="K316" s="1511">
        <f t="shared" si="64"/>
        <v>0</v>
      </c>
      <c r="L316" s="1511">
        <f t="shared" si="64"/>
        <v>0</v>
      </c>
      <c r="M316" s="1511">
        <f t="shared" si="65"/>
        <v>0</v>
      </c>
      <c r="N316" s="1511">
        <f t="shared" si="65"/>
        <v>0</v>
      </c>
      <c r="O316" s="1511">
        <f t="shared" si="65"/>
        <v>0</v>
      </c>
      <c r="P316" s="1511">
        <f t="shared" si="65"/>
        <v>0</v>
      </c>
      <c r="Q316" s="1511">
        <f t="shared" si="65"/>
        <v>0</v>
      </c>
      <c r="R316" s="1511">
        <f t="shared" si="65"/>
        <v>0</v>
      </c>
      <c r="S316" s="1511">
        <f t="shared" si="65"/>
        <v>0</v>
      </c>
      <c r="T316" s="1511">
        <f t="shared" si="65"/>
        <v>0</v>
      </c>
      <c r="U316" s="1511">
        <f t="shared" si="65"/>
        <v>0</v>
      </c>
      <c r="V316" s="1511">
        <f t="shared" si="65"/>
        <v>0</v>
      </c>
      <c r="W316" s="1511">
        <f t="shared" si="66"/>
        <v>0</v>
      </c>
      <c r="X316" s="1511">
        <f t="shared" si="66"/>
        <v>0</v>
      </c>
      <c r="Y316" s="1511">
        <f t="shared" si="66"/>
        <v>0</v>
      </c>
      <c r="Z316" s="1511">
        <f t="shared" si="66"/>
        <v>0</v>
      </c>
      <c r="AA316" s="1511">
        <f t="shared" si="66"/>
        <v>0</v>
      </c>
      <c r="AB316" s="1511">
        <f t="shared" si="66"/>
        <v>0</v>
      </c>
      <c r="AC316" s="1511">
        <f t="shared" si="66"/>
        <v>0</v>
      </c>
      <c r="AD316" s="1511">
        <f t="shared" si="66"/>
        <v>0</v>
      </c>
      <c r="AE316" s="1511">
        <f t="shared" si="66"/>
        <v>0</v>
      </c>
      <c r="AF316" s="1511">
        <f t="shared" si="66"/>
        <v>0</v>
      </c>
      <c r="AG316" s="1511">
        <f t="shared" si="67"/>
        <v>0</v>
      </c>
      <c r="AH316" s="1511">
        <f t="shared" si="67"/>
        <v>0</v>
      </c>
      <c r="AI316" s="1511">
        <f t="shared" si="67"/>
        <v>0</v>
      </c>
      <c r="AJ316" s="1511">
        <f t="shared" si="67"/>
        <v>0</v>
      </c>
      <c r="AK316" s="1511">
        <f t="shared" si="67"/>
        <v>0</v>
      </c>
      <c r="AL316" s="1511">
        <f t="shared" si="67"/>
        <v>0</v>
      </c>
      <c r="AM316" s="1511">
        <f t="shared" si="67"/>
        <v>0</v>
      </c>
      <c r="AN316" s="1511">
        <f t="shared" si="67"/>
        <v>0</v>
      </c>
      <c r="AO316" s="1511">
        <f t="shared" si="67"/>
        <v>0</v>
      </c>
      <c r="AP316" s="1511">
        <f t="shared" si="67"/>
        <v>0</v>
      </c>
      <c r="AQ316" s="1511">
        <f t="shared" si="67"/>
        <v>0</v>
      </c>
      <c r="AR316" s="1511">
        <f t="shared" si="67"/>
        <v>0</v>
      </c>
      <c r="AS316" s="1511">
        <f t="shared" si="67"/>
        <v>0</v>
      </c>
      <c r="AT316" s="1511"/>
      <c r="AU316" s="1511"/>
      <c r="AV316" s="1642"/>
      <c r="AW316" s="1511"/>
      <c r="AX316" s="1511"/>
      <c r="AY316" s="1511"/>
      <c r="AZ316" s="1511"/>
      <c r="BA316" s="1511"/>
      <c r="BB316" s="1511"/>
      <c r="BC316" s="1511"/>
      <c r="BD316" s="1511"/>
      <c r="BE316" s="1511"/>
      <c r="BF316" s="1511"/>
      <c r="BG316" s="1511"/>
      <c r="BH316" s="1511"/>
      <c r="BI316" s="1511"/>
      <c r="BJ316" s="1511"/>
      <c r="BK316" s="1511"/>
      <c r="BL316" s="1511"/>
      <c r="BM316" s="1511"/>
      <c r="BN316" s="1511"/>
    </row>
    <row r="317" spans="1:66" s="603" customFormat="1" ht="12.75" x14ac:dyDescent="0.2">
      <c r="A317" s="644"/>
      <c r="B317" s="197" t="s">
        <v>1343</v>
      </c>
      <c r="C317" s="1511">
        <f t="shared" si="64"/>
        <v>250000.00000000003</v>
      </c>
      <c r="D317" s="1511">
        <f t="shared" si="64"/>
        <v>217206.34308764001</v>
      </c>
      <c r="E317" s="1511">
        <f t="shared" si="64"/>
        <v>24294.346365275196</v>
      </c>
      <c r="F317" s="1511">
        <f t="shared" si="64"/>
        <v>8381.5584419683273</v>
      </c>
      <c r="G317" s="1511">
        <f t="shared" si="64"/>
        <v>0</v>
      </c>
      <c r="H317" s="1511">
        <f t="shared" si="64"/>
        <v>0</v>
      </c>
      <c r="I317" s="1511">
        <f t="shared" si="64"/>
        <v>0</v>
      </c>
      <c r="J317" s="1511">
        <f t="shared" si="64"/>
        <v>0</v>
      </c>
      <c r="K317" s="1511">
        <f t="shared" si="64"/>
        <v>0.9385155153967214</v>
      </c>
      <c r="L317" s="1511">
        <f t="shared" si="64"/>
        <v>116.81358960110261</v>
      </c>
      <c r="M317" s="1511">
        <f t="shared" si="65"/>
        <v>0</v>
      </c>
      <c r="N317" s="1511">
        <f t="shared" si="65"/>
        <v>0</v>
      </c>
      <c r="O317" s="1511">
        <f t="shared" si="65"/>
        <v>0</v>
      </c>
      <c r="P317" s="1511">
        <f t="shared" si="65"/>
        <v>0</v>
      </c>
      <c r="Q317" s="1511">
        <f t="shared" si="65"/>
        <v>0</v>
      </c>
      <c r="R317" s="1511">
        <f t="shared" si="65"/>
        <v>0</v>
      </c>
      <c r="S317" s="1511">
        <f t="shared" si="65"/>
        <v>0</v>
      </c>
      <c r="T317" s="1511">
        <f t="shared" si="65"/>
        <v>0</v>
      </c>
      <c r="U317" s="1511">
        <f t="shared" si="65"/>
        <v>0</v>
      </c>
      <c r="V317" s="1511">
        <f t="shared" si="65"/>
        <v>0</v>
      </c>
      <c r="W317" s="1511">
        <f t="shared" si="66"/>
        <v>0</v>
      </c>
      <c r="X317" s="1511">
        <f t="shared" si="66"/>
        <v>250000.00000000003</v>
      </c>
      <c r="Y317" s="1511">
        <f t="shared" si="66"/>
        <v>0</v>
      </c>
      <c r="Z317" s="1511">
        <f t="shared" si="66"/>
        <v>0</v>
      </c>
      <c r="AA317" s="1511">
        <f t="shared" si="66"/>
        <v>0</v>
      </c>
      <c r="AB317" s="1511">
        <f t="shared" si="66"/>
        <v>0</v>
      </c>
      <c r="AC317" s="1511">
        <f t="shared" si="66"/>
        <v>0</v>
      </c>
      <c r="AD317" s="1511">
        <f t="shared" si="66"/>
        <v>0</v>
      </c>
      <c r="AE317" s="1511">
        <f t="shared" si="66"/>
        <v>0</v>
      </c>
      <c r="AF317" s="1511">
        <f t="shared" si="66"/>
        <v>0</v>
      </c>
      <c r="AG317" s="1511">
        <f t="shared" si="67"/>
        <v>0</v>
      </c>
      <c r="AH317" s="1511">
        <f t="shared" si="67"/>
        <v>0</v>
      </c>
      <c r="AI317" s="1511">
        <f t="shared" si="67"/>
        <v>0</v>
      </c>
      <c r="AJ317" s="1511">
        <f t="shared" si="67"/>
        <v>0</v>
      </c>
      <c r="AK317" s="1511">
        <f t="shared" si="67"/>
        <v>0</v>
      </c>
      <c r="AL317" s="1511">
        <f t="shared" si="67"/>
        <v>0</v>
      </c>
      <c r="AM317" s="1511">
        <f t="shared" si="67"/>
        <v>0</v>
      </c>
      <c r="AN317" s="1511">
        <f t="shared" si="67"/>
        <v>0</v>
      </c>
      <c r="AO317" s="1511">
        <f t="shared" si="67"/>
        <v>0</v>
      </c>
      <c r="AP317" s="1511">
        <f t="shared" si="67"/>
        <v>0</v>
      </c>
      <c r="AQ317" s="1511">
        <f t="shared" si="67"/>
        <v>0</v>
      </c>
      <c r="AR317" s="1511">
        <f t="shared" si="67"/>
        <v>0</v>
      </c>
      <c r="AS317" s="1511">
        <f t="shared" si="67"/>
        <v>0</v>
      </c>
      <c r="AT317" s="1511"/>
      <c r="AU317" s="1511"/>
      <c r="AV317" s="1642"/>
      <c r="AW317" s="1511"/>
      <c r="AX317" s="1511"/>
      <c r="AY317" s="1511"/>
      <c r="AZ317" s="1511"/>
      <c r="BA317" s="1511"/>
      <c r="BB317" s="1511"/>
      <c r="BC317" s="1511"/>
      <c r="BD317" s="1511"/>
      <c r="BE317" s="1511"/>
      <c r="BF317" s="1511"/>
      <c r="BG317" s="1511"/>
      <c r="BH317" s="1511"/>
      <c r="BI317" s="1511"/>
      <c r="BJ317" s="1511"/>
      <c r="BK317" s="1511"/>
      <c r="BL317" s="1511"/>
      <c r="BM317" s="1511"/>
      <c r="BN317" s="1511"/>
    </row>
    <row r="318" spans="1:66" s="603" customFormat="1" ht="12.75" x14ac:dyDescent="0.2">
      <c r="A318" s="644"/>
      <c r="B318" s="197" t="s">
        <v>268</v>
      </c>
      <c r="C318" s="1511">
        <f t="shared" si="64"/>
        <v>0</v>
      </c>
      <c r="D318" s="1511">
        <f t="shared" si="64"/>
        <v>0</v>
      </c>
      <c r="E318" s="1511">
        <f t="shared" si="64"/>
        <v>0</v>
      </c>
      <c r="F318" s="1511">
        <f t="shared" si="64"/>
        <v>0</v>
      </c>
      <c r="G318" s="1511">
        <f t="shared" si="64"/>
        <v>0</v>
      </c>
      <c r="H318" s="1511">
        <f t="shared" si="64"/>
        <v>0</v>
      </c>
      <c r="I318" s="1511">
        <f t="shared" si="64"/>
        <v>0</v>
      </c>
      <c r="J318" s="1511">
        <f t="shared" si="64"/>
        <v>0</v>
      </c>
      <c r="K318" s="1511">
        <f t="shared" si="64"/>
        <v>0</v>
      </c>
      <c r="L318" s="1511">
        <f t="shared" si="64"/>
        <v>0</v>
      </c>
      <c r="M318" s="1511">
        <f t="shared" si="65"/>
        <v>0</v>
      </c>
      <c r="N318" s="1511">
        <f t="shared" si="65"/>
        <v>0</v>
      </c>
      <c r="O318" s="1511">
        <f t="shared" si="65"/>
        <v>0</v>
      </c>
      <c r="P318" s="1511">
        <f t="shared" si="65"/>
        <v>0</v>
      </c>
      <c r="Q318" s="1511">
        <f t="shared" si="65"/>
        <v>0</v>
      </c>
      <c r="R318" s="1511">
        <f t="shared" si="65"/>
        <v>0</v>
      </c>
      <c r="S318" s="1511">
        <f t="shared" si="65"/>
        <v>0</v>
      </c>
      <c r="T318" s="1511">
        <f t="shared" si="65"/>
        <v>0</v>
      </c>
      <c r="U318" s="1511">
        <f t="shared" si="65"/>
        <v>0</v>
      </c>
      <c r="V318" s="1511">
        <f t="shared" si="65"/>
        <v>0</v>
      </c>
      <c r="W318" s="1511">
        <f t="shared" si="66"/>
        <v>0</v>
      </c>
      <c r="X318" s="1511">
        <f t="shared" si="66"/>
        <v>0</v>
      </c>
      <c r="Y318" s="1511">
        <f t="shared" si="66"/>
        <v>0</v>
      </c>
      <c r="Z318" s="1511">
        <f t="shared" si="66"/>
        <v>0</v>
      </c>
      <c r="AA318" s="1511">
        <f t="shared" si="66"/>
        <v>0</v>
      </c>
      <c r="AB318" s="1511">
        <f t="shared" si="66"/>
        <v>0</v>
      </c>
      <c r="AC318" s="1511">
        <f t="shared" si="66"/>
        <v>0</v>
      </c>
      <c r="AD318" s="1511">
        <f t="shared" si="66"/>
        <v>0</v>
      </c>
      <c r="AE318" s="1511">
        <f t="shared" si="66"/>
        <v>0</v>
      </c>
      <c r="AF318" s="1511">
        <f t="shared" si="66"/>
        <v>0</v>
      </c>
      <c r="AG318" s="1511">
        <f t="shared" si="67"/>
        <v>0</v>
      </c>
      <c r="AH318" s="1511">
        <f t="shared" si="67"/>
        <v>0</v>
      </c>
      <c r="AI318" s="1511">
        <f t="shared" si="67"/>
        <v>0</v>
      </c>
      <c r="AJ318" s="1511">
        <f t="shared" si="67"/>
        <v>0</v>
      </c>
      <c r="AK318" s="1511">
        <f t="shared" si="67"/>
        <v>0</v>
      </c>
      <c r="AL318" s="1511">
        <f t="shared" si="67"/>
        <v>0</v>
      </c>
      <c r="AM318" s="1511">
        <f t="shared" si="67"/>
        <v>0</v>
      </c>
      <c r="AN318" s="1511">
        <f t="shared" si="67"/>
        <v>0</v>
      </c>
      <c r="AO318" s="1511">
        <f t="shared" si="67"/>
        <v>0</v>
      </c>
      <c r="AP318" s="1511">
        <f t="shared" si="67"/>
        <v>0</v>
      </c>
      <c r="AQ318" s="1511">
        <f t="shared" si="67"/>
        <v>0</v>
      </c>
      <c r="AR318" s="1511">
        <f t="shared" si="67"/>
        <v>0</v>
      </c>
      <c r="AS318" s="1511">
        <f t="shared" si="67"/>
        <v>0</v>
      </c>
      <c r="AT318" s="1511"/>
      <c r="AU318" s="1511"/>
      <c r="AV318" s="1642"/>
      <c r="AW318" s="1511"/>
      <c r="AX318" s="1511"/>
      <c r="AY318" s="1511"/>
      <c r="AZ318" s="1511"/>
      <c r="BA318" s="1511"/>
      <c r="BB318" s="1511"/>
      <c r="BC318" s="1511"/>
      <c r="BD318" s="1511"/>
      <c r="BE318" s="1511"/>
      <c r="BF318" s="1511"/>
      <c r="BG318" s="1511"/>
      <c r="BH318" s="1511"/>
      <c r="BI318" s="1511"/>
      <c r="BJ318" s="1511"/>
      <c r="BK318" s="1511"/>
      <c r="BL318" s="1511"/>
      <c r="BM318" s="1511"/>
      <c r="BN318" s="1511"/>
    </row>
    <row r="319" spans="1:66" s="603" customFormat="1" ht="12.75" x14ac:dyDescent="0.2">
      <c r="A319" s="644"/>
      <c r="B319" s="197" t="s">
        <v>704</v>
      </c>
      <c r="C319" s="1511">
        <f t="shared" si="64"/>
        <v>510500.00000000006</v>
      </c>
      <c r="D319" s="1511">
        <f t="shared" si="64"/>
        <v>376797.61904761911</v>
      </c>
      <c r="E319" s="1511">
        <f t="shared" si="64"/>
        <v>36647.786792646606</v>
      </c>
      <c r="F319" s="1511">
        <f t="shared" si="64"/>
        <v>4369.0732943069388</v>
      </c>
      <c r="G319" s="1511">
        <f t="shared" si="64"/>
        <v>0</v>
      </c>
      <c r="H319" s="1511">
        <f t="shared" si="64"/>
        <v>0</v>
      </c>
      <c r="I319" s="1511">
        <f t="shared" si="64"/>
        <v>0</v>
      </c>
      <c r="J319" s="1511">
        <f t="shared" si="64"/>
        <v>87014.463729416995</v>
      </c>
      <c r="K319" s="1511">
        <f t="shared" si="64"/>
        <v>3145.7327719009959</v>
      </c>
      <c r="L319" s="1511">
        <f t="shared" si="64"/>
        <v>2525.3243641094109</v>
      </c>
      <c r="M319" s="1511">
        <f t="shared" si="65"/>
        <v>0</v>
      </c>
      <c r="N319" s="1511">
        <f t="shared" si="65"/>
        <v>0</v>
      </c>
      <c r="O319" s="1511">
        <f t="shared" si="65"/>
        <v>0</v>
      </c>
      <c r="P319" s="1511">
        <f t="shared" si="65"/>
        <v>0</v>
      </c>
      <c r="Q319" s="1511">
        <f t="shared" si="65"/>
        <v>0</v>
      </c>
      <c r="R319" s="1511">
        <f t="shared" si="65"/>
        <v>0</v>
      </c>
      <c r="S319" s="1511">
        <f t="shared" si="65"/>
        <v>0</v>
      </c>
      <c r="T319" s="1511">
        <f t="shared" si="65"/>
        <v>0</v>
      </c>
      <c r="U319" s="1511">
        <f t="shared" si="65"/>
        <v>0</v>
      </c>
      <c r="V319" s="1511">
        <f t="shared" si="65"/>
        <v>0</v>
      </c>
      <c r="W319" s="1511">
        <f t="shared" si="66"/>
        <v>0</v>
      </c>
      <c r="X319" s="1511">
        <f t="shared" si="66"/>
        <v>510500.00000000006</v>
      </c>
      <c r="Y319" s="1511">
        <f t="shared" si="66"/>
        <v>0</v>
      </c>
      <c r="Z319" s="1511">
        <f t="shared" si="66"/>
        <v>0</v>
      </c>
      <c r="AA319" s="1511">
        <f t="shared" si="66"/>
        <v>0</v>
      </c>
      <c r="AB319" s="1511">
        <f t="shared" si="66"/>
        <v>0</v>
      </c>
      <c r="AC319" s="1511">
        <f t="shared" si="66"/>
        <v>0</v>
      </c>
      <c r="AD319" s="1511">
        <f t="shared" si="66"/>
        <v>0</v>
      </c>
      <c r="AE319" s="1511">
        <f t="shared" si="66"/>
        <v>0</v>
      </c>
      <c r="AF319" s="1511">
        <f t="shared" si="66"/>
        <v>0</v>
      </c>
      <c r="AG319" s="1511">
        <f t="shared" si="67"/>
        <v>0</v>
      </c>
      <c r="AH319" s="1511">
        <f t="shared" si="67"/>
        <v>0</v>
      </c>
      <c r="AI319" s="1511">
        <f t="shared" si="67"/>
        <v>0</v>
      </c>
      <c r="AJ319" s="1511">
        <f t="shared" si="67"/>
        <v>0</v>
      </c>
      <c r="AK319" s="1511">
        <f t="shared" si="67"/>
        <v>0</v>
      </c>
      <c r="AL319" s="1511">
        <f t="shared" si="67"/>
        <v>0</v>
      </c>
      <c r="AM319" s="1511">
        <f t="shared" si="67"/>
        <v>0</v>
      </c>
      <c r="AN319" s="1511">
        <f t="shared" si="67"/>
        <v>0</v>
      </c>
      <c r="AO319" s="1511">
        <f t="shared" si="67"/>
        <v>0</v>
      </c>
      <c r="AP319" s="1511">
        <f t="shared" si="67"/>
        <v>0</v>
      </c>
      <c r="AQ319" s="1511">
        <f t="shared" si="67"/>
        <v>0</v>
      </c>
      <c r="AR319" s="1511">
        <f t="shared" si="67"/>
        <v>0</v>
      </c>
      <c r="AS319" s="1511">
        <f t="shared" si="67"/>
        <v>0</v>
      </c>
      <c r="AT319" s="1511"/>
      <c r="AU319" s="1511"/>
      <c r="AV319" s="1642"/>
      <c r="AW319" s="1511"/>
      <c r="AX319" s="1511"/>
      <c r="AY319" s="1511"/>
      <c r="AZ319" s="1511"/>
      <c r="BA319" s="1511"/>
      <c r="BB319" s="1511"/>
      <c r="BC319" s="1511"/>
      <c r="BD319" s="1511"/>
      <c r="BE319" s="1511"/>
      <c r="BF319" s="1511"/>
      <c r="BG319" s="1511"/>
      <c r="BH319" s="1511"/>
      <c r="BI319" s="1511"/>
      <c r="BJ319" s="1511"/>
      <c r="BK319" s="1511"/>
      <c r="BL319" s="1511"/>
      <c r="BM319" s="1511"/>
      <c r="BN319" s="1511"/>
    </row>
    <row r="320" spans="1:66" s="603" customFormat="1" ht="12.75" x14ac:dyDescent="0.2">
      <c r="A320" s="644"/>
      <c r="B320" s="197" t="s">
        <v>1271</v>
      </c>
      <c r="C320" s="1511">
        <f t="shared" si="64"/>
        <v>0</v>
      </c>
      <c r="D320" s="1511">
        <f t="shared" si="64"/>
        <v>0</v>
      </c>
      <c r="E320" s="1511">
        <f t="shared" si="64"/>
        <v>0</v>
      </c>
      <c r="F320" s="1511">
        <f t="shared" si="64"/>
        <v>0</v>
      </c>
      <c r="G320" s="1511">
        <f t="shared" si="64"/>
        <v>0</v>
      </c>
      <c r="H320" s="1511">
        <f t="shared" si="64"/>
        <v>0</v>
      </c>
      <c r="I320" s="1511">
        <f t="shared" si="64"/>
        <v>0</v>
      </c>
      <c r="J320" s="1511">
        <f t="shared" si="64"/>
        <v>0</v>
      </c>
      <c r="K320" s="1511">
        <f t="shared" si="64"/>
        <v>0</v>
      </c>
      <c r="L320" s="1511">
        <f t="shared" si="64"/>
        <v>0</v>
      </c>
      <c r="M320" s="1511">
        <f t="shared" si="65"/>
        <v>0</v>
      </c>
      <c r="N320" s="1511">
        <f t="shared" si="65"/>
        <v>0</v>
      </c>
      <c r="O320" s="1511">
        <f t="shared" si="65"/>
        <v>0</v>
      </c>
      <c r="P320" s="1511">
        <f t="shared" si="65"/>
        <v>0</v>
      </c>
      <c r="Q320" s="1511">
        <f t="shared" si="65"/>
        <v>0</v>
      </c>
      <c r="R320" s="1511">
        <f t="shared" si="65"/>
        <v>0</v>
      </c>
      <c r="S320" s="1511">
        <f t="shared" si="65"/>
        <v>0</v>
      </c>
      <c r="T320" s="1511">
        <f t="shared" si="65"/>
        <v>0</v>
      </c>
      <c r="U320" s="1511">
        <f t="shared" si="65"/>
        <v>0</v>
      </c>
      <c r="V320" s="1511">
        <f t="shared" si="65"/>
        <v>0</v>
      </c>
      <c r="W320" s="1511">
        <f t="shared" si="66"/>
        <v>0</v>
      </c>
      <c r="X320" s="1511">
        <f t="shared" si="66"/>
        <v>0</v>
      </c>
      <c r="Y320" s="1511">
        <f t="shared" si="66"/>
        <v>0</v>
      </c>
      <c r="Z320" s="1511">
        <f t="shared" si="66"/>
        <v>0</v>
      </c>
      <c r="AA320" s="1511">
        <f t="shared" si="66"/>
        <v>0</v>
      </c>
      <c r="AB320" s="1511">
        <f t="shared" si="66"/>
        <v>0</v>
      </c>
      <c r="AC320" s="1511">
        <f t="shared" si="66"/>
        <v>0</v>
      </c>
      <c r="AD320" s="1511">
        <f t="shared" si="66"/>
        <v>0</v>
      </c>
      <c r="AE320" s="1511">
        <f t="shared" si="66"/>
        <v>0</v>
      </c>
      <c r="AF320" s="1511">
        <f t="shared" si="66"/>
        <v>0</v>
      </c>
      <c r="AG320" s="1511">
        <f t="shared" si="67"/>
        <v>0</v>
      </c>
      <c r="AH320" s="1511">
        <f t="shared" si="67"/>
        <v>0</v>
      </c>
      <c r="AI320" s="1511">
        <f t="shared" si="67"/>
        <v>0</v>
      </c>
      <c r="AJ320" s="1511">
        <f t="shared" si="67"/>
        <v>0</v>
      </c>
      <c r="AK320" s="1511">
        <f t="shared" si="67"/>
        <v>0</v>
      </c>
      <c r="AL320" s="1511">
        <f t="shared" si="67"/>
        <v>0</v>
      </c>
      <c r="AM320" s="1511">
        <f t="shared" si="67"/>
        <v>0</v>
      </c>
      <c r="AN320" s="1511">
        <f t="shared" si="67"/>
        <v>0</v>
      </c>
      <c r="AO320" s="1511">
        <f t="shared" si="67"/>
        <v>0</v>
      </c>
      <c r="AP320" s="1511">
        <f t="shared" si="67"/>
        <v>0</v>
      </c>
      <c r="AQ320" s="1511">
        <f t="shared" si="67"/>
        <v>0</v>
      </c>
      <c r="AR320" s="1511">
        <f t="shared" si="67"/>
        <v>0</v>
      </c>
      <c r="AS320" s="1511">
        <f t="shared" si="67"/>
        <v>0</v>
      </c>
      <c r="AT320" s="1511"/>
      <c r="AU320" s="1511"/>
      <c r="AV320" s="1642"/>
      <c r="AW320" s="1511"/>
      <c r="AX320" s="1511"/>
      <c r="AY320" s="1511"/>
      <c r="AZ320" s="1511"/>
      <c r="BA320" s="1511"/>
      <c r="BB320" s="1511"/>
      <c r="BC320" s="1511"/>
      <c r="BD320" s="1511"/>
      <c r="BE320" s="1511"/>
      <c r="BF320" s="1511"/>
      <c r="BG320" s="1511"/>
      <c r="BH320" s="1511"/>
      <c r="BI320" s="1511"/>
      <c r="BJ320" s="1511"/>
      <c r="BK320" s="1511"/>
      <c r="BL320" s="1511"/>
      <c r="BM320" s="1511"/>
      <c r="BN320" s="1511"/>
    </row>
    <row r="321" spans="1:66" s="603" customFormat="1" ht="12.75" x14ac:dyDescent="0.2">
      <c r="A321" s="644"/>
      <c r="B321" s="197" t="s">
        <v>773</v>
      </c>
      <c r="C321" s="1511">
        <f t="shared" si="64"/>
        <v>0</v>
      </c>
      <c r="D321" s="1511">
        <f t="shared" si="64"/>
        <v>0</v>
      </c>
      <c r="E321" s="1511">
        <f t="shared" si="64"/>
        <v>0</v>
      </c>
      <c r="F321" s="1511">
        <f t="shared" si="64"/>
        <v>0</v>
      </c>
      <c r="G321" s="1511">
        <f t="shared" si="64"/>
        <v>0</v>
      </c>
      <c r="H321" s="1511">
        <f t="shared" si="64"/>
        <v>0</v>
      </c>
      <c r="I321" s="1511">
        <f t="shared" si="64"/>
        <v>0</v>
      </c>
      <c r="J321" s="1511">
        <f t="shared" si="64"/>
        <v>0</v>
      </c>
      <c r="K321" s="1511">
        <f t="shared" si="64"/>
        <v>0</v>
      </c>
      <c r="L321" s="1511">
        <f t="shared" si="64"/>
        <v>0</v>
      </c>
      <c r="M321" s="1511">
        <f t="shared" si="65"/>
        <v>0</v>
      </c>
      <c r="N321" s="1511">
        <f t="shared" si="65"/>
        <v>0</v>
      </c>
      <c r="O321" s="1511">
        <f t="shared" si="65"/>
        <v>0</v>
      </c>
      <c r="P321" s="1511">
        <f t="shared" si="65"/>
        <v>0</v>
      </c>
      <c r="Q321" s="1511">
        <f t="shared" si="65"/>
        <v>0</v>
      </c>
      <c r="R321" s="1511">
        <f t="shared" si="65"/>
        <v>0</v>
      </c>
      <c r="S321" s="1511">
        <f t="shared" si="65"/>
        <v>0</v>
      </c>
      <c r="T321" s="1511">
        <f t="shared" si="65"/>
        <v>0</v>
      </c>
      <c r="U321" s="1511">
        <f t="shared" si="65"/>
        <v>0</v>
      </c>
      <c r="V321" s="1511">
        <f t="shared" si="65"/>
        <v>0</v>
      </c>
      <c r="W321" s="1511">
        <f t="shared" si="66"/>
        <v>0</v>
      </c>
      <c r="X321" s="1511">
        <f t="shared" si="66"/>
        <v>0</v>
      </c>
      <c r="Y321" s="1511">
        <f t="shared" si="66"/>
        <v>0</v>
      </c>
      <c r="Z321" s="1511">
        <f t="shared" si="66"/>
        <v>0</v>
      </c>
      <c r="AA321" s="1511">
        <f t="shared" si="66"/>
        <v>0</v>
      </c>
      <c r="AB321" s="1511">
        <f t="shared" si="66"/>
        <v>0</v>
      </c>
      <c r="AC321" s="1511">
        <f t="shared" si="66"/>
        <v>0</v>
      </c>
      <c r="AD321" s="1511">
        <f t="shared" si="66"/>
        <v>0</v>
      </c>
      <c r="AE321" s="1511">
        <f t="shared" si="66"/>
        <v>0</v>
      </c>
      <c r="AF321" s="1511">
        <f t="shared" si="66"/>
        <v>0</v>
      </c>
      <c r="AG321" s="1511">
        <f t="shared" si="67"/>
        <v>0</v>
      </c>
      <c r="AH321" s="1511">
        <f t="shared" si="67"/>
        <v>0</v>
      </c>
      <c r="AI321" s="1511">
        <f t="shared" si="67"/>
        <v>0</v>
      </c>
      <c r="AJ321" s="1511">
        <f t="shared" si="67"/>
        <v>0</v>
      </c>
      <c r="AK321" s="1511">
        <f t="shared" si="67"/>
        <v>0</v>
      </c>
      <c r="AL321" s="1511">
        <f t="shared" si="67"/>
        <v>0</v>
      </c>
      <c r="AM321" s="1511">
        <f t="shared" si="67"/>
        <v>0</v>
      </c>
      <c r="AN321" s="1511">
        <f t="shared" si="67"/>
        <v>0</v>
      </c>
      <c r="AO321" s="1511">
        <f t="shared" si="67"/>
        <v>0</v>
      </c>
      <c r="AP321" s="1511">
        <f t="shared" si="67"/>
        <v>0</v>
      </c>
      <c r="AQ321" s="1511">
        <f t="shared" si="67"/>
        <v>0</v>
      </c>
      <c r="AR321" s="1511">
        <f t="shared" si="67"/>
        <v>0</v>
      </c>
      <c r="AS321" s="1511">
        <f t="shared" si="67"/>
        <v>0</v>
      </c>
      <c r="AT321" s="1511"/>
      <c r="AU321" s="1511"/>
      <c r="AV321" s="1642"/>
      <c r="AW321" s="1511"/>
      <c r="AX321" s="1511"/>
      <c r="AY321" s="1511"/>
      <c r="AZ321" s="1511"/>
      <c r="BA321" s="1511"/>
      <c r="BB321" s="1511"/>
      <c r="BC321" s="1511"/>
      <c r="BD321" s="1511"/>
      <c r="BE321" s="1511"/>
      <c r="BF321" s="1511"/>
      <c r="BG321" s="1511"/>
      <c r="BH321" s="1511"/>
      <c r="BI321" s="1511"/>
      <c r="BJ321" s="1511"/>
      <c r="BK321" s="1511"/>
      <c r="BL321" s="1511"/>
      <c r="BM321" s="1511"/>
      <c r="BN321" s="1511"/>
    </row>
    <row r="322" spans="1:66" s="603" customFormat="1" ht="12.75" x14ac:dyDescent="0.2">
      <c r="A322" s="644"/>
      <c r="B322" s="197" t="s">
        <v>1266</v>
      </c>
      <c r="C322" s="1511">
        <f t="shared" si="64"/>
        <v>0</v>
      </c>
      <c r="D322" s="1511">
        <f t="shared" si="64"/>
        <v>0</v>
      </c>
      <c r="E322" s="1511">
        <f t="shared" si="64"/>
        <v>0</v>
      </c>
      <c r="F322" s="1511">
        <f t="shared" si="64"/>
        <v>0</v>
      </c>
      <c r="G322" s="1511">
        <f t="shared" si="64"/>
        <v>0</v>
      </c>
      <c r="H322" s="1511">
        <f t="shared" si="64"/>
        <v>0</v>
      </c>
      <c r="I322" s="1511">
        <f t="shared" si="64"/>
        <v>0</v>
      </c>
      <c r="J322" s="1511">
        <f t="shared" si="64"/>
        <v>0</v>
      </c>
      <c r="K322" s="1511">
        <f t="shared" si="64"/>
        <v>0</v>
      </c>
      <c r="L322" s="1511">
        <f t="shared" si="64"/>
        <v>0</v>
      </c>
      <c r="M322" s="1511">
        <f t="shared" si="65"/>
        <v>0</v>
      </c>
      <c r="N322" s="1511">
        <f t="shared" si="65"/>
        <v>0</v>
      </c>
      <c r="O322" s="1511">
        <f t="shared" si="65"/>
        <v>0</v>
      </c>
      <c r="P322" s="1511">
        <f t="shared" si="65"/>
        <v>0</v>
      </c>
      <c r="Q322" s="1511">
        <f t="shared" si="65"/>
        <v>0</v>
      </c>
      <c r="R322" s="1511">
        <f t="shared" si="65"/>
        <v>0</v>
      </c>
      <c r="S322" s="1511">
        <f t="shared" si="65"/>
        <v>0</v>
      </c>
      <c r="T322" s="1511">
        <f t="shared" si="65"/>
        <v>0</v>
      </c>
      <c r="U322" s="1511">
        <f t="shared" si="65"/>
        <v>0</v>
      </c>
      <c r="V322" s="1511">
        <f t="shared" si="65"/>
        <v>0</v>
      </c>
      <c r="W322" s="1511">
        <f t="shared" si="66"/>
        <v>0</v>
      </c>
      <c r="X322" s="1511">
        <f t="shared" si="66"/>
        <v>0</v>
      </c>
      <c r="Y322" s="1511">
        <f t="shared" si="66"/>
        <v>0</v>
      </c>
      <c r="Z322" s="1511">
        <f t="shared" si="66"/>
        <v>0</v>
      </c>
      <c r="AA322" s="1511">
        <f t="shared" si="66"/>
        <v>0</v>
      </c>
      <c r="AB322" s="1511">
        <f t="shared" si="66"/>
        <v>0</v>
      </c>
      <c r="AC322" s="1511">
        <f t="shared" si="66"/>
        <v>0</v>
      </c>
      <c r="AD322" s="1511">
        <f t="shared" si="66"/>
        <v>0</v>
      </c>
      <c r="AE322" s="1511">
        <f t="shared" si="66"/>
        <v>0</v>
      </c>
      <c r="AF322" s="1511">
        <f t="shared" si="66"/>
        <v>0</v>
      </c>
      <c r="AG322" s="1511">
        <f t="shared" si="67"/>
        <v>0</v>
      </c>
      <c r="AH322" s="1511">
        <f t="shared" si="67"/>
        <v>0</v>
      </c>
      <c r="AI322" s="1511">
        <f t="shared" si="67"/>
        <v>0</v>
      </c>
      <c r="AJ322" s="1511">
        <f t="shared" si="67"/>
        <v>0</v>
      </c>
      <c r="AK322" s="1511">
        <f t="shared" si="67"/>
        <v>0</v>
      </c>
      <c r="AL322" s="1511">
        <f t="shared" si="67"/>
        <v>0</v>
      </c>
      <c r="AM322" s="1511">
        <f t="shared" si="67"/>
        <v>0</v>
      </c>
      <c r="AN322" s="1511">
        <f t="shared" si="67"/>
        <v>0</v>
      </c>
      <c r="AO322" s="1511">
        <f t="shared" si="67"/>
        <v>0</v>
      </c>
      <c r="AP322" s="1511">
        <f t="shared" si="67"/>
        <v>0</v>
      </c>
      <c r="AQ322" s="1511">
        <f t="shared" si="67"/>
        <v>0</v>
      </c>
      <c r="AR322" s="1511">
        <f t="shared" si="67"/>
        <v>0</v>
      </c>
      <c r="AS322" s="1511">
        <f t="shared" si="67"/>
        <v>0</v>
      </c>
      <c r="AT322" s="1511"/>
      <c r="AU322" s="1511"/>
      <c r="AV322" s="1642"/>
      <c r="AW322" s="1511"/>
      <c r="AX322" s="1511"/>
      <c r="AY322" s="1511"/>
      <c r="AZ322" s="1511"/>
      <c r="BA322" s="1511"/>
      <c r="BB322" s="1511"/>
      <c r="BC322" s="1511"/>
      <c r="BD322" s="1511"/>
      <c r="BE322" s="1511"/>
      <c r="BF322" s="1511"/>
      <c r="BG322" s="1511"/>
      <c r="BH322" s="1511"/>
      <c r="BI322" s="1511"/>
      <c r="BJ322" s="1511"/>
      <c r="BK322" s="1511"/>
      <c r="BL322" s="1511"/>
      <c r="BM322" s="1511"/>
      <c r="BN322" s="1511"/>
    </row>
    <row r="323" spans="1:66" s="603" customFormat="1" ht="12.75" x14ac:dyDescent="0.2">
      <c r="A323" s="644"/>
      <c r="B323" s="197" t="s">
        <v>1081</v>
      </c>
      <c r="C323" s="1511">
        <f t="shared" ref="C323:L336" si="68">SUMIF($AV$180:$AV$252, $B323,C$180:C$252)</f>
        <v>0</v>
      </c>
      <c r="D323" s="1511">
        <f t="shared" si="68"/>
        <v>0</v>
      </c>
      <c r="E323" s="1511">
        <f t="shared" si="68"/>
        <v>0</v>
      </c>
      <c r="F323" s="1511">
        <f t="shared" si="68"/>
        <v>0</v>
      </c>
      <c r="G323" s="1511">
        <f t="shared" si="68"/>
        <v>0</v>
      </c>
      <c r="H323" s="1511">
        <f t="shared" si="68"/>
        <v>0</v>
      </c>
      <c r="I323" s="1511">
        <f t="shared" si="68"/>
        <v>0</v>
      </c>
      <c r="J323" s="1511">
        <f t="shared" si="68"/>
        <v>0</v>
      </c>
      <c r="K323" s="1511">
        <f t="shared" si="68"/>
        <v>0</v>
      </c>
      <c r="L323" s="1511">
        <f t="shared" si="68"/>
        <v>0</v>
      </c>
      <c r="M323" s="1511">
        <f t="shared" ref="M323:V336" si="69">SUMIF($AV$180:$AV$252, $B323,M$180:M$252)</f>
        <v>0</v>
      </c>
      <c r="N323" s="1511">
        <f t="shared" si="69"/>
        <v>0</v>
      </c>
      <c r="O323" s="1511">
        <f t="shared" si="69"/>
        <v>0</v>
      </c>
      <c r="P323" s="1511">
        <f t="shared" si="69"/>
        <v>0</v>
      </c>
      <c r="Q323" s="1511">
        <f t="shared" si="69"/>
        <v>0</v>
      </c>
      <c r="R323" s="1511">
        <f t="shared" si="69"/>
        <v>0</v>
      </c>
      <c r="S323" s="1511">
        <f t="shared" si="69"/>
        <v>0</v>
      </c>
      <c r="T323" s="1511">
        <f t="shared" si="69"/>
        <v>0</v>
      </c>
      <c r="U323" s="1511">
        <f t="shared" si="69"/>
        <v>0</v>
      </c>
      <c r="V323" s="1511">
        <f t="shared" si="69"/>
        <v>0</v>
      </c>
      <c r="W323" s="1511">
        <f t="shared" ref="W323:AF336" si="70">SUMIF($AV$180:$AV$252, $B323,W$180:W$252)</f>
        <v>0</v>
      </c>
      <c r="X323" s="1511">
        <f t="shared" si="70"/>
        <v>0</v>
      </c>
      <c r="Y323" s="1511">
        <f t="shared" si="70"/>
        <v>0</v>
      </c>
      <c r="Z323" s="1511">
        <f t="shared" si="70"/>
        <v>0</v>
      </c>
      <c r="AA323" s="1511">
        <f t="shared" si="70"/>
        <v>0</v>
      </c>
      <c r="AB323" s="1511">
        <f t="shared" si="70"/>
        <v>0</v>
      </c>
      <c r="AC323" s="1511">
        <f t="shared" si="70"/>
        <v>0</v>
      </c>
      <c r="AD323" s="1511">
        <f t="shared" si="70"/>
        <v>0</v>
      </c>
      <c r="AE323" s="1511">
        <f t="shared" si="70"/>
        <v>0</v>
      </c>
      <c r="AF323" s="1511">
        <f t="shared" si="70"/>
        <v>0</v>
      </c>
      <c r="AG323" s="1511">
        <f t="shared" ref="AG323:AS336" si="71">SUMIF($AV$180:$AV$252, $B323,AG$180:AG$252)</f>
        <v>0</v>
      </c>
      <c r="AH323" s="1511">
        <f t="shared" si="71"/>
        <v>0</v>
      </c>
      <c r="AI323" s="1511">
        <f t="shared" si="71"/>
        <v>0</v>
      </c>
      <c r="AJ323" s="1511">
        <f t="shared" si="71"/>
        <v>0</v>
      </c>
      <c r="AK323" s="1511">
        <f t="shared" si="71"/>
        <v>0</v>
      </c>
      <c r="AL323" s="1511">
        <f t="shared" si="71"/>
        <v>0</v>
      </c>
      <c r="AM323" s="1511">
        <f t="shared" si="71"/>
        <v>0</v>
      </c>
      <c r="AN323" s="1511">
        <f t="shared" si="71"/>
        <v>0</v>
      </c>
      <c r="AO323" s="1511">
        <f t="shared" si="71"/>
        <v>0</v>
      </c>
      <c r="AP323" s="1511">
        <f t="shared" si="71"/>
        <v>0</v>
      </c>
      <c r="AQ323" s="1511">
        <f t="shared" si="71"/>
        <v>0</v>
      </c>
      <c r="AR323" s="1511">
        <f t="shared" si="71"/>
        <v>0</v>
      </c>
      <c r="AS323" s="1511">
        <f t="shared" si="71"/>
        <v>0</v>
      </c>
      <c r="AT323" s="1511"/>
      <c r="AU323" s="1511"/>
      <c r="AV323" s="1642"/>
      <c r="AW323" s="1511"/>
      <c r="AX323" s="1511"/>
      <c r="AY323" s="1511"/>
      <c r="AZ323" s="1511"/>
      <c r="BA323" s="1511"/>
      <c r="BB323" s="1511"/>
      <c r="BC323" s="1511"/>
      <c r="BD323" s="1511"/>
      <c r="BE323" s="1511"/>
      <c r="BF323" s="1511"/>
      <c r="BG323" s="1511"/>
      <c r="BH323" s="1511"/>
      <c r="BI323" s="1511"/>
      <c r="BJ323" s="1511"/>
      <c r="BK323" s="1511"/>
      <c r="BL323" s="1511"/>
      <c r="BM323" s="1511"/>
      <c r="BN323" s="1511"/>
    </row>
    <row r="324" spans="1:66" s="603" customFormat="1" ht="12.75" x14ac:dyDescent="0.2">
      <c r="A324" s="644"/>
      <c r="B324" s="197" t="s">
        <v>1275</v>
      </c>
      <c r="C324" s="1511">
        <f t="shared" si="68"/>
        <v>0</v>
      </c>
      <c r="D324" s="1511">
        <f t="shared" si="68"/>
        <v>0</v>
      </c>
      <c r="E324" s="1511">
        <f t="shared" si="68"/>
        <v>0</v>
      </c>
      <c r="F324" s="1511">
        <f t="shared" si="68"/>
        <v>0</v>
      </c>
      <c r="G324" s="1511">
        <f t="shared" si="68"/>
        <v>0</v>
      </c>
      <c r="H324" s="1511">
        <f t="shared" si="68"/>
        <v>0</v>
      </c>
      <c r="I324" s="1511">
        <f t="shared" si="68"/>
        <v>0</v>
      </c>
      <c r="J324" s="1511">
        <f t="shared" si="68"/>
        <v>0</v>
      </c>
      <c r="K324" s="1511">
        <f t="shared" si="68"/>
        <v>0</v>
      </c>
      <c r="L324" s="1511">
        <f t="shared" si="68"/>
        <v>0</v>
      </c>
      <c r="M324" s="1511">
        <f t="shared" si="69"/>
        <v>0</v>
      </c>
      <c r="N324" s="1511">
        <f t="shared" si="69"/>
        <v>0</v>
      </c>
      <c r="O324" s="1511">
        <f t="shared" si="69"/>
        <v>0</v>
      </c>
      <c r="P324" s="1511">
        <f t="shared" si="69"/>
        <v>0</v>
      </c>
      <c r="Q324" s="1511">
        <f t="shared" si="69"/>
        <v>0</v>
      </c>
      <c r="R324" s="1511">
        <f t="shared" si="69"/>
        <v>0</v>
      </c>
      <c r="S324" s="1511">
        <f t="shared" si="69"/>
        <v>0</v>
      </c>
      <c r="T324" s="1511">
        <f t="shared" si="69"/>
        <v>0</v>
      </c>
      <c r="U324" s="1511">
        <f t="shared" si="69"/>
        <v>0</v>
      </c>
      <c r="V324" s="1511">
        <f t="shared" si="69"/>
        <v>0</v>
      </c>
      <c r="W324" s="1511">
        <f t="shared" si="70"/>
        <v>0</v>
      </c>
      <c r="X324" s="1511">
        <f t="shared" si="70"/>
        <v>0</v>
      </c>
      <c r="Y324" s="1511">
        <f t="shared" si="70"/>
        <v>0</v>
      </c>
      <c r="Z324" s="1511">
        <f t="shared" si="70"/>
        <v>0</v>
      </c>
      <c r="AA324" s="1511">
        <f t="shared" si="70"/>
        <v>0</v>
      </c>
      <c r="AB324" s="1511">
        <f t="shared" si="70"/>
        <v>0</v>
      </c>
      <c r="AC324" s="1511">
        <f t="shared" si="70"/>
        <v>0</v>
      </c>
      <c r="AD324" s="1511">
        <f t="shared" si="70"/>
        <v>0</v>
      </c>
      <c r="AE324" s="1511">
        <f t="shared" si="70"/>
        <v>0</v>
      </c>
      <c r="AF324" s="1511">
        <f t="shared" si="70"/>
        <v>0</v>
      </c>
      <c r="AG324" s="1511">
        <f t="shared" si="71"/>
        <v>0</v>
      </c>
      <c r="AH324" s="1511">
        <f t="shared" si="71"/>
        <v>0</v>
      </c>
      <c r="AI324" s="1511">
        <f t="shared" si="71"/>
        <v>0</v>
      </c>
      <c r="AJ324" s="1511">
        <f t="shared" si="71"/>
        <v>0</v>
      </c>
      <c r="AK324" s="1511">
        <f t="shared" si="71"/>
        <v>0</v>
      </c>
      <c r="AL324" s="1511">
        <f t="shared" si="71"/>
        <v>0</v>
      </c>
      <c r="AM324" s="1511">
        <f t="shared" si="71"/>
        <v>0</v>
      </c>
      <c r="AN324" s="1511">
        <f t="shared" si="71"/>
        <v>0</v>
      </c>
      <c r="AO324" s="1511">
        <f t="shared" si="71"/>
        <v>0</v>
      </c>
      <c r="AP324" s="1511">
        <f t="shared" si="71"/>
        <v>0</v>
      </c>
      <c r="AQ324" s="1511">
        <f t="shared" si="71"/>
        <v>0</v>
      </c>
      <c r="AR324" s="1511">
        <f t="shared" si="71"/>
        <v>0</v>
      </c>
      <c r="AS324" s="1511">
        <f t="shared" si="71"/>
        <v>0</v>
      </c>
      <c r="AT324" s="1511"/>
      <c r="AU324" s="1511"/>
      <c r="AV324" s="1642"/>
      <c r="AW324" s="1511"/>
      <c r="AX324" s="1511"/>
      <c r="AY324" s="1511"/>
      <c r="AZ324" s="1511"/>
      <c r="BA324" s="1511"/>
      <c r="BB324" s="1511"/>
      <c r="BC324" s="1511"/>
      <c r="BD324" s="1511"/>
      <c r="BE324" s="1511"/>
      <c r="BF324" s="1511"/>
      <c r="BG324" s="1511"/>
      <c r="BH324" s="1511"/>
      <c r="BI324" s="1511"/>
      <c r="BJ324" s="1511"/>
      <c r="BK324" s="1511"/>
      <c r="BL324" s="1511"/>
      <c r="BM324" s="1511"/>
      <c r="BN324" s="1511"/>
    </row>
    <row r="325" spans="1:66" s="603" customFormat="1" ht="12.75" x14ac:dyDescent="0.2">
      <c r="A325" s="644"/>
      <c r="B325" s="197" t="s">
        <v>774</v>
      </c>
      <c r="C325" s="1511">
        <f t="shared" si="68"/>
        <v>790446</v>
      </c>
      <c r="D325" s="1511">
        <f t="shared" si="68"/>
        <v>609500.33326626325</v>
      </c>
      <c r="E325" s="1511">
        <f t="shared" si="68"/>
        <v>146859.25676624692</v>
      </c>
      <c r="F325" s="1511">
        <f t="shared" si="68"/>
        <v>34086.409967489781</v>
      </c>
      <c r="G325" s="1511">
        <f t="shared" si="68"/>
        <v>0</v>
      </c>
      <c r="H325" s="1511">
        <f t="shared" si="68"/>
        <v>0</v>
      </c>
      <c r="I325" s="1511">
        <f t="shared" si="68"/>
        <v>0</v>
      </c>
      <c r="J325" s="1511">
        <f t="shared" si="68"/>
        <v>0</v>
      </c>
      <c r="K325" s="1511">
        <f t="shared" si="68"/>
        <v>0</v>
      </c>
      <c r="L325" s="1511">
        <f t="shared" si="68"/>
        <v>0</v>
      </c>
      <c r="M325" s="1511">
        <f t="shared" si="69"/>
        <v>0</v>
      </c>
      <c r="N325" s="1511">
        <f t="shared" si="69"/>
        <v>0</v>
      </c>
      <c r="O325" s="1511">
        <f t="shared" si="69"/>
        <v>0</v>
      </c>
      <c r="P325" s="1511">
        <f t="shared" si="69"/>
        <v>0</v>
      </c>
      <c r="Q325" s="1511">
        <f t="shared" si="69"/>
        <v>0</v>
      </c>
      <c r="R325" s="1511">
        <f t="shared" si="69"/>
        <v>0</v>
      </c>
      <c r="S325" s="1511">
        <f t="shared" si="69"/>
        <v>0</v>
      </c>
      <c r="T325" s="1511">
        <f t="shared" si="69"/>
        <v>0</v>
      </c>
      <c r="U325" s="1511">
        <f t="shared" si="69"/>
        <v>0</v>
      </c>
      <c r="V325" s="1511">
        <f t="shared" si="69"/>
        <v>0</v>
      </c>
      <c r="W325" s="1511">
        <f t="shared" si="70"/>
        <v>0</v>
      </c>
      <c r="X325" s="1511">
        <f t="shared" si="70"/>
        <v>790446</v>
      </c>
      <c r="Y325" s="1511">
        <f t="shared" si="70"/>
        <v>0</v>
      </c>
      <c r="Z325" s="1511">
        <f t="shared" si="70"/>
        <v>0</v>
      </c>
      <c r="AA325" s="1511">
        <f t="shared" si="70"/>
        <v>0</v>
      </c>
      <c r="AB325" s="1511">
        <f t="shared" si="70"/>
        <v>0</v>
      </c>
      <c r="AC325" s="1511">
        <f t="shared" si="70"/>
        <v>0</v>
      </c>
      <c r="AD325" s="1511">
        <f t="shared" si="70"/>
        <v>0</v>
      </c>
      <c r="AE325" s="1511">
        <f t="shared" si="70"/>
        <v>0</v>
      </c>
      <c r="AF325" s="1511">
        <f t="shared" si="70"/>
        <v>0</v>
      </c>
      <c r="AG325" s="1511">
        <f t="shared" si="71"/>
        <v>0</v>
      </c>
      <c r="AH325" s="1511">
        <f t="shared" si="71"/>
        <v>0</v>
      </c>
      <c r="AI325" s="1511">
        <f t="shared" si="71"/>
        <v>0</v>
      </c>
      <c r="AJ325" s="1511">
        <f t="shared" si="71"/>
        <v>0</v>
      </c>
      <c r="AK325" s="1511">
        <f t="shared" si="71"/>
        <v>0</v>
      </c>
      <c r="AL325" s="1511">
        <f t="shared" si="71"/>
        <v>0</v>
      </c>
      <c r="AM325" s="1511">
        <f t="shared" si="71"/>
        <v>0</v>
      </c>
      <c r="AN325" s="1511">
        <f t="shared" si="71"/>
        <v>0</v>
      </c>
      <c r="AO325" s="1511">
        <f t="shared" si="71"/>
        <v>0</v>
      </c>
      <c r="AP325" s="1511">
        <f t="shared" si="71"/>
        <v>0</v>
      </c>
      <c r="AQ325" s="1511">
        <f t="shared" si="71"/>
        <v>0</v>
      </c>
      <c r="AR325" s="1511">
        <f t="shared" si="71"/>
        <v>0</v>
      </c>
      <c r="AS325" s="1511">
        <f t="shared" si="71"/>
        <v>0</v>
      </c>
      <c r="AT325" s="1511"/>
      <c r="AU325" s="1511"/>
      <c r="AV325" s="1642"/>
      <c r="AW325" s="1511"/>
      <c r="AX325" s="1511"/>
      <c r="AY325" s="1511"/>
      <c r="AZ325" s="1511"/>
      <c r="BA325" s="1511"/>
      <c r="BB325" s="1511"/>
      <c r="BC325" s="1511"/>
      <c r="BD325" s="1511"/>
      <c r="BE325" s="1511"/>
      <c r="BF325" s="1511"/>
      <c r="BG325" s="1511"/>
      <c r="BH325" s="1511"/>
      <c r="BI325" s="1511"/>
      <c r="BJ325" s="1511"/>
      <c r="BK325" s="1511"/>
      <c r="BL325" s="1511"/>
      <c r="BM325" s="1511"/>
      <c r="BN325" s="1511"/>
    </row>
    <row r="326" spans="1:66" s="603" customFormat="1" ht="12.75" x14ac:dyDescent="0.2">
      <c r="A326" s="644"/>
      <c r="B326" s="197" t="s">
        <v>775</v>
      </c>
      <c r="C326" s="1511">
        <f t="shared" si="68"/>
        <v>22499.999999999996</v>
      </c>
      <c r="D326" s="1511">
        <f t="shared" si="68"/>
        <v>20170.945945945943</v>
      </c>
      <c r="E326" s="1511">
        <f t="shared" si="68"/>
        <v>1961.8503118503118</v>
      </c>
      <c r="F326" s="1511">
        <f t="shared" si="68"/>
        <v>367.20374220374225</v>
      </c>
      <c r="G326" s="1511">
        <f t="shared" si="68"/>
        <v>0</v>
      </c>
      <c r="H326" s="1511">
        <f t="shared" si="68"/>
        <v>0</v>
      </c>
      <c r="I326" s="1511">
        <f t="shared" si="68"/>
        <v>0</v>
      </c>
      <c r="J326" s="1511">
        <f t="shared" si="68"/>
        <v>0</v>
      </c>
      <c r="K326" s="1511">
        <f t="shared" si="68"/>
        <v>0</v>
      </c>
      <c r="L326" s="1511">
        <f t="shared" si="68"/>
        <v>0</v>
      </c>
      <c r="M326" s="1511">
        <f t="shared" si="69"/>
        <v>0</v>
      </c>
      <c r="N326" s="1511">
        <f t="shared" si="69"/>
        <v>0</v>
      </c>
      <c r="O326" s="1511">
        <f t="shared" si="69"/>
        <v>0</v>
      </c>
      <c r="P326" s="1511">
        <f t="shared" si="69"/>
        <v>0</v>
      </c>
      <c r="Q326" s="1511">
        <f t="shared" si="69"/>
        <v>0</v>
      </c>
      <c r="R326" s="1511">
        <f t="shared" si="69"/>
        <v>0</v>
      </c>
      <c r="S326" s="1511">
        <f t="shared" si="69"/>
        <v>0</v>
      </c>
      <c r="T326" s="1511">
        <f t="shared" si="69"/>
        <v>0</v>
      </c>
      <c r="U326" s="1511">
        <f t="shared" si="69"/>
        <v>0</v>
      </c>
      <c r="V326" s="1511">
        <f t="shared" si="69"/>
        <v>0</v>
      </c>
      <c r="W326" s="1511">
        <f t="shared" si="70"/>
        <v>0</v>
      </c>
      <c r="X326" s="1511">
        <f t="shared" si="70"/>
        <v>22499.999999999996</v>
      </c>
      <c r="Y326" s="1511">
        <f t="shared" si="70"/>
        <v>0</v>
      </c>
      <c r="Z326" s="1511">
        <f t="shared" si="70"/>
        <v>0</v>
      </c>
      <c r="AA326" s="1511">
        <f t="shared" si="70"/>
        <v>0</v>
      </c>
      <c r="AB326" s="1511">
        <f t="shared" si="70"/>
        <v>0</v>
      </c>
      <c r="AC326" s="1511">
        <f t="shared" si="70"/>
        <v>0</v>
      </c>
      <c r="AD326" s="1511">
        <f t="shared" si="70"/>
        <v>0</v>
      </c>
      <c r="AE326" s="1511">
        <f t="shared" si="70"/>
        <v>0</v>
      </c>
      <c r="AF326" s="1511">
        <f t="shared" si="70"/>
        <v>0</v>
      </c>
      <c r="AG326" s="1511">
        <f t="shared" si="71"/>
        <v>0</v>
      </c>
      <c r="AH326" s="1511">
        <f t="shared" si="71"/>
        <v>0</v>
      </c>
      <c r="AI326" s="1511">
        <f t="shared" si="71"/>
        <v>0</v>
      </c>
      <c r="AJ326" s="1511">
        <f t="shared" si="71"/>
        <v>0</v>
      </c>
      <c r="AK326" s="1511">
        <f t="shared" si="71"/>
        <v>0</v>
      </c>
      <c r="AL326" s="1511">
        <f t="shared" si="71"/>
        <v>0</v>
      </c>
      <c r="AM326" s="1511">
        <f t="shared" si="71"/>
        <v>0</v>
      </c>
      <c r="AN326" s="1511">
        <f t="shared" si="71"/>
        <v>0</v>
      </c>
      <c r="AO326" s="1511">
        <f t="shared" si="71"/>
        <v>0</v>
      </c>
      <c r="AP326" s="1511">
        <f t="shared" si="71"/>
        <v>0</v>
      </c>
      <c r="AQ326" s="1511">
        <f t="shared" si="71"/>
        <v>0</v>
      </c>
      <c r="AR326" s="1511">
        <f t="shared" si="71"/>
        <v>0</v>
      </c>
      <c r="AS326" s="1511">
        <f t="shared" si="71"/>
        <v>0</v>
      </c>
      <c r="AT326" s="1511"/>
      <c r="AU326" s="1511"/>
      <c r="AV326" s="1642"/>
      <c r="AW326" s="1511"/>
      <c r="AX326" s="1511"/>
      <c r="AY326" s="1511"/>
      <c r="AZ326" s="1511"/>
      <c r="BA326" s="1511"/>
      <c r="BB326" s="1511"/>
      <c r="BC326" s="1511"/>
      <c r="BD326" s="1511"/>
      <c r="BE326" s="1511"/>
      <c r="BF326" s="1511"/>
      <c r="BG326" s="1511"/>
      <c r="BH326" s="1511"/>
      <c r="BI326" s="1511"/>
      <c r="BJ326" s="1511"/>
      <c r="BK326" s="1511"/>
      <c r="BL326" s="1511"/>
      <c r="BM326" s="1511"/>
      <c r="BN326" s="1511"/>
    </row>
    <row r="327" spans="1:66" s="603" customFormat="1" ht="12.75" x14ac:dyDescent="0.2">
      <c r="A327" s="644"/>
      <c r="B327" s="197" t="s">
        <v>1274</v>
      </c>
      <c r="C327" s="1511">
        <f t="shared" si="68"/>
        <v>2342440.9999999995</v>
      </c>
      <c r="D327" s="1511">
        <f t="shared" si="68"/>
        <v>2098265.4056170671</v>
      </c>
      <c r="E327" s="1511">
        <f t="shared" si="68"/>
        <v>204079.80128378238</v>
      </c>
      <c r="F327" s="1511">
        <f t="shared" si="68"/>
        <v>24329.971540746588</v>
      </c>
      <c r="G327" s="1511">
        <f t="shared" si="68"/>
        <v>0</v>
      </c>
      <c r="H327" s="1511">
        <f t="shared" si="68"/>
        <v>0</v>
      </c>
      <c r="I327" s="1511">
        <f t="shared" si="68"/>
        <v>0</v>
      </c>
      <c r="J327" s="1511">
        <f t="shared" si="68"/>
        <v>97.31988616298635</v>
      </c>
      <c r="K327" s="1511">
        <f t="shared" si="68"/>
        <v>7590.9511207129353</v>
      </c>
      <c r="L327" s="1511">
        <f t="shared" si="68"/>
        <v>8077.5505515278674</v>
      </c>
      <c r="M327" s="1511">
        <f t="shared" si="69"/>
        <v>0</v>
      </c>
      <c r="N327" s="1511">
        <f t="shared" si="69"/>
        <v>0</v>
      </c>
      <c r="O327" s="1511">
        <f t="shared" si="69"/>
        <v>0</v>
      </c>
      <c r="P327" s="1511">
        <f t="shared" si="69"/>
        <v>0</v>
      </c>
      <c r="Q327" s="1511">
        <f t="shared" si="69"/>
        <v>0</v>
      </c>
      <c r="R327" s="1511">
        <f t="shared" si="69"/>
        <v>0</v>
      </c>
      <c r="S327" s="1511">
        <f t="shared" si="69"/>
        <v>0</v>
      </c>
      <c r="T327" s="1511">
        <f t="shared" si="69"/>
        <v>0</v>
      </c>
      <c r="U327" s="1511">
        <f t="shared" si="69"/>
        <v>0</v>
      </c>
      <c r="V327" s="1511">
        <f t="shared" si="69"/>
        <v>0</v>
      </c>
      <c r="W327" s="1511">
        <f t="shared" si="70"/>
        <v>0</v>
      </c>
      <c r="X327" s="1511">
        <f t="shared" si="70"/>
        <v>2342440.9999999995</v>
      </c>
      <c r="Y327" s="1511">
        <f t="shared" si="70"/>
        <v>0</v>
      </c>
      <c r="Z327" s="1511">
        <f t="shared" si="70"/>
        <v>0</v>
      </c>
      <c r="AA327" s="1511">
        <f t="shared" si="70"/>
        <v>0</v>
      </c>
      <c r="AB327" s="1511">
        <f t="shared" si="70"/>
        <v>0</v>
      </c>
      <c r="AC327" s="1511">
        <f t="shared" si="70"/>
        <v>0</v>
      </c>
      <c r="AD327" s="1511">
        <f t="shared" si="70"/>
        <v>0</v>
      </c>
      <c r="AE327" s="1511">
        <f t="shared" si="70"/>
        <v>0</v>
      </c>
      <c r="AF327" s="1511">
        <f t="shared" si="70"/>
        <v>0</v>
      </c>
      <c r="AG327" s="1511">
        <f t="shared" si="71"/>
        <v>0</v>
      </c>
      <c r="AH327" s="1511">
        <f t="shared" si="71"/>
        <v>0</v>
      </c>
      <c r="AI327" s="1511">
        <f t="shared" si="71"/>
        <v>0</v>
      </c>
      <c r="AJ327" s="1511">
        <f t="shared" si="71"/>
        <v>0</v>
      </c>
      <c r="AK327" s="1511">
        <f t="shared" si="71"/>
        <v>0</v>
      </c>
      <c r="AL327" s="1511">
        <f t="shared" si="71"/>
        <v>0</v>
      </c>
      <c r="AM327" s="1511">
        <f t="shared" si="71"/>
        <v>0</v>
      </c>
      <c r="AN327" s="1511">
        <f t="shared" si="71"/>
        <v>0</v>
      </c>
      <c r="AO327" s="1511">
        <f t="shared" si="71"/>
        <v>0</v>
      </c>
      <c r="AP327" s="1511">
        <f t="shared" si="71"/>
        <v>0</v>
      </c>
      <c r="AQ327" s="1511">
        <f t="shared" si="71"/>
        <v>0</v>
      </c>
      <c r="AR327" s="1511">
        <f t="shared" si="71"/>
        <v>0</v>
      </c>
      <c r="AS327" s="1511">
        <f t="shared" si="71"/>
        <v>0</v>
      </c>
      <c r="AT327" s="1511"/>
      <c r="AU327" s="1511"/>
      <c r="AV327" s="1642"/>
      <c r="AW327" s="1511"/>
      <c r="AX327" s="1511"/>
      <c r="AY327" s="1511"/>
      <c r="AZ327" s="1511"/>
      <c r="BA327" s="1511"/>
      <c r="BB327" s="1511"/>
      <c r="BC327" s="1511"/>
      <c r="BD327" s="1511"/>
      <c r="BE327" s="1511"/>
      <c r="BF327" s="1511"/>
      <c r="BG327" s="1511"/>
      <c r="BH327" s="1511"/>
      <c r="BI327" s="1511"/>
      <c r="BJ327" s="1511"/>
      <c r="BK327" s="1511"/>
      <c r="BL327" s="1511"/>
      <c r="BM327" s="1511"/>
      <c r="BN327" s="1511"/>
    </row>
    <row r="328" spans="1:66" s="603" customFormat="1" ht="12.75" x14ac:dyDescent="0.2">
      <c r="A328" s="644"/>
      <c r="B328" s="197" t="s">
        <v>698</v>
      </c>
      <c r="C328" s="1511">
        <f t="shared" si="68"/>
        <v>0</v>
      </c>
      <c r="D328" s="1511">
        <f t="shared" si="68"/>
        <v>0</v>
      </c>
      <c r="E328" s="1511">
        <f t="shared" si="68"/>
        <v>0</v>
      </c>
      <c r="F328" s="1511">
        <f t="shared" si="68"/>
        <v>0</v>
      </c>
      <c r="G328" s="1511">
        <f t="shared" si="68"/>
        <v>0</v>
      </c>
      <c r="H328" s="1511">
        <f t="shared" si="68"/>
        <v>0</v>
      </c>
      <c r="I328" s="1511">
        <f t="shared" si="68"/>
        <v>0</v>
      </c>
      <c r="J328" s="1511">
        <f t="shared" si="68"/>
        <v>0</v>
      </c>
      <c r="K328" s="1511">
        <f t="shared" si="68"/>
        <v>0</v>
      </c>
      <c r="L328" s="1511">
        <f t="shared" si="68"/>
        <v>0</v>
      </c>
      <c r="M328" s="1511">
        <f t="shared" si="69"/>
        <v>0</v>
      </c>
      <c r="N328" s="1511">
        <f t="shared" si="69"/>
        <v>0</v>
      </c>
      <c r="O328" s="1511">
        <f t="shared" si="69"/>
        <v>0</v>
      </c>
      <c r="P328" s="1511">
        <f t="shared" si="69"/>
        <v>0</v>
      </c>
      <c r="Q328" s="1511">
        <f t="shared" si="69"/>
        <v>0</v>
      </c>
      <c r="R328" s="1511">
        <f t="shared" si="69"/>
        <v>0</v>
      </c>
      <c r="S328" s="1511">
        <f t="shared" si="69"/>
        <v>0</v>
      </c>
      <c r="T328" s="1511">
        <f t="shared" si="69"/>
        <v>0</v>
      </c>
      <c r="U328" s="1511">
        <f t="shared" si="69"/>
        <v>0</v>
      </c>
      <c r="V328" s="1511">
        <f t="shared" si="69"/>
        <v>0</v>
      </c>
      <c r="W328" s="1511">
        <f t="shared" si="70"/>
        <v>0</v>
      </c>
      <c r="X328" s="1511">
        <f t="shared" si="70"/>
        <v>0</v>
      </c>
      <c r="Y328" s="1511">
        <f t="shared" si="70"/>
        <v>0</v>
      </c>
      <c r="Z328" s="1511">
        <f t="shared" si="70"/>
        <v>0</v>
      </c>
      <c r="AA328" s="1511">
        <f t="shared" si="70"/>
        <v>0</v>
      </c>
      <c r="AB328" s="1511">
        <f t="shared" si="70"/>
        <v>0</v>
      </c>
      <c r="AC328" s="1511">
        <f t="shared" si="70"/>
        <v>0</v>
      </c>
      <c r="AD328" s="1511">
        <f t="shared" si="70"/>
        <v>0</v>
      </c>
      <c r="AE328" s="1511">
        <f t="shared" si="70"/>
        <v>0</v>
      </c>
      <c r="AF328" s="1511">
        <f t="shared" si="70"/>
        <v>0</v>
      </c>
      <c r="AG328" s="1511">
        <f t="shared" si="71"/>
        <v>0</v>
      </c>
      <c r="AH328" s="1511">
        <f t="shared" si="71"/>
        <v>0</v>
      </c>
      <c r="AI328" s="1511">
        <f t="shared" si="71"/>
        <v>0</v>
      </c>
      <c r="AJ328" s="1511">
        <f t="shared" si="71"/>
        <v>0</v>
      </c>
      <c r="AK328" s="1511">
        <f t="shared" si="71"/>
        <v>0</v>
      </c>
      <c r="AL328" s="1511">
        <f t="shared" si="71"/>
        <v>0</v>
      </c>
      <c r="AM328" s="1511">
        <f t="shared" si="71"/>
        <v>0</v>
      </c>
      <c r="AN328" s="1511">
        <f t="shared" si="71"/>
        <v>0</v>
      </c>
      <c r="AO328" s="1511">
        <f t="shared" si="71"/>
        <v>0</v>
      </c>
      <c r="AP328" s="1511">
        <f t="shared" si="71"/>
        <v>0</v>
      </c>
      <c r="AQ328" s="1511">
        <f t="shared" si="71"/>
        <v>0</v>
      </c>
      <c r="AR328" s="1511">
        <f t="shared" si="71"/>
        <v>0</v>
      </c>
      <c r="AS328" s="1511">
        <f t="shared" si="71"/>
        <v>0</v>
      </c>
      <c r="AT328" s="1511"/>
      <c r="AU328" s="1511"/>
      <c r="AV328" s="1642"/>
      <c r="AW328" s="1511"/>
      <c r="AX328" s="1511"/>
      <c r="AY328" s="1511"/>
      <c r="AZ328" s="1511"/>
      <c r="BA328" s="1511"/>
      <c r="BB328" s="1511"/>
      <c r="BC328" s="1511"/>
      <c r="BD328" s="1511"/>
      <c r="BE328" s="1511"/>
      <c r="BF328" s="1511"/>
      <c r="BG328" s="1511"/>
      <c r="BH328" s="1511"/>
      <c r="BI328" s="1511"/>
      <c r="BJ328" s="1511"/>
      <c r="BK328" s="1511"/>
      <c r="BL328" s="1511"/>
      <c r="BM328" s="1511"/>
      <c r="BN328" s="1511"/>
    </row>
    <row r="329" spans="1:66" s="603" customFormat="1" ht="12.75" x14ac:dyDescent="0.2">
      <c r="A329" s="644"/>
      <c r="B329" s="197" t="s">
        <v>1346</v>
      </c>
      <c r="C329" s="1511">
        <f t="shared" si="68"/>
        <v>0</v>
      </c>
      <c r="D329" s="1511">
        <f t="shared" si="68"/>
        <v>0</v>
      </c>
      <c r="E329" s="1511">
        <f t="shared" si="68"/>
        <v>0</v>
      </c>
      <c r="F329" s="1511">
        <f t="shared" si="68"/>
        <v>0</v>
      </c>
      <c r="G329" s="1511">
        <f t="shared" si="68"/>
        <v>0</v>
      </c>
      <c r="H329" s="1511">
        <f t="shared" si="68"/>
        <v>0</v>
      </c>
      <c r="I329" s="1511">
        <f t="shared" si="68"/>
        <v>0</v>
      </c>
      <c r="J329" s="1511">
        <f t="shared" si="68"/>
        <v>0</v>
      </c>
      <c r="K329" s="1511">
        <f t="shared" si="68"/>
        <v>0</v>
      </c>
      <c r="L329" s="1511">
        <f t="shared" si="68"/>
        <v>0</v>
      </c>
      <c r="M329" s="1511">
        <f t="shared" si="69"/>
        <v>0</v>
      </c>
      <c r="N329" s="1511">
        <f t="shared" si="69"/>
        <v>0</v>
      </c>
      <c r="O329" s="1511">
        <f t="shared" si="69"/>
        <v>0</v>
      </c>
      <c r="P329" s="1511">
        <f t="shared" si="69"/>
        <v>0</v>
      </c>
      <c r="Q329" s="1511">
        <f t="shared" si="69"/>
        <v>0</v>
      </c>
      <c r="R329" s="1511">
        <f t="shared" si="69"/>
        <v>0</v>
      </c>
      <c r="S329" s="1511">
        <f t="shared" si="69"/>
        <v>0</v>
      </c>
      <c r="T329" s="1511">
        <f t="shared" si="69"/>
        <v>0</v>
      </c>
      <c r="U329" s="1511">
        <f t="shared" si="69"/>
        <v>0</v>
      </c>
      <c r="V329" s="1511">
        <f t="shared" si="69"/>
        <v>0</v>
      </c>
      <c r="W329" s="1511">
        <f t="shared" si="70"/>
        <v>0</v>
      </c>
      <c r="X329" s="1511">
        <f t="shared" si="70"/>
        <v>0</v>
      </c>
      <c r="Y329" s="1511">
        <f t="shared" si="70"/>
        <v>0</v>
      </c>
      <c r="Z329" s="1511">
        <f t="shared" si="70"/>
        <v>0</v>
      </c>
      <c r="AA329" s="1511">
        <f t="shared" si="70"/>
        <v>0</v>
      </c>
      <c r="AB329" s="1511">
        <f t="shared" si="70"/>
        <v>0</v>
      </c>
      <c r="AC329" s="1511">
        <f t="shared" si="70"/>
        <v>0</v>
      </c>
      <c r="AD329" s="1511">
        <f t="shared" si="70"/>
        <v>0</v>
      </c>
      <c r="AE329" s="1511">
        <f t="shared" si="70"/>
        <v>0</v>
      </c>
      <c r="AF329" s="1511">
        <f t="shared" si="70"/>
        <v>0</v>
      </c>
      <c r="AG329" s="1511">
        <f t="shared" si="71"/>
        <v>0</v>
      </c>
      <c r="AH329" s="1511">
        <f t="shared" si="71"/>
        <v>0</v>
      </c>
      <c r="AI329" s="1511">
        <f t="shared" si="71"/>
        <v>0</v>
      </c>
      <c r="AJ329" s="1511">
        <f t="shared" si="71"/>
        <v>0</v>
      </c>
      <c r="AK329" s="1511">
        <f t="shared" si="71"/>
        <v>0</v>
      </c>
      <c r="AL329" s="1511">
        <f t="shared" si="71"/>
        <v>0</v>
      </c>
      <c r="AM329" s="1511">
        <f t="shared" si="71"/>
        <v>0</v>
      </c>
      <c r="AN329" s="1511">
        <f t="shared" si="71"/>
        <v>0</v>
      </c>
      <c r="AO329" s="1511">
        <f t="shared" si="71"/>
        <v>0</v>
      </c>
      <c r="AP329" s="1511">
        <f t="shared" si="71"/>
        <v>0</v>
      </c>
      <c r="AQ329" s="1511">
        <f t="shared" si="71"/>
        <v>0</v>
      </c>
      <c r="AR329" s="1511">
        <f t="shared" si="71"/>
        <v>0</v>
      </c>
      <c r="AS329" s="1511">
        <f t="shared" si="71"/>
        <v>0</v>
      </c>
      <c r="AT329" s="1511"/>
      <c r="AU329" s="1511"/>
      <c r="AV329" s="1642"/>
      <c r="AW329" s="1511"/>
      <c r="AX329" s="1511"/>
      <c r="AY329" s="1511"/>
      <c r="AZ329" s="1511"/>
      <c r="BA329" s="1511"/>
      <c r="BB329" s="1511"/>
      <c r="BC329" s="1511"/>
      <c r="BD329" s="1511"/>
      <c r="BE329" s="1511"/>
      <c r="BF329" s="1511"/>
      <c r="BG329" s="1511"/>
      <c r="BH329" s="1511"/>
      <c r="BI329" s="1511"/>
      <c r="BJ329" s="1511"/>
      <c r="BK329" s="1511"/>
      <c r="BL329" s="1511"/>
      <c r="BM329" s="1511"/>
      <c r="BN329" s="1511"/>
    </row>
    <row r="330" spans="1:66" s="603" customFormat="1" ht="12.75" x14ac:dyDescent="0.2">
      <c r="A330" s="644"/>
      <c r="B330" s="197" t="s">
        <v>1059</v>
      </c>
      <c r="C330" s="1511">
        <f t="shared" si="68"/>
        <v>0</v>
      </c>
      <c r="D330" s="1511">
        <f t="shared" si="68"/>
        <v>0</v>
      </c>
      <c r="E330" s="1511">
        <f t="shared" si="68"/>
        <v>0</v>
      </c>
      <c r="F330" s="1511">
        <f t="shared" si="68"/>
        <v>0</v>
      </c>
      <c r="G330" s="1511">
        <f t="shared" si="68"/>
        <v>0</v>
      </c>
      <c r="H330" s="1511">
        <f t="shared" si="68"/>
        <v>0</v>
      </c>
      <c r="I330" s="1511">
        <f t="shared" si="68"/>
        <v>0</v>
      </c>
      <c r="J330" s="1511">
        <f t="shared" si="68"/>
        <v>0</v>
      </c>
      <c r="K330" s="1511">
        <f t="shared" si="68"/>
        <v>0</v>
      </c>
      <c r="L330" s="1511">
        <f t="shared" si="68"/>
        <v>0</v>
      </c>
      <c r="M330" s="1511">
        <f t="shared" si="69"/>
        <v>0</v>
      </c>
      <c r="N330" s="1511">
        <f t="shared" si="69"/>
        <v>0</v>
      </c>
      <c r="O330" s="1511">
        <f t="shared" si="69"/>
        <v>0</v>
      </c>
      <c r="P330" s="1511">
        <f t="shared" si="69"/>
        <v>0</v>
      </c>
      <c r="Q330" s="1511">
        <f t="shared" si="69"/>
        <v>0</v>
      </c>
      <c r="R330" s="1511">
        <f t="shared" si="69"/>
        <v>0</v>
      </c>
      <c r="S330" s="1511">
        <f t="shared" si="69"/>
        <v>0</v>
      </c>
      <c r="T330" s="1511">
        <f t="shared" si="69"/>
        <v>0</v>
      </c>
      <c r="U330" s="1511">
        <f t="shared" si="69"/>
        <v>0</v>
      </c>
      <c r="V330" s="1511">
        <f t="shared" si="69"/>
        <v>0</v>
      </c>
      <c r="W330" s="1511">
        <f t="shared" si="70"/>
        <v>0</v>
      </c>
      <c r="X330" s="1511">
        <f t="shared" si="70"/>
        <v>0</v>
      </c>
      <c r="Y330" s="1511">
        <f t="shared" si="70"/>
        <v>0</v>
      </c>
      <c r="Z330" s="1511">
        <f t="shared" si="70"/>
        <v>0</v>
      </c>
      <c r="AA330" s="1511">
        <f t="shared" si="70"/>
        <v>0</v>
      </c>
      <c r="AB330" s="1511">
        <f t="shared" si="70"/>
        <v>0</v>
      </c>
      <c r="AC330" s="1511">
        <f t="shared" si="70"/>
        <v>0</v>
      </c>
      <c r="AD330" s="1511">
        <f t="shared" si="70"/>
        <v>0</v>
      </c>
      <c r="AE330" s="1511">
        <f t="shared" si="70"/>
        <v>0</v>
      </c>
      <c r="AF330" s="1511">
        <f t="shared" si="70"/>
        <v>0</v>
      </c>
      <c r="AG330" s="1511">
        <f t="shared" si="71"/>
        <v>0</v>
      </c>
      <c r="AH330" s="1511">
        <f t="shared" si="71"/>
        <v>0</v>
      </c>
      <c r="AI330" s="1511">
        <f t="shared" si="71"/>
        <v>0</v>
      </c>
      <c r="AJ330" s="1511">
        <f t="shared" si="71"/>
        <v>0</v>
      </c>
      <c r="AK330" s="1511">
        <f t="shared" si="71"/>
        <v>0</v>
      </c>
      <c r="AL330" s="1511">
        <f t="shared" si="71"/>
        <v>0</v>
      </c>
      <c r="AM330" s="1511">
        <f t="shared" si="71"/>
        <v>0</v>
      </c>
      <c r="AN330" s="1511">
        <f t="shared" si="71"/>
        <v>0</v>
      </c>
      <c r="AO330" s="1511">
        <f t="shared" si="71"/>
        <v>0</v>
      </c>
      <c r="AP330" s="1511">
        <f t="shared" si="71"/>
        <v>0</v>
      </c>
      <c r="AQ330" s="1511">
        <f t="shared" si="71"/>
        <v>0</v>
      </c>
      <c r="AR330" s="1511">
        <f t="shared" si="71"/>
        <v>0</v>
      </c>
      <c r="AS330" s="1511">
        <f t="shared" si="71"/>
        <v>0</v>
      </c>
      <c r="AT330" s="1511"/>
      <c r="AU330" s="1511"/>
      <c r="AV330" s="1642"/>
      <c r="AW330" s="1511"/>
      <c r="AX330" s="1511"/>
      <c r="AY330" s="1511"/>
      <c r="AZ330" s="1511"/>
      <c r="BA330" s="1511"/>
      <c r="BB330" s="1511"/>
      <c r="BC330" s="1511"/>
      <c r="BD330" s="1511"/>
      <c r="BE330" s="1511"/>
      <c r="BF330" s="1511"/>
      <c r="BG330" s="1511"/>
      <c r="BH330" s="1511"/>
      <c r="BI330" s="1511"/>
      <c r="BJ330" s="1511"/>
      <c r="BK330" s="1511"/>
      <c r="BL330" s="1511"/>
      <c r="BM330" s="1511"/>
      <c r="BN330" s="1511"/>
    </row>
    <row r="331" spans="1:66" s="603" customFormat="1" ht="12.75" x14ac:dyDescent="0.2">
      <c r="A331" s="644"/>
      <c r="B331" s="197" t="s">
        <v>1186</v>
      </c>
      <c r="C331" s="1511">
        <f t="shared" si="68"/>
        <v>268802.99999999994</v>
      </c>
      <c r="D331" s="1511">
        <f t="shared" si="68"/>
        <v>166965.18213463918</v>
      </c>
      <c r="E331" s="1511">
        <f t="shared" si="68"/>
        <v>38069.935603374222</v>
      </c>
      <c r="F331" s="1511">
        <f t="shared" si="68"/>
        <v>59162.390376953066</v>
      </c>
      <c r="G331" s="1511">
        <f t="shared" si="68"/>
        <v>0</v>
      </c>
      <c r="H331" s="1511">
        <f t="shared" si="68"/>
        <v>0</v>
      </c>
      <c r="I331" s="1511">
        <f t="shared" si="68"/>
        <v>0</v>
      </c>
      <c r="J331" s="1511">
        <f t="shared" si="68"/>
        <v>3762.6421058861429</v>
      </c>
      <c r="K331" s="1511">
        <f t="shared" si="68"/>
        <v>458.09882524881471</v>
      </c>
      <c r="L331" s="1511">
        <f t="shared" si="68"/>
        <v>384.75095389854476</v>
      </c>
      <c r="M331" s="1511">
        <f t="shared" si="69"/>
        <v>0</v>
      </c>
      <c r="N331" s="1511">
        <f t="shared" si="69"/>
        <v>0</v>
      </c>
      <c r="O331" s="1511">
        <f t="shared" si="69"/>
        <v>0</v>
      </c>
      <c r="P331" s="1511">
        <f t="shared" si="69"/>
        <v>0</v>
      </c>
      <c r="Q331" s="1511">
        <f t="shared" si="69"/>
        <v>0</v>
      </c>
      <c r="R331" s="1511">
        <f t="shared" si="69"/>
        <v>0</v>
      </c>
      <c r="S331" s="1511">
        <f t="shared" si="69"/>
        <v>0</v>
      </c>
      <c r="T331" s="1511">
        <f t="shared" si="69"/>
        <v>0</v>
      </c>
      <c r="U331" s="1511">
        <f t="shared" si="69"/>
        <v>0</v>
      </c>
      <c r="V331" s="1511">
        <f t="shared" si="69"/>
        <v>0</v>
      </c>
      <c r="W331" s="1511">
        <f t="shared" si="70"/>
        <v>0</v>
      </c>
      <c r="X331" s="1511">
        <f t="shared" si="70"/>
        <v>268802.99999999994</v>
      </c>
      <c r="Y331" s="1511">
        <f t="shared" si="70"/>
        <v>0</v>
      </c>
      <c r="Z331" s="1511">
        <f t="shared" si="70"/>
        <v>0</v>
      </c>
      <c r="AA331" s="1511">
        <f t="shared" si="70"/>
        <v>0</v>
      </c>
      <c r="AB331" s="1511">
        <f t="shared" si="70"/>
        <v>0</v>
      </c>
      <c r="AC331" s="1511">
        <f t="shared" si="70"/>
        <v>0</v>
      </c>
      <c r="AD331" s="1511">
        <f t="shared" si="70"/>
        <v>0</v>
      </c>
      <c r="AE331" s="1511">
        <f t="shared" si="70"/>
        <v>0</v>
      </c>
      <c r="AF331" s="1511">
        <f t="shared" si="70"/>
        <v>0</v>
      </c>
      <c r="AG331" s="1511">
        <f t="shared" si="71"/>
        <v>0</v>
      </c>
      <c r="AH331" s="1511">
        <f t="shared" si="71"/>
        <v>0</v>
      </c>
      <c r="AI331" s="1511">
        <f t="shared" si="71"/>
        <v>0</v>
      </c>
      <c r="AJ331" s="1511">
        <f t="shared" si="71"/>
        <v>0</v>
      </c>
      <c r="AK331" s="1511">
        <f t="shared" si="71"/>
        <v>0</v>
      </c>
      <c r="AL331" s="1511">
        <f t="shared" si="71"/>
        <v>0</v>
      </c>
      <c r="AM331" s="1511">
        <f t="shared" si="71"/>
        <v>0</v>
      </c>
      <c r="AN331" s="1511">
        <f t="shared" si="71"/>
        <v>0</v>
      </c>
      <c r="AO331" s="1511">
        <f t="shared" si="71"/>
        <v>0</v>
      </c>
      <c r="AP331" s="1511">
        <f t="shared" si="71"/>
        <v>0</v>
      </c>
      <c r="AQ331" s="1511">
        <f t="shared" si="71"/>
        <v>0</v>
      </c>
      <c r="AR331" s="1511">
        <f t="shared" si="71"/>
        <v>0</v>
      </c>
      <c r="AS331" s="1511">
        <f t="shared" si="71"/>
        <v>0</v>
      </c>
      <c r="AT331" s="1511"/>
      <c r="AU331" s="1511"/>
      <c r="AV331" s="1642"/>
      <c r="AW331" s="1511"/>
      <c r="AX331" s="1511"/>
      <c r="AY331" s="1511"/>
      <c r="AZ331" s="1511"/>
      <c r="BA331" s="1511"/>
      <c r="BB331" s="1511"/>
      <c r="BC331" s="1511"/>
      <c r="BD331" s="1511"/>
      <c r="BE331" s="1511"/>
      <c r="BF331" s="1511"/>
      <c r="BG331" s="1511"/>
      <c r="BH331" s="1511"/>
      <c r="BI331" s="1511"/>
      <c r="BJ331" s="1511"/>
      <c r="BK331" s="1511"/>
      <c r="BL331" s="1511"/>
      <c r="BM331" s="1511"/>
      <c r="BN331" s="1511"/>
    </row>
    <row r="332" spans="1:66" s="603" customFormat="1" ht="12.75" x14ac:dyDescent="0.2">
      <c r="A332" s="644"/>
      <c r="B332" s="197" t="s">
        <v>5</v>
      </c>
      <c r="C332" s="1511">
        <f t="shared" si="68"/>
        <v>141473</v>
      </c>
      <c r="D332" s="1511">
        <f t="shared" si="68"/>
        <v>87523.530304213331</v>
      </c>
      <c r="E332" s="1511">
        <f t="shared" si="68"/>
        <v>20133.758799220232</v>
      </c>
      <c r="F332" s="1511">
        <f t="shared" si="68"/>
        <v>31309.516822688991</v>
      </c>
      <c r="G332" s="1511">
        <f t="shared" si="68"/>
        <v>0</v>
      </c>
      <c r="H332" s="1511">
        <f t="shared" si="68"/>
        <v>0</v>
      </c>
      <c r="I332" s="1511">
        <f t="shared" si="68"/>
        <v>0</v>
      </c>
      <c r="J332" s="1511">
        <f t="shared" si="68"/>
        <v>2050.8877585695159</v>
      </c>
      <c r="K332" s="1511">
        <f t="shared" si="68"/>
        <v>247.50973659131401</v>
      </c>
      <c r="L332" s="1511">
        <f t="shared" si="68"/>
        <v>207.7965787165991</v>
      </c>
      <c r="M332" s="1511">
        <f t="shared" si="69"/>
        <v>0</v>
      </c>
      <c r="N332" s="1511">
        <f t="shared" si="69"/>
        <v>0</v>
      </c>
      <c r="O332" s="1511">
        <f t="shared" si="69"/>
        <v>0</v>
      </c>
      <c r="P332" s="1511">
        <f t="shared" si="69"/>
        <v>0</v>
      </c>
      <c r="Q332" s="1511">
        <f t="shared" si="69"/>
        <v>0</v>
      </c>
      <c r="R332" s="1511">
        <f t="shared" si="69"/>
        <v>0</v>
      </c>
      <c r="S332" s="1511">
        <f t="shared" si="69"/>
        <v>0</v>
      </c>
      <c r="T332" s="1511">
        <f t="shared" si="69"/>
        <v>0</v>
      </c>
      <c r="U332" s="1511">
        <f t="shared" si="69"/>
        <v>0</v>
      </c>
      <c r="V332" s="1511">
        <f t="shared" si="69"/>
        <v>0</v>
      </c>
      <c r="W332" s="1511">
        <f t="shared" si="70"/>
        <v>0</v>
      </c>
      <c r="X332" s="1511">
        <f t="shared" si="70"/>
        <v>141473</v>
      </c>
      <c r="Y332" s="1511">
        <f t="shared" si="70"/>
        <v>0</v>
      </c>
      <c r="Z332" s="1511">
        <f t="shared" si="70"/>
        <v>0</v>
      </c>
      <c r="AA332" s="1511">
        <f t="shared" si="70"/>
        <v>0</v>
      </c>
      <c r="AB332" s="1511">
        <f t="shared" si="70"/>
        <v>0</v>
      </c>
      <c r="AC332" s="1511">
        <f t="shared" si="70"/>
        <v>0</v>
      </c>
      <c r="AD332" s="1511">
        <f t="shared" si="70"/>
        <v>0</v>
      </c>
      <c r="AE332" s="1511">
        <f t="shared" si="70"/>
        <v>0</v>
      </c>
      <c r="AF332" s="1511">
        <f t="shared" si="70"/>
        <v>0</v>
      </c>
      <c r="AG332" s="1511">
        <f t="shared" si="71"/>
        <v>0</v>
      </c>
      <c r="AH332" s="1511">
        <f t="shared" si="71"/>
        <v>0</v>
      </c>
      <c r="AI332" s="1511">
        <f t="shared" si="71"/>
        <v>0</v>
      </c>
      <c r="AJ332" s="1511">
        <f t="shared" si="71"/>
        <v>0</v>
      </c>
      <c r="AK332" s="1511">
        <f t="shared" si="71"/>
        <v>0</v>
      </c>
      <c r="AL332" s="1511">
        <f t="shared" si="71"/>
        <v>0</v>
      </c>
      <c r="AM332" s="1511">
        <f t="shared" si="71"/>
        <v>0</v>
      </c>
      <c r="AN332" s="1511">
        <f t="shared" si="71"/>
        <v>0</v>
      </c>
      <c r="AO332" s="1511">
        <f t="shared" si="71"/>
        <v>0</v>
      </c>
      <c r="AP332" s="1511">
        <f t="shared" si="71"/>
        <v>0</v>
      </c>
      <c r="AQ332" s="1511">
        <f t="shared" si="71"/>
        <v>0</v>
      </c>
      <c r="AR332" s="1511">
        <f t="shared" si="71"/>
        <v>0</v>
      </c>
      <c r="AS332" s="1511">
        <f t="shared" si="71"/>
        <v>0</v>
      </c>
      <c r="AT332" s="1511"/>
      <c r="AU332" s="1511"/>
      <c r="AV332" s="1642"/>
      <c r="AW332" s="1511"/>
      <c r="AX332" s="1511"/>
      <c r="AY332" s="1511"/>
      <c r="AZ332" s="1511"/>
      <c r="BA332" s="1511"/>
      <c r="BB332" s="1511"/>
      <c r="BC332" s="1511"/>
      <c r="BD332" s="1511"/>
      <c r="BE332" s="1511"/>
      <c r="BF332" s="1511"/>
      <c r="BG332" s="1511"/>
      <c r="BH332" s="1511"/>
      <c r="BI332" s="1511"/>
      <c r="BJ332" s="1511"/>
      <c r="BK332" s="1511"/>
      <c r="BL332" s="1511"/>
      <c r="BM332" s="1511"/>
      <c r="BN332" s="1511"/>
    </row>
    <row r="333" spans="1:66" s="603" customFormat="1" ht="12.75" x14ac:dyDescent="0.2">
      <c r="A333" s="644"/>
      <c r="B333" s="197" t="s">
        <v>1082</v>
      </c>
      <c r="C333" s="1511">
        <f t="shared" si="68"/>
        <v>5491504</v>
      </c>
      <c r="D333" s="1511">
        <f t="shared" si="68"/>
        <v>3751729.3953736117</v>
      </c>
      <c r="E333" s="1511">
        <f t="shared" si="68"/>
        <v>712968.55405824655</v>
      </c>
      <c r="F333" s="1511">
        <f t="shared" si="68"/>
        <v>914195.52717341098</v>
      </c>
      <c r="G333" s="1511">
        <f t="shared" si="68"/>
        <v>0</v>
      </c>
      <c r="H333" s="1511">
        <f t="shared" si="68"/>
        <v>0</v>
      </c>
      <c r="I333" s="1511">
        <f t="shared" si="68"/>
        <v>0</v>
      </c>
      <c r="J333" s="1511">
        <f t="shared" si="68"/>
        <v>91563.970077474136</v>
      </c>
      <c r="K333" s="1511">
        <f t="shared" si="68"/>
        <v>10955.144761788641</v>
      </c>
      <c r="L333" s="1511">
        <f t="shared" si="68"/>
        <v>10091.408555467788</v>
      </c>
      <c r="M333" s="1511">
        <f t="shared" si="69"/>
        <v>0</v>
      </c>
      <c r="N333" s="1511">
        <f t="shared" si="69"/>
        <v>0</v>
      </c>
      <c r="O333" s="1511">
        <f t="shared" si="69"/>
        <v>0</v>
      </c>
      <c r="P333" s="1511">
        <f t="shared" si="69"/>
        <v>0</v>
      </c>
      <c r="Q333" s="1511">
        <f t="shared" si="69"/>
        <v>0</v>
      </c>
      <c r="R333" s="1511">
        <f t="shared" si="69"/>
        <v>0</v>
      </c>
      <c r="S333" s="1511">
        <f t="shared" si="69"/>
        <v>0</v>
      </c>
      <c r="T333" s="1511">
        <f t="shared" si="69"/>
        <v>0</v>
      </c>
      <c r="U333" s="1511">
        <f t="shared" si="69"/>
        <v>0</v>
      </c>
      <c r="V333" s="1511">
        <f t="shared" si="69"/>
        <v>0</v>
      </c>
      <c r="W333" s="1511">
        <f t="shared" si="70"/>
        <v>0</v>
      </c>
      <c r="X333" s="1511">
        <f t="shared" si="70"/>
        <v>5491504</v>
      </c>
      <c r="Y333" s="1511">
        <f t="shared" si="70"/>
        <v>0</v>
      </c>
      <c r="Z333" s="1511">
        <f t="shared" si="70"/>
        <v>0</v>
      </c>
      <c r="AA333" s="1511">
        <f t="shared" si="70"/>
        <v>0</v>
      </c>
      <c r="AB333" s="1511">
        <f t="shared" si="70"/>
        <v>0</v>
      </c>
      <c r="AC333" s="1511">
        <f t="shared" si="70"/>
        <v>0</v>
      </c>
      <c r="AD333" s="1511">
        <f t="shared" si="70"/>
        <v>0</v>
      </c>
      <c r="AE333" s="1511">
        <f t="shared" si="70"/>
        <v>0</v>
      </c>
      <c r="AF333" s="1511">
        <f t="shared" si="70"/>
        <v>0</v>
      </c>
      <c r="AG333" s="1511">
        <f t="shared" si="71"/>
        <v>0</v>
      </c>
      <c r="AH333" s="1511">
        <f t="shared" si="71"/>
        <v>0</v>
      </c>
      <c r="AI333" s="1511">
        <f t="shared" si="71"/>
        <v>0</v>
      </c>
      <c r="AJ333" s="1511">
        <f t="shared" si="71"/>
        <v>0</v>
      </c>
      <c r="AK333" s="1511">
        <f t="shared" si="71"/>
        <v>0</v>
      </c>
      <c r="AL333" s="1511">
        <f t="shared" si="71"/>
        <v>0</v>
      </c>
      <c r="AM333" s="1511">
        <f t="shared" si="71"/>
        <v>0</v>
      </c>
      <c r="AN333" s="1511">
        <f t="shared" si="71"/>
        <v>0</v>
      </c>
      <c r="AO333" s="1511">
        <f t="shared" si="71"/>
        <v>0</v>
      </c>
      <c r="AP333" s="1511">
        <f t="shared" si="71"/>
        <v>0</v>
      </c>
      <c r="AQ333" s="1511">
        <f t="shared" si="71"/>
        <v>0</v>
      </c>
      <c r="AR333" s="1511">
        <f t="shared" si="71"/>
        <v>0</v>
      </c>
      <c r="AS333" s="1511">
        <f t="shared" si="71"/>
        <v>0</v>
      </c>
      <c r="AT333" s="1511"/>
      <c r="AU333" s="1511"/>
      <c r="AV333" s="1642"/>
      <c r="AW333" s="1511"/>
      <c r="AX333" s="1511"/>
      <c r="AY333" s="1511"/>
      <c r="AZ333" s="1511"/>
      <c r="BA333" s="1511"/>
      <c r="BB333" s="1511"/>
      <c r="BC333" s="1511"/>
      <c r="BD333" s="1511"/>
      <c r="BE333" s="1511"/>
      <c r="BF333" s="1511"/>
      <c r="BG333" s="1511"/>
      <c r="BH333" s="1511"/>
      <c r="BI333" s="1511"/>
      <c r="BJ333" s="1511"/>
      <c r="BK333" s="1511"/>
      <c r="BL333" s="1511"/>
      <c r="BM333" s="1511"/>
      <c r="BN333" s="1511"/>
    </row>
    <row r="334" spans="1:66" s="603" customFormat="1" ht="12.75" x14ac:dyDescent="0.2">
      <c r="A334" s="644"/>
      <c r="B334" s="197" t="s">
        <v>699</v>
      </c>
      <c r="C334" s="1511">
        <f t="shared" si="68"/>
        <v>0</v>
      </c>
      <c r="D334" s="1511">
        <f t="shared" si="68"/>
        <v>0</v>
      </c>
      <c r="E334" s="1511">
        <f t="shared" si="68"/>
        <v>0</v>
      </c>
      <c r="F334" s="1511">
        <f t="shared" si="68"/>
        <v>0</v>
      </c>
      <c r="G334" s="1511">
        <f t="shared" si="68"/>
        <v>0</v>
      </c>
      <c r="H334" s="1511">
        <f t="shared" si="68"/>
        <v>0</v>
      </c>
      <c r="I334" s="1511">
        <f t="shared" si="68"/>
        <v>0</v>
      </c>
      <c r="J334" s="1511">
        <f t="shared" si="68"/>
        <v>0</v>
      </c>
      <c r="K334" s="1511">
        <f t="shared" si="68"/>
        <v>0</v>
      </c>
      <c r="L334" s="1511">
        <f t="shared" si="68"/>
        <v>0</v>
      </c>
      <c r="M334" s="1511">
        <f t="shared" si="69"/>
        <v>0</v>
      </c>
      <c r="N334" s="1511">
        <f t="shared" si="69"/>
        <v>0</v>
      </c>
      <c r="O334" s="1511">
        <f t="shared" si="69"/>
        <v>0</v>
      </c>
      <c r="P334" s="1511">
        <f t="shared" si="69"/>
        <v>0</v>
      </c>
      <c r="Q334" s="1511">
        <f t="shared" si="69"/>
        <v>0</v>
      </c>
      <c r="R334" s="1511">
        <f t="shared" si="69"/>
        <v>0</v>
      </c>
      <c r="S334" s="1511">
        <f t="shared" si="69"/>
        <v>0</v>
      </c>
      <c r="T334" s="1511">
        <f t="shared" si="69"/>
        <v>0</v>
      </c>
      <c r="U334" s="1511">
        <f t="shared" si="69"/>
        <v>0</v>
      </c>
      <c r="V334" s="1511">
        <f t="shared" si="69"/>
        <v>0</v>
      </c>
      <c r="W334" s="1511">
        <f t="shared" si="70"/>
        <v>0</v>
      </c>
      <c r="X334" s="1511">
        <f t="shared" si="70"/>
        <v>0</v>
      </c>
      <c r="Y334" s="1511">
        <f t="shared" si="70"/>
        <v>0</v>
      </c>
      <c r="Z334" s="1511">
        <f t="shared" si="70"/>
        <v>0</v>
      </c>
      <c r="AA334" s="1511">
        <f t="shared" si="70"/>
        <v>0</v>
      </c>
      <c r="AB334" s="1511">
        <f t="shared" si="70"/>
        <v>0</v>
      </c>
      <c r="AC334" s="1511">
        <f t="shared" si="70"/>
        <v>0</v>
      </c>
      <c r="AD334" s="1511">
        <f t="shared" si="70"/>
        <v>0</v>
      </c>
      <c r="AE334" s="1511">
        <f t="shared" si="70"/>
        <v>0</v>
      </c>
      <c r="AF334" s="1511">
        <f t="shared" si="70"/>
        <v>0</v>
      </c>
      <c r="AG334" s="1511">
        <f t="shared" si="71"/>
        <v>0</v>
      </c>
      <c r="AH334" s="1511">
        <f t="shared" si="71"/>
        <v>0</v>
      </c>
      <c r="AI334" s="1511">
        <f t="shared" si="71"/>
        <v>0</v>
      </c>
      <c r="AJ334" s="1511">
        <f t="shared" si="71"/>
        <v>0</v>
      </c>
      <c r="AK334" s="1511">
        <f t="shared" si="71"/>
        <v>0</v>
      </c>
      <c r="AL334" s="1511">
        <f t="shared" si="71"/>
        <v>0</v>
      </c>
      <c r="AM334" s="1511">
        <f t="shared" si="71"/>
        <v>0</v>
      </c>
      <c r="AN334" s="1511">
        <f t="shared" si="71"/>
        <v>0</v>
      </c>
      <c r="AO334" s="1511">
        <f t="shared" si="71"/>
        <v>0</v>
      </c>
      <c r="AP334" s="1511">
        <f t="shared" si="71"/>
        <v>0</v>
      </c>
      <c r="AQ334" s="1511">
        <f t="shared" si="71"/>
        <v>0</v>
      </c>
      <c r="AR334" s="1511">
        <f t="shared" si="71"/>
        <v>0</v>
      </c>
      <c r="AS334" s="1511">
        <f t="shared" si="71"/>
        <v>0</v>
      </c>
      <c r="AT334" s="1511"/>
      <c r="AU334" s="1511"/>
      <c r="AV334" s="1642"/>
      <c r="AW334" s="1511"/>
      <c r="AX334" s="1511"/>
      <c r="AY334" s="1511"/>
      <c r="AZ334" s="1511"/>
      <c r="BA334" s="1511"/>
      <c r="BB334" s="1511"/>
      <c r="BC334" s="1511"/>
      <c r="BD334" s="1511"/>
      <c r="BE334" s="1511"/>
      <c r="BF334" s="1511"/>
      <c r="BG334" s="1511"/>
      <c r="BH334" s="1511"/>
      <c r="BI334" s="1511"/>
      <c r="BJ334" s="1511"/>
      <c r="BK334" s="1511"/>
      <c r="BL334" s="1511"/>
      <c r="BM334" s="1511"/>
      <c r="BN334" s="1511"/>
    </row>
    <row r="335" spans="1:66" s="603" customFormat="1" ht="12.75" x14ac:dyDescent="0.2">
      <c r="A335" s="644"/>
      <c r="B335" s="1528" t="s">
        <v>700</v>
      </c>
      <c r="C335" s="1511">
        <f t="shared" si="68"/>
        <v>0</v>
      </c>
      <c r="D335" s="1511">
        <f t="shared" si="68"/>
        <v>0</v>
      </c>
      <c r="E335" s="1511">
        <f t="shared" si="68"/>
        <v>0</v>
      </c>
      <c r="F335" s="1511">
        <f t="shared" si="68"/>
        <v>0</v>
      </c>
      <c r="G335" s="1511">
        <f t="shared" si="68"/>
        <v>0</v>
      </c>
      <c r="H335" s="1511">
        <f t="shared" si="68"/>
        <v>0</v>
      </c>
      <c r="I335" s="1511">
        <f t="shared" si="68"/>
        <v>0</v>
      </c>
      <c r="J335" s="1511">
        <f t="shared" si="68"/>
        <v>0</v>
      </c>
      <c r="K335" s="1511">
        <f t="shared" si="68"/>
        <v>0</v>
      </c>
      <c r="L335" s="1511">
        <f t="shared" si="68"/>
        <v>0</v>
      </c>
      <c r="M335" s="1511">
        <f t="shared" si="69"/>
        <v>0</v>
      </c>
      <c r="N335" s="1511">
        <f t="shared" si="69"/>
        <v>0</v>
      </c>
      <c r="O335" s="1511">
        <f t="shared" si="69"/>
        <v>0</v>
      </c>
      <c r="P335" s="1511">
        <f t="shared" si="69"/>
        <v>0</v>
      </c>
      <c r="Q335" s="1511">
        <f t="shared" si="69"/>
        <v>0</v>
      </c>
      <c r="R335" s="1511">
        <f t="shared" si="69"/>
        <v>0</v>
      </c>
      <c r="S335" s="1511">
        <f t="shared" si="69"/>
        <v>0</v>
      </c>
      <c r="T335" s="1511">
        <f t="shared" si="69"/>
        <v>0</v>
      </c>
      <c r="U335" s="1511">
        <f t="shared" si="69"/>
        <v>0</v>
      </c>
      <c r="V335" s="1511">
        <f t="shared" si="69"/>
        <v>0</v>
      </c>
      <c r="W335" s="1511">
        <f t="shared" si="70"/>
        <v>0</v>
      </c>
      <c r="X335" s="1511">
        <f t="shared" si="70"/>
        <v>0</v>
      </c>
      <c r="Y335" s="1511">
        <f t="shared" si="70"/>
        <v>0</v>
      </c>
      <c r="Z335" s="1511">
        <f t="shared" si="70"/>
        <v>0</v>
      </c>
      <c r="AA335" s="1511">
        <f t="shared" si="70"/>
        <v>0</v>
      </c>
      <c r="AB335" s="1511">
        <f t="shared" si="70"/>
        <v>0</v>
      </c>
      <c r="AC335" s="1511">
        <f t="shared" si="70"/>
        <v>0</v>
      </c>
      <c r="AD335" s="1511">
        <f t="shared" si="70"/>
        <v>0</v>
      </c>
      <c r="AE335" s="1511">
        <f t="shared" si="70"/>
        <v>0</v>
      </c>
      <c r="AF335" s="1511">
        <f t="shared" si="70"/>
        <v>0</v>
      </c>
      <c r="AG335" s="1511">
        <f t="shared" si="71"/>
        <v>0</v>
      </c>
      <c r="AH335" s="1511">
        <f t="shared" si="71"/>
        <v>0</v>
      </c>
      <c r="AI335" s="1511">
        <f t="shared" si="71"/>
        <v>0</v>
      </c>
      <c r="AJ335" s="1511">
        <f t="shared" si="71"/>
        <v>0</v>
      </c>
      <c r="AK335" s="1511">
        <f t="shared" si="71"/>
        <v>0</v>
      </c>
      <c r="AL335" s="1511">
        <f t="shared" si="71"/>
        <v>0</v>
      </c>
      <c r="AM335" s="1511">
        <f t="shared" si="71"/>
        <v>0</v>
      </c>
      <c r="AN335" s="1511">
        <f t="shared" si="71"/>
        <v>0</v>
      </c>
      <c r="AO335" s="1511">
        <f t="shared" si="71"/>
        <v>0</v>
      </c>
      <c r="AP335" s="1511">
        <f t="shared" si="71"/>
        <v>0</v>
      </c>
      <c r="AQ335" s="1511">
        <f t="shared" si="71"/>
        <v>0</v>
      </c>
      <c r="AR335" s="1511">
        <f t="shared" si="71"/>
        <v>0</v>
      </c>
      <c r="AS335" s="1511">
        <f t="shared" si="71"/>
        <v>0</v>
      </c>
      <c r="AT335" s="1511"/>
      <c r="AU335" s="1511"/>
      <c r="AV335" s="1642"/>
      <c r="AW335" s="1511"/>
      <c r="AX335" s="1511"/>
      <c r="AY335" s="1511"/>
      <c r="AZ335" s="1511"/>
      <c r="BA335" s="1511"/>
      <c r="BB335" s="1511"/>
      <c r="BC335" s="1511"/>
      <c r="BD335" s="1511"/>
      <c r="BE335" s="1511"/>
      <c r="BF335" s="1511"/>
      <c r="BG335" s="1511"/>
      <c r="BH335" s="1511"/>
      <c r="BI335" s="1511"/>
      <c r="BJ335" s="1511"/>
      <c r="BK335" s="1511"/>
      <c r="BL335" s="1511"/>
      <c r="BM335" s="1511"/>
      <c r="BN335" s="1511"/>
    </row>
    <row r="336" spans="1:66" s="603" customFormat="1" ht="12.75" x14ac:dyDescent="0.2">
      <c r="A336" s="644"/>
      <c r="B336" s="1527" t="s">
        <v>697</v>
      </c>
      <c r="C336" s="1511">
        <f t="shared" si="68"/>
        <v>0</v>
      </c>
      <c r="D336" s="1511">
        <f t="shared" si="68"/>
        <v>0</v>
      </c>
      <c r="E336" s="1511">
        <f t="shared" si="68"/>
        <v>0</v>
      </c>
      <c r="F336" s="1511">
        <f t="shared" si="68"/>
        <v>0</v>
      </c>
      <c r="G336" s="1511">
        <f t="shared" si="68"/>
        <v>0</v>
      </c>
      <c r="H336" s="1511">
        <f t="shared" si="68"/>
        <v>0</v>
      </c>
      <c r="I336" s="1511">
        <f t="shared" si="68"/>
        <v>0</v>
      </c>
      <c r="J336" s="1511">
        <f t="shared" si="68"/>
        <v>0</v>
      </c>
      <c r="K336" s="1511">
        <f t="shared" si="68"/>
        <v>0</v>
      </c>
      <c r="L336" s="1511">
        <f t="shared" si="68"/>
        <v>0</v>
      </c>
      <c r="M336" s="1511">
        <f t="shared" si="69"/>
        <v>0</v>
      </c>
      <c r="N336" s="1511">
        <f t="shared" si="69"/>
        <v>0</v>
      </c>
      <c r="O336" s="1511">
        <f t="shared" si="69"/>
        <v>0</v>
      </c>
      <c r="P336" s="1511">
        <f t="shared" si="69"/>
        <v>0</v>
      </c>
      <c r="Q336" s="1511">
        <f t="shared" si="69"/>
        <v>0</v>
      </c>
      <c r="R336" s="1511">
        <f t="shared" si="69"/>
        <v>0</v>
      </c>
      <c r="S336" s="1511">
        <f t="shared" si="69"/>
        <v>0</v>
      </c>
      <c r="T336" s="1511">
        <f t="shared" si="69"/>
        <v>0</v>
      </c>
      <c r="U336" s="1511">
        <f t="shared" si="69"/>
        <v>0</v>
      </c>
      <c r="V336" s="1511">
        <f t="shared" si="69"/>
        <v>0</v>
      </c>
      <c r="W336" s="1511">
        <f t="shared" si="70"/>
        <v>0</v>
      </c>
      <c r="X336" s="1511">
        <f t="shared" si="70"/>
        <v>0</v>
      </c>
      <c r="Y336" s="1511">
        <f t="shared" si="70"/>
        <v>0</v>
      </c>
      <c r="Z336" s="1511">
        <f t="shared" si="70"/>
        <v>0</v>
      </c>
      <c r="AA336" s="1511">
        <f t="shared" si="70"/>
        <v>0</v>
      </c>
      <c r="AB336" s="1511">
        <f t="shared" si="70"/>
        <v>0</v>
      </c>
      <c r="AC336" s="1511">
        <f t="shared" si="70"/>
        <v>0</v>
      </c>
      <c r="AD336" s="1511">
        <f t="shared" si="70"/>
        <v>0</v>
      </c>
      <c r="AE336" s="1511">
        <f t="shared" si="70"/>
        <v>0</v>
      </c>
      <c r="AF336" s="1511">
        <f t="shared" si="70"/>
        <v>0</v>
      </c>
      <c r="AG336" s="1511">
        <f t="shared" si="71"/>
        <v>0</v>
      </c>
      <c r="AH336" s="1511">
        <f t="shared" si="71"/>
        <v>0</v>
      </c>
      <c r="AI336" s="1511">
        <f t="shared" si="71"/>
        <v>0</v>
      </c>
      <c r="AJ336" s="1511">
        <f t="shared" si="71"/>
        <v>0</v>
      </c>
      <c r="AK336" s="1511">
        <f t="shared" si="71"/>
        <v>0</v>
      </c>
      <c r="AL336" s="1511">
        <f t="shared" si="71"/>
        <v>0</v>
      </c>
      <c r="AM336" s="1511">
        <f t="shared" si="71"/>
        <v>0</v>
      </c>
      <c r="AN336" s="1511">
        <f t="shared" si="71"/>
        <v>0</v>
      </c>
      <c r="AO336" s="1511">
        <f t="shared" si="71"/>
        <v>0</v>
      </c>
      <c r="AP336" s="1511">
        <f t="shared" si="71"/>
        <v>0</v>
      </c>
      <c r="AQ336" s="1511">
        <f t="shared" si="71"/>
        <v>0</v>
      </c>
      <c r="AR336" s="1511">
        <f t="shared" si="71"/>
        <v>0</v>
      </c>
      <c r="AS336" s="1511">
        <f t="shared" si="71"/>
        <v>0</v>
      </c>
      <c r="AT336" s="1511"/>
      <c r="AU336" s="1511"/>
      <c r="AV336" s="1642"/>
      <c r="AW336" s="1511"/>
      <c r="AX336" s="1511"/>
      <c r="AY336" s="1511"/>
      <c r="AZ336" s="1511"/>
      <c r="BA336" s="1511"/>
      <c r="BB336" s="1511"/>
      <c r="BC336" s="1511"/>
      <c r="BD336" s="1511"/>
      <c r="BE336" s="1511"/>
      <c r="BF336" s="1511"/>
      <c r="BG336" s="1511"/>
      <c r="BH336" s="1511"/>
      <c r="BI336" s="1511"/>
      <c r="BJ336" s="1511"/>
      <c r="BK336" s="1511"/>
      <c r="BL336" s="1511"/>
      <c r="BM336" s="1511"/>
      <c r="BN336" s="1511"/>
    </row>
    <row r="337" spans="1:66" s="603" customFormat="1" ht="15" x14ac:dyDescent="0.2">
      <c r="A337" s="644"/>
      <c r="B337" s="523"/>
      <c r="C337" s="1425"/>
      <c r="D337" s="1425"/>
      <c r="E337" s="1425"/>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c r="AL337" s="1425"/>
      <c r="AM337" s="1425"/>
      <c r="AN337" s="1425"/>
      <c r="AO337" s="1425"/>
      <c r="AP337" s="1425"/>
      <c r="AQ337" s="1425"/>
      <c r="AR337" s="1425"/>
      <c r="AS337" s="1425"/>
      <c r="AT337" s="1425"/>
      <c r="AU337" s="1425"/>
      <c r="AV337" s="1643"/>
      <c r="AW337" s="1425"/>
      <c r="AX337" s="1425"/>
      <c r="AY337" s="1425"/>
      <c r="AZ337" s="1425"/>
      <c r="BA337" s="1425"/>
      <c r="BB337" s="1425"/>
      <c r="BC337" s="1425"/>
      <c r="BD337" s="1425"/>
      <c r="BE337" s="1425"/>
      <c r="BF337" s="1425"/>
      <c r="BG337" s="1425"/>
      <c r="BH337" s="1425"/>
      <c r="BI337" s="1425"/>
      <c r="BJ337" s="1425"/>
      <c r="BK337" s="1425"/>
      <c r="BL337" s="1425"/>
      <c r="BM337" s="1425"/>
      <c r="BN337" s="1425"/>
    </row>
    <row r="338" spans="1:66" s="603" customFormat="1" ht="16.5" thickBot="1" x14ac:dyDescent="0.3">
      <c r="A338" s="644"/>
      <c r="B338" s="1199" t="s">
        <v>763</v>
      </c>
      <c r="C338" s="1545">
        <f>SUM(C303:C336)</f>
        <v>17657760</v>
      </c>
      <c r="D338" s="1545">
        <f t="shared" ref="D338:AS338" si="72">SUM(D303:D336)</f>
        <v>12037762.059601313</v>
      </c>
      <c r="E338" s="1545">
        <f t="shared" si="72"/>
        <v>2297465.2388943657</v>
      </c>
      <c r="F338" s="1545">
        <f t="shared" si="72"/>
        <v>2961738.6362769534</v>
      </c>
      <c r="G338" s="1545">
        <f t="shared" si="72"/>
        <v>0</v>
      </c>
      <c r="H338" s="1545">
        <f t="shared" si="72"/>
        <v>0</v>
      </c>
      <c r="I338" s="1545">
        <f t="shared" si="72"/>
        <v>0</v>
      </c>
      <c r="J338" s="1545">
        <f t="shared" si="72"/>
        <v>293393.78272190853</v>
      </c>
      <c r="K338" s="1545">
        <f t="shared" si="72"/>
        <v>35113.064879204801</v>
      </c>
      <c r="L338" s="1545">
        <f t="shared" si="72"/>
        <v>32287.217626253205</v>
      </c>
      <c r="M338" s="1545">
        <f t="shared" si="72"/>
        <v>0</v>
      </c>
      <c r="N338" s="1545">
        <f t="shared" si="72"/>
        <v>0</v>
      </c>
      <c r="O338" s="1545">
        <f t="shared" si="72"/>
        <v>0</v>
      </c>
      <c r="P338" s="1545">
        <f t="shared" si="72"/>
        <v>0</v>
      </c>
      <c r="Q338" s="1545">
        <f t="shared" si="72"/>
        <v>0</v>
      </c>
      <c r="R338" s="1545">
        <f t="shared" si="72"/>
        <v>0</v>
      </c>
      <c r="S338" s="1545">
        <f t="shared" si="72"/>
        <v>0</v>
      </c>
      <c r="T338" s="1545">
        <f t="shared" si="72"/>
        <v>0</v>
      </c>
      <c r="U338" s="1545">
        <f t="shared" si="72"/>
        <v>0</v>
      </c>
      <c r="V338" s="1545">
        <f t="shared" si="72"/>
        <v>0</v>
      </c>
      <c r="W338" s="1545">
        <f t="shared" si="72"/>
        <v>0</v>
      </c>
      <c r="X338" s="1545">
        <f t="shared" si="72"/>
        <v>17657760</v>
      </c>
      <c r="Y338" s="1545">
        <f t="shared" si="72"/>
        <v>0</v>
      </c>
      <c r="Z338" s="1545">
        <f t="shared" si="72"/>
        <v>0</v>
      </c>
      <c r="AA338" s="1545">
        <f t="shared" si="72"/>
        <v>0</v>
      </c>
      <c r="AB338" s="1545">
        <f t="shared" si="72"/>
        <v>0</v>
      </c>
      <c r="AC338" s="1545">
        <f t="shared" si="72"/>
        <v>0</v>
      </c>
      <c r="AD338" s="1545">
        <f t="shared" si="72"/>
        <v>0</v>
      </c>
      <c r="AE338" s="1545">
        <f t="shared" si="72"/>
        <v>0</v>
      </c>
      <c r="AF338" s="1545">
        <f t="shared" si="72"/>
        <v>0</v>
      </c>
      <c r="AG338" s="1545">
        <f t="shared" si="72"/>
        <v>0</v>
      </c>
      <c r="AH338" s="1545">
        <f t="shared" si="72"/>
        <v>0</v>
      </c>
      <c r="AI338" s="1545">
        <f t="shared" si="72"/>
        <v>0</v>
      </c>
      <c r="AJ338" s="1545">
        <f t="shared" si="72"/>
        <v>0</v>
      </c>
      <c r="AK338" s="1545">
        <f t="shared" si="72"/>
        <v>0</v>
      </c>
      <c r="AL338" s="1545">
        <f t="shared" si="72"/>
        <v>0</v>
      </c>
      <c r="AM338" s="1545">
        <f t="shared" si="72"/>
        <v>0</v>
      </c>
      <c r="AN338" s="1545">
        <f t="shared" si="72"/>
        <v>0</v>
      </c>
      <c r="AO338" s="1545">
        <f t="shared" si="72"/>
        <v>0</v>
      </c>
      <c r="AP338" s="1545">
        <f t="shared" si="72"/>
        <v>0</v>
      </c>
      <c r="AQ338" s="1545">
        <f t="shared" si="72"/>
        <v>0</v>
      </c>
      <c r="AR338" s="1545">
        <f t="shared" si="72"/>
        <v>0</v>
      </c>
      <c r="AS338" s="1545">
        <f t="shared" si="72"/>
        <v>0</v>
      </c>
      <c r="AT338" s="1530"/>
      <c r="AU338" s="1530"/>
      <c r="AV338" s="1644"/>
      <c r="AW338" s="1530"/>
      <c r="AX338" s="1530"/>
      <c r="AY338" s="1530"/>
      <c r="AZ338" s="1530"/>
      <c r="BA338" s="1530"/>
      <c r="BB338" s="1530"/>
      <c r="BC338" s="1530"/>
      <c r="BD338" s="1530"/>
      <c r="BE338" s="1530"/>
      <c r="BF338" s="1530"/>
      <c r="BG338" s="1530"/>
      <c r="BH338" s="1530"/>
      <c r="BI338" s="1530"/>
      <c r="BJ338" s="1530"/>
      <c r="BK338" s="1530"/>
      <c r="BL338" s="1530"/>
      <c r="BM338" s="1530"/>
      <c r="BN338" s="1530"/>
    </row>
    <row r="339" spans="1:66" s="603" customFormat="1" ht="15.75" thickTop="1" x14ac:dyDescent="0.2">
      <c r="A339" s="644"/>
      <c r="B339" s="644"/>
      <c r="C339" s="1425"/>
      <c r="D339" s="1424"/>
      <c r="E339" s="1522"/>
      <c r="F339" s="1424"/>
      <c r="G339" s="581"/>
      <c r="H339" s="581"/>
      <c r="I339" s="581"/>
      <c r="J339" s="581"/>
      <c r="K339" s="581"/>
      <c r="L339" s="581"/>
      <c r="M339" s="581"/>
      <c r="N339" s="581"/>
      <c r="O339" s="581"/>
      <c r="P339" s="581"/>
      <c r="Q339" s="581"/>
      <c r="R339" s="581"/>
      <c r="S339" s="581"/>
      <c r="T339" s="581"/>
      <c r="U339" s="581"/>
      <c r="V339" s="581"/>
      <c r="W339" s="581"/>
      <c r="X339" s="583"/>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744"/>
      <c r="AV339" s="1464"/>
    </row>
    <row r="340" spans="1:66" s="603" customFormat="1" ht="15" x14ac:dyDescent="0.25">
      <c r="A340" s="1523"/>
      <c r="B340" s="644"/>
      <c r="C340" s="1425"/>
      <c r="D340" s="1424"/>
      <c r="E340" s="1522"/>
      <c r="F340" s="1424"/>
      <c r="G340" s="581"/>
      <c r="H340" s="581"/>
      <c r="I340" s="581"/>
      <c r="J340" s="581"/>
      <c r="K340" s="581"/>
      <c r="L340" s="581"/>
      <c r="M340" s="581"/>
      <c r="N340" s="581"/>
      <c r="O340" s="581"/>
      <c r="P340" s="581"/>
      <c r="Q340" s="581"/>
      <c r="R340" s="581"/>
      <c r="S340" s="581"/>
      <c r="T340" s="581"/>
      <c r="U340" s="581"/>
      <c r="V340" s="581"/>
      <c r="W340" s="581"/>
      <c r="X340" s="583"/>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744"/>
      <c r="AV340" s="1464"/>
    </row>
    <row r="341" spans="1:66" s="603" customFormat="1" ht="15" x14ac:dyDescent="0.25">
      <c r="A341" s="1523"/>
      <c r="B341" s="644"/>
      <c r="C341" s="1425"/>
      <c r="D341" s="1424"/>
      <c r="E341" s="1522"/>
      <c r="F341" s="1424"/>
      <c r="G341" s="581"/>
      <c r="H341" s="581"/>
      <c r="I341" s="581"/>
      <c r="J341" s="581"/>
      <c r="K341" s="581"/>
      <c r="L341" s="581"/>
      <c r="M341" s="581"/>
      <c r="N341" s="581"/>
      <c r="O341" s="581"/>
      <c r="P341" s="581"/>
      <c r="Q341" s="581"/>
      <c r="R341" s="581"/>
      <c r="S341" s="581"/>
      <c r="T341" s="581"/>
      <c r="U341" s="581"/>
      <c r="V341" s="581"/>
      <c r="W341" s="581"/>
      <c r="X341" s="583"/>
      <c r="Y341" s="581"/>
      <c r="Z341" s="581"/>
      <c r="AA341" s="581"/>
      <c r="AB341" s="581"/>
      <c r="AC341" s="581"/>
      <c r="AD341" s="581"/>
      <c r="AE341" s="581"/>
      <c r="AF341" s="581"/>
      <c r="AG341" s="581"/>
      <c r="AH341" s="581"/>
      <c r="AI341" s="581"/>
      <c r="AJ341" s="581"/>
      <c r="AK341" s="581"/>
      <c r="AL341" s="581"/>
      <c r="AM341" s="581"/>
      <c r="AN341" s="581"/>
      <c r="AO341" s="581"/>
      <c r="AP341" s="581"/>
      <c r="AQ341" s="581"/>
      <c r="AR341" s="581"/>
      <c r="AS341" s="744"/>
      <c r="AV341" s="1464"/>
    </row>
    <row r="342" spans="1:66" s="603" customFormat="1" ht="15" x14ac:dyDescent="0.2">
      <c r="A342" s="644"/>
      <c r="B342" s="644"/>
      <c r="C342" s="1529"/>
      <c r="D342" s="1529"/>
      <c r="E342" s="1529"/>
      <c r="F342" s="1529"/>
      <c r="G342" s="1529"/>
      <c r="H342" s="1529"/>
      <c r="I342" s="1529"/>
      <c r="J342" s="1529"/>
      <c r="K342" s="1529"/>
      <c r="L342" s="1529"/>
      <c r="M342" s="1529"/>
      <c r="N342" s="1529"/>
      <c r="O342" s="1529"/>
      <c r="P342" s="1529"/>
      <c r="Q342" s="1529"/>
      <c r="R342" s="1529"/>
      <c r="S342" s="1529"/>
      <c r="T342" s="1529"/>
      <c r="U342" s="1529"/>
      <c r="V342" s="1529"/>
      <c r="W342" s="1529"/>
      <c r="X342" s="1529"/>
      <c r="Y342" s="1529"/>
      <c r="Z342" s="1529"/>
      <c r="AA342" s="1529"/>
      <c r="AB342" s="1529"/>
      <c r="AC342" s="1529"/>
      <c r="AD342" s="1529"/>
      <c r="AE342" s="1529"/>
      <c r="AF342" s="1529"/>
      <c r="AG342" s="1529"/>
      <c r="AH342" s="1529"/>
      <c r="AI342" s="1529"/>
      <c r="AJ342" s="1529"/>
      <c r="AK342" s="1529"/>
      <c r="AL342" s="1529"/>
      <c r="AM342" s="1529"/>
      <c r="AN342" s="1529"/>
      <c r="AO342" s="1529"/>
      <c r="AP342" s="1529"/>
      <c r="AQ342" s="1529"/>
      <c r="AR342" s="1529"/>
      <c r="AS342" s="1529"/>
      <c r="AV342" s="1464"/>
    </row>
    <row r="343" spans="1:66" s="603" customFormat="1" ht="15" x14ac:dyDescent="0.2">
      <c r="A343" s="1524"/>
      <c r="B343" s="644"/>
      <c r="C343" s="1425"/>
      <c r="D343" s="1424"/>
      <c r="E343" s="1522"/>
      <c r="F343" s="1424"/>
      <c r="G343" s="581"/>
      <c r="H343" s="581"/>
      <c r="I343" s="581"/>
      <c r="J343" s="581"/>
      <c r="K343" s="581"/>
      <c r="L343" s="581"/>
      <c r="M343" s="581"/>
      <c r="N343" s="581"/>
      <c r="O343" s="581"/>
      <c r="P343" s="581"/>
      <c r="Q343" s="581"/>
      <c r="R343" s="581"/>
      <c r="S343" s="581"/>
      <c r="T343" s="581"/>
      <c r="U343" s="581"/>
      <c r="V343" s="581"/>
      <c r="W343" s="581"/>
      <c r="X343" s="583"/>
      <c r="Y343" s="581"/>
      <c r="Z343" s="581"/>
      <c r="AA343" s="581"/>
      <c r="AB343" s="581"/>
      <c r="AC343" s="581"/>
      <c r="AD343" s="581"/>
      <c r="AE343" s="581"/>
      <c r="AF343" s="581"/>
      <c r="AG343" s="581"/>
      <c r="AH343" s="581"/>
      <c r="AI343" s="581"/>
      <c r="AJ343" s="581"/>
      <c r="AK343" s="581"/>
      <c r="AL343" s="581"/>
      <c r="AM343" s="581"/>
      <c r="AN343" s="581"/>
      <c r="AO343" s="581"/>
      <c r="AP343" s="581"/>
      <c r="AQ343" s="581"/>
      <c r="AR343" s="581"/>
      <c r="AS343" s="744"/>
      <c r="AV343" s="1464"/>
    </row>
    <row r="344" spans="1:66" s="603" customFormat="1" ht="15" x14ac:dyDescent="0.2">
      <c r="A344" s="1075"/>
      <c r="B344" s="644"/>
      <c r="C344" s="1425"/>
      <c r="D344" s="1424"/>
      <c r="E344" s="1522"/>
      <c r="F344" s="1424"/>
      <c r="G344" s="581"/>
      <c r="H344" s="581"/>
      <c r="I344" s="581"/>
      <c r="J344" s="581"/>
      <c r="K344" s="581"/>
      <c r="L344" s="581"/>
      <c r="M344" s="581"/>
      <c r="N344" s="581"/>
      <c r="O344" s="581"/>
      <c r="P344" s="581"/>
      <c r="Q344" s="581"/>
      <c r="R344" s="581"/>
      <c r="S344" s="581"/>
      <c r="T344" s="581"/>
      <c r="U344" s="581"/>
      <c r="V344" s="581"/>
      <c r="W344" s="581"/>
      <c r="X344" s="583"/>
      <c r="Y344" s="581"/>
      <c r="Z344" s="581"/>
      <c r="AA344" s="581"/>
      <c r="AB344" s="581"/>
      <c r="AC344" s="581"/>
      <c r="AD344" s="581"/>
      <c r="AE344" s="581"/>
      <c r="AF344" s="581"/>
      <c r="AG344" s="581"/>
      <c r="AH344" s="581"/>
      <c r="AI344" s="581"/>
      <c r="AJ344" s="581"/>
      <c r="AK344" s="581"/>
      <c r="AL344" s="581"/>
      <c r="AM344" s="581"/>
      <c r="AN344" s="581"/>
      <c r="AO344" s="581"/>
      <c r="AP344" s="581"/>
      <c r="AQ344" s="581"/>
      <c r="AR344" s="581"/>
      <c r="AS344" s="744"/>
      <c r="AV344" s="1464"/>
    </row>
    <row r="345" spans="1:66" s="603" customFormat="1" ht="15" x14ac:dyDescent="0.2">
      <c r="A345" s="1075"/>
      <c r="B345" s="644"/>
      <c r="C345" s="1425"/>
      <c r="D345" s="1424"/>
      <c r="E345" s="1522"/>
      <c r="F345" s="1424"/>
      <c r="G345" s="581"/>
      <c r="H345" s="581"/>
      <c r="I345" s="581"/>
      <c r="J345" s="581"/>
      <c r="K345" s="581"/>
      <c r="L345" s="581"/>
      <c r="M345" s="581"/>
      <c r="N345" s="581"/>
      <c r="O345" s="581"/>
      <c r="P345" s="581"/>
      <c r="Q345" s="581"/>
      <c r="R345" s="581"/>
      <c r="S345" s="581"/>
      <c r="T345" s="581"/>
      <c r="U345" s="581"/>
      <c r="V345" s="581"/>
      <c r="W345" s="581"/>
      <c r="X345" s="583"/>
      <c r="Y345" s="581"/>
      <c r="Z345" s="581"/>
      <c r="AA345" s="581"/>
      <c r="AB345" s="581"/>
      <c r="AC345" s="581"/>
      <c r="AD345" s="581"/>
      <c r="AE345" s="581"/>
      <c r="AF345" s="581"/>
      <c r="AG345" s="581"/>
      <c r="AH345" s="581"/>
      <c r="AI345" s="581"/>
      <c r="AJ345" s="581"/>
      <c r="AK345" s="581"/>
      <c r="AL345" s="581"/>
      <c r="AM345" s="581"/>
      <c r="AN345" s="581"/>
      <c r="AO345" s="581"/>
      <c r="AP345" s="581"/>
      <c r="AQ345" s="581"/>
      <c r="AR345" s="581"/>
      <c r="AS345" s="744"/>
      <c r="AV345" s="1464"/>
    </row>
    <row r="346" spans="1:66" s="603" customFormat="1" ht="15" x14ac:dyDescent="0.2">
      <c r="A346" s="1075"/>
      <c r="B346" s="644"/>
      <c r="C346" s="1425"/>
      <c r="D346" s="1424"/>
      <c r="E346" s="1522"/>
      <c r="F346" s="1424"/>
      <c r="G346" s="581"/>
      <c r="H346" s="581"/>
      <c r="I346" s="581"/>
      <c r="J346" s="581"/>
      <c r="K346" s="581"/>
      <c r="L346" s="581"/>
      <c r="M346" s="581"/>
      <c r="N346" s="581"/>
      <c r="O346" s="581"/>
      <c r="P346" s="581"/>
      <c r="Q346" s="581"/>
      <c r="R346" s="581"/>
      <c r="S346" s="581"/>
      <c r="T346" s="581"/>
      <c r="U346" s="581"/>
      <c r="V346" s="581"/>
      <c r="W346" s="581"/>
      <c r="X346" s="583"/>
      <c r="Y346" s="581"/>
      <c r="Z346" s="581"/>
      <c r="AA346" s="581"/>
      <c r="AB346" s="581"/>
      <c r="AC346" s="581"/>
      <c r="AD346" s="581"/>
      <c r="AE346" s="581"/>
      <c r="AF346" s="581"/>
      <c r="AG346" s="581"/>
      <c r="AH346" s="581"/>
      <c r="AI346" s="581"/>
      <c r="AJ346" s="581"/>
      <c r="AK346" s="581"/>
      <c r="AL346" s="581"/>
      <c r="AM346" s="581"/>
      <c r="AN346" s="581"/>
      <c r="AO346" s="581"/>
      <c r="AP346" s="581"/>
      <c r="AQ346" s="581"/>
      <c r="AR346" s="581"/>
      <c r="AS346" s="744"/>
      <c r="AV346" s="1464"/>
    </row>
    <row r="347" spans="1:66" s="603" customFormat="1" ht="15" x14ac:dyDescent="0.2">
      <c r="A347" s="1075"/>
      <c r="B347" s="644"/>
      <c r="C347" s="1425"/>
      <c r="D347" s="1424"/>
      <c r="E347" s="1522"/>
      <c r="F347" s="1424"/>
      <c r="G347" s="581"/>
      <c r="H347" s="581"/>
      <c r="I347" s="581"/>
      <c r="J347" s="581"/>
      <c r="K347" s="581"/>
      <c r="L347" s="581"/>
      <c r="M347" s="581"/>
      <c r="N347" s="581"/>
      <c r="O347" s="581"/>
      <c r="P347" s="581"/>
      <c r="Q347" s="581"/>
      <c r="R347" s="581"/>
      <c r="S347" s="581"/>
      <c r="T347" s="581"/>
      <c r="U347" s="581"/>
      <c r="V347" s="581"/>
      <c r="W347" s="581"/>
      <c r="X347" s="583"/>
      <c r="Y347" s="581"/>
      <c r="Z347" s="581"/>
      <c r="AA347" s="581"/>
      <c r="AB347" s="581"/>
      <c r="AC347" s="581"/>
      <c r="AD347" s="581"/>
      <c r="AE347" s="581"/>
      <c r="AF347" s="581"/>
      <c r="AG347" s="581"/>
      <c r="AH347" s="581"/>
      <c r="AI347" s="581"/>
      <c r="AJ347" s="581"/>
      <c r="AK347" s="581"/>
      <c r="AL347" s="581"/>
      <c r="AM347" s="581"/>
      <c r="AN347" s="581"/>
      <c r="AO347" s="581"/>
      <c r="AP347" s="581"/>
      <c r="AQ347" s="581"/>
      <c r="AR347" s="581"/>
      <c r="AS347" s="744"/>
      <c r="AV347" s="1464"/>
    </row>
    <row r="348" spans="1:66" s="603" customFormat="1" ht="15" x14ac:dyDescent="0.2">
      <c r="A348" s="1075"/>
      <c r="B348" s="644"/>
      <c r="C348" s="1425"/>
      <c r="D348" s="1424"/>
      <c r="E348" s="1522"/>
      <c r="F348" s="1424"/>
      <c r="G348" s="581"/>
      <c r="H348" s="581"/>
      <c r="I348" s="581"/>
      <c r="J348" s="581"/>
      <c r="K348" s="581"/>
      <c r="L348" s="581"/>
      <c r="M348" s="581"/>
      <c r="N348" s="581"/>
      <c r="O348" s="581"/>
      <c r="P348" s="581"/>
      <c r="Q348" s="581"/>
      <c r="R348" s="581"/>
      <c r="S348" s="581"/>
      <c r="T348" s="581"/>
      <c r="U348" s="581"/>
      <c r="V348" s="581"/>
      <c r="W348" s="581"/>
      <c r="X348" s="583"/>
      <c r="Y348" s="581"/>
      <c r="Z348" s="581"/>
      <c r="AA348" s="581"/>
      <c r="AB348" s="581"/>
      <c r="AC348" s="581"/>
      <c r="AD348" s="581"/>
      <c r="AE348" s="581"/>
      <c r="AF348" s="581"/>
      <c r="AG348" s="581"/>
      <c r="AH348" s="581"/>
      <c r="AI348" s="581"/>
      <c r="AJ348" s="581"/>
      <c r="AK348" s="581"/>
      <c r="AL348" s="581"/>
      <c r="AM348" s="581"/>
      <c r="AN348" s="581"/>
      <c r="AO348" s="581"/>
      <c r="AP348" s="581"/>
      <c r="AQ348" s="581"/>
      <c r="AR348" s="581"/>
      <c r="AS348" s="744"/>
      <c r="AV348" s="1464"/>
    </row>
    <row r="349" spans="1:66" s="603" customFormat="1" ht="15" x14ac:dyDescent="0.2">
      <c r="A349" s="1075"/>
      <c r="B349" s="644"/>
      <c r="C349" s="1425"/>
      <c r="D349" s="1424"/>
      <c r="E349" s="1522"/>
      <c r="F349" s="1424"/>
      <c r="G349" s="581"/>
      <c r="H349" s="581"/>
      <c r="I349" s="581"/>
      <c r="J349" s="581"/>
      <c r="K349" s="581"/>
      <c r="L349" s="581"/>
      <c r="M349" s="581"/>
      <c r="N349" s="581"/>
      <c r="O349" s="581"/>
      <c r="P349" s="581"/>
      <c r="Q349" s="581"/>
      <c r="R349" s="581"/>
      <c r="S349" s="581"/>
      <c r="T349" s="581"/>
      <c r="U349" s="581"/>
      <c r="V349" s="581"/>
      <c r="W349" s="581"/>
      <c r="X349" s="583"/>
      <c r="Y349" s="581"/>
      <c r="Z349" s="581"/>
      <c r="AA349" s="581"/>
      <c r="AB349" s="581"/>
      <c r="AC349" s="581"/>
      <c r="AD349" s="581"/>
      <c r="AE349" s="581"/>
      <c r="AF349" s="581"/>
      <c r="AG349" s="581"/>
      <c r="AH349" s="581"/>
      <c r="AI349" s="581"/>
      <c r="AJ349" s="581"/>
      <c r="AK349" s="581"/>
      <c r="AL349" s="581"/>
      <c r="AM349" s="581"/>
      <c r="AN349" s="581"/>
      <c r="AO349" s="581"/>
      <c r="AP349" s="581"/>
      <c r="AQ349" s="581"/>
      <c r="AR349" s="581"/>
      <c r="AS349" s="744"/>
      <c r="AV349" s="1464"/>
    </row>
    <row r="350" spans="1:66" s="603" customFormat="1" ht="15" x14ac:dyDescent="0.2">
      <c r="A350" s="1075"/>
      <c r="B350" s="644"/>
      <c r="C350" s="1425"/>
      <c r="D350" s="1424"/>
      <c r="E350" s="1522"/>
      <c r="F350" s="1424"/>
      <c r="G350" s="581"/>
      <c r="H350" s="581"/>
      <c r="I350" s="581"/>
      <c r="J350" s="581"/>
      <c r="K350" s="581"/>
      <c r="L350" s="581"/>
      <c r="M350" s="581"/>
      <c r="N350" s="581"/>
      <c r="O350" s="581"/>
      <c r="P350" s="581"/>
      <c r="Q350" s="581"/>
      <c r="R350" s="581"/>
      <c r="S350" s="581"/>
      <c r="T350" s="581"/>
      <c r="U350" s="581"/>
      <c r="V350" s="581"/>
      <c r="W350" s="581"/>
      <c r="X350" s="583"/>
      <c r="Y350" s="581"/>
      <c r="Z350" s="581"/>
      <c r="AA350" s="581"/>
      <c r="AB350" s="581"/>
      <c r="AC350" s="581"/>
      <c r="AD350" s="581"/>
      <c r="AE350" s="581"/>
      <c r="AF350" s="581"/>
      <c r="AG350" s="581"/>
      <c r="AH350" s="581"/>
      <c r="AI350" s="581"/>
      <c r="AJ350" s="581"/>
      <c r="AK350" s="581"/>
      <c r="AL350" s="581"/>
      <c r="AM350" s="581"/>
      <c r="AN350" s="581"/>
      <c r="AO350" s="581"/>
      <c r="AP350" s="581"/>
      <c r="AQ350" s="581"/>
      <c r="AR350" s="581"/>
      <c r="AS350" s="744"/>
      <c r="AV350" s="1464"/>
    </row>
    <row r="351" spans="1:66" s="603" customFormat="1" ht="15" x14ac:dyDescent="0.2">
      <c r="A351" s="1075"/>
      <c r="B351" s="644"/>
      <c r="C351" s="1425"/>
      <c r="D351" s="1424"/>
      <c r="E351" s="1522"/>
      <c r="F351" s="1424"/>
      <c r="G351" s="581"/>
      <c r="H351" s="581"/>
      <c r="I351" s="581"/>
      <c r="J351" s="581"/>
      <c r="K351" s="581"/>
      <c r="L351" s="581"/>
      <c r="M351" s="581"/>
      <c r="N351" s="581"/>
      <c r="O351" s="581"/>
      <c r="P351" s="581"/>
      <c r="Q351" s="581"/>
      <c r="R351" s="581"/>
      <c r="S351" s="581"/>
      <c r="T351" s="581"/>
      <c r="U351" s="581"/>
      <c r="V351" s="581"/>
      <c r="W351" s="581"/>
      <c r="X351" s="583"/>
      <c r="Y351" s="581"/>
      <c r="Z351" s="581"/>
      <c r="AA351" s="581"/>
      <c r="AB351" s="581"/>
      <c r="AC351" s="581"/>
      <c r="AD351" s="581"/>
      <c r="AE351" s="581"/>
      <c r="AF351" s="581"/>
      <c r="AG351" s="581"/>
      <c r="AH351" s="581"/>
      <c r="AI351" s="581"/>
      <c r="AJ351" s="581"/>
      <c r="AK351" s="581"/>
      <c r="AL351" s="581"/>
      <c r="AM351" s="581"/>
      <c r="AN351" s="581"/>
      <c r="AO351" s="581"/>
      <c r="AP351" s="581"/>
      <c r="AQ351" s="581"/>
      <c r="AR351" s="581"/>
      <c r="AS351" s="744"/>
      <c r="AV351" s="1464"/>
    </row>
    <row r="352" spans="1:66" s="603" customFormat="1" ht="15" x14ac:dyDescent="0.2">
      <c r="A352" s="1075"/>
      <c r="B352" s="644"/>
      <c r="C352" s="1425"/>
      <c r="D352" s="1424"/>
      <c r="E352" s="1522"/>
      <c r="F352" s="1424"/>
      <c r="G352" s="581"/>
      <c r="H352" s="581"/>
      <c r="I352" s="581"/>
      <c r="J352" s="581"/>
      <c r="K352" s="581"/>
      <c r="L352" s="581"/>
      <c r="M352" s="581"/>
      <c r="N352" s="581"/>
      <c r="O352" s="581"/>
      <c r="P352" s="581"/>
      <c r="Q352" s="581"/>
      <c r="R352" s="581"/>
      <c r="S352" s="581"/>
      <c r="T352" s="581"/>
      <c r="U352" s="581"/>
      <c r="V352" s="581"/>
      <c r="W352" s="581"/>
      <c r="X352" s="583"/>
      <c r="Y352" s="581"/>
      <c r="Z352" s="581"/>
      <c r="AA352" s="581"/>
      <c r="AB352" s="581"/>
      <c r="AC352" s="581"/>
      <c r="AD352" s="581"/>
      <c r="AE352" s="581"/>
      <c r="AF352" s="581"/>
      <c r="AG352" s="581"/>
      <c r="AH352" s="581"/>
      <c r="AI352" s="581"/>
      <c r="AJ352" s="581"/>
      <c r="AK352" s="581"/>
      <c r="AL352" s="581"/>
      <c r="AM352" s="581"/>
      <c r="AN352" s="581"/>
      <c r="AO352" s="581"/>
      <c r="AP352" s="581"/>
      <c r="AQ352" s="581"/>
      <c r="AR352" s="581"/>
      <c r="AS352" s="744"/>
      <c r="AV352" s="1464"/>
    </row>
    <row r="353" spans="1:48" s="603" customFormat="1" ht="15" x14ac:dyDescent="0.2">
      <c r="A353" s="1075"/>
      <c r="B353" s="644"/>
      <c r="C353" s="1425"/>
      <c r="D353" s="1424"/>
      <c r="E353" s="1522"/>
      <c r="F353" s="1424"/>
      <c r="G353" s="581"/>
      <c r="H353" s="581"/>
      <c r="I353" s="581"/>
      <c r="J353" s="581"/>
      <c r="K353" s="581"/>
      <c r="L353" s="581"/>
      <c r="M353" s="581"/>
      <c r="N353" s="581"/>
      <c r="O353" s="581"/>
      <c r="P353" s="581"/>
      <c r="Q353" s="581"/>
      <c r="R353" s="581"/>
      <c r="S353" s="581"/>
      <c r="T353" s="581"/>
      <c r="U353" s="581"/>
      <c r="V353" s="581"/>
      <c r="W353" s="581"/>
      <c r="X353" s="583"/>
      <c r="Y353" s="581"/>
      <c r="Z353" s="581"/>
      <c r="AA353" s="581"/>
      <c r="AB353" s="581"/>
      <c r="AC353" s="581"/>
      <c r="AD353" s="581"/>
      <c r="AE353" s="581"/>
      <c r="AF353" s="581"/>
      <c r="AG353" s="581"/>
      <c r="AH353" s="581"/>
      <c r="AI353" s="581"/>
      <c r="AJ353" s="581"/>
      <c r="AK353" s="581"/>
      <c r="AL353" s="581"/>
      <c r="AM353" s="581"/>
      <c r="AN353" s="581"/>
      <c r="AO353" s="581"/>
      <c r="AP353" s="581"/>
      <c r="AQ353" s="581"/>
      <c r="AR353" s="581"/>
      <c r="AS353" s="744"/>
      <c r="AV353" s="1464"/>
    </row>
    <row r="354" spans="1:48" s="603" customFormat="1" ht="15" x14ac:dyDescent="0.2">
      <c r="A354" s="1075"/>
      <c r="B354" s="644"/>
      <c r="C354" s="1425"/>
      <c r="D354" s="1424"/>
      <c r="E354" s="1522"/>
      <c r="F354" s="1424"/>
      <c r="G354" s="581"/>
      <c r="H354" s="581"/>
      <c r="I354" s="581"/>
      <c r="J354" s="581"/>
      <c r="K354" s="581"/>
      <c r="L354" s="581"/>
      <c r="M354" s="581"/>
      <c r="N354" s="581"/>
      <c r="O354" s="581"/>
      <c r="P354" s="581"/>
      <c r="Q354" s="581"/>
      <c r="R354" s="581"/>
      <c r="S354" s="581"/>
      <c r="T354" s="581"/>
      <c r="U354" s="581"/>
      <c r="V354" s="581"/>
      <c r="W354" s="581"/>
      <c r="X354" s="583"/>
      <c r="Y354" s="581"/>
      <c r="Z354" s="581"/>
      <c r="AA354" s="581"/>
      <c r="AB354" s="581"/>
      <c r="AC354" s="581"/>
      <c r="AD354" s="581"/>
      <c r="AE354" s="581"/>
      <c r="AF354" s="581"/>
      <c r="AG354" s="581"/>
      <c r="AH354" s="581"/>
      <c r="AI354" s="581"/>
      <c r="AJ354" s="581"/>
      <c r="AK354" s="581"/>
      <c r="AL354" s="581"/>
      <c r="AM354" s="581"/>
      <c r="AN354" s="581"/>
      <c r="AO354" s="581"/>
      <c r="AP354" s="581"/>
      <c r="AQ354" s="581"/>
      <c r="AR354" s="581"/>
      <c r="AS354" s="744"/>
      <c r="AV354" s="1464"/>
    </row>
    <row r="355" spans="1:48" s="603" customFormat="1" ht="15" x14ac:dyDescent="0.2">
      <c r="A355" s="1075"/>
      <c r="B355" s="644"/>
      <c r="C355" s="1425"/>
      <c r="D355" s="1424"/>
      <c r="E355" s="1522"/>
      <c r="F355" s="1424"/>
      <c r="G355" s="581"/>
      <c r="H355" s="581"/>
      <c r="I355" s="581"/>
      <c r="J355" s="581"/>
      <c r="K355" s="581"/>
      <c r="L355" s="581"/>
      <c r="M355" s="581"/>
      <c r="N355" s="581"/>
      <c r="O355" s="581"/>
      <c r="P355" s="581"/>
      <c r="Q355" s="581"/>
      <c r="R355" s="581"/>
      <c r="S355" s="581"/>
      <c r="T355" s="581"/>
      <c r="U355" s="581"/>
      <c r="V355" s="581"/>
      <c r="W355" s="581"/>
      <c r="X355" s="583"/>
      <c r="Y355" s="581"/>
      <c r="Z355" s="581"/>
      <c r="AA355" s="581"/>
      <c r="AB355" s="581"/>
      <c r="AC355" s="581"/>
      <c r="AD355" s="581"/>
      <c r="AE355" s="581"/>
      <c r="AF355" s="581"/>
      <c r="AG355" s="581"/>
      <c r="AH355" s="581"/>
      <c r="AI355" s="581"/>
      <c r="AJ355" s="581"/>
      <c r="AK355" s="581"/>
      <c r="AL355" s="581"/>
      <c r="AM355" s="581"/>
      <c r="AN355" s="581"/>
      <c r="AO355" s="581"/>
      <c r="AP355" s="581"/>
      <c r="AQ355" s="581"/>
      <c r="AR355" s="581"/>
      <c r="AS355" s="744"/>
      <c r="AV355" s="1464"/>
    </row>
    <row r="356" spans="1:48" s="603" customFormat="1" ht="15" x14ac:dyDescent="0.2">
      <c r="A356" s="1075"/>
      <c r="B356" s="644"/>
      <c r="C356" s="1425"/>
      <c r="D356" s="1424"/>
      <c r="E356" s="1522"/>
      <c r="F356" s="1424"/>
      <c r="G356" s="581"/>
      <c r="H356" s="581"/>
      <c r="I356" s="581"/>
      <c r="J356" s="581"/>
      <c r="K356" s="581"/>
      <c r="L356" s="581"/>
      <c r="M356" s="581"/>
      <c r="N356" s="581"/>
      <c r="O356" s="581"/>
      <c r="P356" s="581"/>
      <c r="Q356" s="581"/>
      <c r="R356" s="581"/>
      <c r="S356" s="581"/>
      <c r="T356" s="581"/>
      <c r="U356" s="581"/>
      <c r="V356" s="581"/>
      <c r="W356" s="581"/>
      <c r="X356" s="583"/>
      <c r="Y356" s="581"/>
      <c r="Z356" s="581"/>
      <c r="AA356" s="581"/>
      <c r="AB356" s="581"/>
      <c r="AC356" s="581"/>
      <c r="AD356" s="581"/>
      <c r="AE356" s="581"/>
      <c r="AF356" s="581"/>
      <c r="AG356" s="581"/>
      <c r="AH356" s="581"/>
      <c r="AI356" s="581"/>
      <c r="AJ356" s="581"/>
      <c r="AK356" s="581"/>
      <c r="AL356" s="581"/>
      <c r="AM356" s="581"/>
      <c r="AN356" s="581"/>
      <c r="AO356" s="581"/>
      <c r="AP356" s="581"/>
      <c r="AQ356" s="581"/>
      <c r="AR356" s="581"/>
      <c r="AS356" s="744"/>
      <c r="AV356" s="1464"/>
    </row>
    <row r="357" spans="1:48" s="603" customFormat="1" ht="15" x14ac:dyDescent="0.2">
      <c r="A357" s="1075"/>
      <c r="B357" s="644"/>
      <c r="C357" s="1425"/>
      <c r="D357" s="1424"/>
      <c r="E357" s="1522"/>
      <c r="F357" s="1424"/>
      <c r="G357" s="581"/>
      <c r="H357" s="581"/>
      <c r="I357" s="581"/>
      <c r="J357" s="581"/>
      <c r="K357" s="581"/>
      <c r="L357" s="581"/>
      <c r="M357" s="581"/>
      <c r="N357" s="581"/>
      <c r="O357" s="581"/>
      <c r="P357" s="581"/>
      <c r="Q357" s="581"/>
      <c r="R357" s="581"/>
      <c r="S357" s="581"/>
      <c r="T357" s="581"/>
      <c r="U357" s="581"/>
      <c r="V357" s="581"/>
      <c r="W357" s="581"/>
      <c r="X357" s="583"/>
      <c r="Y357" s="581"/>
      <c r="Z357" s="581"/>
      <c r="AA357" s="581"/>
      <c r="AB357" s="581"/>
      <c r="AC357" s="581"/>
      <c r="AD357" s="581"/>
      <c r="AE357" s="581"/>
      <c r="AF357" s="581"/>
      <c r="AG357" s="581"/>
      <c r="AH357" s="581"/>
      <c r="AI357" s="581"/>
      <c r="AJ357" s="581"/>
      <c r="AK357" s="581"/>
      <c r="AL357" s="581"/>
      <c r="AM357" s="581"/>
      <c r="AN357" s="581"/>
      <c r="AO357" s="581"/>
      <c r="AP357" s="581"/>
      <c r="AQ357" s="581"/>
      <c r="AR357" s="581"/>
      <c r="AS357" s="744"/>
      <c r="AV357" s="1464"/>
    </row>
    <row r="358" spans="1:48" s="603" customFormat="1" ht="15" x14ac:dyDescent="0.2">
      <c r="A358" s="1075"/>
      <c r="B358" s="644"/>
      <c r="C358" s="1425"/>
      <c r="D358" s="1424"/>
      <c r="E358" s="1522"/>
      <c r="F358" s="1424"/>
      <c r="G358" s="581"/>
      <c r="H358" s="581"/>
      <c r="I358" s="581"/>
      <c r="J358" s="581"/>
      <c r="K358" s="581"/>
      <c r="L358" s="581"/>
      <c r="M358" s="581"/>
      <c r="N358" s="581"/>
      <c r="O358" s="581"/>
      <c r="P358" s="581"/>
      <c r="Q358" s="581"/>
      <c r="R358" s="581"/>
      <c r="S358" s="581"/>
      <c r="T358" s="581"/>
      <c r="U358" s="581"/>
      <c r="V358" s="581"/>
      <c r="W358" s="581"/>
      <c r="X358" s="583"/>
      <c r="Y358" s="581"/>
      <c r="Z358" s="581"/>
      <c r="AA358" s="581"/>
      <c r="AB358" s="581"/>
      <c r="AC358" s="581"/>
      <c r="AD358" s="581"/>
      <c r="AE358" s="581"/>
      <c r="AF358" s="581"/>
      <c r="AG358" s="581"/>
      <c r="AH358" s="581"/>
      <c r="AI358" s="581"/>
      <c r="AJ358" s="581"/>
      <c r="AK358" s="581"/>
      <c r="AL358" s="581"/>
      <c r="AM358" s="581"/>
      <c r="AN358" s="581"/>
      <c r="AO358" s="581"/>
      <c r="AP358" s="581"/>
      <c r="AQ358" s="581"/>
      <c r="AR358" s="581"/>
      <c r="AS358" s="744"/>
      <c r="AV358" s="1464"/>
    </row>
    <row r="359" spans="1:48" s="603" customFormat="1" ht="15" x14ac:dyDescent="0.2">
      <c r="A359" s="1075"/>
      <c r="B359" s="644"/>
      <c r="C359" s="1425"/>
      <c r="D359" s="1424"/>
      <c r="E359" s="1522"/>
      <c r="F359" s="1424"/>
      <c r="G359" s="581"/>
      <c r="H359" s="581"/>
      <c r="I359" s="581"/>
      <c r="J359" s="581"/>
      <c r="K359" s="581"/>
      <c r="L359" s="581"/>
      <c r="M359" s="581"/>
      <c r="N359" s="581"/>
      <c r="O359" s="581"/>
      <c r="P359" s="581"/>
      <c r="Q359" s="581"/>
      <c r="R359" s="581"/>
      <c r="S359" s="581"/>
      <c r="T359" s="581"/>
      <c r="U359" s="581"/>
      <c r="V359" s="581"/>
      <c r="W359" s="581"/>
      <c r="X359" s="583"/>
      <c r="Y359" s="581"/>
      <c r="Z359" s="581"/>
      <c r="AA359" s="581"/>
      <c r="AB359" s="581"/>
      <c r="AC359" s="581"/>
      <c r="AD359" s="581"/>
      <c r="AE359" s="581"/>
      <c r="AF359" s="581"/>
      <c r="AG359" s="581"/>
      <c r="AH359" s="581"/>
      <c r="AI359" s="581"/>
      <c r="AJ359" s="581"/>
      <c r="AK359" s="581"/>
      <c r="AL359" s="581"/>
      <c r="AM359" s="581"/>
      <c r="AN359" s="581"/>
      <c r="AO359" s="581"/>
      <c r="AP359" s="581"/>
      <c r="AQ359" s="581"/>
      <c r="AR359" s="581"/>
      <c r="AS359" s="744"/>
      <c r="AV359" s="1464"/>
    </row>
    <row r="360" spans="1:48" s="603" customFormat="1" ht="15" x14ac:dyDescent="0.2">
      <c r="A360" s="1075"/>
      <c r="B360" s="644"/>
      <c r="C360" s="1425"/>
      <c r="D360" s="1424"/>
      <c r="E360" s="1522"/>
      <c r="F360" s="1424"/>
      <c r="G360" s="581"/>
      <c r="H360" s="581"/>
      <c r="I360" s="581"/>
      <c r="J360" s="581"/>
      <c r="K360" s="581"/>
      <c r="L360" s="581"/>
      <c r="M360" s="581"/>
      <c r="N360" s="581"/>
      <c r="O360" s="581"/>
      <c r="P360" s="581"/>
      <c r="Q360" s="581"/>
      <c r="R360" s="581"/>
      <c r="S360" s="581"/>
      <c r="T360" s="581"/>
      <c r="U360" s="581"/>
      <c r="V360" s="581"/>
      <c r="W360" s="581"/>
      <c r="X360" s="583"/>
      <c r="Y360" s="581"/>
      <c r="Z360" s="581"/>
      <c r="AA360" s="581"/>
      <c r="AB360" s="581"/>
      <c r="AC360" s="581"/>
      <c r="AD360" s="581"/>
      <c r="AE360" s="581"/>
      <c r="AF360" s="581"/>
      <c r="AG360" s="581"/>
      <c r="AH360" s="581"/>
      <c r="AI360" s="581"/>
      <c r="AJ360" s="581"/>
      <c r="AK360" s="581"/>
      <c r="AL360" s="581"/>
      <c r="AM360" s="581"/>
      <c r="AN360" s="581"/>
      <c r="AO360" s="581"/>
      <c r="AP360" s="581"/>
      <c r="AQ360" s="581"/>
      <c r="AR360" s="581"/>
      <c r="AS360" s="744"/>
      <c r="AV360" s="1464"/>
    </row>
    <row r="361" spans="1:48" s="603" customFormat="1" ht="15" x14ac:dyDescent="0.2">
      <c r="A361" s="1075"/>
      <c r="B361" s="644"/>
      <c r="C361" s="1425"/>
      <c r="D361" s="1424"/>
      <c r="E361" s="1522"/>
      <c r="F361" s="1424"/>
      <c r="G361" s="581"/>
      <c r="H361" s="581"/>
      <c r="I361" s="581"/>
      <c r="J361" s="581"/>
      <c r="K361" s="581"/>
      <c r="L361" s="581"/>
      <c r="M361" s="581"/>
      <c r="N361" s="581"/>
      <c r="O361" s="581"/>
      <c r="P361" s="581"/>
      <c r="Q361" s="581"/>
      <c r="R361" s="581"/>
      <c r="S361" s="581"/>
      <c r="T361" s="581"/>
      <c r="U361" s="581"/>
      <c r="V361" s="581"/>
      <c r="W361" s="581"/>
      <c r="X361" s="583"/>
      <c r="Y361" s="581"/>
      <c r="Z361" s="581"/>
      <c r="AA361" s="581"/>
      <c r="AB361" s="581"/>
      <c r="AC361" s="581"/>
      <c r="AD361" s="581"/>
      <c r="AE361" s="581"/>
      <c r="AF361" s="581"/>
      <c r="AG361" s="581"/>
      <c r="AH361" s="581"/>
      <c r="AI361" s="581"/>
      <c r="AJ361" s="581"/>
      <c r="AK361" s="581"/>
      <c r="AL361" s="581"/>
      <c r="AM361" s="581"/>
      <c r="AN361" s="581"/>
      <c r="AO361" s="581"/>
      <c r="AP361" s="581"/>
      <c r="AQ361" s="581"/>
      <c r="AR361" s="581"/>
      <c r="AS361" s="744"/>
      <c r="AV361" s="1464"/>
    </row>
    <row r="362" spans="1:48" s="603" customFormat="1" ht="15" x14ac:dyDescent="0.2">
      <c r="A362" s="1075"/>
      <c r="B362" s="644"/>
      <c r="C362" s="1425"/>
      <c r="D362" s="1424"/>
      <c r="E362" s="1522"/>
      <c r="F362" s="1424"/>
      <c r="G362" s="581"/>
      <c r="H362" s="581"/>
      <c r="I362" s="581"/>
      <c r="J362" s="581"/>
      <c r="K362" s="581"/>
      <c r="L362" s="581"/>
      <c r="M362" s="581"/>
      <c r="N362" s="581"/>
      <c r="O362" s="581"/>
      <c r="P362" s="581"/>
      <c r="Q362" s="581"/>
      <c r="R362" s="581"/>
      <c r="S362" s="581"/>
      <c r="T362" s="581"/>
      <c r="U362" s="581"/>
      <c r="V362" s="581"/>
      <c r="W362" s="581"/>
      <c r="X362" s="583"/>
      <c r="Y362" s="581"/>
      <c r="Z362" s="581"/>
      <c r="AA362" s="581"/>
      <c r="AB362" s="581"/>
      <c r="AC362" s="581"/>
      <c r="AD362" s="581"/>
      <c r="AE362" s="581"/>
      <c r="AF362" s="581"/>
      <c r="AG362" s="581"/>
      <c r="AH362" s="581"/>
      <c r="AI362" s="581"/>
      <c r="AJ362" s="581"/>
      <c r="AK362" s="581"/>
      <c r="AL362" s="581"/>
      <c r="AM362" s="581"/>
      <c r="AN362" s="581"/>
      <c r="AO362" s="581"/>
      <c r="AP362" s="581"/>
      <c r="AQ362" s="581"/>
      <c r="AR362" s="581"/>
      <c r="AS362" s="744"/>
      <c r="AV362" s="1464"/>
    </row>
    <row r="363" spans="1:48" s="603" customFormat="1" ht="15" x14ac:dyDescent="0.2">
      <c r="A363" s="1075"/>
      <c r="B363" s="644"/>
      <c r="C363" s="1425"/>
      <c r="D363" s="1424"/>
      <c r="E363" s="1522"/>
      <c r="F363" s="1424"/>
      <c r="G363" s="581"/>
      <c r="H363" s="581"/>
      <c r="I363" s="581"/>
      <c r="J363" s="581"/>
      <c r="K363" s="581"/>
      <c r="L363" s="581"/>
      <c r="M363" s="581"/>
      <c r="N363" s="581"/>
      <c r="O363" s="581"/>
      <c r="P363" s="581"/>
      <c r="Q363" s="581"/>
      <c r="R363" s="581"/>
      <c r="S363" s="581"/>
      <c r="T363" s="581"/>
      <c r="U363" s="581"/>
      <c r="V363" s="581"/>
      <c r="W363" s="581"/>
      <c r="X363" s="583"/>
      <c r="Y363" s="581"/>
      <c r="Z363" s="581"/>
      <c r="AA363" s="581"/>
      <c r="AB363" s="581"/>
      <c r="AC363" s="581"/>
      <c r="AD363" s="581"/>
      <c r="AE363" s="581"/>
      <c r="AF363" s="581"/>
      <c r="AG363" s="581"/>
      <c r="AH363" s="581"/>
      <c r="AI363" s="581"/>
      <c r="AJ363" s="581"/>
      <c r="AK363" s="581"/>
      <c r="AL363" s="581"/>
      <c r="AM363" s="581"/>
      <c r="AN363" s="581"/>
      <c r="AO363" s="581"/>
      <c r="AP363" s="581"/>
      <c r="AQ363" s="581"/>
      <c r="AR363" s="581"/>
      <c r="AS363" s="744"/>
      <c r="AV363" s="1464"/>
    </row>
    <row r="364" spans="1:48" s="603" customFormat="1" ht="15" x14ac:dyDescent="0.2">
      <c r="A364" s="1075"/>
      <c r="B364" s="644"/>
      <c r="C364" s="1425"/>
      <c r="D364" s="1424"/>
      <c r="E364" s="1522"/>
      <c r="F364" s="1424"/>
      <c r="G364" s="581"/>
      <c r="H364" s="581"/>
      <c r="I364" s="581"/>
      <c r="J364" s="581"/>
      <c r="K364" s="581"/>
      <c r="L364" s="581"/>
      <c r="M364" s="581"/>
      <c r="N364" s="581"/>
      <c r="O364" s="581"/>
      <c r="P364" s="581"/>
      <c r="Q364" s="581"/>
      <c r="R364" s="581"/>
      <c r="S364" s="581"/>
      <c r="T364" s="581"/>
      <c r="U364" s="581"/>
      <c r="V364" s="581"/>
      <c r="W364" s="581"/>
      <c r="X364" s="583"/>
      <c r="Y364" s="581"/>
      <c r="Z364" s="581"/>
      <c r="AA364" s="581"/>
      <c r="AB364" s="581"/>
      <c r="AC364" s="581"/>
      <c r="AD364" s="581"/>
      <c r="AE364" s="581"/>
      <c r="AF364" s="581"/>
      <c r="AG364" s="581"/>
      <c r="AH364" s="581"/>
      <c r="AI364" s="581"/>
      <c r="AJ364" s="581"/>
      <c r="AK364" s="581"/>
      <c r="AL364" s="581"/>
      <c r="AM364" s="581"/>
      <c r="AN364" s="581"/>
      <c r="AO364" s="581"/>
      <c r="AP364" s="581"/>
      <c r="AQ364" s="581"/>
      <c r="AR364" s="581"/>
      <c r="AS364" s="744"/>
      <c r="AV364" s="1464"/>
    </row>
    <row r="365" spans="1:48" s="603" customFormat="1" ht="15" x14ac:dyDescent="0.2">
      <c r="A365" s="1075"/>
      <c r="B365" s="644"/>
      <c r="C365" s="1425"/>
      <c r="D365" s="1424"/>
      <c r="E365" s="1522"/>
      <c r="F365" s="1424"/>
      <c r="G365" s="581"/>
      <c r="H365" s="581"/>
      <c r="I365" s="581"/>
      <c r="J365" s="581"/>
      <c r="K365" s="581"/>
      <c r="L365" s="581"/>
      <c r="M365" s="581"/>
      <c r="N365" s="581"/>
      <c r="O365" s="581"/>
      <c r="P365" s="581"/>
      <c r="Q365" s="581"/>
      <c r="R365" s="581"/>
      <c r="S365" s="581"/>
      <c r="T365" s="581"/>
      <c r="U365" s="581"/>
      <c r="V365" s="581"/>
      <c r="W365" s="581"/>
      <c r="X365" s="583"/>
      <c r="Y365" s="581"/>
      <c r="Z365" s="581"/>
      <c r="AA365" s="581"/>
      <c r="AB365" s="581"/>
      <c r="AC365" s="581"/>
      <c r="AD365" s="581"/>
      <c r="AE365" s="581"/>
      <c r="AF365" s="581"/>
      <c r="AG365" s="581"/>
      <c r="AH365" s="581"/>
      <c r="AI365" s="581"/>
      <c r="AJ365" s="581"/>
      <c r="AK365" s="581"/>
      <c r="AL365" s="581"/>
      <c r="AM365" s="581"/>
      <c r="AN365" s="581"/>
      <c r="AO365" s="581"/>
      <c r="AP365" s="581"/>
      <c r="AQ365" s="581"/>
      <c r="AR365" s="581"/>
      <c r="AS365" s="744"/>
      <c r="AV365" s="1464"/>
    </row>
    <row r="366" spans="1:48" s="603" customFormat="1" ht="15" x14ac:dyDescent="0.2">
      <c r="A366" s="1075"/>
      <c r="B366" s="644"/>
      <c r="C366" s="1425"/>
      <c r="D366" s="1424"/>
      <c r="E366" s="1522"/>
      <c r="F366" s="1424"/>
      <c r="G366" s="581"/>
      <c r="H366" s="581"/>
      <c r="I366" s="581"/>
      <c r="J366" s="581"/>
      <c r="K366" s="581"/>
      <c r="L366" s="581"/>
      <c r="M366" s="581"/>
      <c r="N366" s="581"/>
      <c r="O366" s="581"/>
      <c r="P366" s="581"/>
      <c r="Q366" s="581"/>
      <c r="R366" s="581"/>
      <c r="S366" s="581"/>
      <c r="T366" s="581"/>
      <c r="U366" s="581"/>
      <c r="V366" s="581"/>
      <c r="W366" s="581"/>
      <c r="X366" s="583"/>
      <c r="Y366" s="581"/>
      <c r="Z366" s="581"/>
      <c r="AA366" s="581"/>
      <c r="AB366" s="581"/>
      <c r="AC366" s="581"/>
      <c r="AD366" s="581"/>
      <c r="AE366" s="581"/>
      <c r="AF366" s="581"/>
      <c r="AG366" s="581"/>
      <c r="AH366" s="581"/>
      <c r="AI366" s="581"/>
      <c r="AJ366" s="581"/>
      <c r="AK366" s="581"/>
      <c r="AL366" s="581"/>
      <c r="AM366" s="581"/>
      <c r="AN366" s="581"/>
      <c r="AO366" s="581"/>
      <c r="AP366" s="581"/>
      <c r="AQ366" s="581"/>
      <c r="AR366" s="581"/>
      <c r="AS366" s="744"/>
      <c r="AV366" s="1464"/>
    </row>
    <row r="367" spans="1:48" s="603" customFormat="1" ht="15" x14ac:dyDescent="0.2">
      <c r="A367" s="1075"/>
      <c r="B367" s="644"/>
      <c r="C367" s="1425"/>
      <c r="D367" s="1424"/>
      <c r="E367" s="1522"/>
      <c r="F367" s="1424"/>
      <c r="G367" s="581"/>
      <c r="H367" s="581"/>
      <c r="I367" s="581"/>
      <c r="J367" s="581"/>
      <c r="K367" s="581"/>
      <c r="L367" s="581"/>
      <c r="M367" s="581"/>
      <c r="N367" s="581"/>
      <c r="O367" s="581"/>
      <c r="P367" s="581"/>
      <c r="Q367" s="581"/>
      <c r="R367" s="581"/>
      <c r="S367" s="581"/>
      <c r="T367" s="581"/>
      <c r="U367" s="581"/>
      <c r="V367" s="581"/>
      <c r="W367" s="581"/>
      <c r="X367" s="583"/>
      <c r="Y367" s="581"/>
      <c r="Z367" s="581"/>
      <c r="AA367" s="581"/>
      <c r="AB367" s="581"/>
      <c r="AC367" s="581"/>
      <c r="AD367" s="581"/>
      <c r="AE367" s="581"/>
      <c r="AF367" s="581"/>
      <c r="AG367" s="581"/>
      <c r="AH367" s="581"/>
      <c r="AI367" s="581"/>
      <c r="AJ367" s="581"/>
      <c r="AK367" s="581"/>
      <c r="AL367" s="581"/>
      <c r="AM367" s="581"/>
      <c r="AN367" s="581"/>
      <c r="AO367" s="581"/>
      <c r="AP367" s="581"/>
      <c r="AQ367" s="581"/>
      <c r="AR367" s="581"/>
      <c r="AS367" s="744"/>
      <c r="AV367" s="1464"/>
    </row>
    <row r="368" spans="1:48" s="603" customFormat="1" ht="15" x14ac:dyDescent="0.2">
      <c r="A368" s="1075"/>
      <c r="B368" s="644"/>
      <c r="C368" s="1425"/>
      <c r="D368" s="1424"/>
      <c r="E368" s="1522"/>
      <c r="F368" s="1424"/>
      <c r="G368" s="581"/>
      <c r="H368" s="581"/>
      <c r="I368" s="581"/>
      <c r="J368" s="581"/>
      <c r="K368" s="581"/>
      <c r="L368" s="581"/>
      <c r="M368" s="581"/>
      <c r="N368" s="581"/>
      <c r="O368" s="581"/>
      <c r="P368" s="581"/>
      <c r="Q368" s="581"/>
      <c r="R368" s="581"/>
      <c r="S368" s="581"/>
      <c r="T368" s="581"/>
      <c r="U368" s="581"/>
      <c r="V368" s="581"/>
      <c r="W368" s="581"/>
      <c r="X368" s="583"/>
      <c r="Y368" s="581"/>
      <c r="Z368" s="581"/>
      <c r="AA368" s="581"/>
      <c r="AB368" s="581"/>
      <c r="AC368" s="581"/>
      <c r="AD368" s="581"/>
      <c r="AE368" s="581"/>
      <c r="AF368" s="581"/>
      <c r="AG368" s="581"/>
      <c r="AH368" s="581"/>
      <c r="AI368" s="581"/>
      <c r="AJ368" s="581"/>
      <c r="AK368" s="581"/>
      <c r="AL368" s="581"/>
      <c r="AM368" s="581"/>
      <c r="AN368" s="581"/>
      <c r="AO368" s="581"/>
      <c r="AP368" s="581"/>
      <c r="AQ368" s="581"/>
      <c r="AR368" s="581"/>
      <c r="AS368" s="744"/>
      <c r="AV368" s="1464"/>
    </row>
    <row r="369" spans="1:48" s="603" customFormat="1" ht="15" x14ac:dyDescent="0.2">
      <c r="A369" s="1075"/>
      <c r="B369" s="644"/>
      <c r="C369" s="1425"/>
      <c r="D369" s="1424"/>
      <c r="E369" s="1522"/>
      <c r="F369" s="1424"/>
      <c r="G369" s="581"/>
      <c r="H369" s="581"/>
      <c r="I369" s="581"/>
      <c r="J369" s="581"/>
      <c r="K369" s="581"/>
      <c r="L369" s="581"/>
      <c r="M369" s="581"/>
      <c r="N369" s="581"/>
      <c r="O369" s="581"/>
      <c r="P369" s="581"/>
      <c r="Q369" s="581"/>
      <c r="R369" s="581"/>
      <c r="S369" s="581"/>
      <c r="T369" s="581"/>
      <c r="U369" s="581"/>
      <c r="V369" s="581"/>
      <c r="W369" s="581"/>
      <c r="X369" s="583"/>
      <c r="Y369" s="581"/>
      <c r="Z369" s="581"/>
      <c r="AA369" s="581"/>
      <c r="AB369" s="581"/>
      <c r="AC369" s="581"/>
      <c r="AD369" s="581"/>
      <c r="AE369" s="581"/>
      <c r="AF369" s="581"/>
      <c r="AG369" s="581"/>
      <c r="AH369" s="581"/>
      <c r="AI369" s="581"/>
      <c r="AJ369" s="581"/>
      <c r="AK369" s="581"/>
      <c r="AL369" s="581"/>
      <c r="AM369" s="581"/>
      <c r="AN369" s="581"/>
      <c r="AO369" s="581"/>
      <c r="AP369" s="581"/>
      <c r="AQ369" s="581"/>
      <c r="AR369" s="581"/>
      <c r="AS369" s="744"/>
      <c r="AV369" s="1464"/>
    </row>
    <row r="370" spans="1:48" s="603" customFormat="1" ht="15" x14ac:dyDescent="0.2">
      <c r="A370" s="1075"/>
      <c r="B370" s="644"/>
      <c r="C370" s="1425"/>
      <c r="D370" s="1424"/>
      <c r="E370" s="1522"/>
      <c r="F370" s="1424"/>
      <c r="G370" s="581"/>
      <c r="H370" s="581"/>
      <c r="I370" s="581"/>
      <c r="J370" s="581"/>
      <c r="K370" s="581"/>
      <c r="L370" s="581"/>
      <c r="M370" s="581"/>
      <c r="N370" s="581"/>
      <c r="O370" s="581"/>
      <c r="P370" s="581"/>
      <c r="Q370" s="581"/>
      <c r="R370" s="581"/>
      <c r="S370" s="581"/>
      <c r="T370" s="581"/>
      <c r="U370" s="581"/>
      <c r="V370" s="581"/>
      <c r="W370" s="581"/>
      <c r="X370" s="583"/>
      <c r="Y370" s="581"/>
      <c r="Z370" s="581"/>
      <c r="AA370" s="581"/>
      <c r="AB370" s="581"/>
      <c r="AC370" s="581"/>
      <c r="AD370" s="581"/>
      <c r="AE370" s="581"/>
      <c r="AF370" s="581"/>
      <c r="AG370" s="581"/>
      <c r="AH370" s="581"/>
      <c r="AI370" s="581"/>
      <c r="AJ370" s="581"/>
      <c r="AK370" s="581"/>
      <c r="AL370" s="581"/>
      <c r="AM370" s="581"/>
      <c r="AN370" s="581"/>
      <c r="AO370" s="581"/>
      <c r="AP370" s="581"/>
      <c r="AQ370" s="581"/>
      <c r="AR370" s="581"/>
      <c r="AS370" s="744"/>
      <c r="AV370" s="1464"/>
    </row>
    <row r="371" spans="1:48" s="603" customFormat="1" ht="15" x14ac:dyDescent="0.2">
      <c r="A371" s="1075"/>
      <c r="B371" s="644"/>
      <c r="C371" s="1425"/>
      <c r="D371" s="1424"/>
      <c r="E371" s="1522"/>
      <c r="F371" s="1424"/>
      <c r="G371" s="581"/>
      <c r="H371" s="581"/>
      <c r="I371" s="581"/>
      <c r="J371" s="581"/>
      <c r="K371" s="581"/>
      <c r="L371" s="581"/>
      <c r="M371" s="581"/>
      <c r="N371" s="581"/>
      <c r="O371" s="581"/>
      <c r="P371" s="581"/>
      <c r="Q371" s="581"/>
      <c r="R371" s="581"/>
      <c r="S371" s="581"/>
      <c r="T371" s="581"/>
      <c r="U371" s="581"/>
      <c r="V371" s="581"/>
      <c r="W371" s="581"/>
      <c r="X371" s="583"/>
      <c r="Y371" s="581"/>
      <c r="Z371" s="581"/>
      <c r="AA371" s="581"/>
      <c r="AB371" s="581"/>
      <c r="AC371" s="581"/>
      <c r="AD371" s="581"/>
      <c r="AE371" s="581"/>
      <c r="AF371" s="581"/>
      <c r="AG371" s="581"/>
      <c r="AH371" s="581"/>
      <c r="AI371" s="581"/>
      <c r="AJ371" s="581"/>
      <c r="AK371" s="581"/>
      <c r="AL371" s="581"/>
      <c r="AM371" s="581"/>
      <c r="AN371" s="581"/>
      <c r="AO371" s="581"/>
      <c r="AP371" s="581"/>
      <c r="AQ371" s="581"/>
      <c r="AR371" s="581"/>
      <c r="AS371" s="744"/>
      <c r="AV371" s="1464"/>
    </row>
    <row r="372" spans="1:48" s="603" customFormat="1" ht="15" x14ac:dyDescent="0.2">
      <c r="A372" s="1075"/>
      <c r="B372" s="644"/>
      <c r="C372" s="1425"/>
      <c r="D372" s="1424"/>
      <c r="E372" s="1522"/>
      <c r="F372" s="1424"/>
      <c r="G372" s="581"/>
      <c r="H372" s="581"/>
      <c r="I372" s="581"/>
      <c r="J372" s="581"/>
      <c r="K372" s="581"/>
      <c r="L372" s="581"/>
      <c r="M372" s="581"/>
      <c r="N372" s="581"/>
      <c r="O372" s="581"/>
      <c r="P372" s="581"/>
      <c r="Q372" s="581"/>
      <c r="R372" s="581"/>
      <c r="S372" s="581"/>
      <c r="T372" s="581"/>
      <c r="U372" s="581"/>
      <c r="V372" s="581"/>
      <c r="W372" s="581"/>
      <c r="X372" s="583"/>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744"/>
      <c r="AV372" s="1464"/>
    </row>
    <row r="373" spans="1:48" s="603" customFormat="1" ht="15" x14ac:dyDescent="0.2">
      <c r="A373" s="1075"/>
      <c r="B373" s="644"/>
      <c r="C373" s="1425"/>
      <c r="D373" s="1424"/>
      <c r="E373" s="1522"/>
      <c r="F373" s="1424"/>
      <c r="G373" s="581"/>
      <c r="H373" s="581"/>
      <c r="I373" s="581"/>
      <c r="J373" s="581"/>
      <c r="K373" s="581"/>
      <c r="L373" s="581"/>
      <c r="M373" s="581"/>
      <c r="N373" s="581"/>
      <c r="O373" s="581"/>
      <c r="P373" s="581"/>
      <c r="Q373" s="581"/>
      <c r="R373" s="581"/>
      <c r="S373" s="581"/>
      <c r="T373" s="581"/>
      <c r="U373" s="581"/>
      <c r="V373" s="581"/>
      <c r="W373" s="581"/>
      <c r="X373" s="583"/>
      <c r="Y373" s="581"/>
      <c r="Z373" s="581"/>
      <c r="AA373" s="581"/>
      <c r="AB373" s="581"/>
      <c r="AC373" s="581"/>
      <c r="AD373" s="581"/>
      <c r="AE373" s="581"/>
      <c r="AF373" s="581"/>
      <c r="AG373" s="581"/>
      <c r="AH373" s="581"/>
      <c r="AI373" s="581"/>
      <c r="AJ373" s="581"/>
      <c r="AK373" s="581"/>
      <c r="AL373" s="581"/>
      <c r="AM373" s="581"/>
      <c r="AN373" s="581"/>
      <c r="AO373" s="581"/>
      <c r="AP373" s="581"/>
      <c r="AQ373" s="581"/>
      <c r="AR373" s="581"/>
      <c r="AS373" s="744"/>
      <c r="AV373" s="1464"/>
    </row>
    <row r="374" spans="1:48" s="603" customFormat="1" ht="15" x14ac:dyDescent="0.2">
      <c r="A374" s="1075"/>
      <c r="B374" s="644"/>
      <c r="C374" s="1425"/>
      <c r="D374" s="1424"/>
      <c r="E374" s="1522"/>
      <c r="F374" s="1424"/>
      <c r="G374" s="581"/>
      <c r="H374" s="581"/>
      <c r="I374" s="581"/>
      <c r="J374" s="581"/>
      <c r="K374" s="581"/>
      <c r="L374" s="581"/>
      <c r="M374" s="581"/>
      <c r="N374" s="581"/>
      <c r="O374" s="581"/>
      <c r="P374" s="581"/>
      <c r="Q374" s="581"/>
      <c r="R374" s="581"/>
      <c r="S374" s="581"/>
      <c r="T374" s="581"/>
      <c r="U374" s="581"/>
      <c r="V374" s="581"/>
      <c r="W374" s="581"/>
      <c r="X374" s="583"/>
      <c r="Y374" s="581"/>
      <c r="Z374" s="581"/>
      <c r="AA374" s="581"/>
      <c r="AB374" s="581"/>
      <c r="AC374" s="581"/>
      <c r="AD374" s="581"/>
      <c r="AE374" s="581"/>
      <c r="AF374" s="581"/>
      <c r="AG374" s="581"/>
      <c r="AH374" s="581"/>
      <c r="AI374" s="581"/>
      <c r="AJ374" s="581"/>
      <c r="AK374" s="581"/>
      <c r="AL374" s="581"/>
      <c r="AM374" s="581"/>
      <c r="AN374" s="581"/>
      <c r="AO374" s="581"/>
      <c r="AP374" s="581"/>
      <c r="AQ374" s="581"/>
      <c r="AR374" s="581"/>
      <c r="AS374" s="744"/>
      <c r="AV374" s="1464"/>
    </row>
    <row r="375" spans="1:48" s="603" customFormat="1" ht="15" x14ac:dyDescent="0.2">
      <c r="A375" s="1075"/>
      <c r="B375" s="644"/>
      <c r="C375" s="1425"/>
      <c r="D375" s="1424"/>
      <c r="E375" s="1522"/>
      <c r="F375" s="1424"/>
      <c r="G375" s="581"/>
      <c r="H375" s="581"/>
      <c r="I375" s="581"/>
      <c r="J375" s="581"/>
      <c r="K375" s="581"/>
      <c r="L375" s="581"/>
      <c r="M375" s="581"/>
      <c r="N375" s="581"/>
      <c r="O375" s="581"/>
      <c r="P375" s="581"/>
      <c r="Q375" s="581"/>
      <c r="R375" s="581"/>
      <c r="S375" s="581"/>
      <c r="T375" s="581"/>
      <c r="U375" s="581"/>
      <c r="V375" s="581"/>
      <c r="W375" s="581"/>
      <c r="X375" s="583"/>
      <c r="Y375" s="581"/>
      <c r="Z375" s="581"/>
      <c r="AA375" s="581"/>
      <c r="AB375" s="581"/>
      <c r="AC375" s="581"/>
      <c r="AD375" s="581"/>
      <c r="AE375" s="581"/>
      <c r="AF375" s="581"/>
      <c r="AG375" s="581"/>
      <c r="AH375" s="581"/>
      <c r="AI375" s="581"/>
      <c r="AJ375" s="581"/>
      <c r="AK375" s="581"/>
      <c r="AL375" s="581"/>
      <c r="AM375" s="581"/>
      <c r="AN375" s="581"/>
      <c r="AO375" s="581"/>
      <c r="AP375" s="581"/>
      <c r="AQ375" s="581"/>
      <c r="AR375" s="581"/>
      <c r="AS375" s="744"/>
      <c r="AV375" s="1464"/>
    </row>
    <row r="376" spans="1:48" s="603" customFormat="1" ht="15" x14ac:dyDescent="0.2">
      <c r="A376" s="1075"/>
      <c r="B376" s="644"/>
      <c r="C376" s="1425"/>
      <c r="D376" s="1424"/>
      <c r="E376" s="1522"/>
      <c r="F376" s="1424"/>
      <c r="G376" s="581"/>
      <c r="H376" s="581"/>
      <c r="I376" s="581"/>
      <c r="J376" s="581"/>
      <c r="K376" s="581"/>
      <c r="L376" s="581"/>
      <c r="M376" s="581"/>
      <c r="N376" s="581"/>
      <c r="O376" s="581"/>
      <c r="P376" s="581"/>
      <c r="Q376" s="581"/>
      <c r="R376" s="581"/>
      <c r="S376" s="581"/>
      <c r="T376" s="581"/>
      <c r="U376" s="581"/>
      <c r="V376" s="581"/>
      <c r="W376" s="581"/>
      <c r="X376" s="583"/>
      <c r="Y376" s="581"/>
      <c r="Z376" s="581"/>
      <c r="AA376" s="581"/>
      <c r="AB376" s="581"/>
      <c r="AC376" s="581"/>
      <c r="AD376" s="581"/>
      <c r="AE376" s="581"/>
      <c r="AF376" s="581"/>
      <c r="AG376" s="581"/>
      <c r="AH376" s="581"/>
      <c r="AI376" s="581"/>
      <c r="AJ376" s="581"/>
      <c r="AK376" s="581"/>
      <c r="AL376" s="581"/>
      <c r="AM376" s="581"/>
      <c r="AN376" s="581"/>
      <c r="AO376" s="581"/>
      <c r="AP376" s="581"/>
      <c r="AQ376" s="581"/>
      <c r="AR376" s="581"/>
      <c r="AS376" s="744"/>
      <c r="AV376" s="1464"/>
    </row>
    <row r="377" spans="1:48" s="603" customFormat="1" ht="15" x14ac:dyDescent="0.2">
      <c r="A377" s="1075"/>
      <c r="B377" s="644"/>
      <c r="C377" s="1425"/>
      <c r="D377" s="1424"/>
      <c r="E377" s="1522"/>
      <c r="F377" s="1424"/>
      <c r="G377" s="581"/>
      <c r="H377" s="581"/>
      <c r="I377" s="581"/>
      <c r="J377" s="581"/>
      <c r="K377" s="581"/>
      <c r="L377" s="581"/>
      <c r="M377" s="581"/>
      <c r="N377" s="581"/>
      <c r="O377" s="581"/>
      <c r="P377" s="581"/>
      <c r="Q377" s="581"/>
      <c r="R377" s="581"/>
      <c r="S377" s="581"/>
      <c r="T377" s="581"/>
      <c r="U377" s="581"/>
      <c r="V377" s="581"/>
      <c r="W377" s="581"/>
      <c r="X377" s="583"/>
      <c r="Y377" s="581"/>
      <c r="Z377" s="581"/>
      <c r="AA377" s="581"/>
      <c r="AB377" s="581"/>
      <c r="AC377" s="581"/>
      <c r="AD377" s="581"/>
      <c r="AE377" s="581"/>
      <c r="AF377" s="581"/>
      <c r="AG377" s="581"/>
      <c r="AH377" s="581"/>
      <c r="AI377" s="581"/>
      <c r="AJ377" s="581"/>
      <c r="AK377" s="581"/>
      <c r="AL377" s="581"/>
      <c r="AM377" s="581"/>
      <c r="AN377" s="581"/>
      <c r="AO377" s="581"/>
      <c r="AP377" s="581"/>
      <c r="AQ377" s="581"/>
      <c r="AR377" s="581"/>
      <c r="AS377" s="744"/>
      <c r="AV377" s="1464"/>
    </row>
    <row r="378" spans="1:48" s="603" customFormat="1" ht="15" x14ac:dyDescent="0.2">
      <c r="A378" s="1075"/>
      <c r="B378" s="644"/>
      <c r="C378" s="1425"/>
      <c r="D378" s="1424"/>
      <c r="E378" s="1522"/>
      <c r="F378" s="1424"/>
      <c r="G378" s="581"/>
      <c r="H378" s="581"/>
      <c r="I378" s="581"/>
      <c r="J378" s="581"/>
      <c r="K378" s="581"/>
      <c r="L378" s="581"/>
      <c r="M378" s="581"/>
      <c r="N378" s="581"/>
      <c r="O378" s="581"/>
      <c r="P378" s="581"/>
      <c r="Q378" s="581"/>
      <c r="R378" s="581"/>
      <c r="S378" s="581"/>
      <c r="T378" s="581"/>
      <c r="U378" s="581"/>
      <c r="V378" s="581"/>
      <c r="W378" s="581"/>
      <c r="X378" s="583"/>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744"/>
      <c r="AV378" s="1464"/>
    </row>
    <row r="379" spans="1:48" s="603" customFormat="1" ht="15" x14ac:dyDescent="0.2">
      <c r="A379" s="1075"/>
      <c r="B379" s="644"/>
      <c r="C379" s="1425"/>
      <c r="D379" s="1424"/>
      <c r="E379" s="1522"/>
      <c r="F379" s="1424"/>
      <c r="G379" s="581"/>
      <c r="H379" s="581"/>
      <c r="I379" s="581"/>
      <c r="J379" s="581"/>
      <c r="K379" s="581"/>
      <c r="L379" s="581"/>
      <c r="M379" s="581"/>
      <c r="N379" s="581"/>
      <c r="O379" s="581"/>
      <c r="P379" s="581"/>
      <c r="Q379" s="581"/>
      <c r="R379" s="581"/>
      <c r="S379" s="581"/>
      <c r="T379" s="581"/>
      <c r="U379" s="581"/>
      <c r="V379" s="581"/>
      <c r="W379" s="581"/>
      <c r="X379" s="583"/>
      <c r="Y379" s="581"/>
      <c r="Z379" s="581"/>
      <c r="AA379" s="581"/>
      <c r="AB379" s="581"/>
      <c r="AC379" s="581"/>
      <c r="AD379" s="581"/>
      <c r="AE379" s="581"/>
      <c r="AF379" s="581"/>
      <c r="AG379" s="581"/>
      <c r="AH379" s="581"/>
      <c r="AI379" s="581"/>
      <c r="AJ379" s="581"/>
      <c r="AK379" s="581"/>
      <c r="AL379" s="581"/>
      <c r="AM379" s="581"/>
      <c r="AN379" s="581"/>
      <c r="AO379" s="581"/>
      <c r="AP379" s="581"/>
      <c r="AQ379" s="581"/>
      <c r="AR379" s="581"/>
      <c r="AS379" s="744"/>
      <c r="AV379" s="1464"/>
    </row>
    <row r="380" spans="1:48" s="603" customFormat="1" ht="15" x14ac:dyDescent="0.2">
      <c r="A380" s="1075"/>
      <c r="B380" s="644"/>
      <c r="C380" s="1425"/>
      <c r="D380" s="1424"/>
      <c r="E380" s="1522"/>
      <c r="F380" s="1424"/>
      <c r="G380" s="581"/>
      <c r="H380" s="581"/>
      <c r="I380" s="581"/>
      <c r="J380" s="581"/>
      <c r="K380" s="581"/>
      <c r="L380" s="581"/>
      <c r="M380" s="581"/>
      <c r="N380" s="581"/>
      <c r="O380" s="581"/>
      <c r="P380" s="581"/>
      <c r="Q380" s="581"/>
      <c r="R380" s="581"/>
      <c r="S380" s="581"/>
      <c r="T380" s="581"/>
      <c r="U380" s="581"/>
      <c r="V380" s="581"/>
      <c r="W380" s="581"/>
      <c r="X380" s="583"/>
      <c r="Y380" s="581"/>
      <c r="Z380" s="581"/>
      <c r="AA380" s="581"/>
      <c r="AB380" s="581"/>
      <c r="AC380" s="581"/>
      <c r="AD380" s="581"/>
      <c r="AE380" s="581"/>
      <c r="AF380" s="581"/>
      <c r="AG380" s="581"/>
      <c r="AH380" s="581"/>
      <c r="AI380" s="581"/>
      <c r="AJ380" s="581"/>
      <c r="AK380" s="581"/>
      <c r="AL380" s="581"/>
      <c r="AM380" s="581"/>
      <c r="AN380" s="581"/>
      <c r="AO380" s="581"/>
      <c r="AP380" s="581"/>
      <c r="AQ380" s="581"/>
      <c r="AR380" s="581"/>
      <c r="AS380" s="744"/>
      <c r="AV380" s="1464"/>
    </row>
    <row r="381" spans="1:48" s="603" customFormat="1" ht="15" x14ac:dyDescent="0.2">
      <c r="A381" s="1075"/>
      <c r="B381" s="644"/>
      <c r="C381" s="1425"/>
      <c r="D381" s="1424"/>
      <c r="E381" s="1522"/>
      <c r="F381" s="1424"/>
      <c r="G381" s="581"/>
      <c r="H381" s="581"/>
      <c r="I381" s="581"/>
      <c r="J381" s="581"/>
      <c r="K381" s="581"/>
      <c r="L381" s="581"/>
      <c r="M381" s="581"/>
      <c r="N381" s="581"/>
      <c r="O381" s="581"/>
      <c r="P381" s="581"/>
      <c r="Q381" s="581"/>
      <c r="R381" s="581"/>
      <c r="S381" s="581"/>
      <c r="T381" s="581"/>
      <c r="U381" s="581"/>
      <c r="V381" s="581"/>
      <c r="W381" s="581"/>
      <c r="X381" s="583"/>
      <c r="Y381" s="581"/>
      <c r="Z381" s="581"/>
      <c r="AA381" s="581"/>
      <c r="AB381" s="581"/>
      <c r="AC381" s="581"/>
      <c r="AD381" s="581"/>
      <c r="AE381" s="581"/>
      <c r="AF381" s="581"/>
      <c r="AG381" s="581"/>
      <c r="AH381" s="581"/>
      <c r="AI381" s="581"/>
      <c r="AJ381" s="581"/>
      <c r="AK381" s="581"/>
      <c r="AL381" s="581"/>
      <c r="AM381" s="581"/>
      <c r="AN381" s="581"/>
      <c r="AO381" s="581"/>
      <c r="AP381" s="581"/>
      <c r="AQ381" s="581"/>
      <c r="AR381" s="581"/>
      <c r="AS381" s="744"/>
      <c r="AV381" s="1464"/>
    </row>
    <row r="382" spans="1:48" s="603" customFormat="1" ht="15" x14ac:dyDescent="0.2">
      <c r="A382" s="1075"/>
      <c r="B382" s="644"/>
      <c r="C382" s="1425"/>
      <c r="D382" s="1424"/>
      <c r="E382" s="1522"/>
      <c r="F382" s="1424"/>
      <c r="G382" s="581"/>
      <c r="H382" s="581"/>
      <c r="I382" s="581"/>
      <c r="J382" s="581"/>
      <c r="K382" s="581"/>
      <c r="L382" s="581"/>
      <c r="M382" s="581"/>
      <c r="N382" s="581"/>
      <c r="O382" s="581"/>
      <c r="P382" s="581"/>
      <c r="Q382" s="581"/>
      <c r="R382" s="581"/>
      <c r="S382" s="581"/>
      <c r="T382" s="581"/>
      <c r="U382" s="581"/>
      <c r="V382" s="581"/>
      <c r="W382" s="581"/>
      <c r="X382" s="583"/>
      <c r="Y382" s="581"/>
      <c r="Z382" s="581"/>
      <c r="AA382" s="581"/>
      <c r="AB382" s="581"/>
      <c r="AC382" s="581"/>
      <c r="AD382" s="581"/>
      <c r="AE382" s="581"/>
      <c r="AF382" s="581"/>
      <c r="AG382" s="581"/>
      <c r="AH382" s="581"/>
      <c r="AI382" s="581"/>
      <c r="AJ382" s="581"/>
      <c r="AK382" s="581"/>
      <c r="AL382" s="581"/>
      <c r="AM382" s="581"/>
      <c r="AN382" s="581"/>
      <c r="AO382" s="581"/>
      <c r="AP382" s="581"/>
      <c r="AQ382" s="581"/>
      <c r="AR382" s="581"/>
      <c r="AS382" s="744"/>
      <c r="AV382" s="1464"/>
    </row>
    <row r="383" spans="1:48" ht="15" x14ac:dyDescent="0.2">
      <c r="A383" s="1075"/>
      <c r="B383" s="644"/>
      <c r="C383" s="1425"/>
      <c r="D383" s="1424"/>
      <c r="E383" s="1522"/>
      <c r="F383" s="1424"/>
    </row>
    <row r="384" spans="1:48" ht="15" x14ac:dyDescent="0.2">
      <c r="A384" s="1075"/>
      <c r="B384" s="644"/>
      <c r="C384" s="1425"/>
      <c r="D384" s="1424"/>
      <c r="E384" s="1522"/>
      <c r="F384" s="1424"/>
    </row>
    <row r="385" spans="1:6" ht="15" x14ac:dyDescent="0.2">
      <c r="A385" s="1075"/>
      <c r="B385" s="644"/>
      <c r="C385" s="1425"/>
      <c r="D385" s="1424"/>
      <c r="E385" s="1522"/>
      <c r="F385" s="1424"/>
    </row>
    <row r="386" spans="1:6" ht="15" x14ac:dyDescent="0.2">
      <c r="A386" s="1075"/>
      <c r="B386" s="644"/>
      <c r="C386" s="1425"/>
      <c r="D386" s="1424"/>
      <c r="E386" s="1522"/>
      <c r="F386" s="1424"/>
    </row>
    <row r="387" spans="1:6" ht="15" x14ac:dyDescent="0.2">
      <c r="A387" s="154"/>
      <c r="B387" s="644"/>
      <c r="C387" s="1425"/>
      <c r="D387" s="1424"/>
      <c r="E387" s="1522"/>
      <c r="F387" s="1424"/>
    </row>
    <row r="388" spans="1:6" ht="15" x14ac:dyDescent="0.2">
      <c r="A388" s="154"/>
      <c r="B388" s="644"/>
      <c r="C388" s="1425"/>
      <c r="D388" s="1424"/>
      <c r="E388" s="1522"/>
      <c r="F388" s="1424"/>
    </row>
    <row r="389" spans="1:6" ht="15" x14ac:dyDescent="0.2">
      <c r="A389" s="707"/>
      <c r="B389" s="644"/>
      <c r="C389" s="1425"/>
      <c r="D389" s="1424"/>
      <c r="E389" s="1522"/>
      <c r="F389" s="1424"/>
    </row>
    <row r="390" spans="1:6" ht="15" x14ac:dyDescent="0.2">
      <c r="A390" s="644"/>
      <c r="B390" s="644"/>
      <c r="C390" s="1425"/>
      <c r="D390" s="1424"/>
      <c r="E390" s="1522"/>
      <c r="F390" s="1424"/>
    </row>
    <row r="391" spans="1:6" ht="15" x14ac:dyDescent="0.2">
      <c r="A391" s="644"/>
      <c r="B391" s="644"/>
      <c r="C391" s="1425"/>
      <c r="D391" s="1424"/>
      <c r="E391" s="1522"/>
      <c r="F391" s="1424"/>
    </row>
    <row r="392" spans="1:6" ht="15" x14ac:dyDescent="0.2">
      <c r="A392" s="644"/>
      <c r="B392" s="644"/>
      <c r="C392" s="1425"/>
      <c r="D392" s="1424"/>
      <c r="E392" s="1522"/>
      <c r="F392" s="1424"/>
    </row>
    <row r="393" spans="1:6" ht="15" x14ac:dyDescent="0.2">
      <c r="A393" s="1525"/>
      <c r="B393" s="644"/>
      <c r="C393" s="1425"/>
      <c r="D393" s="1424"/>
      <c r="E393" s="1522"/>
      <c r="F393" s="1424"/>
    </row>
    <row r="394" spans="1:6" ht="15" x14ac:dyDescent="0.2">
      <c r="A394" s="1045"/>
      <c r="B394" s="644"/>
      <c r="C394" s="1425"/>
      <c r="D394" s="1424"/>
      <c r="E394" s="1522"/>
      <c r="F394" s="1424"/>
    </row>
    <row r="395" spans="1:6" ht="15" x14ac:dyDescent="0.2">
      <c r="A395" s="1045"/>
      <c r="B395" s="644"/>
      <c r="C395" s="1425"/>
      <c r="D395" s="1424"/>
      <c r="E395" s="1522"/>
      <c r="F395" s="1424"/>
    </row>
    <row r="396" spans="1:6" ht="15" x14ac:dyDescent="0.2">
      <c r="A396" s="1045"/>
      <c r="B396" s="644"/>
      <c r="C396" s="1425"/>
      <c r="D396" s="1424"/>
      <c r="E396" s="1522"/>
      <c r="F396" s="1424"/>
    </row>
    <row r="397" spans="1:6" ht="15" x14ac:dyDescent="0.2">
      <c r="A397" s="1045"/>
      <c r="B397" s="644"/>
      <c r="C397" s="1425"/>
      <c r="D397" s="1424"/>
      <c r="E397" s="1522"/>
      <c r="F397" s="1424"/>
    </row>
    <row r="398" spans="1:6" ht="15" x14ac:dyDescent="0.2">
      <c r="A398" s="1045"/>
      <c r="B398" s="644"/>
      <c r="C398" s="1425"/>
      <c r="D398" s="1424"/>
      <c r="E398" s="1522"/>
      <c r="F398" s="1424"/>
    </row>
    <row r="399" spans="1:6" ht="15" x14ac:dyDescent="0.2">
      <c r="A399" s="1045"/>
      <c r="B399" s="644"/>
      <c r="C399" s="1425"/>
      <c r="D399" s="1424"/>
      <c r="E399" s="1522"/>
      <c r="F399" s="1424"/>
    </row>
    <row r="400" spans="1:6" ht="15" x14ac:dyDescent="0.2">
      <c r="A400" s="1045"/>
      <c r="B400" s="644"/>
      <c r="C400" s="1425"/>
      <c r="D400" s="1424"/>
      <c r="E400" s="1522"/>
      <c r="F400" s="1424"/>
    </row>
    <row r="401" spans="1:6" ht="15" x14ac:dyDescent="0.2">
      <c r="A401" s="1045"/>
      <c r="B401" s="644"/>
      <c r="C401" s="1425"/>
      <c r="D401" s="1424"/>
      <c r="E401" s="1522"/>
      <c r="F401" s="1424"/>
    </row>
    <row r="402" spans="1:6" ht="15" x14ac:dyDescent="0.2">
      <c r="A402" s="1048"/>
      <c r="B402" s="644"/>
      <c r="C402" s="1425"/>
      <c r="D402" s="1424"/>
      <c r="E402" s="1522"/>
      <c r="F402" s="1424"/>
    </row>
    <row r="403" spans="1:6" ht="15" x14ac:dyDescent="0.2">
      <c r="A403" s="1048"/>
      <c r="B403" s="644"/>
      <c r="C403" s="1425"/>
      <c r="D403" s="1424"/>
      <c r="E403" s="1522"/>
      <c r="F403" s="1424"/>
    </row>
    <row r="404" spans="1:6" ht="15" x14ac:dyDescent="0.2">
      <c r="A404" s="1048"/>
      <c r="B404" s="644"/>
      <c r="C404" s="1425"/>
      <c r="D404" s="1424"/>
      <c r="E404" s="1522"/>
      <c r="F404" s="1424"/>
    </row>
    <row r="405" spans="1:6" ht="15" x14ac:dyDescent="0.2">
      <c r="A405" s="1525"/>
      <c r="B405" s="644"/>
      <c r="C405" s="1425"/>
      <c r="D405" s="1424"/>
      <c r="E405" s="1522"/>
      <c r="F405" s="1424"/>
    </row>
    <row r="406" spans="1:6" ht="15" x14ac:dyDescent="0.2">
      <c r="A406" s="1045"/>
      <c r="B406" s="644"/>
      <c r="C406" s="1425"/>
      <c r="D406" s="1424"/>
      <c r="E406" s="1522"/>
      <c r="F406" s="1424"/>
    </row>
    <row r="407" spans="1:6" ht="15" x14ac:dyDescent="0.2">
      <c r="A407" s="1045"/>
      <c r="B407" s="644"/>
      <c r="C407" s="1425"/>
      <c r="D407" s="1424"/>
      <c r="E407" s="1522"/>
      <c r="F407" s="1424"/>
    </row>
    <row r="408" spans="1:6" ht="15" x14ac:dyDescent="0.2">
      <c r="A408" s="1045"/>
      <c r="B408" s="644"/>
      <c r="C408" s="1425"/>
      <c r="D408" s="1424"/>
      <c r="E408" s="1522"/>
      <c r="F408" s="1424"/>
    </row>
    <row r="409" spans="1:6" ht="15" x14ac:dyDescent="0.2">
      <c r="A409" s="1045"/>
      <c r="B409" s="644"/>
      <c r="C409" s="1425"/>
      <c r="D409" s="1424"/>
      <c r="E409" s="1522"/>
      <c r="F409" s="1424"/>
    </row>
    <row r="410" spans="1:6" ht="15" x14ac:dyDescent="0.2">
      <c r="A410" s="1045"/>
      <c r="B410" s="644"/>
      <c r="C410" s="1425"/>
      <c r="D410" s="1424"/>
      <c r="E410" s="1522"/>
      <c r="F410" s="1424"/>
    </row>
    <row r="411" spans="1:6" ht="15" x14ac:dyDescent="0.2">
      <c r="A411" s="1045"/>
      <c r="B411" s="644"/>
      <c r="C411" s="1425"/>
      <c r="D411" s="1424"/>
      <c r="E411" s="1522"/>
      <c r="F411" s="1424"/>
    </row>
    <row r="412" spans="1:6" ht="15" x14ac:dyDescent="0.2">
      <c r="A412" s="1045"/>
      <c r="B412" s="644"/>
      <c r="C412" s="1425"/>
      <c r="D412" s="1424"/>
      <c r="E412" s="1522"/>
      <c r="F412" s="1424"/>
    </row>
    <row r="413" spans="1:6" ht="15" x14ac:dyDescent="0.2">
      <c r="A413" s="1045"/>
      <c r="B413" s="644"/>
      <c r="C413" s="1425"/>
      <c r="D413" s="1424"/>
      <c r="E413" s="1522"/>
      <c r="F413" s="1424"/>
    </row>
    <row r="414" spans="1:6" ht="15" x14ac:dyDescent="0.2">
      <c r="A414" s="1045"/>
      <c r="B414" s="644"/>
      <c r="C414" s="1425"/>
      <c r="D414" s="1424"/>
      <c r="E414" s="1522"/>
      <c r="F414" s="1424"/>
    </row>
    <row r="415" spans="1:6" ht="15" x14ac:dyDescent="0.2">
      <c r="A415" s="1045"/>
      <c r="B415" s="644"/>
      <c r="C415" s="1425"/>
      <c r="D415" s="1424"/>
      <c r="E415" s="1522"/>
      <c r="F415" s="1424"/>
    </row>
    <row r="416" spans="1:6" ht="15" x14ac:dyDescent="0.2">
      <c r="A416" s="1045"/>
      <c r="B416" s="644"/>
      <c r="C416" s="1425"/>
      <c r="D416" s="1424"/>
      <c r="E416" s="1522"/>
      <c r="F416" s="1424"/>
    </row>
    <row r="417" spans="1:6" ht="15" x14ac:dyDescent="0.2">
      <c r="A417" s="1045"/>
      <c r="B417" s="644"/>
      <c r="C417" s="1425"/>
      <c r="D417" s="1424"/>
      <c r="E417" s="1522"/>
      <c r="F417" s="1424"/>
    </row>
    <row r="418" spans="1:6" ht="15" x14ac:dyDescent="0.2">
      <c r="A418" s="1045"/>
      <c r="B418" s="644"/>
      <c r="C418" s="1425"/>
      <c r="D418" s="1424"/>
      <c r="E418" s="1522"/>
      <c r="F418" s="1424"/>
    </row>
    <row r="419" spans="1:6" ht="15" x14ac:dyDescent="0.2">
      <c r="A419" s="1045"/>
      <c r="B419" s="644"/>
      <c r="C419" s="1425"/>
      <c r="D419" s="1424"/>
      <c r="E419" s="1522"/>
      <c r="F419" s="1424"/>
    </row>
    <row r="420" spans="1:6" ht="15" x14ac:dyDescent="0.2">
      <c r="A420" s="1045"/>
      <c r="B420" s="644"/>
      <c r="C420" s="1425"/>
      <c r="D420" s="1424"/>
      <c r="E420" s="1522"/>
      <c r="F420" s="1424"/>
    </row>
    <row r="421" spans="1:6" ht="15" x14ac:dyDescent="0.2">
      <c r="A421" s="1045"/>
      <c r="B421" s="644"/>
      <c r="C421" s="1425"/>
      <c r="D421" s="1424"/>
      <c r="E421" s="1522"/>
      <c r="F421" s="1424"/>
    </row>
    <row r="422" spans="1:6" ht="15" x14ac:dyDescent="0.2">
      <c r="A422" s="1045"/>
      <c r="B422" s="644"/>
      <c r="C422" s="1425"/>
      <c r="D422" s="1424"/>
      <c r="E422" s="1522"/>
      <c r="F422" s="1424"/>
    </row>
    <row r="423" spans="1:6" ht="15" x14ac:dyDescent="0.2">
      <c r="A423" s="1045"/>
      <c r="B423" s="644"/>
      <c r="C423" s="1425"/>
      <c r="D423" s="1424"/>
      <c r="E423" s="1522"/>
      <c r="F423" s="1424"/>
    </row>
    <row r="424" spans="1:6" ht="15" x14ac:dyDescent="0.2">
      <c r="A424" s="1045"/>
      <c r="B424" s="644"/>
      <c r="C424" s="1425"/>
      <c r="D424" s="1424"/>
      <c r="E424" s="1522"/>
      <c r="F424" s="1424"/>
    </row>
    <row r="425" spans="1:6" ht="15" x14ac:dyDescent="0.2">
      <c r="A425" s="1045"/>
      <c r="B425" s="644"/>
      <c r="C425" s="1425"/>
      <c r="D425" s="1424"/>
      <c r="E425" s="1522"/>
      <c r="F425" s="1424"/>
    </row>
    <row r="426" spans="1:6" ht="15" x14ac:dyDescent="0.2">
      <c r="A426" s="1045"/>
      <c r="B426" s="644"/>
      <c r="C426" s="1425"/>
      <c r="D426" s="1424"/>
      <c r="E426" s="1522"/>
      <c r="F426" s="1424"/>
    </row>
    <row r="427" spans="1:6" ht="15" x14ac:dyDescent="0.2">
      <c r="A427" s="1045"/>
      <c r="B427" s="644"/>
      <c r="C427" s="1425"/>
      <c r="D427" s="1424"/>
      <c r="E427" s="1522"/>
      <c r="F427" s="1424"/>
    </row>
    <row r="428" spans="1:6" ht="15" x14ac:dyDescent="0.2">
      <c r="A428" s="1045"/>
      <c r="B428" s="644"/>
      <c r="C428" s="1425"/>
      <c r="D428" s="1424"/>
      <c r="E428" s="1522"/>
      <c r="F428" s="1424"/>
    </row>
    <row r="429" spans="1:6" ht="15" x14ac:dyDescent="0.2">
      <c r="A429" s="1045"/>
      <c r="B429" s="644"/>
      <c r="C429" s="1425"/>
      <c r="D429" s="1424"/>
      <c r="E429" s="1522"/>
      <c r="F429" s="1424"/>
    </row>
    <row r="430" spans="1:6" ht="15" x14ac:dyDescent="0.2">
      <c r="A430" s="1045"/>
      <c r="B430" s="644"/>
      <c r="C430" s="1425"/>
      <c r="D430" s="1424"/>
      <c r="E430" s="1522"/>
      <c r="F430" s="1424"/>
    </row>
    <row r="431" spans="1:6" ht="15" x14ac:dyDescent="0.2">
      <c r="A431" s="1045"/>
      <c r="B431" s="644"/>
      <c r="C431" s="1425"/>
      <c r="D431" s="1424"/>
      <c r="E431" s="1522"/>
      <c r="F431" s="1424"/>
    </row>
    <row r="432" spans="1:6" ht="15" x14ac:dyDescent="0.2">
      <c r="A432" s="1045"/>
      <c r="B432" s="644"/>
      <c r="C432" s="1425"/>
      <c r="D432" s="1424"/>
      <c r="E432" s="1522"/>
      <c r="F432" s="1424"/>
    </row>
    <row r="433" spans="1:6" ht="15" x14ac:dyDescent="0.2">
      <c r="A433" s="1045"/>
      <c r="B433" s="644"/>
      <c r="C433" s="1425"/>
      <c r="D433" s="1424"/>
      <c r="E433" s="1522"/>
      <c r="F433" s="1424"/>
    </row>
    <row r="434" spans="1:6" ht="15" x14ac:dyDescent="0.2">
      <c r="A434" s="1045"/>
      <c r="B434" s="644"/>
      <c r="C434" s="1425"/>
      <c r="D434" s="1424"/>
      <c r="E434" s="1522"/>
      <c r="F434" s="1424"/>
    </row>
    <row r="435" spans="1:6" ht="15" x14ac:dyDescent="0.2">
      <c r="A435" s="1045"/>
      <c r="B435" s="644"/>
      <c r="C435" s="1425"/>
      <c r="D435" s="1424"/>
      <c r="E435" s="1522"/>
      <c r="F435" s="1424"/>
    </row>
    <row r="436" spans="1:6" ht="15" x14ac:dyDescent="0.2">
      <c r="A436" s="1045"/>
      <c r="B436" s="644"/>
      <c r="C436" s="1425"/>
      <c r="D436" s="1424"/>
      <c r="E436" s="1522"/>
      <c r="F436" s="1424"/>
    </row>
    <row r="437" spans="1:6" ht="15" x14ac:dyDescent="0.2">
      <c r="A437" s="1045"/>
      <c r="B437" s="644"/>
      <c r="C437" s="1425"/>
      <c r="D437" s="1424"/>
      <c r="E437" s="1522"/>
      <c r="F437" s="1424"/>
    </row>
    <row r="438" spans="1:6" ht="15" x14ac:dyDescent="0.2">
      <c r="A438" s="1045"/>
      <c r="B438" s="644"/>
      <c r="C438" s="1425"/>
      <c r="D438" s="1424"/>
      <c r="E438" s="1522"/>
      <c r="F438" s="1424"/>
    </row>
    <row r="439" spans="1:6" ht="15" x14ac:dyDescent="0.2">
      <c r="A439" s="1045"/>
      <c r="B439" s="644"/>
      <c r="C439" s="1425"/>
      <c r="D439" s="1424"/>
      <c r="E439" s="1522"/>
      <c r="F439" s="1424"/>
    </row>
    <row r="440" spans="1:6" ht="15" x14ac:dyDescent="0.2">
      <c r="A440" s="1045"/>
      <c r="B440" s="644"/>
      <c r="C440" s="1425"/>
      <c r="D440" s="1424"/>
      <c r="E440" s="1522"/>
      <c r="F440" s="1424"/>
    </row>
    <row r="441" spans="1:6" ht="15" x14ac:dyDescent="0.2">
      <c r="A441" s="1045"/>
      <c r="B441" s="644"/>
      <c r="C441" s="1425"/>
      <c r="D441" s="1424"/>
      <c r="E441" s="1522"/>
      <c r="F441" s="1424"/>
    </row>
    <row r="442" spans="1:6" ht="15" x14ac:dyDescent="0.2">
      <c r="A442" s="1045"/>
      <c r="B442" s="644"/>
      <c r="C442" s="1425"/>
      <c r="D442" s="1424"/>
      <c r="E442" s="1522"/>
      <c r="F442" s="1424"/>
    </row>
    <row r="443" spans="1:6" ht="15" x14ac:dyDescent="0.2">
      <c r="A443" s="1045"/>
      <c r="B443" s="644"/>
      <c r="C443" s="1425"/>
      <c r="D443" s="1424"/>
      <c r="E443" s="1522"/>
      <c r="F443" s="1424"/>
    </row>
    <row r="444" spans="1:6" ht="15" x14ac:dyDescent="0.2">
      <c r="A444" s="1045"/>
      <c r="B444" s="644"/>
      <c r="C444" s="1425"/>
      <c r="D444" s="1424"/>
      <c r="E444" s="1522"/>
      <c r="F444" s="1424"/>
    </row>
    <row r="445" spans="1:6" ht="15" x14ac:dyDescent="0.2">
      <c r="A445" s="1045"/>
      <c r="B445" s="644"/>
      <c r="C445" s="1425"/>
      <c r="D445" s="1424"/>
      <c r="E445" s="1522"/>
      <c r="F445" s="1424"/>
    </row>
    <row r="446" spans="1:6" ht="12.75" x14ac:dyDescent="0.2">
      <c r="A446" s="1045"/>
      <c r="B446" s="644"/>
      <c r="C446" s="1526"/>
      <c r="D446" s="547"/>
      <c r="E446" s="547"/>
      <c r="F446" s="547"/>
    </row>
    <row r="447" spans="1:6" ht="12.75" x14ac:dyDescent="0.2">
      <c r="A447" s="1045"/>
      <c r="B447" s="644"/>
      <c r="C447" s="1526"/>
      <c r="D447" s="547"/>
      <c r="E447" s="547"/>
      <c r="F447" s="547"/>
    </row>
    <row r="448" spans="1:6" ht="12.75" x14ac:dyDescent="0.2">
      <c r="A448" s="1045"/>
      <c r="B448" s="644"/>
      <c r="C448" s="1526"/>
      <c r="D448" s="547"/>
      <c r="E448" s="547"/>
      <c r="F448" s="547"/>
    </row>
    <row r="449" spans="1:6" ht="12.75" x14ac:dyDescent="0.2">
      <c r="A449" s="1048"/>
      <c r="B449" s="644"/>
      <c r="C449" s="1526"/>
      <c r="D449" s="547"/>
      <c r="E449" s="547"/>
      <c r="F449" s="547"/>
    </row>
    <row r="450" spans="1:6" ht="12.75" x14ac:dyDescent="0.2">
      <c r="A450" s="1048"/>
      <c r="B450" s="644"/>
      <c r="C450" s="1526"/>
      <c r="D450" s="547"/>
      <c r="E450" s="547"/>
      <c r="F450" s="547"/>
    </row>
    <row r="451" spans="1:6" ht="12.75" x14ac:dyDescent="0.2">
      <c r="A451" s="1048"/>
      <c r="B451" s="644"/>
      <c r="C451" s="1526"/>
      <c r="D451" s="547"/>
      <c r="E451" s="547"/>
      <c r="F451" s="547"/>
    </row>
    <row r="452" spans="1:6" ht="12.75" x14ac:dyDescent="0.2">
      <c r="A452" s="1048"/>
      <c r="B452" s="644"/>
      <c r="C452" s="1526"/>
      <c r="D452" s="547"/>
      <c r="E452" s="547"/>
      <c r="F452" s="547"/>
    </row>
    <row r="453" spans="1:6" ht="12.75" x14ac:dyDescent="0.2">
      <c r="A453" s="1048"/>
      <c r="B453" s="644"/>
      <c r="C453" s="1526"/>
      <c r="D453" s="547"/>
      <c r="E453" s="547"/>
      <c r="F453" s="547"/>
    </row>
    <row r="454" spans="1:6" ht="12.75" x14ac:dyDescent="0.2">
      <c r="A454" s="1048"/>
      <c r="B454" s="644"/>
      <c r="C454" s="1526"/>
      <c r="D454" s="547"/>
      <c r="E454" s="547"/>
      <c r="F454" s="547"/>
    </row>
    <row r="455" spans="1:6" ht="12.75" x14ac:dyDescent="0.2">
      <c r="A455" s="1048"/>
      <c r="B455" s="644"/>
      <c r="C455" s="1526"/>
      <c r="D455" s="547"/>
      <c r="E455" s="547"/>
      <c r="F455" s="547"/>
    </row>
    <row r="456" spans="1:6" ht="12.75" x14ac:dyDescent="0.2">
      <c r="A456" s="1048"/>
      <c r="B456" s="644"/>
      <c r="C456" s="1526"/>
      <c r="D456" s="547"/>
      <c r="E456" s="547"/>
      <c r="F456" s="547"/>
    </row>
    <row r="457" spans="1:6" ht="12.75" x14ac:dyDescent="0.2">
      <c r="A457" s="1048"/>
      <c r="B457" s="644"/>
      <c r="C457" s="1526"/>
      <c r="D457" s="547"/>
      <c r="E457" s="547"/>
      <c r="F457" s="547"/>
    </row>
    <row r="458" spans="1:6" ht="12.75" x14ac:dyDescent="0.2">
      <c r="A458" s="1048"/>
      <c r="B458" s="644"/>
      <c r="C458" s="1526"/>
      <c r="D458" s="547"/>
      <c r="E458" s="547"/>
      <c r="F458" s="547"/>
    </row>
    <row r="459" spans="1:6" ht="12.75" x14ac:dyDescent="0.2">
      <c r="A459" s="1048"/>
      <c r="B459" s="644"/>
      <c r="C459" s="1526"/>
      <c r="D459" s="547"/>
      <c r="E459" s="547"/>
      <c r="F459" s="547"/>
    </row>
    <row r="460" spans="1:6" ht="12.75" x14ac:dyDescent="0.2">
      <c r="A460" s="1048"/>
      <c r="B460" s="644"/>
      <c r="C460" s="1526"/>
      <c r="D460" s="547"/>
      <c r="E460" s="547"/>
      <c r="F460" s="547"/>
    </row>
    <row r="461" spans="1:6" ht="12.75" x14ac:dyDescent="0.2">
      <c r="A461" s="1048"/>
      <c r="B461" s="644"/>
      <c r="C461" s="1526"/>
      <c r="D461" s="547"/>
      <c r="E461" s="547"/>
      <c r="F461" s="547"/>
    </row>
    <row r="462" spans="1:6" ht="12.75" x14ac:dyDescent="0.2">
      <c r="A462" s="1048"/>
      <c r="B462" s="644"/>
      <c r="C462" s="1526"/>
      <c r="D462" s="547"/>
      <c r="E462" s="547"/>
      <c r="F462" s="547"/>
    </row>
    <row r="463" spans="1:6" ht="12.75" x14ac:dyDescent="0.2">
      <c r="A463" s="1048"/>
      <c r="B463" s="644"/>
      <c r="C463" s="1526"/>
      <c r="D463" s="547"/>
      <c r="E463" s="547"/>
      <c r="F463" s="547"/>
    </row>
    <row r="464" spans="1:6" ht="12.75" x14ac:dyDescent="0.2">
      <c r="A464" s="1048"/>
      <c r="B464" s="644"/>
      <c r="C464" s="1526"/>
      <c r="D464" s="547"/>
      <c r="E464" s="547"/>
      <c r="F464" s="547"/>
    </row>
    <row r="465" spans="1:6" ht="12.75" x14ac:dyDescent="0.2">
      <c r="A465" s="1048"/>
      <c r="B465" s="644"/>
      <c r="C465" s="1526"/>
      <c r="D465" s="547"/>
      <c r="E465" s="547"/>
      <c r="F465" s="547"/>
    </row>
    <row r="466" spans="1:6" ht="12.75" x14ac:dyDescent="0.2">
      <c r="A466" s="1048"/>
      <c r="B466" s="644"/>
      <c r="C466" s="1526"/>
      <c r="D466" s="547"/>
      <c r="E466" s="547"/>
      <c r="F466" s="547"/>
    </row>
    <row r="467" spans="1:6" ht="12.75" x14ac:dyDescent="0.2">
      <c r="A467" s="1048"/>
      <c r="B467" s="644"/>
      <c r="C467" s="1526"/>
      <c r="D467" s="547"/>
      <c r="E467" s="547"/>
      <c r="F467" s="547"/>
    </row>
    <row r="468" spans="1:6" ht="12.75" x14ac:dyDescent="0.2">
      <c r="A468" s="1048"/>
      <c r="B468" s="644"/>
      <c r="C468" s="1526"/>
      <c r="D468" s="547"/>
      <c r="E468" s="547"/>
      <c r="F468" s="547"/>
    </row>
    <row r="469" spans="1:6" ht="12.75" x14ac:dyDescent="0.2">
      <c r="A469" s="1048"/>
      <c r="B469" s="644"/>
      <c r="C469" s="1526"/>
      <c r="D469" s="547"/>
      <c r="E469" s="547"/>
      <c r="F469" s="547"/>
    </row>
    <row r="470" spans="1:6" ht="12.75" x14ac:dyDescent="0.2">
      <c r="A470" s="1048"/>
      <c r="B470" s="644"/>
      <c r="C470" s="1526"/>
      <c r="D470" s="547"/>
      <c r="E470" s="547"/>
      <c r="F470" s="547"/>
    </row>
    <row r="471" spans="1:6" ht="12.75" x14ac:dyDescent="0.2">
      <c r="A471" s="1048"/>
      <c r="B471" s="644"/>
      <c r="C471" s="1526"/>
      <c r="D471" s="547"/>
      <c r="E471" s="547"/>
      <c r="F471" s="547"/>
    </row>
    <row r="472" spans="1:6" ht="12.75" x14ac:dyDescent="0.2">
      <c r="A472" s="1048"/>
      <c r="B472" s="644"/>
      <c r="C472" s="1526"/>
      <c r="D472" s="547"/>
      <c r="E472" s="547"/>
      <c r="F472" s="547"/>
    </row>
    <row r="473" spans="1:6" ht="12.75" x14ac:dyDescent="0.2">
      <c r="A473" s="1048"/>
      <c r="B473" s="644"/>
      <c r="C473" s="1526"/>
      <c r="D473" s="547"/>
      <c r="E473" s="547"/>
      <c r="F473" s="547"/>
    </row>
    <row r="474" spans="1:6" ht="12.75" x14ac:dyDescent="0.2">
      <c r="A474" s="1048"/>
      <c r="B474" s="644"/>
      <c r="C474" s="1526"/>
      <c r="D474" s="547"/>
      <c r="E474" s="547"/>
      <c r="F474" s="547"/>
    </row>
    <row r="475" spans="1:6" ht="12.75" x14ac:dyDescent="0.2">
      <c r="A475" s="1048"/>
      <c r="B475" s="644"/>
      <c r="C475" s="1526"/>
      <c r="D475" s="547"/>
      <c r="E475" s="547"/>
      <c r="F475" s="547"/>
    </row>
    <row r="476" spans="1:6" ht="12.75" x14ac:dyDescent="0.2">
      <c r="A476" s="1048"/>
      <c r="B476" s="644"/>
      <c r="C476" s="1526"/>
      <c r="D476" s="547"/>
      <c r="E476" s="547"/>
      <c r="F476" s="547"/>
    </row>
    <row r="477" spans="1:6" ht="12.75" x14ac:dyDescent="0.2">
      <c r="A477" s="1048"/>
      <c r="B477" s="644"/>
      <c r="C477" s="1526"/>
      <c r="D477" s="547"/>
      <c r="E477" s="547"/>
      <c r="F477" s="547"/>
    </row>
    <row r="478" spans="1:6" ht="12.75" x14ac:dyDescent="0.2">
      <c r="A478" s="1048"/>
      <c r="B478" s="644"/>
      <c r="C478" s="1526"/>
      <c r="D478" s="547"/>
      <c r="E478" s="547"/>
      <c r="F478" s="547"/>
    </row>
    <row r="479" spans="1:6" x14ac:dyDescent="0.2">
      <c r="A479" s="100"/>
      <c r="B479" s="548"/>
      <c r="C479" s="1526"/>
      <c r="D479" s="547"/>
      <c r="E479" s="547"/>
      <c r="F479" s="547"/>
    </row>
    <row r="480" spans="1:6" x14ac:dyDescent="0.2">
      <c r="A480" s="100"/>
      <c r="B480" s="548"/>
      <c r="C480" s="1526"/>
      <c r="D480" s="547"/>
      <c r="E480" s="547"/>
      <c r="F480" s="547"/>
    </row>
    <row r="481" spans="1:6" x14ac:dyDescent="0.2">
      <c r="A481" s="100"/>
      <c r="B481" s="548"/>
      <c r="C481" s="1526"/>
      <c r="D481" s="547"/>
      <c r="E481" s="547"/>
      <c r="F481" s="547"/>
    </row>
    <row r="482" spans="1:6" x14ac:dyDescent="0.2">
      <c r="A482" s="100"/>
      <c r="B482" s="548"/>
      <c r="C482" s="1526"/>
      <c r="D482" s="547"/>
      <c r="E482" s="547"/>
      <c r="F482" s="547"/>
    </row>
    <row r="483" spans="1:6" x14ac:dyDescent="0.2">
      <c r="A483" s="100"/>
      <c r="B483" s="548"/>
      <c r="C483" s="1526"/>
      <c r="D483" s="547"/>
      <c r="E483" s="547"/>
      <c r="F483" s="547"/>
    </row>
    <row r="484" spans="1:6" x14ac:dyDescent="0.2">
      <c r="A484" s="100"/>
      <c r="B484" s="548"/>
      <c r="C484" s="1526"/>
      <c r="D484" s="547"/>
      <c r="E484" s="547"/>
      <c r="F484" s="547"/>
    </row>
    <row r="485" spans="1:6" x14ac:dyDescent="0.2">
      <c r="A485" s="100"/>
      <c r="B485" s="548"/>
      <c r="C485" s="1526"/>
      <c r="D485" s="547"/>
      <c r="E485" s="547"/>
      <c r="F485" s="547"/>
    </row>
    <row r="486" spans="1:6" x14ac:dyDescent="0.2">
      <c r="A486" s="100"/>
      <c r="B486" s="548"/>
      <c r="C486" s="1526"/>
      <c r="D486" s="547"/>
      <c r="E486" s="547"/>
      <c r="F486" s="547"/>
    </row>
    <row r="487" spans="1:6" x14ac:dyDescent="0.2">
      <c r="A487" s="100"/>
      <c r="B487" s="548"/>
      <c r="C487" s="1526"/>
      <c r="D487" s="547"/>
      <c r="E487" s="547"/>
      <c r="F487" s="547"/>
    </row>
    <row r="488" spans="1:6" x14ac:dyDescent="0.2">
      <c r="A488" s="100"/>
      <c r="B488" s="548"/>
      <c r="C488" s="1526"/>
      <c r="D488" s="547"/>
      <c r="E488" s="547"/>
      <c r="F488" s="547"/>
    </row>
    <row r="489" spans="1:6" x14ac:dyDescent="0.2">
      <c r="A489" s="100"/>
      <c r="B489" s="548"/>
      <c r="C489" s="1526"/>
      <c r="D489" s="547"/>
      <c r="E489" s="547"/>
      <c r="F489" s="547"/>
    </row>
    <row r="490" spans="1:6" x14ac:dyDescent="0.2">
      <c r="A490" s="100"/>
      <c r="B490" s="548"/>
      <c r="C490" s="1526"/>
      <c r="D490" s="547"/>
      <c r="E490" s="547"/>
      <c r="F490" s="547"/>
    </row>
    <row r="491" spans="1:6" x14ac:dyDescent="0.2">
      <c r="A491" s="100"/>
      <c r="B491" s="548"/>
      <c r="C491" s="1526"/>
      <c r="D491" s="547"/>
      <c r="E491" s="547"/>
      <c r="F491" s="547"/>
    </row>
    <row r="492" spans="1:6" x14ac:dyDescent="0.2">
      <c r="A492" s="100"/>
      <c r="B492" s="548"/>
      <c r="C492" s="1526"/>
      <c r="D492" s="547"/>
      <c r="E492" s="547"/>
      <c r="F492" s="547"/>
    </row>
    <row r="493" spans="1:6" x14ac:dyDescent="0.2">
      <c r="A493" s="100"/>
      <c r="B493" s="548"/>
      <c r="C493" s="1526"/>
      <c r="D493" s="547"/>
      <c r="E493" s="547"/>
      <c r="F493" s="547"/>
    </row>
    <row r="494" spans="1:6" x14ac:dyDescent="0.2">
      <c r="A494" s="100"/>
      <c r="B494" s="548"/>
      <c r="C494" s="1526"/>
      <c r="D494" s="547"/>
      <c r="E494" s="547"/>
      <c r="F494" s="547"/>
    </row>
    <row r="495" spans="1:6" x14ac:dyDescent="0.2">
      <c r="A495" s="100"/>
      <c r="B495" s="548"/>
      <c r="C495" s="1526"/>
      <c r="D495" s="547"/>
      <c r="E495" s="547"/>
      <c r="F495" s="547"/>
    </row>
    <row r="496" spans="1:6" x14ac:dyDescent="0.2">
      <c r="A496" s="100"/>
      <c r="B496" s="548"/>
      <c r="C496" s="1526"/>
      <c r="D496" s="547"/>
      <c r="E496" s="547"/>
      <c r="F496" s="547"/>
    </row>
    <row r="497" spans="1:6" x14ac:dyDescent="0.2">
      <c r="A497" s="100"/>
      <c r="B497" s="548"/>
      <c r="C497" s="1526"/>
      <c r="D497" s="547"/>
      <c r="E497" s="547"/>
      <c r="F497" s="547"/>
    </row>
    <row r="498" spans="1:6" x14ac:dyDescent="0.2">
      <c r="A498" s="100"/>
      <c r="B498" s="548"/>
      <c r="C498" s="1526"/>
      <c r="D498" s="547"/>
      <c r="E498" s="547"/>
      <c r="F498" s="547"/>
    </row>
    <row r="499" spans="1:6" x14ac:dyDescent="0.2">
      <c r="A499" s="100"/>
      <c r="B499" s="548"/>
      <c r="C499" s="1526"/>
      <c r="D499" s="547"/>
      <c r="E499" s="547"/>
      <c r="F499" s="547"/>
    </row>
    <row r="500" spans="1:6" x14ac:dyDescent="0.2">
      <c r="A500" s="100"/>
      <c r="B500" s="548"/>
      <c r="C500" s="1526"/>
      <c r="D500" s="547"/>
      <c r="E500" s="547"/>
      <c r="F500" s="547"/>
    </row>
    <row r="501" spans="1:6" x14ac:dyDescent="0.2">
      <c r="A501" s="100"/>
      <c r="B501" s="548"/>
      <c r="C501" s="1526"/>
      <c r="D501" s="547"/>
      <c r="E501" s="547"/>
      <c r="F501" s="547"/>
    </row>
    <row r="502" spans="1:6" x14ac:dyDescent="0.2">
      <c r="A502" s="100"/>
      <c r="B502" s="548"/>
      <c r="C502" s="1526"/>
      <c r="D502" s="547"/>
      <c r="E502" s="547"/>
      <c r="F502" s="547"/>
    </row>
    <row r="503" spans="1:6" x14ac:dyDescent="0.2">
      <c r="A503" s="100"/>
      <c r="B503" s="548"/>
      <c r="C503" s="1526"/>
      <c r="D503" s="547"/>
      <c r="E503" s="547"/>
      <c r="F503" s="547"/>
    </row>
    <row r="504" spans="1:6" x14ac:dyDescent="0.2">
      <c r="A504" s="100"/>
      <c r="B504" s="548"/>
      <c r="C504" s="1526"/>
      <c r="D504" s="547"/>
      <c r="E504" s="547"/>
      <c r="F504" s="547"/>
    </row>
    <row r="505" spans="1:6" x14ac:dyDescent="0.2">
      <c r="A505" s="100"/>
      <c r="B505" s="548"/>
      <c r="C505" s="1526"/>
      <c r="D505" s="547"/>
      <c r="E505" s="547"/>
      <c r="F505" s="547"/>
    </row>
    <row r="506" spans="1:6" x14ac:dyDescent="0.2">
      <c r="A506" s="100"/>
      <c r="B506" s="548"/>
      <c r="C506" s="1526"/>
      <c r="D506" s="547"/>
      <c r="E506" s="547"/>
      <c r="F506" s="547"/>
    </row>
    <row r="507" spans="1:6" x14ac:dyDescent="0.2">
      <c r="A507" s="100"/>
      <c r="B507" s="548"/>
      <c r="C507" s="1526"/>
      <c r="D507" s="547"/>
      <c r="E507" s="547"/>
      <c r="F507" s="547"/>
    </row>
    <row r="508" spans="1:6" x14ac:dyDescent="0.2">
      <c r="A508" s="100"/>
      <c r="B508" s="548"/>
      <c r="C508" s="1526"/>
      <c r="D508" s="547"/>
      <c r="E508" s="547"/>
      <c r="F508" s="547"/>
    </row>
    <row r="509" spans="1:6" x14ac:dyDescent="0.2">
      <c r="A509" s="100"/>
      <c r="B509" s="548"/>
      <c r="C509" s="1526"/>
      <c r="D509" s="547"/>
      <c r="E509" s="547"/>
      <c r="F509" s="547"/>
    </row>
    <row r="510" spans="1:6" x14ac:dyDescent="0.2">
      <c r="A510" s="100"/>
      <c r="B510" s="548"/>
      <c r="C510" s="1526"/>
      <c r="D510" s="547"/>
      <c r="E510" s="547"/>
      <c r="F510" s="547"/>
    </row>
    <row r="511" spans="1:6" x14ac:dyDescent="0.2">
      <c r="A511" s="100"/>
      <c r="B511" s="548"/>
      <c r="C511" s="1526"/>
      <c r="D511" s="547"/>
      <c r="E511" s="547"/>
      <c r="F511" s="547"/>
    </row>
    <row r="512" spans="1:6" x14ac:dyDescent="0.2">
      <c r="A512" s="100"/>
      <c r="B512" s="548"/>
      <c r="C512" s="1526"/>
      <c r="D512" s="547"/>
      <c r="E512" s="547"/>
      <c r="F512" s="547"/>
    </row>
    <row r="513" spans="1:6" x14ac:dyDescent="0.2">
      <c r="A513" s="100"/>
      <c r="B513" s="548"/>
      <c r="C513" s="1526"/>
      <c r="D513" s="547"/>
      <c r="E513" s="547"/>
      <c r="F513" s="547"/>
    </row>
    <row r="514" spans="1:6" x14ac:dyDescent="0.2">
      <c r="A514" s="100"/>
      <c r="B514" s="548"/>
      <c r="C514" s="1526"/>
      <c r="D514" s="547"/>
      <c r="E514" s="547"/>
      <c r="F514" s="547"/>
    </row>
    <row r="515" spans="1:6" x14ac:dyDescent="0.2">
      <c r="A515" s="100"/>
      <c r="B515" s="548"/>
      <c r="C515" s="1526"/>
      <c r="D515" s="547"/>
      <c r="E515" s="547"/>
      <c r="F515" s="547"/>
    </row>
    <row r="516" spans="1:6" x14ac:dyDescent="0.2">
      <c r="A516" s="100"/>
      <c r="B516" s="548"/>
      <c r="C516" s="1526"/>
      <c r="D516" s="547"/>
      <c r="E516" s="547"/>
      <c r="F516" s="547"/>
    </row>
    <row r="517" spans="1:6" x14ac:dyDescent="0.2">
      <c r="A517" s="100"/>
      <c r="B517" s="548"/>
      <c r="C517" s="1526"/>
      <c r="D517" s="547"/>
      <c r="E517" s="547"/>
      <c r="F517" s="547"/>
    </row>
    <row r="518" spans="1:6" x14ac:dyDescent="0.2">
      <c r="A518" s="100"/>
      <c r="B518" s="548"/>
      <c r="C518" s="1526"/>
      <c r="D518" s="547"/>
      <c r="E518" s="547"/>
      <c r="F518" s="547"/>
    </row>
    <row r="519" spans="1:6" x14ac:dyDescent="0.2">
      <c r="A519" s="100"/>
      <c r="B519" s="548"/>
      <c r="C519" s="1526"/>
      <c r="D519" s="547"/>
      <c r="E519" s="547"/>
      <c r="F519" s="547"/>
    </row>
    <row r="520" spans="1:6" x14ac:dyDescent="0.2">
      <c r="A520" s="100"/>
      <c r="B520" s="548"/>
      <c r="C520" s="1526"/>
      <c r="D520" s="547"/>
      <c r="E520" s="547"/>
      <c r="F520" s="547"/>
    </row>
    <row r="521" spans="1:6" x14ac:dyDescent="0.2">
      <c r="A521" s="100"/>
      <c r="B521" s="548"/>
      <c r="C521" s="1526"/>
      <c r="D521" s="547"/>
      <c r="E521" s="547"/>
      <c r="F521" s="547"/>
    </row>
    <row r="522" spans="1:6" x14ac:dyDescent="0.2">
      <c r="A522" s="100"/>
      <c r="B522" s="548"/>
      <c r="C522" s="1526"/>
      <c r="D522" s="547"/>
      <c r="E522" s="547"/>
      <c r="F522" s="547"/>
    </row>
    <row r="523" spans="1:6" x14ac:dyDescent="0.2">
      <c r="A523" s="100"/>
      <c r="B523" s="548"/>
      <c r="C523" s="1526"/>
      <c r="D523" s="547"/>
      <c r="E523" s="547"/>
      <c r="F523" s="547"/>
    </row>
    <row r="524" spans="1:6" x14ac:dyDescent="0.2">
      <c r="A524" s="100"/>
      <c r="B524" s="548"/>
      <c r="C524" s="1526"/>
      <c r="D524" s="547"/>
      <c r="E524" s="547"/>
      <c r="F524" s="547"/>
    </row>
    <row r="525" spans="1:6" x14ac:dyDescent="0.2">
      <c r="A525" s="100"/>
      <c r="B525" s="548"/>
      <c r="C525" s="1526"/>
      <c r="D525" s="547"/>
      <c r="E525" s="547"/>
      <c r="F525" s="547"/>
    </row>
    <row r="526" spans="1:6" x14ac:dyDescent="0.2">
      <c r="A526" s="100"/>
      <c r="B526" s="548"/>
      <c r="C526" s="1526"/>
      <c r="D526" s="547"/>
      <c r="E526" s="547"/>
      <c r="F526" s="547"/>
    </row>
    <row r="527" spans="1:6" x14ac:dyDescent="0.2">
      <c r="A527" s="100"/>
      <c r="B527" s="548"/>
      <c r="C527" s="1526"/>
      <c r="D527" s="547"/>
      <c r="E527" s="547"/>
      <c r="F527" s="547"/>
    </row>
    <row r="528" spans="1:6" x14ac:dyDescent="0.2">
      <c r="A528" s="100"/>
      <c r="B528" s="548"/>
      <c r="C528" s="1526"/>
      <c r="D528" s="547"/>
      <c r="E528" s="547"/>
      <c r="F528" s="547"/>
    </row>
    <row r="529" spans="1:6" x14ac:dyDescent="0.2">
      <c r="A529" s="100"/>
      <c r="B529" s="548"/>
      <c r="C529" s="1526"/>
      <c r="D529" s="547"/>
      <c r="E529" s="547"/>
      <c r="F529" s="547"/>
    </row>
    <row r="530" spans="1:6" x14ac:dyDescent="0.2">
      <c r="A530" s="100"/>
      <c r="B530" s="548"/>
      <c r="C530" s="1526"/>
      <c r="D530" s="547"/>
      <c r="E530" s="547"/>
      <c r="F530" s="547"/>
    </row>
    <row r="531" spans="1:6" x14ac:dyDescent="0.2">
      <c r="A531" s="100"/>
      <c r="B531" s="548"/>
      <c r="C531" s="1526"/>
      <c r="D531" s="547"/>
      <c r="E531" s="547"/>
      <c r="F531" s="547"/>
    </row>
    <row r="532" spans="1:6" x14ac:dyDescent="0.2">
      <c r="A532" s="100"/>
      <c r="B532" s="548"/>
      <c r="C532" s="1526"/>
      <c r="D532" s="547"/>
      <c r="E532" s="547"/>
      <c r="F532" s="547"/>
    </row>
    <row r="533" spans="1:6" x14ac:dyDescent="0.2">
      <c r="A533" s="100"/>
      <c r="B533" s="548"/>
      <c r="C533" s="1526"/>
      <c r="D533" s="547"/>
      <c r="E533" s="547"/>
      <c r="F533" s="547"/>
    </row>
    <row r="534" spans="1:6" x14ac:dyDescent="0.2">
      <c r="A534" s="100"/>
      <c r="B534" s="548"/>
      <c r="C534" s="1526"/>
      <c r="D534" s="547"/>
      <c r="E534" s="547"/>
      <c r="F534" s="547"/>
    </row>
    <row r="535" spans="1:6" x14ac:dyDescent="0.2">
      <c r="A535" s="100"/>
      <c r="B535" s="548"/>
      <c r="C535" s="1526"/>
      <c r="D535" s="547"/>
      <c r="E535" s="547"/>
      <c r="F535" s="547"/>
    </row>
    <row r="536" spans="1:6" x14ac:dyDescent="0.2">
      <c r="A536" s="100"/>
      <c r="B536" s="548"/>
      <c r="C536" s="1526"/>
      <c r="D536" s="547"/>
      <c r="E536" s="547"/>
      <c r="F536" s="547"/>
    </row>
    <row r="537" spans="1:6" x14ac:dyDescent="0.2">
      <c r="A537" s="100"/>
      <c r="B537" s="548"/>
      <c r="C537" s="1526"/>
      <c r="D537" s="547"/>
      <c r="E537" s="547"/>
      <c r="F537" s="547"/>
    </row>
    <row r="538" spans="1:6" x14ac:dyDescent="0.2">
      <c r="A538" s="100"/>
      <c r="B538" s="548"/>
      <c r="C538" s="1526"/>
      <c r="D538" s="547"/>
      <c r="E538" s="547"/>
      <c r="F538" s="547"/>
    </row>
    <row r="539" spans="1:6" x14ac:dyDescent="0.2">
      <c r="A539" s="100"/>
      <c r="B539" s="548"/>
      <c r="C539" s="1526"/>
      <c r="D539" s="547"/>
      <c r="E539" s="547"/>
      <c r="F539" s="547"/>
    </row>
    <row r="540" spans="1:6" x14ac:dyDescent="0.2">
      <c r="A540" s="100"/>
      <c r="B540" s="548"/>
      <c r="C540" s="1526"/>
      <c r="D540" s="547"/>
      <c r="E540" s="547"/>
      <c r="F540" s="547"/>
    </row>
    <row r="541" spans="1:6" x14ac:dyDescent="0.2">
      <c r="A541" s="100"/>
      <c r="B541" s="548"/>
      <c r="C541" s="1526"/>
      <c r="D541" s="547"/>
      <c r="E541" s="547"/>
      <c r="F541" s="547"/>
    </row>
    <row r="542" spans="1:6" x14ac:dyDescent="0.2">
      <c r="A542" s="100"/>
      <c r="B542" s="548"/>
      <c r="C542" s="1526"/>
      <c r="D542" s="547"/>
      <c r="E542" s="547"/>
      <c r="F542" s="547"/>
    </row>
    <row r="543" spans="1:6" x14ac:dyDescent="0.2">
      <c r="A543" s="100"/>
      <c r="B543" s="548"/>
      <c r="C543" s="1526"/>
      <c r="D543" s="547"/>
      <c r="E543" s="547"/>
      <c r="F543" s="547"/>
    </row>
    <row r="544" spans="1:6" x14ac:dyDescent="0.2">
      <c r="A544" s="100"/>
      <c r="B544" s="548"/>
      <c r="C544" s="1526"/>
      <c r="D544" s="547"/>
      <c r="E544" s="547"/>
      <c r="F544" s="547"/>
    </row>
    <row r="545" spans="1:6" x14ac:dyDescent="0.2">
      <c r="A545" s="100"/>
      <c r="B545" s="548"/>
      <c r="C545" s="1526"/>
      <c r="D545" s="547"/>
      <c r="E545" s="547"/>
      <c r="F545" s="547"/>
    </row>
    <row r="546" spans="1:6" x14ac:dyDescent="0.2">
      <c r="A546" s="100"/>
      <c r="B546" s="548"/>
      <c r="C546" s="1526"/>
      <c r="D546" s="547"/>
      <c r="E546" s="547"/>
      <c r="F546" s="547"/>
    </row>
    <row r="547" spans="1:6" x14ac:dyDescent="0.2">
      <c r="A547" s="100"/>
      <c r="B547" s="548"/>
      <c r="C547" s="1526"/>
      <c r="D547" s="547"/>
      <c r="E547" s="547"/>
      <c r="F547" s="547"/>
    </row>
    <row r="548" spans="1:6" x14ac:dyDescent="0.2">
      <c r="A548" s="100"/>
      <c r="B548" s="548"/>
      <c r="C548" s="1526"/>
      <c r="D548" s="547"/>
      <c r="E548" s="547"/>
      <c r="F548" s="547"/>
    </row>
    <row r="549" spans="1:6" x14ac:dyDescent="0.2">
      <c r="A549" s="100"/>
      <c r="B549" s="548"/>
      <c r="C549" s="1526"/>
      <c r="D549" s="547"/>
      <c r="E549" s="547"/>
      <c r="F549" s="547"/>
    </row>
    <row r="550" spans="1:6" x14ac:dyDescent="0.2">
      <c r="A550" s="100"/>
      <c r="B550" s="548"/>
      <c r="C550" s="1526"/>
      <c r="D550" s="547"/>
      <c r="E550" s="547"/>
      <c r="F550" s="547"/>
    </row>
    <row r="551" spans="1:6" x14ac:dyDescent="0.2">
      <c r="A551" s="100"/>
      <c r="B551" s="548"/>
      <c r="C551" s="1526"/>
      <c r="D551" s="547"/>
      <c r="E551" s="547"/>
      <c r="F551" s="547"/>
    </row>
    <row r="552" spans="1:6" x14ac:dyDescent="0.2">
      <c r="A552" s="100"/>
      <c r="B552" s="548"/>
      <c r="C552" s="1526"/>
      <c r="D552" s="547"/>
      <c r="E552" s="547"/>
      <c r="F552" s="547"/>
    </row>
    <row r="553" spans="1:6" x14ac:dyDescent="0.2">
      <c r="A553" s="100"/>
      <c r="B553" s="548"/>
      <c r="C553" s="1526"/>
      <c r="D553" s="547"/>
      <c r="E553" s="547"/>
      <c r="F553" s="547"/>
    </row>
    <row r="554" spans="1:6" x14ac:dyDescent="0.2">
      <c r="A554" s="100"/>
      <c r="B554" s="548"/>
      <c r="C554" s="1526"/>
      <c r="D554" s="547"/>
      <c r="E554" s="547"/>
      <c r="F554" s="547"/>
    </row>
    <row r="555" spans="1:6" x14ac:dyDescent="0.2">
      <c r="A555" s="100"/>
      <c r="B555" s="548"/>
      <c r="C555" s="1526"/>
      <c r="D555" s="547"/>
      <c r="E555" s="547"/>
      <c r="F555" s="547"/>
    </row>
    <row r="556" spans="1:6" x14ac:dyDescent="0.2">
      <c r="A556" s="100"/>
      <c r="B556" s="548"/>
      <c r="C556" s="1526"/>
      <c r="D556" s="547"/>
      <c r="E556" s="547"/>
      <c r="F556" s="547"/>
    </row>
    <row r="557" spans="1:6" x14ac:dyDescent="0.2">
      <c r="A557" s="100"/>
      <c r="B557" s="548"/>
      <c r="C557" s="1526"/>
      <c r="D557" s="547"/>
      <c r="E557" s="547"/>
      <c r="F557" s="547"/>
    </row>
  </sheetData>
  <sheetProtection password="F8BD" sheet="1" objects="1" scenarios="1"/>
  <mergeCells count="12">
    <mergeCell ref="A301:B301"/>
    <mergeCell ref="C300:D300"/>
    <mergeCell ref="A1:F1"/>
    <mergeCell ref="A2:E2"/>
    <mergeCell ref="A3:E3"/>
    <mergeCell ref="A4:E4"/>
    <mergeCell ref="Y300:Z300"/>
    <mergeCell ref="X20:AA21"/>
    <mergeCell ref="A260:B260"/>
    <mergeCell ref="C259:D259"/>
    <mergeCell ref="Y259:Z259"/>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topLeftCell="A37" workbookViewId="0">
      <selection activeCell="C57" sqref="C57"/>
    </sheetView>
  </sheetViews>
  <sheetFormatPr defaultColWidth="9.140625" defaultRowHeight="11.25" x14ac:dyDescent="0.2"/>
  <cols>
    <col min="1" max="1" width="8.5703125" style="100" customWidth="1"/>
    <col min="2" max="2" width="36.5703125" style="548" customWidth="1"/>
    <col min="3" max="3" width="15.7109375" style="1088" customWidth="1"/>
    <col min="4" max="6" width="15.7109375" style="1089" customWidth="1"/>
    <col min="7" max="9" width="15.7109375" style="7" customWidth="1"/>
    <col min="10" max="12" width="15.7109375" style="7" hidden="1" customWidth="1"/>
    <col min="13" max="15" width="15.7109375" style="7" customWidth="1"/>
    <col min="16" max="26" width="15.7109375" style="7" hidden="1" customWidth="1"/>
    <col min="27" max="30" width="15.7109375" style="7" customWidth="1"/>
    <col min="31" max="33" width="15.7109375" style="7" hidden="1" customWidth="1"/>
    <col min="34" max="36" width="15.7109375" style="7" customWidth="1"/>
    <col min="37" max="47" width="15.7109375" style="7" hidden="1" customWidth="1"/>
    <col min="48" max="48" width="15.7109375" style="51" customWidth="1"/>
    <col min="49" max="51" width="15.7109375" style="7" customWidth="1"/>
    <col min="52" max="54" width="15.7109375" style="7" hidden="1" customWidth="1"/>
    <col min="55" max="57" width="15.7109375" style="7" customWidth="1"/>
    <col min="58" max="68" width="15.7109375" style="7" hidden="1" customWidth="1"/>
    <col min="69" max="69" width="15.7109375" style="51" customWidth="1"/>
    <col min="70" max="16384" width="9.140625" style="7"/>
  </cols>
  <sheetData>
    <row r="1" spans="1:69" s="8" customFormat="1" ht="82.5" customHeight="1" x14ac:dyDescent="0.2">
      <c r="A1" s="2430"/>
      <c r="B1" s="2430"/>
      <c r="C1" s="2430"/>
      <c r="D1" s="2430"/>
      <c r="E1" s="2430"/>
      <c r="F1" s="2430"/>
    </row>
    <row r="2" spans="1:69" s="8" customFormat="1" ht="20.25" x14ac:dyDescent="0.3">
      <c r="A2" s="2473"/>
      <c r="B2" s="2473"/>
      <c r="C2" s="2473"/>
      <c r="D2" s="2473"/>
      <c r="E2" s="2473"/>
    </row>
    <row r="3" spans="1:69" s="8" customFormat="1" ht="30" x14ac:dyDescent="0.25">
      <c r="A3" s="2474"/>
      <c r="B3" s="2474"/>
      <c r="C3" s="2474"/>
      <c r="D3" s="2474"/>
      <c r="E3" s="2474"/>
      <c r="G3" s="9"/>
    </row>
    <row r="4" spans="1:69" s="8" customFormat="1" ht="18" x14ac:dyDescent="0.25">
      <c r="A4" s="2475"/>
      <c r="B4" s="2475"/>
      <c r="C4" s="2475"/>
      <c r="D4" s="2475"/>
      <c r="E4" s="2475"/>
    </row>
    <row r="5" spans="1:69" s="8" customFormat="1" ht="20.25" x14ac:dyDescent="0.3">
      <c r="A5" s="299" t="str">
        <f>"Sheet O7 Amortization Output Worksheet  - "&amp;  'I2 LDC class'!$C$17</f>
        <v>Sheet O7 Amortization Output Worksheet  - Initial Application</v>
      </c>
      <c r="B5" s="300"/>
      <c r="C5" s="480"/>
      <c r="D5" s="480"/>
      <c r="E5" s="301"/>
    </row>
    <row r="6" spans="1:69" s="8" customFormat="1" x14ac:dyDescent="0.2">
      <c r="A6" s="11"/>
      <c r="B6" s="11"/>
      <c r="C6" s="481"/>
      <c r="D6" s="481"/>
      <c r="E6" s="11"/>
      <c r="F6" s="11"/>
      <c r="G6" s="11"/>
      <c r="H6" s="11"/>
      <c r="I6" s="11"/>
      <c r="J6" s="11"/>
      <c r="K6" s="11"/>
      <c r="L6" s="11"/>
      <c r="M6" s="11"/>
      <c r="N6" s="11"/>
      <c r="O6" s="11"/>
    </row>
    <row r="7" spans="1:69" x14ac:dyDescent="0.2">
      <c r="A7" s="927"/>
      <c r="D7" s="540"/>
    </row>
    <row r="8" spans="1:69" ht="12.75" x14ac:dyDescent="0.2">
      <c r="C8" s="1090"/>
    </row>
    <row r="9" spans="1:69" ht="15.75" x14ac:dyDescent="0.25">
      <c r="A9" s="1195" t="s">
        <v>946</v>
      </c>
      <c r="B9" s="1196"/>
      <c r="C9" s="1197"/>
    </row>
    <row r="10" spans="1:69" ht="15.75" x14ac:dyDescent="0.25">
      <c r="A10" s="1198" t="s">
        <v>805</v>
      </c>
      <c r="B10" s="1199"/>
      <c r="C10" s="1200"/>
    </row>
    <row r="11" spans="1:69" ht="3" customHeight="1" x14ac:dyDescent="0.2">
      <c r="A11" s="97"/>
    </row>
    <row r="12" spans="1:69" s="325" customFormat="1" ht="3" customHeight="1" x14ac:dyDescent="0.2">
      <c r="C12" s="1140"/>
      <c r="AV12" s="410"/>
    </row>
    <row r="13" spans="1:69" s="325" customFormat="1" ht="3" customHeight="1" x14ac:dyDescent="0.2">
      <c r="AV13" s="410"/>
    </row>
    <row r="14" spans="1:69" s="325" customFormat="1" ht="12.75" x14ac:dyDescent="0.2">
      <c r="AV14" s="410"/>
    </row>
    <row r="15" spans="1:69" s="1143" customFormat="1" ht="25.5" x14ac:dyDescent="0.2">
      <c r="C15" s="1144"/>
      <c r="D15" s="1145"/>
      <c r="E15" s="1146"/>
      <c r="F15" s="1147"/>
      <c r="G15" s="1148" t="s">
        <v>1130</v>
      </c>
      <c r="H15" s="1148"/>
      <c r="I15" s="1148"/>
      <c r="J15" s="1148"/>
      <c r="K15" s="1148"/>
      <c r="L15" s="1148"/>
      <c r="M15" s="1148"/>
      <c r="N15" s="1148"/>
      <c r="O15" s="1148"/>
      <c r="P15" s="1148"/>
      <c r="Q15" s="1148"/>
      <c r="R15" s="1148"/>
      <c r="S15" s="1148"/>
      <c r="T15" s="1148"/>
      <c r="U15" s="1148"/>
      <c r="V15" s="1148"/>
      <c r="W15" s="1148"/>
      <c r="X15" s="1148"/>
      <c r="Y15" s="1148"/>
      <c r="Z15" s="1148"/>
      <c r="AA15" s="1149"/>
      <c r="AB15" s="1148" t="s">
        <v>1131</v>
      </c>
      <c r="AC15" s="1148"/>
      <c r="AD15" s="1148"/>
      <c r="AE15" s="1148"/>
      <c r="AF15" s="1148"/>
      <c r="AG15" s="1148"/>
      <c r="AH15" s="1148"/>
      <c r="AI15" s="1148"/>
      <c r="AJ15" s="1148"/>
      <c r="AK15" s="1148"/>
      <c r="AL15" s="1148"/>
      <c r="AM15" s="1148"/>
      <c r="AN15" s="1148"/>
      <c r="AO15" s="1148"/>
      <c r="AP15" s="1148"/>
      <c r="AQ15" s="1148"/>
      <c r="AR15" s="1148"/>
      <c r="AS15" s="1148"/>
      <c r="AT15" s="1148"/>
      <c r="AU15" s="1148"/>
      <c r="AV15" s="1149"/>
      <c r="AW15" s="1150" t="s">
        <v>1132</v>
      </c>
      <c r="AX15" s="1148"/>
      <c r="AY15" s="1148"/>
      <c r="AZ15" s="1148"/>
      <c r="BA15" s="1148"/>
      <c r="BB15" s="1148"/>
      <c r="BC15" s="1148"/>
      <c r="BD15" s="1148"/>
      <c r="BE15" s="1148"/>
      <c r="BF15" s="1148"/>
      <c r="BG15" s="1148"/>
      <c r="BH15" s="1148"/>
      <c r="BI15" s="1148"/>
      <c r="BJ15" s="1148"/>
      <c r="BK15" s="1148"/>
      <c r="BL15" s="1148"/>
      <c r="BM15" s="1148"/>
      <c r="BN15" s="1148"/>
      <c r="BO15" s="1148"/>
      <c r="BP15" s="1148"/>
      <c r="BQ15" s="1149"/>
    </row>
    <row r="16" spans="1:69" s="985" customFormat="1" ht="12.75" x14ac:dyDescent="0.2">
      <c r="A16" s="1151"/>
      <c r="B16" s="1151"/>
      <c r="C16" s="1152"/>
      <c r="D16" s="1153"/>
      <c r="E16" s="1154"/>
      <c r="F16" s="1155"/>
      <c r="G16" s="1156">
        <v>1</v>
      </c>
      <c r="H16" s="1156">
        <v>2</v>
      </c>
      <c r="I16" s="1156">
        <v>3</v>
      </c>
      <c r="J16" s="1156">
        <v>4</v>
      </c>
      <c r="K16" s="1156">
        <v>5</v>
      </c>
      <c r="L16" s="1156">
        <v>6</v>
      </c>
      <c r="M16" s="1156">
        <v>7</v>
      </c>
      <c r="N16" s="1156">
        <v>8</v>
      </c>
      <c r="O16" s="1156">
        <v>9</v>
      </c>
      <c r="P16" s="1156">
        <v>10</v>
      </c>
      <c r="Q16" s="1156">
        <v>11</v>
      </c>
      <c r="R16" s="1156">
        <v>12</v>
      </c>
      <c r="S16" s="1156">
        <v>13</v>
      </c>
      <c r="T16" s="1156">
        <v>14</v>
      </c>
      <c r="U16" s="1156">
        <v>15</v>
      </c>
      <c r="V16" s="1156">
        <v>16</v>
      </c>
      <c r="W16" s="1156">
        <v>17</v>
      </c>
      <c r="X16" s="1156">
        <v>18</v>
      </c>
      <c r="Y16" s="1156">
        <v>19</v>
      </c>
      <c r="Z16" s="1156">
        <v>20</v>
      </c>
      <c r="AA16" s="1157" t="s">
        <v>707</v>
      </c>
      <c r="AB16" s="1156">
        <v>1</v>
      </c>
      <c r="AC16" s="1156">
        <v>2</v>
      </c>
      <c r="AD16" s="1156">
        <v>3</v>
      </c>
      <c r="AE16" s="1156">
        <v>4</v>
      </c>
      <c r="AF16" s="1156">
        <v>5</v>
      </c>
      <c r="AG16" s="1156">
        <v>6</v>
      </c>
      <c r="AH16" s="1156">
        <v>7</v>
      </c>
      <c r="AI16" s="1156">
        <v>8</v>
      </c>
      <c r="AJ16" s="1156">
        <v>9</v>
      </c>
      <c r="AK16" s="1156">
        <v>10</v>
      </c>
      <c r="AL16" s="1156">
        <v>11</v>
      </c>
      <c r="AM16" s="1156">
        <v>12</v>
      </c>
      <c r="AN16" s="1156">
        <v>13</v>
      </c>
      <c r="AO16" s="1156">
        <v>14</v>
      </c>
      <c r="AP16" s="1156">
        <v>15</v>
      </c>
      <c r="AQ16" s="1156">
        <v>16</v>
      </c>
      <c r="AR16" s="1156">
        <v>17</v>
      </c>
      <c r="AS16" s="1156">
        <v>18</v>
      </c>
      <c r="AT16" s="1156">
        <v>19</v>
      </c>
      <c r="AU16" s="1156">
        <v>20</v>
      </c>
      <c r="AV16" s="1157" t="s">
        <v>707</v>
      </c>
      <c r="AW16" s="1158">
        <v>1</v>
      </c>
      <c r="AX16" s="1156">
        <v>2</v>
      </c>
      <c r="AY16" s="1156">
        <v>3</v>
      </c>
      <c r="AZ16" s="1156">
        <v>4</v>
      </c>
      <c r="BA16" s="1156">
        <v>5</v>
      </c>
      <c r="BB16" s="1156">
        <v>6</v>
      </c>
      <c r="BC16" s="1156">
        <v>7</v>
      </c>
      <c r="BD16" s="1156">
        <v>8</v>
      </c>
      <c r="BE16" s="1156">
        <v>9</v>
      </c>
      <c r="BF16" s="1156">
        <v>10</v>
      </c>
      <c r="BG16" s="1156">
        <v>11</v>
      </c>
      <c r="BH16" s="1156">
        <v>12</v>
      </c>
      <c r="BI16" s="1156">
        <v>13</v>
      </c>
      <c r="BJ16" s="1156">
        <v>14</v>
      </c>
      <c r="BK16" s="1156">
        <v>15</v>
      </c>
      <c r="BL16" s="1156">
        <v>16</v>
      </c>
      <c r="BM16" s="1156">
        <v>17</v>
      </c>
      <c r="BN16" s="1156">
        <v>18</v>
      </c>
      <c r="BO16" s="1156">
        <v>19</v>
      </c>
      <c r="BP16" s="1156">
        <v>20</v>
      </c>
      <c r="BQ16" s="1157" t="s">
        <v>707</v>
      </c>
    </row>
    <row r="17" spans="1:69" s="397" customFormat="1" ht="38.25" x14ac:dyDescent="0.2">
      <c r="A17" s="74" t="s">
        <v>1180</v>
      </c>
      <c r="B17" s="74" t="s">
        <v>637</v>
      </c>
      <c r="C17" s="1201" t="s">
        <v>321</v>
      </c>
      <c r="D17" s="1160" t="s">
        <v>308</v>
      </c>
      <c r="E17" s="1161" t="s">
        <v>309</v>
      </c>
      <c r="F17" s="1162" t="s">
        <v>763</v>
      </c>
      <c r="G17" s="784" t="str">
        <f>IF('I2 LDC class'!$D$20="",'I2 LDC class'!$C$20,'I2 LDC class'!$D$20)</f>
        <v>Residential</v>
      </c>
      <c r="H17" s="784" t="str">
        <f>IF('I2 LDC class'!$D$21="",'I2 LDC class'!$C$21,'I2 LDC class'!$D$21)</f>
        <v>GS &lt;50</v>
      </c>
      <c r="I17" s="784" t="str">
        <f>IF('I2 LDC class'!$D$22="",'I2 LDC class'!$C$22,'I2 LDC class'!$D$22)</f>
        <v>GS&gt;50-Regular</v>
      </c>
      <c r="J17" s="784" t="str">
        <f>IF('I2 LDC class'!$D$23="",'I2 LDC class'!$C$23,'I2 LDC class'!$D$23)</f>
        <v>GS&gt; 50-TOU</v>
      </c>
      <c r="K17" s="784" t="str">
        <f>IF('I2 LDC class'!$D$24="",'I2 LDC class'!$C$24,'I2 LDC class'!$D$24)</f>
        <v>GS &gt;50-Intermediate</v>
      </c>
      <c r="L17" s="784" t="str">
        <f>IF('I2 LDC class'!$D$25="",'I2 LDC class'!$C$25,'I2 LDC class'!$D$25)</f>
        <v>Large Use &gt;5MW</v>
      </c>
      <c r="M17" s="784" t="str">
        <f>IF('I2 LDC class'!$D$26="",'I2 LDC class'!$C$26,'I2 LDC class'!$D$26)</f>
        <v>Street Light</v>
      </c>
      <c r="N17" s="784" t="str">
        <f>IF('I2 LDC class'!$D$27="",'I2 LDC class'!$C$27,'I2 LDC class'!$D$27)</f>
        <v>Sentinel</v>
      </c>
      <c r="O17" s="784" t="str">
        <f>IF('I2 LDC class'!$D$28="",'I2 LDC class'!$C$28,'I2 LDC class'!$D$28)</f>
        <v>Unmetered Scattered Load</v>
      </c>
      <c r="P17" s="784" t="str">
        <f>IF('I2 LDC class'!$D$29="",'I2 LDC class'!$C$29,'I2 LDC class'!$D$29)</f>
        <v>Embedded Distributor</v>
      </c>
      <c r="Q17" s="784" t="str">
        <f>IF('I2 LDC class'!$D$30="",'I2 LDC class'!$C$30,'I2 LDC class'!$D$30)</f>
        <v>Back-up/Standby Power</v>
      </c>
      <c r="R17" s="784" t="str">
        <f>IF('I2 LDC class'!$D$31="",'I2 LDC class'!$C$31,'I2 LDC class'!$D$31)</f>
        <v>Rate Class 1</v>
      </c>
      <c r="S17" s="784" t="str">
        <f>IF('I2 LDC class'!$D$32="",'I2 LDC class'!$C$32,'I2 LDC class'!$D$32)</f>
        <v>Rate class 2</v>
      </c>
      <c r="T17" s="784" t="str">
        <f>IF('I2 LDC class'!$D$33="",'I2 LDC class'!$C$33,'I2 LDC class'!$D$33)</f>
        <v>Rate class 3</v>
      </c>
      <c r="U17" s="784" t="str">
        <f>IF('I2 LDC class'!$D$34="",'I2 LDC class'!$C$34,'I2 LDC class'!$D$34)</f>
        <v>Rate class 4</v>
      </c>
      <c r="V17" s="784" t="str">
        <f>IF('I2 LDC class'!$D$35="",'I2 LDC class'!$C$35,'I2 LDC class'!$D$35)</f>
        <v>Rate class 5</v>
      </c>
      <c r="W17" s="784" t="str">
        <f>IF('I2 LDC class'!$D$36="",'I2 LDC class'!$C$36,'I2 LDC class'!$D$36)</f>
        <v>Rate class 6</v>
      </c>
      <c r="X17" s="784" t="str">
        <f>IF('I2 LDC class'!$D$37="",'I2 LDC class'!$C$37,'I2 LDC class'!$D$37)</f>
        <v>Rate class 7</v>
      </c>
      <c r="Y17" s="784" t="str">
        <f>IF('I2 LDC class'!$D$38="",'I2 LDC class'!$C$38,'I2 LDC class'!$D$38)</f>
        <v>Rate class 8</v>
      </c>
      <c r="Z17" s="784" t="str">
        <f>IF('I2 LDC class'!$D$39="",'I2 LDC class'!$C$39,'I2 LDC class'!$D$39)</f>
        <v>Rate class 9</v>
      </c>
      <c r="AA17" s="1163" t="s">
        <v>763</v>
      </c>
      <c r="AB17" s="784" t="str">
        <f>IF('I2 LDC class'!$D$20="",'I2 LDC class'!$C$20,'I2 LDC class'!$D$20)</f>
        <v>Residential</v>
      </c>
      <c r="AC17" s="784" t="str">
        <f>IF('I2 LDC class'!$D$21="",'I2 LDC class'!$C$21,'I2 LDC class'!$D$21)</f>
        <v>GS &lt;50</v>
      </c>
      <c r="AD17" s="784" t="str">
        <f>IF('I2 LDC class'!$D$22="",'I2 LDC class'!$C$22,'I2 LDC class'!$D$22)</f>
        <v>GS&gt;50-Regular</v>
      </c>
      <c r="AE17" s="784" t="str">
        <f>IF('I2 LDC class'!$D$23="",'I2 LDC class'!$C$23,'I2 LDC class'!$D$23)</f>
        <v>GS&gt; 50-TOU</v>
      </c>
      <c r="AF17" s="784" t="str">
        <f>IF('I2 LDC class'!$D$24="",'I2 LDC class'!$C$24,'I2 LDC class'!$D$24)</f>
        <v>GS &gt;50-Intermediate</v>
      </c>
      <c r="AG17" s="784" t="str">
        <f>IF('I2 LDC class'!$D$25="",'I2 LDC class'!$C$25,'I2 LDC class'!$D$25)</f>
        <v>Large Use &gt;5MW</v>
      </c>
      <c r="AH17" s="784" t="str">
        <f>IF('I2 LDC class'!$D$26="",'I2 LDC class'!$C$26,'I2 LDC class'!$D$26)</f>
        <v>Street Light</v>
      </c>
      <c r="AI17" s="784" t="str">
        <f>IF('I2 LDC class'!$D$27="",'I2 LDC class'!$C$27,'I2 LDC class'!$D$27)</f>
        <v>Sentinel</v>
      </c>
      <c r="AJ17" s="784" t="str">
        <f>IF('I2 LDC class'!$D$28="",'I2 LDC class'!$C$28,'I2 LDC class'!$D$28)</f>
        <v>Unmetered Scattered Load</v>
      </c>
      <c r="AK17" s="784" t="str">
        <f>IF('I2 LDC class'!$D$29="",'I2 LDC class'!$C$29,'I2 LDC class'!$D$29)</f>
        <v>Embedded Distributor</v>
      </c>
      <c r="AL17" s="784" t="str">
        <f>IF('I2 LDC class'!$D$30="",'I2 LDC class'!$C$30,'I2 LDC class'!$D$30)</f>
        <v>Back-up/Standby Power</v>
      </c>
      <c r="AM17" s="784" t="str">
        <f>IF('I2 LDC class'!$D$31="",'I2 LDC class'!$C$31,'I2 LDC class'!$D$31)</f>
        <v>Rate Class 1</v>
      </c>
      <c r="AN17" s="784" t="str">
        <f>IF('I2 LDC class'!$D$32="",'I2 LDC class'!$C$32,'I2 LDC class'!$D$32)</f>
        <v>Rate class 2</v>
      </c>
      <c r="AO17" s="784" t="str">
        <f>IF('I2 LDC class'!$D$33="",'I2 LDC class'!$C$33,'I2 LDC class'!$D$33)</f>
        <v>Rate class 3</v>
      </c>
      <c r="AP17" s="784" t="str">
        <f>IF('I2 LDC class'!$D$34="",'I2 LDC class'!$C$34,'I2 LDC class'!$D$34)</f>
        <v>Rate class 4</v>
      </c>
      <c r="AQ17" s="784" t="str">
        <f>IF('I2 LDC class'!$D$35="",'I2 LDC class'!$C$35,'I2 LDC class'!$D$35)</f>
        <v>Rate class 5</v>
      </c>
      <c r="AR17" s="784" t="str">
        <f>IF('I2 LDC class'!$D$36="",'I2 LDC class'!$C$36,'I2 LDC class'!$D$36)</f>
        <v>Rate class 6</v>
      </c>
      <c r="AS17" s="784" t="str">
        <f>IF('I2 LDC class'!$D$37="",'I2 LDC class'!$C$37,'I2 LDC class'!$D$37)</f>
        <v>Rate class 7</v>
      </c>
      <c r="AT17" s="784" t="str">
        <f>IF('I2 LDC class'!$D$38="",'I2 LDC class'!$C$38,'I2 LDC class'!$D$38)</f>
        <v>Rate class 8</v>
      </c>
      <c r="AU17" s="784" t="str">
        <f>IF('I2 LDC class'!$D$39="",'I2 LDC class'!$C$39,'I2 LDC class'!$D$39)</f>
        <v>Rate class 9</v>
      </c>
      <c r="AV17" s="1164" t="s">
        <v>707</v>
      </c>
      <c r="AW17" s="784" t="str">
        <f>IF('I2 LDC class'!$D$20="",'I2 LDC class'!$C$20,'I2 LDC class'!$D$20)</f>
        <v>Residential</v>
      </c>
      <c r="AX17" s="784" t="str">
        <f>IF('I2 LDC class'!$D$21="",'I2 LDC class'!$C$21,'I2 LDC class'!$D$21)</f>
        <v>GS &lt;50</v>
      </c>
      <c r="AY17" s="784" t="str">
        <f>IF('I2 LDC class'!$D$22="",'I2 LDC class'!$C$22,'I2 LDC class'!$D$22)</f>
        <v>GS&gt;50-Regular</v>
      </c>
      <c r="AZ17" s="784" t="str">
        <f>IF('I2 LDC class'!$D$23="",'I2 LDC class'!$C$23,'I2 LDC class'!$D$23)</f>
        <v>GS&gt; 50-TOU</v>
      </c>
      <c r="BA17" s="784" t="str">
        <f>IF('I2 LDC class'!$D$24="",'I2 LDC class'!$C$24,'I2 LDC class'!$D$24)</f>
        <v>GS &gt;50-Intermediate</v>
      </c>
      <c r="BB17" s="784" t="str">
        <f>IF('I2 LDC class'!$D$25="",'I2 LDC class'!$C$25,'I2 LDC class'!$D$25)</f>
        <v>Large Use &gt;5MW</v>
      </c>
      <c r="BC17" s="784" t="str">
        <f>IF('I2 LDC class'!$D$26="",'I2 LDC class'!$C$26,'I2 LDC class'!$D$26)</f>
        <v>Street Light</v>
      </c>
      <c r="BD17" s="784" t="str">
        <f>IF('I2 LDC class'!$D$27="",'I2 LDC class'!$C$27,'I2 LDC class'!$D$27)</f>
        <v>Sentinel</v>
      </c>
      <c r="BE17" s="784" t="str">
        <f>IF('I2 LDC class'!$D$28="",'I2 LDC class'!$C$28,'I2 LDC class'!$D$28)</f>
        <v>Unmetered Scattered Load</v>
      </c>
      <c r="BF17" s="784" t="str">
        <f>IF('I2 LDC class'!$D$29="",'I2 LDC class'!$C$29,'I2 LDC class'!$D$29)</f>
        <v>Embedded Distributor</v>
      </c>
      <c r="BG17" s="784" t="str">
        <f>IF('I2 LDC class'!$D$30="",'I2 LDC class'!$C$30,'I2 LDC class'!$D$30)</f>
        <v>Back-up/Standby Power</v>
      </c>
      <c r="BH17" s="784" t="str">
        <f>IF('I2 LDC class'!$D$31="",'I2 LDC class'!$C$31,'I2 LDC class'!$D$31)</f>
        <v>Rate Class 1</v>
      </c>
      <c r="BI17" s="784" t="str">
        <f>IF('I2 LDC class'!$D$32="",'I2 LDC class'!$C$32,'I2 LDC class'!$D$32)</f>
        <v>Rate class 2</v>
      </c>
      <c r="BJ17" s="784" t="str">
        <f>IF('I2 LDC class'!$D$33="",'I2 LDC class'!$C$33,'I2 LDC class'!$D$33)</f>
        <v>Rate class 3</v>
      </c>
      <c r="BK17" s="784" t="str">
        <f>IF('I2 LDC class'!$D$34="",'I2 LDC class'!$C$34,'I2 LDC class'!$D$34)</f>
        <v>Rate class 4</v>
      </c>
      <c r="BL17" s="784" t="str">
        <f>IF('I2 LDC class'!$D$35="",'I2 LDC class'!$C$35,'I2 LDC class'!$D$35)</f>
        <v>Rate class 5</v>
      </c>
      <c r="BM17" s="784" t="str">
        <f>IF('I2 LDC class'!$D$36="",'I2 LDC class'!$C$36,'I2 LDC class'!$D$36)</f>
        <v>Rate class 6</v>
      </c>
      <c r="BN17" s="784" t="str">
        <f>IF('I2 LDC class'!$D$37="",'I2 LDC class'!$C$37,'I2 LDC class'!$D$37)</f>
        <v>Rate class 7</v>
      </c>
      <c r="BO17" s="784" t="str">
        <f>IF('I2 LDC class'!$D$38="",'I2 LDC class'!$C$38,'I2 LDC class'!$D$38)</f>
        <v>Rate class 8</v>
      </c>
      <c r="BP17" s="784" t="str">
        <f>IF('I2 LDC class'!$D$39="",'I2 LDC class'!$C$39,'I2 LDC class'!$D$39)</f>
        <v>Rate class 9</v>
      </c>
      <c r="BQ17" s="1164" t="s">
        <v>707</v>
      </c>
    </row>
    <row r="18" spans="1:69" s="325" customFormat="1" ht="12.75" x14ac:dyDescent="0.2">
      <c r="A18" s="198">
        <v>1565</v>
      </c>
      <c r="B18" s="349" t="s">
        <v>649</v>
      </c>
      <c r="C18" s="1142">
        <f>'I4 BO ASSETS'!G17</f>
        <v>0</v>
      </c>
      <c r="D18" s="570">
        <f>$C18*D592</f>
        <v>0</v>
      </c>
      <c r="E18" s="570">
        <f>$C18*E592</f>
        <v>0</v>
      </c>
      <c r="F18" s="570">
        <f>D18+E18</f>
        <v>0</v>
      </c>
      <c r="G18" s="570">
        <f t="shared" ref="G18:Z18" si="0">$D18*G592</f>
        <v>0</v>
      </c>
      <c r="H18" s="570">
        <f t="shared" si="0"/>
        <v>0</v>
      </c>
      <c r="I18" s="570">
        <f t="shared" si="0"/>
        <v>0</v>
      </c>
      <c r="J18" s="570">
        <f t="shared" si="0"/>
        <v>0</v>
      </c>
      <c r="K18" s="570">
        <f t="shared" si="0"/>
        <v>0</v>
      </c>
      <c r="L18" s="570">
        <f t="shared" si="0"/>
        <v>0</v>
      </c>
      <c r="M18" s="570">
        <f t="shared" si="0"/>
        <v>0</v>
      </c>
      <c r="N18" s="570">
        <f t="shared" si="0"/>
        <v>0</v>
      </c>
      <c r="O18" s="570">
        <f t="shared" si="0"/>
        <v>0</v>
      </c>
      <c r="P18" s="570">
        <f t="shared" si="0"/>
        <v>0</v>
      </c>
      <c r="Q18" s="570">
        <f t="shared" si="0"/>
        <v>0</v>
      </c>
      <c r="R18" s="570">
        <f t="shared" si="0"/>
        <v>0</v>
      </c>
      <c r="S18" s="570">
        <f t="shared" si="0"/>
        <v>0</v>
      </c>
      <c r="T18" s="570">
        <f t="shared" si="0"/>
        <v>0</v>
      </c>
      <c r="U18" s="570">
        <f t="shared" si="0"/>
        <v>0</v>
      </c>
      <c r="V18" s="570">
        <f t="shared" si="0"/>
        <v>0</v>
      </c>
      <c r="W18" s="570">
        <f t="shared" si="0"/>
        <v>0</v>
      </c>
      <c r="X18" s="570">
        <f t="shared" si="0"/>
        <v>0</v>
      </c>
      <c r="Y18" s="570">
        <f t="shared" si="0"/>
        <v>0</v>
      </c>
      <c r="Z18" s="570">
        <f t="shared" si="0"/>
        <v>0</v>
      </c>
      <c r="AA18" s="570">
        <f>SUM(G18:Z18)</f>
        <v>0</v>
      </c>
      <c r="AB18" s="570">
        <f t="shared" ref="AB18:AU18" si="1">$E18*AB592</f>
        <v>0</v>
      </c>
      <c r="AC18" s="570">
        <f t="shared" si="1"/>
        <v>0</v>
      </c>
      <c r="AD18" s="570">
        <f t="shared" si="1"/>
        <v>0</v>
      </c>
      <c r="AE18" s="570">
        <f t="shared" si="1"/>
        <v>0</v>
      </c>
      <c r="AF18" s="570">
        <f t="shared" si="1"/>
        <v>0</v>
      </c>
      <c r="AG18" s="570">
        <f t="shared" si="1"/>
        <v>0</v>
      </c>
      <c r="AH18" s="570">
        <f t="shared" si="1"/>
        <v>0</v>
      </c>
      <c r="AI18" s="570">
        <f t="shared" si="1"/>
        <v>0</v>
      </c>
      <c r="AJ18" s="570">
        <f t="shared" si="1"/>
        <v>0</v>
      </c>
      <c r="AK18" s="570">
        <f t="shared" si="1"/>
        <v>0</v>
      </c>
      <c r="AL18" s="570">
        <f t="shared" si="1"/>
        <v>0</v>
      </c>
      <c r="AM18" s="570">
        <f t="shared" si="1"/>
        <v>0</v>
      </c>
      <c r="AN18" s="570">
        <f t="shared" si="1"/>
        <v>0</v>
      </c>
      <c r="AO18" s="570">
        <f t="shared" si="1"/>
        <v>0</v>
      </c>
      <c r="AP18" s="570">
        <f t="shared" si="1"/>
        <v>0</v>
      </c>
      <c r="AQ18" s="570">
        <f t="shared" si="1"/>
        <v>0</v>
      </c>
      <c r="AR18" s="570">
        <f t="shared" si="1"/>
        <v>0</v>
      </c>
      <c r="AS18" s="570">
        <f t="shared" si="1"/>
        <v>0</v>
      </c>
      <c r="AT18" s="570">
        <f t="shared" si="1"/>
        <v>0</v>
      </c>
      <c r="AU18" s="570">
        <f t="shared" si="1"/>
        <v>0</v>
      </c>
      <c r="AV18" s="570">
        <f>SUM(AB18:AU18)</f>
        <v>0</v>
      </c>
      <c r="AW18" s="570"/>
      <c r="AX18" s="570"/>
      <c r="AY18" s="570"/>
      <c r="AZ18" s="570"/>
      <c r="BA18" s="570"/>
      <c r="BB18" s="570"/>
      <c r="BC18" s="570"/>
      <c r="BD18" s="570"/>
      <c r="BE18" s="570"/>
      <c r="BF18" s="570"/>
      <c r="BG18" s="570"/>
      <c r="BH18" s="570"/>
      <c r="BI18" s="570"/>
      <c r="BJ18" s="570"/>
      <c r="BK18" s="570"/>
      <c r="BL18" s="570"/>
      <c r="BM18" s="570"/>
      <c r="BN18" s="570"/>
      <c r="BO18" s="570"/>
      <c r="BP18" s="570"/>
      <c r="BQ18" s="570"/>
    </row>
    <row r="19" spans="1:69" s="325" customFormat="1" ht="12.75" x14ac:dyDescent="0.2">
      <c r="A19" s="1165">
        <v>1805</v>
      </c>
      <c r="B19" s="349" t="s">
        <v>282</v>
      </c>
      <c r="C19" s="1142">
        <f>'I4 BO ASSETS'!G18</f>
        <v>0</v>
      </c>
      <c r="D19" s="570">
        <f t="shared" ref="D19:D40" si="2">C19*D593</f>
        <v>0</v>
      </c>
      <c r="E19" s="570">
        <f t="shared" ref="E19:E40" si="3">$C19*E593</f>
        <v>0</v>
      </c>
      <c r="F19" s="570">
        <f t="shared" ref="F19:F57" si="4">D19+E19</f>
        <v>0</v>
      </c>
      <c r="G19" s="570">
        <f t="shared" ref="G19:Z19" si="5">$D19*G593</f>
        <v>0</v>
      </c>
      <c r="H19" s="570">
        <f t="shared" si="5"/>
        <v>0</v>
      </c>
      <c r="I19" s="570">
        <f t="shared" si="5"/>
        <v>0</v>
      </c>
      <c r="J19" s="570">
        <f t="shared" si="5"/>
        <v>0</v>
      </c>
      <c r="K19" s="570">
        <f t="shared" si="5"/>
        <v>0</v>
      </c>
      <c r="L19" s="570">
        <f t="shared" si="5"/>
        <v>0</v>
      </c>
      <c r="M19" s="570">
        <f t="shared" si="5"/>
        <v>0</v>
      </c>
      <c r="N19" s="570">
        <f t="shared" si="5"/>
        <v>0</v>
      </c>
      <c r="O19" s="570">
        <f t="shared" si="5"/>
        <v>0</v>
      </c>
      <c r="P19" s="570">
        <f t="shared" si="5"/>
        <v>0</v>
      </c>
      <c r="Q19" s="570">
        <f t="shared" si="5"/>
        <v>0</v>
      </c>
      <c r="R19" s="570">
        <f t="shared" si="5"/>
        <v>0</v>
      </c>
      <c r="S19" s="570">
        <f t="shared" si="5"/>
        <v>0</v>
      </c>
      <c r="T19" s="570">
        <f t="shared" si="5"/>
        <v>0</v>
      </c>
      <c r="U19" s="570">
        <f t="shared" si="5"/>
        <v>0</v>
      </c>
      <c r="V19" s="570">
        <f t="shared" si="5"/>
        <v>0</v>
      </c>
      <c r="W19" s="570">
        <f t="shared" si="5"/>
        <v>0</v>
      </c>
      <c r="X19" s="570">
        <f t="shared" si="5"/>
        <v>0</v>
      </c>
      <c r="Y19" s="570">
        <f t="shared" si="5"/>
        <v>0</v>
      </c>
      <c r="Z19" s="570">
        <f t="shared" si="5"/>
        <v>0</v>
      </c>
      <c r="AA19" s="570">
        <f t="shared" ref="AA19:AA57" si="6">SUM(G19:Z19)</f>
        <v>0</v>
      </c>
      <c r="AB19" s="570">
        <f t="shared" ref="AB19:AU19" si="7">$E19*AB593</f>
        <v>0</v>
      </c>
      <c r="AC19" s="570">
        <f t="shared" si="7"/>
        <v>0</v>
      </c>
      <c r="AD19" s="570">
        <f t="shared" si="7"/>
        <v>0</v>
      </c>
      <c r="AE19" s="570">
        <f t="shared" si="7"/>
        <v>0</v>
      </c>
      <c r="AF19" s="570">
        <f t="shared" si="7"/>
        <v>0</v>
      </c>
      <c r="AG19" s="570">
        <f t="shared" si="7"/>
        <v>0</v>
      </c>
      <c r="AH19" s="570">
        <f t="shared" si="7"/>
        <v>0</v>
      </c>
      <c r="AI19" s="570">
        <f t="shared" si="7"/>
        <v>0</v>
      </c>
      <c r="AJ19" s="570">
        <f t="shared" si="7"/>
        <v>0</v>
      </c>
      <c r="AK19" s="570">
        <f t="shared" si="7"/>
        <v>0</v>
      </c>
      <c r="AL19" s="570">
        <f t="shared" si="7"/>
        <v>0</v>
      </c>
      <c r="AM19" s="570">
        <f t="shared" si="7"/>
        <v>0</v>
      </c>
      <c r="AN19" s="570">
        <f t="shared" si="7"/>
        <v>0</v>
      </c>
      <c r="AO19" s="570">
        <f t="shared" si="7"/>
        <v>0</v>
      </c>
      <c r="AP19" s="570">
        <f t="shared" si="7"/>
        <v>0</v>
      </c>
      <c r="AQ19" s="570">
        <f t="shared" si="7"/>
        <v>0</v>
      </c>
      <c r="AR19" s="570">
        <f t="shared" si="7"/>
        <v>0</v>
      </c>
      <c r="AS19" s="570">
        <f t="shared" si="7"/>
        <v>0</v>
      </c>
      <c r="AT19" s="570">
        <f t="shared" si="7"/>
        <v>0</v>
      </c>
      <c r="AU19" s="570">
        <f t="shared" si="7"/>
        <v>0</v>
      </c>
      <c r="AV19" s="570">
        <f t="shared" ref="AV19:AV56" si="8">SUM(AB19:AU19)</f>
        <v>0</v>
      </c>
      <c r="AW19" s="570"/>
      <c r="AX19" s="570"/>
      <c r="AY19" s="570"/>
      <c r="AZ19" s="570"/>
      <c r="BA19" s="570"/>
      <c r="BB19" s="570"/>
      <c r="BC19" s="570"/>
      <c r="BD19" s="570"/>
      <c r="BE19" s="570"/>
      <c r="BF19" s="570"/>
      <c r="BG19" s="570"/>
      <c r="BH19" s="570"/>
      <c r="BI19" s="570"/>
      <c r="BJ19" s="570"/>
      <c r="BK19" s="570"/>
      <c r="BL19" s="570"/>
      <c r="BM19" s="570"/>
      <c r="BN19" s="570"/>
      <c r="BO19" s="570"/>
      <c r="BP19" s="570"/>
      <c r="BQ19" s="570"/>
    </row>
    <row r="20" spans="1:69" s="325" customFormat="1" ht="12.75" x14ac:dyDescent="0.2">
      <c r="A20" s="1165" t="s">
        <v>815</v>
      </c>
      <c r="B20" s="349" t="s">
        <v>340</v>
      </c>
      <c r="C20" s="1142">
        <f>'I4 BO ASSETS'!G19</f>
        <v>0</v>
      </c>
      <c r="D20" s="570">
        <f t="shared" si="2"/>
        <v>0</v>
      </c>
      <c r="E20" s="570">
        <f t="shared" si="3"/>
        <v>0</v>
      </c>
      <c r="F20" s="570">
        <f t="shared" si="4"/>
        <v>0</v>
      </c>
      <c r="G20" s="570">
        <f t="shared" ref="G20:Z20" si="9">$D20*G594</f>
        <v>0</v>
      </c>
      <c r="H20" s="570">
        <f t="shared" si="9"/>
        <v>0</v>
      </c>
      <c r="I20" s="570">
        <f t="shared" si="9"/>
        <v>0</v>
      </c>
      <c r="J20" s="570">
        <f t="shared" si="9"/>
        <v>0</v>
      </c>
      <c r="K20" s="570">
        <f t="shared" si="9"/>
        <v>0</v>
      </c>
      <c r="L20" s="570">
        <f t="shared" si="9"/>
        <v>0</v>
      </c>
      <c r="M20" s="570">
        <f t="shared" si="9"/>
        <v>0</v>
      </c>
      <c r="N20" s="570">
        <f t="shared" si="9"/>
        <v>0</v>
      </c>
      <c r="O20" s="570">
        <f t="shared" si="9"/>
        <v>0</v>
      </c>
      <c r="P20" s="570">
        <f t="shared" si="9"/>
        <v>0</v>
      </c>
      <c r="Q20" s="570">
        <f t="shared" si="9"/>
        <v>0</v>
      </c>
      <c r="R20" s="570">
        <f t="shared" si="9"/>
        <v>0</v>
      </c>
      <c r="S20" s="570">
        <f t="shared" si="9"/>
        <v>0</v>
      </c>
      <c r="T20" s="570">
        <f t="shared" si="9"/>
        <v>0</v>
      </c>
      <c r="U20" s="570">
        <f t="shared" si="9"/>
        <v>0</v>
      </c>
      <c r="V20" s="570">
        <f t="shared" si="9"/>
        <v>0</v>
      </c>
      <c r="W20" s="570">
        <f t="shared" si="9"/>
        <v>0</v>
      </c>
      <c r="X20" s="570">
        <f t="shared" si="9"/>
        <v>0</v>
      </c>
      <c r="Y20" s="570">
        <f t="shared" si="9"/>
        <v>0</v>
      </c>
      <c r="Z20" s="570">
        <f t="shared" si="9"/>
        <v>0</v>
      </c>
      <c r="AA20" s="570">
        <f t="shared" si="6"/>
        <v>0</v>
      </c>
      <c r="AB20" s="570">
        <f t="shared" ref="AB20:AU20" si="10">$E20*AB594</f>
        <v>0</v>
      </c>
      <c r="AC20" s="570">
        <f t="shared" si="10"/>
        <v>0</v>
      </c>
      <c r="AD20" s="570">
        <f t="shared" si="10"/>
        <v>0</v>
      </c>
      <c r="AE20" s="570">
        <f t="shared" si="10"/>
        <v>0</v>
      </c>
      <c r="AF20" s="570">
        <f t="shared" si="10"/>
        <v>0</v>
      </c>
      <c r="AG20" s="570">
        <f t="shared" si="10"/>
        <v>0</v>
      </c>
      <c r="AH20" s="570">
        <f t="shared" si="10"/>
        <v>0</v>
      </c>
      <c r="AI20" s="570">
        <f t="shared" si="10"/>
        <v>0</v>
      </c>
      <c r="AJ20" s="570">
        <f t="shared" si="10"/>
        <v>0</v>
      </c>
      <c r="AK20" s="570">
        <f t="shared" si="10"/>
        <v>0</v>
      </c>
      <c r="AL20" s="570">
        <f t="shared" si="10"/>
        <v>0</v>
      </c>
      <c r="AM20" s="570">
        <f t="shared" si="10"/>
        <v>0</v>
      </c>
      <c r="AN20" s="570">
        <f t="shared" si="10"/>
        <v>0</v>
      </c>
      <c r="AO20" s="570">
        <f t="shared" si="10"/>
        <v>0</v>
      </c>
      <c r="AP20" s="570">
        <f t="shared" si="10"/>
        <v>0</v>
      </c>
      <c r="AQ20" s="570">
        <f t="shared" si="10"/>
        <v>0</v>
      </c>
      <c r="AR20" s="570">
        <f t="shared" si="10"/>
        <v>0</v>
      </c>
      <c r="AS20" s="570">
        <f t="shared" si="10"/>
        <v>0</v>
      </c>
      <c r="AT20" s="570">
        <f t="shared" si="10"/>
        <v>0</v>
      </c>
      <c r="AU20" s="570">
        <f t="shared" si="10"/>
        <v>0</v>
      </c>
      <c r="AV20" s="570">
        <f t="shared" si="8"/>
        <v>0</v>
      </c>
      <c r="AW20" s="570"/>
      <c r="AX20" s="570"/>
      <c r="AY20" s="570"/>
      <c r="AZ20" s="570"/>
      <c r="BA20" s="570"/>
      <c r="BB20" s="570"/>
      <c r="BC20" s="570"/>
      <c r="BD20" s="570"/>
      <c r="BE20" s="570"/>
      <c r="BF20" s="570"/>
      <c r="BG20" s="570"/>
      <c r="BH20" s="570"/>
      <c r="BI20" s="570"/>
      <c r="BJ20" s="570"/>
      <c r="BK20" s="570"/>
      <c r="BL20" s="570"/>
      <c r="BM20" s="570"/>
      <c r="BN20" s="570"/>
      <c r="BO20" s="570"/>
      <c r="BP20" s="570"/>
      <c r="BQ20" s="570"/>
    </row>
    <row r="21" spans="1:69" s="325" customFormat="1" ht="12.75" x14ac:dyDescent="0.2">
      <c r="A21" s="1165" t="s">
        <v>816</v>
      </c>
      <c r="B21" s="349" t="s">
        <v>342</v>
      </c>
      <c r="C21" s="1142">
        <f>'I4 BO ASSETS'!G20</f>
        <v>0</v>
      </c>
      <c r="D21" s="570">
        <f t="shared" si="2"/>
        <v>0</v>
      </c>
      <c r="E21" s="570">
        <f t="shared" si="3"/>
        <v>0</v>
      </c>
      <c r="F21" s="570">
        <f t="shared" si="4"/>
        <v>0</v>
      </c>
      <c r="G21" s="570">
        <f t="shared" ref="G21:Z21" si="11">$D21*G595</f>
        <v>0</v>
      </c>
      <c r="H21" s="570">
        <f t="shared" si="11"/>
        <v>0</v>
      </c>
      <c r="I21" s="570">
        <f t="shared" si="11"/>
        <v>0</v>
      </c>
      <c r="J21" s="570">
        <f t="shared" si="11"/>
        <v>0</v>
      </c>
      <c r="K21" s="570">
        <f t="shared" si="11"/>
        <v>0</v>
      </c>
      <c r="L21" s="570">
        <f t="shared" si="11"/>
        <v>0</v>
      </c>
      <c r="M21" s="570">
        <f t="shared" si="11"/>
        <v>0</v>
      </c>
      <c r="N21" s="570">
        <f t="shared" si="11"/>
        <v>0</v>
      </c>
      <c r="O21" s="570">
        <f t="shared" si="11"/>
        <v>0</v>
      </c>
      <c r="P21" s="570">
        <f t="shared" si="11"/>
        <v>0</v>
      </c>
      <c r="Q21" s="570">
        <f t="shared" si="11"/>
        <v>0</v>
      </c>
      <c r="R21" s="570">
        <f t="shared" si="11"/>
        <v>0</v>
      </c>
      <c r="S21" s="570">
        <f t="shared" si="11"/>
        <v>0</v>
      </c>
      <c r="T21" s="570">
        <f t="shared" si="11"/>
        <v>0</v>
      </c>
      <c r="U21" s="570">
        <f t="shared" si="11"/>
        <v>0</v>
      </c>
      <c r="V21" s="570">
        <f t="shared" si="11"/>
        <v>0</v>
      </c>
      <c r="W21" s="570">
        <f t="shared" si="11"/>
        <v>0</v>
      </c>
      <c r="X21" s="570">
        <f t="shared" si="11"/>
        <v>0</v>
      </c>
      <c r="Y21" s="570">
        <f t="shared" si="11"/>
        <v>0</v>
      </c>
      <c r="Z21" s="570">
        <f t="shared" si="11"/>
        <v>0</v>
      </c>
      <c r="AA21" s="570">
        <f t="shared" si="6"/>
        <v>0</v>
      </c>
      <c r="AB21" s="570">
        <f t="shared" ref="AB21:AU21" si="12">$E21*AB595</f>
        <v>0</v>
      </c>
      <c r="AC21" s="570">
        <f t="shared" si="12"/>
        <v>0</v>
      </c>
      <c r="AD21" s="570">
        <f t="shared" si="12"/>
        <v>0</v>
      </c>
      <c r="AE21" s="570">
        <f t="shared" si="12"/>
        <v>0</v>
      </c>
      <c r="AF21" s="570">
        <f t="shared" si="12"/>
        <v>0</v>
      </c>
      <c r="AG21" s="570">
        <f t="shared" si="12"/>
        <v>0</v>
      </c>
      <c r="AH21" s="570">
        <f t="shared" si="12"/>
        <v>0</v>
      </c>
      <c r="AI21" s="570">
        <f t="shared" si="12"/>
        <v>0</v>
      </c>
      <c r="AJ21" s="570">
        <f t="shared" si="12"/>
        <v>0</v>
      </c>
      <c r="AK21" s="570">
        <f t="shared" si="12"/>
        <v>0</v>
      </c>
      <c r="AL21" s="570">
        <f t="shared" si="12"/>
        <v>0</v>
      </c>
      <c r="AM21" s="570">
        <f t="shared" si="12"/>
        <v>0</v>
      </c>
      <c r="AN21" s="570">
        <f t="shared" si="12"/>
        <v>0</v>
      </c>
      <c r="AO21" s="570">
        <f t="shared" si="12"/>
        <v>0</v>
      </c>
      <c r="AP21" s="570">
        <f t="shared" si="12"/>
        <v>0</v>
      </c>
      <c r="AQ21" s="570">
        <f t="shared" si="12"/>
        <v>0</v>
      </c>
      <c r="AR21" s="570">
        <f t="shared" si="12"/>
        <v>0</v>
      </c>
      <c r="AS21" s="570">
        <f t="shared" si="12"/>
        <v>0</v>
      </c>
      <c r="AT21" s="570">
        <f t="shared" si="12"/>
        <v>0</v>
      </c>
      <c r="AU21" s="570">
        <f t="shared" si="12"/>
        <v>0</v>
      </c>
      <c r="AV21" s="570">
        <f t="shared" si="8"/>
        <v>0</v>
      </c>
      <c r="AW21" s="570"/>
      <c r="AX21" s="570"/>
      <c r="AY21" s="570"/>
      <c r="AZ21" s="570"/>
      <c r="BA21" s="570"/>
      <c r="BB21" s="570"/>
      <c r="BC21" s="570"/>
      <c r="BD21" s="570"/>
      <c r="BE21" s="570"/>
      <c r="BF21" s="570"/>
      <c r="BG21" s="570"/>
      <c r="BH21" s="570"/>
      <c r="BI21" s="570"/>
      <c r="BJ21" s="570"/>
      <c r="BK21" s="570"/>
      <c r="BL21" s="570"/>
      <c r="BM21" s="570"/>
      <c r="BN21" s="570"/>
      <c r="BO21" s="570"/>
      <c r="BP21" s="570"/>
      <c r="BQ21" s="570"/>
    </row>
    <row r="22" spans="1:69" s="325" customFormat="1" ht="12.75" x14ac:dyDescent="0.2">
      <c r="A22" s="1165">
        <v>1806</v>
      </c>
      <c r="B22" s="349" t="s">
        <v>283</v>
      </c>
      <c r="C22" s="1142">
        <f>'I4 BO ASSETS'!G21</f>
        <v>0</v>
      </c>
      <c r="D22" s="570">
        <f t="shared" si="2"/>
        <v>0</v>
      </c>
      <c r="E22" s="570">
        <f t="shared" si="3"/>
        <v>0</v>
      </c>
      <c r="F22" s="570">
        <f t="shared" si="4"/>
        <v>0</v>
      </c>
      <c r="G22" s="570">
        <f t="shared" ref="G22:Z22" si="13">$D22*G596</f>
        <v>0</v>
      </c>
      <c r="H22" s="570">
        <f t="shared" si="13"/>
        <v>0</v>
      </c>
      <c r="I22" s="570">
        <f t="shared" si="13"/>
        <v>0</v>
      </c>
      <c r="J22" s="570">
        <f t="shared" si="13"/>
        <v>0</v>
      </c>
      <c r="K22" s="570">
        <f t="shared" si="13"/>
        <v>0</v>
      </c>
      <c r="L22" s="570">
        <f t="shared" si="13"/>
        <v>0</v>
      </c>
      <c r="M22" s="570">
        <f t="shared" si="13"/>
        <v>0</v>
      </c>
      <c r="N22" s="570">
        <f t="shared" si="13"/>
        <v>0</v>
      </c>
      <c r="O22" s="570">
        <f t="shared" si="13"/>
        <v>0</v>
      </c>
      <c r="P22" s="570">
        <f t="shared" si="13"/>
        <v>0</v>
      </c>
      <c r="Q22" s="570">
        <f t="shared" si="13"/>
        <v>0</v>
      </c>
      <c r="R22" s="570">
        <f t="shared" si="13"/>
        <v>0</v>
      </c>
      <c r="S22" s="570">
        <f t="shared" si="13"/>
        <v>0</v>
      </c>
      <c r="T22" s="570">
        <f t="shared" si="13"/>
        <v>0</v>
      </c>
      <c r="U22" s="570">
        <f t="shared" si="13"/>
        <v>0</v>
      </c>
      <c r="V22" s="570">
        <f t="shared" si="13"/>
        <v>0</v>
      </c>
      <c r="W22" s="570">
        <f t="shared" si="13"/>
        <v>0</v>
      </c>
      <c r="X22" s="570">
        <f t="shared" si="13"/>
        <v>0</v>
      </c>
      <c r="Y22" s="570">
        <f t="shared" si="13"/>
        <v>0</v>
      </c>
      <c r="Z22" s="570">
        <f t="shared" si="13"/>
        <v>0</v>
      </c>
      <c r="AA22" s="570">
        <f t="shared" si="6"/>
        <v>0</v>
      </c>
      <c r="AB22" s="570">
        <f t="shared" ref="AB22:AU22" si="14">$E22*AB596</f>
        <v>0</v>
      </c>
      <c r="AC22" s="570">
        <f t="shared" si="14"/>
        <v>0</v>
      </c>
      <c r="AD22" s="570">
        <f t="shared" si="14"/>
        <v>0</v>
      </c>
      <c r="AE22" s="570">
        <f t="shared" si="14"/>
        <v>0</v>
      </c>
      <c r="AF22" s="570">
        <f t="shared" si="14"/>
        <v>0</v>
      </c>
      <c r="AG22" s="570">
        <f t="shared" si="14"/>
        <v>0</v>
      </c>
      <c r="AH22" s="570">
        <f t="shared" si="14"/>
        <v>0</v>
      </c>
      <c r="AI22" s="570">
        <f t="shared" si="14"/>
        <v>0</v>
      </c>
      <c r="AJ22" s="570">
        <f t="shared" si="14"/>
        <v>0</v>
      </c>
      <c r="AK22" s="570">
        <f t="shared" si="14"/>
        <v>0</v>
      </c>
      <c r="AL22" s="570">
        <f t="shared" si="14"/>
        <v>0</v>
      </c>
      <c r="AM22" s="570">
        <f t="shared" si="14"/>
        <v>0</v>
      </c>
      <c r="AN22" s="570">
        <f t="shared" si="14"/>
        <v>0</v>
      </c>
      <c r="AO22" s="570">
        <f t="shared" si="14"/>
        <v>0</v>
      </c>
      <c r="AP22" s="570">
        <f t="shared" si="14"/>
        <v>0</v>
      </c>
      <c r="AQ22" s="570">
        <f t="shared" si="14"/>
        <v>0</v>
      </c>
      <c r="AR22" s="570">
        <f t="shared" si="14"/>
        <v>0</v>
      </c>
      <c r="AS22" s="570">
        <f t="shared" si="14"/>
        <v>0</v>
      </c>
      <c r="AT22" s="570">
        <f t="shared" si="14"/>
        <v>0</v>
      </c>
      <c r="AU22" s="570">
        <f t="shared" si="14"/>
        <v>0</v>
      </c>
      <c r="AV22" s="570">
        <f t="shared" si="8"/>
        <v>0</v>
      </c>
      <c r="AW22" s="570"/>
      <c r="AX22" s="570"/>
      <c r="AY22" s="570"/>
      <c r="AZ22" s="570"/>
      <c r="BA22" s="570"/>
      <c r="BB22" s="570"/>
      <c r="BC22" s="570"/>
      <c r="BD22" s="570"/>
      <c r="BE22" s="570"/>
      <c r="BF22" s="570"/>
      <c r="BG22" s="570"/>
      <c r="BH22" s="570"/>
      <c r="BI22" s="570"/>
      <c r="BJ22" s="570"/>
      <c r="BK22" s="570"/>
      <c r="BL22" s="570"/>
      <c r="BM22" s="570"/>
      <c r="BN22" s="570"/>
      <c r="BO22" s="570"/>
      <c r="BP22" s="570"/>
      <c r="BQ22" s="570"/>
    </row>
    <row r="23" spans="1:69" s="325" customFormat="1" ht="12.75" x14ac:dyDescent="0.2">
      <c r="A23" s="1165" t="s">
        <v>817</v>
      </c>
      <c r="B23" s="349" t="s">
        <v>341</v>
      </c>
      <c r="C23" s="1142">
        <f>'I4 BO ASSETS'!G22</f>
        <v>0</v>
      </c>
      <c r="D23" s="570">
        <f t="shared" si="2"/>
        <v>0</v>
      </c>
      <c r="E23" s="570">
        <f t="shared" si="3"/>
        <v>0</v>
      </c>
      <c r="F23" s="570">
        <f t="shared" si="4"/>
        <v>0</v>
      </c>
      <c r="G23" s="570">
        <f t="shared" ref="G23:Z23" si="15">$D23*G597</f>
        <v>0</v>
      </c>
      <c r="H23" s="570">
        <f t="shared" si="15"/>
        <v>0</v>
      </c>
      <c r="I23" s="570">
        <f t="shared" si="15"/>
        <v>0</v>
      </c>
      <c r="J23" s="570">
        <f t="shared" si="15"/>
        <v>0</v>
      </c>
      <c r="K23" s="570">
        <f t="shared" si="15"/>
        <v>0</v>
      </c>
      <c r="L23" s="570">
        <f t="shared" si="15"/>
        <v>0</v>
      </c>
      <c r="M23" s="570">
        <f t="shared" si="15"/>
        <v>0</v>
      </c>
      <c r="N23" s="570">
        <f t="shared" si="15"/>
        <v>0</v>
      </c>
      <c r="O23" s="570">
        <f t="shared" si="15"/>
        <v>0</v>
      </c>
      <c r="P23" s="570">
        <f t="shared" si="15"/>
        <v>0</v>
      </c>
      <c r="Q23" s="570">
        <f t="shared" si="15"/>
        <v>0</v>
      </c>
      <c r="R23" s="570">
        <f t="shared" si="15"/>
        <v>0</v>
      </c>
      <c r="S23" s="570">
        <f t="shared" si="15"/>
        <v>0</v>
      </c>
      <c r="T23" s="570">
        <f t="shared" si="15"/>
        <v>0</v>
      </c>
      <c r="U23" s="570">
        <f t="shared" si="15"/>
        <v>0</v>
      </c>
      <c r="V23" s="570">
        <f t="shared" si="15"/>
        <v>0</v>
      </c>
      <c r="W23" s="570">
        <f t="shared" si="15"/>
        <v>0</v>
      </c>
      <c r="X23" s="570">
        <f t="shared" si="15"/>
        <v>0</v>
      </c>
      <c r="Y23" s="570">
        <f t="shared" si="15"/>
        <v>0</v>
      </c>
      <c r="Z23" s="570">
        <f t="shared" si="15"/>
        <v>0</v>
      </c>
      <c r="AA23" s="570">
        <f t="shared" si="6"/>
        <v>0</v>
      </c>
      <c r="AB23" s="570">
        <f t="shared" ref="AB23:AU23" si="16">$E23*AB597</f>
        <v>0</v>
      </c>
      <c r="AC23" s="570">
        <f t="shared" si="16"/>
        <v>0</v>
      </c>
      <c r="AD23" s="570">
        <f t="shared" si="16"/>
        <v>0</v>
      </c>
      <c r="AE23" s="570">
        <f t="shared" si="16"/>
        <v>0</v>
      </c>
      <c r="AF23" s="570">
        <f t="shared" si="16"/>
        <v>0</v>
      </c>
      <c r="AG23" s="570">
        <f t="shared" si="16"/>
        <v>0</v>
      </c>
      <c r="AH23" s="570">
        <f t="shared" si="16"/>
        <v>0</v>
      </c>
      <c r="AI23" s="570">
        <f t="shared" si="16"/>
        <v>0</v>
      </c>
      <c r="AJ23" s="570">
        <f t="shared" si="16"/>
        <v>0</v>
      </c>
      <c r="AK23" s="570">
        <f t="shared" si="16"/>
        <v>0</v>
      </c>
      <c r="AL23" s="570">
        <f t="shared" si="16"/>
        <v>0</v>
      </c>
      <c r="AM23" s="570">
        <f t="shared" si="16"/>
        <v>0</v>
      </c>
      <c r="AN23" s="570">
        <f t="shared" si="16"/>
        <v>0</v>
      </c>
      <c r="AO23" s="570">
        <f t="shared" si="16"/>
        <v>0</v>
      </c>
      <c r="AP23" s="570">
        <f t="shared" si="16"/>
        <v>0</v>
      </c>
      <c r="AQ23" s="570">
        <f t="shared" si="16"/>
        <v>0</v>
      </c>
      <c r="AR23" s="570">
        <f t="shared" si="16"/>
        <v>0</v>
      </c>
      <c r="AS23" s="570">
        <f t="shared" si="16"/>
        <v>0</v>
      </c>
      <c r="AT23" s="570">
        <f t="shared" si="16"/>
        <v>0</v>
      </c>
      <c r="AU23" s="570">
        <f t="shared" si="16"/>
        <v>0</v>
      </c>
      <c r="AV23" s="570">
        <f t="shared" si="8"/>
        <v>0</v>
      </c>
      <c r="AW23" s="570"/>
      <c r="AX23" s="570"/>
      <c r="AY23" s="570"/>
      <c r="AZ23" s="570"/>
      <c r="BA23" s="570"/>
      <c r="BB23" s="570"/>
      <c r="BC23" s="570"/>
      <c r="BD23" s="570"/>
      <c r="BE23" s="570"/>
      <c r="BF23" s="570"/>
      <c r="BG23" s="570"/>
      <c r="BH23" s="570"/>
      <c r="BI23" s="570"/>
      <c r="BJ23" s="570"/>
      <c r="BK23" s="570"/>
      <c r="BL23" s="570"/>
      <c r="BM23" s="570"/>
      <c r="BN23" s="570"/>
      <c r="BO23" s="570"/>
      <c r="BP23" s="570"/>
      <c r="BQ23" s="570"/>
    </row>
    <row r="24" spans="1:69" s="325" customFormat="1" ht="12.75" x14ac:dyDescent="0.2">
      <c r="A24" s="1165" t="s">
        <v>818</v>
      </c>
      <c r="B24" s="349" t="s">
        <v>343</v>
      </c>
      <c r="C24" s="1142">
        <f>'I4 BO ASSETS'!G23</f>
        <v>0</v>
      </c>
      <c r="D24" s="570">
        <f t="shared" si="2"/>
        <v>0</v>
      </c>
      <c r="E24" s="570">
        <f t="shared" si="3"/>
        <v>0</v>
      </c>
      <c r="F24" s="570">
        <f t="shared" si="4"/>
        <v>0</v>
      </c>
      <c r="G24" s="570">
        <f t="shared" ref="G24:Z24" si="17">$D24*G598</f>
        <v>0</v>
      </c>
      <c r="H24" s="570">
        <f t="shared" si="17"/>
        <v>0</v>
      </c>
      <c r="I24" s="570">
        <f t="shared" si="17"/>
        <v>0</v>
      </c>
      <c r="J24" s="570">
        <f t="shared" si="17"/>
        <v>0</v>
      </c>
      <c r="K24" s="570">
        <f t="shared" si="17"/>
        <v>0</v>
      </c>
      <c r="L24" s="570">
        <f t="shared" si="17"/>
        <v>0</v>
      </c>
      <c r="M24" s="570">
        <f t="shared" si="17"/>
        <v>0</v>
      </c>
      <c r="N24" s="570">
        <f t="shared" si="17"/>
        <v>0</v>
      </c>
      <c r="O24" s="570">
        <f t="shared" si="17"/>
        <v>0</v>
      </c>
      <c r="P24" s="570">
        <f t="shared" si="17"/>
        <v>0</v>
      </c>
      <c r="Q24" s="570">
        <f t="shared" si="17"/>
        <v>0</v>
      </c>
      <c r="R24" s="570">
        <f t="shared" si="17"/>
        <v>0</v>
      </c>
      <c r="S24" s="570">
        <f t="shared" si="17"/>
        <v>0</v>
      </c>
      <c r="T24" s="570">
        <f t="shared" si="17"/>
        <v>0</v>
      </c>
      <c r="U24" s="570">
        <f t="shared" si="17"/>
        <v>0</v>
      </c>
      <c r="V24" s="570">
        <f t="shared" si="17"/>
        <v>0</v>
      </c>
      <c r="W24" s="570">
        <f t="shared" si="17"/>
        <v>0</v>
      </c>
      <c r="X24" s="570">
        <f t="shared" si="17"/>
        <v>0</v>
      </c>
      <c r="Y24" s="570">
        <f t="shared" si="17"/>
        <v>0</v>
      </c>
      <c r="Z24" s="570">
        <f t="shared" si="17"/>
        <v>0</v>
      </c>
      <c r="AA24" s="570">
        <f t="shared" si="6"/>
        <v>0</v>
      </c>
      <c r="AB24" s="570">
        <f t="shared" ref="AB24:AU24" si="18">$E24*AB598</f>
        <v>0</v>
      </c>
      <c r="AC24" s="570">
        <f t="shared" si="18"/>
        <v>0</v>
      </c>
      <c r="AD24" s="570">
        <f t="shared" si="18"/>
        <v>0</v>
      </c>
      <c r="AE24" s="570">
        <f t="shared" si="18"/>
        <v>0</v>
      </c>
      <c r="AF24" s="570">
        <f t="shared" si="18"/>
        <v>0</v>
      </c>
      <c r="AG24" s="570">
        <f t="shared" si="18"/>
        <v>0</v>
      </c>
      <c r="AH24" s="570">
        <f t="shared" si="18"/>
        <v>0</v>
      </c>
      <c r="AI24" s="570">
        <f t="shared" si="18"/>
        <v>0</v>
      </c>
      <c r="AJ24" s="570">
        <f t="shared" si="18"/>
        <v>0</v>
      </c>
      <c r="AK24" s="570">
        <f t="shared" si="18"/>
        <v>0</v>
      </c>
      <c r="AL24" s="570">
        <f t="shared" si="18"/>
        <v>0</v>
      </c>
      <c r="AM24" s="570">
        <f t="shared" si="18"/>
        <v>0</v>
      </c>
      <c r="AN24" s="570">
        <f t="shared" si="18"/>
        <v>0</v>
      </c>
      <c r="AO24" s="570">
        <f t="shared" si="18"/>
        <v>0</v>
      </c>
      <c r="AP24" s="570">
        <f t="shared" si="18"/>
        <v>0</v>
      </c>
      <c r="AQ24" s="570">
        <f t="shared" si="18"/>
        <v>0</v>
      </c>
      <c r="AR24" s="570">
        <f t="shared" si="18"/>
        <v>0</v>
      </c>
      <c r="AS24" s="570">
        <f t="shared" si="18"/>
        <v>0</v>
      </c>
      <c r="AT24" s="570">
        <f t="shared" si="18"/>
        <v>0</v>
      </c>
      <c r="AU24" s="570">
        <f t="shared" si="18"/>
        <v>0</v>
      </c>
      <c r="AV24" s="570">
        <f t="shared" si="8"/>
        <v>0</v>
      </c>
      <c r="AW24" s="570"/>
      <c r="AX24" s="570"/>
      <c r="AY24" s="570"/>
      <c r="AZ24" s="570"/>
      <c r="BA24" s="570"/>
      <c r="BB24" s="570"/>
      <c r="BC24" s="570"/>
      <c r="BD24" s="570"/>
      <c r="BE24" s="570"/>
      <c r="BF24" s="570"/>
      <c r="BG24" s="570"/>
      <c r="BH24" s="570"/>
      <c r="BI24" s="570"/>
      <c r="BJ24" s="570"/>
      <c r="BK24" s="570"/>
      <c r="BL24" s="570"/>
      <c r="BM24" s="570"/>
      <c r="BN24" s="570"/>
      <c r="BO24" s="570"/>
      <c r="BP24" s="570"/>
      <c r="BQ24" s="570"/>
    </row>
    <row r="25" spans="1:69" s="325" customFormat="1" ht="12.75" x14ac:dyDescent="0.2">
      <c r="A25" s="1165">
        <v>1808</v>
      </c>
      <c r="B25" s="349" t="s">
        <v>284</v>
      </c>
      <c r="C25" s="1142">
        <f>'I4 BO ASSETS'!G24</f>
        <v>0</v>
      </c>
      <c r="D25" s="570">
        <f t="shared" si="2"/>
        <v>0</v>
      </c>
      <c r="E25" s="570">
        <f t="shared" si="3"/>
        <v>0</v>
      </c>
      <c r="F25" s="570">
        <f t="shared" si="4"/>
        <v>0</v>
      </c>
      <c r="G25" s="570">
        <f t="shared" ref="G25:Z25" si="19">$D25*G599</f>
        <v>0</v>
      </c>
      <c r="H25" s="570">
        <f t="shared" si="19"/>
        <v>0</v>
      </c>
      <c r="I25" s="570">
        <f t="shared" si="19"/>
        <v>0</v>
      </c>
      <c r="J25" s="570">
        <f t="shared" si="19"/>
        <v>0</v>
      </c>
      <c r="K25" s="570">
        <f t="shared" si="19"/>
        <v>0</v>
      </c>
      <c r="L25" s="570">
        <f t="shared" si="19"/>
        <v>0</v>
      </c>
      <c r="M25" s="570">
        <f t="shared" si="19"/>
        <v>0</v>
      </c>
      <c r="N25" s="570">
        <f t="shared" si="19"/>
        <v>0</v>
      </c>
      <c r="O25" s="570">
        <f t="shared" si="19"/>
        <v>0</v>
      </c>
      <c r="P25" s="570">
        <f t="shared" si="19"/>
        <v>0</v>
      </c>
      <c r="Q25" s="570">
        <f t="shared" si="19"/>
        <v>0</v>
      </c>
      <c r="R25" s="570">
        <f t="shared" si="19"/>
        <v>0</v>
      </c>
      <c r="S25" s="570">
        <f t="shared" si="19"/>
        <v>0</v>
      </c>
      <c r="T25" s="570">
        <f t="shared" si="19"/>
        <v>0</v>
      </c>
      <c r="U25" s="570">
        <f t="shared" si="19"/>
        <v>0</v>
      </c>
      <c r="V25" s="570">
        <f t="shared" si="19"/>
        <v>0</v>
      </c>
      <c r="W25" s="570">
        <f t="shared" si="19"/>
        <v>0</v>
      </c>
      <c r="X25" s="570">
        <f t="shared" si="19"/>
        <v>0</v>
      </c>
      <c r="Y25" s="570">
        <f t="shared" si="19"/>
        <v>0</v>
      </c>
      <c r="Z25" s="570">
        <f t="shared" si="19"/>
        <v>0</v>
      </c>
      <c r="AA25" s="570">
        <f t="shared" si="6"/>
        <v>0</v>
      </c>
      <c r="AB25" s="570">
        <f t="shared" ref="AB25:AU25" si="20">$E25*AB599</f>
        <v>0</v>
      </c>
      <c r="AC25" s="570">
        <f t="shared" si="20"/>
        <v>0</v>
      </c>
      <c r="AD25" s="570">
        <f t="shared" si="20"/>
        <v>0</v>
      </c>
      <c r="AE25" s="570">
        <f t="shared" si="20"/>
        <v>0</v>
      </c>
      <c r="AF25" s="570">
        <f t="shared" si="20"/>
        <v>0</v>
      </c>
      <c r="AG25" s="570">
        <f t="shared" si="20"/>
        <v>0</v>
      </c>
      <c r="AH25" s="570">
        <f t="shared" si="20"/>
        <v>0</v>
      </c>
      <c r="AI25" s="570">
        <f t="shared" si="20"/>
        <v>0</v>
      </c>
      <c r="AJ25" s="570">
        <f t="shared" si="20"/>
        <v>0</v>
      </c>
      <c r="AK25" s="570">
        <f t="shared" si="20"/>
        <v>0</v>
      </c>
      <c r="AL25" s="570">
        <f t="shared" si="20"/>
        <v>0</v>
      </c>
      <c r="AM25" s="570">
        <f t="shared" si="20"/>
        <v>0</v>
      </c>
      <c r="AN25" s="570">
        <f t="shared" si="20"/>
        <v>0</v>
      </c>
      <c r="AO25" s="570">
        <f t="shared" si="20"/>
        <v>0</v>
      </c>
      <c r="AP25" s="570">
        <f t="shared" si="20"/>
        <v>0</v>
      </c>
      <c r="AQ25" s="570">
        <f t="shared" si="20"/>
        <v>0</v>
      </c>
      <c r="AR25" s="570">
        <f t="shared" si="20"/>
        <v>0</v>
      </c>
      <c r="AS25" s="570">
        <f t="shared" si="20"/>
        <v>0</v>
      </c>
      <c r="AT25" s="570">
        <f t="shared" si="20"/>
        <v>0</v>
      </c>
      <c r="AU25" s="570">
        <f t="shared" si="20"/>
        <v>0</v>
      </c>
      <c r="AV25" s="570">
        <f t="shared" si="8"/>
        <v>0</v>
      </c>
      <c r="AW25" s="570"/>
      <c r="AX25" s="570"/>
      <c r="AY25" s="570"/>
      <c r="AZ25" s="570"/>
      <c r="BA25" s="570"/>
      <c r="BB25" s="570"/>
      <c r="BC25" s="570"/>
      <c r="BD25" s="570"/>
      <c r="BE25" s="570"/>
      <c r="BF25" s="570"/>
      <c r="BG25" s="570"/>
      <c r="BH25" s="570"/>
      <c r="BI25" s="570"/>
      <c r="BJ25" s="570"/>
      <c r="BK25" s="570"/>
      <c r="BL25" s="570"/>
      <c r="BM25" s="570"/>
      <c r="BN25" s="570"/>
      <c r="BO25" s="570"/>
      <c r="BP25" s="570"/>
      <c r="BQ25" s="570"/>
    </row>
    <row r="26" spans="1:69" s="325" customFormat="1" ht="12.75" x14ac:dyDescent="0.2">
      <c r="A26" s="1165" t="s">
        <v>819</v>
      </c>
      <c r="B26" s="349" t="s">
        <v>344</v>
      </c>
      <c r="C26" s="1142">
        <f>'I4 BO ASSETS'!G25</f>
        <v>0</v>
      </c>
      <c r="D26" s="570">
        <f t="shared" si="2"/>
        <v>0</v>
      </c>
      <c r="E26" s="570">
        <f t="shared" si="3"/>
        <v>0</v>
      </c>
      <c r="F26" s="570">
        <f t="shared" si="4"/>
        <v>0</v>
      </c>
      <c r="G26" s="570">
        <f t="shared" ref="G26:Z26" si="21">$D26*G600</f>
        <v>0</v>
      </c>
      <c r="H26" s="570">
        <f t="shared" si="21"/>
        <v>0</v>
      </c>
      <c r="I26" s="570">
        <f t="shared" si="21"/>
        <v>0</v>
      </c>
      <c r="J26" s="570">
        <f t="shared" si="21"/>
        <v>0</v>
      </c>
      <c r="K26" s="570">
        <f t="shared" si="21"/>
        <v>0</v>
      </c>
      <c r="L26" s="570">
        <f t="shared" si="21"/>
        <v>0</v>
      </c>
      <c r="M26" s="570">
        <f t="shared" si="21"/>
        <v>0</v>
      </c>
      <c r="N26" s="570">
        <f t="shared" si="21"/>
        <v>0</v>
      </c>
      <c r="O26" s="570">
        <f t="shared" si="21"/>
        <v>0</v>
      </c>
      <c r="P26" s="570">
        <f t="shared" si="21"/>
        <v>0</v>
      </c>
      <c r="Q26" s="570">
        <f t="shared" si="21"/>
        <v>0</v>
      </c>
      <c r="R26" s="570">
        <f t="shared" si="21"/>
        <v>0</v>
      </c>
      <c r="S26" s="570">
        <f t="shared" si="21"/>
        <v>0</v>
      </c>
      <c r="T26" s="570">
        <f t="shared" si="21"/>
        <v>0</v>
      </c>
      <c r="U26" s="570">
        <f t="shared" si="21"/>
        <v>0</v>
      </c>
      <c r="V26" s="570">
        <f t="shared" si="21"/>
        <v>0</v>
      </c>
      <c r="W26" s="570">
        <f t="shared" si="21"/>
        <v>0</v>
      </c>
      <c r="X26" s="570">
        <f t="shared" si="21"/>
        <v>0</v>
      </c>
      <c r="Y26" s="570">
        <f t="shared" si="21"/>
        <v>0</v>
      </c>
      <c r="Z26" s="570">
        <f t="shared" si="21"/>
        <v>0</v>
      </c>
      <c r="AA26" s="570">
        <f t="shared" si="6"/>
        <v>0</v>
      </c>
      <c r="AB26" s="570">
        <f t="shared" ref="AB26:AU26" si="22">$E26*AB600</f>
        <v>0</v>
      </c>
      <c r="AC26" s="570">
        <f t="shared" si="22"/>
        <v>0</v>
      </c>
      <c r="AD26" s="570">
        <f t="shared" si="22"/>
        <v>0</v>
      </c>
      <c r="AE26" s="570">
        <f t="shared" si="22"/>
        <v>0</v>
      </c>
      <c r="AF26" s="570">
        <f t="shared" si="22"/>
        <v>0</v>
      </c>
      <c r="AG26" s="570">
        <f t="shared" si="22"/>
        <v>0</v>
      </c>
      <c r="AH26" s="570">
        <f t="shared" si="22"/>
        <v>0</v>
      </c>
      <c r="AI26" s="570">
        <f t="shared" si="22"/>
        <v>0</v>
      </c>
      <c r="AJ26" s="570">
        <f t="shared" si="22"/>
        <v>0</v>
      </c>
      <c r="AK26" s="570">
        <f t="shared" si="22"/>
        <v>0</v>
      </c>
      <c r="AL26" s="570">
        <f t="shared" si="22"/>
        <v>0</v>
      </c>
      <c r="AM26" s="570">
        <f t="shared" si="22"/>
        <v>0</v>
      </c>
      <c r="AN26" s="570">
        <f t="shared" si="22"/>
        <v>0</v>
      </c>
      <c r="AO26" s="570">
        <f t="shared" si="22"/>
        <v>0</v>
      </c>
      <c r="AP26" s="570">
        <f t="shared" si="22"/>
        <v>0</v>
      </c>
      <c r="AQ26" s="570">
        <f t="shared" si="22"/>
        <v>0</v>
      </c>
      <c r="AR26" s="570">
        <f t="shared" si="22"/>
        <v>0</v>
      </c>
      <c r="AS26" s="570">
        <f t="shared" si="22"/>
        <v>0</v>
      </c>
      <c r="AT26" s="570">
        <f t="shared" si="22"/>
        <v>0</v>
      </c>
      <c r="AU26" s="570">
        <f t="shared" si="22"/>
        <v>0</v>
      </c>
      <c r="AV26" s="570">
        <f t="shared" si="8"/>
        <v>0</v>
      </c>
      <c r="AW26" s="570"/>
      <c r="AX26" s="570"/>
      <c r="AY26" s="570"/>
      <c r="AZ26" s="570"/>
      <c r="BA26" s="570"/>
      <c r="BB26" s="570"/>
      <c r="BC26" s="570"/>
      <c r="BD26" s="570"/>
      <c r="BE26" s="570"/>
      <c r="BF26" s="570"/>
      <c r="BG26" s="570"/>
      <c r="BH26" s="570"/>
      <c r="BI26" s="570"/>
      <c r="BJ26" s="570"/>
      <c r="BK26" s="570"/>
      <c r="BL26" s="570"/>
      <c r="BM26" s="570"/>
      <c r="BN26" s="570"/>
      <c r="BO26" s="570"/>
      <c r="BP26" s="570"/>
      <c r="BQ26" s="570"/>
    </row>
    <row r="27" spans="1:69" s="325" customFormat="1" ht="12.75" x14ac:dyDescent="0.2">
      <c r="A27" s="1165" t="s">
        <v>820</v>
      </c>
      <c r="B27" s="349" t="s">
        <v>345</v>
      </c>
      <c r="C27" s="1142">
        <f>'I4 BO ASSETS'!G26</f>
        <v>0</v>
      </c>
      <c r="D27" s="570">
        <f t="shared" si="2"/>
        <v>0</v>
      </c>
      <c r="E27" s="570">
        <f t="shared" si="3"/>
        <v>0</v>
      </c>
      <c r="F27" s="570">
        <f t="shared" si="4"/>
        <v>0</v>
      </c>
      <c r="G27" s="570">
        <f t="shared" ref="G27:Z27" si="23">$D27*G601</f>
        <v>0</v>
      </c>
      <c r="H27" s="570">
        <f t="shared" si="23"/>
        <v>0</v>
      </c>
      <c r="I27" s="570">
        <f t="shared" si="23"/>
        <v>0</v>
      </c>
      <c r="J27" s="570">
        <f t="shared" si="23"/>
        <v>0</v>
      </c>
      <c r="K27" s="570">
        <f t="shared" si="23"/>
        <v>0</v>
      </c>
      <c r="L27" s="570">
        <f t="shared" si="23"/>
        <v>0</v>
      </c>
      <c r="M27" s="570">
        <f t="shared" si="23"/>
        <v>0</v>
      </c>
      <c r="N27" s="570">
        <f t="shared" si="23"/>
        <v>0</v>
      </c>
      <c r="O27" s="570">
        <f t="shared" si="23"/>
        <v>0</v>
      </c>
      <c r="P27" s="570">
        <f t="shared" si="23"/>
        <v>0</v>
      </c>
      <c r="Q27" s="570">
        <f t="shared" si="23"/>
        <v>0</v>
      </c>
      <c r="R27" s="570">
        <f t="shared" si="23"/>
        <v>0</v>
      </c>
      <c r="S27" s="570">
        <f t="shared" si="23"/>
        <v>0</v>
      </c>
      <c r="T27" s="570">
        <f t="shared" si="23"/>
        <v>0</v>
      </c>
      <c r="U27" s="570">
        <f t="shared" si="23"/>
        <v>0</v>
      </c>
      <c r="V27" s="570">
        <f t="shared" si="23"/>
        <v>0</v>
      </c>
      <c r="W27" s="570">
        <f t="shared" si="23"/>
        <v>0</v>
      </c>
      <c r="X27" s="570">
        <f t="shared" si="23"/>
        <v>0</v>
      </c>
      <c r="Y27" s="570">
        <f t="shared" si="23"/>
        <v>0</v>
      </c>
      <c r="Z27" s="570">
        <f t="shared" si="23"/>
        <v>0</v>
      </c>
      <c r="AA27" s="570">
        <f t="shared" si="6"/>
        <v>0</v>
      </c>
      <c r="AB27" s="570">
        <f t="shared" ref="AB27:AU27" si="24">$E27*AB601</f>
        <v>0</v>
      </c>
      <c r="AC27" s="570">
        <f t="shared" si="24"/>
        <v>0</v>
      </c>
      <c r="AD27" s="570">
        <f t="shared" si="24"/>
        <v>0</v>
      </c>
      <c r="AE27" s="570">
        <f t="shared" si="24"/>
        <v>0</v>
      </c>
      <c r="AF27" s="570">
        <f t="shared" si="24"/>
        <v>0</v>
      </c>
      <c r="AG27" s="570">
        <f t="shared" si="24"/>
        <v>0</v>
      </c>
      <c r="AH27" s="570">
        <f t="shared" si="24"/>
        <v>0</v>
      </c>
      <c r="AI27" s="570">
        <f t="shared" si="24"/>
        <v>0</v>
      </c>
      <c r="AJ27" s="570">
        <f t="shared" si="24"/>
        <v>0</v>
      </c>
      <c r="AK27" s="570">
        <f t="shared" si="24"/>
        <v>0</v>
      </c>
      <c r="AL27" s="570">
        <f t="shared" si="24"/>
        <v>0</v>
      </c>
      <c r="AM27" s="570">
        <f t="shared" si="24"/>
        <v>0</v>
      </c>
      <c r="AN27" s="570">
        <f t="shared" si="24"/>
        <v>0</v>
      </c>
      <c r="AO27" s="570">
        <f t="shared" si="24"/>
        <v>0</v>
      </c>
      <c r="AP27" s="570">
        <f t="shared" si="24"/>
        <v>0</v>
      </c>
      <c r="AQ27" s="570">
        <f t="shared" si="24"/>
        <v>0</v>
      </c>
      <c r="AR27" s="570">
        <f t="shared" si="24"/>
        <v>0</v>
      </c>
      <c r="AS27" s="570">
        <f t="shared" si="24"/>
        <v>0</v>
      </c>
      <c r="AT27" s="570">
        <f t="shared" si="24"/>
        <v>0</v>
      </c>
      <c r="AU27" s="570">
        <f t="shared" si="24"/>
        <v>0</v>
      </c>
      <c r="AV27" s="570">
        <f t="shared" si="8"/>
        <v>0</v>
      </c>
      <c r="AW27" s="570"/>
      <c r="AX27" s="570"/>
      <c r="AY27" s="570"/>
      <c r="AZ27" s="570"/>
      <c r="BA27" s="570"/>
      <c r="BB27" s="570"/>
      <c r="BC27" s="570"/>
      <c r="BD27" s="570"/>
      <c r="BE27" s="570"/>
      <c r="BF27" s="570"/>
      <c r="BG27" s="570"/>
      <c r="BH27" s="570"/>
      <c r="BI27" s="570"/>
      <c r="BJ27" s="570"/>
      <c r="BK27" s="570"/>
      <c r="BL27" s="570"/>
      <c r="BM27" s="570"/>
      <c r="BN27" s="570"/>
      <c r="BO27" s="570"/>
      <c r="BP27" s="570"/>
      <c r="BQ27" s="570"/>
    </row>
    <row r="28" spans="1:69" s="325" customFormat="1" ht="12.75" x14ac:dyDescent="0.2">
      <c r="A28" s="1165">
        <v>1810</v>
      </c>
      <c r="B28" s="349" t="s">
        <v>285</v>
      </c>
      <c r="C28" s="1142">
        <f>'I4 BO ASSETS'!G27</f>
        <v>0</v>
      </c>
      <c r="D28" s="570">
        <f t="shared" si="2"/>
        <v>0</v>
      </c>
      <c r="E28" s="570">
        <f t="shared" si="3"/>
        <v>0</v>
      </c>
      <c r="F28" s="570">
        <f t="shared" si="4"/>
        <v>0</v>
      </c>
      <c r="G28" s="570">
        <f t="shared" ref="G28:Z28" si="25">$D28*G602</f>
        <v>0</v>
      </c>
      <c r="H28" s="570">
        <f t="shared" si="25"/>
        <v>0</v>
      </c>
      <c r="I28" s="570">
        <f t="shared" si="25"/>
        <v>0</v>
      </c>
      <c r="J28" s="570">
        <f t="shared" si="25"/>
        <v>0</v>
      </c>
      <c r="K28" s="570">
        <f t="shared" si="25"/>
        <v>0</v>
      </c>
      <c r="L28" s="570">
        <f t="shared" si="25"/>
        <v>0</v>
      </c>
      <c r="M28" s="570">
        <f t="shared" si="25"/>
        <v>0</v>
      </c>
      <c r="N28" s="570">
        <f t="shared" si="25"/>
        <v>0</v>
      </c>
      <c r="O28" s="570">
        <f t="shared" si="25"/>
        <v>0</v>
      </c>
      <c r="P28" s="570">
        <f t="shared" si="25"/>
        <v>0</v>
      </c>
      <c r="Q28" s="570">
        <f t="shared" si="25"/>
        <v>0</v>
      </c>
      <c r="R28" s="570">
        <f t="shared" si="25"/>
        <v>0</v>
      </c>
      <c r="S28" s="570">
        <f t="shared" si="25"/>
        <v>0</v>
      </c>
      <c r="T28" s="570">
        <f t="shared" si="25"/>
        <v>0</v>
      </c>
      <c r="U28" s="570">
        <f t="shared" si="25"/>
        <v>0</v>
      </c>
      <c r="V28" s="570">
        <f t="shared" si="25"/>
        <v>0</v>
      </c>
      <c r="W28" s="570">
        <f t="shared" si="25"/>
        <v>0</v>
      </c>
      <c r="X28" s="570">
        <f t="shared" si="25"/>
        <v>0</v>
      </c>
      <c r="Y28" s="570">
        <f t="shared" si="25"/>
        <v>0</v>
      </c>
      <c r="Z28" s="570">
        <f t="shared" si="25"/>
        <v>0</v>
      </c>
      <c r="AA28" s="570">
        <f t="shared" si="6"/>
        <v>0</v>
      </c>
      <c r="AB28" s="570">
        <f t="shared" ref="AB28:AU28" si="26">$E28*AB602</f>
        <v>0</v>
      </c>
      <c r="AC28" s="570">
        <f t="shared" si="26"/>
        <v>0</v>
      </c>
      <c r="AD28" s="570">
        <f t="shared" si="26"/>
        <v>0</v>
      </c>
      <c r="AE28" s="570">
        <f t="shared" si="26"/>
        <v>0</v>
      </c>
      <c r="AF28" s="570">
        <f t="shared" si="26"/>
        <v>0</v>
      </c>
      <c r="AG28" s="570">
        <f t="shared" si="26"/>
        <v>0</v>
      </c>
      <c r="AH28" s="570">
        <f t="shared" si="26"/>
        <v>0</v>
      </c>
      <c r="AI28" s="570">
        <f t="shared" si="26"/>
        <v>0</v>
      </c>
      <c r="AJ28" s="570">
        <f t="shared" si="26"/>
        <v>0</v>
      </c>
      <c r="AK28" s="570">
        <f t="shared" si="26"/>
        <v>0</v>
      </c>
      <c r="AL28" s="570">
        <f t="shared" si="26"/>
        <v>0</v>
      </c>
      <c r="AM28" s="570">
        <f t="shared" si="26"/>
        <v>0</v>
      </c>
      <c r="AN28" s="570">
        <f t="shared" si="26"/>
        <v>0</v>
      </c>
      <c r="AO28" s="570">
        <f t="shared" si="26"/>
        <v>0</v>
      </c>
      <c r="AP28" s="570">
        <f t="shared" si="26"/>
        <v>0</v>
      </c>
      <c r="AQ28" s="570">
        <f t="shared" si="26"/>
        <v>0</v>
      </c>
      <c r="AR28" s="570">
        <f t="shared" si="26"/>
        <v>0</v>
      </c>
      <c r="AS28" s="570">
        <f t="shared" si="26"/>
        <v>0</v>
      </c>
      <c r="AT28" s="570">
        <f t="shared" si="26"/>
        <v>0</v>
      </c>
      <c r="AU28" s="570">
        <f t="shared" si="26"/>
        <v>0</v>
      </c>
      <c r="AV28" s="570">
        <f t="shared" si="8"/>
        <v>0</v>
      </c>
      <c r="AW28" s="570"/>
      <c r="AX28" s="570"/>
      <c r="AY28" s="570"/>
      <c r="AZ28" s="570"/>
      <c r="BA28" s="570"/>
      <c r="BB28" s="570"/>
      <c r="BC28" s="570"/>
      <c r="BD28" s="570"/>
      <c r="BE28" s="570"/>
      <c r="BF28" s="570"/>
      <c r="BG28" s="570"/>
      <c r="BH28" s="570"/>
      <c r="BI28" s="570"/>
      <c r="BJ28" s="570"/>
      <c r="BK28" s="570"/>
      <c r="BL28" s="570"/>
      <c r="BM28" s="570"/>
      <c r="BN28" s="570"/>
      <c r="BO28" s="570"/>
      <c r="BP28" s="570"/>
      <c r="BQ28" s="570"/>
    </row>
    <row r="29" spans="1:69" s="325" customFormat="1" ht="25.5" x14ac:dyDescent="0.2">
      <c r="A29" s="1165" t="s">
        <v>821</v>
      </c>
      <c r="B29" s="349" t="s">
        <v>494</v>
      </c>
      <c r="C29" s="1142">
        <f>'I4 BO ASSETS'!G28</f>
        <v>0</v>
      </c>
      <c r="D29" s="570">
        <f t="shared" si="2"/>
        <v>0</v>
      </c>
      <c r="E29" s="570">
        <f t="shared" si="3"/>
        <v>0</v>
      </c>
      <c r="F29" s="570">
        <f t="shared" si="4"/>
        <v>0</v>
      </c>
      <c r="G29" s="570">
        <f t="shared" ref="G29:Z29" si="27">$D29*G603</f>
        <v>0</v>
      </c>
      <c r="H29" s="570">
        <f t="shared" si="27"/>
        <v>0</v>
      </c>
      <c r="I29" s="570">
        <f t="shared" si="27"/>
        <v>0</v>
      </c>
      <c r="J29" s="570">
        <f t="shared" si="27"/>
        <v>0</v>
      </c>
      <c r="K29" s="570">
        <f t="shared" si="27"/>
        <v>0</v>
      </c>
      <c r="L29" s="570">
        <f t="shared" si="27"/>
        <v>0</v>
      </c>
      <c r="M29" s="570">
        <f t="shared" si="27"/>
        <v>0</v>
      </c>
      <c r="N29" s="570">
        <f t="shared" si="27"/>
        <v>0</v>
      </c>
      <c r="O29" s="570">
        <f t="shared" si="27"/>
        <v>0</v>
      </c>
      <c r="P29" s="570">
        <f t="shared" si="27"/>
        <v>0</v>
      </c>
      <c r="Q29" s="570">
        <f t="shared" si="27"/>
        <v>0</v>
      </c>
      <c r="R29" s="570">
        <f t="shared" si="27"/>
        <v>0</v>
      </c>
      <c r="S29" s="570">
        <f t="shared" si="27"/>
        <v>0</v>
      </c>
      <c r="T29" s="570">
        <f t="shared" si="27"/>
        <v>0</v>
      </c>
      <c r="U29" s="570">
        <f t="shared" si="27"/>
        <v>0</v>
      </c>
      <c r="V29" s="570">
        <f t="shared" si="27"/>
        <v>0</v>
      </c>
      <c r="W29" s="570">
        <f t="shared" si="27"/>
        <v>0</v>
      </c>
      <c r="X29" s="570">
        <f t="shared" si="27"/>
        <v>0</v>
      </c>
      <c r="Y29" s="570">
        <f t="shared" si="27"/>
        <v>0</v>
      </c>
      <c r="Z29" s="570">
        <f t="shared" si="27"/>
        <v>0</v>
      </c>
      <c r="AA29" s="570">
        <f t="shared" si="6"/>
        <v>0</v>
      </c>
      <c r="AB29" s="570">
        <f t="shared" ref="AB29:AU29" si="28">$E29*AB603</f>
        <v>0</v>
      </c>
      <c r="AC29" s="570">
        <f t="shared" si="28"/>
        <v>0</v>
      </c>
      <c r="AD29" s="570">
        <f t="shared" si="28"/>
        <v>0</v>
      </c>
      <c r="AE29" s="570">
        <f t="shared" si="28"/>
        <v>0</v>
      </c>
      <c r="AF29" s="570">
        <f t="shared" si="28"/>
        <v>0</v>
      </c>
      <c r="AG29" s="570">
        <f t="shared" si="28"/>
        <v>0</v>
      </c>
      <c r="AH29" s="570">
        <f t="shared" si="28"/>
        <v>0</v>
      </c>
      <c r="AI29" s="570">
        <f t="shared" si="28"/>
        <v>0</v>
      </c>
      <c r="AJ29" s="570">
        <f t="shared" si="28"/>
        <v>0</v>
      </c>
      <c r="AK29" s="570">
        <f t="shared" si="28"/>
        <v>0</v>
      </c>
      <c r="AL29" s="570">
        <f t="shared" si="28"/>
        <v>0</v>
      </c>
      <c r="AM29" s="570">
        <f t="shared" si="28"/>
        <v>0</v>
      </c>
      <c r="AN29" s="570">
        <f t="shared" si="28"/>
        <v>0</v>
      </c>
      <c r="AO29" s="570">
        <f t="shared" si="28"/>
        <v>0</v>
      </c>
      <c r="AP29" s="570">
        <f t="shared" si="28"/>
        <v>0</v>
      </c>
      <c r="AQ29" s="570">
        <f t="shared" si="28"/>
        <v>0</v>
      </c>
      <c r="AR29" s="570">
        <f t="shared" si="28"/>
        <v>0</v>
      </c>
      <c r="AS29" s="570">
        <f t="shared" si="28"/>
        <v>0</v>
      </c>
      <c r="AT29" s="570">
        <f t="shared" si="28"/>
        <v>0</v>
      </c>
      <c r="AU29" s="570">
        <f t="shared" si="28"/>
        <v>0</v>
      </c>
      <c r="AV29" s="570">
        <f t="shared" si="8"/>
        <v>0</v>
      </c>
      <c r="AW29" s="570"/>
      <c r="AX29" s="570"/>
      <c r="AY29" s="570"/>
      <c r="AZ29" s="570"/>
      <c r="BA29" s="570"/>
      <c r="BB29" s="570"/>
      <c r="BC29" s="570"/>
      <c r="BD29" s="570"/>
      <c r="BE29" s="570"/>
      <c r="BF29" s="570"/>
      <c r="BG29" s="570"/>
      <c r="BH29" s="570"/>
      <c r="BI29" s="570"/>
      <c r="BJ29" s="570"/>
      <c r="BK29" s="570"/>
      <c r="BL29" s="570"/>
      <c r="BM29" s="570"/>
      <c r="BN29" s="570"/>
      <c r="BO29" s="570"/>
      <c r="BP29" s="570"/>
      <c r="BQ29" s="570"/>
    </row>
    <row r="30" spans="1:69" s="325" customFormat="1" ht="12.75" x14ac:dyDescent="0.2">
      <c r="A30" s="1165" t="s">
        <v>822</v>
      </c>
      <c r="B30" s="349" t="s">
        <v>495</v>
      </c>
      <c r="C30" s="1142">
        <f>'I4 BO ASSETS'!G29</f>
        <v>0</v>
      </c>
      <c r="D30" s="570">
        <f t="shared" si="2"/>
        <v>0</v>
      </c>
      <c r="E30" s="570">
        <f t="shared" si="3"/>
        <v>0</v>
      </c>
      <c r="F30" s="570">
        <f t="shared" si="4"/>
        <v>0</v>
      </c>
      <c r="G30" s="570">
        <f t="shared" ref="G30:Z30" si="29">$D30*G604</f>
        <v>0</v>
      </c>
      <c r="H30" s="570">
        <f t="shared" si="29"/>
        <v>0</v>
      </c>
      <c r="I30" s="570">
        <f t="shared" si="29"/>
        <v>0</v>
      </c>
      <c r="J30" s="570">
        <f t="shared" si="29"/>
        <v>0</v>
      </c>
      <c r="K30" s="570">
        <f t="shared" si="29"/>
        <v>0</v>
      </c>
      <c r="L30" s="570">
        <f t="shared" si="29"/>
        <v>0</v>
      </c>
      <c r="M30" s="570">
        <f t="shared" si="29"/>
        <v>0</v>
      </c>
      <c r="N30" s="570">
        <f t="shared" si="29"/>
        <v>0</v>
      </c>
      <c r="O30" s="570">
        <f t="shared" si="29"/>
        <v>0</v>
      </c>
      <c r="P30" s="570">
        <f t="shared" si="29"/>
        <v>0</v>
      </c>
      <c r="Q30" s="570">
        <f t="shared" si="29"/>
        <v>0</v>
      </c>
      <c r="R30" s="570">
        <f t="shared" si="29"/>
        <v>0</v>
      </c>
      <c r="S30" s="570">
        <f t="shared" si="29"/>
        <v>0</v>
      </c>
      <c r="T30" s="570">
        <f t="shared" si="29"/>
        <v>0</v>
      </c>
      <c r="U30" s="570">
        <f t="shared" si="29"/>
        <v>0</v>
      </c>
      <c r="V30" s="570">
        <f t="shared" si="29"/>
        <v>0</v>
      </c>
      <c r="W30" s="570">
        <f t="shared" si="29"/>
        <v>0</v>
      </c>
      <c r="X30" s="570">
        <f t="shared" si="29"/>
        <v>0</v>
      </c>
      <c r="Y30" s="570">
        <f t="shared" si="29"/>
        <v>0</v>
      </c>
      <c r="Z30" s="570">
        <f t="shared" si="29"/>
        <v>0</v>
      </c>
      <c r="AA30" s="570">
        <f t="shared" si="6"/>
        <v>0</v>
      </c>
      <c r="AB30" s="570">
        <f t="shared" ref="AB30:AU30" si="30">$E30*AB604</f>
        <v>0</v>
      </c>
      <c r="AC30" s="570">
        <f t="shared" si="30"/>
        <v>0</v>
      </c>
      <c r="AD30" s="570">
        <f t="shared" si="30"/>
        <v>0</v>
      </c>
      <c r="AE30" s="570">
        <f t="shared" si="30"/>
        <v>0</v>
      </c>
      <c r="AF30" s="570">
        <f t="shared" si="30"/>
        <v>0</v>
      </c>
      <c r="AG30" s="570">
        <f t="shared" si="30"/>
        <v>0</v>
      </c>
      <c r="AH30" s="570">
        <f t="shared" si="30"/>
        <v>0</v>
      </c>
      <c r="AI30" s="570">
        <f t="shared" si="30"/>
        <v>0</v>
      </c>
      <c r="AJ30" s="570">
        <f t="shared" si="30"/>
        <v>0</v>
      </c>
      <c r="AK30" s="570">
        <f t="shared" si="30"/>
        <v>0</v>
      </c>
      <c r="AL30" s="570">
        <f t="shared" si="30"/>
        <v>0</v>
      </c>
      <c r="AM30" s="570">
        <f t="shared" si="30"/>
        <v>0</v>
      </c>
      <c r="AN30" s="570">
        <f t="shared" si="30"/>
        <v>0</v>
      </c>
      <c r="AO30" s="570">
        <f t="shared" si="30"/>
        <v>0</v>
      </c>
      <c r="AP30" s="570">
        <f t="shared" si="30"/>
        <v>0</v>
      </c>
      <c r="AQ30" s="570">
        <f t="shared" si="30"/>
        <v>0</v>
      </c>
      <c r="AR30" s="570">
        <f t="shared" si="30"/>
        <v>0</v>
      </c>
      <c r="AS30" s="570">
        <f t="shared" si="30"/>
        <v>0</v>
      </c>
      <c r="AT30" s="570">
        <f t="shared" si="30"/>
        <v>0</v>
      </c>
      <c r="AU30" s="570">
        <f t="shared" si="30"/>
        <v>0</v>
      </c>
      <c r="AV30" s="570">
        <f t="shared" si="8"/>
        <v>0</v>
      </c>
      <c r="AW30" s="570"/>
      <c r="AX30" s="570"/>
      <c r="AY30" s="570"/>
      <c r="AZ30" s="570"/>
      <c r="BA30" s="570"/>
      <c r="BB30" s="570"/>
      <c r="BC30" s="570"/>
      <c r="BD30" s="570"/>
      <c r="BE30" s="570"/>
      <c r="BF30" s="570"/>
      <c r="BG30" s="570"/>
      <c r="BH30" s="570"/>
      <c r="BI30" s="570"/>
      <c r="BJ30" s="570"/>
      <c r="BK30" s="570"/>
      <c r="BL30" s="570"/>
      <c r="BM30" s="570"/>
      <c r="BN30" s="570"/>
      <c r="BO30" s="570"/>
      <c r="BP30" s="570"/>
      <c r="BQ30" s="570"/>
    </row>
    <row r="31" spans="1:69" s="325" customFormat="1" ht="25.5" x14ac:dyDescent="0.2">
      <c r="A31" s="1165">
        <v>1815</v>
      </c>
      <c r="B31" s="349" t="s">
        <v>86</v>
      </c>
      <c r="C31" s="1142">
        <f>'I4 BO ASSETS'!G30</f>
        <v>0</v>
      </c>
      <c r="D31" s="570">
        <f t="shared" si="2"/>
        <v>0</v>
      </c>
      <c r="E31" s="570">
        <f t="shared" si="3"/>
        <v>0</v>
      </c>
      <c r="F31" s="570">
        <f t="shared" si="4"/>
        <v>0</v>
      </c>
      <c r="G31" s="570">
        <f t="shared" ref="G31:Z31" si="31">$D31*G605</f>
        <v>0</v>
      </c>
      <c r="H31" s="570">
        <f t="shared" si="31"/>
        <v>0</v>
      </c>
      <c r="I31" s="570">
        <f t="shared" si="31"/>
        <v>0</v>
      </c>
      <c r="J31" s="570">
        <f t="shared" si="31"/>
        <v>0</v>
      </c>
      <c r="K31" s="570">
        <f t="shared" si="31"/>
        <v>0</v>
      </c>
      <c r="L31" s="570">
        <f t="shared" si="31"/>
        <v>0</v>
      </c>
      <c r="M31" s="570">
        <f t="shared" si="31"/>
        <v>0</v>
      </c>
      <c r="N31" s="570">
        <f t="shared" si="31"/>
        <v>0</v>
      </c>
      <c r="O31" s="570">
        <f t="shared" si="31"/>
        <v>0</v>
      </c>
      <c r="P31" s="570">
        <f t="shared" si="31"/>
        <v>0</v>
      </c>
      <c r="Q31" s="570">
        <f t="shared" si="31"/>
        <v>0</v>
      </c>
      <c r="R31" s="570">
        <f t="shared" si="31"/>
        <v>0</v>
      </c>
      <c r="S31" s="570">
        <f t="shared" si="31"/>
        <v>0</v>
      </c>
      <c r="T31" s="570">
        <f t="shared" si="31"/>
        <v>0</v>
      </c>
      <c r="U31" s="570">
        <f t="shared" si="31"/>
        <v>0</v>
      </c>
      <c r="V31" s="570">
        <f t="shared" si="31"/>
        <v>0</v>
      </c>
      <c r="W31" s="570">
        <f t="shared" si="31"/>
        <v>0</v>
      </c>
      <c r="X31" s="570">
        <f t="shared" si="31"/>
        <v>0</v>
      </c>
      <c r="Y31" s="570">
        <f t="shared" si="31"/>
        <v>0</v>
      </c>
      <c r="Z31" s="570">
        <f t="shared" si="31"/>
        <v>0</v>
      </c>
      <c r="AA31" s="570">
        <f t="shared" si="6"/>
        <v>0</v>
      </c>
      <c r="AB31" s="570">
        <f t="shared" ref="AB31:AU31" si="32">$E31*AB605</f>
        <v>0</v>
      </c>
      <c r="AC31" s="570">
        <f t="shared" si="32"/>
        <v>0</v>
      </c>
      <c r="AD31" s="570">
        <f t="shared" si="32"/>
        <v>0</v>
      </c>
      <c r="AE31" s="570">
        <f t="shared" si="32"/>
        <v>0</v>
      </c>
      <c r="AF31" s="570">
        <f t="shared" si="32"/>
        <v>0</v>
      </c>
      <c r="AG31" s="570">
        <f t="shared" si="32"/>
        <v>0</v>
      </c>
      <c r="AH31" s="570">
        <f t="shared" si="32"/>
        <v>0</v>
      </c>
      <c r="AI31" s="570">
        <f t="shared" si="32"/>
        <v>0</v>
      </c>
      <c r="AJ31" s="570">
        <f t="shared" si="32"/>
        <v>0</v>
      </c>
      <c r="AK31" s="570">
        <f t="shared" si="32"/>
        <v>0</v>
      </c>
      <c r="AL31" s="570">
        <f t="shared" si="32"/>
        <v>0</v>
      </c>
      <c r="AM31" s="570">
        <f t="shared" si="32"/>
        <v>0</v>
      </c>
      <c r="AN31" s="570">
        <f t="shared" si="32"/>
        <v>0</v>
      </c>
      <c r="AO31" s="570">
        <f t="shared" si="32"/>
        <v>0</v>
      </c>
      <c r="AP31" s="570">
        <f t="shared" si="32"/>
        <v>0</v>
      </c>
      <c r="AQ31" s="570">
        <f t="shared" si="32"/>
        <v>0</v>
      </c>
      <c r="AR31" s="570">
        <f t="shared" si="32"/>
        <v>0</v>
      </c>
      <c r="AS31" s="570">
        <f t="shared" si="32"/>
        <v>0</v>
      </c>
      <c r="AT31" s="570">
        <f t="shared" si="32"/>
        <v>0</v>
      </c>
      <c r="AU31" s="570">
        <f t="shared" si="32"/>
        <v>0</v>
      </c>
      <c r="AV31" s="570">
        <f t="shared" si="8"/>
        <v>0</v>
      </c>
      <c r="AW31" s="570"/>
      <c r="AX31" s="570"/>
      <c r="AY31" s="570"/>
      <c r="AZ31" s="570"/>
      <c r="BA31" s="570"/>
      <c r="BB31" s="570"/>
      <c r="BC31" s="570"/>
      <c r="BD31" s="570"/>
      <c r="BE31" s="570"/>
      <c r="BF31" s="570"/>
      <c r="BG31" s="570"/>
      <c r="BH31" s="570"/>
      <c r="BI31" s="570"/>
      <c r="BJ31" s="570"/>
      <c r="BK31" s="570"/>
      <c r="BL31" s="570"/>
      <c r="BM31" s="570"/>
      <c r="BN31" s="570"/>
      <c r="BO31" s="570"/>
      <c r="BP31" s="570"/>
      <c r="BQ31" s="570"/>
    </row>
    <row r="32" spans="1:69" s="325" customFormat="1" ht="25.5" x14ac:dyDescent="0.2">
      <c r="A32" s="1165">
        <v>1820</v>
      </c>
      <c r="B32" s="349" t="s">
        <v>87</v>
      </c>
      <c r="C32" s="1142">
        <f>'I4 BO ASSETS'!G31</f>
        <v>0</v>
      </c>
      <c r="D32" s="570">
        <f t="shared" si="2"/>
        <v>0</v>
      </c>
      <c r="E32" s="570">
        <f t="shared" si="3"/>
        <v>0</v>
      </c>
      <c r="F32" s="570">
        <f t="shared" si="4"/>
        <v>0</v>
      </c>
      <c r="G32" s="570">
        <f t="shared" ref="G32:Z32" si="33">$D32*G606</f>
        <v>0</v>
      </c>
      <c r="H32" s="570">
        <f t="shared" si="33"/>
        <v>0</v>
      </c>
      <c r="I32" s="570">
        <f t="shared" si="33"/>
        <v>0</v>
      </c>
      <c r="J32" s="570">
        <f t="shared" si="33"/>
        <v>0</v>
      </c>
      <c r="K32" s="570">
        <f t="shared" si="33"/>
        <v>0</v>
      </c>
      <c r="L32" s="570">
        <f t="shared" si="33"/>
        <v>0</v>
      </c>
      <c r="M32" s="570">
        <f t="shared" si="33"/>
        <v>0</v>
      </c>
      <c r="N32" s="570">
        <f t="shared" si="33"/>
        <v>0</v>
      </c>
      <c r="O32" s="570">
        <f t="shared" si="33"/>
        <v>0</v>
      </c>
      <c r="P32" s="570">
        <f t="shared" si="33"/>
        <v>0</v>
      </c>
      <c r="Q32" s="570">
        <f t="shared" si="33"/>
        <v>0</v>
      </c>
      <c r="R32" s="570">
        <f t="shared" si="33"/>
        <v>0</v>
      </c>
      <c r="S32" s="570">
        <f t="shared" si="33"/>
        <v>0</v>
      </c>
      <c r="T32" s="570">
        <f t="shared" si="33"/>
        <v>0</v>
      </c>
      <c r="U32" s="570">
        <f t="shared" si="33"/>
        <v>0</v>
      </c>
      <c r="V32" s="570">
        <f t="shared" si="33"/>
        <v>0</v>
      </c>
      <c r="W32" s="570">
        <f t="shared" si="33"/>
        <v>0</v>
      </c>
      <c r="X32" s="570">
        <f t="shared" si="33"/>
        <v>0</v>
      </c>
      <c r="Y32" s="570">
        <f t="shared" si="33"/>
        <v>0</v>
      </c>
      <c r="Z32" s="570">
        <f t="shared" si="33"/>
        <v>0</v>
      </c>
      <c r="AA32" s="570">
        <f t="shared" si="6"/>
        <v>0</v>
      </c>
      <c r="AB32" s="570">
        <f t="shared" ref="AB32:AU32" si="34">$E32*AB606</f>
        <v>0</v>
      </c>
      <c r="AC32" s="570">
        <f t="shared" si="34"/>
        <v>0</v>
      </c>
      <c r="AD32" s="570">
        <f t="shared" si="34"/>
        <v>0</v>
      </c>
      <c r="AE32" s="570">
        <f t="shared" si="34"/>
        <v>0</v>
      </c>
      <c r="AF32" s="570">
        <f t="shared" si="34"/>
        <v>0</v>
      </c>
      <c r="AG32" s="570">
        <f t="shared" si="34"/>
        <v>0</v>
      </c>
      <c r="AH32" s="570">
        <f t="shared" si="34"/>
        <v>0</v>
      </c>
      <c r="AI32" s="570">
        <f t="shared" si="34"/>
        <v>0</v>
      </c>
      <c r="AJ32" s="570">
        <f t="shared" si="34"/>
        <v>0</v>
      </c>
      <c r="AK32" s="570">
        <f t="shared" si="34"/>
        <v>0</v>
      </c>
      <c r="AL32" s="570">
        <f t="shared" si="34"/>
        <v>0</v>
      </c>
      <c r="AM32" s="570">
        <f t="shared" si="34"/>
        <v>0</v>
      </c>
      <c r="AN32" s="570">
        <f t="shared" si="34"/>
        <v>0</v>
      </c>
      <c r="AO32" s="570">
        <f t="shared" si="34"/>
        <v>0</v>
      </c>
      <c r="AP32" s="570">
        <f t="shared" si="34"/>
        <v>0</v>
      </c>
      <c r="AQ32" s="570">
        <f t="shared" si="34"/>
        <v>0</v>
      </c>
      <c r="AR32" s="570">
        <f t="shared" si="34"/>
        <v>0</v>
      </c>
      <c r="AS32" s="570">
        <f t="shared" si="34"/>
        <v>0</v>
      </c>
      <c r="AT32" s="570">
        <f t="shared" si="34"/>
        <v>0</v>
      </c>
      <c r="AU32" s="570">
        <f t="shared" si="34"/>
        <v>0</v>
      </c>
      <c r="AV32" s="570">
        <f t="shared" si="8"/>
        <v>0</v>
      </c>
      <c r="AW32" s="570"/>
      <c r="AX32" s="570"/>
      <c r="AY32" s="570"/>
      <c r="AZ32" s="570"/>
      <c r="BA32" s="570"/>
      <c r="BB32" s="570"/>
      <c r="BC32" s="570"/>
      <c r="BD32" s="570"/>
      <c r="BE32" s="570"/>
      <c r="BF32" s="570"/>
      <c r="BG32" s="570"/>
      <c r="BH32" s="570"/>
      <c r="BI32" s="570"/>
      <c r="BJ32" s="570"/>
      <c r="BK32" s="570"/>
      <c r="BL32" s="570"/>
      <c r="BM32" s="570"/>
      <c r="BN32" s="570"/>
      <c r="BO32" s="570"/>
      <c r="BP32" s="570"/>
      <c r="BQ32" s="570"/>
    </row>
    <row r="33" spans="1:69" s="325" customFormat="1" ht="25.5" x14ac:dyDescent="0.2">
      <c r="A33" s="1165" t="s">
        <v>490</v>
      </c>
      <c r="B33" s="349" t="s">
        <v>1276</v>
      </c>
      <c r="C33" s="1142">
        <f>'I4 BO ASSETS'!G32</f>
        <v>0</v>
      </c>
      <c r="D33" s="570">
        <f t="shared" si="2"/>
        <v>0</v>
      </c>
      <c r="E33" s="570">
        <f t="shared" si="3"/>
        <v>0</v>
      </c>
      <c r="F33" s="570">
        <f>D33+E33</f>
        <v>0</v>
      </c>
      <c r="G33" s="570">
        <f t="shared" ref="G33:Z33" si="35">$D33*G607</f>
        <v>0</v>
      </c>
      <c r="H33" s="570">
        <f t="shared" si="35"/>
        <v>0</v>
      </c>
      <c r="I33" s="570">
        <f t="shared" si="35"/>
        <v>0</v>
      </c>
      <c r="J33" s="570">
        <f t="shared" si="35"/>
        <v>0</v>
      </c>
      <c r="K33" s="570">
        <f t="shared" si="35"/>
        <v>0</v>
      </c>
      <c r="L33" s="570">
        <f t="shared" si="35"/>
        <v>0</v>
      </c>
      <c r="M33" s="570">
        <f t="shared" si="35"/>
        <v>0</v>
      </c>
      <c r="N33" s="570">
        <f t="shared" si="35"/>
        <v>0</v>
      </c>
      <c r="O33" s="570">
        <f t="shared" si="35"/>
        <v>0</v>
      </c>
      <c r="P33" s="570">
        <f t="shared" si="35"/>
        <v>0</v>
      </c>
      <c r="Q33" s="570">
        <f t="shared" si="35"/>
        <v>0</v>
      </c>
      <c r="R33" s="570">
        <f t="shared" si="35"/>
        <v>0</v>
      </c>
      <c r="S33" s="570">
        <f t="shared" si="35"/>
        <v>0</v>
      </c>
      <c r="T33" s="570">
        <f t="shared" si="35"/>
        <v>0</v>
      </c>
      <c r="U33" s="570">
        <f t="shared" si="35"/>
        <v>0</v>
      </c>
      <c r="V33" s="570">
        <f t="shared" si="35"/>
        <v>0</v>
      </c>
      <c r="W33" s="570">
        <f t="shared" si="35"/>
        <v>0</v>
      </c>
      <c r="X33" s="570">
        <f t="shared" si="35"/>
        <v>0</v>
      </c>
      <c r="Y33" s="570">
        <f t="shared" si="35"/>
        <v>0</v>
      </c>
      <c r="Z33" s="570">
        <f t="shared" si="35"/>
        <v>0</v>
      </c>
      <c r="AA33" s="570">
        <f>SUM(G33:Z33)</f>
        <v>0</v>
      </c>
      <c r="AB33" s="570">
        <f t="shared" ref="AB33:AU33" si="36">$E33*AB607</f>
        <v>0</v>
      </c>
      <c r="AC33" s="570">
        <f t="shared" si="36"/>
        <v>0</v>
      </c>
      <c r="AD33" s="570">
        <f t="shared" si="36"/>
        <v>0</v>
      </c>
      <c r="AE33" s="570">
        <f t="shared" si="36"/>
        <v>0</v>
      </c>
      <c r="AF33" s="570">
        <f t="shared" si="36"/>
        <v>0</v>
      </c>
      <c r="AG33" s="570">
        <f t="shared" si="36"/>
        <v>0</v>
      </c>
      <c r="AH33" s="570">
        <f t="shared" si="36"/>
        <v>0</v>
      </c>
      <c r="AI33" s="570">
        <f t="shared" si="36"/>
        <v>0</v>
      </c>
      <c r="AJ33" s="570">
        <f t="shared" si="36"/>
        <v>0</v>
      </c>
      <c r="AK33" s="570">
        <f t="shared" si="36"/>
        <v>0</v>
      </c>
      <c r="AL33" s="570">
        <f t="shared" si="36"/>
        <v>0</v>
      </c>
      <c r="AM33" s="570">
        <f t="shared" si="36"/>
        <v>0</v>
      </c>
      <c r="AN33" s="570">
        <f t="shared" si="36"/>
        <v>0</v>
      </c>
      <c r="AO33" s="570">
        <f t="shared" si="36"/>
        <v>0</v>
      </c>
      <c r="AP33" s="570">
        <f t="shared" si="36"/>
        <v>0</v>
      </c>
      <c r="AQ33" s="570">
        <f t="shared" si="36"/>
        <v>0</v>
      </c>
      <c r="AR33" s="570">
        <f t="shared" si="36"/>
        <v>0</v>
      </c>
      <c r="AS33" s="570">
        <f t="shared" si="36"/>
        <v>0</v>
      </c>
      <c r="AT33" s="570">
        <f t="shared" si="36"/>
        <v>0</v>
      </c>
      <c r="AU33" s="570">
        <f t="shared" si="36"/>
        <v>0</v>
      </c>
      <c r="AV33" s="570">
        <f>SUM(AB33:AU33)</f>
        <v>0</v>
      </c>
      <c r="AW33" s="570"/>
      <c r="AX33" s="570"/>
      <c r="AY33" s="570"/>
      <c r="AZ33" s="570"/>
      <c r="BA33" s="570"/>
      <c r="BB33" s="570"/>
      <c r="BC33" s="570"/>
      <c r="BD33" s="570"/>
      <c r="BE33" s="570"/>
      <c r="BF33" s="570"/>
      <c r="BG33" s="570"/>
      <c r="BH33" s="570"/>
      <c r="BI33" s="570"/>
      <c r="BJ33" s="570"/>
      <c r="BK33" s="570"/>
      <c r="BL33" s="570"/>
      <c r="BM33" s="570"/>
      <c r="BN33" s="570"/>
      <c r="BO33" s="570"/>
      <c r="BP33" s="570"/>
      <c r="BQ33" s="570"/>
    </row>
    <row r="34" spans="1:69" s="325" customFormat="1" ht="25.5" x14ac:dyDescent="0.2">
      <c r="A34" s="1165" t="s">
        <v>491</v>
      </c>
      <c r="B34" s="349" t="s">
        <v>1278</v>
      </c>
      <c r="C34" s="1142">
        <f>'I4 BO ASSETS'!G33</f>
        <v>0</v>
      </c>
      <c r="D34" s="570">
        <f t="shared" si="2"/>
        <v>0</v>
      </c>
      <c r="E34" s="570">
        <f t="shared" si="3"/>
        <v>0</v>
      </c>
      <c r="F34" s="570">
        <f>D34+E34</f>
        <v>0</v>
      </c>
      <c r="G34" s="570">
        <f t="shared" ref="G34:Z34" si="37">$D34*G608</f>
        <v>0</v>
      </c>
      <c r="H34" s="570">
        <f t="shared" si="37"/>
        <v>0</v>
      </c>
      <c r="I34" s="570">
        <f t="shared" si="37"/>
        <v>0</v>
      </c>
      <c r="J34" s="570">
        <f t="shared" si="37"/>
        <v>0</v>
      </c>
      <c r="K34" s="570">
        <f t="shared" si="37"/>
        <v>0</v>
      </c>
      <c r="L34" s="570">
        <f t="shared" si="37"/>
        <v>0</v>
      </c>
      <c r="M34" s="570">
        <f t="shared" si="37"/>
        <v>0</v>
      </c>
      <c r="N34" s="570">
        <f t="shared" si="37"/>
        <v>0</v>
      </c>
      <c r="O34" s="570">
        <f t="shared" si="37"/>
        <v>0</v>
      </c>
      <c r="P34" s="570">
        <f t="shared" si="37"/>
        <v>0</v>
      </c>
      <c r="Q34" s="570">
        <f t="shared" si="37"/>
        <v>0</v>
      </c>
      <c r="R34" s="570">
        <f t="shared" si="37"/>
        <v>0</v>
      </c>
      <c r="S34" s="570">
        <f t="shared" si="37"/>
        <v>0</v>
      </c>
      <c r="T34" s="570">
        <f t="shared" si="37"/>
        <v>0</v>
      </c>
      <c r="U34" s="570">
        <f t="shared" si="37"/>
        <v>0</v>
      </c>
      <c r="V34" s="570">
        <f t="shared" si="37"/>
        <v>0</v>
      </c>
      <c r="W34" s="570">
        <f t="shared" si="37"/>
        <v>0</v>
      </c>
      <c r="X34" s="570">
        <f t="shared" si="37"/>
        <v>0</v>
      </c>
      <c r="Y34" s="570">
        <f t="shared" si="37"/>
        <v>0</v>
      </c>
      <c r="Z34" s="570">
        <f t="shared" si="37"/>
        <v>0</v>
      </c>
      <c r="AA34" s="570">
        <f>SUM(G34:Z34)</f>
        <v>0</v>
      </c>
      <c r="AB34" s="570">
        <f t="shared" ref="AB34:AU34" si="38">$E34*AB608</f>
        <v>0</v>
      </c>
      <c r="AC34" s="570">
        <f t="shared" si="38"/>
        <v>0</v>
      </c>
      <c r="AD34" s="570">
        <f t="shared" si="38"/>
        <v>0</v>
      </c>
      <c r="AE34" s="570">
        <f t="shared" si="38"/>
        <v>0</v>
      </c>
      <c r="AF34" s="570">
        <f t="shared" si="38"/>
        <v>0</v>
      </c>
      <c r="AG34" s="570">
        <f t="shared" si="38"/>
        <v>0</v>
      </c>
      <c r="AH34" s="570">
        <f t="shared" si="38"/>
        <v>0</v>
      </c>
      <c r="AI34" s="570">
        <f t="shared" si="38"/>
        <v>0</v>
      </c>
      <c r="AJ34" s="570">
        <f t="shared" si="38"/>
        <v>0</v>
      </c>
      <c r="AK34" s="570">
        <f t="shared" si="38"/>
        <v>0</v>
      </c>
      <c r="AL34" s="570">
        <f t="shared" si="38"/>
        <v>0</v>
      </c>
      <c r="AM34" s="570">
        <f t="shared" si="38"/>
        <v>0</v>
      </c>
      <c r="AN34" s="570">
        <f t="shared" si="38"/>
        <v>0</v>
      </c>
      <c r="AO34" s="570">
        <f t="shared" si="38"/>
        <v>0</v>
      </c>
      <c r="AP34" s="570">
        <f t="shared" si="38"/>
        <v>0</v>
      </c>
      <c r="AQ34" s="570">
        <f t="shared" si="38"/>
        <v>0</v>
      </c>
      <c r="AR34" s="570">
        <f t="shared" si="38"/>
        <v>0</v>
      </c>
      <c r="AS34" s="570">
        <f t="shared" si="38"/>
        <v>0</v>
      </c>
      <c r="AT34" s="570">
        <f t="shared" si="38"/>
        <v>0</v>
      </c>
      <c r="AU34" s="570">
        <f t="shared" si="38"/>
        <v>0</v>
      </c>
      <c r="AV34" s="570">
        <f>SUM(AB34:AU34)</f>
        <v>0</v>
      </c>
      <c r="AW34" s="570"/>
      <c r="AX34" s="570"/>
      <c r="AY34" s="570"/>
      <c r="AZ34" s="570"/>
      <c r="BA34" s="570"/>
      <c r="BB34" s="570"/>
      <c r="BC34" s="570"/>
      <c r="BD34" s="570"/>
      <c r="BE34" s="570"/>
      <c r="BF34" s="570"/>
      <c r="BG34" s="570"/>
      <c r="BH34" s="570"/>
      <c r="BI34" s="570"/>
      <c r="BJ34" s="570"/>
      <c r="BK34" s="570"/>
      <c r="BL34" s="570"/>
      <c r="BM34" s="570"/>
      <c r="BN34" s="570"/>
      <c r="BO34" s="570"/>
      <c r="BP34" s="570"/>
      <c r="BQ34" s="570"/>
    </row>
    <row r="35" spans="1:69" s="325" customFormat="1" ht="25.5" x14ac:dyDescent="0.2">
      <c r="A35" s="1165" t="s">
        <v>1268</v>
      </c>
      <c r="B35" s="349" t="s">
        <v>1269</v>
      </c>
      <c r="C35" s="1142">
        <f>'I4 BO ASSETS'!G34</f>
        <v>0</v>
      </c>
      <c r="D35" s="570">
        <f t="shared" si="2"/>
        <v>0</v>
      </c>
      <c r="E35" s="570">
        <f t="shared" si="3"/>
        <v>0</v>
      </c>
      <c r="F35" s="570">
        <f>D35+E35</f>
        <v>0</v>
      </c>
      <c r="G35" s="570">
        <f t="shared" ref="G35:Z35" si="39">$D35*G609</f>
        <v>0</v>
      </c>
      <c r="H35" s="570">
        <f t="shared" si="39"/>
        <v>0</v>
      </c>
      <c r="I35" s="570">
        <f t="shared" si="39"/>
        <v>0</v>
      </c>
      <c r="J35" s="570">
        <f t="shared" si="39"/>
        <v>0</v>
      </c>
      <c r="K35" s="570">
        <f t="shared" si="39"/>
        <v>0</v>
      </c>
      <c r="L35" s="570">
        <f t="shared" si="39"/>
        <v>0</v>
      </c>
      <c r="M35" s="570">
        <f t="shared" si="39"/>
        <v>0</v>
      </c>
      <c r="N35" s="570">
        <f t="shared" si="39"/>
        <v>0</v>
      </c>
      <c r="O35" s="570">
        <f t="shared" si="39"/>
        <v>0</v>
      </c>
      <c r="P35" s="570">
        <f t="shared" si="39"/>
        <v>0</v>
      </c>
      <c r="Q35" s="570">
        <f t="shared" si="39"/>
        <v>0</v>
      </c>
      <c r="R35" s="570">
        <f t="shared" si="39"/>
        <v>0</v>
      </c>
      <c r="S35" s="570">
        <f t="shared" si="39"/>
        <v>0</v>
      </c>
      <c r="T35" s="570">
        <f t="shared" si="39"/>
        <v>0</v>
      </c>
      <c r="U35" s="570">
        <f t="shared" si="39"/>
        <v>0</v>
      </c>
      <c r="V35" s="570">
        <f t="shared" si="39"/>
        <v>0</v>
      </c>
      <c r="W35" s="570">
        <f t="shared" si="39"/>
        <v>0</v>
      </c>
      <c r="X35" s="570">
        <f t="shared" si="39"/>
        <v>0</v>
      </c>
      <c r="Y35" s="570">
        <f t="shared" si="39"/>
        <v>0</v>
      </c>
      <c r="Z35" s="570">
        <f t="shared" si="39"/>
        <v>0</v>
      </c>
      <c r="AA35" s="570">
        <f>SUM(G35:Z35)</f>
        <v>0</v>
      </c>
      <c r="AB35" s="570">
        <f t="shared" ref="AB35:AU35" si="40">$E35*AB609</f>
        <v>0</v>
      </c>
      <c r="AC35" s="570">
        <f t="shared" si="40"/>
        <v>0</v>
      </c>
      <c r="AD35" s="570">
        <f t="shared" si="40"/>
        <v>0</v>
      </c>
      <c r="AE35" s="570">
        <f t="shared" si="40"/>
        <v>0</v>
      </c>
      <c r="AF35" s="570">
        <f t="shared" si="40"/>
        <v>0</v>
      </c>
      <c r="AG35" s="570">
        <f t="shared" si="40"/>
        <v>0</v>
      </c>
      <c r="AH35" s="570">
        <f t="shared" si="40"/>
        <v>0</v>
      </c>
      <c r="AI35" s="570">
        <f t="shared" si="40"/>
        <v>0</v>
      </c>
      <c r="AJ35" s="570">
        <f t="shared" si="40"/>
        <v>0</v>
      </c>
      <c r="AK35" s="570">
        <f t="shared" si="40"/>
        <v>0</v>
      </c>
      <c r="AL35" s="570">
        <f t="shared" si="40"/>
        <v>0</v>
      </c>
      <c r="AM35" s="570">
        <f t="shared" si="40"/>
        <v>0</v>
      </c>
      <c r="AN35" s="570">
        <f t="shared" si="40"/>
        <v>0</v>
      </c>
      <c r="AO35" s="570">
        <f t="shared" si="40"/>
        <v>0</v>
      </c>
      <c r="AP35" s="570">
        <f t="shared" si="40"/>
        <v>0</v>
      </c>
      <c r="AQ35" s="570">
        <f t="shared" si="40"/>
        <v>0</v>
      </c>
      <c r="AR35" s="570">
        <f t="shared" si="40"/>
        <v>0</v>
      </c>
      <c r="AS35" s="570">
        <f t="shared" si="40"/>
        <v>0</v>
      </c>
      <c r="AT35" s="570">
        <f t="shared" si="40"/>
        <v>0</v>
      </c>
      <c r="AU35" s="570">
        <f t="shared" si="40"/>
        <v>0</v>
      </c>
      <c r="AV35" s="570">
        <f>SUM(AB35:AU35)</f>
        <v>0</v>
      </c>
      <c r="AW35" s="570"/>
      <c r="AX35" s="570"/>
      <c r="AY35" s="570"/>
      <c r="AZ35" s="570"/>
      <c r="BA35" s="570"/>
      <c r="BB35" s="570"/>
      <c r="BC35" s="570"/>
      <c r="BD35" s="570"/>
      <c r="BE35" s="570"/>
      <c r="BF35" s="570"/>
      <c r="BG35" s="570"/>
      <c r="BH35" s="570"/>
      <c r="BI35" s="570"/>
      <c r="BJ35" s="570"/>
      <c r="BK35" s="570"/>
      <c r="BL35" s="570"/>
      <c r="BM35" s="570"/>
      <c r="BN35" s="570"/>
      <c r="BO35" s="570"/>
      <c r="BP35" s="570"/>
      <c r="BQ35" s="570"/>
    </row>
    <row r="36" spans="1:69" s="325" customFormat="1" ht="12.75" x14ac:dyDescent="0.2">
      <c r="A36" s="1165">
        <v>1825</v>
      </c>
      <c r="B36" s="349" t="s">
        <v>88</v>
      </c>
      <c r="C36" s="1142">
        <f>'I4 BO ASSETS'!G35</f>
        <v>0</v>
      </c>
      <c r="D36" s="570">
        <f t="shared" si="2"/>
        <v>0</v>
      </c>
      <c r="E36" s="570">
        <f t="shared" si="3"/>
        <v>0</v>
      </c>
      <c r="F36" s="570">
        <f t="shared" si="4"/>
        <v>0</v>
      </c>
      <c r="G36" s="570">
        <f t="shared" ref="G36:Z36" si="41">$D36*G610</f>
        <v>0</v>
      </c>
      <c r="H36" s="570">
        <f t="shared" si="41"/>
        <v>0</v>
      </c>
      <c r="I36" s="570">
        <f t="shared" si="41"/>
        <v>0</v>
      </c>
      <c r="J36" s="570">
        <f t="shared" si="41"/>
        <v>0</v>
      </c>
      <c r="K36" s="570">
        <f t="shared" si="41"/>
        <v>0</v>
      </c>
      <c r="L36" s="570">
        <f t="shared" si="41"/>
        <v>0</v>
      </c>
      <c r="M36" s="570">
        <f t="shared" si="41"/>
        <v>0</v>
      </c>
      <c r="N36" s="570">
        <f t="shared" si="41"/>
        <v>0</v>
      </c>
      <c r="O36" s="570">
        <f t="shared" si="41"/>
        <v>0</v>
      </c>
      <c r="P36" s="570">
        <f t="shared" si="41"/>
        <v>0</v>
      </c>
      <c r="Q36" s="570">
        <f t="shared" si="41"/>
        <v>0</v>
      </c>
      <c r="R36" s="570">
        <f t="shared" si="41"/>
        <v>0</v>
      </c>
      <c r="S36" s="570">
        <f t="shared" si="41"/>
        <v>0</v>
      </c>
      <c r="T36" s="570">
        <f t="shared" si="41"/>
        <v>0</v>
      </c>
      <c r="U36" s="570">
        <f t="shared" si="41"/>
        <v>0</v>
      </c>
      <c r="V36" s="570">
        <f t="shared" si="41"/>
        <v>0</v>
      </c>
      <c r="W36" s="570">
        <f t="shared" si="41"/>
        <v>0</v>
      </c>
      <c r="X36" s="570">
        <f t="shared" si="41"/>
        <v>0</v>
      </c>
      <c r="Y36" s="570">
        <f t="shared" si="41"/>
        <v>0</v>
      </c>
      <c r="Z36" s="570">
        <f t="shared" si="41"/>
        <v>0</v>
      </c>
      <c r="AA36" s="570">
        <f t="shared" si="6"/>
        <v>0</v>
      </c>
      <c r="AB36" s="570">
        <f t="shared" ref="AB36:AU36" si="42">$E36*AB610</f>
        <v>0</v>
      </c>
      <c r="AC36" s="570">
        <f t="shared" si="42"/>
        <v>0</v>
      </c>
      <c r="AD36" s="570">
        <f t="shared" si="42"/>
        <v>0</v>
      </c>
      <c r="AE36" s="570">
        <f t="shared" si="42"/>
        <v>0</v>
      </c>
      <c r="AF36" s="570">
        <f t="shared" si="42"/>
        <v>0</v>
      </c>
      <c r="AG36" s="570">
        <f t="shared" si="42"/>
        <v>0</v>
      </c>
      <c r="AH36" s="570">
        <f t="shared" si="42"/>
        <v>0</v>
      </c>
      <c r="AI36" s="570">
        <f t="shared" si="42"/>
        <v>0</v>
      </c>
      <c r="AJ36" s="570">
        <f t="shared" si="42"/>
        <v>0</v>
      </c>
      <c r="AK36" s="570">
        <f t="shared" si="42"/>
        <v>0</v>
      </c>
      <c r="AL36" s="570">
        <f t="shared" si="42"/>
        <v>0</v>
      </c>
      <c r="AM36" s="570">
        <f t="shared" si="42"/>
        <v>0</v>
      </c>
      <c r="AN36" s="570">
        <f t="shared" si="42"/>
        <v>0</v>
      </c>
      <c r="AO36" s="570">
        <f t="shared" si="42"/>
        <v>0</v>
      </c>
      <c r="AP36" s="570">
        <f t="shared" si="42"/>
        <v>0</v>
      </c>
      <c r="AQ36" s="570">
        <f t="shared" si="42"/>
        <v>0</v>
      </c>
      <c r="AR36" s="570">
        <f t="shared" si="42"/>
        <v>0</v>
      </c>
      <c r="AS36" s="570">
        <f t="shared" si="42"/>
        <v>0</v>
      </c>
      <c r="AT36" s="570">
        <f t="shared" si="42"/>
        <v>0</v>
      </c>
      <c r="AU36" s="570">
        <f t="shared" si="42"/>
        <v>0</v>
      </c>
      <c r="AV36" s="570">
        <f t="shared" si="8"/>
        <v>0</v>
      </c>
      <c r="AW36" s="570"/>
      <c r="AX36" s="570"/>
      <c r="AY36" s="570"/>
      <c r="AZ36" s="570"/>
      <c r="BA36" s="570"/>
      <c r="BB36" s="570"/>
      <c r="BC36" s="570"/>
      <c r="BD36" s="570"/>
      <c r="BE36" s="570"/>
      <c r="BF36" s="570"/>
      <c r="BG36" s="570"/>
      <c r="BH36" s="570"/>
      <c r="BI36" s="570"/>
      <c r="BJ36" s="570"/>
      <c r="BK36" s="570"/>
      <c r="BL36" s="570"/>
      <c r="BM36" s="570"/>
      <c r="BN36" s="570"/>
      <c r="BO36" s="570"/>
      <c r="BP36" s="570"/>
      <c r="BQ36" s="570"/>
    </row>
    <row r="37" spans="1:69" s="325" customFormat="1" ht="12.75" x14ac:dyDescent="0.2">
      <c r="A37" s="1165" t="s">
        <v>823</v>
      </c>
      <c r="B37" s="349" t="s">
        <v>365</v>
      </c>
      <c r="C37" s="1142">
        <f>'I4 BO ASSETS'!G36</f>
        <v>0</v>
      </c>
      <c r="D37" s="570">
        <f t="shared" si="2"/>
        <v>0</v>
      </c>
      <c r="E37" s="570">
        <f t="shared" si="3"/>
        <v>0</v>
      </c>
      <c r="F37" s="570">
        <f t="shared" si="4"/>
        <v>0</v>
      </c>
      <c r="G37" s="570">
        <f t="shared" ref="G37:Z37" si="43">$D37*G611</f>
        <v>0</v>
      </c>
      <c r="H37" s="570">
        <f t="shared" si="43"/>
        <v>0</v>
      </c>
      <c r="I37" s="570">
        <f t="shared" si="43"/>
        <v>0</v>
      </c>
      <c r="J37" s="570">
        <f t="shared" si="43"/>
        <v>0</v>
      </c>
      <c r="K37" s="570">
        <f t="shared" si="43"/>
        <v>0</v>
      </c>
      <c r="L37" s="570">
        <f t="shared" si="43"/>
        <v>0</v>
      </c>
      <c r="M37" s="570">
        <f t="shared" si="43"/>
        <v>0</v>
      </c>
      <c r="N37" s="570">
        <f t="shared" si="43"/>
        <v>0</v>
      </c>
      <c r="O37" s="570">
        <f t="shared" si="43"/>
        <v>0</v>
      </c>
      <c r="P37" s="570">
        <f t="shared" si="43"/>
        <v>0</v>
      </c>
      <c r="Q37" s="570">
        <f t="shared" si="43"/>
        <v>0</v>
      </c>
      <c r="R37" s="570">
        <f t="shared" si="43"/>
        <v>0</v>
      </c>
      <c r="S37" s="570">
        <f t="shared" si="43"/>
        <v>0</v>
      </c>
      <c r="T37" s="570">
        <f t="shared" si="43"/>
        <v>0</v>
      </c>
      <c r="U37" s="570">
        <f t="shared" si="43"/>
        <v>0</v>
      </c>
      <c r="V37" s="570">
        <f t="shared" si="43"/>
        <v>0</v>
      </c>
      <c r="W37" s="570">
        <f t="shared" si="43"/>
        <v>0</v>
      </c>
      <c r="X37" s="570">
        <f t="shared" si="43"/>
        <v>0</v>
      </c>
      <c r="Y37" s="570">
        <f t="shared" si="43"/>
        <v>0</v>
      </c>
      <c r="Z37" s="570">
        <f t="shared" si="43"/>
        <v>0</v>
      </c>
      <c r="AA37" s="570">
        <f t="shared" si="6"/>
        <v>0</v>
      </c>
      <c r="AB37" s="570">
        <f t="shared" ref="AB37:AU37" si="44">$E37*AB611</f>
        <v>0</v>
      </c>
      <c r="AC37" s="570">
        <f t="shared" si="44"/>
        <v>0</v>
      </c>
      <c r="AD37" s="570">
        <f t="shared" si="44"/>
        <v>0</v>
      </c>
      <c r="AE37" s="570">
        <f t="shared" si="44"/>
        <v>0</v>
      </c>
      <c r="AF37" s="570">
        <f t="shared" si="44"/>
        <v>0</v>
      </c>
      <c r="AG37" s="570">
        <f t="shared" si="44"/>
        <v>0</v>
      </c>
      <c r="AH37" s="570">
        <f t="shared" si="44"/>
        <v>0</v>
      </c>
      <c r="AI37" s="570">
        <f t="shared" si="44"/>
        <v>0</v>
      </c>
      <c r="AJ37" s="570">
        <f t="shared" si="44"/>
        <v>0</v>
      </c>
      <c r="AK37" s="570">
        <f t="shared" si="44"/>
        <v>0</v>
      </c>
      <c r="AL37" s="570">
        <f t="shared" si="44"/>
        <v>0</v>
      </c>
      <c r="AM37" s="570">
        <f t="shared" si="44"/>
        <v>0</v>
      </c>
      <c r="AN37" s="570">
        <f t="shared" si="44"/>
        <v>0</v>
      </c>
      <c r="AO37" s="570">
        <f t="shared" si="44"/>
        <v>0</v>
      </c>
      <c r="AP37" s="570">
        <f t="shared" si="44"/>
        <v>0</v>
      </c>
      <c r="AQ37" s="570">
        <f t="shared" si="44"/>
        <v>0</v>
      </c>
      <c r="AR37" s="570">
        <f t="shared" si="44"/>
        <v>0</v>
      </c>
      <c r="AS37" s="570">
        <f t="shared" si="44"/>
        <v>0</v>
      </c>
      <c r="AT37" s="570">
        <f t="shared" si="44"/>
        <v>0</v>
      </c>
      <c r="AU37" s="570">
        <f t="shared" si="44"/>
        <v>0</v>
      </c>
      <c r="AV37" s="570">
        <f t="shared" si="8"/>
        <v>0</v>
      </c>
      <c r="AW37" s="570"/>
      <c r="AX37" s="570"/>
      <c r="AY37" s="570"/>
      <c r="AZ37" s="570"/>
      <c r="BA37" s="570"/>
      <c r="BB37" s="570"/>
      <c r="BC37" s="570"/>
      <c r="BD37" s="570"/>
      <c r="BE37" s="570"/>
      <c r="BF37" s="570"/>
      <c r="BG37" s="570"/>
      <c r="BH37" s="570"/>
      <c r="BI37" s="570"/>
      <c r="BJ37" s="570"/>
      <c r="BK37" s="570"/>
      <c r="BL37" s="570"/>
      <c r="BM37" s="570"/>
      <c r="BN37" s="570"/>
      <c r="BO37" s="570"/>
      <c r="BP37" s="570"/>
      <c r="BQ37" s="570"/>
    </row>
    <row r="38" spans="1:69" s="325" customFormat="1" ht="12.75" x14ac:dyDescent="0.2">
      <c r="A38" s="1165" t="s">
        <v>824</v>
      </c>
      <c r="B38" s="349" t="s">
        <v>366</v>
      </c>
      <c r="C38" s="1142">
        <f>'I4 BO ASSETS'!G37</f>
        <v>-405000</v>
      </c>
      <c r="D38" s="570">
        <f t="shared" si="2"/>
        <v>-405000</v>
      </c>
      <c r="E38" s="570">
        <f t="shared" si="3"/>
        <v>0</v>
      </c>
      <c r="F38" s="570">
        <f t="shared" si="4"/>
        <v>-405000</v>
      </c>
      <c r="G38" s="570">
        <f t="shared" ref="G38:Z38" si="45">$D38*G612</f>
        <v>-211744.26022683052</v>
      </c>
      <c r="H38" s="570">
        <f t="shared" si="45"/>
        <v>-60685.422453083404</v>
      </c>
      <c r="I38" s="570">
        <f t="shared" si="45"/>
        <v>-127601.18433344807</v>
      </c>
      <c r="J38" s="570">
        <f t="shared" si="45"/>
        <v>0</v>
      </c>
      <c r="K38" s="570">
        <f t="shared" si="45"/>
        <v>0</v>
      </c>
      <c r="L38" s="570">
        <f t="shared" si="45"/>
        <v>0</v>
      </c>
      <c r="M38" s="570">
        <f t="shared" si="45"/>
        <v>-4424.4992697177668</v>
      </c>
      <c r="N38" s="570">
        <f t="shared" si="45"/>
        <v>-217.47142330590853</v>
      </c>
      <c r="O38" s="570">
        <f t="shared" si="45"/>
        <v>-327.16229361432596</v>
      </c>
      <c r="P38" s="570">
        <f t="shared" si="45"/>
        <v>0</v>
      </c>
      <c r="Q38" s="570">
        <f t="shared" si="45"/>
        <v>0</v>
      </c>
      <c r="R38" s="570">
        <f t="shared" si="45"/>
        <v>0</v>
      </c>
      <c r="S38" s="570">
        <f t="shared" si="45"/>
        <v>0</v>
      </c>
      <c r="T38" s="570">
        <f t="shared" si="45"/>
        <v>0</v>
      </c>
      <c r="U38" s="570">
        <f t="shared" si="45"/>
        <v>0</v>
      </c>
      <c r="V38" s="570">
        <f t="shared" si="45"/>
        <v>0</v>
      </c>
      <c r="W38" s="570">
        <f t="shared" si="45"/>
        <v>0</v>
      </c>
      <c r="X38" s="570">
        <f t="shared" si="45"/>
        <v>0</v>
      </c>
      <c r="Y38" s="570">
        <f t="shared" si="45"/>
        <v>0</v>
      </c>
      <c r="Z38" s="570">
        <f t="shared" si="45"/>
        <v>0</v>
      </c>
      <c r="AA38" s="570">
        <f t="shared" si="6"/>
        <v>-405000.00000000006</v>
      </c>
      <c r="AB38" s="570">
        <f t="shared" ref="AB38:AU38" si="46">$E38*AB612</f>
        <v>0</v>
      </c>
      <c r="AC38" s="570">
        <f t="shared" si="46"/>
        <v>0</v>
      </c>
      <c r="AD38" s="570">
        <f t="shared" si="46"/>
        <v>0</v>
      </c>
      <c r="AE38" s="570">
        <f t="shared" si="46"/>
        <v>0</v>
      </c>
      <c r="AF38" s="570">
        <f t="shared" si="46"/>
        <v>0</v>
      </c>
      <c r="AG38" s="570">
        <f t="shared" si="46"/>
        <v>0</v>
      </c>
      <c r="AH38" s="570">
        <f t="shared" si="46"/>
        <v>0</v>
      </c>
      <c r="AI38" s="570">
        <f t="shared" si="46"/>
        <v>0</v>
      </c>
      <c r="AJ38" s="570">
        <f t="shared" si="46"/>
        <v>0</v>
      </c>
      <c r="AK38" s="570">
        <f t="shared" si="46"/>
        <v>0</v>
      </c>
      <c r="AL38" s="570">
        <f t="shared" si="46"/>
        <v>0</v>
      </c>
      <c r="AM38" s="570">
        <f t="shared" si="46"/>
        <v>0</v>
      </c>
      <c r="AN38" s="570">
        <f t="shared" si="46"/>
        <v>0</v>
      </c>
      <c r="AO38" s="570">
        <f t="shared" si="46"/>
        <v>0</v>
      </c>
      <c r="AP38" s="570">
        <f t="shared" si="46"/>
        <v>0</v>
      </c>
      <c r="AQ38" s="570">
        <f t="shared" si="46"/>
        <v>0</v>
      </c>
      <c r="AR38" s="570">
        <f t="shared" si="46"/>
        <v>0</v>
      </c>
      <c r="AS38" s="570">
        <f t="shared" si="46"/>
        <v>0</v>
      </c>
      <c r="AT38" s="570">
        <f t="shared" si="46"/>
        <v>0</v>
      </c>
      <c r="AU38" s="570">
        <f t="shared" si="46"/>
        <v>0</v>
      </c>
      <c r="AV38" s="570">
        <f t="shared" si="8"/>
        <v>0</v>
      </c>
      <c r="AW38" s="570"/>
      <c r="AX38" s="570"/>
      <c r="AY38" s="570"/>
      <c r="AZ38" s="570"/>
      <c r="BA38" s="570"/>
      <c r="BB38" s="570"/>
      <c r="BC38" s="570"/>
      <c r="BD38" s="570"/>
      <c r="BE38" s="570"/>
      <c r="BF38" s="570"/>
      <c r="BG38" s="570"/>
      <c r="BH38" s="570"/>
      <c r="BI38" s="570"/>
      <c r="BJ38" s="570"/>
      <c r="BK38" s="570"/>
      <c r="BL38" s="570"/>
      <c r="BM38" s="570"/>
      <c r="BN38" s="570"/>
      <c r="BO38" s="570"/>
      <c r="BP38" s="570"/>
      <c r="BQ38" s="570"/>
    </row>
    <row r="39" spans="1:69" s="325" customFormat="1" ht="12.75" x14ac:dyDescent="0.2">
      <c r="A39" s="1165">
        <v>1830</v>
      </c>
      <c r="B39" s="349" t="s">
        <v>89</v>
      </c>
      <c r="C39" s="1142">
        <f>'I4 BO ASSETS'!G38</f>
        <v>0</v>
      </c>
      <c r="D39" s="570">
        <f t="shared" si="2"/>
        <v>0</v>
      </c>
      <c r="E39" s="570">
        <f t="shared" si="3"/>
        <v>0</v>
      </c>
      <c r="F39" s="570">
        <f t="shared" si="4"/>
        <v>0</v>
      </c>
      <c r="G39" s="570">
        <f t="shared" ref="G39:Z39" si="47">$D39*G613</f>
        <v>0</v>
      </c>
      <c r="H39" s="570">
        <f t="shared" si="47"/>
        <v>0</v>
      </c>
      <c r="I39" s="570">
        <f t="shared" si="47"/>
        <v>0</v>
      </c>
      <c r="J39" s="570">
        <f t="shared" si="47"/>
        <v>0</v>
      </c>
      <c r="K39" s="570">
        <f t="shared" si="47"/>
        <v>0</v>
      </c>
      <c r="L39" s="570">
        <f t="shared" si="47"/>
        <v>0</v>
      </c>
      <c r="M39" s="570">
        <f t="shared" si="47"/>
        <v>0</v>
      </c>
      <c r="N39" s="570">
        <f t="shared" si="47"/>
        <v>0</v>
      </c>
      <c r="O39" s="570">
        <f t="shared" si="47"/>
        <v>0</v>
      </c>
      <c r="P39" s="570">
        <f t="shared" si="47"/>
        <v>0</v>
      </c>
      <c r="Q39" s="570">
        <f t="shared" si="47"/>
        <v>0</v>
      </c>
      <c r="R39" s="570">
        <f t="shared" si="47"/>
        <v>0</v>
      </c>
      <c r="S39" s="570">
        <f t="shared" si="47"/>
        <v>0</v>
      </c>
      <c r="T39" s="570">
        <f t="shared" si="47"/>
        <v>0</v>
      </c>
      <c r="U39" s="570">
        <f t="shared" si="47"/>
        <v>0</v>
      </c>
      <c r="V39" s="570">
        <f t="shared" si="47"/>
        <v>0</v>
      </c>
      <c r="W39" s="570">
        <f t="shared" si="47"/>
        <v>0</v>
      </c>
      <c r="X39" s="570">
        <f t="shared" si="47"/>
        <v>0</v>
      </c>
      <c r="Y39" s="570">
        <f t="shared" si="47"/>
        <v>0</v>
      </c>
      <c r="Z39" s="570">
        <f t="shared" si="47"/>
        <v>0</v>
      </c>
      <c r="AA39" s="570">
        <f t="shared" si="6"/>
        <v>0</v>
      </c>
      <c r="AB39" s="570">
        <f t="shared" ref="AB39:AU39" si="48">$E39*AB613</f>
        <v>0</v>
      </c>
      <c r="AC39" s="570">
        <f t="shared" si="48"/>
        <v>0</v>
      </c>
      <c r="AD39" s="570">
        <f t="shared" si="48"/>
        <v>0</v>
      </c>
      <c r="AE39" s="570">
        <f t="shared" si="48"/>
        <v>0</v>
      </c>
      <c r="AF39" s="570">
        <f t="shared" si="48"/>
        <v>0</v>
      </c>
      <c r="AG39" s="570">
        <f t="shared" si="48"/>
        <v>0</v>
      </c>
      <c r="AH39" s="570">
        <f t="shared" si="48"/>
        <v>0</v>
      </c>
      <c r="AI39" s="570">
        <f t="shared" si="48"/>
        <v>0</v>
      </c>
      <c r="AJ39" s="570">
        <f t="shared" si="48"/>
        <v>0</v>
      </c>
      <c r="AK39" s="570">
        <f t="shared" si="48"/>
        <v>0</v>
      </c>
      <c r="AL39" s="570">
        <f t="shared" si="48"/>
        <v>0</v>
      </c>
      <c r="AM39" s="570">
        <f t="shared" si="48"/>
        <v>0</v>
      </c>
      <c r="AN39" s="570">
        <f t="shared" si="48"/>
        <v>0</v>
      </c>
      <c r="AO39" s="570">
        <f t="shared" si="48"/>
        <v>0</v>
      </c>
      <c r="AP39" s="570">
        <f t="shared" si="48"/>
        <v>0</v>
      </c>
      <c r="AQ39" s="570">
        <f t="shared" si="48"/>
        <v>0</v>
      </c>
      <c r="AR39" s="570">
        <f t="shared" si="48"/>
        <v>0</v>
      </c>
      <c r="AS39" s="570">
        <f t="shared" si="48"/>
        <v>0</v>
      </c>
      <c r="AT39" s="570">
        <f t="shared" si="48"/>
        <v>0</v>
      </c>
      <c r="AU39" s="570">
        <f t="shared" si="48"/>
        <v>0</v>
      </c>
      <c r="AV39" s="570">
        <f t="shared" si="8"/>
        <v>0</v>
      </c>
      <c r="AW39" s="570"/>
      <c r="AX39" s="570"/>
      <c r="AY39" s="570"/>
      <c r="AZ39" s="570"/>
      <c r="BA39" s="570"/>
      <c r="BB39" s="570"/>
      <c r="BC39" s="570"/>
      <c r="BD39" s="570"/>
      <c r="BE39" s="570"/>
      <c r="BF39" s="570"/>
      <c r="BG39" s="570"/>
      <c r="BH39" s="570"/>
      <c r="BI39" s="570"/>
      <c r="BJ39" s="570"/>
      <c r="BK39" s="570"/>
      <c r="BL39" s="570"/>
      <c r="BM39" s="570"/>
      <c r="BN39" s="570"/>
      <c r="BO39" s="570"/>
      <c r="BP39" s="570"/>
      <c r="BQ39" s="570"/>
    </row>
    <row r="40" spans="1:69" s="325" customFormat="1" ht="25.5" x14ac:dyDescent="0.2">
      <c r="A40" s="1165" t="s">
        <v>825</v>
      </c>
      <c r="B40" s="349" t="s">
        <v>367</v>
      </c>
      <c r="C40" s="1142">
        <f>'I4 BO ASSETS'!G39</f>
        <v>0</v>
      </c>
      <c r="D40" s="570">
        <f t="shared" si="2"/>
        <v>0</v>
      </c>
      <c r="E40" s="570">
        <f t="shared" si="3"/>
        <v>0</v>
      </c>
      <c r="F40" s="570">
        <f t="shared" si="4"/>
        <v>0</v>
      </c>
      <c r="G40" s="570">
        <f t="shared" ref="G40:Z40" si="49">$D40*G614</f>
        <v>0</v>
      </c>
      <c r="H40" s="570">
        <f t="shared" si="49"/>
        <v>0</v>
      </c>
      <c r="I40" s="570">
        <f t="shared" si="49"/>
        <v>0</v>
      </c>
      <c r="J40" s="570">
        <f t="shared" si="49"/>
        <v>0</v>
      </c>
      <c r="K40" s="570">
        <f t="shared" si="49"/>
        <v>0</v>
      </c>
      <c r="L40" s="570">
        <f t="shared" si="49"/>
        <v>0</v>
      </c>
      <c r="M40" s="570">
        <f t="shared" si="49"/>
        <v>0</v>
      </c>
      <c r="N40" s="570">
        <f t="shared" si="49"/>
        <v>0</v>
      </c>
      <c r="O40" s="570">
        <f t="shared" si="49"/>
        <v>0</v>
      </c>
      <c r="P40" s="570">
        <f t="shared" si="49"/>
        <v>0</v>
      </c>
      <c r="Q40" s="570">
        <f t="shared" si="49"/>
        <v>0</v>
      </c>
      <c r="R40" s="570">
        <f t="shared" si="49"/>
        <v>0</v>
      </c>
      <c r="S40" s="570">
        <f t="shared" si="49"/>
        <v>0</v>
      </c>
      <c r="T40" s="570">
        <f t="shared" si="49"/>
        <v>0</v>
      </c>
      <c r="U40" s="570">
        <f t="shared" si="49"/>
        <v>0</v>
      </c>
      <c r="V40" s="570">
        <f t="shared" si="49"/>
        <v>0</v>
      </c>
      <c r="W40" s="570">
        <f t="shared" si="49"/>
        <v>0</v>
      </c>
      <c r="X40" s="570">
        <f t="shared" si="49"/>
        <v>0</v>
      </c>
      <c r="Y40" s="570">
        <f t="shared" si="49"/>
        <v>0</v>
      </c>
      <c r="Z40" s="570">
        <f t="shared" si="49"/>
        <v>0</v>
      </c>
      <c r="AA40" s="570">
        <f t="shared" si="6"/>
        <v>0</v>
      </c>
      <c r="AB40" s="570">
        <f t="shared" ref="AB40:AU40" si="50">$E40*AB614</f>
        <v>0</v>
      </c>
      <c r="AC40" s="570">
        <f t="shared" si="50"/>
        <v>0</v>
      </c>
      <c r="AD40" s="570">
        <f t="shared" si="50"/>
        <v>0</v>
      </c>
      <c r="AE40" s="570">
        <f t="shared" si="50"/>
        <v>0</v>
      </c>
      <c r="AF40" s="570">
        <f t="shared" si="50"/>
        <v>0</v>
      </c>
      <c r="AG40" s="570">
        <f t="shared" si="50"/>
        <v>0</v>
      </c>
      <c r="AH40" s="570">
        <f t="shared" si="50"/>
        <v>0</v>
      </c>
      <c r="AI40" s="570">
        <f t="shared" si="50"/>
        <v>0</v>
      </c>
      <c r="AJ40" s="570">
        <f t="shared" si="50"/>
        <v>0</v>
      </c>
      <c r="AK40" s="570">
        <f t="shared" si="50"/>
        <v>0</v>
      </c>
      <c r="AL40" s="570">
        <f t="shared" si="50"/>
        <v>0</v>
      </c>
      <c r="AM40" s="570">
        <f t="shared" si="50"/>
        <v>0</v>
      </c>
      <c r="AN40" s="570">
        <f t="shared" si="50"/>
        <v>0</v>
      </c>
      <c r="AO40" s="570">
        <f t="shared" si="50"/>
        <v>0</v>
      </c>
      <c r="AP40" s="570">
        <f t="shared" si="50"/>
        <v>0</v>
      </c>
      <c r="AQ40" s="570">
        <f t="shared" si="50"/>
        <v>0</v>
      </c>
      <c r="AR40" s="570">
        <f t="shared" si="50"/>
        <v>0</v>
      </c>
      <c r="AS40" s="570">
        <f t="shared" si="50"/>
        <v>0</v>
      </c>
      <c r="AT40" s="570">
        <f t="shared" si="50"/>
        <v>0</v>
      </c>
      <c r="AU40" s="570">
        <f t="shared" si="50"/>
        <v>0</v>
      </c>
      <c r="AV40" s="570">
        <f t="shared" si="8"/>
        <v>0</v>
      </c>
      <c r="AW40" s="570"/>
      <c r="AX40" s="570"/>
      <c r="AY40" s="570"/>
      <c r="AZ40" s="570"/>
      <c r="BA40" s="570"/>
      <c r="BB40" s="570"/>
      <c r="BC40" s="570"/>
      <c r="BD40" s="570"/>
      <c r="BE40" s="570"/>
      <c r="BF40" s="570"/>
      <c r="BG40" s="570"/>
      <c r="BH40" s="570"/>
      <c r="BI40" s="570"/>
      <c r="BJ40" s="570"/>
      <c r="BK40" s="570"/>
      <c r="BL40" s="570"/>
      <c r="BM40" s="570"/>
      <c r="BN40" s="570"/>
      <c r="BO40" s="570"/>
      <c r="BP40" s="570"/>
      <c r="BQ40" s="570"/>
    </row>
    <row r="41" spans="1:69" s="325" customFormat="1" ht="12.75" x14ac:dyDescent="0.2">
      <c r="A41" s="1165" t="s">
        <v>826</v>
      </c>
      <c r="B41" s="349" t="s">
        <v>368</v>
      </c>
      <c r="C41" s="1142">
        <f>'I4 BO ASSETS'!G40</f>
        <v>0</v>
      </c>
      <c r="D41" s="570">
        <f>IF(ISERROR(C41*D615), "-", C41*D615)</f>
        <v>0</v>
      </c>
      <c r="E41" s="570">
        <f>IF(ISERROR($C41*E615), "-", $C41*E615)</f>
        <v>0</v>
      </c>
      <c r="F41" s="570">
        <f>IF(ISERROR(D41+E41), "-", D41+E41)</f>
        <v>0</v>
      </c>
      <c r="G41" s="570">
        <f t="shared" ref="G41:Z41" si="51">$D41*G615</f>
        <v>0</v>
      </c>
      <c r="H41" s="570">
        <f t="shared" si="51"/>
        <v>0</v>
      </c>
      <c r="I41" s="570">
        <f t="shared" si="51"/>
        <v>0</v>
      </c>
      <c r="J41" s="570">
        <f t="shared" si="51"/>
        <v>0</v>
      </c>
      <c r="K41" s="570">
        <f t="shared" si="51"/>
        <v>0</v>
      </c>
      <c r="L41" s="570">
        <f t="shared" si="51"/>
        <v>0</v>
      </c>
      <c r="M41" s="570">
        <f t="shared" si="51"/>
        <v>0</v>
      </c>
      <c r="N41" s="570">
        <f t="shared" si="51"/>
        <v>0</v>
      </c>
      <c r="O41" s="570">
        <f t="shared" si="51"/>
        <v>0</v>
      </c>
      <c r="P41" s="570">
        <f t="shared" si="51"/>
        <v>0</v>
      </c>
      <c r="Q41" s="570">
        <f t="shared" si="51"/>
        <v>0</v>
      </c>
      <c r="R41" s="570">
        <f t="shared" si="51"/>
        <v>0</v>
      </c>
      <c r="S41" s="570">
        <f t="shared" si="51"/>
        <v>0</v>
      </c>
      <c r="T41" s="570">
        <f t="shared" si="51"/>
        <v>0</v>
      </c>
      <c r="U41" s="570">
        <f t="shared" si="51"/>
        <v>0</v>
      </c>
      <c r="V41" s="570">
        <f t="shared" si="51"/>
        <v>0</v>
      </c>
      <c r="W41" s="570">
        <f t="shared" si="51"/>
        <v>0</v>
      </c>
      <c r="X41" s="570">
        <f t="shared" si="51"/>
        <v>0</v>
      </c>
      <c r="Y41" s="570">
        <f t="shared" si="51"/>
        <v>0</v>
      </c>
      <c r="Z41" s="570">
        <f t="shared" si="51"/>
        <v>0</v>
      </c>
      <c r="AA41" s="570">
        <f t="shared" si="6"/>
        <v>0</v>
      </c>
      <c r="AB41" s="570">
        <f t="shared" ref="AB41:AU41" si="52">$E41*AB615</f>
        <v>0</v>
      </c>
      <c r="AC41" s="570">
        <f t="shared" si="52"/>
        <v>0</v>
      </c>
      <c r="AD41" s="570">
        <f t="shared" si="52"/>
        <v>0</v>
      </c>
      <c r="AE41" s="570">
        <f t="shared" si="52"/>
        <v>0</v>
      </c>
      <c r="AF41" s="570">
        <f t="shared" si="52"/>
        <v>0</v>
      </c>
      <c r="AG41" s="570">
        <f t="shared" si="52"/>
        <v>0</v>
      </c>
      <c r="AH41" s="570">
        <f t="shared" si="52"/>
        <v>0</v>
      </c>
      <c r="AI41" s="570">
        <f t="shared" si="52"/>
        <v>0</v>
      </c>
      <c r="AJ41" s="570">
        <f t="shared" si="52"/>
        <v>0</v>
      </c>
      <c r="AK41" s="570">
        <f t="shared" si="52"/>
        <v>0</v>
      </c>
      <c r="AL41" s="570">
        <f t="shared" si="52"/>
        <v>0</v>
      </c>
      <c r="AM41" s="570">
        <f t="shared" si="52"/>
        <v>0</v>
      </c>
      <c r="AN41" s="570">
        <f t="shared" si="52"/>
        <v>0</v>
      </c>
      <c r="AO41" s="570">
        <f t="shared" si="52"/>
        <v>0</v>
      </c>
      <c r="AP41" s="570">
        <f t="shared" si="52"/>
        <v>0</v>
      </c>
      <c r="AQ41" s="570">
        <f t="shared" si="52"/>
        <v>0</v>
      </c>
      <c r="AR41" s="570">
        <f t="shared" si="52"/>
        <v>0</v>
      </c>
      <c r="AS41" s="570">
        <f t="shared" si="52"/>
        <v>0</v>
      </c>
      <c r="AT41" s="570">
        <f t="shared" si="52"/>
        <v>0</v>
      </c>
      <c r="AU41" s="570">
        <f t="shared" si="52"/>
        <v>0</v>
      </c>
      <c r="AV41" s="570">
        <f t="shared" si="8"/>
        <v>0</v>
      </c>
      <c r="AW41" s="570"/>
      <c r="AX41" s="570"/>
      <c r="AY41" s="570"/>
      <c r="AZ41" s="570"/>
      <c r="BA41" s="570"/>
      <c r="BB41" s="570"/>
      <c r="BC41" s="570"/>
      <c r="BD41" s="570"/>
      <c r="BE41" s="570"/>
      <c r="BF41" s="570"/>
      <c r="BG41" s="570"/>
      <c r="BH41" s="570"/>
      <c r="BI41" s="570"/>
      <c r="BJ41" s="570"/>
      <c r="BK41" s="570"/>
      <c r="BL41" s="570"/>
      <c r="BM41" s="570"/>
      <c r="BN41" s="570"/>
      <c r="BO41" s="570"/>
      <c r="BP41" s="570"/>
      <c r="BQ41" s="570"/>
    </row>
    <row r="42" spans="1:69" s="325" customFormat="1" ht="12.75" x14ac:dyDescent="0.2">
      <c r="A42" s="1165" t="s">
        <v>827</v>
      </c>
      <c r="B42" s="349" t="s">
        <v>391</v>
      </c>
      <c r="C42" s="1142">
        <f>'I4 BO ASSETS'!G41</f>
        <v>0</v>
      </c>
      <c r="D42" s="570">
        <f>IF(ISERROR(C42*D616), "-", C42*D616)</f>
        <v>0</v>
      </c>
      <c r="E42" s="570">
        <f>IF(ISERROR($C42*E616), "-", $C42*E616)</f>
        <v>0</v>
      </c>
      <c r="F42" s="570">
        <f>IF(ISERROR(D42+E42), "-", D42+E42)</f>
        <v>0</v>
      </c>
      <c r="G42" s="570">
        <f t="shared" ref="G42:Z42" si="53">$D42*G616</f>
        <v>0</v>
      </c>
      <c r="H42" s="570">
        <f t="shared" si="53"/>
        <v>0</v>
      </c>
      <c r="I42" s="570">
        <f t="shared" si="53"/>
        <v>0</v>
      </c>
      <c r="J42" s="570">
        <f t="shared" si="53"/>
        <v>0</v>
      </c>
      <c r="K42" s="570">
        <f t="shared" si="53"/>
        <v>0</v>
      </c>
      <c r="L42" s="570">
        <f t="shared" si="53"/>
        <v>0</v>
      </c>
      <c r="M42" s="570">
        <f t="shared" si="53"/>
        <v>0</v>
      </c>
      <c r="N42" s="570">
        <f t="shared" si="53"/>
        <v>0</v>
      </c>
      <c r="O42" s="570">
        <f t="shared" si="53"/>
        <v>0</v>
      </c>
      <c r="P42" s="570">
        <f t="shared" si="53"/>
        <v>0</v>
      </c>
      <c r="Q42" s="570">
        <f t="shared" si="53"/>
        <v>0</v>
      </c>
      <c r="R42" s="570">
        <f t="shared" si="53"/>
        <v>0</v>
      </c>
      <c r="S42" s="570">
        <f t="shared" si="53"/>
        <v>0</v>
      </c>
      <c r="T42" s="570">
        <f t="shared" si="53"/>
        <v>0</v>
      </c>
      <c r="U42" s="570">
        <f t="shared" si="53"/>
        <v>0</v>
      </c>
      <c r="V42" s="570">
        <f t="shared" si="53"/>
        <v>0</v>
      </c>
      <c r="W42" s="570">
        <f t="shared" si="53"/>
        <v>0</v>
      </c>
      <c r="X42" s="570">
        <f t="shared" si="53"/>
        <v>0</v>
      </c>
      <c r="Y42" s="570">
        <f t="shared" si="53"/>
        <v>0</v>
      </c>
      <c r="Z42" s="570">
        <f t="shared" si="53"/>
        <v>0</v>
      </c>
      <c r="AA42" s="570">
        <f t="shared" si="6"/>
        <v>0</v>
      </c>
      <c r="AB42" s="570">
        <f t="shared" ref="AB42:AU42" si="54">$E42*AB616</f>
        <v>0</v>
      </c>
      <c r="AC42" s="570">
        <f t="shared" si="54"/>
        <v>0</v>
      </c>
      <c r="AD42" s="570">
        <f t="shared" si="54"/>
        <v>0</v>
      </c>
      <c r="AE42" s="570">
        <f t="shared" si="54"/>
        <v>0</v>
      </c>
      <c r="AF42" s="570">
        <f t="shared" si="54"/>
        <v>0</v>
      </c>
      <c r="AG42" s="570">
        <f t="shared" si="54"/>
        <v>0</v>
      </c>
      <c r="AH42" s="570">
        <f t="shared" si="54"/>
        <v>0</v>
      </c>
      <c r="AI42" s="570">
        <f t="shared" si="54"/>
        <v>0</v>
      </c>
      <c r="AJ42" s="570">
        <f t="shared" si="54"/>
        <v>0</v>
      </c>
      <c r="AK42" s="570">
        <f t="shared" si="54"/>
        <v>0</v>
      </c>
      <c r="AL42" s="570">
        <f t="shared" si="54"/>
        <v>0</v>
      </c>
      <c r="AM42" s="570">
        <f t="shared" si="54"/>
        <v>0</v>
      </c>
      <c r="AN42" s="570">
        <f t="shared" si="54"/>
        <v>0</v>
      </c>
      <c r="AO42" s="570">
        <f t="shared" si="54"/>
        <v>0</v>
      </c>
      <c r="AP42" s="570">
        <f t="shared" si="54"/>
        <v>0</v>
      </c>
      <c r="AQ42" s="570">
        <f t="shared" si="54"/>
        <v>0</v>
      </c>
      <c r="AR42" s="570">
        <f t="shared" si="54"/>
        <v>0</v>
      </c>
      <c r="AS42" s="570">
        <f t="shared" si="54"/>
        <v>0</v>
      </c>
      <c r="AT42" s="570">
        <f t="shared" si="54"/>
        <v>0</v>
      </c>
      <c r="AU42" s="570">
        <f t="shared" si="54"/>
        <v>0</v>
      </c>
      <c r="AV42" s="570">
        <f t="shared" si="8"/>
        <v>0</v>
      </c>
      <c r="AW42" s="570"/>
      <c r="AX42" s="570"/>
      <c r="AY42" s="570"/>
      <c r="AZ42" s="570"/>
      <c r="BA42" s="570"/>
      <c r="BB42" s="570"/>
      <c r="BC42" s="570"/>
      <c r="BD42" s="570"/>
      <c r="BE42" s="570"/>
      <c r="BF42" s="570"/>
      <c r="BG42" s="570"/>
      <c r="BH42" s="570"/>
      <c r="BI42" s="570"/>
      <c r="BJ42" s="570"/>
      <c r="BK42" s="570"/>
      <c r="BL42" s="570"/>
      <c r="BM42" s="570"/>
      <c r="BN42" s="570"/>
      <c r="BO42" s="570"/>
      <c r="BP42" s="570"/>
      <c r="BQ42" s="570"/>
    </row>
    <row r="43" spans="1:69" s="325" customFormat="1" ht="12.75" x14ac:dyDescent="0.2">
      <c r="A43" s="1165">
        <v>1835</v>
      </c>
      <c r="B43" s="349" t="s">
        <v>75</v>
      </c>
      <c r="C43" s="1142">
        <f>'I4 BO ASSETS'!G42</f>
        <v>0</v>
      </c>
      <c r="D43" s="570">
        <f t="shared" ref="D43:D57" si="55">C43*D617</f>
        <v>0</v>
      </c>
      <c r="E43" s="570">
        <f t="shared" ref="E43:E57" si="56">$C43*E617</f>
        <v>0</v>
      </c>
      <c r="F43" s="570">
        <f t="shared" si="4"/>
        <v>0</v>
      </c>
      <c r="G43" s="570">
        <f t="shared" ref="G43:Z43" si="57">$D43*G617</f>
        <v>0</v>
      </c>
      <c r="H43" s="570">
        <f t="shared" si="57"/>
        <v>0</v>
      </c>
      <c r="I43" s="570">
        <f t="shared" si="57"/>
        <v>0</v>
      </c>
      <c r="J43" s="570">
        <f t="shared" si="57"/>
        <v>0</v>
      </c>
      <c r="K43" s="570">
        <f t="shared" si="57"/>
        <v>0</v>
      </c>
      <c r="L43" s="570">
        <f t="shared" si="57"/>
        <v>0</v>
      </c>
      <c r="M43" s="570">
        <f t="shared" si="57"/>
        <v>0</v>
      </c>
      <c r="N43" s="570">
        <f t="shared" si="57"/>
        <v>0</v>
      </c>
      <c r="O43" s="570">
        <f t="shared" si="57"/>
        <v>0</v>
      </c>
      <c r="P43" s="570">
        <f t="shared" si="57"/>
        <v>0</v>
      </c>
      <c r="Q43" s="570">
        <f t="shared" si="57"/>
        <v>0</v>
      </c>
      <c r="R43" s="570">
        <f t="shared" si="57"/>
        <v>0</v>
      </c>
      <c r="S43" s="570">
        <f t="shared" si="57"/>
        <v>0</v>
      </c>
      <c r="T43" s="570">
        <f t="shared" si="57"/>
        <v>0</v>
      </c>
      <c r="U43" s="570">
        <f t="shared" si="57"/>
        <v>0</v>
      </c>
      <c r="V43" s="570">
        <f t="shared" si="57"/>
        <v>0</v>
      </c>
      <c r="W43" s="570">
        <f t="shared" si="57"/>
        <v>0</v>
      </c>
      <c r="X43" s="570">
        <f t="shared" si="57"/>
        <v>0</v>
      </c>
      <c r="Y43" s="570">
        <f t="shared" si="57"/>
        <v>0</v>
      </c>
      <c r="Z43" s="570">
        <f t="shared" si="57"/>
        <v>0</v>
      </c>
      <c r="AA43" s="570">
        <f t="shared" si="6"/>
        <v>0</v>
      </c>
      <c r="AB43" s="570">
        <f t="shared" ref="AB43:AU43" si="58">$E43*AB617</f>
        <v>0</v>
      </c>
      <c r="AC43" s="570">
        <f t="shared" si="58"/>
        <v>0</v>
      </c>
      <c r="AD43" s="570">
        <f t="shared" si="58"/>
        <v>0</v>
      </c>
      <c r="AE43" s="570">
        <f t="shared" si="58"/>
        <v>0</v>
      </c>
      <c r="AF43" s="570">
        <f t="shared" si="58"/>
        <v>0</v>
      </c>
      <c r="AG43" s="570">
        <f t="shared" si="58"/>
        <v>0</v>
      </c>
      <c r="AH43" s="570">
        <f t="shared" si="58"/>
        <v>0</v>
      </c>
      <c r="AI43" s="570">
        <f t="shared" si="58"/>
        <v>0</v>
      </c>
      <c r="AJ43" s="570">
        <f t="shared" si="58"/>
        <v>0</v>
      </c>
      <c r="AK43" s="570">
        <f t="shared" si="58"/>
        <v>0</v>
      </c>
      <c r="AL43" s="570">
        <f t="shared" si="58"/>
        <v>0</v>
      </c>
      <c r="AM43" s="570">
        <f t="shared" si="58"/>
        <v>0</v>
      </c>
      <c r="AN43" s="570">
        <f t="shared" si="58"/>
        <v>0</v>
      </c>
      <c r="AO43" s="570">
        <f t="shared" si="58"/>
        <v>0</v>
      </c>
      <c r="AP43" s="570">
        <f t="shared" si="58"/>
        <v>0</v>
      </c>
      <c r="AQ43" s="570">
        <f t="shared" si="58"/>
        <v>0</v>
      </c>
      <c r="AR43" s="570">
        <f t="shared" si="58"/>
        <v>0</v>
      </c>
      <c r="AS43" s="570">
        <f t="shared" si="58"/>
        <v>0</v>
      </c>
      <c r="AT43" s="570">
        <f t="shared" si="58"/>
        <v>0</v>
      </c>
      <c r="AU43" s="570">
        <f t="shared" si="58"/>
        <v>0</v>
      </c>
      <c r="AV43" s="570">
        <f t="shared" si="8"/>
        <v>0</v>
      </c>
      <c r="AW43" s="570"/>
      <c r="AX43" s="570"/>
      <c r="AY43" s="570"/>
      <c r="AZ43" s="570"/>
      <c r="BA43" s="570"/>
      <c r="BB43" s="570"/>
      <c r="BC43" s="570"/>
      <c r="BD43" s="570"/>
      <c r="BE43" s="570"/>
      <c r="BF43" s="570"/>
      <c r="BG43" s="570"/>
      <c r="BH43" s="570"/>
      <c r="BI43" s="570"/>
      <c r="BJ43" s="570"/>
      <c r="BK43" s="570"/>
      <c r="BL43" s="570"/>
      <c r="BM43" s="570"/>
      <c r="BN43" s="570"/>
      <c r="BO43" s="570"/>
      <c r="BP43" s="570"/>
      <c r="BQ43" s="570"/>
    </row>
    <row r="44" spans="1:69" s="325" customFormat="1" ht="25.5" x14ac:dyDescent="0.2">
      <c r="A44" s="1165" t="s">
        <v>828</v>
      </c>
      <c r="B44" s="349" t="s">
        <v>392</v>
      </c>
      <c r="C44" s="1142">
        <f>'I4 BO ASSETS'!G43</f>
        <v>0</v>
      </c>
      <c r="D44" s="570">
        <f t="shared" si="55"/>
        <v>0</v>
      </c>
      <c r="E44" s="570">
        <f t="shared" si="56"/>
        <v>0</v>
      </c>
      <c r="F44" s="570">
        <f t="shared" si="4"/>
        <v>0</v>
      </c>
      <c r="G44" s="570">
        <f t="shared" ref="G44:Z44" si="59">$D44*G618</f>
        <v>0</v>
      </c>
      <c r="H44" s="570">
        <f t="shared" si="59"/>
        <v>0</v>
      </c>
      <c r="I44" s="570">
        <f t="shared" si="59"/>
        <v>0</v>
      </c>
      <c r="J44" s="570">
        <f t="shared" si="59"/>
        <v>0</v>
      </c>
      <c r="K44" s="570">
        <f t="shared" si="59"/>
        <v>0</v>
      </c>
      <c r="L44" s="570">
        <f t="shared" si="59"/>
        <v>0</v>
      </c>
      <c r="M44" s="570">
        <f t="shared" si="59"/>
        <v>0</v>
      </c>
      <c r="N44" s="570">
        <f t="shared" si="59"/>
        <v>0</v>
      </c>
      <c r="O44" s="570">
        <f t="shared" si="59"/>
        <v>0</v>
      </c>
      <c r="P44" s="570">
        <f t="shared" si="59"/>
        <v>0</v>
      </c>
      <c r="Q44" s="570">
        <f t="shared" si="59"/>
        <v>0</v>
      </c>
      <c r="R44" s="570">
        <f t="shared" si="59"/>
        <v>0</v>
      </c>
      <c r="S44" s="570">
        <f t="shared" si="59"/>
        <v>0</v>
      </c>
      <c r="T44" s="570">
        <f t="shared" si="59"/>
        <v>0</v>
      </c>
      <c r="U44" s="570">
        <f t="shared" si="59"/>
        <v>0</v>
      </c>
      <c r="V44" s="570">
        <f t="shared" si="59"/>
        <v>0</v>
      </c>
      <c r="W44" s="570">
        <f t="shared" si="59"/>
        <v>0</v>
      </c>
      <c r="X44" s="570">
        <f t="shared" si="59"/>
        <v>0</v>
      </c>
      <c r="Y44" s="570">
        <f t="shared" si="59"/>
        <v>0</v>
      </c>
      <c r="Z44" s="570">
        <f t="shared" si="59"/>
        <v>0</v>
      </c>
      <c r="AA44" s="570">
        <f t="shared" si="6"/>
        <v>0</v>
      </c>
      <c r="AB44" s="570">
        <f t="shared" ref="AB44:AU44" si="60">$E44*AB618</f>
        <v>0</v>
      </c>
      <c r="AC44" s="570">
        <f t="shared" si="60"/>
        <v>0</v>
      </c>
      <c r="AD44" s="570">
        <f t="shared" si="60"/>
        <v>0</v>
      </c>
      <c r="AE44" s="570">
        <f t="shared" si="60"/>
        <v>0</v>
      </c>
      <c r="AF44" s="570">
        <f t="shared" si="60"/>
        <v>0</v>
      </c>
      <c r="AG44" s="570">
        <f t="shared" si="60"/>
        <v>0</v>
      </c>
      <c r="AH44" s="570">
        <f t="shared" si="60"/>
        <v>0</v>
      </c>
      <c r="AI44" s="570">
        <f t="shared" si="60"/>
        <v>0</v>
      </c>
      <c r="AJ44" s="570">
        <f t="shared" si="60"/>
        <v>0</v>
      </c>
      <c r="AK44" s="570">
        <f t="shared" si="60"/>
        <v>0</v>
      </c>
      <c r="AL44" s="570">
        <f t="shared" si="60"/>
        <v>0</v>
      </c>
      <c r="AM44" s="570">
        <f t="shared" si="60"/>
        <v>0</v>
      </c>
      <c r="AN44" s="570">
        <f t="shared" si="60"/>
        <v>0</v>
      </c>
      <c r="AO44" s="570">
        <f t="shared" si="60"/>
        <v>0</v>
      </c>
      <c r="AP44" s="570">
        <f t="shared" si="60"/>
        <v>0</v>
      </c>
      <c r="AQ44" s="570">
        <f t="shared" si="60"/>
        <v>0</v>
      </c>
      <c r="AR44" s="570">
        <f t="shared" si="60"/>
        <v>0</v>
      </c>
      <c r="AS44" s="570">
        <f t="shared" si="60"/>
        <v>0</v>
      </c>
      <c r="AT44" s="570">
        <f t="shared" si="60"/>
        <v>0</v>
      </c>
      <c r="AU44" s="570">
        <f t="shared" si="60"/>
        <v>0</v>
      </c>
      <c r="AV44" s="570">
        <f t="shared" si="8"/>
        <v>0</v>
      </c>
      <c r="AW44" s="570"/>
      <c r="AX44" s="570"/>
      <c r="AY44" s="570"/>
      <c r="AZ44" s="570"/>
      <c r="BA44" s="570"/>
      <c r="BB44" s="570"/>
      <c r="BC44" s="570"/>
      <c r="BD44" s="570"/>
      <c r="BE44" s="570"/>
      <c r="BF44" s="570"/>
      <c r="BG44" s="570"/>
      <c r="BH44" s="570"/>
      <c r="BI44" s="570"/>
      <c r="BJ44" s="570"/>
      <c r="BK44" s="570"/>
      <c r="BL44" s="570"/>
      <c r="BM44" s="570"/>
      <c r="BN44" s="570"/>
      <c r="BO44" s="570"/>
      <c r="BP44" s="570"/>
      <c r="BQ44" s="570"/>
    </row>
    <row r="45" spans="1:69" s="325" customFormat="1" ht="25.5" x14ac:dyDescent="0.2">
      <c r="A45" s="1165" t="s">
        <v>829</v>
      </c>
      <c r="B45" s="349" t="s">
        <v>393</v>
      </c>
      <c r="C45" s="1142">
        <f>'I4 BO ASSETS'!G44</f>
        <v>-3620839.176</v>
      </c>
      <c r="D45" s="570">
        <f t="shared" si="55"/>
        <v>-2353545.4643999999</v>
      </c>
      <c r="E45" s="570">
        <f t="shared" si="56"/>
        <v>-1267293.7115999998</v>
      </c>
      <c r="F45" s="570">
        <f t="shared" si="4"/>
        <v>-3620839.176</v>
      </c>
      <c r="G45" s="570">
        <f t="shared" ref="G45:Z45" si="61">$D45*G619</f>
        <v>-1038933.6402319107</v>
      </c>
      <c r="H45" s="570">
        <f t="shared" si="61"/>
        <v>-426351.13625838218</v>
      </c>
      <c r="I45" s="570">
        <f t="shared" si="61"/>
        <v>-866775.63747232244</v>
      </c>
      <c r="J45" s="570">
        <f t="shared" si="61"/>
        <v>0</v>
      </c>
      <c r="K45" s="570">
        <f t="shared" si="61"/>
        <v>0</v>
      </c>
      <c r="L45" s="570">
        <f t="shared" si="61"/>
        <v>0</v>
      </c>
      <c r="M45" s="570">
        <f t="shared" si="61"/>
        <v>-21269.831801102864</v>
      </c>
      <c r="N45" s="570">
        <f t="shared" si="61"/>
        <v>0</v>
      </c>
      <c r="O45" s="570">
        <f t="shared" si="61"/>
        <v>-215.21863628164382</v>
      </c>
      <c r="P45" s="570">
        <f t="shared" si="61"/>
        <v>0</v>
      </c>
      <c r="Q45" s="570">
        <f t="shared" si="61"/>
        <v>0</v>
      </c>
      <c r="R45" s="570">
        <f t="shared" si="61"/>
        <v>0</v>
      </c>
      <c r="S45" s="570">
        <f t="shared" si="61"/>
        <v>0</v>
      </c>
      <c r="T45" s="570">
        <f t="shared" si="61"/>
        <v>0</v>
      </c>
      <c r="U45" s="570">
        <f t="shared" si="61"/>
        <v>0</v>
      </c>
      <c r="V45" s="570">
        <f t="shared" si="61"/>
        <v>0</v>
      </c>
      <c r="W45" s="570">
        <f t="shared" si="61"/>
        <v>0</v>
      </c>
      <c r="X45" s="570">
        <f t="shared" si="61"/>
        <v>0</v>
      </c>
      <c r="Y45" s="570">
        <f t="shared" si="61"/>
        <v>0</v>
      </c>
      <c r="Z45" s="570">
        <f t="shared" si="61"/>
        <v>0</v>
      </c>
      <c r="AA45" s="570">
        <f t="shared" si="6"/>
        <v>-2353545.4644000004</v>
      </c>
      <c r="AB45" s="570">
        <f t="shared" ref="AB45:AU45" si="62">$E45*AB619</f>
        <v>-1107406.4773435828</v>
      </c>
      <c r="AC45" s="570">
        <f t="shared" si="62"/>
        <v>-107707.67760439198</v>
      </c>
      <c r="AD45" s="570">
        <f t="shared" si="62"/>
        <v>-12840.68640967954</v>
      </c>
      <c r="AE45" s="570">
        <f t="shared" si="62"/>
        <v>0</v>
      </c>
      <c r="AF45" s="570">
        <f t="shared" si="62"/>
        <v>0</v>
      </c>
      <c r="AG45" s="570">
        <f t="shared" si="62"/>
        <v>0</v>
      </c>
      <c r="AH45" s="570">
        <f t="shared" si="62"/>
        <v>-22671.659282581357</v>
      </c>
      <c r="AI45" s="570">
        <f t="shared" si="62"/>
        <v>-9245.2942149692681</v>
      </c>
      <c r="AJ45" s="570">
        <f t="shared" si="62"/>
        <v>-7421.9167447947748</v>
      </c>
      <c r="AK45" s="570">
        <f t="shared" si="62"/>
        <v>0</v>
      </c>
      <c r="AL45" s="570">
        <f t="shared" si="62"/>
        <v>0</v>
      </c>
      <c r="AM45" s="570">
        <f t="shared" si="62"/>
        <v>0</v>
      </c>
      <c r="AN45" s="570">
        <f t="shared" si="62"/>
        <v>0</v>
      </c>
      <c r="AO45" s="570">
        <f t="shared" si="62"/>
        <v>0</v>
      </c>
      <c r="AP45" s="570">
        <f t="shared" si="62"/>
        <v>0</v>
      </c>
      <c r="AQ45" s="570">
        <f t="shared" si="62"/>
        <v>0</v>
      </c>
      <c r="AR45" s="570">
        <f t="shared" si="62"/>
        <v>0</v>
      </c>
      <c r="AS45" s="570">
        <f t="shared" si="62"/>
        <v>0</v>
      </c>
      <c r="AT45" s="570">
        <f t="shared" si="62"/>
        <v>0</v>
      </c>
      <c r="AU45" s="570">
        <f t="shared" si="62"/>
        <v>0</v>
      </c>
      <c r="AV45" s="570">
        <f t="shared" si="8"/>
        <v>-1267293.7115999996</v>
      </c>
      <c r="AW45" s="570"/>
      <c r="AX45" s="570"/>
      <c r="AY45" s="570"/>
      <c r="AZ45" s="570"/>
      <c r="BA45" s="570"/>
      <c r="BB45" s="570"/>
      <c r="BC45" s="570"/>
      <c r="BD45" s="570"/>
      <c r="BE45" s="570"/>
      <c r="BF45" s="570"/>
      <c r="BG45" s="570"/>
      <c r="BH45" s="570"/>
      <c r="BI45" s="570"/>
      <c r="BJ45" s="570"/>
      <c r="BK45" s="570"/>
      <c r="BL45" s="570"/>
      <c r="BM45" s="570"/>
      <c r="BN45" s="570"/>
      <c r="BO45" s="570"/>
      <c r="BP45" s="570"/>
      <c r="BQ45" s="570"/>
    </row>
    <row r="46" spans="1:69" s="325" customFormat="1" ht="25.5" x14ac:dyDescent="0.2">
      <c r="A46" s="1165" t="s">
        <v>830</v>
      </c>
      <c r="B46" s="349" t="s">
        <v>394</v>
      </c>
      <c r="C46" s="1142">
        <f>'I4 BO ASSETS'!G45</f>
        <v>-402315.46399999992</v>
      </c>
      <c r="D46" s="570">
        <f t="shared" si="55"/>
        <v>-261505.05159999995</v>
      </c>
      <c r="E46" s="570">
        <f t="shared" si="56"/>
        <v>-140810.41239999997</v>
      </c>
      <c r="F46" s="570">
        <f t="shared" si="4"/>
        <v>-402315.46399999992</v>
      </c>
      <c r="G46" s="570">
        <f t="shared" ref="G46:Z46" si="63">$D46*G620</f>
        <v>-127352.60888720138</v>
      </c>
      <c r="H46" s="570">
        <f t="shared" si="63"/>
        <v>-52262.172868334012</v>
      </c>
      <c r="I46" s="570">
        <f t="shared" si="63"/>
        <v>-81863.888318493875</v>
      </c>
      <c r="J46" s="570">
        <f t="shared" si="63"/>
        <v>0</v>
      </c>
      <c r="K46" s="570">
        <f t="shared" si="63"/>
        <v>0</v>
      </c>
      <c r="L46" s="570">
        <f t="shared" si="63"/>
        <v>0</v>
      </c>
      <c r="M46" s="570">
        <f t="shared" si="63"/>
        <v>0</v>
      </c>
      <c r="N46" s="570">
        <f t="shared" si="63"/>
        <v>0</v>
      </c>
      <c r="O46" s="570">
        <f t="shared" si="63"/>
        <v>-26.381525970700956</v>
      </c>
      <c r="P46" s="570">
        <f t="shared" si="63"/>
        <v>0</v>
      </c>
      <c r="Q46" s="570">
        <f t="shared" si="63"/>
        <v>0</v>
      </c>
      <c r="R46" s="570">
        <f t="shared" si="63"/>
        <v>0</v>
      </c>
      <c r="S46" s="570">
        <f t="shared" si="63"/>
        <v>0</v>
      </c>
      <c r="T46" s="570">
        <f t="shared" si="63"/>
        <v>0</v>
      </c>
      <c r="U46" s="570">
        <f t="shared" si="63"/>
        <v>0</v>
      </c>
      <c r="V46" s="570">
        <f t="shared" si="63"/>
        <v>0</v>
      </c>
      <c r="W46" s="570">
        <f t="shared" si="63"/>
        <v>0</v>
      </c>
      <c r="X46" s="570">
        <f t="shared" si="63"/>
        <v>0</v>
      </c>
      <c r="Y46" s="570">
        <f t="shared" si="63"/>
        <v>0</v>
      </c>
      <c r="Z46" s="570">
        <f t="shared" si="63"/>
        <v>0</v>
      </c>
      <c r="AA46" s="570">
        <f t="shared" si="6"/>
        <v>-261505.05159999998</v>
      </c>
      <c r="AB46" s="570">
        <f t="shared" ref="AB46:AU46" si="64">$E46*AB620</f>
        <v>-104004.48421747483</v>
      </c>
      <c r="AC46" s="570">
        <f t="shared" si="64"/>
        <v>-10115.600445446291</v>
      </c>
      <c r="AD46" s="570">
        <f t="shared" si="64"/>
        <v>-1107.0721517548516</v>
      </c>
      <c r="AE46" s="570">
        <f t="shared" si="64"/>
        <v>0</v>
      </c>
      <c r="AF46" s="570">
        <f t="shared" si="64"/>
        <v>0</v>
      </c>
      <c r="AG46" s="570">
        <f t="shared" si="64"/>
        <v>0</v>
      </c>
      <c r="AH46" s="570">
        <f t="shared" si="64"/>
        <v>-24017.918272712006</v>
      </c>
      <c r="AI46" s="570">
        <f t="shared" si="64"/>
        <v>-868.29188372929525</v>
      </c>
      <c r="AJ46" s="570">
        <f t="shared" si="64"/>
        <v>-697.04542888268429</v>
      </c>
      <c r="AK46" s="570">
        <f t="shared" si="64"/>
        <v>0</v>
      </c>
      <c r="AL46" s="570">
        <f t="shared" si="64"/>
        <v>0</v>
      </c>
      <c r="AM46" s="570">
        <f t="shared" si="64"/>
        <v>0</v>
      </c>
      <c r="AN46" s="570">
        <f t="shared" si="64"/>
        <v>0</v>
      </c>
      <c r="AO46" s="570">
        <f t="shared" si="64"/>
        <v>0</v>
      </c>
      <c r="AP46" s="570">
        <f t="shared" si="64"/>
        <v>0</v>
      </c>
      <c r="AQ46" s="570">
        <f t="shared" si="64"/>
        <v>0</v>
      </c>
      <c r="AR46" s="570">
        <f t="shared" si="64"/>
        <v>0</v>
      </c>
      <c r="AS46" s="570">
        <f t="shared" si="64"/>
        <v>0</v>
      </c>
      <c r="AT46" s="570">
        <f t="shared" si="64"/>
        <v>0</v>
      </c>
      <c r="AU46" s="570">
        <f t="shared" si="64"/>
        <v>0</v>
      </c>
      <c r="AV46" s="570">
        <f t="shared" si="8"/>
        <v>-140810.41239999994</v>
      </c>
      <c r="AW46" s="570"/>
      <c r="AX46" s="570"/>
      <c r="AY46" s="570"/>
      <c r="AZ46" s="570"/>
      <c r="BA46" s="570"/>
      <c r="BB46" s="570"/>
      <c r="BC46" s="570"/>
      <c r="BD46" s="570"/>
      <c r="BE46" s="570"/>
      <c r="BF46" s="570"/>
      <c r="BG46" s="570"/>
      <c r="BH46" s="570"/>
      <c r="BI46" s="570"/>
      <c r="BJ46" s="570"/>
      <c r="BK46" s="570"/>
      <c r="BL46" s="570"/>
      <c r="BM46" s="570"/>
      <c r="BN46" s="570"/>
      <c r="BO46" s="570"/>
      <c r="BP46" s="570"/>
      <c r="BQ46" s="570"/>
    </row>
    <row r="47" spans="1:69" s="325" customFormat="1" ht="12.75" x14ac:dyDescent="0.2">
      <c r="A47" s="1165">
        <v>1840</v>
      </c>
      <c r="B47" s="349" t="s">
        <v>76</v>
      </c>
      <c r="C47" s="1142">
        <f>'I4 BO ASSETS'!G46</f>
        <v>0</v>
      </c>
      <c r="D47" s="570">
        <f t="shared" si="55"/>
        <v>0</v>
      </c>
      <c r="E47" s="570">
        <f t="shared" si="56"/>
        <v>0</v>
      </c>
      <c r="F47" s="570">
        <f t="shared" si="4"/>
        <v>0</v>
      </c>
      <c r="G47" s="570">
        <f t="shared" ref="G47:Z47" si="65">$D47*G621</f>
        <v>0</v>
      </c>
      <c r="H47" s="570">
        <f t="shared" si="65"/>
        <v>0</v>
      </c>
      <c r="I47" s="570">
        <f t="shared" si="65"/>
        <v>0</v>
      </c>
      <c r="J47" s="570">
        <f t="shared" si="65"/>
        <v>0</v>
      </c>
      <c r="K47" s="570">
        <f t="shared" si="65"/>
        <v>0</v>
      </c>
      <c r="L47" s="570">
        <f t="shared" si="65"/>
        <v>0</v>
      </c>
      <c r="M47" s="570">
        <f t="shared" si="65"/>
        <v>0</v>
      </c>
      <c r="N47" s="570">
        <f t="shared" si="65"/>
        <v>0</v>
      </c>
      <c r="O47" s="570">
        <f t="shared" si="65"/>
        <v>0</v>
      </c>
      <c r="P47" s="570">
        <f t="shared" si="65"/>
        <v>0</v>
      </c>
      <c r="Q47" s="570">
        <f t="shared" si="65"/>
        <v>0</v>
      </c>
      <c r="R47" s="570">
        <f t="shared" si="65"/>
        <v>0</v>
      </c>
      <c r="S47" s="570">
        <f t="shared" si="65"/>
        <v>0</v>
      </c>
      <c r="T47" s="570">
        <f t="shared" si="65"/>
        <v>0</v>
      </c>
      <c r="U47" s="570">
        <f t="shared" si="65"/>
        <v>0</v>
      </c>
      <c r="V47" s="570">
        <f t="shared" si="65"/>
        <v>0</v>
      </c>
      <c r="W47" s="570">
        <f t="shared" si="65"/>
        <v>0</v>
      </c>
      <c r="X47" s="570">
        <f t="shared" si="65"/>
        <v>0</v>
      </c>
      <c r="Y47" s="570">
        <f t="shared" si="65"/>
        <v>0</v>
      </c>
      <c r="Z47" s="570">
        <f t="shared" si="65"/>
        <v>0</v>
      </c>
      <c r="AA47" s="570">
        <f t="shared" si="6"/>
        <v>0</v>
      </c>
      <c r="AB47" s="570">
        <f t="shared" ref="AB47:AU47" si="66">$E47*AB621</f>
        <v>0</v>
      </c>
      <c r="AC47" s="570">
        <f t="shared" si="66"/>
        <v>0</v>
      </c>
      <c r="AD47" s="570">
        <f t="shared" si="66"/>
        <v>0</v>
      </c>
      <c r="AE47" s="570">
        <f t="shared" si="66"/>
        <v>0</v>
      </c>
      <c r="AF47" s="570">
        <f t="shared" si="66"/>
        <v>0</v>
      </c>
      <c r="AG47" s="570">
        <f t="shared" si="66"/>
        <v>0</v>
      </c>
      <c r="AH47" s="570">
        <f t="shared" si="66"/>
        <v>0</v>
      </c>
      <c r="AI47" s="570">
        <f t="shared" si="66"/>
        <v>0</v>
      </c>
      <c r="AJ47" s="570">
        <f t="shared" si="66"/>
        <v>0</v>
      </c>
      <c r="AK47" s="570">
        <f t="shared" si="66"/>
        <v>0</v>
      </c>
      <c r="AL47" s="570">
        <f t="shared" si="66"/>
        <v>0</v>
      </c>
      <c r="AM47" s="570">
        <f t="shared" si="66"/>
        <v>0</v>
      </c>
      <c r="AN47" s="570">
        <f t="shared" si="66"/>
        <v>0</v>
      </c>
      <c r="AO47" s="570">
        <f t="shared" si="66"/>
        <v>0</v>
      </c>
      <c r="AP47" s="570">
        <f t="shared" si="66"/>
        <v>0</v>
      </c>
      <c r="AQ47" s="570">
        <f t="shared" si="66"/>
        <v>0</v>
      </c>
      <c r="AR47" s="570">
        <f t="shared" si="66"/>
        <v>0</v>
      </c>
      <c r="AS47" s="570">
        <f t="shared" si="66"/>
        <v>0</v>
      </c>
      <c r="AT47" s="570">
        <f t="shared" si="66"/>
        <v>0</v>
      </c>
      <c r="AU47" s="570">
        <f t="shared" si="66"/>
        <v>0</v>
      </c>
      <c r="AV47" s="570">
        <f t="shared" si="8"/>
        <v>0</v>
      </c>
      <c r="AW47" s="570"/>
      <c r="AX47" s="570"/>
      <c r="AY47" s="570"/>
      <c r="AZ47" s="570"/>
      <c r="BA47" s="570"/>
      <c r="BB47" s="570"/>
      <c r="BC47" s="570"/>
      <c r="BD47" s="570"/>
      <c r="BE47" s="570"/>
      <c r="BF47" s="570"/>
      <c r="BG47" s="570"/>
      <c r="BH47" s="570"/>
      <c r="BI47" s="570"/>
      <c r="BJ47" s="570"/>
      <c r="BK47" s="570"/>
      <c r="BL47" s="570"/>
      <c r="BM47" s="570"/>
      <c r="BN47" s="570"/>
      <c r="BO47" s="570"/>
      <c r="BP47" s="570"/>
      <c r="BQ47" s="570"/>
    </row>
    <row r="48" spans="1:69" s="325" customFormat="1" ht="12.75" x14ac:dyDescent="0.2">
      <c r="A48" s="1165" t="s">
        <v>831</v>
      </c>
      <c r="B48" s="349" t="s">
        <v>395</v>
      </c>
      <c r="C48" s="1142">
        <f>'I4 BO ASSETS'!G47</f>
        <v>0</v>
      </c>
      <c r="D48" s="570">
        <f t="shared" si="55"/>
        <v>0</v>
      </c>
      <c r="E48" s="570">
        <f t="shared" si="56"/>
        <v>0</v>
      </c>
      <c r="F48" s="570">
        <f t="shared" si="4"/>
        <v>0</v>
      </c>
      <c r="G48" s="570">
        <f t="shared" ref="G48:Z48" si="67">$D48*G622</f>
        <v>0</v>
      </c>
      <c r="H48" s="570">
        <f t="shared" si="67"/>
        <v>0</v>
      </c>
      <c r="I48" s="570">
        <f t="shared" si="67"/>
        <v>0</v>
      </c>
      <c r="J48" s="570">
        <f t="shared" si="67"/>
        <v>0</v>
      </c>
      <c r="K48" s="570">
        <f t="shared" si="67"/>
        <v>0</v>
      </c>
      <c r="L48" s="570">
        <f t="shared" si="67"/>
        <v>0</v>
      </c>
      <c r="M48" s="570">
        <f t="shared" si="67"/>
        <v>0</v>
      </c>
      <c r="N48" s="570">
        <f t="shared" si="67"/>
        <v>0</v>
      </c>
      <c r="O48" s="570">
        <f t="shared" si="67"/>
        <v>0</v>
      </c>
      <c r="P48" s="570">
        <f t="shared" si="67"/>
        <v>0</v>
      </c>
      <c r="Q48" s="570">
        <f t="shared" si="67"/>
        <v>0</v>
      </c>
      <c r="R48" s="570">
        <f t="shared" si="67"/>
        <v>0</v>
      </c>
      <c r="S48" s="570">
        <f t="shared" si="67"/>
        <v>0</v>
      </c>
      <c r="T48" s="570">
        <f t="shared" si="67"/>
        <v>0</v>
      </c>
      <c r="U48" s="570">
        <f t="shared" si="67"/>
        <v>0</v>
      </c>
      <c r="V48" s="570">
        <f t="shared" si="67"/>
        <v>0</v>
      </c>
      <c r="W48" s="570">
        <f t="shared" si="67"/>
        <v>0</v>
      </c>
      <c r="X48" s="570">
        <f t="shared" si="67"/>
        <v>0</v>
      </c>
      <c r="Y48" s="570">
        <f t="shared" si="67"/>
        <v>0</v>
      </c>
      <c r="Z48" s="570">
        <f t="shared" si="67"/>
        <v>0</v>
      </c>
      <c r="AA48" s="570">
        <f t="shared" si="6"/>
        <v>0</v>
      </c>
      <c r="AB48" s="570">
        <f t="shared" ref="AB48:AU48" si="68">$E48*AB622</f>
        <v>0</v>
      </c>
      <c r="AC48" s="570">
        <f t="shared" si="68"/>
        <v>0</v>
      </c>
      <c r="AD48" s="570">
        <f t="shared" si="68"/>
        <v>0</v>
      </c>
      <c r="AE48" s="570">
        <f t="shared" si="68"/>
        <v>0</v>
      </c>
      <c r="AF48" s="570">
        <f t="shared" si="68"/>
        <v>0</v>
      </c>
      <c r="AG48" s="570">
        <f t="shared" si="68"/>
        <v>0</v>
      </c>
      <c r="AH48" s="570">
        <f t="shared" si="68"/>
        <v>0</v>
      </c>
      <c r="AI48" s="570">
        <f t="shared" si="68"/>
        <v>0</v>
      </c>
      <c r="AJ48" s="570">
        <f t="shared" si="68"/>
        <v>0</v>
      </c>
      <c r="AK48" s="570">
        <f t="shared" si="68"/>
        <v>0</v>
      </c>
      <c r="AL48" s="570">
        <f t="shared" si="68"/>
        <v>0</v>
      </c>
      <c r="AM48" s="570">
        <f t="shared" si="68"/>
        <v>0</v>
      </c>
      <c r="AN48" s="570">
        <f t="shared" si="68"/>
        <v>0</v>
      </c>
      <c r="AO48" s="570">
        <f t="shared" si="68"/>
        <v>0</v>
      </c>
      <c r="AP48" s="570">
        <f t="shared" si="68"/>
        <v>0</v>
      </c>
      <c r="AQ48" s="570">
        <f t="shared" si="68"/>
        <v>0</v>
      </c>
      <c r="AR48" s="570">
        <f t="shared" si="68"/>
        <v>0</v>
      </c>
      <c r="AS48" s="570">
        <f t="shared" si="68"/>
        <v>0</v>
      </c>
      <c r="AT48" s="570">
        <f t="shared" si="68"/>
        <v>0</v>
      </c>
      <c r="AU48" s="570">
        <f t="shared" si="68"/>
        <v>0</v>
      </c>
      <c r="AV48" s="570">
        <f t="shared" si="8"/>
        <v>0</v>
      </c>
      <c r="AW48" s="570"/>
      <c r="AX48" s="570"/>
      <c r="AY48" s="570"/>
      <c r="AZ48" s="570"/>
      <c r="BA48" s="570"/>
      <c r="BB48" s="570"/>
      <c r="BC48" s="570"/>
      <c r="BD48" s="570"/>
      <c r="BE48" s="570"/>
      <c r="BF48" s="570"/>
      <c r="BG48" s="570"/>
      <c r="BH48" s="570"/>
      <c r="BI48" s="570"/>
      <c r="BJ48" s="570"/>
      <c r="BK48" s="570"/>
      <c r="BL48" s="570"/>
      <c r="BM48" s="570"/>
      <c r="BN48" s="570"/>
      <c r="BO48" s="570"/>
      <c r="BP48" s="570"/>
      <c r="BQ48" s="570"/>
    </row>
    <row r="49" spans="1:69" s="325" customFormat="1" ht="12.75" x14ac:dyDescent="0.2">
      <c r="A49" s="1165" t="s">
        <v>832</v>
      </c>
      <c r="B49" s="349" t="s">
        <v>396</v>
      </c>
      <c r="C49" s="1142">
        <f>'I4 BO ASSETS'!G48</f>
        <v>0</v>
      </c>
      <c r="D49" s="570">
        <f t="shared" si="55"/>
        <v>0</v>
      </c>
      <c r="E49" s="570">
        <f t="shared" si="56"/>
        <v>0</v>
      </c>
      <c r="F49" s="570">
        <f t="shared" si="4"/>
        <v>0</v>
      </c>
      <c r="G49" s="570">
        <f t="shared" ref="G49:Z49" si="69">$D49*G623</f>
        <v>0</v>
      </c>
      <c r="H49" s="570">
        <f t="shared" si="69"/>
        <v>0</v>
      </c>
      <c r="I49" s="570">
        <f t="shared" si="69"/>
        <v>0</v>
      </c>
      <c r="J49" s="570">
        <f t="shared" si="69"/>
        <v>0</v>
      </c>
      <c r="K49" s="570">
        <f t="shared" si="69"/>
        <v>0</v>
      </c>
      <c r="L49" s="570">
        <f t="shared" si="69"/>
        <v>0</v>
      </c>
      <c r="M49" s="570">
        <f t="shared" si="69"/>
        <v>0</v>
      </c>
      <c r="N49" s="570">
        <f t="shared" si="69"/>
        <v>0</v>
      </c>
      <c r="O49" s="570">
        <f t="shared" si="69"/>
        <v>0</v>
      </c>
      <c r="P49" s="570">
        <f t="shared" si="69"/>
        <v>0</v>
      </c>
      <c r="Q49" s="570">
        <f t="shared" si="69"/>
        <v>0</v>
      </c>
      <c r="R49" s="570">
        <f t="shared" si="69"/>
        <v>0</v>
      </c>
      <c r="S49" s="570">
        <f t="shared" si="69"/>
        <v>0</v>
      </c>
      <c r="T49" s="570">
        <f t="shared" si="69"/>
        <v>0</v>
      </c>
      <c r="U49" s="570">
        <f t="shared" si="69"/>
        <v>0</v>
      </c>
      <c r="V49" s="570">
        <f t="shared" si="69"/>
        <v>0</v>
      </c>
      <c r="W49" s="570">
        <f t="shared" si="69"/>
        <v>0</v>
      </c>
      <c r="X49" s="570">
        <f t="shared" si="69"/>
        <v>0</v>
      </c>
      <c r="Y49" s="570">
        <f t="shared" si="69"/>
        <v>0</v>
      </c>
      <c r="Z49" s="570">
        <f t="shared" si="69"/>
        <v>0</v>
      </c>
      <c r="AA49" s="570">
        <f t="shared" si="6"/>
        <v>0</v>
      </c>
      <c r="AB49" s="570">
        <f t="shared" ref="AB49:AU49" si="70">$E49*AB623</f>
        <v>0</v>
      </c>
      <c r="AC49" s="570">
        <f t="shared" si="70"/>
        <v>0</v>
      </c>
      <c r="AD49" s="570">
        <f t="shared" si="70"/>
        <v>0</v>
      </c>
      <c r="AE49" s="570">
        <f t="shared" si="70"/>
        <v>0</v>
      </c>
      <c r="AF49" s="570">
        <f t="shared" si="70"/>
        <v>0</v>
      </c>
      <c r="AG49" s="570">
        <f t="shared" si="70"/>
        <v>0</v>
      </c>
      <c r="AH49" s="570">
        <f t="shared" si="70"/>
        <v>0</v>
      </c>
      <c r="AI49" s="570">
        <f t="shared" si="70"/>
        <v>0</v>
      </c>
      <c r="AJ49" s="570">
        <f t="shared" si="70"/>
        <v>0</v>
      </c>
      <c r="AK49" s="570">
        <f t="shared" si="70"/>
        <v>0</v>
      </c>
      <c r="AL49" s="570">
        <f t="shared" si="70"/>
        <v>0</v>
      </c>
      <c r="AM49" s="570">
        <f t="shared" si="70"/>
        <v>0</v>
      </c>
      <c r="AN49" s="570">
        <f t="shared" si="70"/>
        <v>0</v>
      </c>
      <c r="AO49" s="570">
        <f t="shared" si="70"/>
        <v>0</v>
      </c>
      <c r="AP49" s="570">
        <f t="shared" si="70"/>
        <v>0</v>
      </c>
      <c r="AQ49" s="570">
        <f t="shared" si="70"/>
        <v>0</v>
      </c>
      <c r="AR49" s="570">
        <f t="shared" si="70"/>
        <v>0</v>
      </c>
      <c r="AS49" s="570">
        <f t="shared" si="70"/>
        <v>0</v>
      </c>
      <c r="AT49" s="570">
        <f t="shared" si="70"/>
        <v>0</v>
      </c>
      <c r="AU49" s="570">
        <f t="shared" si="70"/>
        <v>0</v>
      </c>
      <c r="AV49" s="570">
        <f t="shared" si="8"/>
        <v>0</v>
      </c>
      <c r="AW49" s="570"/>
      <c r="AX49" s="570"/>
      <c r="AY49" s="570"/>
      <c r="AZ49" s="570"/>
      <c r="BA49" s="570"/>
      <c r="BB49" s="570"/>
      <c r="BC49" s="570"/>
      <c r="BD49" s="570"/>
      <c r="BE49" s="570"/>
      <c r="BF49" s="570"/>
      <c r="BG49" s="570"/>
      <c r="BH49" s="570"/>
      <c r="BI49" s="570"/>
      <c r="BJ49" s="570"/>
      <c r="BK49" s="570"/>
      <c r="BL49" s="570"/>
      <c r="BM49" s="570"/>
      <c r="BN49" s="570"/>
      <c r="BO49" s="570"/>
      <c r="BP49" s="570"/>
      <c r="BQ49" s="570"/>
    </row>
    <row r="50" spans="1:69" s="325" customFormat="1" ht="12.75" x14ac:dyDescent="0.2">
      <c r="A50" s="1165" t="s">
        <v>833</v>
      </c>
      <c r="B50" s="349" t="s">
        <v>397</v>
      </c>
      <c r="C50" s="1142">
        <f>'I4 BO ASSETS'!G49</f>
        <v>0</v>
      </c>
      <c r="D50" s="570">
        <f t="shared" si="55"/>
        <v>0</v>
      </c>
      <c r="E50" s="570">
        <f t="shared" si="56"/>
        <v>0</v>
      </c>
      <c r="F50" s="570">
        <f t="shared" si="4"/>
        <v>0</v>
      </c>
      <c r="G50" s="570">
        <f t="shared" ref="G50:Z50" si="71">$D50*G624</f>
        <v>0</v>
      </c>
      <c r="H50" s="570">
        <f t="shared" si="71"/>
        <v>0</v>
      </c>
      <c r="I50" s="570">
        <f t="shared" si="71"/>
        <v>0</v>
      </c>
      <c r="J50" s="570">
        <f t="shared" si="71"/>
        <v>0</v>
      </c>
      <c r="K50" s="570">
        <f t="shared" si="71"/>
        <v>0</v>
      </c>
      <c r="L50" s="570">
        <f t="shared" si="71"/>
        <v>0</v>
      </c>
      <c r="M50" s="570">
        <f t="shared" si="71"/>
        <v>0</v>
      </c>
      <c r="N50" s="570">
        <f t="shared" si="71"/>
        <v>0</v>
      </c>
      <c r="O50" s="570">
        <f t="shared" si="71"/>
        <v>0</v>
      </c>
      <c r="P50" s="570">
        <f t="shared" si="71"/>
        <v>0</v>
      </c>
      <c r="Q50" s="570">
        <f t="shared" si="71"/>
        <v>0</v>
      </c>
      <c r="R50" s="570">
        <f t="shared" si="71"/>
        <v>0</v>
      </c>
      <c r="S50" s="570">
        <f t="shared" si="71"/>
        <v>0</v>
      </c>
      <c r="T50" s="570">
        <f t="shared" si="71"/>
        <v>0</v>
      </c>
      <c r="U50" s="570">
        <f t="shared" si="71"/>
        <v>0</v>
      </c>
      <c r="V50" s="570">
        <f t="shared" si="71"/>
        <v>0</v>
      </c>
      <c r="W50" s="570">
        <f t="shared" si="71"/>
        <v>0</v>
      </c>
      <c r="X50" s="570">
        <f t="shared" si="71"/>
        <v>0</v>
      </c>
      <c r="Y50" s="570">
        <f t="shared" si="71"/>
        <v>0</v>
      </c>
      <c r="Z50" s="570">
        <f t="shared" si="71"/>
        <v>0</v>
      </c>
      <c r="AA50" s="570">
        <f t="shared" si="6"/>
        <v>0</v>
      </c>
      <c r="AB50" s="570">
        <f t="shared" ref="AB50:AU50" si="72">$E50*AB624</f>
        <v>0</v>
      </c>
      <c r="AC50" s="570">
        <f t="shared" si="72"/>
        <v>0</v>
      </c>
      <c r="AD50" s="570">
        <f t="shared" si="72"/>
        <v>0</v>
      </c>
      <c r="AE50" s="570">
        <f t="shared" si="72"/>
        <v>0</v>
      </c>
      <c r="AF50" s="570">
        <f t="shared" si="72"/>
        <v>0</v>
      </c>
      <c r="AG50" s="570">
        <f t="shared" si="72"/>
        <v>0</v>
      </c>
      <c r="AH50" s="570">
        <f t="shared" si="72"/>
        <v>0</v>
      </c>
      <c r="AI50" s="570">
        <f t="shared" si="72"/>
        <v>0</v>
      </c>
      <c r="AJ50" s="570">
        <f t="shared" si="72"/>
        <v>0</v>
      </c>
      <c r="AK50" s="570">
        <f t="shared" si="72"/>
        <v>0</v>
      </c>
      <c r="AL50" s="570">
        <f t="shared" si="72"/>
        <v>0</v>
      </c>
      <c r="AM50" s="570">
        <f t="shared" si="72"/>
        <v>0</v>
      </c>
      <c r="AN50" s="570">
        <f t="shared" si="72"/>
        <v>0</v>
      </c>
      <c r="AO50" s="570">
        <f t="shared" si="72"/>
        <v>0</v>
      </c>
      <c r="AP50" s="570">
        <f t="shared" si="72"/>
        <v>0</v>
      </c>
      <c r="AQ50" s="570">
        <f t="shared" si="72"/>
        <v>0</v>
      </c>
      <c r="AR50" s="570">
        <f t="shared" si="72"/>
        <v>0</v>
      </c>
      <c r="AS50" s="570">
        <f t="shared" si="72"/>
        <v>0</v>
      </c>
      <c r="AT50" s="570">
        <f t="shared" si="72"/>
        <v>0</v>
      </c>
      <c r="AU50" s="570">
        <f t="shared" si="72"/>
        <v>0</v>
      </c>
      <c r="AV50" s="570">
        <f t="shared" si="8"/>
        <v>0</v>
      </c>
      <c r="AW50" s="570"/>
      <c r="AX50" s="570"/>
      <c r="AY50" s="570"/>
      <c r="AZ50" s="570"/>
      <c r="BA50" s="570"/>
      <c r="BB50" s="570"/>
      <c r="BC50" s="570"/>
      <c r="BD50" s="570"/>
      <c r="BE50" s="570"/>
      <c r="BF50" s="570"/>
      <c r="BG50" s="570"/>
      <c r="BH50" s="570"/>
      <c r="BI50" s="570"/>
      <c r="BJ50" s="570"/>
      <c r="BK50" s="570"/>
      <c r="BL50" s="570"/>
      <c r="BM50" s="570"/>
      <c r="BN50" s="570"/>
      <c r="BO50" s="570"/>
      <c r="BP50" s="570"/>
      <c r="BQ50" s="570"/>
    </row>
    <row r="51" spans="1:69" s="325" customFormat="1" ht="12.75" x14ac:dyDescent="0.2">
      <c r="A51" s="1165">
        <v>1845</v>
      </c>
      <c r="B51" s="349" t="s">
        <v>84</v>
      </c>
      <c r="C51" s="1142">
        <f>'I4 BO ASSETS'!G50</f>
        <v>0</v>
      </c>
      <c r="D51" s="570">
        <f t="shared" si="55"/>
        <v>0</v>
      </c>
      <c r="E51" s="570">
        <f t="shared" si="56"/>
        <v>0</v>
      </c>
      <c r="F51" s="570">
        <f t="shared" si="4"/>
        <v>0</v>
      </c>
      <c r="G51" s="570">
        <f t="shared" ref="G51:Z51" si="73">$D51*G625</f>
        <v>0</v>
      </c>
      <c r="H51" s="570">
        <f t="shared" si="73"/>
        <v>0</v>
      </c>
      <c r="I51" s="570">
        <f t="shared" si="73"/>
        <v>0</v>
      </c>
      <c r="J51" s="570">
        <f t="shared" si="73"/>
        <v>0</v>
      </c>
      <c r="K51" s="570">
        <f t="shared" si="73"/>
        <v>0</v>
      </c>
      <c r="L51" s="570">
        <f t="shared" si="73"/>
        <v>0</v>
      </c>
      <c r="M51" s="570">
        <f t="shared" si="73"/>
        <v>0</v>
      </c>
      <c r="N51" s="570">
        <f t="shared" si="73"/>
        <v>0</v>
      </c>
      <c r="O51" s="570">
        <f t="shared" si="73"/>
        <v>0</v>
      </c>
      <c r="P51" s="570">
        <f t="shared" si="73"/>
        <v>0</v>
      </c>
      <c r="Q51" s="570">
        <f t="shared" si="73"/>
        <v>0</v>
      </c>
      <c r="R51" s="570">
        <f t="shared" si="73"/>
        <v>0</v>
      </c>
      <c r="S51" s="570">
        <f t="shared" si="73"/>
        <v>0</v>
      </c>
      <c r="T51" s="570">
        <f t="shared" si="73"/>
        <v>0</v>
      </c>
      <c r="U51" s="570">
        <f t="shared" si="73"/>
        <v>0</v>
      </c>
      <c r="V51" s="570">
        <f t="shared" si="73"/>
        <v>0</v>
      </c>
      <c r="W51" s="570">
        <f t="shared" si="73"/>
        <v>0</v>
      </c>
      <c r="X51" s="570">
        <f t="shared" si="73"/>
        <v>0</v>
      </c>
      <c r="Y51" s="570">
        <f t="shared" si="73"/>
        <v>0</v>
      </c>
      <c r="Z51" s="570">
        <f t="shared" si="73"/>
        <v>0</v>
      </c>
      <c r="AA51" s="570">
        <f t="shared" si="6"/>
        <v>0</v>
      </c>
      <c r="AB51" s="570">
        <f t="shared" ref="AB51:AU51" si="74">$E51*AB625</f>
        <v>0</v>
      </c>
      <c r="AC51" s="570">
        <f t="shared" si="74"/>
        <v>0</v>
      </c>
      <c r="AD51" s="570">
        <f t="shared" si="74"/>
        <v>0</v>
      </c>
      <c r="AE51" s="570">
        <f t="shared" si="74"/>
        <v>0</v>
      </c>
      <c r="AF51" s="570">
        <f t="shared" si="74"/>
        <v>0</v>
      </c>
      <c r="AG51" s="570">
        <f t="shared" si="74"/>
        <v>0</v>
      </c>
      <c r="AH51" s="570">
        <f t="shared" si="74"/>
        <v>0</v>
      </c>
      <c r="AI51" s="570">
        <f t="shared" si="74"/>
        <v>0</v>
      </c>
      <c r="AJ51" s="570">
        <f t="shared" si="74"/>
        <v>0</v>
      </c>
      <c r="AK51" s="570">
        <f t="shared" si="74"/>
        <v>0</v>
      </c>
      <c r="AL51" s="570">
        <f t="shared" si="74"/>
        <v>0</v>
      </c>
      <c r="AM51" s="570">
        <f t="shared" si="74"/>
        <v>0</v>
      </c>
      <c r="AN51" s="570">
        <f t="shared" si="74"/>
        <v>0</v>
      </c>
      <c r="AO51" s="570">
        <f t="shared" si="74"/>
        <v>0</v>
      </c>
      <c r="AP51" s="570">
        <f t="shared" si="74"/>
        <v>0</v>
      </c>
      <c r="AQ51" s="570">
        <f t="shared" si="74"/>
        <v>0</v>
      </c>
      <c r="AR51" s="570">
        <f t="shared" si="74"/>
        <v>0</v>
      </c>
      <c r="AS51" s="570">
        <f t="shared" si="74"/>
        <v>0</v>
      </c>
      <c r="AT51" s="570">
        <f t="shared" si="74"/>
        <v>0</v>
      </c>
      <c r="AU51" s="570">
        <f t="shared" si="74"/>
        <v>0</v>
      </c>
      <c r="AV51" s="570">
        <f t="shared" si="8"/>
        <v>0</v>
      </c>
      <c r="AW51" s="570"/>
      <c r="AX51" s="570"/>
      <c r="AY51" s="570"/>
      <c r="AZ51" s="570"/>
      <c r="BA51" s="570"/>
      <c r="BB51" s="570"/>
      <c r="BC51" s="570"/>
      <c r="BD51" s="570"/>
      <c r="BE51" s="570"/>
      <c r="BF51" s="570"/>
      <c r="BG51" s="570"/>
      <c r="BH51" s="570"/>
      <c r="BI51" s="570"/>
      <c r="BJ51" s="570"/>
      <c r="BK51" s="570"/>
      <c r="BL51" s="570"/>
      <c r="BM51" s="570"/>
      <c r="BN51" s="570"/>
      <c r="BO51" s="570"/>
      <c r="BP51" s="570"/>
      <c r="BQ51" s="570"/>
    </row>
    <row r="52" spans="1:69" s="325" customFormat="1" ht="25.5" x14ac:dyDescent="0.2">
      <c r="A52" s="1165" t="s">
        <v>834</v>
      </c>
      <c r="B52" s="349" t="s">
        <v>398</v>
      </c>
      <c r="C52" s="1142">
        <f>'I4 BO ASSETS'!G51</f>
        <v>0</v>
      </c>
      <c r="D52" s="570">
        <f t="shared" si="55"/>
        <v>0</v>
      </c>
      <c r="E52" s="570">
        <f t="shared" si="56"/>
        <v>0</v>
      </c>
      <c r="F52" s="570">
        <f t="shared" si="4"/>
        <v>0</v>
      </c>
      <c r="G52" s="570">
        <f t="shared" ref="G52:Z52" si="75">$D52*G626</f>
        <v>0</v>
      </c>
      <c r="H52" s="570">
        <f t="shared" si="75"/>
        <v>0</v>
      </c>
      <c r="I52" s="570">
        <f t="shared" si="75"/>
        <v>0</v>
      </c>
      <c r="J52" s="570">
        <f t="shared" si="75"/>
        <v>0</v>
      </c>
      <c r="K52" s="570">
        <f t="shared" si="75"/>
        <v>0</v>
      </c>
      <c r="L52" s="570">
        <f t="shared" si="75"/>
        <v>0</v>
      </c>
      <c r="M52" s="570">
        <f t="shared" si="75"/>
        <v>0</v>
      </c>
      <c r="N52" s="570">
        <f t="shared" si="75"/>
        <v>0</v>
      </c>
      <c r="O52" s="570">
        <f t="shared" si="75"/>
        <v>0</v>
      </c>
      <c r="P52" s="570">
        <f t="shared" si="75"/>
        <v>0</v>
      </c>
      <c r="Q52" s="570">
        <f t="shared" si="75"/>
        <v>0</v>
      </c>
      <c r="R52" s="570">
        <f t="shared" si="75"/>
        <v>0</v>
      </c>
      <c r="S52" s="570">
        <f t="shared" si="75"/>
        <v>0</v>
      </c>
      <c r="T52" s="570">
        <f t="shared" si="75"/>
        <v>0</v>
      </c>
      <c r="U52" s="570">
        <f t="shared" si="75"/>
        <v>0</v>
      </c>
      <c r="V52" s="570">
        <f t="shared" si="75"/>
        <v>0</v>
      </c>
      <c r="W52" s="570">
        <f t="shared" si="75"/>
        <v>0</v>
      </c>
      <c r="X52" s="570">
        <f t="shared" si="75"/>
        <v>0</v>
      </c>
      <c r="Y52" s="570">
        <f t="shared" si="75"/>
        <v>0</v>
      </c>
      <c r="Z52" s="570">
        <f t="shared" si="75"/>
        <v>0</v>
      </c>
      <c r="AA52" s="570">
        <f t="shared" si="6"/>
        <v>0</v>
      </c>
      <c r="AB52" s="570">
        <f t="shared" ref="AB52:AU52" si="76">$E52*AB626</f>
        <v>0</v>
      </c>
      <c r="AC52" s="570">
        <f t="shared" si="76"/>
        <v>0</v>
      </c>
      <c r="AD52" s="570">
        <f t="shared" si="76"/>
        <v>0</v>
      </c>
      <c r="AE52" s="570">
        <f t="shared" si="76"/>
        <v>0</v>
      </c>
      <c r="AF52" s="570">
        <f t="shared" si="76"/>
        <v>0</v>
      </c>
      <c r="AG52" s="570">
        <f t="shared" si="76"/>
        <v>0</v>
      </c>
      <c r="AH52" s="570">
        <f t="shared" si="76"/>
        <v>0</v>
      </c>
      <c r="AI52" s="570">
        <f t="shared" si="76"/>
        <v>0</v>
      </c>
      <c r="AJ52" s="570">
        <f t="shared" si="76"/>
        <v>0</v>
      </c>
      <c r="AK52" s="570">
        <f t="shared" si="76"/>
        <v>0</v>
      </c>
      <c r="AL52" s="570">
        <f t="shared" si="76"/>
        <v>0</v>
      </c>
      <c r="AM52" s="570">
        <f t="shared" si="76"/>
        <v>0</v>
      </c>
      <c r="AN52" s="570">
        <f t="shared" si="76"/>
        <v>0</v>
      </c>
      <c r="AO52" s="570">
        <f t="shared" si="76"/>
        <v>0</v>
      </c>
      <c r="AP52" s="570">
        <f t="shared" si="76"/>
        <v>0</v>
      </c>
      <c r="AQ52" s="570">
        <f t="shared" si="76"/>
        <v>0</v>
      </c>
      <c r="AR52" s="570">
        <f t="shared" si="76"/>
        <v>0</v>
      </c>
      <c r="AS52" s="570">
        <f t="shared" si="76"/>
        <v>0</v>
      </c>
      <c r="AT52" s="570">
        <f t="shared" si="76"/>
        <v>0</v>
      </c>
      <c r="AU52" s="570">
        <f t="shared" si="76"/>
        <v>0</v>
      </c>
      <c r="AV52" s="570">
        <f t="shared" si="8"/>
        <v>0</v>
      </c>
      <c r="AW52" s="570"/>
      <c r="AX52" s="570"/>
      <c r="AY52" s="570"/>
      <c r="AZ52" s="570"/>
      <c r="BA52" s="570"/>
      <c r="BB52" s="570"/>
      <c r="BC52" s="570"/>
      <c r="BD52" s="570"/>
      <c r="BE52" s="570"/>
      <c r="BF52" s="570"/>
      <c r="BG52" s="570"/>
      <c r="BH52" s="570"/>
      <c r="BI52" s="570"/>
      <c r="BJ52" s="570"/>
      <c r="BK52" s="570"/>
      <c r="BL52" s="570"/>
      <c r="BM52" s="570"/>
      <c r="BN52" s="570"/>
      <c r="BO52" s="570"/>
      <c r="BP52" s="570"/>
      <c r="BQ52" s="570"/>
    </row>
    <row r="53" spans="1:69" s="325" customFormat="1" ht="25.5" x14ac:dyDescent="0.2">
      <c r="A53" s="1165" t="s">
        <v>835</v>
      </c>
      <c r="B53" s="349" t="s">
        <v>399</v>
      </c>
      <c r="C53" s="1142">
        <f>'I4 BO ASSETS'!G52</f>
        <v>-949588.1875</v>
      </c>
      <c r="D53" s="570">
        <f t="shared" si="55"/>
        <v>-617232.32187500002</v>
      </c>
      <c r="E53" s="570">
        <f t="shared" si="56"/>
        <v>-332355.86562499998</v>
      </c>
      <c r="F53" s="570">
        <f t="shared" si="4"/>
        <v>-949588.1875</v>
      </c>
      <c r="G53" s="570">
        <f t="shared" ref="G53:Z53" si="77">$D53*G627</f>
        <v>-272466.9791742767</v>
      </c>
      <c r="H53" s="570">
        <f t="shared" si="77"/>
        <v>-111813.30709236745</v>
      </c>
      <c r="I53" s="570">
        <f t="shared" si="77"/>
        <v>-227317.44398152738</v>
      </c>
      <c r="J53" s="570">
        <f t="shared" si="77"/>
        <v>0</v>
      </c>
      <c r="K53" s="570">
        <f t="shared" si="77"/>
        <v>0</v>
      </c>
      <c r="L53" s="570">
        <f t="shared" si="77"/>
        <v>0</v>
      </c>
      <c r="M53" s="570">
        <f t="shared" si="77"/>
        <v>-5578.149165617383</v>
      </c>
      <c r="N53" s="570">
        <f t="shared" si="77"/>
        <v>0</v>
      </c>
      <c r="O53" s="570">
        <f t="shared" si="77"/>
        <v>-56.442461211071446</v>
      </c>
      <c r="P53" s="570">
        <f t="shared" si="77"/>
        <v>0</v>
      </c>
      <c r="Q53" s="570">
        <f t="shared" si="77"/>
        <v>0</v>
      </c>
      <c r="R53" s="570">
        <f t="shared" si="77"/>
        <v>0</v>
      </c>
      <c r="S53" s="570">
        <f t="shared" si="77"/>
        <v>0</v>
      </c>
      <c r="T53" s="570">
        <f t="shared" si="77"/>
        <v>0</v>
      </c>
      <c r="U53" s="570">
        <f t="shared" si="77"/>
        <v>0</v>
      </c>
      <c r="V53" s="570">
        <f t="shared" si="77"/>
        <v>0</v>
      </c>
      <c r="W53" s="570">
        <f t="shared" si="77"/>
        <v>0</v>
      </c>
      <c r="X53" s="570">
        <f t="shared" si="77"/>
        <v>0</v>
      </c>
      <c r="Y53" s="570">
        <f t="shared" si="77"/>
        <v>0</v>
      </c>
      <c r="Z53" s="570">
        <f t="shared" si="77"/>
        <v>0</v>
      </c>
      <c r="AA53" s="570">
        <f t="shared" si="6"/>
        <v>-617232.32187500002</v>
      </c>
      <c r="AB53" s="570">
        <f t="shared" ref="AB53:AU53" si="78">$E53*AB627</f>
        <v>-290424.41780254664</v>
      </c>
      <c r="AC53" s="570">
        <f t="shared" si="78"/>
        <v>-28247.026002733717</v>
      </c>
      <c r="AD53" s="570">
        <f t="shared" si="78"/>
        <v>-3367.5519793435524</v>
      </c>
      <c r="AE53" s="570">
        <f t="shared" si="78"/>
        <v>0</v>
      </c>
      <c r="AF53" s="570">
        <f t="shared" si="78"/>
        <v>0</v>
      </c>
      <c r="AG53" s="570">
        <f t="shared" si="78"/>
        <v>0</v>
      </c>
      <c r="AH53" s="570">
        <f t="shared" si="78"/>
        <v>-5945.7873711881148</v>
      </c>
      <c r="AI53" s="570">
        <f t="shared" si="78"/>
        <v>-2424.6374251273578</v>
      </c>
      <c r="AJ53" s="570">
        <f t="shared" si="78"/>
        <v>-1946.4450440605735</v>
      </c>
      <c r="AK53" s="570">
        <f t="shared" si="78"/>
        <v>0</v>
      </c>
      <c r="AL53" s="570">
        <f t="shared" si="78"/>
        <v>0</v>
      </c>
      <c r="AM53" s="570">
        <f t="shared" si="78"/>
        <v>0</v>
      </c>
      <c r="AN53" s="570">
        <f t="shared" si="78"/>
        <v>0</v>
      </c>
      <c r="AO53" s="570">
        <f t="shared" si="78"/>
        <v>0</v>
      </c>
      <c r="AP53" s="570">
        <f t="shared" si="78"/>
        <v>0</v>
      </c>
      <c r="AQ53" s="570">
        <f t="shared" si="78"/>
        <v>0</v>
      </c>
      <c r="AR53" s="570">
        <f t="shared" si="78"/>
        <v>0</v>
      </c>
      <c r="AS53" s="570">
        <f t="shared" si="78"/>
        <v>0</v>
      </c>
      <c r="AT53" s="570">
        <f t="shared" si="78"/>
        <v>0</v>
      </c>
      <c r="AU53" s="570">
        <f t="shared" si="78"/>
        <v>0</v>
      </c>
      <c r="AV53" s="570">
        <f t="shared" si="8"/>
        <v>-332355.86562499998</v>
      </c>
      <c r="AW53" s="570"/>
      <c r="AX53" s="570"/>
      <c r="AY53" s="570"/>
      <c r="AZ53" s="570"/>
      <c r="BA53" s="570"/>
      <c r="BB53" s="570"/>
      <c r="BC53" s="570"/>
      <c r="BD53" s="570"/>
      <c r="BE53" s="570"/>
      <c r="BF53" s="570"/>
      <c r="BG53" s="570"/>
      <c r="BH53" s="570"/>
      <c r="BI53" s="570"/>
      <c r="BJ53" s="570"/>
      <c r="BK53" s="570"/>
      <c r="BL53" s="570"/>
      <c r="BM53" s="570"/>
      <c r="BN53" s="570"/>
      <c r="BO53" s="570"/>
      <c r="BP53" s="570"/>
      <c r="BQ53" s="570"/>
    </row>
    <row r="54" spans="1:69" s="325" customFormat="1" ht="25.5" x14ac:dyDescent="0.2">
      <c r="A54" s="1165" t="s">
        <v>836</v>
      </c>
      <c r="B54" s="349" t="s">
        <v>631</v>
      </c>
      <c r="C54" s="1142">
        <f>'I4 BO ASSETS'!G53</f>
        <v>-949588.1875</v>
      </c>
      <c r="D54" s="570">
        <f t="shared" si="55"/>
        <v>-617232.32187500002</v>
      </c>
      <c r="E54" s="570">
        <f t="shared" si="56"/>
        <v>-332355.86562499998</v>
      </c>
      <c r="F54" s="570">
        <f t="shared" si="4"/>
        <v>-949588.1875</v>
      </c>
      <c r="G54" s="570">
        <f t="shared" ref="G54:Z54" si="79">$D54*G628</f>
        <v>-300591.31171401846</v>
      </c>
      <c r="H54" s="570">
        <f t="shared" si="79"/>
        <v>-123354.7960484387</v>
      </c>
      <c r="I54" s="570">
        <f t="shared" si="79"/>
        <v>-193223.94560021444</v>
      </c>
      <c r="J54" s="570">
        <f t="shared" si="79"/>
        <v>0</v>
      </c>
      <c r="K54" s="570">
        <f t="shared" si="79"/>
        <v>0</v>
      </c>
      <c r="L54" s="570">
        <f t="shared" si="79"/>
        <v>0</v>
      </c>
      <c r="M54" s="570">
        <f t="shared" si="79"/>
        <v>0</v>
      </c>
      <c r="N54" s="570">
        <f t="shared" si="79"/>
        <v>0</v>
      </c>
      <c r="O54" s="570">
        <f t="shared" si="79"/>
        <v>-62.26851232843017</v>
      </c>
      <c r="P54" s="570">
        <f t="shared" si="79"/>
        <v>0</v>
      </c>
      <c r="Q54" s="570">
        <f t="shared" si="79"/>
        <v>0</v>
      </c>
      <c r="R54" s="570">
        <f t="shared" si="79"/>
        <v>0</v>
      </c>
      <c r="S54" s="570">
        <f t="shared" si="79"/>
        <v>0</v>
      </c>
      <c r="T54" s="570">
        <f t="shared" si="79"/>
        <v>0</v>
      </c>
      <c r="U54" s="570">
        <f t="shared" si="79"/>
        <v>0</v>
      </c>
      <c r="V54" s="570">
        <f t="shared" si="79"/>
        <v>0</v>
      </c>
      <c r="W54" s="570">
        <f t="shared" si="79"/>
        <v>0</v>
      </c>
      <c r="X54" s="570">
        <f t="shared" si="79"/>
        <v>0</v>
      </c>
      <c r="Y54" s="570">
        <f t="shared" si="79"/>
        <v>0</v>
      </c>
      <c r="Z54" s="570">
        <f t="shared" si="79"/>
        <v>0</v>
      </c>
      <c r="AA54" s="570">
        <f t="shared" si="6"/>
        <v>-617232.32187500002</v>
      </c>
      <c r="AB54" s="570">
        <f t="shared" ref="AB54:AU54" si="80">$E54*AB628</f>
        <v>-245482.55907942008</v>
      </c>
      <c r="AC54" s="570">
        <f t="shared" si="80"/>
        <v>-23875.927106956886</v>
      </c>
      <c r="AD54" s="570">
        <f t="shared" si="80"/>
        <v>-2613.0306490446374</v>
      </c>
      <c r="AE54" s="570">
        <f t="shared" si="80"/>
        <v>0</v>
      </c>
      <c r="AF54" s="570">
        <f t="shared" si="80"/>
        <v>0</v>
      </c>
      <c r="AG54" s="570">
        <f t="shared" si="80"/>
        <v>0</v>
      </c>
      <c r="AH54" s="570">
        <f t="shared" si="80"/>
        <v>-56689.671466637257</v>
      </c>
      <c r="AI54" s="570">
        <f t="shared" si="80"/>
        <v>-2049.435803172265</v>
      </c>
      <c r="AJ54" s="570">
        <f t="shared" si="80"/>
        <v>-1645.241519768846</v>
      </c>
      <c r="AK54" s="570">
        <f t="shared" si="80"/>
        <v>0</v>
      </c>
      <c r="AL54" s="570">
        <f t="shared" si="80"/>
        <v>0</v>
      </c>
      <c r="AM54" s="570">
        <f t="shared" si="80"/>
        <v>0</v>
      </c>
      <c r="AN54" s="570">
        <f t="shared" si="80"/>
        <v>0</v>
      </c>
      <c r="AO54" s="570">
        <f t="shared" si="80"/>
        <v>0</v>
      </c>
      <c r="AP54" s="570">
        <f t="shared" si="80"/>
        <v>0</v>
      </c>
      <c r="AQ54" s="570">
        <f t="shared" si="80"/>
        <v>0</v>
      </c>
      <c r="AR54" s="570">
        <f t="shared" si="80"/>
        <v>0</v>
      </c>
      <c r="AS54" s="570">
        <f t="shared" si="80"/>
        <v>0</v>
      </c>
      <c r="AT54" s="570">
        <f t="shared" si="80"/>
        <v>0</v>
      </c>
      <c r="AU54" s="570">
        <f t="shared" si="80"/>
        <v>0</v>
      </c>
      <c r="AV54" s="570">
        <f t="shared" si="8"/>
        <v>-332355.86562499992</v>
      </c>
      <c r="AW54" s="570"/>
      <c r="AX54" s="570"/>
      <c r="AY54" s="570"/>
      <c r="AZ54" s="570"/>
      <c r="BA54" s="570"/>
      <c r="BB54" s="570"/>
      <c r="BC54" s="570"/>
      <c r="BD54" s="570"/>
      <c r="BE54" s="570"/>
      <c r="BF54" s="570"/>
      <c r="BG54" s="570"/>
      <c r="BH54" s="570"/>
      <c r="BI54" s="570"/>
      <c r="BJ54" s="570"/>
      <c r="BK54" s="570"/>
      <c r="BL54" s="570"/>
      <c r="BM54" s="570"/>
      <c r="BN54" s="570"/>
      <c r="BO54" s="570"/>
      <c r="BP54" s="570"/>
      <c r="BQ54" s="570"/>
    </row>
    <row r="55" spans="1:69" s="325" customFormat="1" ht="12.75" x14ac:dyDescent="0.2">
      <c r="A55" s="1165">
        <v>1850</v>
      </c>
      <c r="B55" s="349" t="s">
        <v>90</v>
      </c>
      <c r="C55" s="1142">
        <f>'I4 BO ASSETS'!G54</f>
        <v>-935025.88</v>
      </c>
      <c r="D55" s="570">
        <f t="shared" si="55"/>
        <v>-654518.11599999992</v>
      </c>
      <c r="E55" s="570">
        <f t="shared" si="56"/>
        <v>-280507.76399999997</v>
      </c>
      <c r="F55" s="570">
        <f t="shared" si="4"/>
        <v>-935025.87999999989</v>
      </c>
      <c r="G55" s="570">
        <f t="shared" ref="G55:Z55" si="81">$D55*G629</f>
        <v>-315602.81913078309</v>
      </c>
      <c r="H55" s="570">
        <f t="shared" si="81"/>
        <v>-129515.12525162059</v>
      </c>
      <c r="I55" s="570">
        <f t="shared" si="81"/>
        <v>-202873.53485791638</v>
      </c>
      <c r="J55" s="570">
        <f t="shared" si="81"/>
        <v>0</v>
      </c>
      <c r="K55" s="570">
        <f t="shared" si="81"/>
        <v>0</v>
      </c>
      <c r="L55" s="570">
        <f t="shared" si="81"/>
        <v>0</v>
      </c>
      <c r="M55" s="570">
        <f t="shared" si="81"/>
        <v>-6461.2585625461224</v>
      </c>
      <c r="N55" s="570">
        <f t="shared" si="81"/>
        <v>0</v>
      </c>
      <c r="O55" s="570">
        <f t="shared" si="81"/>
        <v>-65.378197133752948</v>
      </c>
      <c r="P55" s="570">
        <f t="shared" si="81"/>
        <v>0</v>
      </c>
      <c r="Q55" s="570">
        <f t="shared" si="81"/>
        <v>0</v>
      </c>
      <c r="R55" s="570">
        <f t="shared" si="81"/>
        <v>0</v>
      </c>
      <c r="S55" s="570">
        <f t="shared" si="81"/>
        <v>0</v>
      </c>
      <c r="T55" s="570">
        <f t="shared" si="81"/>
        <v>0</v>
      </c>
      <c r="U55" s="570">
        <f t="shared" si="81"/>
        <v>0</v>
      </c>
      <c r="V55" s="570">
        <f t="shared" si="81"/>
        <v>0</v>
      </c>
      <c r="W55" s="570">
        <f t="shared" si="81"/>
        <v>0</v>
      </c>
      <c r="X55" s="570">
        <f t="shared" si="81"/>
        <v>0</v>
      </c>
      <c r="Y55" s="570">
        <f t="shared" si="81"/>
        <v>0</v>
      </c>
      <c r="Z55" s="570">
        <f t="shared" si="81"/>
        <v>0</v>
      </c>
      <c r="AA55" s="570">
        <f t="shared" si="6"/>
        <v>-654518.11599999992</v>
      </c>
      <c r="AB55" s="570">
        <f t="shared" ref="AB55:AU55" si="82">$E55*AB629</f>
        <v>-245321.52245818693</v>
      </c>
      <c r="AC55" s="570">
        <f t="shared" si="82"/>
        <v>-23860.264492698127</v>
      </c>
      <c r="AD55" s="570">
        <f t="shared" si="82"/>
        <v>-2611.3165002738292</v>
      </c>
      <c r="AE55" s="570">
        <f t="shared" si="82"/>
        <v>0</v>
      </c>
      <c r="AF55" s="570">
        <f t="shared" si="82"/>
        <v>0</v>
      </c>
      <c r="AG55" s="570">
        <f t="shared" si="82"/>
        <v>0</v>
      </c>
      <c r="AH55" s="570">
        <f t="shared" si="82"/>
        <v>-5022.4069351641783</v>
      </c>
      <c r="AI55" s="570">
        <f t="shared" si="82"/>
        <v>-2048.0913727637876</v>
      </c>
      <c r="AJ55" s="570">
        <f t="shared" si="82"/>
        <v>-1644.1622409131517</v>
      </c>
      <c r="AK55" s="570">
        <f t="shared" si="82"/>
        <v>0</v>
      </c>
      <c r="AL55" s="570">
        <f t="shared" si="82"/>
        <v>0</v>
      </c>
      <c r="AM55" s="570">
        <f t="shared" si="82"/>
        <v>0</v>
      </c>
      <c r="AN55" s="570">
        <f t="shared" si="82"/>
        <v>0</v>
      </c>
      <c r="AO55" s="570">
        <f t="shared" si="82"/>
        <v>0</v>
      </c>
      <c r="AP55" s="570">
        <f t="shared" si="82"/>
        <v>0</v>
      </c>
      <c r="AQ55" s="570">
        <f t="shared" si="82"/>
        <v>0</v>
      </c>
      <c r="AR55" s="570">
        <f t="shared" si="82"/>
        <v>0</v>
      </c>
      <c r="AS55" s="570">
        <f t="shared" si="82"/>
        <v>0</v>
      </c>
      <c r="AT55" s="570">
        <f t="shared" si="82"/>
        <v>0</v>
      </c>
      <c r="AU55" s="570">
        <f t="shared" si="82"/>
        <v>0</v>
      </c>
      <c r="AV55" s="570">
        <f t="shared" si="8"/>
        <v>-280507.76399999997</v>
      </c>
      <c r="AW55" s="570"/>
      <c r="AX55" s="570"/>
      <c r="AY55" s="570"/>
      <c r="AZ55" s="570"/>
      <c r="BA55" s="570"/>
      <c r="BB55" s="570"/>
      <c r="BC55" s="570"/>
      <c r="BD55" s="570"/>
      <c r="BE55" s="570"/>
      <c r="BF55" s="570"/>
      <c r="BG55" s="570"/>
      <c r="BH55" s="570"/>
      <c r="BI55" s="570"/>
      <c r="BJ55" s="570"/>
      <c r="BK55" s="570"/>
      <c r="BL55" s="570"/>
      <c r="BM55" s="570"/>
      <c r="BN55" s="570"/>
      <c r="BO55" s="570"/>
      <c r="BP55" s="570"/>
      <c r="BQ55" s="570"/>
    </row>
    <row r="56" spans="1:69" s="325" customFormat="1" ht="12.75" x14ac:dyDescent="0.2">
      <c r="A56" s="1165">
        <v>1855</v>
      </c>
      <c r="B56" s="349" t="s">
        <v>92</v>
      </c>
      <c r="C56" s="1142">
        <f>'I4 BO ASSETS'!G55</f>
        <v>0</v>
      </c>
      <c r="D56" s="570">
        <f t="shared" si="55"/>
        <v>0</v>
      </c>
      <c r="E56" s="570">
        <f t="shared" si="56"/>
        <v>0</v>
      </c>
      <c r="F56" s="570">
        <f t="shared" si="4"/>
        <v>0</v>
      </c>
      <c r="G56" s="570">
        <f t="shared" ref="G56:Z56" si="83">$D56*G630</f>
        <v>0</v>
      </c>
      <c r="H56" s="570">
        <f t="shared" si="83"/>
        <v>0</v>
      </c>
      <c r="I56" s="570">
        <f t="shared" si="83"/>
        <v>0</v>
      </c>
      <c r="J56" s="570">
        <f t="shared" si="83"/>
        <v>0</v>
      </c>
      <c r="K56" s="570">
        <f t="shared" si="83"/>
        <v>0</v>
      </c>
      <c r="L56" s="570">
        <f t="shared" si="83"/>
        <v>0</v>
      </c>
      <c r="M56" s="570">
        <f t="shared" si="83"/>
        <v>0</v>
      </c>
      <c r="N56" s="570">
        <f t="shared" si="83"/>
        <v>0</v>
      </c>
      <c r="O56" s="570">
        <f t="shared" si="83"/>
        <v>0</v>
      </c>
      <c r="P56" s="570">
        <f t="shared" si="83"/>
        <v>0</v>
      </c>
      <c r="Q56" s="570">
        <f t="shared" si="83"/>
        <v>0</v>
      </c>
      <c r="R56" s="570">
        <f t="shared" si="83"/>
        <v>0</v>
      </c>
      <c r="S56" s="570">
        <f t="shared" si="83"/>
        <v>0</v>
      </c>
      <c r="T56" s="570">
        <f t="shared" si="83"/>
        <v>0</v>
      </c>
      <c r="U56" s="570">
        <f t="shared" si="83"/>
        <v>0</v>
      </c>
      <c r="V56" s="570">
        <f t="shared" si="83"/>
        <v>0</v>
      </c>
      <c r="W56" s="570">
        <f t="shared" si="83"/>
        <v>0</v>
      </c>
      <c r="X56" s="570">
        <f t="shared" si="83"/>
        <v>0</v>
      </c>
      <c r="Y56" s="570">
        <f t="shared" si="83"/>
        <v>0</v>
      </c>
      <c r="Z56" s="570">
        <f t="shared" si="83"/>
        <v>0</v>
      </c>
      <c r="AA56" s="570">
        <f t="shared" si="6"/>
        <v>0</v>
      </c>
      <c r="AB56" s="570">
        <f t="shared" ref="AB56:AU56" si="84">$E56*AB630</f>
        <v>0</v>
      </c>
      <c r="AC56" s="570">
        <f t="shared" si="84"/>
        <v>0</v>
      </c>
      <c r="AD56" s="570">
        <f t="shared" si="84"/>
        <v>0</v>
      </c>
      <c r="AE56" s="570">
        <f t="shared" si="84"/>
        <v>0</v>
      </c>
      <c r="AF56" s="570">
        <f t="shared" si="84"/>
        <v>0</v>
      </c>
      <c r="AG56" s="570">
        <f t="shared" si="84"/>
        <v>0</v>
      </c>
      <c r="AH56" s="570">
        <f t="shared" si="84"/>
        <v>0</v>
      </c>
      <c r="AI56" s="570">
        <f t="shared" si="84"/>
        <v>0</v>
      </c>
      <c r="AJ56" s="570">
        <f t="shared" si="84"/>
        <v>0</v>
      </c>
      <c r="AK56" s="570">
        <f t="shared" si="84"/>
        <v>0</v>
      </c>
      <c r="AL56" s="570">
        <f t="shared" si="84"/>
        <v>0</v>
      </c>
      <c r="AM56" s="570">
        <f t="shared" si="84"/>
        <v>0</v>
      </c>
      <c r="AN56" s="570">
        <f t="shared" si="84"/>
        <v>0</v>
      </c>
      <c r="AO56" s="570">
        <f t="shared" si="84"/>
        <v>0</v>
      </c>
      <c r="AP56" s="570">
        <f t="shared" si="84"/>
        <v>0</v>
      </c>
      <c r="AQ56" s="570">
        <f t="shared" si="84"/>
        <v>0</v>
      </c>
      <c r="AR56" s="570">
        <f t="shared" si="84"/>
        <v>0</v>
      </c>
      <c r="AS56" s="570">
        <f t="shared" si="84"/>
        <v>0</v>
      </c>
      <c r="AT56" s="570">
        <f t="shared" si="84"/>
        <v>0</v>
      </c>
      <c r="AU56" s="570">
        <f t="shared" si="84"/>
        <v>0</v>
      </c>
      <c r="AV56" s="570">
        <f t="shared" si="8"/>
        <v>0</v>
      </c>
      <c r="AW56" s="570"/>
      <c r="AX56" s="570"/>
      <c r="AY56" s="570"/>
      <c r="AZ56" s="570"/>
      <c r="BA56" s="570"/>
      <c r="BB56" s="570"/>
      <c r="BC56" s="570"/>
      <c r="BD56" s="570"/>
      <c r="BE56" s="570"/>
      <c r="BF56" s="570"/>
      <c r="BG56" s="570"/>
      <c r="BH56" s="570"/>
      <c r="BI56" s="570"/>
      <c r="BJ56" s="570"/>
      <c r="BK56" s="570"/>
      <c r="BL56" s="570"/>
      <c r="BM56" s="570"/>
      <c r="BN56" s="570"/>
      <c r="BO56" s="570"/>
      <c r="BP56" s="570"/>
      <c r="BQ56" s="570"/>
    </row>
    <row r="57" spans="1:69" s="1167" customFormat="1" ht="12.75" x14ac:dyDescent="0.2">
      <c r="A57" s="1165">
        <v>1860</v>
      </c>
      <c r="B57" s="349" t="s">
        <v>93</v>
      </c>
      <c r="C57" s="1142">
        <f>'I4 BO ASSETS'!G56</f>
        <v>-6077.9</v>
      </c>
      <c r="D57" s="570">
        <f t="shared" si="55"/>
        <v>0</v>
      </c>
      <c r="E57" s="570">
        <f t="shared" si="56"/>
        <v>-6077.9</v>
      </c>
      <c r="F57" s="570">
        <f t="shared" si="4"/>
        <v>-6077.9</v>
      </c>
      <c r="G57" s="570">
        <f t="shared" ref="G57:Z57" si="85">$D57*G631</f>
        <v>0</v>
      </c>
      <c r="H57" s="570">
        <f t="shared" si="85"/>
        <v>0</v>
      </c>
      <c r="I57" s="570">
        <f t="shared" si="85"/>
        <v>0</v>
      </c>
      <c r="J57" s="570">
        <f t="shared" si="85"/>
        <v>0</v>
      </c>
      <c r="K57" s="570">
        <f t="shared" si="85"/>
        <v>0</v>
      </c>
      <c r="L57" s="570">
        <f t="shared" si="85"/>
        <v>0</v>
      </c>
      <c r="M57" s="570">
        <f t="shared" si="85"/>
        <v>0</v>
      </c>
      <c r="N57" s="570">
        <f t="shared" si="85"/>
        <v>0</v>
      </c>
      <c r="O57" s="570">
        <f t="shared" si="85"/>
        <v>0</v>
      </c>
      <c r="P57" s="570">
        <f t="shared" si="85"/>
        <v>0</v>
      </c>
      <c r="Q57" s="570">
        <f t="shared" si="85"/>
        <v>0</v>
      </c>
      <c r="R57" s="570">
        <f t="shared" si="85"/>
        <v>0</v>
      </c>
      <c r="S57" s="570">
        <f t="shared" si="85"/>
        <v>0</v>
      </c>
      <c r="T57" s="570">
        <f t="shared" si="85"/>
        <v>0</v>
      </c>
      <c r="U57" s="570">
        <f t="shared" si="85"/>
        <v>0</v>
      </c>
      <c r="V57" s="570">
        <f t="shared" si="85"/>
        <v>0</v>
      </c>
      <c r="W57" s="570">
        <f t="shared" si="85"/>
        <v>0</v>
      </c>
      <c r="X57" s="570">
        <f t="shared" si="85"/>
        <v>0</v>
      </c>
      <c r="Y57" s="570">
        <f t="shared" si="85"/>
        <v>0</v>
      </c>
      <c r="Z57" s="570">
        <f t="shared" si="85"/>
        <v>0</v>
      </c>
      <c r="AA57" s="570">
        <f t="shared" si="6"/>
        <v>0</v>
      </c>
      <c r="AB57" s="570">
        <f t="shared" ref="AB57:AU57" si="86">$E57*AB631</f>
        <v>-4686.5719803237935</v>
      </c>
      <c r="AC57" s="570">
        <f t="shared" si="86"/>
        <v>-1129.2306833098935</v>
      </c>
      <c r="AD57" s="570">
        <f t="shared" si="86"/>
        <v>-262.09733636631233</v>
      </c>
      <c r="AE57" s="570">
        <f t="shared" si="86"/>
        <v>0</v>
      </c>
      <c r="AF57" s="570">
        <f t="shared" si="86"/>
        <v>0</v>
      </c>
      <c r="AG57" s="570">
        <f t="shared" si="86"/>
        <v>0</v>
      </c>
      <c r="AH57" s="570">
        <f t="shared" si="86"/>
        <v>0</v>
      </c>
      <c r="AI57" s="570">
        <f t="shared" si="86"/>
        <v>0</v>
      </c>
      <c r="AJ57" s="570">
        <f t="shared" si="86"/>
        <v>0</v>
      </c>
      <c r="AK57" s="570">
        <f t="shared" si="86"/>
        <v>0</v>
      </c>
      <c r="AL57" s="570">
        <f t="shared" si="86"/>
        <v>0</v>
      </c>
      <c r="AM57" s="570">
        <f t="shared" si="86"/>
        <v>0</v>
      </c>
      <c r="AN57" s="570">
        <f t="shared" si="86"/>
        <v>0</v>
      </c>
      <c r="AO57" s="570">
        <f t="shared" si="86"/>
        <v>0</v>
      </c>
      <c r="AP57" s="570">
        <f t="shared" si="86"/>
        <v>0</v>
      </c>
      <c r="AQ57" s="570">
        <f t="shared" si="86"/>
        <v>0</v>
      </c>
      <c r="AR57" s="570">
        <f t="shared" si="86"/>
        <v>0</v>
      </c>
      <c r="AS57" s="570">
        <f t="shared" si="86"/>
        <v>0</v>
      </c>
      <c r="AT57" s="570">
        <f t="shared" si="86"/>
        <v>0</v>
      </c>
      <c r="AU57" s="570">
        <f t="shared" si="86"/>
        <v>0</v>
      </c>
      <c r="AV57" s="570">
        <f>$E57*AV631</f>
        <v>-6077.8999999999987</v>
      </c>
      <c r="AW57" s="570"/>
      <c r="AX57" s="570"/>
      <c r="AY57" s="570"/>
      <c r="AZ57" s="570"/>
      <c r="BA57" s="570"/>
      <c r="BB57" s="570"/>
      <c r="BC57" s="570"/>
      <c r="BD57" s="570"/>
      <c r="BE57" s="570"/>
      <c r="BF57" s="570"/>
      <c r="BG57" s="570"/>
      <c r="BH57" s="570"/>
      <c r="BI57" s="570"/>
      <c r="BJ57" s="570"/>
      <c r="BK57" s="570"/>
      <c r="BL57" s="570"/>
      <c r="BM57" s="570"/>
      <c r="BN57" s="570"/>
      <c r="BO57" s="570"/>
      <c r="BP57" s="570"/>
      <c r="BQ57" s="570"/>
    </row>
    <row r="58" spans="1:69" s="1184" customFormat="1" ht="12.75" x14ac:dyDescent="0.2">
      <c r="A58" s="1179"/>
      <c r="B58" s="1180" t="s">
        <v>909</v>
      </c>
      <c r="C58" s="1181">
        <f t="shared" ref="C58:AV58" si="87">SUM(C18:C57)</f>
        <v>-7268434.7949999999</v>
      </c>
      <c r="D58" s="1182">
        <f t="shared" si="87"/>
        <v>-4909033.27575</v>
      </c>
      <c r="E58" s="1182">
        <f t="shared" si="87"/>
        <v>-2359401.5192499999</v>
      </c>
      <c r="F58" s="1182">
        <f t="shared" si="87"/>
        <v>-7268434.7949999999</v>
      </c>
      <c r="G58" s="1182">
        <f t="shared" si="87"/>
        <v>-2266691.6193650211</v>
      </c>
      <c r="H58" s="1182">
        <f t="shared" si="87"/>
        <v>-903981.95997222629</v>
      </c>
      <c r="I58" s="1182">
        <f t="shared" si="87"/>
        <v>-1699655.6345639226</v>
      </c>
      <c r="J58" s="1182">
        <f t="shared" si="87"/>
        <v>0</v>
      </c>
      <c r="K58" s="1182">
        <f t="shared" si="87"/>
        <v>0</v>
      </c>
      <c r="L58" s="1182">
        <f t="shared" si="87"/>
        <v>0</v>
      </c>
      <c r="M58" s="1182">
        <f t="shared" si="87"/>
        <v>-37733.738798984137</v>
      </c>
      <c r="N58" s="1182">
        <f t="shared" si="87"/>
        <v>-217.47142330590853</v>
      </c>
      <c r="O58" s="1182">
        <f t="shared" si="87"/>
        <v>-752.85162653992518</v>
      </c>
      <c r="P58" s="1182">
        <f t="shared" si="87"/>
        <v>0</v>
      </c>
      <c r="Q58" s="1182">
        <f t="shared" si="87"/>
        <v>0</v>
      </c>
      <c r="R58" s="1182">
        <f t="shared" si="87"/>
        <v>0</v>
      </c>
      <c r="S58" s="1182">
        <f t="shared" si="87"/>
        <v>0</v>
      </c>
      <c r="T58" s="1182">
        <f t="shared" si="87"/>
        <v>0</v>
      </c>
      <c r="U58" s="1182">
        <f t="shared" si="87"/>
        <v>0</v>
      </c>
      <c r="V58" s="1182">
        <f t="shared" si="87"/>
        <v>0</v>
      </c>
      <c r="W58" s="1182">
        <f t="shared" si="87"/>
        <v>0</v>
      </c>
      <c r="X58" s="1182">
        <f t="shared" si="87"/>
        <v>0</v>
      </c>
      <c r="Y58" s="1182">
        <f t="shared" si="87"/>
        <v>0</v>
      </c>
      <c r="Z58" s="1182">
        <f t="shared" si="87"/>
        <v>0</v>
      </c>
      <c r="AA58" s="1182">
        <f t="shared" si="87"/>
        <v>-4909033.27575</v>
      </c>
      <c r="AB58" s="1182">
        <f t="shared" si="87"/>
        <v>-1997326.0328815351</v>
      </c>
      <c r="AC58" s="1182">
        <f t="shared" si="87"/>
        <v>-194935.72633553692</v>
      </c>
      <c r="AD58" s="1182">
        <f t="shared" si="87"/>
        <v>-22801.755026462721</v>
      </c>
      <c r="AE58" s="1182">
        <f t="shared" si="87"/>
        <v>0</v>
      </c>
      <c r="AF58" s="1182">
        <f t="shared" si="87"/>
        <v>0</v>
      </c>
      <c r="AG58" s="1182">
        <f t="shared" si="87"/>
        <v>0</v>
      </c>
      <c r="AH58" s="1182">
        <f t="shared" si="87"/>
        <v>-114347.44332828291</v>
      </c>
      <c r="AI58" s="1182">
        <f t="shared" si="87"/>
        <v>-16635.750699761975</v>
      </c>
      <c r="AJ58" s="1182">
        <f t="shared" si="87"/>
        <v>-13354.810978420031</v>
      </c>
      <c r="AK58" s="1182">
        <f t="shared" si="87"/>
        <v>0</v>
      </c>
      <c r="AL58" s="1182">
        <f t="shared" si="87"/>
        <v>0</v>
      </c>
      <c r="AM58" s="1182">
        <f t="shared" si="87"/>
        <v>0</v>
      </c>
      <c r="AN58" s="1182">
        <f t="shared" si="87"/>
        <v>0</v>
      </c>
      <c r="AO58" s="1182">
        <f t="shared" si="87"/>
        <v>0</v>
      </c>
      <c r="AP58" s="1182">
        <f t="shared" si="87"/>
        <v>0</v>
      </c>
      <c r="AQ58" s="1182">
        <f t="shared" si="87"/>
        <v>0</v>
      </c>
      <c r="AR58" s="1182">
        <f t="shared" si="87"/>
        <v>0</v>
      </c>
      <c r="AS58" s="1182">
        <f t="shared" si="87"/>
        <v>0</v>
      </c>
      <c r="AT58" s="1182">
        <f t="shared" si="87"/>
        <v>0</v>
      </c>
      <c r="AU58" s="1182">
        <f t="shared" si="87"/>
        <v>0</v>
      </c>
      <c r="AV58" s="1182">
        <f t="shared" si="87"/>
        <v>-2359401.5192499994</v>
      </c>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row>
    <row r="59" spans="1:69" s="325" customFormat="1" ht="12.75" x14ac:dyDescent="0.2">
      <c r="A59" s="1238" t="s">
        <v>534</v>
      </c>
      <c r="B59" s="1174"/>
      <c r="C59" s="1175"/>
      <c r="D59" s="1176"/>
      <c r="E59" s="1176"/>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row>
    <row r="60" spans="1:69" s="325" customFormat="1" ht="12.75" x14ac:dyDescent="0.2">
      <c r="A60" s="610">
        <v>1905</v>
      </c>
      <c r="B60" s="349" t="s">
        <v>282</v>
      </c>
      <c r="C60" s="1177">
        <f>'I4 BO ASSETS'!G62</f>
        <v>0</v>
      </c>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f t="shared" ref="AW60:BP60" si="88">$C60*AW634</f>
        <v>0</v>
      </c>
      <c r="AX60" s="570">
        <f t="shared" si="88"/>
        <v>0</v>
      </c>
      <c r="AY60" s="570">
        <f t="shared" si="88"/>
        <v>0</v>
      </c>
      <c r="AZ60" s="570">
        <f t="shared" si="88"/>
        <v>0</v>
      </c>
      <c r="BA60" s="570">
        <f t="shared" si="88"/>
        <v>0</v>
      </c>
      <c r="BB60" s="570">
        <f t="shared" si="88"/>
        <v>0</v>
      </c>
      <c r="BC60" s="570">
        <f t="shared" si="88"/>
        <v>0</v>
      </c>
      <c r="BD60" s="570">
        <f t="shared" si="88"/>
        <v>0</v>
      </c>
      <c r="BE60" s="570">
        <f t="shared" si="88"/>
        <v>0</v>
      </c>
      <c r="BF60" s="570">
        <f t="shared" si="88"/>
        <v>0</v>
      </c>
      <c r="BG60" s="570">
        <f t="shared" si="88"/>
        <v>0</v>
      </c>
      <c r="BH60" s="570">
        <f t="shared" si="88"/>
        <v>0</v>
      </c>
      <c r="BI60" s="570">
        <f t="shared" si="88"/>
        <v>0</v>
      </c>
      <c r="BJ60" s="570">
        <f t="shared" si="88"/>
        <v>0</v>
      </c>
      <c r="BK60" s="570">
        <f t="shared" si="88"/>
        <v>0</v>
      </c>
      <c r="BL60" s="570">
        <f t="shared" si="88"/>
        <v>0</v>
      </c>
      <c r="BM60" s="570">
        <f t="shared" si="88"/>
        <v>0</v>
      </c>
      <c r="BN60" s="570">
        <f t="shared" si="88"/>
        <v>0</v>
      </c>
      <c r="BO60" s="570">
        <f t="shared" si="88"/>
        <v>0</v>
      </c>
      <c r="BP60" s="570">
        <f t="shared" si="88"/>
        <v>0</v>
      </c>
      <c r="BQ60" s="570">
        <f>SUM(AW60:BP60)</f>
        <v>0</v>
      </c>
    </row>
    <row r="61" spans="1:69" s="325" customFormat="1" ht="12.75" x14ac:dyDescent="0.2">
      <c r="A61" s="610">
        <v>1906</v>
      </c>
      <c r="B61" s="349" t="s">
        <v>283</v>
      </c>
      <c r="C61" s="1177">
        <f>'I4 BO ASSETS'!G63</f>
        <v>0</v>
      </c>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f t="shared" ref="AW61:BP61" si="89">$C61*AW635</f>
        <v>0</v>
      </c>
      <c r="AX61" s="570">
        <f t="shared" si="89"/>
        <v>0</v>
      </c>
      <c r="AY61" s="570">
        <f t="shared" si="89"/>
        <v>0</v>
      </c>
      <c r="AZ61" s="570">
        <f t="shared" si="89"/>
        <v>0</v>
      </c>
      <c r="BA61" s="570">
        <f t="shared" si="89"/>
        <v>0</v>
      </c>
      <c r="BB61" s="570">
        <f t="shared" si="89"/>
        <v>0</v>
      </c>
      <c r="BC61" s="570">
        <f t="shared" si="89"/>
        <v>0</v>
      </c>
      <c r="BD61" s="570">
        <f t="shared" si="89"/>
        <v>0</v>
      </c>
      <c r="BE61" s="570">
        <f t="shared" si="89"/>
        <v>0</v>
      </c>
      <c r="BF61" s="570">
        <f t="shared" si="89"/>
        <v>0</v>
      </c>
      <c r="BG61" s="570">
        <f t="shared" si="89"/>
        <v>0</v>
      </c>
      <c r="BH61" s="570">
        <f t="shared" si="89"/>
        <v>0</v>
      </c>
      <c r="BI61" s="570">
        <f t="shared" si="89"/>
        <v>0</v>
      </c>
      <c r="BJ61" s="570">
        <f t="shared" si="89"/>
        <v>0</v>
      </c>
      <c r="BK61" s="570">
        <f t="shared" si="89"/>
        <v>0</v>
      </c>
      <c r="BL61" s="570">
        <f t="shared" si="89"/>
        <v>0</v>
      </c>
      <c r="BM61" s="570">
        <f t="shared" si="89"/>
        <v>0</v>
      </c>
      <c r="BN61" s="570">
        <f t="shared" si="89"/>
        <v>0</v>
      </c>
      <c r="BO61" s="570">
        <f t="shared" si="89"/>
        <v>0</v>
      </c>
      <c r="BP61" s="570">
        <f t="shared" si="89"/>
        <v>0</v>
      </c>
      <c r="BQ61" s="570">
        <f t="shared" ref="BQ61:BQ79" si="90">SUM(AW61:BP61)</f>
        <v>0</v>
      </c>
    </row>
    <row r="62" spans="1:69" s="325" customFormat="1" ht="12.75" x14ac:dyDescent="0.2">
      <c r="A62" s="610">
        <v>1908</v>
      </c>
      <c r="B62" s="349" t="s">
        <v>284</v>
      </c>
      <c r="C62" s="1177">
        <f>'I4 BO ASSETS'!G64</f>
        <v>-17242.8</v>
      </c>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f t="shared" ref="AW62:BP62" si="91">$C62*AW636</f>
        <v>-10667.411649781157</v>
      </c>
      <c r="AX62" s="570">
        <f t="shared" si="91"/>
        <v>-2453.9125926727684</v>
      </c>
      <c r="AY62" s="570">
        <f t="shared" si="91"/>
        <v>-3816.0195703085515</v>
      </c>
      <c r="AZ62" s="570">
        <f t="shared" si="91"/>
        <v>0</v>
      </c>
      <c r="BA62" s="570">
        <f t="shared" si="91"/>
        <v>0</v>
      </c>
      <c r="BB62" s="570">
        <f t="shared" si="91"/>
        <v>0</v>
      </c>
      <c r="BC62" s="570">
        <f t="shared" si="91"/>
        <v>-249.96322579900371</v>
      </c>
      <c r="BD62" s="570">
        <f t="shared" si="91"/>
        <v>-30.166610491731348</v>
      </c>
      <c r="BE62" s="570">
        <f t="shared" si="91"/>
        <v>-25.326350946785428</v>
      </c>
      <c r="BF62" s="570">
        <f t="shared" si="91"/>
        <v>0</v>
      </c>
      <c r="BG62" s="570">
        <f t="shared" si="91"/>
        <v>0</v>
      </c>
      <c r="BH62" s="570">
        <f t="shared" si="91"/>
        <v>0</v>
      </c>
      <c r="BI62" s="570">
        <f t="shared" si="91"/>
        <v>0</v>
      </c>
      <c r="BJ62" s="570">
        <f t="shared" si="91"/>
        <v>0</v>
      </c>
      <c r="BK62" s="570">
        <f t="shared" si="91"/>
        <v>0</v>
      </c>
      <c r="BL62" s="570">
        <f t="shared" si="91"/>
        <v>0</v>
      </c>
      <c r="BM62" s="570">
        <f t="shared" si="91"/>
        <v>0</v>
      </c>
      <c r="BN62" s="570">
        <f t="shared" si="91"/>
        <v>0</v>
      </c>
      <c r="BO62" s="570">
        <f t="shared" si="91"/>
        <v>0</v>
      </c>
      <c r="BP62" s="570">
        <f t="shared" si="91"/>
        <v>0</v>
      </c>
      <c r="BQ62" s="570">
        <f t="shared" si="90"/>
        <v>-17242.8</v>
      </c>
    </row>
    <row r="63" spans="1:69" s="325" customFormat="1" ht="12.75" x14ac:dyDescent="0.2">
      <c r="A63" s="610">
        <v>1910</v>
      </c>
      <c r="B63" s="349" t="s">
        <v>285</v>
      </c>
      <c r="C63" s="1177">
        <f>'I4 BO ASSETS'!G65</f>
        <v>0</v>
      </c>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f t="shared" ref="AW63:BP63" si="92">$C63*AW637</f>
        <v>0</v>
      </c>
      <c r="AX63" s="570">
        <f t="shared" si="92"/>
        <v>0</v>
      </c>
      <c r="AY63" s="570">
        <f t="shared" si="92"/>
        <v>0</v>
      </c>
      <c r="AZ63" s="570">
        <f t="shared" si="92"/>
        <v>0</v>
      </c>
      <c r="BA63" s="570">
        <f t="shared" si="92"/>
        <v>0</v>
      </c>
      <c r="BB63" s="570">
        <f t="shared" si="92"/>
        <v>0</v>
      </c>
      <c r="BC63" s="570">
        <f t="shared" si="92"/>
        <v>0</v>
      </c>
      <c r="BD63" s="570">
        <f t="shared" si="92"/>
        <v>0</v>
      </c>
      <c r="BE63" s="570">
        <f t="shared" si="92"/>
        <v>0</v>
      </c>
      <c r="BF63" s="570">
        <f t="shared" si="92"/>
        <v>0</v>
      </c>
      <c r="BG63" s="570">
        <f t="shared" si="92"/>
        <v>0</v>
      </c>
      <c r="BH63" s="570">
        <f t="shared" si="92"/>
        <v>0</v>
      </c>
      <c r="BI63" s="570">
        <f t="shared" si="92"/>
        <v>0</v>
      </c>
      <c r="BJ63" s="570">
        <f t="shared" si="92"/>
        <v>0</v>
      </c>
      <c r="BK63" s="570">
        <f t="shared" si="92"/>
        <v>0</v>
      </c>
      <c r="BL63" s="570">
        <f t="shared" si="92"/>
        <v>0</v>
      </c>
      <c r="BM63" s="570">
        <f t="shared" si="92"/>
        <v>0</v>
      </c>
      <c r="BN63" s="570">
        <f t="shared" si="92"/>
        <v>0</v>
      </c>
      <c r="BO63" s="570">
        <f t="shared" si="92"/>
        <v>0</v>
      </c>
      <c r="BP63" s="570">
        <f t="shared" si="92"/>
        <v>0</v>
      </c>
      <c r="BQ63" s="570">
        <f t="shared" si="90"/>
        <v>0</v>
      </c>
    </row>
    <row r="64" spans="1:69" s="325" customFormat="1" ht="12.75" x14ac:dyDescent="0.2">
      <c r="A64" s="610">
        <v>1915</v>
      </c>
      <c r="B64" s="349" t="s">
        <v>509</v>
      </c>
      <c r="C64" s="1177">
        <f>'I4 BO ASSETS'!G66</f>
        <v>0</v>
      </c>
      <c r="D64" s="570"/>
      <c r="E64" s="570"/>
      <c r="F64" s="570"/>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f t="shared" ref="AW64:BP64" si="93">$C64*AW638</f>
        <v>0</v>
      </c>
      <c r="AX64" s="570">
        <f t="shared" si="93"/>
        <v>0</v>
      </c>
      <c r="AY64" s="570">
        <f t="shared" si="93"/>
        <v>0</v>
      </c>
      <c r="AZ64" s="570">
        <f t="shared" si="93"/>
        <v>0</v>
      </c>
      <c r="BA64" s="570">
        <f t="shared" si="93"/>
        <v>0</v>
      </c>
      <c r="BB64" s="570">
        <f t="shared" si="93"/>
        <v>0</v>
      </c>
      <c r="BC64" s="570">
        <f t="shared" si="93"/>
        <v>0</v>
      </c>
      <c r="BD64" s="570">
        <f t="shared" si="93"/>
        <v>0</v>
      </c>
      <c r="BE64" s="570">
        <f t="shared" si="93"/>
        <v>0</v>
      </c>
      <c r="BF64" s="570">
        <f t="shared" si="93"/>
        <v>0</v>
      </c>
      <c r="BG64" s="570">
        <f t="shared" si="93"/>
        <v>0</v>
      </c>
      <c r="BH64" s="570">
        <f t="shared" si="93"/>
        <v>0</v>
      </c>
      <c r="BI64" s="570">
        <f t="shared" si="93"/>
        <v>0</v>
      </c>
      <c r="BJ64" s="570">
        <f t="shared" si="93"/>
        <v>0</v>
      </c>
      <c r="BK64" s="570">
        <f t="shared" si="93"/>
        <v>0</v>
      </c>
      <c r="BL64" s="570">
        <f t="shared" si="93"/>
        <v>0</v>
      </c>
      <c r="BM64" s="570">
        <f t="shared" si="93"/>
        <v>0</v>
      </c>
      <c r="BN64" s="570">
        <f t="shared" si="93"/>
        <v>0</v>
      </c>
      <c r="BO64" s="570">
        <f t="shared" si="93"/>
        <v>0</v>
      </c>
      <c r="BP64" s="570">
        <f t="shared" si="93"/>
        <v>0</v>
      </c>
      <c r="BQ64" s="570">
        <f t="shared" si="90"/>
        <v>0</v>
      </c>
    </row>
    <row r="65" spans="1:69" s="325" customFormat="1" ht="12.75" x14ac:dyDescent="0.2">
      <c r="A65" s="610">
        <v>1920</v>
      </c>
      <c r="B65" s="349" t="s">
        <v>510</v>
      </c>
      <c r="C65" s="1177">
        <f>'I4 BO ASSETS'!G67</f>
        <v>0</v>
      </c>
      <c r="D65" s="570"/>
      <c r="E65" s="570"/>
      <c r="F65" s="570"/>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f t="shared" ref="AW65:BP65" si="94">$C65*AW639</f>
        <v>0</v>
      </c>
      <c r="AX65" s="570">
        <f t="shared" si="94"/>
        <v>0</v>
      </c>
      <c r="AY65" s="570">
        <f t="shared" si="94"/>
        <v>0</v>
      </c>
      <c r="AZ65" s="570">
        <f t="shared" si="94"/>
        <v>0</v>
      </c>
      <c r="BA65" s="570">
        <f t="shared" si="94"/>
        <v>0</v>
      </c>
      <c r="BB65" s="570">
        <f t="shared" si="94"/>
        <v>0</v>
      </c>
      <c r="BC65" s="570">
        <f t="shared" si="94"/>
        <v>0</v>
      </c>
      <c r="BD65" s="570">
        <f t="shared" si="94"/>
        <v>0</v>
      </c>
      <c r="BE65" s="570">
        <f t="shared" si="94"/>
        <v>0</v>
      </c>
      <c r="BF65" s="570">
        <f t="shared" si="94"/>
        <v>0</v>
      </c>
      <c r="BG65" s="570">
        <f t="shared" si="94"/>
        <v>0</v>
      </c>
      <c r="BH65" s="570">
        <f t="shared" si="94"/>
        <v>0</v>
      </c>
      <c r="BI65" s="570">
        <f t="shared" si="94"/>
        <v>0</v>
      </c>
      <c r="BJ65" s="570">
        <f t="shared" si="94"/>
        <v>0</v>
      </c>
      <c r="BK65" s="570">
        <f t="shared" si="94"/>
        <v>0</v>
      </c>
      <c r="BL65" s="570">
        <f t="shared" si="94"/>
        <v>0</v>
      </c>
      <c r="BM65" s="570">
        <f t="shared" si="94"/>
        <v>0</v>
      </c>
      <c r="BN65" s="570">
        <f t="shared" si="94"/>
        <v>0</v>
      </c>
      <c r="BO65" s="570">
        <f t="shared" si="94"/>
        <v>0</v>
      </c>
      <c r="BP65" s="570">
        <f t="shared" si="94"/>
        <v>0</v>
      </c>
      <c r="BQ65" s="570">
        <f t="shared" si="90"/>
        <v>0</v>
      </c>
    </row>
    <row r="66" spans="1:69" s="325" customFormat="1" ht="12.75" x14ac:dyDescent="0.2">
      <c r="A66" s="610">
        <v>1925</v>
      </c>
      <c r="B66" s="349" t="s">
        <v>511</v>
      </c>
      <c r="C66" s="1177">
        <f>'I4 BO ASSETS'!G68</f>
        <v>0</v>
      </c>
      <c r="D66" s="570"/>
      <c r="E66" s="570"/>
      <c r="F66" s="570"/>
      <c r="G66" s="570"/>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f t="shared" ref="AW66:BP66" si="95">$C66*AW640</f>
        <v>0</v>
      </c>
      <c r="AX66" s="570">
        <f t="shared" si="95"/>
        <v>0</v>
      </c>
      <c r="AY66" s="570">
        <f t="shared" si="95"/>
        <v>0</v>
      </c>
      <c r="AZ66" s="570">
        <f t="shared" si="95"/>
        <v>0</v>
      </c>
      <c r="BA66" s="570">
        <f t="shared" si="95"/>
        <v>0</v>
      </c>
      <c r="BB66" s="570">
        <f t="shared" si="95"/>
        <v>0</v>
      </c>
      <c r="BC66" s="570">
        <f t="shared" si="95"/>
        <v>0</v>
      </c>
      <c r="BD66" s="570">
        <f t="shared" si="95"/>
        <v>0</v>
      </c>
      <c r="BE66" s="570">
        <f t="shared" si="95"/>
        <v>0</v>
      </c>
      <c r="BF66" s="570">
        <f t="shared" si="95"/>
        <v>0</v>
      </c>
      <c r="BG66" s="570">
        <f t="shared" si="95"/>
        <v>0</v>
      </c>
      <c r="BH66" s="570">
        <f t="shared" si="95"/>
        <v>0</v>
      </c>
      <c r="BI66" s="570">
        <f t="shared" si="95"/>
        <v>0</v>
      </c>
      <c r="BJ66" s="570">
        <f t="shared" si="95"/>
        <v>0</v>
      </c>
      <c r="BK66" s="570">
        <f t="shared" si="95"/>
        <v>0</v>
      </c>
      <c r="BL66" s="570">
        <f t="shared" si="95"/>
        <v>0</v>
      </c>
      <c r="BM66" s="570">
        <f t="shared" si="95"/>
        <v>0</v>
      </c>
      <c r="BN66" s="570">
        <f t="shared" si="95"/>
        <v>0</v>
      </c>
      <c r="BO66" s="570">
        <f t="shared" si="95"/>
        <v>0</v>
      </c>
      <c r="BP66" s="570">
        <f t="shared" si="95"/>
        <v>0</v>
      </c>
      <c r="BQ66" s="570">
        <f t="shared" si="90"/>
        <v>0</v>
      </c>
    </row>
    <row r="67" spans="1:69" s="325" customFormat="1" ht="12.75" x14ac:dyDescent="0.2">
      <c r="A67" s="610">
        <v>1930</v>
      </c>
      <c r="B67" s="349" t="s">
        <v>512</v>
      </c>
      <c r="C67" s="1177">
        <f>'I4 BO ASSETS'!G69</f>
        <v>0</v>
      </c>
      <c r="D67" s="570"/>
      <c r="E67" s="570"/>
      <c r="F67" s="570"/>
      <c r="G67" s="570"/>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f t="shared" ref="AW67:BP67" si="96">$C67*AW641</f>
        <v>0</v>
      </c>
      <c r="AX67" s="570">
        <f t="shared" si="96"/>
        <v>0</v>
      </c>
      <c r="AY67" s="570">
        <f t="shared" si="96"/>
        <v>0</v>
      </c>
      <c r="AZ67" s="570">
        <f t="shared" si="96"/>
        <v>0</v>
      </c>
      <c r="BA67" s="570">
        <f t="shared" si="96"/>
        <v>0</v>
      </c>
      <c r="BB67" s="570">
        <f t="shared" si="96"/>
        <v>0</v>
      </c>
      <c r="BC67" s="570">
        <f t="shared" si="96"/>
        <v>0</v>
      </c>
      <c r="BD67" s="570">
        <f t="shared" si="96"/>
        <v>0</v>
      </c>
      <c r="BE67" s="570">
        <f t="shared" si="96"/>
        <v>0</v>
      </c>
      <c r="BF67" s="570">
        <f t="shared" si="96"/>
        <v>0</v>
      </c>
      <c r="BG67" s="570">
        <f t="shared" si="96"/>
        <v>0</v>
      </c>
      <c r="BH67" s="570">
        <f t="shared" si="96"/>
        <v>0</v>
      </c>
      <c r="BI67" s="570">
        <f t="shared" si="96"/>
        <v>0</v>
      </c>
      <c r="BJ67" s="570">
        <f t="shared" si="96"/>
        <v>0</v>
      </c>
      <c r="BK67" s="570">
        <f t="shared" si="96"/>
        <v>0</v>
      </c>
      <c r="BL67" s="570">
        <f t="shared" si="96"/>
        <v>0</v>
      </c>
      <c r="BM67" s="570">
        <f t="shared" si="96"/>
        <v>0</v>
      </c>
      <c r="BN67" s="570">
        <f t="shared" si="96"/>
        <v>0</v>
      </c>
      <c r="BO67" s="570">
        <f t="shared" si="96"/>
        <v>0</v>
      </c>
      <c r="BP67" s="570">
        <f t="shared" si="96"/>
        <v>0</v>
      </c>
      <c r="BQ67" s="570">
        <f t="shared" si="90"/>
        <v>0</v>
      </c>
    </row>
    <row r="68" spans="1:69" s="325" customFormat="1" ht="12.75" x14ac:dyDescent="0.2">
      <c r="A68" s="610">
        <v>1935</v>
      </c>
      <c r="B68" s="349" t="s">
        <v>513</v>
      </c>
      <c r="C68" s="1177">
        <f>'I4 BO ASSETS'!G70</f>
        <v>0</v>
      </c>
      <c r="D68" s="570"/>
      <c r="E68" s="570"/>
      <c r="F68" s="570"/>
      <c r="G68" s="570"/>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f t="shared" ref="AW68:BP68" si="97">$C68*AW642</f>
        <v>0</v>
      </c>
      <c r="AX68" s="570">
        <f t="shared" si="97"/>
        <v>0</v>
      </c>
      <c r="AY68" s="570">
        <f t="shared" si="97"/>
        <v>0</v>
      </c>
      <c r="AZ68" s="570">
        <f t="shared" si="97"/>
        <v>0</v>
      </c>
      <c r="BA68" s="570">
        <f t="shared" si="97"/>
        <v>0</v>
      </c>
      <c r="BB68" s="570">
        <f t="shared" si="97"/>
        <v>0</v>
      </c>
      <c r="BC68" s="570">
        <f t="shared" si="97"/>
        <v>0</v>
      </c>
      <c r="BD68" s="570">
        <f t="shared" si="97"/>
        <v>0</v>
      </c>
      <c r="BE68" s="570">
        <f t="shared" si="97"/>
        <v>0</v>
      </c>
      <c r="BF68" s="570">
        <f t="shared" si="97"/>
        <v>0</v>
      </c>
      <c r="BG68" s="570">
        <f t="shared" si="97"/>
        <v>0</v>
      </c>
      <c r="BH68" s="570">
        <f t="shared" si="97"/>
        <v>0</v>
      </c>
      <c r="BI68" s="570">
        <f t="shared" si="97"/>
        <v>0</v>
      </c>
      <c r="BJ68" s="570">
        <f t="shared" si="97"/>
        <v>0</v>
      </c>
      <c r="BK68" s="570">
        <f t="shared" si="97"/>
        <v>0</v>
      </c>
      <c r="BL68" s="570">
        <f t="shared" si="97"/>
        <v>0</v>
      </c>
      <c r="BM68" s="570">
        <f t="shared" si="97"/>
        <v>0</v>
      </c>
      <c r="BN68" s="570">
        <f t="shared" si="97"/>
        <v>0</v>
      </c>
      <c r="BO68" s="570">
        <f t="shared" si="97"/>
        <v>0</v>
      </c>
      <c r="BP68" s="570">
        <f t="shared" si="97"/>
        <v>0</v>
      </c>
      <c r="BQ68" s="570">
        <f t="shared" si="90"/>
        <v>0</v>
      </c>
    </row>
    <row r="69" spans="1:69" s="325" customFormat="1" ht="12.75" x14ac:dyDescent="0.2">
      <c r="A69" s="610">
        <v>1940</v>
      </c>
      <c r="B69" s="349" t="s">
        <v>514</v>
      </c>
      <c r="C69" s="1177">
        <f>'I4 BO ASSETS'!G71</f>
        <v>0</v>
      </c>
      <c r="D69" s="570"/>
      <c r="E69" s="570"/>
      <c r="F69" s="570"/>
      <c r="G69" s="570"/>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f t="shared" ref="AW69:BP69" si="98">$C69*AW643</f>
        <v>0</v>
      </c>
      <c r="AX69" s="570">
        <f t="shared" si="98"/>
        <v>0</v>
      </c>
      <c r="AY69" s="570">
        <f t="shared" si="98"/>
        <v>0</v>
      </c>
      <c r="AZ69" s="570">
        <f t="shared" si="98"/>
        <v>0</v>
      </c>
      <c r="BA69" s="570">
        <f t="shared" si="98"/>
        <v>0</v>
      </c>
      <c r="BB69" s="570">
        <f t="shared" si="98"/>
        <v>0</v>
      </c>
      <c r="BC69" s="570">
        <f t="shared" si="98"/>
        <v>0</v>
      </c>
      <c r="BD69" s="570">
        <f t="shared" si="98"/>
        <v>0</v>
      </c>
      <c r="BE69" s="570">
        <f t="shared" si="98"/>
        <v>0</v>
      </c>
      <c r="BF69" s="570">
        <f t="shared" si="98"/>
        <v>0</v>
      </c>
      <c r="BG69" s="570">
        <f t="shared" si="98"/>
        <v>0</v>
      </c>
      <c r="BH69" s="570">
        <f t="shared" si="98"/>
        <v>0</v>
      </c>
      <c r="BI69" s="570">
        <f t="shared" si="98"/>
        <v>0</v>
      </c>
      <c r="BJ69" s="570">
        <f t="shared" si="98"/>
        <v>0</v>
      </c>
      <c r="BK69" s="570">
        <f t="shared" si="98"/>
        <v>0</v>
      </c>
      <c r="BL69" s="570">
        <f t="shared" si="98"/>
        <v>0</v>
      </c>
      <c r="BM69" s="570">
        <f t="shared" si="98"/>
        <v>0</v>
      </c>
      <c r="BN69" s="570">
        <f t="shared" si="98"/>
        <v>0</v>
      </c>
      <c r="BO69" s="570">
        <f t="shared" si="98"/>
        <v>0</v>
      </c>
      <c r="BP69" s="570">
        <f t="shared" si="98"/>
        <v>0</v>
      </c>
      <c r="BQ69" s="570">
        <f t="shared" si="90"/>
        <v>0</v>
      </c>
    </row>
    <row r="70" spans="1:69" s="325" customFormat="1" ht="12.75" x14ac:dyDescent="0.2">
      <c r="A70" s="610">
        <v>1945</v>
      </c>
      <c r="B70" s="349" t="s">
        <v>515</v>
      </c>
      <c r="C70" s="1177">
        <f>'I4 BO ASSETS'!G72</f>
        <v>0</v>
      </c>
      <c r="D70" s="570"/>
      <c r="E70" s="570"/>
      <c r="F70" s="570"/>
      <c r="G70" s="570"/>
      <c r="H70" s="570"/>
      <c r="I70" s="570"/>
      <c r="J70" s="570"/>
      <c r="K70" s="570"/>
      <c r="L70" s="570"/>
      <c r="M70" s="570"/>
      <c r="N70" s="570"/>
      <c r="O70" s="570"/>
      <c r="P70" s="570"/>
      <c r="Q70" s="570"/>
      <c r="R70" s="570"/>
      <c r="S70" s="570"/>
      <c r="T70" s="570"/>
      <c r="U70" s="570"/>
      <c r="V70" s="570"/>
      <c r="W70" s="570"/>
      <c r="X70" s="570"/>
      <c r="Y70" s="570"/>
      <c r="Z70" s="570"/>
      <c r="AA70" s="570"/>
      <c r="AB70" s="570"/>
      <c r="AC70" s="570"/>
      <c r="AD70" s="570"/>
      <c r="AE70" s="570"/>
      <c r="AF70" s="570"/>
      <c r="AG70" s="570"/>
      <c r="AH70" s="570"/>
      <c r="AI70" s="570"/>
      <c r="AJ70" s="570"/>
      <c r="AK70" s="570"/>
      <c r="AL70" s="570"/>
      <c r="AM70" s="570"/>
      <c r="AN70" s="570"/>
      <c r="AO70" s="570"/>
      <c r="AP70" s="570"/>
      <c r="AQ70" s="570"/>
      <c r="AR70" s="570"/>
      <c r="AS70" s="570"/>
      <c r="AT70" s="570"/>
      <c r="AU70" s="570"/>
      <c r="AV70" s="570"/>
      <c r="AW70" s="570">
        <f t="shared" ref="AW70:BP70" si="99">$C70*AW644</f>
        <v>0</v>
      </c>
      <c r="AX70" s="570">
        <f t="shared" si="99"/>
        <v>0</v>
      </c>
      <c r="AY70" s="570">
        <f t="shared" si="99"/>
        <v>0</v>
      </c>
      <c r="AZ70" s="570">
        <f t="shared" si="99"/>
        <v>0</v>
      </c>
      <c r="BA70" s="570">
        <f t="shared" si="99"/>
        <v>0</v>
      </c>
      <c r="BB70" s="570">
        <f t="shared" si="99"/>
        <v>0</v>
      </c>
      <c r="BC70" s="570">
        <f t="shared" si="99"/>
        <v>0</v>
      </c>
      <c r="BD70" s="570">
        <f t="shared" si="99"/>
        <v>0</v>
      </c>
      <c r="BE70" s="570">
        <f t="shared" si="99"/>
        <v>0</v>
      </c>
      <c r="BF70" s="570">
        <f t="shared" si="99"/>
        <v>0</v>
      </c>
      <c r="BG70" s="570">
        <f t="shared" si="99"/>
        <v>0</v>
      </c>
      <c r="BH70" s="570">
        <f t="shared" si="99"/>
        <v>0</v>
      </c>
      <c r="BI70" s="570">
        <f t="shared" si="99"/>
        <v>0</v>
      </c>
      <c r="BJ70" s="570">
        <f t="shared" si="99"/>
        <v>0</v>
      </c>
      <c r="BK70" s="570">
        <f t="shared" si="99"/>
        <v>0</v>
      </c>
      <c r="BL70" s="570">
        <f t="shared" si="99"/>
        <v>0</v>
      </c>
      <c r="BM70" s="570">
        <f t="shared" si="99"/>
        <v>0</v>
      </c>
      <c r="BN70" s="570">
        <f t="shared" si="99"/>
        <v>0</v>
      </c>
      <c r="BO70" s="570">
        <f t="shared" si="99"/>
        <v>0</v>
      </c>
      <c r="BP70" s="570">
        <f t="shared" si="99"/>
        <v>0</v>
      </c>
      <c r="BQ70" s="570">
        <f t="shared" si="90"/>
        <v>0</v>
      </c>
    </row>
    <row r="71" spans="1:69" s="325" customFormat="1" ht="12.75" x14ac:dyDescent="0.2">
      <c r="A71" s="610">
        <v>1950</v>
      </c>
      <c r="B71" s="349" t="s">
        <v>516</v>
      </c>
      <c r="C71" s="1177">
        <f>'I4 BO ASSETS'!G73</f>
        <v>0</v>
      </c>
      <c r="D71" s="570"/>
      <c r="E71" s="570"/>
      <c r="F71" s="570"/>
      <c r="G71" s="570"/>
      <c r="H71" s="570"/>
      <c r="I71" s="570"/>
      <c r="J71" s="570"/>
      <c r="K71" s="570"/>
      <c r="L71" s="570"/>
      <c r="M71" s="570"/>
      <c r="N71" s="570"/>
      <c r="O71" s="570"/>
      <c r="P71" s="570"/>
      <c r="Q71" s="570"/>
      <c r="R71" s="570"/>
      <c r="S71" s="570"/>
      <c r="T71" s="570"/>
      <c r="U71" s="570"/>
      <c r="V71" s="570"/>
      <c r="W71" s="570"/>
      <c r="X71" s="570"/>
      <c r="Y71" s="570"/>
      <c r="Z71" s="570"/>
      <c r="AA71" s="570"/>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f t="shared" ref="AW71:BP71" si="100">$C71*AW645</f>
        <v>0</v>
      </c>
      <c r="AX71" s="570">
        <f t="shared" si="100"/>
        <v>0</v>
      </c>
      <c r="AY71" s="570">
        <f t="shared" si="100"/>
        <v>0</v>
      </c>
      <c r="AZ71" s="570">
        <f t="shared" si="100"/>
        <v>0</v>
      </c>
      <c r="BA71" s="570">
        <f t="shared" si="100"/>
        <v>0</v>
      </c>
      <c r="BB71" s="570">
        <f t="shared" si="100"/>
        <v>0</v>
      </c>
      <c r="BC71" s="570">
        <f t="shared" si="100"/>
        <v>0</v>
      </c>
      <c r="BD71" s="570">
        <f t="shared" si="100"/>
        <v>0</v>
      </c>
      <c r="BE71" s="570">
        <f t="shared" si="100"/>
        <v>0</v>
      </c>
      <c r="BF71" s="570">
        <f t="shared" si="100"/>
        <v>0</v>
      </c>
      <c r="BG71" s="570">
        <f t="shared" si="100"/>
        <v>0</v>
      </c>
      <c r="BH71" s="570">
        <f t="shared" si="100"/>
        <v>0</v>
      </c>
      <c r="BI71" s="570">
        <f t="shared" si="100"/>
        <v>0</v>
      </c>
      <c r="BJ71" s="570">
        <f t="shared" si="100"/>
        <v>0</v>
      </c>
      <c r="BK71" s="570">
        <f t="shared" si="100"/>
        <v>0</v>
      </c>
      <c r="BL71" s="570">
        <f t="shared" si="100"/>
        <v>0</v>
      </c>
      <c r="BM71" s="570">
        <f t="shared" si="100"/>
        <v>0</v>
      </c>
      <c r="BN71" s="570">
        <f t="shared" si="100"/>
        <v>0</v>
      </c>
      <c r="BO71" s="570">
        <f t="shared" si="100"/>
        <v>0</v>
      </c>
      <c r="BP71" s="570">
        <f t="shared" si="100"/>
        <v>0</v>
      </c>
      <c r="BQ71" s="570">
        <f t="shared" si="90"/>
        <v>0</v>
      </c>
    </row>
    <row r="72" spans="1:69" s="325" customFormat="1" ht="12.75" x14ac:dyDescent="0.2">
      <c r="A72" s="610">
        <v>1955</v>
      </c>
      <c r="B72" s="349" t="s">
        <v>273</v>
      </c>
      <c r="C72" s="1177">
        <f>'I4 BO ASSETS'!G74</f>
        <v>0</v>
      </c>
      <c r="D72" s="570"/>
      <c r="E72" s="570"/>
      <c r="F72" s="570"/>
      <c r="G72" s="570"/>
      <c r="H72" s="570"/>
      <c r="I72" s="570"/>
      <c r="J72" s="570"/>
      <c r="K72" s="570"/>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f t="shared" ref="AW72:BP72" si="101">$C72*AW646</f>
        <v>0</v>
      </c>
      <c r="AX72" s="570">
        <f t="shared" si="101"/>
        <v>0</v>
      </c>
      <c r="AY72" s="570">
        <f t="shared" si="101"/>
        <v>0</v>
      </c>
      <c r="AZ72" s="570">
        <f t="shared" si="101"/>
        <v>0</v>
      </c>
      <c r="BA72" s="570">
        <f t="shared" si="101"/>
        <v>0</v>
      </c>
      <c r="BB72" s="570">
        <f t="shared" si="101"/>
        <v>0</v>
      </c>
      <c r="BC72" s="570">
        <f t="shared" si="101"/>
        <v>0</v>
      </c>
      <c r="BD72" s="570">
        <f t="shared" si="101"/>
        <v>0</v>
      </c>
      <c r="BE72" s="570">
        <f t="shared" si="101"/>
        <v>0</v>
      </c>
      <c r="BF72" s="570">
        <f t="shared" si="101"/>
        <v>0</v>
      </c>
      <c r="BG72" s="570">
        <f t="shared" si="101"/>
        <v>0</v>
      </c>
      <c r="BH72" s="570">
        <f t="shared" si="101"/>
        <v>0</v>
      </c>
      <c r="BI72" s="570">
        <f t="shared" si="101"/>
        <v>0</v>
      </c>
      <c r="BJ72" s="570">
        <f t="shared" si="101"/>
        <v>0</v>
      </c>
      <c r="BK72" s="570">
        <f t="shared" si="101"/>
        <v>0</v>
      </c>
      <c r="BL72" s="570">
        <f t="shared" si="101"/>
        <v>0</v>
      </c>
      <c r="BM72" s="570">
        <f t="shared" si="101"/>
        <v>0</v>
      </c>
      <c r="BN72" s="570">
        <f t="shared" si="101"/>
        <v>0</v>
      </c>
      <c r="BO72" s="570">
        <f t="shared" si="101"/>
        <v>0</v>
      </c>
      <c r="BP72" s="570">
        <f t="shared" si="101"/>
        <v>0</v>
      </c>
      <c r="BQ72" s="570">
        <f t="shared" si="90"/>
        <v>0</v>
      </c>
    </row>
    <row r="73" spans="1:69" s="325" customFormat="1" ht="12.75" x14ac:dyDescent="0.2">
      <c r="A73" s="610">
        <v>1960</v>
      </c>
      <c r="B73" s="349" t="s">
        <v>274</v>
      </c>
      <c r="C73" s="1177">
        <f>'I4 BO ASSETS'!G75</f>
        <v>0</v>
      </c>
      <c r="D73" s="570"/>
      <c r="E73" s="570"/>
      <c r="F73" s="570"/>
      <c r="G73" s="570"/>
      <c r="H73" s="570"/>
      <c r="I73" s="570"/>
      <c r="J73" s="570"/>
      <c r="K73" s="570"/>
      <c r="L73" s="570"/>
      <c r="M73" s="570"/>
      <c r="N73" s="570"/>
      <c r="O73" s="570"/>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570"/>
      <c r="AR73" s="570"/>
      <c r="AS73" s="570"/>
      <c r="AT73" s="570"/>
      <c r="AU73" s="570"/>
      <c r="AV73" s="570"/>
      <c r="AW73" s="570">
        <f t="shared" ref="AW73:BP73" si="102">$C73*AW647</f>
        <v>0</v>
      </c>
      <c r="AX73" s="570">
        <f t="shared" si="102"/>
        <v>0</v>
      </c>
      <c r="AY73" s="570">
        <f t="shared" si="102"/>
        <v>0</v>
      </c>
      <c r="AZ73" s="570">
        <f t="shared" si="102"/>
        <v>0</v>
      </c>
      <c r="BA73" s="570">
        <f t="shared" si="102"/>
        <v>0</v>
      </c>
      <c r="BB73" s="570">
        <f t="shared" si="102"/>
        <v>0</v>
      </c>
      <c r="BC73" s="570">
        <f t="shared" si="102"/>
        <v>0</v>
      </c>
      <c r="BD73" s="570">
        <f t="shared" si="102"/>
        <v>0</v>
      </c>
      <c r="BE73" s="570">
        <f t="shared" si="102"/>
        <v>0</v>
      </c>
      <c r="BF73" s="570">
        <f t="shared" si="102"/>
        <v>0</v>
      </c>
      <c r="BG73" s="570">
        <f t="shared" si="102"/>
        <v>0</v>
      </c>
      <c r="BH73" s="570">
        <f t="shared" si="102"/>
        <v>0</v>
      </c>
      <c r="BI73" s="570">
        <f t="shared" si="102"/>
        <v>0</v>
      </c>
      <c r="BJ73" s="570">
        <f t="shared" si="102"/>
        <v>0</v>
      </c>
      <c r="BK73" s="570">
        <f t="shared" si="102"/>
        <v>0</v>
      </c>
      <c r="BL73" s="570">
        <f t="shared" si="102"/>
        <v>0</v>
      </c>
      <c r="BM73" s="570">
        <f t="shared" si="102"/>
        <v>0</v>
      </c>
      <c r="BN73" s="570">
        <f t="shared" si="102"/>
        <v>0</v>
      </c>
      <c r="BO73" s="570">
        <f t="shared" si="102"/>
        <v>0</v>
      </c>
      <c r="BP73" s="570">
        <f t="shared" si="102"/>
        <v>0</v>
      </c>
      <c r="BQ73" s="570">
        <f t="shared" si="90"/>
        <v>0</v>
      </c>
    </row>
    <row r="74" spans="1:69" s="325" customFormat="1" ht="25.5" x14ac:dyDescent="0.2">
      <c r="A74" s="610">
        <v>1970</v>
      </c>
      <c r="B74" s="349" t="s">
        <v>276</v>
      </c>
      <c r="C74" s="1177">
        <f>'I4 BO ASSETS'!G76</f>
        <v>0</v>
      </c>
      <c r="D74" s="570"/>
      <c r="E74" s="570"/>
      <c r="F74" s="570"/>
      <c r="G74" s="570"/>
      <c r="H74" s="570"/>
      <c r="I74" s="570"/>
      <c r="J74" s="570"/>
      <c r="K74" s="570"/>
      <c r="L74" s="570"/>
      <c r="M74" s="570"/>
      <c r="N74" s="570"/>
      <c r="O74" s="570"/>
      <c r="P74" s="570"/>
      <c r="Q74" s="570"/>
      <c r="R74" s="570"/>
      <c r="S74" s="570"/>
      <c r="T74" s="570"/>
      <c r="U74" s="570"/>
      <c r="V74" s="570"/>
      <c r="W74" s="570"/>
      <c r="X74" s="570"/>
      <c r="Y74" s="570"/>
      <c r="Z74" s="570"/>
      <c r="AA74" s="570"/>
      <c r="AB74" s="570"/>
      <c r="AC74" s="570"/>
      <c r="AD74" s="570"/>
      <c r="AE74" s="570"/>
      <c r="AF74" s="570"/>
      <c r="AG74" s="570"/>
      <c r="AH74" s="570"/>
      <c r="AI74" s="570"/>
      <c r="AJ74" s="570"/>
      <c r="AK74" s="570"/>
      <c r="AL74" s="570"/>
      <c r="AM74" s="570"/>
      <c r="AN74" s="570"/>
      <c r="AO74" s="570"/>
      <c r="AP74" s="570"/>
      <c r="AQ74" s="570"/>
      <c r="AR74" s="570"/>
      <c r="AS74" s="570"/>
      <c r="AT74" s="570"/>
      <c r="AU74" s="570"/>
      <c r="AV74" s="570"/>
      <c r="AW74" s="570">
        <f t="shared" ref="AW74:BP74" si="103">$C74*AW648</f>
        <v>0</v>
      </c>
      <c r="AX74" s="570">
        <f t="shared" si="103"/>
        <v>0</v>
      </c>
      <c r="AY74" s="570">
        <f t="shared" si="103"/>
        <v>0</v>
      </c>
      <c r="AZ74" s="570">
        <f t="shared" si="103"/>
        <v>0</v>
      </c>
      <c r="BA74" s="570">
        <f t="shared" si="103"/>
        <v>0</v>
      </c>
      <c r="BB74" s="570">
        <f t="shared" si="103"/>
        <v>0</v>
      </c>
      <c r="BC74" s="570">
        <f t="shared" si="103"/>
        <v>0</v>
      </c>
      <c r="BD74" s="570">
        <f t="shared" si="103"/>
        <v>0</v>
      </c>
      <c r="BE74" s="570">
        <f t="shared" si="103"/>
        <v>0</v>
      </c>
      <c r="BF74" s="570">
        <f t="shared" si="103"/>
        <v>0</v>
      </c>
      <c r="BG74" s="570">
        <f t="shared" si="103"/>
        <v>0</v>
      </c>
      <c r="BH74" s="570">
        <f t="shared" si="103"/>
        <v>0</v>
      </c>
      <c r="BI74" s="570">
        <f t="shared" si="103"/>
        <v>0</v>
      </c>
      <c r="BJ74" s="570">
        <f t="shared" si="103"/>
        <v>0</v>
      </c>
      <c r="BK74" s="570">
        <f t="shared" si="103"/>
        <v>0</v>
      </c>
      <c r="BL74" s="570">
        <f t="shared" si="103"/>
        <v>0</v>
      </c>
      <c r="BM74" s="570">
        <f t="shared" si="103"/>
        <v>0</v>
      </c>
      <c r="BN74" s="570">
        <f t="shared" si="103"/>
        <v>0</v>
      </c>
      <c r="BO74" s="570">
        <f t="shared" si="103"/>
        <v>0</v>
      </c>
      <c r="BP74" s="570">
        <f t="shared" si="103"/>
        <v>0</v>
      </c>
      <c r="BQ74" s="570">
        <f t="shared" si="90"/>
        <v>0</v>
      </c>
    </row>
    <row r="75" spans="1:69" s="325" customFormat="1" ht="25.5" x14ac:dyDescent="0.2">
      <c r="A75" s="610">
        <v>1975</v>
      </c>
      <c r="B75" s="349" t="s">
        <v>1547</v>
      </c>
      <c r="C75" s="1177">
        <f>'I4 BO ASSETS'!G77</f>
        <v>0</v>
      </c>
      <c r="D75" s="570"/>
      <c r="E75" s="570"/>
      <c r="F75" s="570"/>
      <c r="G75" s="570"/>
      <c r="H75" s="570"/>
      <c r="I75" s="570"/>
      <c r="J75" s="570"/>
      <c r="K75" s="570"/>
      <c r="L75" s="570"/>
      <c r="M75" s="570"/>
      <c r="N75" s="570"/>
      <c r="O75" s="570"/>
      <c r="P75" s="570"/>
      <c r="Q75" s="570"/>
      <c r="R75" s="570"/>
      <c r="S75" s="570"/>
      <c r="T75" s="570"/>
      <c r="U75" s="570"/>
      <c r="V75" s="570"/>
      <c r="W75" s="570"/>
      <c r="X75" s="570"/>
      <c r="Y75" s="570"/>
      <c r="Z75" s="570"/>
      <c r="AA75" s="570"/>
      <c r="AB75" s="570"/>
      <c r="AC75" s="570"/>
      <c r="AD75" s="570"/>
      <c r="AE75" s="570"/>
      <c r="AF75" s="570"/>
      <c r="AG75" s="570"/>
      <c r="AH75" s="570"/>
      <c r="AI75" s="570"/>
      <c r="AJ75" s="570"/>
      <c r="AK75" s="570"/>
      <c r="AL75" s="570"/>
      <c r="AM75" s="570"/>
      <c r="AN75" s="570"/>
      <c r="AO75" s="570"/>
      <c r="AP75" s="570"/>
      <c r="AQ75" s="570"/>
      <c r="AR75" s="570"/>
      <c r="AS75" s="570"/>
      <c r="AT75" s="570"/>
      <c r="AU75" s="570"/>
      <c r="AV75" s="570"/>
      <c r="AW75" s="570">
        <f t="shared" ref="AW75:BP75" si="104">$C75*AW649</f>
        <v>0</v>
      </c>
      <c r="AX75" s="570">
        <f t="shared" si="104"/>
        <v>0</v>
      </c>
      <c r="AY75" s="570">
        <f t="shared" si="104"/>
        <v>0</v>
      </c>
      <c r="AZ75" s="570">
        <f t="shared" si="104"/>
        <v>0</v>
      </c>
      <c r="BA75" s="570">
        <f t="shared" si="104"/>
        <v>0</v>
      </c>
      <c r="BB75" s="570">
        <f t="shared" si="104"/>
        <v>0</v>
      </c>
      <c r="BC75" s="570">
        <f t="shared" si="104"/>
        <v>0</v>
      </c>
      <c r="BD75" s="570">
        <f t="shared" si="104"/>
        <v>0</v>
      </c>
      <c r="BE75" s="570">
        <f t="shared" si="104"/>
        <v>0</v>
      </c>
      <c r="BF75" s="570">
        <f t="shared" si="104"/>
        <v>0</v>
      </c>
      <c r="BG75" s="570">
        <f t="shared" si="104"/>
        <v>0</v>
      </c>
      <c r="BH75" s="570">
        <f t="shared" si="104"/>
        <v>0</v>
      </c>
      <c r="BI75" s="570">
        <f t="shared" si="104"/>
        <v>0</v>
      </c>
      <c r="BJ75" s="570">
        <f t="shared" si="104"/>
        <v>0</v>
      </c>
      <c r="BK75" s="570">
        <f t="shared" si="104"/>
        <v>0</v>
      </c>
      <c r="BL75" s="570">
        <f t="shared" si="104"/>
        <v>0</v>
      </c>
      <c r="BM75" s="570">
        <f t="shared" si="104"/>
        <v>0</v>
      </c>
      <c r="BN75" s="570">
        <f t="shared" si="104"/>
        <v>0</v>
      </c>
      <c r="BO75" s="570">
        <f t="shared" si="104"/>
        <v>0</v>
      </c>
      <c r="BP75" s="570">
        <f t="shared" si="104"/>
        <v>0</v>
      </c>
      <c r="BQ75" s="570">
        <f t="shared" si="90"/>
        <v>0</v>
      </c>
    </row>
    <row r="76" spans="1:69" s="325" customFormat="1" ht="12.75" x14ac:dyDescent="0.2">
      <c r="A76" s="610">
        <v>1980</v>
      </c>
      <c r="B76" s="349" t="s">
        <v>1041</v>
      </c>
      <c r="C76" s="1177">
        <f>'I4 BO ASSETS'!G78</f>
        <v>-16461.87</v>
      </c>
      <c r="D76" s="570"/>
      <c r="E76" s="570"/>
      <c r="F76" s="570"/>
      <c r="G76" s="570"/>
      <c r="H76" s="570"/>
      <c r="I76" s="570"/>
      <c r="J76" s="570"/>
      <c r="K76" s="570"/>
      <c r="L76" s="570"/>
      <c r="M76" s="570"/>
      <c r="N76" s="570"/>
      <c r="O76" s="570"/>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570"/>
      <c r="AR76" s="570"/>
      <c r="AS76" s="570"/>
      <c r="AT76" s="570"/>
      <c r="AU76" s="570"/>
      <c r="AV76" s="570"/>
      <c r="AW76" s="570">
        <f t="shared" ref="AW76:BP76" si="105">$C76*AW650</f>
        <v>-10184.282356414442</v>
      </c>
      <c r="AX76" s="570">
        <f t="shared" si="105"/>
        <v>-2342.7743807236684</v>
      </c>
      <c r="AY76" s="570">
        <f t="shared" si="105"/>
        <v>-3643.1912499057712</v>
      </c>
      <c r="AZ76" s="570">
        <f t="shared" si="105"/>
        <v>0</v>
      </c>
      <c r="BA76" s="570">
        <f t="shared" si="105"/>
        <v>0</v>
      </c>
      <c r="BB76" s="570">
        <f t="shared" si="105"/>
        <v>0</v>
      </c>
      <c r="BC76" s="570">
        <f t="shared" si="105"/>
        <v>-238.64233928850564</v>
      </c>
      <c r="BD76" s="570">
        <f t="shared" si="105"/>
        <v>-28.800358425285772</v>
      </c>
      <c r="BE76" s="570">
        <f t="shared" si="105"/>
        <v>-24.179315242324833</v>
      </c>
      <c r="BF76" s="570">
        <f t="shared" si="105"/>
        <v>0</v>
      </c>
      <c r="BG76" s="570">
        <f t="shared" si="105"/>
        <v>0</v>
      </c>
      <c r="BH76" s="570">
        <f t="shared" si="105"/>
        <v>0</v>
      </c>
      <c r="BI76" s="570">
        <f t="shared" si="105"/>
        <v>0</v>
      </c>
      <c r="BJ76" s="570">
        <f t="shared" si="105"/>
        <v>0</v>
      </c>
      <c r="BK76" s="570">
        <f t="shared" si="105"/>
        <v>0</v>
      </c>
      <c r="BL76" s="570">
        <f t="shared" si="105"/>
        <v>0</v>
      </c>
      <c r="BM76" s="570">
        <f t="shared" si="105"/>
        <v>0</v>
      </c>
      <c r="BN76" s="570">
        <f t="shared" si="105"/>
        <v>0</v>
      </c>
      <c r="BO76" s="570">
        <f t="shared" si="105"/>
        <v>0</v>
      </c>
      <c r="BP76" s="570">
        <f t="shared" si="105"/>
        <v>0</v>
      </c>
      <c r="BQ76" s="570">
        <f t="shared" si="90"/>
        <v>-16461.87</v>
      </c>
    </row>
    <row r="77" spans="1:69" s="325" customFormat="1" ht="12.75" x14ac:dyDescent="0.2">
      <c r="A77" s="610">
        <v>1990</v>
      </c>
      <c r="B77" s="349" t="s">
        <v>1043</v>
      </c>
      <c r="C77" s="1177">
        <f>'I4 BO ASSETS'!G79</f>
        <v>0</v>
      </c>
      <c r="D77" s="570"/>
      <c r="E77" s="570"/>
      <c r="F77" s="570"/>
      <c r="G77" s="570"/>
      <c r="H77" s="570"/>
      <c r="I77" s="570"/>
      <c r="J77" s="570"/>
      <c r="K77" s="570"/>
      <c r="L77" s="570"/>
      <c r="M77" s="570"/>
      <c r="N77" s="570"/>
      <c r="O77" s="570"/>
      <c r="P77" s="570"/>
      <c r="Q77" s="570"/>
      <c r="R77" s="570"/>
      <c r="S77" s="570"/>
      <c r="T77" s="570"/>
      <c r="U77" s="570"/>
      <c r="V77" s="570"/>
      <c r="W77" s="570"/>
      <c r="X77" s="570"/>
      <c r="Y77" s="570"/>
      <c r="Z77" s="570"/>
      <c r="AA77" s="570"/>
      <c r="AB77" s="570"/>
      <c r="AC77" s="570"/>
      <c r="AD77" s="570"/>
      <c r="AE77" s="570"/>
      <c r="AF77" s="570"/>
      <c r="AG77" s="570"/>
      <c r="AH77" s="570"/>
      <c r="AI77" s="570"/>
      <c r="AJ77" s="570"/>
      <c r="AK77" s="570"/>
      <c r="AL77" s="570"/>
      <c r="AM77" s="570"/>
      <c r="AN77" s="570"/>
      <c r="AO77" s="570"/>
      <c r="AP77" s="570"/>
      <c r="AQ77" s="570"/>
      <c r="AR77" s="570"/>
      <c r="AS77" s="570"/>
      <c r="AT77" s="570"/>
      <c r="AU77" s="570"/>
      <c r="AV77" s="570"/>
      <c r="AW77" s="570">
        <f t="shared" ref="AW77:BP77" si="106">$C77*AW651</f>
        <v>0</v>
      </c>
      <c r="AX77" s="570">
        <f t="shared" si="106"/>
        <v>0</v>
      </c>
      <c r="AY77" s="570">
        <f t="shared" si="106"/>
        <v>0</v>
      </c>
      <c r="AZ77" s="570">
        <f t="shared" si="106"/>
        <v>0</v>
      </c>
      <c r="BA77" s="570">
        <f t="shared" si="106"/>
        <v>0</v>
      </c>
      <c r="BB77" s="570">
        <f t="shared" si="106"/>
        <v>0</v>
      </c>
      <c r="BC77" s="570">
        <f t="shared" si="106"/>
        <v>0</v>
      </c>
      <c r="BD77" s="570">
        <f t="shared" si="106"/>
        <v>0</v>
      </c>
      <c r="BE77" s="570">
        <f t="shared" si="106"/>
        <v>0</v>
      </c>
      <c r="BF77" s="570">
        <f t="shared" si="106"/>
        <v>0</v>
      </c>
      <c r="BG77" s="570">
        <f t="shared" si="106"/>
        <v>0</v>
      </c>
      <c r="BH77" s="570">
        <f t="shared" si="106"/>
        <v>0</v>
      </c>
      <c r="BI77" s="570">
        <f t="shared" si="106"/>
        <v>0</v>
      </c>
      <c r="BJ77" s="570">
        <f t="shared" si="106"/>
        <v>0</v>
      </c>
      <c r="BK77" s="570">
        <f t="shared" si="106"/>
        <v>0</v>
      </c>
      <c r="BL77" s="570">
        <f t="shared" si="106"/>
        <v>0</v>
      </c>
      <c r="BM77" s="570">
        <f t="shared" si="106"/>
        <v>0</v>
      </c>
      <c r="BN77" s="570">
        <f t="shared" si="106"/>
        <v>0</v>
      </c>
      <c r="BO77" s="570">
        <f t="shared" si="106"/>
        <v>0</v>
      </c>
      <c r="BP77" s="570">
        <f t="shared" si="106"/>
        <v>0</v>
      </c>
      <c r="BQ77" s="570">
        <f t="shared" si="90"/>
        <v>0</v>
      </c>
    </row>
    <row r="78" spans="1:69" s="325" customFormat="1" ht="12.75" x14ac:dyDescent="0.2">
      <c r="A78" s="610">
        <v>2005</v>
      </c>
      <c r="B78" s="349" t="s">
        <v>1045</v>
      </c>
      <c r="C78" s="1177">
        <f>'I4 BO ASSETS'!G80</f>
        <v>0</v>
      </c>
      <c r="D78" s="570"/>
      <c r="E78" s="570"/>
      <c r="F78" s="570"/>
      <c r="G78" s="570"/>
      <c r="H78" s="570"/>
      <c r="I78" s="570"/>
      <c r="J78" s="570"/>
      <c r="K78" s="570"/>
      <c r="L78" s="570"/>
      <c r="M78" s="570"/>
      <c r="N78" s="570"/>
      <c r="O78" s="570"/>
      <c r="P78" s="570"/>
      <c r="Q78" s="570"/>
      <c r="R78" s="570"/>
      <c r="S78" s="570"/>
      <c r="T78" s="570"/>
      <c r="U78" s="570"/>
      <c r="V78" s="570"/>
      <c r="W78" s="570"/>
      <c r="X78" s="570"/>
      <c r="Y78" s="570"/>
      <c r="Z78" s="570"/>
      <c r="AA78" s="570"/>
      <c r="AB78" s="570"/>
      <c r="AC78" s="570"/>
      <c r="AD78" s="570"/>
      <c r="AE78" s="570"/>
      <c r="AF78" s="570"/>
      <c r="AG78" s="570"/>
      <c r="AH78" s="570"/>
      <c r="AI78" s="570"/>
      <c r="AJ78" s="570"/>
      <c r="AK78" s="570"/>
      <c r="AL78" s="570"/>
      <c r="AM78" s="570"/>
      <c r="AN78" s="570"/>
      <c r="AO78" s="570"/>
      <c r="AP78" s="570"/>
      <c r="AQ78" s="570"/>
      <c r="AR78" s="570"/>
      <c r="AS78" s="570"/>
      <c r="AT78" s="570"/>
      <c r="AU78" s="570"/>
      <c r="AV78" s="570"/>
      <c r="AW78" s="570">
        <f t="shared" ref="AW78:BP78" si="107">$C78*AW652</f>
        <v>0</v>
      </c>
      <c r="AX78" s="570">
        <f t="shared" si="107"/>
        <v>0</v>
      </c>
      <c r="AY78" s="570">
        <f t="shared" si="107"/>
        <v>0</v>
      </c>
      <c r="AZ78" s="570">
        <f t="shared" si="107"/>
        <v>0</v>
      </c>
      <c r="BA78" s="570">
        <f t="shared" si="107"/>
        <v>0</v>
      </c>
      <c r="BB78" s="570">
        <f t="shared" si="107"/>
        <v>0</v>
      </c>
      <c r="BC78" s="570">
        <f t="shared" si="107"/>
        <v>0</v>
      </c>
      <c r="BD78" s="570">
        <f t="shared" si="107"/>
        <v>0</v>
      </c>
      <c r="BE78" s="570">
        <f t="shared" si="107"/>
        <v>0</v>
      </c>
      <c r="BF78" s="570">
        <f t="shared" si="107"/>
        <v>0</v>
      </c>
      <c r="BG78" s="570">
        <f t="shared" si="107"/>
        <v>0</v>
      </c>
      <c r="BH78" s="570">
        <f t="shared" si="107"/>
        <v>0</v>
      </c>
      <c r="BI78" s="570">
        <f t="shared" si="107"/>
        <v>0</v>
      </c>
      <c r="BJ78" s="570">
        <f t="shared" si="107"/>
        <v>0</v>
      </c>
      <c r="BK78" s="570">
        <f t="shared" si="107"/>
        <v>0</v>
      </c>
      <c r="BL78" s="570">
        <f t="shared" si="107"/>
        <v>0</v>
      </c>
      <c r="BM78" s="570">
        <f t="shared" si="107"/>
        <v>0</v>
      </c>
      <c r="BN78" s="570">
        <f t="shared" si="107"/>
        <v>0</v>
      </c>
      <c r="BO78" s="570">
        <f t="shared" si="107"/>
        <v>0</v>
      </c>
      <c r="BP78" s="570">
        <f t="shared" si="107"/>
        <v>0</v>
      </c>
      <c r="BQ78" s="570">
        <f t="shared" si="90"/>
        <v>0</v>
      </c>
    </row>
    <row r="79" spans="1:69" s="1167" customFormat="1" ht="12.75" x14ac:dyDescent="0.2">
      <c r="A79" s="614">
        <v>2010</v>
      </c>
      <c r="B79" s="613" t="s">
        <v>1046</v>
      </c>
      <c r="C79" s="1177">
        <f>'I4 BO ASSETS'!G81</f>
        <v>0</v>
      </c>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57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570">
        <f t="shared" ref="AW79:BP79" si="108">$C79*AW653</f>
        <v>0</v>
      </c>
      <c r="AX79" s="570">
        <f t="shared" si="108"/>
        <v>0</v>
      </c>
      <c r="AY79" s="570">
        <f t="shared" si="108"/>
        <v>0</v>
      </c>
      <c r="AZ79" s="570">
        <f t="shared" si="108"/>
        <v>0</v>
      </c>
      <c r="BA79" s="570">
        <f t="shared" si="108"/>
        <v>0</v>
      </c>
      <c r="BB79" s="570">
        <f t="shared" si="108"/>
        <v>0</v>
      </c>
      <c r="BC79" s="570">
        <f t="shared" si="108"/>
        <v>0</v>
      </c>
      <c r="BD79" s="570">
        <f t="shared" si="108"/>
        <v>0</v>
      </c>
      <c r="BE79" s="570">
        <f t="shared" si="108"/>
        <v>0</v>
      </c>
      <c r="BF79" s="570">
        <f t="shared" si="108"/>
        <v>0</v>
      </c>
      <c r="BG79" s="570">
        <f t="shared" si="108"/>
        <v>0</v>
      </c>
      <c r="BH79" s="570">
        <f t="shared" si="108"/>
        <v>0</v>
      </c>
      <c r="BI79" s="570">
        <f t="shared" si="108"/>
        <v>0</v>
      </c>
      <c r="BJ79" s="570">
        <f t="shared" si="108"/>
        <v>0</v>
      </c>
      <c r="BK79" s="570">
        <f t="shared" si="108"/>
        <v>0</v>
      </c>
      <c r="BL79" s="570">
        <f t="shared" si="108"/>
        <v>0</v>
      </c>
      <c r="BM79" s="570">
        <f t="shared" si="108"/>
        <v>0</v>
      </c>
      <c r="BN79" s="570">
        <f t="shared" si="108"/>
        <v>0</v>
      </c>
      <c r="BO79" s="570">
        <f t="shared" si="108"/>
        <v>0</v>
      </c>
      <c r="BP79" s="570">
        <f t="shared" si="108"/>
        <v>0</v>
      </c>
      <c r="BQ79" s="570">
        <f t="shared" si="90"/>
        <v>0</v>
      </c>
    </row>
    <row r="80" spans="1:69" s="1173" customFormat="1" ht="12.75" x14ac:dyDescent="0.2">
      <c r="A80" s="1168"/>
      <c r="B80" s="1169" t="s">
        <v>909</v>
      </c>
      <c r="C80" s="1170">
        <f>SUM(C60:C79)</f>
        <v>-33704.67</v>
      </c>
      <c r="D80" s="1171"/>
      <c r="E80" s="1171"/>
      <c r="F80" s="1172"/>
      <c r="G80" s="1171"/>
      <c r="H80" s="1171"/>
      <c r="I80" s="1171"/>
      <c r="J80" s="1171"/>
      <c r="K80" s="1171"/>
      <c r="L80" s="1171"/>
      <c r="M80" s="1171"/>
      <c r="N80" s="1171"/>
      <c r="O80" s="1171"/>
      <c r="P80" s="1171"/>
      <c r="Q80" s="1171"/>
      <c r="R80" s="1171"/>
      <c r="S80" s="1171"/>
      <c r="T80" s="1171"/>
      <c r="U80" s="1171"/>
      <c r="V80" s="1171"/>
      <c r="W80" s="1171"/>
      <c r="X80" s="1171"/>
      <c r="Y80" s="1171"/>
      <c r="Z80" s="1171"/>
      <c r="AA80" s="1171"/>
      <c r="AB80" s="1171"/>
      <c r="AC80" s="1171"/>
      <c r="AD80" s="1171"/>
      <c r="AE80" s="1171"/>
      <c r="AF80" s="1171"/>
      <c r="AG80" s="1171"/>
      <c r="AH80" s="1171"/>
      <c r="AI80" s="1171"/>
      <c r="AJ80" s="1171"/>
      <c r="AK80" s="1171"/>
      <c r="AL80" s="1171"/>
      <c r="AM80" s="1171"/>
      <c r="AN80" s="1171"/>
      <c r="AO80" s="1171"/>
      <c r="AP80" s="1171"/>
      <c r="AQ80" s="1171"/>
      <c r="AR80" s="1171"/>
      <c r="AS80" s="1171"/>
      <c r="AT80" s="1171"/>
      <c r="AU80" s="1171"/>
      <c r="AV80" s="1171"/>
      <c r="AW80" s="1171">
        <f>SUM(AW60:AW79)</f>
        <v>-20851.694006195597</v>
      </c>
      <c r="AX80" s="1171">
        <f>SUM(AX60:AX79)</f>
        <v>-4796.6869733964368</v>
      </c>
      <c r="AY80" s="1171">
        <f t="shared" ref="AY80:BQ80" si="109">SUM(AY60:AY79)</f>
        <v>-7459.2108202143227</v>
      </c>
      <c r="AZ80" s="1171">
        <f t="shared" si="109"/>
        <v>0</v>
      </c>
      <c r="BA80" s="1171">
        <f t="shared" si="109"/>
        <v>0</v>
      </c>
      <c r="BB80" s="1171">
        <f t="shared" si="109"/>
        <v>0</v>
      </c>
      <c r="BC80" s="1171">
        <f t="shared" si="109"/>
        <v>-488.60556508750938</v>
      </c>
      <c r="BD80" s="1171">
        <f t="shared" si="109"/>
        <v>-58.96696891701712</v>
      </c>
      <c r="BE80" s="1171">
        <f t="shared" si="109"/>
        <v>-49.505666189110258</v>
      </c>
      <c r="BF80" s="1171">
        <f t="shared" si="109"/>
        <v>0</v>
      </c>
      <c r="BG80" s="1171">
        <f t="shared" si="109"/>
        <v>0</v>
      </c>
      <c r="BH80" s="1171">
        <f t="shared" si="109"/>
        <v>0</v>
      </c>
      <c r="BI80" s="1171">
        <f t="shared" si="109"/>
        <v>0</v>
      </c>
      <c r="BJ80" s="1171">
        <f t="shared" si="109"/>
        <v>0</v>
      </c>
      <c r="BK80" s="1171">
        <f t="shared" si="109"/>
        <v>0</v>
      </c>
      <c r="BL80" s="1171">
        <f t="shared" si="109"/>
        <v>0</v>
      </c>
      <c r="BM80" s="1171">
        <f t="shared" si="109"/>
        <v>0</v>
      </c>
      <c r="BN80" s="1171">
        <f t="shared" si="109"/>
        <v>0</v>
      </c>
      <c r="BO80" s="1171">
        <f t="shared" si="109"/>
        <v>0</v>
      </c>
      <c r="BP80" s="1171">
        <f t="shared" si="109"/>
        <v>0</v>
      </c>
      <c r="BQ80" s="1171">
        <f t="shared" si="109"/>
        <v>-33704.67</v>
      </c>
    </row>
    <row r="81" spans="1:69" s="325" customFormat="1" ht="12.75" x14ac:dyDescent="0.2">
      <c r="C81" s="1178"/>
      <c r="D81" s="570"/>
      <c r="E81" s="570"/>
      <c r="F81" s="570"/>
      <c r="AV81" s="410"/>
      <c r="BQ81" s="410"/>
    </row>
    <row r="82" spans="1:69" s="1097" customFormat="1" ht="13.5" thickBot="1" x14ac:dyDescent="0.25">
      <c r="A82" s="1094"/>
      <c r="B82" s="1095" t="s">
        <v>784</v>
      </c>
      <c r="C82" s="1096">
        <f t="shared" ref="C82:AH82" si="110">C58+C80</f>
        <v>-7302139.4649999999</v>
      </c>
      <c r="D82" s="1096">
        <f t="shared" si="110"/>
        <v>-4909033.27575</v>
      </c>
      <c r="E82" s="1096">
        <f t="shared" si="110"/>
        <v>-2359401.5192499999</v>
      </c>
      <c r="F82" s="1096">
        <f t="shared" si="110"/>
        <v>-7268434.7949999999</v>
      </c>
      <c r="G82" s="1096">
        <f t="shared" si="110"/>
        <v>-2266691.6193650211</v>
      </c>
      <c r="H82" s="1096">
        <f t="shared" si="110"/>
        <v>-903981.95997222629</v>
      </c>
      <c r="I82" s="1096">
        <f t="shared" si="110"/>
        <v>-1699655.6345639226</v>
      </c>
      <c r="J82" s="1096">
        <f t="shared" si="110"/>
        <v>0</v>
      </c>
      <c r="K82" s="1096">
        <f t="shared" si="110"/>
        <v>0</v>
      </c>
      <c r="L82" s="1096">
        <f t="shared" si="110"/>
        <v>0</v>
      </c>
      <c r="M82" s="1096">
        <f t="shared" si="110"/>
        <v>-37733.738798984137</v>
      </c>
      <c r="N82" s="1096">
        <f t="shared" si="110"/>
        <v>-217.47142330590853</v>
      </c>
      <c r="O82" s="1096">
        <f t="shared" si="110"/>
        <v>-752.85162653992518</v>
      </c>
      <c r="P82" s="1096">
        <f t="shared" si="110"/>
        <v>0</v>
      </c>
      <c r="Q82" s="1096">
        <f t="shared" si="110"/>
        <v>0</v>
      </c>
      <c r="R82" s="1096">
        <f t="shared" si="110"/>
        <v>0</v>
      </c>
      <c r="S82" s="1096">
        <f t="shared" si="110"/>
        <v>0</v>
      </c>
      <c r="T82" s="1096">
        <f t="shared" si="110"/>
        <v>0</v>
      </c>
      <c r="U82" s="1096">
        <f t="shared" si="110"/>
        <v>0</v>
      </c>
      <c r="V82" s="1096">
        <f t="shared" si="110"/>
        <v>0</v>
      </c>
      <c r="W82" s="1096">
        <f t="shared" si="110"/>
        <v>0</v>
      </c>
      <c r="X82" s="1096">
        <f t="shared" si="110"/>
        <v>0</v>
      </c>
      <c r="Y82" s="1096">
        <f t="shared" si="110"/>
        <v>0</v>
      </c>
      <c r="Z82" s="1096">
        <f t="shared" si="110"/>
        <v>0</v>
      </c>
      <c r="AA82" s="1096">
        <f t="shared" si="110"/>
        <v>-4909033.27575</v>
      </c>
      <c r="AB82" s="1096">
        <f t="shared" si="110"/>
        <v>-1997326.0328815351</v>
      </c>
      <c r="AC82" s="1096">
        <f t="shared" si="110"/>
        <v>-194935.72633553692</v>
      </c>
      <c r="AD82" s="1096">
        <f t="shared" si="110"/>
        <v>-22801.755026462721</v>
      </c>
      <c r="AE82" s="1096">
        <f t="shared" si="110"/>
        <v>0</v>
      </c>
      <c r="AF82" s="1096">
        <f t="shared" si="110"/>
        <v>0</v>
      </c>
      <c r="AG82" s="1096">
        <f t="shared" si="110"/>
        <v>0</v>
      </c>
      <c r="AH82" s="1096">
        <f t="shared" si="110"/>
        <v>-114347.44332828291</v>
      </c>
      <c r="AI82" s="1096">
        <f t="shared" ref="AI82:BQ82" si="111">AI58+AI80</f>
        <v>-16635.750699761975</v>
      </c>
      <c r="AJ82" s="1096">
        <f t="shared" si="111"/>
        <v>-13354.810978420031</v>
      </c>
      <c r="AK82" s="1096">
        <f t="shared" si="111"/>
        <v>0</v>
      </c>
      <c r="AL82" s="1096">
        <f t="shared" si="111"/>
        <v>0</v>
      </c>
      <c r="AM82" s="1096">
        <f t="shared" si="111"/>
        <v>0</v>
      </c>
      <c r="AN82" s="1096">
        <f t="shared" si="111"/>
        <v>0</v>
      </c>
      <c r="AO82" s="1096">
        <f t="shared" si="111"/>
        <v>0</v>
      </c>
      <c r="AP82" s="1096">
        <f t="shared" si="111"/>
        <v>0</v>
      </c>
      <c r="AQ82" s="1096">
        <f t="shared" si="111"/>
        <v>0</v>
      </c>
      <c r="AR82" s="1096">
        <f t="shared" si="111"/>
        <v>0</v>
      </c>
      <c r="AS82" s="1096">
        <f t="shared" si="111"/>
        <v>0</v>
      </c>
      <c r="AT82" s="1096">
        <f t="shared" si="111"/>
        <v>0</v>
      </c>
      <c r="AU82" s="1096">
        <f t="shared" si="111"/>
        <v>0</v>
      </c>
      <c r="AV82" s="1096">
        <f t="shared" si="111"/>
        <v>-2359401.5192499994</v>
      </c>
      <c r="AW82" s="1096">
        <f t="shared" si="111"/>
        <v>-20851.694006195597</v>
      </c>
      <c r="AX82" s="1096">
        <f t="shared" si="111"/>
        <v>-4796.6869733964368</v>
      </c>
      <c r="AY82" s="1096">
        <f t="shared" si="111"/>
        <v>-7459.2108202143227</v>
      </c>
      <c r="AZ82" s="1096">
        <f t="shared" si="111"/>
        <v>0</v>
      </c>
      <c r="BA82" s="1096">
        <f t="shared" si="111"/>
        <v>0</v>
      </c>
      <c r="BB82" s="1096">
        <f t="shared" si="111"/>
        <v>0</v>
      </c>
      <c r="BC82" s="1096">
        <f t="shared" si="111"/>
        <v>-488.60556508750938</v>
      </c>
      <c r="BD82" s="1096">
        <f t="shared" si="111"/>
        <v>-58.96696891701712</v>
      </c>
      <c r="BE82" s="1096">
        <f t="shared" si="111"/>
        <v>-49.505666189110258</v>
      </c>
      <c r="BF82" s="1096">
        <f t="shared" si="111"/>
        <v>0</v>
      </c>
      <c r="BG82" s="1096">
        <f t="shared" si="111"/>
        <v>0</v>
      </c>
      <c r="BH82" s="1096">
        <f t="shared" si="111"/>
        <v>0</v>
      </c>
      <c r="BI82" s="1096">
        <f t="shared" si="111"/>
        <v>0</v>
      </c>
      <c r="BJ82" s="1096">
        <f t="shared" si="111"/>
        <v>0</v>
      </c>
      <c r="BK82" s="1096">
        <f t="shared" si="111"/>
        <v>0</v>
      </c>
      <c r="BL82" s="1096">
        <f t="shared" si="111"/>
        <v>0</v>
      </c>
      <c r="BM82" s="1096">
        <f t="shared" si="111"/>
        <v>0</v>
      </c>
      <c r="BN82" s="1096">
        <f t="shared" si="111"/>
        <v>0</v>
      </c>
      <c r="BO82" s="1096">
        <f t="shared" si="111"/>
        <v>0</v>
      </c>
      <c r="BP82" s="1096">
        <f t="shared" si="111"/>
        <v>0</v>
      </c>
      <c r="BQ82" s="1096">
        <f t="shared" si="111"/>
        <v>-33704.67</v>
      </c>
    </row>
    <row r="83" spans="1:69" s="325" customFormat="1" ht="13.5" thickTop="1" x14ac:dyDescent="0.2">
      <c r="A83" s="525"/>
      <c r="B83" s="525"/>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178"/>
      <c r="BI83" s="1178"/>
      <c r="BJ83" s="1178"/>
      <c r="BK83" s="1178"/>
      <c r="BL83" s="1178"/>
      <c r="BM83" s="1178"/>
      <c r="BN83" s="1178"/>
      <c r="BO83" s="1178"/>
      <c r="BP83" s="1178"/>
      <c r="BQ83" s="1178"/>
    </row>
    <row r="84" spans="1:69" s="325" customFormat="1" ht="15.75" x14ac:dyDescent="0.35">
      <c r="A84" s="1487" t="s">
        <v>377</v>
      </c>
      <c r="B84" s="1202"/>
      <c r="C84" s="1203"/>
      <c r="AV84" s="410"/>
    </row>
    <row r="85" spans="1:69" s="1143" customFormat="1" ht="25.5" x14ac:dyDescent="0.2">
      <c r="C85" s="1144"/>
      <c r="D85" s="1145"/>
      <c r="E85" s="1146"/>
      <c r="F85" s="1147"/>
      <c r="G85" s="1148" t="s">
        <v>1130</v>
      </c>
      <c r="H85" s="1148"/>
      <c r="I85" s="1148"/>
      <c r="J85" s="1148"/>
      <c r="K85" s="1148"/>
      <c r="L85" s="1148"/>
      <c r="M85" s="1148"/>
      <c r="N85" s="1148"/>
      <c r="O85" s="1148"/>
      <c r="P85" s="1148"/>
      <c r="Q85" s="1148"/>
      <c r="R85" s="1148"/>
      <c r="S85" s="1148"/>
      <c r="T85" s="1148"/>
      <c r="U85" s="1148"/>
      <c r="V85" s="1148"/>
      <c r="W85" s="1148"/>
      <c r="X85" s="1148"/>
      <c r="Y85" s="1148"/>
      <c r="Z85" s="1148"/>
      <c r="AA85" s="1149"/>
      <c r="AB85" s="1148" t="s">
        <v>1131</v>
      </c>
      <c r="AC85" s="1148"/>
      <c r="AD85" s="1148"/>
      <c r="AE85" s="1148"/>
      <c r="AF85" s="1148"/>
      <c r="AG85" s="1148"/>
      <c r="AH85" s="1148"/>
      <c r="AI85" s="1148"/>
      <c r="AJ85" s="1148"/>
      <c r="AK85" s="1148"/>
      <c r="AL85" s="1148"/>
      <c r="AM85" s="1148"/>
      <c r="AN85" s="1148"/>
      <c r="AO85" s="1148"/>
      <c r="AP85" s="1148"/>
      <c r="AQ85" s="1148"/>
      <c r="AR85" s="1148"/>
      <c r="AS85" s="1148"/>
      <c r="AT85" s="1148"/>
      <c r="AU85" s="1148"/>
      <c r="AV85" s="1149"/>
      <c r="AW85" s="1150" t="s">
        <v>1132</v>
      </c>
      <c r="AX85" s="1148"/>
      <c r="AY85" s="1148"/>
      <c r="AZ85" s="1148"/>
      <c r="BA85" s="1148"/>
      <c r="BB85" s="1148"/>
      <c r="BC85" s="1148"/>
      <c r="BD85" s="1148"/>
      <c r="BE85" s="1148"/>
      <c r="BF85" s="1148"/>
      <c r="BG85" s="1148"/>
      <c r="BH85" s="1148"/>
      <c r="BI85" s="1148"/>
      <c r="BJ85" s="1148"/>
      <c r="BK85" s="1148"/>
      <c r="BL85" s="1148"/>
      <c r="BM85" s="1148"/>
      <c r="BN85" s="1148"/>
      <c r="BO85" s="1148"/>
      <c r="BP85" s="1148"/>
      <c r="BQ85" s="1149"/>
    </row>
    <row r="86" spans="1:69" s="985" customFormat="1" ht="12.75" x14ac:dyDescent="0.2">
      <c r="A86" s="1151"/>
      <c r="B86" s="1151"/>
      <c r="C86" s="1152"/>
      <c r="D86" s="1153"/>
      <c r="E86" s="1154"/>
      <c r="F86" s="1155"/>
      <c r="G86" s="1156">
        <v>1</v>
      </c>
      <c r="H86" s="1156">
        <v>2</v>
      </c>
      <c r="I86" s="1156">
        <v>3</v>
      </c>
      <c r="J86" s="1156">
        <v>4</v>
      </c>
      <c r="K86" s="1156">
        <v>5</v>
      </c>
      <c r="L86" s="1156">
        <v>6</v>
      </c>
      <c r="M86" s="1156">
        <v>7</v>
      </c>
      <c r="N86" s="1156">
        <v>8</v>
      </c>
      <c r="O86" s="1156">
        <v>9</v>
      </c>
      <c r="P86" s="1156">
        <v>10</v>
      </c>
      <c r="Q86" s="1156">
        <v>11</v>
      </c>
      <c r="R86" s="1156">
        <v>12</v>
      </c>
      <c r="S86" s="1156">
        <v>13</v>
      </c>
      <c r="T86" s="1156">
        <v>14</v>
      </c>
      <c r="U86" s="1156">
        <v>15</v>
      </c>
      <c r="V86" s="1156">
        <v>16</v>
      </c>
      <c r="W86" s="1156">
        <v>17</v>
      </c>
      <c r="X86" s="1156">
        <v>18</v>
      </c>
      <c r="Y86" s="1156">
        <v>19</v>
      </c>
      <c r="Z86" s="1156">
        <v>20</v>
      </c>
      <c r="AA86" s="1157" t="s">
        <v>707</v>
      </c>
      <c r="AB86" s="1156">
        <v>1</v>
      </c>
      <c r="AC86" s="1156">
        <v>2</v>
      </c>
      <c r="AD86" s="1156">
        <v>3</v>
      </c>
      <c r="AE86" s="1156">
        <v>4</v>
      </c>
      <c r="AF86" s="1156">
        <v>5</v>
      </c>
      <c r="AG86" s="1156">
        <v>6</v>
      </c>
      <c r="AH86" s="1156">
        <v>7</v>
      </c>
      <c r="AI86" s="1156">
        <v>8</v>
      </c>
      <c r="AJ86" s="1156">
        <v>9</v>
      </c>
      <c r="AK86" s="1156">
        <v>10</v>
      </c>
      <c r="AL86" s="1156">
        <v>11</v>
      </c>
      <c r="AM86" s="1156">
        <v>12</v>
      </c>
      <c r="AN86" s="1156">
        <v>13</v>
      </c>
      <c r="AO86" s="1156">
        <v>14</v>
      </c>
      <c r="AP86" s="1156">
        <v>15</v>
      </c>
      <c r="AQ86" s="1156">
        <v>16</v>
      </c>
      <c r="AR86" s="1156">
        <v>17</v>
      </c>
      <c r="AS86" s="1156">
        <v>18</v>
      </c>
      <c r="AT86" s="1156">
        <v>19</v>
      </c>
      <c r="AU86" s="1156">
        <v>20</v>
      </c>
      <c r="AV86" s="1157" t="s">
        <v>707</v>
      </c>
      <c r="AW86" s="1158">
        <v>1</v>
      </c>
      <c r="AX86" s="1156">
        <v>2</v>
      </c>
      <c r="AY86" s="1156">
        <v>3</v>
      </c>
      <c r="AZ86" s="1156">
        <v>4</v>
      </c>
      <c r="BA86" s="1156">
        <v>5</v>
      </c>
      <c r="BB86" s="1156">
        <v>6</v>
      </c>
      <c r="BC86" s="1156">
        <v>7</v>
      </c>
      <c r="BD86" s="1156">
        <v>8</v>
      </c>
      <c r="BE86" s="1156">
        <v>9</v>
      </c>
      <c r="BF86" s="1156">
        <v>10</v>
      </c>
      <c r="BG86" s="1156">
        <v>11</v>
      </c>
      <c r="BH86" s="1156">
        <v>12</v>
      </c>
      <c r="BI86" s="1156">
        <v>13</v>
      </c>
      <c r="BJ86" s="1156">
        <v>14</v>
      </c>
      <c r="BK86" s="1156">
        <v>15</v>
      </c>
      <c r="BL86" s="1156">
        <v>16</v>
      </c>
      <c r="BM86" s="1156">
        <v>17</v>
      </c>
      <c r="BN86" s="1156">
        <v>18</v>
      </c>
      <c r="BO86" s="1156">
        <v>19</v>
      </c>
      <c r="BP86" s="1156">
        <v>20</v>
      </c>
      <c r="BQ86" s="1157" t="s">
        <v>707</v>
      </c>
    </row>
    <row r="87" spans="1:69" s="397" customFormat="1" ht="38.25" x14ac:dyDescent="0.2">
      <c r="A87" s="74" t="s">
        <v>1180</v>
      </c>
      <c r="B87" s="74" t="s">
        <v>637</v>
      </c>
      <c r="C87" s="1201" t="s">
        <v>783</v>
      </c>
      <c r="D87" s="1160" t="s">
        <v>308</v>
      </c>
      <c r="E87" s="1161" t="s">
        <v>309</v>
      </c>
      <c r="F87" s="1162" t="s">
        <v>763</v>
      </c>
      <c r="G87" s="784" t="str">
        <f>IF('I2 LDC class'!$D$20="",'I2 LDC class'!$C$20,'I2 LDC class'!$D$20)</f>
        <v>Residential</v>
      </c>
      <c r="H87" s="784" t="str">
        <f>IF('I2 LDC class'!$D$21="",'I2 LDC class'!$C$21,'I2 LDC class'!$D$21)</f>
        <v>GS &lt;50</v>
      </c>
      <c r="I87" s="784" t="str">
        <f>IF('I2 LDC class'!$D$22="",'I2 LDC class'!$C$22,'I2 LDC class'!$D$22)</f>
        <v>GS&gt;50-Regular</v>
      </c>
      <c r="J87" s="784" t="str">
        <f>IF('I2 LDC class'!$D$23="",'I2 LDC class'!$C$23,'I2 LDC class'!$D$23)</f>
        <v>GS&gt; 50-TOU</v>
      </c>
      <c r="K87" s="784" t="str">
        <f>IF('I2 LDC class'!$D$24="",'I2 LDC class'!$C$24,'I2 LDC class'!$D$24)</f>
        <v>GS &gt;50-Intermediate</v>
      </c>
      <c r="L87" s="784" t="str">
        <f>IF('I2 LDC class'!$D$25="",'I2 LDC class'!$C$25,'I2 LDC class'!$D$25)</f>
        <v>Large Use &gt;5MW</v>
      </c>
      <c r="M87" s="784" t="str">
        <f>IF('I2 LDC class'!$D$26="",'I2 LDC class'!$C$26,'I2 LDC class'!$D$26)</f>
        <v>Street Light</v>
      </c>
      <c r="N87" s="784" t="str">
        <f>IF('I2 LDC class'!$D$27="",'I2 LDC class'!$C$27,'I2 LDC class'!$D$27)</f>
        <v>Sentinel</v>
      </c>
      <c r="O87" s="784" t="str">
        <f>IF('I2 LDC class'!$D$28="",'I2 LDC class'!$C$28,'I2 LDC class'!$D$28)</f>
        <v>Unmetered Scattered Load</v>
      </c>
      <c r="P87" s="784" t="str">
        <f>IF('I2 LDC class'!$D$29="",'I2 LDC class'!$C$29,'I2 LDC class'!$D$29)</f>
        <v>Embedded Distributor</v>
      </c>
      <c r="Q87" s="784" t="str">
        <f>IF('I2 LDC class'!$D$30="",'I2 LDC class'!$C$30,'I2 LDC class'!$D$30)</f>
        <v>Back-up/Standby Power</v>
      </c>
      <c r="R87" s="784" t="str">
        <f>IF('I2 LDC class'!$D$31="",'I2 LDC class'!$C$31,'I2 LDC class'!$D$31)</f>
        <v>Rate Class 1</v>
      </c>
      <c r="S87" s="784" t="str">
        <f>IF('I2 LDC class'!$D$32="",'I2 LDC class'!$C$32,'I2 LDC class'!$D$32)</f>
        <v>Rate class 2</v>
      </c>
      <c r="T87" s="784" t="str">
        <f>IF('I2 LDC class'!$D$33="",'I2 LDC class'!$C$33,'I2 LDC class'!$D$33)</f>
        <v>Rate class 3</v>
      </c>
      <c r="U87" s="784" t="str">
        <f>IF('I2 LDC class'!$D$34="",'I2 LDC class'!$C$34,'I2 LDC class'!$D$34)</f>
        <v>Rate class 4</v>
      </c>
      <c r="V87" s="784" t="str">
        <f>IF('I2 LDC class'!$D$35="",'I2 LDC class'!$C$35,'I2 LDC class'!$D$35)</f>
        <v>Rate class 5</v>
      </c>
      <c r="W87" s="784" t="str">
        <f>IF('I2 LDC class'!$D$36="",'I2 LDC class'!$C$36,'I2 LDC class'!$D$36)</f>
        <v>Rate class 6</v>
      </c>
      <c r="X87" s="784" t="str">
        <f>IF('I2 LDC class'!$D$37="",'I2 LDC class'!$C$37,'I2 LDC class'!$D$37)</f>
        <v>Rate class 7</v>
      </c>
      <c r="Y87" s="784" t="str">
        <f>IF('I2 LDC class'!$D$38="",'I2 LDC class'!$C$38,'I2 LDC class'!$D$38)</f>
        <v>Rate class 8</v>
      </c>
      <c r="Z87" s="784" t="str">
        <f>IF('I2 LDC class'!$D$39="",'I2 LDC class'!$C$39,'I2 LDC class'!$D$39)</f>
        <v>Rate class 9</v>
      </c>
      <c r="AA87" s="1164" t="s">
        <v>707</v>
      </c>
      <c r="AB87" s="784" t="str">
        <f>IF('I2 LDC class'!$D$20="",'I2 LDC class'!$C$20,'I2 LDC class'!$D$20)</f>
        <v>Residential</v>
      </c>
      <c r="AC87" s="784" t="str">
        <f>IF('I2 LDC class'!$D$21="",'I2 LDC class'!$C$21,'I2 LDC class'!$D$21)</f>
        <v>GS &lt;50</v>
      </c>
      <c r="AD87" s="784" t="str">
        <f>IF('I2 LDC class'!$D$22="",'I2 LDC class'!$C$22,'I2 LDC class'!$D$22)</f>
        <v>GS&gt;50-Regular</v>
      </c>
      <c r="AE87" s="784" t="str">
        <f>IF('I2 LDC class'!$D$23="",'I2 LDC class'!$C$23,'I2 LDC class'!$D$23)</f>
        <v>GS&gt; 50-TOU</v>
      </c>
      <c r="AF87" s="784" t="str">
        <f>IF('I2 LDC class'!$D$24="",'I2 LDC class'!$C$24,'I2 LDC class'!$D$24)</f>
        <v>GS &gt;50-Intermediate</v>
      </c>
      <c r="AG87" s="784" t="str">
        <f>IF('I2 LDC class'!$D$25="",'I2 LDC class'!$C$25,'I2 LDC class'!$D$25)</f>
        <v>Large Use &gt;5MW</v>
      </c>
      <c r="AH87" s="784" t="str">
        <f>IF('I2 LDC class'!$D$26="",'I2 LDC class'!$C$26,'I2 LDC class'!$D$26)</f>
        <v>Street Light</v>
      </c>
      <c r="AI87" s="784" t="str">
        <f>IF('I2 LDC class'!$D$27="",'I2 LDC class'!$C$27,'I2 LDC class'!$D$27)</f>
        <v>Sentinel</v>
      </c>
      <c r="AJ87" s="784" t="str">
        <f>IF('I2 LDC class'!$D$28="",'I2 LDC class'!$C$28,'I2 LDC class'!$D$28)</f>
        <v>Unmetered Scattered Load</v>
      </c>
      <c r="AK87" s="784" t="str">
        <f>IF('I2 LDC class'!$D$29="",'I2 LDC class'!$C$29,'I2 LDC class'!$D$29)</f>
        <v>Embedded Distributor</v>
      </c>
      <c r="AL87" s="784" t="str">
        <f>IF('I2 LDC class'!$D$30="",'I2 LDC class'!$C$30,'I2 LDC class'!$D$30)</f>
        <v>Back-up/Standby Power</v>
      </c>
      <c r="AM87" s="784" t="str">
        <f>IF('I2 LDC class'!$D$31="",'I2 LDC class'!$C$31,'I2 LDC class'!$D$31)</f>
        <v>Rate Class 1</v>
      </c>
      <c r="AN87" s="784" t="str">
        <f>IF('I2 LDC class'!$D$32="",'I2 LDC class'!$C$32,'I2 LDC class'!$D$32)</f>
        <v>Rate class 2</v>
      </c>
      <c r="AO87" s="784" t="str">
        <f>IF('I2 LDC class'!$D$33="",'I2 LDC class'!$C$33,'I2 LDC class'!$D$33)</f>
        <v>Rate class 3</v>
      </c>
      <c r="AP87" s="784" t="str">
        <f>IF('I2 LDC class'!$D$34="",'I2 LDC class'!$C$34,'I2 LDC class'!$D$34)</f>
        <v>Rate class 4</v>
      </c>
      <c r="AQ87" s="784" t="str">
        <f>IF('I2 LDC class'!$D$35="",'I2 LDC class'!$C$35,'I2 LDC class'!$D$35)</f>
        <v>Rate class 5</v>
      </c>
      <c r="AR87" s="784" t="str">
        <f>IF('I2 LDC class'!$D$36="",'I2 LDC class'!$C$36,'I2 LDC class'!$D$36)</f>
        <v>Rate class 6</v>
      </c>
      <c r="AS87" s="784" t="str">
        <f>IF('I2 LDC class'!$D$37="",'I2 LDC class'!$C$37,'I2 LDC class'!$D$37)</f>
        <v>Rate class 7</v>
      </c>
      <c r="AT87" s="784" t="str">
        <f>IF('I2 LDC class'!$D$38="",'I2 LDC class'!$C$38,'I2 LDC class'!$D$38)</f>
        <v>Rate class 8</v>
      </c>
      <c r="AU87" s="784" t="str">
        <f>IF('I2 LDC class'!$D$39="",'I2 LDC class'!$C$39,'I2 LDC class'!$D$39)</f>
        <v>Rate class 9</v>
      </c>
      <c r="AV87" s="1164" t="s">
        <v>707</v>
      </c>
      <c r="AW87" s="784" t="str">
        <f>IF('I2 LDC class'!$D$20="",'I2 LDC class'!$C$20,'I2 LDC class'!$D$20)</f>
        <v>Residential</v>
      </c>
      <c r="AX87" s="784" t="str">
        <f>IF('I2 LDC class'!$D$21="",'I2 LDC class'!$C$21,'I2 LDC class'!$D$21)</f>
        <v>GS &lt;50</v>
      </c>
      <c r="AY87" s="784" t="str">
        <f>IF('I2 LDC class'!$D$22="",'I2 LDC class'!$C$22,'I2 LDC class'!$D$22)</f>
        <v>GS&gt;50-Regular</v>
      </c>
      <c r="AZ87" s="784" t="str">
        <f>IF('I2 LDC class'!$D$23="",'I2 LDC class'!$C$23,'I2 LDC class'!$D$23)</f>
        <v>GS&gt; 50-TOU</v>
      </c>
      <c r="BA87" s="784" t="str">
        <f>IF('I2 LDC class'!$D$24="",'I2 LDC class'!$C$24,'I2 LDC class'!$D$24)</f>
        <v>GS &gt;50-Intermediate</v>
      </c>
      <c r="BB87" s="784" t="str">
        <f>IF('I2 LDC class'!$D$25="",'I2 LDC class'!$C$25,'I2 LDC class'!$D$25)</f>
        <v>Large Use &gt;5MW</v>
      </c>
      <c r="BC87" s="784" t="str">
        <f>IF('I2 LDC class'!$D$26="",'I2 LDC class'!$C$26,'I2 LDC class'!$D$26)</f>
        <v>Street Light</v>
      </c>
      <c r="BD87" s="784" t="str">
        <f>IF('I2 LDC class'!$D$27="",'I2 LDC class'!$C$27,'I2 LDC class'!$D$27)</f>
        <v>Sentinel</v>
      </c>
      <c r="BE87" s="784" t="str">
        <f>IF('I2 LDC class'!$D$28="",'I2 LDC class'!$C$28,'I2 LDC class'!$D$28)</f>
        <v>Unmetered Scattered Load</v>
      </c>
      <c r="BF87" s="784" t="str">
        <f>IF('I2 LDC class'!$D$29="",'I2 LDC class'!$C$29,'I2 LDC class'!$D$29)</f>
        <v>Embedded Distributor</v>
      </c>
      <c r="BG87" s="784" t="str">
        <f>IF('I2 LDC class'!$D$30="",'I2 LDC class'!$C$30,'I2 LDC class'!$D$30)</f>
        <v>Back-up/Standby Power</v>
      </c>
      <c r="BH87" s="784" t="str">
        <f>IF('I2 LDC class'!$D$31="",'I2 LDC class'!$C$31,'I2 LDC class'!$D$31)</f>
        <v>Rate Class 1</v>
      </c>
      <c r="BI87" s="784" t="str">
        <f>IF('I2 LDC class'!$D$32="",'I2 LDC class'!$C$32,'I2 LDC class'!$D$32)</f>
        <v>Rate class 2</v>
      </c>
      <c r="BJ87" s="784" t="str">
        <f>IF('I2 LDC class'!$D$33="",'I2 LDC class'!$C$33,'I2 LDC class'!$D$33)</f>
        <v>Rate class 3</v>
      </c>
      <c r="BK87" s="784" t="str">
        <f>IF('I2 LDC class'!$D$34="",'I2 LDC class'!$C$34,'I2 LDC class'!$D$34)</f>
        <v>Rate class 4</v>
      </c>
      <c r="BL87" s="784" t="str">
        <f>IF('I2 LDC class'!$D$35="",'I2 LDC class'!$C$35,'I2 LDC class'!$D$35)</f>
        <v>Rate class 5</v>
      </c>
      <c r="BM87" s="784" t="str">
        <f>IF('I2 LDC class'!$D$36="",'I2 LDC class'!$C$36,'I2 LDC class'!$D$36)</f>
        <v>Rate class 6</v>
      </c>
      <c r="BN87" s="784" t="str">
        <f>IF('I2 LDC class'!$D$37="",'I2 LDC class'!$C$37,'I2 LDC class'!$D$37)</f>
        <v>Rate class 7</v>
      </c>
      <c r="BO87" s="784" t="str">
        <f>IF('I2 LDC class'!$D$38="",'I2 LDC class'!$C$38,'I2 LDC class'!$D$38)</f>
        <v>Rate class 8</v>
      </c>
      <c r="BP87" s="784" t="str">
        <f>IF('I2 LDC class'!$D$39="",'I2 LDC class'!$C$39,'I2 LDC class'!$D$39)</f>
        <v>Rate class 9</v>
      </c>
      <c r="BQ87" s="1164" t="s">
        <v>707</v>
      </c>
    </row>
    <row r="88" spans="1:69" s="1206" customFormat="1" ht="12.75" x14ac:dyDescent="0.2">
      <c r="A88" s="198">
        <v>1565</v>
      </c>
      <c r="B88" s="198" t="s">
        <v>649</v>
      </c>
      <c r="C88" s="1204">
        <f>'I4 BO ASSETS'!H17</f>
        <v>0</v>
      </c>
      <c r="D88" s="1205">
        <f t="shared" ref="D88:E107" si="112">$C88*D592</f>
        <v>0</v>
      </c>
      <c r="E88" s="1205">
        <f t="shared" si="112"/>
        <v>0</v>
      </c>
      <c r="F88" s="1205">
        <f>D88+E88</f>
        <v>0</v>
      </c>
      <c r="G88" s="1205">
        <f t="shared" ref="G88:Z88" si="113">$D88*G592</f>
        <v>0</v>
      </c>
      <c r="H88" s="1205">
        <f t="shared" si="113"/>
        <v>0</v>
      </c>
      <c r="I88" s="1205">
        <f t="shared" si="113"/>
        <v>0</v>
      </c>
      <c r="J88" s="1205">
        <f t="shared" si="113"/>
        <v>0</v>
      </c>
      <c r="K88" s="1205">
        <f t="shared" si="113"/>
        <v>0</v>
      </c>
      <c r="L88" s="1205">
        <f t="shared" si="113"/>
        <v>0</v>
      </c>
      <c r="M88" s="1205">
        <f t="shared" si="113"/>
        <v>0</v>
      </c>
      <c r="N88" s="1205">
        <f t="shared" si="113"/>
        <v>0</v>
      </c>
      <c r="O88" s="1205">
        <f t="shared" si="113"/>
        <v>0</v>
      </c>
      <c r="P88" s="1205">
        <f t="shared" si="113"/>
        <v>0</v>
      </c>
      <c r="Q88" s="1205">
        <f t="shared" si="113"/>
        <v>0</v>
      </c>
      <c r="R88" s="1205">
        <f t="shared" si="113"/>
        <v>0</v>
      </c>
      <c r="S88" s="1205">
        <f t="shared" si="113"/>
        <v>0</v>
      </c>
      <c r="T88" s="1205">
        <f t="shared" si="113"/>
        <v>0</v>
      </c>
      <c r="U88" s="1205">
        <f t="shared" si="113"/>
        <v>0</v>
      </c>
      <c r="V88" s="1205">
        <f t="shared" si="113"/>
        <v>0</v>
      </c>
      <c r="W88" s="1205">
        <f t="shared" si="113"/>
        <v>0</v>
      </c>
      <c r="X88" s="1205">
        <f t="shared" si="113"/>
        <v>0</v>
      </c>
      <c r="Y88" s="1205">
        <f t="shared" si="113"/>
        <v>0</v>
      </c>
      <c r="Z88" s="1205">
        <f t="shared" si="113"/>
        <v>0</v>
      </c>
      <c r="AA88" s="1205">
        <f>SUM(G88:Z88)</f>
        <v>0</v>
      </c>
      <c r="AB88" s="1205">
        <f t="shared" ref="AB88:AU88" si="114">$E88*AB592</f>
        <v>0</v>
      </c>
      <c r="AC88" s="1205">
        <f t="shared" si="114"/>
        <v>0</v>
      </c>
      <c r="AD88" s="1205">
        <f t="shared" si="114"/>
        <v>0</v>
      </c>
      <c r="AE88" s="1205">
        <f t="shared" si="114"/>
        <v>0</v>
      </c>
      <c r="AF88" s="1205">
        <f t="shared" si="114"/>
        <v>0</v>
      </c>
      <c r="AG88" s="1205">
        <f t="shared" si="114"/>
        <v>0</v>
      </c>
      <c r="AH88" s="1205">
        <f t="shared" si="114"/>
        <v>0</v>
      </c>
      <c r="AI88" s="1205">
        <f t="shared" si="114"/>
        <v>0</v>
      </c>
      <c r="AJ88" s="1205">
        <f t="shared" si="114"/>
        <v>0</v>
      </c>
      <c r="AK88" s="1205">
        <f t="shared" si="114"/>
        <v>0</v>
      </c>
      <c r="AL88" s="1205">
        <f t="shared" si="114"/>
        <v>0</v>
      </c>
      <c r="AM88" s="1205">
        <f t="shared" si="114"/>
        <v>0</v>
      </c>
      <c r="AN88" s="1205">
        <f t="shared" si="114"/>
        <v>0</v>
      </c>
      <c r="AO88" s="1205">
        <f t="shared" si="114"/>
        <v>0</v>
      </c>
      <c r="AP88" s="1205">
        <f t="shared" si="114"/>
        <v>0</v>
      </c>
      <c r="AQ88" s="1205">
        <f t="shared" si="114"/>
        <v>0</v>
      </c>
      <c r="AR88" s="1205">
        <f t="shared" si="114"/>
        <v>0</v>
      </c>
      <c r="AS88" s="1205">
        <f t="shared" si="114"/>
        <v>0</v>
      </c>
      <c r="AT88" s="1205">
        <f t="shared" si="114"/>
        <v>0</v>
      </c>
      <c r="AU88" s="1205">
        <f t="shared" si="114"/>
        <v>0</v>
      </c>
      <c r="AV88" s="1205">
        <f>SUM(AB88:AU88)</f>
        <v>0</v>
      </c>
      <c r="AW88" s="1205"/>
      <c r="AX88" s="1205"/>
      <c r="AY88" s="1205"/>
      <c r="AZ88" s="1205"/>
      <c r="BA88" s="1205"/>
      <c r="BB88" s="1205"/>
      <c r="BC88" s="1205"/>
      <c r="BD88" s="1205"/>
      <c r="BE88" s="1205"/>
      <c r="BF88" s="1205"/>
      <c r="BG88" s="1205"/>
      <c r="BH88" s="1205"/>
      <c r="BI88" s="1205"/>
      <c r="BJ88" s="1205"/>
      <c r="BK88" s="1205"/>
      <c r="BL88" s="1205"/>
      <c r="BM88" s="1205"/>
      <c r="BN88" s="1205"/>
      <c r="BO88" s="1205"/>
      <c r="BP88" s="1205"/>
      <c r="BQ88" s="1205"/>
    </row>
    <row r="89" spans="1:69" s="1206" customFormat="1" ht="12.75" x14ac:dyDescent="0.2">
      <c r="A89" s="1165">
        <v>1805</v>
      </c>
      <c r="B89" s="198" t="s">
        <v>282</v>
      </c>
      <c r="C89" s="1204">
        <f>'I4 BO ASSETS'!H18</f>
        <v>0</v>
      </c>
      <c r="D89" s="1205">
        <f t="shared" si="112"/>
        <v>0</v>
      </c>
      <c r="E89" s="1205">
        <f t="shared" si="112"/>
        <v>0</v>
      </c>
      <c r="F89" s="1205">
        <f t="shared" ref="F89:F127" si="115">D89+E89</f>
        <v>0</v>
      </c>
      <c r="G89" s="1205">
        <f t="shared" ref="G89:Z89" si="116">$D89*G593</f>
        <v>0</v>
      </c>
      <c r="H89" s="1205">
        <f t="shared" si="116"/>
        <v>0</v>
      </c>
      <c r="I89" s="1205">
        <f t="shared" si="116"/>
        <v>0</v>
      </c>
      <c r="J89" s="1205">
        <f t="shared" si="116"/>
        <v>0</v>
      </c>
      <c r="K89" s="1205">
        <f t="shared" si="116"/>
        <v>0</v>
      </c>
      <c r="L89" s="1205">
        <f t="shared" si="116"/>
        <v>0</v>
      </c>
      <c r="M89" s="1205">
        <f t="shared" si="116"/>
        <v>0</v>
      </c>
      <c r="N89" s="1205">
        <f t="shared" si="116"/>
        <v>0</v>
      </c>
      <c r="O89" s="1205">
        <f t="shared" si="116"/>
        <v>0</v>
      </c>
      <c r="P89" s="1205">
        <f t="shared" si="116"/>
        <v>0</v>
      </c>
      <c r="Q89" s="1205">
        <f t="shared" si="116"/>
        <v>0</v>
      </c>
      <c r="R89" s="1205">
        <f t="shared" si="116"/>
        <v>0</v>
      </c>
      <c r="S89" s="1205">
        <f t="shared" si="116"/>
        <v>0</v>
      </c>
      <c r="T89" s="1205">
        <f t="shared" si="116"/>
        <v>0</v>
      </c>
      <c r="U89" s="1205">
        <f t="shared" si="116"/>
        <v>0</v>
      </c>
      <c r="V89" s="1205">
        <f t="shared" si="116"/>
        <v>0</v>
      </c>
      <c r="W89" s="1205">
        <f t="shared" si="116"/>
        <v>0</v>
      </c>
      <c r="X89" s="1205">
        <f t="shared" si="116"/>
        <v>0</v>
      </c>
      <c r="Y89" s="1205">
        <f t="shared" si="116"/>
        <v>0</v>
      </c>
      <c r="Z89" s="1205">
        <f t="shared" si="116"/>
        <v>0</v>
      </c>
      <c r="AA89" s="1205">
        <f t="shared" ref="AA89:AA127" si="117">SUM(G89:Z89)</f>
        <v>0</v>
      </c>
      <c r="AB89" s="1205">
        <f t="shared" ref="AB89:AU89" si="118">$E89*AB593</f>
        <v>0</v>
      </c>
      <c r="AC89" s="1205">
        <f t="shared" si="118"/>
        <v>0</v>
      </c>
      <c r="AD89" s="1205">
        <f t="shared" si="118"/>
        <v>0</v>
      </c>
      <c r="AE89" s="1205">
        <f t="shared" si="118"/>
        <v>0</v>
      </c>
      <c r="AF89" s="1205">
        <f t="shared" si="118"/>
        <v>0</v>
      </c>
      <c r="AG89" s="1205">
        <f t="shared" si="118"/>
        <v>0</v>
      </c>
      <c r="AH89" s="1205">
        <f t="shared" si="118"/>
        <v>0</v>
      </c>
      <c r="AI89" s="1205">
        <f t="shared" si="118"/>
        <v>0</v>
      </c>
      <c r="AJ89" s="1205">
        <f t="shared" si="118"/>
        <v>0</v>
      </c>
      <c r="AK89" s="1205">
        <f t="shared" si="118"/>
        <v>0</v>
      </c>
      <c r="AL89" s="1205">
        <f t="shared" si="118"/>
        <v>0</v>
      </c>
      <c r="AM89" s="1205">
        <f t="shared" si="118"/>
        <v>0</v>
      </c>
      <c r="AN89" s="1205">
        <f t="shared" si="118"/>
        <v>0</v>
      </c>
      <c r="AO89" s="1205">
        <f t="shared" si="118"/>
        <v>0</v>
      </c>
      <c r="AP89" s="1205">
        <f t="shared" si="118"/>
        <v>0</v>
      </c>
      <c r="AQ89" s="1205">
        <f t="shared" si="118"/>
        <v>0</v>
      </c>
      <c r="AR89" s="1205">
        <f t="shared" si="118"/>
        <v>0</v>
      </c>
      <c r="AS89" s="1205">
        <f t="shared" si="118"/>
        <v>0</v>
      </c>
      <c r="AT89" s="1205">
        <f t="shared" si="118"/>
        <v>0</v>
      </c>
      <c r="AU89" s="1205">
        <f t="shared" si="118"/>
        <v>0</v>
      </c>
      <c r="AV89" s="1205">
        <f t="shared" ref="AV89:AV127" si="119">SUM(AB89:AU89)</f>
        <v>0</v>
      </c>
      <c r="AW89" s="1205"/>
      <c r="AX89" s="1205"/>
      <c r="AY89" s="1205"/>
      <c r="AZ89" s="1205"/>
      <c r="BA89" s="1205"/>
      <c r="BB89" s="1205"/>
      <c r="BC89" s="1205"/>
      <c r="BD89" s="1205"/>
      <c r="BE89" s="1205"/>
      <c r="BF89" s="1205"/>
      <c r="BG89" s="1205"/>
      <c r="BH89" s="1205"/>
      <c r="BI89" s="1205"/>
      <c r="BJ89" s="1205"/>
      <c r="BK89" s="1205"/>
      <c r="BL89" s="1205"/>
      <c r="BM89" s="1205"/>
      <c r="BN89" s="1205"/>
      <c r="BO89" s="1205"/>
      <c r="BP89" s="1205"/>
      <c r="BQ89" s="1205"/>
    </row>
    <row r="90" spans="1:69" s="1206" customFormat="1" ht="12.75" x14ac:dyDescent="0.2">
      <c r="A90" s="1165" t="s">
        <v>815</v>
      </c>
      <c r="B90" s="198" t="s">
        <v>340</v>
      </c>
      <c r="C90" s="1204">
        <f>'I4 BO ASSETS'!H19</f>
        <v>0</v>
      </c>
      <c r="D90" s="1205">
        <f t="shared" si="112"/>
        <v>0</v>
      </c>
      <c r="E90" s="1205">
        <f t="shared" si="112"/>
        <v>0</v>
      </c>
      <c r="F90" s="1205">
        <f t="shared" si="115"/>
        <v>0</v>
      </c>
      <c r="G90" s="1205">
        <f t="shared" ref="G90:Z90" si="120">$D90*G594</f>
        <v>0</v>
      </c>
      <c r="H90" s="1205">
        <f t="shared" si="120"/>
        <v>0</v>
      </c>
      <c r="I90" s="1205">
        <f t="shared" si="120"/>
        <v>0</v>
      </c>
      <c r="J90" s="1205">
        <f t="shared" si="120"/>
        <v>0</v>
      </c>
      <c r="K90" s="1205">
        <f t="shared" si="120"/>
        <v>0</v>
      </c>
      <c r="L90" s="1205">
        <f t="shared" si="120"/>
        <v>0</v>
      </c>
      <c r="M90" s="1205">
        <f t="shared" si="120"/>
        <v>0</v>
      </c>
      <c r="N90" s="1205">
        <f t="shared" si="120"/>
        <v>0</v>
      </c>
      <c r="O90" s="1205">
        <f t="shared" si="120"/>
        <v>0</v>
      </c>
      <c r="P90" s="1205">
        <f t="shared" si="120"/>
        <v>0</v>
      </c>
      <c r="Q90" s="1205">
        <f t="shared" si="120"/>
        <v>0</v>
      </c>
      <c r="R90" s="1205">
        <f t="shared" si="120"/>
        <v>0</v>
      </c>
      <c r="S90" s="1205">
        <f t="shared" si="120"/>
        <v>0</v>
      </c>
      <c r="T90" s="1205">
        <f t="shared" si="120"/>
        <v>0</v>
      </c>
      <c r="U90" s="1205">
        <f t="shared" si="120"/>
        <v>0</v>
      </c>
      <c r="V90" s="1205">
        <f t="shared" si="120"/>
        <v>0</v>
      </c>
      <c r="W90" s="1205">
        <f t="shared" si="120"/>
        <v>0</v>
      </c>
      <c r="X90" s="1205">
        <f t="shared" si="120"/>
        <v>0</v>
      </c>
      <c r="Y90" s="1205">
        <f t="shared" si="120"/>
        <v>0</v>
      </c>
      <c r="Z90" s="1205">
        <f t="shared" si="120"/>
        <v>0</v>
      </c>
      <c r="AA90" s="1205">
        <f t="shared" si="117"/>
        <v>0</v>
      </c>
      <c r="AB90" s="1205">
        <f t="shared" ref="AB90:AU90" si="121">$E90*AB594</f>
        <v>0</v>
      </c>
      <c r="AC90" s="1205">
        <f t="shared" si="121"/>
        <v>0</v>
      </c>
      <c r="AD90" s="1205">
        <f t="shared" si="121"/>
        <v>0</v>
      </c>
      <c r="AE90" s="1205">
        <f t="shared" si="121"/>
        <v>0</v>
      </c>
      <c r="AF90" s="1205">
        <f t="shared" si="121"/>
        <v>0</v>
      </c>
      <c r="AG90" s="1205">
        <f t="shared" si="121"/>
        <v>0</v>
      </c>
      <c r="AH90" s="1205">
        <f t="shared" si="121"/>
        <v>0</v>
      </c>
      <c r="AI90" s="1205">
        <f t="shared" si="121"/>
        <v>0</v>
      </c>
      <c r="AJ90" s="1205">
        <f t="shared" si="121"/>
        <v>0</v>
      </c>
      <c r="AK90" s="1205">
        <f t="shared" si="121"/>
        <v>0</v>
      </c>
      <c r="AL90" s="1205">
        <f t="shared" si="121"/>
        <v>0</v>
      </c>
      <c r="AM90" s="1205">
        <f t="shared" si="121"/>
        <v>0</v>
      </c>
      <c r="AN90" s="1205">
        <f t="shared" si="121"/>
        <v>0</v>
      </c>
      <c r="AO90" s="1205">
        <f t="shared" si="121"/>
        <v>0</v>
      </c>
      <c r="AP90" s="1205">
        <f t="shared" si="121"/>
        <v>0</v>
      </c>
      <c r="AQ90" s="1205">
        <f t="shared" si="121"/>
        <v>0</v>
      </c>
      <c r="AR90" s="1205">
        <f t="shared" si="121"/>
        <v>0</v>
      </c>
      <c r="AS90" s="1205">
        <f t="shared" si="121"/>
        <v>0</v>
      </c>
      <c r="AT90" s="1205">
        <f t="shared" si="121"/>
        <v>0</v>
      </c>
      <c r="AU90" s="1205">
        <f t="shared" si="121"/>
        <v>0</v>
      </c>
      <c r="AV90" s="1205">
        <f t="shared" si="119"/>
        <v>0</v>
      </c>
      <c r="AW90" s="1205"/>
      <c r="AX90" s="1205"/>
      <c r="AY90" s="1205"/>
      <c r="AZ90" s="1205"/>
      <c r="BA90" s="1205"/>
      <c r="BB90" s="1205"/>
      <c r="BC90" s="1205"/>
      <c r="BD90" s="1205"/>
      <c r="BE90" s="1205"/>
      <c r="BF90" s="1205"/>
      <c r="BG90" s="1205"/>
      <c r="BH90" s="1205"/>
      <c r="BI90" s="1205"/>
      <c r="BJ90" s="1205"/>
      <c r="BK90" s="1205"/>
      <c r="BL90" s="1205"/>
      <c r="BM90" s="1205"/>
      <c r="BN90" s="1205"/>
      <c r="BO90" s="1205"/>
      <c r="BP90" s="1205"/>
      <c r="BQ90" s="1205"/>
    </row>
    <row r="91" spans="1:69" s="1206" customFormat="1" ht="12.75" x14ac:dyDescent="0.2">
      <c r="A91" s="1165" t="s">
        <v>816</v>
      </c>
      <c r="B91" s="198" t="s">
        <v>342</v>
      </c>
      <c r="C91" s="1204">
        <f>'I4 BO ASSETS'!H20</f>
        <v>0</v>
      </c>
      <c r="D91" s="1205">
        <f t="shared" si="112"/>
        <v>0</v>
      </c>
      <c r="E91" s="1205">
        <f t="shared" si="112"/>
        <v>0</v>
      </c>
      <c r="F91" s="1205">
        <f t="shared" si="115"/>
        <v>0</v>
      </c>
      <c r="G91" s="1205">
        <f t="shared" ref="G91:Z91" si="122">$D91*G595</f>
        <v>0</v>
      </c>
      <c r="H91" s="1205">
        <f t="shared" si="122"/>
        <v>0</v>
      </c>
      <c r="I91" s="1205">
        <f t="shared" si="122"/>
        <v>0</v>
      </c>
      <c r="J91" s="1205">
        <f t="shared" si="122"/>
        <v>0</v>
      </c>
      <c r="K91" s="1205">
        <f t="shared" si="122"/>
        <v>0</v>
      </c>
      <c r="L91" s="1205">
        <f t="shared" si="122"/>
        <v>0</v>
      </c>
      <c r="M91" s="1205">
        <f t="shared" si="122"/>
        <v>0</v>
      </c>
      <c r="N91" s="1205">
        <f t="shared" si="122"/>
        <v>0</v>
      </c>
      <c r="O91" s="1205">
        <f t="shared" si="122"/>
        <v>0</v>
      </c>
      <c r="P91" s="1205">
        <f t="shared" si="122"/>
        <v>0</v>
      </c>
      <c r="Q91" s="1205">
        <f t="shared" si="122"/>
        <v>0</v>
      </c>
      <c r="R91" s="1205">
        <f t="shared" si="122"/>
        <v>0</v>
      </c>
      <c r="S91" s="1205">
        <f t="shared" si="122"/>
        <v>0</v>
      </c>
      <c r="T91" s="1205">
        <f t="shared" si="122"/>
        <v>0</v>
      </c>
      <c r="U91" s="1205">
        <f t="shared" si="122"/>
        <v>0</v>
      </c>
      <c r="V91" s="1205">
        <f t="shared" si="122"/>
        <v>0</v>
      </c>
      <c r="W91" s="1205">
        <f t="shared" si="122"/>
        <v>0</v>
      </c>
      <c r="X91" s="1205">
        <f t="shared" si="122"/>
        <v>0</v>
      </c>
      <c r="Y91" s="1205">
        <f t="shared" si="122"/>
        <v>0</v>
      </c>
      <c r="Z91" s="1205">
        <f t="shared" si="122"/>
        <v>0</v>
      </c>
      <c r="AA91" s="1205">
        <f t="shared" si="117"/>
        <v>0</v>
      </c>
      <c r="AB91" s="1205">
        <f t="shared" ref="AB91:AU91" si="123">$E91*AB595</f>
        <v>0</v>
      </c>
      <c r="AC91" s="1205">
        <f t="shared" si="123"/>
        <v>0</v>
      </c>
      <c r="AD91" s="1205">
        <f t="shared" si="123"/>
        <v>0</v>
      </c>
      <c r="AE91" s="1205">
        <f t="shared" si="123"/>
        <v>0</v>
      </c>
      <c r="AF91" s="1205">
        <f t="shared" si="123"/>
        <v>0</v>
      </c>
      <c r="AG91" s="1205">
        <f t="shared" si="123"/>
        <v>0</v>
      </c>
      <c r="AH91" s="1205">
        <f t="shared" si="123"/>
        <v>0</v>
      </c>
      <c r="AI91" s="1205">
        <f t="shared" si="123"/>
        <v>0</v>
      </c>
      <c r="AJ91" s="1205">
        <f t="shared" si="123"/>
        <v>0</v>
      </c>
      <c r="AK91" s="1205">
        <f t="shared" si="123"/>
        <v>0</v>
      </c>
      <c r="AL91" s="1205">
        <f t="shared" si="123"/>
        <v>0</v>
      </c>
      <c r="AM91" s="1205">
        <f t="shared" si="123"/>
        <v>0</v>
      </c>
      <c r="AN91" s="1205">
        <f t="shared" si="123"/>
        <v>0</v>
      </c>
      <c r="AO91" s="1205">
        <f t="shared" si="123"/>
        <v>0</v>
      </c>
      <c r="AP91" s="1205">
        <f t="shared" si="123"/>
        <v>0</v>
      </c>
      <c r="AQ91" s="1205">
        <f t="shared" si="123"/>
        <v>0</v>
      </c>
      <c r="AR91" s="1205">
        <f t="shared" si="123"/>
        <v>0</v>
      </c>
      <c r="AS91" s="1205">
        <f t="shared" si="123"/>
        <v>0</v>
      </c>
      <c r="AT91" s="1205">
        <f t="shared" si="123"/>
        <v>0</v>
      </c>
      <c r="AU91" s="1205">
        <f t="shared" si="123"/>
        <v>0</v>
      </c>
      <c r="AV91" s="1205">
        <f t="shared" si="119"/>
        <v>0</v>
      </c>
      <c r="AW91" s="1205"/>
      <c r="AX91" s="1205"/>
      <c r="AY91" s="1205"/>
      <c r="AZ91" s="1205"/>
      <c r="BA91" s="1205"/>
      <c r="BB91" s="1205"/>
      <c r="BC91" s="1205"/>
      <c r="BD91" s="1205"/>
      <c r="BE91" s="1205"/>
      <c r="BF91" s="1205"/>
      <c r="BG91" s="1205"/>
      <c r="BH91" s="1205"/>
      <c r="BI91" s="1205"/>
      <c r="BJ91" s="1205"/>
      <c r="BK91" s="1205"/>
      <c r="BL91" s="1205"/>
      <c r="BM91" s="1205"/>
      <c r="BN91" s="1205"/>
      <c r="BO91" s="1205"/>
      <c r="BP91" s="1205"/>
      <c r="BQ91" s="1205"/>
    </row>
    <row r="92" spans="1:69" s="1206" customFormat="1" ht="12.75" x14ac:dyDescent="0.2">
      <c r="A92" s="1165">
        <v>1806</v>
      </c>
      <c r="B92" s="198" t="s">
        <v>283</v>
      </c>
      <c r="C92" s="1204">
        <f>'I4 BO ASSETS'!H21</f>
        <v>0</v>
      </c>
      <c r="D92" s="1205">
        <f t="shared" si="112"/>
        <v>0</v>
      </c>
      <c r="E92" s="1205">
        <f t="shared" si="112"/>
        <v>0</v>
      </c>
      <c r="F92" s="1205">
        <f t="shared" si="115"/>
        <v>0</v>
      </c>
      <c r="G92" s="1205">
        <f t="shared" ref="G92:Z92" si="124">$D92*G596</f>
        <v>0</v>
      </c>
      <c r="H92" s="1205">
        <f t="shared" si="124"/>
        <v>0</v>
      </c>
      <c r="I92" s="1205">
        <f t="shared" si="124"/>
        <v>0</v>
      </c>
      <c r="J92" s="1205">
        <f t="shared" si="124"/>
        <v>0</v>
      </c>
      <c r="K92" s="1205">
        <f t="shared" si="124"/>
        <v>0</v>
      </c>
      <c r="L92" s="1205">
        <f t="shared" si="124"/>
        <v>0</v>
      </c>
      <c r="M92" s="1205">
        <f t="shared" si="124"/>
        <v>0</v>
      </c>
      <c r="N92" s="1205">
        <f t="shared" si="124"/>
        <v>0</v>
      </c>
      <c r="O92" s="1205">
        <f t="shared" si="124"/>
        <v>0</v>
      </c>
      <c r="P92" s="1205">
        <f t="shared" si="124"/>
        <v>0</v>
      </c>
      <c r="Q92" s="1205">
        <f t="shared" si="124"/>
        <v>0</v>
      </c>
      <c r="R92" s="1205">
        <f t="shared" si="124"/>
        <v>0</v>
      </c>
      <c r="S92" s="1205">
        <f t="shared" si="124"/>
        <v>0</v>
      </c>
      <c r="T92" s="1205">
        <f t="shared" si="124"/>
        <v>0</v>
      </c>
      <c r="U92" s="1205">
        <f t="shared" si="124"/>
        <v>0</v>
      </c>
      <c r="V92" s="1205">
        <f t="shared" si="124"/>
        <v>0</v>
      </c>
      <c r="W92" s="1205">
        <f t="shared" si="124"/>
        <v>0</v>
      </c>
      <c r="X92" s="1205">
        <f t="shared" si="124"/>
        <v>0</v>
      </c>
      <c r="Y92" s="1205">
        <f t="shared" si="124"/>
        <v>0</v>
      </c>
      <c r="Z92" s="1205">
        <f t="shared" si="124"/>
        <v>0</v>
      </c>
      <c r="AA92" s="1205">
        <f t="shared" si="117"/>
        <v>0</v>
      </c>
      <c r="AB92" s="1205">
        <f t="shared" ref="AB92:AU92" si="125">$E92*AB596</f>
        <v>0</v>
      </c>
      <c r="AC92" s="1205">
        <f t="shared" si="125"/>
        <v>0</v>
      </c>
      <c r="AD92" s="1205">
        <f t="shared" si="125"/>
        <v>0</v>
      </c>
      <c r="AE92" s="1205">
        <f t="shared" si="125"/>
        <v>0</v>
      </c>
      <c r="AF92" s="1205">
        <f t="shared" si="125"/>
        <v>0</v>
      </c>
      <c r="AG92" s="1205">
        <f t="shared" si="125"/>
        <v>0</v>
      </c>
      <c r="AH92" s="1205">
        <f t="shared" si="125"/>
        <v>0</v>
      </c>
      <c r="AI92" s="1205">
        <f t="shared" si="125"/>
        <v>0</v>
      </c>
      <c r="AJ92" s="1205">
        <f t="shared" si="125"/>
        <v>0</v>
      </c>
      <c r="AK92" s="1205">
        <f t="shared" si="125"/>
        <v>0</v>
      </c>
      <c r="AL92" s="1205">
        <f t="shared" si="125"/>
        <v>0</v>
      </c>
      <c r="AM92" s="1205">
        <f t="shared" si="125"/>
        <v>0</v>
      </c>
      <c r="AN92" s="1205">
        <f t="shared" si="125"/>
        <v>0</v>
      </c>
      <c r="AO92" s="1205">
        <f t="shared" si="125"/>
        <v>0</v>
      </c>
      <c r="AP92" s="1205">
        <f t="shared" si="125"/>
        <v>0</v>
      </c>
      <c r="AQ92" s="1205">
        <f t="shared" si="125"/>
        <v>0</v>
      </c>
      <c r="AR92" s="1205">
        <f t="shared" si="125"/>
        <v>0</v>
      </c>
      <c r="AS92" s="1205">
        <f t="shared" si="125"/>
        <v>0</v>
      </c>
      <c r="AT92" s="1205">
        <f t="shared" si="125"/>
        <v>0</v>
      </c>
      <c r="AU92" s="1205">
        <f t="shared" si="125"/>
        <v>0</v>
      </c>
      <c r="AV92" s="1205">
        <f t="shared" si="119"/>
        <v>0</v>
      </c>
      <c r="AW92" s="1205"/>
      <c r="AX92" s="1205"/>
      <c r="AY92" s="1205"/>
      <c r="AZ92" s="1205"/>
      <c r="BA92" s="1205"/>
      <c r="BB92" s="1205"/>
      <c r="BC92" s="1205"/>
      <c r="BD92" s="1205"/>
      <c r="BE92" s="1205"/>
      <c r="BF92" s="1205"/>
      <c r="BG92" s="1205"/>
      <c r="BH92" s="1205"/>
      <c r="BI92" s="1205"/>
      <c r="BJ92" s="1205"/>
      <c r="BK92" s="1205"/>
      <c r="BL92" s="1205"/>
      <c r="BM92" s="1205"/>
      <c r="BN92" s="1205"/>
      <c r="BO92" s="1205"/>
      <c r="BP92" s="1205"/>
      <c r="BQ92" s="1205"/>
    </row>
    <row r="93" spans="1:69" s="1206" customFormat="1" ht="12.75" x14ac:dyDescent="0.2">
      <c r="A93" s="1165" t="s">
        <v>817</v>
      </c>
      <c r="B93" s="198" t="s">
        <v>341</v>
      </c>
      <c r="C93" s="1204">
        <f>'I4 BO ASSETS'!H22</f>
        <v>0</v>
      </c>
      <c r="D93" s="1205">
        <f t="shared" si="112"/>
        <v>0</v>
      </c>
      <c r="E93" s="1205">
        <f t="shared" si="112"/>
        <v>0</v>
      </c>
      <c r="F93" s="1205">
        <f t="shared" si="115"/>
        <v>0</v>
      </c>
      <c r="G93" s="1205">
        <f t="shared" ref="G93:Z93" si="126">$D93*G597</f>
        <v>0</v>
      </c>
      <c r="H93" s="1205">
        <f t="shared" si="126"/>
        <v>0</v>
      </c>
      <c r="I93" s="1205">
        <f t="shared" si="126"/>
        <v>0</v>
      </c>
      <c r="J93" s="1205">
        <f t="shared" si="126"/>
        <v>0</v>
      </c>
      <c r="K93" s="1205">
        <f t="shared" si="126"/>
        <v>0</v>
      </c>
      <c r="L93" s="1205">
        <f t="shared" si="126"/>
        <v>0</v>
      </c>
      <c r="M93" s="1205">
        <f t="shared" si="126"/>
        <v>0</v>
      </c>
      <c r="N93" s="1205">
        <f t="shared" si="126"/>
        <v>0</v>
      </c>
      <c r="O93" s="1205">
        <f t="shared" si="126"/>
        <v>0</v>
      </c>
      <c r="P93" s="1205">
        <f t="shared" si="126"/>
        <v>0</v>
      </c>
      <c r="Q93" s="1205">
        <f t="shared" si="126"/>
        <v>0</v>
      </c>
      <c r="R93" s="1205">
        <f t="shared" si="126"/>
        <v>0</v>
      </c>
      <c r="S93" s="1205">
        <f t="shared" si="126"/>
        <v>0</v>
      </c>
      <c r="T93" s="1205">
        <f t="shared" si="126"/>
        <v>0</v>
      </c>
      <c r="U93" s="1205">
        <f t="shared" si="126"/>
        <v>0</v>
      </c>
      <c r="V93" s="1205">
        <f t="shared" si="126"/>
        <v>0</v>
      </c>
      <c r="W93" s="1205">
        <f t="shared" si="126"/>
        <v>0</v>
      </c>
      <c r="X93" s="1205">
        <f t="shared" si="126"/>
        <v>0</v>
      </c>
      <c r="Y93" s="1205">
        <f t="shared" si="126"/>
        <v>0</v>
      </c>
      <c r="Z93" s="1205">
        <f t="shared" si="126"/>
        <v>0</v>
      </c>
      <c r="AA93" s="1205">
        <f t="shared" si="117"/>
        <v>0</v>
      </c>
      <c r="AB93" s="1205">
        <f t="shared" ref="AB93:AU93" si="127">$E93*AB597</f>
        <v>0</v>
      </c>
      <c r="AC93" s="1205">
        <f t="shared" si="127"/>
        <v>0</v>
      </c>
      <c r="AD93" s="1205">
        <f t="shared" si="127"/>
        <v>0</v>
      </c>
      <c r="AE93" s="1205">
        <f t="shared" si="127"/>
        <v>0</v>
      </c>
      <c r="AF93" s="1205">
        <f t="shared" si="127"/>
        <v>0</v>
      </c>
      <c r="AG93" s="1205">
        <f t="shared" si="127"/>
        <v>0</v>
      </c>
      <c r="AH93" s="1205">
        <f t="shared" si="127"/>
        <v>0</v>
      </c>
      <c r="AI93" s="1205">
        <f t="shared" si="127"/>
        <v>0</v>
      </c>
      <c r="AJ93" s="1205">
        <f t="shared" si="127"/>
        <v>0</v>
      </c>
      <c r="AK93" s="1205">
        <f t="shared" si="127"/>
        <v>0</v>
      </c>
      <c r="AL93" s="1205">
        <f t="shared" si="127"/>
        <v>0</v>
      </c>
      <c r="AM93" s="1205">
        <f t="shared" si="127"/>
        <v>0</v>
      </c>
      <c r="AN93" s="1205">
        <f t="shared" si="127"/>
        <v>0</v>
      </c>
      <c r="AO93" s="1205">
        <f t="shared" si="127"/>
        <v>0</v>
      </c>
      <c r="AP93" s="1205">
        <f t="shared" si="127"/>
        <v>0</v>
      </c>
      <c r="AQ93" s="1205">
        <f t="shared" si="127"/>
        <v>0</v>
      </c>
      <c r="AR93" s="1205">
        <f t="shared" si="127"/>
        <v>0</v>
      </c>
      <c r="AS93" s="1205">
        <f t="shared" si="127"/>
        <v>0</v>
      </c>
      <c r="AT93" s="1205">
        <f t="shared" si="127"/>
        <v>0</v>
      </c>
      <c r="AU93" s="1205">
        <f t="shared" si="127"/>
        <v>0</v>
      </c>
      <c r="AV93" s="1205">
        <f t="shared" si="119"/>
        <v>0</v>
      </c>
      <c r="AW93" s="1205"/>
      <c r="AX93" s="1205"/>
      <c r="AY93" s="1205"/>
      <c r="AZ93" s="1205"/>
      <c r="BA93" s="1205"/>
      <c r="BB93" s="1205"/>
      <c r="BC93" s="1205"/>
      <c r="BD93" s="1205"/>
      <c r="BE93" s="1205"/>
      <c r="BF93" s="1205"/>
      <c r="BG93" s="1205"/>
      <c r="BH93" s="1205"/>
      <c r="BI93" s="1205"/>
      <c r="BJ93" s="1205"/>
      <c r="BK93" s="1205"/>
      <c r="BL93" s="1205"/>
      <c r="BM93" s="1205"/>
      <c r="BN93" s="1205"/>
      <c r="BO93" s="1205"/>
      <c r="BP93" s="1205"/>
      <c r="BQ93" s="1205"/>
    </row>
    <row r="94" spans="1:69" s="1206" customFormat="1" ht="12.75" x14ac:dyDescent="0.2">
      <c r="A94" s="1165" t="s">
        <v>818</v>
      </c>
      <c r="B94" s="198" t="s">
        <v>343</v>
      </c>
      <c r="C94" s="1204">
        <f>'I4 BO ASSETS'!H23</f>
        <v>0</v>
      </c>
      <c r="D94" s="1205">
        <f t="shared" si="112"/>
        <v>0</v>
      </c>
      <c r="E94" s="1205">
        <f t="shared" si="112"/>
        <v>0</v>
      </c>
      <c r="F94" s="1205">
        <f t="shared" si="115"/>
        <v>0</v>
      </c>
      <c r="G94" s="1205">
        <f t="shared" ref="G94:Z94" si="128">$D94*G598</f>
        <v>0</v>
      </c>
      <c r="H94" s="1205">
        <f t="shared" si="128"/>
        <v>0</v>
      </c>
      <c r="I94" s="1205">
        <f t="shared" si="128"/>
        <v>0</v>
      </c>
      <c r="J94" s="1205">
        <f t="shared" si="128"/>
        <v>0</v>
      </c>
      <c r="K94" s="1205">
        <f t="shared" si="128"/>
        <v>0</v>
      </c>
      <c r="L94" s="1205">
        <f t="shared" si="128"/>
        <v>0</v>
      </c>
      <c r="M94" s="1205">
        <f t="shared" si="128"/>
        <v>0</v>
      </c>
      <c r="N94" s="1205">
        <f t="shared" si="128"/>
        <v>0</v>
      </c>
      <c r="O94" s="1205">
        <f t="shared" si="128"/>
        <v>0</v>
      </c>
      <c r="P94" s="1205">
        <f t="shared" si="128"/>
        <v>0</v>
      </c>
      <c r="Q94" s="1205">
        <f t="shared" si="128"/>
        <v>0</v>
      </c>
      <c r="R94" s="1205">
        <f t="shared" si="128"/>
        <v>0</v>
      </c>
      <c r="S94" s="1205">
        <f t="shared" si="128"/>
        <v>0</v>
      </c>
      <c r="T94" s="1205">
        <f t="shared" si="128"/>
        <v>0</v>
      </c>
      <c r="U94" s="1205">
        <f t="shared" si="128"/>
        <v>0</v>
      </c>
      <c r="V94" s="1205">
        <f t="shared" si="128"/>
        <v>0</v>
      </c>
      <c r="W94" s="1205">
        <f t="shared" si="128"/>
        <v>0</v>
      </c>
      <c r="X94" s="1205">
        <f t="shared" si="128"/>
        <v>0</v>
      </c>
      <c r="Y94" s="1205">
        <f t="shared" si="128"/>
        <v>0</v>
      </c>
      <c r="Z94" s="1205">
        <f t="shared" si="128"/>
        <v>0</v>
      </c>
      <c r="AA94" s="1205">
        <f t="shared" si="117"/>
        <v>0</v>
      </c>
      <c r="AB94" s="1205">
        <f t="shared" ref="AB94:AU94" si="129">$E94*AB598</f>
        <v>0</v>
      </c>
      <c r="AC94" s="1205">
        <f t="shared" si="129"/>
        <v>0</v>
      </c>
      <c r="AD94" s="1205">
        <f t="shared" si="129"/>
        <v>0</v>
      </c>
      <c r="AE94" s="1205">
        <f t="shared" si="129"/>
        <v>0</v>
      </c>
      <c r="AF94" s="1205">
        <f t="shared" si="129"/>
        <v>0</v>
      </c>
      <c r="AG94" s="1205">
        <f t="shared" si="129"/>
        <v>0</v>
      </c>
      <c r="AH94" s="1205">
        <f t="shared" si="129"/>
        <v>0</v>
      </c>
      <c r="AI94" s="1205">
        <f t="shared" si="129"/>
        <v>0</v>
      </c>
      <c r="AJ94" s="1205">
        <f t="shared" si="129"/>
        <v>0</v>
      </c>
      <c r="AK94" s="1205">
        <f t="shared" si="129"/>
        <v>0</v>
      </c>
      <c r="AL94" s="1205">
        <f t="shared" si="129"/>
        <v>0</v>
      </c>
      <c r="AM94" s="1205">
        <f t="shared" si="129"/>
        <v>0</v>
      </c>
      <c r="AN94" s="1205">
        <f t="shared" si="129"/>
        <v>0</v>
      </c>
      <c r="AO94" s="1205">
        <f t="shared" si="129"/>
        <v>0</v>
      </c>
      <c r="AP94" s="1205">
        <f t="shared" si="129"/>
        <v>0</v>
      </c>
      <c r="AQ94" s="1205">
        <f t="shared" si="129"/>
        <v>0</v>
      </c>
      <c r="AR94" s="1205">
        <f t="shared" si="129"/>
        <v>0</v>
      </c>
      <c r="AS94" s="1205">
        <f t="shared" si="129"/>
        <v>0</v>
      </c>
      <c r="AT94" s="1205">
        <f t="shared" si="129"/>
        <v>0</v>
      </c>
      <c r="AU94" s="1205">
        <f t="shared" si="129"/>
        <v>0</v>
      </c>
      <c r="AV94" s="1205">
        <f t="shared" si="119"/>
        <v>0</v>
      </c>
      <c r="AW94" s="1205"/>
      <c r="AX94" s="1205"/>
      <c r="AY94" s="1205"/>
      <c r="AZ94" s="1205"/>
      <c r="BA94" s="1205"/>
      <c r="BB94" s="1205"/>
      <c r="BC94" s="1205"/>
      <c r="BD94" s="1205"/>
      <c r="BE94" s="1205"/>
      <c r="BF94" s="1205"/>
      <c r="BG94" s="1205"/>
      <c r="BH94" s="1205"/>
      <c r="BI94" s="1205"/>
      <c r="BJ94" s="1205"/>
      <c r="BK94" s="1205"/>
      <c r="BL94" s="1205"/>
      <c r="BM94" s="1205"/>
      <c r="BN94" s="1205"/>
      <c r="BO94" s="1205"/>
      <c r="BP94" s="1205"/>
      <c r="BQ94" s="1205"/>
    </row>
    <row r="95" spans="1:69" s="1206" customFormat="1" ht="12.75" x14ac:dyDescent="0.2">
      <c r="A95" s="1165">
        <v>1808</v>
      </c>
      <c r="B95" s="198" t="s">
        <v>284</v>
      </c>
      <c r="C95" s="1204">
        <f>'I4 BO ASSETS'!H24</f>
        <v>0</v>
      </c>
      <c r="D95" s="1205">
        <f t="shared" si="112"/>
        <v>0</v>
      </c>
      <c r="E95" s="1205">
        <f t="shared" si="112"/>
        <v>0</v>
      </c>
      <c r="F95" s="1205">
        <f t="shared" si="115"/>
        <v>0</v>
      </c>
      <c r="G95" s="1205">
        <f t="shared" ref="G95:Z95" si="130">$D95*G599</f>
        <v>0</v>
      </c>
      <c r="H95" s="1205">
        <f t="shared" si="130"/>
        <v>0</v>
      </c>
      <c r="I95" s="1205">
        <f t="shared" si="130"/>
        <v>0</v>
      </c>
      <c r="J95" s="1205">
        <f t="shared" si="130"/>
        <v>0</v>
      </c>
      <c r="K95" s="1205">
        <f t="shared" si="130"/>
        <v>0</v>
      </c>
      <c r="L95" s="1205">
        <f t="shared" si="130"/>
        <v>0</v>
      </c>
      <c r="M95" s="1205">
        <f t="shared" si="130"/>
        <v>0</v>
      </c>
      <c r="N95" s="1205">
        <f t="shared" si="130"/>
        <v>0</v>
      </c>
      <c r="O95" s="1205">
        <f t="shared" si="130"/>
        <v>0</v>
      </c>
      <c r="P95" s="1205">
        <f t="shared" si="130"/>
        <v>0</v>
      </c>
      <c r="Q95" s="1205">
        <f t="shared" si="130"/>
        <v>0</v>
      </c>
      <c r="R95" s="1205">
        <f t="shared" si="130"/>
        <v>0</v>
      </c>
      <c r="S95" s="1205">
        <f t="shared" si="130"/>
        <v>0</v>
      </c>
      <c r="T95" s="1205">
        <f t="shared" si="130"/>
        <v>0</v>
      </c>
      <c r="U95" s="1205">
        <f t="shared" si="130"/>
        <v>0</v>
      </c>
      <c r="V95" s="1205">
        <f t="shared" si="130"/>
        <v>0</v>
      </c>
      <c r="W95" s="1205">
        <f t="shared" si="130"/>
        <v>0</v>
      </c>
      <c r="X95" s="1205">
        <f t="shared" si="130"/>
        <v>0</v>
      </c>
      <c r="Y95" s="1205">
        <f t="shared" si="130"/>
        <v>0</v>
      </c>
      <c r="Z95" s="1205">
        <f t="shared" si="130"/>
        <v>0</v>
      </c>
      <c r="AA95" s="1205">
        <f t="shared" si="117"/>
        <v>0</v>
      </c>
      <c r="AB95" s="1205">
        <f t="shared" ref="AB95:AU95" si="131">$E95*AB599</f>
        <v>0</v>
      </c>
      <c r="AC95" s="1205">
        <f t="shared" si="131"/>
        <v>0</v>
      </c>
      <c r="AD95" s="1205">
        <f t="shared" si="131"/>
        <v>0</v>
      </c>
      <c r="AE95" s="1205">
        <f t="shared" si="131"/>
        <v>0</v>
      </c>
      <c r="AF95" s="1205">
        <f t="shared" si="131"/>
        <v>0</v>
      </c>
      <c r="AG95" s="1205">
        <f t="shared" si="131"/>
        <v>0</v>
      </c>
      <c r="AH95" s="1205">
        <f t="shared" si="131"/>
        <v>0</v>
      </c>
      <c r="AI95" s="1205">
        <f t="shared" si="131"/>
        <v>0</v>
      </c>
      <c r="AJ95" s="1205">
        <f t="shared" si="131"/>
        <v>0</v>
      </c>
      <c r="AK95" s="1205">
        <f t="shared" si="131"/>
        <v>0</v>
      </c>
      <c r="AL95" s="1205">
        <f t="shared" si="131"/>
        <v>0</v>
      </c>
      <c r="AM95" s="1205">
        <f t="shared" si="131"/>
        <v>0</v>
      </c>
      <c r="AN95" s="1205">
        <f t="shared" si="131"/>
        <v>0</v>
      </c>
      <c r="AO95" s="1205">
        <f t="shared" si="131"/>
        <v>0</v>
      </c>
      <c r="AP95" s="1205">
        <f t="shared" si="131"/>
        <v>0</v>
      </c>
      <c r="AQ95" s="1205">
        <f t="shared" si="131"/>
        <v>0</v>
      </c>
      <c r="AR95" s="1205">
        <f t="shared" si="131"/>
        <v>0</v>
      </c>
      <c r="AS95" s="1205">
        <f t="shared" si="131"/>
        <v>0</v>
      </c>
      <c r="AT95" s="1205">
        <f t="shared" si="131"/>
        <v>0</v>
      </c>
      <c r="AU95" s="1205">
        <f t="shared" si="131"/>
        <v>0</v>
      </c>
      <c r="AV95" s="1205">
        <f t="shared" si="119"/>
        <v>0</v>
      </c>
      <c r="AW95" s="1205"/>
      <c r="AX95" s="1205"/>
      <c r="AY95" s="1205"/>
      <c r="AZ95" s="1205"/>
      <c r="BA95" s="1205"/>
      <c r="BB95" s="1205"/>
      <c r="BC95" s="1205"/>
      <c r="BD95" s="1205"/>
      <c r="BE95" s="1205"/>
      <c r="BF95" s="1205"/>
      <c r="BG95" s="1205"/>
      <c r="BH95" s="1205"/>
      <c r="BI95" s="1205"/>
      <c r="BJ95" s="1205"/>
      <c r="BK95" s="1205"/>
      <c r="BL95" s="1205"/>
      <c r="BM95" s="1205"/>
      <c r="BN95" s="1205"/>
      <c r="BO95" s="1205"/>
      <c r="BP95" s="1205"/>
      <c r="BQ95" s="1205"/>
    </row>
    <row r="96" spans="1:69" s="1206" customFormat="1" ht="12.75" x14ac:dyDescent="0.2">
      <c r="A96" s="1165" t="s">
        <v>819</v>
      </c>
      <c r="B96" s="198" t="s">
        <v>344</v>
      </c>
      <c r="C96" s="1204">
        <f>'I4 BO ASSETS'!H25</f>
        <v>0</v>
      </c>
      <c r="D96" s="1205">
        <f t="shared" si="112"/>
        <v>0</v>
      </c>
      <c r="E96" s="1205">
        <f t="shared" si="112"/>
        <v>0</v>
      </c>
      <c r="F96" s="1205">
        <f t="shared" si="115"/>
        <v>0</v>
      </c>
      <c r="G96" s="1205">
        <f t="shared" ref="G96:Z96" si="132">$D96*G600</f>
        <v>0</v>
      </c>
      <c r="H96" s="1205">
        <f t="shared" si="132"/>
        <v>0</v>
      </c>
      <c r="I96" s="1205">
        <f t="shared" si="132"/>
        <v>0</v>
      </c>
      <c r="J96" s="1205">
        <f t="shared" si="132"/>
        <v>0</v>
      </c>
      <c r="K96" s="1205">
        <f t="shared" si="132"/>
        <v>0</v>
      </c>
      <c r="L96" s="1205">
        <f t="shared" si="132"/>
        <v>0</v>
      </c>
      <c r="M96" s="1205">
        <f t="shared" si="132"/>
        <v>0</v>
      </c>
      <c r="N96" s="1205">
        <f t="shared" si="132"/>
        <v>0</v>
      </c>
      <c r="O96" s="1205">
        <f t="shared" si="132"/>
        <v>0</v>
      </c>
      <c r="P96" s="1205">
        <f t="shared" si="132"/>
        <v>0</v>
      </c>
      <c r="Q96" s="1205">
        <f t="shared" si="132"/>
        <v>0</v>
      </c>
      <c r="R96" s="1205">
        <f t="shared" si="132"/>
        <v>0</v>
      </c>
      <c r="S96" s="1205">
        <f t="shared" si="132"/>
        <v>0</v>
      </c>
      <c r="T96" s="1205">
        <f t="shared" si="132"/>
        <v>0</v>
      </c>
      <c r="U96" s="1205">
        <f t="shared" si="132"/>
        <v>0</v>
      </c>
      <c r="V96" s="1205">
        <f t="shared" si="132"/>
        <v>0</v>
      </c>
      <c r="W96" s="1205">
        <f t="shared" si="132"/>
        <v>0</v>
      </c>
      <c r="X96" s="1205">
        <f t="shared" si="132"/>
        <v>0</v>
      </c>
      <c r="Y96" s="1205">
        <f t="shared" si="132"/>
        <v>0</v>
      </c>
      <c r="Z96" s="1205">
        <f t="shared" si="132"/>
        <v>0</v>
      </c>
      <c r="AA96" s="1205">
        <f t="shared" si="117"/>
        <v>0</v>
      </c>
      <c r="AB96" s="1205">
        <f t="shared" ref="AB96:AU96" si="133">$E96*AB600</f>
        <v>0</v>
      </c>
      <c r="AC96" s="1205">
        <f t="shared" si="133"/>
        <v>0</v>
      </c>
      <c r="AD96" s="1205">
        <f t="shared" si="133"/>
        <v>0</v>
      </c>
      <c r="AE96" s="1205">
        <f t="shared" si="133"/>
        <v>0</v>
      </c>
      <c r="AF96" s="1205">
        <f t="shared" si="133"/>
        <v>0</v>
      </c>
      <c r="AG96" s="1205">
        <f t="shared" si="133"/>
        <v>0</v>
      </c>
      <c r="AH96" s="1205">
        <f t="shared" si="133"/>
        <v>0</v>
      </c>
      <c r="AI96" s="1205">
        <f t="shared" si="133"/>
        <v>0</v>
      </c>
      <c r="AJ96" s="1205">
        <f t="shared" si="133"/>
        <v>0</v>
      </c>
      <c r="AK96" s="1205">
        <f t="shared" si="133"/>
        <v>0</v>
      </c>
      <c r="AL96" s="1205">
        <f t="shared" si="133"/>
        <v>0</v>
      </c>
      <c r="AM96" s="1205">
        <f t="shared" si="133"/>
        <v>0</v>
      </c>
      <c r="AN96" s="1205">
        <f t="shared" si="133"/>
        <v>0</v>
      </c>
      <c r="AO96" s="1205">
        <f t="shared" si="133"/>
        <v>0</v>
      </c>
      <c r="AP96" s="1205">
        <f t="shared" si="133"/>
        <v>0</v>
      </c>
      <c r="AQ96" s="1205">
        <f t="shared" si="133"/>
        <v>0</v>
      </c>
      <c r="AR96" s="1205">
        <f t="shared" si="133"/>
        <v>0</v>
      </c>
      <c r="AS96" s="1205">
        <f t="shared" si="133"/>
        <v>0</v>
      </c>
      <c r="AT96" s="1205">
        <f t="shared" si="133"/>
        <v>0</v>
      </c>
      <c r="AU96" s="1205">
        <f t="shared" si="133"/>
        <v>0</v>
      </c>
      <c r="AV96" s="1205">
        <f t="shared" si="119"/>
        <v>0</v>
      </c>
      <c r="AW96" s="1205"/>
      <c r="AX96" s="1205"/>
      <c r="AY96" s="1205"/>
      <c r="AZ96" s="1205"/>
      <c r="BA96" s="1205"/>
      <c r="BB96" s="1205"/>
      <c r="BC96" s="1205"/>
      <c r="BD96" s="1205"/>
      <c r="BE96" s="1205"/>
      <c r="BF96" s="1205"/>
      <c r="BG96" s="1205"/>
      <c r="BH96" s="1205"/>
      <c r="BI96" s="1205"/>
      <c r="BJ96" s="1205"/>
      <c r="BK96" s="1205"/>
      <c r="BL96" s="1205"/>
      <c r="BM96" s="1205"/>
      <c r="BN96" s="1205"/>
      <c r="BO96" s="1205"/>
      <c r="BP96" s="1205"/>
      <c r="BQ96" s="1205"/>
    </row>
    <row r="97" spans="1:69" s="1206" customFormat="1" ht="12.75" x14ac:dyDescent="0.2">
      <c r="A97" s="1165" t="s">
        <v>820</v>
      </c>
      <c r="B97" s="198" t="s">
        <v>345</v>
      </c>
      <c r="C97" s="1204">
        <f>'I4 BO ASSETS'!H26</f>
        <v>0</v>
      </c>
      <c r="D97" s="1205">
        <f t="shared" si="112"/>
        <v>0</v>
      </c>
      <c r="E97" s="1205">
        <f t="shared" si="112"/>
        <v>0</v>
      </c>
      <c r="F97" s="1205">
        <f t="shared" si="115"/>
        <v>0</v>
      </c>
      <c r="G97" s="1205">
        <f t="shared" ref="G97:Z97" si="134">$D97*G601</f>
        <v>0</v>
      </c>
      <c r="H97" s="1205">
        <f t="shared" si="134"/>
        <v>0</v>
      </c>
      <c r="I97" s="1205">
        <f t="shared" si="134"/>
        <v>0</v>
      </c>
      <c r="J97" s="1205">
        <f t="shared" si="134"/>
        <v>0</v>
      </c>
      <c r="K97" s="1205">
        <f t="shared" si="134"/>
        <v>0</v>
      </c>
      <c r="L97" s="1205">
        <f t="shared" si="134"/>
        <v>0</v>
      </c>
      <c r="M97" s="1205">
        <f t="shared" si="134"/>
        <v>0</v>
      </c>
      <c r="N97" s="1205">
        <f t="shared" si="134"/>
        <v>0</v>
      </c>
      <c r="O97" s="1205">
        <f t="shared" si="134"/>
        <v>0</v>
      </c>
      <c r="P97" s="1205">
        <f t="shared" si="134"/>
        <v>0</v>
      </c>
      <c r="Q97" s="1205">
        <f t="shared" si="134"/>
        <v>0</v>
      </c>
      <c r="R97" s="1205">
        <f t="shared" si="134"/>
        <v>0</v>
      </c>
      <c r="S97" s="1205">
        <f t="shared" si="134"/>
        <v>0</v>
      </c>
      <c r="T97" s="1205">
        <f t="shared" si="134"/>
        <v>0</v>
      </c>
      <c r="U97" s="1205">
        <f t="shared" si="134"/>
        <v>0</v>
      </c>
      <c r="V97" s="1205">
        <f t="shared" si="134"/>
        <v>0</v>
      </c>
      <c r="W97" s="1205">
        <f t="shared" si="134"/>
        <v>0</v>
      </c>
      <c r="X97" s="1205">
        <f t="shared" si="134"/>
        <v>0</v>
      </c>
      <c r="Y97" s="1205">
        <f t="shared" si="134"/>
        <v>0</v>
      </c>
      <c r="Z97" s="1205">
        <f t="shared" si="134"/>
        <v>0</v>
      </c>
      <c r="AA97" s="1205">
        <f t="shared" si="117"/>
        <v>0</v>
      </c>
      <c r="AB97" s="1205">
        <f t="shared" ref="AB97:AU97" si="135">$E97*AB601</f>
        <v>0</v>
      </c>
      <c r="AC97" s="1205">
        <f t="shared" si="135"/>
        <v>0</v>
      </c>
      <c r="AD97" s="1205">
        <f t="shared" si="135"/>
        <v>0</v>
      </c>
      <c r="AE97" s="1205">
        <f t="shared" si="135"/>
        <v>0</v>
      </c>
      <c r="AF97" s="1205">
        <f t="shared" si="135"/>
        <v>0</v>
      </c>
      <c r="AG97" s="1205">
        <f t="shared" si="135"/>
        <v>0</v>
      </c>
      <c r="AH97" s="1205">
        <f t="shared" si="135"/>
        <v>0</v>
      </c>
      <c r="AI97" s="1205">
        <f t="shared" si="135"/>
        <v>0</v>
      </c>
      <c r="AJ97" s="1205">
        <f t="shared" si="135"/>
        <v>0</v>
      </c>
      <c r="AK97" s="1205">
        <f t="shared" si="135"/>
        <v>0</v>
      </c>
      <c r="AL97" s="1205">
        <f t="shared" si="135"/>
        <v>0</v>
      </c>
      <c r="AM97" s="1205">
        <f t="shared" si="135"/>
        <v>0</v>
      </c>
      <c r="AN97" s="1205">
        <f t="shared" si="135"/>
        <v>0</v>
      </c>
      <c r="AO97" s="1205">
        <f t="shared" si="135"/>
        <v>0</v>
      </c>
      <c r="AP97" s="1205">
        <f t="shared" si="135"/>
        <v>0</v>
      </c>
      <c r="AQ97" s="1205">
        <f t="shared" si="135"/>
        <v>0</v>
      </c>
      <c r="AR97" s="1205">
        <f t="shared" si="135"/>
        <v>0</v>
      </c>
      <c r="AS97" s="1205">
        <f t="shared" si="135"/>
        <v>0</v>
      </c>
      <c r="AT97" s="1205">
        <f t="shared" si="135"/>
        <v>0</v>
      </c>
      <c r="AU97" s="1205">
        <f t="shared" si="135"/>
        <v>0</v>
      </c>
      <c r="AV97" s="1205">
        <f t="shared" si="119"/>
        <v>0</v>
      </c>
      <c r="AW97" s="1205"/>
      <c r="AX97" s="1205"/>
      <c r="AY97" s="1205"/>
      <c r="AZ97" s="1205"/>
      <c r="BA97" s="1205"/>
      <c r="BB97" s="1205"/>
      <c r="BC97" s="1205"/>
      <c r="BD97" s="1205"/>
      <c r="BE97" s="1205"/>
      <c r="BF97" s="1205"/>
      <c r="BG97" s="1205"/>
      <c r="BH97" s="1205"/>
      <c r="BI97" s="1205"/>
      <c r="BJ97" s="1205"/>
      <c r="BK97" s="1205"/>
      <c r="BL97" s="1205"/>
      <c r="BM97" s="1205"/>
      <c r="BN97" s="1205"/>
      <c r="BO97" s="1205"/>
      <c r="BP97" s="1205"/>
      <c r="BQ97" s="1205"/>
    </row>
    <row r="98" spans="1:69" s="1206" customFormat="1" ht="12.75" x14ac:dyDescent="0.2">
      <c r="A98" s="1165">
        <v>1810</v>
      </c>
      <c r="B98" s="198" t="s">
        <v>285</v>
      </c>
      <c r="C98" s="1204">
        <f>'I4 BO ASSETS'!H27</f>
        <v>0</v>
      </c>
      <c r="D98" s="1205">
        <f t="shared" si="112"/>
        <v>0</v>
      </c>
      <c r="E98" s="1205">
        <f t="shared" si="112"/>
        <v>0</v>
      </c>
      <c r="F98" s="1205">
        <f t="shared" si="115"/>
        <v>0</v>
      </c>
      <c r="G98" s="1205">
        <f t="shared" ref="G98:Z98" si="136">$D98*G602</f>
        <v>0</v>
      </c>
      <c r="H98" s="1205">
        <f t="shared" si="136"/>
        <v>0</v>
      </c>
      <c r="I98" s="1205">
        <f t="shared" si="136"/>
        <v>0</v>
      </c>
      <c r="J98" s="1205">
        <f t="shared" si="136"/>
        <v>0</v>
      </c>
      <c r="K98" s="1205">
        <f t="shared" si="136"/>
        <v>0</v>
      </c>
      <c r="L98" s="1205">
        <f t="shared" si="136"/>
        <v>0</v>
      </c>
      <c r="M98" s="1205">
        <f t="shared" si="136"/>
        <v>0</v>
      </c>
      <c r="N98" s="1205">
        <f t="shared" si="136"/>
        <v>0</v>
      </c>
      <c r="O98" s="1205">
        <f t="shared" si="136"/>
        <v>0</v>
      </c>
      <c r="P98" s="1205">
        <f t="shared" si="136"/>
        <v>0</v>
      </c>
      <c r="Q98" s="1205">
        <f t="shared" si="136"/>
        <v>0</v>
      </c>
      <c r="R98" s="1205">
        <f t="shared" si="136"/>
        <v>0</v>
      </c>
      <c r="S98" s="1205">
        <f t="shared" si="136"/>
        <v>0</v>
      </c>
      <c r="T98" s="1205">
        <f t="shared" si="136"/>
        <v>0</v>
      </c>
      <c r="U98" s="1205">
        <f t="shared" si="136"/>
        <v>0</v>
      </c>
      <c r="V98" s="1205">
        <f t="shared" si="136"/>
        <v>0</v>
      </c>
      <c r="W98" s="1205">
        <f t="shared" si="136"/>
        <v>0</v>
      </c>
      <c r="X98" s="1205">
        <f t="shared" si="136"/>
        <v>0</v>
      </c>
      <c r="Y98" s="1205">
        <f t="shared" si="136"/>
        <v>0</v>
      </c>
      <c r="Z98" s="1205">
        <f t="shared" si="136"/>
        <v>0</v>
      </c>
      <c r="AA98" s="1205">
        <f t="shared" si="117"/>
        <v>0</v>
      </c>
      <c r="AB98" s="1205">
        <f t="shared" ref="AB98:AU98" si="137">$E98*AB602</f>
        <v>0</v>
      </c>
      <c r="AC98" s="1205">
        <f t="shared" si="137"/>
        <v>0</v>
      </c>
      <c r="AD98" s="1205">
        <f t="shared" si="137"/>
        <v>0</v>
      </c>
      <c r="AE98" s="1205">
        <f t="shared" si="137"/>
        <v>0</v>
      </c>
      <c r="AF98" s="1205">
        <f t="shared" si="137"/>
        <v>0</v>
      </c>
      <c r="AG98" s="1205">
        <f t="shared" si="137"/>
        <v>0</v>
      </c>
      <c r="AH98" s="1205">
        <f t="shared" si="137"/>
        <v>0</v>
      </c>
      <c r="AI98" s="1205">
        <f t="shared" si="137"/>
        <v>0</v>
      </c>
      <c r="AJ98" s="1205">
        <f t="shared" si="137"/>
        <v>0</v>
      </c>
      <c r="AK98" s="1205">
        <f t="shared" si="137"/>
        <v>0</v>
      </c>
      <c r="AL98" s="1205">
        <f t="shared" si="137"/>
        <v>0</v>
      </c>
      <c r="AM98" s="1205">
        <f t="shared" si="137"/>
        <v>0</v>
      </c>
      <c r="AN98" s="1205">
        <f t="shared" si="137"/>
        <v>0</v>
      </c>
      <c r="AO98" s="1205">
        <f t="shared" si="137"/>
        <v>0</v>
      </c>
      <c r="AP98" s="1205">
        <f t="shared" si="137"/>
        <v>0</v>
      </c>
      <c r="AQ98" s="1205">
        <f t="shared" si="137"/>
        <v>0</v>
      </c>
      <c r="AR98" s="1205">
        <f t="shared" si="137"/>
        <v>0</v>
      </c>
      <c r="AS98" s="1205">
        <f t="shared" si="137"/>
        <v>0</v>
      </c>
      <c r="AT98" s="1205">
        <f t="shared" si="137"/>
        <v>0</v>
      </c>
      <c r="AU98" s="1205">
        <f t="shared" si="137"/>
        <v>0</v>
      </c>
      <c r="AV98" s="1205">
        <f t="shared" si="119"/>
        <v>0</v>
      </c>
      <c r="AW98" s="1205"/>
      <c r="AX98" s="1205"/>
      <c r="AY98" s="1205"/>
      <c r="AZ98" s="1205"/>
      <c r="BA98" s="1205"/>
      <c r="BB98" s="1205"/>
      <c r="BC98" s="1205"/>
      <c r="BD98" s="1205"/>
      <c r="BE98" s="1205"/>
      <c r="BF98" s="1205"/>
      <c r="BG98" s="1205"/>
      <c r="BH98" s="1205"/>
      <c r="BI98" s="1205"/>
      <c r="BJ98" s="1205"/>
      <c r="BK98" s="1205"/>
      <c r="BL98" s="1205"/>
      <c r="BM98" s="1205"/>
      <c r="BN98" s="1205"/>
      <c r="BO98" s="1205"/>
      <c r="BP98" s="1205"/>
      <c r="BQ98" s="1205"/>
    </row>
    <row r="99" spans="1:69" s="1206" customFormat="1" ht="12.75" x14ac:dyDescent="0.2">
      <c r="A99" s="1165" t="s">
        <v>821</v>
      </c>
      <c r="B99" s="198" t="s">
        <v>363</v>
      </c>
      <c r="C99" s="1204">
        <f>'I4 BO ASSETS'!H28</f>
        <v>0</v>
      </c>
      <c r="D99" s="1205">
        <f t="shared" si="112"/>
        <v>0</v>
      </c>
      <c r="E99" s="1205">
        <f t="shared" si="112"/>
        <v>0</v>
      </c>
      <c r="F99" s="1205">
        <f t="shared" si="115"/>
        <v>0</v>
      </c>
      <c r="G99" s="1205">
        <f t="shared" ref="G99:Z99" si="138">$D99*G603</f>
        <v>0</v>
      </c>
      <c r="H99" s="1205">
        <f t="shared" si="138"/>
        <v>0</v>
      </c>
      <c r="I99" s="1205">
        <f t="shared" si="138"/>
        <v>0</v>
      </c>
      <c r="J99" s="1205">
        <f t="shared" si="138"/>
        <v>0</v>
      </c>
      <c r="K99" s="1205">
        <f t="shared" si="138"/>
        <v>0</v>
      </c>
      <c r="L99" s="1205">
        <f t="shared" si="138"/>
        <v>0</v>
      </c>
      <c r="M99" s="1205">
        <f t="shared" si="138"/>
        <v>0</v>
      </c>
      <c r="N99" s="1205">
        <f t="shared" si="138"/>
        <v>0</v>
      </c>
      <c r="O99" s="1205">
        <f t="shared" si="138"/>
        <v>0</v>
      </c>
      <c r="P99" s="1205">
        <f t="shared" si="138"/>
        <v>0</v>
      </c>
      <c r="Q99" s="1205">
        <f t="shared" si="138"/>
        <v>0</v>
      </c>
      <c r="R99" s="1205">
        <f t="shared" si="138"/>
        <v>0</v>
      </c>
      <c r="S99" s="1205">
        <f t="shared" si="138"/>
        <v>0</v>
      </c>
      <c r="T99" s="1205">
        <f t="shared" si="138"/>
        <v>0</v>
      </c>
      <c r="U99" s="1205">
        <f t="shared" si="138"/>
        <v>0</v>
      </c>
      <c r="V99" s="1205">
        <f t="shared" si="138"/>
        <v>0</v>
      </c>
      <c r="W99" s="1205">
        <f t="shared" si="138"/>
        <v>0</v>
      </c>
      <c r="X99" s="1205">
        <f t="shared" si="138"/>
        <v>0</v>
      </c>
      <c r="Y99" s="1205">
        <f t="shared" si="138"/>
        <v>0</v>
      </c>
      <c r="Z99" s="1205">
        <f t="shared" si="138"/>
        <v>0</v>
      </c>
      <c r="AA99" s="1205">
        <f t="shared" si="117"/>
        <v>0</v>
      </c>
      <c r="AB99" s="1205">
        <f t="shared" ref="AB99:AU99" si="139">$E99*AB603</f>
        <v>0</v>
      </c>
      <c r="AC99" s="1205">
        <f t="shared" si="139"/>
        <v>0</v>
      </c>
      <c r="AD99" s="1205">
        <f t="shared" si="139"/>
        <v>0</v>
      </c>
      <c r="AE99" s="1205">
        <f t="shared" si="139"/>
        <v>0</v>
      </c>
      <c r="AF99" s="1205">
        <f t="shared" si="139"/>
        <v>0</v>
      </c>
      <c r="AG99" s="1205">
        <f t="shared" si="139"/>
        <v>0</v>
      </c>
      <c r="AH99" s="1205">
        <f t="shared" si="139"/>
        <v>0</v>
      </c>
      <c r="AI99" s="1205">
        <f t="shared" si="139"/>
        <v>0</v>
      </c>
      <c r="AJ99" s="1205">
        <f t="shared" si="139"/>
        <v>0</v>
      </c>
      <c r="AK99" s="1205">
        <f t="shared" si="139"/>
        <v>0</v>
      </c>
      <c r="AL99" s="1205">
        <f t="shared" si="139"/>
        <v>0</v>
      </c>
      <c r="AM99" s="1205">
        <f t="shared" si="139"/>
        <v>0</v>
      </c>
      <c r="AN99" s="1205">
        <f t="shared" si="139"/>
        <v>0</v>
      </c>
      <c r="AO99" s="1205">
        <f t="shared" si="139"/>
        <v>0</v>
      </c>
      <c r="AP99" s="1205">
        <f t="shared" si="139"/>
        <v>0</v>
      </c>
      <c r="AQ99" s="1205">
        <f t="shared" si="139"/>
        <v>0</v>
      </c>
      <c r="AR99" s="1205">
        <f t="shared" si="139"/>
        <v>0</v>
      </c>
      <c r="AS99" s="1205">
        <f t="shared" si="139"/>
        <v>0</v>
      </c>
      <c r="AT99" s="1205">
        <f t="shared" si="139"/>
        <v>0</v>
      </c>
      <c r="AU99" s="1205">
        <f t="shared" si="139"/>
        <v>0</v>
      </c>
      <c r="AV99" s="1205">
        <f t="shared" si="119"/>
        <v>0</v>
      </c>
      <c r="AW99" s="1205"/>
      <c r="AX99" s="1205"/>
      <c r="AY99" s="1205"/>
      <c r="AZ99" s="1205"/>
      <c r="BA99" s="1205"/>
      <c r="BB99" s="1205"/>
      <c r="BC99" s="1205"/>
      <c r="BD99" s="1205"/>
      <c r="BE99" s="1205"/>
      <c r="BF99" s="1205"/>
      <c r="BG99" s="1205"/>
      <c r="BH99" s="1205"/>
      <c r="BI99" s="1205"/>
      <c r="BJ99" s="1205"/>
      <c r="BK99" s="1205"/>
      <c r="BL99" s="1205"/>
      <c r="BM99" s="1205"/>
      <c r="BN99" s="1205"/>
      <c r="BO99" s="1205"/>
      <c r="BP99" s="1205"/>
      <c r="BQ99" s="1205"/>
    </row>
    <row r="100" spans="1:69" s="1206" customFormat="1" ht="12.75" x14ac:dyDescent="0.2">
      <c r="A100" s="1165" t="s">
        <v>822</v>
      </c>
      <c r="B100" s="198" t="s">
        <v>364</v>
      </c>
      <c r="C100" s="1204">
        <f>'I4 BO ASSETS'!H29</f>
        <v>0</v>
      </c>
      <c r="D100" s="1205">
        <f t="shared" si="112"/>
        <v>0</v>
      </c>
      <c r="E100" s="1205">
        <f t="shared" si="112"/>
        <v>0</v>
      </c>
      <c r="F100" s="1205">
        <f t="shared" si="115"/>
        <v>0</v>
      </c>
      <c r="G100" s="1205">
        <f t="shared" ref="G100:Z100" si="140">$D100*G604</f>
        <v>0</v>
      </c>
      <c r="H100" s="1205">
        <f t="shared" si="140"/>
        <v>0</v>
      </c>
      <c r="I100" s="1205">
        <f t="shared" si="140"/>
        <v>0</v>
      </c>
      <c r="J100" s="1205">
        <f t="shared" si="140"/>
        <v>0</v>
      </c>
      <c r="K100" s="1205">
        <f t="shared" si="140"/>
        <v>0</v>
      </c>
      <c r="L100" s="1205">
        <f t="shared" si="140"/>
        <v>0</v>
      </c>
      <c r="M100" s="1205">
        <f t="shared" si="140"/>
        <v>0</v>
      </c>
      <c r="N100" s="1205">
        <f t="shared" si="140"/>
        <v>0</v>
      </c>
      <c r="O100" s="1205">
        <f t="shared" si="140"/>
        <v>0</v>
      </c>
      <c r="P100" s="1205">
        <f t="shared" si="140"/>
        <v>0</v>
      </c>
      <c r="Q100" s="1205">
        <f t="shared" si="140"/>
        <v>0</v>
      </c>
      <c r="R100" s="1205">
        <f t="shared" si="140"/>
        <v>0</v>
      </c>
      <c r="S100" s="1205">
        <f t="shared" si="140"/>
        <v>0</v>
      </c>
      <c r="T100" s="1205">
        <f t="shared" si="140"/>
        <v>0</v>
      </c>
      <c r="U100" s="1205">
        <f t="shared" si="140"/>
        <v>0</v>
      </c>
      <c r="V100" s="1205">
        <f t="shared" si="140"/>
        <v>0</v>
      </c>
      <c r="W100" s="1205">
        <f t="shared" si="140"/>
        <v>0</v>
      </c>
      <c r="X100" s="1205">
        <f t="shared" si="140"/>
        <v>0</v>
      </c>
      <c r="Y100" s="1205">
        <f t="shared" si="140"/>
        <v>0</v>
      </c>
      <c r="Z100" s="1205">
        <f t="shared" si="140"/>
        <v>0</v>
      </c>
      <c r="AA100" s="1205">
        <f t="shared" si="117"/>
        <v>0</v>
      </c>
      <c r="AB100" s="1205">
        <f t="shared" ref="AB100:AU100" si="141">$E100*AB604</f>
        <v>0</v>
      </c>
      <c r="AC100" s="1205">
        <f t="shared" si="141"/>
        <v>0</v>
      </c>
      <c r="AD100" s="1205">
        <f t="shared" si="141"/>
        <v>0</v>
      </c>
      <c r="AE100" s="1205">
        <f t="shared" si="141"/>
        <v>0</v>
      </c>
      <c r="AF100" s="1205">
        <f t="shared" si="141"/>
        <v>0</v>
      </c>
      <c r="AG100" s="1205">
        <f t="shared" si="141"/>
        <v>0</v>
      </c>
      <c r="AH100" s="1205">
        <f t="shared" si="141"/>
        <v>0</v>
      </c>
      <c r="AI100" s="1205">
        <f t="shared" si="141"/>
        <v>0</v>
      </c>
      <c r="AJ100" s="1205">
        <f t="shared" si="141"/>
        <v>0</v>
      </c>
      <c r="AK100" s="1205">
        <f t="shared" si="141"/>
        <v>0</v>
      </c>
      <c r="AL100" s="1205">
        <f t="shared" si="141"/>
        <v>0</v>
      </c>
      <c r="AM100" s="1205">
        <f t="shared" si="141"/>
        <v>0</v>
      </c>
      <c r="AN100" s="1205">
        <f t="shared" si="141"/>
        <v>0</v>
      </c>
      <c r="AO100" s="1205">
        <f t="shared" si="141"/>
        <v>0</v>
      </c>
      <c r="AP100" s="1205">
        <f t="shared" si="141"/>
        <v>0</v>
      </c>
      <c r="AQ100" s="1205">
        <f t="shared" si="141"/>
        <v>0</v>
      </c>
      <c r="AR100" s="1205">
        <f t="shared" si="141"/>
        <v>0</v>
      </c>
      <c r="AS100" s="1205">
        <f t="shared" si="141"/>
        <v>0</v>
      </c>
      <c r="AT100" s="1205">
        <f t="shared" si="141"/>
        <v>0</v>
      </c>
      <c r="AU100" s="1205">
        <f t="shared" si="141"/>
        <v>0</v>
      </c>
      <c r="AV100" s="1205">
        <f t="shared" si="119"/>
        <v>0</v>
      </c>
      <c r="AW100" s="1205"/>
      <c r="AX100" s="1205"/>
      <c r="AY100" s="1205"/>
      <c r="AZ100" s="1205"/>
      <c r="BA100" s="1205"/>
      <c r="BB100" s="1205"/>
      <c r="BC100" s="1205"/>
      <c r="BD100" s="1205"/>
      <c r="BE100" s="1205"/>
      <c r="BF100" s="1205"/>
      <c r="BG100" s="1205"/>
      <c r="BH100" s="1205"/>
      <c r="BI100" s="1205"/>
      <c r="BJ100" s="1205"/>
      <c r="BK100" s="1205"/>
      <c r="BL100" s="1205"/>
      <c r="BM100" s="1205"/>
      <c r="BN100" s="1205"/>
      <c r="BO100" s="1205"/>
      <c r="BP100" s="1205"/>
      <c r="BQ100" s="1205"/>
    </row>
    <row r="101" spans="1:69" s="1206" customFormat="1" ht="25.5" x14ac:dyDescent="0.2">
      <c r="A101" s="1165">
        <v>1815</v>
      </c>
      <c r="B101" s="198" t="s">
        <v>86</v>
      </c>
      <c r="C101" s="1204">
        <f>'I4 BO ASSETS'!H30</f>
        <v>0</v>
      </c>
      <c r="D101" s="1205">
        <f t="shared" si="112"/>
        <v>0</v>
      </c>
      <c r="E101" s="1205">
        <f t="shared" si="112"/>
        <v>0</v>
      </c>
      <c r="F101" s="1205">
        <f t="shared" si="115"/>
        <v>0</v>
      </c>
      <c r="G101" s="1205">
        <f t="shared" ref="G101:Z101" si="142">$D101*G605</f>
        <v>0</v>
      </c>
      <c r="H101" s="1205">
        <f t="shared" si="142"/>
        <v>0</v>
      </c>
      <c r="I101" s="1205">
        <f t="shared" si="142"/>
        <v>0</v>
      </c>
      <c r="J101" s="1205">
        <f t="shared" si="142"/>
        <v>0</v>
      </c>
      <c r="K101" s="1205">
        <f t="shared" si="142"/>
        <v>0</v>
      </c>
      <c r="L101" s="1205">
        <f t="shared" si="142"/>
        <v>0</v>
      </c>
      <c r="M101" s="1205">
        <f t="shared" si="142"/>
        <v>0</v>
      </c>
      <c r="N101" s="1205">
        <f t="shared" si="142"/>
        <v>0</v>
      </c>
      <c r="O101" s="1205">
        <f t="shared" si="142"/>
        <v>0</v>
      </c>
      <c r="P101" s="1205">
        <f t="shared" si="142"/>
        <v>0</v>
      </c>
      <c r="Q101" s="1205">
        <f t="shared" si="142"/>
        <v>0</v>
      </c>
      <c r="R101" s="1205">
        <f t="shared" si="142"/>
        <v>0</v>
      </c>
      <c r="S101" s="1205">
        <f t="shared" si="142"/>
        <v>0</v>
      </c>
      <c r="T101" s="1205">
        <f t="shared" si="142"/>
        <v>0</v>
      </c>
      <c r="U101" s="1205">
        <f t="shared" si="142"/>
        <v>0</v>
      </c>
      <c r="V101" s="1205">
        <f t="shared" si="142"/>
        <v>0</v>
      </c>
      <c r="W101" s="1205">
        <f t="shared" si="142"/>
        <v>0</v>
      </c>
      <c r="X101" s="1205">
        <f t="shared" si="142"/>
        <v>0</v>
      </c>
      <c r="Y101" s="1205">
        <f t="shared" si="142"/>
        <v>0</v>
      </c>
      <c r="Z101" s="1205">
        <f t="shared" si="142"/>
        <v>0</v>
      </c>
      <c r="AA101" s="1205">
        <f t="shared" si="117"/>
        <v>0</v>
      </c>
      <c r="AB101" s="1205">
        <f t="shared" ref="AB101:AU101" si="143">$E101*AB605</f>
        <v>0</v>
      </c>
      <c r="AC101" s="1205">
        <f t="shared" si="143"/>
        <v>0</v>
      </c>
      <c r="AD101" s="1205">
        <f t="shared" si="143"/>
        <v>0</v>
      </c>
      <c r="AE101" s="1205">
        <f t="shared" si="143"/>
        <v>0</v>
      </c>
      <c r="AF101" s="1205">
        <f t="shared" si="143"/>
        <v>0</v>
      </c>
      <c r="AG101" s="1205">
        <f t="shared" si="143"/>
        <v>0</v>
      </c>
      <c r="AH101" s="1205">
        <f t="shared" si="143"/>
        <v>0</v>
      </c>
      <c r="AI101" s="1205">
        <f t="shared" si="143"/>
        <v>0</v>
      </c>
      <c r="AJ101" s="1205">
        <f t="shared" si="143"/>
        <v>0</v>
      </c>
      <c r="AK101" s="1205">
        <f t="shared" si="143"/>
        <v>0</v>
      </c>
      <c r="AL101" s="1205">
        <f t="shared" si="143"/>
        <v>0</v>
      </c>
      <c r="AM101" s="1205">
        <f t="shared" si="143"/>
        <v>0</v>
      </c>
      <c r="AN101" s="1205">
        <f t="shared" si="143"/>
        <v>0</v>
      </c>
      <c r="AO101" s="1205">
        <f t="shared" si="143"/>
        <v>0</v>
      </c>
      <c r="AP101" s="1205">
        <f t="shared" si="143"/>
        <v>0</v>
      </c>
      <c r="AQ101" s="1205">
        <f t="shared" si="143"/>
        <v>0</v>
      </c>
      <c r="AR101" s="1205">
        <f t="shared" si="143"/>
        <v>0</v>
      </c>
      <c r="AS101" s="1205">
        <f t="shared" si="143"/>
        <v>0</v>
      </c>
      <c r="AT101" s="1205">
        <f t="shared" si="143"/>
        <v>0</v>
      </c>
      <c r="AU101" s="1205">
        <f t="shared" si="143"/>
        <v>0</v>
      </c>
      <c r="AV101" s="1205">
        <f t="shared" si="119"/>
        <v>0</v>
      </c>
      <c r="AW101" s="1205"/>
      <c r="AX101" s="1205"/>
      <c r="AY101" s="1205"/>
      <c r="AZ101" s="1205"/>
      <c r="BA101" s="1205"/>
      <c r="BB101" s="1205"/>
      <c r="BC101" s="1205"/>
      <c r="BD101" s="1205"/>
      <c r="BE101" s="1205"/>
      <c r="BF101" s="1205"/>
      <c r="BG101" s="1205"/>
      <c r="BH101" s="1205"/>
      <c r="BI101" s="1205"/>
      <c r="BJ101" s="1205"/>
      <c r="BK101" s="1205"/>
      <c r="BL101" s="1205"/>
      <c r="BM101" s="1205"/>
      <c r="BN101" s="1205"/>
      <c r="BO101" s="1205"/>
      <c r="BP101" s="1205"/>
      <c r="BQ101" s="1205"/>
    </row>
    <row r="102" spans="1:69" s="1206" customFormat="1" ht="25.5" x14ac:dyDescent="0.2">
      <c r="A102" s="1165">
        <v>1820</v>
      </c>
      <c r="B102" s="198" t="s">
        <v>87</v>
      </c>
      <c r="C102" s="1204">
        <f>'I4 BO ASSETS'!H31</f>
        <v>0</v>
      </c>
      <c r="D102" s="1205">
        <f t="shared" si="112"/>
        <v>0</v>
      </c>
      <c r="E102" s="1205">
        <f t="shared" si="112"/>
        <v>0</v>
      </c>
      <c r="F102" s="1205">
        <f t="shared" si="115"/>
        <v>0</v>
      </c>
      <c r="G102" s="1205">
        <f t="shared" ref="G102:Z102" si="144">$D102*G606</f>
        <v>0</v>
      </c>
      <c r="H102" s="1205">
        <f t="shared" si="144"/>
        <v>0</v>
      </c>
      <c r="I102" s="1205">
        <f t="shared" si="144"/>
        <v>0</v>
      </c>
      <c r="J102" s="1205">
        <f t="shared" si="144"/>
        <v>0</v>
      </c>
      <c r="K102" s="1205">
        <f t="shared" si="144"/>
        <v>0</v>
      </c>
      <c r="L102" s="1205">
        <f t="shared" si="144"/>
        <v>0</v>
      </c>
      <c r="M102" s="1205">
        <f t="shared" si="144"/>
        <v>0</v>
      </c>
      <c r="N102" s="1205">
        <f t="shared" si="144"/>
        <v>0</v>
      </c>
      <c r="O102" s="1205">
        <f t="shared" si="144"/>
        <v>0</v>
      </c>
      <c r="P102" s="1205">
        <f t="shared" si="144"/>
        <v>0</v>
      </c>
      <c r="Q102" s="1205">
        <f t="shared" si="144"/>
        <v>0</v>
      </c>
      <c r="R102" s="1205">
        <f t="shared" si="144"/>
        <v>0</v>
      </c>
      <c r="S102" s="1205">
        <f t="shared" si="144"/>
        <v>0</v>
      </c>
      <c r="T102" s="1205">
        <f t="shared" si="144"/>
        <v>0</v>
      </c>
      <c r="U102" s="1205">
        <f t="shared" si="144"/>
        <v>0</v>
      </c>
      <c r="V102" s="1205">
        <f t="shared" si="144"/>
        <v>0</v>
      </c>
      <c r="W102" s="1205">
        <f t="shared" si="144"/>
        <v>0</v>
      </c>
      <c r="X102" s="1205">
        <f t="shared" si="144"/>
        <v>0</v>
      </c>
      <c r="Y102" s="1205">
        <f t="shared" si="144"/>
        <v>0</v>
      </c>
      <c r="Z102" s="1205">
        <f t="shared" si="144"/>
        <v>0</v>
      </c>
      <c r="AA102" s="1205">
        <f t="shared" si="117"/>
        <v>0</v>
      </c>
      <c r="AB102" s="1205">
        <f t="shared" ref="AB102:AU102" si="145">$E102*AB606</f>
        <v>0</v>
      </c>
      <c r="AC102" s="1205">
        <f t="shared" si="145"/>
        <v>0</v>
      </c>
      <c r="AD102" s="1205">
        <f t="shared" si="145"/>
        <v>0</v>
      </c>
      <c r="AE102" s="1205">
        <f t="shared" si="145"/>
        <v>0</v>
      </c>
      <c r="AF102" s="1205">
        <f t="shared" si="145"/>
        <v>0</v>
      </c>
      <c r="AG102" s="1205">
        <f t="shared" si="145"/>
        <v>0</v>
      </c>
      <c r="AH102" s="1205">
        <f t="shared" si="145"/>
        <v>0</v>
      </c>
      <c r="AI102" s="1205">
        <f t="shared" si="145"/>
        <v>0</v>
      </c>
      <c r="AJ102" s="1205">
        <f t="shared" si="145"/>
        <v>0</v>
      </c>
      <c r="AK102" s="1205">
        <f t="shared" si="145"/>
        <v>0</v>
      </c>
      <c r="AL102" s="1205">
        <f t="shared" si="145"/>
        <v>0</v>
      </c>
      <c r="AM102" s="1205">
        <f t="shared" si="145"/>
        <v>0</v>
      </c>
      <c r="AN102" s="1205">
        <f t="shared" si="145"/>
        <v>0</v>
      </c>
      <c r="AO102" s="1205">
        <f t="shared" si="145"/>
        <v>0</v>
      </c>
      <c r="AP102" s="1205">
        <f t="shared" si="145"/>
        <v>0</v>
      </c>
      <c r="AQ102" s="1205">
        <f t="shared" si="145"/>
        <v>0</v>
      </c>
      <c r="AR102" s="1205">
        <f t="shared" si="145"/>
        <v>0</v>
      </c>
      <c r="AS102" s="1205">
        <f t="shared" si="145"/>
        <v>0</v>
      </c>
      <c r="AT102" s="1205">
        <f t="shared" si="145"/>
        <v>0</v>
      </c>
      <c r="AU102" s="1205">
        <f t="shared" si="145"/>
        <v>0</v>
      </c>
      <c r="AV102" s="1205">
        <f t="shared" si="119"/>
        <v>0</v>
      </c>
      <c r="AW102" s="1205"/>
      <c r="AX102" s="1205"/>
      <c r="AY102" s="1205"/>
      <c r="AZ102" s="1205"/>
      <c r="BA102" s="1205"/>
      <c r="BB102" s="1205"/>
      <c r="BC102" s="1205"/>
      <c r="BD102" s="1205"/>
      <c r="BE102" s="1205"/>
      <c r="BF102" s="1205"/>
      <c r="BG102" s="1205"/>
      <c r="BH102" s="1205"/>
      <c r="BI102" s="1205"/>
      <c r="BJ102" s="1205"/>
      <c r="BK102" s="1205"/>
      <c r="BL102" s="1205"/>
      <c r="BM102" s="1205"/>
      <c r="BN102" s="1205"/>
      <c r="BO102" s="1205"/>
      <c r="BP102" s="1205"/>
      <c r="BQ102" s="1205"/>
    </row>
    <row r="103" spans="1:69" s="1206" customFormat="1" ht="25.5" x14ac:dyDescent="0.2">
      <c r="A103" s="1165" t="s">
        <v>490</v>
      </c>
      <c r="B103" s="198" t="s">
        <v>1276</v>
      </c>
      <c r="C103" s="1204">
        <f>'I4 BO ASSETS'!H32</f>
        <v>0</v>
      </c>
      <c r="D103" s="1205">
        <f t="shared" si="112"/>
        <v>0</v>
      </c>
      <c r="E103" s="1205">
        <f t="shared" si="112"/>
        <v>0</v>
      </c>
      <c r="F103" s="1205">
        <f>D103+E103</f>
        <v>0</v>
      </c>
      <c r="G103" s="1205">
        <f t="shared" ref="G103:Z103" si="146">$D103*G607</f>
        <v>0</v>
      </c>
      <c r="H103" s="1205">
        <f t="shared" si="146"/>
        <v>0</v>
      </c>
      <c r="I103" s="1205">
        <f t="shared" si="146"/>
        <v>0</v>
      </c>
      <c r="J103" s="1205">
        <f t="shared" si="146"/>
        <v>0</v>
      </c>
      <c r="K103" s="1205">
        <f t="shared" si="146"/>
        <v>0</v>
      </c>
      <c r="L103" s="1205">
        <f t="shared" si="146"/>
        <v>0</v>
      </c>
      <c r="M103" s="1205">
        <f t="shared" si="146"/>
        <v>0</v>
      </c>
      <c r="N103" s="1205">
        <f t="shared" si="146"/>
        <v>0</v>
      </c>
      <c r="O103" s="1205">
        <f t="shared" si="146"/>
        <v>0</v>
      </c>
      <c r="P103" s="1205">
        <f t="shared" si="146"/>
        <v>0</v>
      </c>
      <c r="Q103" s="1205">
        <f t="shared" si="146"/>
        <v>0</v>
      </c>
      <c r="R103" s="1205">
        <f t="shared" si="146"/>
        <v>0</v>
      </c>
      <c r="S103" s="1205">
        <f t="shared" si="146"/>
        <v>0</v>
      </c>
      <c r="T103" s="1205">
        <f t="shared" si="146"/>
        <v>0</v>
      </c>
      <c r="U103" s="1205">
        <f t="shared" si="146"/>
        <v>0</v>
      </c>
      <c r="V103" s="1205">
        <f t="shared" si="146"/>
        <v>0</v>
      </c>
      <c r="W103" s="1205">
        <f t="shared" si="146"/>
        <v>0</v>
      </c>
      <c r="X103" s="1205">
        <f t="shared" si="146"/>
        <v>0</v>
      </c>
      <c r="Y103" s="1205">
        <f t="shared" si="146"/>
        <v>0</v>
      </c>
      <c r="Z103" s="1205">
        <f t="shared" si="146"/>
        <v>0</v>
      </c>
      <c r="AA103" s="1205">
        <f>SUM(G103:Z103)</f>
        <v>0</v>
      </c>
      <c r="AB103" s="1205">
        <f t="shared" ref="AB103:AU103" si="147">$E103*AB607</f>
        <v>0</v>
      </c>
      <c r="AC103" s="1205">
        <f t="shared" si="147"/>
        <v>0</v>
      </c>
      <c r="AD103" s="1205">
        <f t="shared" si="147"/>
        <v>0</v>
      </c>
      <c r="AE103" s="1205">
        <f t="shared" si="147"/>
        <v>0</v>
      </c>
      <c r="AF103" s="1205">
        <f t="shared" si="147"/>
        <v>0</v>
      </c>
      <c r="AG103" s="1205">
        <f t="shared" si="147"/>
        <v>0</v>
      </c>
      <c r="AH103" s="1205">
        <f t="shared" si="147"/>
        <v>0</v>
      </c>
      <c r="AI103" s="1205">
        <f t="shared" si="147"/>
        <v>0</v>
      </c>
      <c r="AJ103" s="1205">
        <f t="shared" si="147"/>
        <v>0</v>
      </c>
      <c r="AK103" s="1205">
        <f t="shared" si="147"/>
        <v>0</v>
      </c>
      <c r="AL103" s="1205">
        <f t="shared" si="147"/>
        <v>0</v>
      </c>
      <c r="AM103" s="1205">
        <f t="shared" si="147"/>
        <v>0</v>
      </c>
      <c r="AN103" s="1205">
        <f t="shared" si="147"/>
        <v>0</v>
      </c>
      <c r="AO103" s="1205">
        <f t="shared" si="147"/>
        <v>0</v>
      </c>
      <c r="AP103" s="1205">
        <f t="shared" si="147"/>
        <v>0</v>
      </c>
      <c r="AQ103" s="1205">
        <f t="shared" si="147"/>
        <v>0</v>
      </c>
      <c r="AR103" s="1205">
        <f t="shared" si="147"/>
        <v>0</v>
      </c>
      <c r="AS103" s="1205">
        <f t="shared" si="147"/>
        <v>0</v>
      </c>
      <c r="AT103" s="1205">
        <f t="shared" si="147"/>
        <v>0</v>
      </c>
      <c r="AU103" s="1205">
        <f t="shared" si="147"/>
        <v>0</v>
      </c>
      <c r="AV103" s="1205">
        <f>SUM(AB103:AU103)</f>
        <v>0</v>
      </c>
      <c r="AW103" s="1205"/>
      <c r="AX103" s="1205"/>
      <c r="AY103" s="1205"/>
      <c r="AZ103" s="1205"/>
      <c r="BA103" s="1205"/>
      <c r="BB103" s="1205"/>
      <c r="BC103" s="1205"/>
      <c r="BD103" s="1205"/>
      <c r="BE103" s="1205"/>
      <c r="BF103" s="1205"/>
      <c r="BG103" s="1205"/>
      <c r="BH103" s="1205"/>
      <c r="BI103" s="1205"/>
      <c r="BJ103" s="1205"/>
      <c r="BK103" s="1205"/>
      <c r="BL103" s="1205"/>
      <c r="BM103" s="1205"/>
      <c r="BN103" s="1205"/>
      <c r="BO103" s="1205"/>
      <c r="BP103" s="1205"/>
      <c r="BQ103" s="1205"/>
    </row>
    <row r="104" spans="1:69" s="1206" customFormat="1" ht="25.5" x14ac:dyDescent="0.2">
      <c r="A104" s="1165" t="s">
        <v>491</v>
      </c>
      <c r="B104" s="198" t="s">
        <v>1278</v>
      </c>
      <c r="C104" s="1204">
        <f>'I4 BO ASSETS'!H33</f>
        <v>0</v>
      </c>
      <c r="D104" s="1205">
        <f t="shared" si="112"/>
        <v>0</v>
      </c>
      <c r="E104" s="1205">
        <f t="shared" si="112"/>
        <v>0</v>
      </c>
      <c r="F104" s="1205">
        <f>D104+E104</f>
        <v>0</v>
      </c>
      <c r="G104" s="1205">
        <f t="shared" ref="G104:Z104" si="148">$D104*G608</f>
        <v>0</v>
      </c>
      <c r="H104" s="1205">
        <f t="shared" si="148"/>
        <v>0</v>
      </c>
      <c r="I104" s="1205">
        <f t="shared" si="148"/>
        <v>0</v>
      </c>
      <c r="J104" s="1205">
        <f t="shared" si="148"/>
        <v>0</v>
      </c>
      <c r="K104" s="1205">
        <f t="shared" si="148"/>
        <v>0</v>
      </c>
      <c r="L104" s="1205">
        <f t="shared" si="148"/>
        <v>0</v>
      </c>
      <c r="M104" s="1205">
        <f t="shared" si="148"/>
        <v>0</v>
      </c>
      <c r="N104" s="1205">
        <f t="shared" si="148"/>
        <v>0</v>
      </c>
      <c r="O104" s="1205">
        <f t="shared" si="148"/>
        <v>0</v>
      </c>
      <c r="P104" s="1205">
        <f t="shared" si="148"/>
        <v>0</v>
      </c>
      <c r="Q104" s="1205">
        <f t="shared" si="148"/>
        <v>0</v>
      </c>
      <c r="R104" s="1205">
        <f t="shared" si="148"/>
        <v>0</v>
      </c>
      <c r="S104" s="1205">
        <f t="shared" si="148"/>
        <v>0</v>
      </c>
      <c r="T104" s="1205">
        <f t="shared" si="148"/>
        <v>0</v>
      </c>
      <c r="U104" s="1205">
        <f t="shared" si="148"/>
        <v>0</v>
      </c>
      <c r="V104" s="1205">
        <f t="shared" si="148"/>
        <v>0</v>
      </c>
      <c r="W104" s="1205">
        <f t="shared" si="148"/>
        <v>0</v>
      </c>
      <c r="X104" s="1205">
        <f t="shared" si="148"/>
        <v>0</v>
      </c>
      <c r="Y104" s="1205">
        <f t="shared" si="148"/>
        <v>0</v>
      </c>
      <c r="Z104" s="1205">
        <f t="shared" si="148"/>
        <v>0</v>
      </c>
      <c r="AA104" s="1205">
        <f>SUM(G104:Z104)</f>
        <v>0</v>
      </c>
      <c r="AB104" s="1205">
        <f t="shared" ref="AB104:AU104" si="149">$E104*AB608</f>
        <v>0</v>
      </c>
      <c r="AC104" s="1205">
        <f t="shared" si="149"/>
        <v>0</v>
      </c>
      <c r="AD104" s="1205">
        <f t="shared" si="149"/>
        <v>0</v>
      </c>
      <c r="AE104" s="1205">
        <f t="shared" si="149"/>
        <v>0</v>
      </c>
      <c r="AF104" s="1205">
        <f t="shared" si="149"/>
        <v>0</v>
      </c>
      <c r="AG104" s="1205">
        <f t="shared" si="149"/>
        <v>0</v>
      </c>
      <c r="AH104" s="1205">
        <f t="shared" si="149"/>
        <v>0</v>
      </c>
      <c r="AI104" s="1205">
        <f t="shared" si="149"/>
        <v>0</v>
      </c>
      <c r="AJ104" s="1205">
        <f t="shared" si="149"/>
        <v>0</v>
      </c>
      <c r="AK104" s="1205">
        <f t="shared" si="149"/>
        <v>0</v>
      </c>
      <c r="AL104" s="1205">
        <f t="shared" si="149"/>
        <v>0</v>
      </c>
      <c r="AM104" s="1205">
        <f t="shared" si="149"/>
        <v>0</v>
      </c>
      <c r="AN104" s="1205">
        <f t="shared" si="149"/>
        <v>0</v>
      </c>
      <c r="AO104" s="1205">
        <f t="shared" si="149"/>
        <v>0</v>
      </c>
      <c r="AP104" s="1205">
        <f t="shared" si="149"/>
        <v>0</v>
      </c>
      <c r="AQ104" s="1205">
        <f t="shared" si="149"/>
        <v>0</v>
      </c>
      <c r="AR104" s="1205">
        <f t="shared" si="149"/>
        <v>0</v>
      </c>
      <c r="AS104" s="1205">
        <f t="shared" si="149"/>
        <v>0</v>
      </c>
      <c r="AT104" s="1205">
        <f t="shared" si="149"/>
        <v>0</v>
      </c>
      <c r="AU104" s="1205">
        <f t="shared" si="149"/>
        <v>0</v>
      </c>
      <c r="AV104" s="1205">
        <f>SUM(AB104:AU104)</f>
        <v>0</v>
      </c>
      <c r="AW104" s="1205"/>
      <c r="AX104" s="1205"/>
      <c r="AY104" s="1205"/>
      <c r="AZ104" s="1205"/>
      <c r="BA104" s="1205"/>
      <c r="BB104" s="1205"/>
      <c r="BC104" s="1205"/>
      <c r="BD104" s="1205"/>
      <c r="BE104" s="1205"/>
      <c r="BF104" s="1205"/>
      <c r="BG104" s="1205"/>
      <c r="BH104" s="1205"/>
      <c r="BI104" s="1205"/>
      <c r="BJ104" s="1205"/>
      <c r="BK104" s="1205"/>
      <c r="BL104" s="1205"/>
      <c r="BM104" s="1205"/>
      <c r="BN104" s="1205"/>
      <c r="BO104" s="1205"/>
      <c r="BP104" s="1205"/>
      <c r="BQ104" s="1205"/>
    </row>
    <row r="105" spans="1:69" s="1206" customFormat="1" ht="25.5" x14ac:dyDescent="0.2">
      <c r="A105" s="1165" t="s">
        <v>1268</v>
      </c>
      <c r="B105" s="198" t="s">
        <v>1269</v>
      </c>
      <c r="C105" s="1204">
        <f>'I4 BO ASSETS'!H34</f>
        <v>0</v>
      </c>
      <c r="D105" s="1205">
        <f t="shared" si="112"/>
        <v>0</v>
      </c>
      <c r="E105" s="1205">
        <f t="shared" si="112"/>
        <v>0</v>
      </c>
      <c r="F105" s="1205">
        <f>D105+E105</f>
        <v>0</v>
      </c>
      <c r="G105" s="1205">
        <f t="shared" ref="G105:Z105" si="150">$D105*G609</f>
        <v>0</v>
      </c>
      <c r="H105" s="1205">
        <f t="shared" si="150"/>
        <v>0</v>
      </c>
      <c r="I105" s="1205">
        <f t="shared" si="150"/>
        <v>0</v>
      </c>
      <c r="J105" s="1205">
        <f t="shared" si="150"/>
        <v>0</v>
      </c>
      <c r="K105" s="1205">
        <f t="shared" si="150"/>
        <v>0</v>
      </c>
      <c r="L105" s="1205">
        <f t="shared" si="150"/>
        <v>0</v>
      </c>
      <c r="M105" s="1205">
        <f t="shared" si="150"/>
        <v>0</v>
      </c>
      <c r="N105" s="1205">
        <f t="shared" si="150"/>
        <v>0</v>
      </c>
      <c r="O105" s="1205">
        <f t="shared" si="150"/>
        <v>0</v>
      </c>
      <c r="P105" s="1205">
        <f t="shared" si="150"/>
        <v>0</v>
      </c>
      <c r="Q105" s="1205">
        <f t="shared" si="150"/>
        <v>0</v>
      </c>
      <c r="R105" s="1205">
        <f t="shared" si="150"/>
        <v>0</v>
      </c>
      <c r="S105" s="1205">
        <f t="shared" si="150"/>
        <v>0</v>
      </c>
      <c r="T105" s="1205">
        <f t="shared" si="150"/>
        <v>0</v>
      </c>
      <c r="U105" s="1205">
        <f t="shared" si="150"/>
        <v>0</v>
      </c>
      <c r="V105" s="1205">
        <f t="shared" si="150"/>
        <v>0</v>
      </c>
      <c r="W105" s="1205">
        <f t="shared" si="150"/>
        <v>0</v>
      </c>
      <c r="X105" s="1205">
        <f t="shared" si="150"/>
        <v>0</v>
      </c>
      <c r="Y105" s="1205">
        <f t="shared" si="150"/>
        <v>0</v>
      </c>
      <c r="Z105" s="1205">
        <f t="shared" si="150"/>
        <v>0</v>
      </c>
      <c r="AA105" s="1205">
        <f>SUM(G105:Z105)</f>
        <v>0</v>
      </c>
      <c r="AB105" s="1205">
        <f t="shared" ref="AB105:AU105" si="151">$E105*AB609</f>
        <v>0</v>
      </c>
      <c r="AC105" s="1205">
        <f t="shared" si="151"/>
        <v>0</v>
      </c>
      <c r="AD105" s="1205">
        <f t="shared" si="151"/>
        <v>0</v>
      </c>
      <c r="AE105" s="1205">
        <f t="shared" si="151"/>
        <v>0</v>
      </c>
      <c r="AF105" s="1205">
        <f t="shared" si="151"/>
        <v>0</v>
      </c>
      <c r="AG105" s="1205">
        <f t="shared" si="151"/>
        <v>0</v>
      </c>
      <c r="AH105" s="1205">
        <f t="shared" si="151"/>
        <v>0</v>
      </c>
      <c r="AI105" s="1205">
        <f t="shared" si="151"/>
        <v>0</v>
      </c>
      <c r="AJ105" s="1205">
        <f t="shared" si="151"/>
        <v>0</v>
      </c>
      <c r="AK105" s="1205">
        <f t="shared" si="151"/>
        <v>0</v>
      </c>
      <c r="AL105" s="1205">
        <f t="shared" si="151"/>
        <v>0</v>
      </c>
      <c r="AM105" s="1205">
        <f t="shared" si="151"/>
        <v>0</v>
      </c>
      <c r="AN105" s="1205">
        <f t="shared" si="151"/>
        <v>0</v>
      </c>
      <c r="AO105" s="1205">
        <f t="shared" si="151"/>
        <v>0</v>
      </c>
      <c r="AP105" s="1205">
        <f t="shared" si="151"/>
        <v>0</v>
      </c>
      <c r="AQ105" s="1205">
        <f t="shared" si="151"/>
        <v>0</v>
      </c>
      <c r="AR105" s="1205">
        <f t="shared" si="151"/>
        <v>0</v>
      </c>
      <c r="AS105" s="1205">
        <f t="shared" si="151"/>
        <v>0</v>
      </c>
      <c r="AT105" s="1205">
        <f t="shared" si="151"/>
        <v>0</v>
      </c>
      <c r="AU105" s="1205">
        <f t="shared" si="151"/>
        <v>0</v>
      </c>
      <c r="AV105" s="1205">
        <f>SUM(AB105:AU105)</f>
        <v>0</v>
      </c>
      <c r="AW105" s="1205"/>
      <c r="AX105" s="1205"/>
      <c r="AY105" s="1205"/>
      <c r="AZ105" s="1205"/>
      <c r="BA105" s="1205"/>
      <c r="BB105" s="1205"/>
      <c r="BC105" s="1205"/>
      <c r="BD105" s="1205"/>
      <c r="BE105" s="1205"/>
      <c r="BF105" s="1205"/>
      <c r="BG105" s="1205"/>
      <c r="BH105" s="1205"/>
      <c r="BI105" s="1205"/>
      <c r="BJ105" s="1205"/>
      <c r="BK105" s="1205"/>
      <c r="BL105" s="1205"/>
      <c r="BM105" s="1205"/>
      <c r="BN105" s="1205"/>
      <c r="BO105" s="1205"/>
      <c r="BP105" s="1205"/>
      <c r="BQ105" s="1205"/>
    </row>
    <row r="106" spans="1:69" s="1206" customFormat="1" ht="12.75" x14ac:dyDescent="0.2">
      <c r="A106" s="1165">
        <v>1825</v>
      </c>
      <c r="B106" s="198" t="s">
        <v>88</v>
      </c>
      <c r="C106" s="1204">
        <f>'I4 BO ASSETS'!H35</f>
        <v>0</v>
      </c>
      <c r="D106" s="1205">
        <f t="shared" si="112"/>
        <v>0</v>
      </c>
      <c r="E106" s="1205">
        <f t="shared" si="112"/>
        <v>0</v>
      </c>
      <c r="F106" s="1205">
        <f t="shared" si="115"/>
        <v>0</v>
      </c>
      <c r="G106" s="1205">
        <f t="shared" ref="G106:Z106" si="152">$D106*G610</f>
        <v>0</v>
      </c>
      <c r="H106" s="1205">
        <f t="shared" si="152"/>
        <v>0</v>
      </c>
      <c r="I106" s="1205">
        <f t="shared" si="152"/>
        <v>0</v>
      </c>
      <c r="J106" s="1205">
        <f t="shared" si="152"/>
        <v>0</v>
      </c>
      <c r="K106" s="1205">
        <f t="shared" si="152"/>
        <v>0</v>
      </c>
      <c r="L106" s="1205">
        <f t="shared" si="152"/>
        <v>0</v>
      </c>
      <c r="M106" s="1205">
        <f t="shared" si="152"/>
        <v>0</v>
      </c>
      <c r="N106" s="1205">
        <f t="shared" si="152"/>
        <v>0</v>
      </c>
      <c r="O106" s="1205">
        <f t="shared" si="152"/>
        <v>0</v>
      </c>
      <c r="P106" s="1205">
        <f t="shared" si="152"/>
        <v>0</v>
      </c>
      <c r="Q106" s="1205">
        <f t="shared" si="152"/>
        <v>0</v>
      </c>
      <c r="R106" s="1205">
        <f t="shared" si="152"/>
        <v>0</v>
      </c>
      <c r="S106" s="1205">
        <f t="shared" si="152"/>
        <v>0</v>
      </c>
      <c r="T106" s="1205">
        <f t="shared" si="152"/>
        <v>0</v>
      </c>
      <c r="U106" s="1205">
        <f t="shared" si="152"/>
        <v>0</v>
      </c>
      <c r="V106" s="1205">
        <f t="shared" si="152"/>
        <v>0</v>
      </c>
      <c r="W106" s="1205">
        <f t="shared" si="152"/>
        <v>0</v>
      </c>
      <c r="X106" s="1205">
        <f t="shared" si="152"/>
        <v>0</v>
      </c>
      <c r="Y106" s="1205">
        <f t="shared" si="152"/>
        <v>0</v>
      </c>
      <c r="Z106" s="1205">
        <f t="shared" si="152"/>
        <v>0</v>
      </c>
      <c r="AA106" s="1205">
        <f t="shared" si="117"/>
        <v>0</v>
      </c>
      <c r="AB106" s="1205">
        <f t="shared" ref="AB106:AU106" si="153">$E106*AB610</f>
        <v>0</v>
      </c>
      <c r="AC106" s="1205">
        <f t="shared" si="153"/>
        <v>0</v>
      </c>
      <c r="AD106" s="1205">
        <f t="shared" si="153"/>
        <v>0</v>
      </c>
      <c r="AE106" s="1205">
        <f t="shared" si="153"/>
        <v>0</v>
      </c>
      <c r="AF106" s="1205">
        <f t="shared" si="153"/>
        <v>0</v>
      </c>
      <c r="AG106" s="1205">
        <f t="shared" si="153"/>
        <v>0</v>
      </c>
      <c r="AH106" s="1205">
        <f t="shared" si="153"/>
        <v>0</v>
      </c>
      <c r="AI106" s="1205">
        <f t="shared" si="153"/>
        <v>0</v>
      </c>
      <c r="AJ106" s="1205">
        <f t="shared" si="153"/>
        <v>0</v>
      </c>
      <c r="AK106" s="1205">
        <f t="shared" si="153"/>
        <v>0</v>
      </c>
      <c r="AL106" s="1205">
        <f t="shared" si="153"/>
        <v>0</v>
      </c>
      <c r="AM106" s="1205">
        <f t="shared" si="153"/>
        <v>0</v>
      </c>
      <c r="AN106" s="1205">
        <f t="shared" si="153"/>
        <v>0</v>
      </c>
      <c r="AO106" s="1205">
        <f t="shared" si="153"/>
        <v>0</v>
      </c>
      <c r="AP106" s="1205">
        <f t="shared" si="153"/>
        <v>0</v>
      </c>
      <c r="AQ106" s="1205">
        <f t="shared" si="153"/>
        <v>0</v>
      </c>
      <c r="AR106" s="1205">
        <f t="shared" si="153"/>
        <v>0</v>
      </c>
      <c r="AS106" s="1205">
        <f t="shared" si="153"/>
        <v>0</v>
      </c>
      <c r="AT106" s="1205">
        <f t="shared" si="153"/>
        <v>0</v>
      </c>
      <c r="AU106" s="1205">
        <f t="shared" si="153"/>
        <v>0</v>
      </c>
      <c r="AV106" s="1205">
        <f t="shared" si="119"/>
        <v>0</v>
      </c>
      <c r="AW106" s="1205"/>
      <c r="AX106" s="1205"/>
      <c r="AY106" s="1205"/>
      <c r="AZ106" s="1205"/>
      <c r="BA106" s="1205"/>
      <c r="BB106" s="1205"/>
      <c r="BC106" s="1205"/>
      <c r="BD106" s="1205"/>
      <c r="BE106" s="1205"/>
      <c r="BF106" s="1205"/>
      <c r="BG106" s="1205"/>
      <c r="BH106" s="1205"/>
      <c r="BI106" s="1205"/>
      <c r="BJ106" s="1205"/>
      <c r="BK106" s="1205"/>
      <c r="BL106" s="1205"/>
      <c r="BM106" s="1205"/>
      <c r="BN106" s="1205"/>
      <c r="BO106" s="1205"/>
      <c r="BP106" s="1205"/>
      <c r="BQ106" s="1205"/>
    </row>
    <row r="107" spans="1:69" s="1206" customFormat="1" ht="12.75" x14ac:dyDescent="0.2">
      <c r="A107" s="1165" t="s">
        <v>823</v>
      </c>
      <c r="B107" s="198" t="s">
        <v>365</v>
      </c>
      <c r="C107" s="1204">
        <f>'I4 BO ASSETS'!H36</f>
        <v>0</v>
      </c>
      <c r="D107" s="1205">
        <f t="shared" si="112"/>
        <v>0</v>
      </c>
      <c r="E107" s="1205">
        <f t="shared" si="112"/>
        <v>0</v>
      </c>
      <c r="F107" s="1205">
        <f t="shared" si="115"/>
        <v>0</v>
      </c>
      <c r="G107" s="1205">
        <f t="shared" ref="G107:Z107" si="154">$D107*G611</f>
        <v>0</v>
      </c>
      <c r="H107" s="1205">
        <f t="shared" si="154"/>
        <v>0</v>
      </c>
      <c r="I107" s="1205">
        <f t="shared" si="154"/>
        <v>0</v>
      </c>
      <c r="J107" s="1205">
        <f t="shared" si="154"/>
        <v>0</v>
      </c>
      <c r="K107" s="1205">
        <f t="shared" si="154"/>
        <v>0</v>
      </c>
      <c r="L107" s="1205">
        <f t="shared" si="154"/>
        <v>0</v>
      </c>
      <c r="M107" s="1205">
        <f t="shared" si="154"/>
        <v>0</v>
      </c>
      <c r="N107" s="1205">
        <f t="shared" si="154"/>
        <v>0</v>
      </c>
      <c r="O107" s="1205">
        <f t="shared" si="154"/>
        <v>0</v>
      </c>
      <c r="P107" s="1205">
        <f t="shared" si="154"/>
        <v>0</v>
      </c>
      <c r="Q107" s="1205">
        <f t="shared" si="154"/>
        <v>0</v>
      </c>
      <c r="R107" s="1205">
        <f t="shared" si="154"/>
        <v>0</v>
      </c>
      <c r="S107" s="1205">
        <f t="shared" si="154"/>
        <v>0</v>
      </c>
      <c r="T107" s="1205">
        <f t="shared" si="154"/>
        <v>0</v>
      </c>
      <c r="U107" s="1205">
        <f t="shared" si="154"/>
        <v>0</v>
      </c>
      <c r="V107" s="1205">
        <f t="shared" si="154"/>
        <v>0</v>
      </c>
      <c r="W107" s="1205">
        <f t="shared" si="154"/>
        <v>0</v>
      </c>
      <c r="X107" s="1205">
        <f t="shared" si="154"/>
        <v>0</v>
      </c>
      <c r="Y107" s="1205">
        <f t="shared" si="154"/>
        <v>0</v>
      </c>
      <c r="Z107" s="1205">
        <f t="shared" si="154"/>
        <v>0</v>
      </c>
      <c r="AA107" s="1205">
        <f t="shared" si="117"/>
        <v>0</v>
      </c>
      <c r="AB107" s="1205">
        <f t="shared" ref="AB107:AU107" si="155">$E107*AB611</f>
        <v>0</v>
      </c>
      <c r="AC107" s="1205">
        <f t="shared" si="155"/>
        <v>0</v>
      </c>
      <c r="AD107" s="1205">
        <f t="shared" si="155"/>
        <v>0</v>
      </c>
      <c r="AE107" s="1205">
        <f t="shared" si="155"/>
        <v>0</v>
      </c>
      <c r="AF107" s="1205">
        <f t="shared" si="155"/>
        <v>0</v>
      </c>
      <c r="AG107" s="1205">
        <f t="shared" si="155"/>
        <v>0</v>
      </c>
      <c r="AH107" s="1205">
        <f t="shared" si="155"/>
        <v>0</v>
      </c>
      <c r="AI107" s="1205">
        <f t="shared" si="155"/>
        <v>0</v>
      </c>
      <c r="AJ107" s="1205">
        <f t="shared" si="155"/>
        <v>0</v>
      </c>
      <c r="AK107" s="1205">
        <f t="shared" si="155"/>
        <v>0</v>
      </c>
      <c r="AL107" s="1205">
        <f t="shared" si="155"/>
        <v>0</v>
      </c>
      <c r="AM107" s="1205">
        <f t="shared" si="155"/>
        <v>0</v>
      </c>
      <c r="AN107" s="1205">
        <f t="shared" si="155"/>
        <v>0</v>
      </c>
      <c r="AO107" s="1205">
        <f t="shared" si="155"/>
        <v>0</v>
      </c>
      <c r="AP107" s="1205">
        <f t="shared" si="155"/>
        <v>0</v>
      </c>
      <c r="AQ107" s="1205">
        <f t="shared" si="155"/>
        <v>0</v>
      </c>
      <c r="AR107" s="1205">
        <f t="shared" si="155"/>
        <v>0</v>
      </c>
      <c r="AS107" s="1205">
        <f t="shared" si="155"/>
        <v>0</v>
      </c>
      <c r="AT107" s="1205">
        <f t="shared" si="155"/>
        <v>0</v>
      </c>
      <c r="AU107" s="1205">
        <f t="shared" si="155"/>
        <v>0</v>
      </c>
      <c r="AV107" s="1205">
        <f t="shared" si="119"/>
        <v>0</v>
      </c>
      <c r="AW107" s="1205"/>
      <c r="AX107" s="1205"/>
      <c r="AY107" s="1205"/>
      <c r="AZ107" s="1205"/>
      <c r="BA107" s="1205"/>
      <c r="BB107" s="1205"/>
      <c r="BC107" s="1205"/>
      <c r="BD107" s="1205"/>
      <c r="BE107" s="1205"/>
      <c r="BF107" s="1205"/>
      <c r="BG107" s="1205"/>
      <c r="BH107" s="1205"/>
      <c r="BI107" s="1205"/>
      <c r="BJ107" s="1205"/>
      <c r="BK107" s="1205"/>
      <c r="BL107" s="1205"/>
      <c r="BM107" s="1205"/>
      <c r="BN107" s="1205"/>
      <c r="BO107" s="1205"/>
      <c r="BP107" s="1205"/>
      <c r="BQ107" s="1205"/>
    </row>
    <row r="108" spans="1:69" s="1206" customFormat="1" ht="12.75" x14ac:dyDescent="0.2">
      <c r="A108" s="1165" t="s">
        <v>824</v>
      </c>
      <c r="B108" s="198" t="s">
        <v>366</v>
      </c>
      <c r="C108" s="1204">
        <f>'I4 BO ASSETS'!H37</f>
        <v>60750</v>
      </c>
      <c r="D108" s="1205">
        <f t="shared" ref="D108:E127" si="156">$C108*D612</f>
        <v>60750</v>
      </c>
      <c r="E108" s="1205">
        <f t="shared" si="156"/>
        <v>0</v>
      </c>
      <c r="F108" s="1205">
        <f t="shared" si="115"/>
        <v>60750</v>
      </c>
      <c r="G108" s="1205">
        <f t="shared" ref="G108:Z108" si="157">$D108*G612</f>
        <v>31761.639034024578</v>
      </c>
      <c r="H108" s="1205">
        <f t="shared" si="157"/>
        <v>9102.8133679625098</v>
      </c>
      <c r="I108" s="1205">
        <f t="shared" si="157"/>
        <v>19140.177650017209</v>
      </c>
      <c r="J108" s="1205">
        <f t="shared" si="157"/>
        <v>0</v>
      </c>
      <c r="K108" s="1205">
        <f t="shared" si="157"/>
        <v>0</v>
      </c>
      <c r="L108" s="1205">
        <f t="shared" si="157"/>
        <v>0</v>
      </c>
      <c r="M108" s="1205">
        <f t="shared" si="157"/>
        <v>663.67489045766501</v>
      </c>
      <c r="N108" s="1205">
        <f t="shared" si="157"/>
        <v>32.620713495886278</v>
      </c>
      <c r="O108" s="1205">
        <f t="shared" si="157"/>
        <v>49.074344042148894</v>
      </c>
      <c r="P108" s="1205">
        <f t="shared" si="157"/>
        <v>0</v>
      </c>
      <c r="Q108" s="1205">
        <f t="shared" si="157"/>
        <v>0</v>
      </c>
      <c r="R108" s="1205">
        <f t="shared" si="157"/>
        <v>0</v>
      </c>
      <c r="S108" s="1205">
        <f t="shared" si="157"/>
        <v>0</v>
      </c>
      <c r="T108" s="1205">
        <f t="shared" si="157"/>
        <v>0</v>
      </c>
      <c r="U108" s="1205">
        <f t="shared" si="157"/>
        <v>0</v>
      </c>
      <c r="V108" s="1205">
        <f t="shared" si="157"/>
        <v>0</v>
      </c>
      <c r="W108" s="1205">
        <f t="shared" si="157"/>
        <v>0</v>
      </c>
      <c r="X108" s="1205">
        <f t="shared" si="157"/>
        <v>0</v>
      </c>
      <c r="Y108" s="1205">
        <f t="shared" si="157"/>
        <v>0</v>
      </c>
      <c r="Z108" s="1205">
        <f t="shared" si="157"/>
        <v>0</v>
      </c>
      <c r="AA108" s="1205">
        <f t="shared" si="117"/>
        <v>60750.000000000007</v>
      </c>
      <c r="AB108" s="1205">
        <f t="shared" ref="AB108:AU108" si="158">$E108*AB612</f>
        <v>0</v>
      </c>
      <c r="AC108" s="1205">
        <f t="shared" si="158"/>
        <v>0</v>
      </c>
      <c r="AD108" s="1205">
        <f t="shared" si="158"/>
        <v>0</v>
      </c>
      <c r="AE108" s="1205">
        <f t="shared" si="158"/>
        <v>0</v>
      </c>
      <c r="AF108" s="1205">
        <f t="shared" si="158"/>
        <v>0</v>
      </c>
      <c r="AG108" s="1205">
        <f t="shared" si="158"/>
        <v>0</v>
      </c>
      <c r="AH108" s="1205">
        <f t="shared" si="158"/>
        <v>0</v>
      </c>
      <c r="AI108" s="1205">
        <f t="shared" si="158"/>
        <v>0</v>
      </c>
      <c r="AJ108" s="1205">
        <f t="shared" si="158"/>
        <v>0</v>
      </c>
      <c r="AK108" s="1205">
        <f t="shared" si="158"/>
        <v>0</v>
      </c>
      <c r="AL108" s="1205">
        <f t="shared" si="158"/>
        <v>0</v>
      </c>
      <c r="AM108" s="1205">
        <f t="shared" si="158"/>
        <v>0</v>
      </c>
      <c r="AN108" s="1205">
        <f t="shared" si="158"/>
        <v>0</v>
      </c>
      <c r="AO108" s="1205">
        <f t="shared" si="158"/>
        <v>0</v>
      </c>
      <c r="AP108" s="1205">
        <f t="shared" si="158"/>
        <v>0</v>
      </c>
      <c r="AQ108" s="1205">
        <f t="shared" si="158"/>
        <v>0</v>
      </c>
      <c r="AR108" s="1205">
        <f t="shared" si="158"/>
        <v>0</v>
      </c>
      <c r="AS108" s="1205">
        <f t="shared" si="158"/>
        <v>0</v>
      </c>
      <c r="AT108" s="1205">
        <f t="shared" si="158"/>
        <v>0</v>
      </c>
      <c r="AU108" s="1205">
        <f t="shared" si="158"/>
        <v>0</v>
      </c>
      <c r="AV108" s="1205">
        <f t="shared" si="119"/>
        <v>0</v>
      </c>
      <c r="AW108" s="1205"/>
      <c r="AX108" s="1205"/>
      <c r="AY108" s="1205"/>
      <c r="AZ108" s="1205"/>
      <c r="BA108" s="1205"/>
      <c r="BB108" s="1205"/>
      <c r="BC108" s="1205"/>
      <c r="BD108" s="1205"/>
      <c r="BE108" s="1205"/>
      <c r="BF108" s="1205"/>
      <c r="BG108" s="1205"/>
      <c r="BH108" s="1205"/>
      <c r="BI108" s="1205"/>
      <c r="BJ108" s="1205"/>
      <c r="BK108" s="1205"/>
      <c r="BL108" s="1205"/>
      <c r="BM108" s="1205"/>
      <c r="BN108" s="1205"/>
      <c r="BO108" s="1205"/>
      <c r="BP108" s="1205"/>
      <c r="BQ108" s="1205"/>
    </row>
    <row r="109" spans="1:69" s="1206" customFormat="1" ht="12.75" x14ac:dyDescent="0.2">
      <c r="A109" s="1165">
        <v>1830</v>
      </c>
      <c r="B109" s="198" t="s">
        <v>89</v>
      </c>
      <c r="C109" s="1204">
        <f>'I4 BO ASSETS'!H38</f>
        <v>0</v>
      </c>
      <c r="D109" s="1205">
        <f t="shared" si="156"/>
        <v>0</v>
      </c>
      <c r="E109" s="1205">
        <f t="shared" si="156"/>
        <v>0</v>
      </c>
      <c r="F109" s="1205">
        <f t="shared" si="115"/>
        <v>0</v>
      </c>
      <c r="G109" s="1205">
        <f t="shared" ref="G109:Z109" si="159">$D109*G613</f>
        <v>0</v>
      </c>
      <c r="H109" s="1205">
        <f t="shared" si="159"/>
        <v>0</v>
      </c>
      <c r="I109" s="1205">
        <f t="shared" si="159"/>
        <v>0</v>
      </c>
      <c r="J109" s="1205">
        <f t="shared" si="159"/>
        <v>0</v>
      </c>
      <c r="K109" s="1205">
        <f t="shared" si="159"/>
        <v>0</v>
      </c>
      <c r="L109" s="1205">
        <f t="shared" si="159"/>
        <v>0</v>
      </c>
      <c r="M109" s="1205">
        <f t="shared" si="159"/>
        <v>0</v>
      </c>
      <c r="N109" s="1205">
        <f t="shared" si="159"/>
        <v>0</v>
      </c>
      <c r="O109" s="1205">
        <f t="shared" si="159"/>
        <v>0</v>
      </c>
      <c r="P109" s="1205">
        <f t="shared" si="159"/>
        <v>0</v>
      </c>
      <c r="Q109" s="1205">
        <f t="shared" si="159"/>
        <v>0</v>
      </c>
      <c r="R109" s="1205">
        <f t="shared" si="159"/>
        <v>0</v>
      </c>
      <c r="S109" s="1205">
        <f t="shared" si="159"/>
        <v>0</v>
      </c>
      <c r="T109" s="1205">
        <f t="shared" si="159"/>
        <v>0</v>
      </c>
      <c r="U109" s="1205">
        <f t="shared" si="159"/>
        <v>0</v>
      </c>
      <c r="V109" s="1205">
        <f t="shared" si="159"/>
        <v>0</v>
      </c>
      <c r="W109" s="1205">
        <f t="shared" si="159"/>
        <v>0</v>
      </c>
      <c r="X109" s="1205">
        <f t="shared" si="159"/>
        <v>0</v>
      </c>
      <c r="Y109" s="1205">
        <f t="shared" si="159"/>
        <v>0</v>
      </c>
      <c r="Z109" s="1205">
        <f t="shared" si="159"/>
        <v>0</v>
      </c>
      <c r="AA109" s="1205">
        <f t="shared" si="117"/>
        <v>0</v>
      </c>
      <c r="AB109" s="1205">
        <f t="shared" ref="AB109:AU109" si="160">$E109*AB613</f>
        <v>0</v>
      </c>
      <c r="AC109" s="1205">
        <f t="shared" si="160"/>
        <v>0</v>
      </c>
      <c r="AD109" s="1205">
        <f t="shared" si="160"/>
        <v>0</v>
      </c>
      <c r="AE109" s="1205">
        <f t="shared" si="160"/>
        <v>0</v>
      </c>
      <c r="AF109" s="1205">
        <f t="shared" si="160"/>
        <v>0</v>
      </c>
      <c r="AG109" s="1205">
        <f t="shared" si="160"/>
        <v>0</v>
      </c>
      <c r="AH109" s="1205">
        <f t="shared" si="160"/>
        <v>0</v>
      </c>
      <c r="AI109" s="1205">
        <f t="shared" si="160"/>
        <v>0</v>
      </c>
      <c r="AJ109" s="1205">
        <f t="shared" si="160"/>
        <v>0</v>
      </c>
      <c r="AK109" s="1205">
        <f t="shared" si="160"/>
        <v>0</v>
      </c>
      <c r="AL109" s="1205">
        <f t="shared" si="160"/>
        <v>0</v>
      </c>
      <c r="AM109" s="1205">
        <f t="shared" si="160"/>
        <v>0</v>
      </c>
      <c r="AN109" s="1205">
        <f t="shared" si="160"/>
        <v>0</v>
      </c>
      <c r="AO109" s="1205">
        <f t="shared" si="160"/>
        <v>0</v>
      </c>
      <c r="AP109" s="1205">
        <f t="shared" si="160"/>
        <v>0</v>
      </c>
      <c r="AQ109" s="1205">
        <f t="shared" si="160"/>
        <v>0</v>
      </c>
      <c r="AR109" s="1205">
        <f t="shared" si="160"/>
        <v>0</v>
      </c>
      <c r="AS109" s="1205">
        <f t="shared" si="160"/>
        <v>0</v>
      </c>
      <c r="AT109" s="1205">
        <f t="shared" si="160"/>
        <v>0</v>
      </c>
      <c r="AU109" s="1205">
        <f t="shared" si="160"/>
        <v>0</v>
      </c>
      <c r="AV109" s="1205">
        <f t="shared" si="119"/>
        <v>0</v>
      </c>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row>
    <row r="110" spans="1:69" s="1206" customFormat="1" ht="25.5" x14ac:dyDescent="0.2">
      <c r="A110" s="1165" t="s">
        <v>825</v>
      </c>
      <c r="B110" s="198" t="s">
        <v>367</v>
      </c>
      <c r="C110" s="1204">
        <f>'I4 BO ASSETS'!H39</f>
        <v>0</v>
      </c>
      <c r="D110" s="1205">
        <f t="shared" si="156"/>
        <v>0</v>
      </c>
      <c r="E110" s="1205">
        <f t="shared" si="156"/>
        <v>0</v>
      </c>
      <c r="F110" s="1205">
        <f t="shared" si="115"/>
        <v>0</v>
      </c>
      <c r="G110" s="1205">
        <f t="shared" ref="G110:Z110" si="161">$D110*G614</f>
        <v>0</v>
      </c>
      <c r="H110" s="1205">
        <f t="shared" si="161"/>
        <v>0</v>
      </c>
      <c r="I110" s="1205">
        <f t="shared" si="161"/>
        <v>0</v>
      </c>
      <c r="J110" s="1205">
        <f t="shared" si="161"/>
        <v>0</v>
      </c>
      <c r="K110" s="1205">
        <f t="shared" si="161"/>
        <v>0</v>
      </c>
      <c r="L110" s="1205">
        <f t="shared" si="161"/>
        <v>0</v>
      </c>
      <c r="M110" s="1205">
        <f t="shared" si="161"/>
        <v>0</v>
      </c>
      <c r="N110" s="1205">
        <f t="shared" si="161"/>
        <v>0</v>
      </c>
      <c r="O110" s="1205">
        <f t="shared" si="161"/>
        <v>0</v>
      </c>
      <c r="P110" s="1205">
        <f t="shared" si="161"/>
        <v>0</v>
      </c>
      <c r="Q110" s="1205">
        <f t="shared" si="161"/>
        <v>0</v>
      </c>
      <c r="R110" s="1205">
        <f t="shared" si="161"/>
        <v>0</v>
      </c>
      <c r="S110" s="1205">
        <f t="shared" si="161"/>
        <v>0</v>
      </c>
      <c r="T110" s="1205">
        <f t="shared" si="161"/>
        <v>0</v>
      </c>
      <c r="U110" s="1205">
        <f t="shared" si="161"/>
        <v>0</v>
      </c>
      <c r="V110" s="1205">
        <f t="shared" si="161"/>
        <v>0</v>
      </c>
      <c r="W110" s="1205">
        <f t="shared" si="161"/>
        <v>0</v>
      </c>
      <c r="X110" s="1205">
        <f t="shared" si="161"/>
        <v>0</v>
      </c>
      <c r="Y110" s="1205">
        <f t="shared" si="161"/>
        <v>0</v>
      </c>
      <c r="Z110" s="1205">
        <f t="shared" si="161"/>
        <v>0</v>
      </c>
      <c r="AA110" s="1205">
        <f t="shared" si="117"/>
        <v>0</v>
      </c>
      <c r="AB110" s="1205">
        <f t="shared" ref="AB110:AU110" si="162">$E110*AB614</f>
        <v>0</v>
      </c>
      <c r="AC110" s="1205">
        <f t="shared" si="162"/>
        <v>0</v>
      </c>
      <c r="AD110" s="1205">
        <f t="shared" si="162"/>
        <v>0</v>
      </c>
      <c r="AE110" s="1205">
        <f t="shared" si="162"/>
        <v>0</v>
      </c>
      <c r="AF110" s="1205">
        <f t="shared" si="162"/>
        <v>0</v>
      </c>
      <c r="AG110" s="1205">
        <f t="shared" si="162"/>
        <v>0</v>
      </c>
      <c r="AH110" s="1205">
        <f t="shared" si="162"/>
        <v>0</v>
      </c>
      <c r="AI110" s="1205">
        <f t="shared" si="162"/>
        <v>0</v>
      </c>
      <c r="AJ110" s="1205">
        <f t="shared" si="162"/>
        <v>0</v>
      </c>
      <c r="AK110" s="1205">
        <f t="shared" si="162"/>
        <v>0</v>
      </c>
      <c r="AL110" s="1205">
        <f t="shared" si="162"/>
        <v>0</v>
      </c>
      <c r="AM110" s="1205">
        <f t="shared" si="162"/>
        <v>0</v>
      </c>
      <c r="AN110" s="1205">
        <f t="shared" si="162"/>
        <v>0</v>
      </c>
      <c r="AO110" s="1205">
        <f t="shared" si="162"/>
        <v>0</v>
      </c>
      <c r="AP110" s="1205">
        <f t="shared" si="162"/>
        <v>0</v>
      </c>
      <c r="AQ110" s="1205">
        <f t="shared" si="162"/>
        <v>0</v>
      </c>
      <c r="AR110" s="1205">
        <f t="shared" si="162"/>
        <v>0</v>
      </c>
      <c r="AS110" s="1205">
        <f t="shared" si="162"/>
        <v>0</v>
      </c>
      <c r="AT110" s="1205">
        <f t="shared" si="162"/>
        <v>0</v>
      </c>
      <c r="AU110" s="1205">
        <f t="shared" si="162"/>
        <v>0</v>
      </c>
      <c r="AV110" s="1205">
        <f t="shared" si="119"/>
        <v>0</v>
      </c>
      <c r="AW110" s="1205"/>
      <c r="AX110" s="1205"/>
      <c r="AY110" s="1205"/>
      <c r="AZ110" s="1205"/>
      <c r="BA110" s="1205"/>
      <c r="BB110" s="1205"/>
      <c r="BC110" s="1205"/>
      <c r="BD110" s="1205"/>
      <c r="BE110" s="1205"/>
      <c r="BF110" s="1205"/>
      <c r="BG110" s="1205"/>
      <c r="BH110" s="1205"/>
      <c r="BI110" s="1205"/>
      <c r="BJ110" s="1205"/>
      <c r="BK110" s="1205"/>
      <c r="BL110" s="1205"/>
      <c r="BM110" s="1205"/>
      <c r="BN110" s="1205"/>
      <c r="BO110" s="1205"/>
      <c r="BP110" s="1205"/>
      <c r="BQ110" s="1205"/>
    </row>
    <row r="111" spans="1:69" s="1206" customFormat="1" ht="12.75" x14ac:dyDescent="0.2">
      <c r="A111" s="1165" t="s">
        <v>826</v>
      </c>
      <c r="B111" s="198" t="s">
        <v>368</v>
      </c>
      <c r="C111" s="1204">
        <f>'I4 BO ASSETS'!H40</f>
        <v>0</v>
      </c>
      <c r="D111" s="1205">
        <f t="shared" si="156"/>
        <v>0</v>
      </c>
      <c r="E111" s="1205">
        <f t="shared" si="156"/>
        <v>0</v>
      </c>
      <c r="F111" s="1205">
        <f t="shared" si="115"/>
        <v>0</v>
      </c>
      <c r="G111" s="1205">
        <f t="shared" ref="G111:Z111" si="163">$D111*G615</f>
        <v>0</v>
      </c>
      <c r="H111" s="1205">
        <f t="shared" si="163"/>
        <v>0</v>
      </c>
      <c r="I111" s="1205">
        <f t="shared" si="163"/>
        <v>0</v>
      </c>
      <c r="J111" s="1205">
        <f t="shared" si="163"/>
        <v>0</v>
      </c>
      <c r="K111" s="1205">
        <f t="shared" si="163"/>
        <v>0</v>
      </c>
      <c r="L111" s="1205">
        <f t="shared" si="163"/>
        <v>0</v>
      </c>
      <c r="M111" s="1205">
        <f t="shared" si="163"/>
        <v>0</v>
      </c>
      <c r="N111" s="1205">
        <f t="shared" si="163"/>
        <v>0</v>
      </c>
      <c r="O111" s="1205">
        <f t="shared" si="163"/>
        <v>0</v>
      </c>
      <c r="P111" s="1205">
        <f t="shared" si="163"/>
        <v>0</v>
      </c>
      <c r="Q111" s="1205">
        <f t="shared" si="163"/>
        <v>0</v>
      </c>
      <c r="R111" s="1205">
        <f t="shared" si="163"/>
        <v>0</v>
      </c>
      <c r="S111" s="1205">
        <f t="shared" si="163"/>
        <v>0</v>
      </c>
      <c r="T111" s="1205">
        <f t="shared" si="163"/>
        <v>0</v>
      </c>
      <c r="U111" s="1205">
        <f t="shared" si="163"/>
        <v>0</v>
      </c>
      <c r="V111" s="1205">
        <f t="shared" si="163"/>
        <v>0</v>
      </c>
      <c r="W111" s="1205">
        <f t="shared" si="163"/>
        <v>0</v>
      </c>
      <c r="X111" s="1205">
        <f t="shared" si="163"/>
        <v>0</v>
      </c>
      <c r="Y111" s="1205">
        <f t="shared" si="163"/>
        <v>0</v>
      </c>
      <c r="Z111" s="1205">
        <f t="shared" si="163"/>
        <v>0</v>
      </c>
      <c r="AA111" s="1205">
        <f t="shared" si="117"/>
        <v>0</v>
      </c>
      <c r="AB111" s="1205">
        <f t="shared" ref="AB111:AU111" si="164">$E111*AB615</f>
        <v>0</v>
      </c>
      <c r="AC111" s="1205">
        <f t="shared" si="164"/>
        <v>0</v>
      </c>
      <c r="AD111" s="1205">
        <f t="shared" si="164"/>
        <v>0</v>
      </c>
      <c r="AE111" s="1205">
        <f t="shared" si="164"/>
        <v>0</v>
      </c>
      <c r="AF111" s="1205">
        <f t="shared" si="164"/>
        <v>0</v>
      </c>
      <c r="AG111" s="1205">
        <f t="shared" si="164"/>
        <v>0</v>
      </c>
      <c r="AH111" s="1205">
        <f t="shared" si="164"/>
        <v>0</v>
      </c>
      <c r="AI111" s="1205">
        <f t="shared" si="164"/>
        <v>0</v>
      </c>
      <c r="AJ111" s="1205">
        <f t="shared" si="164"/>
        <v>0</v>
      </c>
      <c r="AK111" s="1205">
        <f t="shared" si="164"/>
        <v>0</v>
      </c>
      <c r="AL111" s="1205">
        <f t="shared" si="164"/>
        <v>0</v>
      </c>
      <c r="AM111" s="1205">
        <f t="shared" si="164"/>
        <v>0</v>
      </c>
      <c r="AN111" s="1205">
        <f t="shared" si="164"/>
        <v>0</v>
      </c>
      <c r="AO111" s="1205">
        <f t="shared" si="164"/>
        <v>0</v>
      </c>
      <c r="AP111" s="1205">
        <f t="shared" si="164"/>
        <v>0</v>
      </c>
      <c r="AQ111" s="1205">
        <f t="shared" si="164"/>
        <v>0</v>
      </c>
      <c r="AR111" s="1205">
        <f t="shared" si="164"/>
        <v>0</v>
      </c>
      <c r="AS111" s="1205">
        <f t="shared" si="164"/>
        <v>0</v>
      </c>
      <c r="AT111" s="1205">
        <f t="shared" si="164"/>
        <v>0</v>
      </c>
      <c r="AU111" s="1205">
        <f t="shared" si="164"/>
        <v>0</v>
      </c>
      <c r="AV111" s="1205">
        <f t="shared" si="119"/>
        <v>0</v>
      </c>
      <c r="AW111" s="1205"/>
      <c r="AX111" s="1205"/>
      <c r="AY111" s="1205"/>
      <c r="AZ111" s="1205"/>
      <c r="BA111" s="1205"/>
      <c r="BB111" s="1205"/>
      <c r="BC111" s="1205"/>
      <c r="BD111" s="1205"/>
      <c r="BE111" s="1205"/>
      <c r="BF111" s="1205"/>
      <c r="BG111" s="1205"/>
      <c r="BH111" s="1205"/>
      <c r="BI111" s="1205"/>
      <c r="BJ111" s="1205"/>
      <c r="BK111" s="1205"/>
      <c r="BL111" s="1205"/>
      <c r="BM111" s="1205"/>
      <c r="BN111" s="1205"/>
      <c r="BO111" s="1205"/>
      <c r="BP111" s="1205"/>
      <c r="BQ111" s="1205"/>
    </row>
    <row r="112" spans="1:69" s="1206" customFormat="1" ht="12.75" x14ac:dyDescent="0.2">
      <c r="A112" s="1165" t="s">
        <v>827</v>
      </c>
      <c r="B112" s="198" t="s">
        <v>391</v>
      </c>
      <c r="C112" s="1204">
        <f>'I4 BO ASSETS'!H41</f>
        <v>0</v>
      </c>
      <c r="D112" s="1205">
        <f t="shared" si="156"/>
        <v>0</v>
      </c>
      <c r="E112" s="1205">
        <f t="shared" si="156"/>
        <v>0</v>
      </c>
      <c r="F112" s="1205">
        <f t="shared" si="115"/>
        <v>0</v>
      </c>
      <c r="G112" s="1205">
        <f t="shared" ref="G112:Z112" si="165">$D112*G616</f>
        <v>0</v>
      </c>
      <c r="H112" s="1205">
        <f t="shared" si="165"/>
        <v>0</v>
      </c>
      <c r="I112" s="1205">
        <f t="shared" si="165"/>
        <v>0</v>
      </c>
      <c r="J112" s="1205">
        <f t="shared" si="165"/>
        <v>0</v>
      </c>
      <c r="K112" s="1205">
        <f t="shared" si="165"/>
        <v>0</v>
      </c>
      <c r="L112" s="1205">
        <f t="shared" si="165"/>
        <v>0</v>
      </c>
      <c r="M112" s="1205">
        <f t="shared" si="165"/>
        <v>0</v>
      </c>
      <c r="N112" s="1205">
        <f t="shared" si="165"/>
        <v>0</v>
      </c>
      <c r="O112" s="1205">
        <f t="shared" si="165"/>
        <v>0</v>
      </c>
      <c r="P112" s="1205">
        <f t="shared" si="165"/>
        <v>0</v>
      </c>
      <c r="Q112" s="1205">
        <f t="shared" si="165"/>
        <v>0</v>
      </c>
      <c r="R112" s="1205">
        <f t="shared" si="165"/>
        <v>0</v>
      </c>
      <c r="S112" s="1205">
        <f t="shared" si="165"/>
        <v>0</v>
      </c>
      <c r="T112" s="1205">
        <f t="shared" si="165"/>
        <v>0</v>
      </c>
      <c r="U112" s="1205">
        <f t="shared" si="165"/>
        <v>0</v>
      </c>
      <c r="V112" s="1205">
        <f t="shared" si="165"/>
        <v>0</v>
      </c>
      <c r="W112" s="1205">
        <f t="shared" si="165"/>
        <v>0</v>
      </c>
      <c r="X112" s="1205">
        <f t="shared" si="165"/>
        <v>0</v>
      </c>
      <c r="Y112" s="1205">
        <f t="shared" si="165"/>
        <v>0</v>
      </c>
      <c r="Z112" s="1205">
        <f t="shared" si="165"/>
        <v>0</v>
      </c>
      <c r="AA112" s="1205">
        <f t="shared" si="117"/>
        <v>0</v>
      </c>
      <c r="AB112" s="1205">
        <f t="shared" ref="AB112:AU112" si="166">$E112*AB616</f>
        <v>0</v>
      </c>
      <c r="AC112" s="1205">
        <f t="shared" si="166"/>
        <v>0</v>
      </c>
      <c r="AD112" s="1205">
        <f t="shared" si="166"/>
        <v>0</v>
      </c>
      <c r="AE112" s="1205">
        <f t="shared" si="166"/>
        <v>0</v>
      </c>
      <c r="AF112" s="1205">
        <f t="shared" si="166"/>
        <v>0</v>
      </c>
      <c r="AG112" s="1205">
        <f t="shared" si="166"/>
        <v>0</v>
      </c>
      <c r="AH112" s="1205">
        <f t="shared" si="166"/>
        <v>0</v>
      </c>
      <c r="AI112" s="1205">
        <f t="shared" si="166"/>
        <v>0</v>
      </c>
      <c r="AJ112" s="1205">
        <f t="shared" si="166"/>
        <v>0</v>
      </c>
      <c r="AK112" s="1205">
        <f t="shared" si="166"/>
        <v>0</v>
      </c>
      <c r="AL112" s="1205">
        <f t="shared" si="166"/>
        <v>0</v>
      </c>
      <c r="AM112" s="1205">
        <f t="shared" si="166"/>
        <v>0</v>
      </c>
      <c r="AN112" s="1205">
        <f t="shared" si="166"/>
        <v>0</v>
      </c>
      <c r="AO112" s="1205">
        <f t="shared" si="166"/>
        <v>0</v>
      </c>
      <c r="AP112" s="1205">
        <f t="shared" si="166"/>
        <v>0</v>
      </c>
      <c r="AQ112" s="1205">
        <f t="shared" si="166"/>
        <v>0</v>
      </c>
      <c r="AR112" s="1205">
        <f t="shared" si="166"/>
        <v>0</v>
      </c>
      <c r="AS112" s="1205">
        <f t="shared" si="166"/>
        <v>0</v>
      </c>
      <c r="AT112" s="1205">
        <f t="shared" si="166"/>
        <v>0</v>
      </c>
      <c r="AU112" s="1205">
        <f t="shared" si="166"/>
        <v>0</v>
      </c>
      <c r="AV112" s="1205">
        <f t="shared" si="119"/>
        <v>0</v>
      </c>
      <c r="AW112" s="1205"/>
      <c r="AX112" s="1205"/>
      <c r="AY112" s="1205"/>
      <c r="AZ112" s="1205"/>
      <c r="BA112" s="1205"/>
      <c r="BB112" s="1205"/>
      <c r="BC112" s="1205"/>
      <c r="BD112" s="1205"/>
      <c r="BE112" s="1205"/>
      <c r="BF112" s="1205"/>
      <c r="BG112" s="1205"/>
      <c r="BH112" s="1205"/>
      <c r="BI112" s="1205"/>
      <c r="BJ112" s="1205"/>
      <c r="BK112" s="1205"/>
      <c r="BL112" s="1205"/>
      <c r="BM112" s="1205"/>
      <c r="BN112" s="1205"/>
      <c r="BO112" s="1205"/>
      <c r="BP112" s="1205"/>
      <c r="BQ112" s="1205"/>
    </row>
    <row r="113" spans="1:69" s="1206" customFormat="1" ht="12.75" x14ac:dyDescent="0.2">
      <c r="A113" s="1165">
        <v>1835</v>
      </c>
      <c r="B113" s="198" t="s">
        <v>75</v>
      </c>
      <c r="C113" s="1204">
        <f>'I4 BO ASSETS'!H42</f>
        <v>0</v>
      </c>
      <c r="D113" s="1205">
        <f t="shared" si="156"/>
        <v>0</v>
      </c>
      <c r="E113" s="1205">
        <f t="shared" si="156"/>
        <v>0</v>
      </c>
      <c r="F113" s="1205">
        <f t="shared" si="115"/>
        <v>0</v>
      </c>
      <c r="G113" s="1205">
        <f t="shared" ref="G113:Z113" si="167">$D113*G617</f>
        <v>0</v>
      </c>
      <c r="H113" s="1205">
        <f t="shared" si="167"/>
        <v>0</v>
      </c>
      <c r="I113" s="1205">
        <f t="shared" si="167"/>
        <v>0</v>
      </c>
      <c r="J113" s="1205">
        <f t="shared" si="167"/>
        <v>0</v>
      </c>
      <c r="K113" s="1205">
        <f t="shared" si="167"/>
        <v>0</v>
      </c>
      <c r="L113" s="1205">
        <f t="shared" si="167"/>
        <v>0</v>
      </c>
      <c r="M113" s="1205">
        <f t="shared" si="167"/>
        <v>0</v>
      </c>
      <c r="N113" s="1205">
        <f t="shared" si="167"/>
        <v>0</v>
      </c>
      <c r="O113" s="1205">
        <f t="shared" si="167"/>
        <v>0</v>
      </c>
      <c r="P113" s="1205">
        <f t="shared" si="167"/>
        <v>0</v>
      </c>
      <c r="Q113" s="1205">
        <f t="shared" si="167"/>
        <v>0</v>
      </c>
      <c r="R113" s="1205">
        <f t="shared" si="167"/>
        <v>0</v>
      </c>
      <c r="S113" s="1205">
        <f t="shared" si="167"/>
        <v>0</v>
      </c>
      <c r="T113" s="1205">
        <f t="shared" si="167"/>
        <v>0</v>
      </c>
      <c r="U113" s="1205">
        <f t="shared" si="167"/>
        <v>0</v>
      </c>
      <c r="V113" s="1205">
        <f t="shared" si="167"/>
        <v>0</v>
      </c>
      <c r="W113" s="1205">
        <f t="shared" si="167"/>
        <v>0</v>
      </c>
      <c r="X113" s="1205">
        <f t="shared" si="167"/>
        <v>0</v>
      </c>
      <c r="Y113" s="1205">
        <f t="shared" si="167"/>
        <v>0</v>
      </c>
      <c r="Z113" s="1205">
        <f t="shared" si="167"/>
        <v>0</v>
      </c>
      <c r="AA113" s="1205">
        <f t="shared" si="117"/>
        <v>0</v>
      </c>
      <c r="AB113" s="1205">
        <f t="shared" ref="AB113:AU113" si="168">$E113*AB617</f>
        <v>0</v>
      </c>
      <c r="AC113" s="1205">
        <f t="shared" si="168"/>
        <v>0</v>
      </c>
      <c r="AD113" s="1205">
        <f t="shared" si="168"/>
        <v>0</v>
      </c>
      <c r="AE113" s="1205">
        <f t="shared" si="168"/>
        <v>0</v>
      </c>
      <c r="AF113" s="1205">
        <f t="shared" si="168"/>
        <v>0</v>
      </c>
      <c r="AG113" s="1205">
        <f t="shared" si="168"/>
        <v>0</v>
      </c>
      <c r="AH113" s="1205">
        <f t="shared" si="168"/>
        <v>0</v>
      </c>
      <c r="AI113" s="1205">
        <f t="shared" si="168"/>
        <v>0</v>
      </c>
      <c r="AJ113" s="1205">
        <f t="shared" si="168"/>
        <v>0</v>
      </c>
      <c r="AK113" s="1205">
        <f t="shared" si="168"/>
        <v>0</v>
      </c>
      <c r="AL113" s="1205">
        <f t="shared" si="168"/>
        <v>0</v>
      </c>
      <c r="AM113" s="1205">
        <f t="shared" si="168"/>
        <v>0</v>
      </c>
      <c r="AN113" s="1205">
        <f t="shared" si="168"/>
        <v>0</v>
      </c>
      <c r="AO113" s="1205">
        <f t="shared" si="168"/>
        <v>0</v>
      </c>
      <c r="AP113" s="1205">
        <f t="shared" si="168"/>
        <v>0</v>
      </c>
      <c r="AQ113" s="1205">
        <f t="shared" si="168"/>
        <v>0</v>
      </c>
      <c r="AR113" s="1205">
        <f t="shared" si="168"/>
        <v>0</v>
      </c>
      <c r="AS113" s="1205">
        <f t="shared" si="168"/>
        <v>0</v>
      </c>
      <c r="AT113" s="1205">
        <f t="shared" si="168"/>
        <v>0</v>
      </c>
      <c r="AU113" s="1205">
        <f t="shared" si="168"/>
        <v>0</v>
      </c>
      <c r="AV113" s="1205">
        <f t="shared" si="119"/>
        <v>0</v>
      </c>
      <c r="AW113" s="1205"/>
      <c r="AX113" s="1205"/>
      <c r="AY113" s="1205"/>
      <c r="AZ113" s="1205"/>
      <c r="BA113" s="1205"/>
      <c r="BB113" s="1205"/>
      <c r="BC113" s="1205"/>
      <c r="BD113" s="1205"/>
      <c r="BE113" s="1205"/>
      <c r="BF113" s="1205"/>
      <c r="BG113" s="1205"/>
      <c r="BH113" s="1205"/>
      <c r="BI113" s="1205"/>
      <c r="BJ113" s="1205"/>
      <c r="BK113" s="1205"/>
      <c r="BL113" s="1205"/>
      <c r="BM113" s="1205"/>
      <c r="BN113" s="1205"/>
      <c r="BO113" s="1205"/>
      <c r="BP113" s="1205"/>
      <c r="BQ113" s="1205"/>
    </row>
    <row r="114" spans="1:69" s="1206" customFormat="1" ht="25.5" x14ac:dyDescent="0.2">
      <c r="A114" s="1165" t="s">
        <v>828</v>
      </c>
      <c r="B114" s="198" t="s">
        <v>392</v>
      </c>
      <c r="C114" s="1204">
        <f>'I4 BO ASSETS'!H43</f>
        <v>0</v>
      </c>
      <c r="D114" s="1205">
        <f t="shared" si="156"/>
        <v>0</v>
      </c>
      <c r="E114" s="1205">
        <f t="shared" si="156"/>
        <v>0</v>
      </c>
      <c r="F114" s="1205">
        <f t="shared" si="115"/>
        <v>0</v>
      </c>
      <c r="G114" s="1205">
        <f t="shared" ref="G114:Z114" si="169">$D114*G618</f>
        <v>0</v>
      </c>
      <c r="H114" s="1205">
        <f t="shared" si="169"/>
        <v>0</v>
      </c>
      <c r="I114" s="1205">
        <f t="shared" si="169"/>
        <v>0</v>
      </c>
      <c r="J114" s="1205">
        <f t="shared" si="169"/>
        <v>0</v>
      </c>
      <c r="K114" s="1205">
        <f t="shared" si="169"/>
        <v>0</v>
      </c>
      <c r="L114" s="1205">
        <f t="shared" si="169"/>
        <v>0</v>
      </c>
      <c r="M114" s="1205">
        <f t="shared" si="169"/>
        <v>0</v>
      </c>
      <c r="N114" s="1205">
        <f t="shared" si="169"/>
        <v>0</v>
      </c>
      <c r="O114" s="1205">
        <f t="shared" si="169"/>
        <v>0</v>
      </c>
      <c r="P114" s="1205">
        <f t="shared" si="169"/>
        <v>0</v>
      </c>
      <c r="Q114" s="1205">
        <f t="shared" si="169"/>
        <v>0</v>
      </c>
      <c r="R114" s="1205">
        <f t="shared" si="169"/>
        <v>0</v>
      </c>
      <c r="S114" s="1205">
        <f t="shared" si="169"/>
        <v>0</v>
      </c>
      <c r="T114" s="1205">
        <f t="shared" si="169"/>
        <v>0</v>
      </c>
      <c r="U114" s="1205">
        <f t="shared" si="169"/>
        <v>0</v>
      </c>
      <c r="V114" s="1205">
        <f t="shared" si="169"/>
        <v>0</v>
      </c>
      <c r="W114" s="1205">
        <f t="shared" si="169"/>
        <v>0</v>
      </c>
      <c r="X114" s="1205">
        <f t="shared" si="169"/>
        <v>0</v>
      </c>
      <c r="Y114" s="1205">
        <f t="shared" si="169"/>
        <v>0</v>
      </c>
      <c r="Z114" s="1205">
        <f t="shared" si="169"/>
        <v>0</v>
      </c>
      <c r="AA114" s="1205">
        <f t="shared" si="117"/>
        <v>0</v>
      </c>
      <c r="AB114" s="1205">
        <f t="shared" ref="AB114:AU114" si="170">$E114*AB618</f>
        <v>0</v>
      </c>
      <c r="AC114" s="1205">
        <f t="shared" si="170"/>
        <v>0</v>
      </c>
      <c r="AD114" s="1205">
        <f t="shared" si="170"/>
        <v>0</v>
      </c>
      <c r="AE114" s="1205">
        <f t="shared" si="170"/>
        <v>0</v>
      </c>
      <c r="AF114" s="1205">
        <f t="shared" si="170"/>
        <v>0</v>
      </c>
      <c r="AG114" s="1205">
        <f t="shared" si="170"/>
        <v>0</v>
      </c>
      <c r="AH114" s="1205">
        <f t="shared" si="170"/>
        <v>0</v>
      </c>
      <c r="AI114" s="1205">
        <f t="shared" si="170"/>
        <v>0</v>
      </c>
      <c r="AJ114" s="1205">
        <f t="shared" si="170"/>
        <v>0</v>
      </c>
      <c r="AK114" s="1205">
        <f t="shared" si="170"/>
        <v>0</v>
      </c>
      <c r="AL114" s="1205">
        <f t="shared" si="170"/>
        <v>0</v>
      </c>
      <c r="AM114" s="1205">
        <f t="shared" si="170"/>
        <v>0</v>
      </c>
      <c r="AN114" s="1205">
        <f t="shared" si="170"/>
        <v>0</v>
      </c>
      <c r="AO114" s="1205">
        <f t="shared" si="170"/>
        <v>0</v>
      </c>
      <c r="AP114" s="1205">
        <f t="shared" si="170"/>
        <v>0</v>
      </c>
      <c r="AQ114" s="1205">
        <f t="shared" si="170"/>
        <v>0</v>
      </c>
      <c r="AR114" s="1205">
        <f t="shared" si="170"/>
        <v>0</v>
      </c>
      <c r="AS114" s="1205">
        <f t="shared" si="170"/>
        <v>0</v>
      </c>
      <c r="AT114" s="1205">
        <f t="shared" si="170"/>
        <v>0</v>
      </c>
      <c r="AU114" s="1205">
        <f t="shared" si="170"/>
        <v>0</v>
      </c>
      <c r="AV114" s="1205">
        <f t="shared" si="119"/>
        <v>0</v>
      </c>
      <c r="AW114" s="1205"/>
      <c r="AX114" s="1205"/>
      <c r="AY114" s="1205"/>
      <c r="AZ114" s="1205"/>
      <c r="BA114" s="1205"/>
      <c r="BB114" s="1205"/>
      <c r="BC114" s="1205"/>
      <c r="BD114" s="1205"/>
      <c r="BE114" s="1205"/>
      <c r="BF114" s="1205"/>
      <c r="BG114" s="1205"/>
      <c r="BH114" s="1205"/>
      <c r="BI114" s="1205"/>
      <c r="BJ114" s="1205"/>
      <c r="BK114" s="1205"/>
      <c r="BL114" s="1205"/>
      <c r="BM114" s="1205"/>
      <c r="BN114" s="1205"/>
      <c r="BO114" s="1205"/>
      <c r="BP114" s="1205"/>
      <c r="BQ114" s="1205"/>
    </row>
    <row r="115" spans="1:69" s="1206" customFormat="1" ht="25.5" x14ac:dyDescent="0.2">
      <c r="A115" s="1165" t="s">
        <v>829</v>
      </c>
      <c r="B115" s="198" t="s">
        <v>393</v>
      </c>
      <c r="C115" s="1204">
        <f>'I4 BO ASSETS'!H44</f>
        <v>235472.57550000001</v>
      </c>
      <c r="D115" s="1205">
        <f t="shared" si="156"/>
        <v>153057.17407500002</v>
      </c>
      <c r="E115" s="1205">
        <f t="shared" si="156"/>
        <v>82415.401425000004</v>
      </c>
      <c r="F115" s="1205">
        <f t="shared" si="115"/>
        <v>235472.57550000004</v>
      </c>
      <c r="G115" s="1205">
        <f t="shared" ref="G115:Z115" si="171">$D115*G619</f>
        <v>67564.552897170288</v>
      </c>
      <c r="H115" s="1205">
        <f t="shared" si="171"/>
        <v>27726.721691356528</v>
      </c>
      <c r="I115" s="1205">
        <f t="shared" si="171"/>
        <v>56368.670856499288</v>
      </c>
      <c r="J115" s="1205">
        <f t="shared" si="171"/>
        <v>0</v>
      </c>
      <c r="K115" s="1205">
        <f t="shared" si="171"/>
        <v>0</v>
      </c>
      <c r="L115" s="1205">
        <f t="shared" si="171"/>
        <v>0</v>
      </c>
      <c r="M115" s="1205">
        <f t="shared" si="171"/>
        <v>1383.2324031001083</v>
      </c>
      <c r="N115" s="1205">
        <f t="shared" si="171"/>
        <v>0</v>
      </c>
      <c r="O115" s="1205">
        <f t="shared" si="171"/>
        <v>13.996226873799275</v>
      </c>
      <c r="P115" s="1205">
        <f t="shared" si="171"/>
        <v>0</v>
      </c>
      <c r="Q115" s="1205">
        <f t="shared" si="171"/>
        <v>0</v>
      </c>
      <c r="R115" s="1205">
        <f t="shared" si="171"/>
        <v>0</v>
      </c>
      <c r="S115" s="1205">
        <f t="shared" si="171"/>
        <v>0</v>
      </c>
      <c r="T115" s="1205">
        <f t="shared" si="171"/>
        <v>0</v>
      </c>
      <c r="U115" s="1205">
        <f t="shared" si="171"/>
        <v>0</v>
      </c>
      <c r="V115" s="1205">
        <f t="shared" si="171"/>
        <v>0</v>
      </c>
      <c r="W115" s="1205">
        <f t="shared" si="171"/>
        <v>0</v>
      </c>
      <c r="X115" s="1205">
        <f t="shared" si="171"/>
        <v>0</v>
      </c>
      <c r="Y115" s="1205">
        <f t="shared" si="171"/>
        <v>0</v>
      </c>
      <c r="Z115" s="1205">
        <f t="shared" si="171"/>
        <v>0</v>
      </c>
      <c r="AA115" s="1205">
        <f t="shared" si="117"/>
        <v>153057.17407500002</v>
      </c>
      <c r="AB115" s="1205">
        <f t="shared" ref="AB115:AU115" si="172">$E115*AB619</f>
        <v>72017.519329192073</v>
      </c>
      <c r="AC115" s="1205">
        <f t="shared" si="172"/>
        <v>7004.5100082704848</v>
      </c>
      <c r="AD115" s="1205">
        <f t="shared" si="172"/>
        <v>835.06318648908973</v>
      </c>
      <c r="AE115" s="1205">
        <f t="shared" si="172"/>
        <v>0</v>
      </c>
      <c r="AF115" s="1205">
        <f t="shared" si="172"/>
        <v>0</v>
      </c>
      <c r="AG115" s="1205">
        <f t="shared" si="172"/>
        <v>0</v>
      </c>
      <c r="AH115" s="1205">
        <f t="shared" si="172"/>
        <v>1474.3968849855139</v>
      </c>
      <c r="AI115" s="1205">
        <f t="shared" si="172"/>
        <v>601.24549427214458</v>
      </c>
      <c r="AJ115" s="1205">
        <f t="shared" si="172"/>
        <v>482.66652179069393</v>
      </c>
      <c r="AK115" s="1205">
        <f t="shared" si="172"/>
        <v>0</v>
      </c>
      <c r="AL115" s="1205">
        <f t="shared" si="172"/>
        <v>0</v>
      </c>
      <c r="AM115" s="1205">
        <f t="shared" si="172"/>
        <v>0</v>
      </c>
      <c r="AN115" s="1205">
        <f t="shared" si="172"/>
        <v>0</v>
      </c>
      <c r="AO115" s="1205">
        <f t="shared" si="172"/>
        <v>0</v>
      </c>
      <c r="AP115" s="1205">
        <f t="shared" si="172"/>
        <v>0</v>
      </c>
      <c r="AQ115" s="1205">
        <f t="shared" si="172"/>
        <v>0</v>
      </c>
      <c r="AR115" s="1205">
        <f t="shared" si="172"/>
        <v>0</v>
      </c>
      <c r="AS115" s="1205">
        <f t="shared" si="172"/>
        <v>0</v>
      </c>
      <c r="AT115" s="1205">
        <f t="shared" si="172"/>
        <v>0</v>
      </c>
      <c r="AU115" s="1205">
        <f t="shared" si="172"/>
        <v>0</v>
      </c>
      <c r="AV115" s="1205">
        <f t="shared" si="119"/>
        <v>82415.401425000004</v>
      </c>
      <c r="AW115" s="1205"/>
      <c r="AX115" s="1205"/>
      <c r="AY115" s="1205"/>
      <c r="AZ115" s="1205"/>
      <c r="BA115" s="1205"/>
      <c r="BB115" s="1205"/>
      <c r="BC115" s="1205"/>
      <c r="BD115" s="1205"/>
      <c r="BE115" s="1205"/>
      <c r="BF115" s="1205"/>
      <c r="BG115" s="1205"/>
      <c r="BH115" s="1205"/>
      <c r="BI115" s="1205"/>
      <c r="BJ115" s="1205"/>
      <c r="BK115" s="1205"/>
      <c r="BL115" s="1205"/>
      <c r="BM115" s="1205"/>
      <c r="BN115" s="1205"/>
      <c r="BO115" s="1205"/>
      <c r="BP115" s="1205"/>
      <c r="BQ115" s="1205"/>
    </row>
    <row r="116" spans="1:69" s="1206" customFormat="1" ht="25.5" x14ac:dyDescent="0.2">
      <c r="A116" s="1165" t="s">
        <v>830</v>
      </c>
      <c r="B116" s="198" t="s">
        <v>394</v>
      </c>
      <c r="C116" s="1204">
        <f>'I4 BO ASSETS'!H45</f>
        <v>26163.619499999993</v>
      </c>
      <c r="D116" s="1205">
        <f t="shared" si="156"/>
        <v>17006.352674999995</v>
      </c>
      <c r="E116" s="1205">
        <f t="shared" si="156"/>
        <v>9157.266824999997</v>
      </c>
      <c r="F116" s="1205">
        <f t="shared" si="115"/>
        <v>26163.619499999993</v>
      </c>
      <c r="G116" s="1205">
        <f t="shared" ref="G116:Z116" si="173">$D116*G620</f>
        <v>8282.070910545599</v>
      </c>
      <c r="H116" s="1205">
        <f t="shared" si="173"/>
        <v>3398.7448346512338</v>
      </c>
      <c r="I116" s="1205">
        <f t="shared" si="173"/>
        <v>5323.8212706523464</v>
      </c>
      <c r="J116" s="1205">
        <f t="shared" si="173"/>
        <v>0</v>
      </c>
      <c r="K116" s="1205">
        <f t="shared" si="173"/>
        <v>0</v>
      </c>
      <c r="L116" s="1205">
        <f t="shared" si="173"/>
        <v>0</v>
      </c>
      <c r="M116" s="1205">
        <f t="shared" si="173"/>
        <v>0</v>
      </c>
      <c r="N116" s="1205">
        <f t="shared" si="173"/>
        <v>0</v>
      </c>
      <c r="O116" s="1205">
        <f t="shared" si="173"/>
        <v>1.7156591508170012</v>
      </c>
      <c r="P116" s="1205">
        <f t="shared" si="173"/>
        <v>0</v>
      </c>
      <c r="Q116" s="1205">
        <f t="shared" si="173"/>
        <v>0</v>
      </c>
      <c r="R116" s="1205">
        <f t="shared" si="173"/>
        <v>0</v>
      </c>
      <c r="S116" s="1205">
        <f t="shared" si="173"/>
        <v>0</v>
      </c>
      <c r="T116" s="1205">
        <f t="shared" si="173"/>
        <v>0</v>
      </c>
      <c r="U116" s="1205">
        <f t="shared" si="173"/>
        <v>0</v>
      </c>
      <c r="V116" s="1205">
        <f t="shared" si="173"/>
        <v>0</v>
      </c>
      <c r="W116" s="1205">
        <f t="shared" si="173"/>
        <v>0</v>
      </c>
      <c r="X116" s="1205">
        <f t="shared" si="173"/>
        <v>0</v>
      </c>
      <c r="Y116" s="1205">
        <f t="shared" si="173"/>
        <v>0</v>
      </c>
      <c r="Z116" s="1205">
        <f t="shared" si="173"/>
        <v>0</v>
      </c>
      <c r="AA116" s="1205">
        <f t="shared" si="117"/>
        <v>17006.352674999995</v>
      </c>
      <c r="AB116" s="1205">
        <f t="shared" ref="AB116:AU116" si="174">$E116*AB620</f>
        <v>6763.681724547796</v>
      </c>
      <c r="AC116" s="1205">
        <f t="shared" si="174"/>
        <v>657.84376876124065</v>
      </c>
      <c r="AD116" s="1205">
        <f t="shared" si="174"/>
        <v>71.995777267861087</v>
      </c>
      <c r="AE116" s="1205">
        <f t="shared" si="174"/>
        <v>0</v>
      </c>
      <c r="AF116" s="1205">
        <f t="shared" si="174"/>
        <v>0</v>
      </c>
      <c r="AG116" s="1205">
        <f t="shared" si="174"/>
        <v>0</v>
      </c>
      <c r="AH116" s="1205">
        <f t="shared" si="174"/>
        <v>1561.9476035585203</v>
      </c>
      <c r="AI116" s="1205">
        <f t="shared" si="174"/>
        <v>56.467276288518505</v>
      </c>
      <c r="AJ116" s="1205">
        <f t="shared" si="174"/>
        <v>45.330674576060694</v>
      </c>
      <c r="AK116" s="1205">
        <f t="shared" si="174"/>
        <v>0</v>
      </c>
      <c r="AL116" s="1205">
        <f t="shared" si="174"/>
        <v>0</v>
      </c>
      <c r="AM116" s="1205">
        <f t="shared" si="174"/>
        <v>0</v>
      </c>
      <c r="AN116" s="1205">
        <f t="shared" si="174"/>
        <v>0</v>
      </c>
      <c r="AO116" s="1205">
        <f t="shared" si="174"/>
        <v>0</v>
      </c>
      <c r="AP116" s="1205">
        <f t="shared" si="174"/>
        <v>0</v>
      </c>
      <c r="AQ116" s="1205">
        <f t="shared" si="174"/>
        <v>0</v>
      </c>
      <c r="AR116" s="1205">
        <f t="shared" si="174"/>
        <v>0</v>
      </c>
      <c r="AS116" s="1205">
        <f t="shared" si="174"/>
        <v>0</v>
      </c>
      <c r="AT116" s="1205">
        <f t="shared" si="174"/>
        <v>0</v>
      </c>
      <c r="AU116" s="1205">
        <f t="shared" si="174"/>
        <v>0</v>
      </c>
      <c r="AV116" s="1205">
        <f t="shared" si="119"/>
        <v>9157.266824999997</v>
      </c>
      <c r="AW116" s="1205"/>
      <c r="AX116" s="1205"/>
      <c r="AY116" s="1205"/>
      <c r="AZ116" s="1205"/>
      <c r="BA116" s="1205"/>
      <c r="BB116" s="1205"/>
      <c r="BC116" s="1205"/>
      <c r="BD116" s="1205"/>
      <c r="BE116" s="1205"/>
      <c r="BF116" s="1205"/>
      <c r="BG116" s="1205"/>
      <c r="BH116" s="1205"/>
      <c r="BI116" s="1205"/>
      <c r="BJ116" s="1205"/>
      <c r="BK116" s="1205"/>
      <c r="BL116" s="1205"/>
      <c r="BM116" s="1205"/>
      <c r="BN116" s="1205"/>
      <c r="BO116" s="1205"/>
      <c r="BP116" s="1205"/>
      <c r="BQ116" s="1205"/>
    </row>
    <row r="117" spans="1:69" s="1206" customFormat="1" ht="12.75" x14ac:dyDescent="0.2">
      <c r="A117" s="1165">
        <v>1840</v>
      </c>
      <c r="B117" s="198" t="s">
        <v>76</v>
      </c>
      <c r="C117" s="1204">
        <f>'I4 BO ASSETS'!H46</f>
        <v>0</v>
      </c>
      <c r="D117" s="1205">
        <f t="shared" si="156"/>
        <v>0</v>
      </c>
      <c r="E117" s="1205">
        <f t="shared" si="156"/>
        <v>0</v>
      </c>
      <c r="F117" s="1205">
        <f t="shared" si="115"/>
        <v>0</v>
      </c>
      <c r="G117" s="1205">
        <f t="shared" ref="G117:Z117" si="175">$D117*G621</f>
        <v>0</v>
      </c>
      <c r="H117" s="1205">
        <f t="shared" si="175"/>
        <v>0</v>
      </c>
      <c r="I117" s="1205">
        <f t="shared" si="175"/>
        <v>0</v>
      </c>
      <c r="J117" s="1205">
        <f t="shared" si="175"/>
        <v>0</v>
      </c>
      <c r="K117" s="1205">
        <f t="shared" si="175"/>
        <v>0</v>
      </c>
      <c r="L117" s="1205">
        <f t="shared" si="175"/>
        <v>0</v>
      </c>
      <c r="M117" s="1205">
        <f t="shared" si="175"/>
        <v>0</v>
      </c>
      <c r="N117" s="1205">
        <f t="shared" si="175"/>
        <v>0</v>
      </c>
      <c r="O117" s="1205">
        <f t="shared" si="175"/>
        <v>0</v>
      </c>
      <c r="P117" s="1205">
        <f t="shared" si="175"/>
        <v>0</v>
      </c>
      <c r="Q117" s="1205">
        <f t="shared" si="175"/>
        <v>0</v>
      </c>
      <c r="R117" s="1205">
        <f t="shared" si="175"/>
        <v>0</v>
      </c>
      <c r="S117" s="1205">
        <f t="shared" si="175"/>
        <v>0</v>
      </c>
      <c r="T117" s="1205">
        <f t="shared" si="175"/>
        <v>0</v>
      </c>
      <c r="U117" s="1205">
        <f t="shared" si="175"/>
        <v>0</v>
      </c>
      <c r="V117" s="1205">
        <f t="shared" si="175"/>
        <v>0</v>
      </c>
      <c r="W117" s="1205">
        <f t="shared" si="175"/>
        <v>0</v>
      </c>
      <c r="X117" s="1205">
        <f t="shared" si="175"/>
        <v>0</v>
      </c>
      <c r="Y117" s="1205">
        <f t="shared" si="175"/>
        <v>0</v>
      </c>
      <c r="Z117" s="1205">
        <f t="shared" si="175"/>
        <v>0</v>
      </c>
      <c r="AA117" s="1205">
        <f t="shared" si="117"/>
        <v>0</v>
      </c>
      <c r="AB117" s="1205">
        <f t="shared" ref="AB117:AU117" si="176">$E117*AB621</f>
        <v>0</v>
      </c>
      <c r="AC117" s="1205">
        <f t="shared" si="176"/>
        <v>0</v>
      </c>
      <c r="AD117" s="1205">
        <f t="shared" si="176"/>
        <v>0</v>
      </c>
      <c r="AE117" s="1205">
        <f t="shared" si="176"/>
        <v>0</v>
      </c>
      <c r="AF117" s="1205">
        <f t="shared" si="176"/>
        <v>0</v>
      </c>
      <c r="AG117" s="1205">
        <f t="shared" si="176"/>
        <v>0</v>
      </c>
      <c r="AH117" s="1205">
        <f t="shared" si="176"/>
        <v>0</v>
      </c>
      <c r="AI117" s="1205">
        <f t="shared" si="176"/>
        <v>0</v>
      </c>
      <c r="AJ117" s="1205">
        <f t="shared" si="176"/>
        <v>0</v>
      </c>
      <c r="AK117" s="1205">
        <f t="shared" si="176"/>
        <v>0</v>
      </c>
      <c r="AL117" s="1205">
        <f t="shared" si="176"/>
        <v>0</v>
      </c>
      <c r="AM117" s="1205">
        <f t="shared" si="176"/>
        <v>0</v>
      </c>
      <c r="AN117" s="1205">
        <f t="shared" si="176"/>
        <v>0</v>
      </c>
      <c r="AO117" s="1205">
        <f t="shared" si="176"/>
        <v>0</v>
      </c>
      <c r="AP117" s="1205">
        <f t="shared" si="176"/>
        <v>0</v>
      </c>
      <c r="AQ117" s="1205">
        <f t="shared" si="176"/>
        <v>0</v>
      </c>
      <c r="AR117" s="1205">
        <f t="shared" si="176"/>
        <v>0</v>
      </c>
      <c r="AS117" s="1205">
        <f t="shared" si="176"/>
        <v>0</v>
      </c>
      <c r="AT117" s="1205">
        <f t="shared" si="176"/>
        <v>0</v>
      </c>
      <c r="AU117" s="1205">
        <f t="shared" si="176"/>
        <v>0</v>
      </c>
      <c r="AV117" s="1205">
        <f t="shared" si="119"/>
        <v>0</v>
      </c>
      <c r="AW117" s="1205"/>
      <c r="AX117" s="1205"/>
      <c r="AY117" s="1205"/>
      <c r="AZ117" s="1205"/>
      <c r="BA117" s="1205"/>
      <c r="BB117" s="1205"/>
      <c r="BC117" s="1205"/>
      <c r="BD117" s="1205"/>
      <c r="BE117" s="1205"/>
      <c r="BF117" s="1205"/>
      <c r="BG117" s="1205"/>
      <c r="BH117" s="1205"/>
      <c r="BI117" s="1205"/>
      <c r="BJ117" s="1205"/>
      <c r="BK117" s="1205"/>
      <c r="BL117" s="1205"/>
      <c r="BM117" s="1205"/>
      <c r="BN117" s="1205"/>
      <c r="BO117" s="1205"/>
      <c r="BP117" s="1205"/>
      <c r="BQ117" s="1205"/>
    </row>
    <row r="118" spans="1:69" s="1206" customFormat="1" ht="12.75" x14ac:dyDescent="0.2">
      <c r="A118" s="1165" t="s">
        <v>831</v>
      </c>
      <c r="B118" s="198" t="s">
        <v>395</v>
      </c>
      <c r="C118" s="1204">
        <f>'I4 BO ASSETS'!H47</f>
        <v>0</v>
      </c>
      <c r="D118" s="1205">
        <f t="shared" si="156"/>
        <v>0</v>
      </c>
      <c r="E118" s="1205">
        <f t="shared" si="156"/>
        <v>0</v>
      </c>
      <c r="F118" s="1205">
        <f t="shared" si="115"/>
        <v>0</v>
      </c>
      <c r="G118" s="1205">
        <f t="shared" ref="G118:Z118" si="177">$D118*G622</f>
        <v>0</v>
      </c>
      <c r="H118" s="1205">
        <f t="shared" si="177"/>
        <v>0</v>
      </c>
      <c r="I118" s="1205">
        <f t="shared" si="177"/>
        <v>0</v>
      </c>
      <c r="J118" s="1205">
        <f t="shared" si="177"/>
        <v>0</v>
      </c>
      <c r="K118" s="1205">
        <f t="shared" si="177"/>
        <v>0</v>
      </c>
      <c r="L118" s="1205">
        <f t="shared" si="177"/>
        <v>0</v>
      </c>
      <c r="M118" s="1205">
        <f t="shared" si="177"/>
        <v>0</v>
      </c>
      <c r="N118" s="1205">
        <f t="shared" si="177"/>
        <v>0</v>
      </c>
      <c r="O118" s="1205">
        <f t="shared" si="177"/>
        <v>0</v>
      </c>
      <c r="P118" s="1205">
        <f t="shared" si="177"/>
        <v>0</v>
      </c>
      <c r="Q118" s="1205">
        <f t="shared" si="177"/>
        <v>0</v>
      </c>
      <c r="R118" s="1205">
        <f t="shared" si="177"/>
        <v>0</v>
      </c>
      <c r="S118" s="1205">
        <f t="shared" si="177"/>
        <v>0</v>
      </c>
      <c r="T118" s="1205">
        <f t="shared" si="177"/>
        <v>0</v>
      </c>
      <c r="U118" s="1205">
        <f t="shared" si="177"/>
        <v>0</v>
      </c>
      <c r="V118" s="1205">
        <f t="shared" si="177"/>
        <v>0</v>
      </c>
      <c r="W118" s="1205">
        <f t="shared" si="177"/>
        <v>0</v>
      </c>
      <c r="X118" s="1205">
        <f t="shared" si="177"/>
        <v>0</v>
      </c>
      <c r="Y118" s="1205">
        <f t="shared" si="177"/>
        <v>0</v>
      </c>
      <c r="Z118" s="1205">
        <f t="shared" si="177"/>
        <v>0</v>
      </c>
      <c r="AA118" s="1205">
        <f t="shared" si="117"/>
        <v>0</v>
      </c>
      <c r="AB118" s="1205">
        <f t="shared" ref="AB118:AU118" si="178">$E118*AB622</f>
        <v>0</v>
      </c>
      <c r="AC118" s="1205">
        <f t="shared" si="178"/>
        <v>0</v>
      </c>
      <c r="AD118" s="1205">
        <f t="shared" si="178"/>
        <v>0</v>
      </c>
      <c r="AE118" s="1205">
        <f t="shared" si="178"/>
        <v>0</v>
      </c>
      <c r="AF118" s="1205">
        <f t="shared" si="178"/>
        <v>0</v>
      </c>
      <c r="AG118" s="1205">
        <f t="shared" si="178"/>
        <v>0</v>
      </c>
      <c r="AH118" s="1205">
        <f t="shared" si="178"/>
        <v>0</v>
      </c>
      <c r="AI118" s="1205">
        <f t="shared" si="178"/>
        <v>0</v>
      </c>
      <c r="AJ118" s="1205">
        <f t="shared" si="178"/>
        <v>0</v>
      </c>
      <c r="AK118" s="1205">
        <f t="shared" si="178"/>
        <v>0</v>
      </c>
      <c r="AL118" s="1205">
        <f t="shared" si="178"/>
        <v>0</v>
      </c>
      <c r="AM118" s="1205">
        <f t="shared" si="178"/>
        <v>0</v>
      </c>
      <c r="AN118" s="1205">
        <f t="shared" si="178"/>
        <v>0</v>
      </c>
      <c r="AO118" s="1205">
        <f t="shared" si="178"/>
        <v>0</v>
      </c>
      <c r="AP118" s="1205">
        <f t="shared" si="178"/>
        <v>0</v>
      </c>
      <c r="AQ118" s="1205">
        <f t="shared" si="178"/>
        <v>0</v>
      </c>
      <c r="AR118" s="1205">
        <f t="shared" si="178"/>
        <v>0</v>
      </c>
      <c r="AS118" s="1205">
        <f t="shared" si="178"/>
        <v>0</v>
      </c>
      <c r="AT118" s="1205">
        <f t="shared" si="178"/>
        <v>0</v>
      </c>
      <c r="AU118" s="1205">
        <f t="shared" si="178"/>
        <v>0</v>
      </c>
      <c r="AV118" s="1205">
        <f t="shared" si="119"/>
        <v>0</v>
      </c>
      <c r="AW118" s="1205"/>
      <c r="AX118" s="1205"/>
      <c r="AY118" s="1205"/>
      <c r="AZ118" s="1205"/>
      <c r="BA118" s="1205"/>
      <c r="BB118" s="1205"/>
      <c r="BC118" s="1205"/>
      <c r="BD118" s="1205"/>
      <c r="BE118" s="1205"/>
      <c r="BF118" s="1205"/>
      <c r="BG118" s="1205"/>
      <c r="BH118" s="1205"/>
      <c r="BI118" s="1205"/>
      <c r="BJ118" s="1205"/>
      <c r="BK118" s="1205"/>
      <c r="BL118" s="1205"/>
      <c r="BM118" s="1205"/>
      <c r="BN118" s="1205"/>
      <c r="BO118" s="1205"/>
      <c r="BP118" s="1205"/>
      <c r="BQ118" s="1205"/>
    </row>
    <row r="119" spans="1:69" s="1206" customFormat="1" ht="12.75" x14ac:dyDescent="0.2">
      <c r="A119" s="1165" t="s">
        <v>832</v>
      </c>
      <c r="B119" s="198" t="s">
        <v>396</v>
      </c>
      <c r="C119" s="1204">
        <f>'I4 BO ASSETS'!H48</f>
        <v>0</v>
      </c>
      <c r="D119" s="1205">
        <f t="shared" si="156"/>
        <v>0</v>
      </c>
      <c r="E119" s="1205">
        <f t="shared" si="156"/>
        <v>0</v>
      </c>
      <c r="F119" s="1205">
        <f t="shared" si="115"/>
        <v>0</v>
      </c>
      <c r="G119" s="1205">
        <f t="shared" ref="G119:Z119" si="179">$D119*G623</f>
        <v>0</v>
      </c>
      <c r="H119" s="1205">
        <f t="shared" si="179"/>
        <v>0</v>
      </c>
      <c r="I119" s="1205">
        <f t="shared" si="179"/>
        <v>0</v>
      </c>
      <c r="J119" s="1205">
        <f t="shared" si="179"/>
        <v>0</v>
      </c>
      <c r="K119" s="1205">
        <f t="shared" si="179"/>
        <v>0</v>
      </c>
      <c r="L119" s="1205">
        <f t="shared" si="179"/>
        <v>0</v>
      </c>
      <c r="M119" s="1205">
        <f t="shared" si="179"/>
        <v>0</v>
      </c>
      <c r="N119" s="1205">
        <f t="shared" si="179"/>
        <v>0</v>
      </c>
      <c r="O119" s="1205">
        <f t="shared" si="179"/>
        <v>0</v>
      </c>
      <c r="P119" s="1205">
        <f t="shared" si="179"/>
        <v>0</v>
      </c>
      <c r="Q119" s="1205">
        <f t="shared" si="179"/>
        <v>0</v>
      </c>
      <c r="R119" s="1205">
        <f t="shared" si="179"/>
        <v>0</v>
      </c>
      <c r="S119" s="1205">
        <f t="shared" si="179"/>
        <v>0</v>
      </c>
      <c r="T119" s="1205">
        <f t="shared" si="179"/>
        <v>0</v>
      </c>
      <c r="U119" s="1205">
        <f t="shared" si="179"/>
        <v>0</v>
      </c>
      <c r="V119" s="1205">
        <f t="shared" si="179"/>
        <v>0</v>
      </c>
      <c r="W119" s="1205">
        <f t="shared" si="179"/>
        <v>0</v>
      </c>
      <c r="X119" s="1205">
        <f t="shared" si="179"/>
        <v>0</v>
      </c>
      <c r="Y119" s="1205">
        <f t="shared" si="179"/>
        <v>0</v>
      </c>
      <c r="Z119" s="1205">
        <f t="shared" si="179"/>
        <v>0</v>
      </c>
      <c r="AA119" s="1205">
        <f t="shared" si="117"/>
        <v>0</v>
      </c>
      <c r="AB119" s="1205">
        <f t="shared" ref="AB119:AU119" si="180">$E119*AB623</f>
        <v>0</v>
      </c>
      <c r="AC119" s="1205">
        <f t="shared" si="180"/>
        <v>0</v>
      </c>
      <c r="AD119" s="1205">
        <f t="shared" si="180"/>
        <v>0</v>
      </c>
      <c r="AE119" s="1205">
        <f t="shared" si="180"/>
        <v>0</v>
      </c>
      <c r="AF119" s="1205">
        <f t="shared" si="180"/>
        <v>0</v>
      </c>
      <c r="AG119" s="1205">
        <f t="shared" si="180"/>
        <v>0</v>
      </c>
      <c r="AH119" s="1205">
        <f t="shared" si="180"/>
        <v>0</v>
      </c>
      <c r="AI119" s="1205">
        <f t="shared" si="180"/>
        <v>0</v>
      </c>
      <c r="AJ119" s="1205">
        <f t="shared" si="180"/>
        <v>0</v>
      </c>
      <c r="AK119" s="1205">
        <f t="shared" si="180"/>
        <v>0</v>
      </c>
      <c r="AL119" s="1205">
        <f t="shared" si="180"/>
        <v>0</v>
      </c>
      <c r="AM119" s="1205">
        <f t="shared" si="180"/>
        <v>0</v>
      </c>
      <c r="AN119" s="1205">
        <f t="shared" si="180"/>
        <v>0</v>
      </c>
      <c r="AO119" s="1205">
        <f t="shared" si="180"/>
        <v>0</v>
      </c>
      <c r="AP119" s="1205">
        <f t="shared" si="180"/>
        <v>0</v>
      </c>
      <c r="AQ119" s="1205">
        <f t="shared" si="180"/>
        <v>0</v>
      </c>
      <c r="AR119" s="1205">
        <f t="shared" si="180"/>
        <v>0</v>
      </c>
      <c r="AS119" s="1205">
        <f t="shared" si="180"/>
        <v>0</v>
      </c>
      <c r="AT119" s="1205">
        <f t="shared" si="180"/>
        <v>0</v>
      </c>
      <c r="AU119" s="1205">
        <f t="shared" si="180"/>
        <v>0</v>
      </c>
      <c r="AV119" s="1205">
        <f t="shared" si="119"/>
        <v>0</v>
      </c>
      <c r="AW119" s="1205"/>
      <c r="AX119" s="1205"/>
      <c r="AY119" s="1205"/>
      <c r="AZ119" s="1205"/>
      <c r="BA119" s="1205"/>
      <c r="BB119" s="1205"/>
      <c r="BC119" s="1205"/>
      <c r="BD119" s="1205"/>
      <c r="BE119" s="1205"/>
      <c r="BF119" s="1205"/>
      <c r="BG119" s="1205"/>
      <c r="BH119" s="1205"/>
      <c r="BI119" s="1205"/>
      <c r="BJ119" s="1205"/>
      <c r="BK119" s="1205"/>
      <c r="BL119" s="1205"/>
      <c r="BM119" s="1205"/>
      <c r="BN119" s="1205"/>
      <c r="BO119" s="1205"/>
      <c r="BP119" s="1205"/>
      <c r="BQ119" s="1205"/>
    </row>
    <row r="120" spans="1:69" s="1206" customFormat="1" ht="12.75" x14ac:dyDescent="0.2">
      <c r="A120" s="1165" t="s">
        <v>833</v>
      </c>
      <c r="B120" s="198" t="s">
        <v>397</v>
      </c>
      <c r="C120" s="1204">
        <f>'I4 BO ASSETS'!H49</f>
        <v>0</v>
      </c>
      <c r="D120" s="1205">
        <f t="shared" si="156"/>
        <v>0</v>
      </c>
      <c r="E120" s="1205">
        <f t="shared" si="156"/>
        <v>0</v>
      </c>
      <c r="F120" s="1205">
        <f t="shared" si="115"/>
        <v>0</v>
      </c>
      <c r="G120" s="1205">
        <f t="shared" ref="G120:Z120" si="181">$D120*G624</f>
        <v>0</v>
      </c>
      <c r="H120" s="1205">
        <f t="shared" si="181"/>
        <v>0</v>
      </c>
      <c r="I120" s="1205">
        <f t="shared" si="181"/>
        <v>0</v>
      </c>
      <c r="J120" s="1205">
        <f t="shared" si="181"/>
        <v>0</v>
      </c>
      <c r="K120" s="1205">
        <f t="shared" si="181"/>
        <v>0</v>
      </c>
      <c r="L120" s="1205">
        <f t="shared" si="181"/>
        <v>0</v>
      </c>
      <c r="M120" s="1205">
        <f t="shared" si="181"/>
        <v>0</v>
      </c>
      <c r="N120" s="1205">
        <f t="shared" si="181"/>
        <v>0</v>
      </c>
      <c r="O120" s="1205">
        <f t="shared" si="181"/>
        <v>0</v>
      </c>
      <c r="P120" s="1205">
        <f t="shared" si="181"/>
        <v>0</v>
      </c>
      <c r="Q120" s="1205">
        <f t="shared" si="181"/>
        <v>0</v>
      </c>
      <c r="R120" s="1205">
        <f t="shared" si="181"/>
        <v>0</v>
      </c>
      <c r="S120" s="1205">
        <f t="shared" si="181"/>
        <v>0</v>
      </c>
      <c r="T120" s="1205">
        <f t="shared" si="181"/>
        <v>0</v>
      </c>
      <c r="U120" s="1205">
        <f t="shared" si="181"/>
        <v>0</v>
      </c>
      <c r="V120" s="1205">
        <f t="shared" si="181"/>
        <v>0</v>
      </c>
      <c r="W120" s="1205">
        <f t="shared" si="181"/>
        <v>0</v>
      </c>
      <c r="X120" s="1205">
        <f t="shared" si="181"/>
        <v>0</v>
      </c>
      <c r="Y120" s="1205">
        <f t="shared" si="181"/>
        <v>0</v>
      </c>
      <c r="Z120" s="1205">
        <f t="shared" si="181"/>
        <v>0</v>
      </c>
      <c r="AA120" s="1205">
        <f t="shared" si="117"/>
        <v>0</v>
      </c>
      <c r="AB120" s="1205">
        <f t="shared" ref="AB120:AU120" si="182">$E120*AB624</f>
        <v>0</v>
      </c>
      <c r="AC120" s="1205">
        <f t="shared" si="182"/>
        <v>0</v>
      </c>
      <c r="AD120" s="1205">
        <f t="shared" si="182"/>
        <v>0</v>
      </c>
      <c r="AE120" s="1205">
        <f t="shared" si="182"/>
        <v>0</v>
      </c>
      <c r="AF120" s="1205">
        <f t="shared" si="182"/>
        <v>0</v>
      </c>
      <c r="AG120" s="1205">
        <f t="shared" si="182"/>
        <v>0</v>
      </c>
      <c r="AH120" s="1205">
        <f t="shared" si="182"/>
        <v>0</v>
      </c>
      <c r="AI120" s="1205">
        <f t="shared" si="182"/>
        <v>0</v>
      </c>
      <c r="AJ120" s="1205">
        <f t="shared" si="182"/>
        <v>0</v>
      </c>
      <c r="AK120" s="1205">
        <f t="shared" si="182"/>
        <v>0</v>
      </c>
      <c r="AL120" s="1205">
        <f t="shared" si="182"/>
        <v>0</v>
      </c>
      <c r="AM120" s="1205">
        <f t="shared" si="182"/>
        <v>0</v>
      </c>
      <c r="AN120" s="1205">
        <f t="shared" si="182"/>
        <v>0</v>
      </c>
      <c r="AO120" s="1205">
        <f t="shared" si="182"/>
        <v>0</v>
      </c>
      <c r="AP120" s="1205">
        <f t="shared" si="182"/>
        <v>0</v>
      </c>
      <c r="AQ120" s="1205">
        <f t="shared" si="182"/>
        <v>0</v>
      </c>
      <c r="AR120" s="1205">
        <f t="shared" si="182"/>
        <v>0</v>
      </c>
      <c r="AS120" s="1205">
        <f t="shared" si="182"/>
        <v>0</v>
      </c>
      <c r="AT120" s="1205">
        <f t="shared" si="182"/>
        <v>0</v>
      </c>
      <c r="AU120" s="1205">
        <f t="shared" si="182"/>
        <v>0</v>
      </c>
      <c r="AV120" s="1205">
        <f t="shared" si="119"/>
        <v>0</v>
      </c>
      <c r="AW120" s="1205"/>
      <c r="AX120" s="1205"/>
      <c r="AY120" s="1205"/>
      <c r="AZ120" s="1205"/>
      <c r="BA120" s="1205"/>
      <c r="BB120" s="1205"/>
      <c r="BC120" s="1205"/>
      <c r="BD120" s="1205"/>
      <c r="BE120" s="1205"/>
      <c r="BF120" s="1205"/>
      <c r="BG120" s="1205"/>
      <c r="BH120" s="1205"/>
      <c r="BI120" s="1205"/>
      <c r="BJ120" s="1205"/>
      <c r="BK120" s="1205"/>
      <c r="BL120" s="1205"/>
      <c r="BM120" s="1205"/>
      <c r="BN120" s="1205"/>
      <c r="BO120" s="1205"/>
      <c r="BP120" s="1205"/>
      <c r="BQ120" s="1205"/>
    </row>
    <row r="121" spans="1:69" s="1206" customFormat="1" ht="12.75" x14ac:dyDescent="0.2">
      <c r="A121" s="1165">
        <v>1845</v>
      </c>
      <c r="B121" s="198" t="s">
        <v>84</v>
      </c>
      <c r="C121" s="1204">
        <f>'I4 BO ASSETS'!H50</f>
        <v>0</v>
      </c>
      <c r="D121" s="1205">
        <f t="shared" si="156"/>
        <v>0</v>
      </c>
      <c r="E121" s="1205">
        <f t="shared" si="156"/>
        <v>0</v>
      </c>
      <c r="F121" s="1205">
        <f t="shared" si="115"/>
        <v>0</v>
      </c>
      <c r="G121" s="1205">
        <f t="shared" ref="G121:Z121" si="183">$D121*G625</f>
        <v>0</v>
      </c>
      <c r="H121" s="1205">
        <f t="shared" si="183"/>
        <v>0</v>
      </c>
      <c r="I121" s="1205">
        <f t="shared" si="183"/>
        <v>0</v>
      </c>
      <c r="J121" s="1205">
        <f t="shared" si="183"/>
        <v>0</v>
      </c>
      <c r="K121" s="1205">
        <f t="shared" si="183"/>
        <v>0</v>
      </c>
      <c r="L121" s="1205">
        <f t="shared" si="183"/>
        <v>0</v>
      </c>
      <c r="M121" s="1205">
        <f t="shared" si="183"/>
        <v>0</v>
      </c>
      <c r="N121" s="1205">
        <f t="shared" si="183"/>
        <v>0</v>
      </c>
      <c r="O121" s="1205">
        <f t="shared" si="183"/>
        <v>0</v>
      </c>
      <c r="P121" s="1205">
        <f t="shared" si="183"/>
        <v>0</v>
      </c>
      <c r="Q121" s="1205">
        <f t="shared" si="183"/>
        <v>0</v>
      </c>
      <c r="R121" s="1205">
        <f t="shared" si="183"/>
        <v>0</v>
      </c>
      <c r="S121" s="1205">
        <f t="shared" si="183"/>
        <v>0</v>
      </c>
      <c r="T121" s="1205">
        <f t="shared" si="183"/>
        <v>0</v>
      </c>
      <c r="U121" s="1205">
        <f t="shared" si="183"/>
        <v>0</v>
      </c>
      <c r="V121" s="1205">
        <f t="shared" si="183"/>
        <v>0</v>
      </c>
      <c r="W121" s="1205">
        <f t="shared" si="183"/>
        <v>0</v>
      </c>
      <c r="X121" s="1205">
        <f t="shared" si="183"/>
        <v>0</v>
      </c>
      <c r="Y121" s="1205">
        <f t="shared" si="183"/>
        <v>0</v>
      </c>
      <c r="Z121" s="1205">
        <f t="shared" si="183"/>
        <v>0</v>
      </c>
      <c r="AA121" s="1205">
        <f t="shared" si="117"/>
        <v>0</v>
      </c>
      <c r="AB121" s="1205">
        <f t="shared" ref="AB121:AU121" si="184">$E121*AB625</f>
        <v>0</v>
      </c>
      <c r="AC121" s="1205">
        <f t="shared" si="184"/>
        <v>0</v>
      </c>
      <c r="AD121" s="1205">
        <f t="shared" si="184"/>
        <v>0</v>
      </c>
      <c r="AE121" s="1205">
        <f t="shared" si="184"/>
        <v>0</v>
      </c>
      <c r="AF121" s="1205">
        <f t="shared" si="184"/>
        <v>0</v>
      </c>
      <c r="AG121" s="1205">
        <f t="shared" si="184"/>
        <v>0</v>
      </c>
      <c r="AH121" s="1205">
        <f t="shared" si="184"/>
        <v>0</v>
      </c>
      <c r="AI121" s="1205">
        <f t="shared" si="184"/>
        <v>0</v>
      </c>
      <c r="AJ121" s="1205">
        <f t="shared" si="184"/>
        <v>0</v>
      </c>
      <c r="AK121" s="1205">
        <f t="shared" si="184"/>
        <v>0</v>
      </c>
      <c r="AL121" s="1205">
        <f t="shared" si="184"/>
        <v>0</v>
      </c>
      <c r="AM121" s="1205">
        <f t="shared" si="184"/>
        <v>0</v>
      </c>
      <c r="AN121" s="1205">
        <f t="shared" si="184"/>
        <v>0</v>
      </c>
      <c r="AO121" s="1205">
        <f t="shared" si="184"/>
        <v>0</v>
      </c>
      <c r="AP121" s="1205">
        <f t="shared" si="184"/>
        <v>0</v>
      </c>
      <c r="AQ121" s="1205">
        <f t="shared" si="184"/>
        <v>0</v>
      </c>
      <c r="AR121" s="1205">
        <f t="shared" si="184"/>
        <v>0</v>
      </c>
      <c r="AS121" s="1205">
        <f t="shared" si="184"/>
        <v>0</v>
      </c>
      <c r="AT121" s="1205">
        <f t="shared" si="184"/>
        <v>0</v>
      </c>
      <c r="AU121" s="1205">
        <f t="shared" si="184"/>
        <v>0</v>
      </c>
      <c r="AV121" s="1205">
        <f t="shared" si="119"/>
        <v>0</v>
      </c>
      <c r="AW121" s="1205"/>
      <c r="AX121" s="1205"/>
      <c r="AY121" s="1205"/>
      <c r="AZ121" s="1205"/>
      <c r="BA121" s="1205"/>
      <c r="BB121" s="1205"/>
      <c r="BC121" s="1205"/>
      <c r="BD121" s="1205"/>
      <c r="BE121" s="1205"/>
      <c r="BF121" s="1205"/>
      <c r="BG121" s="1205"/>
      <c r="BH121" s="1205"/>
      <c r="BI121" s="1205"/>
      <c r="BJ121" s="1205"/>
      <c r="BK121" s="1205"/>
      <c r="BL121" s="1205"/>
      <c r="BM121" s="1205"/>
      <c r="BN121" s="1205"/>
      <c r="BO121" s="1205"/>
      <c r="BP121" s="1205"/>
      <c r="BQ121" s="1205"/>
    </row>
    <row r="122" spans="1:69" s="1206" customFormat="1" ht="25.5" x14ac:dyDescent="0.2">
      <c r="A122" s="1165" t="s">
        <v>834</v>
      </c>
      <c r="B122" s="198" t="s">
        <v>398</v>
      </c>
      <c r="C122" s="1204">
        <f>'I4 BO ASSETS'!H51</f>
        <v>0</v>
      </c>
      <c r="D122" s="1205">
        <f t="shared" si="156"/>
        <v>0</v>
      </c>
      <c r="E122" s="1205">
        <f t="shared" si="156"/>
        <v>0</v>
      </c>
      <c r="F122" s="1205">
        <f t="shared" si="115"/>
        <v>0</v>
      </c>
      <c r="G122" s="1205">
        <f t="shared" ref="G122:Z122" si="185">$D122*G626</f>
        <v>0</v>
      </c>
      <c r="H122" s="1205">
        <f t="shared" si="185"/>
        <v>0</v>
      </c>
      <c r="I122" s="1205">
        <f t="shared" si="185"/>
        <v>0</v>
      </c>
      <c r="J122" s="1205">
        <f t="shared" si="185"/>
        <v>0</v>
      </c>
      <c r="K122" s="1205">
        <f t="shared" si="185"/>
        <v>0</v>
      </c>
      <c r="L122" s="1205">
        <f t="shared" si="185"/>
        <v>0</v>
      </c>
      <c r="M122" s="1205">
        <f t="shared" si="185"/>
        <v>0</v>
      </c>
      <c r="N122" s="1205">
        <f t="shared" si="185"/>
        <v>0</v>
      </c>
      <c r="O122" s="1205">
        <f t="shared" si="185"/>
        <v>0</v>
      </c>
      <c r="P122" s="1205">
        <f t="shared" si="185"/>
        <v>0</v>
      </c>
      <c r="Q122" s="1205">
        <f t="shared" si="185"/>
        <v>0</v>
      </c>
      <c r="R122" s="1205">
        <f t="shared" si="185"/>
        <v>0</v>
      </c>
      <c r="S122" s="1205">
        <f t="shared" si="185"/>
        <v>0</v>
      </c>
      <c r="T122" s="1205">
        <f t="shared" si="185"/>
        <v>0</v>
      </c>
      <c r="U122" s="1205">
        <f t="shared" si="185"/>
        <v>0</v>
      </c>
      <c r="V122" s="1205">
        <f t="shared" si="185"/>
        <v>0</v>
      </c>
      <c r="W122" s="1205">
        <f t="shared" si="185"/>
        <v>0</v>
      </c>
      <c r="X122" s="1205">
        <f t="shared" si="185"/>
        <v>0</v>
      </c>
      <c r="Y122" s="1205">
        <f t="shared" si="185"/>
        <v>0</v>
      </c>
      <c r="Z122" s="1205">
        <f t="shared" si="185"/>
        <v>0</v>
      </c>
      <c r="AA122" s="1205">
        <f t="shared" si="117"/>
        <v>0</v>
      </c>
      <c r="AB122" s="1205">
        <f t="shared" ref="AB122:AU122" si="186">$E122*AB626</f>
        <v>0</v>
      </c>
      <c r="AC122" s="1205">
        <f t="shared" si="186"/>
        <v>0</v>
      </c>
      <c r="AD122" s="1205">
        <f t="shared" si="186"/>
        <v>0</v>
      </c>
      <c r="AE122" s="1205">
        <f t="shared" si="186"/>
        <v>0</v>
      </c>
      <c r="AF122" s="1205">
        <f t="shared" si="186"/>
        <v>0</v>
      </c>
      <c r="AG122" s="1205">
        <f t="shared" si="186"/>
        <v>0</v>
      </c>
      <c r="AH122" s="1205">
        <f t="shared" si="186"/>
        <v>0</v>
      </c>
      <c r="AI122" s="1205">
        <f t="shared" si="186"/>
        <v>0</v>
      </c>
      <c r="AJ122" s="1205">
        <f t="shared" si="186"/>
        <v>0</v>
      </c>
      <c r="AK122" s="1205">
        <f t="shared" si="186"/>
        <v>0</v>
      </c>
      <c r="AL122" s="1205">
        <f t="shared" si="186"/>
        <v>0</v>
      </c>
      <c r="AM122" s="1205">
        <f t="shared" si="186"/>
        <v>0</v>
      </c>
      <c r="AN122" s="1205">
        <f t="shared" si="186"/>
        <v>0</v>
      </c>
      <c r="AO122" s="1205">
        <f t="shared" si="186"/>
        <v>0</v>
      </c>
      <c r="AP122" s="1205">
        <f t="shared" si="186"/>
        <v>0</v>
      </c>
      <c r="AQ122" s="1205">
        <f t="shared" si="186"/>
        <v>0</v>
      </c>
      <c r="AR122" s="1205">
        <f t="shared" si="186"/>
        <v>0</v>
      </c>
      <c r="AS122" s="1205">
        <f t="shared" si="186"/>
        <v>0</v>
      </c>
      <c r="AT122" s="1205">
        <f t="shared" si="186"/>
        <v>0</v>
      </c>
      <c r="AU122" s="1205">
        <f t="shared" si="186"/>
        <v>0</v>
      </c>
      <c r="AV122" s="1205">
        <f t="shared" si="119"/>
        <v>0</v>
      </c>
      <c r="AW122" s="1205"/>
      <c r="AX122" s="1205"/>
      <c r="AY122" s="1205"/>
      <c r="AZ122" s="1205"/>
      <c r="BA122" s="1205"/>
      <c r="BB122" s="1205"/>
      <c r="BC122" s="1205"/>
      <c r="BD122" s="1205"/>
      <c r="BE122" s="1205"/>
      <c r="BF122" s="1205"/>
      <c r="BG122" s="1205"/>
      <c r="BH122" s="1205"/>
      <c r="BI122" s="1205"/>
      <c r="BJ122" s="1205"/>
      <c r="BK122" s="1205"/>
      <c r="BL122" s="1205"/>
      <c r="BM122" s="1205"/>
      <c r="BN122" s="1205"/>
      <c r="BO122" s="1205"/>
      <c r="BP122" s="1205"/>
      <c r="BQ122" s="1205"/>
    </row>
    <row r="123" spans="1:69" s="1206" customFormat="1" ht="25.5" x14ac:dyDescent="0.2">
      <c r="A123" s="1165" t="s">
        <v>835</v>
      </c>
      <c r="B123" s="198" t="s">
        <v>399</v>
      </c>
      <c r="C123" s="1204">
        <f>'I4 BO ASSETS'!H52</f>
        <v>97897.785000000003</v>
      </c>
      <c r="D123" s="1205">
        <f t="shared" si="156"/>
        <v>63633.560250000002</v>
      </c>
      <c r="E123" s="1205">
        <f t="shared" si="156"/>
        <v>34264.224750000001</v>
      </c>
      <c r="F123" s="1205">
        <f t="shared" si="115"/>
        <v>97897.785000000003</v>
      </c>
      <c r="G123" s="1205">
        <f t="shared" ref="G123:Z123" si="187">$D123*G627</f>
        <v>28089.980580979813</v>
      </c>
      <c r="H123" s="1205">
        <f t="shared" si="187"/>
        <v>11527.391812535119</v>
      </c>
      <c r="I123" s="1205">
        <f t="shared" si="187"/>
        <v>23435.28968724994</v>
      </c>
      <c r="J123" s="1205">
        <f t="shared" si="187"/>
        <v>0</v>
      </c>
      <c r="K123" s="1205">
        <f t="shared" si="187"/>
        <v>0</v>
      </c>
      <c r="L123" s="1205">
        <f t="shared" si="187"/>
        <v>0</v>
      </c>
      <c r="M123" s="1205">
        <f t="shared" si="187"/>
        <v>575.07923424283319</v>
      </c>
      <c r="N123" s="1205">
        <f t="shared" si="187"/>
        <v>0</v>
      </c>
      <c r="O123" s="1205">
        <f t="shared" si="187"/>
        <v>5.8189349922935012</v>
      </c>
      <c r="P123" s="1205">
        <f t="shared" si="187"/>
        <v>0</v>
      </c>
      <c r="Q123" s="1205">
        <f t="shared" si="187"/>
        <v>0</v>
      </c>
      <c r="R123" s="1205">
        <f t="shared" si="187"/>
        <v>0</v>
      </c>
      <c r="S123" s="1205">
        <f t="shared" si="187"/>
        <v>0</v>
      </c>
      <c r="T123" s="1205">
        <f t="shared" si="187"/>
        <v>0</v>
      </c>
      <c r="U123" s="1205">
        <f t="shared" si="187"/>
        <v>0</v>
      </c>
      <c r="V123" s="1205">
        <f t="shared" si="187"/>
        <v>0</v>
      </c>
      <c r="W123" s="1205">
        <f t="shared" si="187"/>
        <v>0</v>
      </c>
      <c r="X123" s="1205">
        <f t="shared" si="187"/>
        <v>0</v>
      </c>
      <c r="Y123" s="1205">
        <f t="shared" si="187"/>
        <v>0</v>
      </c>
      <c r="Z123" s="1205">
        <f t="shared" si="187"/>
        <v>0</v>
      </c>
      <c r="AA123" s="1205">
        <f t="shared" si="117"/>
        <v>63633.560249999995</v>
      </c>
      <c r="AB123" s="1205">
        <f t="shared" ref="AB123:AU123" si="188">$E123*AB627</f>
        <v>29941.302542565471</v>
      </c>
      <c r="AC123" s="1205">
        <f t="shared" si="188"/>
        <v>2912.1268723712251</v>
      </c>
      <c r="AD123" s="1205">
        <f t="shared" si="188"/>
        <v>347.17773871855326</v>
      </c>
      <c r="AE123" s="1205">
        <f t="shared" si="188"/>
        <v>0</v>
      </c>
      <c r="AF123" s="1205">
        <f t="shared" si="188"/>
        <v>0</v>
      </c>
      <c r="AG123" s="1205">
        <f t="shared" si="188"/>
        <v>0</v>
      </c>
      <c r="AH123" s="1205">
        <f t="shared" si="188"/>
        <v>612.98089148806878</v>
      </c>
      <c r="AI123" s="1205">
        <f t="shared" si="188"/>
        <v>249.96797187735837</v>
      </c>
      <c r="AJ123" s="1205">
        <f t="shared" si="188"/>
        <v>200.66873297932381</v>
      </c>
      <c r="AK123" s="1205">
        <f t="shared" si="188"/>
        <v>0</v>
      </c>
      <c r="AL123" s="1205">
        <f t="shared" si="188"/>
        <v>0</v>
      </c>
      <c r="AM123" s="1205">
        <f t="shared" si="188"/>
        <v>0</v>
      </c>
      <c r="AN123" s="1205">
        <f t="shared" si="188"/>
        <v>0</v>
      </c>
      <c r="AO123" s="1205">
        <f t="shared" si="188"/>
        <v>0</v>
      </c>
      <c r="AP123" s="1205">
        <f t="shared" si="188"/>
        <v>0</v>
      </c>
      <c r="AQ123" s="1205">
        <f t="shared" si="188"/>
        <v>0</v>
      </c>
      <c r="AR123" s="1205">
        <f t="shared" si="188"/>
        <v>0</v>
      </c>
      <c r="AS123" s="1205">
        <f t="shared" si="188"/>
        <v>0</v>
      </c>
      <c r="AT123" s="1205">
        <f t="shared" si="188"/>
        <v>0</v>
      </c>
      <c r="AU123" s="1205">
        <f t="shared" si="188"/>
        <v>0</v>
      </c>
      <c r="AV123" s="1205">
        <f t="shared" si="119"/>
        <v>34264.224749999994</v>
      </c>
      <c r="AW123" s="1205"/>
      <c r="AX123" s="1205"/>
      <c r="AY123" s="1205"/>
      <c r="AZ123" s="1205"/>
      <c r="BA123" s="1205"/>
      <c r="BB123" s="1205"/>
      <c r="BC123" s="1205"/>
      <c r="BD123" s="1205"/>
      <c r="BE123" s="1205"/>
      <c r="BF123" s="1205"/>
      <c r="BG123" s="1205"/>
      <c r="BH123" s="1205"/>
      <c r="BI123" s="1205"/>
      <c r="BJ123" s="1205"/>
      <c r="BK123" s="1205"/>
      <c r="BL123" s="1205"/>
      <c r="BM123" s="1205"/>
      <c r="BN123" s="1205"/>
      <c r="BO123" s="1205"/>
      <c r="BP123" s="1205"/>
      <c r="BQ123" s="1205"/>
    </row>
    <row r="124" spans="1:69" s="1206" customFormat="1" ht="25.5" x14ac:dyDescent="0.2">
      <c r="A124" s="1165" t="s">
        <v>836</v>
      </c>
      <c r="B124" s="198" t="s">
        <v>631</v>
      </c>
      <c r="C124" s="1204">
        <f>'I4 BO ASSETS'!H53</f>
        <v>97897.785000000003</v>
      </c>
      <c r="D124" s="1205">
        <f t="shared" si="156"/>
        <v>63633.560250000002</v>
      </c>
      <c r="E124" s="1205">
        <f t="shared" si="156"/>
        <v>34264.224750000001</v>
      </c>
      <c r="F124" s="1205">
        <f t="shared" si="115"/>
        <v>97897.785000000003</v>
      </c>
      <c r="G124" s="1205">
        <f t="shared" ref="G124:Z124" si="189">$D124*G628</f>
        <v>30989.458371971337</v>
      </c>
      <c r="H124" s="1205">
        <f t="shared" si="189"/>
        <v>12717.261504760347</v>
      </c>
      <c r="I124" s="1205">
        <f t="shared" si="189"/>
        <v>19920.420801592471</v>
      </c>
      <c r="J124" s="1205">
        <f t="shared" si="189"/>
        <v>0</v>
      </c>
      <c r="K124" s="1205">
        <f t="shared" si="189"/>
        <v>0</v>
      </c>
      <c r="L124" s="1205">
        <f t="shared" si="189"/>
        <v>0</v>
      </c>
      <c r="M124" s="1205">
        <f t="shared" si="189"/>
        <v>0</v>
      </c>
      <c r="N124" s="1205">
        <f t="shared" si="189"/>
        <v>0</v>
      </c>
      <c r="O124" s="1205">
        <f t="shared" si="189"/>
        <v>6.4195716758518611</v>
      </c>
      <c r="P124" s="1205">
        <f t="shared" si="189"/>
        <v>0</v>
      </c>
      <c r="Q124" s="1205">
        <f t="shared" si="189"/>
        <v>0</v>
      </c>
      <c r="R124" s="1205">
        <f t="shared" si="189"/>
        <v>0</v>
      </c>
      <c r="S124" s="1205">
        <f t="shared" si="189"/>
        <v>0</v>
      </c>
      <c r="T124" s="1205">
        <f t="shared" si="189"/>
        <v>0</v>
      </c>
      <c r="U124" s="1205">
        <f t="shared" si="189"/>
        <v>0</v>
      </c>
      <c r="V124" s="1205">
        <f t="shared" si="189"/>
        <v>0</v>
      </c>
      <c r="W124" s="1205">
        <f t="shared" si="189"/>
        <v>0</v>
      </c>
      <c r="X124" s="1205">
        <f t="shared" si="189"/>
        <v>0</v>
      </c>
      <c r="Y124" s="1205">
        <f t="shared" si="189"/>
        <v>0</v>
      </c>
      <c r="Z124" s="1205">
        <f t="shared" si="189"/>
        <v>0</v>
      </c>
      <c r="AA124" s="1205">
        <f t="shared" si="117"/>
        <v>63633.56025000001</v>
      </c>
      <c r="AB124" s="1205">
        <f t="shared" ref="AB124:AU124" si="190">$E124*AB628</f>
        <v>25308.022052461416</v>
      </c>
      <c r="AC124" s="1205">
        <f t="shared" si="190"/>
        <v>2461.4884740155189</v>
      </c>
      <c r="AD124" s="1205">
        <f t="shared" si="190"/>
        <v>269.3903694738014</v>
      </c>
      <c r="AE124" s="1205">
        <f t="shared" si="190"/>
        <v>0</v>
      </c>
      <c r="AF124" s="1205">
        <f t="shared" si="190"/>
        <v>0</v>
      </c>
      <c r="AG124" s="1205">
        <f t="shared" si="190"/>
        <v>0</v>
      </c>
      <c r="AH124" s="1205">
        <f t="shared" si="190"/>
        <v>5844.4211311985064</v>
      </c>
      <c r="AI124" s="1205">
        <f t="shared" si="190"/>
        <v>211.28656429317758</v>
      </c>
      <c r="AJ124" s="1205">
        <f t="shared" si="190"/>
        <v>169.61615855757867</v>
      </c>
      <c r="AK124" s="1205">
        <f t="shared" si="190"/>
        <v>0</v>
      </c>
      <c r="AL124" s="1205">
        <f t="shared" si="190"/>
        <v>0</v>
      </c>
      <c r="AM124" s="1205">
        <f t="shared" si="190"/>
        <v>0</v>
      </c>
      <c r="AN124" s="1205">
        <f t="shared" si="190"/>
        <v>0</v>
      </c>
      <c r="AO124" s="1205">
        <f t="shared" si="190"/>
        <v>0</v>
      </c>
      <c r="AP124" s="1205">
        <f t="shared" si="190"/>
        <v>0</v>
      </c>
      <c r="AQ124" s="1205">
        <f t="shared" si="190"/>
        <v>0</v>
      </c>
      <c r="AR124" s="1205">
        <f t="shared" si="190"/>
        <v>0</v>
      </c>
      <c r="AS124" s="1205">
        <f t="shared" si="190"/>
        <v>0</v>
      </c>
      <c r="AT124" s="1205">
        <f t="shared" si="190"/>
        <v>0</v>
      </c>
      <c r="AU124" s="1205">
        <f t="shared" si="190"/>
        <v>0</v>
      </c>
      <c r="AV124" s="1205">
        <f t="shared" si="119"/>
        <v>34264.224749999994</v>
      </c>
      <c r="AW124" s="1205"/>
      <c r="AX124" s="1205"/>
      <c r="AY124" s="1205"/>
      <c r="AZ124" s="1205"/>
      <c r="BA124" s="1205"/>
      <c r="BB124" s="1205"/>
      <c r="BC124" s="1205"/>
      <c r="BD124" s="1205"/>
      <c r="BE124" s="1205"/>
      <c r="BF124" s="1205"/>
      <c r="BG124" s="1205"/>
      <c r="BH124" s="1205"/>
      <c r="BI124" s="1205"/>
      <c r="BJ124" s="1205"/>
      <c r="BK124" s="1205"/>
      <c r="BL124" s="1205"/>
      <c r="BM124" s="1205"/>
      <c r="BN124" s="1205"/>
      <c r="BO124" s="1205"/>
      <c r="BP124" s="1205"/>
      <c r="BQ124" s="1205"/>
    </row>
    <row r="125" spans="1:69" s="1206" customFormat="1" ht="12.75" x14ac:dyDescent="0.2">
      <c r="A125" s="1165">
        <v>1850</v>
      </c>
      <c r="B125" s="198" t="s">
        <v>90</v>
      </c>
      <c r="C125" s="1204">
        <f>'I4 BO ASSETS'!H54</f>
        <v>107070.505</v>
      </c>
      <c r="D125" s="1205">
        <f t="shared" si="156"/>
        <v>74949.353499999997</v>
      </c>
      <c r="E125" s="1205">
        <f t="shared" si="156"/>
        <v>32121.1515</v>
      </c>
      <c r="F125" s="1205">
        <f t="shared" si="115"/>
        <v>107070.505</v>
      </c>
      <c r="G125" s="1205">
        <f t="shared" ref="G125:Z125" si="191">$D125*G629</f>
        <v>36139.912216928809</v>
      </c>
      <c r="H125" s="1205">
        <f t="shared" si="191"/>
        <v>14830.872773092942</v>
      </c>
      <c r="I125" s="1205">
        <f t="shared" si="191"/>
        <v>23231.198507973077</v>
      </c>
      <c r="J125" s="1205">
        <f t="shared" si="191"/>
        <v>0</v>
      </c>
      <c r="K125" s="1205">
        <f t="shared" si="191"/>
        <v>0</v>
      </c>
      <c r="L125" s="1205">
        <f t="shared" si="191"/>
        <v>0</v>
      </c>
      <c r="M125" s="1205">
        <f t="shared" si="191"/>
        <v>739.88349630214248</v>
      </c>
      <c r="N125" s="1205">
        <f t="shared" si="191"/>
        <v>0</v>
      </c>
      <c r="O125" s="1205">
        <f t="shared" si="191"/>
        <v>7.4865057030298257</v>
      </c>
      <c r="P125" s="1205">
        <f t="shared" si="191"/>
        <v>0</v>
      </c>
      <c r="Q125" s="1205">
        <f t="shared" si="191"/>
        <v>0</v>
      </c>
      <c r="R125" s="1205">
        <f t="shared" si="191"/>
        <v>0</v>
      </c>
      <c r="S125" s="1205">
        <f t="shared" si="191"/>
        <v>0</v>
      </c>
      <c r="T125" s="1205">
        <f t="shared" si="191"/>
        <v>0</v>
      </c>
      <c r="U125" s="1205">
        <f t="shared" si="191"/>
        <v>0</v>
      </c>
      <c r="V125" s="1205">
        <f t="shared" si="191"/>
        <v>0</v>
      </c>
      <c r="W125" s="1205">
        <f t="shared" si="191"/>
        <v>0</v>
      </c>
      <c r="X125" s="1205">
        <f t="shared" si="191"/>
        <v>0</v>
      </c>
      <c r="Y125" s="1205">
        <f t="shared" si="191"/>
        <v>0</v>
      </c>
      <c r="Z125" s="1205">
        <f t="shared" si="191"/>
        <v>0</v>
      </c>
      <c r="AA125" s="1205">
        <f t="shared" si="117"/>
        <v>74949.353499999997</v>
      </c>
      <c r="AB125" s="1205">
        <f t="shared" ref="AB125:AU125" si="192">$E125*AB629</f>
        <v>28091.94895970892</v>
      </c>
      <c r="AC125" s="1205">
        <f t="shared" si="192"/>
        <v>2732.2565324788202</v>
      </c>
      <c r="AD125" s="1205">
        <f t="shared" si="192"/>
        <v>299.02378359746746</v>
      </c>
      <c r="AE125" s="1205">
        <f t="shared" si="192"/>
        <v>0</v>
      </c>
      <c r="AF125" s="1205">
        <f t="shared" si="192"/>
        <v>0</v>
      </c>
      <c r="AG125" s="1205">
        <f t="shared" si="192"/>
        <v>0</v>
      </c>
      <c r="AH125" s="1205">
        <f t="shared" si="192"/>
        <v>575.11953237436694</v>
      </c>
      <c r="AI125" s="1205">
        <f t="shared" si="192"/>
        <v>234.52845772350389</v>
      </c>
      <c r="AJ125" s="1205">
        <f t="shared" si="192"/>
        <v>188.27423411692394</v>
      </c>
      <c r="AK125" s="1205">
        <f t="shared" si="192"/>
        <v>0</v>
      </c>
      <c r="AL125" s="1205">
        <f t="shared" si="192"/>
        <v>0</v>
      </c>
      <c r="AM125" s="1205">
        <f t="shared" si="192"/>
        <v>0</v>
      </c>
      <c r="AN125" s="1205">
        <f t="shared" si="192"/>
        <v>0</v>
      </c>
      <c r="AO125" s="1205">
        <f t="shared" si="192"/>
        <v>0</v>
      </c>
      <c r="AP125" s="1205">
        <f t="shared" si="192"/>
        <v>0</v>
      </c>
      <c r="AQ125" s="1205">
        <f t="shared" si="192"/>
        <v>0</v>
      </c>
      <c r="AR125" s="1205">
        <f t="shared" si="192"/>
        <v>0</v>
      </c>
      <c r="AS125" s="1205">
        <f t="shared" si="192"/>
        <v>0</v>
      </c>
      <c r="AT125" s="1205">
        <f t="shared" si="192"/>
        <v>0</v>
      </c>
      <c r="AU125" s="1205">
        <f t="shared" si="192"/>
        <v>0</v>
      </c>
      <c r="AV125" s="1205">
        <f t="shared" si="119"/>
        <v>32121.1515</v>
      </c>
      <c r="AW125" s="1205"/>
      <c r="AX125" s="1205"/>
      <c r="AY125" s="1205"/>
      <c r="AZ125" s="1205"/>
      <c r="BA125" s="1205"/>
      <c r="BB125" s="1205"/>
      <c r="BC125" s="1205"/>
      <c r="BD125" s="1205"/>
      <c r="BE125" s="1205"/>
      <c r="BF125" s="1205"/>
      <c r="BG125" s="1205"/>
      <c r="BH125" s="1205"/>
      <c r="BI125" s="1205"/>
      <c r="BJ125" s="1205"/>
      <c r="BK125" s="1205"/>
      <c r="BL125" s="1205"/>
      <c r="BM125" s="1205"/>
      <c r="BN125" s="1205"/>
      <c r="BO125" s="1205"/>
      <c r="BP125" s="1205"/>
      <c r="BQ125" s="1205"/>
    </row>
    <row r="126" spans="1:69" s="1206" customFormat="1" ht="12.75" x14ac:dyDescent="0.2">
      <c r="A126" s="1165">
        <v>1855</v>
      </c>
      <c r="B126" s="198" t="s">
        <v>92</v>
      </c>
      <c r="C126" s="1204">
        <f>'I4 BO ASSETS'!H55</f>
        <v>0</v>
      </c>
      <c r="D126" s="1205">
        <f t="shared" si="156"/>
        <v>0</v>
      </c>
      <c r="E126" s="1205">
        <f t="shared" si="156"/>
        <v>0</v>
      </c>
      <c r="F126" s="1205">
        <f t="shared" si="115"/>
        <v>0</v>
      </c>
      <c r="G126" s="1205">
        <f t="shared" ref="G126:Z126" si="193">$D126*G630</f>
        <v>0</v>
      </c>
      <c r="H126" s="1205">
        <f t="shared" si="193"/>
        <v>0</v>
      </c>
      <c r="I126" s="1205">
        <f t="shared" si="193"/>
        <v>0</v>
      </c>
      <c r="J126" s="1205">
        <f t="shared" si="193"/>
        <v>0</v>
      </c>
      <c r="K126" s="1205">
        <f t="shared" si="193"/>
        <v>0</v>
      </c>
      <c r="L126" s="1205">
        <f t="shared" si="193"/>
        <v>0</v>
      </c>
      <c r="M126" s="1205">
        <f t="shared" si="193"/>
        <v>0</v>
      </c>
      <c r="N126" s="1205">
        <f t="shared" si="193"/>
        <v>0</v>
      </c>
      <c r="O126" s="1205">
        <f t="shared" si="193"/>
        <v>0</v>
      </c>
      <c r="P126" s="1205">
        <f t="shared" si="193"/>
        <v>0</v>
      </c>
      <c r="Q126" s="1205">
        <f t="shared" si="193"/>
        <v>0</v>
      </c>
      <c r="R126" s="1205">
        <f t="shared" si="193"/>
        <v>0</v>
      </c>
      <c r="S126" s="1205">
        <f t="shared" si="193"/>
        <v>0</v>
      </c>
      <c r="T126" s="1205">
        <f t="shared" si="193"/>
        <v>0</v>
      </c>
      <c r="U126" s="1205">
        <f t="shared" si="193"/>
        <v>0</v>
      </c>
      <c r="V126" s="1205">
        <f t="shared" si="193"/>
        <v>0</v>
      </c>
      <c r="W126" s="1205">
        <f t="shared" si="193"/>
        <v>0</v>
      </c>
      <c r="X126" s="1205">
        <f t="shared" si="193"/>
        <v>0</v>
      </c>
      <c r="Y126" s="1205">
        <f t="shared" si="193"/>
        <v>0</v>
      </c>
      <c r="Z126" s="1205">
        <f t="shared" si="193"/>
        <v>0</v>
      </c>
      <c r="AA126" s="1205">
        <f t="shared" si="117"/>
        <v>0</v>
      </c>
      <c r="AB126" s="1205">
        <f t="shared" ref="AB126:AU126" si="194">$E126*AB630</f>
        <v>0</v>
      </c>
      <c r="AC126" s="1205">
        <f t="shared" si="194"/>
        <v>0</v>
      </c>
      <c r="AD126" s="1205">
        <f t="shared" si="194"/>
        <v>0</v>
      </c>
      <c r="AE126" s="1205">
        <f t="shared" si="194"/>
        <v>0</v>
      </c>
      <c r="AF126" s="1205">
        <f t="shared" si="194"/>
        <v>0</v>
      </c>
      <c r="AG126" s="1205">
        <f t="shared" si="194"/>
        <v>0</v>
      </c>
      <c r="AH126" s="1205">
        <f t="shared" si="194"/>
        <v>0</v>
      </c>
      <c r="AI126" s="1205">
        <f t="shared" si="194"/>
        <v>0</v>
      </c>
      <c r="AJ126" s="1205">
        <f t="shared" si="194"/>
        <v>0</v>
      </c>
      <c r="AK126" s="1205">
        <f t="shared" si="194"/>
        <v>0</v>
      </c>
      <c r="AL126" s="1205">
        <f t="shared" si="194"/>
        <v>0</v>
      </c>
      <c r="AM126" s="1205">
        <f t="shared" si="194"/>
        <v>0</v>
      </c>
      <c r="AN126" s="1205">
        <f t="shared" si="194"/>
        <v>0</v>
      </c>
      <c r="AO126" s="1205">
        <f t="shared" si="194"/>
        <v>0</v>
      </c>
      <c r="AP126" s="1205">
        <f t="shared" si="194"/>
        <v>0</v>
      </c>
      <c r="AQ126" s="1205">
        <f t="shared" si="194"/>
        <v>0</v>
      </c>
      <c r="AR126" s="1205">
        <f t="shared" si="194"/>
        <v>0</v>
      </c>
      <c r="AS126" s="1205">
        <f t="shared" si="194"/>
        <v>0</v>
      </c>
      <c r="AT126" s="1205">
        <f t="shared" si="194"/>
        <v>0</v>
      </c>
      <c r="AU126" s="1205">
        <f t="shared" si="194"/>
        <v>0</v>
      </c>
      <c r="AV126" s="1205">
        <f t="shared" si="119"/>
        <v>0</v>
      </c>
      <c r="AW126" s="1205"/>
      <c r="AX126" s="1205"/>
      <c r="AY126" s="1205"/>
      <c r="AZ126" s="1205"/>
      <c r="BA126" s="1205"/>
      <c r="BB126" s="1205"/>
      <c r="BC126" s="1205"/>
      <c r="BD126" s="1205"/>
      <c r="BE126" s="1205"/>
      <c r="BF126" s="1205"/>
      <c r="BG126" s="1205"/>
      <c r="BH126" s="1205"/>
      <c r="BI126" s="1205"/>
      <c r="BJ126" s="1205"/>
      <c r="BK126" s="1205"/>
      <c r="BL126" s="1205"/>
      <c r="BM126" s="1205"/>
      <c r="BN126" s="1205"/>
      <c r="BO126" s="1205"/>
      <c r="BP126" s="1205"/>
      <c r="BQ126" s="1205"/>
    </row>
    <row r="127" spans="1:69" s="1208" customFormat="1" ht="12.75" x14ac:dyDescent="0.2">
      <c r="A127" s="1165">
        <v>1860</v>
      </c>
      <c r="B127" s="198" t="s">
        <v>93</v>
      </c>
      <c r="C127" s="1204">
        <f>'I4 BO ASSETS'!H56</f>
        <v>954.08499999999992</v>
      </c>
      <c r="D127" s="1205">
        <f t="shared" si="156"/>
        <v>0</v>
      </c>
      <c r="E127" s="1205">
        <f t="shared" si="156"/>
        <v>954.08499999999992</v>
      </c>
      <c r="F127" s="1205">
        <f t="shared" si="115"/>
        <v>954.08499999999992</v>
      </c>
      <c r="G127" s="1205">
        <f t="shared" ref="G127:Z127" si="195">$D127*G631</f>
        <v>0</v>
      </c>
      <c r="H127" s="1205">
        <f t="shared" si="195"/>
        <v>0</v>
      </c>
      <c r="I127" s="1205">
        <f t="shared" si="195"/>
        <v>0</v>
      </c>
      <c r="J127" s="1205">
        <f t="shared" si="195"/>
        <v>0</v>
      </c>
      <c r="K127" s="1205">
        <f t="shared" si="195"/>
        <v>0</v>
      </c>
      <c r="L127" s="1205">
        <f t="shared" si="195"/>
        <v>0</v>
      </c>
      <c r="M127" s="1205">
        <f t="shared" si="195"/>
        <v>0</v>
      </c>
      <c r="N127" s="1205">
        <f t="shared" si="195"/>
        <v>0</v>
      </c>
      <c r="O127" s="1205">
        <f t="shared" si="195"/>
        <v>0</v>
      </c>
      <c r="P127" s="1205">
        <f t="shared" si="195"/>
        <v>0</v>
      </c>
      <c r="Q127" s="1205">
        <f t="shared" si="195"/>
        <v>0</v>
      </c>
      <c r="R127" s="1205">
        <f t="shared" si="195"/>
        <v>0</v>
      </c>
      <c r="S127" s="1205">
        <f t="shared" si="195"/>
        <v>0</v>
      </c>
      <c r="T127" s="1205">
        <f t="shared" si="195"/>
        <v>0</v>
      </c>
      <c r="U127" s="1205">
        <f t="shared" si="195"/>
        <v>0</v>
      </c>
      <c r="V127" s="1205">
        <f t="shared" si="195"/>
        <v>0</v>
      </c>
      <c r="W127" s="1205">
        <f t="shared" si="195"/>
        <v>0</v>
      </c>
      <c r="X127" s="1205">
        <f t="shared" si="195"/>
        <v>0</v>
      </c>
      <c r="Y127" s="1205">
        <f t="shared" si="195"/>
        <v>0</v>
      </c>
      <c r="Z127" s="1205">
        <f t="shared" si="195"/>
        <v>0</v>
      </c>
      <c r="AA127" s="1205">
        <f t="shared" si="117"/>
        <v>0</v>
      </c>
      <c r="AB127" s="1205">
        <f t="shared" ref="AB127:AU127" si="196">$E127*AB631</f>
        <v>735.67976239280449</v>
      </c>
      <c r="AC127" s="1205">
        <f t="shared" si="196"/>
        <v>177.2622215708912</v>
      </c>
      <c r="AD127" s="1205">
        <f t="shared" si="196"/>
        <v>41.143016036304161</v>
      </c>
      <c r="AE127" s="1205">
        <f t="shared" si="196"/>
        <v>0</v>
      </c>
      <c r="AF127" s="1205">
        <f t="shared" si="196"/>
        <v>0</v>
      </c>
      <c r="AG127" s="1205">
        <f t="shared" si="196"/>
        <v>0</v>
      </c>
      <c r="AH127" s="1205">
        <f t="shared" si="196"/>
        <v>0</v>
      </c>
      <c r="AI127" s="1205">
        <f t="shared" si="196"/>
        <v>0</v>
      </c>
      <c r="AJ127" s="1205">
        <f t="shared" si="196"/>
        <v>0</v>
      </c>
      <c r="AK127" s="1205">
        <f t="shared" si="196"/>
        <v>0</v>
      </c>
      <c r="AL127" s="1205">
        <f t="shared" si="196"/>
        <v>0</v>
      </c>
      <c r="AM127" s="1205">
        <f t="shared" si="196"/>
        <v>0</v>
      </c>
      <c r="AN127" s="1205">
        <f t="shared" si="196"/>
        <v>0</v>
      </c>
      <c r="AO127" s="1205">
        <f t="shared" si="196"/>
        <v>0</v>
      </c>
      <c r="AP127" s="1205">
        <f t="shared" si="196"/>
        <v>0</v>
      </c>
      <c r="AQ127" s="1205">
        <f t="shared" si="196"/>
        <v>0</v>
      </c>
      <c r="AR127" s="1205">
        <f t="shared" si="196"/>
        <v>0</v>
      </c>
      <c r="AS127" s="1205">
        <f t="shared" si="196"/>
        <v>0</v>
      </c>
      <c r="AT127" s="1205">
        <f t="shared" si="196"/>
        <v>0</v>
      </c>
      <c r="AU127" s="1205">
        <f t="shared" si="196"/>
        <v>0</v>
      </c>
      <c r="AV127" s="1205">
        <f t="shared" si="119"/>
        <v>954.08499999999992</v>
      </c>
      <c r="AW127" s="1205"/>
      <c r="AX127" s="1205"/>
      <c r="AY127" s="1205"/>
      <c r="AZ127" s="1205"/>
      <c r="BA127" s="1205"/>
      <c r="BB127" s="1205"/>
      <c r="BC127" s="1205"/>
      <c r="BD127" s="1205"/>
      <c r="BE127" s="1205"/>
      <c r="BF127" s="1205"/>
      <c r="BG127" s="1205"/>
      <c r="BH127" s="1205"/>
      <c r="BI127" s="1205"/>
      <c r="BJ127" s="1205"/>
      <c r="BK127" s="1205"/>
      <c r="BL127" s="1205"/>
      <c r="BM127" s="1205"/>
      <c r="BN127" s="1205"/>
      <c r="BO127" s="1205"/>
      <c r="BP127" s="1205"/>
      <c r="BQ127" s="1205"/>
    </row>
    <row r="128" spans="1:69" s="1208" customFormat="1" ht="12.75" x14ac:dyDescent="0.2">
      <c r="A128" s="1166"/>
      <c r="B128" s="1166"/>
      <c r="C128" s="1204"/>
      <c r="D128" s="1205"/>
      <c r="E128" s="1205"/>
      <c r="F128" s="1205"/>
      <c r="G128" s="1205"/>
      <c r="H128" s="1205"/>
      <c r="I128" s="1205"/>
      <c r="J128" s="1205"/>
      <c r="K128" s="1205"/>
      <c r="L128" s="1205"/>
      <c r="M128" s="1205"/>
      <c r="N128" s="1205"/>
      <c r="O128" s="1205"/>
      <c r="P128" s="1205"/>
      <c r="Q128" s="1205"/>
      <c r="R128" s="1205"/>
      <c r="S128" s="1205"/>
      <c r="T128" s="1205"/>
      <c r="U128" s="1205"/>
      <c r="V128" s="1205"/>
      <c r="W128" s="1205"/>
      <c r="X128" s="1205"/>
      <c r="Y128" s="1205"/>
      <c r="Z128" s="1205"/>
      <c r="AA128" s="1205"/>
      <c r="AB128" s="1205"/>
      <c r="AC128" s="1205"/>
      <c r="AD128" s="1205"/>
      <c r="AE128" s="1205"/>
      <c r="AF128" s="1205"/>
      <c r="AG128" s="1205"/>
      <c r="AH128" s="1205"/>
      <c r="AI128" s="1205"/>
      <c r="AJ128" s="1205"/>
      <c r="AK128" s="1205"/>
      <c r="AL128" s="1205"/>
      <c r="AM128" s="1205"/>
      <c r="AN128" s="1205"/>
      <c r="AO128" s="1205"/>
      <c r="AP128" s="1205"/>
      <c r="AQ128" s="1205"/>
      <c r="AR128" s="1205"/>
      <c r="AS128" s="1205"/>
      <c r="AT128" s="1205"/>
      <c r="AU128" s="1205"/>
      <c r="AV128" s="1205"/>
      <c r="AW128" s="1205"/>
      <c r="AX128" s="1205"/>
      <c r="AY128" s="1205"/>
      <c r="AZ128" s="1205"/>
      <c r="BA128" s="1205"/>
      <c r="BB128" s="1205"/>
      <c r="BC128" s="1205"/>
      <c r="BD128" s="1205"/>
      <c r="BE128" s="1205"/>
      <c r="BF128" s="1205"/>
      <c r="BG128" s="1205"/>
      <c r="BH128" s="1205"/>
      <c r="BI128" s="1205"/>
      <c r="BJ128" s="1205"/>
      <c r="BK128" s="1205"/>
      <c r="BL128" s="1205"/>
      <c r="BM128" s="1205"/>
      <c r="BN128" s="1205"/>
      <c r="BO128" s="1205"/>
      <c r="BP128" s="1205"/>
      <c r="BQ128" s="1205"/>
    </row>
    <row r="129" spans="1:69" s="1237" customFormat="1" ht="12.75" x14ac:dyDescent="0.2">
      <c r="A129" s="1234"/>
      <c r="B129" s="1235" t="s">
        <v>909</v>
      </c>
      <c r="C129" s="1239">
        <f>SUM(C88:C128)</f>
        <v>626206.35499999998</v>
      </c>
      <c r="D129" s="1163">
        <f>SUM(D88:D128)</f>
        <v>433030.00075000001</v>
      </c>
      <c r="E129" s="1163">
        <f>SUM(E88:E128)</f>
        <v>193176.35425</v>
      </c>
      <c r="F129" s="1236">
        <f>D129+E129</f>
        <v>626206.35499999998</v>
      </c>
      <c r="G129" s="1163">
        <f>SUM(G88:G127)</f>
        <v>202827.61401162043</v>
      </c>
      <c r="H129" s="1163">
        <f t="shared" ref="H129:AV129" si="197">SUM(H88:H127)</f>
        <v>79303.805984358682</v>
      </c>
      <c r="I129" s="1163">
        <f t="shared" si="197"/>
        <v>147419.57877398434</v>
      </c>
      <c r="J129" s="1163">
        <f t="shared" si="197"/>
        <v>0</v>
      </c>
      <c r="K129" s="1163">
        <f t="shared" si="197"/>
        <v>0</v>
      </c>
      <c r="L129" s="1163">
        <f t="shared" si="197"/>
        <v>0</v>
      </c>
      <c r="M129" s="1163">
        <f t="shared" si="197"/>
        <v>3361.8700241027491</v>
      </c>
      <c r="N129" s="1163">
        <f t="shared" si="197"/>
        <v>32.620713495886278</v>
      </c>
      <c r="O129" s="1163">
        <f t="shared" si="197"/>
        <v>84.511242437940354</v>
      </c>
      <c r="P129" s="1163">
        <f t="shared" si="197"/>
        <v>0</v>
      </c>
      <c r="Q129" s="1163">
        <f t="shared" si="197"/>
        <v>0</v>
      </c>
      <c r="R129" s="1163">
        <f t="shared" si="197"/>
        <v>0</v>
      </c>
      <c r="S129" s="1163">
        <f t="shared" si="197"/>
        <v>0</v>
      </c>
      <c r="T129" s="1163">
        <f t="shared" si="197"/>
        <v>0</v>
      </c>
      <c r="U129" s="1163">
        <f t="shared" si="197"/>
        <v>0</v>
      </c>
      <c r="V129" s="1163">
        <f t="shared" si="197"/>
        <v>0</v>
      </c>
      <c r="W129" s="1163">
        <f t="shared" si="197"/>
        <v>0</v>
      </c>
      <c r="X129" s="1163">
        <f t="shared" si="197"/>
        <v>0</v>
      </c>
      <c r="Y129" s="1163">
        <f t="shared" si="197"/>
        <v>0</v>
      </c>
      <c r="Z129" s="1163">
        <f t="shared" si="197"/>
        <v>0</v>
      </c>
      <c r="AA129" s="1163">
        <f t="shared" si="197"/>
        <v>433030.00075000001</v>
      </c>
      <c r="AB129" s="1163">
        <f t="shared" si="197"/>
        <v>162858.15437086849</v>
      </c>
      <c r="AC129" s="1163">
        <f t="shared" si="197"/>
        <v>15945.487877468182</v>
      </c>
      <c r="AD129" s="1163">
        <f t="shared" si="197"/>
        <v>1863.7938715830769</v>
      </c>
      <c r="AE129" s="1163">
        <f t="shared" si="197"/>
        <v>0</v>
      </c>
      <c r="AF129" s="1163">
        <f t="shared" si="197"/>
        <v>0</v>
      </c>
      <c r="AG129" s="1163">
        <f t="shared" si="197"/>
        <v>0</v>
      </c>
      <c r="AH129" s="1163">
        <f t="shared" si="197"/>
        <v>10068.866043604976</v>
      </c>
      <c r="AI129" s="1163">
        <f t="shared" si="197"/>
        <v>1353.495764454703</v>
      </c>
      <c r="AJ129" s="1163">
        <f t="shared" si="197"/>
        <v>1086.5563220205811</v>
      </c>
      <c r="AK129" s="1163">
        <f t="shared" si="197"/>
        <v>0</v>
      </c>
      <c r="AL129" s="1163">
        <f t="shared" si="197"/>
        <v>0</v>
      </c>
      <c r="AM129" s="1163">
        <f t="shared" si="197"/>
        <v>0</v>
      </c>
      <c r="AN129" s="1163">
        <f t="shared" si="197"/>
        <v>0</v>
      </c>
      <c r="AO129" s="1163">
        <f t="shared" si="197"/>
        <v>0</v>
      </c>
      <c r="AP129" s="1163">
        <f t="shared" si="197"/>
        <v>0</v>
      </c>
      <c r="AQ129" s="1163">
        <f t="shared" si="197"/>
        <v>0</v>
      </c>
      <c r="AR129" s="1163">
        <f t="shared" si="197"/>
        <v>0</v>
      </c>
      <c r="AS129" s="1163">
        <f t="shared" si="197"/>
        <v>0</v>
      </c>
      <c r="AT129" s="1163">
        <f t="shared" si="197"/>
        <v>0</v>
      </c>
      <c r="AU129" s="1163">
        <f t="shared" si="197"/>
        <v>0</v>
      </c>
      <c r="AV129" s="1163">
        <f t="shared" si="197"/>
        <v>193176.35424999997</v>
      </c>
      <c r="AW129" s="1163"/>
      <c r="AX129" s="1163"/>
      <c r="AY129" s="1163"/>
      <c r="AZ129" s="1163"/>
      <c r="BA129" s="1163"/>
      <c r="BB129" s="1163"/>
      <c r="BC129" s="1163"/>
      <c r="BD129" s="1163"/>
      <c r="BE129" s="1163"/>
      <c r="BF129" s="1163"/>
      <c r="BG129" s="1163"/>
      <c r="BH129" s="1163"/>
      <c r="BI129" s="1163"/>
      <c r="BJ129" s="1163"/>
      <c r="BK129" s="1163"/>
      <c r="BL129" s="1163"/>
      <c r="BM129" s="1163"/>
      <c r="BN129" s="1163"/>
      <c r="BO129" s="1163"/>
      <c r="BP129" s="1163"/>
      <c r="BQ129" s="1163"/>
    </row>
    <row r="130" spans="1:69" s="1206" customFormat="1" ht="12.75" x14ac:dyDescent="0.2">
      <c r="A130" s="652" t="s">
        <v>534</v>
      </c>
      <c r="B130" s="652"/>
      <c r="C130" s="1175"/>
      <c r="D130" s="1213"/>
      <c r="E130" s="1213"/>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05"/>
      <c r="BF130" s="1205"/>
      <c r="BG130" s="1205"/>
      <c r="BH130" s="1205"/>
      <c r="BI130" s="1205"/>
      <c r="BJ130" s="1205"/>
      <c r="BK130" s="1205"/>
      <c r="BL130" s="1205"/>
      <c r="BM130" s="1205"/>
      <c r="BN130" s="1205"/>
      <c r="BO130" s="1205"/>
      <c r="BP130" s="1205"/>
      <c r="BQ130" s="1205"/>
    </row>
    <row r="131" spans="1:69" s="1206" customFormat="1" ht="12.75" x14ac:dyDescent="0.2">
      <c r="A131" s="1165">
        <v>1905</v>
      </c>
      <c r="B131" s="198" t="s">
        <v>282</v>
      </c>
      <c r="C131" s="1214">
        <f>'I4 BO ASSETS'!H62</f>
        <v>0</v>
      </c>
      <c r="D131" s="1205"/>
      <c r="E131" s="1205"/>
      <c r="F131" s="1205"/>
      <c r="G131" s="1205"/>
      <c r="H131" s="1205"/>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c r="AC131" s="1205"/>
      <c r="AD131" s="1205"/>
      <c r="AE131" s="1205"/>
      <c r="AF131" s="1205"/>
      <c r="AG131" s="1205"/>
      <c r="AH131" s="1205"/>
      <c r="AI131" s="1205"/>
      <c r="AJ131" s="1205"/>
      <c r="AK131" s="1205"/>
      <c r="AL131" s="1205"/>
      <c r="AM131" s="1205"/>
      <c r="AN131" s="1205"/>
      <c r="AO131" s="1205"/>
      <c r="AP131" s="1205"/>
      <c r="AQ131" s="1205"/>
      <c r="AR131" s="1205"/>
      <c r="AS131" s="1205"/>
      <c r="AT131" s="1205"/>
      <c r="AU131" s="1205"/>
      <c r="AV131" s="1205"/>
      <c r="AW131" s="1205">
        <f t="shared" ref="AW131:BP131" si="198">$C131*AW634</f>
        <v>0</v>
      </c>
      <c r="AX131" s="1205">
        <f t="shared" si="198"/>
        <v>0</v>
      </c>
      <c r="AY131" s="1205">
        <f t="shared" si="198"/>
        <v>0</v>
      </c>
      <c r="AZ131" s="1205">
        <f t="shared" si="198"/>
        <v>0</v>
      </c>
      <c r="BA131" s="1205">
        <f t="shared" si="198"/>
        <v>0</v>
      </c>
      <c r="BB131" s="1205">
        <f t="shared" si="198"/>
        <v>0</v>
      </c>
      <c r="BC131" s="1205">
        <f t="shared" si="198"/>
        <v>0</v>
      </c>
      <c r="BD131" s="1205">
        <f t="shared" si="198"/>
        <v>0</v>
      </c>
      <c r="BE131" s="1205">
        <f t="shared" si="198"/>
        <v>0</v>
      </c>
      <c r="BF131" s="1205">
        <f t="shared" si="198"/>
        <v>0</v>
      </c>
      <c r="BG131" s="1205">
        <f t="shared" si="198"/>
        <v>0</v>
      </c>
      <c r="BH131" s="1205">
        <f t="shared" si="198"/>
        <v>0</v>
      </c>
      <c r="BI131" s="1205">
        <f t="shared" si="198"/>
        <v>0</v>
      </c>
      <c r="BJ131" s="1205">
        <f t="shared" si="198"/>
        <v>0</v>
      </c>
      <c r="BK131" s="1205">
        <f t="shared" si="198"/>
        <v>0</v>
      </c>
      <c r="BL131" s="1205">
        <f t="shared" si="198"/>
        <v>0</v>
      </c>
      <c r="BM131" s="1205">
        <f t="shared" si="198"/>
        <v>0</v>
      </c>
      <c r="BN131" s="1205">
        <f t="shared" si="198"/>
        <v>0</v>
      </c>
      <c r="BO131" s="1205">
        <f t="shared" si="198"/>
        <v>0</v>
      </c>
      <c r="BP131" s="1205">
        <f t="shared" si="198"/>
        <v>0</v>
      </c>
      <c r="BQ131" s="1205">
        <f>SUM(AW131:BP131)</f>
        <v>0</v>
      </c>
    </row>
    <row r="132" spans="1:69" s="1206" customFormat="1" ht="12.75" x14ac:dyDescent="0.2">
      <c r="A132" s="1165">
        <v>1906</v>
      </c>
      <c r="B132" s="198" t="s">
        <v>283</v>
      </c>
      <c r="C132" s="1214">
        <f>'I4 BO ASSETS'!H63</f>
        <v>0</v>
      </c>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c r="AC132" s="1205"/>
      <c r="AD132" s="1205"/>
      <c r="AE132" s="1205"/>
      <c r="AF132" s="1205"/>
      <c r="AG132" s="1205"/>
      <c r="AH132" s="1205"/>
      <c r="AI132" s="1205"/>
      <c r="AJ132" s="1205"/>
      <c r="AK132" s="1205"/>
      <c r="AL132" s="1205"/>
      <c r="AM132" s="1205"/>
      <c r="AN132" s="1205"/>
      <c r="AO132" s="1205"/>
      <c r="AP132" s="1205"/>
      <c r="AQ132" s="1205"/>
      <c r="AR132" s="1205"/>
      <c r="AS132" s="1205"/>
      <c r="AT132" s="1205"/>
      <c r="AU132" s="1205"/>
      <c r="AV132" s="1205"/>
      <c r="AW132" s="1205">
        <f t="shared" ref="AW132:BP132" si="199">$C132*AW635</f>
        <v>0</v>
      </c>
      <c r="AX132" s="1205">
        <f t="shared" si="199"/>
        <v>0</v>
      </c>
      <c r="AY132" s="1205">
        <f t="shared" si="199"/>
        <v>0</v>
      </c>
      <c r="AZ132" s="1205">
        <f t="shared" si="199"/>
        <v>0</v>
      </c>
      <c r="BA132" s="1205">
        <f t="shared" si="199"/>
        <v>0</v>
      </c>
      <c r="BB132" s="1205">
        <f t="shared" si="199"/>
        <v>0</v>
      </c>
      <c r="BC132" s="1205">
        <f t="shared" si="199"/>
        <v>0</v>
      </c>
      <c r="BD132" s="1205">
        <f t="shared" si="199"/>
        <v>0</v>
      </c>
      <c r="BE132" s="1205">
        <f t="shared" si="199"/>
        <v>0</v>
      </c>
      <c r="BF132" s="1205">
        <f t="shared" si="199"/>
        <v>0</v>
      </c>
      <c r="BG132" s="1205">
        <f t="shared" si="199"/>
        <v>0</v>
      </c>
      <c r="BH132" s="1205">
        <f t="shared" si="199"/>
        <v>0</v>
      </c>
      <c r="BI132" s="1205">
        <f t="shared" si="199"/>
        <v>0</v>
      </c>
      <c r="BJ132" s="1205">
        <f t="shared" si="199"/>
        <v>0</v>
      </c>
      <c r="BK132" s="1205">
        <f t="shared" si="199"/>
        <v>0</v>
      </c>
      <c r="BL132" s="1205">
        <f t="shared" si="199"/>
        <v>0</v>
      </c>
      <c r="BM132" s="1205">
        <f t="shared" si="199"/>
        <v>0</v>
      </c>
      <c r="BN132" s="1205">
        <f t="shared" si="199"/>
        <v>0</v>
      </c>
      <c r="BO132" s="1205">
        <f t="shared" si="199"/>
        <v>0</v>
      </c>
      <c r="BP132" s="1205">
        <f t="shared" si="199"/>
        <v>0</v>
      </c>
      <c r="BQ132" s="1205">
        <f t="shared" ref="BQ132:BQ150" si="200">SUM(AW132:BP132)</f>
        <v>0</v>
      </c>
    </row>
    <row r="133" spans="1:69" s="1206" customFormat="1" ht="12.75" x14ac:dyDescent="0.2">
      <c r="A133" s="1165">
        <v>1908</v>
      </c>
      <c r="B133" s="198" t="s">
        <v>284</v>
      </c>
      <c r="C133" s="1214">
        <f>'I4 BO ASSETS'!H64</f>
        <v>2758.8449999999998</v>
      </c>
      <c r="D133" s="1205"/>
      <c r="E133" s="1205"/>
      <c r="F133" s="1205"/>
      <c r="G133" s="1205"/>
      <c r="H133" s="1205"/>
      <c r="I133" s="1205"/>
      <c r="J133" s="1205"/>
      <c r="K133" s="1205"/>
      <c r="L133" s="1205"/>
      <c r="M133" s="1205"/>
      <c r="N133" s="1205"/>
      <c r="O133" s="1205"/>
      <c r="P133" s="1205"/>
      <c r="Q133" s="1205"/>
      <c r="R133" s="1205"/>
      <c r="S133" s="1205"/>
      <c r="T133" s="1205"/>
      <c r="U133" s="1205"/>
      <c r="V133" s="1205"/>
      <c r="W133" s="1205"/>
      <c r="X133" s="1205"/>
      <c r="Y133" s="1205"/>
      <c r="Z133" s="1205"/>
      <c r="AA133" s="1205"/>
      <c r="AB133" s="1205"/>
      <c r="AC133" s="1205"/>
      <c r="AD133" s="1205"/>
      <c r="AE133" s="1205"/>
      <c r="AF133" s="1205"/>
      <c r="AG133" s="1205"/>
      <c r="AH133" s="1205"/>
      <c r="AI133" s="1205"/>
      <c r="AJ133" s="1205"/>
      <c r="AK133" s="1205"/>
      <c r="AL133" s="1205"/>
      <c r="AM133" s="1205"/>
      <c r="AN133" s="1205"/>
      <c r="AO133" s="1205"/>
      <c r="AP133" s="1205"/>
      <c r="AQ133" s="1205"/>
      <c r="AR133" s="1205"/>
      <c r="AS133" s="1205"/>
      <c r="AT133" s="1205"/>
      <c r="AU133" s="1205"/>
      <c r="AV133" s="1205"/>
      <c r="AW133" s="1205">
        <f t="shared" ref="AW133:BP133" si="201">$C133*AW636</f>
        <v>1706.7840079882903</v>
      </c>
      <c r="AX133" s="1205">
        <f t="shared" si="201"/>
        <v>392.62558788203216</v>
      </c>
      <c r="AY133" s="1205">
        <f t="shared" si="201"/>
        <v>610.56246731667102</v>
      </c>
      <c r="AZ133" s="1205">
        <f t="shared" si="201"/>
        <v>0</v>
      </c>
      <c r="BA133" s="1205">
        <f t="shared" si="201"/>
        <v>0</v>
      </c>
      <c r="BB133" s="1205">
        <f t="shared" si="201"/>
        <v>0</v>
      </c>
      <c r="BC133" s="1205">
        <f t="shared" si="201"/>
        <v>39.994072637822882</v>
      </c>
      <c r="BD133" s="1205">
        <f t="shared" si="201"/>
        <v>4.826652430119271</v>
      </c>
      <c r="BE133" s="1205">
        <f t="shared" si="201"/>
        <v>4.0522117450636932</v>
      </c>
      <c r="BF133" s="1205">
        <f t="shared" si="201"/>
        <v>0</v>
      </c>
      <c r="BG133" s="1205">
        <f t="shared" si="201"/>
        <v>0</v>
      </c>
      <c r="BH133" s="1205">
        <f t="shared" si="201"/>
        <v>0</v>
      </c>
      <c r="BI133" s="1205">
        <f t="shared" si="201"/>
        <v>0</v>
      </c>
      <c r="BJ133" s="1205">
        <f t="shared" si="201"/>
        <v>0</v>
      </c>
      <c r="BK133" s="1205">
        <f t="shared" si="201"/>
        <v>0</v>
      </c>
      <c r="BL133" s="1205">
        <f t="shared" si="201"/>
        <v>0</v>
      </c>
      <c r="BM133" s="1205">
        <f t="shared" si="201"/>
        <v>0</v>
      </c>
      <c r="BN133" s="1205">
        <f t="shared" si="201"/>
        <v>0</v>
      </c>
      <c r="BO133" s="1205">
        <f t="shared" si="201"/>
        <v>0</v>
      </c>
      <c r="BP133" s="1205">
        <f t="shared" si="201"/>
        <v>0</v>
      </c>
      <c r="BQ133" s="1205">
        <f t="shared" si="200"/>
        <v>2758.8449999999989</v>
      </c>
    </row>
    <row r="134" spans="1:69" s="1206" customFormat="1" ht="12.75" x14ac:dyDescent="0.2">
      <c r="A134" s="1165">
        <v>1910</v>
      </c>
      <c r="B134" s="198" t="s">
        <v>285</v>
      </c>
      <c r="C134" s="1214">
        <f>'I4 BO ASSETS'!H65</f>
        <v>0</v>
      </c>
      <c r="D134" s="1205"/>
      <c r="E134" s="1205"/>
      <c r="F134" s="1205"/>
      <c r="G134" s="1205"/>
      <c r="H134" s="1205"/>
      <c r="I134" s="1205"/>
      <c r="J134" s="1205"/>
      <c r="K134" s="1205"/>
      <c r="L134" s="1205"/>
      <c r="M134" s="1205"/>
      <c r="N134" s="1205"/>
      <c r="O134" s="1205"/>
      <c r="P134" s="1205"/>
      <c r="Q134" s="1205"/>
      <c r="R134" s="1205"/>
      <c r="S134" s="1205"/>
      <c r="T134" s="1205"/>
      <c r="U134" s="1205"/>
      <c r="V134" s="1205"/>
      <c r="W134" s="1205"/>
      <c r="X134" s="1205"/>
      <c r="Y134" s="1205"/>
      <c r="Z134" s="1205"/>
      <c r="AA134" s="1205"/>
      <c r="AB134" s="1205"/>
      <c r="AC134" s="1205"/>
      <c r="AD134" s="1205"/>
      <c r="AE134" s="1205"/>
      <c r="AF134" s="1205"/>
      <c r="AG134" s="1205"/>
      <c r="AH134" s="1205"/>
      <c r="AI134" s="1205"/>
      <c r="AJ134" s="1205"/>
      <c r="AK134" s="1205"/>
      <c r="AL134" s="1205"/>
      <c r="AM134" s="1205"/>
      <c r="AN134" s="1205"/>
      <c r="AO134" s="1205"/>
      <c r="AP134" s="1205"/>
      <c r="AQ134" s="1205"/>
      <c r="AR134" s="1205"/>
      <c r="AS134" s="1205"/>
      <c r="AT134" s="1205"/>
      <c r="AU134" s="1205"/>
      <c r="AV134" s="1205"/>
      <c r="AW134" s="1205">
        <f t="shared" ref="AW134:BP134" si="202">$C134*AW637</f>
        <v>0</v>
      </c>
      <c r="AX134" s="1205">
        <f t="shared" si="202"/>
        <v>0</v>
      </c>
      <c r="AY134" s="1205">
        <f t="shared" si="202"/>
        <v>0</v>
      </c>
      <c r="AZ134" s="1205">
        <f t="shared" si="202"/>
        <v>0</v>
      </c>
      <c r="BA134" s="1205">
        <f t="shared" si="202"/>
        <v>0</v>
      </c>
      <c r="BB134" s="1205">
        <f t="shared" si="202"/>
        <v>0</v>
      </c>
      <c r="BC134" s="1205">
        <f t="shared" si="202"/>
        <v>0</v>
      </c>
      <c r="BD134" s="1205">
        <f t="shared" si="202"/>
        <v>0</v>
      </c>
      <c r="BE134" s="1205">
        <f t="shared" si="202"/>
        <v>0</v>
      </c>
      <c r="BF134" s="1205">
        <f t="shared" si="202"/>
        <v>0</v>
      </c>
      <c r="BG134" s="1205">
        <f t="shared" si="202"/>
        <v>0</v>
      </c>
      <c r="BH134" s="1205">
        <f t="shared" si="202"/>
        <v>0</v>
      </c>
      <c r="BI134" s="1205">
        <f t="shared" si="202"/>
        <v>0</v>
      </c>
      <c r="BJ134" s="1205">
        <f t="shared" si="202"/>
        <v>0</v>
      </c>
      <c r="BK134" s="1205">
        <f t="shared" si="202"/>
        <v>0</v>
      </c>
      <c r="BL134" s="1205">
        <f t="shared" si="202"/>
        <v>0</v>
      </c>
      <c r="BM134" s="1205">
        <f t="shared" si="202"/>
        <v>0</v>
      </c>
      <c r="BN134" s="1205">
        <f t="shared" si="202"/>
        <v>0</v>
      </c>
      <c r="BO134" s="1205">
        <f t="shared" si="202"/>
        <v>0</v>
      </c>
      <c r="BP134" s="1205">
        <f t="shared" si="202"/>
        <v>0</v>
      </c>
      <c r="BQ134" s="1205">
        <f t="shared" si="200"/>
        <v>0</v>
      </c>
    </row>
    <row r="135" spans="1:69" s="1206" customFormat="1" ht="12.75" x14ac:dyDescent="0.2">
      <c r="A135" s="1165">
        <v>1915</v>
      </c>
      <c r="B135" s="198" t="s">
        <v>509</v>
      </c>
      <c r="C135" s="1214">
        <f>'I4 BO ASSETS'!H66</f>
        <v>0</v>
      </c>
      <c r="D135" s="1205"/>
      <c r="E135" s="1205"/>
      <c r="F135" s="1205"/>
      <c r="G135" s="1205"/>
      <c r="H135" s="1205"/>
      <c r="I135" s="1205"/>
      <c r="J135" s="1205"/>
      <c r="K135" s="1205"/>
      <c r="L135" s="1205"/>
      <c r="M135" s="1205"/>
      <c r="N135" s="1205"/>
      <c r="O135" s="1205"/>
      <c r="P135" s="1205"/>
      <c r="Q135" s="1205"/>
      <c r="R135" s="1205"/>
      <c r="S135" s="1205"/>
      <c r="T135" s="1205"/>
      <c r="U135" s="1205"/>
      <c r="V135" s="1205"/>
      <c r="W135" s="1205"/>
      <c r="X135" s="1205"/>
      <c r="Y135" s="1205"/>
      <c r="Z135" s="1205"/>
      <c r="AA135" s="1205"/>
      <c r="AB135" s="1205"/>
      <c r="AC135" s="1205"/>
      <c r="AD135" s="1205"/>
      <c r="AE135" s="1205"/>
      <c r="AF135" s="1205"/>
      <c r="AG135" s="1205"/>
      <c r="AH135" s="1205"/>
      <c r="AI135" s="1205"/>
      <c r="AJ135" s="1205"/>
      <c r="AK135" s="1205"/>
      <c r="AL135" s="1205"/>
      <c r="AM135" s="1205"/>
      <c r="AN135" s="1205"/>
      <c r="AO135" s="1205"/>
      <c r="AP135" s="1205"/>
      <c r="AQ135" s="1205"/>
      <c r="AR135" s="1205"/>
      <c r="AS135" s="1205"/>
      <c r="AT135" s="1205"/>
      <c r="AU135" s="1205"/>
      <c r="AV135" s="1205"/>
      <c r="AW135" s="1205">
        <f t="shared" ref="AW135:BP135" si="203">$C135*AW638</f>
        <v>0</v>
      </c>
      <c r="AX135" s="1205">
        <f t="shared" si="203"/>
        <v>0</v>
      </c>
      <c r="AY135" s="1205">
        <f t="shared" si="203"/>
        <v>0</v>
      </c>
      <c r="AZ135" s="1205">
        <f t="shared" si="203"/>
        <v>0</v>
      </c>
      <c r="BA135" s="1205">
        <f t="shared" si="203"/>
        <v>0</v>
      </c>
      <c r="BB135" s="1205">
        <f t="shared" si="203"/>
        <v>0</v>
      </c>
      <c r="BC135" s="1205">
        <f t="shared" si="203"/>
        <v>0</v>
      </c>
      <c r="BD135" s="1205">
        <f t="shared" si="203"/>
        <v>0</v>
      </c>
      <c r="BE135" s="1205">
        <f t="shared" si="203"/>
        <v>0</v>
      </c>
      <c r="BF135" s="1205">
        <f t="shared" si="203"/>
        <v>0</v>
      </c>
      <c r="BG135" s="1205">
        <f t="shared" si="203"/>
        <v>0</v>
      </c>
      <c r="BH135" s="1205">
        <f t="shared" si="203"/>
        <v>0</v>
      </c>
      <c r="BI135" s="1205">
        <f t="shared" si="203"/>
        <v>0</v>
      </c>
      <c r="BJ135" s="1205">
        <f t="shared" si="203"/>
        <v>0</v>
      </c>
      <c r="BK135" s="1205">
        <f t="shared" si="203"/>
        <v>0</v>
      </c>
      <c r="BL135" s="1205">
        <f t="shared" si="203"/>
        <v>0</v>
      </c>
      <c r="BM135" s="1205">
        <f t="shared" si="203"/>
        <v>0</v>
      </c>
      <c r="BN135" s="1205">
        <f t="shared" si="203"/>
        <v>0</v>
      </c>
      <c r="BO135" s="1205">
        <f t="shared" si="203"/>
        <v>0</v>
      </c>
      <c r="BP135" s="1205">
        <f t="shared" si="203"/>
        <v>0</v>
      </c>
      <c r="BQ135" s="1205">
        <f t="shared" si="200"/>
        <v>0</v>
      </c>
    </row>
    <row r="136" spans="1:69" s="1206" customFormat="1" ht="12.75" x14ac:dyDescent="0.2">
      <c r="A136" s="1165">
        <v>1920</v>
      </c>
      <c r="B136" s="198" t="s">
        <v>510</v>
      </c>
      <c r="C136" s="1214">
        <f>'I4 BO ASSETS'!H67</f>
        <v>0</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1205"/>
      <c r="AJ136" s="1205"/>
      <c r="AK136" s="1205"/>
      <c r="AL136" s="1205"/>
      <c r="AM136" s="1205"/>
      <c r="AN136" s="1205"/>
      <c r="AO136" s="1205"/>
      <c r="AP136" s="1205"/>
      <c r="AQ136" s="1205"/>
      <c r="AR136" s="1205"/>
      <c r="AS136" s="1205"/>
      <c r="AT136" s="1205"/>
      <c r="AU136" s="1205"/>
      <c r="AV136" s="1205"/>
      <c r="AW136" s="1205">
        <f t="shared" ref="AW136:BP136" si="204">$C136*AW639</f>
        <v>0</v>
      </c>
      <c r="AX136" s="1205">
        <f t="shared" si="204"/>
        <v>0</v>
      </c>
      <c r="AY136" s="1205">
        <f t="shared" si="204"/>
        <v>0</v>
      </c>
      <c r="AZ136" s="1205">
        <f t="shared" si="204"/>
        <v>0</v>
      </c>
      <c r="BA136" s="1205">
        <f t="shared" si="204"/>
        <v>0</v>
      </c>
      <c r="BB136" s="1205">
        <f t="shared" si="204"/>
        <v>0</v>
      </c>
      <c r="BC136" s="1205">
        <f t="shared" si="204"/>
        <v>0</v>
      </c>
      <c r="BD136" s="1205">
        <f t="shared" si="204"/>
        <v>0</v>
      </c>
      <c r="BE136" s="1205">
        <f t="shared" si="204"/>
        <v>0</v>
      </c>
      <c r="BF136" s="1205">
        <f t="shared" si="204"/>
        <v>0</v>
      </c>
      <c r="BG136" s="1205">
        <f t="shared" si="204"/>
        <v>0</v>
      </c>
      <c r="BH136" s="1205">
        <f t="shared" si="204"/>
        <v>0</v>
      </c>
      <c r="BI136" s="1205">
        <f t="shared" si="204"/>
        <v>0</v>
      </c>
      <c r="BJ136" s="1205">
        <f t="shared" si="204"/>
        <v>0</v>
      </c>
      <c r="BK136" s="1205">
        <f t="shared" si="204"/>
        <v>0</v>
      </c>
      <c r="BL136" s="1205">
        <f t="shared" si="204"/>
        <v>0</v>
      </c>
      <c r="BM136" s="1205">
        <f t="shared" si="204"/>
        <v>0</v>
      </c>
      <c r="BN136" s="1205">
        <f t="shared" si="204"/>
        <v>0</v>
      </c>
      <c r="BO136" s="1205">
        <f t="shared" si="204"/>
        <v>0</v>
      </c>
      <c r="BP136" s="1205">
        <f t="shared" si="204"/>
        <v>0</v>
      </c>
      <c r="BQ136" s="1205">
        <f t="shared" si="200"/>
        <v>0</v>
      </c>
    </row>
    <row r="137" spans="1:69" s="1206" customFormat="1" ht="12.75" x14ac:dyDescent="0.2">
      <c r="A137" s="1165">
        <v>1925</v>
      </c>
      <c r="B137" s="198" t="s">
        <v>511</v>
      </c>
      <c r="C137" s="1214">
        <f>'I4 BO ASSETS'!H68</f>
        <v>0</v>
      </c>
      <c r="D137" s="1205"/>
      <c r="E137" s="1205"/>
      <c r="F137" s="1205"/>
      <c r="G137" s="1205"/>
      <c r="H137" s="1205"/>
      <c r="I137" s="1205"/>
      <c r="J137" s="1205"/>
      <c r="K137" s="1205"/>
      <c r="L137" s="1205"/>
      <c r="M137" s="1205"/>
      <c r="N137" s="1205"/>
      <c r="O137" s="1205"/>
      <c r="P137" s="1205"/>
      <c r="Q137" s="1205"/>
      <c r="R137" s="1205"/>
      <c r="S137" s="1205"/>
      <c r="T137" s="1205"/>
      <c r="U137" s="1205"/>
      <c r="V137" s="1205"/>
      <c r="W137" s="1205"/>
      <c r="X137" s="1205"/>
      <c r="Y137" s="1205"/>
      <c r="Z137" s="1205"/>
      <c r="AA137" s="1205"/>
      <c r="AB137" s="1205"/>
      <c r="AC137" s="1205"/>
      <c r="AD137" s="1205"/>
      <c r="AE137" s="1205"/>
      <c r="AF137" s="1205"/>
      <c r="AG137" s="1205"/>
      <c r="AH137" s="1205"/>
      <c r="AI137" s="1205"/>
      <c r="AJ137" s="1205"/>
      <c r="AK137" s="1205"/>
      <c r="AL137" s="1205"/>
      <c r="AM137" s="1205"/>
      <c r="AN137" s="1205"/>
      <c r="AO137" s="1205"/>
      <c r="AP137" s="1205"/>
      <c r="AQ137" s="1205"/>
      <c r="AR137" s="1205"/>
      <c r="AS137" s="1205"/>
      <c r="AT137" s="1205"/>
      <c r="AU137" s="1205"/>
      <c r="AV137" s="1205"/>
      <c r="AW137" s="1205">
        <f t="shared" ref="AW137:BP137" si="205">$C137*AW640</f>
        <v>0</v>
      </c>
      <c r="AX137" s="1205">
        <f t="shared" si="205"/>
        <v>0</v>
      </c>
      <c r="AY137" s="1205">
        <f t="shared" si="205"/>
        <v>0</v>
      </c>
      <c r="AZ137" s="1205">
        <f t="shared" si="205"/>
        <v>0</v>
      </c>
      <c r="BA137" s="1205">
        <f t="shared" si="205"/>
        <v>0</v>
      </c>
      <c r="BB137" s="1205">
        <f t="shared" si="205"/>
        <v>0</v>
      </c>
      <c r="BC137" s="1205">
        <f t="shared" si="205"/>
        <v>0</v>
      </c>
      <c r="BD137" s="1205">
        <f t="shared" si="205"/>
        <v>0</v>
      </c>
      <c r="BE137" s="1205">
        <f t="shared" si="205"/>
        <v>0</v>
      </c>
      <c r="BF137" s="1205">
        <f t="shared" si="205"/>
        <v>0</v>
      </c>
      <c r="BG137" s="1205">
        <f t="shared" si="205"/>
        <v>0</v>
      </c>
      <c r="BH137" s="1205">
        <f t="shared" si="205"/>
        <v>0</v>
      </c>
      <c r="BI137" s="1205">
        <f t="shared" si="205"/>
        <v>0</v>
      </c>
      <c r="BJ137" s="1205">
        <f t="shared" si="205"/>
        <v>0</v>
      </c>
      <c r="BK137" s="1205">
        <f t="shared" si="205"/>
        <v>0</v>
      </c>
      <c r="BL137" s="1205">
        <f t="shared" si="205"/>
        <v>0</v>
      </c>
      <c r="BM137" s="1205">
        <f t="shared" si="205"/>
        <v>0</v>
      </c>
      <c r="BN137" s="1205">
        <f t="shared" si="205"/>
        <v>0</v>
      </c>
      <c r="BO137" s="1205">
        <f t="shared" si="205"/>
        <v>0</v>
      </c>
      <c r="BP137" s="1205">
        <f t="shared" si="205"/>
        <v>0</v>
      </c>
      <c r="BQ137" s="1205">
        <f t="shared" si="200"/>
        <v>0</v>
      </c>
    </row>
    <row r="138" spans="1:69" s="1206" customFormat="1" ht="12.75" x14ac:dyDescent="0.2">
      <c r="A138" s="1165">
        <v>1930</v>
      </c>
      <c r="B138" s="198" t="s">
        <v>512</v>
      </c>
      <c r="C138" s="1214">
        <f>'I4 BO ASSETS'!H69</f>
        <v>0</v>
      </c>
      <c r="D138" s="1205"/>
      <c r="E138" s="1205"/>
      <c r="F138" s="1205"/>
      <c r="G138" s="1205"/>
      <c r="H138" s="1205"/>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f t="shared" ref="AW138:BP138" si="206">$C138*AW641</f>
        <v>0</v>
      </c>
      <c r="AX138" s="1205">
        <f t="shared" si="206"/>
        <v>0</v>
      </c>
      <c r="AY138" s="1205">
        <f t="shared" si="206"/>
        <v>0</v>
      </c>
      <c r="AZ138" s="1205">
        <f t="shared" si="206"/>
        <v>0</v>
      </c>
      <c r="BA138" s="1205">
        <f t="shared" si="206"/>
        <v>0</v>
      </c>
      <c r="BB138" s="1205">
        <f t="shared" si="206"/>
        <v>0</v>
      </c>
      <c r="BC138" s="1205">
        <f t="shared" si="206"/>
        <v>0</v>
      </c>
      <c r="BD138" s="1205">
        <f t="shared" si="206"/>
        <v>0</v>
      </c>
      <c r="BE138" s="1205">
        <f t="shared" si="206"/>
        <v>0</v>
      </c>
      <c r="BF138" s="1205">
        <f t="shared" si="206"/>
        <v>0</v>
      </c>
      <c r="BG138" s="1205">
        <f t="shared" si="206"/>
        <v>0</v>
      </c>
      <c r="BH138" s="1205">
        <f t="shared" si="206"/>
        <v>0</v>
      </c>
      <c r="BI138" s="1205">
        <f t="shared" si="206"/>
        <v>0</v>
      </c>
      <c r="BJ138" s="1205">
        <f t="shared" si="206"/>
        <v>0</v>
      </c>
      <c r="BK138" s="1205">
        <f t="shared" si="206"/>
        <v>0</v>
      </c>
      <c r="BL138" s="1205">
        <f t="shared" si="206"/>
        <v>0</v>
      </c>
      <c r="BM138" s="1205">
        <f t="shared" si="206"/>
        <v>0</v>
      </c>
      <c r="BN138" s="1205">
        <f t="shared" si="206"/>
        <v>0</v>
      </c>
      <c r="BO138" s="1205">
        <f t="shared" si="206"/>
        <v>0</v>
      </c>
      <c r="BP138" s="1205">
        <f t="shared" si="206"/>
        <v>0</v>
      </c>
      <c r="BQ138" s="1205">
        <f t="shared" si="200"/>
        <v>0</v>
      </c>
    </row>
    <row r="139" spans="1:69" s="1206" customFormat="1" ht="12.75" x14ac:dyDescent="0.2">
      <c r="A139" s="1165">
        <v>1935</v>
      </c>
      <c r="B139" s="198" t="s">
        <v>513</v>
      </c>
      <c r="C139" s="1214">
        <f>'I4 BO ASSETS'!H70</f>
        <v>0</v>
      </c>
      <c r="D139" s="1205"/>
      <c r="E139" s="1205"/>
      <c r="F139" s="1205"/>
      <c r="G139" s="1205"/>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c r="AC139" s="1205"/>
      <c r="AD139" s="1205"/>
      <c r="AE139" s="1205"/>
      <c r="AF139" s="1205"/>
      <c r="AG139" s="1205"/>
      <c r="AH139" s="1205"/>
      <c r="AI139" s="1205"/>
      <c r="AJ139" s="1205"/>
      <c r="AK139" s="1205"/>
      <c r="AL139" s="1205"/>
      <c r="AM139" s="1205"/>
      <c r="AN139" s="1205"/>
      <c r="AO139" s="1205"/>
      <c r="AP139" s="1205"/>
      <c r="AQ139" s="1205"/>
      <c r="AR139" s="1205"/>
      <c r="AS139" s="1205"/>
      <c r="AT139" s="1205"/>
      <c r="AU139" s="1205"/>
      <c r="AV139" s="1205"/>
      <c r="AW139" s="1205">
        <f t="shared" ref="AW139:BP139" si="207">$C139*AW642</f>
        <v>0</v>
      </c>
      <c r="AX139" s="1205">
        <f t="shared" si="207"/>
        <v>0</v>
      </c>
      <c r="AY139" s="1205">
        <f t="shared" si="207"/>
        <v>0</v>
      </c>
      <c r="AZ139" s="1205">
        <f t="shared" si="207"/>
        <v>0</v>
      </c>
      <c r="BA139" s="1205">
        <f t="shared" si="207"/>
        <v>0</v>
      </c>
      <c r="BB139" s="1205">
        <f t="shared" si="207"/>
        <v>0</v>
      </c>
      <c r="BC139" s="1205">
        <f t="shared" si="207"/>
        <v>0</v>
      </c>
      <c r="BD139" s="1205">
        <f t="shared" si="207"/>
        <v>0</v>
      </c>
      <c r="BE139" s="1205">
        <f t="shared" si="207"/>
        <v>0</v>
      </c>
      <c r="BF139" s="1205">
        <f t="shared" si="207"/>
        <v>0</v>
      </c>
      <c r="BG139" s="1205">
        <f t="shared" si="207"/>
        <v>0</v>
      </c>
      <c r="BH139" s="1205">
        <f t="shared" si="207"/>
        <v>0</v>
      </c>
      <c r="BI139" s="1205">
        <f t="shared" si="207"/>
        <v>0</v>
      </c>
      <c r="BJ139" s="1205">
        <f t="shared" si="207"/>
        <v>0</v>
      </c>
      <c r="BK139" s="1205">
        <f t="shared" si="207"/>
        <v>0</v>
      </c>
      <c r="BL139" s="1205">
        <f t="shared" si="207"/>
        <v>0</v>
      </c>
      <c r="BM139" s="1205">
        <f t="shared" si="207"/>
        <v>0</v>
      </c>
      <c r="BN139" s="1205">
        <f t="shared" si="207"/>
        <v>0</v>
      </c>
      <c r="BO139" s="1205">
        <f t="shared" si="207"/>
        <v>0</v>
      </c>
      <c r="BP139" s="1205">
        <f t="shared" si="207"/>
        <v>0</v>
      </c>
      <c r="BQ139" s="1205">
        <f t="shared" si="200"/>
        <v>0</v>
      </c>
    </row>
    <row r="140" spans="1:69" s="1206" customFormat="1" ht="12.75" x14ac:dyDescent="0.2">
      <c r="A140" s="1165">
        <v>1940</v>
      </c>
      <c r="B140" s="198" t="s">
        <v>514</v>
      </c>
      <c r="C140" s="1214">
        <f>'I4 BO ASSETS'!H71</f>
        <v>0</v>
      </c>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f t="shared" ref="AW140:BP140" si="208">$C140*AW643</f>
        <v>0</v>
      </c>
      <c r="AX140" s="1205">
        <f t="shared" si="208"/>
        <v>0</v>
      </c>
      <c r="AY140" s="1205">
        <f t="shared" si="208"/>
        <v>0</v>
      </c>
      <c r="AZ140" s="1205">
        <f t="shared" si="208"/>
        <v>0</v>
      </c>
      <c r="BA140" s="1205">
        <f t="shared" si="208"/>
        <v>0</v>
      </c>
      <c r="BB140" s="1205">
        <f t="shared" si="208"/>
        <v>0</v>
      </c>
      <c r="BC140" s="1205">
        <f t="shared" si="208"/>
        <v>0</v>
      </c>
      <c r="BD140" s="1205">
        <f t="shared" si="208"/>
        <v>0</v>
      </c>
      <c r="BE140" s="1205">
        <f t="shared" si="208"/>
        <v>0</v>
      </c>
      <c r="BF140" s="1205">
        <f t="shared" si="208"/>
        <v>0</v>
      </c>
      <c r="BG140" s="1205">
        <f t="shared" si="208"/>
        <v>0</v>
      </c>
      <c r="BH140" s="1205">
        <f t="shared" si="208"/>
        <v>0</v>
      </c>
      <c r="BI140" s="1205">
        <f t="shared" si="208"/>
        <v>0</v>
      </c>
      <c r="BJ140" s="1205">
        <f t="shared" si="208"/>
        <v>0</v>
      </c>
      <c r="BK140" s="1205">
        <f t="shared" si="208"/>
        <v>0</v>
      </c>
      <c r="BL140" s="1205">
        <f t="shared" si="208"/>
        <v>0</v>
      </c>
      <c r="BM140" s="1205">
        <f t="shared" si="208"/>
        <v>0</v>
      </c>
      <c r="BN140" s="1205">
        <f t="shared" si="208"/>
        <v>0</v>
      </c>
      <c r="BO140" s="1205">
        <f t="shared" si="208"/>
        <v>0</v>
      </c>
      <c r="BP140" s="1205">
        <f t="shared" si="208"/>
        <v>0</v>
      </c>
      <c r="BQ140" s="1205">
        <f t="shared" si="200"/>
        <v>0</v>
      </c>
    </row>
    <row r="141" spans="1:69" s="1206" customFormat="1" ht="12.75" x14ac:dyDescent="0.2">
      <c r="A141" s="1165">
        <v>1945</v>
      </c>
      <c r="B141" s="198" t="s">
        <v>515</v>
      </c>
      <c r="C141" s="1214">
        <f>'I4 BO ASSETS'!H72</f>
        <v>0</v>
      </c>
      <c r="D141" s="1205"/>
      <c r="E141" s="1205"/>
      <c r="F141" s="1205"/>
      <c r="G141" s="1205"/>
      <c r="H141" s="1205"/>
      <c r="I141" s="1205"/>
      <c r="J141" s="1205"/>
      <c r="K141" s="1205"/>
      <c r="L141" s="1205"/>
      <c r="M141" s="1205"/>
      <c r="N141" s="1205"/>
      <c r="O141" s="1205"/>
      <c r="P141" s="1205"/>
      <c r="Q141" s="1205"/>
      <c r="R141" s="1205"/>
      <c r="S141" s="1205"/>
      <c r="T141" s="1205"/>
      <c r="U141" s="1205"/>
      <c r="V141" s="1205"/>
      <c r="W141" s="1205"/>
      <c r="X141" s="1205"/>
      <c r="Y141" s="1205"/>
      <c r="Z141" s="1205"/>
      <c r="AA141" s="1205"/>
      <c r="AB141" s="1205"/>
      <c r="AC141" s="1205"/>
      <c r="AD141" s="1205"/>
      <c r="AE141" s="1205"/>
      <c r="AF141" s="1205"/>
      <c r="AG141" s="1205"/>
      <c r="AH141" s="1205"/>
      <c r="AI141" s="1205"/>
      <c r="AJ141" s="1205"/>
      <c r="AK141" s="1205"/>
      <c r="AL141" s="1205"/>
      <c r="AM141" s="1205"/>
      <c r="AN141" s="1205"/>
      <c r="AO141" s="1205"/>
      <c r="AP141" s="1205"/>
      <c r="AQ141" s="1205"/>
      <c r="AR141" s="1205"/>
      <c r="AS141" s="1205"/>
      <c r="AT141" s="1205"/>
      <c r="AU141" s="1205"/>
      <c r="AV141" s="1205"/>
      <c r="AW141" s="1205">
        <f t="shared" ref="AW141:BP141" si="209">$C141*AW644</f>
        <v>0</v>
      </c>
      <c r="AX141" s="1205">
        <f t="shared" si="209"/>
        <v>0</v>
      </c>
      <c r="AY141" s="1205">
        <f t="shared" si="209"/>
        <v>0</v>
      </c>
      <c r="AZ141" s="1205">
        <f t="shared" si="209"/>
        <v>0</v>
      </c>
      <c r="BA141" s="1205">
        <f t="shared" si="209"/>
        <v>0</v>
      </c>
      <c r="BB141" s="1205">
        <f t="shared" si="209"/>
        <v>0</v>
      </c>
      <c r="BC141" s="1205">
        <f t="shared" si="209"/>
        <v>0</v>
      </c>
      <c r="BD141" s="1205">
        <f t="shared" si="209"/>
        <v>0</v>
      </c>
      <c r="BE141" s="1205">
        <f t="shared" si="209"/>
        <v>0</v>
      </c>
      <c r="BF141" s="1205">
        <f t="shared" si="209"/>
        <v>0</v>
      </c>
      <c r="BG141" s="1205">
        <f t="shared" si="209"/>
        <v>0</v>
      </c>
      <c r="BH141" s="1205">
        <f t="shared" si="209"/>
        <v>0</v>
      </c>
      <c r="BI141" s="1205">
        <f t="shared" si="209"/>
        <v>0</v>
      </c>
      <c r="BJ141" s="1205">
        <f t="shared" si="209"/>
        <v>0</v>
      </c>
      <c r="BK141" s="1205">
        <f t="shared" si="209"/>
        <v>0</v>
      </c>
      <c r="BL141" s="1205">
        <f t="shared" si="209"/>
        <v>0</v>
      </c>
      <c r="BM141" s="1205">
        <f t="shared" si="209"/>
        <v>0</v>
      </c>
      <c r="BN141" s="1205">
        <f t="shared" si="209"/>
        <v>0</v>
      </c>
      <c r="BO141" s="1205">
        <f t="shared" si="209"/>
        <v>0</v>
      </c>
      <c r="BP141" s="1205">
        <f t="shared" si="209"/>
        <v>0</v>
      </c>
      <c r="BQ141" s="1205">
        <f t="shared" si="200"/>
        <v>0</v>
      </c>
    </row>
    <row r="142" spans="1:69" s="1206" customFormat="1" ht="12.75" x14ac:dyDescent="0.2">
      <c r="A142" s="1165">
        <v>1950</v>
      </c>
      <c r="B142" s="198" t="s">
        <v>516</v>
      </c>
      <c r="C142" s="1214">
        <f>'I4 BO ASSETS'!H73</f>
        <v>0</v>
      </c>
      <c r="D142" s="1205"/>
      <c r="E142" s="1205"/>
      <c r="F142" s="1205"/>
      <c r="G142" s="1205"/>
      <c r="H142" s="1205"/>
      <c r="I142" s="1205"/>
      <c r="J142" s="1205"/>
      <c r="K142" s="1205"/>
      <c r="L142" s="1205"/>
      <c r="M142" s="1205"/>
      <c r="N142" s="1205"/>
      <c r="O142" s="1205"/>
      <c r="P142" s="1205"/>
      <c r="Q142" s="1205"/>
      <c r="R142" s="1205"/>
      <c r="S142" s="1205"/>
      <c r="T142" s="1205"/>
      <c r="U142" s="1205"/>
      <c r="V142" s="1205"/>
      <c r="W142" s="1205"/>
      <c r="X142" s="1205"/>
      <c r="Y142" s="1205"/>
      <c r="Z142" s="1205"/>
      <c r="AA142" s="1205"/>
      <c r="AB142" s="1205"/>
      <c r="AC142" s="1205"/>
      <c r="AD142" s="1205"/>
      <c r="AE142" s="1205"/>
      <c r="AF142" s="1205"/>
      <c r="AG142" s="1205"/>
      <c r="AH142" s="1205"/>
      <c r="AI142" s="1205"/>
      <c r="AJ142" s="1205"/>
      <c r="AK142" s="1205"/>
      <c r="AL142" s="1205"/>
      <c r="AM142" s="1205"/>
      <c r="AN142" s="1205"/>
      <c r="AO142" s="1205"/>
      <c r="AP142" s="1205"/>
      <c r="AQ142" s="1205"/>
      <c r="AR142" s="1205"/>
      <c r="AS142" s="1205"/>
      <c r="AT142" s="1205"/>
      <c r="AU142" s="1205"/>
      <c r="AV142" s="1205"/>
      <c r="AW142" s="1205">
        <f t="shared" ref="AW142:BP142" si="210">$C142*AW645</f>
        <v>0</v>
      </c>
      <c r="AX142" s="1205">
        <f t="shared" si="210"/>
        <v>0</v>
      </c>
      <c r="AY142" s="1205">
        <f t="shared" si="210"/>
        <v>0</v>
      </c>
      <c r="AZ142" s="1205">
        <f t="shared" si="210"/>
        <v>0</v>
      </c>
      <c r="BA142" s="1205">
        <f t="shared" si="210"/>
        <v>0</v>
      </c>
      <c r="BB142" s="1205">
        <f t="shared" si="210"/>
        <v>0</v>
      </c>
      <c r="BC142" s="1205">
        <f t="shared" si="210"/>
        <v>0</v>
      </c>
      <c r="BD142" s="1205">
        <f t="shared" si="210"/>
        <v>0</v>
      </c>
      <c r="BE142" s="1205">
        <f t="shared" si="210"/>
        <v>0</v>
      </c>
      <c r="BF142" s="1205">
        <f t="shared" si="210"/>
        <v>0</v>
      </c>
      <c r="BG142" s="1205">
        <f t="shared" si="210"/>
        <v>0</v>
      </c>
      <c r="BH142" s="1205">
        <f t="shared" si="210"/>
        <v>0</v>
      </c>
      <c r="BI142" s="1205">
        <f t="shared" si="210"/>
        <v>0</v>
      </c>
      <c r="BJ142" s="1205">
        <f t="shared" si="210"/>
        <v>0</v>
      </c>
      <c r="BK142" s="1205">
        <f t="shared" si="210"/>
        <v>0</v>
      </c>
      <c r="BL142" s="1205">
        <f t="shared" si="210"/>
        <v>0</v>
      </c>
      <c r="BM142" s="1205">
        <f t="shared" si="210"/>
        <v>0</v>
      </c>
      <c r="BN142" s="1205">
        <f t="shared" si="210"/>
        <v>0</v>
      </c>
      <c r="BO142" s="1205">
        <f t="shared" si="210"/>
        <v>0</v>
      </c>
      <c r="BP142" s="1205">
        <f t="shared" si="210"/>
        <v>0</v>
      </c>
      <c r="BQ142" s="1205">
        <f t="shared" si="200"/>
        <v>0</v>
      </c>
    </row>
    <row r="143" spans="1:69" s="1206" customFormat="1" ht="12.75" x14ac:dyDescent="0.2">
      <c r="A143" s="1165">
        <v>1955</v>
      </c>
      <c r="B143" s="198" t="s">
        <v>273</v>
      </c>
      <c r="C143" s="1214">
        <f>'I4 BO ASSETS'!H74</f>
        <v>0</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1205"/>
      <c r="AJ143" s="1205"/>
      <c r="AK143" s="1205"/>
      <c r="AL143" s="1205"/>
      <c r="AM143" s="1205"/>
      <c r="AN143" s="1205"/>
      <c r="AO143" s="1205"/>
      <c r="AP143" s="1205"/>
      <c r="AQ143" s="1205"/>
      <c r="AR143" s="1205"/>
      <c r="AS143" s="1205"/>
      <c r="AT143" s="1205"/>
      <c r="AU143" s="1205"/>
      <c r="AV143" s="1205"/>
      <c r="AW143" s="1205">
        <f t="shared" ref="AW143:BP143" si="211">$C143*AW646</f>
        <v>0</v>
      </c>
      <c r="AX143" s="1205">
        <f t="shared" si="211"/>
        <v>0</v>
      </c>
      <c r="AY143" s="1205">
        <f t="shared" si="211"/>
        <v>0</v>
      </c>
      <c r="AZ143" s="1205">
        <f t="shared" si="211"/>
        <v>0</v>
      </c>
      <c r="BA143" s="1205">
        <f t="shared" si="211"/>
        <v>0</v>
      </c>
      <c r="BB143" s="1205">
        <f t="shared" si="211"/>
        <v>0</v>
      </c>
      <c r="BC143" s="1205">
        <f t="shared" si="211"/>
        <v>0</v>
      </c>
      <c r="BD143" s="1205">
        <f t="shared" si="211"/>
        <v>0</v>
      </c>
      <c r="BE143" s="1205">
        <f t="shared" si="211"/>
        <v>0</v>
      </c>
      <c r="BF143" s="1205">
        <f t="shared" si="211"/>
        <v>0</v>
      </c>
      <c r="BG143" s="1205">
        <f t="shared" si="211"/>
        <v>0</v>
      </c>
      <c r="BH143" s="1205">
        <f t="shared" si="211"/>
        <v>0</v>
      </c>
      <c r="BI143" s="1205">
        <f t="shared" si="211"/>
        <v>0</v>
      </c>
      <c r="BJ143" s="1205">
        <f t="shared" si="211"/>
        <v>0</v>
      </c>
      <c r="BK143" s="1205">
        <f t="shared" si="211"/>
        <v>0</v>
      </c>
      <c r="BL143" s="1205">
        <f t="shared" si="211"/>
        <v>0</v>
      </c>
      <c r="BM143" s="1205">
        <f t="shared" si="211"/>
        <v>0</v>
      </c>
      <c r="BN143" s="1205">
        <f t="shared" si="211"/>
        <v>0</v>
      </c>
      <c r="BO143" s="1205">
        <f t="shared" si="211"/>
        <v>0</v>
      </c>
      <c r="BP143" s="1205">
        <f t="shared" si="211"/>
        <v>0</v>
      </c>
      <c r="BQ143" s="1205">
        <f t="shared" si="200"/>
        <v>0</v>
      </c>
    </row>
    <row r="144" spans="1:69" s="1206" customFormat="1" ht="12.75" x14ac:dyDescent="0.2">
      <c r="A144" s="1165">
        <v>1960</v>
      </c>
      <c r="B144" s="198" t="s">
        <v>274</v>
      </c>
      <c r="C144" s="1214">
        <f>'I4 BO ASSETS'!H75</f>
        <v>0</v>
      </c>
      <c r="D144" s="1205"/>
      <c r="E144" s="1205"/>
      <c r="F144" s="1205"/>
      <c r="G144" s="1205"/>
      <c r="H144" s="1205"/>
      <c r="I144" s="1205"/>
      <c r="J144" s="1205"/>
      <c r="K144" s="1205"/>
      <c r="L144" s="1205"/>
      <c r="M144" s="1205"/>
      <c r="N144" s="1205"/>
      <c r="O144" s="1205"/>
      <c r="P144" s="1205"/>
      <c r="Q144" s="1205"/>
      <c r="R144" s="1205"/>
      <c r="S144" s="1205"/>
      <c r="T144" s="1205"/>
      <c r="U144" s="1205"/>
      <c r="V144" s="1205"/>
      <c r="W144" s="1205"/>
      <c r="X144" s="1205"/>
      <c r="Y144" s="1205"/>
      <c r="Z144" s="1205"/>
      <c r="AA144" s="1205"/>
      <c r="AB144" s="1205"/>
      <c r="AC144" s="1205"/>
      <c r="AD144" s="1205"/>
      <c r="AE144" s="1205"/>
      <c r="AF144" s="1205"/>
      <c r="AG144" s="1205"/>
      <c r="AH144" s="1205"/>
      <c r="AI144" s="1205"/>
      <c r="AJ144" s="1205"/>
      <c r="AK144" s="1205"/>
      <c r="AL144" s="1205"/>
      <c r="AM144" s="1205"/>
      <c r="AN144" s="1205"/>
      <c r="AO144" s="1205"/>
      <c r="AP144" s="1205"/>
      <c r="AQ144" s="1205"/>
      <c r="AR144" s="1205"/>
      <c r="AS144" s="1205"/>
      <c r="AT144" s="1205"/>
      <c r="AU144" s="1205"/>
      <c r="AV144" s="1205"/>
      <c r="AW144" s="1205">
        <f t="shared" ref="AW144:BP144" si="212">$C144*AW647</f>
        <v>0</v>
      </c>
      <c r="AX144" s="1205">
        <f t="shared" si="212"/>
        <v>0</v>
      </c>
      <c r="AY144" s="1205">
        <f t="shared" si="212"/>
        <v>0</v>
      </c>
      <c r="AZ144" s="1205">
        <f t="shared" si="212"/>
        <v>0</v>
      </c>
      <c r="BA144" s="1205">
        <f t="shared" si="212"/>
        <v>0</v>
      </c>
      <c r="BB144" s="1205">
        <f t="shared" si="212"/>
        <v>0</v>
      </c>
      <c r="BC144" s="1205">
        <f t="shared" si="212"/>
        <v>0</v>
      </c>
      <c r="BD144" s="1205">
        <f t="shared" si="212"/>
        <v>0</v>
      </c>
      <c r="BE144" s="1205">
        <f t="shared" si="212"/>
        <v>0</v>
      </c>
      <c r="BF144" s="1205">
        <f t="shared" si="212"/>
        <v>0</v>
      </c>
      <c r="BG144" s="1205">
        <f t="shared" si="212"/>
        <v>0</v>
      </c>
      <c r="BH144" s="1205">
        <f t="shared" si="212"/>
        <v>0</v>
      </c>
      <c r="BI144" s="1205">
        <f t="shared" si="212"/>
        <v>0</v>
      </c>
      <c r="BJ144" s="1205">
        <f t="shared" si="212"/>
        <v>0</v>
      </c>
      <c r="BK144" s="1205">
        <f t="shared" si="212"/>
        <v>0</v>
      </c>
      <c r="BL144" s="1205">
        <f t="shared" si="212"/>
        <v>0</v>
      </c>
      <c r="BM144" s="1205">
        <f t="shared" si="212"/>
        <v>0</v>
      </c>
      <c r="BN144" s="1205">
        <f t="shared" si="212"/>
        <v>0</v>
      </c>
      <c r="BO144" s="1205">
        <f t="shared" si="212"/>
        <v>0</v>
      </c>
      <c r="BP144" s="1205">
        <f t="shared" si="212"/>
        <v>0</v>
      </c>
      <c r="BQ144" s="1205">
        <f t="shared" si="200"/>
        <v>0</v>
      </c>
    </row>
    <row r="145" spans="1:69" s="1206" customFormat="1" ht="25.5" x14ac:dyDescent="0.2">
      <c r="A145" s="1165">
        <v>1970</v>
      </c>
      <c r="B145" s="198" t="s">
        <v>276</v>
      </c>
      <c r="C145" s="1214">
        <f>'I4 BO ASSETS'!H76</f>
        <v>0</v>
      </c>
      <c r="D145" s="1205"/>
      <c r="E145" s="1205"/>
      <c r="F145" s="1205"/>
      <c r="G145" s="1205"/>
      <c r="H145" s="1205"/>
      <c r="I145" s="1205"/>
      <c r="J145" s="1205"/>
      <c r="K145" s="1205"/>
      <c r="L145" s="1205"/>
      <c r="M145" s="1205"/>
      <c r="N145" s="1205"/>
      <c r="O145" s="1205"/>
      <c r="P145" s="1205"/>
      <c r="Q145" s="1205"/>
      <c r="R145" s="1205"/>
      <c r="S145" s="1205"/>
      <c r="T145" s="1205"/>
      <c r="U145" s="1205"/>
      <c r="V145" s="1205"/>
      <c r="W145" s="1205"/>
      <c r="X145" s="1205"/>
      <c r="Y145" s="1205"/>
      <c r="Z145" s="1205"/>
      <c r="AA145" s="1205"/>
      <c r="AB145" s="1205"/>
      <c r="AC145" s="1205"/>
      <c r="AD145" s="1205"/>
      <c r="AE145" s="1205"/>
      <c r="AF145" s="1205"/>
      <c r="AG145" s="1205"/>
      <c r="AH145" s="1205"/>
      <c r="AI145" s="1205"/>
      <c r="AJ145" s="1205"/>
      <c r="AK145" s="1205"/>
      <c r="AL145" s="1205"/>
      <c r="AM145" s="1205"/>
      <c r="AN145" s="1205"/>
      <c r="AO145" s="1205"/>
      <c r="AP145" s="1205"/>
      <c r="AQ145" s="1205"/>
      <c r="AR145" s="1205"/>
      <c r="AS145" s="1205"/>
      <c r="AT145" s="1205"/>
      <c r="AU145" s="1205"/>
      <c r="AV145" s="1205"/>
      <c r="AW145" s="1205">
        <f t="shared" ref="AW145:BP145" si="213">$C145*AW648</f>
        <v>0</v>
      </c>
      <c r="AX145" s="1205">
        <f t="shared" si="213"/>
        <v>0</v>
      </c>
      <c r="AY145" s="1205">
        <f t="shared" si="213"/>
        <v>0</v>
      </c>
      <c r="AZ145" s="1205">
        <f t="shared" si="213"/>
        <v>0</v>
      </c>
      <c r="BA145" s="1205">
        <f t="shared" si="213"/>
        <v>0</v>
      </c>
      <c r="BB145" s="1205">
        <f t="shared" si="213"/>
        <v>0</v>
      </c>
      <c r="BC145" s="1205">
        <f t="shared" si="213"/>
        <v>0</v>
      </c>
      <c r="BD145" s="1205">
        <f t="shared" si="213"/>
        <v>0</v>
      </c>
      <c r="BE145" s="1205">
        <f t="shared" si="213"/>
        <v>0</v>
      </c>
      <c r="BF145" s="1205">
        <f t="shared" si="213"/>
        <v>0</v>
      </c>
      <c r="BG145" s="1205">
        <f t="shared" si="213"/>
        <v>0</v>
      </c>
      <c r="BH145" s="1205">
        <f t="shared" si="213"/>
        <v>0</v>
      </c>
      <c r="BI145" s="1205">
        <f t="shared" si="213"/>
        <v>0</v>
      </c>
      <c r="BJ145" s="1205">
        <f t="shared" si="213"/>
        <v>0</v>
      </c>
      <c r="BK145" s="1205">
        <f t="shared" si="213"/>
        <v>0</v>
      </c>
      <c r="BL145" s="1205">
        <f t="shared" si="213"/>
        <v>0</v>
      </c>
      <c r="BM145" s="1205">
        <f t="shared" si="213"/>
        <v>0</v>
      </c>
      <c r="BN145" s="1205">
        <f t="shared" si="213"/>
        <v>0</v>
      </c>
      <c r="BO145" s="1205">
        <f t="shared" si="213"/>
        <v>0</v>
      </c>
      <c r="BP145" s="1205">
        <f t="shared" si="213"/>
        <v>0</v>
      </c>
      <c r="BQ145" s="1205">
        <f t="shared" si="200"/>
        <v>0</v>
      </c>
    </row>
    <row r="146" spans="1:69" s="1206" customFormat="1" ht="25.5" x14ac:dyDescent="0.2">
      <c r="A146" s="1165">
        <v>1975</v>
      </c>
      <c r="B146" s="198" t="s">
        <v>1547</v>
      </c>
      <c r="C146" s="1214">
        <f>'I4 BO ASSETS'!H77</f>
        <v>0</v>
      </c>
      <c r="D146" s="1205"/>
      <c r="E146" s="1205"/>
      <c r="F146" s="1205"/>
      <c r="G146" s="1205"/>
      <c r="H146" s="1205"/>
      <c r="I146" s="1205"/>
      <c r="J146" s="1205"/>
      <c r="K146" s="1205"/>
      <c r="L146" s="1205"/>
      <c r="M146" s="1205"/>
      <c r="N146" s="1205"/>
      <c r="O146" s="1205"/>
      <c r="P146" s="1205"/>
      <c r="Q146" s="1205"/>
      <c r="R146" s="1205"/>
      <c r="S146" s="1205"/>
      <c r="T146" s="1205"/>
      <c r="U146" s="1205"/>
      <c r="V146" s="1205"/>
      <c r="W146" s="1205"/>
      <c r="X146" s="1205"/>
      <c r="Y146" s="1205"/>
      <c r="Z146" s="1205"/>
      <c r="AA146" s="1205"/>
      <c r="AB146" s="1205"/>
      <c r="AC146" s="1205"/>
      <c r="AD146" s="1205"/>
      <c r="AE146" s="1205"/>
      <c r="AF146" s="1205"/>
      <c r="AG146" s="1205"/>
      <c r="AH146" s="1205"/>
      <c r="AI146" s="1205"/>
      <c r="AJ146" s="1205"/>
      <c r="AK146" s="1205"/>
      <c r="AL146" s="1205"/>
      <c r="AM146" s="1205"/>
      <c r="AN146" s="1205"/>
      <c r="AO146" s="1205"/>
      <c r="AP146" s="1205"/>
      <c r="AQ146" s="1205"/>
      <c r="AR146" s="1205"/>
      <c r="AS146" s="1205"/>
      <c r="AT146" s="1205"/>
      <c r="AU146" s="1205"/>
      <c r="AV146" s="1205"/>
      <c r="AW146" s="1205">
        <f t="shared" ref="AW146:BP146" si="214">$C146*AW649</f>
        <v>0</v>
      </c>
      <c r="AX146" s="1205">
        <f t="shared" si="214"/>
        <v>0</v>
      </c>
      <c r="AY146" s="1205">
        <f t="shared" si="214"/>
        <v>0</v>
      </c>
      <c r="AZ146" s="1205">
        <f t="shared" si="214"/>
        <v>0</v>
      </c>
      <c r="BA146" s="1205">
        <f t="shared" si="214"/>
        <v>0</v>
      </c>
      <c r="BB146" s="1205">
        <f t="shared" si="214"/>
        <v>0</v>
      </c>
      <c r="BC146" s="1205">
        <f t="shared" si="214"/>
        <v>0</v>
      </c>
      <c r="BD146" s="1205">
        <f t="shared" si="214"/>
        <v>0</v>
      </c>
      <c r="BE146" s="1205">
        <f t="shared" si="214"/>
        <v>0</v>
      </c>
      <c r="BF146" s="1205">
        <f t="shared" si="214"/>
        <v>0</v>
      </c>
      <c r="BG146" s="1205">
        <f t="shared" si="214"/>
        <v>0</v>
      </c>
      <c r="BH146" s="1205">
        <f t="shared" si="214"/>
        <v>0</v>
      </c>
      <c r="BI146" s="1205">
        <f t="shared" si="214"/>
        <v>0</v>
      </c>
      <c r="BJ146" s="1205">
        <f t="shared" si="214"/>
        <v>0</v>
      </c>
      <c r="BK146" s="1205">
        <f t="shared" si="214"/>
        <v>0</v>
      </c>
      <c r="BL146" s="1205">
        <f t="shared" si="214"/>
        <v>0</v>
      </c>
      <c r="BM146" s="1205">
        <f t="shared" si="214"/>
        <v>0</v>
      </c>
      <c r="BN146" s="1205">
        <f t="shared" si="214"/>
        <v>0</v>
      </c>
      <c r="BO146" s="1205">
        <f t="shared" si="214"/>
        <v>0</v>
      </c>
      <c r="BP146" s="1205">
        <f t="shared" si="214"/>
        <v>0</v>
      </c>
      <c r="BQ146" s="1205">
        <f t="shared" si="200"/>
        <v>0</v>
      </c>
    </row>
    <row r="147" spans="1:69" s="1206" customFormat="1" ht="12.75" x14ac:dyDescent="0.2">
      <c r="A147" s="1165">
        <v>1980</v>
      </c>
      <c r="B147" s="198" t="s">
        <v>1041</v>
      </c>
      <c r="C147" s="1214">
        <f>'I4 BO ASSETS'!H78</f>
        <v>4527.0050000000001</v>
      </c>
      <c r="D147" s="1205"/>
      <c r="E147" s="1205"/>
      <c r="F147" s="1205"/>
      <c r="G147" s="1205"/>
      <c r="H147" s="1205"/>
      <c r="I147" s="1205"/>
      <c r="J147" s="1205"/>
      <c r="K147" s="1205"/>
      <c r="L147" s="1205"/>
      <c r="M147" s="1205"/>
      <c r="N147" s="1205"/>
      <c r="O147" s="1205"/>
      <c r="P147" s="1205"/>
      <c r="Q147" s="1205"/>
      <c r="R147" s="1205"/>
      <c r="S147" s="1205"/>
      <c r="T147" s="1205"/>
      <c r="U147" s="1205"/>
      <c r="V147" s="1205"/>
      <c r="W147" s="1205"/>
      <c r="X147" s="1205"/>
      <c r="Y147" s="1205"/>
      <c r="Z147" s="1205"/>
      <c r="AA147" s="1205"/>
      <c r="AB147" s="1205"/>
      <c r="AC147" s="1205"/>
      <c r="AD147" s="1205"/>
      <c r="AE147" s="1205"/>
      <c r="AF147" s="1205"/>
      <c r="AG147" s="1205"/>
      <c r="AH147" s="1205"/>
      <c r="AI147" s="1205"/>
      <c r="AJ147" s="1205"/>
      <c r="AK147" s="1205"/>
      <c r="AL147" s="1205"/>
      <c r="AM147" s="1205"/>
      <c r="AN147" s="1205"/>
      <c r="AO147" s="1205"/>
      <c r="AP147" s="1205"/>
      <c r="AQ147" s="1205"/>
      <c r="AR147" s="1205"/>
      <c r="AS147" s="1205"/>
      <c r="AT147" s="1205"/>
      <c r="AU147" s="1205"/>
      <c r="AV147" s="1205"/>
      <c r="AW147" s="1205">
        <f t="shared" ref="AW147:BP147" si="215">$C147*AW650</f>
        <v>2800.6719254191635</v>
      </c>
      <c r="AX147" s="1205">
        <f t="shared" si="215"/>
        <v>644.26163828337553</v>
      </c>
      <c r="AY147" s="1205">
        <f t="shared" si="215"/>
        <v>1001.8755465982708</v>
      </c>
      <c r="AZ147" s="1205">
        <f t="shared" si="215"/>
        <v>0</v>
      </c>
      <c r="BA147" s="1205">
        <f t="shared" si="215"/>
        <v>0</v>
      </c>
      <c r="BB147" s="1205">
        <f t="shared" si="215"/>
        <v>0</v>
      </c>
      <c r="BC147" s="1205">
        <f t="shared" si="215"/>
        <v>65.626509210117774</v>
      </c>
      <c r="BD147" s="1205">
        <f t="shared" si="215"/>
        <v>7.9200823839005423</v>
      </c>
      <c r="BE147" s="1205">
        <f t="shared" si="215"/>
        <v>6.6492981051715718</v>
      </c>
      <c r="BF147" s="1205">
        <f t="shared" si="215"/>
        <v>0</v>
      </c>
      <c r="BG147" s="1205">
        <f t="shared" si="215"/>
        <v>0</v>
      </c>
      <c r="BH147" s="1205">
        <f t="shared" si="215"/>
        <v>0</v>
      </c>
      <c r="BI147" s="1205">
        <f t="shared" si="215"/>
        <v>0</v>
      </c>
      <c r="BJ147" s="1205">
        <f t="shared" si="215"/>
        <v>0</v>
      </c>
      <c r="BK147" s="1205">
        <f t="shared" si="215"/>
        <v>0</v>
      </c>
      <c r="BL147" s="1205">
        <f t="shared" si="215"/>
        <v>0</v>
      </c>
      <c r="BM147" s="1205">
        <f t="shared" si="215"/>
        <v>0</v>
      </c>
      <c r="BN147" s="1205">
        <f t="shared" si="215"/>
        <v>0</v>
      </c>
      <c r="BO147" s="1205">
        <f t="shared" si="215"/>
        <v>0</v>
      </c>
      <c r="BP147" s="1205">
        <f t="shared" si="215"/>
        <v>0</v>
      </c>
      <c r="BQ147" s="1205">
        <f t="shared" si="200"/>
        <v>4527.0050000000001</v>
      </c>
    </row>
    <row r="148" spans="1:69" s="1206" customFormat="1" ht="12.75" x14ac:dyDescent="0.2">
      <c r="A148" s="1165">
        <v>1990</v>
      </c>
      <c r="B148" s="198" t="s">
        <v>1043</v>
      </c>
      <c r="C148" s="1214">
        <f>'I4 BO ASSETS'!H79</f>
        <v>0</v>
      </c>
      <c r="D148" s="1205"/>
      <c r="E148" s="1205"/>
      <c r="F148" s="1205"/>
      <c r="G148" s="1205"/>
      <c r="H148" s="1205"/>
      <c r="I148" s="1205"/>
      <c r="J148" s="1205"/>
      <c r="K148" s="1205"/>
      <c r="L148" s="1205"/>
      <c r="M148" s="1205"/>
      <c r="N148" s="1205"/>
      <c r="O148" s="1205"/>
      <c r="P148" s="1205"/>
      <c r="Q148" s="1205"/>
      <c r="R148" s="1205"/>
      <c r="S148" s="1205"/>
      <c r="T148" s="1205"/>
      <c r="U148" s="1205"/>
      <c r="V148" s="1205"/>
      <c r="W148" s="1205"/>
      <c r="X148" s="1205"/>
      <c r="Y148" s="1205"/>
      <c r="Z148" s="1205"/>
      <c r="AA148" s="1205"/>
      <c r="AB148" s="1205"/>
      <c r="AC148" s="1205"/>
      <c r="AD148" s="1205"/>
      <c r="AE148" s="1205"/>
      <c r="AF148" s="1205"/>
      <c r="AG148" s="1205"/>
      <c r="AH148" s="1205"/>
      <c r="AI148" s="1205"/>
      <c r="AJ148" s="1205"/>
      <c r="AK148" s="1205"/>
      <c r="AL148" s="1205"/>
      <c r="AM148" s="1205"/>
      <c r="AN148" s="1205"/>
      <c r="AO148" s="1205"/>
      <c r="AP148" s="1205"/>
      <c r="AQ148" s="1205"/>
      <c r="AR148" s="1205"/>
      <c r="AS148" s="1205"/>
      <c r="AT148" s="1205"/>
      <c r="AU148" s="1205"/>
      <c r="AV148" s="1205"/>
      <c r="AW148" s="1205">
        <f t="shared" ref="AW148:BP148" si="216">$C148*AW651</f>
        <v>0</v>
      </c>
      <c r="AX148" s="1205">
        <f t="shared" si="216"/>
        <v>0</v>
      </c>
      <c r="AY148" s="1205">
        <f t="shared" si="216"/>
        <v>0</v>
      </c>
      <c r="AZ148" s="1205">
        <f t="shared" si="216"/>
        <v>0</v>
      </c>
      <c r="BA148" s="1205">
        <f t="shared" si="216"/>
        <v>0</v>
      </c>
      <c r="BB148" s="1205">
        <f t="shared" si="216"/>
        <v>0</v>
      </c>
      <c r="BC148" s="1205">
        <f t="shared" si="216"/>
        <v>0</v>
      </c>
      <c r="BD148" s="1205">
        <f t="shared" si="216"/>
        <v>0</v>
      </c>
      <c r="BE148" s="1205">
        <f t="shared" si="216"/>
        <v>0</v>
      </c>
      <c r="BF148" s="1205">
        <f t="shared" si="216"/>
        <v>0</v>
      </c>
      <c r="BG148" s="1205">
        <f t="shared" si="216"/>
        <v>0</v>
      </c>
      <c r="BH148" s="1205">
        <f t="shared" si="216"/>
        <v>0</v>
      </c>
      <c r="BI148" s="1205">
        <f t="shared" si="216"/>
        <v>0</v>
      </c>
      <c r="BJ148" s="1205">
        <f t="shared" si="216"/>
        <v>0</v>
      </c>
      <c r="BK148" s="1205">
        <f t="shared" si="216"/>
        <v>0</v>
      </c>
      <c r="BL148" s="1205">
        <f t="shared" si="216"/>
        <v>0</v>
      </c>
      <c r="BM148" s="1205">
        <f t="shared" si="216"/>
        <v>0</v>
      </c>
      <c r="BN148" s="1205">
        <f t="shared" si="216"/>
        <v>0</v>
      </c>
      <c r="BO148" s="1205">
        <f t="shared" si="216"/>
        <v>0</v>
      </c>
      <c r="BP148" s="1205">
        <f t="shared" si="216"/>
        <v>0</v>
      </c>
      <c r="BQ148" s="1205">
        <f t="shared" si="200"/>
        <v>0</v>
      </c>
    </row>
    <row r="149" spans="1:69" s="1206" customFormat="1" ht="12.75" x14ac:dyDescent="0.2">
      <c r="A149" s="1165">
        <v>2005</v>
      </c>
      <c r="B149" s="198" t="s">
        <v>1045</v>
      </c>
      <c r="C149" s="1214">
        <f>'I4 BO ASSETS'!H80</f>
        <v>0</v>
      </c>
      <c r="D149" s="1205"/>
      <c r="E149" s="1205"/>
      <c r="F149" s="1205"/>
      <c r="G149" s="1205"/>
      <c r="H149" s="1205"/>
      <c r="I149" s="1205"/>
      <c r="J149" s="1205"/>
      <c r="K149" s="1205"/>
      <c r="L149" s="1205"/>
      <c r="M149" s="1205"/>
      <c r="N149" s="1205"/>
      <c r="O149" s="1205"/>
      <c r="P149" s="1205"/>
      <c r="Q149" s="1205"/>
      <c r="R149" s="1205"/>
      <c r="S149" s="1205"/>
      <c r="T149" s="1205"/>
      <c r="U149" s="1205"/>
      <c r="V149" s="1205"/>
      <c r="W149" s="1205"/>
      <c r="X149" s="1205"/>
      <c r="Y149" s="1205"/>
      <c r="Z149" s="1205"/>
      <c r="AA149" s="1205"/>
      <c r="AB149" s="1205"/>
      <c r="AC149" s="1205"/>
      <c r="AD149" s="1205"/>
      <c r="AE149" s="1205"/>
      <c r="AF149" s="1205"/>
      <c r="AG149" s="1205"/>
      <c r="AH149" s="1205"/>
      <c r="AI149" s="1205"/>
      <c r="AJ149" s="1205"/>
      <c r="AK149" s="1205"/>
      <c r="AL149" s="1205"/>
      <c r="AM149" s="1205"/>
      <c r="AN149" s="1205"/>
      <c r="AO149" s="1205"/>
      <c r="AP149" s="1205"/>
      <c r="AQ149" s="1205"/>
      <c r="AR149" s="1205"/>
      <c r="AS149" s="1205"/>
      <c r="AT149" s="1205"/>
      <c r="AU149" s="1205"/>
      <c r="AV149" s="1205"/>
      <c r="AW149" s="1205">
        <f t="shared" ref="AW149:BP149" si="217">$C149*AW652</f>
        <v>0</v>
      </c>
      <c r="AX149" s="1205">
        <f t="shared" si="217"/>
        <v>0</v>
      </c>
      <c r="AY149" s="1205">
        <f t="shared" si="217"/>
        <v>0</v>
      </c>
      <c r="AZ149" s="1205">
        <f t="shared" si="217"/>
        <v>0</v>
      </c>
      <c r="BA149" s="1205">
        <f t="shared" si="217"/>
        <v>0</v>
      </c>
      <c r="BB149" s="1205">
        <f t="shared" si="217"/>
        <v>0</v>
      </c>
      <c r="BC149" s="1205">
        <f t="shared" si="217"/>
        <v>0</v>
      </c>
      <c r="BD149" s="1205">
        <f t="shared" si="217"/>
        <v>0</v>
      </c>
      <c r="BE149" s="1205">
        <f t="shared" si="217"/>
        <v>0</v>
      </c>
      <c r="BF149" s="1205">
        <f t="shared" si="217"/>
        <v>0</v>
      </c>
      <c r="BG149" s="1205">
        <f t="shared" si="217"/>
        <v>0</v>
      </c>
      <c r="BH149" s="1205">
        <f t="shared" si="217"/>
        <v>0</v>
      </c>
      <c r="BI149" s="1205">
        <f t="shared" si="217"/>
        <v>0</v>
      </c>
      <c r="BJ149" s="1205">
        <f t="shared" si="217"/>
        <v>0</v>
      </c>
      <c r="BK149" s="1205">
        <f t="shared" si="217"/>
        <v>0</v>
      </c>
      <c r="BL149" s="1205">
        <f t="shared" si="217"/>
        <v>0</v>
      </c>
      <c r="BM149" s="1205">
        <f t="shared" si="217"/>
        <v>0</v>
      </c>
      <c r="BN149" s="1205">
        <f t="shared" si="217"/>
        <v>0</v>
      </c>
      <c r="BO149" s="1205">
        <f t="shared" si="217"/>
        <v>0</v>
      </c>
      <c r="BP149" s="1205">
        <f t="shared" si="217"/>
        <v>0</v>
      </c>
      <c r="BQ149" s="1205">
        <f t="shared" si="200"/>
        <v>0</v>
      </c>
    </row>
    <row r="150" spans="1:69" s="1208" customFormat="1" ht="12.75" x14ac:dyDescent="0.2">
      <c r="A150" s="1166">
        <v>2010</v>
      </c>
      <c r="B150" s="1207" t="s">
        <v>1046</v>
      </c>
      <c r="C150" s="1214">
        <f>'I4 BO ASSETS'!H81</f>
        <v>0</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f t="shared" ref="AW150:BP150" si="218">$C150*AW653</f>
        <v>0</v>
      </c>
      <c r="AX150" s="1205">
        <f t="shared" si="218"/>
        <v>0</v>
      </c>
      <c r="AY150" s="1205">
        <f t="shared" si="218"/>
        <v>0</v>
      </c>
      <c r="AZ150" s="1205">
        <f t="shared" si="218"/>
        <v>0</v>
      </c>
      <c r="BA150" s="1205">
        <f t="shared" si="218"/>
        <v>0</v>
      </c>
      <c r="BB150" s="1205">
        <f t="shared" si="218"/>
        <v>0</v>
      </c>
      <c r="BC150" s="1205">
        <f t="shared" si="218"/>
        <v>0</v>
      </c>
      <c r="BD150" s="1205">
        <f t="shared" si="218"/>
        <v>0</v>
      </c>
      <c r="BE150" s="1205">
        <f t="shared" si="218"/>
        <v>0</v>
      </c>
      <c r="BF150" s="1205">
        <f t="shared" si="218"/>
        <v>0</v>
      </c>
      <c r="BG150" s="1205">
        <f t="shared" si="218"/>
        <v>0</v>
      </c>
      <c r="BH150" s="1205">
        <f t="shared" si="218"/>
        <v>0</v>
      </c>
      <c r="BI150" s="1205">
        <f t="shared" si="218"/>
        <v>0</v>
      </c>
      <c r="BJ150" s="1205">
        <f t="shared" si="218"/>
        <v>0</v>
      </c>
      <c r="BK150" s="1205">
        <f t="shared" si="218"/>
        <v>0</v>
      </c>
      <c r="BL150" s="1205">
        <f t="shared" si="218"/>
        <v>0</v>
      </c>
      <c r="BM150" s="1205">
        <f t="shared" si="218"/>
        <v>0</v>
      </c>
      <c r="BN150" s="1205">
        <f t="shared" si="218"/>
        <v>0</v>
      </c>
      <c r="BO150" s="1205">
        <f t="shared" si="218"/>
        <v>0</v>
      </c>
      <c r="BP150" s="1205">
        <f t="shared" si="218"/>
        <v>0</v>
      </c>
      <c r="BQ150" s="1205">
        <f t="shared" si="200"/>
        <v>0</v>
      </c>
    </row>
    <row r="151" spans="1:69" s="1212" customFormat="1" ht="12.75" x14ac:dyDescent="0.2">
      <c r="A151" s="1209"/>
      <c r="B151" s="1235" t="s">
        <v>909</v>
      </c>
      <c r="C151" s="1239">
        <f>SUM(C131:C150)</f>
        <v>7285.85</v>
      </c>
      <c r="D151" s="1210"/>
      <c r="E151" s="1210"/>
      <c r="F151" s="1211"/>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210"/>
      <c r="AE151" s="1210"/>
      <c r="AF151" s="1210"/>
      <c r="AG151" s="1210"/>
      <c r="AH151" s="1210"/>
      <c r="AI151" s="1210"/>
      <c r="AJ151" s="1210"/>
      <c r="AK151" s="1210"/>
      <c r="AL151" s="1210"/>
      <c r="AM151" s="1210"/>
      <c r="AN151" s="1210"/>
      <c r="AO151" s="1210"/>
      <c r="AP151" s="1210"/>
      <c r="AQ151" s="1210"/>
      <c r="AR151" s="1210"/>
      <c r="AS151" s="1210"/>
      <c r="AT151" s="1210"/>
      <c r="AU151" s="1210"/>
      <c r="AV151" s="1210"/>
      <c r="AW151" s="1210">
        <f>SUM(AW131:AW150)</f>
        <v>4507.4559334074538</v>
      </c>
      <c r="AX151" s="1210">
        <f>SUM(AX131:AX150)</f>
        <v>1036.8872261654078</v>
      </c>
      <c r="AY151" s="1210">
        <f t="shared" ref="AY151:BQ151" si="219">SUM(AY131:AY150)</f>
        <v>1612.4380139149418</v>
      </c>
      <c r="AZ151" s="1210">
        <f t="shared" si="219"/>
        <v>0</v>
      </c>
      <c r="BA151" s="1210">
        <f t="shared" si="219"/>
        <v>0</v>
      </c>
      <c r="BB151" s="1210">
        <f t="shared" si="219"/>
        <v>0</v>
      </c>
      <c r="BC151" s="1210">
        <f t="shared" si="219"/>
        <v>105.62058184794066</v>
      </c>
      <c r="BD151" s="1210">
        <f t="shared" si="219"/>
        <v>12.746734814019813</v>
      </c>
      <c r="BE151" s="1210">
        <f t="shared" si="219"/>
        <v>10.701509850235265</v>
      </c>
      <c r="BF151" s="1210">
        <f t="shared" si="219"/>
        <v>0</v>
      </c>
      <c r="BG151" s="1210">
        <f t="shared" si="219"/>
        <v>0</v>
      </c>
      <c r="BH151" s="1210">
        <f t="shared" si="219"/>
        <v>0</v>
      </c>
      <c r="BI151" s="1210">
        <f t="shared" si="219"/>
        <v>0</v>
      </c>
      <c r="BJ151" s="1210">
        <f t="shared" si="219"/>
        <v>0</v>
      </c>
      <c r="BK151" s="1210">
        <f t="shared" si="219"/>
        <v>0</v>
      </c>
      <c r="BL151" s="1210">
        <f t="shared" si="219"/>
        <v>0</v>
      </c>
      <c r="BM151" s="1210">
        <f t="shared" si="219"/>
        <v>0</v>
      </c>
      <c r="BN151" s="1210">
        <f t="shared" si="219"/>
        <v>0</v>
      </c>
      <c r="BO151" s="1210">
        <f t="shared" si="219"/>
        <v>0</v>
      </c>
      <c r="BP151" s="1210">
        <f t="shared" si="219"/>
        <v>0</v>
      </c>
      <c r="BQ151" s="1210">
        <f t="shared" si="219"/>
        <v>7285.8499999999985</v>
      </c>
    </row>
    <row r="152" spans="1:69" s="1206" customFormat="1" ht="12.75" x14ac:dyDescent="0.2">
      <c r="B152" s="408"/>
      <c r="C152" s="1215"/>
      <c r="D152" s="1205"/>
      <c r="E152" s="1205"/>
      <c r="F152" s="1205"/>
      <c r="AV152" s="1216"/>
      <c r="BQ152" s="1216"/>
    </row>
    <row r="153" spans="1:69" s="1217" customFormat="1" ht="13.5" thickBot="1" x14ac:dyDescent="0.25">
      <c r="B153" s="1218" t="s">
        <v>843</v>
      </c>
      <c r="C153" s="1219">
        <f t="shared" ref="C153:AH153" si="220">C129+C151</f>
        <v>633492.20499999996</v>
      </c>
      <c r="D153" s="1219">
        <f t="shared" si="220"/>
        <v>433030.00075000001</v>
      </c>
      <c r="E153" s="1219">
        <f t="shared" si="220"/>
        <v>193176.35425</v>
      </c>
      <c r="F153" s="1219">
        <f t="shared" si="220"/>
        <v>626206.35499999998</v>
      </c>
      <c r="G153" s="1219">
        <f t="shared" si="220"/>
        <v>202827.61401162043</v>
      </c>
      <c r="H153" s="1219">
        <f t="shared" si="220"/>
        <v>79303.805984358682</v>
      </c>
      <c r="I153" s="1219">
        <f t="shared" si="220"/>
        <v>147419.57877398434</v>
      </c>
      <c r="J153" s="1219">
        <f t="shared" si="220"/>
        <v>0</v>
      </c>
      <c r="K153" s="1219">
        <f t="shared" si="220"/>
        <v>0</v>
      </c>
      <c r="L153" s="1219">
        <f t="shared" si="220"/>
        <v>0</v>
      </c>
      <c r="M153" s="1219">
        <f t="shared" si="220"/>
        <v>3361.8700241027491</v>
      </c>
      <c r="N153" s="1219">
        <f t="shared" si="220"/>
        <v>32.620713495886278</v>
      </c>
      <c r="O153" s="1219">
        <f t="shared" si="220"/>
        <v>84.511242437940354</v>
      </c>
      <c r="P153" s="1219">
        <f t="shared" si="220"/>
        <v>0</v>
      </c>
      <c r="Q153" s="1219">
        <f t="shared" si="220"/>
        <v>0</v>
      </c>
      <c r="R153" s="1219">
        <f t="shared" si="220"/>
        <v>0</v>
      </c>
      <c r="S153" s="1219">
        <f t="shared" si="220"/>
        <v>0</v>
      </c>
      <c r="T153" s="1219">
        <f t="shared" si="220"/>
        <v>0</v>
      </c>
      <c r="U153" s="1219">
        <f t="shared" si="220"/>
        <v>0</v>
      </c>
      <c r="V153" s="1219">
        <f t="shared" si="220"/>
        <v>0</v>
      </c>
      <c r="W153" s="1219">
        <f t="shared" si="220"/>
        <v>0</v>
      </c>
      <c r="X153" s="1219">
        <f t="shared" si="220"/>
        <v>0</v>
      </c>
      <c r="Y153" s="1219">
        <f t="shared" si="220"/>
        <v>0</v>
      </c>
      <c r="Z153" s="1219">
        <f t="shared" si="220"/>
        <v>0</v>
      </c>
      <c r="AA153" s="1219">
        <f t="shared" si="220"/>
        <v>433030.00075000001</v>
      </c>
      <c r="AB153" s="1219">
        <f t="shared" si="220"/>
        <v>162858.15437086849</v>
      </c>
      <c r="AC153" s="1219">
        <f t="shared" si="220"/>
        <v>15945.487877468182</v>
      </c>
      <c r="AD153" s="1219">
        <f t="shared" si="220"/>
        <v>1863.7938715830769</v>
      </c>
      <c r="AE153" s="1219">
        <f t="shared" si="220"/>
        <v>0</v>
      </c>
      <c r="AF153" s="1219">
        <f t="shared" si="220"/>
        <v>0</v>
      </c>
      <c r="AG153" s="1219">
        <f t="shared" si="220"/>
        <v>0</v>
      </c>
      <c r="AH153" s="1219">
        <f t="shared" si="220"/>
        <v>10068.866043604976</v>
      </c>
      <c r="AI153" s="1219">
        <f t="shared" ref="AI153:BQ153" si="221">AI129+AI151</f>
        <v>1353.495764454703</v>
      </c>
      <c r="AJ153" s="1219">
        <f t="shared" si="221"/>
        <v>1086.5563220205811</v>
      </c>
      <c r="AK153" s="1219">
        <f t="shared" si="221"/>
        <v>0</v>
      </c>
      <c r="AL153" s="1219">
        <f t="shared" si="221"/>
        <v>0</v>
      </c>
      <c r="AM153" s="1219">
        <f t="shared" si="221"/>
        <v>0</v>
      </c>
      <c r="AN153" s="1219">
        <f t="shared" si="221"/>
        <v>0</v>
      </c>
      <c r="AO153" s="1219">
        <f t="shared" si="221"/>
        <v>0</v>
      </c>
      <c r="AP153" s="1219">
        <f t="shared" si="221"/>
        <v>0</v>
      </c>
      <c r="AQ153" s="1219">
        <f t="shared" si="221"/>
        <v>0</v>
      </c>
      <c r="AR153" s="1219">
        <f t="shared" si="221"/>
        <v>0</v>
      </c>
      <c r="AS153" s="1219">
        <f t="shared" si="221"/>
        <v>0</v>
      </c>
      <c r="AT153" s="1219">
        <f t="shared" si="221"/>
        <v>0</v>
      </c>
      <c r="AU153" s="1219">
        <f t="shared" si="221"/>
        <v>0</v>
      </c>
      <c r="AV153" s="1219">
        <f t="shared" si="221"/>
        <v>193176.35424999997</v>
      </c>
      <c r="AW153" s="1219">
        <f t="shared" si="221"/>
        <v>4507.4559334074538</v>
      </c>
      <c r="AX153" s="1219">
        <f t="shared" si="221"/>
        <v>1036.8872261654078</v>
      </c>
      <c r="AY153" s="1219">
        <f t="shared" si="221"/>
        <v>1612.4380139149418</v>
      </c>
      <c r="AZ153" s="1219">
        <f t="shared" si="221"/>
        <v>0</v>
      </c>
      <c r="BA153" s="1219">
        <f t="shared" si="221"/>
        <v>0</v>
      </c>
      <c r="BB153" s="1219">
        <f t="shared" si="221"/>
        <v>0</v>
      </c>
      <c r="BC153" s="1219">
        <f t="shared" si="221"/>
        <v>105.62058184794066</v>
      </c>
      <c r="BD153" s="1219">
        <f t="shared" si="221"/>
        <v>12.746734814019813</v>
      </c>
      <c r="BE153" s="1219">
        <f t="shared" si="221"/>
        <v>10.701509850235265</v>
      </c>
      <c r="BF153" s="1219">
        <f t="shared" si="221"/>
        <v>0</v>
      </c>
      <c r="BG153" s="1219">
        <f t="shared" si="221"/>
        <v>0</v>
      </c>
      <c r="BH153" s="1219">
        <f t="shared" si="221"/>
        <v>0</v>
      </c>
      <c r="BI153" s="1219">
        <f t="shared" si="221"/>
        <v>0</v>
      </c>
      <c r="BJ153" s="1219">
        <f t="shared" si="221"/>
        <v>0</v>
      </c>
      <c r="BK153" s="1219">
        <f t="shared" si="221"/>
        <v>0</v>
      </c>
      <c r="BL153" s="1219">
        <f t="shared" si="221"/>
        <v>0</v>
      </c>
      <c r="BM153" s="1219">
        <f t="shared" si="221"/>
        <v>0</v>
      </c>
      <c r="BN153" s="1219">
        <f t="shared" si="221"/>
        <v>0</v>
      </c>
      <c r="BO153" s="1219">
        <f t="shared" si="221"/>
        <v>0</v>
      </c>
      <c r="BP153" s="1219">
        <f t="shared" si="221"/>
        <v>0</v>
      </c>
      <c r="BQ153" s="1219">
        <f t="shared" si="221"/>
        <v>7285.8499999999985</v>
      </c>
    </row>
    <row r="154" spans="1:69" s="1206" customFormat="1" ht="13.5" thickTop="1" x14ac:dyDescent="0.2">
      <c r="B154" s="408"/>
      <c r="C154" s="1215"/>
      <c r="D154" s="1205"/>
      <c r="E154" s="1205"/>
      <c r="F154" s="1205"/>
      <c r="AV154" s="1216"/>
      <c r="BQ154" s="1216"/>
    </row>
    <row r="155" spans="1:69" s="1206" customFormat="1" ht="15.75" x14ac:dyDescent="0.2">
      <c r="A155" s="1487" t="s">
        <v>346</v>
      </c>
      <c r="B155" s="652"/>
      <c r="C155" s="1204"/>
      <c r="AV155" s="1216"/>
    </row>
    <row r="156" spans="1:69" s="1143" customFormat="1" ht="25.5" x14ac:dyDescent="0.2">
      <c r="C156" s="1144"/>
      <c r="D156" s="1145"/>
      <c r="E156" s="1146"/>
      <c r="F156" s="1147"/>
      <c r="G156" s="1148" t="s">
        <v>1130</v>
      </c>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9"/>
      <c r="AB156" s="1148" t="s">
        <v>1131</v>
      </c>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9"/>
      <c r="AW156" s="1150" t="s">
        <v>1132</v>
      </c>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9"/>
    </row>
    <row r="157" spans="1:69" s="1227" customFormat="1" ht="12.75" x14ac:dyDescent="0.2">
      <c r="A157" s="1151"/>
      <c r="B157" s="1151"/>
      <c r="C157" s="1220"/>
      <c r="D157" s="1221"/>
      <c r="E157" s="1222"/>
      <c r="F157" s="1223"/>
      <c r="G157" s="1224">
        <v>1</v>
      </c>
      <c r="H157" s="1224">
        <v>2</v>
      </c>
      <c r="I157" s="1224">
        <v>3</v>
      </c>
      <c r="J157" s="1224">
        <v>4</v>
      </c>
      <c r="K157" s="1224">
        <v>5</v>
      </c>
      <c r="L157" s="1224">
        <v>6</v>
      </c>
      <c r="M157" s="1224">
        <v>7</v>
      </c>
      <c r="N157" s="1224">
        <v>8</v>
      </c>
      <c r="O157" s="1224">
        <v>9</v>
      </c>
      <c r="P157" s="1224">
        <v>10</v>
      </c>
      <c r="Q157" s="1224">
        <v>11</v>
      </c>
      <c r="R157" s="1224">
        <v>12</v>
      </c>
      <c r="S157" s="1224">
        <v>13</v>
      </c>
      <c r="T157" s="1224">
        <v>14</v>
      </c>
      <c r="U157" s="1224">
        <v>15</v>
      </c>
      <c r="V157" s="1224">
        <v>16</v>
      </c>
      <c r="W157" s="1224">
        <v>17</v>
      </c>
      <c r="X157" s="1224">
        <v>18</v>
      </c>
      <c r="Y157" s="1224">
        <v>19</v>
      </c>
      <c r="Z157" s="1224">
        <v>20</v>
      </c>
      <c r="AA157" s="1225" t="s">
        <v>707</v>
      </c>
      <c r="AB157" s="1224">
        <v>1</v>
      </c>
      <c r="AC157" s="1224">
        <v>2</v>
      </c>
      <c r="AD157" s="1224">
        <v>3</v>
      </c>
      <c r="AE157" s="1224">
        <v>4</v>
      </c>
      <c r="AF157" s="1224">
        <v>5</v>
      </c>
      <c r="AG157" s="1224">
        <v>6</v>
      </c>
      <c r="AH157" s="1224">
        <v>7</v>
      </c>
      <c r="AI157" s="1224">
        <v>8</v>
      </c>
      <c r="AJ157" s="1224">
        <v>9</v>
      </c>
      <c r="AK157" s="1224">
        <v>10</v>
      </c>
      <c r="AL157" s="1224">
        <v>11</v>
      </c>
      <c r="AM157" s="1224">
        <v>12</v>
      </c>
      <c r="AN157" s="1224">
        <v>13</v>
      </c>
      <c r="AO157" s="1224">
        <v>14</v>
      </c>
      <c r="AP157" s="1224">
        <v>15</v>
      </c>
      <c r="AQ157" s="1224">
        <v>16</v>
      </c>
      <c r="AR157" s="1224">
        <v>17</v>
      </c>
      <c r="AS157" s="1224">
        <v>18</v>
      </c>
      <c r="AT157" s="1224">
        <v>19</v>
      </c>
      <c r="AU157" s="1224">
        <v>20</v>
      </c>
      <c r="AV157" s="1225" t="s">
        <v>707</v>
      </c>
      <c r="AW157" s="1226">
        <v>1</v>
      </c>
      <c r="AX157" s="1224">
        <v>2</v>
      </c>
      <c r="AY157" s="1224">
        <v>3</v>
      </c>
      <c r="AZ157" s="1224">
        <v>4</v>
      </c>
      <c r="BA157" s="1224">
        <v>5</v>
      </c>
      <c r="BB157" s="1224">
        <v>6</v>
      </c>
      <c r="BC157" s="1224">
        <v>7</v>
      </c>
      <c r="BD157" s="1224">
        <v>8</v>
      </c>
      <c r="BE157" s="1224">
        <v>9</v>
      </c>
      <c r="BF157" s="1224">
        <v>10</v>
      </c>
      <c r="BG157" s="1224">
        <v>11</v>
      </c>
      <c r="BH157" s="1224">
        <v>12</v>
      </c>
      <c r="BI157" s="1224">
        <v>13</v>
      </c>
      <c r="BJ157" s="1224">
        <v>14</v>
      </c>
      <c r="BK157" s="1224">
        <v>15</v>
      </c>
      <c r="BL157" s="1224">
        <v>16</v>
      </c>
      <c r="BM157" s="1224">
        <v>17</v>
      </c>
      <c r="BN157" s="1224">
        <v>18</v>
      </c>
      <c r="BO157" s="1224">
        <v>19</v>
      </c>
      <c r="BP157" s="1224">
        <v>20</v>
      </c>
      <c r="BQ157" s="1225" t="s">
        <v>707</v>
      </c>
    </row>
    <row r="158" spans="1:69" s="397" customFormat="1" ht="38.25" x14ac:dyDescent="0.2">
      <c r="A158" s="74" t="s">
        <v>1180</v>
      </c>
      <c r="B158" s="74" t="s">
        <v>637</v>
      </c>
      <c r="C158" s="1201" t="s">
        <v>783</v>
      </c>
      <c r="D158" s="1160" t="s">
        <v>308</v>
      </c>
      <c r="E158" s="1161" t="s">
        <v>309</v>
      </c>
      <c r="F158" s="1162" t="s">
        <v>763</v>
      </c>
      <c r="G158" s="784" t="str">
        <f>IF('I2 LDC class'!$D$20="",'I2 LDC class'!$C$20,'I2 LDC class'!$D$20)</f>
        <v>Residential</v>
      </c>
      <c r="H158" s="784" t="str">
        <f>IF('I2 LDC class'!$D$21="",'I2 LDC class'!$C$21,'I2 LDC class'!$D$21)</f>
        <v>GS &lt;50</v>
      </c>
      <c r="I158" s="784" t="str">
        <f>IF('I2 LDC class'!$D$22="",'I2 LDC class'!$C$22,'I2 LDC class'!$D$22)</f>
        <v>GS&gt;50-Regular</v>
      </c>
      <c r="J158" s="784" t="str">
        <f>IF('I2 LDC class'!$D$23="",'I2 LDC class'!$C$23,'I2 LDC class'!$D$23)</f>
        <v>GS&gt; 50-TOU</v>
      </c>
      <c r="K158" s="784" t="str">
        <f>IF('I2 LDC class'!$D$24="",'I2 LDC class'!$C$24,'I2 LDC class'!$D$24)</f>
        <v>GS &gt;50-Intermediate</v>
      </c>
      <c r="L158" s="784" t="str">
        <f>IF('I2 LDC class'!$D$25="",'I2 LDC class'!$C$25,'I2 LDC class'!$D$25)</f>
        <v>Large Use &gt;5MW</v>
      </c>
      <c r="M158" s="784" t="str">
        <f>IF('I2 LDC class'!$D$26="",'I2 LDC class'!$C$26,'I2 LDC class'!$D$26)</f>
        <v>Street Light</v>
      </c>
      <c r="N158" s="784" t="str">
        <f>IF('I2 LDC class'!$D$27="",'I2 LDC class'!$C$27,'I2 LDC class'!$D$27)</f>
        <v>Sentinel</v>
      </c>
      <c r="O158" s="784" t="str">
        <f>IF('I2 LDC class'!$D$28="",'I2 LDC class'!$C$28,'I2 LDC class'!$D$28)</f>
        <v>Unmetered Scattered Load</v>
      </c>
      <c r="P158" s="784" t="str">
        <f>IF('I2 LDC class'!$D$29="",'I2 LDC class'!$C$29,'I2 LDC class'!$D$29)</f>
        <v>Embedded Distributor</v>
      </c>
      <c r="Q158" s="784" t="str">
        <f>IF('I2 LDC class'!$D$30="",'I2 LDC class'!$C$30,'I2 LDC class'!$D$30)</f>
        <v>Back-up/Standby Power</v>
      </c>
      <c r="R158" s="784" t="str">
        <f>IF('I2 LDC class'!$D$31="",'I2 LDC class'!$C$31,'I2 LDC class'!$D$31)</f>
        <v>Rate Class 1</v>
      </c>
      <c r="S158" s="784" t="str">
        <f>IF('I2 LDC class'!$D$32="",'I2 LDC class'!$C$32,'I2 LDC class'!$D$32)</f>
        <v>Rate class 2</v>
      </c>
      <c r="T158" s="784" t="str">
        <f>IF('I2 LDC class'!$D$33="",'I2 LDC class'!$C$33,'I2 LDC class'!$D$33)</f>
        <v>Rate class 3</v>
      </c>
      <c r="U158" s="784" t="str">
        <f>IF('I2 LDC class'!$D$34="",'I2 LDC class'!$C$34,'I2 LDC class'!$D$34)</f>
        <v>Rate class 4</v>
      </c>
      <c r="V158" s="784" t="str">
        <f>IF('I2 LDC class'!$D$35="",'I2 LDC class'!$C$35,'I2 LDC class'!$D$35)</f>
        <v>Rate class 5</v>
      </c>
      <c r="W158" s="784" t="str">
        <f>IF('I2 LDC class'!$D$36="",'I2 LDC class'!$C$36,'I2 LDC class'!$D$36)</f>
        <v>Rate class 6</v>
      </c>
      <c r="X158" s="784" t="str">
        <f>IF('I2 LDC class'!$D$37="",'I2 LDC class'!$C$37,'I2 LDC class'!$D$37)</f>
        <v>Rate class 7</v>
      </c>
      <c r="Y158" s="784" t="str">
        <f>IF('I2 LDC class'!$D$38="",'I2 LDC class'!$C$38,'I2 LDC class'!$D$38)</f>
        <v>Rate class 8</v>
      </c>
      <c r="Z158" s="784" t="str">
        <f>IF('I2 LDC class'!$D$39="",'I2 LDC class'!$C$39,'I2 LDC class'!$D$39)</f>
        <v>Rate class 9</v>
      </c>
      <c r="AA158" s="1164" t="s">
        <v>707</v>
      </c>
      <c r="AB158" s="784" t="str">
        <f>IF('I2 LDC class'!$D$20="",'I2 LDC class'!$C$20,'I2 LDC class'!$D$20)</f>
        <v>Residential</v>
      </c>
      <c r="AC158" s="784" t="str">
        <f>IF('I2 LDC class'!$D$21="",'I2 LDC class'!$C$21,'I2 LDC class'!$D$21)</f>
        <v>GS &lt;50</v>
      </c>
      <c r="AD158" s="784" t="str">
        <f>IF('I2 LDC class'!$D$22="",'I2 LDC class'!$C$22,'I2 LDC class'!$D$22)</f>
        <v>GS&gt;50-Regular</v>
      </c>
      <c r="AE158" s="784" t="str">
        <f>IF('I2 LDC class'!$D$23="",'I2 LDC class'!$C$23,'I2 LDC class'!$D$23)</f>
        <v>GS&gt; 50-TOU</v>
      </c>
      <c r="AF158" s="784" t="str">
        <f>IF('I2 LDC class'!$D$24="",'I2 LDC class'!$C$24,'I2 LDC class'!$D$24)</f>
        <v>GS &gt;50-Intermediate</v>
      </c>
      <c r="AG158" s="784" t="str">
        <f>IF('I2 LDC class'!$D$25="",'I2 LDC class'!$C$25,'I2 LDC class'!$D$25)</f>
        <v>Large Use &gt;5MW</v>
      </c>
      <c r="AH158" s="784" t="str">
        <f>IF('I2 LDC class'!$D$26="",'I2 LDC class'!$C$26,'I2 LDC class'!$D$26)</f>
        <v>Street Light</v>
      </c>
      <c r="AI158" s="784" t="str">
        <f>IF('I2 LDC class'!$D$27="",'I2 LDC class'!$C$27,'I2 LDC class'!$D$27)</f>
        <v>Sentinel</v>
      </c>
      <c r="AJ158" s="784" t="str">
        <f>IF('I2 LDC class'!$D$28="",'I2 LDC class'!$C$28,'I2 LDC class'!$D$28)</f>
        <v>Unmetered Scattered Load</v>
      </c>
      <c r="AK158" s="784" t="str">
        <f>IF('I2 LDC class'!$D$29="",'I2 LDC class'!$C$29,'I2 LDC class'!$D$29)</f>
        <v>Embedded Distributor</v>
      </c>
      <c r="AL158" s="784" t="str">
        <f>IF('I2 LDC class'!$D$30="",'I2 LDC class'!$C$30,'I2 LDC class'!$D$30)</f>
        <v>Back-up/Standby Power</v>
      </c>
      <c r="AM158" s="784" t="str">
        <f>IF('I2 LDC class'!$D$31="",'I2 LDC class'!$C$31,'I2 LDC class'!$D$31)</f>
        <v>Rate Class 1</v>
      </c>
      <c r="AN158" s="784" t="str">
        <f>IF('I2 LDC class'!$D$32="",'I2 LDC class'!$C$32,'I2 LDC class'!$D$32)</f>
        <v>Rate class 2</v>
      </c>
      <c r="AO158" s="784" t="str">
        <f>IF('I2 LDC class'!$D$33="",'I2 LDC class'!$C$33,'I2 LDC class'!$D$33)</f>
        <v>Rate class 3</v>
      </c>
      <c r="AP158" s="784" t="str">
        <f>IF('I2 LDC class'!$D$34="",'I2 LDC class'!$C$34,'I2 LDC class'!$D$34)</f>
        <v>Rate class 4</v>
      </c>
      <c r="AQ158" s="784" t="str">
        <f>IF('I2 LDC class'!$D$35="",'I2 LDC class'!$C$35,'I2 LDC class'!$D$35)</f>
        <v>Rate class 5</v>
      </c>
      <c r="AR158" s="784" t="str">
        <f>IF('I2 LDC class'!$D$36="",'I2 LDC class'!$C$36,'I2 LDC class'!$D$36)</f>
        <v>Rate class 6</v>
      </c>
      <c r="AS158" s="784" t="str">
        <f>IF('I2 LDC class'!$D$37="",'I2 LDC class'!$C$37,'I2 LDC class'!$D$37)</f>
        <v>Rate class 7</v>
      </c>
      <c r="AT158" s="784" t="str">
        <f>IF('I2 LDC class'!$D$38="",'I2 LDC class'!$C$38,'I2 LDC class'!$D$38)</f>
        <v>Rate class 8</v>
      </c>
      <c r="AU158" s="784" t="str">
        <f>IF('I2 LDC class'!$D$39="",'I2 LDC class'!$C$39,'I2 LDC class'!$D$39)</f>
        <v>Rate class 9</v>
      </c>
      <c r="AV158" s="1164" t="s">
        <v>707</v>
      </c>
      <c r="AW158" s="784" t="str">
        <f>IF('I2 LDC class'!$D$20="",'I2 LDC class'!$C$20,'I2 LDC class'!$D$20)</f>
        <v>Residential</v>
      </c>
      <c r="AX158" s="784" t="str">
        <f>IF('I2 LDC class'!$D$21="",'I2 LDC class'!$C$21,'I2 LDC class'!$D$21)</f>
        <v>GS &lt;50</v>
      </c>
      <c r="AY158" s="784" t="str">
        <f>IF('I2 LDC class'!$D$22="",'I2 LDC class'!$C$22,'I2 LDC class'!$D$22)</f>
        <v>GS&gt;50-Regular</v>
      </c>
      <c r="AZ158" s="784" t="str">
        <f>IF('I2 LDC class'!$D$23="",'I2 LDC class'!$C$23,'I2 LDC class'!$D$23)</f>
        <v>GS&gt; 50-TOU</v>
      </c>
      <c r="BA158" s="784" t="str">
        <f>IF('I2 LDC class'!$D$24="",'I2 LDC class'!$C$24,'I2 LDC class'!$D$24)</f>
        <v>GS &gt;50-Intermediate</v>
      </c>
      <c r="BB158" s="784" t="str">
        <f>IF('I2 LDC class'!$D$25="",'I2 LDC class'!$C$25,'I2 LDC class'!$D$25)</f>
        <v>Large Use &gt;5MW</v>
      </c>
      <c r="BC158" s="784" t="str">
        <f>IF('I2 LDC class'!$D$26="",'I2 LDC class'!$C$26,'I2 LDC class'!$D$26)</f>
        <v>Street Light</v>
      </c>
      <c r="BD158" s="784" t="str">
        <f>IF('I2 LDC class'!$D$27="",'I2 LDC class'!$C$27,'I2 LDC class'!$D$27)</f>
        <v>Sentinel</v>
      </c>
      <c r="BE158" s="784" t="str">
        <f>IF('I2 LDC class'!$D$28="",'I2 LDC class'!$C$28,'I2 LDC class'!$D$28)</f>
        <v>Unmetered Scattered Load</v>
      </c>
      <c r="BF158" s="784" t="str">
        <f>IF('I2 LDC class'!$D$29="",'I2 LDC class'!$C$29,'I2 LDC class'!$D$29)</f>
        <v>Embedded Distributor</v>
      </c>
      <c r="BG158" s="784" t="str">
        <f>IF('I2 LDC class'!$D$30="",'I2 LDC class'!$C$30,'I2 LDC class'!$D$30)</f>
        <v>Back-up/Standby Power</v>
      </c>
      <c r="BH158" s="784" t="str">
        <f>IF('I2 LDC class'!$D$31="",'I2 LDC class'!$C$31,'I2 LDC class'!$D$31)</f>
        <v>Rate Class 1</v>
      </c>
      <c r="BI158" s="784" t="str">
        <f>IF('I2 LDC class'!$D$32="",'I2 LDC class'!$C$32,'I2 LDC class'!$D$32)</f>
        <v>Rate class 2</v>
      </c>
      <c r="BJ158" s="784" t="str">
        <f>IF('I2 LDC class'!$D$33="",'I2 LDC class'!$C$33,'I2 LDC class'!$D$33)</f>
        <v>Rate class 3</v>
      </c>
      <c r="BK158" s="784" t="str">
        <f>IF('I2 LDC class'!$D$34="",'I2 LDC class'!$C$34,'I2 LDC class'!$D$34)</f>
        <v>Rate class 4</v>
      </c>
      <c r="BL158" s="784" t="str">
        <f>IF('I2 LDC class'!$D$35="",'I2 LDC class'!$C$35,'I2 LDC class'!$D$35)</f>
        <v>Rate class 5</v>
      </c>
      <c r="BM158" s="784" t="str">
        <f>IF('I2 LDC class'!$D$36="",'I2 LDC class'!$C$36,'I2 LDC class'!$D$36)</f>
        <v>Rate class 6</v>
      </c>
      <c r="BN158" s="784" t="str">
        <f>IF('I2 LDC class'!$D$37="",'I2 LDC class'!$C$37,'I2 LDC class'!$D$37)</f>
        <v>Rate class 7</v>
      </c>
      <c r="BO158" s="784" t="str">
        <f>IF('I2 LDC class'!$D$38="",'I2 LDC class'!$C$38,'I2 LDC class'!$D$38)</f>
        <v>Rate class 8</v>
      </c>
      <c r="BP158" s="784" t="str">
        <f>IF('I2 LDC class'!$D$39="",'I2 LDC class'!$C$39,'I2 LDC class'!$D$39)</f>
        <v>Rate class 9</v>
      </c>
      <c r="BQ158" s="1164" t="s">
        <v>707</v>
      </c>
    </row>
    <row r="159" spans="1:69" s="1206" customFormat="1" ht="12.75" x14ac:dyDescent="0.2">
      <c r="A159" s="198">
        <v>1565</v>
      </c>
      <c r="B159" s="198" t="s">
        <v>649</v>
      </c>
      <c r="C159" s="1204">
        <f>'I4 BO ASSETS'!I17</f>
        <v>0</v>
      </c>
      <c r="D159" s="1205">
        <f t="shared" ref="D159:E178" si="222">$C159*D592</f>
        <v>0</v>
      </c>
      <c r="E159" s="1205">
        <f t="shared" si="222"/>
        <v>0</v>
      </c>
      <c r="F159" s="1205">
        <f>D159+E159</f>
        <v>0</v>
      </c>
      <c r="G159" s="1205">
        <f t="shared" ref="G159:Z159" si="223">$D159*G592</f>
        <v>0</v>
      </c>
      <c r="H159" s="1205">
        <f t="shared" si="223"/>
        <v>0</v>
      </c>
      <c r="I159" s="1205">
        <f t="shared" si="223"/>
        <v>0</v>
      </c>
      <c r="J159" s="1205">
        <f t="shared" si="223"/>
        <v>0</v>
      </c>
      <c r="K159" s="1205">
        <f t="shared" si="223"/>
        <v>0</v>
      </c>
      <c r="L159" s="1205">
        <f t="shared" si="223"/>
        <v>0</v>
      </c>
      <c r="M159" s="1205">
        <f t="shared" si="223"/>
        <v>0</v>
      </c>
      <c r="N159" s="1205">
        <f t="shared" si="223"/>
        <v>0</v>
      </c>
      <c r="O159" s="1205">
        <f t="shared" si="223"/>
        <v>0</v>
      </c>
      <c r="P159" s="1205">
        <f t="shared" si="223"/>
        <v>0</v>
      </c>
      <c r="Q159" s="1205">
        <f t="shared" si="223"/>
        <v>0</v>
      </c>
      <c r="R159" s="1205">
        <f t="shared" si="223"/>
        <v>0</v>
      </c>
      <c r="S159" s="1205">
        <f t="shared" si="223"/>
        <v>0</v>
      </c>
      <c r="T159" s="1205">
        <f t="shared" si="223"/>
        <v>0</v>
      </c>
      <c r="U159" s="1205">
        <f t="shared" si="223"/>
        <v>0</v>
      </c>
      <c r="V159" s="1205">
        <f t="shared" si="223"/>
        <v>0</v>
      </c>
      <c r="W159" s="1205">
        <f t="shared" si="223"/>
        <v>0</v>
      </c>
      <c r="X159" s="1205">
        <f t="shared" si="223"/>
        <v>0</v>
      </c>
      <c r="Y159" s="1205">
        <f t="shared" si="223"/>
        <v>0</v>
      </c>
      <c r="Z159" s="1205">
        <f t="shared" si="223"/>
        <v>0</v>
      </c>
      <c r="AA159" s="1205">
        <f>SUM(G159:Z159)</f>
        <v>0</v>
      </c>
      <c r="AB159" s="1205">
        <f t="shared" ref="AB159:AU159" si="224">$E159*AB592</f>
        <v>0</v>
      </c>
      <c r="AC159" s="1205">
        <f t="shared" si="224"/>
        <v>0</v>
      </c>
      <c r="AD159" s="1205">
        <f t="shared" si="224"/>
        <v>0</v>
      </c>
      <c r="AE159" s="1205">
        <f t="shared" si="224"/>
        <v>0</v>
      </c>
      <c r="AF159" s="1205">
        <f t="shared" si="224"/>
        <v>0</v>
      </c>
      <c r="AG159" s="1205">
        <f t="shared" si="224"/>
        <v>0</v>
      </c>
      <c r="AH159" s="1205">
        <f t="shared" si="224"/>
        <v>0</v>
      </c>
      <c r="AI159" s="1205">
        <f t="shared" si="224"/>
        <v>0</v>
      </c>
      <c r="AJ159" s="1205">
        <f t="shared" si="224"/>
        <v>0</v>
      </c>
      <c r="AK159" s="1205">
        <f t="shared" si="224"/>
        <v>0</v>
      </c>
      <c r="AL159" s="1205">
        <f t="shared" si="224"/>
        <v>0</v>
      </c>
      <c r="AM159" s="1205">
        <f t="shared" si="224"/>
        <v>0</v>
      </c>
      <c r="AN159" s="1205">
        <f t="shared" si="224"/>
        <v>0</v>
      </c>
      <c r="AO159" s="1205">
        <f t="shared" si="224"/>
        <v>0</v>
      </c>
      <c r="AP159" s="1205">
        <f t="shared" si="224"/>
        <v>0</v>
      </c>
      <c r="AQ159" s="1205">
        <f t="shared" si="224"/>
        <v>0</v>
      </c>
      <c r="AR159" s="1205">
        <f t="shared" si="224"/>
        <v>0</v>
      </c>
      <c r="AS159" s="1205">
        <f t="shared" si="224"/>
        <v>0</v>
      </c>
      <c r="AT159" s="1205">
        <f t="shared" si="224"/>
        <v>0</v>
      </c>
      <c r="AU159" s="1205">
        <f t="shared" si="224"/>
        <v>0</v>
      </c>
      <c r="AV159" s="1205">
        <f>SUM(AB159:AU159)</f>
        <v>0</v>
      </c>
      <c r="AW159" s="1205"/>
      <c r="AX159" s="1205"/>
      <c r="AY159" s="1205"/>
      <c r="AZ159" s="1205"/>
      <c r="BA159" s="1205"/>
      <c r="BB159" s="1205"/>
      <c r="BC159" s="1205"/>
      <c r="BD159" s="1205"/>
      <c r="BE159" s="1205"/>
      <c r="BF159" s="1205"/>
      <c r="BG159" s="1205"/>
      <c r="BH159" s="1205"/>
      <c r="BI159" s="1205"/>
      <c r="BJ159" s="1205"/>
      <c r="BK159" s="1205"/>
      <c r="BL159" s="1205"/>
      <c r="BM159" s="1205"/>
      <c r="BN159" s="1205"/>
      <c r="BO159" s="1205"/>
      <c r="BP159" s="1205"/>
      <c r="BQ159" s="1205"/>
    </row>
    <row r="160" spans="1:69" s="1206" customFormat="1" ht="12.75" x14ac:dyDescent="0.2">
      <c r="A160" s="1165">
        <v>1805</v>
      </c>
      <c r="B160" s="198" t="s">
        <v>282</v>
      </c>
      <c r="C160" s="1204">
        <f>'I4 BO ASSETS'!I18</f>
        <v>0</v>
      </c>
      <c r="D160" s="1205">
        <f t="shared" si="222"/>
        <v>0</v>
      </c>
      <c r="E160" s="1205">
        <f t="shared" si="222"/>
        <v>0</v>
      </c>
      <c r="F160" s="1205">
        <f t="shared" ref="F160:F198" si="225">D160+E160</f>
        <v>0</v>
      </c>
      <c r="G160" s="1205">
        <f t="shared" ref="G160:Z160" si="226">$D160*G593</f>
        <v>0</v>
      </c>
      <c r="H160" s="1205">
        <f t="shared" si="226"/>
        <v>0</v>
      </c>
      <c r="I160" s="1205">
        <f t="shared" si="226"/>
        <v>0</v>
      </c>
      <c r="J160" s="1205">
        <f t="shared" si="226"/>
        <v>0</v>
      </c>
      <c r="K160" s="1205">
        <f t="shared" si="226"/>
        <v>0</v>
      </c>
      <c r="L160" s="1205">
        <f t="shared" si="226"/>
        <v>0</v>
      </c>
      <c r="M160" s="1205">
        <f t="shared" si="226"/>
        <v>0</v>
      </c>
      <c r="N160" s="1205">
        <f t="shared" si="226"/>
        <v>0</v>
      </c>
      <c r="O160" s="1205">
        <f t="shared" si="226"/>
        <v>0</v>
      </c>
      <c r="P160" s="1205">
        <f t="shared" si="226"/>
        <v>0</v>
      </c>
      <c r="Q160" s="1205">
        <f t="shared" si="226"/>
        <v>0</v>
      </c>
      <c r="R160" s="1205">
        <f t="shared" si="226"/>
        <v>0</v>
      </c>
      <c r="S160" s="1205">
        <f t="shared" si="226"/>
        <v>0</v>
      </c>
      <c r="T160" s="1205">
        <f t="shared" si="226"/>
        <v>0</v>
      </c>
      <c r="U160" s="1205">
        <f t="shared" si="226"/>
        <v>0</v>
      </c>
      <c r="V160" s="1205">
        <f t="shared" si="226"/>
        <v>0</v>
      </c>
      <c r="W160" s="1205">
        <f t="shared" si="226"/>
        <v>0</v>
      </c>
      <c r="X160" s="1205">
        <f t="shared" si="226"/>
        <v>0</v>
      </c>
      <c r="Y160" s="1205">
        <f t="shared" si="226"/>
        <v>0</v>
      </c>
      <c r="Z160" s="1205">
        <f t="shared" si="226"/>
        <v>0</v>
      </c>
      <c r="AA160" s="1205">
        <f t="shared" ref="AA160:AA198" si="227">SUM(G160:Z160)</f>
        <v>0</v>
      </c>
      <c r="AB160" s="1205">
        <f t="shared" ref="AB160:AU160" si="228">$E160*AB593</f>
        <v>0</v>
      </c>
      <c r="AC160" s="1205">
        <f t="shared" si="228"/>
        <v>0</v>
      </c>
      <c r="AD160" s="1205">
        <f t="shared" si="228"/>
        <v>0</v>
      </c>
      <c r="AE160" s="1205">
        <f t="shared" si="228"/>
        <v>0</v>
      </c>
      <c r="AF160" s="1205">
        <f t="shared" si="228"/>
        <v>0</v>
      </c>
      <c r="AG160" s="1205">
        <f t="shared" si="228"/>
        <v>0</v>
      </c>
      <c r="AH160" s="1205">
        <f t="shared" si="228"/>
        <v>0</v>
      </c>
      <c r="AI160" s="1205">
        <f t="shared" si="228"/>
        <v>0</v>
      </c>
      <c r="AJ160" s="1205">
        <f t="shared" si="228"/>
        <v>0</v>
      </c>
      <c r="AK160" s="1205">
        <f t="shared" si="228"/>
        <v>0</v>
      </c>
      <c r="AL160" s="1205">
        <f t="shared" si="228"/>
        <v>0</v>
      </c>
      <c r="AM160" s="1205">
        <f t="shared" si="228"/>
        <v>0</v>
      </c>
      <c r="AN160" s="1205">
        <f t="shared" si="228"/>
        <v>0</v>
      </c>
      <c r="AO160" s="1205">
        <f t="shared" si="228"/>
        <v>0</v>
      </c>
      <c r="AP160" s="1205">
        <f t="shared" si="228"/>
        <v>0</v>
      </c>
      <c r="AQ160" s="1205">
        <f t="shared" si="228"/>
        <v>0</v>
      </c>
      <c r="AR160" s="1205">
        <f t="shared" si="228"/>
        <v>0</v>
      </c>
      <c r="AS160" s="1205">
        <f t="shared" si="228"/>
        <v>0</v>
      </c>
      <c r="AT160" s="1205">
        <f t="shared" si="228"/>
        <v>0</v>
      </c>
      <c r="AU160" s="1205">
        <f t="shared" si="228"/>
        <v>0</v>
      </c>
      <c r="AV160" s="1205">
        <f t="shared" ref="AV160:AV198" si="229">SUM(AB160:AU160)</f>
        <v>0</v>
      </c>
      <c r="AW160" s="1205"/>
      <c r="AX160" s="1205"/>
      <c r="AY160" s="1205"/>
      <c r="AZ160" s="1205"/>
      <c r="BA160" s="1205"/>
      <c r="BB160" s="1205"/>
      <c r="BC160" s="1205"/>
      <c r="BD160" s="1205"/>
      <c r="BE160" s="1205"/>
      <c r="BF160" s="1205"/>
      <c r="BG160" s="1205"/>
      <c r="BH160" s="1205"/>
      <c r="BI160" s="1205"/>
      <c r="BJ160" s="1205"/>
      <c r="BK160" s="1205"/>
      <c r="BL160" s="1205"/>
      <c r="BM160" s="1205"/>
      <c r="BN160" s="1205"/>
      <c r="BO160" s="1205"/>
      <c r="BP160" s="1205"/>
      <c r="BQ160" s="1205"/>
    </row>
    <row r="161" spans="1:69" s="1206" customFormat="1" ht="12.75" x14ac:dyDescent="0.2">
      <c r="A161" s="1165" t="s">
        <v>815</v>
      </c>
      <c r="B161" s="198" t="s">
        <v>340</v>
      </c>
      <c r="C161" s="1204">
        <f>'I4 BO ASSETS'!I19</f>
        <v>0</v>
      </c>
      <c r="D161" s="1205">
        <f t="shared" si="222"/>
        <v>0</v>
      </c>
      <c r="E161" s="1205">
        <f t="shared" si="222"/>
        <v>0</v>
      </c>
      <c r="F161" s="1205">
        <f t="shared" si="225"/>
        <v>0</v>
      </c>
      <c r="G161" s="1205">
        <f t="shared" ref="G161:Z161" si="230">$D161*G594</f>
        <v>0</v>
      </c>
      <c r="H161" s="1205">
        <f t="shared" si="230"/>
        <v>0</v>
      </c>
      <c r="I161" s="1205">
        <f t="shared" si="230"/>
        <v>0</v>
      </c>
      <c r="J161" s="1205">
        <f t="shared" si="230"/>
        <v>0</v>
      </c>
      <c r="K161" s="1205">
        <f t="shared" si="230"/>
        <v>0</v>
      </c>
      <c r="L161" s="1205">
        <f t="shared" si="230"/>
        <v>0</v>
      </c>
      <c r="M161" s="1205">
        <f t="shared" si="230"/>
        <v>0</v>
      </c>
      <c r="N161" s="1205">
        <f t="shared" si="230"/>
        <v>0</v>
      </c>
      <c r="O161" s="1205">
        <f t="shared" si="230"/>
        <v>0</v>
      </c>
      <c r="P161" s="1205">
        <f t="shared" si="230"/>
        <v>0</v>
      </c>
      <c r="Q161" s="1205">
        <f t="shared" si="230"/>
        <v>0</v>
      </c>
      <c r="R161" s="1205">
        <f t="shared" si="230"/>
        <v>0</v>
      </c>
      <c r="S161" s="1205">
        <f t="shared" si="230"/>
        <v>0</v>
      </c>
      <c r="T161" s="1205">
        <f t="shared" si="230"/>
        <v>0</v>
      </c>
      <c r="U161" s="1205">
        <f t="shared" si="230"/>
        <v>0</v>
      </c>
      <c r="V161" s="1205">
        <f t="shared" si="230"/>
        <v>0</v>
      </c>
      <c r="W161" s="1205">
        <f t="shared" si="230"/>
        <v>0</v>
      </c>
      <c r="X161" s="1205">
        <f t="shared" si="230"/>
        <v>0</v>
      </c>
      <c r="Y161" s="1205">
        <f t="shared" si="230"/>
        <v>0</v>
      </c>
      <c r="Z161" s="1205">
        <f t="shared" si="230"/>
        <v>0</v>
      </c>
      <c r="AA161" s="1205">
        <f t="shared" si="227"/>
        <v>0</v>
      </c>
      <c r="AB161" s="1205">
        <f t="shared" ref="AB161:AU161" si="231">$E161*AB594</f>
        <v>0</v>
      </c>
      <c r="AC161" s="1205">
        <f t="shared" si="231"/>
        <v>0</v>
      </c>
      <c r="AD161" s="1205">
        <f t="shared" si="231"/>
        <v>0</v>
      </c>
      <c r="AE161" s="1205">
        <f t="shared" si="231"/>
        <v>0</v>
      </c>
      <c r="AF161" s="1205">
        <f t="shared" si="231"/>
        <v>0</v>
      </c>
      <c r="AG161" s="1205">
        <f t="shared" si="231"/>
        <v>0</v>
      </c>
      <c r="AH161" s="1205">
        <f t="shared" si="231"/>
        <v>0</v>
      </c>
      <c r="AI161" s="1205">
        <f t="shared" si="231"/>
        <v>0</v>
      </c>
      <c r="AJ161" s="1205">
        <f t="shared" si="231"/>
        <v>0</v>
      </c>
      <c r="AK161" s="1205">
        <f t="shared" si="231"/>
        <v>0</v>
      </c>
      <c r="AL161" s="1205">
        <f t="shared" si="231"/>
        <v>0</v>
      </c>
      <c r="AM161" s="1205">
        <f t="shared" si="231"/>
        <v>0</v>
      </c>
      <c r="AN161" s="1205">
        <f t="shared" si="231"/>
        <v>0</v>
      </c>
      <c r="AO161" s="1205">
        <f t="shared" si="231"/>
        <v>0</v>
      </c>
      <c r="AP161" s="1205">
        <f t="shared" si="231"/>
        <v>0</v>
      </c>
      <c r="AQ161" s="1205">
        <f t="shared" si="231"/>
        <v>0</v>
      </c>
      <c r="AR161" s="1205">
        <f t="shared" si="231"/>
        <v>0</v>
      </c>
      <c r="AS161" s="1205">
        <f t="shared" si="231"/>
        <v>0</v>
      </c>
      <c r="AT161" s="1205">
        <f t="shared" si="231"/>
        <v>0</v>
      </c>
      <c r="AU161" s="1205">
        <f t="shared" si="231"/>
        <v>0</v>
      </c>
      <c r="AV161" s="1205">
        <f t="shared" si="229"/>
        <v>0</v>
      </c>
      <c r="AW161" s="1205"/>
      <c r="AX161" s="1205"/>
      <c r="AY161" s="1205"/>
      <c r="AZ161" s="1205"/>
      <c r="BA161" s="1205"/>
      <c r="BB161" s="1205"/>
      <c r="BC161" s="1205"/>
      <c r="BD161" s="1205"/>
      <c r="BE161" s="1205"/>
      <c r="BF161" s="1205"/>
      <c r="BG161" s="1205"/>
      <c r="BH161" s="1205"/>
      <c r="BI161" s="1205"/>
      <c r="BJ161" s="1205"/>
      <c r="BK161" s="1205"/>
      <c r="BL161" s="1205"/>
      <c r="BM161" s="1205"/>
      <c r="BN161" s="1205"/>
      <c r="BO161" s="1205"/>
      <c r="BP161" s="1205"/>
      <c r="BQ161" s="1205"/>
    </row>
    <row r="162" spans="1:69" s="1206" customFormat="1" ht="12.75" x14ac:dyDescent="0.2">
      <c r="A162" s="1165" t="s">
        <v>816</v>
      </c>
      <c r="B162" s="198" t="s">
        <v>342</v>
      </c>
      <c r="C162" s="1204">
        <f>'I4 BO ASSETS'!I20</f>
        <v>0</v>
      </c>
      <c r="D162" s="1205">
        <f t="shared" si="222"/>
        <v>0</v>
      </c>
      <c r="E162" s="1205">
        <f t="shared" si="222"/>
        <v>0</v>
      </c>
      <c r="F162" s="1205">
        <f t="shared" si="225"/>
        <v>0</v>
      </c>
      <c r="G162" s="1205">
        <f t="shared" ref="G162:Z162" si="232">$D162*G595</f>
        <v>0</v>
      </c>
      <c r="H162" s="1205">
        <f t="shared" si="232"/>
        <v>0</v>
      </c>
      <c r="I162" s="1205">
        <f t="shared" si="232"/>
        <v>0</v>
      </c>
      <c r="J162" s="1205">
        <f t="shared" si="232"/>
        <v>0</v>
      </c>
      <c r="K162" s="1205">
        <f t="shared" si="232"/>
        <v>0</v>
      </c>
      <c r="L162" s="1205">
        <f t="shared" si="232"/>
        <v>0</v>
      </c>
      <c r="M162" s="1205">
        <f t="shared" si="232"/>
        <v>0</v>
      </c>
      <c r="N162" s="1205">
        <f t="shared" si="232"/>
        <v>0</v>
      </c>
      <c r="O162" s="1205">
        <f t="shared" si="232"/>
        <v>0</v>
      </c>
      <c r="P162" s="1205">
        <f t="shared" si="232"/>
        <v>0</v>
      </c>
      <c r="Q162" s="1205">
        <f t="shared" si="232"/>
        <v>0</v>
      </c>
      <c r="R162" s="1205">
        <f t="shared" si="232"/>
        <v>0</v>
      </c>
      <c r="S162" s="1205">
        <f t="shared" si="232"/>
        <v>0</v>
      </c>
      <c r="T162" s="1205">
        <f t="shared" si="232"/>
        <v>0</v>
      </c>
      <c r="U162" s="1205">
        <f t="shared" si="232"/>
        <v>0</v>
      </c>
      <c r="V162" s="1205">
        <f t="shared" si="232"/>
        <v>0</v>
      </c>
      <c r="W162" s="1205">
        <f t="shared" si="232"/>
        <v>0</v>
      </c>
      <c r="X162" s="1205">
        <f t="shared" si="232"/>
        <v>0</v>
      </c>
      <c r="Y162" s="1205">
        <f t="shared" si="232"/>
        <v>0</v>
      </c>
      <c r="Z162" s="1205">
        <f t="shared" si="232"/>
        <v>0</v>
      </c>
      <c r="AA162" s="1205">
        <f t="shared" si="227"/>
        <v>0</v>
      </c>
      <c r="AB162" s="1205">
        <f t="shared" ref="AB162:AU162" si="233">$E162*AB595</f>
        <v>0</v>
      </c>
      <c r="AC162" s="1205">
        <f t="shared" si="233"/>
        <v>0</v>
      </c>
      <c r="AD162" s="1205">
        <f t="shared" si="233"/>
        <v>0</v>
      </c>
      <c r="AE162" s="1205">
        <f t="shared" si="233"/>
        <v>0</v>
      </c>
      <c r="AF162" s="1205">
        <f t="shared" si="233"/>
        <v>0</v>
      </c>
      <c r="AG162" s="1205">
        <f t="shared" si="233"/>
        <v>0</v>
      </c>
      <c r="AH162" s="1205">
        <f t="shared" si="233"/>
        <v>0</v>
      </c>
      <c r="AI162" s="1205">
        <f t="shared" si="233"/>
        <v>0</v>
      </c>
      <c r="AJ162" s="1205">
        <f t="shared" si="233"/>
        <v>0</v>
      </c>
      <c r="AK162" s="1205">
        <f t="shared" si="233"/>
        <v>0</v>
      </c>
      <c r="AL162" s="1205">
        <f t="shared" si="233"/>
        <v>0</v>
      </c>
      <c r="AM162" s="1205">
        <f t="shared" si="233"/>
        <v>0</v>
      </c>
      <c r="AN162" s="1205">
        <f t="shared" si="233"/>
        <v>0</v>
      </c>
      <c r="AO162" s="1205">
        <f t="shared" si="233"/>
        <v>0</v>
      </c>
      <c r="AP162" s="1205">
        <f t="shared" si="233"/>
        <v>0</v>
      </c>
      <c r="AQ162" s="1205">
        <f t="shared" si="233"/>
        <v>0</v>
      </c>
      <c r="AR162" s="1205">
        <f t="shared" si="233"/>
        <v>0</v>
      </c>
      <c r="AS162" s="1205">
        <f t="shared" si="233"/>
        <v>0</v>
      </c>
      <c r="AT162" s="1205">
        <f t="shared" si="233"/>
        <v>0</v>
      </c>
      <c r="AU162" s="1205">
        <f t="shared" si="233"/>
        <v>0</v>
      </c>
      <c r="AV162" s="1205">
        <f t="shared" si="229"/>
        <v>0</v>
      </c>
      <c r="AW162" s="1205"/>
      <c r="AX162" s="1205"/>
      <c r="AY162" s="1205"/>
      <c r="AZ162" s="1205"/>
      <c r="BA162" s="1205"/>
      <c r="BB162" s="1205"/>
      <c r="BC162" s="1205"/>
      <c r="BD162" s="1205"/>
      <c r="BE162" s="1205"/>
      <c r="BF162" s="1205"/>
      <c r="BG162" s="1205"/>
      <c r="BH162" s="1205"/>
      <c r="BI162" s="1205"/>
      <c r="BJ162" s="1205"/>
      <c r="BK162" s="1205"/>
      <c r="BL162" s="1205"/>
      <c r="BM162" s="1205"/>
      <c r="BN162" s="1205"/>
      <c r="BO162" s="1205"/>
      <c r="BP162" s="1205"/>
      <c r="BQ162" s="1205"/>
    </row>
    <row r="163" spans="1:69" s="1206" customFormat="1" ht="12.75" x14ac:dyDescent="0.2">
      <c r="A163" s="1165">
        <v>1806</v>
      </c>
      <c r="B163" s="198" t="s">
        <v>283</v>
      </c>
      <c r="C163" s="1204">
        <f>'I4 BO ASSETS'!I21</f>
        <v>0</v>
      </c>
      <c r="D163" s="1205">
        <f t="shared" si="222"/>
        <v>0</v>
      </c>
      <c r="E163" s="1205">
        <f t="shared" si="222"/>
        <v>0</v>
      </c>
      <c r="F163" s="1205">
        <f t="shared" si="225"/>
        <v>0</v>
      </c>
      <c r="G163" s="1205">
        <f t="shared" ref="G163:Z163" si="234">$D163*G596</f>
        <v>0</v>
      </c>
      <c r="H163" s="1205">
        <f t="shared" si="234"/>
        <v>0</v>
      </c>
      <c r="I163" s="1205">
        <f t="shared" si="234"/>
        <v>0</v>
      </c>
      <c r="J163" s="1205">
        <f t="shared" si="234"/>
        <v>0</v>
      </c>
      <c r="K163" s="1205">
        <f t="shared" si="234"/>
        <v>0</v>
      </c>
      <c r="L163" s="1205">
        <f t="shared" si="234"/>
        <v>0</v>
      </c>
      <c r="M163" s="1205">
        <f t="shared" si="234"/>
        <v>0</v>
      </c>
      <c r="N163" s="1205">
        <f t="shared" si="234"/>
        <v>0</v>
      </c>
      <c r="O163" s="1205">
        <f t="shared" si="234"/>
        <v>0</v>
      </c>
      <c r="P163" s="1205">
        <f t="shared" si="234"/>
        <v>0</v>
      </c>
      <c r="Q163" s="1205">
        <f t="shared" si="234"/>
        <v>0</v>
      </c>
      <c r="R163" s="1205">
        <f t="shared" si="234"/>
        <v>0</v>
      </c>
      <c r="S163" s="1205">
        <f t="shared" si="234"/>
        <v>0</v>
      </c>
      <c r="T163" s="1205">
        <f t="shared" si="234"/>
        <v>0</v>
      </c>
      <c r="U163" s="1205">
        <f t="shared" si="234"/>
        <v>0</v>
      </c>
      <c r="V163" s="1205">
        <f t="shared" si="234"/>
        <v>0</v>
      </c>
      <c r="W163" s="1205">
        <f t="shared" si="234"/>
        <v>0</v>
      </c>
      <c r="X163" s="1205">
        <f t="shared" si="234"/>
        <v>0</v>
      </c>
      <c r="Y163" s="1205">
        <f t="shared" si="234"/>
        <v>0</v>
      </c>
      <c r="Z163" s="1205">
        <f t="shared" si="234"/>
        <v>0</v>
      </c>
      <c r="AA163" s="1205">
        <f t="shared" si="227"/>
        <v>0</v>
      </c>
      <c r="AB163" s="1205">
        <f t="shared" ref="AB163:AU163" si="235">$E163*AB596</f>
        <v>0</v>
      </c>
      <c r="AC163" s="1205">
        <f t="shared" si="235"/>
        <v>0</v>
      </c>
      <c r="AD163" s="1205">
        <f t="shared" si="235"/>
        <v>0</v>
      </c>
      <c r="AE163" s="1205">
        <f t="shared" si="235"/>
        <v>0</v>
      </c>
      <c r="AF163" s="1205">
        <f t="shared" si="235"/>
        <v>0</v>
      </c>
      <c r="AG163" s="1205">
        <f t="shared" si="235"/>
        <v>0</v>
      </c>
      <c r="AH163" s="1205">
        <f t="shared" si="235"/>
        <v>0</v>
      </c>
      <c r="AI163" s="1205">
        <f t="shared" si="235"/>
        <v>0</v>
      </c>
      <c r="AJ163" s="1205">
        <f t="shared" si="235"/>
        <v>0</v>
      </c>
      <c r="AK163" s="1205">
        <f t="shared" si="235"/>
        <v>0</v>
      </c>
      <c r="AL163" s="1205">
        <f t="shared" si="235"/>
        <v>0</v>
      </c>
      <c r="AM163" s="1205">
        <f t="shared" si="235"/>
        <v>0</v>
      </c>
      <c r="AN163" s="1205">
        <f t="shared" si="235"/>
        <v>0</v>
      </c>
      <c r="AO163" s="1205">
        <f t="shared" si="235"/>
        <v>0</v>
      </c>
      <c r="AP163" s="1205">
        <f t="shared" si="235"/>
        <v>0</v>
      </c>
      <c r="AQ163" s="1205">
        <f t="shared" si="235"/>
        <v>0</v>
      </c>
      <c r="AR163" s="1205">
        <f t="shared" si="235"/>
        <v>0</v>
      </c>
      <c r="AS163" s="1205">
        <f t="shared" si="235"/>
        <v>0</v>
      </c>
      <c r="AT163" s="1205">
        <f t="shared" si="235"/>
        <v>0</v>
      </c>
      <c r="AU163" s="1205">
        <f t="shared" si="235"/>
        <v>0</v>
      </c>
      <c r="AV163" s="1205">
        <f t="shared" si="229"/>
        <v>0</v>
      </c>
      <c r="AW163" s="1205"/>
      <c r="AX163" s="1205"/>
      <c r="AY163" s="1205"/>
      <c r="AZ163" s="1205"/>
      <c r="BA163" s="1205"/>
      <c r="BB163" s="1205"/>
      <c r="BC163" s="1205"/>
      <c r="BD163" s="1205"/>
      <c r="BE163" s="1205"/>
      <c r="BF163" s="1205"/>
      <c r="BG163" s="1205"/>
      <c r="BH163" s="1205"/>
      <c r="BI163" s="1205"/>
      <c r="BJ163" s="1205"/>
      <c r="BK163" s="1205"/>
      <c r="BL163" s="1205"/>
      <c r="BM163" s="1205"/>
      <c r="BN163" s="1205"/>
      <c r="BO163" s="1205"/>
      <c r="BP163" s="1205"/>
      <c r="BQ163" s="1205"/>
    </row>
    <row r="164" spans="1:69" s="1206" customFormat="1" ht="12.75" x14ac:dyDescent="0.2">
      <c r="A164" s="1165" t="s">
        <v>817</v>
      </c>
      <c r="B164" s="198" t="s">
        <v>341</v>
      </c>
      <c r="C164" s="1204">
        <f>'I4 BO ASSETS'!I22</f>
        <v>0</v>
      </c>
      <c r="D164" s="1205">
        <f t="shared" si="222"/>
        <v>0</v>
      </c>
      <c r="E164" s="1205">
        <f t="shared" si="222"/>
        <v>0</v>
      </c>
      <c r="F164" s="1205">
        <f t="shared" si="225"/>
        <v>0</v>
      </c>
      <c r="G164" s="1205">
        <f t="shared" ref="G164:Z164" si="236">$D164*G597</f>
        <v>0</v>
      </c>
      <c r="H164" s="1205">
        <f t="shared" si="236"/>
        <v>0</v>
      </c>
      <c r="I164" s="1205">
        <f t="shared" si="236"/>
        <v>0</v>
      </c>
      <c r="J164" s="1205">
        <f t="shared" si="236"/>
        <v>0</v>
      </c>
      <c r="K164" s="1205">
        <f t="shared" si="236"/>
        <v>0</v>
      </c>
      <c r="L164" s="1205">
        <f t="shared" si="236"/>
        <v>0</v>
      </c>
      <c r="M164" s="1205">
        <f t="shared" si="236"/>
        <v>0</v>
      </c>
      <c r="N164" s="1205">
        <f t="shared" si="236"/>
        <v>0</v>
      </c>
      <c r="O164" s="1205">
        <f t="shared" si="236"/>
        <v>0</v>
      </c>
      <c r="P164" s="1205">
        <f t="shared" si="236"/>
        <v>0</v>
      </c>
      <c r="Q164" s="1205">
        <f t="shared" si="236"/>
        <v>0</v>
      </c>
      <c r="R164" s="1205">
        <f t="shared" si="236"/>
        <v>0</v>
      </c>
      <c r="S164" s="1205">
        <f t="shared" si="236"/>
        <v>0</v>
      </c>
      <c r="T164" s="1205">
        <f t="shared" si="236"/>
        <v>0</v>
      </c>
      <c r="U164" s="1205">
        <f t="shared" si="236"/>
        <v>0</v>
      </c>
      <c r="V164" s="1205">
        <f t="shared" si="236"/>
        <v>0</v>
      </c>
      <c r="W164" s="1205">
        <f t="shared" si="236"/>
        <v>0</v>
      </c>
      <c r="X164" s="1205">
        <f t="shared" si="236"/>
        <v>0</v>
      </c>
      <c r="Y164" s="1205">
        <f t="shared" si="236"/>
        <v>0</v>
      </c>
      <c r="Z164" s="1205">
        <f t="shared" si="236"/>
        <v>0</v>
      </c>
      <c r="AA164" s="1205">
        <f t="shared" si="227"/>
        <v>0</v>
      </c>
      <c r="AB164" s="1205">
        <f t="shared" ref="AB164:AU164" si="237">$E164*AB597</f>
        <v>0</v>
      </c>
      <c r="AC164" s="1205">
        <f t="shared" si="237"/>
        <v>0</v>
      </c>
      <c r="AD164" s="1205">
        <f t="shared" si="237"/>
        <v>0</v>
      </c>
      <c r="AE164" s="1205">
        <f t="shared" si="237"/>
        <v>0</v>
      </c>
      <c r="AF164" s="1205">
        <f t="shared" si="237"/>
        <v>0</v>
      </c>
      <c r="AG164" s="1205">
        <f t="shared" si="237"/>
        <v>0</v>
      </c>
      <c r="AH164" s="1205">
        <f t="shared" si="237"/>
        <v>0</v>
      </c>
      <c r="AI164" s="1205">
        <f t="shared" si="237"/>
        <v>0</v>
      </c>
      <c r="AJ164" s="1205">
        <f t="shared" si="237"/>
        <v>0</v>
      </c>
      <c r="AK164" s="1205">
        <f t="shared" si="237"/>
        <v>0</v>
      </c>
      <c r="AL164" s="1205">
        <f t="shared" si="237"/>
        <v>0</v>
      </c>
      <c r="AM164" s="1205">
        <f t="shared" si="237"/>
        <v>0</v>
      </c>
      <c r="AN164" s="1205">
        <f t="shared" si="237"/>
        <v>0</v>
      </c>
      <c r="AO164" s="1205">
        <f t="shared" si="237"/>
        <v>0</v>
      </c>
      <c r="AP164" s="1205">
        <f t="shared" si="237"/>
        <v>0</v>
      </c>
      <c r="AQ164" s="1205">
        <f t="shared" si="237"/>
        <v>0</v>
      </c>
      <c r="AR164" s="1205">
        <f t="shared" si="237"/>
        <v>0</v>
      </c>
      <c r="AS164" s="1205">
        <f t="shared" si="237"/>
        <v>0</v>
      </c>
      <c r="AT164" s="1205">
        <f t="shared" si="237"/>
        <v>0</v>
      </c>
      <c r="AU164" s="1205">
        <f t="shared" si="237"/>
        <v>0</v>
      </c>
      <c r="AV164" s="1205">
        <f t="shared" si="229"/>
        <v>0</v>
      </c>
      <c r="AW164" s="1205"/>
      <c r="AX164" s="1205"/>
      <c r="AY164" s="1205"/>
      <c r="AZ164" s="1205"/>
      <c r="BA164" s="1205"/>
      <c r="BB164" s="1205"/>
      <c r="BC164" s="1205"/>
      <c r="BD164" s="1205"/>
      <c r="BE164" s="1205"/>
      <c r="BF164" s="1205"/>
      <c r="BG164" s="1205"/>
      <c r="BH164" s="1205"/>
      <c r="BI164" s="1205"/>
      <c r="BJ164" s="1205"/>
      <c r="BK164" s="1205"/>
      <c r="BL164" s="1205"/>
      <c r="BM164" s="1205"/>
      <c r="BN164" s="1205"/>
      <c r="BO164" s="1205"/>
      <c r="BP164" s="1205"/>
      <c r="BQ164" s="1205"/>
    </row>
    <row r="165" spans="1:69" s="1206" customFormat="1" ht="12.75" x14ac:dyDescent="0.2">
      <c r="A165" s="1165" t="s">
        <v>818</v>
      </c>
      <c r="B165" s="198" t="s">
        <v>343</v>
      </c>
      <c r="C165" s="1204">
        <f>'I4 BO ASSETS'!I23</f>
        <v>0</v>
      </c>
      <c r="D165" s="1205">
        <f t="shared" si="222"/>
        <v>0</v>
      </c>
      <c r="E165" s="1205">
        <f t="shared" si="222"/>
        <v>0</v>
      </c>
      <c r="F165" s="1205">
        <f t="shared" si="225"/>
        <v>0</v>
      </c>
      <c r="G165" s="1205">
        <f t="shared" ref="G165:Z165" si="238">$D165*G598</f>
        <v>0</v>
      </c>
      <c r="H165" s="1205">
        <f t="shared" si="238"/>
        <v>0</v>
      </c>
      <c r="I165" s="1205">
        <f t="shared" si="238"/>
        <v>0</v>
      </c>
      <c r="J165" s="1205">
        <f t="shared" si="238"/>
        <v>0</v>
      </c>
      <c r="K165" s="1205">
        <f t="shared" si="238"/>
        <v>0</v>
      </c>
      <c r="L165" s="1205">
        <f t="shared" si="238"/>
        <v>0</v>
      </c>
      <c r="M165" s="1205">
        <f t="shared" si="238"/>
        <v>0</v>
      </c>
      <c r="N165" s="1205">
        <f t="shared" si="238"/>
        <v>0</v>
      </c>
      <c r="O165" s="1205">
        <f t="shared" si="238"/>
        <v>0</v>
      </c>
      <c r="P165" s="1205">
        <f t="shared" si="238"/>
        <v>0</v>
      </c>
      <c r="Q165" s="1205">
        <f t="shared" si="238"/>
        <v>0</v>
      </c>
      <c r="R165" s="1205">
        <f t="shared" si="238"/>
        <v>0</v>
      </c>
      <c r="S165" s="1205">
        <f t="shared" si="238"/>
        <v>0</v>
      </c>
      <c r="T165" s="1205">
        <f t="shared" si="238"/>
        <v>0</v>
      </c>
      <c r="U165" s="1205">
        <f t="shared" si="238"/>
        <v>0</v>
      </c>
      <c r="V165" s="1205">
        <f t="shared" si="238"/>
        <v>0</v>
      </c>
      <c r="W165" s="1205">
        <f t="shared" si="238"/>
        <v>0</v>
      </c>
      <c r="X165" s="1205">
        <f t="shared" si="238"/>
        <v>0</v>
      </c>
      <c r="Y165" s="1205">
        <f t="shared" si="238"/>
        <v>0</v>
      </c>
      <c r="Z165" s="1205">
        <f t="shared" si="238"/>
        <v>0</v>
      </c>
      <c r="AA165" s="1205">
        <f t="shared" si="227"/>
        <v>0</v>
      </c>
      <c r="AB165" s="1205">
        <f t="shared" ref="AB165:AU165" si="239">$E165*AB598</f>
        <v>0</v>
      </c>
      <c r="AC165" s="1205">
        <f t="shared" si="239"/>
        <v>0</v>
      </c>
      <c r="AD165" s="1205">
        <f t="shared" si="239"/>
        <v>0</v>
      </c>
      <c r="AE165" s="1205">
        <f t="shared" si="239"/>
        <v>0</v>
      </c>
      <c r="AF165" s="1205">
        <f t="shared" si="239"/>
        <v>0</v>
      </c>
      <c r="AG165" s="1205">
        <f t="shared" si="239"/>
        <v>0</v>
      </c>
      <c r="AH165" s="1205">
        <f t="shared" si="239"/>
        <v>0</v>
      </c>
      <c r="AI165" s="1205">
        <f t="shared" si="239"/>
        <v>0</v>
      </c>
      <c r="AJ165" s="1205">
        <f t="shared" si="239"/>
        <v>0</v>
      </c>
      <c r="AK165" s="1205">
        <f t="shared" si="239"/>
        <v>0</v>
      </c>
      <c r="AL165" s="1205">
        <f t="shared" si="239"/>
        <v>0</v>
      </c>
      <c r="AM165" s="1205">
        <f t="shared" si="239"/>
        <v>0</v>
      </c>
      <c r="AN165" s="1205">
        <f t="shared" si="239"/>
        <v>0</v>
      </c>
      <c r="AO165" s="1205">
        <f t="shared" si="239"/>
        <v>0</v>
      </c>
      <c r="AP165" s="1205">
        <f t="shared" si="239"/>
        <v>0</v>
      </c>
      <c r="AQ165" s="1205">
        <f t="shared" si="239"/>
        <v>0</v>
      </c>
      <c r="AR165" s="1205">
        <f t="shared" si="239"/>
        <v>0</v>
      </c>
      <c r="AS165" s="1205">
        <f t="shared" si="239"/>
        <v>0</v>
      </c>
      <c r="AT165" s="1205">
        <f t="shared" si="239"/>
        <v>0</v>
      </c>
      <c r="AU165" s="1205">
        <f t="shared" si="239"/>
        <v>0</v>
      </c>
      <c r="AV165" s="1205">
        <f t="shared" si="229"/>
        <v>0</v>
      </c>
      <c r="AW165" s="1205"/>
      <c r="AX165" s="1205"/>
      <c r="AY165" s="1205"/>
      <c r="AZ165" s="1205"/>
      <c r="BA165" s="1205"/>
      <c r="BB165" s="1205"/>
      <c r="BC165" s="1205"/>
      <c r="BD165" s="1205"/>
      <c r="BE165" s="1205"/>
      <c r="BF165" s="1205"/>
      <c r="BG165" s="1205"/>
      <c r="BH165" s="1205"/>
      <c r="BI165" s="1205"/>
      <c r="BJ165" s="1205"/>
      <c r="BK165" s="1205"/>
      <c r="BL165" s="1205"/>
      <c r="BM165" s="1205"/>
      <c r="BN165" s="1205"/>
      <c r="BO165" s="1205"/>
      <c r="BP165" s="1205"/>
      <c r="BQ165" s="1205"/>
    </row>
    <row r="166" spans="1:69" s="1206" customFormat="1" ht="12.75" x14ac:dyDescent="0.2">
      <c r="A166" s="1165">
        <v>1808</v>
      </c>
      <c r="B166" s="198" t="s">
        <v>284</v>
      </c>
      <c r="C166" s="1204">
        <f>'I4 BO ASSETS'!I24</f>
        <v>0</v>
      </c>
      <c r="D166" s="1205">
        <f t="shared" si="222"/>
        <v>0</v>
      </c>
      <c r="E166" s="1205">
        <f t="shared" si="222"/>
        <v>0</v>
      </c>
      <c r="F166" s="1205">
        <f t="shared" si="225"/>
        <v>0</v>
      </c>
      <c r="G166" s="1205">
        <f t="shared" ref="G166:Z166" si="240">$D166*G599</f>
        <v>0</v>
      </c>
      <c r="H166" s="1205">
        <f t="shared" si="240"/>
        <v>0</v>
      </c>
      <c r="I166" s="1205">
        <f t="shared" si="240"/>
        <v>0</v>
      </c>
      <c r="J166" s="1205">
        <f t="shared" si="240"/>
        <v>0</v>
      </c>
      <c r="K166" s="1205">
        <f t="shared" si="240"/>
        <v>0</v>
      </c>
      <c r="L166" s="1205">
        <f t="shared" si="240"/>
        <v>0</v>
      </c>
      <c r="M166" s="1205">
        <f t="shared" si="240"/>
        <v>0</v>
      </c>
      <c r="N166" s="1205">
        <f t="shared" si="240"/>
        <v>0</v>
      </c>
      <c r="O166" s="1205">
        <f t="shared" si="240"/>
        <v>0</v>
      </c>
      <c r="P166" s="1205">
        <f t="shared" si="240"/>
        <v>0</v>
      </c>
      <c r="Q166" s="1205">
        <f t="shared" si="240"/>
        <v>0</v>
      </c>
      <c r="R166" s="1205">
        <f t="shared" si="240"/>
        <v>0</v>
      </c>
      <c r="S166" s="1205">
        <f t="shared" si="240"/>
        <v>0</v>
      </c>
      <c r="T166" s="1205">
        <f t="shared" si="240"/>
        <v>0</v>
      </c>
      <c r="U166" s="1205">
        <f t="shared" si="240"/>
        <v>0</v>
      </c>
      <c r="V166" s="1205">
        <f t="shared" si="240"/>
        <v>0</v>
      </c>
      <c r="W166" s="1205">
        <f t="shared" si="240"/>
        <v>0</v>
      </c>
      <c r="X166" s="1205">
        <f t="shared" si="240"/>
        <v>0</v>
      </c>
      <c r="Y166" s="1205">
        <f t="shared" si="240"/>
        <v>0</v>
      </c>
      <c r="Z166" s="1205">
        <f t="shared" si="240"/>
        <v>0</v>
      </c>
      <c r="AA166" s="1205">
        <f t="shared" si="227"/>
        <v>0</v>
      </c>
      <c r="AB166" s="1205">
        <f t="shared" ref="AB166:AU166" si="241">$E166*AB599</f>
        <v>0</v>
      </c>
      <c r="AC166" s="1205">
        <f t="shared" si="241"/>
        <v>0</v>
      </c>
      <c r="AD166" s="1205">
        <f t="shared" si="241"/>
        <v>0</v>
      </c>
      <c r="AE166" s="1205">
        <f t="shared" si="241"/>
        <v>0</v>
      </c>
      <c r="AF166" s="1205">
        <f t="shared" si="241"/>
        <v>0</v>
      </c>
      <c r="AG166" s="1205">
        <f t="shared" si="241"/>
        <v>0</v>
      </c>
      <c r="AH166" s="1205">
        <f t="shared" si="241"/>
        <v>0</v>
      </c>
      <c r="AI166" s="1205">
        <f t="shared" si="241"/>
        <v>0</v>
      </c>
      <c r="AJ166" s="1205">
        <f t="shared" si="241"/>
        <v>0</v>
      </c>
      <c r="AK166" s="1205">
        <f t="shared" si="241"/>
        <v>0</v>
      </c>
      <c r="AL166" s="1205">
        <f t="shared" si="241"/>
        <v>0</v>
      </c>
      <c r="AM166" s="1205">
        <f t="shared" si="241"/>
        <v>0</v>
      </c>
      <c r="AN166" s="1205">
        <f t="shared" si="241"/>
        <v>0</v>
      </c>
      <c r="AO166" s="1205">
        <f t="shared" si="241"/>
        <v>0</v>
      </c>
      <c r="AP166" s="1205">
        <f t="shared" si="241"/>
        <v>0</v>
      </c>
      <c r="AQ166" s="1205">
        <f t="shared" si="241"/>
        <v>0</v>
      </c>
      <c r="AR166" s="1205">
        <f t="shared" si="241"/>
        <v>0</v>
      </c>
      <c r="AS166" s="1205">
        <f t="shared" si="241"/>
        <v>0</v>
      </c>
      <c r="AT166" s="1205">
        <f t="shared" si="241"/>
        <v>0</v>
      </c>
      <c r="AU166" s="1205">
        <f t="shared" si="241"/>
        <v>0</v>
      </c>
      <c r="AV166" s="1205">
        <f t="shared" si="229"/>
        <v>0</v>
      </c>
      <c r="AW166" s="1205"/>
      <c r="AX166" s="1205"/>
      <c r="AY166" s="1205"/>
      <c r="AZ166" s="1205"/>
      <c r="BA166" s="1205"/>
      <c r="BB166" s="1205"/>
      <c r="BC166" s="1205"/>
      <c r="BD166" s="1205"/>
      <c r="BE166" s="1205"/>
      <c r="BF166" s="1205"/>
      <c r="BG166" s="1205"/>
      <c r="BH166" s="1205"/>
      <c r="BI166" s="1205"/>
      <c r="BJ166" s="1205"/>
      <c r="BK166" s="1205"/>
      <c r="BL166" s="1205"/>
      <c r="BM166" s="1205"/>
      <c r="BN166" s="1205"/>
      <c r="BO166" s="1205"/>
      <c r="BP166" s="1205"/>
      <c r="BQ166" s="1205"/>
    </row>
    <row r="167" spans="1:69" s="1206" customFormat="1" ht="12.75" x14ac:dyDescent="0.2">
      <c r="A167" s="1165" t="s">
        <v>819</v>
      </c>
      <c r="B167" s="198" t="s">
        <v>344</v>
      </c>
      <c r="C167" s="1204">
        <f>'I4 BO ASSETS'!I25</f>
        <v>0</v>
      </c>
      <c r="D167" s="1205">
        <f t="shared" si="222"/>
        <v>0</v>
      </c>
      <c r="E167" s="1205">
        <f t="shared" si="222"/>
        <v>0</v>
      </c>
      <c r="F167" s="1205">
        <f t="shared" si="225"/>
        <v>0</v>
      </c>
      <c r="G167" s="1205">
        <f t="shared" ref="G167:Z167" si="242">$D167*G600</f>
        <v>0</v>
      </c>
      <c r="H167" s="1205">
        <f t="shared" si="242"/>
        <v>0</v>
      </c>
      <c r="I167" s="1205">
        <f t="shared" si="242"/>
        <v>0</v>
      </c>
      <c r="J167" s="1205">
        <f t="shared" si="242"/>
        <v>0</v>
      </c>
      <c r="K167" s="1205">
        <f t="shared" si="242"/>
        <v>0</v>
      </c>
      <c r="L167" s="1205">
        <f t="shared" si="242"/>
        <v>0</v>
      </c>
      <c r="M167" s="1205">
        <f t="shared" si="242"/>
        <v>0</v>
      </c>
      <c r="N167" s="1205">
        <f t="shared" si="242"/>
        <v>0</v>
      </c>
      <c r="O167" s="1205">
        <f t="shared" si="242"/>
        <v>0</v>
      </c>
      <c r="P167" s="1205">
        <f t="shared" si="242"/>
        <v>0</v>
      </c>
      <c r="Q167" s="1205">
        <f t="shared" si="242"/>
        <v>0</v>
      </c>
      <c r="R167" s="1205">
        <f t="shared" si="242"/>
        <v>0</v>
      </c>
      <c r="S167" s="1205">
        <f t="shared" si="242"/>
        <v>0</v>
      </c>
      <c r="T167" s="1205">
        <f t="shared" si="242"/>
        <v>0</v>
      </c>
      <c r="U167" s="1205">
        <f t="shared" si="242"/>
        <v>0</v>
      </c>
      <c r="V167" s="1205">
        <f t="shared" si="242"/>
        <v>0</v>
      </c>
      <c r="W167" s="1205">
        <f t="shared" si="242"/>
        <v>0</v>
      </c>
      <c r="X167" s="1205">
        <f t="shared" si="242"/>
        <v>0</v>
      </c>
      <c r="Y167" s="1205">
        <f t="shared" si="242"/>
        <v>0</v>
      </c>
      <c r="Z167" s="1205">
        <f t="shared" si="242"/>
        <v>0</v>
      </c>
      <c r="AA167" s="1205">
        <f t="shared" si="227"/>
        <v>0</v>
      </c>
      <c r="AB167" s="1205">
        <f t="shared" ref="AB167:AU167" si="243">$E167*AB600</f>
        <v>0</v>
      </c>
      <c r="AC167" s="1205">
        <f t="shared" si="243"/>
        <v>0</v>
      </c>
      <c r="AD167" s="1205">
        <f t="shared" si="243"/>
        <v>0</v>
      </c>
      <c r="AE167" s="1205">
        <f t="shared" si="243"/>
        <v>0</v>
      </c>
      <c r="AF167" s="1205">
        <f t="shared" si="243"/>
        <v>0</v>
      </c>
      <c r="AG167" s="1205">
        <f t="shared" si="243"/>
        <v>0</v>
      </c>
      <c r="AH167" s="1205">
        <f t="shared" si="243"/>
        <v>0</v>
      </c>
      <c r="AI167" s="1205">
        <f t="shared" si="243"/>
        <v>0</v>
      </c>
      <c r="AJ167" s="1205">
        <f t="shared" si="243"/>
        <v>0</v>
      </c>
      <c r="AK167" s="1205">
        <f t="shared" si="243"/>
        <v>0</v>
      </c>
      <c r="AL167" s="1205">
        <f t="shared" si="243"/>
        <v>0</v>
      </c>
      <c r="AM167" s="1205">
        <f t="shared" si="243"/>
        <v>0</v>
      </c>
      <c r="AN167" s="1205">
        <f t="shared" si="243"/>
        <v>0</v>
      </c>
      <c r="AO167" s="1205">
        <f t="shared" si="243"/>
        <v>0</v>
      </c>
      <c r="AP167" s="1205">
        <f t="shared" si="243"/>
        <v>0</v>
      </c>
      <c r="AQ167" s="1205">
        <f t="shared" si="243"/>
        <v>0</v>
      </c>
      <c r="AR167" s="1205">
        <f t="shared" si="243"/>
        <v>0</v>
      </c>
      <c r="AS167" s="1205">
        <f t="shared" si="243"/>
        <v>0</v>
      </c>
      <c r="AT167" s="1205">
        <f t="shared" si="243"/>
        <v>0</v>
      </c>
      <c r="AU167" s="1205">
        <f t="shared" si="243"/>
        <v>0</v>
      </c>
      <c r="AV167" s="1205">
        <f t="shared" si="229"/>
        <v>0</v>
      </c>
      <c r="AW167" s="1205"/>
      <c r="AX167" s="1205"/>
      <c r="AY167" s="1205"/>
      <c r="AZ167" s="1205"/>
      <c r="BA167" s="1205"/>
      <c r="BB167" s="1205"/>
      <c r="BC167" s="1205"/>
      <c r="BD167" s="1205"/>
      <c r="BE167" s="1205"/>
      <c r="BF167" s="1205"/>
      <c r="BG167" s="1205"/>
      <c r="BH167" s="1205"/>
      <c r="BI167" s="1205"/>
      <c r="BJ167" s="1205"/>
      <c r="BK167" s="1205"/>
      <c r="BL167" s="1205"/>
      <c r="BM167" s="1205"/>
      <c r="BN167" s="1205"/>
      <c r="BO167" s="1205"/>
      <c r="BP167" s="1205"/>
      <c r="BQ167" s="1205"/>
    </row>
    <row r="168" spans="1:69" s="1206" customFormat="1" ht="12.75" x14ac:dyDescent="0.2">
      <c r="A168" s="1165" t="s">
        <v>820</v>
      </c>
      <c r="B168" s="198" t="s">
        <v>345</v>
      </c>
      <c r="C168" s="1204">
        <f>'I4 BO ASSETS'!I26</f>
        <v>0</v>
      </c>
      <c r="D168" s="1205">
        <f t="shared" si="222"/>
        <v>0</v>
      </c>
      <c r="E168" s="1205">
        <f t="shared" si="222"/>
        <v>0</v>
      </c>
      <c r="F168" s="1205">
        <f t="shared" si="225"/>
        <v>0</v>
      </c>
      <c r="G168" s="1205">
        <f t="shared" ref="G168:Z168" si="244">$D168*G601</f>
        <v>0</v>
      </c>
      <c r="H168" s="1205">
        <f t="shared" si="244"/>
        <v>0</v>
      </c>
      <c r="I168" s="1205">
        <f t="shared" si="244"/>
        <v>0</v>
      </c>
      <c r="J168" s="1205">
        <f t="shared" si="244"/>
        <v>0</v>
      </c>
      <c r="K168" s="1205">
        <f t="shared" si="244"/>
        <v>0</v>
      </c>
      <c r="L168" s="1205">
        <f t="shared" si="244"/>
        <v>0</v>
      </c>
      <c r="M168" s="1205">
        <f t="shared" si="244"/>
        <v>0</v>
      </c>
      <c r="N168" s="1205">
        <f t="shared" si="244"/>
        <v>0</v>
      </c>
      <c r="O168" s="1205">
        <f t="shared" si="244"/>
        <v>0</v>
      </c>
      <c r="P168" s="1205">
        <f t="shared" si="244"/>
        <v>0</v>
      </c>
      <c r="Q168" s="1205">
        <f t="shared" si="244"/>
        <v>0</v>
      </c>
      <c r="R168" s="1205">
        <f t="shared" si="244"/>
        <v>0</v>
      </c>
      <c r="S168" s="1205">
        <f t="shared" si="244"/>
        <v>0</v>
      </c>
      <c r="T168" s="1205">
        <f t="shared" si="244"/>
        <v>0</v>
      </c>
      <c r="U168" s="1205">
        <f t="shared" si="244"/>
        <v>0</v>
      </c>
      <c r="V168" s="1205">
        <f t="shared" si="244"/>
        <v>0</v>
      </c>
      <c r="W168" s="1205">
        <f t="shared" si="244"/>
        <v>0</v>
      </c>
      <c r="X168" s="1205">
        <f t="shared" si="244"/>
        <v>0</v>
      </c>
      <c r="Y168" s="1205">
        <f t="shared" si="244"/>
        <v>0</v>
      </c>
      <c r="Z168" s="1205">
        <f t="shared" si="244"/>
        <v>0</v>
      </c>
      <c r="AA168" s="1205">
        <f t="shared" si="227"/>
        <v>0</v>
      </c>
      <c r="AB168" s="1205">
        <f t="shared" ref="AB168:AU168" si="245">$E168*AB601</f>
        <v>0</v>
      </c>
      <c r="AC168" s="1205">
        <f t="shared" si="245"/>
        <v>0</v>
      </c>
      <c r="AD168" s="1205">
        <f t="shared" si="245"/>
        <v>0</v>
      </c>
      <c r="AE168" s="1205">
        <f t="shared" si="245"/>
        <v>0</v>
      </c>
      <c r="AF168" s="1205">
        <f t="shared" si="245"/>
        <v>0</v>
      </c>
      <c r="AG168" s="1205">
        <f t="shared" si="245"/>
        <v>0</v>
      </c>
      <c r="AH168" s="1205">
        <f t="shared" si="245"/>
        <v>0</v>
      </c>
      <c r="AI168" s="1205">
        <f t="shared" si="245"/>
        <v>0</v>
      </c>
      <c r="AJ168" s="1205">
        <f t="shared" si="245"/>
        <v>0</v>
      </c>
      <c r="AK168" s="1205">
        <f t="shared" si="245"/>
        <v>0</v>
      </c>
      <c r="AL168" s="1205">
        <f t="shared" si="245"/>
        <v>0</v>
      </c>
      <c r="AM168" s="1205">
        <f t="shared" si="245"/>
        <v>0</v>
      </c>
      <c r="AN168" s="1205">
        <f t="shared" si="245"/>
        <v>0</v>
      </c>
      <c r="AO168" s="1205">
        <f t="shared" si="245"/>
        <v>0</v>
      </c>
      <c r="AP168" s="1205">
        <f t="shared" si="245"/>
        <v>0</v>
      </c>
      <c r="AQ168" s="1205">
        <f t="shared" si="245"/>
        <v>0</v>
      </c>
      <c r="AR168" s="1205">
        <f t="shared" si="245"/>
        <v>0</v>
      </c>
      <c r="AS168" s="1205">
        <f t="shared" si="245"/>
        <v>0</v>
      </c>
      <c r="AT168" s="1205">
        <f t="shared" si="245"/>
        <v>0</v>
      </c>
      <c r="AU168" s="1205">
        <f t="shared" si="245"/>
        <v>0</v>
      </c>
      <c r="AV168" s="1205">
        <f t="shared" si="229"/>
        <v>0</v>
      </c>
      <c r="AW168" s="1205"/>
      <c r="AX168" s="1205"/>
      <c r="AY168" s="1205"/>
      <c r="AZ168" s="1205"/>
      <c r="BA168" s="1205"/>
      <c r="BB168" s="1205"/>
      <c r="BC168" s="1205"/>
      <c r="BD168" s="1205"/>
      <c r="BE168" s="1205"/>
      <c r="BF168" s="1205"/>
      <c r="BG168" s="1205"/>
      <c r="BH168" s="1205"/>
      <c r="BI168" s="1205"/>
      <c r="BJ168" s="1205"/>
      <c r="BK168" s="1205"/>
      <c r="BL168" s="1205"/>
      <c r="BM168" s="1205"/>
      <c r="BN168" s="1205"/>
      <c r="BO168" s="1205"/>
      <c r="BP168" s="1205"/>
      <c r="BQ168" s="1205"/>
    </row>
    <row r="169" spans="1:69" s="1206" customFormat="1" ht="12.75" x14ac:dyDescent="0.2">
      <c r="A169" s="1165">
        <v>1810</v>
      </c>
      <c r="B169" s="198" t="s">
        <v>285</v>
      </c>
      <c r="C169" s="1204">
        <f>'I4 BO ASSETS'!I27</f>
        <v>0</v>
      </c>
      <c r="D169" s="1205">
        <f t="shared" si="222"/>
        <v>0</v>
      </c>
      <c r="E169" s="1205">
        <f t="shared" si="222"/>
        <v>0</v>
      </c>
      <c r="F169" s="1205">
        <f t="shared" si="225"/>
        <v>0</v>
      </c>
      <c r="G169" s="1205">
        <f t="shared" ref="G169:Z169" si="246">$D169*G602</f>
        <v>0</v>
      </c>
      <c r="H169" s="1205">
        <f t="shared" si="246"/>
        <v>0</v>
      </c>
      <c r="I169" s="1205">
        <f t="shared" si="246"/>
        <v>0</v>
      </c>
      <c r="J169" s="1205">
        <f t="shared" si="246"/>
        <v>0</v>
      </c>
      <c r="K169" s="1205">
        <f t="shared" si="246"/>
        <v>0</v>
      </c>
      <c r="L169" s="1205">
        <f t="shared" si="246"/>
        <v>0</v>
      </c>
      <c r="M169" s="1205">
        <f t="shared" si="246"/>
        <v>0</v>
      </c>
      <c r="N169" s="1205">
        <f t="shared" si="246"/>
        <v>0</v>
      </c>
      <c r="O169" s="1205">
        <f t="shared" si="246"/>
        <v>0</v>
      </c>
      <c r="P169" s="1205">
        <f t="shared" si="246"/>
        <v>0</v>
      </c>
      <c r="Q169" s="1205">
        <f t="shared" si="246"/>
        <v>0</v>
      </c>
      <c r="R169" s="1205">
        <f t="shared" si="246"/>
        <v>0</v>
      </c>
      <c r="S169" s="1205">
        <f t="shared" si="246"/>
        <v>0</v>
      </c>
      <c r="T169" s="1205">
        <f t="shared" si="246"/>
        <v>0</v>
      </c>
      <c r="U169" s="1205">
        <f t="shared" si="246"/>
        <v>0</v>
      </c>
      <c r="V169" s="1205">
        <f t="shared" si="246"/>
        <v>0</v>
      </c>
      <c r="W169" s="1205">
        <f t="shared" si="246"/>
        <v>0</v>
      </c>
      <c r="X169" s="1205">
        <f t="shared" si="246"/>
        <v>0</v>
      </c>
      <c r="Y169" s="1205">
        <f t="shared" si="246"/>
        <v>0</v>
      </c>
      <c r="Z169" s="1205">
        <f t="shared" si="246"/>
        <v>0</v>
      </c>
      <c r="AA169" s="1205">
        <f t="shared" si="227"/>
        <v>0</v>
      </c>
      <c r="AB169" s="1205">
        <f t="shared" ref="AB169:AU169" si="247">$E169*AB602</f>
        <v>0</v>
      </c>
      <c r="AC169" s="1205">
        <f t="shared" si="247"/>
        <v>0</v>
      </c>
      <c r="AD169" s="1205">
        <f t="shared" si="247"/>
        <v>0</v>
      </c>
      <c r="AE169" s="1205">
        <f t="shared" si="247"/>
        <v>0</v>
      </c>
      <c r="AF169" s="1205">
        <f t="shared" si="247"/>
        <v>0</v>
      </c>
      <c r="AG169" s="1205">
        <f t="shared" si="247"/>
        <v>0</v>
      </c>
      <c r="AH169" s="1205">
        <f t="shared" si="247"/>
        <v>0</v>
      </c>
      <c r="AI169" s="1205">
        <f t="shared" si="247"/>
        <v>0</v>
      </c>
      <c r="AJ169" s="1205">
        <f t="shared" si="247"/>
        <v>0</v>
      </c>
      <c r="AK169" s="1205">
        <f t="shared" si="247"/>
        <v>0</v>
      </c>
      <c r="AL169" s="1205">
        <f t="shared" si="247"/>
        <v>0</v>
      </c>
      <c r="AM169" s="1205">
        <f t="shared" si="247"/>
        <v>0</v>
      </c>
      <c r="AN169" s="1205">
        <f t="shared" si="247"/>
        <v>0</v>
      </c>
      <c r="AO169" s="1205">
        <f t="shared" si="247"/>
        <v>0</v>
      </c>
      <c r="AP169" s="1205">
        <f t="shared" si="247"/>
        <v>0</v>
      </c>
      <c r="AQ169" s="1205">
        <f t="shared" si="247"/>
        <v>0</v>
      </c>
      <c r="AR169" s="1205">
        <f t="shared" si="247"/>
        <v>0</v>
      </c>
      <c r="AS169" s="1205">
        <f t="shared" si="247"/>
        <v>0</v>
      </c>
      <c r="AT169" s="1205">
        <f t="shared" si="247"/>
        <v>0</v>
      </c>
      <c r="AU169" s="1205">
        <f t="shared" si="247"/>
        <v>0</v>
      </c>
      <c r="AV169" s="1205">
        <f t="shared" si="229"/>
        <v>0</v>
      </c>
      <c r="AW169" s="1205"/>
      <c r="AX169" s="1205"/>
      <c r="AY169" s="1205"/>
      <c r="AZ169" s="1205"/>
      <c r="BA169" s="1205"/>
      <c r="BB169" s="1205"/>
      <c r="BC169" s="1205"/>
      <c r="BD169" s="1205"/>
      <c r="BE169" s="1205"/>
      <c r="BF169" s="1205"/>
      <c r="BG169" s="1205"/>
      <c r="BH169" s="1205"/>
      <c r="BI169" s="1205"/>
      <c r="BJ169" s="1205"/>
      <c r="BK169" s="1205"/>
      <c r="BL169" s="1205"/>
      <c r="BM169" s="1205"/>
      <c r="BN169" s="1205"/>
      <c r="BO169" s="1205"/>
      <c r="BP169" s="1205"/>
      <c r="BQ169" s="1205"/>
    </row>
    <row r="170" spans="1:69" s="1206" customFormat="1" ht="12.75" x14ac:dyDescent="0.2">
      <c r="A170" s="1165" t="s">
        <v>821</v>
      </c>
      <c r="B170" s="198" t="s">
        <v>363</v>
      </c>
      <c r="C170" s="1204">
        <f>'I4 BO ASSETS'!I28</f>
        <v>0</v>
      </c>
      <c r="D170" s="1205">
        <f t="shared" si="222"/>
        <v>0</v>
      </c>
      <c r="E170" s="1205">
        <f t="shared" si="222"/>
        <v>0</v>
      </c>
      <c r="F170" s="1205">
        <f t="shared" si="225"/>
        <v>0</v>
      </c>
      <c r="G170" s="1205">
        <f t="shared" ref="G170:Z170" si="248">$D170*G603</f>
        <v>0</v>
      </c>
      <c r="H170" s="1205">
        <f t="shared" si="248"/>
        <v>0</v>
      </c>
      <c r="I170" s="1205">
        <f t="shared" si="248"/>
        <v>0</v>
      </c>
      <c r="J170" s="1205">
        <f t="shared" si="248"/>
        <v>0</v>
      </c>
      <c r="K170" s="1205">
        <f t="shared" si="248"/>
        <v>0</v>
      </c>
      <c r="L170" s="1205">
        <f t="shared" si="248"/>
        <v>0</v>
      </c>
      <c r="M170" s="1205">
        <f t="shared" si="248"/>
        <v>0</v>
      </c>
      <c r="N170" s="1205">
        <f t="shared" si="248"/>
        <v>0</v>
      </c>
      <c r="O170" s="1205">
        <f t="shared" si="248"/>
        <v>0</v>
      </c>
      <c r="P170" s="1205">
        <f t="shared" si="248"/>
        <v>0</v>
      </c>
      <c r="Q170" s="1205">
        <f t="shared" si="248"/>
        <v>0</v>
      </c>
      <c r="R170" s="1205">
        <f t="shared" si="248"/>
        <v>0</v>
      </c>
      <c r="S170" s="1205">
        <f t="shared" si="248"/>
        <v>0</v>
      </c>
      <c r="T170" s="1205">
        <f t="shared" si="248"/>
        <v>0</v>
      </c>
      <c r="U170" s="1205">
        <f t="shared" si="248"/>
        <v>0</v>
      </c>
      <c r="V170" s="1205">
        <f t="shared" si="248"/>
        <v>0</v>
      </c>
      <c r="W170" s="1205">
        <f t="shared" si="248"/>
        <v>0</v>
      </c>
      <c r="X170" s="1205">
        <f t="shared" si="248"/>
        <v>0</v>
      </c>
      <c r="Y170" s="1205">
        <f t="shared" si="248"/>
        <v>0</v>
      </c>
      <c r="Z170" s="1205">
        <f t="shared" si="248"/>
        <v>0</v>
      </c>
      <c r="AA170" s="1205">
        <f t="shared" si="227"/>
        <v>0</v>
      </c>
      <c r="AB170" s="1205">
        <f t="shared" ref="AB170:AU170" si="249">$E170*AB603</f>
        <v>0</v>
      </c>
      <c r="AC170" s="1205">
        <f t="shared" si="249"/>
        <v>0</v>
      </c>
      <c r="AD170" s="1205">
        <f t="shared" si="249"/>
        <v>0</v>
      </c>
      <c r="AE170" s="1205">
        <f t="shared" si="249"/>
        <v>0</v>
      </c>
      <c r="AF170" s="1205">
        <f t="shared" si="249"/>
        <v>0</v>
      </c>
      <c r="AG170" s="1205">
        <f t="shared" si="249"/>
        <v>0</v>
      </c>
      <c r="AH170" s="1205">
        <f t="shared" si="249"/>
        <v>0</v>
      </c>
      <c r="AI170" s="1205">
        <f t="shared" si="249"/>
        <v>0</v>
      </c>
      <c r="AJ170" s="1205">
        <f t="shared" si="249"/>
        <v>0</v>
      </c>
      <c r="AK170" s="1205">
        <f t="shared" si="249"/>
        <v>0</v>
      </c>
      <c r="AL170" s="1205">
        <f t="shared" si="249"/>
        <v>0</v>
      </c>
      <c r="AM170" s="1205">
        <f t="shared" si="249"/>
        <v>0</v>
      </c>
      <c r="AN170" s="1205">
        <f t="shared" si="249"/>
        <v>0</v>
      </c>
      <c r="AO170" s="1205">
        <f t="shared" si="249"/>
        <v>0</v>
      </c>
      <c r="AP170" s="1205">
        <f t="shared" si="249"/>
        <v>0</v>
      </c>
      <c r="AQ170" s="1205">
        <f t="shared" si="249"/>
        <v>0</v>
      </c>
      <c r="AR170" s="1205">
        <f t="shared" si="249"/>
        <v>0</v>
      </c>
      <c r="AS170" s="1205">
        <f t="shared" si="249"/>
        <v>0</v>
      </c>
      <c r="AT170" s="1205">
        <f t="shared" si="249"/>
        <v>0</v>
      </c>
      <c r="AU170" s="1205">
        <f t="shared" si="249"/>
        <v>0</v>
      </c>
      <c r="AV170" s="1205">
        <f t="shared" si="229"/>
        <v>0</v>
      </c>
      <c r="AW170" s="1205"/>
      <c r="AX170" s="1205"/>
      <c r="AY170" s="1205"/>
      <c r="AZ170" s="1205"/>
      <c r="BA170" s="1205"/>
      <c r="BB170" s="1205"/>
      <c r="BC170" s="1205"/>
      <c r="BD170" s="1205"/>
      <c r="BE170" s="1205"/>
      <c r="BF170" s="1205"/>
      <c r="BG170" s="1205"/>
      <c r="BH170" s="1205"/>
      <c r="BI170" s="1205"/>
      <c r="BJ170" s="1205"/>
      <c r="BK170" s="1205"/>
      <c r="BL170" s="1205"/>
      <c r="BM170" s="1205"/>
      <c r="BN170" s="1205"/>
      <c r="BO170" s="1205"/>
      <c r="BP170" s="1205"/>
      <c r="BQ170" s="1205"/>
    </row>
    <row r="171" spans="1:69" s="1206" customFormat="1" ht="12.75" x14ac:dyDescent="0.2">
      <c r="A171" s="1165" t="s">
        <v>822</v>
      </c>
      <c r="B171" s="198" t="s">
        <v>364</v>
      </c>
      <c r="C171" s="1204">
        <f>'I4 BO ASSETS'!I29</f>
        <v>0</v>
      </c>
      <c r="D171" s="1205">
        <f t="shared" si="222"/>
        <v>0</v>
      </c>
      <c r="E171" s="1205">
        <f t="shared" si="222"/>
        <v>0</v>
      </c>
      <c r="F171" s="1205">
        <f t="shared" si="225"/>
        <v>0</v>
      </c>
      <c r="G171" s="1205">
        <f t="shared" ref="G171:Z171" si="250">$D171*G604</f>
        <v>0</v>
      </c>
      <c r="H171" s="1205">
        <f t="shared" si="250"/>
        <v>0</v>
      </c>
      <c r="I171" s="1205">
        <f t="shared" si="250"/>
        <v>0</v>
      </c>
      <c r="J171" s="1205">
        <f t="shared" si="250"/>
        <v>0</v>
      </c>
      <c r="K171" s="1205">
        <f t="shared" si="250"/>
        <v>0</v>
      </c>
      <c r="L171" s="1205">
        <f t="shared" si="250"/>
        <v>0</v>
      </c>
      <c r="M171" s="1205">
        <f t="shared" si="250"/>
        <v>0</v>
      </c>
      <c r="N171" s="1205">
        <f t="shared" si="250"/>
        <v>0</v>
      </c>
      <c r="O171" s="1205">
        <f t="shared" si="250"/>
        <v>0</v>
      </c>
      <c r="P171" s="1205">
        <f t="shared" si="250"/>
        <v>0</v>
      </c>
      <c r="Q171" s="1205">
        <f t="shared" si="250"/>
        <v>0</v>
      </c>
      <c r="R171" s="1205">
        <f t="shared" si="250"/>
        <v>0</v>
      </c>
      <c r="S171" s="1205">
        <f t="shared" si="250"/>
        <v>0</v>
      </c>
      <c r="T171" s="1205">
        <f t="shared" si="250"/>
        <v>0</v>
      </c>
      <c r="U171" s="1205">
        <f t="shared" si="250"/>
        <v>0</v>
      </c>
      <c r="V171" s="1205">
        <f t="shared" si="250"/>
        <v>0</v>
      </c>
      <c r="W171" s="1205">
        <f t="shared" si="250"/>
        <v>0</v>
      </c>
      <c r="X171" s="1205">
        <f t="shared" si="250"/>
        <v>0</v>
      </c>
      <c r="Y171" s="1205">
        <f t="shared" si="250"/>
        <v>0</v>
      </c>
      <c r="Z171" s="1205">
        <f t="shared" si="250"/>
        <v>0</v>
      </c>
      <c r="AA171" s="1205">
        <f t="shared" si="227"/>
        <v>0</v>
      </c>
      <c r="AB171" s="1205">
        <f t="shared" ref="AB171:AU171" si="251">$E171*AB604</f>
        <v>0</v>
      </c>
      <c r="AC171" s="1205">
        <f t="shared" si="251"/>
        <v>0</v>
      </c>
      <c r="AD171" s="1205">
        <f t="shared" si="251"/>
        <v>0</v>
      </c>
      <c r="AE171" s="1205">
        <f t="shared" si="251"/>
        <v>0</v>
      </c>
      <c r="AF171" s="1205">
        <f t="shared" si="251"/>
        <v>0</v>
      </c>
      <c r="AG171" s="1205">
        <f t="shared" si="251"/>
        <v>0</v>
      </c>
      <c r="AH171" s="1205">
        <f t="shared" si="251"/>
        <v>0</v>
      </c>
      <c r="AI171" s="1205">
        <f t="shared" si="251"/>
        <v>0</v>
      </c>
      <c r="AJ171" s="1205">
        <f t="shared" si="251"/>
        <v>0</v>
      </c>
      <c r="AK171" s="1205">
        <f t="shared" si="251"/>
        <v>0</v>
      </c>
      <c r="AL171" s="1205">
        <f t="shared" si="251"/>
        <v>0</v>
      </c>
      <c r="AM171" s="1205">
        <f t="shared" si="251"/>
        <v>0</v>
      </c>
      <c r="AN171" s="1205">
        <f t="shared" si="251"/>
        <v>0</v>
      </c>
      <c r="AO171" s="1205">
        <f t="shared" si="251"/>
        <v>0</v>
      </c>
      <c r="AP171" s="1205">
        <f t="shared" si="251"/>
        <v>0</v>
      </c>
      <c r="AQ171" s="1205">
        <f t="shared" si="251"/>
        <v>0</v>
      </c>
      <c r="AR171" s="1205">
        <f t="shared" si="251"/>
        <v>0</v>
      </c>
      <c r="AS171" s="1205">
        <f t="shared" si="251"/>
        <v>0</v>
      </c>
      <c r="AT171" s="1205">
        <f t="shared" si="251"/>
        <v>0</v>
      </c>
      <c r="AU171" s="1205">
        <f t="shared" si="251"/>
        <v>0</v>
      </c>
      <c r="AV171" s="1205">
        <f t="shared" si="229"/>
        <v>0</v>
      </c>
      <c r="AW171" s="1205"/>
      <c r="AX171" s="1205"/>
      <c r="AY171" s="1205"/>
      <c r="AZ171" s="1205"/>
      <c r="BA171" s="1205"/>
      <c r="BB171" s="1205"/>
      <c r="BC171" s="1205"/>
      <c r="BD171" s="1205"/>
      <c r="BE171" s="1205"/>
      <c r="BF171" s="1205"/>
      <c r="BG171" s="1205"/>
      <c r="BH171" s="1205"/>
      <c r="BI171" s="1205"/>
      <c r="BJ171" s="1205"/>
      <c r="BK171" s="1205"/>
      <c r="BL171" s="1205"/>
      <c r="BM171" s="1205"/>
      <c r="BN171" s="1205"/>
      <c r="BO171" s="1205"/>
      <c r="BP171" s="1205"/>
      <c r="BQ171" s="1205"/>
    </row>
    <row r="172" spans="1:69" s="1206" customFormat="1" ht="25.5" x14ac:dyDescent="0.2">
      <c r="A172" s="1165">
        <v>1815</v>
      </c>
      <c r="B172" s="198" t="s">
        <v>86</v>
      </c>
      <c r="C172" s="1204">
        <f>'I4 BO ASSETS'!I30</f>
        <v>0</v>
      </c>
      <c r="D172" s="1205">
        <f t="shared" si="222"/>
        <v>0</v>
      </c>
      <c r="E172" s="1205">
        <f t="shared" si="222"/>
        <v>0</v>
      </c>
      <c r="F172" s="1205">
        <f t="shared" si="225"/>
        <v>0</v>
      </c>
      <c r="G172" s="1205">
        <f t="shared" ref="G172:Z172" si="252">$D172*G605</f>
        <v>0</v>
      </c>
      <c r="H172" s="1205">
        <f t="shared" si="252"/>
        <v>0</v>
      </c>
      <c r="I172" s="1205">
        <f t="shared" si="252"/>
        <v>0</v>
      </c>
      <c r="J172" s="1205">
        <f t="shared" si="252"/>
        <v>0</v>
      </c>
      <c r="K172" s="1205">
        <f t="shared" si="252"/>
        <v>0</v>
      </c>
      <c r="L172" s="1205">
        <f t="shared" si="252"/>
        <v>0</v>
      </c>
      <c r="M172" s="1205">
        <f t="shared" si="252"/>
        <v>0</v>
      </c>
      <c r="N172" s="1205">
        <f t="shared" si="252"/>
        <v>0</v>
      </c>
      <c r="O172" s="1205">
        <f t="shared" si="252"/>
        <v>0</v>
      </c>
      <c r="P172" s="1205">
        <f t="shared" si="252"/>
        <v>0</v>
      </c>
      <c r="Q172" s="1205">
        <f t="shared" si="252"/>
        <v>0</v>
      </c>
      <c r="R172" s="1205">
        <f t="shared" si="252"/>
        <v>0</v>
      </c>
      <c r="S172" s="1205">
        <f t="shared" si="252"/>
        <v>0</v>
      </c>
      <c r="T172" s="1205">
        <f t="shared" si="252"/>
        <v>0</v>
      </c>
      <c r="U172" s="1205">
        <f t="shared" si="252"/>
        <v>0</v>
      </c>
      <c r="V172" s="1205">
        <f t="shared" si="252"/>
        <v>0</v>
      </c>
      <c r="W172" s="1205">
        <f t="shared" si="252"/>
        <v>0</v>
      </c>
      <c r="X172" s="1205">
        <f t="shared" si="252"/>
        <v>0</v>
      </c>
      <c r="Y172" s="1205">
        <f t="shared" si="252"/>
        <v>0</v>
      </c>
      <c r="Z172" s="1205">
        <f t="shared" si="252"/>
        <v>0</v>
      </c>
      <c r="AA172" s="1205">
        <f t="shared" si="227"/>
        <v>0</v>
      </c>
      <c r="AB172" s="1205">
        <f t="shared" ref="AB172:AU172" si="253">$E172*AB605</f>
        <v>0</v>
      </c>
      <c r="AC172" s="1205">
        <f t="shared" si="253"/>
        <v>0</v>
      </c>
      <c r="AD172" s="1205">
        <f t="shared" si="253"/>
        <v>0</v>
      </c>
      <c r="AE172" s="1205">
        <f t="shared" si="253"/>
        <v>0</v>
      </c>
      <c r="AF172" s="1205">
        <f t="shared" si="253"/>
        <v>0</v>
      </c>
      <c r="AG172" s="1205">
        <f t="shared" si="253"/>
        <v>0</v>
      </c>
      <c r="AH172" s="1205">
        <f t="shared" si="253"/>
        <v>0</v>
      </c>
      <c r="AI172" s="1205">
        <f t="shared" si="253"/>
        <v>0</v>
      </c>
      <c r="AJ172" s="1205">
        <f t="shared" si="253"/>
        <v>0</v>
      </c>
      <c r="AK172" s="1205">
        <f t="shared" si="253"/>
        <v>0</v>
      </c>
      <c r="AL172" s="1205">
        <f t="shared" si="253"/>
        <v>0</v>
      </c>
      <c r="AM172" s="1205">
        <f t="shared" si="253"/>
        <v>0</v>
      </c>
      <c r="AN172" s="1205">
        <f t="shared" si="253"/>
        <v>0</v>
      </c>
      <c r="AO172" s="1205">
        <f t="shared" si="253"/>
        <v>0</v>
      </c>
      <c r="AP172" s="1205">
        <f t="shared" si="253"/>
        <v>0</v>
      </c>
      <c r="AQ172" s="1205">
        <f t="shared" si="253"/>
        <v>0</v>
      </c>
      <c r="AR172" s="1205">
        <f t="shared" si="253"/>
        <v>0</v>
      </c>
      <c r="AS172" s="1205">
        <f t="shared" si="253"/>
        <v>0</v>
      </c>
      <c r="AT172" s="1205">
        <f t="shared" si="253"/>
        <v>0</v>
      </c>
      <c r="AU172" s="1205">
        <f t="shared" si="253"/>
        <v>0</v>
      </c>
      <c r="AV172" s="1205">
        <f t="shared" si="229"/>
        <v>0</v>
      </c>
      <c r="AW172" s="1205"/>
      <c r="AX172" s="1205"/>
      <c r="AY172" s="1205"/>
      <c r="AZ172" s="1205"/>
      <c r="BA172" s="1205"/>
      <c r="BB172" s="1205"/>
      <c r="BC172" s="1205"/>
      <c r="BD172" s="1205"/>
      <c r="BE172" s="1205"/>
      <c r="BF172" s="1205"/>
      <c r="BG172" s="1205"/>
      <c r="BH172" s="1205"/>
      <c r="BI172" s="1205"/>
      <c r="BJ172" s="1205"/>
      <c r="BK172" s="1205"/>
      <c r="BL172" s="1205"/>
      <c r="BM172" s="1205"/>
      <c r="BN172" s="1205"/>
      <c r="BO172" s="1205"/>
      <c r="BP172" s="1205"/>
      <c r="BQ172" s="1205"/>
    </row>
    <row r="173" spans="1:69" s="1206" customFormat="1" ht="25.5" x14ac:dyDescent="0.2">
      <c r="A173" s="1165">
        <v>1820</v>
      </c>
      <c r="B173" s="198" t="s">
        <v>87</v>
      </c>
      <c r="C173" s="1204">
        <f>'I4 BO ASSETS'!I31</f>
        <v>0</v>
      </c>
      <c r="D173" s="1205">
        <f t="shared" si="222"/>
        <v>0</v>
      </c>
      <c r="E173" s="1205">
        <f t="shared" si="222"/>
        <v>0</v>
      </c>
      <c r="F173" s="1205">
        <f t="shared" si="225"/>
        <v>0</v>
      </c>
      <c r="G173" s="1205">
        <f t="shared" ref="G173:Z173" si="254">$D173*G606</f>
        <v>0</v>
      </c>
      <c r="H173" s="1205">
        <f t="shared" si="254"/>
        <v>0</v>
      </c>
      <c r="I173" s="1205">
        <f t="shared" si="254"/>
        <v>0</v>
      </c>
      <c r="J173" s="1205">
        <f t="shared" si="254"/>
        <v>0</v>
      </c>
      <c r="K173" s="1205">
        <f t="shared" si="254"/>
        <v>0</v>
      </c>
      <c r="L173" s="1205">
        <f t="shared" si="254"/>
        <v>0</v>
      </c>
      <c r="M173" s="1205">
        <f t="shared" si="254"/>
        <v>0</v>
      </c>
      <c r="N173" s="1205">
        <f t="shared" si="254"/>
        <v>0</v>
      </c>
      <c r="O173" s="1205">
        <f t="shared" si="254"/>
        <v>0</v>
      </c>
      <c r="P173" s="1205">
        <f t="shared" si="254"/>
        <v>0</v>
      </c>
      <c r="Q173" s="1205">
        <f t="shared" si="254"/>
        <v>0</v>
      </c>
      <c r="R173" s="1205">
        <f t="shared" si="254"/>
        <v>0</v>
      </c>
      <c r="S173" s="1205">
        <f t="shared" si="254"/>
        <v>0</v>
      </c>
      <c r="T173" s="1205">
        <f t="shared" si="254"/>
        <v>0</v>
      </c>
      <c r="U173" s="1205">
        <f t="shared" si="254"/>
        <v>0</v>
      </c>
      <c r="V173" s="1205">
        <f t="shared" si="254"/>
        <v>0</v>
      </c>
      <c r="W173" s="1205">
        <f t="shared" si="254"/>
        <v>0</v>
      </c>
      <c r="X173" s="1205">
        <f t="shared" si="254"/>
        <v>0</v>
      </c>
      <c r="Y173" s="1205">
        <f t="shared" si="254"/>
        <v>0</v>
      </c>
      <c r="Z173" s="1205">
        <f t="shared" si="254"/>
        <v>0</v>
      </c>
      <c r="AA173" s="1205">
        <f t="shared" si="227"/>
        <v>0</v>
      </c>
      <c r="AB173" s="1205">
        <f t="shared" ref="AB173:AU173" si="255">$E173*AB606</f>
        <v>0</v>
      </c>
      <c r="AC173" s="1205">
        <f t="shared" si="255"/>
        <v>0</v>
      </c>
      <c r="AD173" s="1205">
        <f t="shared" si="255"/>
        <v>0</v>
      </c>
      <c r="AE173" s="1205">
        <f t="shared" si="255"/>
        <v>0</v>
      </c>
      <c r="AF173" s="1205">
        <f t="shared" si="255"/>
        <v>0</v>
      </c>
      <c r="AG173" s="1205">
        <f t="shared" si="255"/>
        <v>0</v>
      </c>
      <c r="AH173" s="1205">
        <f t="shared" si="255"/>
        <v>0</v>
      </c>
      <c r="AI173" s="1205">
        <f t="shared" si="255"/>
        <v>0</v>
      </c>
      <c r="AJ173" s="1205">
        <f t="shared" si="255"/>
        <v>0</v>
      </c>
      <c r="AK173" s="1205">
        <f t="shared" si="255"/>
        <v>0</v>
      </c>
      <c r="AL173" s="1205">
        <f t="shared" si="255"/>
        <v>0</v>
      </c>
      <c r="AM173" s="1205">
        <f t="shared" si="255"/>
        <v>0</v>
      </c>
      <c r="AN173" s="1205">
        <f t="shared" si="255"/>
        <v>0</v>
      </c>
      <c r="AO173" s="1205">
        <f t="shared" si="255"/>
        <v>0</v>
      </c>
      <c r="AP173" s="1205">
        <f t="shared" si="255"/>
        <v>0</v>
      </c>
      <c r="AQ173" s="1205">
        <f t="shared" si="255"/>
        <v>0</v>
      </c>
      <c r="AR173" s="1205">
        <f t="shared" si="255"/>
        <v>0</v>
      </c>
      <c r="AS173" s="1205">
        <f t="shared" si="255"/>
        <v>0</v>
      </c>
      <c r="AT173" s="1205">
        <f t="shared" si="255"/>
        <v>0</v>
      </c>
      <c r="AU173" s="1205">
        <f t="shared" si="255"/>
        <v>0</v>
      </c>
      <c r="AV173" s="1205">
        <f t="shared" si="229"/>
        <v>0</v>
      </c>
      <c r="AW173" s="1205"/>
      <c r="AX173" s="1205"/>
      <c r="AY173" s="1205"/>
      <c r="AZ173" s="1205"/>
      <c r="BA173" s="1205"/>
      <c r="BB173" s="1205"/>
      <c r="BC173" s="1205"/>
      <c r="BD173" s="1205"/>
      <c r="BE173" s="1205"/>
      <c r="BF173" s="1205"/>
      <c r="BG173" s="1205"/>
      <c r="BH173" s="1205"/>
      <c r="BI173" s="1205"/>
      <c r="BJ173" s="1205"/>
      <c r="BK173" s="1205"/>
      <c r="BL173" s="1205"/>
      <c r="BM173" s="1205"/>
      <c r="BN173" s="1205"/>
      <c r="BO173" s="1205"/>
      <c r="BP173" s="1205"/>
      <c r="BQ173" s="1205"/>
    </row>
    <row r="174" spans="1:69" s="1206" customFormat="1" ht="25.5" x14ac:dyDescent="0.2">
      <c r="A174" s="1165" t="s">
        <v>490</v>
      </c>
      <c r="B174" s="198" t="s">
        <v>1276</v>
      </c>
      <c r="C174" s="1204">
        <f>'I4 BO ASSETS'!I32</f>
        <v>0</v>
      </c>
      <c r="D174" s="1205">
        <f t="shared" si="222"/>
        <v>0</v>
      </c>
      <c r="E174" s="1205">
        <f t="shared" si="222"/>
        <v>0</v>
      </c>
      <c r="F174" s="1205">
        <f>D174+E174</f>
        <v>0</v>
      </c>
      <c r="G174" s="1205">
        <f t="shared" ref="G174:Z174" si="256">$D174*G607</f>
        <v>0</v>
      </c>
      <c r="H174" s="1205">
        <f t="shared" si="256"/>
        <v>0</v>
      </c>
      <c r="I174" s="1205">
        <f t="shared" si="256"/>
        <v>0</v>
      </c>
      <c r="J174" s="1205">
        <f t="shared" si="256"/>
        <v>0</v>
      </c>
      <c r="K174" s="1205">
        <f t="shared" si="256"/>
        <v>0</v>
      </c>
      <c r="L174" s="1205">
        <f t="shared" si="256"/>
        <v>0</v>
      </c>
      <c r="M174" s="1205">
        <f t="shared" si="256"/>
        <v>0</v>
      </c>
      <c r="N174" s="1205">
        <f t="shared" si="256"/>
        <v>0</v>
      </c>
      <c r="O174" s="1205">
        <f t="shared" si="256"/>
        <v>0</v>
      </c>
      <c r="P174" s="1205">
        <f t="shared" si="256"/>
        <v>0</v>
      </c>
      <c r="Q174" s="1205">
        <f t="shared" si="256"/>
        <v>0</v>
      </c>
      <c r="R174" s="1205">
        <f t="shared" si="256"/>
        <v>0</v>
      </c>
      <c r="S174" s="1205">
        <f t="shared" si="256"/>
        <v>0</v>
      </c>
      <c r="T174" s="1205">
        <f t="shared" si="256"/>
        <v>0</v>
      </c>
      <c r="U174" s="1205">
        <f t="shared" si="256"/>
        <v>0</v>
      </c>
      <c r="V174" s="1205">
        <f t="shared" si="256"/>
        <v>0</v>
      </c>
      <c r="W174" s="1205">
        <f t="shared" si="256"/>
        <v>0</v>
      </c>
      <c r="X174" s="1205">
        <f t="shared" si="256"/>
        <v>0</v>
      </c>
      <c r="Y174" s="1205">
        <f t="shared" si="256"/>
        <v>0</v>
      </c>
      <c r="Z174" s="1205">
        <f t="shared" si="256"/>
        <v>0</v>
      </c>
      <c r="AA174" s="1205">
        <f>SUM(G174:Z174)</f>
        <v>0</v>
      </c>
      <c r="AB174" s="1205">
        <f t="shared" ref="AB174:AU174" si="257">$E174*AB607</f>
        <v>0</v>
      </c>
      <c r="AC174" s="1205">
        <f t="shared" si="257"/>
        <v>0</v>
      </c>
      <c r="AD174" s="1205">
        <f t="shared" si="257"/>
        <v>0</v>
      </c>
      <c r="AE174" s="1205">
        <f t="shared" si="257"/>
        <v>0</v>
      </c>
      <c r="AF174" s="1205">
        <f t="shared" si="257"/>
        <v>0</v>
      </c>
      <c r="AG174" s="1205">
        <f t="shared" si="257"/>
        <v>0</v>
      </c>
      <c r="AH174" s="1205">
        <f t="shared" si="257"/>
        <v>0</v>
      </c>
      <c r="AI174" s="1205">
        <f t="shared" si="257"/>
        <v>0</v>
      </c>
      <c r="AJ174" s="1205">
        <f t="shared" si="257"/>
        <v>0</v>
      </c>
      <c r="AK174" s="1205">
        <f t="shared" si="257"/>
        <v>0</v>
      </c>
      <c r="AL174" s="1205">
        <f t="shared" si="257"/>
        <v>0</v>
      </c>
      <c r="AM174" s="1205">
        <f t="shared" si="257"/>
        <v>0</v>
      </c>
      <c r="AN174" s="1205">
        <f t="shared" si="257"/>
        <v>0</v>
      </c>
      <c r="AO174" s="1205">
        <f t="shared" si="257"/>
        <v>0</v>
      </c>
      <c r="AP174" s="1205">
        <f t="shared" si="257"/>
        <v>0</v>
      </c>
      <c r="AQ174" s="1205">
        <f t="shared" si="257"/>
        <v>0</v>
      </c>
      <c r="AR174" s="1205">
        <f t="shared" si="257"/>
        <v>0</v>
      </c>
      <c r="AS174" s="1205">
        <f t="shared" si="257"/>
        <v>0</v>
      </c>
      <c r="AT174" s="1205">
        <f t="shared" si="257"/>
        <v>0</v>
      </c>
      <c r="AU174" s="1205">
        <f t="shared" si="257"/>
        <v>0</v>
      </c>
      <c r="AV174" s="1205">
        <f>SUM(AB174:AU174)</f>
        <v>0</v>
      </c>
      <c r="AW174" s="1205"/>
      <c r="AX174" s="1205"/>
      <c r="AY174" s="1205"/>
      <c r="AZ174" s="1205"/>
      <c r="BA174" s="1205"/>
      <c r="BB174" s="1205"/>
      <c r="BC174" s="1205"/>
      <c r="BD174" s="1205"/>
      <c r="BE174" s="1205"/>
      <c r="BF174" s="1205"/>
      <c r="BG174" s="1205"/>
      <c r="BH174" s="1205"/>
      <c r="BI174" s="1205"/>
      <c r="BJ174" s="1205"/>
      <c r="BK174" s="1205"/>
      <c r="BL174" s="1205"/>
      <c r="BM174" s="1205"/>
      <c r="BN174" s="1205"/>
      <c r="BO174" s="1205"/>
      <c r="BP174" s="1205"/>
      <c r="BQ174" s="1205"/>
    </row>
    <row r="175" spans="1:69" s="1206" customFormat="1" ht="25.5" x14ac:dyDescent="0.2">
      <c r="A175" s="1165" t="s">
        <v>491</v>
      </c>
      <c r="B175" s="198" t="s">
        <v>1278</v>
      </c>
      <c r="C175" s="1204">
        <f>'I4 BO ASSETS'!I33</f>
        <v>0</v>
      </c>
      <c r="D175" s="1205">
        <f t="shared" si="222"/>
        <v>0</v>
      </c>
      <c r="E175" s="1205">
        <f t="shared" si="222"/>
        <v>0</v>
      </c>
      <c r="F175" s="1205">
        <f>D175+E175</f>
        <v>0</v>
      </c>
      <c r="G175" s="1205">
        <f t="shared" ref="G175:Z175" si="258">$D175*G608</f>
        <v>0</v>
      </c>
      <c r="H175" s="1205">
        <f t="shared" si="258"/>
        <v>0</v>
      </c>
      <c r="I175" s="1205">
        <f t="shared" si="258"/>
        <v>0</v>
      </c>
      <c r="J175" s="1205">
        <f t="shared" si="258"/>
        <v>0</v>
      </c>
      <c r="K175" s="1205">
        <f t="shared" si="258"/>
        <v>0</v>
      </c>
      <c r="L175" s="1205">
        <f t="shared" si="258"/>
        <v>0</v>
      </c>
      <c r="M175" s="1205">
        <f t="shared" si="258"/>
        <v>0</v>
      </c>
      <c r="N175" s="1205">
        <f t="shared" si="258"/>
        <v>0</v>
      </c>
      <c r="O175" s="1205">
        <f t="shared" si="258"/>
        <v>0</v>
      </c>
      <c r="P175" s="1205">
        <f t="shared" si="258"/>
        <v>0</v>
      </c>
      <c r="Q175" s="1205">
        <f t="shared" si="258"/>
        <v>0</v>
      </c>
      <c r="R175" s="1205">
        <f t="shared" si="258"/>
        <v>0</v>
      </c>
      <c r="S175" s="1205">
        <f t="shared" si="258"/>
        <v>0</v>
      </c>
      <c r="T175" s="1205">
        <f t="shared" si="258"/>
        <v>0</v>
      </c>
      <c r="U175" s="1205">
        <f t="shared" si="258"/>
        <v>0</v>
      </c>
      <c r="V175" s="1205">
        <f t="shared" si="258"/>
        <v>0</v>
      </c>
      <c r="W175" s="1205">
        <f t="shared" si="258"/>
        <v>0</v>
      </c>
      <c r="X175" s="1205">
        <f t="shared" si="258"/>
        <v>0</v>
      </c>
      <c r="Y175" s="1205">
        <f t="shared" si="258"/>
        <v>0</v>
      </c>
      <c r="Z175" s="1205">
        <f t="shared" si="258"/>
        <v>0</v>
      </c>
      <c r="AA175" s="1205">
        <f>SUM(G175:Z175)</f>
        <v>0</v>
      </c>
      <c r="AB175" s="1205">
        <f t="shared" ref="AB175:AU175" si="259">$E175*AB608</f>
        <v>0</v>
      </c>
      <c r="AC175" s="1205">
        <f t="shared" si="259"/>
        <v>0</v>
      </c>
      <c r="AD175" s="1205">
        <f t="shared" si="259"/>
        <v>0</v>
      </c>
      <c r="AE175" s="1205">
        <f t="shared" si="259"/>
        <v>0</v>
      </c>
      <c r="AF175" s="1205">
        <f t="shared" si="259"/>
        <v>0</v>
      </c>
      <c r="AG175" s="1205">
        <f t="shared" si="259"/>
        <v>0</v>
      </c>
      <c r="AH175" s="1205">
        <f t="shared" si="259"/>
        <v>0</v>
      </c>
      <c r="AI175" s="1205">
        <f t="shared" si="259"/>
        <v>0</v>
      </c>
      <c r="AJ175" s="1205">
        <f t="shared" si="259"/>
        <v>0</v>
      </c>
      <c r="AK175" s="1205">
        <f t="shared" si="259"/>
        <v>0</v>
      </c>
      <c r="AL175" s="1205">
        <f t="shared" si="259"/>
        <v>0</v>
      </c>
      <c r="AM175" s="1205">
        <f t="shared" si="259"/>
        <v>0</v>
      </c>
      <c r="AN175" s="1205">
        <f t="shared" si="259"/>
        <v>0</v>
      </c>
      <c r="AO175" s="1205">
        <f t="shared" si="259"/>
        <v>0</v>
      </c>
      <c r="AP175" s="1205">
        <f t="shared" si="259"/>
        <v>0</v>
      </c>
      <c r="AQ175" s="1205">
        <f t="shared" si="259"/>
        <v>0</v>
      </c>
      <c r="AR175" s="1205">
        <f t="shared" si="259"/>
        <v>0</v>
      </c>
      <c r="AS175" s="1205">
        <f t="shared" si="259"/>
        <v>0</v>
      </c>
      <c r="AT175" s="1205">
        <f t="shared" si="259"/>
        <v>0</v>
      </c>
      <c r="AU175" s="1205">
        <f t="shared" si="259"/>
        <v>0</v>
      </c>
      <c r="AV175" s="1205">
        <f>SUM(AB175:AU175)</f>
        <v>0</v>
      </c>
      <c r="AW175" s="1205"/>
      <c r="AX175" s="1205"/>
      <c r="AY175" s="1205"/>
      <c r="AZ175" s="1205"/>
      <c r="BA175" s="1205"/>
      <c r="BB175" s="1205"/>
      <c r="BC175" s="1205"/>
      <c r="BD175" s="1205"/>
      <c r="BE175" s="1205"/>
      <c r="BF175" s="1205"/>
      <c r="BG175" s="1205"/>
      <c r="BH175" s="1205"/>
      <c r="BI175" s="1205"/>
      <c r="BJ175" s="1205"/>
      <c r="BK175" s="1205"/>
      <c r="BL175" s="1205"/>
      <c r="BM175" s="1205"/>
      <c r="BN175" s="1205"/>
      <c r="BO175" s="1205"/>
      <c r="BP175" s="1205"/>
      <c r="BQ175" s="1205"/>
    </row>
    <row r="176" spans="1:69" s="1206" customFormat="1" ht="25.5" x14ac:dyDescent="0.2">
      <c r="A176" s="1165" t="s">
        <v>1268</v>
      </c>
      <c r="B176" s="198" t="s">
        <v>1269</v>
      </c>
      <c r="C176" s="1204">
        <f>'I4 BO ASSETS'!I34</f>
        <v>0</v>
      </c>
      <c r="D176" s="1205">
        <f t="shared" si="222"/>
        <v>0</v>
      </c>
      <c r="E176" s="1205">
        <f t="shared" si="222"/>
        <v>0</v>
      </c>
      <c r="F176" s="1205">
        <f>D176+E176</f>
        <v>0</v>
      </c>
      <c r="G176" s="1205">
        <f t="shared" ref="G176:Z176" si="260">$D176*G609</f>
        <v>0</v>
      </c>
      <c r="H176" s="1205">
        <f t="shared" si="260"/>
        <v>0</v>
      </c>
      <c r="I176" s="1205">
        <f t="shared" si="260"/>
        <v>0</v>
      </c>
      <c r="J176" s="1205">
        <f t="shared" si="260"/>
        <v>0</v>
      </c>
      <c r="K176" s="1205">
        <f t="shared" si="260"/>
        <v>0</v>
      </c>
      <c r="L176" s="1205">
        <f t="shared" si="260"/>
        <v>0</v>
      </c>
      <c r="M176" s="1205">
        <f t="shared" si="260"/>
        <v>0</v>
      </c>
      <c r="N176" s="1205">
        <f t="shared" si="260"/>
        <v>0</v>
      </c>
      <c r="O176" s="1205">
        <f t="shared" si="260"/>
        <v>0</v>
      </c>
      <c r="P176" s="1205">
        <f t="shared" si="260"/>
        <v>0</v>
      </c>
      <c r="Q176" s="1205">
        <f t="shared" si="260"/>
        <v>0</v>
      </c>
      <c r="R176" s="1205">
        <f t="shared" si="260"/>
        <v>0</v>
      </c>
      <c r="S176" s="1205">
        <f t="shared" si="260"/>
        <v>0</v>
      </c>
      <c r="T176" s="1205">
        <f t="shared" si="260"/>
        <v>0</v>
      </c>
      <c r="U176" s="1205">
        <f t="shared" si="260"/>
        <v>0</v>
      </c>
      <c r="V176" s="1205">
        <f t="shared" si="260"/>
        <v>0</v>
      </c>
      <c r="W176" s="1205">
        <f t="shared" si="260"/>
        <v>0</v>
      </c>
      <c r="X176" s="1205">
        <f t="shared" si="260"/>
        <v>0</v>
      </c>
      <c r="Y176" s="1205">
        <f t="shared" si="260"/>
        <v>0</v>
      </c>
      <c r="Z176" s="1205">
        <f t="shared" si="260"/>
        <v>0</v>
      </c>
      <c r="AA176" s="1205">
        <f>SUM(G176:Z176)</f>
        <v>0</v>
      </c>
      <c r="AB176" s="1205">
        <f t="shared" ref="AB176:AU176" si="261">$E176*AB609</f>
        <v>0</v>
      </c>
      <c r="AC176" s="1205">
        <f t="shared" si="261"/>
        <v>0</v>
      </c>
      <c r="AD176" s="1205">
        <f t="shared" si="261"/>
        <v>0</v>
      </c>
      <c r="AE176" s="1205">
        <f t="shared" si="261"/>
        <v>0</v>
      </c>
      <c r="AF176" s="1205">
        <f t="shared" si="261"/>
        <v>0</v>
      </c>
      <c r="AG176" s="1205">
        <f t="shared" si="261"/>
        <v>0</v>
      </c>
      <c r="AH176" s="1205">
        <f t="shared" si="261"/>
        <v>0</v>
      </c>
      <c r="AI176" s="1205">
        <f t="shared" si="261"/>
        <v>0</v>
      </c>
      <c r="AJ176" s="1205">
        <f t="shared" si="261"/>
        <v>0</v>
      </c>
      <c r="AK176" s="1205">
        <f t="shared" si="261"/>
        <v>0</v>
      </c>
      <c r="AL176" s="1205">
        <f t="shared" si="261"/>
        <v>0</v>
      </c>
      <c r="AM176" s="1205">
        <f t="shared" si="261"/>
        <v>0</v>
      </c>
      <c r="AN176" s="1205">
        <f t="shared" si="261"/>
        <v>0</v>
      </c>
      <c r="AO176" s="1205">
        <f t="shared" si="261"/>
        <v>0</v>
      </c>
      <c r="AP176" s="1205">
        <f t="shared" si="261"/>
        <v>0</v>
      </c>
      <c r="AQ176" s="1205">
        <f t="shared" si="261"/>
        <v>0</v>
      </c>
      <c r="AR176" s="1205">
        <f t="shared" si="261"/>
        <v>0</v>
      </c>
      <c r="AS176" s="1205">
        <f t="shared" si="261"/>
        <v>0</v>
      </c>
      <c r="AT176" s="1205">
        <f t="shared" si="261"/>
        <v>0</v>
      </c>
      <c r="AU176" s="1205">
        <f t="shared" si="261"/>
        <v>0</v>
      </c>
      <c r="AV176" s="1205">
        <f>SUM(AB176:AU176)</f>
        <v>0</v>
      </c>
      <c r="AW176" s="1205"/>
      <c r="AX176" s="1205"/>
      <c r="AY176" s="1205"/>
      <c r="AZ176" s="1205"/>
      <c r="BA176" s="1205"/>
      <c r="BB176" s="1205"/>
      <c r="BC176" s="1205"/>
      <c r="BD176" s="1205"/>
      <c r="BE176" s="1205"/>
      <c r="BF176" s="1205"/>
      <c r="BG176" s="1205"/>
      <c r="BH176" s="1205"/>
      <c r="BI176" s="1205"/>
      <c r="BJ176" s="1205"/>
      <c r="BK176" s="1205"/>
      <c r="BL176" s="1205"/>
      <c r="BM176" s="1205"/>
      <c r="BN176" s="1205"/>
      <c r="BO176" s="1205"/>
      <c r="BP176" s="1205"/>
      <c r="BQ176" s="1205"/>
    </row>
    <row r="177" spans="1:69" s="1206" customFormat="1" ht="12.75" x14ac:dyDescent="0.2">
      <c r="A177" s="1165">
        <v>1825</v>
      </c>
      <c r="B177" s="198" t="s">
        <v>88</v>
      </c>
      <c r="C177" s="1204">
        <f>'I4 BO ASSETS'!I35</f>
        <v>0</v>
      </c>
      <c r="D177" s="1205">
        <f t="shared" si="222"/>
        <v>0</v>
      </c>
      <c r="E177" s="1205">
        <f t="shared" si="222"/>
        <v>0</v>
      </c>
      <c r="F177" s="1205">
        <f t="shared" si="225"/>
        <v>0</v>
      </c>
      <c r="G177" s="1205">
        <f t="shared" ref="G177:Z177" si="262">$D177*G610</f>
        <v>0</v>
      </c>
      <c r="H177" s="1205">
        <f t="shared" si="262"/>
        <v>0</v>
      </c>
      <c r="I177" s="1205">
        <f t="shared" si="262"/>
        <v>0</v>
      </c>
      <c r="J177" s="1205">
        <f t="shared" si="262"/>
        <v>0</v>
      </c>
      <c r="K177" s="1205">
        <f t="shared" si="262"/>
        <v>0</v>
      </c>
      <c r="L177" s="1205">
        <f t="shared" si="262"/>
        <v>0</v>
      </c>
      <c r="M177" s="1205">
        <f t="shared" si="262"/>
        <v>0</v>
      </c>
      <c r="N177" s="1205">
        <f t="shared" si="262"/>
        <v>0</v>
      </c>
      <c r="O177" s="1205">
        <f t="shared" si="262"/>
        <v>0</v>
      </c>
      <c r="P177" s="1205">
        <f t="shared" si="262"/>
        <v>0</v>
      </c>
      <c r="Q177" s="1205">
        <f t="shared" si="262"/>
        <v>0</v>
      </c>
      <c r="R177" s="1205">
        <f t="shared" si="262"/>
        <v>0</v>
      </c>
      <c r="S177" s="1205">
        <f t="shared" si="262"/>
        <v>0</v>
      </c>
      <c r="T177" s="1205">
        <f t="shared" si="262"/>
        <v>0</v>
      </c>
      <c r="U177" s="1205">
        <f t="shared" si="262"/>
        <v>0</v>
      </c>
      <c r="V177" s="1205">
        <f t="shared" si="262"/>
        <v>0</v>
      </c>
      <c r="W177" s="1205">
        <f t="shared" si="262"/>
        <v>0</v>
      </c>
      <c r="X177" s="1205">
        <f t="shared" si="262"/>
        <v>0</v>
      </c>
      <c r="Y177" s="1205">
        <f t="shared" si="262"/>
        <v>0</v>
      </c>
      <c r="Z177" s="1205">
        <f t="shared" si="262"/>
        <v>0</v>
      </c>
      <c r="AA177" s="1205">
        <f t="shared" si="227"/>
        <v>0</v>
      </c>
      <c r="AB177" s="1205">
        <f t="shared" ref="AB177:AU177" si="263">$E177*AB610</f>
        <v>0</v>
      </c>
      <c r="AC177" s="1205">
        <f t="shared" si="263"/>
        <v>0</v>
      </c>
      <c r="AD177" s="1205">
        <f t="shared" si="263"/>
        <v>0</v>
      </c>
      <c r="AE177" s="1205">
        <f t="shared" si="263"/>
        <v>0</v>
      </c>
      <c r="AF177" s="1205">
        <f t="shared" si="263"/>
        <v>0</v>
      </c>
      <c r="AG177" s="1205">
        <f t="shared" si="263"/>
        <v>0</v>
      </c>
      <c r="AH177" s="1205">
        <f t="shared" si="263"/>
        <v>0</v>
      </c>
      <c r="AI177" s="1205">
        <f t="shared" si="263"/>
        <v>0</v>
      </c>
      <c r="AJ177" s="1205">
        <f t="shared" si="263"/>
        <v>0</v>
      </c>
      <c r="AK177" s="1205">
        <f t="shared" si="263"/>
        <v>0</v>
      </c>
      <c r="AL177" s="1205">
        <f t="shared" si="263"/>
        <v>0</v>
      </c>
      <c r="AM177" s="1205">
        <f t="shared" si="263"/>
        <v>0</v>
      </c>
      <c r="AN177" s="1205">
        <f t="shared" si="263"/>
        <v>0</v>
      </c>
      <c r="AO177" s="1205">
        <f t="shared" si="263"/>
        <v>0</v>
      </c>
      <c r="AP177" s="1205">
        <f t="shared" si="263"/>
        <v>0</v>
      </c>
      <c r="AQ177" s="1205">
        <f t="shared" si="263"/>
        <v>0</v>
      </c>
      <c r="AR177" s="1205">
        <f t="shared" si="263"/>
        <v>0</v>
      </c>
      <c r="AS177" s="1205">
        <f t="shared" si="263"/>
        <v>0</v>
      </c>
      <c r="AT177" s="1205">
        <f t="shared" si="263"/>
        <v>0</v>
      </c>
      <c r="AU177" s="1205">
        <f t="shared" si="263"/>
        <v>0</v>
      </c>
      <c r="AV177" s="1205">
        <f t="shared" si="229"/>
        <v>0</v>
      </c>
      <c r="AW177" s="1205"/>
      <c r="AX177" s="1205"/>
      <c r="AY177" s="1205"/>
      <c r="AZ177" s="1205"/>
      <c r="BA177" s="1205"/>
      <c r="BB177" s="1205"/>
      <c r="BC177" s="1205"/>
      <c r="BD177" s="1205"/>
      <c r="BE177" s="1205"/>
      <c r="BF177" s="1205"/>
      <c r="BG177" s="1205"/>
      <c r="BH177" s="1205"/>
      <c r="BI177" s="1205"/>
      <c r="BJ177" s="1205"/>
      <c r="BK177" s="1205"/>
      <c r="BL177" s="1205"/>
      <c r="BM177" s="1205"/>
      <c r="BN177" s="1205"/>
      <c r="BO177" s="1205"/>
      <c r="BP177" s="1205"/>
      <c r="BQ177" s="1205"/>
    </row>
    <row r="178" spans="1:69" s="1206" customFormat="1" ht="12.75" x14ac:dyDescent="0.2">
      <c r="A178" s="1165" t="s">
        <v>823</v>
      </c>
      <c r="B178" s="198" t="s">
        <v>365</v>
      </c>
      <c r="C178" s="1204">
        <f>'I4 BO ASSETS'!I36</f>
        <v>0</v>
      </c>
      <c r="D178" s="1205">
        <f t="shared" si="222"/>
        <v>0</v>
      </c>
      <c r="E178" s="1205">
        <f t="shared" si="222"/>
        <v>0</v>
      </c>
      <c r="F178" s="1205">
        <f t="shared" si="225"/>
        <v>0</v>
      </c>
      <c r="G178" s="1205">
        <f t="shared" ref="G178:Z178" si="264">$D178*G611</f>
        <v>0</v>
      </c>
      <c r="H178" s="1205">
        <f t="shared" si="264"/>
        <v>0</v>
      </c>
      <c r="I178" s="1205">
        <f t="shared" si="264"/>
        <v>0</v>
      </c>
      <c r="J178" s="1205">
        <f t="shared" si="264"/>
        <v>0</v>
      </c>
      <c r="K178" s="1205">
        <f t="shared" si="264"/>
        <v>0</v>
      </c>
      <c r="L178" s="1205">
        <f t="shared" si="264"/>
        <v>0</v>
      </c>
      <c r="M178" s="1205">
        <f t="shared" si="264"/>
        <v>0</v>
      </c>
      <c r="N178" s="1205">
        <f t="shared" si="264"/>
        <v>0</v>
      </c>
      <c r="O178" s="1205">
        <f t="shared" si="264"/>
        <v>0</v>
      </c>
      <c r="P178" s="1205">
        <f t="shared" si="264"/>
        <v>0</v>
      </c>
      <c r="Q178" s="1205">
        <f t="shared" si="264"/>
        <v>0</v>
      </c>
      <c r="R178" s="1205">
        <f t="shared" si="264"/>
        <v>0</v>
      </c>
      <c r="S178" s="1205">
        <f t="shared" si="264"/>
        <v>0</v>
      </c>
      <c r="T178" s="1205">
        <f t="shared" si="264"/>
        <v>0</v>
      </c>
      <c r="U178" s="1205">
        <f t="shared" si="264"/>
        <v>0</v>
      </c>
      <c r="V178" s="1205">
        <f t="shared" si="264"/>
        <v>0</v>
      </c>
      <c r="W178" s="1205">
        <f t="shared" si="264"/>
        <v>0</v>
      </c>
      <c r="X178" s="1205">
        <f t="shared" si="264"/>
        <v>0</v>
      </c>
      <c r="Y178" s="1205">
        <f t="shared" si="264"/>
        <v>0</v>
      </c>
      <c r="Z178" s="1205">
        <f t="shared" si="264"/>
        <v>0</v>
      </c>
      <c r="AA178" s="1205">
        <f t="shared" si="227"/>
        <v>0</v>
      </c>
      <c r="AB178" s="1205">
        <f t="shared" ref="AB178:AU178" si="265">$E178*AB611</f>
        <v>0</v>
      </c>
      <c r="AC178" s="1205">
        <f t="shared" si="265"/>
        <v>0</v>
      </c>
      <c r="AD178" s="1205">
        <f t="shared" si="265"/>
        <v>0</v>
      </c>
      <c r="AE178" s="1205">
        <f t="shared" si="265"/>
        <v>0</v>
      </c>
      <c r="AF178" s="1205">
        <f t="shared" si="265"/>
        <v>0</v>
      </c>
      <c r="AG178" s="1205">
        <f t="shared" si="265"/>
        <v>0</v>
      </c>
      <c r="AH178" s="1205">
        <f t="shared" si="265"/>
        <v>0</v>
      </c>
      <c r="AI178" s="1205">
        <f t="shared" si="265"/>
        <v>0</v>
      </c>
      <c r="AJ178" s="1205">
        <f t="shared" si="265"/>
        <v>0</v>
      </c>
      <c r="AK178" s="1205">
        <f t="shared" si="265"/>
        <v>0</v>
      </c>
      <c r="AL178" s="1205">
        <f t="shared" si="265"/>
        <v>0</v>
      </c>
      <c r="AM178" s="1205">
        <f t="shared" si="265"/>
        <v>0</v>
      </c>
      <c r="AN178" s="1205">
        <f t="shared" si="265"/>
        <v>0</v>
      </c>
      <c r="AO178" s="1205">
        <f t="shared" si="265"/>
        <v>0</v>
      </c>
      <c r="AP178" s="1205">
        <f t="shared" si="265"/>
        <v>0</v>
      </c>
      <c r="AQ178" s="1205">
        <f t="shared" si="265"/>
        <v>0</v>
      </c>
      <c r="AR178" s="1205">
        <f t="shared" si="265"/>
        <v>0</v>
      </c>
      <c r="AS178" s="1205">
        <f t="shared" si="265"/>
        <v>0</v>
      </c>
      <c r="AT178" s="1205">
        <f t="shared" si="265"/>
        <v>0</v>
      </c>
      <c r="AU178" s="1205">
        <f t="shared" si="265"/>
        <v>0</v>
      </c>
      <c r="AV178" s="1205">
        <f t="shared" si="229"/>
        <v>0</v>
      </c>
      <c r="AW178" s="1205"/>
      <c r="AX178" s="1205"/>
      <c r="AY178" s="1205"/>
      <c r="AZ178" s="1205"/>
      <c r="BA178" s="1205"/>
      <c r="BB178" s="1205"/>
      <c r="BC178" s="1205"/>
      <c r="BD178" s="1205"/>
      <c r="BE178" s="1205"/>
      <c r="BF178" s="1205"/>
      <c r="BG178" s="1205"/>
      <c r="BH178" s="1205"/>
      <c r="BI178" s="1205"/>
      <c r="BJ178" s="1205"/>
      <c r="BK178" s="1205"/>
      <c r="BL178" s="1205"/>
      <c r="BM178" s="1205"/>
      <c r="BN178" s="1205"/>
      <c r="BO178" s="1205"/>
      <c r="BP178" s="1205"/>
      <c r="BQ178" s="1205"/>
    </row>
    <row r="179" spans="1:69" s="1206" customFormat="1" ht="12.75" x14ac:dyDescent="0.2">
      <c r="A179" s="1165" t="s">
        <v>824</v>
      </c>
      <c r="B179" s="198" t="s">
        <v>366</v>
      </c>
      <c r="C179" s="1204">
        <f>'I4 BO ASSETS'!I37</f>
        <v>0</v>
      </c>
      <c r="D179" s="1205">
        <f t="shared" ref="D179:E198" si="266">$C179*D612</f>
        <v>0</v>
      </c>
      <c r="E179" s="1205">
        <f t="shared" si="266"/>
        <v>0</v>
      </c>
      <c r="F179" s="1205">
        <f t="shared" si="225"/>
        <v>0</v>
      </c>
      <c r="G179" s="1205">
        <f t="shared" ref="G179:Z179" si="267">$D179*G612</f>
        <v>0</v>
      </c>
      <c r="H179" s="1205">
        <f t="shared" si="267"/>
        <v>0</v>
      </c>
      <c r="I179" s="1205">
        <f t="shared" si="267"/>
        <v>0</v>
      </c>
      <c r="J179" s="1205">
        <f t="shared" si="267"/>
        <v>0</v>
      </c>
      <c r="K179" s="1205">
        <f t="shared" si="267"/>
        <v>0</v>
      </c>
      <c r="L179" s="1205">
        <f t="shared" si="267"/>
        <v>0</v>
      </c>
      <c r="M179" s="1205">
        <f t="shared" si="267"/>
        <v>0</v>
      </c>
      <c r="N179" s="1205">
        <f t="shared" si="267"/>
        <v>0</v>
      </c>
      <c r="O179" s="1205">
        <f t="shared" si="267"/>
        <v>0</v>
      </c>
      <c r="P179" s="1205">
        <f t="shared" si="267"/>
        <v>0</v>
      </c>
      <c r="Q179" s="1205">
        <f t="shared" si="267"/>
        <v>0</v>
      </c>
      <c r="R179" s="1205">
        <f t="shared" si="267"/>
        <v>0</v>
      </c>
      <c r="S179" s="1205">
        <f t="shared" si="267"/>
        <v>0</v>
      </c>
      <c r="T179" s="1205">
        <f t="shared" si="267"/>
        <v>0</v>
      </c>
      <c r="U179" s="1205">
        <f t="shared" si="267"/>
        <v>0</v>
      </c>
      <c r="V179" s="1205">
        <f t="shared" si="267"/>
        <v>0</v>
      </c>
      <c r="W179" s="1205">
        <f t="shared" si="267"/>
        <v>0</v>
      </c>
      <c r="X179" s="1205">
        <f t="shared" si="267"/>
        <v>0</v>
      </c>
      <c r="Y179" s="1205">
        <f t="shared" si="267"/>
        <v>0</v>
      </c>
      <c r="Z179" s="1205">
        <f t="shared" si="267"/>
        <v>0</v>
      </c>
      <c r="AA179" s="1205">
        <f t="shared" si="227"/>
        <v>0</v>
      </c>
      <c r="AB179" s="1205">
        <f t="shared" ref="AB179:AU179" si="268">$E179*AB612</f>
        <v>0</v>
      </c>
      <c r="AC179" s="1205">
        <f t="shared" si="268"/>
        <v>0</v>
      </c>
      <c r="AD179" s="1205">
        <f t="shared" si="268"/>
        <v>0</v>
      </c>
      <c r="AE179" s="1205">
        <f t="shared" si="268"/>
        <v>0</v>
      </c>
      <c r="AF179" s="1205">
        <f t="shared" si="268"/>
        <v>0</v>
      </c>
      <c r="AG179" s="1205">
        <f t="shared" si="268"/>
        <v>0</v>
      </c>
      <c r="AH179" s="1205">
        <f t="shared" si="268"/>
        <v>0</v>
      </c>
      <c r="AI179" s="1205">
        <f t="shared" si="268"/>
        <v>0</v>
      </c>
      <c r="AJ179" s="1205">
        <f t="shared" si="268"/>
        <v>0</v>
      </c>
      <c r="AK179" s="1205">
        <f t="shared" si="268"/>
        <v>0</v>
      </c>
      <c r="AL179" s="1205">
        <f t="shared" si="268"/>
        <v>0</v>
      </c>
      <c r="AM179" s="1205">
        <f t="shared" si="268"/>
        <v>0</v>
      </c>
      <c r="AN179" s="1205">
        <f t="shared" si="268"/>
        <v>0</v>
      </c>
      <c r="AO179" s="1205">
        <f t="shared" si="268"/>
        <v>0</v>
      </c>
      <c r="AP179" s="1205">
        <f t="shared" si="268"/>
        <v>0</v>
      </c>
      <c r="AQ179" s="1205">
        <f t="shared" si="268"/>
        <v>0</v>
      </c>
      <c r="AR179" s="1205">
        <f t="shared" si="268"/>
        <v>0</v>
      </c>
      <c r="AS179" s="1205">
        <f t="shared" si="268"/>
        <v>0</v>
      </c>
      <c r="AT179" s="1205">
        <f t="shared" si="268"/>
        <v>0</v>
      </c>
      <c r="AU179" s="1205">
        <f t="shared" si="268"/>
        <v>0</v>
      </c>
      <c r="AV179" s="1205">
        <f t="shared" si="229"/>
        <v>0</v>
      </c>
      <c r="AW179" s="1205"/>
      <c r="AX179" s="1205"/>
      <c r="AY179" s="1205"/>
      <c r="AZ179" s="1205"/>
      <c r="BA179" s="1205"/>
      <c r="BB179" s="1205"/>
      <c r="BC179" s="1205"/>
      <c r="BD179" s="1205"/>
      <c r="BE179" s="1205"/>
      <c r="BF179" s="1205"/>
      <c r="BG179" s="1205"/>
      <c r="BH179" s="1205"/>
      <c r="BI179" s="1205"/>
      <c r="BJ179" s="1205"/>
      <c r="BK179" s="1205"/>
      <c r="BL179" s="1205"/>
      <c r="BM179" s="1205"/>
      <c r="BN179" s="1205"/>
      <c r="BO179" s="1205"/>
      <c r="BP179" s="1205"/>
      <c r="BQ179" s="1205"/>
    </row>
    <row r="180" spans="1:69" s="1206" customFormat="1" ht="12.75" x14ac:dyDescent="0.2">
      <c r="A180" s="1165">
        <v>1830</v>
      </c>
      <c r="B180" s="198" t="s">
        <v>89</v>
      </c>
      <c r="C180" s="1204">
        <f>'I4 BO ASSETS'!I38</f>
        <v>0</v>
      </c>
      <c r="D180" s="1205">
        <f t="shared" si="266"/>
        <v>0</v>
      </c>
      <c r="E180" s="1205">
        <f t="shared" si="266"/>
        <v>0</v>
      </c>
      <c r="F180" s="1205">
        <f t="shared" si="225"/>
        <v>0</v>
      </c>
      <c r="G180" s="1205">
        <f t="shared" ref="G180:Z180" si="269">$D180*G613</f>
        <v>0</v>
      </c>
      <c r="H180" s="1205">
        <f t="shared" si="269"/>
        <v>0</v>
      </c>
      <c r="I180" s="1205">
        <f t="shared" si="269"/>
        <v>0</v>
      </c>
      <c r="J180" s="1205">
        <f t="shared" si="269"/>
        <v>0</v>
      </c>
      <c r="K180" s="1205">
        <f t="shared" si="269"/>
        <v>0</v>
      </c>
      <c r="L180" s="1205">
        <f t="shared" si="269"/>
        <v>0</v>
      </c>
      <c r="M180" s="1205">
        <f t="shared" si="269"/>
        <v>0</v>
      </c>
      <c r="N180" s="1205">
        <f t="shared" si="269"/>
        <v>0</v>
      </c>
      <c r="O180" s="1205">
        <f t="shared" si="269"/>
        <v>0</v>
      </c>
      <c r="P180" s="1205">
        <f t="shared" si="269"/>
        <v>0</v>
      </c>
      <c r="Q180" s="1205">
        <f t="shared" si="269"/>
        <v>0</v>
      </c>
      <c r="R180" s="1205">
        <f t="shared" si="269"/>
        <v>0</v>
      </c>
      <c r="S180" s="1205">
        <f t="shared" si="269"/>
        <v>0</v>
      </c>
      <c r="T180" s="1205">
        <f t="shared" si="269"/>
        <v>0</v>
      </c>
      <c r="U180" s="1205">
        <f t="shared" si="269"/>
        <v>0</v>
      </c>
      <c r="V180" s="1205">
        <f t="shared" si="269"/>
        <v>0</v>
      </c>
      <c r="W180" s="1205">
        <f t="shared" si="269"/>
        <v>0</v>
      </c>
      <c r="X180" s="1205">
        <f t="shared" si="269"/>
        <v>0</v>
      </c>
      <c r="Y180" s="1205">
        <f t="shared" si="269"/>
        <v>0</v>
      </c>
      <c r="Z180" s="1205">
        <f t="shared" si="269"/>
        <v>0</v>
      </c>
      <c r="AA180" s="1205">
        <f t="shared" si="227"/>
        <v>0</v>
      </c>
      <c r="AB180" s="1205">
        <f t="shared" ref="AB180:AU180" si="270">$E180*AB613</f>
        <v>0</v>
      </c>
      <c r="AC180" s="1205">
        <f t="shared" si="270"/>
        <v>0</v>
      </c>
      <c r="AD180" s="1205">
        <f t="shared" si="270"/>
        <v>0</v>
      </c>
      <c r="AE180" s="1205">
        <f t="shared" si="270"/>
        <v>0</v>
      </c>
      <c r="AF180" s="1205">
        <f t="shared" si="270"/>
        <v>0</v>
      </c>
      <c r="AG180" s="1205">
        <f t="shared" si="270"/>
        <v>0</v>
      </c>
      <c r="AH180" s="1205">
        <f t="shared" si="270"/>
        <v>0</v>
      </c>
      <c r="AI180" s="1205">
        <f t="shared" si="270"/>
        <v>0</v>
      </c>
      <c r="AJ180" s="1205">
        <f t="shared" si="270"/>
        <v>0</v>
      </c>
      <c r="AK180" s="1205">
        <f t="shared" si="270"/>
        <v>0</v>
      </c>
      <c r="AL180" s="1205">
        <f t="shared" si="270"/>
        <v>0</v>
      </c>
      <c r="AM180" s="1205">
        <f t="shared" si="270"/>
        <v>0</v>
      </c>
      <c r="AN180" s="1205">
        <f t="shared" si="270"/>
        <v>0</v>
      </c>
      <c r="AO180" s="1205">
        <f t="shared" si="270"/>
        <v>0</v>
      </c>
      <c r="AP180" s="1205">
        <f t="shared" si="270"/>
        <v>0</v>
      </c>
      <c r="AQ180" s="1205">
        <f t="shared" si="270"/>
        <v>0</v>
      </c>
      <c r="AR180" s="1205">
        <f t="shared" si="270"/>
        <v>0</v>
      </c>
      <c r="AS180" s="1205">
        <f t="shared" si="270"/>
        <v>0</v>
      </c>
      <c r="AT180" s="1205">
        <f t="shared" si="270"/>
        <v>0</v>
      </c>
      <c r="AU180" s="1205">
        <f t="shared" si="270"/>
        <v>0</v>
      </c>
      <c r="AV180" s="1205">
        <f t="shared" si="229"/>
        <v>0</v>
      </c>
      <c r="AW180" s="1205"/>
      <c r="AX180" s="1205"/>
      <c r="AY180" s="1205"/>
      <c r="AZ180" s="1205"/>
      <c r="BA180" s="1205"/>
      <c r="BB180" s="1205"/>
      <c r="BC180" s="1205"/>
      <c r="BD180" s="1205"/>
      <c r="BE180" s="1205"/>
      <c r="BF180" s="1205"/>
      <c r="BG180" s="1205"/>
      <c r="BH180" s="1205"/>
      <c r="BI180" s="1205"/>
      <c r="BJ180" s="1205"/>
      <c r="BK180" s="1205"/>
      <c r="BL180" s="1205"/>
      <c r="BM180" s="1205"/>
      <c r="BN180" s="1205"/>
      <c r="BO180" s="1205"/>
      <c r="BP180" s="1205"/>
      <c r="BQ180" s="1205"/>
    </row>
    <row r="181" spans="1:69" s="1206" customFormat="1" ht="25.5" x14ac:dyDescent="0.2">
      <c r="A181" s="1165" t="s">
        <v>825</v>
      </c>
      <c r="B181" s="198" t="s">
        <v>367</v>
      </c>
      <c r="C181" s="1204">
        <f>'I4 BO ASSETS'!I39</f>
        <v>0</v>
      </c>
      <c r="D181" s="1205">
        <f t="shared" si="266"/>
        <v>0</v>
      </c>
      <c r="E181" s="1205">
        <f t="shared" si="266"/>
        <v>0</v>
      </c>
      <c r="F181" s="1205">
        <f t="shared" si="225"/>
        <v>0</v>
      </c>
      <c r="G181" s="1205">
        <f t="shared" ref="G181:Z181" si="271">$D181*G614</f>
        <v>0</v>
      </c>
      <c r="H181" s="1205">
        <f t="shared" si="271"/>
        <v>0</v>
      </c>
      <c r="I181" s="1205">
        <f t="shared" si="271"/>
        <v>0</v>
      </c>
      <c r="J181" s="1205">
        <f t="shared" si="271"/>
        <v>0</v>
      </c>
      <c r="K181" s="1205">
        <f t="shared" si="271"/>
        <v>0</v>
      </c>
      <c r="L181" s="1205">
        <f t="shared" si="271"/>
        <v>0</v>
      </c>
      <c r="M181" s="1205">
        <f t="shared" si="271"/>
        <v>0</v>
      </c>
      <c r="N181" s="1205">
        <f t="shared" si="271"/>
        <v>0</v>
      </c>
      <c r="O181" s="1205">
        <f t="shared" si="271"/>
        <v>0</v>
      </c>
      <c r="P181" s="1205">
        <f t="shared" si="271"/>
        <v>0</v>
      </c>
      <c r="Q181" s="1205">
        <f t="shared" si="271"/>
        <v>0</v>
      </c>
      <c r="R181" s="1205">
        <f t="shared" si="271"/>
        <v>0</v>
      </c>
      <c r="S181" s="1205">
        <f t="shared" si="271"/>
        <v>0</v>
      </c>
      <c r="T181" s="1205">
        <f t="shared" si="271"/>
        <v>0</v>
      </c>
      <c r="U181" s="1205">
        <f t="shared" si="271"/>
        <v>0</v>
      </c>
      <c r="V181" s="1205">
        <f t="shared" si="271"/>
        <v>0</v>
      </c>
      <c r="W181" s="1205">
        <f t="shared" si="271"/>
        <v>0</v>
      </c>
      <c r="X181" s="1205">
        <f t="shared" si="271"/>
        <v>0</v>
      </c>
      <c r="Y181" s="1205">
        <f t="shared" si="271"/>
        <v>0</v>
      </c>
      <c r="Z181" s="1205">
        <f t="shared" si="271"/>
        <v>0</v>
      </c>
      <c r="AA181" s="1205">
        <f t="shared" si="227"/>
        <v>0</v>
      </c>
      <c r="AB181" s="1205">
        <f t="shared" ref="AB181:AU181" si="272">$E181*AB614</f>
        <v>0</v>
      </c>
      <c r="AC181" s="1205">
        <f t="shared" si="272"/>
        <v>0</v>
      </c>
      <c r="AD181" s="1205">
        <f t="shared" si="272"/>
        <v>0</v>
      </c>
      <c r="AE181" s="1205">
        <f t="shared" si="272"/>
        <v>0</v>
      </c>
      <c r="AF181" s="1205">
        <f t="shared" si="272"/>
        <v>0</v>
      </c>
      <c r="AG181" s="1205">
        <f t="shared" si="272"/>
        <v>0</v>
      </c>
      <c r="AH181" s="1205">
        <f t="shared" si="272"/>
        <v>0</v>
      </c>
      <c r="AI181" s="1205">
        <f t="shared" si="272"/>
        <v>0</v>
      </c>
      <c r="AJ181" s="1205">
        <f t="shared" si="272"/>
        <v>0</v>
      </c>
      <c r="AK181" s="1205">
        <f t="shared" si="272"/>
        <v>0</v>
      </c>
      <c r="AL181" s="1205">
        <f t="shared" si="272"/>
        <v>0</v>
      </c>
      <c r="AM181" s="1205">
        <f t="shared" si="272"/>
        <v>0</v>
      </c>
      <c r="AN181" s="1205">
        <f t="shared" si="272"/>
        <v>0</v>
      </c>
      <c r="AO181" s="1205">
        <f t="shared" si="272"/>
        <v>0</v>
      </c>
      <c r="AP181" s="1205">
        <f t="shared" si="272"/>
        <v>0</v>
      </c>
      <c r="AQ181" s="1205">
        <f t="shared" si="272"/>
        <v>0</v>
      </c>
      <c r="AR181" s="1205">
        <f t="shared" si="272"/>
        <v>0</v>
      </c>
      <c r="AS181" s="1205">
        <f t="shared" si="272"/>
        <v>0</v>
      </c>
      <c r="AT181" s="1205">
        <f t="shared" si="272"/>
        <v>0</v>
      </c>
      <c r="AU181" s="1205">
        <f t="shared" si="272"/>
        <v>0</v>
      </c>
      <c r="AV181" s="1205">
        <f t="shared" si="229"/>
        <v>0</v>
      </c>
      <c r="AW181" s="1205"/>
      <c r="AX181" s="1205"/>
      <c r="AY181" s="1205"/>
      <c r="AZ181" s="1205"/>
      <c r="BA181" s="1205"/>
      <c r="BB181" s="1205"/>
      <c r="BC181" s="1205"/>
      <c r="BD181" s="1205"/>
      <c r="BE181" s="1205"/>
      <c r="BF181" s="1205"/>
      <c r="BG181" s="1205"/>
      <c r="BH181" s="1205"/>
      <c r="BI181" s="1205"/>
      <c r="BJ181" s="1205"/>
      <c r="BK181" s="1205"/>
      <c r="BL181" s="1205"/>
      <c r="BM181" s="1205"/>
      <c r="BN181" s="1205"/>
      <c r="BO181" s="1205"/>
      <c r="BP181" s="1205"/>
      <c r="BQ181" s="1205"/>
    </row>
    <row r="182" spans="1:69" s="1206" customFormat="1" ht="12.75" x14ac:dyDescent="0.2">
      <c r="A182" s="1165" t="s">
        <v>826</v>
      </c>
      <c r="B182" s="198" t="s">
        <v>368</v>
      </c>
      <c r="C182" s="1204">
        <f>'I4 BO ASSETS'!I40</f>
        <v>0</v>
      </c>
      <c r="D182" s="1205">
        <f t="shared" si="266"/>
        <v>0</v>
      </c>
      <c r="E182" s="1205">
        <f t="shared" si="266"/>
        <v>0</v>
      </c>
      <c r="F182" s="1205">
        <f t="shared" si="225"/>
        <v>0</v>
      </c>
      <c r="G182" s="1205">
        <f t="shared" ref="G182:Z182" si="273">$D182*G615</f>
        <v>0</v>
      </c>
      <c r="H182" s="1205">
        <f t="shared" si="273"/>
        <v>0</v>
      </c>
      <c r="I182" s="1205">
        <f t="shared" si="273"/>
        <v>0</v>
      </c>
      <c r="J182" s="1205">
        <f t="shared" si="273"/>
        <v>0</v>
      </c>
      <c r="K182" s="1205">
        <f t="shared" si="273"/>
        <v>0</v>
      </c>
      <c r="L182" s="1205">
        <f t="shared" si="273"/>
        <v>0</v>
      </c>
      <c r="M182" s="1205">
        <f t="shared" si="273"/>
        <v>0</v>
      </c>
      <c r="N182" s="1205">
        <f t="shared" si="273"/>
        <v>0</v>
      </c>
      <c r="O182" s="1205">
        <f t="shared" si="273"/>
        <v>0</v>
      </c>
      <c r="P182" s="1205">
        <f t="shared" si="273"/>
        <v>0</v>
      </c>
      <c r="Q182" s="1205">
        <f t="shared" si="273"/>
        <v>0</v>
      </c>
      <c r="R182" s="1205">
        <f t="shared" si="273"/>
        <v>0</v>
      </c>
      <c r="S182" s="1205">
        <f t="shared" si="273"/>
        <v>0</v>
      </c>
      <c r="T182" s="1205">
        <f t="shared" si="273"/>
        <v>0</v>
      </c>
      <c r="U182" s="1205">
        <f t="shared" si="273"/>
        <v>0</v>
      </c>
      <c r="V182" s="1205">
        <f t="shared" si="273"/>
        <v>0</v>
      </c>
      <c r="W182" s="1205">
        <f t="shared" si="273"/>
        <v>0</v>
      </c>
      <c r="X182" s="1205">
        <f t="shared" si="273"/>
        <v>0</v>
      </c>
      <c r="Y182" s="1205">
        <f t="shared" si="273"/>
        <v>0</v>
      </c>
      <c r="Z182" s="1205">
        <f t="shared" si="273"/>
        <v>0</v>
      </c>
      <c r="AA182" s="1205">
        <f t="shared" si="227"/>
        <v>0</v>
      </c>
      <c r="AB182" s="1205">
        <f t="shared" ref="AB182:AU182" si="274">$E182*AB615</f>
        <v>0</v>
      </c>
      <c r="AC182" s="1205">
        <f t="shared" si="274"/>
        <v>0</v>
      </c>
      <c r="AD182" s="1205">
        <f t="shared" si="274"/>
        <v>0</v>
      </c>
      <c r="AE182" s="1205">
        <f t="shared" si="274"/>
        <v>0</v>
      </c>
      <c r="AF182" s="1205">
        <f t="shared" si="274"/>
        <v>0</v>
      </c>
      <c r="AG182" s="1205">
        <f t="shared" si="274"/>
        <v>0</v>
      </c>
      <c r="AH182" s="1205">
        <f t="shared" si="274"/>
        <v>0</v>
      </c>
      <c r="AI182" s="1205">
        <f t="shared" si="274"/>
        <v>0</v>
      </c>
      <c r="AJ182" s="1205">
        <f t="shared" si="274"/>
        <v>0</v>
      </c>
      <c r="AK182" s="1205">
        <f t="shared" si="274"/>
        <v>0</v>
      </c>
      <c r="AL182" s="1205">
        <f t="shared" si="274"/>
        <v>0</v>
      </c>
      <c r="AM182" s="1205">
        <f t="shared" si="274"/>
        <v>0</v>
      </c>
      <c r="AN182" s="1205">
        <f t="shared" si="274"/>
        <v>0</v>
      </c>
      <c r="AO182" s="1205">
        <f t="shared" si="274"/>
        <v>0</v>
      </c>
      <c r="AP182" s="1205">
        <f t="shared" si="274"/>
        <v>0</v>
      </c>
      <c r="AQ182" s="1205">
        <f t="shared" si="274"/>
        <v>0</v>
      </c>
      <c r="AR182" s="1205">
        <f t="shared" si="274"/>
        <v>0</v>
      </c>
      <c r="AS182" s="1205">
        <f t="shared" si="274"/>
        <v>0</v>
      </c>
      <c r="AT182" s="1205">
        <f t="shared" si="274"/>
        <v>0</v>
      </c>
      <c r="AU182" s="1205">
        <f t="shared" si="274"/>
        <v>0</v>
      </c>
      <c r="AV182" s="1205">
        <f t="shared" si="229"/>
        <v>0</v>
      </c>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row>
    <row r="183" spans="1:69" s="1206" customFormat="1" ht="12.75" x14ac:dyDescent="0.2">
      <c r="A183" s="1165" t="s">
        <v>827</v>
      </c>
      <c r="B183" s="198" t="s">
        <v>391</v>
      </c>
      <c r="C183" s="1204">
        <f>'I4 BO ASSETS'!I41</f>
        <v>0</v>
      </c>
      <c r="D183" s="1205">
        <f t="shared" si="266"/>
        <v>0</v>
      </c>
      <c r="E183" s="1205">
        <f t="shared" si="266"/>
        <v>0</v>
      </c>
      <c r="F183" s="1205">
        <f t="shared" si="225"/>
        <v>0</v>
      </c>
      <c r="G183" s="1205">
        <f t="shared" ref="G183:Z183" si="275">$D183*G616</f>
        <v>0</v>
      </c>
      <c r="H183" s="1205">
        <f t="shared" si="275"/>
        <v>0</v>
      </c>
      <c r="I183" s="1205">
        <f t="shared" si="275"/>
        <v>0</v>
      </c>
      <c r="J183" s="1205">
        <f t="shared" si="275"/>
        <v>0</v>
      </c>
      <c r="K183" s="1205">
        <f t="shared" si="275"/>
        <v>0</v>
      </c>
      <c r="L183" s="1205">
        <f t="shared" si="275"/>
        <v>0</v>
      </c>
      <c r="M183" s="1205">
        <f t="shared" si="275"/>
        <v>0</v>
      </c>
      <c r="N183" s="1205">
        <f t="shared" si="275"/>
        <v>0</v>
      </c>
      <c r="O183" s="1205">
        <f t="shared" si="275"/>
        <v>0</v>
      </c>
      <c r="P183" s="1205">
        <f t="shared" si="275"/>
        <v>0</v>
      </c>
      <c r="Q183" s="1205">
        <f t="shared" si="275"/>
        <v>0</v>
      </c>
      <c r="R183" s="1205">
        <f t="shared" si="275"/>
        <v>0</v>
      </c>
      <c r="S183" s="1205">
        <f t="shared" si="275"/>
        <v>0</v>
      </c>
      <c r="T183" s="1205">
        <f t="shared" si="275"/>
        <v>0</v>
      </c>
      <c r="U183" s="1205">
        <f t="shared" si="275"/>
        <v>0</v>
      </c>
      <c r="V183" s="1205">
        <f t="shared" si="275"/>
        <v>0</v>
      </c>
      <c r="W183" s="1205">
        <f t="shared" si="275"/>
        <v>0</v>
      </c>
      <c r="X183" s="1205">
        <f t="shared" si="275"/>
        <v>0</v>
      </c>
      <c r="Y183" s="1205">
        <f t="shared" si="275"/>
        <v>0</v>
      </c>
      <c r="Z183" s="1205">
        <f t="shared" si="275"/>
        <v>0</v>
      </c>
      <c r="AA183" s="1205">
        <f t="shared" si="227"/>
        <v>0</v>
      </c>
      <c r="AB183" s="1205">
        <f t="shared" ref="AB183:AU183" si="276">$E183*AB616</f>
        <v>0</v>
      </c>
      <c r="AC183" s="1205">
        <f t="shared" si="276"/>
        <v>0</v>
      </c>
      <c r="AD183" s="1205">
        <f t="shared" si="276"/>
        <v>0</v>
      </c>
      <c r="AE183" s="1205">
        <f t="shared" si="276"/>
        <v>0</v>
      </c>
      <c r="AF183" s="1205">
        <f t="shared" si="276"/>
        <v>0</v>
      </c>
      <c r="AG183" s="1205">
        <f t="shared" si="276"/>
        <v>0</v>
      </c>
      <c r="AH183" s="1205">
        <f t="shared" si="276"/>
        <v>0</v>
      </c>
      <c r="AI183" s="1205">
        <f t="shared" si="276"/>
        <v>0</v>
      </c>
      <c r="AJ183" s="1205">
        <f t="shared" si="276"/>
        <v>0</v>
      </c>
      <c r="AK183" s="1205">
        <f t="shared" si="276"/>
        <v>0</v>
      </c>
      <c r="AL183" s="1205">
        <f t="shared" si="276"/>
        <v>0</v>
      </c>
      <c r="AM183" s="1205">
        <f t="shared" si="276"/>
        <v>0</v>
      </c>
      <c r="AN183" s="1205">
        <f t="shared" si="276"/>
        <v>0</v>
      </c>
      <c r="AO183" s="1205">
        <f t="shared" si="276"/>
        <v>0</v>
      </c>
      <c r="AP183" s="1205">
        <f t="shared" si="276"/>
        <v>0</v>
      </c>
      <c r="AQ183" s="1205">
        <f t="shared" si="276"/>
        <v>0</v>
      </c>
      <c r="AR183" s="1205">
        <f t="shared" si="276"/>
        <v>0</v>
      </c>
      <c r="AS183" s="1205">
        <f t="shared" si="276"/>
        <v>0</v>
      </c>
      <c r="AT183" s="1205">
        <f t="shared" si="276"/>
        <v>0</v>
      </c>
      <c r="AU183" s="1205">
        <f t="shared" si="276"/>
        <v>0</v>
      </c>
      <c r="AV183" s="1205">
        <f t="shared" si="229"/>
        <v>0</v>
      </c>
      <c r="AW183" s="1205"/>
      <c r="AX183" s="1205"/>
      <c r="AY183" s="1205"/>
      <c r="AZ183" s="1205"/>
      <c r="BA183" s="1205"/>
      <c r="BB183" s="1205"/>
      <c r="BC183" s="1205"/>
      <c r="BD183" s="1205"/>
      <c r="BE183" s="1205"/>
      <c r="BF183" s="1205"/>
      <c r="BG183" s="1205"/>
      <c r="BH183" s="1205"/>
      <c r="BI183" s="1205"/>
      <c r="BJ183" s="1205"/>
      <c r="BK183" s="1205"/>
      <c r="BL183" s="1205"/>
      <c r="BM183" s="1205"/>
      <c r="BN183" s="1205"/>
      <c r="BO183" s="1205"/>
      <c r="BP183" s="1205"/>
      <c r="BQ183" s="1205"/>
    </row>
    <row r="184" spans="1:69" s="1206" customFormat="1" ht="12.75" x14ac:dyDescent="0.2">
      <c r="A184" s="1165">
        <v>1835</v>
      </c>
      <c r="B184" s="198" t="s">
        <v>75</v>
      </c>
      <c r="C184" s="1204">
        <f>'I4 BO ASSETS'!I42</f>
        <v>0</v>
      </c>
      <c r="D184" s="1205">
        <f t="shared" si="266"/>
        <v>0</v>
      </c>
      <c r="E184" s="1205">
        <f t="shared" si="266"/>
        <v>0</v>
      </c>
      <c r="F184" s="1205">
        <f t="shared" si="225"/>
        <v>0</v>
      </c>
      <c r="G184" s="1205">
        <f t="shared" ref="G184:Z184" si="277">$D184*G617</f>
        <v>0</v>
      </c>
      <c r="H184" s="1205">
        <f t="shared" si="277"/>
        <v>0</v>
      </c>
      <c r="I184" s="1205">
        <f t="shared" si="277"/>
        <v>0</v>
      </c>
      <c r="J184" s="1205">
        <f t="shared" si="277"/>
        <v>0</v>
      </c>
      <c r="K184" s="1205">
        <f t="shared" si="277"/>
        <v>0</v>
      </c>
      <c r="L184" s="1205">
        <f t="shared" si="277"/>
        <v>0</v>
      </c>
      <c r="M184" s="1205">
        <f t="shared" si="277"/>
        <v>0</v>
      </c>
      <c r="N184" s="1205">
        <f t="shared" si="277"/>
        <v>0</v>
      </c>
      <c r="O184" s="1205">
        <f t="shared" si="277"/>
        <v>0</v>
      </c>
      <c r="P184" s="1205">
        <f t="shared" si="277"/>
        <v>0</v>
      </c>
      <c r="Q184" s="1205">
        <f t="shared" si="277"/>
        <v>0</v>
      </c>
      <c r="R184" s="1205">
        <f t="shared" si="277"/>
        <v>0</v>
      </c>
      <c r="S184" s="1205">
        <f t="shared" si="277"/>
        <v>0</v>
      </c>
      <c r="T184" s="1205">
        <f t="shared" si="277"/>
        <v>0</v>
      </c>
      <c r="U184" s="1205">
        <f t="shared" si="277"/>
        <v>0</v>
      </c>
      <c r="V184" s="1205">
        <f t="shared" si="277"/>
        <v>0</v>
      </c>
      <c r="W184" s="1205">
        <f t="shared" si="277"/>
        <v>0</v>
      </c>
      <c r="X184" s="1205">
        <f t="shared" si="277"/>
        <v>0</v>
      </c>
      <c r="Y184" s="1205">
        <f t="shared" si="277"/>
        <v>0</v>
      </c>
      <c r="Z184" s="1205">
        <f t="shared" si="277"/>
        <v>0</v>
      </c>
      <c r="AA184" s="1205">
        <f t="shared" si="227"/>
        <v>0</v>
      </c>
      <c r="AB184" s="1205">
        <f t="shared" ref="AB184:AU184" si="278">$E184*AB617</f>
        <v>0</v>
      </c>
      <c r="AC184" s="1205">
        <f t="shared" si="278"/>
        <v>0</v>
      </c>
      <c r="AD184" s="1205">
        <f t="shared" si="278"/>
        <v>0</v>
      </c>
      <c r="AE184" s="1205">
        <f t="shared" si="278"/>
        <v>0</v>
      </c>
      <c r="AF184" s="1205">
        <f t="shared" si="278"/>
        <v>0</v>
      </c>
      <c r="AG184" s="1205">
        <f t="shared" si="278"/>
        <v>0</v>
      </c>
      <c r="AH184" s="1205">
        <f t="shared" si="278"/>
        <v>0</v>
      </c>
      <c r="AI184" s="1205">
        <f t="shared" si="278"/>
        <v>0</v>
      </c>
      <c r="AJ184" s="1205">
        <f t="shared" si="278"/>
        <v>0</v>
      </c>
      <c r="AK184" s="1205">
        <f t="shared" si="278"/>
        <v>0</v>
      </c>
      <c r="AL184" s="1205">
        <f t="shared" si="278"/>
        <v>0</v>
      </c>
      <c r="AM184" s="1205">
        <f t="shared" si="278"/>
        <v>0</v>
      </c>
      <c r="AN184" s="1205">
        <f t="shared" si="278"/>
        <v>0</v>
      </c>
      <c r="AO184" s="1205">
        <f t="shared" si="278"/>
        <v>0</v>
      </c>
      <c r="AP184" s="1205">
        <f t="shared" si="278"/>
        <v>0</v>
      </c>
      <c r="AQ184" s="1205">
        <f t="shared" si="278"/>
        <v>0</v>
      </c>
      <c r="AR184" s="1205">
        <f t="shared" si="278"/>
        <v>0</v>
      </c>
      <c r="AS184" s="1205">
        <f t="shared" si="278"/>
        <v>0</v>
      </c>
      <c r="AT184" s="1205">
        <f t="shared" si="278"/>
        <v>0</v>
      </c>
      <c r="AU184" s="1205">
        <f t="shared" si="278"/>
        <v>0</v>
      </c>
      <c r="AV184" s="1205">
        <f t="shared" si="229"/>
        <v>0</v>
      </c>
      <c r="AW184" s="1205"/>
      <c r="AX184" s="1205"/>
      <c r="AY184" s="1205"/>
      <c r="AZ184" s="1205"/>
      <c r="BA184" s="1205"/>
      <c r="BB184" s="1205"/>
      <c r="BC184" s="1205"/>
      <c r="BD184" s="1205"/>
      <c r="BE184" s="1205"/>
      <c r="BF184" s="1205"/>
      <c r="BG184" s="1205"/>
      <c r="BH184" s="1205"/>
      <c r="BI184" s="1205"/>
      <c r="BJ184" s="1205"/>
      <c r="BK184" s="1205"/>
      <c r="BL184" s="1205"/>
      <c r="BM184" s="1205"/>
      <c r="BN184" s="1205"/>
      <c r="BO184" s="1205"/>
      <c r="BP184" s="1205"/>
      <c r="BQ184" s="1205"/>
    </row>
    <row r="185" spans="1:69" s="1206" customFormat="1" ht="25.5" x14ac:dyDescent="0.2">
      <c r="A185" s="1165" t="s">
        <v>828</v>
      </c>
      <c r="B185" s="198" t="s">
        <v>392</v>
      </c>
      <c r="C185" s="1204">
        <f>'I4 BO ASSETS'!I43</f>
        <v>0</v>
      </c>
      <c r="D185" s="1205">
        <f t="shared" si="266"/>
        <v>0</v>
      </c>
      <c r="E185" s="1205">
        <f t="shared" si="266"/>
        <v>0</v>
      </c>
      <c r="F185" s="1205">
        <f t="shared" si="225"/>
        <v>0</v>
      </c>
      <c r="G185" s="1205">
        <f t="shared" ref="G185:Z185" si="279">$D185*G618</f>
        <v>0</v>
      </c>
      <c r="H185" s="1205">
        <f t="shared" si="279"/>
        <v>0</v>
      </c>
      <c r="I185" s="1205">
        <f t="shared" si="279"/>
        <v>0</v>
      </c>
      <c r="J185" s="1205">
        <f t="shared" si="279"/>
        <v>0</v>
      </c>
      <c r="K185" s="1205">
        <f t="shared" si="279"/>
        <v>0</v>
      </c>
      <c r="L185" s="1205">
        <f t="shared" si="279"/>
        <v>0</v>
      </c>
      <c r="M185" s="1205">
        <f t="shared" si="279"/>
        <v>0</v>
      </c>
      <c r="N185" s="1205">
        <f t="shared" si="279"/>
        <v>0</v>
      </c>
      <c r="O185" s="1205">
        <f t="shared" si="279"/>
        <v>0</v>
      </c>
      <c r="P185" s="1205">
        <f t="shared" si="279"/>
        <v>0</v>
      </c>
      <c r="Q185" s="1205">
        <f t="shared" si="279"/>
        <v>0</v>
      </c>
      <c r="R185" s="1205">
        <f t="shared" si="279"/>
        <v>0</v>
      </c>
      <c r="S185" s="1205">
        <f t="shared" si="279"/>
        <v>0</v>
      </c>
      <c r="T185" s="1205">
        <f t="shared" si="279"/>
        <v>0</v>
      </c>
      <c r="U185" s="1205">
        <f t="shared" si="279"/>
        <v>0</v>
      </c>
      <c r="V185" s="1205">
        <f t="shared" si="279"/>
        <v>0</v>
      </c>
      <c r="W185" s="1205">
        <f t="shared" si="279"/>
        <v>0</v>
      </c>
      <c r="X185" s="1205">
        <f t="shared" si="279"/>
        <v>0</v>
      </c>
      <c r="Y185" s="1205">
        <f t="shared" si="279"/>
        <v>0</v>
      </c>
      <c r="Z185" s="1205">
        <f t="shared" si="279"/>
        <v>0</v>
      </c>
      <c r="AA185" s="1205">
        <f t="shared" si="227"/>
        <v>0</v>
      </c>
      <c r="AB185" s="1205">
        <f t="shared" ref="AB185:AU185" si="280">$E185*AB618</f>
        <v>0</v>
      </c>
      <c r="AC185" s="1205">
        <f t="shared" si="280"/>
        <v>0</v>
      </c>
      <c r="AD185" s="1205">
        <f t="shared" si="280"/>
        <v>0</v>
      </c>
      <c r="AE185" s="1205">
        <f t="shared" si="280"/>
        <v>0</v>
      </c>
      <c r="AF185" s="1205">
        <f t="shared" si="280"/>
        <v>0</v>
      </c>
      <c r="AG185" s="1205">
        <f t="shared" si="280"/>
        <v>0</v>
      </c>
      <c r="AH185" s="1205">
        <f t="shared" si="280"/>
        <v>0</v>
      </c>
      <c r="AI185" s="1205">
        <f t="shared" si="280"/>
        <v>0</v>
      </c>
      <c r="AJ185" s="1205">
        <f t="shared" si="280"/>
        <v>0</v>
      </c>
      <c r="AK185" s="1205">
        <f t="shared" si="280"/>
        <v>0</v>
      </c>
      <c r="AL185" s="1205">
        <f t="shared" si="280"/>
        <v>0</v>
      </c>
      <c r="AM185" s="1205">
        <f t="shared" si="280"/>
        <v>0</v>
      </c>
      <c r="AN185" s="1205">
        <f t="shared" si="280"/>
        <v>0</v>
      </c>
      <c r="AO185" s="1205">
        <f t="shared" si="280"/>
        <v>0</v>
      </c>
      <c r="AP185" s="1205">
        <f t="shared" si="280"/>
        <v>0</v>
      </c>
      <c r="AQ185" s="1205">
        <f t="shared" si="280"/>
        <v>0</v>
      </c>
      <c r="AR185" s="1205">
        <f t="shared" si="280"/>
        <v>0</v>
      </c>
      <c r="AS185" s="1205">
        <f t="shared" si="280"/>
        <v>0</v>
      </c>
      <c r="AT185" s="1205">
        <f t="shared" si="280"/>
        <v>0</v>
      </c>
      <c r="AU185" s="1205">
        <f t="shared" si="280"/>
        <v>0</v>
      </c>
      <c r="AV185" s="1205">
        <f t="shared" si="229"/>
        <v>0</v>
      </c>
      <c r="AW185" s="1205"/>
      <c r="AX185" s="1205"/>
      <c r="AY185" s="1205"/>
      <c r="AZ185" s="1205"/>
      <c r="BA185" s="1205"/>
      <c r="BB185" s="1205"/>
      <c r="BC185" s="1205"/>
      <c r="BD185" s="1205"/>
      <c r="BE185" s="1205"/>
      <c r="BF185" s="1205"/>
      <c r="BG185" s="1205"/>
      <c r="BH185" s="1205"/>
      <c r="BI185" s="1205"/>
      <c r="BJ185" s="1205"/>
      <c r="BK185" s="1205"/>
      <c r="BL185" s="1205"/>
      <c r="BM185" s="1205"/>
      <c r="BN185" s="1205"/>
      <c r="BO185" s="1205"/>
      <c r="BP185" s="1205"/>
      <c r="BQ185" s="1205"/>
    </row>
    <row r="186" spans="1:69" s="1206" customFormat="1" ht="25.5" x14ac:dyDescent="0.2">
      <c r="A186" s="1165" t="s">
        <v>829</v>
      </c>
      <c r="B186" s="198" t="s">
        <v>393</v>
      </c>
      <c r="C186" s="1204">
        <f>'I4 BO ASSETS'!I44</f>
        <v>0</v>
      </c>
      <c r="D186" s="1205">
        <f t="shared" si="266"/>
        <v>0</v>
      </c>
      <c r="E186" s="1205">
        <f t="shared" si="266"/>
        <v>0</v>
      </c>
      <c r="F186" s="1205">
        <f t="shared" si="225"/>
        <v>0</v>
      </c>
      <c r="G186" s="1205">
        <f t="shared" ref="G186:Z186" si="281">$D186*G619</f>
        <v>0</v>
      </c>
      <c r="H186" s="1205">
        <f t="shared" si="281"/>
        <v>0</v>
      </c>
      <c r="I186" s="1205">
        <f t="shared" si="281"/>
        <v>0</v>
      </c>
      <c r="J186" s="1205">
        <f t="shared" si="281"/>
        <v>0</v>
      </c>
      <c r="K186" s="1205">
        <f t="shared" si="281"/>
        <v>0</v>
      </c>
      <c r="L186" s="1205">
        <f t="shared" si="281"/>
        <v>0</v>
      </c>
      <c r="M186" s="1205">
        <f t="shared" si="281"/>
        <v>0</v>
      </c>
      <c r="N186" s="1205">
        <f t="shared" si="281"/>
        <v>0</v>
      </c>
      <c r="O186" s="1205">
        <f t="shared" si="281"/>
        <v>0</v>
      </c>
      <c r="P186" s="1205">
        <f t="shared" si="281"/>
        <v>0</v>
      </c>
      <c r="Q186" s="1205">
        <f t="shared" si="281"/>
        <v>0</v>
      </c>
      <c r="R186" s="1205">
        <f t="shared" si="281"/>
        <v>0</v>
      </c>
      <c r="S186" s="1205">
        <f t="shared" si="281"/>
        <v>0</v>
      </c>
      <c r="T186" s="1205">
        <f t="shared" si="281"/>
        <v>0</v>
      </c>
      <c r="U186" s="1205">
        <f t="shared" si="281"/>
        <v>0</v>
      </c>
      <c r="V186" s="1205">
        <f t="shared" si="281"/>
        <v>0</v>
      </c>
      <c r="W186" s="1205">
        <f t="shared" si="281"/>
        <v>0</v>
      </c>
      <c r="X186" s="1205">
        <f t="shared" si="281"/>
        <v>0</v>
      </c>
      <c r="Y186" s="1205">
        <f t="shared" si="281"/>
        <v>0</v>
      </c>
      <c r="Z186" s="1205">
        <f t="shared" si="281"/>
        <v>0</v>
      </c>
      <c r="AA186" s="1205">
        <f t="shared" si="227"/>
        <v>0</v>
      </c>
      <c r="AB186" s="1205">
        <f t="shared" ref="AB186:AU186" si="282">$E186*AB619</f>
        <v>0</v>
      </c>
      <c r="AC186" s="1205">
        <f t="shared" si="282"/>
        <v>0</v>
      </c>
      <c r="AD186" s="1205">
        <f t="shared" si="282"/>
        <v>0</v>
      </c>
      <c r="AE186" s="1205">
        <f t="shared" si="282"/>
        <v>0</v>
      </c>
      <c r="AF186" s="1205">
        <f t="shared" si="282"/>
        <v>0</v>
      </c>
      <c r="AG186" s="1205">
        <f t="shared" si="282"/>
        <v>0</v>
      </c>
      <c r="AH186" s="1205">
        <f t="shared" si="282"/>
        <v>0</v>
      </c>
      <c r="AI186" s="1205">
        <f t="shared" si="282"/>
        <v>0</v>
      </c>
      <c r="AJ186" s="1205">
        <f t="shared" si="282"/>
        <v>0</v>
      </c>
      <c r="AK186" s="1205">
        <f t="shared" si="282"/>
        <v>0</v>
      </c>
      <c r="AL186" s="1205">
        <f t="shared" si="282"/>
        <v>0</v>
      </c>
      <c r="AM186" s="1205">
        <f t="shared" si="282"/>
        <v>0</v>
      </c>
      <c r="AN186" s="1205">
        <f t="shared" si="282"/>
        <v>0</v>
      </c>
      <c r="AO186" s="1205">
        <f t="shared" si="282"/>
        <v>0</v>
      </c>
      <c r="AP186" s="1205">
        <f t="shared" si="282"/>
        <v>0</v>
      </c>
      <c r="AQ186" s="1205">
        <f t="shared" si="282"/>
        <v>0</v>
      </c>
      <c r="AR186" s="1205">
        <f t="shared" si="282"/>
        <v>0</v>
      </c>
      <c r="AS186" s="1205">
        <f t="shared" si="282"/>
        <v>0</v>
      </c>
      <c r="AT186" s="1205">
        <f t="shared" si="282"/>
        <v>0</v>
      </c>
      <c r="AU186" s="1205">
        <f t="shared" si="282"/>
        <v>0</v>
      </c>
      <c r="AV186" s="1205">
        <f t="shared" si="229"/>
        <v>0</v>
      </c>
      <c r="AW186" s="1205"/>
      <c r="AX186" s="1205"/>
      <c r="AY186" s="1205"/>
      <c r="AZ186" s="1205"/>
      <c r="BA186" s="1205"/>
      <c r="BB186" s="1205"/>
      <c r="BC186" s="1205"/>
      <c r="BD186" s="1205"/>
      <c r="BE186" s="1205"/>
      <c r="BF186" s="1205"/>
      <c r="BG186" s="1205"/>
      <c r="BH186" s="1205"/>
      <c r="BI186" s="1205"/>
      <c r="BJ186" s="1205"/>
      <c r="BK186" s="1205"/>
      <c r="BL186" s="1205"/>
      <c r="BM186" s="1205"/>
      <c r="BN186" s="1205"/>
      <c r="BO186" s="1205"/>
      <c r="BP186" s="1205"/>
      <c r="BQ186" s="1205"/>
    </row>
    <row r="187" spans="1:69" s="1206" customFormat="1" ht="25.5" x14ac:dyDescent="0.2">
      <c r="A187" s="1165" t="s">
        <v>830</v>
      </c>
      <c r="B187" s="198" t="s">
        <v>394</v>
      </c>
      <c r="C187" s="1204">
        <f>'I4 BO ASSETS'!I45</f>
        <v>0</v>
      </c>
      <c r="D187" s="1205">
        <f t="shared" si="266"/>
        <v>0</v>
      </c>
      <c r="E187" s="1205">
        <f t="shared" si="266"/>
        <v>0</v>
      </c>
      <c r="F187" s="1205">
        <f t="shared" si="225"/>
        <v>0</v>
      </c>
      <c r="G187" s="1205">
        <f t="shared" ref="G187:Z187" si="283">$D187*G620</f>
        <v>0</v>
      </c>
      <c r="H187" s="1205">
        <f t="shared" si="283"/>
        <v>0</v>
      </c>
      <c r="I187" s="1205">
        <f t="shared" si="283"/>
        <v>0</v>
      </c>
      <c r="J187" s="1205">
        <f t="shared" si="283"/>
        <v>0</v>
      </c>
      <c r="K187" s="1205">
        <f t="shared" si="283"/>
        <v>0</v>
      </c>
      <c r="L187" s="1205">
        <f t="shared" si="283"/>
        <v>0</v>
      </c>
      <c r="M187" s="1205">
        <f t="shared" si="283"/>
        <v>0</v>
      </c>
      <c r="N187" s="1205">
        <f t="shared" si="283"/>
        <v>0</v>
      </c>
      <c r="O187" s="1205">
        <f t="shared" si="283"/>
        <v>0</v>
      </c>
      <c r="P187" s="1205">
        <f t="shared" si="283"/>
        <v>0</v>
      </c>
      <c r="Q187" s="1205">
        <f t="shared" si="283"/>
        <v>0</v>
      </c>
      <c r="R187" s="1205">
        <f t="shared" si="283"/>
        <v>0</v>
      </c>
      <c r="S187" s="1205">
        <f t="shared" si="283"/>
        <v>0</v>
      </c>
      <c r="T187" s="1205">
        <f t="shared" si="283"/>
        <v>0</v>
      </c>
      <c r="U187" s="1205">
        <f t="shared" si="283"/>
        <v>0</v>
      </c>
      <c r="V187" s="1205">
        <f t="shared" si="283"/>
        <v>0</v>
      </c>
      <c r="W187" s="1205">
        <f t="shared" si="283"/>
        <v>0</v>
      </c>
      <c r="X187" s="1205">
        <f t="shared" si="283"/>
        <v>0</v>
      </c>
      <c r="Y187" s="1205">
        <f t="shared" si="283"/>
        <v>0</v>
      </c>
      <c r="Z187" s="1205">
        <f t="shared" si="283"/>
        <v>0</v>
      </c>
      <c r="AA187" s="1205">
        <f t="shared" si="227"/>
        <v>0</v>
      </c>
      <c r="AB187" s="1205">
        <f t="shared" ref="AB187:AU187" si="284">$E187*AB620</f>
        <v>0</v>
      </c>
      <c r="AC187" s="1205">
        <f t="shared" si="284"/>
        <v>0</v>
      </c>
      <c r="AD187" s="1205">
        <f t="shared" si="284"/>
        <v>0</v>
      </c>
      <c r="AE187" s="1205">
        <f t="shared" si="284"/>
        <v>0</v>
      </c>
      <c r="AF187" s="1205">
        <f t="shared" si="284"/>
        <v>0</v>
      </c>
      <c r="AG187" s="1205">
        <f t="shared" si="284"/>
        <v>0</v>
      </c>
      <c r="AH187" s="1205">
        <f t="shared" si="284"/>
        <v>0</v>
      </c>
      <c r="AI187" s="1205">
        <f t="shared" si="284"/>
        <v>0</v>
      </c>
      <c r="AJ187" s="1205">
        <f t="shared" si="284"/>
        <v>0</v>
      </c>
      <c r="AK187" s="1205">
        <f t="shared" si="284"/>
        <v>0</v>
      </c>
      <c r="AL187" s="1205">
        <f t="shared" si="284"/>
        <v>0</v>
      </c>
      <c r="AM187" s="1205">
        <f t="shared" si="284"/>
        <v>0</v>
      </c>
      <c r="AN187" s="1205">
        <f t="shared" si="284"/>
        <v>0</v>
      </c>
      <c r="AO187" s="1205">
        <f t="shared" si="284"/>
        <v>0</v>
      </c>
      <c r="AP187" s="1205">
        <f t="shared" si="284"/>
        <v>0</v>
      </c>
      <c r="AQ187" s="1205">
        <f t="shared" si="284"/>
        <v>0</v>
      </c>
      <c r="AR187" s="1205">
        <f t="shared" si="284"/>
        <v>0</v>
      </c>
      <c r="AS187" s="1205">
        <f t="shared" si="284"/>
        <v>0</v>
      </c>
      <c r="AT187" s="1205">
        <f t="shared" si="284"/>
        <v>0</v>
      </c>
      <c r="AU187" s="1205">
        <f t="shared" si="284"/>
        <v>0</v>
      </c>
      <c r="AV187" s="1205">
        <f t="shared" si="229"/>
        <v>0</v>
      </c>
      <c r="AW187" s="1205"/>
      <c r="AX187" s="1205"/>
      <c r="AY187" s="1205"/>
      <c r="AZ187" s="1205"/>
      <c r="BA187" s="1205"/>
      <c r="BB187" s="1205"/>
      <c r="BC187" s="1205"/>
      <c r="BD187" s="1205"/>
      <c r="BE187" s="1205"/>
      <c r="BF187" s="1205"/>
      <c r="BG187" s="1205"/>
      <c r="BH187" s="1205"/>
      <c r="BI187" s="1205"/>
      <c r="BJ187" s="1205"/>
      <c r="BK187" s="1205"/>
      <c r="BL187" s="1205"/>
      <c r="BM187" s="1205"/>
      <c r="BN187" s="1205"/>
      <c r="BO187" s="1205"/>
      <c r="BP187" s="1205"/>
      <c r="BQ187" s="1205"/>
    </row>
    <row r="188" spans="1:69" s="1206" customFormat="1" ht="12.75" x14ac:dyDescent="0.2">
      <c r="A188" s="1165">
        <v>1840</v>
      </c>
      <c r="B188" s="198" t="s">
        <v>76</v>
      </c>
      <c r="C188" s="1204">
        <f>'I4 BO ASSETS'!I46</f>
        <v>0</v>
      </c>
      <c r="D188" s="1205">
        <f t="shared" si="266"/>
        <v>0</v>
      </c>
      <c r="E188" s="1205">
        <f t="shared" si="266"/>
        <v>0</v>
      </c>
      <c r="F188" s="1205">
        <f t="shared" si="225"/>
        <v>0</v>
      </c>
      <c r="G188" s="1205">
        <f t="shared" ref="G188:Z188" si="285">$D188*G621</f>
        <v>0</v>
      </c>
      <c r="H188" s="1205">
        <f t="shared" si="285"/>
        <v>0</v>
      </c>
      <c r="I188" s="1205">
        <f t="shared" si="285"/>
        <v>0</v>
      </c>
      <c r="J188" s="1205">
        <f t="shared" si="285"/>
        <v>0</v>
      </c>
      <c r="K188" s="1205">
        <f t="shared" si="285"/>
        <v>0</v>
      </c>
      <c r="L188" s="1205">
        <f t="shared" si="285"/>
        <v>0</v>
      </c>
      <c r="M188" s="1205">
        <f t="shared" si="285"/>
        <v>0</v>
      </c>
      <c r="N188" s="1205">
        <f t="shared" si="285"/>
        <v>0</v>
      </c>
      <c r="O188" s="1205">
        <f t="shared" si="285"/>
        <v>0</v>
      </c>
      <c r="P188" s="1205">
        <f t="shared" si="285"/>
        <v>0</v>
      </c>
      <c r="Q188" s="1205">
        <f t="shared" si="285"/>
        <v>0</v>
      </c>
      <c r="R188" s="1205">
        <f t="shared" si="285"/>
        <v>0</v>
      </c>
      <c r="S188" s="1205">
        <f t="shared" si="285"/>
        <v>0</v>
      </c>
      <c r="T188" s="1205">
        <f t="shared" si="285"/>
        <v>0</v>
      </c>
      <c r="U188" s="1205">
        <f t="shared" si="285"/>
        <v>0</v>
      </c>
      <c r="V188" s="1205">
        <f t="shared" si="285"/>
        <v>0</v>
      </c>
      <c r="W188" s="1205">
        <f t="shared" si="285"/>
        <v>0</v>
      </c>
      <c r="X188" s="1205">
        <f t="shared" si="285"/>
        <v>0</v>
      </c>
      <c r="Y188" s="1205">
        <f t="shared" si="285"/>
        <v>0</v>
      </c>
      <c r="Z188" s="1205">
        <f t="shared" si="285"/>
        <v>0</v>
      </c>
      <c r="AA188" s="1205">
        <f t="shared" si="227"/>
        <v>0</v>
      </c>
      <c r="AB188" s="1205">
        <f t="shared" ref="AB188:AU188" si="286">$E188*AB621</f>
        <v>0</v>
      </c>
      <c r="AC188" s="1205">
        <f t="shared" si="286"/>
        <v>0</v>
      </c>
      <c r="AD188" s="1205">
        <f t="shared" si="286"/>
        <v>0</v>
      </c>
      <c r="AE188" s="1205">
        <f t="shared" si="286"/>
        <v>0</v>
      </c>
      <c r="AF188" s="1205">
        <f t="shared" si="286"/>
        <v>0</v>
      </c>
      <c r="AG188" s="1205">
        <f t="shared" si="286"/>
        <v>0</v>
      </c>
      <c r="AH188" s="1205">
        <f t="shared" si="286"/>
        <v>0</v>
      </c>
      <c r="AI188" s="1205">
        <f t="shared" si="286"/>
        <v>0</v>
      </c>
      <c r="AJ188" s="1205">
        <f t="shared" si="286"/>
        <v>0</v>
      </c>
      <c r="AK188" s="1205">
        <f t="shared" si="286"/>
        <v>0</v>
      </c>
      <c r="AL188" s="1205">
        <f t="shared" si="286"/>
        <v>0</v>
      </c>
      <c r="AM188" s="1205">
        <f t="shared" si="286"/>
        <v>0</v>
      </c>
      <c r="AN188" s="1205">
        <f t="shared" si="286"/>
        <v>0</v>
      </c>
      <c r="AO188" s="1205">
        <f t="shared" si="286"/>
        <v>0</v>
      </c>
      <c r="AP188" s="1205">
        <f t="shared" si="286"/>
        <v>0</v>
      </c>
      <c r="AQ188" s="1205">
        <f t="shared" si="286"/>
        <v>0</v>
      </c>
      <c r="AR188" s="1205">
        <f t="shared" si="286"/>
        <v>0</v>
      </c>
      <c r="AS188" s="1205">
        <f t="shared" si="286"/>
        <v>0</v>
      </c>
      <c r="AT188" s="1205">
        <f t="shared" si="286"/>
        <v>0</v>
      </c>
      <c r="AU188" s="1205">
        <f t="shared" si="286"/>
        <v>0</v>
      </c>
      <c r="AV188" s="1205">
        <f t="shared" si="229"/>
        <v>0</v>
      </c>
      <c r="AW188" s="1205"/>
      <c r="AX188" s="1205"/>
      <c r="AY188" s="1205"/>
      <c r="AZ188" s="1205"/>
      <c r="BA188" s="1205"/>
      <c r="BB188" s="1205"/>
      <c r="BC188" s="1205"/>
      <c r="BD188" s="1205"/>
      <c r="BE188" s="1205"/>
      <c r="BF188" s="1205"/>
      <c r="BG188" s="1205"/>
      <c r="BH188" s="1205"/>
      <c r="BI188" s="1205"/>
      <c r="BJ188" s="1205"/>
      <c r="BK188" s="1205"/>
      <c r="BL188" s="1205"/>
      <c r="BM188" s="1205"/>
      <c r="BN188" s="1205"/>
      <c r="BO188" s="1205"/>
      <c r="BP188" s="1205"/>
      <c r="BQ188" s="1205"/>
    </row>
    <row r="189" spans="1:69" s="1206" customFormat="1" ht="12.75" x14ac:dyDescent="0.2">
      <c r="A189" s="1165" t="s">
        <v>831</v>
      </c>
      <c r="B189" s="198" t="s">
        <v>395</v>
      </c>
      <c r="C189" s="1204">
        <f>'I4 BO ASSETS'!I47</f>
        <v>0</v>
      </c>
      <c r="D189" s="1205">
        <f t="shared" si="266"/>
        <v>0</v>
      </c>
      <c r="E189" s="1205">
        <f t="shared" si="266"/>
        <v>0</v>
      </c>
      <c r="F189" s="1205">
        <f t="shared" si="225"/>
        <v>0</v>
      </c>
      <c r="G189" s="1205">
        <f t="shared" ref="G189:Z189" si="287">$D189*G622</f>
        <v>0</v>
      </c>
      <c r="H189" s="1205">
        <f t="shared" si="287"/>
        <v>0</v>
      </c>
      <c r="I189" s="1205">
        <f t="shared" si="287"/>
        <v>0</v>
      </c>
      <c r="J189" s="1205">
        <f t="shared" si="287"/>
        <v>0</v>
      </c>
      <c r="K189" s="1205">
        <f t="shared" si="287"/>
        <v>0</v>
      </c>
      <c r="L189" s="1205">
        <f t="shared" si="287"/>
        <v>0</v>
      </c>
      <c r="M189" s="1205">
        <f t="shared" si="287"/>
        <v>0</v>
      </c>
      <c r="N189" s="1205">
        <f t="shared" si="287"/>
        <v>0</v>
      </c>
      <c r="O189" s="1205">
        <f t="shared" si="287"/>
        <v>0</v>
      </c>
      <c r="P189" s="1205">
        <f t="shared" si="287"/>
        <v>0</v>
      </c>
      <c r="Q189" s="1205">
        <f t="shared" si="287"/>
        <v>0</v>
      </c>
      <c r="R189" s="1205">
        <f t="shared" si="287"/>
        <v>0</v>
      </c>
      <c r="S189" s="1205">
        <f t="shared" si="287"/>
        <v>0</v>
      </c>
      <c r="T189" s="1205">
        <f t="shared" si="287"/>
        <v>0</v>
      </c>
      <c r="U189" s="1205">
        <f t="shared" si="287"/>
        <v>0</v>
      </c>
      <c r="V189" s="1205">
        <f t="shared" si="287"/>
        <v>0</v>
      </c>
      <c r="W189" s="1205">
        <f t="shared" si="287"/>
        <v>0</v>
      </c>
      <c r="X189" s="1205">
        <f t="shared" si="287"/>
        <v>0</v>
      </c>
      <c r="Y189" s="1205">
        <f t="shared" si="287"/>
        <v>0</v>
      </c>
      <c r="Z189" s="1205">
        <f t="shared" si="287"/>
        <v>0</v>
      </c>
      <c r="AA189" s="1205">
        <f t="shared" si="227"/>
        <v>0</v>
      </c>
      <c r="AB189" s="1205">
        <f t="shared" ref="AB189:AU189" si="288">$E189*AB622</f>
        <v>0</v>
      </c>
      <c r="AC189" s="1205">
        <f t="shared" si="288"/>
        <v>0</v>
      </c>
      <c r="AD189" s="1205">
        <f t="shared" si="288"/>
        <v>0</v>
      </c>
      <c r="AE189" s="1205">
        <f t="shared" si="288"/>
        <v>0</v>
      </c>
      <c r="AF189" s="1205">
        <f t="shared" si="288"/>
        <v>0</v>
      </c>
      <c r="AG189" s="1205">
        <f t="shared" si="288"/>
        <v>0</v>
      </c>
      <c r="AH189" s="1205">
        <f t="shared" si="288"/>
        <v>0</v>
      </c>
      <c r="AI189" s="1205">
        <f t="shared" si="288"/>
        <v>0</v>
      </c>
      <c r="AJ189" s="1205">
        <f t="shared" si="288"/>
        <v>0</v>
      </c>
      <c r="AK189" s="1205">
        <f t="shared" si="288"/>
        <v>0</v>
      </c>
      <c r="AL189" s="1205">
        <f t="shared" si="288"/>
        <v>0</v>
      </c>
      <c r="AM189" s="1205">
        <f t="shared" si="288"/>
        <v>0</v>
      </c>
      <c r="AN189" s="1205">
        <f t="shared" si="288"/>
        <v>0</v>
      </c>
      <c r="AO189" s="1205">
        <f t="shared" si="288"/>
        <v>0</v>
      </c>
      <c r="AP189" s="1205">
        <f t="shared" si="288"/>
        <v>0</v>
      </c>
      <c r="AQ189" s="1205">
        <f t="shared" si="288"/>
        <v>0</v>
      </c>
      <c r="AR189" s="1205">
        <f t="shared" si="288"/>
        <v>0</v>
      </c>
      <c r="AS189" s="1205">
        <f t="shared" si="288"/>
        <v>0</v>
      </c>
      <c r="AT189" s="1205">
        <f t="shared" si="288"/>
        <v>0</v>
      </c>
      <c r="AU189" s="1205">
        <f t="shared" si="288"/>
        <v>0</v>
      </c>
      <c r="AV189" s="1205">
        <f t="shared" si="229"/>
        <v>0</v>
      </c>
      <c r="AW189" s="1205"/>
      <c r="AX189" s="1205"/>
      <c r="AY189" s="1205"/>
      <c r="AZ189" s="1205"/>
      <c r="BA189" s="1205"/>
      <c r="BB189" s="1205"/>
      <c r="BC189" s="1205"/>
      <c r="BD189" s="1205"/>
      <c r="BE189" s="1205"/>
      <c r="BF189" s="1205"/>
      <c r="BG189" s="1205"/>
      <c r="BH189" s="1205"/>
      <c r="BI189" s="1205"/>
      <c r="BJ189" s="1205"/>
      <c r="BK189" s="1205"/>
      <c r="BL189" s="1205"/>
      <c r="BM189" s="1205"/>
      <c r="BN189" s="1205"/>
      <c r="BO189" s="1205"/>
      <c r="BP189" s="1205"/>
      <c r="BQ189" s="1205"/>
    </row>
    <row r="190" spans="1:69" s="1206" customFormat="1" ht="12.75" x14ac:dyDescent="0.2">
      <c r="A190" s="1165" t="s">
        <v>832</v>
      </c>
      <c r="B190" s="198" t="s">
        <v>396</v>
      </c>
      <c r="C190" s="1204">
        <f>'I4 BO ASSETS'!I48</f>
        <v>0</v>
      </c>
      <c r="D190" s="1205">
        <f t="shared" si="266"/>
        <v>0</v>
      </c>
      <c r="E190" s="1205">
        <f t="shared" si="266"/>
        <v>0</v>
      </c>
      <c r="F190" s="1205">
        <f t="shared" si="225"/>
        <v>0</v>
      </c>
      <c r="G190" s="1205">
        <f t="shared" ref="G190:Z190" si="289">$D190*G623</f>
        <v>0</v>
      </c>
      <c r="H190" s="1205">
        <f t="shared" si="289"/>
        <v>0</v>
      </c>
      <c r="I190" s="1205">
        <f t="shared" si="289"/>
        <v>0</v>
      </c>
      <c r="J190" s="1205">
        <f t="shared" si="289"/>
        <v>0</v>
      </c>
      <c r="K190" s="1205">
        <f t="shared" si="289"/>
        <v>0</v>
      </c>
      <c r="L190" s="1205">
        <f t="shared" si="289"/>
        <v>0</v>
      </c>
      <c r="M190" s="1205">
        <f t="shared" si="289"/>
        <v>0</v>
      </c>
      <c r="N190" s="1205">
        <f t="shared" si="289"/>
        <v>0</v>
      </c>
      <c r="O190" s="1205">
        <f t="shared" si="289"/>
        <v>0</v>
      </c>
      <c r="P190" s="1205">
        <f t="shared" si="289"/>
        <v>0</v>
      </c>
      <c r="Q190" s="1205">
        <f t="shared" si="289"/>
        <v>0</v>
      </c>
      <c r="R190" s="1205">
        <f t="shared" si="289"/>
        <v>0</v>
      </c>
      <c r="S190" s="1205">
        <f t="shared" si="289"/>
        <v>0</v>
      </c>
      <c r="T190" s="1205">
        <f t="shared" si="289"/>
        <v>0</v>
      </c>
      <c r="U190" s="1205">
        <f t="shared" si="289"/>
        <v>0</v>
      </c>
      <c r="V190" s="1205">
        <f t="shared" si="289"/>
        <v>0</v>
      </c>
      <c r="W190" s="1205">
        <f t="shared" si="289"/>
        <v>0</v>
      </c>
      <c r="X190" s="1205">
        <f t="shared" si="289"/>
        <v>0</v>
      </c>
      <c r="Y190" s="1205">
        <f t="shared" si="289"/>
        <v>0</v>
      </c>
      <c r="Z190" s="1205">
        <f t="shared" si="289"/>
        <v>0</v>
      </c>
      <c r="AA190" s="1205">
        <f t="shared" si="227"/>
        <v>0</v>
      </c>
      <c r="AB190" s="1205">
        <f t="shared" ref="AB190:AU190" si="290">$E190*AB623</f>
        <v>0</v>
      </c>
      <c r="AC190" s="1205">
        <f t="shared" si="290"/>
        <v>0</v>
      </c>
      <c r="AD190" s="1205">
        <f t="shared" si="290"/>
        <v>0</v>
      </c>
      <c r="AE190" s="1205">
        <f t="shared" si="290"/>
        <v>0</v>
      </c>
      <c r="AF190" s="1205">
        <f t="shared" si="290"/>
        <v>0</v>
      </c>
      <c r="AG190" s="1205">
        <f t="shared" si="290"/>
        <v>0</v>
      </c>
      <c r="AH190" s="1205">
        <f t="shared" si="290"/>
        <v>0</v>
      </c>
      <c r="AI190" s="1205">
        <f t="shared" si="290"/>
        <v>0</v>
      </c>
      <c r="AJ190" s="1205">
        <f t="shared" si="290"/>
        <v>0</v>
      </c>
      <c r="AK190" s="1205">
        <f t="shared" si="290"/>
        <v>0</v>
      </c>
      <c r="AL190" s="1205">
        <f t="shared" si="290"/>
        <v>0</v>
      </c>
      <c r="AM190" s="1205">
        <f t="shared" si="290"/>
        <v>0</v>
      </c>
      <c r="AN190" s="1205">
        <f t="shared" si="290"/>
        <v>0</v>
      </c>
      <c r="AO190" s="1205">
        <f t="shared" si="290"/>
        <v>0</v>
      </c>
      <c r="AP190" s="1205">
        <f t="shared" si="290"/>
        <v>0</v>
      </c>
      <c r="AQ190" s="1205">
        <f t="shared" si="290"/>
        <v>0</v>
      </c>
      <c r="AR190" s="1205">
        <f t="shared" si="290"/>
        <v>0</v>
      </c>
      <c r="AS190" s="1205">
        <f t="shared" si="290"/>
        <v>0</v>
      </c>
      <c r="AT190" s="1205">
        <f t="shared" si="290"/>
        <v>0</v>
      </c>
      <c r="AU190" s="1205">
        <f t="shared" si="290"/>
        <v>0</v>
      </c>
      <c r="AV190" s="1205">
        <f t="shared" si="229"/>
        <v>0</v>
      </c>
      <c r="AW190" s="1205"/>
      <c r="AX190" s="1205"/>
      <c r="AY190" s="1205"/>
      <c r="AZ190" s="1205"/>
      <c r="BA190" s="1205"/>
      <c r="BB190" s="1205"/>
      <c r="BC190" s="1205"/>
      <c r="BD190" s="1205"/>
      <c r="BE190" s="1205"/>
      <c r="BF190" s="1205"/>
      <c r="BG190" s="1205"/>
      <c r="BH190" s="1205"/>
      <c r="BI190" s="1205"/>
      <c r="BJ190" s="1205"/>
      <c r="BK190" s="1205"/>
      <c r="BL190" s="1205"/>
      <c r="BM190" s="1205"/>
      <c r="BN190" s="1205"/>
      <c r="BO190" s="1205"/>
      <c r="BP190" s="1205"/>
      <c r="BQ190" s="1205"/>
    </row>
    <row r="191" spans="1:69" s="1206" customFormat="1" ht="12.75" x14ac:dyDescent="0.2">
      <c r="A191" s="1165" t="s">
        <v>833</v>
      </c>
      <c r="B191" s="198" t="s">
        <v>397</v>
      </c>
      <c r="C191" s="1204">
        <f>'I4 BO ASSETS'!I49</f>
        <v>0</v>
      </c>
      <c r="D191" s="1205">
        <f t="shared" si="266"/>
        <v>0</v>
      </c>
      <c r="E191" s="1205">
        <f t="shared" si="266"/>
        <v>0</v>
      </c>
      <c r="F191" s="1205">
        <f t="shared" si="225"/>
        <v>0</v>
      </c>
      <c r="G191" s="1205">
        <f t="shared" ref="G191:Z191" si="291">$D191*G624</f>
        <v>0</v>
      </c>
      <c r="H191" s="1205">
        <f t="shared" si="291"/>
        <v>0</v>
      </c>
      <c r="I191" s="1205">
        <f t="shared" si="291"/>
        <v>0</v>
      </c>
      <c r="J191" s="1205">
        <f t="shared" si="291"/>
        <v>0</v>
      </c>
      <c r="K191" s="1205">
        <f t="shared" si="291"/>
        <v>0</v>
      </c>
      <c r="L191" s="1205">
        <f t="shared" si="291"/>
        <v>0</v>
      </c>
      <c r="M191" s="1205">
        <f t="shared" si="291"/>
        <v>0</v>
      </c>
      <c r="N191" s="1205">
        <f t="shared" si="291"/>
        <v>0</v>
      </c>
      <c r="O191" s="1205">
        <f t="shared" si="291"/>
        <v>0</v>
      </c>
      <c r="P191" s="1205">
        <f t="shared" si="291"/>
        <v>0</v>
      </c>
      <c r="Q191" s="1205">
        <f t="shared" si="291"/>
        <v>0</v>
      </c>
      <c r="R191" s="1205">
        <f t="shared" si="291"/>
        <v>0</v>
      </c>
      <c r="S191" s="1205">
        <f t="shared" si="291"/>
        <v>0</v>
      </c>
      <c r="T191" s="1205">
        <f t="shared" si="291"/>
        <v>0</v>
      </c>
      <c r="U191" s="1205">
        <f t="shared" si="291"/>
        <v>0</v>
      </c>
      <c r="V191" s="1205">
        <f t="shared" si="291"/>
        <v>0</v>
      </c>
      <c r="W191" s="1205">
        <f t="shared" si="291"/>
        <v>0</v>
      </c>
      <c r="X191" s="1205">
        <f t="shared" si="291"/>
        <v>0</v>
      </c>
      <c r="Y191" s="1205">
        <f t="shared" si="291"/>
        <v>0</v>
      </c>
      <c r="Z191" s="1205">
        <f t="shared" si="291"/>
        <v>0</v>
      </c>
      <c r="AA191" s="1205">
        <f t="shared" si="227"/>
        <v>0</v>
      </c>
      <c r="AB191" s="1205">
        <f t="shared" ref="AB191:AU191" si="292">$E191*AB624</f>
        <v>0</v>
      </c>
      <c r="AC191" s="1205">
        <f t="shared" si="292"/>
        <v>0</v>
      </c>
      <c r="AD191" s="1205">
        <f t="shared" si="292"/>
        <v>0</v>
      </c>
      <c r="AE191" s="1205">
        <f t="shared" si="292"/>
        <v>0</v>
      </c>
      <c r="AF191" s="1205">
        <f t="shared" si="292"/>
        <v>0</v>
      </c>
      <c r="AG191" s="1205">
        <f t="shared" si="292"/>
        <v>0</v>
      </c>
      <c r="AH191" s="1205">
        <f t="shared" si="292"/>
        <v>0</v>
      </c>
      <c r="AI191" s="1205">
        <f t="shared" si="292"/>
        <v>0</v>
      </c>
      <c r="AJ191" s="1205">
        <f t="shared" si="292"/>
        <v>0</v>
      </c>
      <c r="AK191" s="1205">
        <f t="shared" si="292"/>
        <v>0</v>
      </c>
      <c r="AL191" s="1205">
        <f t="shared" si="292"/>
        <v>0</v>
      </c>
      <c r="AM191" s="1205">
        <f t="shared" si="292"/>
        <v>0</v>
      </c>
      <c r="AN191" s="1205">
        <f t="shared" si="292"/>
        <v>0</v>
      </c>
      <c r="AO191" s="1205">
        <f t="shared" si="292"/>
        <v>0</v>
      </c>
      <c r="AP191" s="1205">
        <f t="shared" si="292"/>
        <v>0</v>
      </c>
      <c r="AQ191" s="1205">
        <f t="shared" si="292"/>
        <v>0</v>
      </c>
      <c r="AR191" s="1205">
        <f t="shared" si="292"/>
        <v>0</v>
      </c>
      <c r="AS191" s="1205">
        <f t="shared" si="292"/>
        <v>0</v>
      </c>
      <c r="AT191" s="1205">
        <f t="shared" si="292"/>
        <v>0</v>
      </c>
      <c r="AU191" s="1205">
        <f t="shared" si="292"/>
        <v>0</v>
      </c>
      <c r="AV191" s="1205">
        <f t="shared" si="229"/>
        <v>0</v>
      </c>
      <c r="AW191" s="1205"/>
      <c r="AX191" s="1205"/>
      <c r="AY191" s="1205"/>
      <c r="AZ191" s="1205"/>
      <c r="BA191" s="1205"/>
      <c r="BB191" s="1205"/>
      <c r="BC191" s="1205"/>
      <c r="BD191" s="1205"/>
      <c r="BE191" s="1205"/>
      <c r="BF191" s="1205"/>
      <c r="BG191" s="1205"/>
      <c r="BH191" s="1205"/>
      <c r="BI191" s="1205"/>
      <c r="BJ191" s="1205"/>
      <c r="BK191" s="1205"/>
      <c r="BL191" s="1205"/>
      <c r="BM191" s="1205"/>
      <c r="BN191" s="1205"/>
      <c r="BO191" s="1205"/>
      <c r="BP191" s="1205"/>
      <c r="BQ191" s="1205"/>
    </row>
    <row r="192" spans="1:69" s="1206" customFormat="1" ht="12.75" x14ac:dyDescent="0.2">
      <c r="A192" s="1165">
        <v>1845</v>
      </c>
      <c r="B192" s="198" t="s">
        <v>84</v>
      </c>
      <c r="C192" s="1204">
        <f>'I4 BO ASSETS'!I50</f>
        <v>0</v>
      </c>
      <c r="D192" s="1205">
        <f t="shared" si="266"/>
        <v>0</v>
      </c>
      <c r="E192" s="1205">
        <f t="shared" si="266"/>
        <v>0</v>
      </c>
      <c r="F192" s="1205">
        <f t="shared" si="225"/>
        <v>0</v>
      </c>
      <c r="G192" s="1205">
        <f t="shared" ref="G192:Z192" si="293">$D192*G625</f>
        <v>0</v>
      </c>
      <c r="H192" s="1205">
        <f t="shared" si="293"/>
        <v>0</v>
      </c>
      <c r="I192" s="1205">
        <f t="shared" si="293"/>
        <v>0</v>
      </c>
      <c r="J192" s="1205">
        <f t="shared" si="293"/>
        <v>0</v>
      </c>
      <c r="K192" s="1205">
        <f t="shared" si="293"/>
        <v>0</v>
      </c>
      <c r="L192" s="1205">
        <f t="shared" si="293"/>
        <v>0</v>
      </c>
      <c r="M192" s="1205">
        <f t="shared" si="293"/>
        <v>0</v>
      </c>
      <c r="N192" s="1205">
        <f t="shared" si="293"/>
        <v>0</v>
      </c>
      <c r="O192" s="1205">
        <f t="shared" si="293"/>
        <v>0</v>
      </c>
      <c r="P192" s="1205">
        <f t="shared" si="293"/>
        <v>0</v>
      </c>
      <c r="Q192" s="1205">
        <f t="shared" si="293"/>
        <v>0</v>
      </c>
      <c r="R192" s="1205">
        <f t="shared" si="293"/>
        <v>0</v>
      </c>
      <c r="S192" s="1205">
        <f t="shared" si="293"/>
        <v>0</v>
      </c>
      <c r="T192" s="1205">
        <f t="shared" si="293"/>
        <v>0</v>
      </c>
      <c r="U192" s="1205">
        <f t="shared" si="293"/>
        <v>0</v>
      </c>
      <c r="V192" s="1205">
        <f t="shared" si="293"/>
        <v>0</v>
      </c>
      <c r="W192" s="1205">
        <f t="shared" si="293"/>
        <v>0</v>
      </c>
      <c r="X192" s="1205">
        <f t="shared" si="293"/>
        <v>0</v>
      </c>
      <c r="Y192" s="1205">
        <f t="shared" si="293"/>
        <v>0</v>
      </c>
      <c r="Z192" s="1205">
        <f t="shared" si="293"/>
        <v>0</v>
      </c>
      <c r="AA192" s="1205">
        <f t="shared" si="227"/>
        <v>0</v>
      </c>
      <c r="AB192" s="1205">
        <f t="shared" ref="AB192:AU192" si="294">$E192*AB625</f>
        <v>0</v>
      </c>
      <c r="AC192" s="1205">
        <f t="shared" si="294"/>
        <v>0</v>
      </c>
      <c r="AD192" s="1205">
        <f t="shared" si="294"/>
        <v>0</v>
      </c>
      <c r="AE192" s="1205">
        <f t="shared" si="294"/>
        <v>0</v>
      </c>
      <c r="AF192" s="1205">
        <f t="shared" si="294"/>
        <v>0</v>
      </c>
      <c r="AG192" s="1205">
        <f t="shared" si="294"/>
        <v>0</v>
      </c>
      <c r="AH192" s="1205">
        <f t="shared" si="294"/>
        <v>0</v>
      </c>
      <c r="AI192" s="1205">
        <f t="shared" si="294"/>
        <v>0</v>
      </c>
      <c r="AJ192" s="1205">
        <f t="shared" si="294"/>
        <v>0</v>
      </c>
      <c r="AK192" s="1205">
        <f t="shared" si="294"/>
        <v>0</v>
      </c>
      <c r="AL192" s="1205">
        <f t="shared" si="294"/>
        <v>0</v>
      </c>
      <c r="AM192" s="1205">
        <f t="shared" si="294"/>
        <v>0</v>
      </c>
      <c r="AN192" s="1205">
        <f t="shared" si="294"/>
        <v>0</v>
      </c>
      <c r="AO192" s="1205">
        <f t="shared" si="294"/>
        <v>0</v>
      </c>
      <c r="AP192" s="1205">
        <f t="shared" si="294"/>
        <v>0</v>
      </c>
      <c r="AQ192" s="1205">
        <f t="shared" si="294"/>
        <v>0</v>
      </c>
      <c r="AR192" s="1205">
        <f t="shared" si="294"/>
        <v>0</v>
      </c>
      <c r="AS192" s="1205">
        <f t="shared" si="294"/>
        <v>0</v>
      </c>
      <c r="AT192" s="1205">
        <f t="shared" si="294"/>
        <v>0</v>
      </c>
      <c r="AU192" s="1205">
        <f t="shared" si="294"/>
        <v>0</v>
      </c>
      <c r="AV192" s="1205">
        <f t="shared" si="229"/>
        <v>0</v>
      </c>
      <c r="AW192" s="1205"/>
      <c r="AX192" s="1205"/>
      <c r="AY192" s="1205"/>
      <c r="AZ192" s="1205"/>
      <c r="BA192" s="1205"/>
      <c r="BB192" s="1205"/>
      <c r="BC192" s="1205"/>
      <c r="BD192" s="1205"/>
      <c r="BE192" s="1205"/>
      <c r="BF192" s="1205"/>
      <c r="BG192" s="1205"/>
      <c r="BH192" s="1205"/>
      <c r="BI192" s="1205"/>
      <c r="BJ192" s="1205"/>
      <c r="BK192" s="1205"/>
      <c r="BL192" s="1205"/>
      <c r="BM192" s="1205"/>
      <c r="BN192" s="1205"/>
      <c r="BO192" s="1205"/>
      <c r="BP192" s="1205"/>
      <c r="BQ192" s="1205"/>
    </row>
    <row r="193" spans="1:69" s="1206" customFormat="1" ht="25.5" x14ac:dyDescent="0.2">
      <c r="A193" s="1165" t="s">
        <v>834</v>
      </c>
      <c r="B193" s="198" t="s">
        <v>398</v>
      </c>
      <c r="C193" s="1204">
        <f>'I4 BO ASSETS'!I51</f>
        <v>0</v>
      </c>
      <c r="D193" s="1205">
        <f t="shared" si="266"/>
        <v>0</v>
      </c>
      <c r="E193" s="1205">
        <f t="shared" si="266"/>
        <v>0</v>
      </c>
      <c r="F193" s="1205">
        <f t="shared" si="225"/>
        <v>0</v>
      </c>
      <c r="G193" s="1205">
        <f t="shared" ref="G193:Z193" si="295">$D193*G626</f>
        <v>0</v>
      </c>
      <c r="H193" s="1205">
        <f t="shared" si="295"/>
        <v>0</v>
      </c>
      <c r="I193" s="1205">
        <f t="shared" si="295"/>
        <v>0</v>
      </c>
      <c r="J193" s="1205">
        <f t="shared" si="295"/>
        <v>0</v>
      </c>
      <c r="K193" s="1205">
        <f t="shared" si="295"/>
        <v>0</v>
      </c>
      <c r="L193" s="1205">
        <f t="shared" si="295"/>
        <v>0</v>
      </c>
      <c r="M193" s="1205">
        <f t="shared" si="295"/>
        <v>0</v>
      </c>
      <c r="N193" s="1205">
        <f t="shared" si="295"/>
        <v>0</v>
      </c>
      <c r="O193" s="1205">
        <f t="shared" si="295"/>
        <v>0</v>
      </c>
      <c r="P193" s="1205">
        <f t="shared" si="295"/>
        <v>0</v>
      </c>
      <c r="Q193" s="1205">
        <f t="shared" si="295"/>
        <v>0</v>
      </c>
      <c r="R193" s="1205">
        <f t="shared" si="295"/>
        <v>0</v>
      </c>
      <c r="S193" s="1205">
        <f t="shared" si="295"/>
        <v>0</v>
      </c>
      <c r="T193" s="1205">
        <f t="shared" si="295"/>
        <v>0</v>
      </c>
      <c r="U193" s="1205">
        <f t="shared" si="295"/>
        <v>0</v>
      </c>
      <c r="V193" s="1205">
        <f t="shared" si="295"/>
        <v>0</v>
      </c>
      <c r="W193" s="1205">
        <f t="shared" si="295"/>
        <v>0</v>
      </c>
      <c r="X193" s="1205">
        <f t="shared" si="295"/>
        <v>0</v>
      </c>
      <c r="Y193" s="1205">
        <f t="shared" si="295"/>
        <v>0</v>
      </c>
      <c r="Z193" s="1205">
        <f t="shared" si="295"/>
        <v>0</v>
      </c>
      <c r="AA193" s="1205">
        <f t="shared" si="227"/>
        <v>0</v>
      </c>
      <c r="AB193" s="1205">
        <f t="shared" ref="AB193:AU193" si="296">$E193*AB626</f>
        <v>0</v>
      </c>
      <c r="AC193" s="1205">
        <f t="shared" si="296"/>
        <v>0</v>
      </c>
      <c r="AD193" s="1205">
        <f t="shared" si="296"/>
        <v>0</v>
      </c>
      <c r="AE193" s="1205">
        <f t="shared" si="296"/>
        <v>0</v>
      </c>
      <c r="AF193" s="1205">
        <f t="shared" si="296"/>
        <v>0</v>
      </c>
      <c r="AG193" s="1205">
        <f t="shared" si="296"/>
        <v>0</v>
      </c>
      <c r="AH193" s="1205">
        <f t="shared" si="296"/>
        <v>0</v>
      </c>
      <c r="AI193" s="1205">
        <f t="shared" si="296"/>
        <v>0</v>
      </c>
      <c r="AJ193" s="1205">
        <f t="shared" si="296"/>
        <v>0</v>
      </c>
      <c r="AK193" s="1205">
        <f t="shared" si="296"/>
        <v>0</v>
      </c>
      <c r="AL193" s="1205">
        <f t="shared" si="296"/>
        <v>0</v>
      </c>
      <c r="AM193" s="1205">
        <f t="shared" si="296"/>
        <v>0</v>
      </c>
      <c r="AN193" s="1205">
        <f t="shared" si="296"/>
        <v>0</v>
      </c>
      <c r="AO193" s="1205">
        <f t="shared" si="296"/>
        <v>0</v>
      </c>
      <c r="AP193" s="1205">
        <f t="shared" si="296"/>
        <v>0</v>
      </c>
      <c r="AQ193" s="1205">
        <f t="shared" si="296"/>
        <v>0</v>
      </c>
      <c r="AR193" s="1205">
        <f t="shared" si="296"/>
        <v>0</v>
      </c>
      <c r="AS193" s="1205">
        <f t="shared" si="296"/>
        <v>0</v>
      </c>
      <c r="AT193" s="1205">
        <f t="shared" si="296"/>
        <v>0</v>
      </c>
      <c r="AU193" s="1205">
        <f t="shared" si="296"/>
        <v>0</v>
      </c>
      <c r="AV193" s="1205">
        <f t="shared" si="229"/>
        <v>0</v>
      </c>
      <c r="AW193" s="1205"/>
      <c r="AX193" s="1205"/>
      <c r="AY193" s="1205"/>
      <c r="AZ193" s="1205"/>
      <c r="BA193" s="1205"/>
      <c r="BB193" s="1205"/>
      <c r="BC193" s="1205"/>
      <c r="BD193" s="1205"/>
      <c r="BE193" s="1205"/>
      <c r="BF193" s="1205"/>
      <c r="BG193" s="1205"/>
      <c r="BH193" s="1205"/>
      <c r="BI193" s="1205"/>
      <c r="BJ193" s="1205"/>
      <c r="BK193" s="1205"/>
      <c r="BL193" s="1205"/>
      <c r="BM193" s="1205"/>
      <c r="BN193" s="1205"/>
      <c r="BO193" s="1205"/>
      <c r="BP193" s="1205"/>
      <c r="BQ193" s="1205"/>
    </row>
    <row r="194" spans="1:69" s="1206" customFormat="1" ht="25.5" x14ac:dyDescent="0.2">
      <c r="A194" s="1165" t="s">
        <v>835</v>
      </c>
      <c r="B194" s="198" t="s">
        <v>399</v>
      </c>
      <c r="C194" s="1204">
        <f>'I4 BO ASSETS'!I52</f>
        <v>0</v>
      </c>
      <c r="D194" s="1205">
        <f t="shared" si="266"/>
        <v>0</v>
      </c>
      <c r="E194" s="1205">
        <f t="shared" si="266"/>
        <v>0</v>
      </c>
      <c r="F194" s="1205">
        <f t="shared" si="225"/>
        <v>0</v>
      </c>
      <c r="G194" s="1205">
        <f t="shared" ref="G194:Z194" si="297">$D194*G627</f>
        <v>0</v>
      </c>
      <c r="H194" s="1205">
        <f t="shared" si="297"/>
        <v>0</v>
      </c>
      <c r="I194" s="1205">
        <f t="shared" si="297"/>
        <v>0</v>
      </c>
      <c r="J194" s="1205">
        <f t="shared" si="297"/>
        <v>0</v>
      </c>
      <c r="K194" s="1205">
        <f t="shared" si="297"/>
        <v>0</v>
      </c>
      <c r="L194" s="1205">
        <f t="shared" si="297"/>
        <v>0</v>
      </c>
      <c r="M194" s="1205">
        <f t="shared" si="297"/>
        <v>0</v>
      </c>
      <c r="N194" s="1205">
        <f t="shared" si="297"/>
        <v>0</v>
      </c>
      <c r="O194" s="1205">
        <f t="shared" si="297"/>
        <v>0</v>
      </c>
      <c r="P194" s="1205">
        <f t="shared" si="297"/>
        <v>0</v>
      </c>
      <c r="Q194" s="1205">
        <f t="shared" si="297"/>
        <v>0</v>
      </c>
      <c r="R194" s="1205">
        <f t="shared" si="297"/>
        <v>0</v>
      </c>
      <c r="S194" s="1205">
        <f t="shared" si="297"/>
        <v>0</v>
      </c>
      <c r="T194" s="1205">
        <f t="shared" si="297"/>
        <v>0</v>
      </c>
      <c r="U194" s="1205">
        <f t="shared" si="297"/>
        <v>0</v>
      </c>
      <c r="V194" s="1205">
        <f t="shared" si="297"/>
        <v>0</v>
      </c>
      <c r="W194" s="1205">
        <f t="shared" si="297"/>
        <v>0</v>
      </c>
      <c r="X194" s="1205">
        <f t="shared" si="297"/>
        <v>0</v>
      </c>
      <c r="Y194" s="1205">
        <f t="shared" si="297"/>
        <v>0</v>
      </c>
      <c r="Z194" s="1205">
        <f t="shared" si="297"/>
        <v>0</v>
      </c>
      <c r="AA194" s="1205">
        <f t="shared" si="227"/>
        <v>0</v>
      </c>
      <c r="AB194" s="1205">
        <f t="shared" ref="AB194:AU194" si="298">$E194*AB627</f>
        <v>0</v>
      </c>
      <c r="AC194" s="1205">
        <f t="shared" si="298"/>
        <v>0</v>
      </c>
      <c r="AD194" s="1205">
        <f t="shared" si="298"/>
        <v>0</v>
      </c>
      <c r="AE194" s="1205">
        <f t="shared" si="298"/>
        <v>0</v>
      </c>
      <c r="AF194" s="1205">
        <f t="shared" si="298"/>
        <v>0</v>
      </c>
      <c r="AG194" s="1205">
        <f t="shared" si="298"/>
        <v>0</v>
      </c>
      <c r="AH194" s="1205">
        <f t="shared" si="298"/>
        <v>0</v>
      </c>
      <c r="AI194" s="1205">
        <f t="shared" si="298"/>
        <v>0</v>
      </c>
      <c r="AJ194" s="1205">
        <f t="shared" si="298"/>
        <v>0</v>
      </c>
      <c r="AK194" s="1205">
        <f t="shared" si="298"/>
        <v>0</v>
      </c>
      <c r="AL194" s="1205">
        <f t="shared" si="298"/>
        <v>0</v>
      </c>
      <c r="AM194" s="1205">
        <f t="shared" si="298"/>
        <v>0</v>
      </c>
      <c r="AN194" s="1205">
        <f t="shared" si="298"/>
        <v>0</v>
      </c>
      <c r="AO194" s="1205">
        <f t="shared" si="298"/>
        <v>0</v>
      </c>
      <c r="AP194" s="1205">
        <f t="shared" si="298"/>
        <v>0</v>
      </c>
      <c r="AQ194" s="1205">
        <f t="shared" si="298"/>
        <v>0</v>
      </c>
      <c r="AR194" s="1205">
        <f t="shared" si="298"/>
        <v>0</v>
      </c>
      <c r="AS194" s="1205">
        <f t="shared" si="298"/>
        <v>0</v>
      </c>
      <c r="AT194" s="1205">
        <f t="shared" si="298"/>
        <v>0</v>
      </c>
      <c r="AU194" s="1205">
        <f t="shared" si="298"/>
        <v>0</v>
      </c>
      <c r="AV194" s="1205">
        <f t="shared" si="229"/>
        <v>0</v>
      </c>
      <c r="AW194" s="1205"/>
      <c r="AX194" s="1205"/>
      <c r="AY194" s="1205"/>
      <c r="AZ194" s="1205"/>
      <c r="BA194" s="1205"/>
      <c r="BB194" s="1205"/>
      <c r="BC194" s="1205"/>
      <c r="BD194" s="1205"/>
      <c r="BE194" s="1205"/>
      <c r="BF194" s="1205"/>
      <c r="BG194" s="1205"/>
      <c r="BH194" s="1205"/>
      <c r="BI194" s="1205"/>
      <c r="BJ194" s="1205"/>
      <c r="BK194" s="1205"/>
      <c r="BL194" s="1205"/>
      <c r="BM194" s="1205"/>
      <c r="BN194" s="1205"/>
      <c r="BO194" s="1205"/>
      <c r="BP194" s="1205"/>
      <c r="BQ194" s="1205"/>
    </row>
    <row r="195" spans="1:69" s="1206" customFormat="1" ht="25.5" x14ac:dyDescent="0.2">
      <c r="A195" s="1165" t="s">
        <v>836</v>
      </c>
      <c r="B195" s="198" t="s">
        <v>631</v>
      </c>
      <c r="C195" s="1204">
        <f>'I4 BO ASSETS'!I53</f>
        <v>0</v>
      </c>
      <c r="D195" s="1205">
        <f t="shared" si="266"/>
        <v>0</v>
      </c>
      <c r="E195" s="1205">
        <f t="shared" si="266"/>
        <v>0</v>
      </c>
      <c r="F195" s="1205">
        <f t="shared" si="225"/>
        <v>0</v>
      </c>
      <c r="G195" s="1205">
        <f t="shared" ref="G195:Z195" si="299">$D195*G628</f>
        <v>0</v>
      </c>
      <c r="H195" s="1205">
        <f t="shared" si="299"/>
        <v>0</v>
      </c>
      <c r="I195" s="1205">
        <f t="shared" si="299"/>
        <v>0</v>
      </c>
      <c r="J195" s="1205">
        <f t="shared" si="299"/>
        <v>0</v>
      </c>
      <c r="K195" s="1205">
        <f t="shared" si="299"/>
        <v>0</v>
      </c>
      <c r="L195" s="1205">
        <f t="shared" si="299"/>
        <v>0</v>
      </c>
      <c r="M195" s="1205">
        <f t="shared" si="299"/>
        <v>0</v>
      </c>
      <c r="N195" s="1205">
        <f t="shared" si="299"/>
        <v>0</v>
      </c>
      <c r="O195" s="1205">
        <f t="shared" si="299"/>
        <v>0</v>
      </c>
      <c r="P195" s="1205">
        <f t="shared" si="299"/>
        <v>0</v>
      </c>
      <c r="Q195" s="1205">
        <f t="shared" si="299"/>
        <v>0</v>
      </c>
      <c r="R195" s="1205">
        <f t="shared" si="299"/>
        <v>0</v>
      </c>
      <c r="S195" s="1205">
        <f t="shared" si="299"/>
        <v>0</v>
      </c>
      <c r="T195" s="1205">
        <f t="shared" si="299"/>
        <v>0</v>
      </c>
      <c r="U195" s="1205">
        <f t="shared" si="299"/>
        <v>0</v>
      </c>
      <c r="V195" s="1205">
        <f t="shared" si="299"/>
        <v>0</v>
      </c>
      <c r="W195" s="1205">
        <f t="shared" si="299"/>
        <v>0</v>
      </c>
      <c r="X195" s="1205">
        <f t="shared" si="299"/>
        <v>0</v>
      </c>
      <c r="Y195" s="1205">
        <f t="shared" si="299"/>
        <v>0</v>
      </c>
      <c r="Z195" s="1205">
        <f t="shared" si="299"/>
        <v>0</v>
      </c>
      <c r="AA195" s="1205">
        <f t="shared" si="227"/>
        <v>0</v>
      </c>
      <c r="AB195" s="1205">
        <f t="shared" ref="AB195:AU195" si="300">$E195*AB628</f>
        <v>0</v>
      </c>
      <c r="AC195" s="1205">
        <f t="shared" si="300"/>
        <v>0</v>
      </c>
      <c r="AD195" s="1205">
        <f t="shared" si="300"/>
        <v>0</v>
      </c>
      <c r="AE195" s="1205">
        <f t="shared" si="300"/>
        <v>0</v>
      </c>
      <c r="AF195" s="1205">
        <f t="shared" si="300"/>
        <v>0</v>
      </c>
      <c r="AG195" s="1205">
        <f t="shared" si="300"/>
        <v>0</v>
      </c>
      <c r="AH195" s="1205">
        <f t="shared" si="300"/>
        <v>0</v>
      </c>
      <c r="AI195" s="1205">
        <f t="shared" si="300"/>
        <v>0</v>
      </c>
      <c r="AJ195" s="1205">
        <f t="shared" si="300"/>
        <v>0</v>
      </c>
      <c r="AK195" s="1205">
        <f t="shared" si="300"/>
        <v>0</v>
      </c>
      <c r="AL195" s="1205">
        <f t="shared" si="300"/>
        <v>0</v>
      </c>
      <c r="AM195" s="1205">
        <f t="shared" si="300"/>
        <v>0</v>
      </c>
      <c r="AN195" s="1205">
        <f t="shared" si="300"/>
        <v>0</v>
      </c>
      <c r="AO195" s="1205">
        <f t="shared" si="300"/>
        <v>0</v>
      </c>
      <c r="AP195" s="1205">
        <f t="shared" si="300"/>
        <v>0</v>
      </c>
      <c r="AQ195" s="1205">
        <f t="shared" si="300"/>
        <v>0</v>
      </c>
      <c r="AR195" s="1205">
        <f t="shared" si="300"/>
        <v>0</v>
      </c>
      <c r="AS195" s="1205">
        <f t="shared" si="300"/>
        <v>0</v>
      </c>
      <c r="AT195" s="1205">
        <f t="shared" si="300"/>
        <v>0</v>
      </c>
      <c r="AU195" s="1205">
        <f t="shared" si="300"/>
        <v>0</v>
      </c>
      <c r="AV195" s="1205">
        <f t="shared" si="229"/>
        <v>0</v>
      </c>
      <c r="AW195" s="1205"/>
      <c r="AX195" s="1205"/>
      <c r="AY195" s="1205"/>
      <c r="AZ195" s="1205"/>
      <c r="BA195" s="1205"/>
      <c r="BB195" s="1205"/>
      <c r="BC195" s="1205"/>
      <c r="BD195" s="1205"/>
      <c r="BE195" s="1205"/>
      <c r="BF195" s="1205"/>
      <c r="BG195" s="1205"/>
      <c r="BH195" s="1205"/>
      <c r="BI195" s="1205"/>
      <c r="BJ195" s="1205"/>
      <c r="BK195" s="1205"/>
      <c r="BL195" s="1205"/>
      <c r="BM195" s="1205"/>
      <c r="BN195" s="1205"/>
      <c r="BO195" s="1205"/>
      <c r="BP195" s="1205"/>
      <c r="BQ195" s="1205"/>
    </row>
    <row r="196" spans="1:69" s="1206" customFormat="1" ht="12.75" x14ac:dyDescent="0.2">
      <c r="A196" s="1165">
        <v>1850</v>
      </c>
      <c r="B196" s="198" t="s">
        <v>90</v>
      </c>
      <c r="C196" s="1204">
        <f>'I4 BO ASSETS'!I54</f>
        <v>0</v>
      </c>
      <c r="D196" s="1205">
        <f t="shared" si="266"/>
        <v>0</v>
      </c>
      <c r="E196" s="1205">
        <f t="shared" si="266"/>
        <v>0</v>
      </c>
      <c r="F196" s="1205">
        <f t="shared" si="225"/>
        <v>0</v>
      </c>
      <c r="G196" s="1205">
        <f t="shared" ref="G196:Z196" si="301">$D196*G629</f>
        <v>0</v>
      </c>
      <c r="H196" s="1205">
        <f t="shared" si="301"/>
        <v>0</v>
      </c>
      <c r="I196" s="1205">
        <f t="shared" si="301"/>
        <v>0</v>
      </c>
      <c r="J196" s="1205">
        <f t="shared" si="301"/>
        <v>0</v>
      </c>
      <c r="K196" s="1205">
        <f t="shared" si="301"/>
        <v>0</v>
      </c>
      <c r="L196" s="1205">
        <f t="shared" si="301"/>
        <v>0</v>
      </c>
      <c r="M196" s="1205">
        <f t="shared" si="301"/>
        <v>0</v>
      </c>
      <c r="N196" s="1205">
        <f t="shared" si="301"/>
        <v>0</v>
      </c>
      <c r="O196" s="1205">
        <f t="shared" si="301"/>
        <v>0</v>
      </c>
      <c r="P196" s="1205">
        <f t="shared" si="301"/>
        <v>0</v>
      </c>
      <c r="Q196" s="1205">
        <f t="shared" si="301"/>
        <v>0</v>
      </c>
      <c r="R196" s="1205">
        <f t="shared" si="301"/>
        <v>0</v>
      </c>
      <c r="S196" s="1205">
        <f t="shared" si="301"/>
        <v>0</v>
      </c>
      <c r="T196" s="1205">
        <f t="shared" si="301"/>
        <v>0</v>
      </c>
      <c r="U196" s="1205">
        <f t="shared" si="301"/>
        <v>0</v>
      </c>
      <c r="V196" s="1205">
        <f t="shared" si="301"/>
        <v>0</v>
      </c>
      <c r="W196" s="1205">
        <f t="shared" si="301"/>
        <v>0</v>
      </c>
      <c r="X196" s="1205">
        <f t="shared" si="301"/>
        <v>0</v>
      </c>
      <c r="Y196" s="1205">
        <f t="shared" si="301"/>
        <v>0</v>
      </c>
      <c r="Z196" s="1205">
        <f t="shared" si="301"/>
        <v>0</v>
      </c>
      <c r="AA196" s="1205">
        <f t="shared" si="227"/>
        <v>0</v>
      </c>
      <c r="AB196" s="1205">
        <f t="shared" ref="AB196:AU196" si="302">$E196*AB629</f>
        <v>0</v>
      </c>
      <c r="AC196" s="1205">
        <f t="shared" si="302"/>
        <v>0</v>
      </c>
      <c r="AD196" s="1205">
        <f t="shared" si="302"/>
        <v>0</v>
      </c>
      <c r="AE196" s="1205">
        <f t="shared" si="302"/>
        <v>0</v>
      </c>
      <c r="AF196" s="1205">
        <f t="shared" si="302"/>
        <v>0</v>
      </c>
      <c r="AG196" s="1205">
        <f t="shared" si="302"/>
        <v>0</v>
      </c>
      <c r="AH196" s="1205">
        <f t="shared" si="302"/>
        <v>0</v>
      </c>
      <c r="AI196" s="1205">
        <f t="shared" si="302"/>
        <v>0</v>
      </c>
      <c r="AJ196" s="1205">
        <f t="shared" si="302"/>
        <v>0</v>
      </c>
      <c r="AK196" s="1205">
        <f t="shared" si="302"/>
        <v>0</v>
      </c>
      <c r="AL196" s="1205">
        <f t="shared" si="302"/>
        <v>0</v>
      </c>
      <c r="AM196" s="1205">
        <f t="shared" si="302"/>
        <v>0</v>
      </c>
      <c r="AN196" s="1205">
        <f t="shared" si="302"/>
        <v>0</v>
      </c>
      <c r="AO196" s="1205">
        <f t="shared" si="302"/>
        <v>0</v>
      </c>
      <c r="AP196" s="1205">
        <f t="shared" si="302"/>
        <v>0</v>
      </c>
      <c r="AQ196" s="1205">
        <f t="shared" si="302"/>
        <v>0</v>
      </c>
      <c r="AR196" s="1205">
        <f t="shared" si="302"/>
        <v>0</v>
      </c>
      <c r="AS196" s="1205">
        <f t="shared" si="302"/>
        <v>0</v>
      </c>
      <c r="AT196" s="1205">
        <f t="shared" si="302"/>
        <v>0</v>
      </c>
      <c r="AU196" s="1205">
        <f t="shared" si="302"/>
        <v>0</v>
      </c>
      <c r="AV196" s="1205">
        <f t="shared" si="229"/>
        <v>0</v>
      </c>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row>
    <row r="197" spans="1:69" s="1206" customFormat="1" ht="12.75" x14ac:dyDescent="0.2">
      <c r="A197" s="1165">
        <v>1855</v>
      </c>
      <c r="B197" s="198" t="s">
        <v>92</v>
      </c>
      <c r="C197" s="1204">
        <f>'I4 BO ASSETS'!I55</f>
        <v>0</v>
      </c>
      <c r="D197" s="1205">
        <f t="shared" si="266"/>
        <v>0</v>
      </c>
      <c r="E197" s="1205">
        <f t="shared" si="266"/>
        <v>0</v>
      </c>
      <c r="F197" s="1205">
        <f t="shared" si="225"/>
        <v>0</v>
      </c>
      <c r="G197" s="1205">
        <f t="shared" ref="G197:Z197" si="303">$D197*G630</f>
        <v>0</v>
      </c>
      <c r="H197" s="1205">
        <f t="shared" si="303"/>
        <v>0</v>
      </c>
      <c r="I197" s="1205">
        <f t="shared" si="303"/>
        <v>0</v>
      </c>
      <c r="J197" s="1205">
        <f t="shared" si="303"/>
        <v>0</v>
      </c>
      <c r="K197" s="1205">
        <f t="shared" si="303"/>
        <v>0</v>
      </c>
      <c r="L197" s="1205">
        <f t="shared" si="303"/>
        <v>0</v>
      </c>
      <c r="M197" s="1205">
        <f t="shared" si="303"/>
        <v>0</v>
      </c>
      <c r="N197" s="1205">
        <f t="shared" si="303"/>
        <v>0</v>
      </c>
      <c r="O197" s="1205">
        <f t="shared" si="303"/>
        <v>0</v>
      </c>
      <c r="P197" s="1205">
        <f t="shared" si="303"/>
        <v>0</v>
      </c>
      <c r="Q197" s="1205">
        <f t="shared" si="303"/>
        <v>0</v>
      </c>
      <c r="R197" s="1205">
        <f t="shared" si="303"/>
        <v>0</v>
      </c>
      <c r="S197" s="1205">
        <f t="shared" si="303"/>
        <v>0</v>
      </c>
      <c r="T197" s="1205">
        <f t="shared" si="303"/>
        <v>0</v>
      </c>
      <c r="U197" s="1205">
        <f t="shared" si="303"/>
        <v>0</v>
      </c>
      <c r="V197" s="1205">
        <f t="shared" si="303"/>
        <v>0</v>
      </c>
      <c r="W197" s="1205">
        <f t="shared" si="303"/>
        <v>0</v>
      </c>
      <c r="X197" s="1205">
        <f t="shared" si="303"/>
        <v>0</v>
      </c>
      <c r="Y197" s="1205">
        <f t="shared" si="303"/>
        <v>0</v>
      </c>
      <c r="Z197" s="1205">
        <f t="shared" si="303"/>
        <v>0</v>
      </c>
      <c r="AA197" s="1205">
        <f t="shared" si="227"/>
        <v>0</v>
      </c>
      <c r="AB197" s="1205">
        <f t="shared" ref="AB197:AU197" si="304">$E197*AB630</f>
        <v>0</v>
      </c>
      <c r="AC197" s="1205">
        <f t="shared" si="304"/>
        <v>0</v>
      </c>
      <c r="AD197" s="1205">
        <f t="shared" si="304"/>
        <v>0</v>
      </c>
      <c r="AE197" s="1205">
        <f t="shared" si="304"/>
        <v>0</v>
      </c>
      <c r="AF197" s="1205">
        <f t="shared" si="304"/>
        <v>0</v>
      </c>
      <c r="AG197" s="1205">
        <f t="shared" si="304"/>
        <v>0</v>
      </c>
      <c r="AH197" s="1205">
        <f t="shared" si="304"/>
        <v>0</v>
      </c>
      <c r="AI197" s="1205">
        <f t="shared" si="304"/>
        <v>0</v>
      </c>
      <c r="AJ197" s="1205">
        <f t="shared" si="304"/>
        <v>0</v>
      </c>
      <c r="AK197" s="1205">
        <f t="shared" si="304"/>
        <v>0</v>
      </c>
      <c r="AL197" s="1205">
        <f t="shared" si="304"/>
        <v>0</v>
      </c>
      <c r="AM197" s="1205">
        <f t="shared" si="304"/>
        <v>0</v>
      </c>
      <c r="AN197" s="1205">
        <f t="shared" si="304"/>
        <v>0</v>
      </c>
      <c r="AO197" s="1205">
        <f t="shared" si="304"/>
        <v>0</v>
      </c>
      <c r="AP197" s="1205">
        <f t="shared" si="304"/>
        <v>0</v>
      </c>
      <c r="AQ197" s="1205">
        <f t="shared" si="304"/>
        <v>0</v>
      </c>
      <c r="AR197" s="1205">
        <f t="shared" si="304"/>
        <v>0</v>
      </c>
      <c r="AS197" s="1205">
        <f t="shared" si="304"/>
        <v>0</v>
      </c>
      <c r="AT197" s="1205">
        <f t="shared" si="304"/>
        <v>0</v>
      </c>
      <c r="AU197" s="1205">
        <f t="shared" si="304"/>
        <v>0</v>
      </c>
      <c r="AV197" s="1205">
        <f t="shared" si="229"/>
        <v>0</v>
      </c>
      <c r="AW197" s="1205"/>
      <c r="AX197" s="1205"/>
      <c r="AY197" s="1205"/>
      <c r="AZ197" s="1205"/>
      <c r="BA197" s="1205"/>
      <c r="BB197" s="1205"/>
      <c r="BC197" s="1205"/>
      <c r="BD197" s="1205"/>
      <c r="BE197" s="1205"/>
      <c r="BF197" s="1205"/>
      <c r="BG197" s="1205"/>
      <c r="BH197" s="1205"/>
      <c r="BI197" s="1205"/>
      <c r="BJ197" s="1205"/>
      <c r="BK197" s="1205"/>
      <c r="BL197" s="1205"/>
      <c r="BM197" s="1205"/>
      <c r="BN197" s="1205"/>
      <c r="BO197" s="1205"/>
      <c r="BP197" s="1205"/>
      <c r="BQ197" s="1205"/>
    </row>
    <row r="198" spans="1:69" s="1208" customFormat="1" ht="12.75" x14ac:dyDescent="0.2">
      <c r="A198" s="1165">
        <v>1860</v>
      </c>
      <c r="B198" s="198" t="s">
        <v>93</v>
      </c>
      <c r="C198" s="1204">
        <f>'I4 BO ASSETS'!I56</f>
        <v>0</v>
      </c>
      <c r="D198" s="1205">
        <f t="shared" si="266"/>
        <v>0</v>
      </c>
      <c r="E198" s="1205">
        <f t="shared" si="266"/>
        <v>0</v>
      </c>
      <c r="F198" s="1205">
        <f t="shared" si="225"/>
        <v>0</v>
      </c>
      <c r="G198" s="1205">
        <f t="shared" ref="G198:Z198" si="305">$D198*G631</f>
        <v>0</v>
      </c>
      <c r="H198" s="1205">
        <f t="shared" si="305"/>
        <v>0</v>
      </c>
      <c r="I198" s="1205">
        <f t="shared" si="305"/>
        <v>0</v>
      </c>
      <c r="J198" s="1205">
        <f t="shared" si="305"/>
        <v>0</v>
      </c>
      <c r="K198" s="1205">
        <f t="shared" si="305"/>
        <v>0</v>
      </c>
      <c r="L198" s="1205">
        <f t="shared" si="305"/>
        <v>0</v>
      </c>
      <c r="M198" s="1205">
        <f t="shared" si="305"/>
        <v>0</v>
      </c>
      <c r="N198" s="1205">
        <f t="shared" si="305"/>
        <v>0</v>
      </c>
      <c r="O198" s="1205">
        <f t="shared" si="305"/>
        <v>0</v>
      </c>
      <c r="P198" s="1205">
        <f t="shared" si="305"/>
        <v>0</v>
      </c>
      <c r="Q198" s="1205">
        <f t="shared" si="305"/>
        <v>0</v>
      </c>
      <c r="R198" s="1205">
        <f t="shared" si="305"/>
        <v>0</v>
      </c>
      <c r="S198" s="1205">
        <f t="shared" si="305"/>
        <v>0</v>
      </c>
      <c r="T198" s="1205">
        <f t="shared" si="305"/>
        <v>0</v>
      </c>
      <c r="U198" s="1205">
        <f t="shared" si="305"/>
        <v>0</v>
      </c>
      <c r="V198" s="1205">
        <f t="shared" si="305"/>
        <v>0</v>
      </c>
      <c r="W198" s="1205">
        <f t="shared" si="305"/>
        <v>0</v>
      </c>
      <c r="X198" s="1205">
        <f t="shared" si="305"/>
        <v>0</v>
      </c>
      <c r="Y198" s="1205">
        <f t="shared" si="305"/>
        <v>0</v>
      </c>
      <c r="Z198" s="1205">
        <f t="shared" si="305"/>
        <v>0</v>
      </c>
      <c r="AA198" s="1205">
        <f t="shared" si="227"/>
        <v>0</v>
      </c>
      <c r="AB198" s="1205">
        <f t="shared" ref="AB198:AU198" si="306">$E198*AB631</f>
        <v>0</v>
      </c>
      <c r="AC198" s="1205">
        <f t="shared" si="306"/>
        <v>0</v>
      </c>
      <c r="AD198" s="1205">
        <f t="shared" si="306"/>
        <v>0</v>
      </c>
      <c r="AE198" s="1205">
        <f t="shared" si="306"/>
        <v>0</v>
      </c>
      <c r="AF198" s="1205">
        <f t="shared" si="306"/>
        <v>0</v>
      </c>
      <c r="AG198" s="1205">
        <f t="shared" si="306"/>
        <v>0</v>
      </c>
      <c r="AH198" s="1205">
        <f t="shared" si="306"/>
        <v>0</v>
      </c>
      <c r="AI198" s="1205">
        <f t="shared" si="306"/>
        <v>0</v>
      </c>
      <c r="AJ198" s="1205">
        <f t="shared" si="306"/>
        <v>0</v>
      </c>
      <c r="AK198" s="1205">
        <f t="shared" si="306"/>
        <v>0</v>
      </c>
      <c r="AL198" s="1205">
        <f t="shared" si="306"/>
        <v>0</v>
      </c>
      <c r="AM198" s="1205">
        <f t="shared" si="306"/>
        <v>0</v>
      </c>
      <c r="AN198" s="1205">
        <f t="shared" si="306"/>
        <v>0</v>
      </c>
      <c r="AO198" s="1205">
        <f t="shared" si="306"/>
        <v>0</v>
      </c>
      <c r="AP198" s="1205">
        <f t="shared" si="306"/>
        <v>0</v>
      </c>
      <c r="AQ198" s="1205">
        <f t="shared" si="306"/>
        <v>0</v>
      </c>
      <c r="AR198" s="1205">
        <f t="shared" si="306"/>
        <v>0</v>
      </c>
      <c r="AS198" s="1205">
        <f t="shared" si="306"/>
        <v>0</v>
      </c>
      <c r="AT198" s="1205">
        <f t="shared" si="306"/>
        <v>0</v>
      </c>
      <c r="AU198" s="1205">
        <f t="shared" si="306"/>
        <v>0</v>
      </c>
      <c r="AV198" s="1205">
        <f t="shared" si="229"/>
        <v>0</v>
      </c>
      <c r="AW198" s="1205"/>
      <c r="AX198" s="1205"/>
      <c r="AY198" s="1205"/>
      <c r="AZ198" s="1205"/>
      <c r="BA198" s="1205"/>
      <c r="BB198" s="1205"/>
      <c r="BC198" s="1205"/>
      <c r="BD198" s="1205"/>
      <c r="BE198" s="1205"/>
      <c r="BF198" s="1205"/>
      <c r="BG198" s="1205"/>
      <c r="BH198" s="1205"/>
      <c r="BI198" s="1205"/>
      <c r="BJ198" s="1205"/>
      <c r="BK198" s="1205"/>
      <c r="BL198" s="1205"/>
      <c r="BM198" s="1205"/>
      <c r="BN198" s="1205"/>
      <c r="BO198" s="1205"/>
      <c r="BP198" s="1205"/>
      <c r="BQ198" s="1205"/>
    </row>
    <row r="199" spans="1:69" s="1208" customFormat="1" ht="12.75" x14ac:dyDescent="0.2">
      <c r="A199" s="1166"/>
      <c r="B199" s="1166"/>
      <c r="C199" s="1204"/>
      <c r="D199" s="1205"/>
      <c r="E199" s="1205"/>
      <c r="F199" s="1205"/>
      <c r="G199" s="1205"/>
      <c r="H199" s="1205"/>
      <c r="I199" s="1205"/>
      <c r="J199" s="1205"/>
      <c r="K199" s="1205"/>
      <c r="L199" s="1205"/>
      <c r="M199" s="1205"/>
      <c r="N199" s="1205"/>
      <c r="O199" s="1205"/>
      <c r="P199" s="1205"/>
      <c r="Q199" s="1205"/>
      <c r="R199" s="1205"/>
      <c r="S199" s="1205"/>
      <c r="T199" s="1205"/>
      <c r="U199" s="1205"/>
      <c r="V199" s="1205"/>
      <c r="W199" s="1205"/>
      <c r="X199" s="1205"/>
      <c r="Y199" s="1205"/>
      <c r="Z199" s="1205"/>
      <c r="AA199" s="1205"/>
      <c r="AB199" s="1205"/>
      <c r="AC199" s="1205"/>
      <c r="AD199" s="1205"/>
      <c r="AE199" s="1205"/>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5"/>
      <c r="BF199" s="1205"/>
      <c r="BG199" s="1205"/>
      <c r="BH199" s="1205"/>
      <c r="BI199" s="1205"/>
      <c r="BJ199" s="1205"/>
      <c r="BK199" s="1205"/>
      <c r="BL199" s="1205"/>
      <c r="BM199" s="1205"/>
      <c r="BN199" s="1205"/>
      <c r="BO199" s="1205"/>
      <c r="BP199" s="1205"/>
      <c r="BQ199" s="1205"/>
    </row>
    <row r="200" spans="1:69" s="1237" customFormat="1" ht="12.75" x14ac:dyDescent="0.2">
      <c r="A200" s="1234"/>
      <c r="B200" s="1235" t="s">
        <v>909</v>
      </c>
      <c r="C200" s="1239">
        <f>SUM(C159:C199)</f>
        <v>0</v>
      </c>
      <c r="D200" s="1163">
        <f>SUM(D159:D199)</f>
        <v>0</v>
      </c>
      <c r="E200" s="1163">
        <f>SUM(E159:E199)</f>
        <v>0</v>
      </c>
      <c r="F200" s="1236">
        <f>D200+E200</f>
        <v>0</v>
      </c>
      <c r="G200" s="1163">
        <f>SUM(G159:G198)</f>
        <v>0</v>
      </c>
      <c r="H200" s="1163">
        <f t="shared" ref="H200:AV200" si="307">SUM(H159:H198)</f>
        <v>0</v>
      </c>
      <c r="I200" s="1163">
        <f t="shared" si="307"/>
        <v>0</v>
      </c>
      <c r="J200" s="1163">
        <f t="shared" si="307"/>
        <v>0</v>
      </c>
      <c r="K200" s="1163">
        <f t="shared" si="307"/>
        <v>0</v>
      </c>
      <c r="L200" s="1163">
        <f t="shared" si="307"/>
        <v>0</v>
      </c>
      <c r="M200" s="1163">
        <f t="shared" si="307"/>
        <v>0</v>
      </c>
      <c r="N200" s="1163">
        <f t="shared" si="307"/>
        <v>0</v>
      </c>
      <c r="O200" s="1163">
        <f t="shared" si="307"/>
        <v>0</v>
      </c>
      <c r="P200" s="1163">
        <f t="shared" si="307"/>
        <v>0</v>
      </c>
      <c r="Q200" s="1163">
        <f t="shared" si="307"/>
        <v>0</v>
      </c>
      <c r="R200" s="1163">
        <f t="shared" si="307"/>
        <v>0</v>
      </c>
      <c r="S200" s="1163">
        <f t="shared" si="307"/>
        <v>0</v>
      </c>
      <c r="T200" s="1163">
        <f t="shared" si="307"/>
        <v>0</v>
      </c>
      <c r="U200" s="1163">
        <f t="shared" si="307"/>
        <v>0</v>
      </c>
      <c r="V200" s="1163">
        <f t="shared" si="307"/>
        <v>0</v>
      </c>
      <c r="W200" s="1163">
        <f t="shared" si="307"/>
        <v>0</v>
      </c>
      <c r="X200" s="1163">
        <f t="shared" si="307"/>
        <v>0</v>
      </c>
      <c r="Y200" s="1163">
        <f t="shared" si="307"/>
        <v>0</v>
      </c>
      <c r="Z200" s="1163">
        <f t="shared" si="307"/>
        <v>0</v>
      </c>
      <c r="AA200" s="1163">
        <f t="shared" si="307"/>
        <v>0</v>
      </c>
      <c r="AB200" s="1163">
        <f t="shared" si="307"/>
        <v>0</v>
      </c>
      <c r="AC200" s="1163">
        <f t="shared" si="307"/>
        <v>0</v>
      </c>
      <c r="AD200" s="1163">
        <f t="shared" si="307"/>
        <v>0</v>
      </c>
      <c r="AE200" s="1163">
        <f t="shared" si="307"/>
        <v>0</v>
      </c>
      <c r="AF200" s="1163">
        <f t="shared" si="307"/>
        <v>0</v>
      </c>
      <c r="AG200" s="1163">
        <f t="shared" si="307"/>
        <v>0</v>
      </c>
      <c r="AH200" s="1163">
        <f t="shared" si="307"/>
        <v>0</v>
      </c>
      <c r="AI200" s="1163">
        <f t="shared" si="307"/>
        <v>0</v>
      </c>
      <c r="AJ200" s="1163">
        <f t="shared" si="307"/>
        <v>0</v>
      </c>
      <c r="AK200" s="1163">
        <f t="shared" si="307"/>
        <v>0</v>
      </c>
      <c r="AL200" s="1163">
        <f t="shared" si="307"/>
        <v>0</v>
      </c>
      <c r="AM200" s="1163">
        <f t="shared" si="307"/>
        <v>0</v>
      </c>
      <c r="AN200" s="1163">
        <f t="shared" si="307"/>
        <v>0</v>
      </c>
      <c r="AO200" s="1163">
        <f t="shared" si="307"/>
        <v>0</v>
      </c>
      <c r="AP200" s="1163">
        <f t="shared" si="307"/>
        <v>0</v>
      </c>
      <c r="AQ200" s="1163">
        <f t="shared" si="307"/>
        <v>0</v>
      </c>
      <c r="AR200" s="1163">
        <f t="shared" si="307"/>
        <v>0</v>
      </c>
      <c r="AS200" s="1163">
        <f t="shared" si="307"/>
        <v>0</v>
      </c>
      <c r="AT200" s="1163">
        <f t="shared" si="307"/>
        <v>0</v>
      </c>
      <c r="AU200" s="1163">
        <f t="shared" si="307"/>
        <v>0</v>
      </c>
      <c r="AV200" s="1163">
        <f t="shared" si="307"/>
        <v>0</v>
      </c>
      <c r="AW200" s="1163">
        <f t="shared" ref="AW200:BQ200" si="308">SUM(AW159:AW199)</f>
        <v>0</v>
      </c>
      <c r="AX200" s="1163">
        <f t="shared" si="308"/>
        <v>0</v>
      </c>
      <c r="AY200" s="1163">
        <f t="shared" si="308"/>
        <v>0</v>
      </c>
      <c r="AZ200" s="1163">
        <f t="shared" si="308"/>
        <v>0</v>
      </c>
      <c r="BA200" s="1163">
        <f t="shared" si="308"/>
        <v>0</v>
      </c>
      <c r="BB200" s="1163">
        <f t="shared" si="308"/>
        <v>0</v>
      </c>
      <c r="BC200" s="1163">
        <f t="shared" si="308"/>
        <v>0</v>
      </c>
      <c r="BD200" s="1163">
        <f t="shared" si="308"/>
        <v>0</v>
      </c>
      <c r="BE200" s="1163">
        <f t="shared" si="308"/>
        <v>0</v>
      </c>
      <c r="BF200" s="1163">
        <f t="shared" si="308"/>
        <v>0</v>
      </c>
      <c r="BG200" s="1163">
        <f t="shared" si="308"/>
        <v>0</v>
      </c>
      <c r="BH200" s="1163">
        <f t="shared" si="308"/>
        <v>0</v>
      </c>
      <c r="BI200" s="1163">
        <f t="shared" si="308"/>
        <v>0</v>
      </c>
      <c r="BJ200" s="1163">
        <f t="shared" si="308"/>
        <v>0</v>
      </c>
      <c r="BK200" s="1163">
        <f t="shared" si="308"/>
        <v>0</v>
      </c>
      <c r="BL200" s="1163">
        <f t="shared" si="308"/>
        <v>0</v>
      </c>
      <c r="BM200" s="1163">
        <f t="shared" si="308"/>
        <v>0</v>
      </c>
      <c r="BN200" s="1163">
        <f t="shared" si="308"/>
        <v>0</v>
      </c>
      <c r="BO200" s="1163">
        <f t="shared" si="308"/>
        <v>0</v>
      </c>
      <c r="BP200" s="1163">
        <f t="shared" si="308"/>
        <v>0</v>
      </c>
      <c r="BQ200" s="1163">
        <f t="shared" si="308"/>
        <v>0</v>
      </c>
    </row>
    <row r="201" spans="1:69" s="1206" customFormat="1" ht="12.75" x14ac:dyDescent="0.2">
      <c r="A201" s="1238" t="s">
        <v>534</v>
      </c>
      <c r="B201" s="652"/>
      <c r="C201" s="1175"/>
      <c r="D201" s="1213"/>
      <c r="E201" s="1213"/>
      <c r="F201" s="1205"/>
      <c r="G201" s="1205"/>
      <c r="H201" s="1205"/>
      <c r="I201" s="1205"/>
      <c r="J201" s="1205"/>
      <c r="K201" s="1205"/>
      <c r="L201" s="1205"/>
      <c r="M201" s="1205"/>
      <c r="N201" s="1205"/>
      <c r="O201" s="1205"/>
      <c r="P201" s="1205"/>
      <c r="Q201" s="1205"/>
      <c r="R201" s="1205"/>
      <c r="S201" s="1205"/>
      <c r="T201" s="1205"/>
      <c r="U201" s="1205"/>
      <c r="V201" s="1205"/>
      <c r="W201" s="1205"/>
      <c r="X201" s="1205"/>
      <c r="Y201" s="1205"/>
      <c r="Z201" s="1205"/>
      <c r="AA201" s="1205"/>
      <c r="AB201" s="1205"/>
      <c r="AC201" s="1205"/>
      <c r="AD201" s="1205"/>
      <c r="AE201" s="1205"/>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5"/>
      <c r="BF201" s="1205"/>
      <c r="BG201" s="1205"/>
      <c r="BH201" s="1205"/>
      <c r="BI201" s="1205"/>
      <c r="BJ201" s="1205"/>
      <c r="BK201" s="1205"/>
      <c r="BL201" s="1205"/>
      <c r="BM201" s="1205"/>
      <c r="BN201" s="1205"/>
      <c r="BO201" s="1205"/>
      <c r="BP201" s="1205"/>
      <c r="BQ201" s="1205"/>
    </row>
    <row r="202" spans="1:69" s="1206" customFormat="1" ht="12.75" x14ac:dyDescent="0.2">
      <c r="A202" s="1165">
        <v>1905</v>
      </c>
      <c r="B202" s="198" t="s">
        <v>282</v>
      </c>
      <c r="C202" s="1214">
        <f>'I4 BO ASSETS'!I62</f>
        <v>0</v>
      </c>
      <c r="D202" s="1205"/>
      <c r="E202" s="1205"/>
      <c r="F202" s="1205"/>
      <c r="G202" s="1205"/>
      <c r="H202" s="1205"/>
      <c r="I202" s="1205"/>
      <c r="J202" s="1205"/>
      <c r="K202" s="1205"/>
      <c r="L202" s="1205"/>
      <c r="M202" s="1205"/>
      <c r="N202" s="1205"/>
      <c r="O202" s="1205"/>
      <c r="P202" s="1205"/>
      <c r="Q202" s="1205"/>
      <c r="R202" s="1205"/>
      <c r="S202" s="1205"/>
      <c r="T202" s="1205"/>
      <c r="U202" s="1205"/>
      <c r="V202" s="1205"/>
      <c r="W202" s="1205"/>
      <c r="X202" s="1205"/>
      <c r="Y202" s="1205"/>
      <c r="Z202" s="1205"/>
      <c r="AA202" s="1205"/>
      <c r="AB202" s="1205"/>
      <c r="AC202" s="1205"/>
      <c r="AD202" s="1205"/>
      <c r="AE202" s="1205"/>
      <c r="AF202" s="1205"/>
      <c r="AG202" s="1205"/>
      <c r="AH202" s="1205"/>
      <c r="AI202" s="1205"/>
      <c r="AJ202" s="1205"/>
      <c r="AK202" s="1205"/>
      <c r="AL202" s="1205"/>
      <c r="AM202" s="1205"/>
      <c r="AN202" s="1205"/>
      <c r="AO202" s="1205"/>
      <c r="AP202" s="1205"/>
      <c r="AQ202" s="1205"/>
      <c r="AR202" s="1205"/>
      <c r="AS202" s="1205"/>
      <c r="AT202" s="1205"/>
      <c r="AU202" s="1205"/>
      <c r="AV202" s="1205"/>
      <c r="AW202" s="1205">
        <f t="shared" ref="AW202:BP202" si="309">$C202*AW634</f>
        <v>0</v>
      </c>
      <c r="AX202" s="1205">
        <f t="shared" si="309"/>
        <v>0</v>
      </c>
      <c r="AY202" s="1205">
        <f t="shared" si="309"/>
        <v>0</v>
      </c>
      <c r="AZ202" s="1205">
        <f t="shared" si="309"/>
        <v>0</v>
      </c>
      <c r="BA202" s="1205">
        <f t="shared" si="309"/>
        <v>0</v>
      </c>
      <c r="BB202" s="1205">
        <f t="shared" si="309"/>
        <v>0</v>
      </c>
      <c r="BC202" s="1205">
        <f t="shared" si="309"/>
        <v>0</v>
      </c>
      <c r="BD202" s="1205">
        <f t="shared" si="309"/>
        <v>0</v>
      </c>
      <c r="BE202" s="1205">
        <f t="shared" si="309"/>
        <v>0</v>
      </c>
      <c r="BF202" s="1205">
        <f t="shared" si="309"/>
        <v>0</v>
      </c>
      <c r="BG202" s="1205">
        <f t="shared" si="309"/>
        <v>0</v>
      </c>
      <c r="BH202" s="1205">
        <f t="shared" si="309"/>
        <v>0</v>
      </c>
      <c r="BI202" s="1205">
        <f t="shared" si="309"/>
        <v>0</v>
      </c>
      <c r="BJ202" s="1205">
        <f t="shared" si="309"/>
        <v>0</v>
      </c>
      <c r="BK202" s="1205">
        <f t="shared" si="309"/>
        <v>0</v>
      </c>
      <c r="BL202" s="1205">
        <f t="shared" si="309"/>
        <v>0</v>
      </c>
      <c r="BM202" s="1205">
        <f t="shared" si="309"/>
        <v>0</v>
      </c>
      <c r="BN202" s="1205">
        <f t="shared" si="309"/>
        <v>0</v>
      </c>
      <c r="BO202" s="1205">
        <f t="shared" si="309"/>
        <v>0</v>
      </c>
      <c r="BP202" s="1205">
        <f t="shared" si="309"/>
        <v>0</v>
      </c>
      <c r="BQ202" s="1205">
        <f>SUM(AW202:BP202)</f>
        <v>0</v>
      </c>
    </row>
    <row r="203" spans="1:69" s="1206" customFormat="1" ht="12.75" x14ac:dyDescent="0.2">
      <c r="A203" s="1165">
        <v>1906</v>
      </c>
      <c r="B203" s="198" t="s">
        <v>283</v>
      </c>
      <c r="C203" s="1214">
        <f>'I4 BO ASSETS'!I63</f>
        <v>0</v>
      </c>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f t="shared" ref="AW203:BP203" si="310">$C203*AW635</f>
        <v>0</v>
      </c>
      <c r="AX203" s="1205">
        <f t="shared" si="310"/>
        <v>0</v>
      </c>
      <c r="AY203" s="1205">
        <f t="shared" si="310"/>
        <v>0</v>
      </c>
      <c r="AZ203" s="1205">
        <f t="shared" si="310"/>
        <v>0</v>
      </c>
      <c r="BA203" s="1205">
        <f t="shared" si="310"/>
        <v>0</v>
      </c>
      <c r="BB203" s="1205">
        <f t="shared" si="310"/>
        <v>0</v>
      </c>
      <c r="BC203" s="1205">
        <f t="shared" si="310"/>
        <v>0</v>
      </c>
      <c r="BD203" s="1205">
        <f t="shared" si="310"/>
        <v>0</v>
      </c>
      <c r="BE203" s="1205">
        <f t="shared" si="310"/>
        <v>0</v>
      </c>
      <c r="BF203" s="1205">
        <f t="shared" si="310"/>
        <v>0</v>
      </c>
      <c r="BG203" s="1205">
        <f t="shared" si="310"/>
        <v>0</v>
      </c>
      <c r="BH203" s="1205">
        <f t="shared" si="310"/>
        <v>0</v>
      </c>
      <c r="BI203" s="1205">
        <f t="shared" si="310"/>
        <v>0</v>
      </c>
      <c r="BJ203" s="1205">
        <f t="shared" si="310"/>
        <v>0</v>
      </c>
      <c r="BK203" s="1205">
        <f t="shared" si="310"/>
        <v>0</v>
      </c>
      <c r="BL203" s="1205">
        <f t="shared" si="310"/>
        <v>0</v>
      </c>
      <c r="BM203" s="1205">
        <f t="shared" si="310"/>
        <v>0</v>
      </c>
      <c r="BN203" s="1205">
        <f t="shared" si="310"/>
        <v>0</v>
      </c>
      <c r="BO203" s="1205">
        <f t="shared" si="310"/>
        <v>0</v>
      </c>
      <c r="BP203" s="1205">
        <f t="shared" si="310"/>
        <v>0</v>
      </c>
      <c r="BQ203" s="1205">
        <f t="shared" ref="BQ203:BQ221" si="311">SUM(AW203:BP203)</f>
        <v>0</v>
      </c>
    </row>
    <row r="204" spans="1:69" s="1206" customFormat="1" ht="12.75" x14ac:dyDescent="0.2">
      <c r="A204" s="1165">
        <v>1908</v>
      </c>
      <c r="B204" s="198" t="s">
        <v>284</v>
      </c>
      <c r="C204" s="1214">
        <f>'I4 BO ASSETS'!I64</f>
        <v>0</v>
      </c>
      <c r="D204" s="1205"/>
      <c r="E204" s="1205"/>
      <c r="F204" s="1205"/>
      <c r="G204" s="1205"/>
      <c r="H204" s="1205"/>
      <c r="I204" s="1205"/>
      <c r="J204" s="1205"/>
      <c r="K204" s="1205"/>
      <c r="L204" s="1205"/>
      <c r="M204" s="1205"/>
      <c r="N204" s="1205"/>
      <c r="O204" s="1205"/>
      <c r="P204" s="1205"/>
      <c r="Q204" s="1205"/>
      <c r="R204" s="1205"/>
      <c r="S204" s="1205"/>
      <c r="T204" s="1205"/>
      <c r="U204" s="1205"/>
      <c r="V204" s="1205"/>
      <c r="W204" s="1205"/>
      <c r="X204" s="1205"/>
      <c r="Y204" s="1205"/>
      <c r="Z204" s="1205"/>
      <c r="AA204" s="1205"/>
      <c r="AB204" s="1205"/>
      <c r="AC204" s="1205"/>
      <c r="AD204" s="1205"/>
      <c r="AE204" s="1205"/>
      <c r="AF204" s="1205"/>
      <c r="AG204" s="1205"/>
      <c r="AH204" s="1205"/>
      <c r="AI204" s="1205"/>
      <c r="AJ204" s="1205"/>
      <c r="AK204" s="1205"/>
      <c r="AL204" s="1205"/>
      <c r="AM204" s="1205"/>
      <c r="AN204" s="1205"/>
      <c r="AO204" s="1205"/>
      <c r="AP204" s="1205"/>
      <c r="AQ204" s="1205"/>
      <c r="AR204" s="1205"/>
      <c r="AS204" s="1205"/>
      <c r="AT204" s="1205"/>
      <c r="AU204" s="1205"/>
      <c r="AV204" s="1205"/>
      <c r="AW204" s="1205">
        <f t="shared" ref="AW204:BP204" si="312">$C204*AW636</f>
        <v>0</v>
      </c>
      <c r="AX204" s="1205">
        <f t="shared" si="312"/>
        <v>0</v>
      </c>
      <c r="AY204" s="1205">
        <f t="shared" si="312"/>
        <v>0</v>
      </c>
      <c r="AZ204" s="1205">
        <f t="shared" si="312"/>
        <v>0</v>
      </c>
      <c r="BA204" s="1205">
        <f t="shared" si="312"/>
        <v>0</v>
      </c>
      <c r="BB204" s="1205">
        <f t="shared" si="312"/>
        <v>0</v>
      </c>
      <c r="BC204" s="1205">
        <f t="shared" si="312"/>
        <v>0</v>
      </c>
      <c r="BD204" s="1205">
        <f t="shared" si="312"/>
        <v>0</v>
      </c>
      <c r="BE204" s="1205">
        <f t="shared" si="312"/>
        <v>0</v>
      </c>
      <c r="BF204" s="1205">
        <f t="shared" si="312"/>
        <v>0</v>
      </c>
      <c r="BG204" s="1205">
        <f t="shared" si="312"/>
        <v>0</v>
      </c>
      <c r="BH204" s="1205">
        <f t="shared" si="312"/>
        <v>0</v>
      </c>
      <c r="BI204" s="1205">
        <f t="shared" si="312"/>
        <v>0</v>
      </c>
      <c r="BJ204" s="1205">
        <f t="shared" si="312"/>
        <v>0</v>
      </c>
      <c r="BK204" s="1205">
        <f t="shared" si="312"/>
        <v>0</v>
      </c>
      <c r="BL204" s="1205">
        <f t="shared" si="312"/>
        <v>0</v>
      </c>
      <c r="BM204" s="1205">
        <f t="shared" si="312"/>
        <v>0</v>
      </c>
      <c r="BN204" s="1205">
        <f t="shared" si="312"/>
        <v>0</v>
      </c>
      <c r="BO204" s="1205">
        <f t="shared" si="312"/>
        <v>0</v>
      </c>
      <c r="BP204" s="1205">
        <f t="shared" si="312"/>
        <v>0</v>
      </c>
      <c r="BQ204" s="1205">
        <f t="shared" si="311"/>
        <v>0</v>
      </c>
    </row>
    <row r="205" spans="1:69" s="1206" customFormat="1" ht="12.75" x14ac:dyDescent="0.2">
      <c r="A205" s="1165">
        <v>1910</v>
      </c>
      <c r="B205" s="198" t="s">
        <v>285</v>
      </c>
      <c r="C205" s="1214">
        <f>'I4 BO ASSETS'!I65</f>
        <v>0</v>
      </c>
      <c r="D205" s="1205"/>
      <c r="E205" s="1205"/>
      <c r="F205" s="1205"/>
      <c r="G205" s="1205"/>
      <c r="H205" s="1205"/>
      <c r="I205" s="1205"/>
      <c r="J205" s="1205"/>
      <c r="K205" s="1205"/>
      <c r="L205" s="1205"/>
      <c r="M205" s="1205"/>
      <c r="N205" s="1205"/>
      <c r="O205" s="1205"/>
      <c r="P205" s="1205"/>
      <c r="Q205" s="1205"/>
      <c r="R205" s="1205"/>
      <c r="S205" s="1205"/>
      <c r="T205" s="1205"/>
      <c r="U205" s="1205"/>
      <c r="V205" s="1205"/>
      <c r="W205" s="1205"/>
      <c r="X205" s="1205"/>
      <c r="Y205" s="1205"/>
      <c r="Z205" s="1205"/>
      <c r="AA205" s="1205"/>
      <c r="AB205" s="1205"/>
      <c r="AC205" s="1205"/>
      <c r="AD205" s="1205"/>
      <c r="AE205" s="1205"/>
      <c r="AF205" s="1205"/>
      <c r="AG205" s="1205"/>
      <c r="AH205" s="1205"/>
      <c r="AI205" s="1205"/>
      <c r="AJ205" s="1205"/>
      <c r="AK205" s="1205"/>
      <c r="AL205" s="1205"/>
      <c r="AM205" s="1205"/>
      <c r="AN205" s="1205"/>
      <c r="AO205" s="1205"/>
      <c r="AP205" s="1205"/>
      <c r="AQ205" s="1205"/>
      <c r="AR205" s="1205"/>
      <c r="AS205" s="1205"/>
      <c r="AT205" s="1205"/>
      <c r="AU205" s="1205"/>
      <c r="AV205" s="1205"/>
      <c r="AW205" s="1205">
        <f t="shared" ref="AW205:BP205" si="313">$C205*AW637</f>
        <v>0</v>
      </c>
      <c r="AX205" s="1205">
        <f t="shared" si="313"/>
        <v>0</v>
      </c>
      <c r="AY205" s="1205">
        <f t="shared" si="313"/>
        <v>0</v>
      </c>
      <c r="AZ205" s="1205">
        <f t="shared" si="313"/>
        <v>0</v>
      </c>
      <c r="BA205" s="1205">
        <f t="shared" si="313"/>
        <v>0</v>
      </c>
      <c r="BB205" s="1205">
        <f t="shared" si="313"/>
        <v>0</v>
      </c>
      <c r="BC205" s="1205">
        <f t="shared" si="313"/>
        <v>0</v>
      </c>
      <c r="BD205" s="1205">
        <f t="shared" si="313"/>
        <v>0</v>
      </c>
      <c r="BE205" s="1205">
        <f t="shared" si="313"/>
        <v>0</v>
      </c>
      <c r="BF205" s="1205">
        <f t="shared" si="313"/>
        <v>0</v>
      </c>
      <c r="BG205" s="1205">
        <f t="shared" si="313"/>
        <v>0</v>
      </c>
      <c r="BH205" s="1205">
        <f t="shared" si="313"/>
        <v>0</v>
      </c>
      <c r="BI205" s="1205">
        <f t="shared" si="313"/>
        <v>0</v>
      </c>
      <c r="BJ205" s="1205">
        <f t="shared" si="313"/>
        <v>0</v>
      </c>
      <c r="BK205" s="1205">
        <f t="shared" si="313"/>
        <v>0</v>
      </c>
      <c r="BL205" s="1205">
        <f t="shared" si="313"/>
        <v>0</v>
      </c>
      <c r="BM205" s="1205">
        <f t="shared" si="313"/>
        <v>0</v>
      </c>
      <c r="BN205" s="1205">
        <f t="shared" si="313"/>
        <v>0</v>
      </c>
      <c r="BO205" s="1205">
        <f t="shared" si="313"/>
        <v>0</v>
      </c>
      <c r="BP205" s="1205">
        <f t="shared" si="313"/>
        <v>0</v>
      </c>
      <c r="BQ205" s="1205">
        <f t="shared" si="311"/>
        <v>0</v>
      </c>
    </row>
    <row r="206" spans="1:69" s="1206" customFormat="1" ht="12.75" x14ac:dyDescent="0.2">
      <c r="A206" s="1165">
        <v>1915</v>
      </c>
      <c r="B206" s="198" t="s">
        <v>509</v>
      </c>
      <c r="C206" s="1214">
        <f>'I4 BO ASSETS'!I66</f>
        <v>0</v>
      </c>
      <c r="D206" s="1205"/>
      <c r="E206" s="1205"/>
      <c r="F206" s="1205"/>
      <c r="G206" s="1205"/>
      <c r="H206" s="1205"/>
      <c r="I206" s="1205"/>
      <c r="J206" s="1205"/>
      <c r="K206" s="1205"/>
      <c r="L206" s="1205"/>
      <c r="M206" s="1205"/>
      <c r="N206" s="1205"/>
      <c r="O206" s="1205"/>
      <c r="P206" s="1205"/>
      <c r="Q206" s="1205"/>
      <c r="R206" s="1205"/>
      <c r="S206" s="1205"/>
      <c r="T206" s="1205"/>
      <c r="U206" s="1205"/>
      <c r="V206" s="1205"/>
      <c r="W206" s="1205"/>
      <c r="X206" s="1205"/>
      <c r="Y206" s="1205"/>
      <c r="Z206" s="1205"/>
      <c r="AA206" s="1205"/>
      <c r="AB206" s="1205"/>
      <c r="AC206" s="1205"/>
      <c r="AD206" s="1205"/>
      <c r="AE206" s="1205"/>
      <c r="AF206" s="1205"/>
      <c r="AG206" s="1205"/>
      <c r="AH206" s="1205"/>
      <c r="AI206" s="1205"/>
      <c r="AJ206" s="1205"/>
      <c r="AK206" s="1205"/>
      <c r="AL206" s="1205"/>
      <c r="AM206" s="1205"/>
      <c r="AN206" s="1205"/>
      <c r="AO206" s="1205"/>
      <c r="AP206" s="1205"/>
      <c r="AQ206" s="1205"/>
      <c r="AR206" s="1205"/>
      <c r="AS206" s="1205"/>
      <c r="AT206" s="1205"/>
      <c r="AU206" s="1205"/>
      <c r="AV206" s="1205"/>
      <c r="AW206" s="1205">
        <f t="shared" ref="AW206:BP206" si="314">$C206*AW638</f>
        <v>0</v>
      </c>
      <c r="AX206" s="1205">
        <f t="shared" si="314"/>
        <v>0</v>
      </c>
      <c r="AY206" s="1205">
        <f t="shared" si="314"/>
        <v>0</v>
      </c>
      <c r="AZ206" s="1205">
        <f t="shared" si="314"/>
        <v>0</v>
      </c>
      <c r="BA206" s="1205">
        <f t="shared" si="314"/>
        <v>0</v>
      </c>
      <c r="BB206" s="1205">
        <f t="shared" si="314"/>
        <v>0</v>
      </c>
      <c r="BC206" s="1205">
        <f t="shared" si="314"/>
        <v>0</v>
      </c>
      <c r="BD206" s="1205">
        <f t="shared" si="314"/>
        <v>0</v>
      </c>
      <c r="BE206" s="1205">
        <f t="shared" si="314"/>
        <v>0</v>
      </c>
      <c r="BF206" s="1205">
        <f t="shared" si="314"/>
        <v>0</v>
      </c>
      <c r="BG206" s="1205">
        <f t="shared" si="314"/>
        <v>0</v>
      </c>
      <c r="BH206" s="1205">
        <f t="shared" si="314"/>
        <v>0</v>
      </c>
      <c r="BI206" s="1205">
        <f t="shared" si="314"/>
        <v>0</v>
      </c>
      <c r="BJ206" s="1205">
        <f t="shared" si="314"/>
        <v>0</v>
      </c>
      <c r="BK206" s="1205">
        <f t="shared" si="314"/>
        <v>0</v>
      </c>
      <c r="BL206" s="1205">
        <f t="shared" si="314"/>
        <v>0</v>
      </c>
      <c r="BM206" s="1205">
        <f t="shared" si="314"/>
        <v>0</v>
      </c>
      <c r="BN206" s="1205">
        <f t="shared" si="314"/>
        <v>0</v>
      </c>
      <c r="BO206" s="1205">
        <f t="shared" si="314"/>
        <v>0</v>
      </c>
      <c r="BP206" s="1205">
        <f t="shared" si="314"/>
        <v>0</v>
      </c>
      <c r="BQ206" s="1205">
        <f t="shared" si="311"/>
        <v>0</v>
      </c>
    </row>
    <row r="207" spans="1:69" s="1206" customFormat="1" ht="12.75" x14ac:dyDescent="0.2">
      <c r="A207" s="1165">
        <v>1920</v>
      </c>
      <c r="B207" s="198" t="s">
        <v>510</v>
      </c>
      <c r="C207" s="1214">
        <f>'I4 BO ASSETS'!I67</f>
        <v>0</v>
      </c>
      <c r="D207" s="1205"/>
      <c r="E207" s="1205"/>
      <c r="F207" s="1205"/>
      <c r="G207" s="1205"/>
      <c r="H207" s="1205"/>
      <c r="I207" s="1205"/>
      <c r="J207" s="1205"/>
      <c r="K207" s="1205"/>
      <c r="L207" s="1205"/>
      <c r="M207" s="1205"/>
      <c r="N207" s="1205"/>
      <c r="O207" s="1205"/>
      <c r="P207" s="1205"/>
      <c r="Q207" s="1205"/>
      <c r="R207" s="1205"/>
      <c r="S207" s="1205"/>
      <c r="T207" s="1205"/>
      <c r="U207" s="1205"/>
      <c r="V207" s="1205"/>
      <c r="W207" s="1205"/>
      <c r="X207" s="1205"/>
      <c r="Y207" s="1205"/>
      <c r="Z207" s="1205"/>
      <c r="AA207" s="1205"/>
      <c r="AB207" s="1205"/>
      <c r="AC207" s="1205"/>
      <c r="AD207" s="1205"/>
      <c r="AE207" s="1205"/>
      <c r="AF207" s="1205"/>
      <c r="AG207" s="1205"/>
      <c r="AH207" s="1205"/>
      <c r="AI207" s="1205"/>
      <c r="AJ207" s="1205"/>
      <c r="AK207" s="1205"/>
      <c r="AL207" s="1205"/>
      <c r="AM207" s="1205"/>
      <c r="AN207" s="1205"/>
      <c r="AO207" s="1205"/>
      <c r="AP207" s="1205"/>
      <c r="AQ207" s="1205"/>
      <c r="AR207" s="1205"/>
      <c r="AS207" s="1205"/>
      <c r="AT207" s="1205"/>
      <c r="AU207" s="1205"/>
      <c r="AV207" s="1205"/>
      <c r="AW207" s="1205">
        <f t="shared" ref="AW207:BP207" si="315">$C207*AW639</f>
        <v>0</v>
      </c>
      <c r="AX207" s="1205">
        <f t="shared" si="315"/>
        <v>0</v>
      </c>
      <c r="AY207" s="1205">
        <f t="shared" si="315"/>
        <v>0</v>
      </c>
      <c r="AZ207" s="1205">
        <f t="shared" si="315"/>
        <v>0</v>
      </c>
      <c r="BA207" s="1205">
        <f t="shared" si="315"/>
        <v>0</v>
      </c>
      <c r="BB207" s="1205">
        <f t="shared" si="315"/>
        <v>0</v>
      </c>
      <c r="BC207" s="1205">
        <f t="shared" si="315"/>
        <v>0</v>
      </c>
      <c r="BD207" s="1205">
        <f t="shared" si="315"/>
        <v>0</v>
      </c>
      <c r="BE207" s="1205">
        <f t="shared" si="315"/>
        <v>0</v>
      </c>
      <c r="BF207" s="1205">
        <f t="shared" si="315"/>
        <v>0</v>
      </c>
      <c r="BG207" s="1205">
        <f t="shared" si="315"/>
        <v>0</v>
      </c>
      <c r="BH207" s="1205">
        <f t="shared" si="315"/>
        <v>0</v>
      </c>
      <c r="BI207" s="1205">
        <f t="shared" si="315"/>
        <v>0</v>
      </c>
      <c r="BJ207" s="1205">
        <f t="shared" si="315"/>
        <v>0</v>
      </c>
      <c r="BK207" s="1205">
        <f t="shared" si="315"/>
        <v>0</v>
      </c>
      <c r="BL207" s="1205">
        <f t="shared" si="315"/>
        <v>0</v>
      </c>
      <c r="BM207" s="1205">
        <f t="shared" si="315"/>
        <v>0</v>
      </c>
      <c r="BN207" s="1205">
        <f t="shared" si="315"/>
        <v>0</v>
      </c>
      <c r="BO207" s="1205">
        <f t="shared" si="315"/>
        <v>0</v>
      </c>
      <c r="BP207" s="1205">
        <f t="shared" si="315"/>
        <v>0</v>
      </c>
      <c r="BQ207" s="1205">
        <f t="shared" si="311"/>
        <v>0</v>
      </c>
    </row>
    <row r="208" spans="1:69" s="1206" customFormat="1" ht="12.75" x14ac:dyDescent="0.2">
      <c r="A208" s="1165">
        <v>1925</v>
      </c>
      <c r="B208" s="198" t="s">
        <v>511</v>
      </c>
      <c r="C208" s="1214">
        <f>'I4 BO ASSETS'!I68</f>
        <v>0</v>
      </c>
      <c r="D208" s="1205"/>
      <c r="E208" s="1205"/>
      <c r="F208" s="1205"/>
      <c r="G208" s="1205"/>
      <c r="H208" s="1205"/>
      <c r="I208" s="1205"/>
      <c r="J208" s="1205"/>
      <c r="K208" s="1205"/>
      <c r="L208" s="1205"/>
      <c r="M208" s="1205"/>
      <c r="N208" s="1205"/>
      <c r="O208" s="1205"/>
      <c r="P208" s="1205"/>
      <c r="Q208" s="1205"/>
      <c r="R208" s="1205"/>
      <c r="S208" s="1205"/>
      <c r="T208" s="1205"/>
      <c r="U208" s="1205"/>
      <c r="V208" s="1205"/>
      <c r="W208" s="1205"/>
      <c r="X208" s="1205"/>
      <c r="Y208" s="1205"/>
      <c r="Z208" s="1205"/>
      <c r="AA208" s="1205"/>
      <c r="AB208" s="1205"/>
      <c r="AC208" s="1205"/>
      <c r="AD208" s="1205"/>
      <c r="AE208" s="1205"/>
      <c r="AF208" s="1205"/>
      <c r="AG208" s="1205"/>
      <c r="AH208" s="1205"/>
      <c r="AI208" s="1205"/>
      <c r="AJ208" s="1205"/>
      <c r="AK208" s="1205"/>
      <c r="AL208" s="1205"/>
      <c r="AM208" s="1205"/>
      <c r="AN208" s="1205"/>
      <c r="AO208" s="1205"/>
      <c r="AP208" s="1205"/>
      <c r="AQ208" s="1205"/>
      <c r="AR208" s="1205"/>
      <c r="AS208" s="1205"/>
      <c r="AT208" s="1205"/>
      <c r="AU208" s="1205"/>
      <c r="AV208" s="1205"/>
      <c r="AW208" s="1205">
        <f t="shared" ref="AW208:BP208" si="316">$C208*AW640</f>
        <v>0</v>
      </c>
      <c r="AX208" s="1205">
        <f t="shared" si="316"/>
        <v>0</v>
      </c>
      <c r="AY208" s="1205">
        <f t="shared" si="316"/>
        <v>0</v>
      </c>
      <c r="AZ208" s="1205">
        <f t="shared" si="316"/>
        <v>0</v>
      </c>
      <c r="BA208" s="1205">
        <f t="shared" si="316"/>
        <v>0</v>
      </c>
      <c r="BB208" s="1205">
        <f t="shared" si="316"/>
        <v>0</v>
      </c>
      <c r="BC208" s="1205">
        <f t="shared" si="316"/>
        <v>0</v>
      </c>
      <c r="BD208" s="1205">
        <f t="shared" si="316"/>
        <v>0</v>
      </c>
      <c r="BE208" s="1205">
        <f t="shared" si="316"/>
        <v>0</v>
      </c>
      <c r="BF208" s="1205">
        <f t="shared" si="316"/>
        <v>0</v>
      </c>
      <c r="BG208" s="1205">
        <f t="shared" si="316"/>
        <v>0</v>
      </c>
      <c r="BH208" s="1205">
        <f t="shared" si="316"/>
        <v>0</v>
      </c>
      <c r="BI208" s="1205">
        <f t="shared" si="316"/>
        <v>0</v>
      </c>
      <c r="BJ208" s="1205">
        <f t="shared" si="316"/>
        <v>0</v>
      </c>
      <c r="BK208" s="1205">
        <f t="shared" si="316"/>
        <v>0</v>
      </c>
      <c r="BL208" s="1205">
        <f t="shared" si="316"/>
        <v>0</v>
      </c>
      <c r="BM208" s="1205">
        <f t="shared" si="316"/>
        <v>0</v>
      </c>
      <c r="BN208" s="1205">
        <f t="shared" si="316"/>
        <v>0</v>
      </c>
      <c r="BO208" s="1205">
        <f t="shared" si="316"/>
        <v>0</v>
      </c>
      <c r="BP208" s="1205">
        <f t="shared" si="316"/>
        <v>0</v>
      </c>
      <c r="BQ208" s="1205">
        <f t="shared" si="311"/>
        <v>0</v>
      </c>
    </row>
    <row r="209" spans="1:69" s="1206" customFormat="1" ht="12.75" x14ac:dyDescent="0.2">
      <c r="A209" s="1165">
        <v>1930</v>
      </c>
      <c r="B209" s="198" t="s">
        <v>512</v>
      </c>
      <c r="C209" s="1214">
        <f>'I4 BO ASSETS'!I69</f>
        <v>0</v>
      </c>
      <c r="D209" s="1205"/>
      <c r="E209" s="1205"/>
      <c r="F209" s="1205"/>
      <c r="G209" s="1205"/>
      <c r="H209" s="1205"/>
      <c r="I209" s="1205"/>
      <c r="J209" s="1205"/>
      <c r="K209" s="1205"/>
      <c r="L209" s="1205"/>
      <c r="M209" s="1205"/>
      <c r="N209" s="1205"/>
      <c r="O209" s="1205"/>
      <c r="P209" s="1205"/>
      <c r="Q209" s="1205"/>
      <c r="R209" s="1205"/>
      <c r="S209" s="1205"/>
      <c r="T209" s="1205"/>
      <c r="U209" s="1205"/>
      <c r="V209" s="1205"/>
      <c r="W209" s="1205"/>
      <c r="X209" s="1205"/>
      <c r="Y209" s="1205"/>
      <c r="Z209" s="1205"/>
      <c r="AA209" s="1205"/>
      <c r="AB209" s="1205"/>
      <c r="AC209" s="1205"/>
      <c r="AD209" s="1205"/>
      <c r="AE209" s="1205"/>
      <c r="AF209" s="1205"/>
      <c r="AG209" s="1205"/>
      <c r="AH209" s="1205"/>
      <c r="AI209" s="1205"/>
      <c r="AJ209" s="1205"/>
      <c r="AK209" s="1205"/>
      <c r="AL209" s="1205"/>
      <c r="AM209" s="1205"/>
      <c r="AN209" s="1205"/>
      <c r="AO209" s="1205"/>
      <c r="AP209" s="1205"/>
      <c r="AQ209" s="1205"/>
      <c r="AR209" s="1205"/>
      <c r="AS209" s="1205"/>
      <c r="AT209" s="1205"/>
      <c r="AU209" s="1205"/>
      <c r="AV209" s="1205"/>
      <c r="AW209" s="1205">
        <f t="shared" ref="AW209:BP209" si="317">$C209*AW641</f>
        <v>0</v>
      </c>
      <c r="AX209" s="1205">
        <f t="shared" si="317"/>
        <v>0</v>
      </c>
      <c r="AY209" s="1205">
        <f t="shared" si="317"/>
        <v>0</v>
      </c>
      <c r="AZ209" s="1205">
        <f t="shared" si="317"/>
        <v>0</v>
      </c>
      <c r="BA209" s="1205">
        <f t="shared" si="317"/>
        <v>0</v>
      </c>
      <c r="BB209" s="1205">
        <f t="shared" si="317"/>
        <v>0</v>
      </c>
      <c r="BC209" s="1205">
        <f t="shared" si="317"/>
        <v>0</v>
      </c>
      <c r="BD209" s="1205">
        <f t="shared" si="317"/>
        <v>0</v>
      </c>
      <c r="BE209" s="1205">
        <f t="shared" si="317"/>
        <v>0</v>
      </c>
      <c r="BF209" s="1205">
        <f t="shared" si="317"/>
        <v>0</v>
      </c>
      <c r="BG209" s="1205">
        <f t="shared" si="317"/>
        <v>0</v>
      </c>
      <c r="BH209" s="1205">
        <f t="shared" si="317"/>
        <v>0</v>
      </c>
      <c r="BI209" s="1205">
        <f t="shared" si="317"/>
        <v>0</v>
      </c>
      <c r="BJ209" s="1205">
        <f t="shared" si="317"/>
        <v>0</v>
      </c>
      <c r="BK209" s="1205">
        <f t="shared" si="317"/>
        <v>0</v>
      </c>
      <c r="BL209" s="1205">
        <f t="shared" si="317"/>
        <v>0</v>
      </c>
      <c r="BM209" s="1205">
        <f t="shared" si="317"/>
        <v>0</v>
      </c>
      <c r="BN209" s="1205">
        <f t="shared" si="317"/>
        <v>0</v>
      </c>
      <c r="BO209" s="1205">
        <f t="shared" si="317"/>
        <v>0</v>
      </c>
      <c r="BP209" s="1205">
        <f t="shared" si="317"/>
        <v>0</v>
      </c>
      <c r="BQ209" s="1205">
        <f t="shared" si="311"/>
        <v>0</v>
      </c>
    </row>
    <row r="210" spans="1:69" s="1206" customFormat="1" ht="12.75" x14ac:dyDescent="0.2">
      <c r="A210" s="1165">
        <v>1935</v>
      </c>
      <c r="B210" s="198" t="s">
        <v>513</v>
      </c>
      <c r="C210" s="1214">
        <f>'I4 BO ASSETS'!I70</f>
        <v>0</v>
      </c>
      <c r="D210" s="1205"/>
      <c r="E210" s="1205"/>
      <c r="F210" s="1205"/>
      <c r="G210" s="1205"/>
      <c r="H210" s="1205"/>
      <c r="I210" s="1205"/>
      <c r="J210" s="1205"/>
      <c r="K210" s="1205"/>
      <c r="L210" s="1205"/>
      <c r="M210" s="1205"/>
      <c r="N210" s="1205"/>
      <c r="O210" s="1205"/>
      <c r="P210" s="1205"/>
      <c r="Q210" s="1205"/>
      <c r="R210" s="1205"/>
      <c r="S210" s="1205"/>
      <c r="T210" s="1205"/>
      <c r="U210" s="1205"/>
      <c r="V210" s="1205"/>
      <c r="W210" s="1205"/>
      <c r="X210" s="1205"/>
      <c r="Y210" s="1205"/>
      <c r="Z210" s="1205"/>
      <c r="AA210" s="1205"/>
      <c r="AB210" s="1205"/>
      <c r="AC210" s="1205"/>
      <c r="AD210" s="1205"/>
      <c r="AE210" s="1205"/>
      <c r="AF210" s="1205"/>
      <c r="AG210" s="1205"/>
      <c r="AH210" s="1205"/>
      <c r="AI210" s="1205"/>
      <c r="AJ210" s="1205"/>
      <c r="AK210" s="1205"/>
      <c r="AL210" s="1205"/>
      <c r="AM210" s="1205"/>
      <c r="AN210" s="1205"/>
      <c r="AO210" s="1205"/>
      <c r="AP210" s="1205"/>
      <c r="AQ210" s="1205"/>
      <c r="AR210" s="1205"/>
      <c r="AS210" s="1205"/>
      <c r="AT210" s="1205"/>
      <c r="AU210" s="1205"/>
      <c r="AV210" s="1205"/>
      <c r="AW210" s="1205">
        <f t="shared" ref="AW210:BP210" si="318">$C210*AW642</f>
        <v>0</v>
      </c>
      <c r="AX210" s="1205">
        <f t="shared" si="318"/>
        <v>0</v>
      </c>
      <c r="AY210" s="1205">
        <f t="shared" si="318"/>
        <v>0</v>
      </c>
      <c r="AZ210" s="1205">
        <f t="shared" si="318"/>
        <v>0</v>
      </c>
      <c r="BA210" s="1205">
        <f t="shared" si="318"/>
        <v>0</v>
      </c>
      <c r="BB210" s="1205">
        <f t="shared" si="318"/>
        <v>0</v>
      </c>
      <c r="BC210" s="1205">
        <f t="shared" si="318"/>
        <v>0</v>
      </c>
      <c r="BD210" s="1205">
        <f t="shared" si="318"/>
        <v>0</v>
      </c>
      <c r="BE210" s="1205">
        <f t="shared" si="318"/>
        <v>0</v>
      </c>
      <c r="BF210" s="1205">
        <f t="shared" si="318"/>
        <v>0</v>
      </c>
      <c r="BG210" s="1205">
        <f t="shared" si="318"/>
        <v>0</v>
      </c>
      <c r="BH210" s="1205">
        <f t="shared" si="318"/>
        <v>0</v>
      </c>
      <c r="BI210" s="1205">
        <f t="shared" si="318"/>
        <v>0</v>
      </c>
      <c r="BJ210" s="1205">
        <f t="shared" si="318"/>
        <v>0</v>
      </c>
      <c r="BK210" s="1205">
        <f t="shared" si="318"/>
        <v>0</v>
      </c>
      <c r="BL210" s="1205">
        <f t="shared" si="318"/>
        <v>0</v>
      </c>
      <c r="BM210" s="1205">
        <f t="shared" si="318"/>
        <v>0</v>
      </c>
      <c r="BN210" s="1205">
        <f t="shared" si="318"/>
        <v>0</v>
      </c>
      <c r="BO210" s="1205">
        <f t="shared" si="318"/>
        <v>0</v>
      </c>
      <c r="BP210" s="1205">
        <f t="shared" si="318"/>
        <v>0</v>
      </c>
      <c r="BQ210" s="1205">
        <f t="shared" si="311"/>
        <v>0</v>
      </c>
    </row>
    <row r="211" spans="1:69" s="1206" customFormat="1" ht="12.75" x14ac:dyDescent="0.2">
      <c r="A211" s="1165">
        <v>1940</v>
      </c>
      <c r="B211" s="198" t="s">
        <v>514</v>
      </c>
      <c r="C211" s="1214">
        <f>'I4 BO ASSETS'!I71</f>
        <v>0</v>
      </c>
      <c r="D211" s="1205"/>
      <c r="E211" s="1205"/>
      <c r="F211" s="1205"/>
      <c r="G211" s="1205"/>
      <c r="H211" s="1205"/>
      <c r="I211" s="1205"/>
      <c r="J211" s="1205"/>
      <c r="K211" s="1205"/>
      <c r="L211" s="1205"/>
      <c r="M211" s="1205"/>
      <c r="N211" s="1205"/>
      <c r="O211" s="1205"/>
      <c r="P211" s="1205"/>
      <c r="Q211" s="1205"/>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c r="AL211" s="1205"/>
      <c r="AM211" s="1205"/>
      <c r="AN211" s="1205"/>
      <c r="AO211" s="1205"/>
      <c r="AP211" s="1205"/>
      <c r="AQ211" s="1205"/>
      <c r="AR211" s="1205"/>
      <c r="AS211" s="1205"/>
      <c r="AT211" s="1205"/>
      <c r="AU211" s="1205"/>
      <c r="AV211" s="1205"/>
      <c r="AW211" s="1205">
        <f t="shared" ref="AW211:BP211" si="319">$C211*AW643</f>
        <v>0</v>
      </c>
      <c r="AX211" s="1205">
        <f t="shared" si="319"/>
        <v>0</v>
      </c>
      <c r="AY211" s="1205">
        <f t="shared" si="319"/>
        <v>0</v>
      </c>
      <c r="AZ211" s="1205">
        <f t="shared" si="319"/>
        <v>0</v>
      </c>
      <c r="BA211" s="1205">
        <f t="shared" si="319"/>
        <v>0</v>
      </c>
      <c r="BB211" s="1205">
        <f t="shared" si="319"/>
        <v>0</v>
      </c>
      <c r="BC211" s="1205">
        <f t="shared" si="319"/>
        <v>0</v>
      </c>
      <c r="BD211" s="1205">
        <f t="shared" si="319"/>
        <v>0</v>
      </c>
      <c r="BE211" s="1205">
        <f t="shared" si="319"/>
        <v>0</v>
      </c>
      <c r="BF211" s="1205">
        <f t="shared" si="319"/>
        <v>0</v>
      </c>
      <c r="BG211" s="1205">
        <f t="shared" si="319"/>
        <v>0</v>
      </c>
      <c r="BH211" s="1205">
        <f t="shared" si="319"/>
        <v>0</v>
      </c>
      <c r="BI211" s="1205">
        <f t="shared" si="319"/>
        <v>0</v>
      </c>
      <c r="BJ211" s="1205">
        <f t="shared" si="319"/>
        <v>0</v>
      </c>
      <c r="BK211" s="1205">
        <f t="shared" si="319"/>
        <v>0</v>
      </c>
      <c r="BL211" s="1205">
        <f t="shared" si="319"/>
        <v>0</v>
      </c>
      <c r="BM211" s="1205">
        <f t="shared" si="319"/>
        <v>0</v>
      </c>
      <c r="BN211" s="1205">
        <f t="shared" si="319"/>
        <v>0</v>
      </c>
      <c r="BO211" s="1205">
        <f t="shared" si="319"/>
        <v>0</v>
      </c>
      <c r="BP211" s="1205">
        <f t="shared" si="319"/>
        <v>0</v>
      </c>
      <c r="BQ211" s="1205">
        <f t="shared" si="311"/>
        <v>0</v>
      </c>
    </row>
    <row r="212" spans="1:69" s="1206" customFormat="1" ht="12.75" x14ac:dyDescent="0.2">
      <c r="A212" s="1165">
        <v>1945</v>
      </c>
      <c r="B212" s="198" t="s">
        <v>515</v>
      </c>
      <c r="C212" s="1214">
        <f>'I4 BO ASSETS'!I72</f>
        <v>0</v>
      </c>
      <c r="D212" s="1205"/>
      <c r="E212" s="1205"/>
      <c r="F212" s="1205"/>
      <c r="G212" s="1205"/>
      <c r="H212" s="1205"/>
      <c r="I212" s="1205"/>
      <c r="J212" s="1205"/>
      <c r="K212" s="1205"/>
      <c r="L212" s="1205"/>
      <c r="M212" s="1205"/>
      <c r="N212" s="1205"/>
      <c r="O212" s="1205"/>
      <c r="P212" s="1205"/>
      <c r="Q212" s="1205"/>
      <c r="R212" s="1205"/>
      <c r="S212" s="1205"/>
      <c r="T212" s="1205"/>
      <c r="U212" s="1205"/>
      <c r="V212" s="1205"/>
      <c r="W212" s="1205"/>
      <c r="X212" s="1205"/>
      <c r="Y212" s="1205"/>
      <c r="Z212" s="1205"/>
      <c r="AA212" s="1205"/>
      <c r="AB212" s="1205"/>
      <c r="AC212" s="1205"/>
      <c r="AD212" s="1205"/>
      <c r="AE212" s="1205"/>
      <c r="AF212" s="1205"/>
      <c r="AG212" s="1205"/>
      <c r="AH212" s="1205"/>
      <c r="AI212" s="1205"/>
      <c r="AJ212" s="1205"/>
      <c r="AK212" s="1205"/>
      <c r="AL212" s="1205"/>
      <c r="AM212" s="1205"/>
      <c r="AN212" s="1205"/>
      <c r="AO212" s="1205"/>
      <c r="AP212" s="1205"/>
      <c r="AQ212" s="1205"/>
      <c r="AR212" s="1205"/>
      <c r="AS212" s="1205"/>
      <c r="AT212" s="1205"/>
      <c r="AU212" s="1205"/>
      <c r="AV212" s="1205"/>
      <c r="AW212" s="1205">
        <f t="shared" ref="AW212:BP212" si="320">$C212*AW644</f>
        <v>0</v>
      </c>
      <c r="AX212" s="1205">
        <f t="shared" si="320"/>
        <v>0</v>
      </c>
      <c r="AY212" s="1205">
        <f t="shared" si="320"/>
        <v>0</v>
      </c>
      <c r="AZ212" s="1205">
        <f t="shared" si="320"/>
        <v>0</v>
      </c>
      <c r="BA212" s="1205">
        <f t="shared" si="320"/>
        <v>0</v>
      </c>
      <c r="BB212" s="1205">
        <f t="shared" si="320"/>
        <v>0</v>
      </c>
      <c r="BC212" s="1205">
        <f t="shared" si="320"/>
        <v>0</v>
      </c>
      <c r="BD212" s="1205">
        <f t="shared" si="320"/>
        <v>0</v>
      </c>
      <c r="BE212" s="1205">
        <f t="shared" si="320"/>
        <v>0</v>
      </c>
      <c r="BF212" s="1205">
        <f t="shared" si="320"/>
        <v>0</v>
      </c>
      <c r="BG212" s="1205">
        <f t="shared" si="320"/>
        <v>0</v>
      </c>
      <c r="BH212" s="1205">
        <f t="shared" si="320"/>
        <v>0</v>
      </c>
      <c r="BI212" s="1205">
        <f t="shared" si="320"/>
        <v>0</v>
      </c>
      <c r="BJ212" s="1205">
        <f t="shared" si="320"/>
        <v>0</v>
      </c>
      <c r="BK212" s="1205">
        <f t="shared" si="320"/>
        <v>0</v>
      </c>
      <c r="BL212" s="1205">
        <f t="shared" si="320"/>
        <v>0</v>
      </c>
      <c r="BM212" s="1205">
        <f t="shared" si="320"/>
        <v>0</v>
      </c>
      <c r="BN212" s="1205">
        <f t="shared" si="320"/>
        <v>0</v>
      </c>
      <c r="BO212" s="1205">
        <f t="shared" si="320"/>
        <v>0</v>
      </c>
      <c r="BP212" s="1205">
        <f t="shared" si="320"/>
        <v>0</v>
      </c>
      <c r="BQ212" s="1205">
        <f t="shared" si="311"/>
        <v>0</v>
      </c>
    </row>
    <row r="213" spans="1:69" s="1206" customFormat="1" ht="12.75" x14ac:dyDescent="0.2">
      <c r="A213" s="1165">
        <v>1950</v>
      </c>
      <c r="B213" s="198" t="s">
        <v>516</v>
      </c>
      <c r="C213" s="1214">
        <f>'I4 BO ASSETS'!I73</f>
        <v>0</v>
      </c>
      <c r="D213" s="1205"/>
      <c r="E213" s="1205"/>
      <c r="F213" s="1205"/>
      <c r="G213" s="1205"/>
      <c r="H213" s="1205"/>
      <c r="I213" s="1205"/>
      <c r="J213" s="1205"/>
      <c r="K213" s="1205"/>
      <c r="L213" s="1205"/>
      <c r="M213" s="1205"/>
      <c r="N213" s="1205"/>
      <c r="O213" s="1205"/>
      <c r="P213" s="1205"/>
      <c r="Q213" s="1205"/>
      <c r="R213" s="1205"/>
      <c r="S213" s="1205"/>
      <c r="T213" s="1205"/>
      <c r="U213" s="1205"/>
      <c r="V213" s="1205"/>
      <c r="W213" s="1205"/>
      <c r="X213" s="1205"/>
      <c r="Y213" s="1205"/>
      <c r="Z213" s="1205"/>
      <c r="AA213" s="1205"/>
      <c r="AB213" s="1205"/>
      <c r="AC213" s="1205"/>
      <c r="AD213" s="1205"/>
      <c r="AE213" s="1205"/>
      <c r="AF213" s="1205"/>
      <c r="AG213" s="1205"/>
      <c r="AH213" s="1205"/>
      <c r="AI213" s="1205"/>
      <c r="AJ213" s="1205"/>
      <c r="AK213" s="1205"/>
      <c r="AL213" s="1205"/>
      <c r="AM213" s="1205"/>
      <c r="AN213" s="1205"/>
      <c r="AO213" s="1205"/>
      <c r="AP213" s="1205"/>
      <c r="AQ213" s="1205"/>
      <c r="AR213" s="1205"/>
      <c r="AS213" s="1205"/>
      <c r="AT213" s="1205"/>
      <c r="AU213" s="1205"/>
      <c r="AV213" s="1205"/>
      <c r="AW213" s="1205">
        <f t="shared" ref="AW213:BP213" si="321">$C213*AW645</f>
        <v>0</v>
      </c>
      <c r="AX213" s="1205">
        <f t="shared" si="321"/>
        <v>0</v>
      </c>
      <c r="AY213" s="1205">
        <f t="shared" si="321"/>
        <v>0</v>
      </c>
      <c r="AZ213" s="1205">
        <f t="shared" si="321"/>
        <v>0</v>
      </c>
      <c r="BA213" s="1205">
        <f t="shared" si="321"/>
        <v>0</v>
      </c>
      <c r="BB213" s="1205">
        <f t="shared" si="321"/>
        <v>0</v>
      </c>
      <c r="BC213" s="1205">
        <f t="shared" si="321"/>
        <v>0</v>
      </c>
      <c r="BD213" s="1205">
        <f t="shared" si="321"/>
        <v>0</v>
      </c>
      <c r="BE213" s="1205">
        <f t="shared" si="321"/>
        <v>0</v>
      </c>
      <c r="BF213" s="1205">
        <f t="shared" si="321"/>
        <v>0</v>
      </c>
      <c r="BG213" s="1205">
        <f t="shared" si="321"/>
        <v>0</v>
      </c>
      <c r="BH213" s="1205">
        <f t="shared" si="321"/>
        <v>0</v>
      </c>
      <c r="BI213" s="1205">
        <f t="shared" si="321"/>
        <v>0</v>
      </c>
      <c r="BJ213" s="1205">
        <f t="shared" si="321"/>
        <v>0</v>
      </c>
      <c r="BK213" s="1205">
        <f t="shared" si="321"/>
        <v>0</v>
      </c>
      <c r="BL213" s="1205">
        <f t="shared" si="321"/>
        <v>0</v>
      </c>
      <c r="BM213" s="1205">
        <f t="shared" si="321"/>
        <v>0</v>
      </c>
      <c r="BN213" s="1205">
        <f t="shared" si="321"/>
        <v>0</v>
      </c>
      <c r="BO213" s="1205">
        <f t="shared" si="321"/>
        <v>0</v>
      </c>
      <c r="BP213" s="1205">
        <f t="shared" si="321"/>
        <v>0</v>
      </c>
      <c r="BQ213" s="1205">
        <f t="shared" si="311"/>
        <v>0</v>
      </c>
    </row>
    <row r="214" spans="1:69" s="1206" customFormat="1" ht="12.75" x14ac:dyDescent="0.2">
      <c r="A214" s="1165">
        <v>1955</v>
      </c>
      <c r="B214" s="198" t="s">
        <v>273</v>
      </c>
      <c r="C214" s="1214">
        <f>'I4 BO ASSETS'!I74</f>
        <v>0</v>
      </c>
      <c r="D214" s="1205"/>
      <c r="E214" s="1205"/>
      <c r="F214" s="1205"/>
      <c r="G214" s="1205"/>
      <c r="H214" s="1205"/>
      <c r="I214" s="1205"/>
      <c r="J214" s="1205"/>
      <c r="K214" s="1205"/>
      <c r="L214" s="1205"/>
      <c r="M214" s="1205"/>
      <c r="N214" s="1205"/>
      <c r="O214" s="1205"/>
      <c r="P214" s="1205"/>
      <c r="Q214" s="1205"/>
      <c r="R214" s="1205"/>
      <c r="S214" s="1205"/>
      <c r="T214" s="1205"/>
      <c r="U214" s="1205"/>
      <c r="V214" s="1205"/>
      <c r="W214" s="1205"/>
      <c r="X214" s="1205"/>
      <c r="Y214" s="1205"/>
      <c r="Z214" s="1205"/>
      <c r="AA214" s="1205"/>
      <c r="AB214" s="1205"/>
      <c r="AC214" s="1205"/>
      <c r="AD214" s="1205"/>
      <c r="AE214" s="1205"/>
      <c r="AF214" s="1205"/>
      <c r="AG214" s="1205"/>
      <c r="AH214" s="1205"/>
      <c r="AI214" s="1205"/>
      <c r="AJ214" s="1205"/>
      <c r="AK214" s="1205"/>
      <c r="AL214" s="1205"/>
      <c r="AM214" s="1205"/>
      <c r="AN214" s="1205"/>
      <c r="AO214" s="1205"/>
      <c r="AP214" s="1205"/>
      <c r="AQ214" s="1205"/>
      <c r="AR214" s="1205"/>
      <c r="AS214" s="1205"/>
      <c r="AT214" s="1205"/>
      <c r="AU214" s="1205"/>
      <c r="AV214" s="1205"/>
      <c r="AW214" s="1205">
        <f t="shared" ref="AW214:BP214" si="322">$C214*AW646</f>
        <v>0</v>
      </c>
      <c r="AX214" s="1205">
        <f t="shared" si="322"/>
        <v>0</v>
      </c>
      <c r="AY214" s="1205">
        <f t="shared" si="322"/>
        <v>0</v>
      </c>
      <c r="AZ214" s="1205">
        <f t="shared" si="322"/>
        <v>0</v>
      </c>
      <c r="BA214" s="1205">
        <f t="shared" si="322"/>
        <v>0</v>
      </c>
      <c r="BB214" s="1205">
        <f t="shared" si="322"/>
        <v>0</v>
      </c>
      <c r="BC214" s="1205">
        <f t="shared" si="322"/>
        <v>0</v>
      </c>
      <c r="BD214" s="1205">
        <f t="shared" si="322"/>
        <v>0</v>
      </c>
      <c r="BE214" s="1205">
        <f t="shared" si="322"/>
        <v>0</v>
      </c>
      <c r="BF214" s="1205">
        <f t="shared" si="322"/>
        <v>0</v>
      </c>
      <c r="BG214" s="1205">
        <f t="shared" si="322"/>
        <v>0</v>
      </c>
      <c r="BH214" s="1205">
        <f t="shared" si="322"/>
        <v>0</v>
      </c>
      <c r="BI214" s="1205">
        <f t="shared" si="322"/>
        <v>0</v>
      </c>
      <c r="BJ214" s="1205">
        <f t="shared" si="322"/>
        <v>0</v>
      </c>
      <c r="BK214" s="1205">
        <f t="shared" si="322"/>
        <v>0</v>
      </c>
      <c r="BL214" s="1205">
        <f t="shared" si="322"/>
        <v>0</v>
      </c>
      <c r="BM214" s="1205">
        <f t="shared" si="322"/>
        <v>0</v>
      </c>
      <c r="BN214" s="1205">
        <f t="shared" si="322"/>
        <v>0</v>
      </c>
      <c r="BO214" s="1205">
        <f t="shared" si="322"/>
        <v>0</v>
      </c>
      <c r="BP214" s="1205">
        <f t="shared" si="322"/>
        <v>0</v>
      </c>
      <c r="BQ214" s="1205">
        <f t="shared" si="311"/>
        <v>0</v>
      </c>
    </row>
    <row r="215" spans="1:69" s="1206" customFormat="1" ht="12.75" x14ac:dyDescent="0.2">
      <c r="A215" s="1165">
        <v>1960</v>
      </c>
      <c r="B215" s="198" t="s">
        <v>274</v>
      </c>
      <c r="C215" s="1214">
        <f>'I4 BO ASSETS'!I75</f>
        <v>0</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f t="shared" ref="AW215:BP215" si="323">$C215*AW647</f>
        <v>0</v>
      </c>
      <c r="AX215" s="1205">
        <f t="shared" si="323"/>
        <v>0</v>
      </c>
      <c r="AY215" s="1205">
        <f t="shared" si="323"/>
        <v>0</v>
      </c>
      <c r="AZ215" s="1205">
        <f t="shared" si="323"/>
        <v>0</v>
      </c>
      <c r="BA215" s="1205">
        <f t="shared" si="323"/>
        <v>0</v>
      </c>
      <c r="BB215" s="1205">
        <f t="shared" si="323"/>
        <v>0</v>
      </c>
      <c r="BC215" s="1205">
        <f t="shared" si="323"/>
        <v>0</v>
      </c>
      <c r="BD215" s="1205">
        <f t="shared" si="323"/>
        <v>0</v>
      </c>
      <c r="BE215" s="1205">
        <f t="shared" si="323"/>
        <v>0</v>
      </c>
      <c r="BF215" s="1205">
        <f t="shared" si="323"/>
        <v>0</v>
      </c>
      <c r="BG215" s="1205">
        <f t="shared" si="323"/>
        <v>0</v>
      </c>
      <c r="BH215" s="1205">
        <f t="shared" si="323"/>
        <v>0</v>
      </c>
      <c r="BI215" s="1205">
        <f t="shared" si="323"/>
        <v>0</v>
      </c>
      <c r="BJ215" s="1205">
        <f t="shared" si="323"/>
        <v>0</v>
      </c>
      <c r="BK215" s="1205">
        <f t="shared" si="323"/>
        <v>0</v>
      </c>
      <c r="BL215" s="1205">
        <f t="shared" si="323"/>
        <v>0</v>
      </c>
      <c r="BM215" s="1205">
        <f t="shared" si="323"/>
        <v>0</v>
      </c>
      <c r="BN215" s="1205">
        <f t="shared" si="323"/>
        <v>0</v>
      </c>
      <c r="BO215" s="1205">
        <f t="shared" si="323"/>
        <v>0</v>
      </c>
      <c r="BP215" s="1205">
        <f t="shared" si="323"/>
        <v>0</v>
      </c>
      <c r="BQ215" s="1205">
        <f t="shared" si="311"/>
        <v>0</v>
      </c>
    </row>
    <row r="216" spans="1:69" s="1206" customFormat="1" ht="25.5" x14ac:dyDescent="0.2">
      <c r="A216" s="1165">
        <v>1970</v>
      </c>
      <c r="B216" s="198" t="s">
        <v>276</v>
      </c>
      <c r="C216" s="1214">
        <f>'I4 BO ASSETS'!I76</f>
        <v>0</v>
      </c>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f t="shared" ref="AW216:BP216" si="324">$C216*AW648</f>
        <v>0</v>
      </c>
      <c r="AX216" s="1205">
        <f t="shared" si="324"/>
        <v>0</v>
      </c>
      <c r="AY216" s="1205">
        <f t="shared" si="324"/>
        <v>0</v>
      </c>
      <c r="AZ216" s="1205">
        <f t="shared" si="324"/>
        <v>0</v>
      </c>
      <c r="BA216" s="1205">
        <f t="shared" si="324"/>
        <v>0</v>
      </c>
      <c r="BB216" s="1205">
        <f t="shared" si="324"/>
        <v>0</v>
      </c>
      <c r="BC216" s="1205">
        <f t="shared" si="324"/>
        <v>0</v>
      </c>
      <c r="BD216" s="1205">
        <f t="shared" si="324"/>
        <v>0</v>
      </c>
      <c r="BE216" s="1205">
        <f t="shared" si="324"/>
        <v>0</v>
      </c>
      <c r="BF216" s="1205">
        <f t="shared" si="324"/>
        <v>0</v>
      </c>
      <c r="BG216" s="1205">
        <f t="shared" si="324"/>
        <v>0</v>
      </c>
      <c r="BH216" s="1205">
        <f t="shared" si="324"/>
        <v>0</v>
      </c>
      <c r="BI216" s="1205">
        <f t="shared" si="324"/>
        <v>0</v>
      </c>
      <c r="BJ216" s="1205">
        <f t="shared" si="324"/>
        <v>0</v>
      </c>
      <c r="BK216" s="1205">
        <f t="shared" si="324"/>
        <v>0</v>
      </c>
      <c r="BL216" s="1205">
        <f t="shared" si="324"/>
        <v>0</v>
      </c>
      <c r="BM216" s="1205">
        <f t="shared" si="324"/>
        <v>0</v>
      </c>
      <c r="BN216" s="1205">
        <f t="shared" si="324"/>
        <v>0</v>
      </c>
      <c r="BO216" s="1205">
        <f t="shared" si="324"/>
        <v>0</v>
      </c>
      <c r="BP216" s="1205">
        <f t="shared" si="324"/>
        <v>0</v>
      </c>
      <c r="BQ216" s="1205">
        <f t="shared" si="311"/>
        <v>0</v>
      </c>
    </row>
    <row r="217" spans="1:69" s="1206" customFormat="1" ht="25.5" x14ac:dyDescent="0.2">
      <c r="A217" s="1165">
        <v>1975</v>
      </c>
      <c r="B217" s="198" t="s">
        <v>1547</v>
      </c>
      <c r="C217" s="1214">
        <f>'I4 BO ASSETS'!I77</f>
        <v>0</v>
      </c>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f t="shared" ref="AW217:BP217" si="325">$C217*AW649</f>
        <v>0</v>
      </c>
      <c r="AX217" s="1205">
        <f t="shared" si="325"/>
        <v>0</v>
      </c>
      <c r="AY217" s="1205">
        <f t="shared" si="325"/>
        <v>0</v>
      </c>
      <c r="AZ217" s="1205">
        <f t="shared" si="325"/>
        <v>0</v>
      </c>
      <c r="BA217" s="1205">
        <f t="shared" si="325"/>
        <v>0</v>
      </c>
      <c r="BB217" s="1205">
        <f t="shared" si="325"/>
        <v>0</v>
      </c>
      <c r="BC217" s="1205">
        <f t="shared" si="325"/>
        <v>0</v>
      </c>
      <c r="BD217" s="1205">
        <f t="shared" si="325"/>
        <v>0</v>
      </c>
      <c r="BE217" s="1205">
        <f t="shared" si="325"/>
        <v>0</v>
      </c>
      <c r="BF217" s="1205">
        <f t="shared" si="325"/>
        <v>0</v>
      </c>
      <c r="BG217" s="1205">
        <f t="shared" si="325"/>
        <v>0</v>
      </c>
      <c r="BH217" s="1205">
        <f t="shared" si="325"/>
        <v>0</v>
      </c>
      <c r="BI217" s="1205">
        <f t="shared" si="325"/>
        <v>0</v>
      </c>
      <c r="BJ217" s="1205">
        <f t="shared" si="325"/>
        <v>0</v>
      </c>
      <c r="BK217" s="1205">
        <f t="shared" si="325"/>
        <v>0</v>
      </c>
      <c r="BL217" s="1205">
        <f t="shared" si="325"/>
        <v>0</v>
      </c>
      <c r="BM217" s="1205">
        <f t="shared" si="325"/>
        <v>0</v>
      </c>
      <c r="BN217" s="1205">
        <f t="shared" si="325"/>
        <v>0</v>
      </c>
      <c r="BO217" s="1205">
        <f t="shared" si="325"/>
        <v>0</v>
      </c>
      <c r="BP217" s="1205">
        <f t="shared" si="325"/>
        <v>0</v>
      </c>
      <c r="BQ217" s="1205">
        <f t="shared" si="311"/>
        <v>0</v>
      </c>
    </row>
    <row r="218" spans="1:69" s="1206" customFormat="1" ht="12.75" x14ac:dyDescent="0.2">
      <c r="A218" s="1165">
        <v>1980</v>
      </c>
      <c r="B218" s="198" t="s">
        <v>1041</v>
      </c>
      <c r="C218" s="1214">
        <f>'I4 BO ASSETS'!I78</f>
        <v>0</v>
      </c>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f t="shared" ref="AW218:BP218" si="326">$C218*AW650</f>
        <v>0</v>
      </c>
      <c r="AX218" s="1205">
        <f t="shared" si="326"/>
        <v>0</v>
      </c>
      <c r="AY218" s="1205">
        <f t="shared" si="326"/>
        <v>0</v>
      </c>
      <c r="AZ218" s="1205">
        <f t="shared" si="326"/>
        <v>0</v>
      </c>
      <c r="BA218" s="1205">
        <f t="shared" si="326"/>
        <v>0</v>
      </c>
      <c r="BB218" s="1205">
        <f t="shared" si="326"/>
        <v>0</v>
      </c>
      <c r="BC218" s="1205">
        <f t="shared" si="326"/>
        <v>0</v>
      </c>
      <c r="BD218" s="1205">
        <f t="shared" si="326"/>
        <v>0</v>
      </c>
      <c r="BE218" s="1205">
        <f t="shared" si="326"/>
        <v>0</v>
      </c>
      <c r="BF218" s="1205">
        <f t="shared" si="326"/>
        <v>0</v>
      </c>
      <c r="BG218" s="1205">
        <f t="shared" si="326"/>
        <v>0</v>
      </c>
      <c r="BH218" s="1205">
        <f t="shared" si="326"/>
        <v>0</v>
      </c>
      <c r="BI218" s="1205">
        <f t="shared" si="326"/>
        <v>0</v>
      </c>
      <c r="BJ218" s="1205">
        <f t="shared" si="326"/>
        <v>0</v>
      </c>
      <c r="BK218" s="1205">
        <f t="shared" si="326"/>
        <v>0</v>
      </c>
      <c r="BL218" s="1205">
        <f t="shared" si="326"/>
        <v>0</v>
      </c>
      <c r="BM218" s="1205">
        <f t="shared" si="326"/>
        <v>0</v>
      </c>
      <c r="BN218" s="1205">
        <f t="shared" si="326"/>
        <v>0</v>
      </c>
      <c r="BO218" s="1205">
        <f t="shared" si="326"/>
        <v>0</v>
      </c>
      <c r="BP218" s="1205">
        <f t="shared" si="326"/>
        <v>0</v>
      </c>
      <c r="BQ218" s="1205">
        <f t="shared" si="311"/>
        <v>0</v>
      </c>
    </row>
    <row r="219" spans="1:69" s="1206" customFormat="1" ht="12.75" x14ac:dyDescent="0.2">
      <c r="A219" s="1165">
        <v>1990</v>
      </c>
      <c r="B219" s="198" t="s">
        <v>1043</v>
      </c>
      <c r="C219" s="1214">
        <f>'I4 BO ASSETS'!I79</f>
        <v>0</v>
      </c>
      <c r="D219" s="1205"/>
      <c r="E219" s="1205"/>
      <c r="F219" s="1205"/>
      <c r="G219" s="1205"/>
      <c r="H219" s="1205"/>
      <c r="I219" s="1205"/>
      <c r="J219" s="1205"/>
      <c r="K219" s="1205"/>
      <c r="L219" s="1205"/>
      <c r="M219" s="1205"/>
      <c r="N219" s="1205"/>
      <c r="O219" s="1205"/>
      <c r="P219" s="1205"/>
      <c r="Q219" s="1205"/>
      <c r="R219" s="1205"/>
      <c r="S219" s="1205"/>
      <c r="T219" s="1205"/>
      <c r="U219" s="1205"/>
      <c r="V219" s="1205"/>
      <c r="W219" s="1205"/>
      <c r="X219" s="1205"/>
      <c r="Y219" s="1205"/>
      <c r="Z219" s="1205"/>
      <c r="AA219" s="1205"/>
      <c r="AB219" s="1205"/>
      <c r="AC219" s="1205"/>
      <c r="AD219" s="1205"/>
      <c r="AE219" s="1205"/>
      <c r="AF219" s="1205"/>
      <c r="AG219" s="1205"/>
      <c r="AH219" s="1205"/>
      <c r="AI219" s="1205"/>
      <c r="AJ219" s="1205"/>
      <c r="AK219" s="1205"/>
      <c r="AL219" s="1205"/>
      <c r="AM219" s="1205"/>
      <c r="AN219" s="1205"/>
      <c r="AO219" s="1205"/>
      <c r="AP219" s="1205"/>
      <c r="AQ219" s="1205"/>
      <c r="AR219" s="1205"/>
      <c r="AS219" s="1205"/>
      <c r="AT219" s="1205"/>
      <c r="AU219" s="1205"/>
      <c r="AV219" s="1205"/>
      <c r="AW219" s="1205">
        <f t="shared" ref="AW219:BP219" si="327">$C219*AW651</f>
        <v>0</v>
      </c>
      <c r="AX219" s="1205">
        <f t="shared" si="327"/>
        <v>0</v>
      </c>
      <c r="AY219" s="1205">
        <f t="shared" si="327"/>
        <v>0</v>
      </c>
      <c r="AZ219" s="1205">
        <f t="shared" si="327"/>
        <v>0</v>
      </c>
      <c r="BA219" s="1205">
        <f t="shared" si="327"/>
        <v>0</v>
      </c>
      <c r="BB219" s="1205">
        <f t="shared" si="327"/>
        <v>0</v>
      </c>
      <c r="BC219" s="1205">
        <f t="shared" si="327"/>
        <v>0</v>
      </c>
      <c r="BD219" s="1205">
        <f t="shared" si="327"/>
        <v>0</v>
      </c>
      <c r="BE219" s="1205">
        <f t="shared" si="327"/>
        <v>0</v>
      </c>
      <c r="BF219" s="1205">
        <f t="shared" si="327"/>
        <v>0</v>
      </c>
      <c r="BG219" s="1205">
        <f t="shared" si="327"/>
        <v>0</v>
      </c>
      <c r="BH219" s="1205">
        <f t="shared" si="327"/>
        <v>0</v>
      </c>
      <c r="BI219" s="1205">
        <f t="shared" si="327"/>
        <v>0</v>
      </c>
      <c r="BJ219" s="1205">
        <f t="shared" si="327"/>
        <v>0</v>
      </c>
      <c r="BK219" s="1205">
        <f t="shared" si="327"/>
        <v>0</v>
      </c>
      <c r="BL219" s="1205">
        <f t="shared" si="327"/>
        <v>0</v>
      </c>
      <c r="BM219" s="1205">
        <f t="shared" si="327"/>
        <v>0</v>
      </c>
      <c r="BN219" s="1205">
        <f t="shared" si="327"/>
        <v>0</v>
      </c>
      <c r="BO219" s="1205">
        <f t="shared" si="327"/>
        <v>0</v>
      </c>
      <c r="BP219" s="1205">
        <f t="shared" si="327"/>
        <v>0</v>
      </c>
      <c r="BQ219" s="1205">
        <f t="shared" si="311"/>
        <v>0</v>
      </c>
    </row>
    <row r="220" spans="1:69" s="1206" customFormat="1" ht="12.75" x14ac:dyDescent="0.2">
      <c r="A220" s="1165">
        <v>2005</v>
      </c>
      <c r="B220" s="198" t="s">
        <v>1045</v>
      </c>
      <c r="C220" s="1214">
        <f>'I4 BO ASSETS'!I80</f>
        <v>0</v>
      </c>
      <c r="D220" s="1205"/>
      <c r="E220" s="1205"/>
      <c r="F220" s="1205"/>
      <c r="G220" s="1205"/>
      <c r="H220" s="1205"/>
      <c r="I220" s="1205"/>
      <c r="J220" s="1205"/>
      <c r="K220" s="1205"/>
      <c r="L220" s="1205"/>
      <c r="M220" s="1205"/>
      <c r="N220" s="1205"/>
      <c r="O220" s="1205"/>
      <c r="P220" s="1205"/>
      <c r="Q220" s="1205"/>
      <c r="R220" s="1205"/>
      <c r="S220" s="1205"/>
      <c r="T220" s="1205"/>
      <c r="U220" s="1205"/>
      <c r="V220" s="1205"/>
      <c r="W220" s="1205"/>
      <c r="X220" s="1205"/>
      <c r="Y220" s="1205"/>
      <c r="Z220" s="1205"/>
      <c r="AA220" s="1205"/>
      <c r="AB220" s="1205"/>
      <c r="AC220" s="1205"/>
      <c r="AD220" s="1205"/>
      <c r="AE220" s="1205"/>
      <c r="AF220" s="1205"/>
      <c r="AG220" s="1205"/>
      <c r="AH220" s="1205"/>
      <c r="AI220" s="1205"/>
      <c r="AJ220" s="1205"/>
      <c r="AK220" s="1205"/>
      <c r="AL220" s="1205"/>
      <c r="AM220" s="1205"/>
      <c r="AN220" s="1205"/>
      <c r="AO220" s="1205"/>
      <c r="AP220" s="1205"/>
      <c r="AQ220" s="1205"/>
      <c r="AR220" s="1205"/>
      <c r="AS220" s="1205"/>
      <c r="AT220" s="1205"/>
      <c r="AU220" s="1205"/>
      <c r="AV220" s="1205"/>
      <c r="AW220" s="1205">
        <f t="shared" ref="AW220:BP220" si="328">$C220*AW652</f>
        <v>0</v>
      </c>
      <c r="AX220" s="1205">
        <f t="shared" si="328"/>
        <v>0</v>
      </c>
      <c r="AY220" s="1205">
        <f t="shared" si="328"/>
        <v>0</v>
      </c>
      <c r="AZ220" s="1205">
        <f t="shared" si="328"/>
        <v>0</v>
      </c>
      <c r="BA220" s="1205">
        <f t="shared" si="328"/>
        <v>0</v>
      </c>
      <c r="BB220" s="1205">
        <f t="shared" si="328"/>
        <v>0</v>
      </c>
      <c r="BC220" s="1205">
        <f t="shared" si="328"/>
        <v>0</v>
      </c>
      <c r="BD220" s="1205">
        <f t="shared" si="328"/>
        <v>0</v>
      </c>
      <c r="BE220" s="1205">
        <f t="shared" si="328"/>
        <v>0</v>
      </c>
      <c r="BF220" s="1205">
        <f t="shared" si="328"/>
        <v>0</v>
      </c>
      <c r="BG220" s="1205">
        <f t="shared" si="328"/>
        <v>0</v>
      </c>
      <c r="BH220" s="1205">
        <f t="shared" si="328"/>
        <v>0</v>
      </c>
      <c r="BI220" s="1205">
        <f t="shared" si="328"/>
        <v>0</v>
      </c>
      <c r="BJ220" s="1205">
        <f t="shared" si="328"/>
        <v>0</v>
      </c>
      <c r="BK220" s="1205">
        <f t="shared" si="328"/>
        <v>0</v>
      </c>
      <c r="BL220" s="1205">
        <f t="shared" si="328"/>
        <v>0</v>
      </c>
      <c r="BM220" s="1205">
        <f t="shared" si="328"/>
        <v>0</v>
      </c>
      <c r="BN220" s="1205">
        <f t="shared" si="328"/>
        <v>0</v>
      </c>
      <c r="BO220" s="1205">
        <f t="shared" si="328"/>
        <v>0</v>
      </c>
      <c r="BP220" s="1205">
        <f t="shared" si="328"/>
        <v>0</v>
      </c>
      <c r="BQ220" s="1205">
        <f t="shared" si="311"/>
        <v>0</v>
      </c>
    </row>
    <row r="221" spans="1:69" s="1208" customFormat="1" ht="12.75" x14ac:dyDescent="0.2">
      <c r="A221" s="1166">
        <v>2010</v>
      </c>
      <c r="B221" s="1207" t="s">
        <v>1046</v>
      </c>
      <c r="C221" s="1214">
        <f>'I4 BO ASSETS'!I81</f>
        <v>0</v>
      </c>
      <c r="D221" s="1205"/>
      <c r="E221" s="1205"/>
      <c r="F221" s="1205"/>
      <c r="G221" s="1205"/>
      <c r="H221" s="1205"/>
      <c r="I221" s="1205"/>
      <c r="J221" s="1205"/>
      <c r="K221" s="1205"/>
      <c r="L221" s="1205"/>
      <c r="M221" s="1205"/>
      <c r="N221" s="1205"/>
      <c r="O221" s="1205"/>
      <c r="P221" s="1205"/>
      <c r="Q221" s="1205"/>
      <c r="R221" s="1205"/>
      <c r="S221" s="1205"/>
      <c r="T221" s="1205"/>
      <c r="U221" s="1205"/>
      <c r="V221" s="1205"/>
      <c r="W221" s="1205"/>
      <c r="X221" s="1205"/>
      <c r="Y221" s="1205"/>
      <c r="Z221" s="1205"/>
      <c r="AA221" s="1205"/>
      <c r="AB221" s="1205"/>
      <c r="AC221" s="1205"/>
      <c r="AD221" s="1205"/>
      <c r="AE221" s="1205"/>
      <c r="AF221" s="1205"/>
      <c r="AG221" s="1205"/>
      <c r="AH221" s="1205"/>
      <c r="AI221" s="1205"/>
      <c r="AJ221" s="1205"/>
      <c r="AK221" s="1205"/>
      <c r="AL221" s="1205"/>
      <c r="AM221" s="1205"/>
      <c r="AN221" s="1205"/>
      <c r="AO221" s="1205"/>
      <c r="AP221" s="1205"/>
      <c r="AQ221" s="1205"/>
      <c r="AR221" s="1205"/>
      <c r="AS221" s="1205"/>
      <c r="AT221" s="1205"/>
      <c r="AU221" s="1205"/>
      <c r="AV221" s="1205"/>
      <c r="AW221" s="1205">
        <f t="shared" ref="AW221:BP221" si="329">$C221*AW653</f>
        <v>0</v>
      </c>
      <c r="AX221" s="1205">
        <f t="shared" si="329"/>
        <v>0</v>
      </c>
      <c r="AY221" s="1205">
        <f t="shared" si="329"/>
        <v>0</v>
      </c>
      <c r="AZ221" s="1205">
        <f t="shared" si="329"/>
        <v>0</v>
      </c>
      <c r="BA221" s="1205">
        <f t="shared" si="329"/>
        <v>0</v>
      </c>
      <c r="BB221" s="1205">
        <f t="shared" si="329"/>
        <v>0</v>
      </c>
      <c r="BC221" s="1205">
        <f t="shared" si="329"/>
        <v>0</v>
      </c>
      <c r="BD221" s="1205">
        <f t="shared" si="329"/>
        <v>0</v>
      </c>
      <c r="BE221" s="1205">
        <f t="shared" si="329"/>
        <v>0</v>
      </c>
      <c r="BF221" s="1205">
        <f t="shared" si="329"/>
        <v>0</v>
      </c>
      <c r="BG221" s="1205">
        <f t="shared" si="329"/>
        <v>0</v>
      </c>
      <c r="BH221" s="1205">
        <f t="shared" si="329"/>
        <v>0</v>
      </c>
      <c r="BI221" s="1205">
        <f t="shared" si="329"/>
        <v>0</v>
      </c>
      <c r="BJ221" s="1205">
        <f t="shared" si="329"/>
        <v>0</v>
      </c>
      <c r="BK221" s="1205">
        <f t="shared" si="329"/>
        <v>0</v>
      </c>
      <c r="BL221" s="1205">
        <f t="shared" si="329"/>
        <v>0</v>
      </c>
      <c r="BM221" s="1205">
        <f t="shared" si="329"/>
        <v>0</v>
      </c>
      <c r="BN221" s="1205">
        <f t="shared" si="329"/>
        <v>0</v>
      </c>
      <c r="BO221" s="1205">
        <f t="shared" si="329"/>
        <v>0</v>
      </c>
      <c r="BP221" s="1205">
        <f t="shared" si="329"/>
        <v>0</v>
      </c>
      <c r="BQ221" s="1205">
        <f t="shared" si="311"/>
        <v>0</v>
      </c>
    </row>
    <row r="222" spans="1:69" s="1212" customFormat="1" ht="12.75" x14ac:dyDescent="0.2">
      <c r="A222" s="1209"/>
      <c r="B222" s="1235" t="s">
        <v>909</v>
      </c>
      <c r="C222" s="1163">
        <f>SUM(C202:C221)</f>
        <v>0</v>
      </c>
      <c r="D222" s="1210"/>
      <c r="E222" s="1210"/>
      <c r="F222" s="1211"/>
      <c r="G222" s="1210"/>
      <c r="H222" s="1210"/>
      <c r="I222" s="1210"/>
      <c r="J222" s="1210"/>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0"/>
      <c r="AK222" s="1210"/>
      <c r="AL222" s="1210"/>
      <c r="AM222" s="1210"/>
      <c r="AN222" s="1210"/>
      <c r="AO222" s="1210"/>
      <c r="AP222" s="1210"/>
      <c r="AQ222" s="1210"/>
      <c r="AR222" s="1210"/>
      <c r="AS222" s="1210"/>
      <c r="AT222" s="1210"/>
      <c r="AU222" s="1210"/>
      <c r="AV222" s="1210"/>
      <c r="AW222" s="1210">
        <f>SUM(AW202:AW221)</f>
        <v>0</v>
      </c>
      <c r="AX222" s="1210">
        <f>SUM(AX202:AX221)</f>
        <v>0</v>
      </c>
      <c r="AY222" s="1210">
        <f t="shared" ref="AY222:BQ222" si="330">SUM(AY202:AY221)</f>
        <v>0</v>
      </c>
      <c r="AZ222" s="1210">
        <f t="shared" si="330"/>
        <v>0</v>
      </c>
      <c r="BA222" s="1210">
        <f t="shared" si="330"/>
        <v>0</v>
      </c>
      <c r="BB222" s="1210">
        <f t="shared" si="330"/>
        <v>0</v>
      </c>
      <c r="BC222" s="1210">
        <f t="shared" si="330"/>
        <v>0</v>
      </c>
      <c r="BD222" s="1210">
        <f t="shared" si="330"/>
        <v>0</v>
      </c>
      <c r="BE222" s="1210">
        <f t="shared" si="330"/>
        <v>0</v>
      </c>
      <c r="BF222" s="1210">
        <f t="shared" si="330"/>
        <v>0</v>
      </c>
      <c r="BG222" s="1210">
        <f t="shared" si="330"/>
        <v>0</v>
      </c>
      <c r="BH222" s="1210">
        <f t="shared" si="330"/>
        <v>0</v>
      </c>
      <c r="BI222" s="1210">
        <f t="shared" si="330"/>
        <v>0</v>
      </c>
      <c r="BJ222" s="1210">
        <f t="shared" si="330"/>
        <v>0</v>
      </c>
      <c r="BK222" s="1210">
        <f t="shared" si="330"/>
        <v>0</v>
      </c>
      <c r="BL222" s="1210">
        <f t="shared" si="330"/>
        <v>0</v>
      </c>
      <c r="BM222" s="1210">
        <f t="shared" si="330"/>
        <v>0</v>
      </c>
      <c r="BN222" s="1210">
        <f t="shared" si="330"/>
        <v>0</v>
      </c>
      <c r="BO222" s="1210">
        <f t="shared" si="330"/>
        <v>0</v>
      </c>
      <c r="BP222" s="1210">
        <f t="shared" si="330"/>
        <v>0</v>
      </c>
      <c r="BQ222" s="1210">
        <f t="shared" si="330"/>
        <v>0</v>
      </c>
    </row>
    <row r="223" spans="1:69" s="1206" customFormat="1" ht="12.75" x14ac:dyDescent="0.2">
      <c r="B223" s="408"/>
      <c r="C223" s="1215"/>
      <c r="D223" s="1205"/>
      <c r="E223" s="1205"/>
      <c r="F223" s="1205"/>
      <c r="AV223" s="1216"/>
      <c r="BQ223" s="1216"/>
    </row>
    <row r="224" spans="1:69" s="1217" customFormat="1" ht="13.5" thickBot="1" x14ac:dyDescent="0.25">
      <c r="B224" s="1218" t="s">
        <v>844</v>
      </c>
      <c r="C224" s="1219">
        <f t="shared" ref="C224:AH224" si="331">C200+C222</f>
        <v>0</v>
      </c>
      <c r="D224" s="1219">
        <f t="shared" si="331"/>
        <v>0</v>
      </c>
      <c r="E224" s="1219">
        <f t="shared" si="331"/>
        <v>0</v>
      </c>
      <c r="F224" s="1219">
        <f t="shared" si="331"/>
        <v>0</v>
      </c>
      <c r="G224" s="1219">
        <f t="shared" si="331"/>
        <v>0</v>
      </c>
      <c r="H224" s="1219">
        <f t="shared" si="331"/>
        <v>0</v>
      </c>
      <c r="I224" s="1219">
        <f t="shared" si="331"/>
        <v>0</v>
      </c>
      <c r="J224" s="1219">
        <f t="shared" si="331"/>
        <v>0</v>
      </c>
      <c r="K224" s="1219">
        <f t="shared" si="331"/>
        <v>0</v>
      </c>
      <c r="L224" s="1219">
        <f t="shared" si="331"/>
        <v>0</v>
      </c>
      <c r="M224" s="1219">
        <f t="shared" si="331"/>
        <v>0</v>
      </c>
      <c r="N224" s="1219">
        <f t="shared" si="331"/>
        <v>0</v>
      </c>
      <c r="O224" s="1219">
        <f t="shared" si="331"/>
        <v>0</v>
      </c>
      <c r="P224" s="1219">
        <f t="shared" si="331"/>
        <v>0</v>
      </c>
      <c r="Q224" s="1219">
        <f t="shared" si="331"/>
        <v>0</v>
      </c>
      <c r="R224" s="1219">
        <f t="shared" si="331"/>
        <v>0</v>
      </c>
      <c r="S224" s="1219">
        <f t="shared" si="331"/>
        <v>0</v>
      </c>
      <c r="T224" s="1219">
        <f t="shared" si="331"/>
        <v>0</v>
      </c>
      <c r="U224" s="1219">
        <f t="shared" si="331"/>
        <v>0</v>
      </c>
      <c r="V224" s="1219">
        <f t="shared" si="331"/>
        <v>0</v>
      </c>
      <c r="W224" s="1219">
        <f t="shared" si="331"/>
        <v>0</v>
      </c>
      <c r="X224" s="1219">
        <f t="shared" si="331"/>
        <v>0</v>
      </c>
      <c r="Y224" s="1219">
        <f t="shared" si="331"/>
        <v>0</v>
      </c>
      <c r="Z224" s="1219">
        <f t="shared" si="331"/>
        <v>0</v>
      </c>
      <c r="AA224" s="1219">
        <f t="shared" si="331"/>
        <v>0</v>
      </c>
      <c r="AB224" s="1219">
        <f t="shared" si="331"/>
        <v>0</v>
      </c>
      <c r="AC224" s="1219">
        <f t="shared" si="331"/>
        <v>0</v>
      </c>
      <c r="AD224" s="1219">
        <f t="shared" si="331"/>
        <v>0</v>
      </c>
      <c r="AE224" s="1219">
        <f t="shared" si="331"/>
        <v>0</v>
      </c>
      <c r="AF224" s="1219">
        <f t="shared" si="331"/>
        <v>0</v>
      </c>
      <c r="AG224" s="1219">
        <f t="shared" si="331"/>
        <v>0</v>
      </c>
      <c r="AH224" s="1219">
        <f t="shared" si="331"/>
        <v>0</v>
      </c>
      <c r="AI224" s="1219">
        <f t="shared" ref="AI224:BQ224" si="332">AI200+AI222</f>
        <v>0</v>
      </c>
      <c r="AJ224" s="1219">
        <f t="shared" si="332"/>
        <v>0</v>
      </c>
      <c r="AK224" s="1219">
        <f t="shared" si="332"/>
        <v>0</v>
      </c>
      <c r="AL224" s="1219">
        <f t="shared" si="332"/>
        <v>0</v>
      </c>
      <c r="AM224" s="1219">
        <f t="shared" si="332"/>
        <v>0</v>
      </c>
      <c r="AN224" s="1219">
        <f t="shared" si="332"/>
        <v>0</v>
      </c>
      <c r="AO224" s="1219">
        <f t="shared" si="332"/>
        <v>0</v>
      </c>
      <c r="AP224" s="1219">
        <f t="shared" si="332"/>
        <v>0</v>
      </c>
      <c r="AQ224" s="1219">
        <f t="shared" si="332"/>
        <v>0</v>
      </c>
      <c r="AR224" s="1219">
        <f t="shared" si="332"/>
        <v>0</v>
      </c>
      <c r="AS224" s="1219">
        <f t="shared" si="332"/>
        <v>0</v>
      </c>
      <c r="AT224" s="1219">
        <f t="shared" si="332"/>
        <v>0</v>
      </c>
      <c r="AU224" s="1219">
        <f t="shared" si="332"/>
        <v>0</v>
      </c>
      <c r="AV224" s="1219">
        <f t="shared" si="332"/>
        <v>0</v>
      </c>
      <c r="AW224" s="1219">
        <f t="shared" si="332"/>
        <v>0</v>
      </c>
      <c r="AX224" s="1219">
        <f t="shared" si="332"/>
        <v>0</v>
      </c>
      <c r="AY224" s="1219">
        <f t="shared" si="332"/>
        <v>0</v>
      </c>
      <c r="AZ224" s="1219">
        <f t="shared" si="332"/>
        <v>0</v>
      </c>
      <c r="BA224" s="1219">
        <f t="shared" si="332"/>
        <v>0</v>
      </c>
      <c r="BB224" s="1219">
        <f t="shared" si="332"/>
        <v>0</v>
      </c>
      <c r="BC224" s="1219">
        <f t="shared" si="332"/>
        <v>0</v>
      </c>
      <c r="BD224" s="1219">
        <f t="shared" si="332"/>
        <v>0</v>
      </c>
      <c r="BE224" s="1219">
        <f t="shared" si="332"/>
        <v>0</v>
      </c>
      <c r="BF224" s="1219">
        <f t="shared" si="332"/>
        <v>0</v>
      </c>
      <c r="BG224" s="1219">
        <f t="shared" si="332"/>
        <v>0</v>
      </c>
      <c r="BH224" s="1219">
        <f t="shared" si="332"/>
        <v>0</v>
      </c>
      <c r="BI224" s="1219">
        <f t="shared" si="332"/>
        <v>0</v>
      </c>
      <c r="BJ224" s="1219">
        <f t="shared" si="332"/>
        <v>0</v>
      </c>
      <c r="BK224" s="1219">
        <f t="shared" si="332"/>
        <v>0</v>
      </c>
      <c r="BL224" s="1219">
        <f t="shared" si="332"/>
        <v>0</v>
      </c>
      <c r="BM224" s="1219">
        <f t="shared" si="332"/>
        <v>0</v>
      </c>
      <c r="BN224" s="1219">
        <f t="shared" si="332"/>
        <v>0</v>
      </c>
      <c r="BO224" s="1219">
        <f t="shared" si="332"/>
        <v>0</v>
      </c>
      <c r="BP224" s="1219">
        <f t="shared" si="332"/>
        <v>0</v>
      </c>
      <c r="BQ224" s="1219">
        <f t="shared" si="332"/>
        <v>0</v>
      </c>
    </row>
    <row r="225" spans="1:69" s="1206" customFormat="1" ht="13.5" thickTop="1" x14ac:dyDescent="0.2">
      <c r="A225" s="1228"/>
      <c r="B225" s="408"/>
      <c r="C225" s="1229"/>
      <c r="D225" s="1205"/>
      <c r="E225" s="1205"/>
      <c r="F225" s="1205"/>
      <c r="AV225" s="1216"/>
      <c r="BQ225" s="1216"/>
    </row>
    <row r="226" spans="1:69" s="1206" customFormat="1" ht="15.75" x14ac:dyDescent="0.2">
      <c r="A226" s="1487" t="s">
        <v>1133</v>
      </c>
      <c r="B226" s="652"/>
      <c r="C226" s="1230"/>
      <c r="AV226" s="1216"/>
    </row>
    <row r="227" spans="1:69" s="1143" customFormat="1" ht="25.5" x14ac:dyDescent="0.2">
      <c r="C227" s="1144"/>
      <c r="D227" s="1145"/>
      <c r="E227" s="1146"/>
      <c r="F227" s="1147"/>
      <c r="G227" s="1148" t="s">
        <v>1130</v>
      </c>
      <c r="H227" s="1148"/>
      <c r="I227" s="1148"/>
      <c r="J227" s="1148"/>
      <c r="K227" s="1148"/>
      <c r="L227" s="1148"/>
      <c r="M227" s="1148"/>
      <c r="N227" s="1148"/>
      <c r="O227" s="1148"/>
      <c r="P227" s="1148"/>
      <c r="Q227" s="1148"/>
      <c r="R227" s="1148"/>
      <c r="S227" s="1148"/>
      <c r="T227" s="1148"/>
      <c r="U227" s="1148"/>
      <c r="V227" s="1148"/>
      <c r="W227" s="1148"/>
      <c r="X227" s="1148"/>
      <c r="Y227" s="1148"/>
      <c r="Z227" s="1148"/>
      <c r="AA227" s="1149"/>
      <c r="AB227" s="1148" t="s">
        <v>1131</v>
      </c>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9"/>
      <c r="AW227" s="1150" t="s">
        <v>1132</v>
      </c>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9"/>
    </row>
    <row r="228" spans="1:69" s="1227" customFormat="1" ht="12.75" x14ac:dyDescent="0.2">
      <c r="A228" s="1151"/>
      <c r="B228" s="1151"/>
      <c r="C228" s="1220"/>
      <c r="D228" s="1221"/>
      <c r="E228" s="1222"/>
      <c r="F228" s="1223"/>
      <c r="G228" s="1224">
        <v>1</v>
      </c>
      <c r="H228" s="1224">
        <v>2</v>
      </c>
      <c r="I228" s="1224">
        <v>3</v>
      </c>
      <c r="J228" s="1224">
        <v>4</v>
      </c>
      <c r="K228" s="1224">
        <v>5</v>
      </c>
      <c r="L228" s="1224">
        <v>6</v>
      </c>
      <c r="M228" s="1224">
        <v>7</v>
      </c>
      <c r="N228" s="1224">
        <v>8</v>
      </c>
      <c r="O228" s="1224">
        <v>9</v>
      </c>
      <c r="P228" s="1224">
        <v>10</v>
      </c>
      <c r="Q228" s="1224">
        <v>11</v>
      </c>
      <c r="R228" s="1224">
        <v>12</v>
      </c>
      <c r="S228" s="1224">
        <v>13</v>
      </c>
      <c r="T228" s="1224">
        <v>14</v>
      </c>
      <c r="U228" s="1224">
        <v>15</v>
      </c>
      <c r="V228" s="1224">
        <v>16</v>
      </c>
      <c r="W228" s="1224">
        <v>17</v>
      </c>
      <c r="X228" s="1224">
        <v>18</v>
      </c>
      <c r="Y228" s="1224">
        <v>19</v>
      </c>
      <c r="Z228" s="1224">
        <v>20</v>
      </c>
      <c r="AA228" s="1225" t="s">
        <v>707</v>
      </c>
      <c r="AB228" s="1224">
        <v>1</v>
      </c>
      <c r="AC228" s="1224">
        <v>2</v>
      </c>
      <c r="AD228" s="1224">
        <v>3</v>
      </c>
      <c r="AE228" s="1224">
        <v>4</v>
      </c>
      <c r="AF228" s="1224">
        <v>5</v>
      </c>
      <c r="AG228" s="1224">
        <v>6</v>
      </c>
      <c r="AH228" s="1224">
        <v>7</v>
      </c>
      <c r="AI228" s="1224">
        <v>8</v>
      </c>
      <c r="AJ228" s="1224">
        <v>9</v>
      </c>
      <c r="AK228" s="1224">
        <v>10</v>
      </c>
      <c r="AL228" s="1224">
        <v>11</v>
      </c>
      <c r="AM228" s="1224">
        <v>12</v>
      </c>
      <c r="AN228" s="1224">
        <v>13</v>
      </c>
      <c r="AO228" s="1224">
        <v>14</v>
      </c>
      <c r="AP228" s="1224">
        <v>15</v>
      </c>
      <c r="AQ228" s="1224">
        <v>16</v>
      </c>
      <c r="AR228" s="1224">
        <v>17</v>
      </c>
      <c r="AS228" s="1224">
        <v>18</v>
      </c>
      <c r="AT228" s="1224">
        <v>19</v>
      </c>
      <c r="AU228" s="1224">
        <v>20</v>
      </c>
      <c r="AV228" s="1225" t="s">
        <v>707</v>
      </c>
      <c r="AW228" s="1226">
        <v>1</v>
      </c>
      <c r="AX228" s="1224">
        <v>2</v>
      </c>
      <c r="AY228" s="1224">
        <v>3</v>
      </c>
      <c r="AZ228" s="1224">
        <v>4</v>
      </c>
      <c r="BA228" s="1224">
        <v>5</v>
      </c>
      <c r="BB228" s="1224">
        <v>6</v>
      </c>
      <c r="BC228" s="1224">
        <v>7</v>
      </c>
      <c r="BD228" s="1224">
        <v>8</v>
      </c>
      <c r="BE228" s="1224">
        <v>9</v>
      </c>
      <c r="BF228" s="1224">
        <v>10</v>
      </c>
      <c r="BG228" s="1224">
        <v>11</v>
      </c>
      <c r="BH228" s="1224">
        <v>12</v>
      </c>
      <c r="BI228" s="1224">
        <v>13</v>
      </c>
      <c r="BJ228" s="1224">
        <v>14</v>
      </c>
      <c r="BK228" s="1224">
        <v>15</v>
      </c>
      <c r="BL228" s="1224">
        <v>16</v>
      </c>
      <c r="BM228" s="1224">
        <v>17</v>
      </c>
      <c r="BN228" s="1224">
        <v>18</v>
      </c>
      <c r="BO228" s="1224">
        <v>19</v>
      </c>
      <c r="BP228" s="1224">
        <v>20</v>
      </c>
      <c r="BQ228" s="1225" t="s">
        <v>707</v>
      </c>
    </row>
    <row r="229" spans="1:69" s="397" customFormat="1" ht="38.25" x14ac:dyDescent="0.2">
      <c r="A229" s="347" t="s">
        <v>1180</v>
      </c>
      <c r="B229" s="347" t="s">
        <v>637</v>
      </c>
      <c r="C229" s="1159" t="s">
        <v>783</v>
      </c>
      <c r="D229" s="1160" t="s">
        <v>308</v>
      </c>
      <c r="E229" s="1161" t="s">
        <v>309</v>
      </c>
      <c r="F229" s="1162" t="s">
        <v>763</v>
      </c>
      <c r="G229" s="784" t="str">
        <f>IF('I2 LDC class'!$D$20="",'I2 LDC class'!$C$20,'I2 LDC class'!$D$20)</f>
        <v>Residential</v>
      </c>
      <c r="H229" s="784" t="str">
        <f>IF('I2 LDC class'!$D$21="",'I2 LDC class'!$C$21,'I2 LDC class'!$D$21)</f>
        <v>GS &lt;50</v>
      </c>
      <c r="I229" s="784" t="str">
        <f>IF('I2 LDC class'!$D$22="",'I2 LDC class'!$C$22,'I2 LDC class'!$D$22)</f>
        <v>GS&gt;50-Regular</v>
      </c>
      <c r="J229" s="784" t="str">
        <f>IF('I2 LDC class'!$D$23="",'I2 LDC class'!$C$23,'I2 LDC class'!$D$23)</f>
        <v>GS&gt; 50-TOU</v>
      </c>
      <c r="K229" s="784" t="str">
        <f>IF('I2 LDC class'!$D$24="",'I2 LDC class'!$C$24,'I2 LDC class'!$D$24)</f>
        <v>GS &gt;50-Intermediate</v>
      </c>
      <c r="L229" s="784" t="str">
        <f>IF('I2 LDC class'!$D$25="",'I2 LDC class'!$C$25,'I2 LDC class'!$D$25)</f>
        <v>Large Use &gt;5MW</v>
      </c>
      <c r="M229" s="784" t="str">
        <f>IF('I2 LDC class'!$D$26="",'I2 LDC class'!$C$26,'I2 LDC class'!$D$26)</f>
        <v>Street Light</v>
      </c>
      <c r="N229" s="784" t="str">
        <f>IF('I2 LDC class'!$D$27="",'I2 LDC class'!$C$27,'I2 LDC class'!$D$27)</f>
        <v>Sentinel</v>
      </c>
      <c r="O229" s="784" t="str">
        <f>IF('I2 LDC class'!$D$28="",'I2 LDC class'!$C$28,'I2 LDC class'!$D$28)</f>
        <v>Unmetered Scattered Load</v>
      </c>
      <c r="P229" s="784" t="str">
        <f>IF('I2 LDC class'!$D$29="",'I2 LDC class'!$C$29,'I2 LDC class'!$D$29)</f>
        <v>Embedded Distributor</v>
      </c>
      <c r="Q229" s="784" t="str">
        <f>IF('I2 LDC class'!$D$30="",'I2 LDC class'!$C$30,'I2 LDC class'!$D$30)</f>
        <v>Back-up/Standby Power</v>
      </c>
      <c r="R229" s="784" t="str">
        <f>IF('I2 LDC class'!$D$31="",'I2 LDC class'!$C$31,'I2 LDC class'!$D$31)</f>
        <v>Rate Class 1</v>
      </c>
      <c r="S229" s="784" t="str">
        <f>IF('I2 LDC class'!$D$32="",'I2 LDC class'!$C$32,'I2 LDC class'!$D$32)</f>
        <v>Rate class 2</v>
      </c>
      <c r="T229" s="784" t="str">
        <f>IF('I2 LDC class'!$D$33="",'I2 LDC class'!$C$33,'I2 LDC class'!$D$33)</f>
        <v>Rate class 3</v>
      </c>
      <c r="U229" s="784" t="str">
        <f>IF('I2 LDC class'!$D$34="",'I2 LDC class'!$C$34,'I2 LDC class'!$D$34)</f>
        <v>Rate class 4</v>
      </c>
      <c r="V229" s="784" t="str">
        <f>IF('I2 LDC class'!$D$35="",'I2 LDC class'!$C$35,'I2 LDC class'!$D$35)</f>
        <v>Rate class 5</v>
      </c>
      <c r="W229" s="784" t="str">
        <f>IF('I2 LDC class'!$D$36="",'I2 LDC class'!$C$36,'I2 LDC class'!$D$36)</f>
        <v>Rate class 6</v>
      </c>
      <c r="X229" s="784" t="str">
        <f>IF('I2 LDC class'!$D$37="",'I2 LDC class'!$C$37,'I2 LDC class'!$D$37)</f>
        <v>Rate class 7</v>
      </c>
      <c r="Y229" s="784" t="str">
        <f>IF('I2 LDC class'!$D$38="",'I2 LDC class'!$C$38,'I2 LDC class'!$D$38)</f>
        <v>Rate class 8</v>
      </c>
      <c r="Z229" s="784" t="str">
        <f>IF('I2 LDC class'!$D$39="",'I2 LDC class'!$C$39,'I2 LDC class'!$D$39)</f>
        <v>Rate class 9</v>
      </c>
      <c r="AA229" s="1164" t="s">
        <v>707</v>
      </c>
      <c r="AB229" s="784" t="str">
        <f>IF('I2 LDC class'!$D$20="",'I2 LDC class'!$C$20,'I2 LDC class'!$D$20)</f>
        <v>Residential</v>
      </c>
      <c r="AC229" s="784" t="str">
        <f>IF('I2 LDC class'!$D$21="",'I2 LDC class'!$C$21,'I2 LDC class'!$D$21)</f>
        <v>GS &lt;50</v>
      </c>
      <c r="AD229" s="784" t="str">
        <f>IF('I2 LDC class'!$D$22="",'I2 LDC class'!$C$22,'I2 LDC class'!$D$22)</f>
        <v>GS&gt;50-Regular</v>
      </c>
      <c r="AE229" s="784" t="str">
        <f>IF('I2 LDC class'!$D$23="",'I2 LDC class'!$C$23,'I2 LDC class'!$D$23)</f>
        <v>GS&gt; 50-TOU</v>
      </c>
      <c r="AF229" s="784" t="str">
        <f>IF('I2 LDC class'!$D$24="",'I2 LDC class'!$C$24,'I2 LDC class'!$D$24)</f>
        <v>GS &gt;50-Intermediate</v>
      </c>
      <c r="AG229" s="784" t="str">
        <f>IF('I2 LDC class'!$D$25="",'I2 LDC class'!$C$25,'I2 LDC class'!$D$25)</f>
        <v>Large Use &gt;5MW</v>
      </c>
      <c r="AH229" s="784" t="str">
        <f>IF('I2 LDC class'!$D$26="",'I2 LDC class'!$C$26,'I2 LDC class'!$D$26)</f>
        <v>Street Light</v>
      </c>
      <c r="AI229" s="784" t="str">
        <f>IF('I2 LDC class'!$D$27="",'I2 LDC class'!$C$27,'I2 LDC class'!$D$27)</f>
        <v>Sentinel</v>
      </c>
      <c r="AJ229" s="784" t="str">
        <f>IF('I2 LDC class'!$D$28="",'I2 LDC class'!$C$28,'I2 LDC class'!$D$28)</f>
        <v>Unmetered Scattered Load</v>
      </c>
      <c r="AK229" s="784" t="str">
        <f>IF('I2 LDC class'!$D$29="",'I2 LDC class'!$C$29,'I2 LDC class'!$D$29)</f>
        <v>Embedded Distributor</v>
      </c>
      <c r="AL229" s="784" t="str">
        <f>IF('I2 LDC class'!$D$30="",'I2 LDC class'!$C$30,'I2 LDC class'!$D$30)</f>
        <v>Back-up/Standby Power</v>
      </c>
      <c r="AM229" s="784" t="str">
        <f>IF('I2 LDC class'!$D$31="",'I2 LDC class'!$C$31,'I2 LDC class'!$D$31)</f>
        <v>Rate Class 1</v>
      </c>
      <c r="AN229" s="784" t="str">
        <f>IF('I2 LDC class'!$D$32="",'I2 LDC class'!$C$32,'I2 LDC class'!$D$32)</f>
        <v>Rate class 2</v>
      </c>
      <c r="AO229" s="784" t="str">
        <f>IF('I2 LDC class'!$D$33="",'I2 LDC class'!$C$33,'I2 LDC class'!$D$33)</f>
        <v>Rate class 3</v>
      </c>
      <c r="AP229" s="784" t="str">
        <f>IF('I2 LDC class'!$D$34="",'I2 LDC class'!$C$34,'I2 LDC class'!$D$34)</f>
        <v>Rate class 4</v>
      </c>
      <c r="AQ229" s="784" t="str">
        <f>IF('I2 LDC class'!$D$35="",'I2 LDC class'!$C$35,'I2 LDC class'!$D$35)</f>
        <v>Rate class 5</v>
      </c>
      <c r="AR229" s="784" t="str">
        <f>IF('I2 LDC class'!$D$36="",'I2 LDC class'!$C$36,'I2 LDC class'!$D$36)</f>
        <v>Rate class 6</v>
      </c>
      <c r="AS229" s="784" t="str">
        <f>IF('I2 LDC class'!$D$37="",'I2 LDC class'!$C$37,'I2 LDC class'!$D$37)</f>
        <v>Rate class 7</v>
      </c>
      <c r="AT229" s="784" t="str">
        <f>IF('I2 LDC class'!$D$38="",'I2 LDC class'!$C$38,'I2 LDC class'!$D$38)</f>
        <v>Rate class 8</v>
      </c>
      <c r="AU229" s="784" t="str">
        <f>IF('I2 LDC class'!$D$39="",'I2 LDC class'!$C$39,'I2 LDC class'!$D$39)</f>
        <v>Rate class 9</v>
      </c>
      <c r="AV229" s="1164" t="s">
        <v>707</v>
      </c>
      <c r="AW229" s="784" t="str">
        <f>IF('I2 LDC class'!$D$20="",'I2 LDC class'!$C$20,'I2 LDC class'!$D$20)</f>
        <v>Residential</v>
      </c>
      <c r="AX229" s="784" t="str">
        <f>IF('I2 LDC class'!$D$21="",'I2 LDC class'!$C$21,'I2 LDC class'!$D$21)</f>
        <v>GS &lt;50</v>
      </c>
      <c r="AY229" s="784" t="str">
        <f>IF('I2 LDC class'!$D$22="",'I2 LDC class'!$C$22,'I2 LDC class'!$D$22)</f>
        <v>GS&gt;50-Regular</v>
      </c>
      <c r="AZ229" s="784" t="str">
        <f>IF('I2 LDC class'!$D$23="",'I2 LDC class'!$C$23,'I2 LDC class'!$D$23)</f>
        <v>GS&gt; 50-TOU</v>
      </c>
      <c r="BA229" s="784" t="str">
        <f>IF('I2 LDC class'!$D$24="",'I2 LDC class'!$C$24,'I2 LDC class'!$D$24)</f>
        <v>GS &gt;50-Intermediate</v>
      </c>
      <c r="BB229" s="784" t="str">
        <f>IF('I2 LDC class'!$D$25="",'I2 LDC class'!$C$25,'I2 LDC class'!$D$25)</f>
        <v>Large Use &gt;5MW</v>
      </c>
      <c r="BC229" s="784" t="str">
        <f>IF('I2 LDC class'!$D$26="",'I2 LDC class'!$C$26,'I2 LDC class'!$D$26)</f>
        <v>Street Light</v>
      </c>
      <c r="BD229" s="784" t="str">
        <f>IF('I2 LDC class'!$D$27="",'I2 LDC class'!$C$27,'I2 LDC class'!$D$27)</f>
        <v>Sentinel</v>
      </c>
      <c r="BE229" s="784" t="str">
        <f>IF('I2 LDC class'!$D$28="",'I2 LDC class'!$C$28,'I2 LDC class'!$D$28)</f>
        <v>Unmetered Scattered Load</v>
      </c>
      <c r="BF229" s="784" t="str">
        <f>IF('I2 LDC class'!$D$29="",'I2 LDC class'!$C$29,'I2 LDC class'!$D$29)</f>
        <v>Embedded Distributor</v>
      </c>
      <c r="BG229" s="784" t="str">
        <f>IF('I2 LDC class'!$D$30="",'I2 LDC class'!$C$30,'I2 LDC class'!$D$30)</f>
        <v>Back-up/Standby Power</v>
      </c>
      <c r="BH229" s="784" t="str">
        <f>IF('I2 LDC class'!$D$31="",'I2 LDC class'!$C$31,'I2 LDC class'!$D$31)</f>
        <v>Rate Class 1</v>
      </c>
      <c r="BI229" s="784" t="str">
        <f>IF('I2 LDC class'!$D$32="",'I2 LDC class'!$C$32,'I2 LDC class'!$D$32)</f>
        <v>Rate class 2</v>
      </c>
      <c r="BJ229" s="784" t="str">
        <f>IF('I2 LDC class'!$D$33="",'I2 LDC class'!$C$33,'I2 LDC class'!$D$33)</f>
        <v>Rate class 3</v>
      </c>
      <c r="BK229" s="784" t="str">
        <f>IF('I2 LDC class'!$D$34="",'I2 LDC class'!$C$34,'I2 LDC class'!$D$34)</f>
        <v>Rate class 4</v>
      </c>
      <c r="BL229" s="784" t="str">
        <f>IF('I2 LDC class'!$D$35="",'I2 LDC class'!$C$35,'I2 LDC class'!$D$35)</f>
        <v>Rate class 5</v>
      </c>
      <c r="BM229" s="784" t="str">
        <f>IF('I2 LDC class'!$D$36="",'I2 LDC class'!$C$36,'I2 LDC class'!$D$36)</f>
        <v>Rate class 6</v>
      </c>
      <c r="BN229" s="784" t="str">
        <f>IF('I2 LDC class'!$D$37="",'I2 LDC class'!$C$37,'I2 LDC class'!$D$37)</f>
        <v>Rate class 7</v>
      </c>
      <c r="BO229" s="784" t="str">
        <f>IF('I2 LDC class'!$D$38="",'I2 LDC class'!$C$38,'I2 LDC class'!$D$38)</f>
        <v>Rate class 8</v>
      </c>
      <c r="BP229" s="784" t="str">
        <f>IF('I2 LDC class'!$D$39="",'I2 LDC class'!$C$39,'I2 LDC class'!$D$39)</f>
        <v>Rate class 9</v>
      </c>
      <c r="BQ229" s="1164" t="s">
        <v>707</v>
      </c>
    </row>
    <row r="230" spans="1:69" s="1206" customFormat="1" ht="12.75" x14ac:dyDescent="0.2">
      <c r="A230" s="198">
        <v>1565</v>
      </c>
      <c r="B230" s="198" t="s">
        <v>649</v>
      </c>
      <c r="C230" s="1204">
        <f>'I4 BO ASSETS'!J17</f>
        <v>0</v>
      </c>
      <c r="D230" s="1205">
        <f t="shared" ref="D230:E249" si="333">$C230*D592</f>
        <v>0</v>
      </c>
      <c r="E230" s="1205">
        <f t="shared" si="333"/>
        <v>0</v>
      </c>
      <c r="F230" s="1205">
        <f>D230+E230</f>
        <v>0</v>
      </c>
      <c r="G230" s="1205">
        <f t="shared" ref="G230:Z230" si="334">$D230*G592</f>
        <v>0</v>
      </c>
      <c r="H230" s="1205">
        <f t="shared" si="334"/>
        <v>0</v>
      </c>
      <c r="I230" s="1205">
        <f t="shared" si="334"/>
        <v>0</v>
      </c>
      <c r="J230" s="1205">
        <f t="shared" si="334"/>
        <v>0</v>
      </c>
      <c r="K230" s="1205">
        <f t="shared" si="334"/>
        <v>0</v>
      </c>
      <c r="L230" s="1205">
        <f t="shared" si="334"/>
        <v>0</v>
      </c>
      <c r="M230" s="1205">
        <f t="shared" si="334"/>
        <v>0</v>
      </c>
      <c r="N230" s="1205">
        <f t="shared" si="334"/>
        <v>0</v>
      </c>
      <c r="O230" s="1205">
        <f t="shared" si="334"/>
        <v>0</v>
      </c>
      <c r="P230" s="1205">
        <f t="shared" si="334"/>
        <v>0</v>
      </c>
      <c r="Q230" s="1205">
        <f t="shared" si="334"/>
        <v>0</v>
      </c>
      <c r="R230" s="1205">
        <f t="shared" si="334"/>
        <v>0</v>
      </c>
      <c r="S230" s="1205">
        <f t="shared" si="334"/>
        <v>0</v>
      </c>
      <c r="T230" s="1205">
        <f t="shared" si="334"/>
        <v>0</v>
      </c>
      <c r="U230" s="1205">
        <f t="shared" si="334"/>
        <v>0</v>
      </c>
      <c r="V230" s="1205">
        <f t="shared" si="334"/>
        <v>0</v>
      </c>
      <c r="W230" s="1205">
        <f t="shared" si="334"/>
        <v>0</v>
      </c>
      <c r="X230" s="1205">
        <f t="shared" si="334"/>
        <v>0</v>
      </c>
      <c r="Y230" s="1205">
        <f t="shared" si="334"/>
        <v>0</v>
      </c>
      <c r="Z230" s="1205">
        <f t="shared" si="334"/>
        <v>0</v>
      </c>
      <c r="AA230" s="1205">
        <f>SUM(G230:Z230)</f>
        <v>0</v>
      </c>
      <c r="AB230" s="1205">
        <f t="shared" ref="AB230:AU230" si="335">$E230*AB592</f>
        <v>0</v>
      </c>
      <c r="AC230" s="1205">
        <f t="shared" si="335"/>
        <v>0</v>
      </c>
      <c r="AD230" s="1205">
        <f t="shared" si="335"/>
        <v>0</v>
      </c>
      <c r="AE230" s="1205">
        <f t="shared" si="335"/>
        <v>0</v>
      </c>
      <c r="AF230" s="1205">
        <f t="shared" si="335"/>
        <v>0</v>
      </c>
      <c r="AG230" s="1205">
        <f t="shared" si="335"/>
        <v>0</v>
      </c>
      <c r="AH230" s="1205">
        <f t="shared" si="335"/>
        <v>0</v>
      </c>
      <c r="AI230" s="1205">
        <f t="shared" si="335"/>
        <v>0</v>
      </c>
      <c r="AJ230" s="1205">
        <f t="shared" si="335"/>
        <v>0</v>
      </c>
      <c r="AK230" s="1205">
        <f t="shared" si="335"/>
        <v>0</v>
      </c>
      <c r="AL230" s="1205">
        <f t="shared" si="335"/>
        <v>0</v>
      </c>
      <c r="AM230" s="1205">
        <f t="shared" si="335"/>
        <v>0</v>
      </c>
      <c r="AN230" s="1205">
        <f t="shared" si="335"/>
        <v>0</v>
      </c>
      <c r="AO230" s="1205">
        <f t="shared" si="335"/>
        <v>0</v>
      </c>
      <c r="AP230" s="1205">
        <f t="shared" si="335"/>
        <v>0</v>
      </c>
      <c r="AQ230" s="1205">
        <f t="shared" si="335"/>
        <v>0</v>
      </c>
      <c r="AR230" s="1205">
        <f t="shared" si="335"/>
        <v>0</v>
      </c>
      <c r="AS230" s="1205">
        <f t="shared" si="335"/>
        <v>0</v>
      </c>
      <c r="AT230" s="1205">
        <f t="shared" si="335"/>
        <v>0</v>
      </c>
      <c r="AU230" s="1205">
        <f t="shared" si="335"/>
        <v>0</v>
      </c>
      <c r="AV230" s="1205">
        <f>SUM(AB230:AU230)</f>
        <v>0</v>
      </c>
      <c r="AW230" s="1205"/>
      <c r="AX230" s="1205"/>
      <c r="AY230" s="1205"/>
      <c r="AZ230" s="1205"/>
      <c r="BA230" s="1205"/>
      <c r="BB230" s="1205"/>
      <c r="BC230" s="1205"/>
      <c r="BD230" s="1205"/>
      <c r="BE230" s="1205"/>
      <c r="BF230" s="1205"/>
      <c r="BG230" s="1205"/>
      <c r="BH230" s="1205"/>
      <c r="BI230" s="1205"/>
      <c r="BJ230" s="1205"/>
      <c r="BK230" s="1205"/>
      <c r="BL230" s="1205"/>
      <c r="BM230" s="1205"/>
      <c r="BN230" s="1205"/>
      <c r="BO230" s="1205"/>
      <c r="BP230" s="1205"/>
      <c r="BQ230" s="1205"/>
    </row>
    <row r="231" spans="1:69" s="1206" customFormat="1" ht="12.75" x14ac:dyDescent="0.2">
      <c r="A231" s="1165">
        <v>1805</v>
      </c>
      <c r="B231" s="198" t="s">
        <v>282</v>
      </c>
      <c r="C231" s="1204">
        <f>'I4 BO ASSETS'!J18</f>
        <v>0</v>
      </c>
      <c r="D231" s="1205">
        <f t="shared" si="333"/>
        <v>0</v>
      </c>
      <c r="E231" s="1205">
        <f t="shared" si="333"/>
        <v>0</v>
      </c>
      <c r="F231" s="1205">
        <f t="shared" ref="F231:F269" si="336">D231+E231</f>
        <v>0</v>
      </c>
      <c r="G231" s="1205">
        <f t="shared" ref="G231:Z231" si="337">$D231*G593</f>
        <v>0</v>
      </c>
      <c r="H231" s="1205">
        <f t="shared" si="337"/>
        <v>0</v>
      </c>
      <c r="I231" s="1205">
        <f t="shared" si="337"/>
        <v>0</v>
      </c>
      <c r="J231" s="1205">
        <f t="shared" si="337"/>
        <v>0</v>
      </c>
      <c r="K231" s="1205">
        <f t="shared" si="337"/>
        <v>0</v>
      </c>
      <c r="L231" s="1205">
        <f t="shared" si="337"/>
        <v>0</v>
      </c>
      <c r="M231" s="1205">
        <f t="shared" si="337"/>
        <v>0</v>
      </c>
      <c r="N231" s="1205">
        <f t="shared" si="337"/>
        <v>0</v>
      </c>
      <c r="O231" s="1205">
        <f t="shared" si="337"/>
        <v>0</v>
      </c>
      <c r="P231" s="1205">
        <f t="shared" si="337"/>
        <v>0</v>
      </c>
      <c r="Q231" s="1205">
        <f t="shared" si="337"/>
        <v>0</v>
      </c>
      <c r="R231" s="1205">
        <f t="shared" si="337"/>
        <v>0</v>
      </c>
      <c r="S231" s="1205">
        <f t="shared" si="337"/>
        <v>0</v>
      </c>
      <c r="T231" s="1205">
        <f t="shared" si="337"/>
        <v>0</v>
      </c>
      <c r="U231" s="1205">
        <f t="shared" si="337"/>
        <v>0</v>
      </c>
      <c r="V231" s="1205">
        <f t="shared" si="337"/>
        <v>0</v>
      </c>
      <c r="W231" s="1205">
        <f t="shared" si="337"/>
        <v>0</v>
      </c>
      <c r="X231" s="1205">
        <f t="shared" si="337"/>
        <v>0</v>
      </c>
      <c r="Y231" s="1205">
        <f t="shared" si="337"/>
        <v>0</v>
      </c>
      <c r="Z231" s="1205">
        <f t="shared" si="337"/>
        <v>0</v>
      </c>
      <c r="AA231" s="1205">
        <f t="shared" ref="AA231:AA269" si="338">SUM(G231:Z231)</f>
        <v>0</v>
      </c>
      <c r="AB231" s="1205">
        <f t="shared" ref="AB231:AU231" si="339">$E231*AB593</f>
        <v>0</v>
      </c>
      <c r="AC231" s="1205">
        <f t="shared" si="339"/>
        <v>0</v>
      </c>
      <c r="AD231" s="1205">
        <f t="shared" si="339"/>
        <v>0</v>
      </c>
      <c r="AE231" s="1205">
        <f t="shared" si="339"/>
        <v>0</v>
      </c>
      <c r="AF231" s="1205">
        <f t="shared" si="339"/>
        <v>0</v>
      </c>
      <c r="AG231" s="1205">
        <f t="shared" si="339"/>
        <v>0</v>
      </c>
      <c r="AH231" s="1205">
        <f t="shared" si="339"/>
        <v>0</v>
      </c>
      <c r="AI231" s="1205">
        <f t="shared" si="339"/>
        <v>0</v>
      </c>
      <c r="AJ231" s="1205">
        <f t="shared" si="339"/>
        <v>0</v>
      </c>
      <c r="AK231" s="1205">
        <f t="shared" si="339"/>
        <v>0</v>
      </c>
      <c r="AL231" s="1205">
        <f t="shared" si="339"/>
        <v>0</v>
      </c>
      <c r="AM231" s="1205">
        <f t="shared" si="339"/>
        <v>0</v>
      </c>
      <c r="AN231" s="1205">
        <f t="shared" si="339"/>
        <v>0</v>
      </c>
      <c r="AO231" s="1205">
        <f t="shared" si="339"/>
        <v>0</v>
      </c>
      <c r="AP231" s="1205">
        <f t="shared" si="339"/>
        <v>0</v>
      </c>
      <c r="AQ231" s="1205">
        <f t="shared" si="339"/>
        <v>0</v>
      </c>
      <c r="AR231" s="1205">
        <f t="shared" si="339"/>
        <v>0</v>
      </c>
      <c r="AS231" s="1205">
        <f t="shared" si="339"/>
        <v>0</v>
      </c>
      <c r="AT231" s="1205">
        <f t="shared" si="339"/>
        <v>0</v>
      </c>
      <c r="AU231" s="1205">
        <f t="shared" si="339"/>
        <v>0</v>
      </c>
      <c r="AV231" s="1205">
        <f t="shared" ref="AV231:AV269" si="340">SUM(AB231:AU231)</f>
        <v>0</v>
      </c>
      <c r="AW231" s="1205"/>
      <c r="AX231" s="1205"/>
      <c r="AY231" s="1205"/>
      <c r="AZ231" s="1205"/>
      <c r="BA231" s="1205"/>
      <c r="BB231" s="1205"/>
      <c r="BC231" s="1205"/>
      <c r="BD231" s="1205"/>
      <c r="BE231" s="1205"/>
      <c r="BF231" s="1205"/>
      <c r="BG231" s="1205"/>
      <c r="BH231" s="1205"/>
      <c r="BI231" s="1205"/>
      <c r="BJ231" s="1205"/>
      <c r="BK231" s="1205"/>
      <c r="BL231" s="1205"/>
      <c r="BM231" s="1205"/>
      <c r="BN231" s="1205"/>
      <c r="BO231" s="1205"/>
      <c r="BP231" s="1205"/>
      <c r="BQ231" s="1205"/>
    </row>
    <row r="232" spans="1:69" s="1206" customFormat="1" ht="12.75" x14ac:dyDescent="0.2">
      <c r="A232" s="1165" t="s">
        <v>815</v>
      </c>
      <c r="B232" s="198" t="s">
        <v>340</v>
      </c>
      <c r="C232" s="1204">
        <f>'I4 BO ASSETS'!J19</f>
        <v>0</v>
      </c>
      <c r="D232" s="1205">
        <f t="shared" si="333"/>
        <v>0</v>
      </c>
      <c r="E232" s="1205">
        <f t="shared" si="333"/>
        <v>0</v>
      </c>
      <c r="F232" s="1205">
        <f t="shared" si="336"/>
        <v>0</v>
      </c>
      <c r="G232" s="1205">
        <f t="shared" ref="G232:Z232" si="341">$D232*G594</f>
        <v>0</v>
      </c>
      <c r="H232" s="1205">
        <f t="shared" si="341"/>
        <v>0</v>
      </c>
      <c r="I232" s="1205">
        <f t="shared" si="341"/>
        <v>0</v>
      </c>
      <c r="J232" s="1205">
        <f t="shared" si="341"/>
        <v>0</v>
      </c>
      <c r="K232" s="1205">
        <f t="shared" si="341"/>
        <v>0</v>
      </c>
      <c r="L232" s="1205">
        <f t="shared" si="341"/>
        <v>0</v>
      </c>
      <c r="M232" s="1205">
        <f t="shared" si="341"/>
        <v>0</v>
      </c>
      <c r="N232" s="1205">
        <f t="shared" si="341"/>
        <v>0</v>
      </c>
      <c r="O232" s="1205">
        <f t="shared" si="341"/>
        <v>0</v>
      </c>
      <c r="P232" s="1205">
        <f t="shared" si="341"/>
        <v>0</v>
      </c>
      <c r="Q232" s="1205">
        <f t="shared" si="341"/>
        <v>0</v>
      </c>
      <c r="R232" s="1205">
        <f t="shared" si="341"/>
        <v>0</v>
      </c>
      <c r="S232" s="1205">
        <f t="shared" si="341"/>
        <v>0</v>
      </c>
      <c r="T232" s="1205">
        <f t="shared" si="341"/>
        <v>0</v>
      </c>
      <c r="U232" s="1205">
        <f t="shared" si="341"/>
        <v>0</v>
      </c>
      <c r="V232" s="1205">
        <f t="shared" si="341"/>
        <v>0</v>
      </c>
      <c r="W232" s="1205">
        <f t="shared" si="341"/>
        <v>0</v>
      </c>
      <c r="X232" s="1205">
        <f t="shared" si="341"/>
        <v>0</v>
      </c>
      <c r="Y232" s="1205">
        <f t="shared" si="341"/>
        <v>0</v>
      </c>
      <c r="Z232" s="1205">
        <f t="shared" si="341"/>
        <v>0</v>
      </c>
      <c r="AA232" s="1205">
        <f t="shared" si="338"/>
        <v>0</v>
      </c>
      <c r="AB232" s="1205">
        <f t="shared" ref="AB232:AU232" si="342">$E232*AB594</f>
        <v>0</v>
      </c>
      <c r="AC232" s="1205">
        <f t="shared" si="342"/>
        <v>0</v>
      </c>
      <c r="AD232" s="1205">
        <f t="shared" si="342"/>
        <v>0</v>
      </c>
      <c r="AE232" s="1205">
        <f t="shared" si="342"/>
        <v>0</v>
      </c>
      <c r="AF232" s="1205">
        <f t="shared" si="342"/>
        <v>0</v>
      </c>
      <c r="AG232" s="1205">
        <f t="shared" si="342"/>
        <v>0</v>
      </c>
      <c r="AH232" s="1205">
        <f t="shared" si="342"/>
        <v>0</v>
      </c>
      <c r="AI232" s="1205">
        <f t="shared" si="342"/>
        <v>0</v>
      </c>
      <c r="AJ232" s="1205">
        <f t="shared" si="342"/>
        <v>0</v>
      </c>
      <c r="AK232" s="1205">
        <f t="shared" si="342"/>
        <v>0</v>
      </c>
      <c r="AL232" s="1205">
        <f t="shared" si="342"/>
        <v>0</v>
      </c>
      <c r="AM232" s="1205">
        <f t="shared" si="342"/>
        <v>0</v>
      </c>
      <c r="AN232" s="1205">
        <f t="shared" si="342"/>
        <v>0</v>
      </c>
      <c r="AO232" s="1205">
        <f t="shared" si="342"/>
        <v>0</v>
      </c>
      <c r="AP232" s="1205">
        <f t="shared" si="342"/>
        <v>0</v>
      </c>
      <c r="AQ232" s="1205">
        <f t="shared" si="342"/>
        <v>0</v>
      </c>
      <c r="AR232" s="1205">
        <f t="shared" si="342"/>
        <v>0</v>
      </c>
      <c r="AS232" s="1205">
        <f t="shared" si="342"/>
        <v>0</v>
      </c>
      <c r="AT232" s="1205">
        <f t="shared" si="342"/>
        <v>0</v>
      </c>
      <c r="AU232" s="1205">
        <f t="shared" si="342"/>
        <v>0</v>
      </c>
      <c r="AV232" s="1205">
        <f t="shared" si="340"/>
        <v>0</v>
      </c>
      <c r="AW232" s="1205"/>
      <c r="AX232" s="1205"/>
      <c r="AY232" s="1205"/>
      <c r="AZ232" s="1205"/>
      <c r="BA232" s="1205"/>
      <c r="BB232" s="1205"/>
      <c r="BC232" s="1205"/>
      <c r="BD232" s="1205"/>
      <c r="BE232" s="1205"/>
      <c r="BF232" s="1205"/>
      <c r="BG232" s="1205"/>
      <c r="BH232" s="1205"/>
      <c r="BI232" s="1205"/>
      <c r="BJ232" s="1205"/>
      <c r="BK232" s="1205"/>
      <c r="BL232" s="1205"/>
      <c r="BM232" s="1205"/>
      <c r="BN232" s="1205"/>
      <c r="BO232" s="1205"/>
      <c r="BP232" s="1205"/>
      <c r="BQ232" s="1205"/>
    </row>
    <row r="233" spans="1:69" s="1206" customFormat="1" ht="12.75" x14ac:dyDescent="0.2">
      <c r="A233" s="1165" t="s">
        <v>816</v>
      </c>
      <c r="B233" s="198" t="s">
        <v>342</v>
      </c>
      <c r="C233" s="1204">
        <f>'I4 BO ASSETS'!J20</f>
        <v>0</v>
      </c>
      <c r="D233" s="1205">
        <f t="shared" si="333"/>
        <v>0</v>
      </c>
      <c r="E233" s="1205">
        <f t="shared" si="333"/>
        <v>0</v>
      </c>
      <c r="F233" s="1205">
        <f t="shared" si="336"/>
        <v>0</v>
      </c>
      <c r="G233" s="1205">
        <f t="shared" ref="G233:Z233" si="343">$D233*G595</f>
        <v>0</v>
      </c>
      <c r="H233" s="1205">
        <f t="shared" si="343"/>
        <v>0</v>
      </c>
      <c r="I233" s="1205">
        <f t="shared" si="343"/>
        <v>0</v>
      </c>
      <c r="J233" s="1205">
        <f t="shared" si="343"/>
        <v>0</v>
      </c>
      <c r="K233" s="1205">
        <f t="shared" si="343"/>
        <v>0</v>
      </c>
      <c r="L233" s="1205">
        <f t="shared" si="343"/>
        <v>0</v>
      </c>
      <c r="M233" s="1205">
        <f t="shared" si="343"/>
        <v>0</v>
      </c>
      <c r="N233" s="1205">
        <f t="shared" si="343"/>
        <v>0</v>
      </c>
      <c r="O233" s="1205">
        <f t="shared" si="343"/>
        <v>0</v>
      </c>
      <c r="P233" s="1205">
        <f t="shared" si="343"/>
        <v>0</v>
      </c>
      <c r="Q233" s="1205">
        <f t="shared" si="343"/>
        <v>0</v>
      </c>
      <c r="R233" s="1205">
        <f t="shared" si="343"/>
        <v>0</v>
      </c>
      <c r="S233" s="1205">
        <f t="shared" si="343"/>
        <v>0</v>
      </c>
      <c r="T233" s="1205">
        <f t="shared" si="343"/>
        <v>0</v>
      </c>
      <c r="U233" s="1205">
        <f t="shared" si="343"/>
        <v>0</v>
      </c>
      <c r="V233" s="1205">
        <f t="shared" si="343"/>
        <v>0</v>
      </c>
      <c r="W233" s="1205">
        <f t="shared" si="343"/>
        <v>0</v>
      </c>
      <c r="X233" s="1205">
        <f t="shared" si="343"/>
        <v>0</v>
      </c>
      <c r="Y233" s="1205">
        <f t="shared" si="343"/>
        <v>0</v>
      </c>
      <c r="Z233" s="1205">
        <f t="shared" si="343"/>
        <v>0</v>
      </c>
      <c r="AA233" s="1205">
        <f t="shared" si="338"/>
        <v>0</v>
      </c>
      <c r="AB233" s="1205">
        <f t="shared" ref="AB233:AU233" si="344">$E233*AB595</f>
        <v>0</v>
      </c>
      <c r="AC233" s="1205">
        <f t="shared" si="344"/>
        <v>0</v>
      </c>
      <c r="AD233" s="1205">
        <f t="shared" si="344"/>
        <v>0</v>
      </c>
      <c r="AE233" s="1205">
        <f t="shared" si="344"/>
        <v>0</v>
      </c>
      <c r="AF233" s="1205">
        <f t="shared" si="344"/>
        <v>0</v>
      </c>
      <c r="AG233" s="1205">
        <f t="shared" si="344"/>
        <v>0</v>
      </c>
      <c r="AH233" s="1205">
        <f t="shared" si="344"/>
        <v>0</v>
      </c>
      <c r="AI233" s="1205">
        <f t="shared" si="344"/>
        <v>0</v>
      </c>
      <c r="AJ233" s="1205">
        <f t="shared" si="344"/>
        <v>0</v>
      </c>
      <c r="AK233" s="1205">
        <f t="shared" si="344"/>
        <v>0</v>
      </c>
      <c r="AL233" s="1205">
        <f t="shared" si="344"/>
        <v>0</v>
      </c>
      <c r="AM233" s="1205">
        <f t="shared" si="344"/>
        <v>0</v>
      </c>
      <c r="AN233" s="1205">
        <f t="shared" si="344"/>
        <v>0</v>
      </c>
      <c r="AO233" s="1205">
        <f t="shared" si="344"/>
        <v>0</v>
      </c>
      <c r="AP233" s="1205">
        <f t="shared" si="344"/>
        <v>0</v>
      </c>
      <c r="AQ233" s="1205">
        <f t="shared" si="344"/>
        <v>0</v>
      </c>
      <c r="AR233" s="1205">
        <f t="shared" si="344"/>
        <v>0</v>
      </c>
      <c r="AS233" s="1205">
        <f t="shared" si="344"/>
        <v>0</v>
      </c>
      <c r="AT233" s="1205">
        <f t="shared" si="344"/>
        <v>0</v>
      </c>
      <c r="AU233" s="1205">
        <f t="shared" si="344"/>
        <v>0</v>
      </c>
      <c r="AV233" s="1205">
        <f t="shared" si="340"/>
        <v>0</v>
      </c>
      <c r="AW233" s="1205"/>
      <c r="AX233" s="1205"/>
      <c r="AY233" s="1205"/>
      <c r="AZ233" s="1205"/>
      <c r="BA233" s="1205"/>
      <c r="BB233" s="1205"/>
      <c r="BC233" s="1205"/>
      <c r="BD233" s="1205"/>
      <c r="BE233" s="1205"/>
      <c r="BF233" s="1205"/>
      <c r="BG233" s="1205"/>
      <c r="BH233" s="1205"/>
      <c r="BI233" s="1205"/>
      <c r="BJ233" s="1205"/>
      <c r="BK233" s="1205"/>
      <c r="BL233" s="1205"/>
      <c r="BM233" s="1205"/>
      <c r="BN233" s="1205"/>
      <c r="BO233" s="1205"/>
      <c r="BP233" s="1205"/>
      <c r="BQ233" s="1205"/>
    </row>
    <row r="234" spans="1:69" s="1206" customFormat="1" ht="12.75" x14ac:dyDescent="0.2">
      <c r="A234" s="1165">
        <v>1806</v>
      </c>
      <c r="B234" s="198" t="s">
        <v>283</v>
      </c>
      <c r="C234" s="1204">
        <f>'I4 BO ASSETS'!J21</f>
        <v>0</v>
      </c>
      <c r="D234" s="1205">
        <f t="shared" si="333"/>
        <v>0</v>
      </c>
      <c r="E234" s="1205">
        <f t="shared" si="333"/>
        <v>0</v>
      </c>
      <c r="F234" s="1205">
        <f t="shared" si="336"/>
        <v>0</v>
      </c>
      <c r="G234" s="1205">
        <f t="shared" ref="G234:Z234" si="345">$D234*G596</f>
        <v>0</v>
      </c>
      <c r="H234" s="1205">
        <f t="shared" si="345"/>
        <v>0</v>
      </c>
      <c r="I234" s="1205">
        <f t="shared" si="345"/>
        <v>0</v>
      </c>
      <c r="J234" s="1205">
        <f t="shared" si="345"/>
        <v>0</v>
      </c>
      <c r="K234" s="1205">
        <f t="shared" si="345"/>
        <v>0</v>
      </c>
      <c r="L234" s="1205">
        <f t="shared" si="345"/>
        <v>0</v>
      </c>
      <c r="M234" s="1205">
        <f t="shared" si="345"/>
        <v>0</v>
      </c>
      <c r="N234" s="1205">
        <f t="shared" si="345"/>
        <v>0</v>
      </c>
      <c r="O234" s="1205">
        <f t="shared" si="345"/>
        <v>0</v>
      </c>
      <c r="P234" s="1205">
        <f t="shared" si="345"/>
        <v>0</v>
      </c>
      <c r="Q234" s="1205">
        <f t="shared" si="345"/>
        <v>0</v>
      </c>
      <c r="R234" s="1205">
        <f t="shared" si="345"/>
        <v>0</v>
      </c>
      <c r="S234" s="1205">
        <f t="shared" si="345"/>
        <v>0</v>
      </c>
      <c r="T234" s="1205">
        <f t="shared" si="345"/>
        <v>0</v>
      </c>
      <c r="U234" s="1205">
        <f t="shared" si="345"/>
        <v>0</v>
      </c>
      <c r="V234" s="1205">
        <f t="shared" si="345"/>
        <v>0</v>
      </c>
      <c r="W234" s="1205">
        <f t="shared" si="345"/>
        <v>0</v>
      </c>
      <c r="X234" s="1205">
        <f t="shared" si="345"/>
        <v>0</v>
      </c>
      <c r="Y234" s="1205">
        <f t="shared" si="345"/>
        <v>0</v>
      </c>
      <c r="Z234" s="1205">
        <f t="shared" si="345"/>
        <v>0</v>
      </c>
      <c r="AA234" s="1205">
        <f t="shared" si="338"/>
        <v>0</v>
      </c>
      <c r="AB234" s="1205">
        <f t="shared" ref="AB234:AU234" si="346">$E234*AB596</f>
        <v>0</v>
      </c>
      <c r="AC234" s="1205">
        <f t="shared" si="346"/>
        <v>0</v>
      </c>
      <c r="AD234" s="1205">
        <f t="shared" si="346"/>
        <v>0</v>
      </c>
      <c r="AE234" s="1205">
        <f t="shared" si="346"/>
        <v>0</v>
      </c>
      <c r="AF234" s="1205">
        <f t="shared" si="346"/>
        <v>0</v>
      </c>
      <c r="AG234" s="1205">
        <f t="shared" si="346"/>
        <v>0</v>
      </c>
      <c r="AH234" s="1205">
        <f t="shared" si="346"/>
        <v>0</v>
      </c>
      <c r="AI234" s="1205">
        <f t="shared" si="346"/>
        <v>0</v>
      </c>
      <c r="AJ234" s="1205">
        <f t="shared" si="346"/>
        <v>0</v>
      </c>
      <c r="AK234" s="1205">
        <f t="shared" si="346"/>
        <v>0</v>
      </c>
      <c r="AL234" s="1205">
        <f t="shared" si="346"/>
        <v>0</v>
      </c>
      <c r="AM234" s="1205">
        <f t="shared" si="346"/>
        <v>0</v>
      </c>
      <c r="AN234" s="1205">
        <f t="shared" si="346"/>
        <v>0</v>
      </c>
      <c r="AO234" s="1205">
        <f t="shared" si="346"/>
        <v>0</v>
      </c>
      <c r="AP234" s="1205">
        <f t="shared" si="346"/>
        <v>0</v>
      </c>
      <c r="AQ234" s="1205">
        <f t="shared" si="346"/>
        <v>0</v>
      </c>
      <c r="AR234" s="1205">
        <f t="shared" si="346"/>
        <v>0</v>
      </c>
      <c r="AS234" s="1205">
        <f t="shared" si="346"/>
        <v>0</v>
      </c>
      <c r="AT234" s="1205">
        <f t="shared" si="346"/>
        <v>0</v>
      </c>
      <c r="AU234" s="1205">
        <f t="shared" si="346"/>
        <v>0</v>
      </c>
      <c r="AV234" s="1205">
        <f t="shared" si="340"/>
        <v>0</v>
      </c>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row>
    <row r="235" spans="1:69" s="1206" customFormat="1" ht="12.75" x14ac:dyDescent="0.2">
      <c r="A235" s="1165" t="s">
        <v>817</v>
      </c>
      <c r="B235" s="198" t="s">
        <v>341</v>
      </c>
      <c r="C235" s="1204">
        <f>'I4 BO ASSETS'!J22</f>
        <v>0</v>
      </c>
      <c r="D235" s="1205">
        <f t="shared" si="333"/>
        <v>0</v>
      </c>
      <c r="E235" s="1205">
        <f t="shared" si="333"/>
        <v>0</v>
      </c>
      <c r="F235" s="1205">
        <f t="shared" si="336"/>
        <v>0</v>
      </c>
      <c r="G235" s="1205">
        <f t="shared" ref="G235:Z235" si="347">$D235*G597</f>
        <v>0</v>
      </c>
      <c r="H235" s="1205">
        <f t="shared" si="347"/>
        <v>0</v>
      </c>
      <c r="I235" s="1205">
        <f t="shared" si="347"/>
        <v>0</v>
      </c>
      <c r="J235" s="1205">
        <f t="shared" si="347"/>
        <v>0</v>
      </c>
      <c r="K235" s="1205">
        <f t="shared" si="347"/>
        <v>0</v>
      </c>
      <c r="L235" s="1205">
        <f t="shared" si="347"/>
        <v>0</v>
      </c>
      <c r="M235" s="1205">
        <f t="shared" si="347"/>
        <v>0</v>
      </c>
      <c r="N235" s="1205">
        <f t="shared" si="347"/>
        <v>0</v>
      </c>
      <c r="O235" s="1205">
        <f t="shared" si="347"/>
        <v>0</v>
      </c>
      <c r="P235" s="1205">
        <f t="shared" si="347"/>
        <v>0</v>
      </c>
      <c r="Q235" s="1205">
        <f t="shared" si="347"/>
        <v>0</v>
      </c>
      <c r="R235" s="1205">
        <f t="shared" si="347"/>
        <v>0</v>
      </c>
      <c r="S235" s="1205">
        <f t="shared" si="347"/>
        <v>0</v>
      </c>
      <c r="T235" s="1205">
        <f t="shared" si="347"/>
        <v>0</v>
      </c>
      <c r="U235" s="1205">
        <f t="shared" si="347"/>
        <v>0</v>
      </c>
      <c r="V235" s="1205">
        <f t="shared" si="347"/>
        <v>0</v>
      </c>
      <c r="W235" s="1205">
        <f t="shared" si="347"/>
        <v>0</v>
      </c>
      <c r="X235" s="1205">
        <f t="shared" si="347"/>
        <v>0</v>
      </c>
      <c r="Y235" s="1205">
        <f t="shared" si="347"/>
        <v>0</v>
      </c>
      <c r="Z235" s="1205">
        <f t="shared" si="347"/>
        <v>0</v>
      </c>
      <c r="AA235" s="1205">
        <f t="shared" si="338"/>
        <v>0</v>
      </c>
      <c r="AB235" s="1205">
        <f t="shared" ref="AB235:AU235" si="348">$E235*AB597</f>
        <v>0</v>
      </c>
      <c r="AC235" s="1205">
        <f t="shared" si="348"/>
        <v>0</v>
      </c>
      <c r="AD235" s="1205">
        <f t="shared" si="348"/>
        <v>0</v>
      </c>
      <c r="AE235" s="1205">
        <f t="shared" si="348"/>
        <v>0</v>
      </c>
      <c r="AF235" s="1205">
        <f t="shared" si="348"/>
        <v>0</v>
      </c>
      <c r="AG235" s="1205">
        <f t="shared" si="348"/>
        <v>0</v>
      </c>
      <c r="AH235" s="1205">
        <f t="shared" si="348"/>
        <v>0</v>
      </c>
      <c r="AI235" s="1205">
        <f t="shared" si="348"/>
        <v>0</v>
      </c>
      <c r="AJ235" s="1205">
        <f t="shared" si="348"/>
        <v>0</v>
      </c>
      <c r="AK235" s="1205">
        <f t="shared" si="348"/>
        <v>0</v>
      </c>
      <c r="AL235" s="1205">
        <f t="shared" si="348"/>
        <v>0</v>
      </c>
      <c r="AM235" s="1205">
        <f t="shared" si="348"/>
        <v>0</v>
      </c>
      <c r="AN235" s="1205">
        <f t="shared" si="348"/>
        <v>0</v>
      </c>
      <c r="AO235" s="1205">
        <f t="shared" si="348"/>
        <v>0</v>
      </c>
      <c r="AP235" s="1205">
        <f t="shared" si="348"/>
        <v>0</v>
      </c>
      <c r="AQ235" s="1205">
        <f t="shared" si="348"/>
        <v>0</v>
      </c>
      <c r="AR235" s="1205">
        <f t="shared" si="348"/>
        <v>0</v>
      </c>
      <c r="AS235" s="1205">
        <f t="shared" si="348"/>
        <v>0</v>
      </c>
      <c r="AT235" s="1205">
        <f t="shared" si="348"/>
        <v>0</v>
      </c>
      <c r="AU235" s="1205">
        <f t="shared" si="348"/>
        <v>0</v>
      </c>
      <c r="AV235" s="1205">
        <f t="shared" si="340"/>
        <v>0</v>
      </c>
      <c r="AW235" s="1205"/>
      <c r="AX235" s="1205"/>
      <c r="AY235" s="1205"/>
      <c r="AZ235" s="1205"/>
      <c r="BA235" s="1205"/>
      <c r="BB235" s="1205"/>
      <c r="BC235" s="1205"/>
      <c r="BD235" s="1205"/>
      <c r="BE235" s="1205"/>
      <c r="BF235" s="1205"/>
      <c r="BG235" s="1205"/>
      <c r="BH235" s="1205"/>
      <c r="BI235" s="1205"/>
      <c r="BJ235" s="1205"/>
      <c r="BK235" s="1205"/>
      <c r="BL235" s="1205"/>
      <c r="BM235" s="1205"/>
      <c r="BN235" s="1205"/>
      <c r="BO235" s="1205"/>
      <c r="BP235" s="1205"/>
      <c r="BQ235" s="1205"/>
    </row>
    <row r="236" spans="1:69" s="1206" customFormat="1" ht="12.75" x14ac:dyDescent="0.2">
      <c r="A236" s="1165" t="s">
        <v>818</v>
      </c>
      <c r="B236" s="198" t="s">
        <v>343</v>
      </c>
      <c r="C236" s="1204">
        <f>'I4 BO ASSETS'!J23</f>
        <v>0</v>
      </c>
      <c r="D236" s="1205">
        <f t="shared" si="333"/>
        <v>0</v>
      </c>
      <c r="E236" s="1205">
        <f t="shared" si="333"/>
        <v>0</v>
      </c>
      <c r="F236" s="1205">
        <f t="shared" si="336"/>
        <v>0</v>
      </c>
      <c r="G236" s="1205">
        <f t="shared" ref="G236:Z236" si="349">$D236*G598</f>
        <v>0</v>
      </c>
      <c r="H236" s="1205">
        <f t="shared" si="349"/>
        <v>0</v>
      </c>
      <c r="I236" s="1205">
        <f t="shared" si="349"/>
        <v>0</v>
      </c>
      <c r="J236" s="1205">
        <f t="shared" si="349"/>
        <v>0</v>
      </c>
      <c r="K236" s="1205">
        <f t="shared" si="349"/>
        <v>0</v>
      </c>
      <c r="L236" s="1205">
        <f t="shared" si="349"/>
        <v>0</v>
      </c>
      <c r="M236" s="1205">
        <f t="shared" si="349"/>
        <v>0</v>
      </c>
      <c r="N236" s="1205">
        <f t="shared" si="349"/>
        <v>0</v>
      </c>
      <c r="O236" s="1205">
        <f t="shared" si="349"/>
        <v>0</v>
      </c>
      <c r="P236" s="1205">
        <f t="shared" si="349"/>
        <v>0</v>
      </c>
      <c r="Q236" s="1205">
        <f t="shared" si="349"/>
        <v>0</v>
      </c>
      <c r="R236" s="1205">
        <f t="shared" si="349"/>
        <v>0</v>
      </c>
      <c r="S236" s="1205">
        <f t="shared" si="349"/>
        <v>0</v>
      </c>
      <c r="T236" s="1205">
        <f t="shared" si="349"/>
        <v>0</v>
      </c>
      <c r="U236" s="1205">
        <f t="shared" si="349"/>
        <v>0</v>
      </c>
      <c r="V236" s="1205">
        <f t="shared" si="349"/>
        <v>0</v>
      </c>
      <c r="W236" s="1205">
        <f t="shared" si="349"/>
        <v>0</v>
      </c>
      <c r="X236" s="1205">
        <f t="shared" si="349"/>
        <v>0</v>
      </c>
      <c r="Y236" s="1205">
        <f t="shared" si="349"/>
        <v>0</v>
      </c>
      <c r="Z236" s="1205">
        <f t="shared" si="349"/>
        <v>0</v>
      </c>
      <c r="AA236" s="1205">
        <f t="shared" si="338"/>
        <v>0</v>
      </c>
      <c r="AB236" s="1205">
        <f t="shared" ref="AB236:AU236" si="350">$E236*AB598</f>
        <v>0</v>
      </c>
      <c r="AC236" s="1205">
        <f t="shared" si="350"/>
        <v>0</v>
      </c>
      <c r="AD236" s="1205">
        <f t="shared" si="350"/>
        <v>0</v>
      </c>
      <c r="AE236" s="1205">
        <f t="shared" si="350"/>
        <v>0</v>
      </c>
      <c r="AF236" s="1205">
        <f t="shared" si="350"/>
        <v>0</v>
      </c>
      <c r="AG236" s="1205">
        <f t="shared" si="350"/>
        <v>0</v>
      </c>
      <c r="AH236" s="1205">
        <f t="shared" si="350"/>
        <v>0</v>
      </c>
      <c r="AI236" s="1205">
        <f t="shared" si="350"/>
        <v>0</v>
      </c>
      <c r="AJ236" s="1205">
        <f t="shared" si="350"/>
        <v>0</v>
      </c>
      <c r="AK236" s="1205">
        <f t="shared" si="350"/>
        <v>0</v>
      </c>
      <c r="AL236" s="1205">
        <f t="shared" si="350"/>
        <v>0</v>
      </c>
      <c r="AM236" s="1205">
        <f t="shared" si="350"/>
        <v>0</v>
      </c>
      <c r="AN236" s="1205">
        <f t="shared" si="350"/>
        <v>0</v>
      </c>
      <c r="AO236" s="1205">
        <f t="shared" si="350"/>
        <v>0</v>
      </c>
      <c r="AP236" s="1205">
        <f t="shared" si="350"/>
        <v>0</v>
      </c>
      <c r="AQ236" s="1205">
        <f t="shared" si="350"/>
        <v>0</v>
      </c>
      <c r="AR236" s="1205">
        <f t="shared" si="350"/>
        <v>0</v>
      </c>
      <c r="AS236" s="1205">
        <f t="shared" si="350"/>
        <v>0</v>
      </c>
      <c r="AT236" s="1205">
        <f t="shared" si="350"/>
        <v>0</v>
      </c>
      <c r="AU236" s="1205">
        <f t="shared" si="350"/>
        <v>0</v>
      </c>
      <c r="AV236" s="1205">
        <f t="shared" si="340"/>
        <v>0</v>
      </c>
      <c r="AW236" s="1205"/>
      <c r="AX236" s="1205"/>
      <c r="AY236" s="1205"/>
      <c r="AZ236" s="1205"/>
      <c r="BA236" s="1205"/>
      <c r="BB236" s="1205"/>
      <c r="BC236" s="1205"/>
      <c r="BD236" s="1205"/>
      <c r="BE236" s="1205"/>
      <c r="BF236" s="1205"/>
      <c r="BG236" s="1205"/>
      <c r="BH236" s="1205"/>
      <c r="BI236" s="1205"/>
      <c r="BJ236" s="1205"/>
      <c r="BK236" s="1205"/>
      <c r="BL236" s="1205"/>
      <c r="BM236" s="1205"/>
      <c r="BN236" s="1205"/>
      <c r="BO236" s="1205"/>
      <c r="BP236" s="1205"/>
      <c r="BQ236" s="1205"/>
    </row>
    <row r="237" spans="1:69" s="1206" customFormat="1" ht="12.75" x14ac:dyDescent="0.2">
      <c r="A237" s="1165">
        <v>1808</v>
      </c>
      <c r="B237" s="198" t="s">
        <v>284</v>
      </c>
      <c r="C237" s="1204">
        <f>'I4 BO ASSETS'!J24</f>
        <v>0</v>
      </c>
      <c r="D237" s="1205">
        <f t="shared" si="333"/>
        <v>0</v>
      </c>
      <c r="E237" s="1205">
        <f t="shared" si="333"/>
        <v>0</v>
      </c>
      <c r="F237" s="1205">
        <f t="shared" si="336"/>
        <v>0</v>
      </c>
      <c r="G237" s="1205">
        <f t="shared" ref="G237:Z237" si="351">$D237*G599</f>
        <v>0</v>
      </c>
      <c r="H237" s="1205">
        <f t="shared" si="351"/>
        <v>0</v>
      </c>
      <c r="I237" s="1205">
        <f t="shared" si="351"/>
        <v>0</v>
      </c>
      <c r="J237" s="1205">
        <f t="shared" si="351"/>
        <v>0</v>
      </c>
      <c r="K237" s="1205">
        <f t="shared" si="351"/>
        <v>0</v>
      </c>
      <c r="L237" s="1205">
        <f t="shared" si="351"/>
        <v>0</v>
      </c>
      <c r="M237" s="1205">
        <f t="shared" si="351"/>
        <v>0</v>
      </c>
      <c r="N237" s="1205">
        <f t="shared" si="351"/>
        <v>0</v>
      </c>
      <c r="O237" s="1205">
        <f t="shared" si="351"/>
        <v>0</v>
      </c>
      <c r="P237" s="1205">
        <f t="shared" si="351"/>
        <v>0</v>
      </c>
      <c r="Q237" s="1205">
        <f t="shared" si="351"/>
        <v>0</v>
      </c>
      <c r="R237" s="1205">
        <f t="shared" si="351"/>
        <v>0</v>
      </c>
      <c r="S237" s="1205">
        <f t="shared" si="351"/>
        <v>0</v>
      </c>
      <c r="T237" s="1205">
        <f t="shared" si="351"/>
        <v>0</v>
      </c>
      <c r="U237" s="1205">
        <f t="shared" si="351"/>
        <v>0</v>
      </c>
      <c r="V237" s="1205">
        <f t="shared" si="351"/>
        <v>0</v>
      </c>
      <c r="W237" s="1205">
        <f t="shared" si="351"/>
        <v>0</v>
      </c>
      <c r="X237" s="1205">
        <f t="shared" si="351"/>
        <v>0</v>
      </c>
      <c r="Y237" s="1205">
        <f t="shared" si="351"/>
        <v>0</v>
      </c>
      <c r="Z237" s="1205">
        <f t="shared" si="351"/>
        <v>0</v>
      </c>
      <c r="AA237" s="1205">
        <f t="shared" si="338"/>
        <v>0</v>
      </c>
      <c r="AB237" s="1205">
        <f t="shared" ref="AB237:AU237" si="352">$E237*AB599</f>
        <v>0</v>
      </c>
      <c r="AC237" s="1205">
        <f t="shared" si="352"/>
        <v>0</v>
      </c>
      <c r="AD237" s="1205">
        <f t="shared" si="352"/>
        <v>0</v>
      </c>
      <c r="AE237" s="1205">
        <f t="shared" si="352"/>
        <v>0</v>
      </c>
      <c r="AF237" s="1205">
        <f t="shared" si="352"/>
        <v>0</v>
      </c>
      <c r="AG237" s="1205">
        <f t="shared" si="352"/>
        <v>0</v>
      </c>
      <c r="AH237" s="1205">
        <f t="shared" si="352"/>
        <v>0</v>
      </c>
      <c r="AI237" s="1205">
        <f t="shared" si="352"/>
        <v>0</v>
      </c>
      <c r="AJ237" s="1205">
        <f t="shared" si="352"/>
        <v>0</v>
      </c>
      <c r="AK237" s="1205">
        <f t="shared" si="352"/>
        <v>0</v>
      </c>
      <c r="AL237" s="1205">
        <f t="shared" si="352"/>
        <v>0</v>
      </c>
      <c r="AM237" s="1205">
        <f t="shared" si="352"/>
        <v>0</v>
      </c>
      <c r="AN237" s="1205">
        <f t="shared" si="352"/>
        <v>0</v>
      </c>
      <c r="AO237" s="1205">
        <f t="shared" si="352"/>
        <v>0</v>
      </c>
      <c r="AP237" s="1205">
        <f t="shared" si="352"/>
        <v>0</v>
      </c>
      <c r="AQ237" s="1205">
        <f t="shared" si="352"/>
        <v>0</v>
      </c>
      <c r="AR237" s="1205">
        <f t="shared" si="352"/>
        <v>0</v>
      </c>
      <c r="AS237" s="1205">
        <f t="shared" si="352"/>
        <v>0</v>
      </c>
      <c r="AT237" s="1205">
        <f t="shared" si="352"/>
        <v>0</v>
      </c>
      <c r="AU237" s="1205">
        <f t="shared" si="352"/>
        <v>0</v>
      </c>
      <c r="AV237" s="1205">
        <f t="shared" si="340"/>
        <v>0</v>
      </c>
      <c r="AW237" s="1205"/>
      <c r="AX237" s="1205"/>
      <c r="AY237" s="1205"/>
      <c r="AZ237" s="1205"/>
      <c r="BA237" s="1205"/>
      <c r="BB237" s="1205"/>
      <c r="BC237" s="1205"/>
      <c r="BD237" s="1205"/>
      <c r="BE237" s="1205"/>
      <c r="BF237" s="1205"/>
      <c r="BG237" s="1205"/>
      <c r="BH237" s="1205"/>
      <c r="BI237" s="1205"/>
      <c r="BJ237" s="1205"/>
      <c r="BK237" s="1205"/>
      <c r="BL237" s="1205"/>
      <c r="BM237" s="1205"/>
      <c r="BN237" s="1205"/>
      <c r="BO237" s="1205"/>
      <c r="BP237" s="1205"/>
      <c r="BQ237" s="1205"/>
    </row>
    <row r="238" spans="1:69" s="1206" customFormat="1" ht="12.75" x14ac:dyDescent="0.2">
      <c r="A238" s="1165" t="s">
        <v>819</v>
      </c>
      <c r="B238" s="198" t="s">
        <v>344</v>
      </c>
      <c r="C238" s="1204">
        <f>'I4 BO ASSETS'!J25</f>
        <v>0</v>
      </c>
      <c r="D238" s="1205">
        <f t="shared" si="333"/>
        <v>0</v>
      </c>
      <c r="E238" s="1205">
        <f t="shared" si="333"/>
        <v>0</v>
      </c>
      <c r="F238" s="1205">
        <f t="shared" si="336"/>
        <v>0</v>
      </c>
      <c r="G238" s="1205">
        <f t="shared" ref="G238:Z238" si="353">$D238*G600</f>
        <v>0</v>
      </c>
      <c r="H238" s="1205">
        <f t="shared" si="353"/>
        <v>0</v>
      </c>
      <c r="I238" s="1205">
        <f t="shared" si="353"/>
        <v>0</v>
      </c>
      <c r="J238" s="1205">
        <f t="shared" si="353"/>
        <v>0</v>
      </c>
      <c r="K238" s="1205">
        <f t="shared" si="353"/>
        <v>0</v>
      </c>
      <c r="L238" s="1205">
        <f t="shared" si="353"/>
        <v>0</v>
      </c>
      <c r="M238" s="1205">
        <f t="shared" si="353"/>
        <v>0</v>
      </c>
      <c r="N238" s="1205">
        <f t="shared" si="353"/>
        <v>0</v>
      </c>
      <c r="O238" s="1205">
        <f t="shared" si="353"/>
        <v>0</v>
      </c>
      <c r="P238" s="1205">
        <f t="shared" si="353"/>
        <v>0</v>
      </c>
      <c r="Q238" s="1205">
        <f t="shared" si="353"/>
        <v>0</v>
      </c>
      <c r="R238" s="1205">
        <f t="shared" si="353"/>
        <v>0</v>
      </c>
      <c r="S238" s="1205">
        <f t="shared" si="353"/>
        <v>0</v>
      </c>
      <c r="T238" s="1205">
        <f t="shared" si="353"/>
        <v>0</v>
      </c>
      <c r="U238" s="1205">
        <f t="shared" si="353"/>
        <v>0</v>
      </c>
      <c r="V238" s="1205">
        <f t="shared" si="353"/>
        <v>0</v>
      </c>
      <c r="W238" s="1205">
        <f t="shared" si="353"/>
        <v>0</v>
      </c>
      <c r="X238" s="1205">
        <f t="shared" si="353"/>
        <v>0</v>
      </c>
      <c r="Y238" s="1205">
        <f t="shared" si="353"/>
        <v>0</v>
      </c>
      <c r="Z238" s="1205">
        <f t="shared" si="353"/>
        <v>0</v>
      </c>
      <c r="AA238" s="1205">
        <f t="shared" si="338"/>
        <v>0</v>
      </c>
      <c r="AB238" s="1205">
        <f t="shared" ref="AB238:AU238" si="354">$E238*AB600</f>
        <v>0</v>
      </c>
      <c r="AC238" s="1205">
        <f t="shared" si="354"/>
        <v>0</v>
      </c>
      <c r="AD238" s="1205">
        <f t="shared" si="354"/>
        <v>0</v>
      </c>
      <c r="AE238" s="1205">
        <f t="shared" si="354"/>
        <v>0</v>
      </c>
      <c r="AF238" s="1205">
        <f t="shared" si="354"/>
        <v>0</v>
      </c>
      <c r="AG238" s="1205">
        <f t="shared" si="354"/>
        <v>0</v>
      </c>
      <c r="AH238" s="1205">
        <f t="shared" si="354"/>
        <v>0</v>
      </c>
      <c r="AI238" s="1205">
        <f t="shared" si="354"/>
        <v>0</v>
      </c>
      <c r="AJ238" s="1205">
        <f t="shared" si="354"/>
        <v>0</v>
      </c>
      <c r="AK238" s="1205">
        <f t="shared" si="354"/>
        <v>0</v>
      </c>
      <c r="AL238" s="1205">
        <f t="shared" si="354"/>
        <v>0</v>
      </c>
      <c r="AM238" s="1205">
        <f t="shared" si="354"/>
        <v>0</v>
      </c>
      <c r="AN238" s="1205">
        <f t="shared" si="354"/>
        <v>0</v>
      </c>
      <c r="AO238" s="1205">
        <f t="shared" si="354"/>
        <v>0</v>
      </c>
      <c r="AP238" s="1205">
        <f t="shared" si="354"/>
        <v>0</v>
      </c>
      <c r="AQ238" s="1205">
        <f t="shared" si="354"/>
        <v>0</v>
      </c>
      <c r="AR238" s="1205">
        <f t="shared" si="354"/>
        <v>0</v>
      </c>
      <c r="AS238" s="1205">
        <f t="shared" si="354"/>
        <v>0</v>
      </c>
      <c r="AT238" s="1205">
        <f t="shared" si="354"/>
        <v>0</v>
      </c>
      <c r="AU238" s="1205">
        <f t="shared" si="354"/>
        <v>0</v>
      </c>
      <c r="AV238" s="1205">
        <f t="shared" si="340"/>
        <v>0</v>
      </c>
      <c r="AW238" s="1205"/>
      <c r="AX238" s="1205"/>
      <c r="AY238" s="1205"/>
      <c r="AZ238" s="1205"/>
      <c r="BA238" s="1205"/>
      <c r="BB238" s="1205"/>
      <c r="BC238" s="1205"/>
      <c r="BD238" s="1205"/>
      <c r="BE238" s="1205"/>
      <c r="BF238" s="1205"/>
      <c r="BG238" s="1205"/>
      <c r="BH238" s="1205"/>
      <c r="BI238" s="1205"/>
      <c r="BJ238" s="1205"/>
      <c r="BK238" s="1205"/>
      <c r="BL238" s="1205"/>
      <c r="BM238" s="1205"/>
      <c r="BN238" s="1205"/>
      <c r="BO238" s="1205"/>
      <c r="BP238" s="1205"/>
      <c r="BQ238" s="1205"/>
    </row>
    <row r="239" spans="1:69" s="1206" customFormat="1" ht="12.75" x14ac:dyDescent="0.2">
      <c r="A239" s="1165" t="s">
        <v>820</v>
      </c>
      <c r="B239" s="198" t="s">
        <v>345</v>
      </c>
      <c r="C239" s="1204">
        <f>'I4 BO ASSETS'!J26</f>
        <v>-1812961.5</v>
      </c>
      <c r="D239" s="1205">
        <f t="shared" si="333"/>
        <v>-1812961.5</v>
      </c>
      <c r="E239" s="1205">
        <f t="shared" si="333"/>
        <v>0</v>
      </c>
      <c r="F239" s="1205">
        <f t="shared" si="336"/>
        <v>-1812961.5</v>
      </c>
      <c r="G239" s="1205">
        <f t="shared" ref="G239:Z239" si="355">$D239*G601</f>
        <v>-947862.20157339505</v>
      </c>
      <c r="H239" s="1205">
        <f t="shared" si="355"/>
        <v>-271655.14695969323</v>
      </c>
      <c r="I239" s="1205">
        <f t="shared" si="355"/>
        <v>-571200.08531097404</v>
      </c>
      <c r="J239" s="1205">
        <f t="shared" si="355"/>
        <v>0</v>
      </c>
      <c r="K239" s="1205">
        <f t="shared" si="355"/>
        <v>0</v>
      </c>
      <c r="L239" s="1205">
        <f t="shared" si="355"/>
        <v>0</v>
      </c>
      <c r="M239" s="1205">
        <f t="shared" si="355"/>
        <v>-19806.04156241093</v>
      </c>
      <c r="N239" s="1205">
        <f t="shared" si="355"/>
        <v>-973.49955013287627</v>
      </c>
      <c r="O239" s="1205">
        <f t="shared" si="355"/>
        <v>-1464.5250433937501</v>
      </c>
      <c r="P239" s="1205">
        <f t="shared" si="355"/>
        <v>0</v>
      </c>
      <c r="Q239" s="1205">
        <f t="shared" si="355"/>
        <v>0</v>
      </c>
      <c r="R239" s="1205">
        <f t="shared" si="355"/>
        <v>0</v>
      </c>
      <c r="S239" s="1205">
        <f t="shared" si="355"/>
        <v>0</v>
      </c>
      <c r="T239" s="1205">
        <f t="shared" si="355"/>
        <v>0</v>
      </c>
      <c r="U239" s="1205">
        <f t="shared" si="355"/>
        <v>0</v>
      </c>
      <c r="V239" s="1205">
        <f t="shared" si="355"/>
        <v>0</v>
      </c>
      <c r="W239" s="1205">
        <f t="shared" si="355"/>
        <v>0</v>
      </c>
      <c r="X239" s="1205">
        <f t="shared" si="355"/>
        <v>0</v>
      </c>
      <c r="Y239" s="1205">
        <f t="shared" si="355"/>
        <v>0</v>
      </c>
      <c r="Z239" s="1205">
        <f t="shared" si="355"/>
        <v>0</v>
      </c>
      <c r="AA239" s="1205">
        <f t="shared" si="338"/>
        <v>-1812961.5</v>
      </c>
      <c r="AB239" s="1205">
        <f t="shared" ref="AB239:AU239" si="356">$E239*AB601</f>
        <v>0</v>
      </c>
      <c r="AC239" s="1205">
        <f t="shared" si="356"/>
        <v>0</v>
      </c>
      <c r="AD239" s="1205">
        <f t="shared" si="356"/>
        <v>0</v>
      </c>
      <c r="AE239" s="1205">
        <f t="shared" si="356"/>
        <v>0</v>
      </c>
      <c r="AF239" s="1205">
        <f t="shared" si="356"/>
        <v>0</v>
      </c>
      <c r="AG239" s="1205">
        <f t="shared" si="356"/>
        <v>0</v>
      </c>
      <c r="AH239" s="1205">
        <f t="shared" si="356"/>
        <v>0</v>
      </c>
      <c r="AI239" s="1205">
        <f t="shared" si="356"/>
        <v>0</v>
      </c>
      <c r="AJ239" s="1205">
        <f t="shared" si="356"/>
        <v>0</v>
      </c>
      <c r="AK239" s="1205">
        <f t="shared" si="356"/>
        <v>0</v>
      </c>
      <c r="AL239" s="1205">
        <f t="shared" si="356"/>
        <v>0</v>
      </c>
      <c r="AM239" s="1205">
        <f t="shared" si="356"/>
        <v>0</v>
      </c>
      <c r="AN239" s="1205">
        <f t="shared" si="356"/>
        <v>0</v>
      </c>
      <c r="AO239" s="1205">
        <f t="shared" si="356"/>
        <v>0</v>
      </c>
      <c r="AP239" s="1205">
        <f t="shared" si="356"/>
        <v>0</v>
      </c>
      <c r="AQ239" s="1205">
        <f t="shared" si="356"/>
        <v>0</v>
      </c>
      <c r="AR239" s="1205">
        <f t="shared" si="356"/>
        <v>0</v>
      </c>
      <c r="AS239" s="1205">
        <f t="shared" si="356"/>
        <v>0</v>
      </c>
      <c r="AT239" s="1205">
        <f t="shared" si="356"/>
        <v>0</v>
      </c>
      <c r="AU239" s="1205">
        <f t="shared" si="356"/>
        <v>0</v>
      </c>
      <c r="AV239" s="1205">
        <f t="shared" si="340"/>
        <v>0</v>
      </c>
      <c r="AW239" s="1205"/>
      <c r="AX239" s="1205"/>
      <c r="AY239" s="1205"/>
      <c r="AZ239" s="1205"/>
      <c r="BA239" s="1205"/>
      <c r="BB239" s="1205"/>
      <c r="BC239" s="1205"/>
      <c r="BD239" s="1205"/>
      <c r="BE239" s="1205"/>
      <c r="BF239" s="1205"/>
      <c r="BG239" s="1205"/>
      <c r="BH239" s="1205"/>
      <c r="BI239" s="1205"/>
      <c r="BJ239" s="1205"/>
      <c r="BK239" s="1205"/>
      <c r="BL239" s="1205"/>
      <c r="BM239" s="1205"/>
      <c r="BN239" s="1205"/>
      <c r="BO239" s="1205"/>
      <c r="BP239" s="1205"/>
      <c r="BQ239" s="1205"/>
    </row>
    <row r="240" spans="1:69" s="1206" customFormat="1" ht="12.75" x14ac:dyDescent="0.2">
      <c r="A240" s="1165">
        <v>1810</v>
      </c>
      <c r="B240" s="198" t="s">
        <v>285</v>
      </c>
      <c r="C240" s="1204">
        <f>'I4 BO ASSETS'!J27</f>
        <v>0</v>
      </c>
      <c r="D240" s="1205">
        <f t="shared" si="333"/>
        <v>0</v>
      </c>
      <c r="E240" s="1205">
        <f t="shared" si="333"/>
        <v>0</v>
      </c>
      <c r="F240" s="1205">
        <f t="shared" si="336"/>
        <v>0</v>
      </c>
      <c r="G240" s="1205">
        <f t="shared" ref="G240:Z240" si="357">$D240*G602</f>
        <v>0</v>
      </c>
      <c r="H240" s="1205">
        <f t="shared" si="357"/>
        <v>0</v>
      </c>
      <c r="I240" s="1205">
        <f t="shared" si="357"/>
        <v>0</v>
      </c>
      <c r="J240" s="1205">
        <f t="shared" si="357"/>
        <v>0</v>
      </c>
      <c r="K240" s="1205">
        <f t="shared" si="357"/>
        <v>0</v>
      </c>
      <c r="L240" s="1205">
        <f t="shared" si="357"/>
        <v>0</v>
      </c>
      <c r="M240" s="1205">
        <f t="shared" si="357"/>
        <v>0</v>
      </c>
      <c r="N240" s="1205">
        <f t="shared" si="357"/>
        <v>0</v>
      </c>
      <c r="O240" s="1205">
        <f t="shared" si="357"/>
        <v>0</v>
      </c>
      <c r="P240" s="1205">
        <f t="shared" si="357"/>
        <v>0</v>
      </c>
      <c r="Q240" s="1205">
        <f t="shared" si="357"/>
        <v>0</v>
      </c>
      <c r="R240" s="1205">
        <f t="shared" si="357"/>
        <v>0</v>
      </c>
      <c r="S240" s="1205">
        <f t="shared" si="357"/>
        <v>0</v>
      </c>
      <c r="T240" s="1205">
        <f t="shared" si="357"/>
        <v>0</v>
      </c>
      <c r="U240" s="1205">
        <f t="shared" si="357"/>
        <v>0</v>
      </c>
      <c r="V240" s="1205">
        <f t="shared" si="357"/>
        <v>0</v>
      </c>
      <c r="W240" s="1205">
        <f t="shared" si="357"/>
        <v>0</v>
      </c>
      <c r="X240" s="1205">
        <f t="shared" si="357"/>
        <v>0</v>
      </c>
      <c r="Y240" s="1205">
        <f t="shared" si="357"/>
        <v>0</v>
      </c>
      <c r="Z240" s="1205">
        <f t="shared" si="357"/>
        <v>0</v>
      </c>
      <c r="AA240" s="1205">
        <f t="shared" si="338"/>
        <v>0</v>
      </c>
      <c r="AB240" s="1205">
        <f t="shared" ref="AB240:AU240" si="358">$E240*AB602</f>
        <v>0</v>
      </c>
      <c r="AC240" s="1205">
        <f t="shared" si="358"/>
        <v>0</v>
      </c>
      <c r="AD240" s="1205">
        <f t="shared" si="358"/>
        <v>0</v>
      </c>
      <c r="AE240" s="1205">
        <f t="shared" si="358"/>
        <v>0</v>
      </c>
      <c r="AF240" s="1205">
        <f t="shared" si="358"/>
        <v>0</v>
      </c>
      <c r="AG240" s="1205">
        <f t="shared" si="358"/>
        <v>0</v>
      </c>
      <c r="AH240" s="1205">
        <f t="shared" si="358"/>
        <v>0</v>
      </c>
      <c r="AI240" s="1205">
        <f t="shared" si="358"/>
        <v>0</v>
      </c>
      <c r="AJ240" s="1205">
        <f t="shared" si="358"/>
        <v>0</v>
      </c>
      <c r="AK240" s="1205">
        <f t="shared" si="358"/>
        <v>0</v>
      </c>
      <c r="AL240" s="1205">
        <f t="shared" si="358"/>
        <v>0</v>
      </c>
      <c r="AM240" s="1205">
        <f t="shared" si="358"/>
        <v>0</v>
      </c>
      <c r="AN240" s="1205">
        <f t="shared" si="358"/>
        <v>0</v>
      </c>
      <c r="AO240" s="1205">
        <f t="shared" si="358"/>
        <v>0</v>
      </c>
      <c r="AP240" s="1205">
        <f t="shared" si="358"/>
        <v>0</v>
      </c>
      <c r="AQ240" s="1205">
        <f t="shared" si="358"/>
        <v>0</v>
      </c>
      <c r="AR240" s="1205">
        <f t="shared" si="358"/>
        <v>0</v>
      </c>
      <c r="AS240" s="1205">
        <f t="shared" si="358"/>
        <v>0</v>
      </c>
      <c r="AT240" s="1205">
        <f t="shared" si="358"/>
        <v>0</v>
      </c>
      <c r="AU240" s="1205">
        <f t="shared" si="358"/>
        <v>0</v>
      </c>
      <c r="AV240" s="1205">
        <f t="shared" si="340"/>
        <v>0</v>
      </c>
      <c r="AW240" s="1205"/>
      <c r="AX240" s="1205"/>
      <c r="AY240" s="1205"/>
      <c r="AZ240" s="1205"/>
      <c r="BA240" s="1205"/>
      <c r="BB240" s="1205"/>
      <c r="BC240" s="1205"/>
      <c r="BD240" s="1205"/>
      <c r="BE240" s="1205"/>
      <c r="BF240" s="1205"/>
      <c r="BG240" s="1205"/>
      <c r="BH240" s="1205"/>
      <c r="BI240" s="1205"/>
      <c r="BJ240" s="1205"/>
      <c r="BK240" s="1205"/>
      <c r="BL240" s="1205"/>
      <c r="BM240" s="1205"/>
      <c r="BN240" s="1205"/>
      <c r="BO240" s="1205"/>
      <c r="BP240" s="1205"/>
      <c r="BQ240" s="1205"/>
    </row>
    <row r="241" spans="1:69" s="1206" customFormat="1" ht="12.75" x14ac:dyDescent="0.2">
      <c r="A241" s="1165" t="s">
        <v>821</v>
      </c>
      <c r="B241" s="198" t="s">
        <v>363</v>
      </c>
      <c r="C241" s="1204">
        <f>'I4 BO ASSETS'!J28</f>
        <v>0</v>
      </c>
      <c r="D241" s="1205">
        <f t="shared" si="333"/>
        <v>0</v>
      </c>
      <c r="E241" s="1205">
        <f t="shared" si="333"/>
        <v>0</v>
      </c>
      <c r="F241" s="1205">
        <f t="shared" si="336"/>
        <v>0</v>
      </c>
      <c r="G241" s="1205">
        <f t="shared" ref="G241:Z241" si="359">$D241*G603</f>
        <v>0</v>
      </c>
      <c r="H241" s="1205">
        <f t="shared" si="359"/>
        <v>0</v>
      </c>
      <c r="I241" s="1205">
        <f t="shared" si="359"/>
        <v>0</v>
      </c>
      <c r="J241" s="1205">
        <f t="shared" si="359"/>
        <v>0</v>
      </c>
      <c r="K241" s="1205">
        <f t="shared" si="359"/>
        <v>0</v>
      </c>
      <c r="L241" s="1205">
        <f t="shared" si="359"/>
        <v>0</v>
      </c>
      <c r="M241" s="1205">
        <f t="shared" si="359"/>
        <v>0</v>
      </c>
      <c r="N241" s="1205">
        <f t="shared" si="359"/>
        <v>0</v>
      </c>
      <c r="O241" s="1205">
        <f t="shared" si="359"/>
        <v>0</v>
      </c>
      <c r="P241" s="1205">
        <f t="shared" si="359"/>
        <v>0</v>
      </c>
      <c r="Q241" s="1205">
        <f t="shared" si="359"/>
        <v>0</v>
      </c>
      <c r="R241" s="1205">
        <f t="shared" si="359"/>
        <v>0</v>
      </c>
      <c r="S241" s="1205">
        <f t="shared" si="359"/>
        <v>0</v>
      </c>
      <c r="T241" s="1205">
        <f t="shared" si="359"/>
        <v>0</v>
      </c>
      <c r="U241" s="1205">
        <f t="shared" si="359"/>
        <v>0</v>
      </c>
      <c r="V241" s="1205">
        <f t="shared" si="359"/>
        <v>0</v>
      </c>
      <c r="W241" s="1205">
        <f t="shared" si="359"/>
        <v>0</v>
      </c>
      <c r="X241" s="1205">
        <f t="shared" si="359"/>
        <v>0</v>
      </c>
      <c r="Y241" s="1205">
        <f t="shared" si="359"/>
        <v>0</v>
      </c>
      <c r="Z241" s="1205">
        <f t="shared" si="359"/>
        <v>0</v>
      </c>
      <c r="AA241" s="1205">
        <f t="shared" si="338"/>
        <v>0</v>
      </c>
      <c r="AB241" s="1205">
        <f t="shared" ref="AB241:AU241" si="360">$E241*AB603</f>
        <v>0</v>
      </c>
      <c r="AC241" s="1205">
        <f t="shared" si="360"/>
        <v>0</v>
      </c>
      <c r="AD241" s="1205">
        <f t="shared" si="360"/>
        <v>0</v>
      </c>
      <c r="AE241" s="1205">
        <f t="shared" si="360"/>
        <v>0</v>
      </c>
      <c r="AF241" s="1205">
        <f t="shared" si="360"/>
        <v>0</v>
      </c>
      <c r="AG241" s="1205">
        <f t="shared" si="360"/>
        <v>0</v>
      </c>
      <c r="AH241" s="1205">
        <f t="shared" si="360"/>
        <v>0</v>
      </c>
      <c r="AI241" s="1205">
        <f t="shared" si="360"/>
        <v>0</v>
      </c>
      <c r="AJ241" s="1205">
        <f t="shared" si="360"/>
        <v>0</v>
      </c>
      <c r="AK241" s="1205">
        <f t="shared" si="360"/>
        <v>0</v>
      </c>
      <c r="AL241" s="1205">
        <f t="shared" si="360"/>
        <v>0</v>
      </c>
      <c r="AM241" s="1205">
        <f t="shared" si="360"/>
        <v>0</v>
      </c>
      <c r="AN241" s="1205">
        <f t="shared" si="360"/>
        <v>0</v>
      </c>
      <c r="AO241" s="1205">
        <f t="shared" si="360"/>
        <v>0</v>
      </c>
      <c r="AP241" s="1205">
        <f t="shared" si="360"/>
        <v>0</v>
      </c>
      <c r="AQ241" s="1205">
        <f t="shared" si="360"/>
        <v>0</v>
      </c>
      <c r="AR241" s="1205">
        <f t="shared" si="360"/>
        <v>0</v>
      </c>
      <c r="AS241" s="1205">
        <f t="shared" si="360"/>
        <v>0</v>
      </c>
      <c r="AT241" s="1205">
        <f t="shared" si="360"/>
        <v>0</v>
      </c>
      <c r="AU241" s="1205">
        <f t="shared" si="360"/>
        <v>0</v>
      </c>
      <c r="AV241" s="1205">
        <f t="shared" si="340"/>
        <v>0</v>
      </c>
      <c r="AW241" s="1205"/>
      <c r="AX241" s="1205"/>
      <c r="AY241" s="1205"/>
      <c r="AZ241" s="1205"/>
      <c r="BA241" s="1205"/>
      <c r="BB241" s="1205"/>
      <c r="BC241" s="1205"/>
      <c r="BD241" s="1205"/>
      <c r="BE241" s="1205"/>
      <c r="BF241" s="1205"/>
      <c r="BG241" s="1205"/>
      <c r="BH241" s="1205"/>
      <c r="BI241" s="1205"/>
      <c r="BJ241" s="1205"/>
      <c r="BK241" s="1205"/>
      <c r="BL241" s="1205"/>
      <c r="BM241" s="1205"/>
      <c r="BN241" s="1205"/>
      <c r="BO241" s="1205"/>
      <c r="BP241" s="1205"/>
      <c r="BQ241" s="1205"/>
    </row>
    <row r="242" spans="1:69" s="1206" customFormat="1" ht="12.75" x14ac:dyDescent="0.2">
      <c r="A242" s="1165" t="s">
        <v>822</v>
      </c>
      <c r="B242" s="198" t="s">
        <v>364</v>
      </c>
      <c r="C242" s="1204">
        <f>'I4 BO ASSETS'!J29</f>
        <v>0</v>
      </c>
      <c r="D242" s="1205">
        <f t="shared" si="333"/>
        <v>0</v>
      </c>
      <c r="E242" s="1205">
        <f t="shared" si="333"/>
        <v>0</v>
      </c>
      <c r="F242" s="1205">
        <f t="shared" si="336"/>
        <v>0</v>
      </c>
      <c r="G242" s="1205">
        <f t="shared" ref="G242:Z242" si="361">$D242*G604</f>
        <v>0</v>
      </c>
      <c r="H242" s="1205">
        <f t="shared" si="361"/>
        <v>0</v>
      </c>
      <c r="I242" s="1205">
        <f t="shared" si="361"/>
        <v>0</v>
      </c>
      <c r="J242" s="1205">
        <f t="shared" si="361"/>
        <v>0</v>
      </c>
      <c r="K242" s="1205">
        <f t="shared" si="361"/>
        <v>0</v>
      </c>
      <c r="L242" s="1205">
        <f t="shared" si="361"/>
        <v>0</v>
      </c>
      <c r="M242" s="1205">
        <f t="shared" si="361"/>
        <v>0</v>
      </c>
      <c r="N242" s="1205">
        <f t="shared" si="361"/>
        <v>0</v>
      </c>
      <c r="O242" s="1205">
        <f t="shared" si="361"/>
        <v>0</v>
      </c>
      <c r="P242" s="1205">
        <f t="shared" si="361"/>
        <v>0</v>
      </c>
      <c r="Q242" s="1205">
        <f t="shared" si="361"/>
        <v>0</v>
      </c>
      <c r="R242" s="1205">
        <f t="shared" si="361"/>
        <v>0</v>
      </c>
      <c r="S242" s="1205">
        <f t="shared" si="361"/>
        <v>0</v>
      </c>
      <c r="T242" s="1205">
        <f t="shared" si="361"/>
        <v>0</v>
      </c>
      <c r="U242" s="1205">
        <f t="shared" si="361"/>
        <v>0</v>
      </c>
      <c r="V242" s="1205">
        <f t="shared" si="361"/>
        <v>0</v>
      </c>
      <c r="W242" s="1205">
        <f t="shared" si="361"/>
        <v>0</v>
      </c>
      <c r="X242" s="1205">
        <f t="shared" si="361"/>
        <v>0</v>
      </c>
      <c r="Y242" s="1205">
        <f t="shared" si="361"/>
        <v>0</v>
      </c>
      <c r="Z242" s="1205">
        <f t="shared" si="361"/>
        <v>0</v>
      </c>
      <c r="AA242" s="1205">
        <f t="shared" si="338"/>
        <v>0</v>
      </c>
      <c r="AB242" s="1205">
        <f t="shared" ref="AB242:AU242" si="362">$E242*AB604</f>
        <v>0</v>
      </c>
      <c r="AC242" s="1205">
        <f t="shared" si="362"/>
        <v>0</v>
      </c>
      <c r="AD242" s="1205">
        <f t="shared" si="362"/>
        <v>0</v>
      </c>
      <c r="AE242" s="1205">
        <f t="shared" si="362"/>
        <v>0</v>
      </c>
      <c r="AF242" s="1205">
        <f t="shared" si="362"/>
        <v>0</v>
      </c>
      <c r="AG242" s="1205">
        <f t="shared" si="362"/>
        <v>0</v>
      </c>
      <c r="AH242" s="1205">
        <f t="shared" si="362"/>
        <v>0</v>
      </c>
      <c r="AI242" s="1205">
        <f t="shared" si="362"/>
        <v>0</v>
      </c>
      <c r="AJ242" s="1205">
        <f t="shared" si="362"/>
        <v>0</v>
      </c>
      <c r="AK242" s="1205">
        <f t="shared" si="362"/>
        <v>0</v>
      </c>
      <c r="AL242" s="1205">
        <f t="shared" si="362"/>
        <v>0</v>
      </c>
      <c r="AM242" s="1205">
        <f t="shared" si="362"/>
        <v>0</v>
      </c>
      <c r="AN242" s="1205">
        <f t="shared" si="362"/>
        <v>0</v>
      </c>
      <c r="AO242" s="1205">
        <f t="shared" si="362"/>
        <v>0</v>
      </c>
      <c r="AP242" s="1205">
        <f t="shared" si="362"/>
        <v>0</v>
      </c>
      <c r="AQ242" s="1205">
        <f t="shared" si="362"/>
        <v>0</v>
      </c>
      <c r="AR242" s="1205">
        <f t="shared" si="362"/>
        <v>0</v>
      </c>
      <c r="AS242" s="1205">
        <f t="shared" si="362"/>
        <v>0</v>
      </c>
      <c r="AT242" s="1205">
        <f t="shared" si="362"/>
        <v>0</v>
      </c>
      <c r="AU242" s="1205">
        <f t="shared" si="362"/>
        <v>0</v>
      </c>
      <c r="AV242" s="1205">
        <f t="shared" si="340"/>
        <v>0</v>
      </c>
      <c r="AW242" s="1205"/>
      <c r="AX242" s="1205"/>
      <c r="AY242" s="1205"/>
      <c r="AZ242" s="1205"/>
      <c r="BA242" s="1205"/>
      <c r="BB242" s="1205"/>
      <c r="BC242" s="1205"/>
      <c r="BD242" s="1205"/>
      <c r="BE242" s="1205"/>
      <c r="BF242" s="1205"/>
      <c r="BG242" s="1205"/>
      <c r="BH242" s="1205"/>
      <c r="BI242" s="1205"/>
      <c r="BJ242" s="1205"/>
      <c r="BK242" s="1205"/>
      <c r="BL242" s="1205"/>
      <c r="BM242" s="1205"/>
      <c r="BN242" s="1205"/>
      <c r="BO242" s="1205"/>
      <c r="BP242" s="1205"/>
      <c r="BQ242" s="1205"/>
    </row>
    <row r="243" spans="1:69" s="1206" customFormat="1" ht="25.5" x14ac:dyDescent="0.2">
      <c r="A243" s="1165">
        <v>1815</v>
      </c>
      <c r="B243" s="198" t="s">
        <v>86</v>
      </c>
      <c r="C243" s="1204">
        <f>'I4 BO ASSETS'!J30</f>
        <v>0</v>
      </c>
      <c r="D243" s="1205">
        <f t="shared" si="333"/>
        <v>0</v>
      </c>
      <c r="E243" s="1205">
        <f t="shared" si="333"/>
        <v>0</v>
      </c>
      <c r="F243" s="1205">
        <f t="shared" si="336"/>
        <v>0</v>
      </c>
      <c r="G243" s="1205">
        <f t="shared" ref="G243:Z243" si="363">$D243*G605</f>
        <v>0</v>
      </c>
      <c r="H243" s="1205">
        <f t="shared" si="363"/>
        <v>0</v>
      </c>
      <c r="I243" s="1205">
        <f t="shared" si="363"/>
        <v>0</v>
      </c>
      <c r="J243" s="1205">
        <f t="shared" si="363"/>
        <v>0</v>
      </c>
      <c r="K243" s="1205">
        <f t="shared" si="363"/>
        <v>0</v>
      </c>
      <c r="L243" s="1205">
        <f t="shared" si="363"/>
        <v>0</v>
      </c>
      <c r="M243" s="1205">
        <f t="shared" si="363"/>
        <v>0</v>
      </c>
      <c r="N243" s="1205">
        <f t="shared" si="363"/>
        <v>0</v>
      </c>
      <c r="O243" s="1205">
        <f t="shared" si="363"/>
        <v>0</v>
      </c>
      <c r="P243" s="1205">
        <f t="shared" si="363"/>
        <v>0</v>
      </c>
      <c r="Q243" s="1205">
        <f t="shared" si="363"/>
        <v>0</v>
      </c>
      <c r="R243" s="1205">
        <f t="shared" si="363"/>
        <v>0</v>
      </c>
      <c r="S243" s="1205">
        <f t="shared" si="363"/>
        <v>0</v>
      </c>
      <c r="T243" s="1205">
        <f t="shared" si="363"/>
        <v>0</v>
      </c>
      <c r="U243" s="1205">
        <f t="shared" si="363"/>
        <v>0</v>
      </c>
      <c r="V243" s="1205">
        <f t="shared" si="363"/>
        <v>0</v>
      </c>
      <c r="W243" s="1205">
        <f t="shared" si="363"/>
        <v>0</v>
      </c>
      <c r="X243" s="1205">
        <f t="shared" si="363"/>
        <v>0</v>
      </c>
      <c r="Y243" s="1205">
        <f t="shared" si="363"/>
        <v>0</v>
      </c>
      <c r="Z243" s="1205">
        <f t="shared" si="363"/>
        <v>0</v>
      </c>
      <c r="AA243" s="1205">
        <f t="shared" si="338"/>
        <v>0</v>
      </c>
      <c r="AB243" s="1205">
        <f t="shared" ref="AB243:AU243" si="364">$E243*AB605</f>
        <v>0</v>
      </c>
      <c r="AC243" s="1205">
        <f t="shared" si="364"/>
        <v>0</v>
      </c>
      <c r="AD243" s="1205">
        <f t="shared" si="364"/>
        <v>0</v>
      </c>
      <c r="AE243" s="1205">
        <f t="shared" si="364"/>
        <v>0</v>
      </c>
      <c r="AF243" s="1205">
        <f t="shared" si="364"/>
        <v>0</v>
      </c>
      <c r="AG243" s="1205">
        <f t="shared" si="364"/>
        <v>0</v>
      </c>
      <c r="AH243" s="1205">
        <f t="shared" si="364"/>
        <v>0</v>
      </c>
      <c r="AI243" s="1205">
        <f t="shared" si="364"/>
        <v>0</v>
      </c>
      <c r="AJ243" s="1205">
        <f t="shared" si="364"/>
        <v>0</v>
      </c>
      <c r="AK243" s="1205">
        <f t="shared" si="364"/>
        <v>0</v>
      </c>
      <c r="AL243" s="1205">
        <f t="shared" si="364"/>
        <v>0</v>
      </c>
      <c r="AM243" s="1205">
        <f t="shared" si="364"/>
        <v>0</v>
      </c>
      <c r="AN243" s="1205">
        <f t="shared" si="364"/>
        <v>0</v>
      </c>
      <c r="AO243" s="1205">
        <f t="shared" si="364"/>
        <v>0</v>
      </c>
      <c r="AP243" s="1205">
        <f t="shared" si="364"/>
        <v>0</v>
      </c>
      <c r="AQ243" s="1205">
        <f t="shared" si="364"/>
        <v>0</v>
      </c>
      <c r="AR243" s="1205">
        <f t="shared" si="364"/>
        <v>0</v>
      </c>
      <c r="AS243" s="1205">
        <f t="shared" si="364"/>
        <v>0</v>
      </c>
      <c r="AT243" s="1205">
        <f t="shared" si="364"/>
        <v>0</v>
      </c>
      <c r="AU243" s="1205">
        <f t="shared" si="364"/>
        <v>0</v>
      </c>
      <c r="AV243" s="1205">
        <f t="shared" si="340"/>
        <v>0</v>
      </c>
      <c r="AW243" s="1205"/>
      <c r="AX243" s="1205"/>
      <c r="AY243" s="1205"/>
      <c r="AZ243" s="1205"/>
      <c r="BA243" s="1205"/>
      <c r="BB243" s="1205"/>
      <c r="BC243" s="1205"/>
      <c r="BD243" s="1205"/>
      <c r="BE243" s="1205"/>
      <c r="BF243" s="1205"/>
      <c r="BG243" s="1205"/>
      <c r="BH243" s="1205"/>
      <c r="BI243" s="1205"/>
      <c r="BJ243" s="1205"/>
      <c r="BK243" s="1205"/>
      <c r="BL243" s="1205"/>
      <c r="BM243" s="1205"/>
      <c r="BN243" s="1205"/>
      <c r="BO243" s="1205"/>
      <c r="BP243" s="1205"/>
      <c r="BQ243" s="1205"/>
    </row>
    <row r="244" spans="1:69" s="1206" customFormat="1" ht="25.5" x14ac:dyDescent="0.2">
      <c r="A244" s="1165">
        <v>1820</v>
      </c>
      <c r="B244" s="198" t="s">
        <v>87</v>
      </c>
      <c r="C244" s="1204">
        <f>'I4 BO ASSETS'!J31</f>
        <v>0</v>
      </c>
      <c r="D244" s="1205">
        <f t="shared" si="333"/>
        <v>0</v>
      </c>
      <c r="E244" s="1205">
        <f t="shared" si="333"/>
        <v>0</v>
      </c>
      <c r="F244" s="1205">
        <f t="shared" si="336"/>
        <v>0</v>
      </c>
      <c r="G244" s="1205">
        <f t="shared" ref="G244:Z244" si="365">$D244*G606</f>
        <v>0</v>
      </c>
      <c r="H244" s="1205">
        <f t="shared" si="365"/>
        <v>0</v>
      </c>
      <c r="I244" s="1205">
        <f t="shared" si="365"/>
        <v>0</v>
      </c>
      <c r="J244" s="1205">
        <f t="shared" si="365"/>
        <v>0</v>
      </c>
      <c r="K244" s="1205">
        <f t="shared" si="365"/>
        <v>0</v>
      </c>
      <c r="L244" s="1205">
        <f t="shared" si="365"/>
        <v>0</v>
      </c>
      <c r="M244" s="1205">
        <f t="shared" si="365"/>
        <v>0</v>
      </c>
      <c r="N244" s="1205">
        <f t="shared" si="365"/>
        <v>0</v>
      </c>
      <c r="O244" s="1205">
        <f t="shared" si="365"/>
        <v>0</v>
      </c>
      <c r="P244" s="1205">
        <f t="shared" si="365"/>
        <v>0</v>
      </c>
      <c r="Q244" s="1205">
        <f t="shared" si="365"/>
        <v>0</v>
      </c>
      <c r="R244" s="1205">
        <f t="shared" si="365"/>
        <v>0</v>
      </c>
      <c r="S244" s="1205">
        <f t="shared" si="365"/>
        <v>0</v>
      </c>
      <c r="T244" s="1205">
        <f t="shared" si="365"/>
        <v>0</v>
      </c>
      <c r="U244" s="1205">
        <f t="shared" si="365"/>
        <v>0</v>
      </c>
      <c r="V244" s="1205">
        <f t="shared" si="365"/>
        <v>0</v>
      </c>
      <c r="W244" s="1205">
        <f t="shared" si="365"/>
        <v>0</v>
      </c>
      <c r="X244" s="1205">
        <f t="shared" si="365"/>
        <v>0</v>
      </c>
      <c r="Y244" s="1205">
        <f t="shared" si="365"/>
        <v>0</v>
      </c>
      <c r="Z244" s="1205">
        <f t="shared" si="365"/>
        <v>0</v>
      </c>
      <c r="AA244" s="1205">
        <f t="shared" si="338"/>
        <v>0</v>
      </c>
      <c r="AB244" s="1205">
        <f t="shared" ref="AB244:AU244" si="366">$E244*AB606</f>
        <v>0</v>
      </c>
      <c r="AC244" s="1205">
        <f t="shared" si="366"/>
        <v>0</v>
      </c>
      <c r="AD244" s="1205">
        <f t="shared" si="366"/>
        <v>0</v>
      </c>
      <c r="AE244" s="1205">
        <f t="shared" si="366"/>
        <v>0</v>
      </c>
      <c r="AF244" s="1205">
        <f t="shared" si="366"/>
        <v>0</v>
      </c>
      <c r="AG244" s="1205">
        <f t="shared" si="366"/>
        <v>0</v>
      </c>
      <c r="AH244" s="1205">
        <f t="shared" si="366"/>
        <v>0</v>
      </c>
      <c r="AI244" s="1205">
        <f t="shared" si="366"/>
        <v>0</v>
      </c>
      <c r="AJ244" s="1205">
        <f t="shared" si="366"/>
        <v>0</v>
      </c>
      <c r="AK244" s="1205">
        <f t="shared" si="366"/>
        <v>0</v>
      </c>
      <c r="AL244" s="1205">
        <f t="shared" si="366"/>
        <v>0</v>
      </c>
      <c r="AM244" s="1205">
        <f t="shared" si="366"/>
        <v>0</v>
      </c>
      <c r="AN244" s="1205">
        <f t="shared" si="366"/>
        <v>0</v>
      </c>
      <c r="AO244" s="1205">
        <f t="shared" si="366"/>
        <v>0</v>
      </c>
      <c r="AP244" s="1205">
        <f t="shared" si="366"/>
        <v>0</v>
      </c>
      <c r="AQ244" s="1205">
        <f t="shared" si="366"/>
        <v>0</v>
      </c>
      <c r="AR244" s="1205">
        <f t="shared" si="366"/>
        <v>0</v>
      </c>
      <c r="AS244" s="1205">
        <f t="shared" si="366"/>
        <v>0</v>
      </c>
      <c r="AT244" s="1205">
        <f t="shared" si="366"/>
        <v>0</v>
      </c>
      <c r="AU244" s="1205">
        <f t="shared" si="366"/>
        <v>0</v>
      </c>
      <c r="AV244" s="1205">
        <f t="shared" si="340"/>
        <v>0</v>
      </c>
      <c r="AW244" s="1205"/>
      <c r="AX244" s="1205"/>
      <c r="AY244" s="1205"/>
      <c r="AZ244" s="1205"/>
      <c r="BA244" s="1205"/>
      <c r="BB244" s="1205"/>
      <c r="BC244" s="1205"/>
      <c r="BD244" s="1205"/>
      <c r="BE244" s="1205"/>
      <c r="BF244" s="1205"/>
      <c r="BG244" s="1205"/>
      <c r="BH244" s="1205"/>
      <c r="BI244" s="1205"/>
      <c r="BJ244" s="1205"/>
      <c r="BK244" s="1205"/>
      <c r="BL244" s="1205"/>
      <c r="BM244" s="1205"/>
      <c r="BN244" s="1205"/>
      <c r="BO244" s="1205"/>
      <c r="BP244" s="1205"/>
      <c r="BQ244" s="1205"/>
    </row>
    <row r="245" spans="1:69" s="1206" customFormat="1" ht="25.5" x14ac:dyDescent="0.2">
      <c r="A245" s="1165" t="s">
        <v>490</v>
      </c>
      <c r="B245" s="198" t="s">
        <v>1276</v>
      </c>
      <c r="C245" s="1204">
        <f>'I4 BO ASSETS'!J32</f>
        <v>0</v>
      </c>
      <c r="D245" s="1205">
        <f t="shared" si="333"/>
        <v>0</v>
      </c>
      <c r="E245" s="1205">
        <f t="shared" si="333"/>
        <v>0</v>
      </c>
      <c r="F245" s="1205">
        <f>D245+E245</f>
        <v>0</v>
      </c>
      <c r="G245" s="1205">
        <f t="shared" ref="G245:Z245" si="367">$D245*G607</f>
        <v>0</v>
      </c>
      <c r="H245" s="1205">
        <f t="shared" si="367"/>
        <v>0</v>
      </c>
      <c r="I245" s="1205">
        <f t="shared" si="367"/>
        <v>0</v>
      </c>
      <c r="J245" s="1205">
        <f t="shared" si="367"/>
        <v>0</v>
      </c>
      <c r="K245" s="1205">
        <f t="shared" si="367"/>
        <v>0</v>
      </c>
      <c r="L245" s="1205">
        <f t="shared" si="367"/>
        <v>0</v>
      </c>
      <c r="M245" s="1205">
        <f t="shared" si="367"/>
        <v>0</v>
      </c>
      <c r="N245" s="1205">
        <f t="shared" si="367"/>
        <v>0</v>
      </c>
      <c r="O245" s="1205">
        <f t="shared" si="367"/>
        <v>0</v>
      </c>
      <c r="P245" s="1205">
        <f t="shared" si="367"/>
        <v>0</v>
      </c>
      <c r="Q245" s="1205">
        <f t="shared" si="367"/>
        <v>0</v>
      </c>
      <c r="R245" s="1205">
        <f t="shared" si="367"/>
        <v>0</v>
      </c>
      <c r="S245" s="1205">
        <f t="shared" si="367"/>
        <v>0</v>
      </c>
      <c r="T245" s="1205">
        <f t="shared" si="367"/>
        <v>0</v>
      </c>
      <c r="U245" s="1205">
        <f t="shared" si="367"/>
        <v>0</v>
      </c>
      <c r="V245" s="1205">
        <f t="shared" si="367"/>
        <v>0</v>
      </c>
      <c r="W245" s="1205">
        <f t="shared" si="367"/>
        <v>0</v>
      </c>
      <c r="X245" s="1205">
        <f t="shared" si="367"/>
        <v>0</v>
      </c>
      <c r="Y245" s="1205">
        <f t="shared" si="367"/>
        <v>0</v>
      </c>
      <c r="Z245" s="1205">
        <f t="shared" si="367"/>
        <v>0</v>
      </c>
      <c r="AA245" s="1205">
        <f>SUM(G245:Z245)</f>
        <v>0</v>
      </c>
      <c r="AB245" s="1205">
        <f t="shared" ref="AB245:AU245" si="368">$E245*AB607</f>
        <v>0</v>
      </c>
      <c r="AC245" s="1205">
        <f t="shared" si="368"/>
        <v>0</v>
      </c>
      <c r="AD245" s="1205">
        <f t="shared" si="368"/>
        <v>0</v>
      </c>
      <c r="AE245" s="1205">
        <f t="shared" si="368"/>
        <v>0</v>
      </c>
      <c r="AF245" s="1205">
        <f t="shared" si="368"/>
        <v>0</v>
      </c>
      <c r="AG245" s="1205">
        <f t="shared" si="368"/>
        <v>0</v>
      </c>
      <c r="AH245" s="1205">
        <f t="shared" si="368"/>
        <v>0</v>
      </c>
      <c r="AI245" s="1205">
        <f t="shared" si="368"/>
        <v>0</v>
      </c>
      <c r="AJ245" s="1205">
        <f t="shared" si="368"/>
        <v>0</v>
      </c>
      <c r="AK245" s="1205">
        <f t="shared" si="368"/>
        <v>0</v>
      </c>
      <c r="AL245" s="1205">
        <f t="shared" si="368"/>
        <v>0</v>
      </c>
      <c r="AM245" s="1205">
        <f t="shared" si="368"/>
        <v>0</v>
      </c>
      <c r="AN245" s="1205">
        <f t="shared" si="368"/>
        <v>0</v>
      </c>
      <c r="AO245" s="1205">
        <f t="shared" si="368"/>
        <v>0</v>
      </c>
      <c r="AP245" s="1205">
        <f t="shared" si="368"/>
        <v>0</v>
      </c>
      <c r="AQ245" s="1205">
        <f t="shared" si="368"/>
        <v>0</v>
      </c>
      <c r="AR245" s="1205">
        <f t="shared" si="368"/>
        <v>0</v>
      </c>
      <c r="AS245" s="1205">
        <f t="shared" si="368"/>
        <v>0</v>
      </c>
      <c r="AT245" s="1205">
        <f t="shared" si="368"/>
        <v>0</v>
      </c>
      <c r="AU245" s="1205">
        <f t="shared" si="368"/>
        <v>0</v>
      </c>
      <c r="AV245" s="1205">
        <f>SUM(AB245:AU245)</f>
        <v>0</v>
      </c>
      <c r="AW245" s="1205"/>
      <c r="AX245" s="1205"/>
      <c r="AY245" s="1205"/>
      <c r="AZ245" s="1205"/>
      <c r="BA245" s="1205"/>
      <c r="BB245" s="1205"/>
      <c r="BC245" s="1205"/>
      <c r="BD245" s="1205"/>
      <c r="BE245" s="1205"/>
      <c r="BF245" s="1205"/>
      <c r="BG245" s="1205"/>
      <c r="BH245" s="1205"/>
      <c r="BI245" s="1205"/>
      <c r="BJ245" s="1205"/>
      <c r="BK245" s="1205"/>
      <c r="BL245" s="1205"/>
      <c r="BM245" s="1205"/>
      <c r="BN245" s="1205"/>
      <c r="BO245" s="1205"/>
      <c r="BP245" s="1205"/>
      <c r="BQ245" s="1205"/>
    </row>
    <row r="246" spans="1:69" s="1206" customFormat="1" ht="25.5" x14ac:dyDescent="0.2">
      <c r="A246" s="1165" t="s">
        <v>491</v>
      </c>
      <c r="B246" s="198" t="s">
        <v>1278</v>
      </c>
      <c r="C246" s="1204">
        <f>'I4 BO ASSETS'!J33</f>
        <v>-12294324</v>
      </c>
      <c r="D246" s="1205">
        <f t="shared" si="333"/>
        <v>-12294324</v>
      </c>
      <c r="E246" s="1205">
        <f t="shared" si="333"/>
        <v>0</v>
      </c>
      <c r="F246" s="1205">
        <f>D246+E246</f>
        <v>-12294324</v>
      </c>
      <c r="G246" s="1205">
        <f t="shared" ref="G246:Z246" si="369">$D246*G608</f>
        <v>-5427125.5774388965</v>
      </c>
      <c r="H246" s="1205">
        <f t="shared" si="369"/>
        <v>-2227150.095978702</v>
      </c>
      <c r="I246" s="1205">
        <f t="shared" si="369"/>
        <v>-4527815.877611679</v>
      </c>
      <c r="J246" s="1205">
        <f t="shared" si="369"/>
        <v>0</v>
      </c>
      <c r="K246" s="1205">
        <f t="shared" si="369"/>
        <v>0</v>
      </c>
      <c r="L246" s="1205">
        <f t="shared" si="369"/>
        <v>0</v>
      </c>
      <c r="M246" s="1205">
        <f t="shared" si="369"/>
        <v>-111108.20145338774</v>
      </c>
      <c r="N246" s="1205">
        <f t="shared" si="369"/>
        <v>0</v>
      </c>
      <c r="O246" s="1205">
        <f t="shared" si="369"/>
        <v>-1124.2475173341224</v>
      </c>
      <c r="P246" s="1205">
        <f t="shared" si="369"/>
        <v>0</v>
      </c>
      <c r="Q246" s="1205">
        <f t="shared" si="369"/>
        <v>0</v>
      </c>
      <c r="R246" s="1205">
        <f t="shared" si="369"/>
        <v>0</v>
      </c>
      <c r="S246" s="1205">
        <f t="shared" si="369"/>
        <v>0</v>
      </c>
      <c r="T246" s="1205">
        <f t="shared" si="369"/>
        <v>0</v>
      </c>
      <c r="U246" s="1205">
        <f t="shared" si="369"/>
        <v>0</v>
      </c>
      <c r="V246" s="1205">
        <f t="shared" si="369"/>
        <v>0</v>
      </c>
      <c r="W246" s="1205">
        <f t="shared" si="369"/>
        <v>0</v>
      </c>
      <c r="X246" s="1205">
        <f t="shared" si="369"/>
        <v>0</v>
      </c>
      <c r="Y246" s="1205">
        <f t="shared" si="369"/>
        <v>0</v>
      </c>
      <c r="Z246" s="1205">
        <f t="shared" si="369"/>
        <v>0</v>
      </c>
      <c r="AA246" s="1205">
        <f>SUM(G246:Z246)</f>
        <v>-12294323.999999998</v>
      </c>
      <c r="AB246" s="1205">
        <f t="shared" ref="AB246:AU246" si="370">$E246*AB608</f>
        <v>0</v>
      </c>
      <c r="AC246" s="1205">
        <f t="shared" si="370"/>
        <v>0</v>
      </c>
      <c r="AD246" s="1205">
        <f t="shared" si="370"/>
        <v>0</v>
      </c>
      <c r="AE246" s="1205">
        <f t="shared" si="370"/>
        <v>0</v>
      </c>
      <c r="AF246" s="1205">
        <f t="shared" si="370"/>
        <v>0</v>
      </c>
      <c r="AG246" s="1205">
        <f t="shared" si="370"/>
        <v>0</v>
      </c>
      <c r="AH246" s="1205">
        <f t="shared" si="370"/>
        <v>0</v>
      </c>
      <c r="AI246" s="1205">
        <f t="shared" si="370"/>
        <v>0</v>
      </c>
      <c r="AJ246" s="1205">
        <f t="shared" si="370"/>
        <v>0</v>
      </c>
      <c r="AK246" s="1205">
        <f t="shared" si="370"/>
        <v>0</v>
      </c>
      <c r="AL246" s="1205">
        <f t="shared" si="370"/>
        <v>0</v>
      </c>
      <c r="AM246" s="1205">
        <f t="shared" si="370"/>
        <v>0</v>
      </c>
      <c r="AN246" s="1205">
        <f t="shared" si="370"/>
        <v>0</v>
      </c>
      <c r="AO246" s="1205">
        <f t="shared" si="370"/>
        <v>0</v>
      </c>
      <c r="AP246" s="1205">
        <f t="shared" si="370"/>
        <v>0</v>
      </c>
      <c r="AQ246" s="1205">
        <f t="shared" si="370"/>
        <v>0</v>
      </c>
      <c r="AR246" s="1205">
        <f t="shared" si="370"/>
        <v>0</v>
      </c>
      <c r="AS246" s="1205">
        <f t="shared" si="370"/>
        <v>0</v>
      </c>
      <c r="AT246" s="1205">
        <f t="shared" si="370"/>
        <v>0</v>
      </c>
      <c r="AU246" s="1205">
        <f t="shared" si="370"/>
        <v>0</v>
      </c>
      <c r="AV246" s="1205">
        <f>SUM(AB246:AU246)</f>
        <v>0</v>
      </c>
      <c r="AW246" s="1205"/>
      <c r="AX246" s="1205"/>
      <c r="AY246" s="1205"/>
      <c r="AZ246" s="1205"/>
      <c r="BA246" s="1205"/>
      <c r="BB246" s="1205"/>
      <c r="BC246" s="1205"/>
      <c r="BD246" s="1205"/>
      <c r="BE246" s="1205"/>
      <c r="BF246" s="1205"/>
      <c r="BG246" s="1205"/>
      <c r="BH246" s="1205"/>
      <c r="BI246" s="1205"/>
      <c r="BJ246" s="1205"/>
      <c r="BK246" s="1205"/>
      <c r="BL246" s="1205"/>
      <c r="BM246" s="1205"/>
      <c r="BN246" s="1205"/>
      <c r="BO246" s="1205"/>
      <c r="BP246" s="1205"/>
      <c r="BQ246" s="1205"/>
    </row>
    <row r="247" spans="1:69" s="1206" customFormat="1" ht="25.5" x14ac:dyDescent="0.2">
      <c r="A247" s="1165" t="s">
        <v>1268</v>
      </c>
      <c r="B247" s="198" t="s">
        <v>1269</v>
      </c>
      <c r="C247" s="1204">
        <f>'I4 BO ASSETS'!J34</f>
        <v>0</v>
      </c>
      <c r="D247" s="1205">
        <f t="shared" si="333"/>
        <v>0</v>
      </c>
      <c r="E247" s="1205">
        <f t="shared" si="333"/>
        <v>0</v>
      </c>
      <c r="F247" s="1205">
        <f>D247+E247</f>
        <v>0</v>
      </c>
      <c r="G247" s="1205">
        <f t="shared" ref="G247:Z247" si="371">$D247*G609</f>
        <v>0</v>
      </c>
      <c r="H247" s="1205">
        <f t="shared" si="371"/>
        <v>0</v>
      </c>
      <c r="I247" s="1205">
        <f t="shared" si="371"/>
        <v>0</v>
      </c>
      <c r="J247" s="1205">
        <f t="shared" si="371"/>
        <v>0</v>
      </c>
      <c r="K247" s="1205">
        <f t="shared" si="371"/>
        <v>0</v>
      </c>
      <c r="L247" s="1205">
        <f t="shared" si="371"/>
        <v>0</v>
      </c>
      <c r="M247" s="1205">
        <f t="shared" si="371"/>
        <v>0</v>
      </c>
      <c r="N247" s="1205">
        <f t="shared" si="371"/>
        <v>0</v>
      </c>
      <c r="O247" s="1205">
        <f t="shared" si="371"/>
        <v>0</v>
      </c>
      <c r="P247" s="1205">
        <f t="shared" si="371"/>
        <v>0</v>
      </c>
      <c r="Q247" s="1205">
        <f t="shared" si="371"/>
        <v>0</v>
      </c>
      <c r="R247" s="1205">
        <f t="shared" si="371"/>
        <v>0</v>
      </c>
      <c r="S247" s="1205">
        <f t="shared" si="371"/>
        <v>0</v>
      </c>
      <c r="T247" s="1205">
        <f t="shared" si="371"/>
        <v>0</v>
      </c>
      <c r="U247" s="1205">
        <f t="shared" si="371"/>
        <v>0</v>
      </c>
      <c r="V247" s="1205">
        <f t="shared" si="371"/>
        <v>0</v>
      </c>
      <c r="W247" s="1205">
        <f t="shared" si="371"/>
        <v>0</v>
      </c>
      <c r="X247" s="1205">
        <f t="shared" si="371"/>
        <v>0</v>
      </c>
      <c r="Y247" s="1205">
        <f t="shared" si="371"/>
        <v>0</v>
      </c>
      <c r="Z247" s="1205">
        <f t="shared" si="371"/>
        <v>0</v>
      </c>
      <c r="AA247" s="1205">
        <f>SUM(G247:Z247)</f>
        <v>0</v>
      </c>
      <c r="AB247" s="1205">
        <f t="shared" ref="AB247:AU247" si="372">$E247*AB609</f>
        <v>0</v>
      </c>
      <c r="AC247" s="1205">
        <f t="shared" si="372"/>
        <v>0</v>
      </c>
      <c r="AD247" s="1205">
        <f t="shared" si="372"/>
        <v>0</v>
      </c>
      <c r="AE247" s="1205">
        <f t="shared" si="372"/>
        <v>0</v>
      </c>
      <c r="AF247" s="1205">
        <f t="shared" si="372"/>
        <v>0</v>
      </c>
      <c r="AG247" s="1205">
        <f t="shared" si="372"/>
        <v>0</v>
      </c>
      <c r="AH247" s="1205">
        <f t="shared" si="372"/>
        <v>0</v>
      </c>
      <c r="AI247" s="1205">
        <f t="shared" si="372"/>
        <v>0</v>
      </c>
      <c r="AJ247" s="1205">
        <f t="shared" si="372"/>
        <v>0</v>
      </c>
      <c r="AK247" s="1205">
        <f t="shared" si="372"/>
        <v>0</v>
      </c>
      <c r="AL247" s="1205">
        <f t="shared" si="372"/>
        <v>0</v>
      </c>
      <c r="AM247" s="1205">
        <f t="shared" si="372"/>
        <v>0</v>
      </c>
      <c r="AN247" s="1205">
        <f t="shared" si="372"/>
        <v>0</v>
      </c>
      <c r="AO247" s="1205">
        <f t="shared" si="372"/>
        <v>0</v>
      </c>
      <c r="AP247" s="1205">
        <f t="shared" si="372"/>
        <v>0</v>
      </c>
      <c r="AQ247" s="1205">
        <f t="shared" si="372"/>
        <v>0</v>
      </c>
      <c r="AR247" s="1205">
        <f t="shared" si="372"/>
        <v>0</v>
      </c>
      <c r="AS247" s="1205">
        <f t="shared" si="372"/>
        <v>0</v>
      </c>
      <c r="AT247" s="1205">
        <f t="shared" si="372"/>
        <v>0</v>
      </c>
      <c r="AU247" s="1205">
        <f t="shared" si="372"/>
        <v>0</v>
      </c>
      <c r="AV247" s="1205">
        <f>SUM(AB247:AU247)</f>
        <v>0</v>
      </c>
      <c r="AW247" s="1205"/>
      <c r="AX247" s="1205"/>
      <c r="AY247" s="1205"/>
      <c r="AZ247" s="1205"/>
      <c r="BA247" s="1205"/>
      <c r="BB247" s="1205"/>
      <c r="BC247" s="1205"/>
      <c r="BD247" s="1205"/>
      <c r="BE247" s="1205"/>
      <c r="BF247" s="1205"/>
      <c r="BG247" s="1205"/>
      <c r="BH247" s="1205"/>
      <c r="BI247" s="1205"/>
      <c r="BJ247" s="1205"/>
      <c r="BK247" s="1205"/>
      <c r="BL247" s="1205"/>
      <c r="BM247" s="1205"/>
      <c r="BN247" s="1205"/>
      <c r="BO247" s="1205"/>
      <c r="BP247" s="1205"/>
      <c r="BQ247" s="1205"/>
    </row>
    <row r="248" spans="1:69" s="1206" customFormat="1" ht="12.75" x14ac:dyDescent="0.2">
      <c r="A248" s="1165">
        <v>1825</v>
      </c>
      <c r="B248" s="198" t="s">
        <v>88</v>
      </c>
      <c r="C248" s="1204">
        <f>'I4 BO ASSETS'!J35</f>
        <v>0</v>
      </c>
      <c r="D248" s="1205">
        <f t="shared" si="333"/>
        <v>0</v>
      </c>
      <c r="E248" s="1205">
        <f t="shared" si="333"/>
        <v>0</v>
      </c>
      <c r="F248" s="1205">
        <f t="shared" si="336"/>
        <v>0</v>
      </c>
      <c r="G248" s="1205">
        <f t="shared" ref="G248:Z248" si="373">$D248*G610</f>
        <v>0</v>
      </c>
      <c r="H248" s="1205">
        <f t="shared" si="373"/>
        <v>0</v>
      </c>
      <c r="I248" s="1205">
        <f t="shared" si="373"/>
        <v>0</v>
      </c>
      <c r="J248" s="1205">
        <f t="shared" si="373"/>
        <v>0</v>
      </c>
      <c r="K248" s="1205">
        <f t="shared" si="373"/>
        <v>0</v>
      </c>
      <c r="L248" s="1205">
        <f t="shared" si="373"/>
        <v>0</v>
      </c>
      <c r="M248" s="1205">
        <f t="shared" si="373"/>
        <v>0</v>
      </c>
      <c r="N248" s="1205">
        <f t="shared" si="373"/>
        <v>0</v>
      </c>
      <c r="O248" s="1205">
        <f t="shared" si="373"/>
        <v>0</v>
      </c>
      <c r="P248" s="1205">
        <f t="shared" si="373"/>
        <v>0</v>
      </c>
      <c r="Q248" s="1205">
        <f t="shared" si="373"/>
        <v>0</v>
      </c>
      <c r="R248" s="1205">
        <f t="shared" si="373"/>
        <v>0</v>
      </c>
      <c r="S248" s="1205">
        <f t="shared" si="373"/>
        <v>0</v>
      </c>
      <c r="T248" s="1205">
        <f t="shared" si="373"/>
        <v>0</v>
      </c>
      <c r="U248" s="1205">
        <f t="shared" si="373"/>
        <v>0</v>
      </c>
      <c r="V248" s="1205">
        <f t="shared" si="373"/>
        <v>0</v>
      </c>
      <c r="W248" s="1205">
        <f t="shared" si="373"/>
        <v>0</v>
      </c>
      <c r="X248" s="1205">
        <f t="shared" si="373"/>
        <v>0</v>
      </c>
      <c r="Y248" s="1205">
        <f t="shared" si="373"/>
        <v>0</v>
      </c>
      <c r="Z248" s="1205">
        <f t="shared" si="373"/>
        <v>0</v>
      </c>
      <c r="AA248" s="1205">
        <f t="shared" si="338"/>
        <v>0</v>
      </c>
      <c r="AB248" s="1205">
        <f t="shared" ref="AB248:AU248" si="374">$E248*AB610</f>
        <v>0</v>
      </c>
      <c r="AC248" s="1205">
        <f t="shared" si="374"/>
        <v>0</v>
      </c>
      <c r="AD248" s="1205">
        <f t="shared" si="374"/>
        <v>0</v>
      </c>
      <c r="AE248" s="1205">
        <f t="shared" si="374"/>
        <v>0</v>
      </c>
      <c r="AF248" s="1205">
        <f t="shared" si="374"/>
        <v>0</v>
      </c>
      <c r="AG248" s="1205">
        <f t="shared" si="374"/>
        <v>0</v>
      </c>
      <c r="AH248" s="1205">
        <f t="shared" si="374"/>
        <v>0</v>
      </c>
      <c r="AI248" s="1205">
        <f t="shared" si="374"/>
        <v>0</v>
      </c>
      <c r="AJ248" s="1205">
        <f t="shared" si="374"/>
        <v>0</v>
      </c>
      <c r="AK248" s="1205">
        <f t="shared" si="374"/>
        <v>0</v>
      </c>
      <c r="AL248" s="1205">
        <f t="shared" si="374"/>
        <v>0</v>
      </c>
      <c r="AM248" s="1205">
        <f t="shared" si="374"/>
        <v>0</v>
      </c>
      <c r="AN248" s="1205">
        <f t="shared" si="374"/>
        <v>0</v>
      </c>
      <c r="AO248" s="1205">
        <f t="shared" si="374"/>
        <v>0</v>
      </c>
      <c r="AP248" s="1205">
        <f t="shared" si="374"/>
        <v>0</v>
      </c>
      <c r="AQ248" s="1205">
        <f t="shared" si="374"/>
        <v>0</v>
      </c>
      <c r="AR248" s="1205">
        <f t="shared" si="374"/>
        <v>0</v>
      </c>
      <c r="AS248" s="1205">
        <f t="shared" si="374"/>
        <v>0</v>
      </c>
      <c r="AT248" s="1205">
        <f t="shared" si="374"/>
        <v>0</v>
      </c>
      <c r="AU248" s="1205">
        <f t="shared" si="374"/>
        <v>0</v>
      </c>
      <c r="AV248" s="1205">
        <f t="shared" si="340"/>
        <v>0</v>
      </c>
      <c r="AW248" s="1205"/>
      <c r="AX248" s="1205"/>
      <c r="AY248" s="1205"/>
      <c r="AZ248" s="1205"/>
      <c r="BA248" s="1205"/>
      <c r="BB248" s="1205"/>
      <c r="BC248" s="1205"/>
      <c r="BD248" s="1205"/>
      <c r="BE248" s="1205"/>
      <c r="BF248" s="1205"/>
      <c r="BG248" s="1205"/>
      <c r="BH248" s="1205"/>
      <c r="BI248" s="1205"/>
      <c r="BJ248" s="1205"/>
      <c r="BK248" s="1205"/>
      <c r="BL248" s="1205"/>
      <c r="BM248" s="1205"/>
      <c r="BN248" s="1205"/>
      <c r="BO248" s="1205"/>
      <c r="BP248" s="1205"/>
      <c r="BQ248" s="1205"/>
    </row>
    <row r="249" spans="1:69" s="1206" customFormat="1" ht="12.75" x14ac:dyDescent="0.2">
      <c r="A249" s="1165" t="s">
        <v>823</v>
      </c>
      <c r="B249" s="198" t="s">
        <v>365</v>
      </c>
      <c r="C249" s="1204">
        <f>'I4 BO ASSETS'!J36</f>
        <v>0</v>
      </c>
      <c r="D249" s="1205">
        <f t="shared" si="333"/>
        <v>0</v>
      </c>
      <c r="E249" s="1205">
        <f t="shared" si="333"/>
        <v>0</v>
      </c>
      <c r="F249" s="1205">
        <f t="shared" si="336"/>
        <v>0</v>
      </c>
      <c r="G249" s="1205">
        <f t="shared" ref="G249:Z249" si="375">$D249*G611</f>
        <v>0</v>
      </c>
      <c r="H249" s="1205">
        <f t="shared" si="375"/>
        <v>0</v>
      </c>
      <c r="I249" s="1205">
        <f t="shared" si="375"/>
        <v>0</v>
      </c>
      <c r="J249" s="1205">
        <f t="shared" si="375"/>
        <v>0</v>
      </c>
      <c r="K249" s="1205">
        <f t="shared" si="375"/>
        <v>0</v>
      </c>
      <c r="L249" s="1205">
        <f t="shared" si="375"/>
        <v>0</v>
      </c>
      <c r="M249" s="1205">
        <f t="shared" si="375"/>
        <v>0</v>
      </c>
      <c r="N249" s="1205">
        <f t="shared" si="375"/>
        <v>0</v>
      </c>
      <c r="O249" s="1205">
        <f t="shared" si="375"/>
        <v>0</v>
      </c>
      <c r="P249" s="1205">
        <f t="shared" si="375"/>
        <v>0</v>
      </c>
      <c r="Q249" s="1205">
        <f t="shared" si="375"/>
        <v>0</v>
      </c>
      <c r="R249" s="1205">
        <f t="shared" si="375"/>
        <v>0</v>
      </c>
      <c r="S249" s="1205">
        <f t="shared" si="375"/>
        <v>0</v>
      </c>
      <c r="T249" s="1205">
        <f t="shared" si="375"/>
        <v>0</v>
      </c>
      <c r="U249" s="1205">
        <f t="shared" si="375"/>
        <v>0</v>
      </c>
      <c r="V249" s="1205">
        <f t="shared" si="375"/>
        <v>0</v>
      </c>
      <c r="W249" s="1205">
        <f t="shared" si="375"/>
        <v>0</v>
      </c>
      <c r="X249" s="1205">
        <f t="shared" si="375"/>
        <v>0</v>
      </c>
      <c r="Y249" s="1205">
        <f t="shared" si="375"/>
        <v>0</v>
      </c>
      <c r="Z249" s="1205">
        <f t="shared" si="375"/>
        <v>0</v>
      </c>
      <c r="AA249" s="1205">
        <f t="shared" si="338"/>
        <v>0</v>
      </c>
      <c r="AB249" s="1205">
        <f t="shared" ref="AB249:AU249" si="376">$E249*AB611</f>
        <v>0</v>
      </c>
      <c r="AC249" s="1205">
        <f t="shared" si="376"/>
        <v>0</v>
      </c>
      <c r="AD249" s="1205">
        <f t="shared" si="376"/>
        <v>0</v>
      </c>
      <c r="AE249" s="1205">
        <f t="shared" si="376"/>
        <v>0</v>
      </c>
      <c r="AF249" s="1205">
        <f t="shared" si="376"/>
        <v>0</v>
      </c>
      <c r="AG249" s="1205">
        <f t="shared" si="376"/>
        <v>0</v>
      </c>
      <c r="AH249" s="1205">
        <f t="shared" si="376"/>
        <v>0</v>
      </c>
      <c r="AI249" s="1205">
        <f t="shared" si="376"/>
        <v>0</v>
      </c>
      <c r="AJ249" s="1205">
        <f t="shared" si="376"/>
        <v>0</v>
      </c>
      <c r="AK249" s="1205">
        <f t="shared" si="376"/>
        <v>0</v>
      </c>
      <c r="AL249" s="1205">
        <f t="shared" si="376"/>
        <v>0</v>
      </c>
      <c r="AM249" s="1205">
        <f t="shared" si="376"/>
        <v>0</v>
      </c>
      <c r="AN249" s="1205">
        <f t="shared" si="376"/>
        <v>0</v>
      </c>
      <c r="AO249" s="1205">
        <f t="shared" si="376"/>
        <v>0</v>
      </c>
      <c r="AP249" s="1205">
        <f t="shared" si="376"/>
        <v>0</v>
      </c>
      <c r="AQ249" s="1205">
        <f t="shared" si="376"/>
        <v>0</v>
      </c>
      <c r="AR249" s="1205">
        <f t="shared" si="376"/>
        <v>0</v>
      </c>
      <c r="AS249" s="1205">
        <f t="shared" si="376"/>
        <v>0</v>
      </c>
      <c r="AT249" s="1205">
        <f t="shared" si="376"/>
        <v>0</v>
      </c>
      <c r="AU249" s="1205">
        <f t="shared" si="376"/>
        <v>0</v>
      </c>
      <c r="AV249" s="1205">
        <f t="shared" si="340"/>
        <v>0</v>
      </c>
      <c r="AW249" s="1205"/>
      <c r="AX249" s="1205"/>
      <c r="AY249" s="1205"/>
      <c r="AZ249" s="1205"/>
      <c r="BA249" s="1205"/>
      <c r="BB249" s="1205"/>
      <c r="BC249" s="1205"/>
      <c r="BD249" s="1205"/>
      <c r="BE249" s="1205"/>
      <c r="BF249" s="1205"/>
      <c r="BG249" s="1205"/>
      <c r="BH249" s="1205"/>
      <c r="BI249" s="1205"/>
      <c r="BJ249" s="1205"/>
      <c r="BK249" s="1205"/>
      <c r="BL249" s="1205"/>
      <c r="BM249" s="1205"/>
      <c r="BN249" s="1205"/>
      <c r="BO249" s="1205"/>
      <c r="BP249" s="1205"/>
      <c r="BQ249" s="1205"/>
    </row>
    <row r="250" spans="1:69" s="1206" customFormat="1" ht="12.75" x14ac:dyDescent="0.2">
      <c r="A250" s="1165" t="s">
        <v>824</v>
      </c>
      <c r="B250" s="198" t="s">
        <v>366</v>
      </c>
      <c r="C250" s="1204">
        <f>'I4 BO ASSETS'!J37</f>
        <v>-132014</v>
      </c>
      <c r="D250" s="1205">
        <f t="shared" ref="D250:E269" si="377">$C250*D612</f>
        <v>-132014</v>
      </c>
      <c r="E250" s="1205">
        <f t="shared" si="377"/>
        <v>0</v>
      </c>
      <c r="F250" s="1205">
        <f t="shared" si="336"/>
        <v>-132014</v>
      </c>
      <c r="G250" s="1205">
        <f t="shared" ref="G250:Z250" si="378">$D250*G612</f>
        <v>-69020.263628604458</v>
      </c>
      <c r="H250" s="1205">
        <f t="shared" si="378"/>
        <v>-19781.05027091692</v>
      </c>
      <c r="I250" s="1205">
        <f t="shared" si="378"/>
        <v>-41592.94505826127</v>
      </c>
      <c r="J250" s="1205">
        <f t="shared" si="378"/>
        <v>0</v>
      </c>
      <c r="K250" s="1205">
        <f t="shared" si="378"/>
        <v>0</v>
      </c>
      <c r="L250" s="1205">
        <f t="shared" si="378"/>
        <v>0</v>
      </c>
      <c r="M250" s="1205">
        <f t="shared" si="378"/>
        <v>-1442.2119668951141</v>
      </c>
      <c r="N250" s="1205">
        <f t="shared" si="378"/>
        <v>-70.887092534089405</v>
      </c>
      <c r="O250" s="1205">
        <f t="shared" si="378"/>
        <v>-106.64198278815218</v>
      </c>
      <c r="P250" s="1205">
        <f t="shared" si="378"/>
        <v>0</v>
      </c>
      <c r="Q250" s="1205">
        <f t="shared" si="378"/>
        <v>0</v>
      </c>
      <c r="R250" s="1205">
        <f t="shared" si="378"/>
        <v>0</v>
      </c>
      <c r="S250" s="1205">
        <f t="shared" si="378"/>
        <v>0</v>
      </c>
      <c r="T250" s="1205">
        <f t="shared" si="378"/>
        <v>0</v>
      </c>
      <c r="U250" s="1205">
        <f t="shared" si="378"/>
        <v>0</v>
      </c>
      <c r="V250" s="1205">
        <f t="shared" si="378"/>
        <v>0</v>
      </c>
      <c r="W250" s="1205">
        <f t="shared" si="378"/>
        <v>0</v>
      </c>
      <c r="X250" s="1205">
        <f t="shared" si="378"/>
        <v>0</v>
      </c>
      <c r="Y250" s="1205">
        <f t="shared" si="378"/>
        <v>0</v>
      </c>
      <c r="Z250" s="1205">
        <f t="shared" si="378"/>
        <v>0</v>
      </c>
      <c r="AA250" s="1205">
        <f t="shared" si="338"/>
        <v>-132014.00000000003</v>
      </c>
      <c r="AB250" s="1205">
        <f t="shared" ref="AB250:AU250" si="379">$E250*AB612</f>
        <v>0</v>
      </c>
      <c r="AC250" s="1205">
        <f t="shared" si="379"/>
        <v>0</v>
      </c>
      <c r="AD250" s="1205">
        <f t="shared" si="379"/>
        <v>0</v>
      </c>
      <c r="AE250" s="1205">
        <f t="shared" si="379"/>
        <v>0</v>
      </c>
      <c r="AF250" s="1205">
        <f t="shared" si="379"/>
        <v>0</v>
      </c>
      <c r="AG250" s="1205">
        <f t="shared" si="379"/>
        <v>0</v>
      </c>
      <c r="AH250" s="1205">
        <f t="shared" si="379"/>
        <v>0</v>
      </c>
      <c r="AI250" s="1205">
        <f t="shared" si="379"/>
        <v>0</v>
      </c>
      <c r="AJ250" s="1205">
        <f t="shared" si="379"/>
        <v>0</v>
      </c>
      <c r="AK250" s="1205">
        <f t="shared" si="379"/>
        <v>0</v>
      </c>
      <c r="AL250" s="1205">
        <f t="shared" si="379"/>
        <v>0</v>
      </c>
      <c r="AM250" s="1205">
        <f t="shared" si="379"/>
        <v>0</v>
      </c>
      <c r="AN250" s="1205">
        <f t="shared" si="379"/>
        <v>0</v>
      </c>
      <c r="AO250" s="1205">
        <f t="shared" si="379"/>
        <v>0</v>
      </c>
      <c r="AP250" s="1205">
        <f t="shared" si="379"/>
        <v>0</v>
      </c>
      <c r="AQ250" s="1205">
        <f t="shared" si="379"/>
        <v>0</v>
      </c>
      <c r="AR250" s="1205">
        <f t="shared" si="379"/>
        <v>0</v>
      </c>
      <c r="AS250" s="1205">
        <f t="shared" si="379"/>
        <v>0</v>
      </c>
      <c r="AT250" s="1205">
        <f t="shared" si="379"/>
        <v>0</v>
      </c>
      <c r="AU250" s="1205">
        <f t="shared" si="379"/>
        <v>0</v>
      </c>
      <c r="AV250" s="1205">
        <f t="shared" si="340"/>
        <v>0</v>
      </c>
      <c r="AW250" s="1205"/>
      <c r="AX250" s="1205"/>
      <c r="AY250" s="1205"/>
      <c r="AZ250" s="1205"/>
      <c r="BA250" s="1205"/>
      <c r="BB250" s="1205"/>
      <c r="BC250" s="1205"/>
      <c r="BD250" s="1205"/>
      <c r="BE250" s="1205"/>
      <c r="BF250" s="1205"/>
      <c r="BG250" s="1205"/>
      <c r="BH250" s="1205"/>
      <c r="BI250" s="1205"/>
      <c r="BJ250" s="1205"/>
      <c r="BK250" s="1205"/>
      <c r="BL250" s="1205"/>
      <c r="BM250" s="1205"/>
      <c r="BN250" s="1205"/>
      <c r="BO250" s="1205"/>
      <c r="BP250" s="1205"/>
      <c r="BQ250" s="1205"/>
    </row>
    <row r="251" spans="1:69" s="1206" customFormat="1" ht="12.75" x14ac:dyDescent="0.2">
      <c r="A251" s="1165">
        <v>1830</v>
      </c>
      <c r="B251" s="198" t="s">
        <v>89</v>
      </c>
      <c r="C251" s="1204">
        <f>'I4 BO ASSETS'!J38</f>
        <v>0</v>
      </c>
      <c r="D251" s="1205">
        <f t="shared" si="377"/>
        <v>0</v>
      </c>
      <c r="E251" s="1205">
        <f t="shared" si="377"/>
        <v>0</v>
      </c>
      <c r="F251" s="1205">
        <f t="shared" si="336"/>
        <v>0</v>
      </c>
      <c r="G251" s="1205">
        <f t="shared" ref="G251:Z251" si="380">$D251*G613</f>
        <v>0</v>
      </c>
      <c r="H251" s="1205">
        <f t="shared" si="380"/>
        <v>0</v>
      </c>
      <c r="I251" s="1205">
        <f t="shared" si="380"/>
        <v>0</v>
      </c>
      <c r="J251" s="1205">
        <f t="shared" si="380"/>
        <v>0</v>
      </c>
      <c r="K251" s="1205">
        <f t="shared" si="380"/>
        <v>0</v>
      </c>
      <c r="L251" s="1205">
        <f t="shared" si="380"/>
        <v>0</v>
      </c>
      <c r="M251" s="1205">
        <f t="shared" si="380"/>
        <v>0</v>
      </c>
      <c r="N251" s="1205">
        <f t="shared" si="380"/>
        <v>0</v>
      </c>
      <c r="O251" s="1205">
        <f t="shared" si="380"/>
        <v>0</v>
      </c>
      <c r="P251" s="1205">
        <f t="shared" si="380"/>
        <v>0</v>
      </c>
      <c r="Q251" s="1205">
        <f t="shared" si="380"/>
        <v>0</v>
      </c>
      <c r="R251" s="1205">
        <f t="shared" si="380"/>
        <v>0</v>
      </c>
      <c r="S251" s="1205">
        <f t="shared" si="380"/>
        <v>0</v>
      </c>
      <c r="T251" s="1205">
        <f t="shared" si="380"/>
        <v>0</v>
      </c>
      <c r="U251" s="1205">
        <f t="shared" si="380"/>
        <v>0</v>
      </c>
      <c r="V251" s="1205">
        <f t="shared" si="380"/>
        <v>0</v>
      </c>
      <c r="W251" s="1205">
        <f t="shared" si="380"/>
        <v>0</v>
      </c>
      <c r="X251" s="1205">
        <f t="shared" si="380"/>
        <v>0</v>
      </c>
      <c r="Y251" s="1205">
        <f t="shared" si="380"/>
        <v>0</v>
      </c>
      <c r="Z251" s="1205">
        <f t="shared" si="380"/>
        <v>0</v>
      </c>
      <c r="AA251" s="1205">
        <f t="shared" si="338"/>
        <v>0</v>
      </c>
      <c r="AB251" s="1205">
        <f t="shared" ref="AB251:AU251" si="381">$E251*AB613</f>
        <v>0</v>
      </c>
      <c r="AC251" s="1205">
        <f t="shared" si="381"/>
        <v>0</v>
      </c>
      <c r="AD251" s="1205">
        <f t="shared" si="381"/>
        <v>0</v>
      </c>
      <c r="AE251" s="1205">
        <f t="shared" si="381"/>
        <v>0</v>
      </c>
      <c r="AF251" s="1205">
        <f t="shared" si="381"/>
        <v>0</v>
      </c>
      <c r="AG251" s="1205">
        <f t="shared" si="381"/>
        <v>0</v>
      </c>
      <c r="AH251" s="1205">
        <f t="shared" si="381"/>
        <v>0</v>
      </c>
      <c r="AI251" s="1205">
        <f t="shared" si="381"/>
        <v>0</v>
      </c>
      <c r="AJ251" s="1205">
        <f t="shared" si="381"/>
        <v>0</v>
      </c>
      <c r="AK251" s="1205">
        <f t="shared" si="381"/>
        <v>0</v>
      </c>
      <c r="AL251" s="1205">
        <f t="shared" si="381"/>
        <v>0</v>
      </c>
      <c r="AM251" s="1205">
        <f t="shared" si="381"/>
        <v>0</v>
      </c>
      <c r="AN251" s="1205">
        <f t="shared" si="381"/>
        <v>0</v>
      </c>
      <c r="AO251" s="1205">
        <f t="shared" si="381"/>
        <v>0</v>
      </c>
      <c r="AP251" s="1205">
        <f t="shared" si="381"/>
        <v>0</v>
      </c>
      <c r="AQ251" s="1205">
        <f t="shared" si="381"/>
        <v>0</v>
      </c>
      <c r="AR251" s="1205">
        <f t="shared" si="381"/>
        <v>0</v>
      </c>
      <c r="AS251" s="1205">
        <f t="shared" si="381"/>
        <v>0</v>
      </c>
      <c r="AT251" s="1205">
        <f t="shared" si="381"/>
        <v>0</v>
      </c>
      <c r="AU251" s="1205">
        <f t="shared" si="381"/>
        <v>0</v>
      </c>
      <c r="AV251" s="1205">
        <f t="shared" si="340"/>
        <v>0</v>
      </c>
      <c r="AW251" s="1205"/>
      <c r="AX251" s="1205"/>
      <c r="AY251" s="1205"/>
      <c r="AZ251" s="1205"/>
      <c r="BA251" s="1205"/>
      <c r="BB251" s="1205"/>
      <c r="BC251" s="1205"/>
      <c r="BD251" s="1205"/>
      <c r="BE251" s="1205"/>
      <c r="BF251" s="1205"/>
      <c r="BG251" s="1205"/>
      <c r="BH251" s="1205"/>
      <c r="BI251" s="1205"/>
      <c r="BJ251" s="1205"/>
      <c r="BK251" s="1205"/>
      <c r="BL251" s="1205"/>
      <c r="BM251" s="1205"/>
      <c r="BN251" s="1205"/>
      <c r="BO251" s="1205"/>
      <c r="BP251" s="1205"/>
      <c r="BQ251" s="1205"/>
    </row>
    <row r="252" spans="1:69" s="1206" customFormat="1" ht="25.5" x14ac:dyDescent="0.2">
      <c r="A252" s="1165" t="s">
        <v>825</v>
      </c>
      <c r="B252" s="198" t="s">
        <v>367</v>
      </c>
      <c r="C252" s="1204">
        <f>'I4 BO ASSETS'!J39</f>
        <v>0</v>
      </c>
      <c r="D252" s="1205">
        <f t="shared" si="377"/>
        <v>0</v>
      </c>
      <c r="E252" s="1205">
        <f t="shared" si="377"/>
        <v>0</v>
      </c>
      <c r="F252" s="1205">
        <f t="shared" si="336"/>
        <v>0</v>
      </c>
      <c r="G252" s="1205">
        <f t="shared" ref="G252:Z252" si="382">$D252*G614</f>
        <v>0</v>
      </c>
      <c r="H252" s="1205">
        <f t="shared" si="382"/>
        <v>0</v>
      </c>
      <c r="I252" s="1205">
        <f t="shared" si="382"/>
        <v>0</v>
      </c>
      <c r="J252" s="1205">
        <f t="shared" si="382"/>
        <v>0</v>
      </c>
      <c r="K252" s="1205">
        <f t="shared" si="382"/>
        <v>0</v>
      </c>
      <c r="L252" s="1205">
        <f t="shared" si="382"/>
        <v>0</v>
      </c>
      <c r="M252" s="1205">
        <f t="shared" si="382"/>
        <v>0</v>
      </c>
      <c r="N252" s="1205">
        <f t="shared" si="382"/>
        <v>0</v>
      </c>
      <c r="O252" s="1205">
        <f t="shared" si="382"/>
        <v>0</v>
      </c>
      <c r="P252" s="1205">
        <f t="shared" si="382"/>
        <v>0</v>
      </c>
      <c r="Q252" s="1205">
        <f t="shared" si="382"/>
        <v>0</v>
      </c>
      <c r="R252" s="1205">
        <f t="shared" si="382"/>
        <v>0</v>
      </c>
      <c r="S252" s="1205">
        <f t="shared" si="382"/>
        <v>0</v>
      </c>
      <c r="T252" s="1205">
        <f t="shared" si="382"/>
        <v>0</v>
      </c>
      <c r="U252" s="1205">
        <f t="shared" si="382"/>
        <v>0</v>
      </c>
      <c r="V252" s="1205">
        <f t="shared" si="382"/>
        <v>0</v>
      </c>
      <c r="W252" s="1205">
        <f t="shared" si="382"/>
        <v>0</v>
      </c>
      <c r="X252" s="1205">
        <f t="shared" si="382"/>
        <v>0</v>
      </c>
      <c r="Y252" s="1205">
        <f t="shared" si="382"/>
        <v>0</v>
      </c>
      <c r="Z252" s="1205">
        <f t="shared" si="382"/>
        <v>0</v>
      </c>
      <c r="AA252" s="1205">
        <f t="shared" si="338"/>
        <v>0</v>
      </c>
      <c r="AB252" s="1205">
        <f t="shared" ref="AB252:AU252" si="383">$E252*AB614</f>
        <v>0</v>
      </c>
      <c r="AC252" s="1205">
        <f t="shared" si="383"/>
        <v>0</v>
      </c>
      <c r="AD252" s="1205">
        <f t="shared" si="383"/>
        <v>0</v>
      </c>
      <c r="AE252" s="1205">
        <f t="shared" si="383"/>
        <v>0</v>
      </c>
      <c r="AF252" s="1205">
        <f t="shared" si="383"/>
        <v>0</v>
      </c>
      <c r="AG252" s="1205">
        <f t="shared" si="383"/>
        <v>0</v>
      </c>
      <c r="AH252" s="1205">
        <f t="shared" si="383"/>
        <v>0</v>
      </c>
      <c r="AI252" s="1205">
        <f t="shared" si="383"/>
        <v>0</v>
      </c>
      <c r="AJ252" s="1205">
        <f t="shared" si="383"/>
        <v>0</v>
      </c>
      <c r="AK252" s="1205">
        <f t="shared" si="383"/>
        <v>0</v>
      </c>
      <c r="AL252" s="1205">
        <f t="shared" si="383"/>
        <v>0</v>
      </c>
      <c r="AM252" s="1205">
        <f t="shared" si="383"/>
        <v>0</v>
      </c>
      <c r="AN252" s="1205">
        <f t="shared" si="383"/>
        <v>0</v>
      </c>
      <c r="AO252" s="1205">
        <f t="shared" si="383"/>
        <v>0</v>
      </c>
      <c r="AP252" s="1205">
        <f t="shared" si="383"/>
        <v>0</v>
      </c>
      <c r="AQ252" s="1205">
        <f t="shared" si="383"/>
        <v>0</v>
      </c>
      <c r="AR252" s="1205">
        <f t="shared" si="383"/>
        <v>0</v>
      </c>
      <c r="AS252" s="1205">
        <f t="shared" si="383"/>
        <v>0</v>
      </c>
      <c r="AT252" s="1205">
        <f t="shared" si="383"/>
        <v>0</v>
      </c>
      <c r="AU252" s="1205">
        <f t="shared" si="383"/>
        <v>0</v>
      </c>
      <c r="AV252" s="1205">
        <f t="shared" si="340"/>
        <v>0</v>
      </c>
      <c r="AW252" s="1205"/>
      <c r="AX252" s="1205"/>
      <c r="AY252" s="1205"/>
      <c r="AZ252" s="1205"/>
      <c r="BA252" s="1205"/>
      <c r="BB252" s="1205"/>
      <c r="BC252" s="1205"/>
      <c r="BD252" s="1205"/>
      <c r="BE252" s="1205"/>
      <c r="BF252" s="1205"/>
      <c r="BG252" s="1205"/>
      <c r="BH252" s="1205"/>
      <c r="BI252" s="1205"/>
      <c r="BJ252" s="1205"/>
      <c r="BK252" s="1205"/>
      <c r="BL252" s="1205"/>
      <c r="BM252" s="1205"/>
      <c r="BN252" s="1205"/>
      <c r="BO252" s="1205"/>
      <c r="BP252" s="1205"/>
      <c r="BQ252" s="1205"/>
    </row>
    <row r="253" spans="1:69" s="1206" customFormat="1" ht="12.75" x14ac:dyDescent="0.2">
      <c r="A253" s="1165" t="s">
        <v>826</v>
      </c>
      <c r="B253" s="198" t="s">
        <v>368</v>
      </c>
      <c r="C253" s="1204">
        <f>'I4 BO ASSETS'!J40</f>
        <v>-10438895.924999999</v>
      </c>
      <c r="D253" s="1205">
        <f t="shared" si="377"/>
        <v>-6785282.3512499994</v>
      </c>
      <c r="E253" s="1205">
        <f t="shared" si="377"/>
        <v>-3653613.5737499995</v>
      </c>
      <c r="F253" s="1205">
        <f t="shared" si="336"/>
        <v>-10438895.924999999</v>
      </c>
      <c r="G253" s="1205">
        <f t="shared" ref="G253:Z253" si="384">$D253*G615</f>
        <v>-2995250.4422865058</v>
      </c>
      <c r="H253" s="1205">
        <f t="shared" si="384"/>
        <v>-1229172.2781853664</v>
      </c>
      <c r="I253" s="1205">
        <f t="shared" si="384"/>
        <v>-2498918.1319825356</v>
      </c>
      <c r="J253" s="1205">
        <f t="shared" si="384"/>
        <v>0</v>
      </c>
      <c r="K253" s="1205">
        <f t="shared" si="384"/>
        <v>0</v>
      </c>
      <c r="L253" s="1205">
        <f t="shared" si="384"/>
        <v>0</v>
      </c>
      <c r="M253" s="1205">
        <f t="shared" si="384"/>
        <v>-61321.022481659122</v>
      </c>
      <c r="N253" s="1205">
        <f t="shared" si="384"/>
        <v>0</v>
      </c>
      <c r="O253" s="1205">
        <f t="shared" si="384"/>
        <v>-620.4763139318477</v>
      </c>
      <c r="P253" s="1205">
        <f t="shared" si="384"/>
        <v>0</v>
      </c>
      <c r="Q253" s="1205">
        <f t="shared" si="384"/>
        <v>0</v>
      </c>
      <c r="R253" s="1205">
        <f t="shared" si="384"/>
        <v>0</v>
      </c>
      <c r="S253" s="1205">
        <f t="shared" si="384"/>
        <v>0</v>
      </c>
      <c r="T253" s="1205">
        <f t="shared" si="384"/>
        <v>0</v>
      </c>
      <c r="U253" s="1205">
        <f t="shared" si="384"/>
        <v>0</v>
      </c>
      <c r="V253" s="1205">
        <f t="shared" si="384"/>
        <v>0</v>
      </c>
      <c r="W253" s="1205">
        <f t="shared" si="384"/>
        <v>0</v>
      </c>
      <c r="X253" s="1205">
        <f t="shared" si="384"/>
        <v>0</v>
      </c>
      <c r="Y253" s="1205">
        <f t="shared" si="384"/>
        <v>0</v>
      </c>
      <c r="Z253" s="1205">
        <f t="shared" si="384"/>
        <v>0</v>
      </c>
      <c r="AA253" s="1205">
        <f t="shared" si="338"/>
        <v>-6785282.3512499984</v>
      </c>
      <c r="AB253" s="1205">
        <f t="shared" ref="AB253:AU253" si="385">$E253*AB615</f>
        <v>-3192657.9452311285</v>
      </c>
      <c r="AC253" s="1205">
        <f t="shared" si="385"/>
        <v>-310521.72774980526</v>
      </c>
      <c r="AD253" s="1205">
        <f t="shared" si="385"/>
        <v>-37019.757719337773</v>
      </c>
      <c r="AE253" s="1205">
        <f t="shared" si="385"/>
        <v>0</v>
      </c>
      <c r="AF253" s="1205">
        <f t="shared" si="385"/>
        <v>0</v>
      </c>
      <c r="AG253" s="1205">
        <f t="shared" si="385"/>
        <v>0</v>
      </c>
      <c r="AH253" s="1205">
        <f t="shared" si="385"/>
        <v>-65362.497530027533</v>
      </c>
      <c r="AI253" s="1205">
        <f t="shared" si="385"/>
        <v>-26654.225557923201</v>
      </c>
      <c r="AJ253" s="1205">
        <f t="shared" si="385"/>
        <v>-21397.419961777236</v>
      </c>
      <c r="AK253" s="1205">
        <f t="shared" si="385"/>
        <v>0</v>
      </c>
      <c r="AL253" s="1205">
        <f t="shared" si="385"/>
        <v>0</v>
      </c>
      <c r="AM253" s="1205">
        <f t="shared" si="385"/>
        <v>0</v>
      </c>
      <c r="AN253" s="1205">
        <f t="shared" si="385"/>
        <v>0</v>
      </c>
      <c r="AO253" s="1205">
        <f t="shared" si="385"/>
        <v>0</v>
      </c>
      <c r="AP253" s="1205">
        <f t="shared" si="385"/>
        <v>0</v>
      </c>
      <c r="AQ253" s="1205">
        <f t="shared" si="385"/>
        <v>0</v>
      </c>
      <c r="AR253" s="1205">
        <f t="shared" si="385"/>
        <v>0</v>
      </c>
      <c r="AS253" s="1205">
        <f t="shared" si="385"/>
        <v>0</v>
      </c>
      <c r="AT253" s="1205">
        <f t="shared" si="385"/>
        <v>0</v>
      </c>
      <c r="AU253" s="1205">
        <f t="shared" si="385"/>
        <v>0</v>
      </c>
      <c r="AV253" s="1205">
        <f t="shared" si="340"/>
        <v>-3653613.57375</v>
      </c>
      <c r="AW253" s="1205"/>
      <c r="AX253" s="1205"/>
      <c r="AY253" s="1205"/>
      <c r="AZ253" s="1205"/>
      <c r="BA253" s="1205"/>
      <c r="BB253" s="1205"/>
      <c r="BC253" s="1205"/>
      <c r="BD253" s="1205"/>
      <c r="BE253" s="1205"/>
      <c r="BF253" s="1205"/>
      <c r="BG253" s="1205"/>
      <c r="BH253" s="1205"/>
      <c r="BI253" s="1205"/>
      <c r="BJ253" s="1205"/>
      <c r="BK253" s="1205"/>
      <c r="BL253" s="1205"/>
      <c r="BM253" s="1205"/>
      <c r="BN253" s="1205"/>
      <c r="BO253" s="1205"/>
      <c r="BP253" s="1205"/>
      <c r="BQ253" s="1205"/>
    </row>
    <row r="254" spans="1:69" s="1206" customFormat="1" ht="12.75" x14ac:dyDescent="0.2">
      <c r="A254" s="1165" t="s">
        <v>827</v>
      </c>
      <c r="B254" s="198" t="s">
        <v>391</v>
      </c>
      <c r="C254" s="1204">
        <f>'I4 BO ASSETS'!J41</f>
        <v>-549415.57500000054</v>
      </c>
      <c r="D254" s="1205">
        <f t="shared" si="377"/>
        <v>-357120.12375000038</v>
      </c>
      <c r="E254" s="1205">
        <f t="shared" si="377"/>
        <v>-192295.45125000019</v>
      </c>
      <c r="F254" s="1205">
        <f t="shared" si="336"/>
        <v>-549415.57500000054</v>
      </c>
      <c r="G254" s="1205">
        <f t="shared" ref="G254:Z254" si="386">$D254*G616</f>
        <v>-173917.02059832317</v>
      </c>
      <c r="H254" s="1205">
        <f t="shared" si="386"/>
        <v>-71370.98701531683</v>
      </c>
      <c r="I254" s="1205">
        <f t="shared" si="386"/>
        <v>-111796.08863416981</v>
      </c>
      <c r="J254" s="1205">
        <f t="shared" si="386"/>
        <v>0</v>
      </c>
      <c r="K254" s="1205">
        <f t="shared" si="386"/>
        <v>0</v>
      </c>
      <c r="L254" s="1205">
        <f t="shared" si="386"/>
        <v>0</v>
      </c>
      <c r="M254" s="1205">
        <f t="shared" si="386"/>
        <v>0</v>
      </c>
      <c r="N254" s="1205">
        <f t="shared" si="386"/>
        <v>0</v>
      </c>
      <c r="O254" s="1205">
        <f t="shared" si="386"/>
        <v>-36.027502190594682</v>
      </c>
      <c r="P254" s="1205">
        <f t="shared" si="386"/>
        <v>0</v>
      </c>
      <c r="Q254" s="1205">
        <f t="shared" si="386"/>
        <v>0</v>
      </c>
      <c r="R254" s="1205">
        <f t="shared" si="386"/>
        <v>0</v>
      </c>
      <c r="S254" s="1205">
        <f t="shared" si="386"/>
        <v>0</v>
      </c>
      <c r="T254" s="1205">
        <f t="shared" si="386"/>
        <v>0</v>
      </c>
      <c r="U254" s="1205">
        <f t="shared" si="386"/>
        <v>0</v>
      </c>
      <c r="V254" s="1205">
        <f t="shared" si="386"/>
        <v>0</v>
      </c>
      <c r="W254" s="1205">
        <f t="shared" si="386"/>
        <v>0</v>
      </c>
      <c r="X254" s="1205">
        <f t="shared" si="386"/>
        <v>0</v>
      </c>
      <c r="Y254" s="1205">
        <f t="shared" si="386"/>
        <v>0</v>
      </c>
      <c r="Z254" s="1205">
        <f t="shared" si="386"/>
        <v>0</v>
      </c>
      <c r="AA254" s="1205">
        <f t="shared" si="338"/>
        <v>-357120.12375000044</v>
      </c>
      <c r="AB254" s="1205">
        <f t="shared" ref="AB254:AU254" si="387">$E254*AB616</f>
        <v>-142032.03359571192</v>
      </c>
      <c r="AC254" s="1205">
        <f t="shared" si="387"/>
        <v>-13814.205350071099</v>
      </c>
      <c r="AD254" s="1205">
        <f t="shared" si="387"/>
        <v>-1511.8550919605707</v>
      </c>
      <c r="AE254" s="1205">
        <f t="shared" si="387"/>
        <v>0</v>
      </c>
      <c r="AF254" s="1205">
        <f t="shared" si="387"/>
        <v>0</v>
      </c>
      <c r="AG254" s="1205">
        <f t="shared" si="387"/>
        <v>0</v>
      </c>
      <c r="AH254" s="1205">
        <f t="shared" si="387"/>
        <v>-32799.679751074866</v>
      </c>
      <c r="AI254" s="1205">
        <f t="shared" si="387"/>
        <v>-1185.7686995769184</v>
      </c>
      <c r="AJ254" s="1205">
        <f t="shared" si="387"/>
        <v>-951.90876160480389</v>
      </c>
      <c r="AK254" s="1205">
        <f t="shared" si="387"/>
        <v>0</v>
      </c>
      <c r="AL254" s="1205">
        <f t="shared" si="387"/>
        <v>0</v>
      </c>
      <c r="AM254" s="1205">
        <f t="shared" si="387"/>
        <v>0</v>
      </c>
      <c r="AN254" s="1205">
        <f t="shared" si="387"/>
        <v>0</v>
      </c>
      <c r="AO254" s="1205">
        <f t="shared" si="387"/>
        <v>0</v>
      </c>
      <c r="AP254" s="1205">
        <f t="shared" si="387"/>
        <v>0</v>
      </c>
      <c r="AQ254" s="1205">
        <f t="shared" si="387"/>
        <v>0</v>
      </c>
      <c r="AR254" s="1205">
        <f t="shared" si="387"/>
        <v>0</v>
      </c>
      <c r="AS254" s="1205">
        <f t="shared" si="387"/>
        <v>0</v>
      </c>
      <c r="AT254" s="1205">
        <f t="shared" si="387"/>
        <v>0</v>
      </c>
      <c r="AU254" s="1205">
        <f t="shared" si="387"/>
        <v>0</v>
      </c>
      <c r="AV254" s="1205">
        <f t="shared" si="340"/>
        <v>-192295.45125000022</v>
      </c>
      <c r="AW254" s="1205"/>
      <c r="AX254" s="1205"/>
      <c r="AY254" s="1205"/>
      <c r="AZ254" s="1205"/>
      <c r="BA254" s="1205"/>
      <c r="BB254" s="1205"/>
      <c r="BC254" s="1205"/>
      <c r="BD254" s="1205"/>
      <c r="BE254" s="1205"/>
      <c r="BF254" s="1205"/>
      <c r="BG254" s="1205"/>
      <c r="BH254" s="1205"/>
      <c r="BI254" s="1205"/>
      <c r="BJ254" s="1205"/>
      <c r="BK254" s="1205"/>
      <c r="BL254" s="1205"/>
      <c r="BM254" s="1205"/>
      <c r="BN254" s="1205"/>
      <c r="BO254" s="1205"/>
      <c r="BP254" s="1205"/>
      <c r="BQ254" s="1205"/>
    </row>
    <row r="255" spans="1:69" s="1206" customFormat="1" ht="12.75" x14ac:dyDescent="0.2">
      <c r="A255" s="1165">
        <v>1835</v>
      </c>
      <c r="B255" s="198" t="s">
        <v>75</v>
      </c>
      <c r="C255" s="1204">
        <f>'I4 BO ASSETS'!J42</f>
        <v>0</v>
      </c>
      <c r="D255" s="1205">
        <f t="shared" si="377"/>
        <v>0</v>
      </c>
      <c r="E255" s="1205">
        <f t="shared" si="377"/>
        <v>0</v>
      </c>
      <c r="F255" s="1205">
        <f t="shared" si="336"/>
        <v>0</v>
      </c>
      <c r="G255" s="1205">
        <f t="shared" ref="G255:Z255" si="388">$D255*G617</f>
        <v>0</v>
      </c>
      <c r="H255" s="1205">
        <f t="shared" si="388"/>
        <v>0</v>
      </c>
      <c r="I255" s="1205">
        <f t="shared" si="388"/>
        <v>0</v>
      </c>
      <c r="J255" s="1205">
        <f t="shared" si="388"/>
        <v>0</v>
      </c>
      <c r="K255" s="1205">
        <f t="shared" si="388"/>
        <v>0</v>
      </c>
      <c r="L255" s="1205">
        <f t="shared" si="388"/>
        <v>0</v>
      </c>
      <c r="M255" s="1205">
        <f t="shared" si="388"/>
        <v>0</v>
      </c>
      <c r="N255" s="1205">
        <f t="shared" si="388"/>
        <v>0</v>
      </c>
      <c r="O255" s="1205">
        <f t="shared" si="388"/>
        <v>0</v>
      </c>
      <c r="P255" s="1205">
        <f t="shared" si="388"/>
        <v>0</v>
      </c>
      <c r="Q255" s="1205">
        <f t="shared" si="388"/>
        <v>0</v>
      </c>
      <c r="R255" s="1205">
        <f t="shared" si="388"/>
        <v>0</v>
      </c>
      <c r="S255" s="1205">
        <f t="shared" si="388"/>
        <v>0</v>
      </c>
      <c r="T255" s="1205">
        <f t="shared" si="388"/>
        <v>0</v>
      </c>
      <c r="U255" s="1205">
        <f t="shared" si="388"/>
        <v>0</v>
      </c>
      <c r="V255" s="1205">
        <f t="shared" si="388"/>
        <v>0</v>
      </c>
      <c r="W255" s="1205">
        <f t="shared" si="388"/>
        <v>0</v>
      </c>
      <c r="X255" s="1205">
        <f t="shared" si="388"/>
        <v>0</v>
      </c>
      <c r="Y255" s="1205">
        <f t="shared" si="388"/>
        <v>0</v>
      </c>
      <c r="Z255" s="1205">
        <f t="shared" si="388"/>
        <v>0</v>
      </c>
      <c r="AA255" s="1205">
        <f t="shared" si="338"/>
        <v>0</v>
      </c>
      <c r="AB255" s="1205">
        <f t="shared" ref="AB255:AU255" si="389">$E255*AB617</f>
        <v>0</v>
      </c>
      <c r="AC255" s="1205">
        <f t="shared" si="389"/>
        <v>0</v>
      </c>
      <c r="AD255" s="1205">
        <f t="shared" si="389"/>
        <v>0</v>
      </c>
      <c r="AE255" s="1205">
        <f t="shared" si="389"/>
        <v>0</v>
      </c>
      <c r="AF255" s="1205">
        <f t="shared" si="389"/>
        <v>0</v>
      </c>
      <c r="AG255" s="1205">
        <f t="shared" si="389"/>
        <v>0</v>
      </c>
      <c r="AH255" s="1205">
        <f t="shared" si="389"/>
        <v>0</v>
      </c>
      <c r="AI255" s="1205">
        <f t="shared" si="389"/>
        <v>0</v>
      </c>
      <c r="AJ255" s="1205">
        <f t="shared" si="389"/>
        <v>0</v>
      </c>
      <c r="AK255" s="1205">
        <f t="shared" si="389"/>
        <v>0</v>
      </c>
      <c r="AL255" s="1205">
        <f t="shared" si="389"/>
        <v>0</v>
      </c>
      <c r="AM255" s="1205">
        <f t="shared" si="389"/>
        <v>0</v>
      </c>
      <c r="AN255" s="1205">
        <f t="shared" si="389"/>
        <v>0</v>
      </c>
      <c r="AO255" s="1205">
        <f t="shared" si="389"/>
        <v>0</v>
      </c>
      <c r="AP255" s="1205">
        <f t="shared" si="389"/>
        <v>0</v>
      </c>
      <c r="AQ255" s="1205">
        <f t="shared" si="389"/>
        <v>0</v>
      </c>
      <c r="AR255" s="1205">
        <f t="shared" si="389"/>
        <v>0</v>
      </c>
      <c r="AS255" s="1205">
        <f t="shared" si="389"/>
        <v>0</v>
      </c>
      <c r="AT255" s="1205">
        <f t="shared" si="389"/>
        <v>0</v>
      </c>
      <c r="AU255" s="1205">
        <f t="shared" si="389"/>
        <v>0</v>
      </c>
      <c r="AV255" s="1205">
        <f t="shared" si="340"/>
        <v>0</v>
      </c>
      <c r="AW255" s="1205"/>
      <c r="AX255" s="1205"/>
      <c r="AY255" s="1205"/>
      <c r="AZ255" s="1205"/>
      <c r="BA255" s="1205"/>
      <c r="BB255" s="1205"/>
      <c r="BC255" s="1205"/>
      <c r="BD255" s="1205"/>
      <c r="BE255" s="1205"/>
      <c r="BF255" s="1205"/>
      <c r="BG255" s="1205"/>
      <c r="BH255" s="1205"/>
      <c r="BI255" s="1205"/>
      <c r="BJ255" s="1205"/>
      <c r="BK255" s="1205"/>
      <c r="BL255" s="1205"/>
      <c r="BM255" s="1205"/>
      <c r="BN255" s="1205"/>
      <c r="BO255" s="1205"/>
      <c r="BP255" s="1205"/>
      <c r="BQ255" s="1205"/>
    </row>
    <row r="256" spans="1:69" s="1206" customFormat="1" ht="25.5" x14ac:dyDescent="0.2">
      <c r="A256" s="1165" t="s">
        <v>828</v>
      </c>
      <c r="B256" s="198" t="s">
        <v>392</v>
      </c>
      <c r="C256" s="1204">
        <f>'I4 BO ASSETS'!J43</f>
        <v>0</v>
      </c>
      <c r="D256" s="1205">
        <f t="shared" si="377"/>
        <v>0</v>
      </c>
      <c r="E256" s="1205">
        <f t="shared" si="377"/>
        <v>0</v>
      </c>
      <c r="F256" s="1205">
        <f t="shared" si="336"/>
        <v>0</v>
      </c>
      <c r="G256" s="1205">
        <f t="shared" ref="G256:Z256" si="390">$D256*G618</f>
        <v>0</v>
      </c>
      <c r="H256" s="1205">
        <f t="shared" si="390"/>
        <v>0</v>
      </c>
      <c r="I256" s="1205">
        <f t="shared" si="390"/>
        <v>0</v>
      </c>
      <c r="J256" s="1205">
        <f t="shared" si="390"/>
        <v>0</v>
      </c>
      <c r="K256" s="1205">
        <f t="shared" si="390"/>
        <v>0</v>
      </c>
      <c r="L256" s="1205">
        <f t="shared" si="390"/>
        <v>0</v>
      </c>
      <c r="M256" s="1205">
        <f t="shared" si="390"/>
        <v>0</v>
      </c>
      <c r="N256" s="1205">
        <f t="shared" si="390"/>
        <v>0</v>
      </c>
      <c r="O256" s="1205">
        <f t="shared" si="390"/>
        <v>0</v>
      </c>
      <c r="P256" s="1205">
        <f t="shared" si="390"/>
        <v>0</v>
      </c>
      <c r="Q256" s="1205">
        <f t="shared" si="390"/>
        <v>0</v>
      </c>
      <c r="R256" s="1205">
        <f t="shared" si="390"/>
        <v>0</v>
      </c>
      <c r="S256" s="1205">
        <f t="shared" si="390"/>
        <v>0</v>
      </c>
      <c r="T256" s="1205">
        <f t="shared" si="390"/>
        <v>0</v>
      </c>
      <c r="U256" s="1205">
        <f t="shared" si="390"/>
        <v>0</v>
      </c>
      <c r="V256" s="1205">
        <f t="shared" si="390"/>
        <v>0</v>
      </c>
      <c r="W256" s="1205">
        <f t="shared" si="390"/>
        <v>0</v>
      </c>
      <c r="X256" s="1205">
        <f t="shared" si="390"/>
        <v>0</v>
      </c>
      <c r="Y256" s="1205">
        <f t="shared" si="390"/>
        <v>0</v>
      </c>
      <c r="Z256" s="1205">
        <f t="shared" si="390"/>
        <v>0</v>
      </c>
      <c r="AA256" s="1205">
        <f t="shared" si="338"/>
        <v>0</v>
      </c>
      <c r="AB256" s="1205">
        <f t="shared" ref="AB256:AU256" si="391">$E256*AB618</f>
        <v>0</v>
      </c>
      <c r="AC256" s="1205">
        <f t="shared" si="391"/>
        <v>0</v>
      </c>
      <c r="AD256" s="1205">
        <f t="shared" si="391"/>
        <v>0</v>
      </c>
      <c r="AE256" s="1205">
        <f t="shared" si="391"/>
        <v>0</v>
      </c>
      <c r="AF256" s="1205">
        <f t="shared" si="391"/>
        <v>0</v>
      </c>
      <c r="AG256" s="1205">
        <f t="shared" si="391"/>
        <v>0</v>
      </c>
      <c r="AH256" s="1205">
        <f t="shared" si="391"/>
        <v>0</v>
      </c>
      <c r="AI256" s="1205">
        <f t="shared" si="391"/>
        <v>0</v>
      </c>
      <c r="AJ256" s="1205">
        <f t="shared" si="391"/>
        <v>0</v>
      </c>
      <c r="AK256" s="1205">
        <f t="shared" si="391"/>
        <v>0</v>
      </c>
      <c r="AL256" s="1205">
        <f t="shared" si="391"/>
        <v>0</v>
      </c>
      <c r="AM256" s="1205">
        <f t="shared" si="391"/>
        <v>0</v>
      </c>
      <c r="AN256" s="1205">
        <f t="shared" si="391"/>
        <v>0</v>
      </c>
      <c r="AO256" s="1205">
        <f t="shared" si="391"/>
        <v>0</v>
      </c>
      <c r="AP256" s="1205">
        <f t="shared" si="391"/>
        <v>0</v>
      </c>
      <c r="AQ256" s="1205">
        <f t="shared" si="391"/>
        <v>0</v>
      </c>
      <c r="AR256" s="1205">
        <f t="shared" si="391"/>
        <v>0</v>
      </c>
      <c r="AS256" s="1205">
        <f t="shared" si="391"/>
        <v>0</v>
      </c>
      <c r="AT256" s="1205">
        <f t="shared" si="391"/>
        <v>0</v>
      </c>
      <c r="AU256" s="1205">
        <f t="shared" si="391"/>
        <v>0</v>
      </c>
      <c r="AV256" s="1205">
        <f t="shared" si="340"/>
        <v>0</v>
      </c>
      <c r="AW256" s="1205"/>
      <c r="AX256" s="1205"/>
      <c r="AY256" s="1205"/>
      <c r="AZ256" s="1205"/>
      <c r="BA256" s="1205"/>
      <c r="BB256" s="1205"/>
      <c r="BC256" s="1205"/>
      <c r="BD256" s="1205"/>
      <c r="BE256" s="1205"/>
      <c r="BF256" s="1205"/>
      <c r="BG256" s="1205"/>
      <c r="BH256" s="1205"/>
      <c r="BI256" s="1205"/>
      <c r="BJ256" s="1205"/>
      <c r="BK256" s="1205"/>
      <c r="BL256" s="1205"/>
      <c r="BM256" s="1205"/>
      <c r="BN256" s="1205"/>
      <c r="BO256" s="1205"/>
      <c r="BP256" s="1205"/>
      <c r="BQ256" s="1205"/>
    </row>
    <row r="257" spans="1:69" s="1206" customFormat="1" ht="25.5" x14ac:dyDescent="0.2">
      <c r="A257" s="1165" t="s">
        <v>829</v>
      </c>
      <c r="B257" s="198" t="s">
        <v>393</v>
      </c>
      <c r="C257" s="1204">
        <f>'I4 BO ASSETS'!J44</f>
        <v>-24437124</v>
      </c>
      <c r="D257" s="1205">
        <f t="shared" si="377"/>
        <v>-15884130.6</v>
      </c>
      <c r="E257" s="1205">
        <f t="shared" si="377"/>
        <v>-8552993.4000000004</v>
      </c>
      <c r="F257" s="1205">
        <f t="shared" si="336"/>
        <v>-24437124</v>
      </c>
      <c r="G257" s="1205">
        <f t="shared" ref="G257:Z257" si="392">$D257*G619</f>
        <v>-7011786.2075734986</v>
      </c>
      <c r="H257" s="1205">
        <f t="shared" si="392"/>
        <v>-2877453.2857868588</v>
      </c>
      <c r="I257" s="1205">
        <f t="shared" si="392"/>
        <v>-5849888.0241595656</v>
      </c>
      <c r="J257" s="1205">
        <f t="shared" si="392"/>
        <v>0</v>
      </c>
      <c r="K257" s="1205">
        <f t="shared" si="392"/>
        <v>0</v>
      </c>
      <c r="L257" s="1205">
        <f t="shared" si="392"/>
        <v>0</v>
      </c>
      <c r="M257" s="1205">
        <f t="shared" si="392"/>
        <v>-143550.56712485538</v>
      </c>
      <c r="N257" s="1205">
        <f t="shared" si="392"/>
        <v>0</v>
      </c>
      <c r="O257" s="1205">
        <f t="shared" si="392"/>
        <v>-1452.5153552209106</v>
      </c>
      <c r="P257" s="1205">
        <f t="shared" si="392"/>
        <v>0</v>
      </c>
      <c r="Q257" s="1205">
        <f t="shared" si="392"/>
        <v>0</v>
      </c>
      <c r="R257" s="1205">
        <f t="shared" si="392"/>
        <v>0</v>
      </c>
      <c r="S257" s="1205">
        <f t="shared" si="392"/>
        <v>0</v>
      </c>
      <c r="T257" s="1205">
        <f t="shared" si="392"/>
        <v>0</v>
      </c>
      <c r="U257" s="1205">
        <f t="shared" si="392"/>
        <v>0</v>
      </c>
      <c r="V257" s="1205">
        <f t="shared" si="392"/>
        <v>0</v>
      </c>
      <c r="W257" s="1205">
        <f t="shared" si="392"/>
        <v>0</v>
      </c>
      <c r="X257" s="1205">
        <f t="shared" si="392"/>
        <v>0</v>
      </c>
      <c r="Y257" s="1205">
        <f t="shared" si="392"/>
        <v>0</v>
      </c>
      <c r="Z257" s="1205">
        <f t="shared" si="392"/>
        <v>0</v>
      </c>
      <c r="AA257" s="1205">
        <f t="shared" si="338"/>
        <v>-15884130.599999998</v>
      </c>
      <c r="AB257" s="1205">
        <f t="shared" ref="AB257:AU257" si="393">$E257*AB619</f>
        <v>-7473910.9056878835</v>
      </c>
      <c r="AC257" s="1205">
        <f t="shared" si="393"/>
        <v>-726921.5078141737</v>
      </c>
      <c r="AD257" s="1205">
        <f t="shared" si="393"/>
        <v>-86662.077707936784</v>
      </c>
      <c r="AE257" s="1205">
        <f t="shared" si="393"/>
        <v>0</v>
      </c>
      <c r="AF257" s="1205">
        <f t="shared" si="393"/>
        <v>0</v>
      </c>
      <c r="AG257" s="1205">
        <f t="shared" si="393"/>
        <v>0</v>
      </c>
      <c r="AH257" s="1205">
        <f t="shared" si="393"/>
        <v>-153011.53192510412</v>
      </c>
      <c r="AI257" s="1205">
        <f t="shared" si="393"/>
        <v>-62396.695949714478</v>
      </c>
      <c r="AJ257" s="1205">
        <f t="shared" si="393"/>
        <v>-50090.680915187462</v>
      </c>
      <c r="AK257" s="1205">
        <f t="shared" si="393"/>
        <v>0</v>
      </c>
      <c r="AL257" s="1205">
        <f t="shared" si="393"/>
        <v>0</v>
      </c>
      <c r="AM257" s="1205">
        <f t="shared" si="393"/>
        <v>0</v>
      </c>
      <c r="AN257" s="1205">
        <f t="shared" si="393"/>
        <v>0</v>
      </c>
      <c r="AO257" s="1205">
        <f t="shared" si="393"/>
        <v>0</v>
      </c>
      <c r="AP257" s="1205">
        <f t="shared" si="393"/>
        <v>0</v>
      </c>
      <c r="AQ257" s="1205">
        <f t="shared" si="393"/>
        <v>0</v>
      </c>
      <c r="AR257" s="1205">
        <f t="shared" si="393"/>
        <v>0</v>
      </c>
      <c r="AS257" s="1205">
        <f t="shared" si="393"/>
        <v>0</v>
      </c>
      <c r="AT257" s="1205">
        <f t="shared" si="393"/>
        <v>0</v>
      </c>
      <c r="AU257" s="1205">
        <f t="shared" si="393"/>
        <v>0</v>
      </c>
      <c r="AV257" s="1205">
        <f t="shared" si="340"/>
        <v>-8552993.4000000004</v>
      </c>
      <c r="AW257" s="1205"/>
      <c r="AX257" s="1205"/>
      <c r="AY257" s="1205"/>
      <c r="AZ257" s="1205"/>
      <c r="BA257" s="1205"/>
      <c r="BB257" s="1205"/>
      <c r="BC257" s="1205"/>
      <c r="BD257" s="1205"/>
      <c r="BE257" s="1205"/>
      <c r="BF257" s="1205"/>
      <c r="BG257" s="1205"/>
      <c r="BH257" s="1205"/>
      <c r="BI257" s="1205"/>
      <c r="BJ257" s="1205"/>
      <c r="BK257" s="1205"/>
      <c r="BL257" s="1205"/>
      <c r="BM257" s="1205"/>
      <c r="BN257" s="1205"/>
      <c r="BO257" s="1205"/>
      <c r="BP257" s="1205"/>
      <c r="BQ257" s="1205"/>
    </row>
    <row r="258" spans="1:69" s="1206" customFormat="1" ht="25.5" x14ac:dyDescent="0.2">
      <c r="A258" s="1165" t="s">
        <v>830</v>
      </c>
      <c r="B258" s="198" t="s">
        <v>394</v>
      </c>
      <c r="C258" s="1204">
        <f>'I4 BO ASSETS'!J45</f>
        <v>-2715235.9999999995</v>
      </c>
      <c r="D258" s="1205">
        <f t="shared" si="377"/>
        <v>-1764903.3999999997</v>
      </c>
      <c r="E258" s="1205">
        <f t="shared" si="377"/>
        <v>-950332.59999999974</v>
      </c>
      <c r="F258" s="1205">
        <f t="shared" si="336"/>
        <v>-2715235.9999999995</v>
      </c>
      <c r="G258" s="1205">
        <f t="shared" ref="G258:Z258" si="394">$D258*G620</f>
        <v>-859505.585259952</v>
      </c>
      <c r="H258" s="1205">
        <f t="shared" si="394"/>
        <v>-352718.5651763159</v>
      </c>
      <c r="I258" s="1205">
        <f t="shared" si="394"/>
        <v>-552501.20005915069</v>
      </c>
      <c r="J258" s="1205">
        <f t="shared" si="394"/>
        <v>0</v>
      </c>
      <c r="K258" s="1205">
        <f t="shared" si="394"/>
        <v>0</v>
      </c>
      <c r="L258" s="1205">
        <f t="shared" si="394"/>
        <v>0</v>
      </c>
      <c r="M258" s="1205">
        <f t="shared" si="394"/>
        <v>0</v>
      </c>
      <c r="N258" s="1205">
        <f t="shared" si="394"/>
        <v>0</v>
      </c>
      <c r="O258" s="1205">
        <f t="shared" si="394"/>
        <v>-178.04950458126606</v>
      </c>
      <c r="P258" s="1205">
        <f t="shared" si="394"/>
        <v>0</v>
      </c>
      <c r="Q258" s="1205">
        <f t="shared" si="394"/>
        <v>0</v>
      </c>
      <c r="R258" s="1205">
        <f t="shared" si="394"/>
        <v>0</v>
      </c>
      <c r="S258" s="1205">
        <f t="shared" si="394"/>
        <v>0</v>
      </c>
      <c r="T258" s="1205">
        <f t="shared" si="394"/>
        <v>0</v>
      </c>
      <c r="U258" s="1205">
        <f t="shared" si="394"/>
        <v>0</v>
      </c>
      <c r="V258" s="1205">
        <f t="shared" si="394"/>
        <v>0</v>
      </c>
      <c r="W258" s="1205">
        <f t="shared" si="394"/>
        <v>0</v>
      </c>
      <c r="X258" s="1205">
        <f t="shared" si="394"/>
        <v>0</v>
      </c>
      <c r="Y258" s="1205">
        <f t="shared" si="394"/>
        <v>0</v>
      </c>
      <c r="Z258" s="1205">
        <f t="shared" si="394"/>
        <v>0</v>
      </c>
      <c r="AA258" s="1205">
        <f t="shared" si="338"/>
        <v>-1764903.4</v>
      </c>
      <c r="AB258" s="1205">
        <f t="shared" ref="AB258:AU258" si="395">$E258*AB620</f>
        <v>-701928.57341600838</v>
      </c>
      <c r="AC258" s="1205">
        <f t="shared" si="395"/>
        <v>-68270.412024459991</v>
      </c>
      <c r="AD258" s="1205">
        <f t="shared" si="395"/>
        <v>-7471.6545348657928</v>
      </c>
      <c r="AE258" s="1205">
        <f t="shared" si="395"/>
        <v>0</v>
      </c>
      <c r="AF258" s="1205">
        <f t="shared" si="395"/>
        <v>0</v>
      </c>
      <c r="AG258" s="1205">
        <f t="shared" si="395"/>
        <v>0</v>
      </c>
      <c r="AH258" s="1205">
        <f t="shared" si="395"/>
        <v>-162097.4637433411</v>
      </c>
      <c r="AI258" s="1205">
        <f t="shared" si="395"/>
        <v>-5860.1212038163085</v>
      </c>
      <c r="AJ258" s="1205">
        <f t="shared" si="395"/>
        <v>-4704.3750775080925</v>
      </c>
      <c r="AK258" s="1205">
        <f t="shared" si="395"/>
        <v>0</v>
      </c>
      <c r="AL258" s="1205">
        <f t="shared" si="395"/>
        <v>0</v>
      </c>
      <c r="AM258" s="1205">
        <f t="shared" si="395"/>
        <v>0</v>
      </c>
      <c r="AN258" s="1205">
        <f t="shared" si="395"/>
        <v>0</v>
      </c>
      <c r="AO258" s="1205">
        <f t="shared" si="395"/>
        <v>0</v>
      </c>
      <c r="AP258" s="1205">
        <f t="shared" si="395"/>
        <v>0</v>
      </c>
      <c r="AQ258" s="1205">
        <f t="shared" si="395"/>
        <v>0</v>
      </c>
      <c r="AR258" s="1205">
        <f t="shared" si="395"/>
        <v>0</v>
      </c>
      <c r="AS258" s="1205">
        <f t="shared" si="395"/>
        <v>0</v>
      </c>
      <c r="AT258" s="1205">
        <f t="shared" si="395"/>
        <v>0</v>
      </c>
      <c r="AU258" s="1205">
        <f t="shared" si="395"/>
        <v>0</v>
      </c>
      <c r="AV258" s="1205">
        <f t="shared" si="340"/>
        <v>-950332.59999999951</v>
      </c>
      <c r="AW258" s="1205"/>
      <c r="AX258" s="1205"/>
      <c r="AY258" s="1205"/>
      <c r="AZ258" s="1205"/>
      <c r="BA258" s="1205"/>
      <c r="BB258" s="1205"/>
      <c r="BC258" s="1205"/>
      <c r="BD258" s="1205"/>
      <c r="BE258" s="1205"/>
      <c r="BF258" s="1205"/>
      <c r="BG258" s="1205"/>
      <c r="BH258" s="1205"/>
      <c r="BI258" s="1205"/>
      <c r="BJ258" s="1205"/>
      <c r="BK258" s="1205"/>
      <c r="BL258" s="1205"/>
      <c r="BM258" s="1205"/>
      <c r="BN258" s="1205"/>
      <c r="BO258" s="1205"/>
      <c r="BP258" s="1205"/>
      <c r="BQ258" s="1205"/>
    </row>
    <row r="259" spans="1:69" s="1206" customFormat="1" ht="12.75" x14ac:dyDescent="0.2">
      <c r="A259" s="1165">
        <v>1840</v>
      </c>
      <c r="B259" s="198" t="s">
        <v>76</v>
      </c>
      <c r="C259" s="1204">
        <f>'I4 BO ASSETS'!J46</f>
        <v>0</v>
      </c>
      <c r="D259" s="1205">
        <f t="shared" si="377"/>
        <v>0</v>
      </c>
      <c r="E259" s="1205">
        <f t="shared" si="377"/>
        <v>0</v>
      </c>
      <c r="F259" s="1205">
        <f t="shared" si="336"/>
        <v>0</v>
      </c>
      <c r="G259" s="1205">
        <f t="shared" ref="G259:Z259" si="396">$D259*G621</f>
        <v>0</v>
      </c>
      <c r="H259" s="1205">
        <f t="shared" si="396"/>
        <v>0</v>
      </c>
      <c r="I259" s="1205">
        <f t="shared" si="396"/>
        <v>0</v>
      </c>
      <c r="J259" s="1205">
        <f t="shared" si="396"/>
        <v>0</v>
      </c>
      <c r="K259" s="1205">
        <f t="shared" si="396"/>
        <v>0</v>
      </c>
      <c r="L259" s="1205">
        <f t="shared" si="396"/>
        <v>0</v>
      </c>
      <c r="M259" s="1205">
        <f t="shared" si="396"/>
        <v>0</v>
      </c>
      <c r="N259" s="1205">
        <f t="shared" si="396"/>
        <v>0</v>
      </c>
      <c r="O259" s="1205">
        <f t="shared" si="396"/>
        <v>0</v>
      </c>
      <c r="P259" s="1205">
        <f t="shared" si="396"/>
        <v>0</v>
      </c>
      <c r="Q259" s="1205">
        <f t="shared" si="396"/>
        <v>0</v>
      </c>
      <c r="R259" s="1205">
        <f t="shared" si="396"/>
        <v>0</v>
      </c>
      <c r="S259" s="1205">
        <f t="shared" si="396"/>
        <v>0</v>
      </c>
      <c r="T259" s="1205">
        <f t="shared" si="396"/>
        <v>0</v>
      </c>
      <c r="U259" s="1205">
        <f t="shared" si="396"/>
        <v>0</v>
      </c>
      <c r="V259" s="1205">
        <f t="shared" si="396"/>
        <v>0</v>
      </c>
      <c r="W259" s="1205">
        <f t="shared" si="396"/>
        <v>0</v>
      </c>
      <c r="X259" s="1205">
        <f t="shared" si="396"/>
        <v>0</v>
      </c>
      <c r="Y259" s="1205">
        <f t="shared" si="396"/>
        <v>0</v>
      </c>
      <c r="Z259" s="1205">
        <f t="shared" si="396"/>
        <v>0</v>
      </c>
      <c r="AA259" s="1205">
        <f t="shared" si="338"/>
        <v>0</v>
      </c>
      <c r="AB259" s="1205">
        <f t="shared" ref="AB259:AU259" si="397">$E259*AB621</f>
        <v>0</v>
      </c>
      <c r="AC259" s="1205">
        <f t="shared" si="397"/>
        <v>0</v>
      </c>
      <c r="AD259" s="1205">
        <f t="shared" si="397"/>
        <v>0</v>
      </c>
      <c r="AE259" s="1205">
        <f t="shared" si="397"/>
        <v>0</v>
      </c>
      <c r="AF259" s="1205">
        <f t="shared" si="397"/>
        <v>0</v>
      </c>
      <c r="AG259" s="1205">
        <f t="shared" si="397"/>
        <v>0</v>
      </c>
      <c r="AH259" s="1205">
        <f t="shared" si="397"/>
        <v>0</v>
      </c>
      <c r="AI259" s="1205">
        <f t="shared" si="397"/>
        <v>0</v>
      </c>
      <c r="AJ259" s="1205">
        <f t="shared" si="397"/>
        <v>0</v>
      </c>
      <c r="AK259" s="1205">
        <f t="shared" si="397"/>
        <v>0</v>
      </c>
      <c r="AL259" s="1205">
        <f t="shared" si="397"/>
        <v>0</v>
      </c>
      <c r="AM259" s="1205">
        <f t="shared" si="397"/>
        <v>0</v>
      </c>
      <c r="AN259" s="1205">
        <f t="shared" si="397"/>
        <v>0</v>
      </c>
      <c r="AO259" s="1205">
        <f t="shared" si="397"/>
        <v>0</v>
      </c>
      <c r="AP259" s="1205">
        <f t="shared" si="397"/>
        <v>0</v>
      </c>
      <c r="AQ259" s="1205">
        <f t="shared" si="397"/>
        <v>0</v>
      </c>
      <c r="AR259" s="1205">
        <f t="shared" si="397"/>
        <v>0</v>
      </c>
      <c r="AS259" s="1205">
        <f t="shared" si="397"/>
        <v>0</v>
      </c>
      <c r="AT259" s="1205">
        <f t="shared" si="397"/>
        <v>0</v>
      </c>
      <c r="AU259" s="1205">
        <f t="shared" si="397"/>
        <v>0</v>
      </c>
      <c r="AV259" s="1205">
        <f t="shared" si="340"/>
        <v>0</v>
      </c>
      <c r="AW259" s="1205"/>
      <c r="AX259" s="1205"/>
      <c r="AY259" s="1205"/>
      <c r="AZ259" s="1205"/>
      <c r="BA259" s="1205"/>
      <c r="BB259" s="1205"/>
      <c r="BC259" s="1205"/>
      <c r="BD259" s="1205"/>
      <c r="BE259" s="1205"/>
      <c r="BF259" s="1205"/>
      <c r="BG259" s="1205"/>
      <c r="BH259" s="1205"/>
      <c r="BI259" s="1205"/>
      <c r="BJ259" s="1205"/>
      <c r="BK259" s="1205"/>
      <c r="BL259" s="1205"/>
      <c r="BM259" s="1205"/>
      <c r="BN259" s="1205"/>
      <c r="BO259" s="1205"/>
      <c r="BP259" s="1205"/>
      <c r="BQ259" s="1205"/>
    </row>
    <row r="260" spans="1:69" s="1206" customFormat="1" ht="12.75" x14ac:dyDescent="0.2">
      <c r="A260" s="1165" t="s">
        <v>831</v>
      </c>
      <c r="B260" s="198" t="s">
        <v>395</v>
      </c>
      <c r="C260" s="1204">
        <f>'I4 BO ASSETS'!J47</f>
        <v>0</v>
      </c>
      <c r="D260" s="1205">
        <f t="shared" si="377"/>
        <v>0</v>
      </c>
      <c r="E260" s="1205">
        <f t="shared" si="377"/>
        <v>0</v>
      </c>
      <c r="F260" s="1205">
        <f t="shared" si="336"/>
        <v>0</v>
      </c>
      <c r="G260" s="1205">
        <f t="shared" ref="G260:Z260" si="398">$D260*G622</f>
        <v>0</v>
      </c>
      <c r="H260" s="1205">
        <f t="shared" si="398"/>
        <v>0</v>
      </c>
      <c r="I260" s="1205">
        <f t="shared" si="398"/>
        <v>0</v>
      </c>
      <c r="J260" s="1205">
        <f t="shared" si="398"/>
        <v>0</v>
      </c>
      <c r="K260" s="1205">
        <f t="shared" si="398"/>
        <v>0</v>
      </c>
      <c r="L260" s="1205">
        <f t="shared" si="398"/>
        <v>0</v>
      </c>
      <c r="M260" s="1205">
        <f t="shared" si="398"/>
        <v>0</v>
      </c>
      <c r="N260" s="1205">
        <f t="shared" si="398"/>
        <v>0</v>
      </c>
      <c r="O260" s="1205">
        <f t="shared" si="398"/>
        <v>0</v>
      </c>
      <c r="P260" s="1205">
        <f t="shared" si="398"/>
        <v>0</v>
      </c>
      <c r="Q260" s="1205">
        <f t="shared" si="398"/>
        <v>0</v>
      </c>
      <c r="R260" s="1205">
        <f t="shared" si="398"/>
        <v>0</v>
      </c>
      <c r="S260" s="1205">
        <f t="shared" si="398"/>
        <v>0</v>
      </c>
      <c r="T260" s="1205">
        <f t="shared" si="398"/>
        <v>0</v>
      </c>
      <c r="U260" s="1205">
        <f t="shared" si="398"/>
        <v>0</v>
      </c>
      <c r="V260" s="1205">
        <f t="shared" si="398"/>
        <v>0</v>
      </c>
      <c r="W260" s="1205">
        <f t="shared" si="398"/>
        <v>0</v>
      </c>
      <c r="X260" s="1205">
        <f t="shared" si="398"/>
        <v>0</v>
      </c>
      <c r="Y260" s="1205">
        <f t="shared" si="398"/>
        <v>0</v>
      </c>
      <c r="Z260" s="1205">
        <f t="shared" si="398"/>
        <v>0</v>
      </c>
      <c r="AA260" s="1205">
        <f t="shared" si="338"/>
        <v>0</v>
      </c>
      <c r="AB260" s="1205">
        <f t="shared" ref="AB260:AU260" si="399">$E260*AB622</f>
        <v>0</v>
      </c>
      <c r="AC260" s="1205">
        <f t="shared" si="399"/>
        <v>0</v>
      </c>
      <c r="AD260" s="1205">
        <f t="shared" si="399"/>
        <v>0</v>
      </c>
      <c r="AE260" s="1205">
        <f t="shared" si="399"/>
        <v>0</v>
      </c>
      <c r="AF260" s="1205">
        <f t="shared" si="399"/>
        <v>0</v>
      </c>
      <c r="AG260" s="1205">
        <f t="shared" si="399"/>
        <v>0</v>
      </c>
      <c r="AH260" s="1205">
        <f t="shared" si="399"/>
        <v>0</v>
      </c>
      <c r="AI260" s="1205">
        <f t="shared" si="399"/>
        <v>0</v>
      </c>
      <c r="AJ260" s="1205">
        <f t="shared" si="399"/>
        <v>0</v>
      </c>
      <c r="AK260" s="1205">
        <f t="shared" si="399"/>
        <v>0</v>
      </c>
      <c r="AL260" s="1205">
        <f t="shared" si="399"/>
        <v>0</v>
      </c>
      <c r="AM260" s="1205">
        <f t="shared" si="399"/>
        <v>0</v>
      </c>
      <c r="AN260" s="1205">
        <f t="shared" si="399"/>
        <v>0</v>
      </c>
      <c r="AO260" s="1205">
        <f t="shared" si="399"/>
        <v>0</v>
      </c>
      <c r="AP260" s="1205">
        <f t="shared" si="399"/>
        <v>0</v>
      </c>
      <c r="AQ260" s="1205">
        <f t="shared" si="399"/>
        <v>0</v>
      </c>
      <c r="AR260" s="1205">
        <f t="shared" si="399"/>
        <v>0</v>
      </c>
      <c r="AS260" s="1205">
        <f t="shared" si="399"/>
        <v>0</v>
      </c>
      <c r="AT260" s="1205">
        <f t="shared" si="399"/>
        <v>0</v>
      </c>
      <c r="AU260" s="1205">
        <f t="shared" si="399"/>
        <v>0</v>
      </c>
      <c r="AV260" s="1205">
        <f t="shared" si="340"/>
        <v>0</v>
      </c>
      <c r="AW260" s="1205"/>
      <c r="AX260" s="1205"/>
      <c r="AY260" s="1205"/>
      <c r="AZ260" s="1205"/>
      <c r="BA260" s="1205"/>
      <c r="BB260" s="1205"/>
      <c r="BC260" s="1205"/>
      <c r="BD260" s="1205"/>
      <c r="BE260" s="1205"/>
      <c r="BF260" s="1205"/>
      <c r="BG260" s="1205"/>
      <c r="BH260" s="1205"/>
      <c r="BI260" s="1205"/>
      <c r="BJ260" s="1205"/>
      <c r="BK260" s="1205"/>
      <c r="BL260" s="1205"/>
      <c r="BM260" s="1205"/>
      <c r="BN260" s="1205"/>
      <c r="BO260" s="1205"/>
      <c r="BP260" s="1205"/>
      <c r="BQ260" s="1205"/>
    </row>
    <row r="261" spans="1:69" s="1206" customFormat="1" ht="12.75" x14ac:dyDescent="0.2">
      <c r="A261" s="1165" t="s">
        <v>832</v>
      </c>
      <c r="B261" s="198" t="s">
        <v>396</v>
      </c>
      <c r="C261" s="1204">
        <f>'I4 BO ASSETS'!J48</f>
        <v>-10585564.875</v>
      </c>
      <c r="D261" s="1205">
        <f t="shared" si="377"/>
        <v>-6880617.1687500002</v>
      </c>
      <c r="E261" s="1205">
        <f t="shared" si="377"/>
        <v>-3704947.7062499998</v>
      </c>
      <c r="F261" s="1205">
        <f t="shared" si="336"/>
        <v>-10585564.875</v>
      </c>
      <c r="G261" s="1205">
        <f t="shared" ref="G261:Z261" si="400">$D261*G623</f>
        <v>-3037334.4174993541</v>
      </c>
      <c r="H261" s="1205">
        <f t="shared" si="400"/>
        <v>-1246442.43862243</v>
      </c>
      <c r="I261" s="1205">
        <f t="shared" si="400"/>
        <v>-2534028.5211642194</v>
      </c>
      <c r="J261" s="1205">
        <f t="shared" si="400"/>
        <v>0</v>
      </c>
      <c r="K261" s="1205">
        <f t="shared" si="400"/>
        <v>0</v>
      </c>
      <c r="L261" s="1205">
        <f t="shared" si="400"/>
        <v>0</v>
      </c>
      <c r="M261" s="1205">
        <f t="shared" si="400"/>
        <v>-62182.597311500278</v>
      </c>
      <c r="N261" s="1205">
        <f t="shared" si="400"/>
        <v>0</v>
      </c>
      <c r="O261" s="1205">
        <f t="shared" si="400"/>
        <v>-629.19415249620283</v>
      </c>
      <c r="P261" s="1205">
        <f t="shared" si="400"/>
        <v>0</v>
      </c>
      <c r="Q261" s="1205">
        <f t="shared" si="400"/>
        <v>0</v>
      </c>
      <c r="R261" s="1205">
        <f t="shared" si="400"/>
        <v>0</v>
      </c>
      <c r="S261" s="1205">
        <f t="shared" si="400"/>
        <v>0</v>
      </c>
      <c r="T261" s="1205">
        <f t="shared" si="400"/>
        <v>0</v>
      </c>
      <c r="U261" s="1205">
        <f t="shared" si="400"/>
        <v>0</v>
      </c>
      <c r="V261" s="1205">
        <f t="shared" si="400"/>
        <v>0</v>
      </c>
      <c r="W261" s="1205">
        <f t="shared" si="400"/>
        <v>0</v>
      </c>
      <c r="X261" s="1205">
        <f t="shared" si="400"/>
        <v>0</v>
      </c>
      <c r="Y261" s="1205">
        <f t="shared" si="400"/>
        <v>0</v>
      </c>
      <c r="Z261" s="1205">
        <f t="shared" si="400"/>
        <v>0</v>
      </c>
      <c r="AA261" s="1205">
        <f t="shared" si="338"/>
        <v>-6880617.1687500002</v>
      </c>
      <c r="AB261" s="1205">
        <f t="shared" ref="AB261:AU261" si="401">$E261*AB623</f>
        <v>-3237515.5424234495</v>
      </c>
      <c r="AC261" s="1205">
        <f t="shared" si="401"/>
        <v>-314884.63126838306</v>
      </c>
      <c r="AD261" s="1205">
        <f t="shared" si="401"/>
        <v>-37539.89404725597</v>
      </c>
      <c r="AE261" s="1205">
        <f t="shared" si="401"/>
        <v>0</v>
      </c>
      <c r="AF261" s="1205">
        <f t="shared" si="401"/>
        <v>0</v>
      </c>
      <c r="AG261" s="1205">
        <f t="shared" si="401"/>
        <v>0</v>
      </c>
      <c r="AH261" s="1205">
        <f t="shared" si="401"/>
        <v>-66280.856037573132</v>
      </c>
      <c r="AI261" s="1205">
        <f t="shared" si="401"/>
        <v>-27028.723714024298</v>
      </c>
      <c r="AJ261" s="1205">
        <f t="shared" si="401"/>
        <v>-21698.058759313953</v>
      </c>
      <c r="AK261" s="1205">
        <f t="shared" si="401"/>
        <v>0</v>
      </c>
      <c r="AL261" s="1205">
        <f t="shared" si="401"/>
        <v>0</v>
      </c>
      <c r="AM261" s="1205">
        <f t="shared" si="401"/>
        <v>0</v>
      </c>
      <c r="AN261" s="1205">
        <f t="shared" si="401"/>
        <v>0</v>
      </c>
      <c r="AO261" s="1205">
        <f t="shared" si="401"/>
        <v>0</v>
      </c>
      <c r="AP261" s="1205">
        <f t="shared" si="401"/>
        <v>0</v>
      </c>
      <c r="AQ261" s="1205">
        <f t="shared" si="401"/>
        <v>0</v>
      </c>
      <c r="AR261" s="1205">
        <f t="shared" si="401"/>
        <v>0</v>
      </c>
      <c r="AS261" s="1205">
        <f t="shared" si="401"/>
        <v>0</v>
      </c>
      <c r="AT261" s="1205">
        <f t="shared" si="401"/>
        <v>0</v>
      </c>
      <c r="AU261" s="1205">
        <f t="shared" si="401"/>
        <v>0</v>
      </c>
      <c r="AV261" s="1205">
        <f t="shared" si="340"/>
        <v>-3704947.7062499998</v>
      </c>
      <c r="AW261" s="1205"/>
      <c r="AX261" s="1205"/>
      <c r="AY261" s="1205"/>
      <c r="AZ261" s="1205"/>
      <c r="BA261" s="1205"/>
      <c r="BB261" s="1205"/>
      <c r="BC261" s="1205"/>
      <c r="BD261" s="1205"/>
      <c r="BE261" s="1205"/>
      <c r="BF261" s="1205"/>
      <c r="BG261" s="1205"/>
      <c r="BH261" s="1205"/>
      <c r="BI261" s="1205"/>
      <c r="BJ261" s="1205"/>
      <c r="BK261" s="1205"/>
      <c r="BL261" s="1205"/>
      <c r="BM261" s="1205"/>
      <c r="BN261" s="1205"/>
      <c r="BO261" s="1205"/>
      <c r="BP261" s="1205"/>
      <c r="BQ261" s="1205"/>
    </row>
    <row r="262" spans="1:69" s="1206" customFormat="1" ht="12.75" x14ac:dyDescent="0.2">
      <c r="A262" s="1165" t="s">
        <v>833</v>
      </c>
      <c r="B262" s="198" t="s">
        <v>397</v>
      </c>
      <c r="C262" s="1204">
        <f>'I4 BO ASSETS'!J49</f>
        <v>-3528521.625</v>
      </c>
      <c r="D262" s="1205">
        <f t="shared" si="377"/>
        <v>-2293539.0562499999</v>
      </c>
      <c r="E262" s="1205">
        <f t="shared" si="377"/>
        <v>-1234982.5687499999</v>
      </c>
      <c r="F262" s="1205">
        <f t="shared" si="336"/>
        <v>-3528521.625</v>
      </c>
      <c r="G262" s="1205">
        <f t="shared" ref="G262:Z262" si="402">$D262*G624</f>
        <v>-1116950.4398137112</v>
      </c>
      <c r="H262" s="1205">
        <f t="shared" si="402"/>
        <v>-458367.18604335043</v>
      </c>
      <c r="I262" s="1205">
        <f t="shared" si="402"/>
        <v>-717990.05031134118</v>
      </c>
      <c r="J262" s="1205">
        <f t="shared" si="402"/>
        <v>0</v>
      </c>
      <c r="K262" s="1205">
        <f t="shared" si="402"/>
        <v>0</v>
      </c>
      <c r="L262" s="1205">
        <f t="shared" si="402"/>
        <v>0</v>
      </c>
      <c r="M262" s="1205">
        <f t="shared" si="402"/>
        <v>0</v>
      </c>
      <c r="N262" s="1205">
        <f t="shared" si="402"/>
        <v>0</v>
      </c>
      <c r="O262" s="1205">
        <f t="shared" si="402"/>
        <v>-231.38008159715542</v>
      </c>
      <c r="P262" s="1205">
        <f t="shared" si="402"/>
        <v>0</v>
      </c>
      <c r="Q262" s="1205">
        <f t="shared" si="402"/>
        <v>0</v>
      </c>
      <c r="R262" s="1205">
        <f t="shared" si="402"/>
        <v>0</v>
      </c>
      <c r="S262" s="1205">
        <f t="shared" si="402"/>
        <v>0</v>
      </c>
      <c r="T262" s="1205">
        <f t="shared" si="402"/>
        <v>0</v>
      </c>
      <c r="U262" s="1205">
        <f t="shared" si="402"/>
        <v>0</v>
      </c>
      <c r="V262" s="1205">
        <f t="shared" si="402"/>
        <v>0</v>
      </c>
      <c r="W262" s="1205">
        <f t="shared" si="402"/>
        <v>0</v>
      </c>
      <c r="X262" s="1205">
        <f t="shared" si="402"/>
        <v>0</v>
      </c>
      <c r="Y262" s="1205">
        <f t="shared" si="402"/>
        <v>0</v>
      </c>
      <c r="Z262" s="1205">
        <f t="shared" si="402"/>
        <v>0</v>
      </c>
      <c r="AA262" s="1205">
        <f t="shared" si="338"/>
        <v>-2293539.0562499999</v>
      </c>
      <c r="AB262" s="1205">
        <f t="shared" ref="AB262:AU262" si="403">$E262*AB624</f>
        <v>-912174.90873860917</v>
      </c>
      <c r="AC262" s="1205">
        <f t="shared" si="403"/>
        <v>-88719.221893038819</v>
      </c>
      <c r="AD262" s="1205">
        <f t="shared" si="403"/>
        <v>-9709.6144131866513</v>
      </c>
      <c r="AE262" s="1205">
        <f t="shared" si="403"/>
        <v>0</v>
      </c>
      <c r="AF262" s="1205">
        <f t="shared" si="403"/>
        <v>0</v>
      </c>
      <c r="AG262" s="1205">
        <f t="shared" si="403"/>
        <v>0</v>
      </c>
      <c r="AH262" s="1205">
        <f t="shared" si="403"/>
        <v>-210649.97892486423</v>
      </c>
      <c r="AI262" s="1205">
        <f t="shared" si="403"/>
        <v>-7615.3838534797269</v>
      </c>
      <c r="AJ262" s="1205">
        <f t="shared" si="403"/>
        <v>-6113.4609268212253</v>
      </c>
      <c r="AK262" s="1205">
        <f t="shared" si="403"/>
        <v>0</v>
      </c>
      <c r="AL262" s="1205">
        <f t="shared" si="403"/>
        <v>0</v>
      </c>
      <c r="AM262" s="1205">
        <f t="shared" si="403"/>
        <v>0</v>
      </c>
      <c r="AN262" s="1205">
        <f t="shared" si="403"/>
        <v>0</v>
      </c>
      <c r="AO262" s="1205">
        <f t="shared" si="403"/>
        <v>0</v>
      </c>
      <c r="AP262" s="1205">
        <f t="shared" si="403"/>
        <v>0</v>
      </c>
      <c r="AQ262" s="1205">
        <f t="shared" si="403"/>
        <v>0</v>
      </c>
      <c r="AR262" s="1205">
        <f t="shared" si="403"/>
        <v>0</v>
      </c>
      <c r="AS262" s="1205">
        <f t="shared" si="403"/>
        <v>0</v>
      </c>
      <c r="AT262" s="1205">
        <f t="shared" si="403"/>
        <v>0</v>
      </c>
      <c r="AU262" s="1205">
        <f t="shared" si="403"/>
        <v>0</v>
      </c>
      <c r="AV262" s="1205">
        <f t="shared" si="340"/>
        <v>-1234982.5687499999</v>
      </c>
      <c r="AW262" s="1205"/>
      <c r="AX262" s="1205"/>
      <c r="AY262" s="1205"/>
      <c r="AZ262" s="1205"/>
      <c r="BA262" s="1205"/>
      <c r="BB262" s="1205"/>
      <c r="BC262" s="1205"/>
      <c r="BD262" s="1205"/>
      <c r="BE262" s="1205"/>
      <c r="BF262" s="1205"/>
      <c r="BG262" s="1205"/>
      <c r="BH262" s="1205"/>
      <c r="BI262" s="1205"/>
      <c r="BJ262" s="1205"/>
      <c r="BK262" s="1205"/>
      <c r="BL262" s="1205"/>
      <c r="BM262" s="1205"/>
      <c r="BN262" s="1205"/>
      <c r="BO262" s="1205"/>
      <c r="BP262" s="1205"/>
      <c r="BQ262" s="1205"/>
    </row>
    <row r="263" spans="1:69" s="1206" customFormat="1" ht="12.75" x14ac:dyDescent="0.2">
      <c r="A263" s="1165">
        <v>1845</v>
      </c>
      <c r="B263" s="198" t="s">
        <v>84</v>
      </c>
      <c r="C263" s="1204">
        <f>'I4 BO ASSETS'!J50</f>
        <v>0</v>
      </c>
      <c r="D263" s="1205">
        <f t="shared" si="377"/>
        <v>0</v>
      </c>
      <c r="E263" s="1205">
        <f t="shared" si="377"/>
        <v>0</v>
      </c>
      <c r="F263" s="1205">
        <f t="shared" si="336"/>
        <v>0</v>
      </c>
      <c r="G263" s="1205">
        <f t="shared" ref="G263:Z263" si="404">$D263*G625</f>
        <v>0</v>
      </c>
      <c r="H263" s="1205">
        <f t="shared" si="404"/>
        <v>0</v>
      </c>
      <c r="I263" s="1205">
        <f t="shared" si="404"/>
        <v>0</v>
      </c>
      <c r="J263" s="1205">
        <f t="shared" si="404"/>
        <v>0</v>
      </c>
      <c r="K263" s="1205">
        <f t="shared" si="404"/>
        <v>0</v>
      </c>
      <c r="L263" s="1205">
        <f t="shared" si="404"/>
        <v>0</v>
      </c>
      <c r="M263" s="1205">
        <f t="shared" si="404"/>
        <v>0</v>
      </c>
      <c r="N263" s="1205">
        <f t="shared" si="404"/>
        <v>0</v>
      </c>
      <c r="O263" s="1205">
        <f t="shared" si="404"/>
        <v>0</v>
      </c>
      <c r="P263" s="1205">
        <f t="shared" si="404"/>
        <v>0</v>
      </c>
      <c r="Q263" s="1205">
        <f t="shared" si="404"/>
        <v>0</v>
      </c>
      <c r="R263" s="1205">
        <f t="shared" si="404"/>
        <v>0</v>
      </c>
      <c r="S263" s="1205">
        <f t="shared" si="404"/>
        <v>0</v>
      </c>
      <c r="T263" s="1205">
        <f t="shared" si="404"/>
        <v>0</v>
      </c>
      <c r="U263" s="1205">
        <f t="shared" si="404"/>
        <v>0</v>
      </c>
      <c r="V263" s="1205">
        <f t="shared" si="404"/>
        <v>0</v>
      </c>
      <c r="W263" s="1205">
        <f t="shared" si="404"/>
        <v>0</v>
      </c>
      <c r="X263" s="1205">
        <f t="shared" si="404"/>
        <v>0</v>
      </c>
      <c r="Y263" s="1205">
        <f t="shared" si="404"/>
        <v>0</v>
      </c>
      <c r="Z263" s="1205">
        <f t="shared" si="404"/>
        <v>0</v>
      </c>
      <c r="AA263" s="1205">
        <f t="shared" si="338"/>
        <v>0</v>
      </c>
      <c r="AB263" s="1205">
        <f t="shared" ref="AB263:AU263" si="405">$E263*AB625</f>
        <v>0</v>
      </c>
      <c r="AC263" s="1205">
        <f t="shared" si="405"/>
        <v>0</v>
      </c>
      <c r="AD263" s="1205">
        <f t="shared" si="405"/>
        <v>0</v>
      </c>
      <c r="AE263" s="1205">
        <f t="shared" si="405"/>
        <v>0</v>
      </c>
      <c r="AF263" s="1205">
        <f t="shared" si="405"/>
        <v>0</v>
      </c>
      <c r="AG263" s="1205">
        <f t="shared" si="405"/>
        <v>0</v>
      </c>
      <c r="AH263" s="1205">
        <f t="shared" si="405"/>
        <v>0</v>
      </c>
      <c r="AI263" s="1205">
        <f t="shared" si="405"/>
        <v>0</v>
      </c>
      <c r="AJ263" s="1205">
        <f t="shared" si="405"/>
        <v>0</v>
      </c>
      <c r="AK263" s="1205">
        <f t="shared" si="405"/>
        <v>0</v>
      </c>
      <c r="AL263" s="1205">
        <f t="shared" si="405"/>
        <v>0</v>
      </c>
      <c r="AM263" s="1205">
        <f t="shared" si="405"/>
        <v>0</v>
      </c>
      <c r="AN263" s="1205">
        <f t="shared" si="405"/>
        <v>0</v>
      </c>
      <c r="AO263" s="1205">
        <f t="shared" si="405"/>
        <v>0</v>
      </c>
      <c r="AP263" s="1205">
        <f t="shared" si="405"/>
        <v>0</v>
      </c>
      <c r="AQ263" s="1205">
        <f t="shared" si="405"/>
        <v>0</v>
      </c>
      <c r="AR263" s="1205">
        <f t="shared" si="405"/>
        <v>0</v>
      </c>
      <c r="AS263" s="1205">
        <f t="shared" si="405"/>
        <v>0</v>
      </c>
      <c r="AT263" s="1205">
        <f t="shared" si="405"/>
        <v>0</v>
      </c>
      <c r="AU263" s="1205">
        <f t="shared" si="405"/>
        <v>0</v>
      </c>
      <c r="AV263" s="1205">
        <f t="shared" si="340"/>
        <v>0</v>
      </c>
      <c r="AW263" s="1205"/>
      <c r="AX263" s="1205"/>
      <c r="AY263" s="1205"/>
      <c r="AZ263" s="1205"/>
      <c r="BA263" s="1205"/>
      <c r="BB263" s="1205"/>
      <c r="BC263" s="1205"/>
      <c r="BD263" s="1205"/>
      <c r="BE263" s="1205"/>
      <c r="BF263" s="1205"/>
      <c r="BG263" s="1205"/>
      <c r="BH263" s="1205"/>
      <c r="BI263" s="1205"/>
      <c r="BJ263" s="1205"/>
      <c r="BK263" s="1205"/>
      <c r="BL263" s="1205"/>
      <c r="BM263" s="1205"/>
      <c r="BN263" s="1205"/>
      <c r="BO263" s="1205"/>
      <c r="BP263" s="1205"/>
      <c r="BQ263" s="1205"/>
    </row>
    <row r="264" spans="1:69" s="1206" customFormat="1" ht="25.5" x14ac:dyDescent="0.2">
      <c r="A264" s="1165" t="s">
        <v>834</v>
      </c>
      <c r="B264" s="198" t="s">
        <v>398</v>
      </c>
      <c r="C264" s="1204">
        <f>'I4 BO ASSETS'!J51</f>
        <v>0</v>
      </c>
      <c r="D264" s="1205">
        <f t="shared" si="377"/>
        <v>0</v>
      </c>
      <c r="E264" s="1205">
        <f t="shared" si="377"/>
        <v>0</v>
      </c>
      <c r="F264" s="1205">
        <f t="shared" si="336"/>
        <v>0</v>
      </c>
      <c r="G264" s="1205">
        <f t="shared" ref="G264:Z264" si="406">$D264*G626</f>
        <v>0</v>
      </c>
      <c r="H264" s="1205">
        <f t="shared" si="406"/>
        <v>0</v>
      </c>
      <c r="I264" s="1205">
        <f t="shared" si="406"/>
        <v>0</v>
      </c>
      <c r="J264" s="1205">
        <f t="shared" si="406"/>
        <v>0</v>
      </c>
      <c r="K264" s="1205">
        <f t="shared" si="406"/>
        <v>0</v>
      </c>
      <c r="L264" s="1205">
        <f t="shared" si="406"/>
        <v>0</v>
      </c>
      <c r="M264" s="1205">
        <f t="shared" si="406"/>
        <v>0</v>
      </c>
      <c r="N264" s="1205">
        <f t="shared" si="406"/>
        <v>0</v>
      </c>
      <c r="O264" s="1205">
        <f t="shared" si="406"/>
        <v>0</v>
      </c>
      <c r="P264" s="1205">
        <f t="shared" si="406"/>
        <v>0</v>
      </c>
      <c r="Q264" s="1205">
        <f t="shared" si="406"/>
        <v>0</v>
      </c>
      <c r="R264" s="1205">
        <f t="shared" si="406"/>
        <v>0</v>
      </c>
      <c r="S264" s="1205">
        <f t="shared" si="406"/>
        <v>0</v>
      </c>
      <c r="T264" s="1205">
        <f t="shared" si="406"/>
        <v>0</v>
      </c>
      <c r="U264" s="1205">
        <f t="shared" si="406"/>
        <v>0</v>
      </c>
      <c r="V264" s="1205">
        <f t="shared" si="406"/>
        <v>0</v>
      </c>
      <c r="W264" s="1205">
        <f t="shared" si="406"/>
        <v>0</v>
      </c>
      <c r="X264" s="1205">
        <f t="shared" si="406"/>
        <v>0</v>
      </c>
      <c r="Y264" s="1205">
        <f t="shared" si="406"/>
        <v>0</v>
      </c>
      <c r="Z264" s="1205">
        <f t="shared" si="406"/>
        <v>0</v>
      </c>
      <c r="AA264" s="1205">
        <f t="shared" si="338"/>
        <v>0</v>
      </c>
      <c r="AB264" s="1205">
        <f t="shared" ref="AB264:AU264" si="407">$E264*AB626</f>
        <v>0</v>
      </c>
      <c r="AC264" s="1205">
        <f t="shared" si="407"/>
        <v>0</v>
      </c>
      <c r="AD264" s="1205">
        <f t="shared" si="407"/>
        <v>0</v>
      </c>
      <c r="AE264" s="1205">
        <f t="shared" si="407"/>
        <v>0</v>
      </c>
      <c r="AF264" s="1205">
        <f t="shared" si="407"/>
        <v>0</v>
      </c>
      <c r="AG264" s="1205">
        <f t="shared" si="407"/>
        <v>0</v>
      </c>
      <c r="AH264" s="1205">
        <f t="shared" si="407"/>
        <v>0</v>
      </c>
      <c r="AI264" s="1205">
        <f t="shared" si="407"/>
        <v>0</v>
      </c>
      <c r="AJ264" s="1205">
        <f t="shared" si="407"/>
        <v>0</v>
      </c>
      <c r="AK264" s="1205">
        <f t="shared" si="407"/>
        <v>0</v>
      </c>
      <c r="AL264" s="1205">
        <f t="shared" si="407"/>
        <v>0</v>
      </c>
      <c r="AM264" s="1205">
        <f t="shared" si="407"/>
        <v>0</v>
      </c>
      <c r="AN264" s="1205">
        <f t="shared" si="407"/>
        <v>0</v>
      </c>
      <c r="AO264" s="1205">
        <f t="shared" si="407"/>
        <v>0</v>
      </c>
      <c r="AP264" s="1205">
        <f t="shared" si="407"/>
        <v>0</v>
      </c>
      <c r="AQ264" s="1205">
        <f t="shared" si="407"/>
        <v>0</v>
      </c>
      <c r="AR264" s="1205">
        <f t="shared" si="407"/>
        <v>0</v>
      </c>
      <c r="AS264" s="1205">
        <f t="shared" si="407"/>
        <v>0</v>
      </c>
      <c r="AT264" s="1205">
        <f t="shared" si="407"/>
        <v>0</v>
      </c>
      <c r="AU264" s="1205">
        <f t="shared" si="407"/>
        <v>0</v>
      </c>
      <c r="AV264" s="1205">
        <f t="shared" si="340"/>
        <v>0</v>
      </c>
      <c r="AW264" s="1205"/>
      <c r="AX264" s="1205"/>
      <c r="AY264" s="1205"/>
      <c r="AZ264" s="1205"/>
      <c r="BA264" s="1205"/>
      <c r="BB264" s="1205"/>
      <c r="BC264" s="1205"/>
      <c r="BD264" s="1205"/>
      <c r="BE264" s="1205"/>
      <c r="BF264" s="1205"/>
      <c r="BG264" s="1205"/>
      <c r="BH264" s="1205"/>
      <c r="BI264" s="1205"/>
      <c r="BJ264" s="1205"/>
      <c r="BK264" s="1205"/>
      <c r="BL264" s="1205"/>
      <c r="BM264" s="1205"/>
      <c r="BN264" s="1205"/>
      <c r="BO264" s="1205"/>
      <c r="BP264" s="1205"/>
      <c r="BQ264" s="1205"/>
    </row>
    <row r="265" spans="1:69" s="1206" customFormat="1" ht="25.5" x14ac:dyDescent="0.2">
      <c r="A265" s="1165" t="s">
        <v>835</v>
      </c>
      <c r="B265" s="198" t="s">
        <v>399</v>
      </c>
      <c r="C265" s="1204">
        <f>'I4 BO ASSETS'!J52</f>
        <v>-5442145.5</v>
      </c>
      <c r="D265" s="1205">
        <f t="shared" si="377"/>
        <v>-3537394.5750000002</v>
      </c>
      <c r="E265" s="1205">
        <f t="shared" si="377"/>
        <v>-1904750.9249999998</v>
      </c>
      <c r="F265" s="1205">
        <f t="shared" si="336"/>
        <v>-5442145.5</v>
      </c>
      <c r="G265" s="1205">
        <f t="shared" ref="G265:Z265" si="408">$D265*G627</f>
        <v>-1561524.2103165733</v>
      </c>
      <c r="H265" s="1205">
        <f t="shared" si="408"/>
        <v>-640808.60950352286</v>
      </c>
      <c r="I265" s="1205">
        <f t="shared" si="408"/>
        <v>-1302769.5806668524</v>
      </c>
      <c r="J265" s="1205">
        <f t="shared" si="408"/>
        <v>0</v>
      </c>
      <c r="K265" s="1205">
        <f t="shared" si="408"/>
        <v>0</v>
      </c>
      <c r="L265" s="1205">
        <f t="shared" si="408"/>
        <v>0</v>
      </c>
      <c r="M265" s="1205">
        <f t="shared" si="408"/>
        <v>-31968.699463201141</v>
      </c>
      <c r="N265" s="1205">
        <f t="shared" si="408"/>
        <v>0</v>
      </c>
      <c r="O265" s="1205">
        <f t="shared" si="408"/>
        <v>-323.47504985023528</v>
      </c>
      <c r="P265" s="1205">
        <f t="shared" si="408"/>
        <v>0</v>
      </c>
      <c r="Q265" s="1205">
        <f t="shared" si="408"/>
        <v>0</v>
      </c>
      <c r="R265" s="1205">
        <f t="shared" si="408"/>
        <v>0</v>
      </c>
      <c r="S265" s="1205">
        <f t="shared" si="408"/>
        <v>0</v>
      </c>
      <c r="T265" s="1205">
        <f t="shared" si="408"/>
        <v>0</v>
      </c>
      <c r="U265" s="1205">
        <f t="shared" si="408"/>
        <v>0</v>
      </c>
      <c r="V265" s="1205">
        <f t="shared" si="408"/>
        <v>0</v>
      </c>
      <c r="W265" s="1205">
        <f t="shared" si="408"/>
        <v>0</v>
      </c>
      <c r="X265" s="1205">
        <f t="shared" si="408"/>
        <v>0</v>
      </c>
      <c r="Y265" s="1205">
        <f t="shared" si="408"/>
        <v>0</v>
      </c>
      <c r="Z265" s="1205">
        <f t="shared" si="408"/>
        <v>0</v>
      </c>
      <c r="AA265" s="1205">
        <f t="shared" si="338"/>
        <v>-3537394.5750000002</v>
      </c>
      <c r="AB265" s="1205">
        <f t="shared" ref="AB265:AU265" si="409">$E265*AB627</f>
        <v>-1664439.3424852383</v>
      </c>
      <c r="AC265" s="1205">
        <f t="shared" si="409"/>
        <v>-161885.35985675399</v>
      </c>
      <c r="AD265" s="1205">
        <f t="shared" si="409"/>
        <v>-19299.637560414161</v>
      </c>
      <c r="AE265" s="1205">
        <f t="shared" si="409"/>
        <v>0</v>
      </c>
      <c r="AF265" s="1205">
        <f t="shared" si="409"/>
        <v>0</v>
      </c>
      <c r="AG265" s="1205">
        <f t="shared" si="409"/>
        <v>0</v>
      </c>
      <c r="AH265" s="1205">
        <f t="shared" si="409"/>
        <v>-34075.655544175803</v>
      </c>
      <c r="AI265" s="1205">
        <f t="shared" si="409"/>
        <v>-13895.739043498197</v>
      </c>
      <c r="AJ265" s="1205">
        <f t="shared" si="409"/>
        <v>-11155.190509919388</v>
      </c>
      <c r="AK265" s="1205">
        <f t="shared" si="409"/>
        <v>0</v>
      </c>
      <c r="AL265" s="1205">
        <f t="shared" si="409"/>
        <v>0</v>
      </c>
      <c r="AM265" s="1205">
        <f t="shared" si="409"/>
        <v>0</v>
      </c>
      <c r="AN265" s="1205">
        <f t="shared" si="409"/>
        <v>0</v>
      </c>
      <c r="AO265" s="1205">
        <f t="shared" si="409"/>
        <v>0</v>
      </c>
      <c r="AP265" s="1205">
        <f t="shared" si="409"/>
        <v>0</v>
      </c>
      <c r="AQ265" s="1205">
        <f t="shared" si="409"/>
        <v>0</v>
      </c>
      <c r="AR265" s="1205">
        <f t="shared" si="409"/>
        <v>0</v>
      </c>
      <c r="AS265" s="1205">
        <f t="shared" si="409"/>
        <v>0</v>
      </c>
      <c r="AT265" s="1205">
        <f t="shared" si="409"/>
        <v>0</v>
      </c>
      <c r="AU265" s="1205">
        <f t="shared" si="409"/>
        <v>0</v>
      </c>
      <c r="AV265" s="1205">
        <f t="shared" si="340"/>
        <v>-1904750.9249999998</v>
      </c>
      <c r="AW265" s="1205"/>
      <c r="AX265" s="1205"/>
      <c r="AY265" s="1205"/>
      <c r="AZ265" s="1205"/>
      <c r="BA265" s="1205"/>
      <c r="BB265" s="1205"/>
      <c r="BC265" s="1205"/>
      <c r="BD265" s="1205"/>
      <c r="BE265" s="1205"/>
      <c r="BF265" s="1205"/>
      <c r="BG265" s="1205"/>
      <c r="BH265" s="1205"/>
      <c r="BI265" s="1205"/>
      <c r="BJ265" s="1205"/>
      <c r="BK265" s="1205"/>
      <c r="BL265" s="1205"/>
      <c r="BM265" s="1205"/>
      <c r="BN265" s="1205"/>
      <c r="BO265" s="1205"/>
      <c r="BP265" s="1205"/>
      <c r="BQ265" s="1205"/>
    </row>
    <row r="266" spans="1:69" s="1206" customFormat="1" ht="25.5" x14ac:dyDescent="0.2">
      <c r="A266" s="1165" t="s">
        <v>836</v>
      </c>
      <c r="B266" s="198" t="s">
        <v>631</v>
      </c>
      <c r="C266" s="1204">
        <f>'I4 BO ASSETS'!J53</f>
        <v>-5442145.5</v>
      </c>
      <c r="D266" s="1205">
        <f t="shared" si="377"/>
        <v>-3537394.5750000002</v>
      </c>
      <c r="E266" s="1205">
        <f t="shared" si="377"/>
        <v>-1904750.9249999998</v>
      </c>
      <c r="F266" s="1205">
        <f t="shared" si="336"/>
        <v>-5442145.5</v>
      </c>
      <c r="G266" s="1205">
        <f t="shared" ref="G266:Z266" si="410">$D266*G628</f>
        <v>-1722706.4067533412</v>
      </c>
      <c r="H266" s="1205">
        <f t="shared" si="410"/>
        <v>-706953.5584533884</v>
      </c>
      <c r="I266" s="1205">
        <f t="shared" si="410"/>
        <v>-1107377.7453033575</v>
      </c>
      <c r="J266" s="1205">
        <f t="shared" si="410"/>
        <v>0</v>
      </c>
      <c r="K266" s="1205">
        <f t="shared" si="410"/>
        <v>0</v>
      </c>
      <c r="L266" s="1205">
        <f t="shared" si="410"/>
        <v>0</v>
      </c>
      <c r="M266" s="1205">
        <f t="shared" si="410"/>
        <v>0</v>
      </c>
      <c r="N266" s="1205">
        <f t="shared" si="410"/>
        <v>0</v>
      </c>
      <c r="O266" s="1205">
        <f t="shared" si="410"/>
        <v>-356.86448991327705</v>
      </c>
      <c r="P266" s="1205">
        <f t="shared" si="410"/>
        <v>0</v>
      </c>
      <c r="Q266" s="1205">
        <f t="shared" si="410"/>
        <v>0</v>
      </c>
      <c r="R266" s="1205">
        <f t="shared" si="410"/>
        <v>0</v>
      </c>
      <c r="S266" s="1205">
        <f t="shared" si="410"/>
        <v>0</v>
      </c>
      <c r="T266" s="1205">
        <f t="shared" si="410"/>
        <v>0</v>
      </c>
      <c r="U266" s="1205">
        <f t="shared" si="410"/>
        <v>0</v>
      </c>
      <c r="V266" s="1205">
        <f t="shared" si="410"/>
        <v>0</v>
      </c>
      <c r="W266" s="1205">
        <f t="shared" si="410"/>
        <v>0</v>
      </c>
      <c r="X266" s="1205">
        <f t="shared" si="410"/>
        <v>0</v>
      </c>
      <c r="Y266" s="1205">
        <f t="shared" si="410"/>
        <v>0</v>
      </c>
      <c r="Z266" s="1205">
        <f t="shared" si="410"/>
        <v>0</v>
      </c>
      <c r="AA266" s="1205">
        <f t="shared" si="338"/>
        <v>-3537394.5750000007</v>
      </c>
      <c r="AB266" s="1205">
        <f t="shared" ref="AB266:AU266" si="411">$E266*AB628</f>
        <v>-1406874.9188421746</v>
      </c>
      <c r="AC266" s="1205">
        <f t="shared" si="411"/>
        <v>-136834.33616159364</v>
      </c>
      <c r="AD266" s="1205">
        <f t="shared" si="411"/>
        <v>-14975.431640002738</v>
      </c>
      <c r="AE266" s="1205">
        <f t="shared" si="411"/>
        <v>0</v>
      </c>
      <c r="AF266" s="1205">
        <f t="shared" si="411"/>
        <v>0</v>
      </c>
      <c r="AG266" s="1205">
        <f t="shared" si="411"/>
        <v>0</v>
      </c>
      <c r="AH266" s="1205">
        <f t="shared" si="411"/>
        <v>-324891.82629879582</v>
      </c>
      <c r="AI266" s="1205">
        <f t="shared" si="411"/>
        <v>-11745.436580394306</v>
      </c>
      <c r="AJ266" s="1205">
        <f t="shared" si="411"/>
        <v>-9428.9754770387626</v>
      </c>
      <c r="AK266" s="1205">
        <f t="shared" si="411"/>
        <v>0</v>
      </c>
      <c r="AL266" s="1205">
        <f t="shared" si="411"/>
        <v>0</v>
      </c>
      <c r="AM266" s="1205">
        <f t="shared" si="411"/>
        <v>0</v>
      </c>
      <c r="AN266" s="1205">
        <f t="shared" si="411"/>
        <v>0</v>
      </c>
      <c r="AO266" s="1205">
        <f t="shared" si="411"/>
        <v>0</v>
      </c>
      <c r="AP266" s="1205">
        <f t="shared" si="411"/>
        <v>0</v>
      </c>
      <c r="AQ266" s="1205">
        <f t="shared" si="411"/>
        <v>0</v>
      </c>
      <c r="AR266" s="1205">
        <f t="shared" si="411"/>
        <v>0</v>
      </c>
      <c r="AS266" s="1205">
        <f t="shared" si="411"/>
        <v>0</v>
      </c>
      <c r="AT266" s="1205">
        <f t="shared" si="411"/>
        <v>0</v>
      </c>
      <c r="AU266" s="1205">
        <f t="shared" si="411"/>
        <v>0</v>
      </c>
      <c r="AV266" s="1205">
        <f t="shared" si="340"/>
        <v>-1904750.9249999998</v>
      </c>
      <c r="AW266" s="1205"/>
      <c r="AX266" s="1205"/>
      <c r="AY266" s="1205"/>
      <c r="AZ266" s="1205"/>
      <c r="BA266" s="1205"/>
      <c r="BB266" s="1205"/>
      <c r="BC266" s="1205"/>
      <c r="BD266" s="1205"/>
      <c r="BE266" s="1205"/>
      <c r="BF266" s="1205"/>
      <c r="BG266" s="1205"/>
      <c r="BH266" s="1205"/>
      <c r="BI266" s="1205"/>
      <c r="BJ266" s="1205"/>
      <c r="BK266" s="1205"/>
      <c r="BL266" s="1205"/>
      <c r="BM266" s="1205"/>
      <c r="BN266" s="1205"/>
      <c r="BO266" s="1205"/>
      <c r="BP266" s="1205"/>
      <c r="BQ266" s="1205"/>
    </row>
    <row r="267" spans="1:69" s="1206" customFormat="1" ht="12.75" x14ac:dyDescent="0.2">
      <c r="A267" s="1165">
        <v>1850</v>
      </c>
      <c r="B267" s="198" t="s">
        <v>90</v>
      </c>
      <c r="C267" s="1204">
        <f>'I4 BO ASSETS'!J54</f>
        <v>-15723000</v>
      </c>
      <c r="D267" s="1205">
        <f t="shared" si="377"/>
        <v>-11006100</v>
      </c>
      <c r="E267" s="1205">
        <f t="shared" si="377"/>
        <v>-4716900</v>
      </c>
      <c r="F267" s="1205">
        <f t="shared" si="336"/>
        <v>-15723000</v>
      </c>
      <c r="G267" s="1205">
        <f t="shared" ref="G267:Z267" si="412">$D267*G629</f>
        <v>-5307043.613801688</v>
      </c>
      <c r="H267" s="1205">
        <f t="shared" si="412"/>
        <v>-2177871.6053626565</v>
      </c>
      <c r="I267" s="1205">
        <f t="shared" si="412"/>
        <v>-3411435.6156334621</v>
      </c>
      <c r="J267" s="1205">
        <f t="shared" si="412"/>
        <v>0</v>
      </c>
      <c r="K267" s="1205">
        <f t="shared" si="412"/>
        <v>0</v>
      </c>
      <c r="L267" s="1205">
        <f t="shared" si="412"/>
        <v>0</v>
      </c>
      <c r="M267" s="1205">
        <f t="shared" si="412"/>
        <v>-108649.79307194438</v>
      </c>
      <c r="N267" s="1205">
        <f t="shared" si="412"/>
        <v>0</v>
      </c>
      <c r="O267" s="1205">
        <f t="shared" si="412"/>
        <v>-1099.3721302494832</v>
      </c>
      <c r="P267" s="1205">
        <f t="shared" si="412"/>
        <v>0</v>
      </c>
      <c r="Q267" s="1205">
        <f t="shared" si="412"/>
        <v>0</v>
      </c>
      <c r="R267" s="1205">
        <f t="shared" si="412"/>
        <v>0</v>
      </c>
      <c r="S267" s="1205">
        <f t="shared" si="412"/>
        <v>0</v>
      </c>
      <c r="T267" s="1205">
        <f t="shared" si="412"/>
        <v>0</v>
      </c>
      <c r="U267" s="1205">
        <f t="shared" si="412"/>
        <v>0</v>
      </c>
      <c r="V267" s="1205">
        <f t="shared" si="412"/>
        <v>0</v>
      </c>
      <c r="W267" s="1205">
        <f t="shared" si="412"/>
        <v>0</v>
      </c>
      <c r="X267" s="1205">
        <f t="shared" si="412"/>
        <v>0</v>
      </c>
      <c r="Y267" s="1205">
        <f t="shared" si="412"/>
        <v>0</v>
      </c>
      <c r="Z267" s="1205">
        <f t="shared" si="412"/>
        <v>0</v>
      </c>
      <c r="AA267" s="1205">
        <f t="shared" si="338"/>
        <v>-11006100</v>
      </c>
      <c r="AB267" s="1205">
        <f t="shared" ref="AB267:AU267" si="413">$E267*AB629</f>
        <v>-4125223.0340512856</v>
      </c>
      <c r="AC267" s="1205">
        <f t="shared" si="413"/>
        <v>-401224.12292876071</v>
      </c>
      <c r="AD267" s="1205">
        <f t="shared" si="413"/>
        <v>-43910.794569456652</v>
      </c>
      <c r="AE267" s="1205">
        <f t="shared" si="413"/>
        <v>0</v>
      </c>
      <c r="AF267" s="1205">
        <f t="shared" si="413"/>
        <v>0</v>
      </c>
      <c r="AG267" s="1205">
        <f t="shared" si="413"/>
        <v>0</v>
      </c>
      <c r="AH267" s="1205">
        <f t="shared" si="413"/>
        <v>-84454.672250982389</v>
      </c>
      <c r="AI267" s="1205">
        <f t="shared" si="413"/>
        <v>-34439.838878005212</v>
      </c>
      <c r="AJ267" s="1205">
        <f t="shared" si="413"/>
        <v>-27647.537321509739</v>
      </c>
      <c r="AK267" s="1205">
        <f t="shared" si="413"/>
        <v>0</v>
      </c>
      <c r="AL267" s="1205">
        <f t="shared" si="413"/>
        <v>0</v>
      </c>
      <c r="AM267" s="1205">
        <f t="shared" si="413"/>
        <v>0</v>
      </c>
      <c r="AN267" s="1205">
        <f t="shared" si="413"/>
        <v>0</v>
      </c>
      <c r="AO267" s="1205">
        <f t="shared" si="413"/>
        <v>0</v>
      </c>
      <c r="AP267" s="1205">
        <f t="shared" si="413"/>
        <v>0</v>
      </c>
      <c r="AQ267" s="1205">
        <f t="shared" si="413"/>
        <v>0</v>
      </c>
      <c r="AR267" s="1205">
        <f t="shared" si="413"/>
        <v>0</v>
      </c>
      <c r="AS267" s="1205">
        <f t="shared" si="413"/>
        <v>0</v>
      </c>
      <c r="AT267" s="1205">
        <f t="shared" si="413"/>
        <v>0</v>
      </c>
      <c r="AU267" s="1205">
        <f t="shared" si="413"/>
        <v>0</v>
      </c>
      <c r="AV267" s="1205">
        <f t="shared" si="340"/>
        <v>-4716900</v>
      </c>
      <c r="AW267" s="1205"/>
      <c r="AX267" s="1205"/>
      <c r="AY267" s="1205"/>
      <c r="AZ267" s="1205"/>
      <c r="BA267" s="1205"/>
      <c r="BB267" s="1205"/>
      <c r="BC267" s="1205"/>
      <c r="BD267" s="1205"/>
      <c r="BE267" s="1205"/>
      <c r="BF267" s="1205"/>
      <c r="BG267" s="1205"/>
      <c r="BH267" s="1205"/>
      <c r="BI267" s="1205"/>
      <c r="BJ267" s="1205"/>
      <c r="BK267" s="1205"/>
      <c r="BL267" s="1205"/>
      <c r="BM267" s="1205"/>
      <c r="BN267" s="1205"/>
      <c r="BO267" s="1205"/>
      <c r="BP267" s="1205"/>
      <c r="BQ267" s="1205"/>
    </row>
    <row r="268" spans="1:69" s="1206" customFormat="1" ht="12.75" x14ac:dyDescent="0.2">
      <c r="A268" s="1165">
        <v>1855</v>
      </c>
      <c r="B268" s="198" t="s">
        <v>92</v>
      </c>
      <c r="C268" s="1204">
        <f>'I4 BO ASSETS'!J55</f>
        <v>-7928503</v>
      </c>
      <c r="D268" s="1205">
        <f t="shared" si="377"/>
        <v>0</v>
      </c>
      <c r="E268" s="1205">
        <f t="shared" si="377"/>
        <v>-7928503</v>
      </c>
      <c r="F268" s="1205">
        <f t="shared" si="336"/>
        <v>-7928503</v>
      </c>
      <c r="G268" s="1205">
        <f t="shared" ref="G268:Z268" si="414">$D268*G630</f>
        <v>0</v>
      </c>
      <c r="H268" s="1205">
        <f t="shared" si="414"/>
        <v>0</v>
      </c>
      <c r="I268" s="1205">
        <f t="shared" si="414"/>
        <v>0</v>
      </c>
      <c r="J268" s="1205">
        <f t="shared" si="414"/>
        <v>0</v>
      </c>
      <c r="K268" s="1205">
        <f t="shared" si="414"/>
        <v>0</v>
      </c>
      <c r="L268" s="1205">
        <f t="shared" si="414"/>
        <v>0</v>
      </c>
      <c r="M268" s="1205">
        <f t="shared" si="414"/>
        <v>0</v>
      </c>
      <c r="N268" s="1205">
        <f t="shared" si="414"/>
        <v>0</v>
      </c>
      <c r="O268" s="1205">
        <f t="shared" si="414"/>
        <v>0</v>
      </c>
      <c r="P268" s="1205">
        <f t="shared" si="414"/>
        <v>0</v>
      </c>
      <c r="Q268" s="1205">
        <f t="shared" si="414"/>
        <v>0</v>
      </c>
      <c r="R268" s="1205">
        <f t="shared" si="414"/>
        <v>0</v>
      </c>
      <c r="S268" s="1205">
        <f t="shared" si="414"/>
        <v>0</v>
      </c>
      <c r="T268" s="1205">
        <f t="shared" si="414"/>
        <v>0</v>
      </c>
      <c r="U268" s="1205">
        <f t="shared" si="414"/>
        <v>0</v>
      </c>
      <c r="V268" s="1205">
        <f t="shared" si="414"/>
        <v>0</v>
      </c>
      <c r="W268" s="1205">
        <f t="shared" si="414"/>
        <v>0</v>
      </c>
      <c r="X268" s="1205">
        <f t="shared" si="414"/>
        <v>0</v>
      </c>
      <c r="Y268" s="1205">
        <f t="shared" si="414"/>
        <v>0</v>
      </c>
      <c r="Z268" s="1205">
        <f t="shared" si="414"/>
        <v>0</v>
      </c>
      <c r="AA268" s="1205">
        <f t="shared" si="338"/>
        <v>0</v>
      </c>
      <c r="AB268" s="1205">
        <f t="shared" ref="AB268:AU268" si="415">$E268*AB630</f>
        <v>-7928503</v>
      </c>
      <c r="AC268" s="1205">
        <f t="shared" si="415"/>
        <v>0</v>
      </c>
      <c r="AD268" s="1205">
        <f t="shared" si="415"/>
        <v>0</v>
      </c>
      <c r="AE268" s="1205">
        <f t="shared" si="415"/>
        <v>0</v>
      </c>
      <c r="AF268" s="1205">
        <f t="shared" si="415"/>
        <v>0</v>
      </c>
      <c r="AG268" s="1205">
        <f t="shared" si="415"/>
        <v>0</v>
      </c>
      <c r="AH268" s="1205">
        <f t="shared" si="415"/>
        <v>0</v>
      </c>
      <c r="AI268" s="1205">
        <f t="shared" si="415"/>
        <v>0</v>
      </c>
      <c r="AJ268" s="1205">
        <f t="shared" si="415"/>
        <v>0</v>
      </c>
      <c r="AK268" s="1205">
        <f t="shared" si="415"/>
        <v>0</v>
      </c>
      <c r="AL268" s="1205">
        <f t="shared" si="415"/>
        <v>0</v>
      </c>
      <c r="AM268" s="1205">
        <f t="shared" si="415"/>
        <v>0</v>
      </c>
      <c r="AN268" s="1205">
        <f t="shared" si="415"/>
        <v>0</v>
      </c>
      <c r="AO268" s="1205">
        <f t="shared" si="415"/>
        <v>0</v>
      </c>
      <c r="AP268" s="1205">
        <f t="shared" si="415"/>
        <v>0</v>
      </c>
      <c r="AQ268" s="1205">
        <f t="shared" si="415"/>
        <v>0</v>
      </c>
      <c r="AR268" s="1205">
        <f t="shared" si="415"/>
        <v>0</v>
      </c>
      <c r="AS268" s="1205">
        <f t="shared" si="415"/>
        <v>0</v>
      </c>
      <c r="AT268" s="1205">
        <f t="shared" si="415"/>
        <v>0</v>
      </c>
      <c r="AU268" s="1205">
        <f t="shared" si="415"/>
        <v>0</v>
      </c>
      <c r="AV268" s="1205">
        <f t="shared" si="340"/>
        <v>-7928503</v>
      </c>
      <c r="AW268" s="1205"/>
      <c r="AX268" s="1205"/>
      <c r="AY268" s="1205"/>
      <c r="AZ268" s="1205"/>
      <c r="BA268" s="1205"/>
      <c r="BB268" s="1205"/>
      <c r="BC268" s="1205"/>
      <c r="BD268" s="1205"/>
      <c r="BE268" s="1205"/>
      <c r="BF268" s="1205"/>
      <c r="BG268" s="1205"/>
      <c r="BH268" s="1205"/>
      <c r="BI268" s="1205"/>
      <c r="BJ268" s="1205"/>
      <c r="BK268" s="1205"/>
      <c r="BL268" s="1205"/>
      <c r="BM268" s="1205"/>
      <c r="BN268" s="1205"/>
      <c r="BO268" s="1205"/>
      <c r="BP268" s="1205"/>
      <c r="BQ268" s="1205"/>
    </row>
    <row r="269" spans="1:69" s="1208" customFormat="1" ht="12.75" x14ac:dyDescent="0.2">
      <c r="A269" s="1165">
        <v>1860</v>
      </c>
      <c r="B269" s="198" t="s">
        <v>93</v>
      </c>
      <c r="C269" s="1204">
        <f>'I4 BO ASSETS'!J56</f>
        <v>-5735647</v>
      </c>
      <c r="D269" s="1205">
        <f t="shared" si="377"/>
        <v>0</v>
      </c>
      <c r="E269" s="1205">
        <f t="shared" si="377"/>
        <v>-5735647</v>
      </c>
      <c r="F269" s="1205">
        <f t="shared" si="336"/>
        <v>-5735647</v>
      </c>
      <c r="G269" s="1205">
        <f t="shared" ref="G269:Z269" si="416">$D269*G631</f>
        <v>0</v>
      </c>
      <c r="H269" s="1205">
        <f t="shared" si="416"/>
        <v>0</v>
      </c>
      <c r="I269" s="1205">
        <f t="shared" si="416"/>
        <v>0</v>
      </c>
      <c r="J269" s="1205">
        <f t="shared" si="416"/>
        <v>0</v>
      </c>
      <c r="K269" s="1205">
        <f t="shared" si="416"/>
        <v>0</v>
      </c>
      <c r="L269" s="1205">
        <f t="shared" si="416"/>
        <v>0</v>
      </c>
      <c r="M269" s="1205">
        <f t="shared" si="416"/>
        <v>0</v>
      </c>
      <c r="N269" s="1205">
        <f t="shared" si="416"/>
        <v>0</v>
      </c>
      <c r="O269" s="1205">
        <f t="shared" si="416"/>
        <v>0</v>
      </c>
      <c r="P269" s="1205">
        <f t="shared" si="416"/>
        <v>0</v>
      </c>
      <c r="Q269" s="1205">
        <f t="shared" si="416"/>
        <v>0</v>
      </c>
      <c r="R269" s="1205">
        <f t="shared" si="416"/>
        <v>0</v>
      </c>
      <c r="S269" s="1205">
        <f t="shared" si="416"/>
        <v>0</v>
      </c>
      <c r="T269" s="1205">
        <f t="shared" si="416"/>
        <v>0</v>
      </c>
      <c r="U269" s="1205">
        <f t="shared" si="416"/>
        <v>0</v>
      </c>
      <c r="V269" s="1205">
        <f t="shared" si="416"/>
        <v>0</v>
      </c>
      <c r="W269" s="1205">
        <f t="shared" si="416"/>
        <v>0</v>
      </c>
      <c r="X269" s="1205">
        <f t="shared" si="416"/>
        <v>0</v>
      </c>
      <c r="Y269" s="1205">
        <f t="shared" si="416"/>
        <v>0</v>
      </c>
      <c r="Z269" s="1205">
        <f t="shared" si="416"/>
        <v>0</v>
      </c>
      <c r="AA269" s="1205">
        <f t="shared" si="338"/>
        <v>0</v>
      </c>
      <c r="AB269" s="1205">
        <f t="shared" ref="AB269:AU269" si="417">$E269*AB631</f>
        <v>-4422666.1378483074</v>
      </c>
      <c r="AC269" s="1205">
        <f t="shared" si="417"/>
        <v>-1065642.5049826982</v>
      </c>
      <c r="AD269" s="1205">
        <f t="shared" si="417"/>
        <v>-247338.35716899426</v>
      </c>
      <c r="AE269" s="1205">
        <f t="shared" si="417"/>
        <v>0</v>
      </c>
      <c r="AF269" s="1205">
        <f t="shared" si="417"/>
        <v>0</v>
      </c>
      <c r="AG269" s="1205">
        <f t="shared" si="417"/>
        <v>0</v>
      </c>
      <c r="AH269" s="1205">
        <f t="shared" si="417"/>
        <v>0</v>
      </c>
      <c r="AI269" s="1205">
        <f t="shared" si="417"/>
        <v>0</v>
      </c>
      <c r="AJ269" s="1205">
        <f t="shared" si="417"/>
        <v>0</v>
      </c>
      <c r="AK269" s="1205">
        <f t="shared" si="417"/>
        <v>0</v>
      </c>
      <c r="AL269" s="1205">
        <f t="shared" si="417"/>
        <v>0</v>
      </c>
      <c r="AM269" s="1205">
        <f t="shared" si="417"/>
        <v>0</v>
      </c>
      <c r="AN269" s="1205">
        <f t="shared" si="417"/>
        <v>0</v>
      </c>
      <c r="AO269" s="1205">
        <f t="shared" si="417"/>
        <v>0</v>
      </c>
      <c r="AP269" s="1205">
        <f t="shared" si="417"/>
        <v>0</v>
      </c>
      <c r="AQ269" s="1205">
        <f t="shared" si="417"/>
        <v>0</v>
      </c>
      <c r="AR269" s="1205">
        <f t="shared" si="417"/>
        <v>0</v>
      </c>
      <c r="AS269" s="1205">
        <f t="shared" si="417"/>
        <v>0</v>
      </c>
      <c r="AT269" s="1205">
        <f t="shared" si="417"/>
        <v>0</v>
      </c>
      <c r="AU269" s="1205">
        <f t="shared" si="417"/>
        <v>0</v>
      </c>
      <c r="AV269" s="1205">
        <f t="shared" si="340"/>
        <v>-5735646.9999999991</v>
      </c>
      <c r="AW269" s="1205"/>
      <c r="AX269" s="1205"/>
      <c r="AY269" s="1205"/>
      <c r="AZ269" s="1205"/>
      <c r="BA269" s="1205"/>
      <c r="BB269" s="1205"/>
      <c r="BC269" s="1205"/>
      <c r="BD269" s="1205"/>
      <c r="BE269" s="1205"/>
      <c r="BF269" s="1205"/>
      <c r="BG269" s="1205"/>
      <c r="BH269" s="1205"/>
      <c r="BI269" s="1205"/>
      <c r="BJ269" s="1205"/>
      <c r="BK269" s="1205"/>
      <c r="BL269" s="1205"/>
      <c r="BM269" s="1205"/>
      <c r="BN269" s="1205"/>
      <c r="BO269" s="1205"/>
      <c r="BP269" s="1205"/>
      <c r="BQ269" s="1205"/>
    </row>
    <row r="270" spans="1:69" s="1208" customFormat="1" ht="12.75" x14ac:dyDescent="0.2">
      <c r="A270" s="1166"/>
      <c r="B270" s="1166"/>
      <c r="C270" s="1204"/>
      <c r="D270" s="1205"/>
      <c r="E270" s="1205"/>
      <c r="F270" s="1205"/>
      <c r="G270" s="1205"/>
      <c r="H270" s="1205"/>
      <c r="I270" s="1205"/>
      <c r="J270" s="1205"/>
      <c r="K270" s="1205"/>
      <c r="L270" s="1205"/>
      <c r="M270" s="1205"/>
      <c r="N270" s="1205"/>
      <c r="O270" s="1205"/>
      <c r="P270" s="1205"/>
      <c r="Q270" s="1205"/>
      <c r="R270" s="1205"/>
      <c r="S270" s="1205"/>
      <c r="T270" s="1205"/>
      <c r="U270" s="1205"/>
      <c r="V270" s="1205"/>
      <c r="W270" s="1205"/>
      <c r="X270" s="1205"/>
      <c r="Y270" s="1205"/>
      <c r="Z270" s="1205"/>
      <c r="AA270" s="1205"/>
      <c r="AB270" s="1205"/>
      <c r="AC270" s="1205"/>
      <c r="AD270" s="1205"/>
      <c r="AE270" s="1205"/>
      <c r="AF270" s="1205"/>
      <c r="AG270" s="1205"/>
      <c r="AH270" s="1205"/>
      <c r="AI270" s="1205"/>
      <c r="AJ270" s="1205"/>
      <c r="AK270" s="1205"/>
      <c r="AL270" s="1205"/>
      <c r="AM270" s="1205"/>
      <c r="AN270" s="1205"/>
      <c r="AO270" s="1205"/>
      <c r="AP270" s="1205"/>
      <c r="AQ270" s="1205"/>
      <c r="AR270" s="1205"/>
      <c r="AS270" s="1205"/>
      <c r="AT270" s="1205"/>
      <c r="AU270" s="1205"/>
      <c r="AV270" s="1205"/>
      <c r="AW270" s="1205"/>
      <c r="AX270" s="1205"/>
      <c r="AY270" s="1205"/>
      <c r="AZ270" s="1205"/>
      <c r="BA270" s="1205"/>
      <c r="BB270" s="1205"/>
      <c r="BC270" s="1205"/>
      <c r="BD270" s="1205"/>
      <c r="BE270" s="1205"/>
      <c r="BF270" s="1205"/>
      <c r="BG270" s="1205"/>
      <c r="BH270" s="1205"/>
      <c r="BI270" s="1205"/>
      <c r="BJ270" s="1205"/>
      <c r="BK270" s="1205"/>
      <c r="BL270" s="1205"/>
      <c r="BM270" s="1205"/>
      <c r="BN270" s="1205"/>
      <c r="BO270" s="1205"/>
      <c r="BP270" s="1205"/>
      <c r="BQ270" s="1205"/>
    </row>
    <row r="271" spans="1:69" s="1237" customFormat="1" ht="12.75" x14ac:dyDescent="0.2">
      <c r="A271" s="1234"/>
      <c r="B271" s="1235" t="s">
        <v>909</v>
      </c>
      <c r="C271" s="1163">
        <f>SUM(C230:C270)</f>
        <v>-106765498.5</v>
      </c>
      <c r="D271" s="1163">
        <f>SUM(D230:D270)</f>
        <v>-66285781.350000009</v>
      </c>
      <c r="E271" s="1163">
        <f>SUM(E230:E270)</f>
        <v>-40479717.150000006</v>
      </c>
      <c r="F271" s="1236">
        <f>D271+E271</f>
        <v>-106765498.50000001</v>
      </c>
      <c r="G271" s="1163">
        <f>SUM(G230:G269)</f>
        <v>-30230026.386543848</v>
      </c>
      <c r="H271" s="1163">
        <f t="shared" ref="H271:AV271" si="418">SUM(H230:H269)</f>
        <v>-12279744.807358518</v>
      </c>
      <c r="I271" s="1163">
        <f t="shared" si="418"/>
        <v>-23227313.865895569</v>
      </c>
      <c r="J271" s="1163">
        <f t="shared" si="418"/>
        <v>0</v>
      </c>
      <c r="K271" s="1163">
        <f t="shared" si="418"/>
        <v>0</v>
      </c>
      <c r="L271" s="1163">
        <f t="shared" si="418"/>
        <v>0</v>
      </c>
      <c r="M271" s="1163">
        <f t="shared" si="418"/>
        <v>-540029.13443585415</v>
      </c>
      <c r="N271" s="1163">
        <f t="shared" si="418"/>
        <v>-1044.3866426669656</v>
      </c>
      <c r="O271" s="1163">
        <f t="shared" si="418"/>
        <v>-7622.7691235469974</v>
      </c>
      <c r="P271" s="1163">
        <f t="shared" si="418"/>
        <v>0</v>
      </c>
      <c r="Q271" s="1163">
        <f t="shared" si="418"/>
        <v>0</v>
      </c>
      <c r="R271" s="1163">
        <f t="shared" si="418"/>
        <v>0</v>
      </c>
      <c r="S271" s="1163">
        <f t="shared" si="418"/>
        <v>0</v>
      </c>
      <c r="T271" s="1163">
        <f t="shared" si="418"/>
        <v>0</v>
      </c>
      <c r="U271" s="1163">
        <f t="shared" si="418"/>
        <v>0</v>
      </c>
      <c r="V271" s="1163">
        <f t="shared" si="418"/>
        <v>0</v>
      </c>
      <c r="W271" s="1163">
        <f t="shared" si="418"/>
        <v>0</v>
      </c>
      <c r="X271" s="1163">
        <f t="shared" si="418"/>
        <v>0</v>
      </c>
      <c r="Y271" s="1163">
        <f t="shared" si="418"/>
        <v>0</v>
      </c>
      <c r="Z271" s="1163">
        <f t="shared" si="418"/>
        <v>0</v>
      </c>
      <c r="AA271" s="1163">
        <f t="shared" si="418"/>
        <v>-66285781.350000001</v>
      </c>
      <c r="AB271" s="1163">
        <f t="shared" si="418"/>
        <v>-35207926.342319794</v>
      </c>
      <c r="AC271" s="1163">
        <f t="shared" si="418"/>
        <v>-3288718.0300297388</v>
      </c>
      <c r="AD271" s="1163">
        <f t="shared" si="418"/>
        <v>-505439.07445341133</v>
      </c>
      <c r="AE271" s="1163">
        <f t="shared" si="418"/>
        <v>0</v>
      </c>
      <c r="AF271" s="1163">
        <f t="shared" si="418"/>
        <v>0</v>
      </c>
      <c r="AG271" s="1163">
        <f t="shared" si="418"/>
        <v>0</v>
      </c>
      <c r="AH271" s="1163">
        <f t="shared" si="418"/>
        <v>-1133624.1620059391</v>
      </c>
      <c r="AI271" s="1163">
        <f t="shared" si="418"/>
        <v>-190821.93348043264</v>
      </c>
      <c r="AJ271" s="1163">
        <f t="shared" si="418"/>
        <v>-153187.60771068066</v>
      </c>
      <c r="AK271" s="1163">
        <f t="shared" si="418"/>
        <v>0</v>
      </c>
      <c r="AL271" s="1163">
        <f t="shared" si="418"/>
        <v>0</v>
      </c>
      <c r="AM271" s="1163">
        <f t="shared" si="418"/>
        <v>0</v>
      </c>
      <c r="AN271" s="1163">
        <f t="shared" si="418"/>
        <v>0</v>
      </c>
      <c r="AO271" s="1163">
        <f t="shared" si="418"/>
        <v>0</v>
      </c>
      <c r="AP271" s="1163">
        <f t="shared" si="418"/>
        <v>0</v>
      </c>
      <c r="AQ271" s="1163">
        <f t="shared" si="418"/>
        <v>0</v>
      </c>
      <c r="AR271" s="1163">
        <f t="shared" si="418"/>
        <v>0</v>
      </c>
      <c r="AS271" s="1163">
        <f t="shared" si="418"/>
        <v>0</v>
      </c>
      <c r="AT271" s="1163">
        <f t="shared" si="418"/>
        <v>0</v>
      </c>
      <c r="AU271" s="1163">
        <f t="shared" si="418"/>
        <v>0</v>
      </c>
      <c r="AV271" s="1163">
        <f t="shared" si="418"/>
        <v>-40479717.150000006</v>
      </c>
      <c r="AW271" s="1163">
        <f t="shared" ref="AW271:BQ271" si="419">SUM(AW230:AW270)</f>
        <v>0</v>
      </c>
      <c r="AX271" s="1163">
        <f t="shared" si="419"/>
        <v>0</v>
      </c>
      <c r="AY271" s="1163">
        <f t="shared" si="419"/>
        <v>0</v>
      </c>
      <c r="AZ271" s="1163">
        <f t="shared" si="419"/>
        <v>0</v>
      </c>
      <c r="BA271" s="1163">
        <f t="shared" si="419"/>
        <v>0</v>
      </c>
      <c r="BB271" s="1163">
        <f t="shared" si="419"/>
        <v>0</v>
      </c>
      <c r="BC271" s="1163">
        <f t="shared" si="419"/>
        <v>0</v>
      </c>
      <c r="BD271" s="1163">
        <f t="shared" si="419"/>
        <v>0</v>
      </c>
      <c r="BE271" s="1163">
        <f t="shared" si="419"/>
        <v>0</v>
      </c>
      <c r="BF271" s="1163">
        <f t="shared" si="419"/>
        <v>0</v>
      </c>
      <c r="BG271" s="1163">
        <f t="shared" si="419"/>
        <v>0</v>
      </c>
      <c r="BH271" s="1163">
        <f t="shared" si="419"/>
        <v>0</v>
      </c>
      <c r="BI271" s="1163">
        <f t="shared" si="419"/>
        <v>0</v>
      </c>
      <c r="BJ271" s="1163">
        <f t="shared" si="419"/>
        <v>0</v>
      </c>
      <c r="BK271" s="1163">
        <f t="shared" si="419"/>
        <v>0</v>
      </c>
      <c r="BL271" s="1163">
        <f t="shared" si="419"/>
        <v>0</v>
      </c>
      <c r="BM271" s="1163">
        <f t="shared" si="419"/>
        <v>0</v>
      </c>
      <c r="BN271" s="1163">
        <f t="shared" si="419"/>
        <v>0</v>
      </c>
      <c r="BO271" s="1163">
        <f t="shared" si="419"/>
        <v>0</v>
      </c>
      <c r="BP271" s="1163">
        <f t="shared" si="419"/>
        <v>0</v>
      </c>
      <c r="BQ271" s="1163">
        <f t="shared" si="419"/>
        <v>0</v>
      </c>
    </row>
    <row r="272" spans="1:69" s="325" customFormat="1" ht="12.75" x14ac:dyDescent="0.2">
      <c r="A272" s="1174" t="s">
        <v>534</v>
      </c>
      <c r="B272" s="1174"/>
      <c r="C272" s="1187"/>
      <c r="D272" s="1176"/>
      <c r="E272" s="1176"/>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c r="BF272" s="570"/>
      <c r="BG272" s="570"/>
      <c r="BH272" s="570"/>
      <c r="BI272" s="570"/>
      <c r="BJ272" s="570"/>
      <c r="BK272" s="570"/>
      <c r="BL272" s="570"/>
      <c r="BM272" s="570"/>
      <c r="BN272" s="570"/>
      <c r="BO272" s="570"/>
      <c r="BP272" s="570"/>
      <c r="BQ272" s="570"/>
    </row>
    <row r="273" spans="1:69" s="325" customFormat="1" ht="12.75" x14ac:dyDescent="0.2">
      <c r="A273" s="610">
        <v>1905</v>
      </c>
      <c r="B273" s="349" t="s">
        <v>282</v>
      </c>
      <c r="C273" s="1177">
        <f>'I4 BO ASSETS'!J62</f>
        <v>0</v>
      </c>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f t="shared" ref="AW273:BP273" si="420">$C273*AW634</f>
        <v>0</v>
      </c>
      <c r="AX273" s="570">
        <f t="shared" si="420"/>
        <v>0</v>
      </c>
      <c r="AY273" s="570">
        <f t="shared" si="420"/>
        <v>0</v>
      </c>
      <c r="AZ273" s="570">
        <f t="shared" si="420"/>
        <v>0</v>
      </c>
      <c r="BA273" s="570">
        <f t="shared" si="420"/>
        <v>0</v>
      </c>
      <c r="BB273" s="570">
        <f t="shared" si="420"/>
        <v>0</v>
      </c>
      <c r="BC273" s="570">
        <f t="shared" si="420"/>
        <v>0</v>
      </c>
      <c r="BD273" s="570">
        <f t="shared" si="420"/>
        <v>0</v>
      </c>
      <c r="BE273" s="570">
        <f t="shared" si="420"/>
        <v>0</v>
      </c>
      <c r="BF273" s="570">
        <f t="shared" si="420"/>
        <v>0</v>
      </c>
      <c r="BG273" s="570">
        <f t="shared" si="420"/>
        <v>0</v>
      </c>
      <c r="BH273" s="570">
        <f t="shared" si="420"/>
        <v>0</v>
      </c>
      <c r="BI273" s="570">
        <f t="shared" si="420"/>
        <v>0</v>
      </c>
      <c r="BJ273" s="570">
        <f t="shared" si="420"/>
        <v>0</v>
      </c>
      <c r="BK273" s="570">
        <f t="shared" si="420"/>
        <v>0</v>
      </c>
      <c r="BL273" s="570">
        <f t="shared" si="420"/>
        <v>0</v>
      </c>
      <c r="BM273" s="570">
        <f t="shared" si="420"/>
        <v>0</v>
      </c>
      <c r="BN273" s="570">
        <f t="shared" si="420"/>
        <v>0</v>
      </c>
      <c r="BO273" s="570">
        <f t="shared" si="420"/>
        <v>0</v>
      </c>
      <c r="BP273" s="570">
        <f t="shared" si="420"/>
        <v>0</v>
      </c>
      <c r="BQ273" s="570">
        <f>SUM(AW273:BP273)</f>
        <v>0</v>
      </c>
    </row>
    <row r="274" spans="1:69" s="325" customFormat="1" ht="12.75" x14ac:dyDescent="0.2">
      <c r="A274" s="610">
        <v>1906</v>
      </c>
      <c r="B274" s="349" t="s">
        <v>283</v>
      </c>
      <c r="C274" s="1177">
        <f>'I4 BO ASSETS'!J63</f>
        <v>0</v>
      </c>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f t="shared" ref="AW274:BP274" si="421">$C274*AW635</f>
        <v>0</v>
      </c>
      <c r="AX274" s="570">
        <f t="shared" si="421"/>
        <v>0</v>
      </c>
      <c r="AY274" s="570">
        <f t="shared" si="421"/>
        <v>0</v>
      </c>
      <c r="AZ274" s="570">
        <f t="shared" si="421"/>
        <v>0</v>
      </c>
      <c r="BA274" s="570">
        <f t="shared" si="421"/>
        <v>0</v>
      </c>
      <c r="BB274" s="570">
        <f t="shared" si="421"/>
        <v>0</v>
      </c>
      <c r="BC274" s="570">
        <f t="shared" si="421"/>
        <v>0</v>
      </c>
      <c r="BD274" s="570">
        <f t="shared" si="421"/>
        <v>0</v>
      </c>
      <c r="BE274" s="570">
        <f t="shared" si="421"/>
        <v>0</v>
      </c>
      <c r="BF274" s="570">
        <f t="shared" si="421"/>
        <v>0</v>
      </c>
      <c r="BG274" s="570">
        <f t="shared" si="421"/>
        <v>0</v>
      </c>
      <c r="BH274" s="570">
        <f t="shared" si="421"/>
        <v>0</v>
      </c>
      <c r="BI274" s="570">
        <f t="shared" si="421"/>
        <v>0</v>
      </c>
      <c r="BJ274" s="570">
        <f t="shared" si="421"/>
        <v>0</v>
      </c>
      <c r="BK274" s="570">
        <f t="shared" si="421"/>
        <v>0</v>
      </c>
      <c r="BL274" s="570">
        <f t="shared" si="421"/>
        <v>0</v>
      </c>
      <c r="BM274" s="570">
        <f t="shared" si="421"/>
        <v>0</v>
      </c>
      <c r="BN274" s="570">
        <f t="shared" si="421"/>
        <v>0</v>
      </c>
      <c r="BO274" s="570">
        <f t="shared" si="421"/>
        <v>0</v>
      </c>
      <c r="BP274" s="570">
        <f t="shared" si="421"/>
        <v>0</v>
      </c>
      <c r="BQ274" s="570">
        <f t="shared" ref="BQ274:BQ292" si="422">SUM(AW274:BP274)</f>
        <v>0</v>
      </c>
    </row>
    <row r="275" spans="1:69" s="325" customFormat="1" ht="12.75" x14ac:dyDescent="0.2">
      <c r="A275" s="610">
        <v>1908</v>
      </c>
      <c r="B275" s="349" t="s">
        <v>284</v>
      </c>
      <c r="C275" s="1177">
        <f>'I4 BO ASSETS'!J64</f>
        <v>-5483808.5</v>
      </c>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f t="shared" ref="AW275:BP275" si="423">$C275*AW636</f>
        <v>-3392606.9245174178</v>
      </c>
      <c r="AX275" s="570">
        <f t="shared" si="423"/>
        <v>-780429.32319321495</v>
      </c>
      <c r="AY275" s="570">
        <f t="shared" si="423"/>
        <v>-1213626.589406847</v>
      </c>
      <c r="AZ275" s="570">
        <f t="shared" si="423"/>
        <v>0</v>
      </c>
      <c r="BA275" s="570">
        <f t="shared" si="423"/>
        <v>0</v>
      </c>
      <c r="BB275" s="570">
        <f t="shared" si="423"/>
        <v>0</v>
      </c>
      <c r="BC275" s="570">
        <f t="shared" si="423"/>
        <v>-79496.97626394761</v>
      </c>
      <c r="BD275" s="570">
        <f t="shared" si="423"/>
        <v>-9594.0285238328779</v>
      </c>
      <c r="BE275" s="570">
        <f t="shared" si="423"/>
        <v>-8054.658094738963</v>
      </c>
      <c r="BF275" s="570">
        <f t="shared" si="423"/>
        <v>0</v>
      </c>
      <c r="BG275" s="570">
        <f t="shared" si="423"/>
        <v>0</v>
      </c>
      <c r="BH275" s="570">
        <f t="shared" si="423"/>
        <v>0</v>
      </c>
      <c r="BI275" s="570">
        <f t="shared" si="423"/>
        <v>0</v>
      </c>
      <c r="BJ275" s="570">
        <f t="shared" si="423"/>
        <v>0</v>
      </c>
      <c r="BK275" s="570">
        <f t="shared" si="423"/>
        <v>0</v>
      </c>
      <c r="BL275" s="570">
        <f t="shared" si="423"/>
        <v>0</v>
      </c>
      <c r="BM275" s="570">
        <f t="shared" si="423"/>
        <v>0</v>
      </c>
      <c r="BN275" s="570">
        <f t="shared" si="423"/>
        <v>0</v>
      </c>
      <c r="BO275" s="570">
        <f t="shared" si="423"/>
        <v>0</v>
      </c>
      <c r="BP275" s="570">
        <f t="shared" si="423"/>
        <v>0</v>
      </c>
      <c r="BQ275" s="570">
        <f t="shared" si="422"/>
        <v>-5483808.4999999991</v>
      </c>
    </row>
    <row r="276" spans="1:69" s="325" customFormat="1" ht="12.75" x14ac:dyDescent="0.2">
      <c r="A276" s="610">
        <v>1910</v>
      </c>
      <c r="B276" s="349" t="s">
        <v>285</v>
      </c>
      <c r="C276" s="1177">
        <f>'I4 BO ASSETS'!J65</f>
        <v>0</v>
      </c>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f t="shared" ref="AW276:BP276" si="424">$C276*AW637</f>
        <v>0</v>
      </c>
      <c r="AX276" s="570">
        <f t="shared" si="424"/>
        <v>0</v>
      </c>
      <c r="AY276" s="570">
        <f t="shared" si="424"/>
        <v>0</v>
      </c>
      <c r="AZ276" s="570">
        <f t="shared" si="424"/>
        <v>0</v>
      </c>
      <c r="BA276" s="570">
        <f t="shared" si="424"/>
        <v>0</v>
      </c>
      <c r="BB276" s="570">
        <f t="shared" si="424"/>
        <v>0</v>
      </c>
      <c r="BC276" s="570">
        <f t="shared" si="424"/>
        <v>0</v>
      </c>
      <c r="BD276" s="570">
        <f t="shared" si="424"/>
        <v>0</v>
      </c>
      <c r="BE276" s="570">
        <f t="shared" si="424"/>
        <v>0</v>
      </c>
      <c r="BF276" s="570">
        <f t="shared" si="424"/>
        <v>0</v>
      </c>
      <c r="BG276" s="570">
        <f t="shared" si="424"/>
        <v>0</v>
      </c>
      <c r="BH276" s="570">
        <f t="shared" si="424"/>
        <v>0</v>
      </c>
      <c r="BI276" s="570">
        <f t="shared" si="424"/>
        <v>0</v>
      </c>
      <c r="BJ276" s="570">
        <f t="shared" si="424"/>
        <v>0</v>
      </c>
      <c r="BK276" s="570">
        <f t="shared" si="424"/>
        <v>0</v>
      </c>
      <c r="BL276" s="570">
        <f t="shared" si="424"/>
        <v>0</v>
      </c>
      <c r="BM276" s="570">
        <f t="shared" si="424"/>
        <v>0</v>
      </c>
      <c r="BN276" s="570">
        <f t="shared" si="424"/>
        <v>0</v>
      </c>
      <c r="BO276" s="570">
        <f t="shared" si="424"/>
        <v>0</v>
      </c>
      <c r="BP276" s="570">
        <f t="shared" si="424"/>
        <v>0</v>
      </c>
      <c r="BQ276" s="570">
        <f t="shared" si="422"/>
        <v>0</v>
      </c>
    </row>
    <row r="277" spans="1:69" s="325" customFormat="1" ht="12.75" x14ac:dyDescent="0.2">
      <c r="A277" s="610">
        <v>1915</v>
      </c>
      <c r="B277" s="349" t="s">
        <v>509</v>
      </c>
      <c r="C277" s="1177">
        <f>'I4 BO ASSETS'!J66</f>
        <v>-70547</v>
      </c>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f t="shared" ref="AW277:BP277" si="425">$C277*AW638</f>
        <v>-43644.529290898885</v>
      </c>
      <c r="AX277" s="570">
        <f t="shared" si="425"/>
        <v>-10039.910668527491</v>
      </c>
      <c r="AY277" s="570">
        <f t="shared" si="425"/>
        <v>-15612.819995972661</v>
      </c>
      <c r="AZ277" s="570">
        <f t="shared" si="425"/>
        <v>0</v>
      </c>
      <c r="BA277" s="570">
        <f t="shared" si="425"/>
        <v>0</v>
      </c>
      <c r="BB277" s="570">
        <f t="shared" si="425"/>
        <v>0</v>
      </c>
      <c r="BC277" s="570">
        <f t="shared" si="425"/>
        <v>-1022.696759832644</v>
      </c>
      <c r="BD277" s="570">
        <f t="shared" si="425"/>
        <v>-123.42333439813554</v>
      </c>
      <c r="BE277" s="570">
        <f t="shared" si="425"/>
        <v>-103.61995037017606</v>
      </c>
      <c r="BF277" s="570">
        <f t="shared" si="425"/>
        <v>0</v>
      </c>
      <c r="BG277" s="570">
        <f t="shared" si="425"/>
        <v>0</v>
      </c>
      <c r="BH277" s="570">
        <f t="shared" si="425"/>
        <v>0</v>
      </c>
      <c r="BI277" s="570">
        <f t="shared" si="425"/>
        <v>0</v>
      </c>
      <c r="BJ277" s="570">
        <f t="shared" si="425"/>
        <v>0</v>
      </c>
      <c r="BK277" s="570">
        <f t="shared" si="425"/>
        <v>0</v>
      </c>
      <c r="BL277" s="570">
        <f t="shared" si="425"/>
        <v>0</v>
      </c>
      <c r="BM277" s="570">
        <f t="shared" si="425"/>
        <v>0</v>
      </c>
      <c r="BN277" s="570">
        <f t="shared" si="425"/>
        <v>0</v>
      </c>
      <c r="BO277" s="570">
        <f t="shared" si="425"/>
        <v>0</v>
      </c>
      <c r="BP277" s="570">
        <f t="shared" si="425"/>
        <v>0</v>
      </c>
      <c r="BQ277" s="570">
        <f t="shared" si="422"/>
        <v>-70546.999999999985</v>
      </c>
    </row>
    <row r="278" spans="1:69" s="325" customFormat="1" ht="12.75" x14ac:dyDescent="0.2">
      <c r="A278" s="610">
        <v>1920</v>
      </c>
      <c r="B278" s="349" t="s">
        <v>510</v>
      </c>
      <c r="C278" s="1177">
        <f>'I4 BO ASSETS'!J67</f>
        <v>-757649.5</v>
      </c>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f t="shared" ref="AW278:BP278" si="426">$C278*AW639</f>
        <v>-468726.60488730768</v>
      </c>
      <c r="AX278" s="570">
        <f t="shared" si="426"/>
        <v>-107825.04285163818</v>
      </c>
      <c r="AY278" s="570">
        <f t="shared" si="426"/>
        <v>-167676.09201721815</v>
      </c>
      <c r="AZ278" s="570">
        <f t="shared" si="426"/>
        <v>0</v>
      </c>
      <c r="BA278" s="570">
        <f t="shared" si="426"/>
        <v>0</v>
      </c>
      <c r="BB278" s="570">
        <f t="shared" si="426"/>
        <v>0</v>
      </c>
      <c r="BC278" s="570">
        <f t="shared" si="426"/>
        <v>-10983.396724720014</v>
      </c>
      <c r="BD278" s="570">
        <f t="shared" si="426"/>
        <v>-1325.5223835893828</v>
      </c>
      <c r="BE278" s="570">
        <f t="shared" si="426"/>
        <v>-1112.84113552651</v>
      </c>
      <c r="BF278" s="570">
        <f t="shared" si="426"/>
        <v>0</v>
      </c>
      <c r="BG278" s="570">
        <f t="shared" si="426"/>
        <v>0</v>
      </c>
      <c r="BH278" s="570">
        <f t="shared" si="426"/>
        <v>0</v>
      </c>
      <c r="BI278" s="570">
        <f t="shared" si="426"/>
        <v>0</v>
      </c>
      <c r="BJ278" s="570">
        <f t="shared" si="426"/>
        <v>0</v>
      </c>
      <c r="BK278" s="570">
        <f t="shared" si="426"/>
        <v>0</v>
      </c>
      <c r="BL278" s="570">
        <f t="shared" si="426"/>
        <v>0</v>
      </c>
      <c r="BM278" s="570">
        <f t="shared" si="426"/>
        <v>0</v>
      </c>
      <c r="BN278" s="570">
        <f t="shared" si="426"/>
        <v>0</v>
      </c>
      <c r="BO278" s="570">
        <f t="shared" si="426"/>
        <v>0</v>
      </c>
      <c r="BP278" s="570">
        <f t="shared" si="426"/>
        <v>0</v>
      </c>
      <c r="BQ278" s="570">
        <f t="shared" si="422"/>
        <v>-757649.5</v>
      </c>
    </row>
    <row r="279" spans="1:69" s="325" customFormat="1" ht="12.75" x14ac:dyDescent="0.2">
      <c r="A279" s="610">
        <v>1925</v>
      </c>
      <c r="B279" s="349" t="s">
        <v>511</v>
      </c>
      <c r="C279" s="1177">
        <f>'I4 BO ASSETS'!J68</f>
        <v>-3109138.5</v>
      </c>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f t="shared" ref="AW279:BP279" si="427">$C279*AW640</f>
        <v>-1923496.1987428442</v>
      </c>
      <c r="AX279" s="570">
        <f t="shared" si="427"/>
        <v>-442477.67865507473</v>
      </c>
      <c r="AY279" s="570">
        <f t="shared" si="427"/>
        <v>-688086.2367364798</v>
      </c>
      <c r="AZ279" s="570">
        <f t="shared" si="427"/>
        <v>0</v>
      </c>
      <c r="BA279" s="570">
        <f t="shared" si="427"/>
        <v>0</v>
      </c>
      <c r="BB279" s="570">
        <f t="shared" si="427"/>
        <v>0</v>
      </c>
      <c r="BC279" s="570">
        <f t="shared" si="427"/>
        <v>-45072.162810905174</v>
      </c>
      <c r="BD279" s="570">
        <f t="shared" si="427"/>
        <v>-5439.4976508656291</v>
      </c>
      <c r="BE279" s="570">
        <f t="shared" si="427"/>
        <v>-4566.7254038301226</v>
      </c>
      <c r="BF279" s="570">
        <f t="shared" si="427"/>
        <v>0</v>
      </c>
      <c r="BG279" s="570">
        <f t="shared" si="427"/>
        <v>0</v>
      </c>
      <c r="BH279" s="570">
        <f t="shared" si="427"/>
        <v>0</v>
      </c>
      <c r="BI279" s="570">
        <f t="shared" si="427"/>
        <v>0</v>
      </c>
      <c r="BJ279" s="570">
        <f t="shared" si="427"/>
        <v>0</v>
      </c>
      <c r="BK279" s="570">
        <f t="shared" si="427"/>
        <v>0</v>
      </c>
      <c r="BL279" s="570">
        <f t="shared" si="427"/>
        <v>0</v>
      </c>
      <c r="BM279" s="570">
        <f t="shared" si="427"/>
        <v>0</v>
      </c>
      <c r="BN279" s="570">
        <f t="shared" si="427"/>
        <v>0</v>
      </c>
      <c r="BO279" s="570">
        <f t="shared" si="427"/>
        <v>0</v>
      </c>
      <c r="BP279" s="570">
        <f t="shared" si="427"/>
        <v>0</v>
      </c>
      <c r="BQ279" s="570">
        <f t="shared" si="422"/>
        <v>-3109138.4999999995</v>
      </c>
    </row>
    <row r="280" spans="1:69" s="325" customFormat="1" ht="12.75" x14ac:dyDescent="0.2">
      <c r="A280" s="610">
        <v>1930</v>
      </c>
      <c r="B280" s="349" t="s">
        <v>512</v>
      </c>
      <c r="C280" s="1177">
        <f>'I4 BO ASSETS'!J69</f>
        <v>-4664100.5</v>
      </c>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f t="shared" ref="AW280:BP280" si="428">$C280*AW641</f>
        <v>-2885487.2763965321</v>
      </c>
      <c r="AX280" s="570">
        <f t="shared" si="428"/>
        <v>-663772.41227882693</v>
      </c>
      <c r="AY280" s="570">
        <f t="shared" si="428"/>
        <v>-1032216.2749603256</v>
      </c>
      <c r="AZ280" s="570">
        <f t="shared" si="428"/>
        <v>0</v>
      </c>
      <c r="BA280" s="570">
        <f t="shared" si="428"/>
        <v>0</v>
      </c>
      <c r="BB280" s="570">
        <f t="shared" si="428"/>
        <v>0</v>
      </c>
      <c r="BC280" s="570">
        <f t="shared" si="428"/>
        <v>-67613.937784509835</v>
      </c>
      <c r="BD280" s="570">
        <f t="shared" si="428"/>
        <v>-8159.9335999831483</v>
      </c>
      <c r="BE280" s="570">
        <f t="shared" si="428"/>
        <v>-6850.6649798221515</v>
      </c>
      <c r="BF280" s="570">
        <f t="shared" si="428"/>
        <v>0</v>
      </c>
      <c r="BG280" s="570">
        <f t="shared" si="428"/>
        <v>0</v>
      </c>
      <c r="BH280" s="570">
        <f t="shared" si="428"/>
        <v>0</v>
      </c>
      <c r="BI280" s="570">
        <f t="shared" si="428"/>
        <v>0</v>
      </c>
      <c r="BJ280" s="570">
        <f t="shared" si="428"/>
        <v>0</v>
      </c>
      <c r="BK280" s="570">
        <f t="shared" si="428"/>
        <v>0</v>
      </c>
      <c r="BL280" s="570">
        <f t="shared" si="428"/>
        <v>0</v>
      </c>
      <c r="BM280" s="570">
        <f t="shared" si="428"/>
        <v>0</v>
      </c>
      <c r="BN280" s="570">
        <f t="shared" si="428"/>
        <v>0</v>
      </c>
      <c r="BO280" s="570">
        <f t="shared" si="428"/>
        <v>0</v>
      </c>
      <c r="BP280" s="570">
        <f t="shared" si="428"/>
        <v>0</v>
      </c>
      <c r="BQ280" s="570">
        <f t="shared" si="422"/>
        <v>-4664100.5</v>
      </c>
    </row>
    <row r="281" spans="1:69" s="325" customFormat="1" ht="12.75" x14ac:dyDescent="0.2">
      <c r="A281" s="610">
        <v>1935</v>
      </c>
      <c r="B281" s="349" t="s">
        <v>513</v>
      </c>
      <c r="C281" s="1177">
        <f>'I4 BO ASSETS'!J70</f>
        <v>0</v>
      </c>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f t="shared" ref="AW281:BP281" si="429">$C281*AW642</f>
        <v>0</v>
      </c>
      <c r="AX281" s="570">
        <f t="shared" si="429"/>
        <v>0</v>
      </c>
      <c r="AY281" s="570">
        <f t="shared" si="429"/>
        <v>0</v>
      </c>
      <c r="AZ281" s="570">
        <f t="shared" si="429"/>
        <v>0</v>
      </c>
      <c r="BA281" s="570">
        <f t="shared" si="429"/>
        <v>0</v>
      </c>
      <c r="BB281" s="570">
        <f t="shared" si="429"/>
        <v>0</v>
      </c>
      <c r="BC281" s="570">
        <f t="shared" si="429"/>
        <v>0</v>
      </c>
      <c r="BD281" s="570">
        <f t="shared" si="429"/>
        <v>0</v>
      </c>
      <c r="BE281" s="570">
        <f t="shared" si="429"/>
        <v>0</v>
      </c>
      <c r="BF281" s="570">
        <f t="shared" si="429"/>
        <v>0</v>
      </c>
      <c r="BG281" s="570">
        <f t="shared" si="429"/>
        <v>0</v>
      </c>
      <c r="BH281" s="570">
        <f t="shared" si="429"/>
        <v>0</v>
      </c>
      <c r="BI281" s="570">
        <f t="shared" si="429"/>
        <v>0</v>
      </c>
      <c r="BJ281" s="570">
        <f t="shared" si="429"/>
        <v>0</v>
      </c>
      <c r="BK281" s="570">
        <f t="shared" si="429"/>
        <v>0</v>
      </c>
      <c r="BL281" s="570">
        <f t="shared" si="429"/>
        <v>0</v>
      </c>
      <c r="BM281" s="570">
        <f t="shared" si="429"/>
        <v>0</v>
      </c>
      <c r="BN281" s="570">
        <f t="shared" si="429"/>
        <v>0</v>
      </c>
      <c r="BO281" s="570">
        <f t="shared" si="429"/>
        <v>0</v>
      </c>
      <c r="BP281" s="570">
        <f t="shared" si="429"/>
        <v>0</v>
      </c>
      <c r="BQ281" s="570">
        <f t="shared" si="422"/>
        <v>0</v>
      </c>
    </row>
    <row r="282" spans="1:69" s="325" customFormat="1" ht="12.75" x14ac:dyDescent="0.2">
      <c r="A282" s="610">
        <v>1940</v>
      </c>
      <c r="B282" s="349" t="s">
        <v>514</v>
      </c>
      <c r="C282" s="1177">
        <f>'I4 BO ASSETS'!J71</f>
        <v>-2189390.5</v>
      </c>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f t="shared" ref="AW282:BP282" si="430">$C282*AW643</f>
        <v>-1354485.9144466207</v>
      </c>
      <c r="AX282" s="570">
        <f t="shared" si="430"/>
        <v>-311583.55477231828</v>
      </c>
      <c r="AY282" s="570">
        <f t="shared" si="430"/>
        <v>-484535.97994801454</v>
      </c>
      <c r="AZ282" s="570">
        <f t="shared" si="430"/>
        <v>0</v>
      </c>
      <c r="BA282" s="570">
        <f t="shared" si="430"/>
        <v>0</v>
      </c>
      <c r="BB282" s="570">
        <f t="shared" si="430"/>
        <v>0</v>
      </c>
      <c r="BC282" s="570">
        <f t="shared" si="430"/>
        <v>-31738.877207512331</v>
      </c>
      <c r="BD282" s="570">
        <f t="shared" si="430"/>
        <v>-3830.3808214325368</v>
      </c>
      <c r="BE282" s="570">
        <f t="shared" si="430"/>
        <v>-3215.7928041013074</v>
      </c>
      <c r="BF282" s="570">
        <f t="shared" si="430"/>
        <v>0</v>
      </c>
      <c r="BG282" s="570">
        <f t="shared" si="430"/>
        <v>0</v>
      </c>
      <c r="BH282" s="570">
        <f t="shared" si="430"/>
        <v>0</v>
      </c>
      <c r="BI282" s="570">
        <f t="shared" si="430"/>
        <v>0</v>
      </c>
      <c r="BJ282" s="570">
        <f t="shared" si="430"/>
        <v>0</v>
      </c>
      <c r="BK282" s="570">
        <f t="shared" si="430"/>
        <v>0</v>
      </c>
      <c r="BL282" s="570">
        <f t="shared" si="430"/>
        <v>0</v>
      </c>
      <c r="BM282" s="570">
        <f t="shared" si="430"/>
        <v>0</v>
      </c>
      <c r="BN282" s="570">
        <f t="shared" si="430"/>
        <v>0</v>
      </c>
      <c r="BO282" s="570">
        <f t="shared" si="430"/>
        <v>0</v>
      </c>
      <c r="BP282" s="570">
        <f t="shared" si="430"/>
        <v>0</v>
      </c>
      <c r="BQ282" s="570">
        <f t="shared" si="422"/>
        <v>-2189390.5</v>
      </c>
    </row>
    <row r="283" spans="1:69" s="325" customFormat="1" ht="12.75" x14ac:dyDescent="0.2">
      <c r="A283" s="610">
        <v>1945</v>
      </c>
      <c r="B283" s="349" t="s">
        <v>515</v>
      </c>
      <c r="C283" s="1177">
        <f>'I4 BO ASSETS'!J72</f>
        <v>0</v>
      </c>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f t="shared" ref="AW283:BP283" si="431">$C283*AW644</f>
        <v>0</v>
      </c>
      <c r="AX283" s="570">
        <f t="shared" si="431"/>
        <v>0</v>
      </c>
      <c r="AY283" s="570">
        <f t="shared" si="431"/>
        <v>0</v>
      </c>
      <c r="AZ283" s="570">
        <f t="shared" si="431"/>
        <v>0</v>
      </c>
      <c r="BA283" s="570">
        <f t="shared" si="431"/>
        <v>0</v>
      </c>
      <c r="BB283" s="570">
        <f t="shared" si="431"/>
        <v>0</v>
      </c>
      <c r="BC283" s="570">
        <f t="shared" si="431"/>
        <v>0</v>
      </c>
      <c r="BD283" s="570">
        <f t="shared" si="431"/>
        <v>0</v>
      </c>
      <c r="BE283" s="570">
        <f t="shared" si="431"/>
        <v>0</v>
      </c>
      <c r="BF283" s="570">
        <f t="shared" si="431"/>
        <v>0</v>
      </c>
      <c r="BG283" s="570">
        <f t="shared" si="431"/>
        <v>0</v>
      </c>
      <c r="BH283" s="570">
        <f t="shared" si="431"/>
        <v>0</v>
      </c>
      <c r="BI283" s="570">
        <f t="shared" si="431"/>
        <v>0</v>
      </c>
      <c r="BJ283" s="570">
        <f t="shared" si="431"/>
        <v>0</v>
      </c>
      <c r="BK283" s="570">
        <f t="shared" si="431"/>
        <v>0</v>
      </c>
      <c r="BL283" s="570">
        <f t="shared" si="431"/>
        <v>0</v>
      </c>
      <c r="BM283" s="570">
        <f t="shared" si="431"/>
        <v>0</v>
      </c>
      <c r="BN283" s="570">
        <f t="shared" si="431"/>
        <v>0</v>
      </c>
      <c r="BO283" s="570">
        <f t="shared" si="431"/>
        <v>0</v>
      </c>
      <c r="BP283" s="570">
        <f t="shared" si="431"/>
        <v>0</v>
      </c>
      <c r="BQ283" s="570">
        <f t="shared" si="422"/>
        <v>0</v>
      </c>
    </row>
    <row r="284" spans="1:69" s="325" customFormat="1" ht="12.75" x14ac:dyDescent="0.2">
      <c r="A284" s="610">
        <v>1950</v>
      </c>
      <c r="B284" s="349" t="s">
        <v>516</v>
      </c>
      <c r="C284" s="1177">
        <f>'I4 BO ASSETS'!J73</f>
        <v>0</v>
      </c>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f t="shared" ref="AW284:BP284" si="432">$C284*AW645</f>
        <v>0</v>
      </c>
      <c r="AX284" s="570">
        <f t="shared" si="432"/>
        <v>0</v>
      </c>
      <c r="AY284" s="570">
        <f t="shared" si="432"/>
        <v>0</v>
      </c>
      <c r="AZ284" s="570">
        <f t="shared" si="432"/>
        <v>0</v>
      </c>
      <c r="BA284" s="570">
        <f t="shared" si="432"/>
        <v>0</v>
      </c>
      <c r="BB284" s="570">
        <f t="shared" si="432"/>
        <v>0</v>
      </c>
      <c r="BC284" s="570">
        <f t="shared" si="432"/>
        <v>0</v>
      </c>
      <c r="BD284" s="570">
        <f t="shared" si="432"/>
        <v>0</v>
      </c>
      <c r="BE284" s="570">
        <f t="shared" si="432"/>
        <v>0</v>
      </c>
      <c r="BF284" s="570">
        <f t="shared" si="432"/>
        <v>0</v>
      </c>
      <c r="BG284" s="570">
        <f t="shared" si="432"/>
        <v>0</v>
      </c>
      <c r="BH284" s="570">
        <f t="shared" si="432"/>
        <v>0</v>
      </c>
      <c r="BI284" s="570">
        <f t="shared" si="432"/>
        <v>0</v>
      </c>
      <c r="BJ284" s="570">
        <f t="shared" si="432"/>
        <v>0</v>
      </c>
      <c r="BK284" s="570">
        <f t="shared" si="432"/>
        <v>0</v>
      </c>
      <c r="BL284" s="570">
        <f t="shared" si="432"/>
        <v>0</v>
      </c>
      <c r="BM284" s="570">
        <f t="shared" si="432"/>
        <v>0</v>
      </c>
      <c r="BN284" s="570">
        <f t="shared" si="432"/>
        <v>0</v>
      </c>
      <c r="BO284" s="570">
        <f t="shared" si="432"/>
        <v>0</v>
      </c>
      <c r="BP284" s="570">
        <f t="shared" si="432"/>
        <v>0</v>
      </c>
      <c r="BQ284" s="570">
        <f t="shared" si="422"/>
        <v>0</v>
      </c>
    </row>
    <row r="285" spans="1:69" s="325" customFormat="1" ht="12.75" x14ac:dyDescent="0.2">
      <c r="A285" s="610">
        <v>1955</v>
      </c>
      <c r="B285" s="349" t="s">
        <v>273</v>
      </c>
      <c r="C285" s="1177">
        <f>'I4 BO ASSETS'!J74</f>
        <v>-1957150.5</v>
      </c>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f t="shared" ref="AW285:BP285" si="433">$C285*AW646</f>
        <v>-1210808.5719300238</v>
      </c>
      <c r="AX285" s="570">
        <f t="shared" si="433"/>
        <v>-278532.27188773319</v>
      </c>
      <c r="AY285" s="570">
        <f t="shared" si="433"/>
        <v>-433138.73675036343</v>
      </c>
      <c r="AZ285" s="570">
        <f t="shared" si="433"/>
        <v>0</v>
      </c>
      <c r="BA285" s="570">
        <f t="shared" si="433"/>
        <v>0</v>
      </c>
      <c r="BB285" s="570">
        <f t="shared" si="433"/>
        <v>0</v>
      </c>
      <c r="BC285" s="570">
        <f t="shared" si="433"/>
        <v>-28372.169969734208</v>
      </c>
      <c r="BD285" s="570">
        <f t="shared" si="433"/>
        <v>-3424.07247124581</v>
      </c>
      <c r="BE285" s="570">
        <f t="shared" si="433"/>
        <v>-2874.6769908991914</v>
      </c>
      <c r="BF285" s="570">
        <f t="shared" si="433"/>
        <v>0</v>
      </c>
      <c r="BG285" s="570">
        <f t="shared" si="433"/>
        <v>0</v>
      </c>
      <c r="BH285" s="570">
        <f t="shared" si="433"/>
        <v>0</v>
      </c>
      <c r="BI285" s="570">
        <f t="shared" si="433"/>
        <v>0</v>
      </c>
      <c r="BJ285" s="570">
        <f t="shared" si="433"/>
        <v>0</v>
      </c>
      <c r="BK285" s="570">
        <f t="shared" si="433"/>
        <v>0</v>
      </c>
      <c r="BL285" s="570">
        <f t="shared" si="433"/>
        <v>0</v>
      </c>
      <c r="BM285" s="570">
        <f t="shared" si="433"/>
        <v>0</v>
      </c>
      <c r="BN285" s="570">
        <f t="shared" si="433"/>
        <v>0</v>
      </c>
      <c r="BO285" s="570">
        <f t="shared" si="433"/>
        <v>0</v>
      </c>
      <c r="BP285" s="570">
        <f t="shared" si="433"/>
        <v>0</v>
      </c>
      <c r="BQ285" s="570">
        <f t="shared" si="422"/>
        <v>-1957150.4999999998</v>
      </c>
    </row>
    <row r="286" spans="1:69" s="325" customFormat="1" ht="12.75" x14ac:dyDescent="0.2">
      <c r="A286" s="610">
        <v>1960</v>
      </c>
      <c r="B286" s="349" t="s">
        <v>274</v>
      </c>
      <c r="C286" s="1177">
        <f>'I4 BO ASSETS'!J75</f>
        <v>0</v>
      </c>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f t="shared" ref="AW286:BP286" si="434">$C286*AW647</f>
        <v>0</v>
      </c>
      <c r="AX286" s="570">
        <f t="shared" si="434"/>
        <v>0</v>
      </c>
      <c r="AY286" s="570">
        <f t="shared" si="434"/>
        <v>0</v>
      </c>
      <c r="AZ286" s="570">
        <f t="shared" si="434"/>
        <v>0</v>
      </c>
      <c r="BA286" s="570">
        <f t="shared" si="434"/>
        <v>0</v>
      </c>
      <c r="BB286" s="570">
        <f t="shared" si="434"/>
        <v>0</v>
      </c>
      <c r="BC286" s="570">
        <f t="shared" si="434"/>
        <v>0</v>
      </c>
      <c r="BD286" s="570">
        <f t="shared" si="434"/>
        <v>0</v>
      </c>
      <c r="BE286" s="570">
        <f t="shared" si="434"/>
        <v>0</v>
      </c>
      <c r="BF286" s="570">
        <f t="shared" si="434"/>
        <v>0</v>
      </c>
      <c r="BG286" s="570">
        <f t="shared" si="434"/>
        <v>0</v>
      </c>
      <c r="BH286" s="570">
        <f t="shared" si="434"/>
        <v>0</v>
      </c>
      <c r="BI286" s="570">
        <f t="shared" si="434"/>
        <v>0</v>
      </c>
      <c r="BJ286" s="570">
        <f t="shared" si="434"/>
        <v>0</v>
      </c>
      <c r="BK286" s="570">
        <f t="shared" si="434"/>
        <v>0</v>
      </c>
      <c r="BL286" s="570">
        <f t="shared" si="434"/>
        <v>0</v>
      </c>
      <c r="BM286" s="570">
        <f t="shared" si="434"/>
        <v>0</v>
      </c>
      <c r="BN286" s="570">
        <f t="shared" si="434"/>
        <v>0</v>
      </c>
      <c r="BO286" s="570">
        <f t="shared" si="434"/>
        <v>0</v>
      </c>
      <c r="BP286" s="570">
        <f t="shared" si="434"/>
        <v>0</v>
      </c>
      <c r="BQ286" s="570">
        <f t="shared" si="422"/>
        <v>0</v>
      </c>
    </row>
    <row r="287" spans="1:69" s="325" customFormat="1" ht="25.5" x14ac:dyDescent="0.2">
      <c r="A287" s="610">
        <v>1970</v>
      </c>
      <c r="B287" s="349" t="s">
        <v>276</v>
      </c>
      <c r="C287" s="1177">
        <f>'I4 BO ASSETS'!J76</f>
        <v>0</v>
      </c>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f t="shared" ref="AW287:BP287" si="435">$C287*AW648</f>
        <v>0</v>
      </c>
      <c r="AX287" s="570">
        <f t="shared" si="435"/>
        <v>0</v>
      </c>
      <c r="AY287" s="570">
        <f t="shared" si="435"/>
        <v>0</v>
      </c>
      <c r="AZ287" s="570">
        <f t="shared" si="435"/>
        <v>0</v>
      </c>
      <c r="BA287" s="570">
        <f t="shared" si="435"/>
        <v>0</v>
      </c>
      <c r="BB287" s="570">
        <f t="shared" si="435"/>
        <v>0</v>
      </c>
      <c r="BC287" s="570">
        <f t="shared" si="435"/>
        <v>0</v>
      </c>
      <c r="BD287" s="570">
        <f t="shared" si="435"/>
        <v>0</v>
      </c>
      <c r="BE287" s="570">
        <f t="shared" si="435"/>
        <v>0</v>
      </c>
      <c r="BF287" s="570">
        <f t="shared" si="435"/>
        <v>0</v>
      </c>
      <c r="BG287" s="570">
        <f t="shared" si="435"/>
        <v>0</v>
      </c>
      <c r="BH287" s="570">
        <f t="shared" si="435"/>
        <v>0</v>
      </c>
      <c r="BI287" s="570">
        <f t="shared" si="435"/>
        <v>0</v>
      </c>
      <c r="BJ287" s="570">
        <f t="shared" si="435"/>
        <v>0</v>
      </c>
      <c r="BK287" s="570">
        <f t="shared" si="435"/>
        <v>0</v>
      </c>
      <c r="BL287" s="570">
        <f t="shared" si="435"/>
        <v>0</v>
      </c>
      <c r="BM287" s="570">
        <f t="shared" si="435"/>
        <v>0</v>
      </c>
      <c r="BN287" s="570">
        <f t="shared" si="435"/>
        <v>0</v>
      </c>
      <c r="BO287" s="570">
        <f t="shared" si="435"/>
        <v>0</v>
      </c>
      <c r="BP287" s="570">
        <f t="shared" si="435"/>
        <v>0</v>
      </c>
      <c r="BQ287" s="570">
        <f t="shared" si="422"/>
        <v>0</v>
      </c>
    </row>
    <row r="288" spans="1:69" s="325" customFormat="1" ht="25.5" x14ac:dyDescent="0.2">
      <c r="A288" s="610">
        <v>1975</v>
      </c>
      <c r="B288" s="349" t="s">
        <v>1547</v>
      </c>
      <c r="C288" s="1177">
        <f>'I4 BO ASSETS'!J77</f>
        <v>0</v>
      </c>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f t="shared" ref="AW288:BP288" si="436">$C288*AW649</f>
        <v>0</v>
      </c>
      <c r="AX288" s="570">
        <f t="shared" si="436"/>
        <v>0</v>
      </c>
      <c r="AY288" s="570">
        <f t="shared" si="436"/>
        <v>0</v>
      </c>
      <c r="AZ288" s="570">
        <f t="shared" si="436"/>
        <v>0</v>
      </c>
      <c r="BA288" s="570">
        <f t="shared" si="436"/>
        <v>0</v>
      </c>
      <c r="BB288" s="570">
        <f t="shared" si="436"/>
        <v>0</v>
      </c>
      <c r="BC288" s="570">
        <f t="shared" si="436"/>
        <v>0</v>
      </c>
      <c r="BD288" s="570">
        <f t="shared" si="436"/>
        <v>0</v>
      </c>
      <c r="BE288" s="570">
        <f t="shared" si="436"/>
        <v>0</v>
      </c>
      <c r="BF288" s="570">
        <f t="shared" si="436"/>
        <v>0</v>
      </c>
      <c r="BG288" s="570">
        <f t="shared" si="436"/>
        <v>0</v>
      </c>
      <c r="BH288" s="570">
        <f t="shared" si="436"/>
        <v>0</v>
      </c>
      <c r="BI288" s="570">
        <f t="shared" si="436"/>
        <v>0</v>
      </c>
      <c r="BJ288" s="570">
        <f t="shared" si="436"/>
        <v>0</v>
      </c>
      <c r="BK288" s="570">
        <f t="shared" si="436"/>
        <v>0</v>
      </c>
      <c r="BL288" s="570">
        <f t="shared" si="436"/>
        <v>0</v>
      </c>
      <c r="BM288" s="570">
        <f t="shared" si="436"/>
        <v>0</v>
      </c>
      <c r="BN288" s="570">
        <f t="shared" si="436"/>
        <v>0</v>
      </c>
      <c r="BO288" s="570">
        <f t="shared" si="436"/>
        <v>0</v>
      </c>
      <c r="BP288" s="570">
        <f t="shared" si="436"/>
        <v>0</v>
      </c>
      <c r="BQ288" s="570">
        <f t="shared" si="422"/>
        <v>0</v>
      </c>
    </row>
    <row r="289" spans="1:69" s="325" customFormat="1" ht="12.75" x14ac:dyDescent="0.2">
      <c r="A289" s="610">
        <v>1980</v>
      </c>
      <c r="B289" s="349" t="s">
        <v>1041</v>
      </c>
      <c r="C289" s="1177">
        <f>'I4 BO ASSETS'!J78</f>
        <v>-1611365.5</v>
      </c>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f t="shared" ref="AW289:BP289" si="437">$C289*AW650</f>
        <v>-996885.60481797846</v>
      </c>
      <c r="AX289" s="570">
        <f t="shared" si="437"/>
        <v>-229321.80921013132</v>
      </c>
      <c r="AY289" s="570">
        <f t="shared" si="437"/>
        <v>-356612.74751896586</v>
      </c>
      <c r="AZ289" s="570">
        <f t="shared" si="437"/>
        <v>0</v>
      </c>
      <c r="BA289" s="570">
        <f t="shared" si="437"/>
        <v>0</v>
      </c>
      <c r="BB289" s="570">
        <f t="shared" si="437"/>
        <v>0</v>
      </c>
      <c r="BC289" s="570">
        <f t="shared" si="437"/>
        <v>-23359.43804493612</v>
      </c>
      <c r="BD289" s="570">
        <f t="shared" si="437"/>
        <v>-2819.1149580296665</v>
      </c>
      <c r="BE289" s="570">
        <f t="shared" si="437"/>
        <v>-2366.7854499583814</v>
      </c>
      <c r="BF289" s="570">
        <f t="shared" si="437"/>
        <v>0</v>
      </c>
      <c r="BG289" s="570">
        <f t="shared" si="437"/>
        <v>0</v>
      </c>
      <c r="BH289" s="570">
        <f t="shared" si="437"/>
        <v>0</v>
      </c>
      <c r="BI289" s="570">
        <f t="shared" si="437"/>
        <v>0</v>
      </c>
      <c r="BJ289" s="570">
        <f t="shared" si="437"/>
        <v>0</v>
      </c>
      <c r="BK289" s="570">
        <f t="shared" si="437"/>
        <v>0</v>
      </c>
      <c r="BL289" s="570">
        <f t="shared" si="437"/>
        <v>0</v>
      </c>
      <c r="BM289" s="570">
        <f t="shared" si="437"/>
        <v>0</v>
      </c>
      <c r="BN289" s="570">
        <f t="shared" si="437"/>
        <v>0</v>
      </c>
      <c r="BO289" s="570">
        <f t="shared" si="437"/>
        <v>0</v>
      </c>
      <c r="BP289" s="570">
        <f t="shared" si="437"/>
        <v>0</v>
      </c>
      <c r="BQ289" s="570">
        <f t="shared" si="422"/>
        <v>-1611365.4999999998</v>
      </c>
    </row>
    <row r="290" spans="1:69" s="325" customFormat="1" ht="12.75" x14ac:dyDescent="0.2">
      <c r="A290" s="610">
        <v>1990</v>
      </c>
      <c r="B290" s="349" t="s">
        <v>1043</v>
      </c>
      <c r="C290" s="1177">
        <f>'I4 BO ASSETS'!J79</f>
        <v>-43043.5</v>
      </c>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f t="shared" ref="AW290:BP290" si="438">$C290*AW651</f>
        <v>-26629.244284417568</v>
      </c>
      <c r="AX290" s="570">
        <f t="shared" si="438"/>
        <v>-6125.7444662531789</v>
      </c>
      <c r="AY290" s="570">
        <f t="shared" si="438"/>
        <v>-9525.9956836810816</v>
      </c>
      <c r="AZ290" s="570">
        <f t="shared" si="438"/>
        <v>0</v>
      </c>
      <c r="BA290" s="570">
        <f t="shared" si="438"/>
        <v>0</v>
      </c>
      <c r="BB290" s="570">
        <f t="shared" si="438"/>
        <v>0</v>
      </c>
      <c r="BC290" s="570">
        <f t="shared" si="438"/>
        <v>-623.98752578928111</v>
      </c>
      <c r="BD290" s="570">
        <f t="shared" si="438"/>
        <v>-75.305431757071844</v>
      </c>
      <c r="BE290" s="570">
        <f t="shared" si="438"/>
        <v>-63.222608101814011</v>
      </c>
      <c r="BF290" s="570">
        <f t="shared" si="438"/>
        <v>0</v>
      </c>
      <c r="BG290" s="570">
        <f t="shared" si="438"/>
        <v>0</v>
      </c>
      <c r="BH290" s="570">
        <f t="shared" si="438"/>
        <v>0</v>
      </c>
      <c r="BI290" s="570">
        <f t="shared" si="438"/>
        <v>0</v>
      </c>
      <c r="BJ290" s="570">
        <f t="shared" si="438"/>
        <v>0</v>
      </c>
      <c r="BK290" s="570">
        <f t="shared" si="438"/>
        <v>0</v>
      </c>
      <c r="BL290" s="570">
        <f t="shared" si="438"/>
        <v>0</v>
      </c>
      <c r="BM290" s="570">
        <f t="shared" si="438"/>
        <v>0</v>
      </c>
      <c r="BN290" s="570">
        <f t="shared" si="438"/>
        <v>0</v>
      </c>
      <c r="BO290" s="570">
        <f t="shared" si="438"/>
        <v>0</v>
      </c>
      <c r="BP290" s="570">
        <f t="shared" si="438"/>
        <v>0</v>
      </c>
      <c r="BQ290" s="570">
        <f t="shared" si="422"/>
        <v>-43043.499999999993</v>
      </c>
    </row>
    <row r="291" spans="1:69" s="325" customFormat="1" ht="12.75" x14ac:dyDescent="0.2">
      <c r="A291" s="610">
        <v>2005</v>
      </c>
      <c r="B291" s="349" t="s">
        <v>1045</v>
      </c>
      <c r="C291" s="1177">
        <f>'I4 BO ASSETS'!J80</f>
        <v>0</v>
      </c>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f t="shared" ref="AW291:BP291" si="439">$C291*AW652</f>
        <v>0</v>
      </c>
      <c r="AX291" s="570">
        <f t="shared" si="439"/>
        <v>0</v>
      </c>
      <c r="AY291" s="570">
        <f t="shared" si="439"/>
        <v>0</v>
      </c>
      <c r="AZ291" s="570">
        <f t="shared" si="439"/>
        <v>0</v>
      </c>
      <c r="BA291" s="570">
        <f t="shared" si="439"/>
        <v>0</v>
      </c>
      <c r="BB291" s="570">
        <f t="shared" si="439"/>
        <v>0</v>
      </c>
      <c r="BC291" s="570">
        <f t="shared" si="439"/>
        <v>0</v>
      </c>
      <c r="BD291" s="570">
        <f t="shared" si="439"/>
        <v>0</v>
      </c>
      <c r="BE291" s="570">
        <f t="shared" si="439"/>
        <v>0</v>
      </c>
      <c r="BF291" s="570">
        <f t="shared" si="439"/>
        <v>0</v>
      </c>
      <c r="BG291" s="570">
        <f t="shared" si="439"/>
        <v>0</v>
      </c>
      <c r="BH291" s="570">
        <f t="shared" si="439"/>
        <v>0</v>
      </c>
      <c r="BI291" s="570">
        <f t="shared" si="439"/>
        <v>0</v>
      </c>
      <c r="BJ291" s="570">
        <f t="shared" si="439"/>
        <v>0</v>
      </c>
      <c r="BK291" s="570">
        <f t="shared" si="439"/>
        <v>0</v>
      </c>
      <c r="BL291" s="570">
        <f t="shared" si="439"/>
        <v>0</v>
      </c>
      <c r="BM291" s="570">
        <f t="shared" si="439"/>
        <v>0</v>
      </c>
      <c r="BN291" s="570">
        <f t="shared" si="439"/>
        <v>0</v>
      </c>
      <c r="BO291" s="570">
        <f t="shared" si="439"/>
        <v>0</v>
      </c>
      <c r="BP291" s="570">
        <f t="shared" si="439"/>
        <v>0</v>
      </c>
      <c r="BQ291" s="570">
        <f t="shared" si="422"/>
        <v>0</v>
      </c>
    </row>
    <row r="292" spans="1:69" s="1167" customFormat="1" ht="12.75" x14ac:dyDescent="0.2">
      <c r="A292" s="614">
        <v>2010</v>
      </c>
      <c r="B292" s="613" t="s">
        <v>1046</v>
      </c>
      <c r="C292" s="1177">
        <f>'I4 BO ASSETS'!J81</f>
        <v>0</v>
      </c>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f t="shared" ref="AW292:BP292" si="440">$C292*AW653</f>
        <v>0</v>
      </c>
      <c r="AX292" s="570">
        <f t="shared" si="440"/>
        <v>0</v>
      </c>
      <c r="AY292" s="570">
        <f t="shared" si="440"/>
        <v>0</v>
      </c>
      <c r="AZ292" s="570">
        <f t="shared" si="440"/>
        <v>0</v>
      </c>
      <c r="BA292" s="570">
        <f t="shared" si="440"/>
        <v>0</v>
      </c>
      <c r="BB292" s="570">
        <f t="shared" si="440"/>
        <v>0</v>
      </c>
      <c r="BC292" s="570">
        <f t="shared" si="440"/>
        <v>0</v>
      </c>
      <c r="BD292" s="570">
        <f t="shared" si="440"/>
        <v>0</v>
      </c>
      <c r="BE292" s="570">
        <f t="shared" si="440"/>
        <v>0</v>
      </c>
      <c r="BF292" s="570">
        <f t="shared" si="440"/>
        <v>0</v>
      </c>
      <c r="BG292" s="570">
        <f t="shared" si="440"/>
        <v>0</v>
      </c>
      <c r="BH292" s="570">
        <f t="shared" si="440"/>
        <v>0</v>
      </c>
      <c r="BI292" s="570">
        <f t="shared" si="440"/>
        <v>0</v>
      </c>
      <c r="BJ292" s="570">
        <f t="shared" si="440"/>
        <v>0</v>
      </c>
      <c r="BK292" s="570">
        <f t="shared" si="440"/>
        <v>0</v>
      </c>
      <c r="BL292" s="570">
        <f t="shared" si="440"/>
        <v>0</v>
      </c>
      <c r="BM292" s="570">
        <f t="shared" si="440"/>
        <v>0</v>
      </c>
      <c r="BN292" s="570">
        <f t="shared" si="440"/>
        <v>0</v>
      </c>
      <c r="BO292" s="570">
        <f t="shared" si="440"/>
        <v>0</v>
      </c>
      <c r="BP292" s="570">
        <f t="shared" si="440"/>
        <v>0</v>
      </c>
      <c r="BQ292" s="570">
        <f t="shared" si="422"/>
        <v>0</v>
      </c>
    </row>
    <row r="293" spans="1:69" s="1184" customFormat="1" ht="12.75" x14ac:dyDescent="0.2">
      <c r="A293" s="1179"/>
      <c r="B293" s="1180" t="s">
        <v>909</v>
      </c>
      <c r="C293" s="1181">
        <f>SUM(C273:C292)</f>
        <v>-19886194</v>
      </c>
      <c r="D293" s="1182"/>
      <c r="E293" s="1182"/>
      <c r="F293" s="1183"/>
      <c r="G293" s="1182">
        <f t="shared" ref="G293:AL293" si="441">SUM(G273:G292)</f>
        <v>0</v>
      </c>
      <c r="H293" s="1182">
        <f t="shared" si="441"/>
        <v>0</v>
      </c>
      <c r="I293" s="1182">
        <f t="shared" si="441"/>
        <v>0</v>
      </c>
      <c r="J293" s="1182">
        <f t="shared" si="441"/>
        <v>0</v>
      </c>
      <c r="K293" s="1182">
        <f t="shared" si="441"/>
        <v>0</v>
      </c>
      <c r="L293" s="1182">
        <f t="shared" si="441"/>
        <v>0</v>
      </c>
      <c r="M293" s="1182">
        <f t="shared" si="441"/>
        <v>0</v>
      </c>
      <c r="N293" s="1182">
        <f t="shared" si="441"/>
        <v>0</v>
      </c>
      <c r="O293" s="1182">
        <f t="shared" si="441"/>
        <v>0</v>
      </c>
      <c r="P293" s="1182">
        <f t="shared" si="441"/>
        <v>0</v>
      </c>
      <c r="Q293" s="1182">
        <f t="shared" si="441"/>
        <v>0</v>
      </c>
      <c r="R293" s="1182">
        <f t="shared" si="441"/>
        <v>0</v>
      </c>
      <c r="S293" s="1182">
        <f t="shared" si="441"/>
        <v>0</v>
      </c>
      <c r="T293" s="1182">
        <f t="shared" si="441"/>
        <v>0</v>
      </c>
      <c r="U293" s="1182">
        <f t="shared" si="441"/>
        <v>0</v>
      </c>
      <c r="V293" s="1182">
        <f t="shared" si="441"/>
        <v>0</v>
      </c>
      <c r="W293" s="1182">
        <f t="shared" si="441"/>
        <v>0</v>
      </c>
      <c r="X293" s="1182">
        <f t="shared" si="441"/>
        <v>0</v>
      </c>
      <c r="Y293" s="1182">
        <f t="shared" si="441"/>
        <v>0</v>
      </c>
      <c r="Z293" s="1182">
        <f t="shared" si="441"/>
        <v>0</v>
      </c>
      <c r="AA293" s="1182">
        <f t="shared" si="441"/>
        <v>0</v>
      </c>
      <c r="AB293" s="1182">
        <f t="shared" si="441"/>
        <v>0</v>
      </c>
      <c r="AC293" s="1182">
        <f t="shared" si="441"/>
        <v>0</v>
      </c>
      <c r="AD293" s="1182">
        <f t="shared" si="441"/>
        <v>0</v>
      </c>
      <c r="AE293" s="1182">
        <f t="shared" si="441"/>
        <v>0</v>
      </c>
      <c r="AF293" s="1182">
        <f t="shared" si="441"/>
        <v>0</v>
      </c>
      <c r="AG293" s="1182">
        <f t="shared" si="441"/>
        <v>0</v>
      </c>
      <c r="AH293" s="1182">
        <f t="shared" si="441"/>
        <v>0</v>
      </c>
      <c r="AI293" s="1182">
        <f t="shared" si="441"/>
        <v>0</v>
      </c>
      <c r="AJ293" s="1182">
        <f t="shared" si="441"/>
        <v>0</v>
      </c>
      <c r="AK293" s="1182">
        <f t="shared" si="441"/>
        <v>0</v>
      </c>
      <c r="AL293" s="1182">
        <f t="shared" si="441"/>
        <v>0</v>
      </c>
      <c r="AM293" s="1182">
        <f t="shared" ref="AM293:BQ293" si="442">SUM(AM273:AM292)</f>
        <v>0</v>
      </c>
      <c r="AN293" s="1182">
        <f t="shared" si="442"/>
        <v>0</v>
      </c>
      <c r="AO293" s="1182">
        <f t="shared" si="442"/>
        <v>0</v>
      </c>
      <c r="AP293" s="1182">
        <f t="shared" si="442"/>
        <v>0</v>
      </c>
      <c r="AQ293" s="1182">
        <f t="shared" si="442"/>
        <v>0</v>
      </c>
      <c r="AR293" s="1182">
        <f t="shared" si="442"/>
        <v>0</v>
      </c>
      <c r="AS293" s="1182">
        <f t="shared" si="442"/>
        <v>0</v>
      </c>
      <c r="AT293" s="1182">
        <f t="shared" si="442"/>
        <v>0</v>
      </c>
      <c r="AU293" s="1182">
        <f t="shared" si="442"/>
        <v>0</v>
      </c>
      <c r="AV293" s="1182">
        <f t="shared" si="442"/>
        <v>0</v>
      </c>
      <c r="AW293" s="1182">
        <f t="shared" si="442"/>
        <v>-12302770.869314041</v>
      </c>
      <c r="AX293" s="1182">
        <f t="shared" si="442"/>
        <v>-2830107.7479837183</v>
      </c>
      <c r="AY293" s="1182">
        <f t="shared" si="442"/>
        <v>-4401031.4730178677</v>
      </c>
      <c r="AZ293" s="1182">
        <f t="shared" si="442"/>
        <v>0</v>
      </c>
      <c r="BA293" s="1182">
        <f t="shared" si="442"/>
        <v>0</v>
      </c>
      <c r="BB293" s="1182">
        <f t="shared" si="442"/>
        <v>0</v>
      </c>
      <c r="BC293" s="1182">
        <f t="shared" si="442"/>
        <v>-288283.64309188724</v>
      </c>
      <c r="BD293" s="1182">
        <f t="shared" si="442"/>
        <v>-34791.279175134259</v>
      </c>
      <c r="BE293" s="1182">
        <f t="shared" si="442"/>
        <v>-29208.987417348617</v>
      </c>
      <c r="BF293" s="1182">
        <f t="shared" si="442"/>
        <v>0</v>
      </c>
      <c r="BG293" s="1182">
        <f t="shared" si="442"/>
        <v>0</v>
      </c>
      <c r="BH293" s="1182">
        <f t="shared" si="442"/>
        <v>0</v>
      </c>
      <c r="BI293" s="1182">
        <f t="shared" si="442"/>
        <v>0</v>
      </c>
      <c r="BJ293" s="1182">
        <f t="shared" si="442"/>
        <v>0</v>
      </c>
      <c r="BK293" s="1182">
        <f t="shared" si="442"/>
        <v>0</v>
      </c>
      <c r="BL293" s="1182">
        <f t="shared" si="442"/>
        <v>0</v>
      </c>
      <c r="BM293" s="1182">
        <f t="shared" si="442"/>
        <v>0</v>
      </c>
      <c r="BN293" s="1182">
        <f t="shared" si="442"/>
        <v>0</v>
      </c>
      <c r="BO293" s="1182">
        <f t="shared" si="442"/>
        <v>0</v>
      </c>
      <c r="BP293" s="1182">
        <f t="shared" si="442"/>
        <v>0</v>
      </c>
      <c r="BQ293" s="1182">
        <f t="shared" si="442"/>
        <v>-19886193.999999996</v>
      </c>
    </row>
    <row r="294" spans="1:69" s="325" customFormat="1" ht="12.75" x14ac:dyDescent="0.2">
      <c r="B294" s="409"/>
      <c r="C294" s="570"/>
      <c r="D294" s="570"/>
      <c r="E294" s="570"/>
      <c r="F294" s="570"/>
      <c r="AV294" s="410"/>
      <c r="BQ294" s="410"/>
    </row>
    <row r="295" spans="1:69" s="1097" customFormat="1" ht="13.5" thickBot="1" x14ac:dyDescent="0.25">
      <c r="B295" s="1095" t="s">
        <v>1134</v>
      </c>
      <c r="C295" s="1096">
        <f t="shared" ref="C295:AH295" si="443">C271+C293</f>
        <v>-126651692.5</v>
      </c>
      <c r="D295" s="1096">
        <f t="shared" si="443"/>
        <v>-66285781.350000009</v>
      </c>
      <c r="E295" s="1096">
        <f t="shared" si="443"/>
        <v>-40479717.150000006</v>
      </c>
      <c r="F295" s="1096">
        <f t="shared" si="443"/>
        <v>-106765498.50000001</v>
      </c>
      <c r="G295" s="1096">
        <f t="shared" si="443"/>
        <v>-30230026.386543848</v>
      </c>
      <c r="H295" s="1096">
        <f t="shared" si="443"/>
        <v>-12279744.807358518</v>
      </c>
      <c r="I295" s="1096">
        <f t="shared" si="443"/>
        <v>-23227313.865895569</v>
      </c>
      <c r="J295" s="1096">
        <f t="shared" si="443"/>
        <v>0</v>
      </c>
      <c r="K295" s="1096">
        <f t="shared" si="443"/>
        <v>0</v>
      </c>
      <c r="L295" s="1096">
        <f t="shared" si="443"/>
        <v>0</v>
      </c>
      <c r="M295" s="1096">
        <f t="shared" si="443"/>
        <v>-540029.13443585415</v>
      </c>
      <c r="N295" s="1096">
        <f t="shared" si="443"/>
        <v>-1044.3866426669656</v>
      </c>
      <c r="O295" s="1096">
        <f t="shared" si="443"/>
        <v>-7622.7691235469974</v>
      </c>
      <c r="P295" s="1096">
        <f t="shared" si="443"/>
        <v>0</v>
      </c>
      <c r="Q295" s="1096">
        <f t="shared" si="443"/>
        <v>0</v>
      </c>
      <c r="R295" s="1096">
        <f t="shared" si="443"/>
        <v>0</v>
      </c>
      <c r="S295" s="1096">
        <f t="shared" si="443"/>
        <v>0</v>
      </c>
      <c r="T295" s="1096">
        <f t="shared" si="443"/>
        <v>0</v>
      </c>
      <c r="U295" s="1096">
        <f t="shared" si="443"/>
        <v>0</v>
      </c>
      <c r="V295" s="1096">
        <f t="shared" si="443"/>
        <v>0</v>
      </c>
      <c r="W295" s="1096">
        <f t="shared" si="443"/>
        <v>0</v>
      </c>
      <c r="X295" s="1096">
        <f t="shared" si="443"/>
        <v>0</v>
      </c>
      <c r="Y295" s="1096">
        <f t="shared" si="443"/>
        <v>0</v>
      </c>
      <c r="Z295" s="1096">
        <f t="shared" si="443"/>
        <v>0</v>
      </c>
      <c r="AA295" s="1096">
        <f t="shared" si="443"/>
        <v>-66285781.350000001</v>
      </c>
      <c r="AB295" s="1096">
        <f t="shared" si="443"/>
        <v>-35207926.342319794</v>
      </c>
      <c r="AC295" s="1096">
        <f t="shared" si="443"/>
        <v>-3288718.0300297388</v>
      </c>
      <c r="AD295" s="1096">
        <f t="shared" si="443"/>
        <v>-505439.07445341133</v>
      </c>
      <c r="AE295" s="1096">
        <f t="shared" si="443"/>
        <v>0</v>
      </c>
      <c r="AF295" s="1096">
        <f t="shared" si="443"/>
        <v>0</v>
      </c>
      <c r="AG295" s="1096">
        <f t="shared" si="443"/>
        <v>0</v>
      </c>
      <c r="AH295" s="1096">
        <f t="shared" si="443"/>
        <v>-1133624.1620059391</v>
      </c>
      <c r="AI295" s="1096">
        <f t="shared" ref="AI295:BQ295" si="444">AI271+AI293</f>
        <v>-190821.93348043264</v>
      </c>
      <c r="AJ295" s="1096">
        <f t="shared" si="444"/>
        <v>-153187.60771068066</v>
      </c>
      <c r="AK295" s="1096">
        <f t="shared" si="444"/>
        <v>0</v>
      </c>
      <c r="AL295" s="1096">
        <f t="shared" si="444"/>
        <v>0</v>
      </c>
      <c r="AM295" s="1096">
        <f t="shared" si="444"/>
        <v>0</v>
      </c>
      <c r="AN295" s="1096">
        <f t="shared" si="444"/>
        <v>0</v>
      </c>
      <c r="AO295" s="1096">
        <f t="shared" si="444"/>
        <v>0</v>
      </c>
      <c r="AP295" s="1096">
        <f t="shared" si="444"/>
        <v>0</v>
      </c>
      <c r="AQ295" s="1096">
        <f t="shared" si="444"/>
        <v>0</v>
      </c>
      <c r="AR295" s="1096">
        <f t="shared" si="444"/>
        <v>0</v>
      </c>
      <c r="AS295" s="1096">
        <f t="shared" si="444"/>
        <v>0</v>
      </c>
      <c r="AT295" s="1096">
        <f t="shared" si="444"/>
        <v>0</v>
      </c>
      <c r="AU295" s="1096">
        <f t="shared" si="444"/>
        <v>0</v>
      </c>
      <c r="AV295" s="1096">
        <f t="shared" si="444"/>
        <v>-40479717.150000006</v>
      </c>
      <c r="AW295" s="1096">
        <f t="shared" si="444"/>
        <v>-12302770.869314041</v>
      </c>
      <c r="AX295" s="1096">
        <f t="shared" si="444"/>
        <v>-2830107.7479837183</v>
      </c>
      <c r="AY295" s="1096">
        <f t="shared" si="444"/>
        <v>-4401031.4730178677</v>
      </c>
      <c r="AZ295" s="1096">
        <f t="shared" si="444"/>
        <v>0</v>
      </c>
      <c r="BA295" s="1096">
        <f t="shared" si="444"/>
        <v>0</v>
      </c>
      <c r="BB295" s="1096">
        <f t="shared" si="444"/>
        <v>0</v>
      </c>
      <c r="BC295" s="1096">
        <f t="shared" si="444"/>
        <v>-288283.64309188724</v>
      </c>
      <c r="BD295" s="1096">
        <f t="shared" si="444"/>
        <v>-34791.279175134259</v>
      </c>
      <c r="BE295" s="1096">
        <f t="shared" si="444"/>
        <v>-29208.987417348617</v>
      </c>
      <c r="BF295" s="1096">
        <f t="shared" si="444"/>
        <v>0</v>
      </c>
      <c r="BG295" s="1096">
        <f t="shared" si="444"/>
        <v>0</v>
      </c>
      <c r="BH295" s="1096">
        <f t="shared" si="444"/>
        <v>0</v>
      </c>
      <c r="BI295" s="1096">
        <f t="shared" si="444"/>
        <v>0</v>
      </c>
      <c r="BJ295" s="1096">
        <f t="shared" si="444"/>
        <v>0</v>
      </c>
      <c r="BK295" s="1096">
        <f t="shared" si="444"/>
        <v>0</v>
      </c>
      <c r="BL295" s="1096">
        <f t="shared" si="444"/>
        <v>0</v>
      </c>
      <c r="BM295" s="1096">
        <f t="shared" si="444"/>
        <v>0</v>
      </c>
      <c r="BN295" s="1096">
        <f t="shared" si="444"/>
        <v>0</v>
      </c>
      <c r="BO295" s="1096">
        <f t="shared" si="444"/>
        <v>0</v>
      </c>
      <c r="BP295" s="1096">
        <f t="shared" si="444"/>
        <v>0</v>
      </c>
      <c r="BQ295" s="1096">
        <f t="shared" si="444"/>
        <v>-19886193.999999996</v>
      </c>
    </row>
    <row r="296" spans="1:69" s="325" customFormat="1" ht="13.5" thickTop="1" x14ac:dyDescent="0.2">
      <c r="A296" s="1185"/>
      <c r="B296" s="409"/>
      <c r="C296" s="1186"/>
      <c r="D296" s="570"/>
      <c r="E296" s="570"/>
      <c r="F296" s="570"/>
      <c r="AV296" s="410"/>
      <c r="BQ296" s="410"/>
    </row>
    <row r="297" spans="1:69" s="325" customFormat="1" ht="12.75" x14ac:dyDescent="0.2">
      <c r="A297" s="1185"/>
      <c r="B297" s="409"/>
      <c r="C297" s="1186"/>
      <c r="D297" s="570"/>
      <c r="E297" s="570"/>
      <c r="F297" s="570"/>
      <c r="AV297" s="410"/>
      <c r="BQ297" s="410"/>
    </row>
    <row r="298" spans="1:69" s="325" customFormat="1" ht="15.75" x14ac:dyDescent="0.2">
      <c r="A298" s="1488" t="s">
        <v>947</v>
      </c>
      <c r="B298" s="1141"/>
      <c r="C298" s="1188"/>
      <c r="D298" s="1141"/>
      <c r="E298" s="1141"/>
      <c r="F298" s="1141"/>
      <c r="G298" s="1141"/>
      <c r="H298" s="1141"/>
      <c r="I298" s="1141"/>
      <c r="AV298" s="410"/>
    </row>
    <row r="299" spans="1:69" s="325" customFormat="1" ht="12.75" x14ac:dyDescent="0.2">
      <c r="C299" s="1140"/>
      <c r="AV299" s="410"/>
    </row>
    <row r="300" spans="1:69" s="325" customFormat="1" ht="12.75" x14ac:dyDescent="0.2">
      <c r="A300" s="523"/>
      <c r="B300" s="1141"/>
      <c r="C300" s="1142"/>
      <c r="AV300" s="410"/>
    </row>
    <row r="301" spans="1:69" s="1143" customFormat="1" ht="25.5" x14ac:dyDescent="0.2">
      <c r="C301" s="1144"/>
      <c r="D301" s="1145"/>
      <c r="E301" s="1146"/>
      <c r="F301" s="1147"/>
      <c r="G301" s="1148" t="s">
        <v>1130</v>
      </c>
      <c r="H301" s="1148"/>
      <c r="I301" s="1148"/>
      <c r="J301" s="1148"/>
      <c r="K301" s="1148"/>
      <c r="L301" s="1148"/>
      <c r="M301" s="1148"/>
      <c r="N301" s="1148"/>
      <c r="O301" s="1148"/>
      <c r="P301" s="1148"/>
      <c r="Q301" s="1148"/>
      <c r="R301" s="1148"/>
      <c r="S301" s="1148"/>
      <c r="T301" s="1148"/>
      <c r="U301" s="1148"/>
      <c r="V301" s="1148"/>
      <c r="W301" s="1148"/>
      <c r="X301" s="1148"/>
      <c r="Y301" s="1148"/>
      <c r="Z301" s="1148"/>
      <c r="AA301" s="1149"/>
      <c r="AB301" s="1148" t="s">
        <v>1131</v>
      </c>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9"/>
      <c r="AW301" s="1150" t="s">
        <v>1132</v>
      </c>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9"/>
    </row>
    <row r="302" spans="1:69" s="985" customFormat="1" ht="12.75" x14ac:dyDescent="0.2">
      <c r="A302" s="1151"/>
      <c r="B302" s="1151"/>
      <c r="C302" s="1152"/>
      <c r="D302" s="1153"/>
      <c r="E302" s="1154"/>
      <c r="F302" s="1155"/>
      <c r="G302" s="1156">
        <v>1</v>
      </c>
      <c r="H302" s="1156">
        <v>2</v>
      </c>
      <c r="I302" s="1156">
        <v>3</v>
      </c>
      <c r="J302" s="1156">
        <v>4</v>
      </c>
      <c r="K302" s="1156">
        <v>5</v>
      </c>
      <c r="L302" s="1156">
        <v>6</v>
      </c>
      <c r="M302" s="1156">
        <v>7</v>
      </c>
      <c r="N302" s="1156">
        <v>8</v>
      </c>
      <c r="O302" s="1156">
        <v>9</v>
      </c>
      <c r="P302" s="1156">
        <v>10</v>
      </c>
      <c r="Q302" s="1156">
        <v>11</v>
      </c>
      <c r="R302" s="1156">
        <v>12</v>
      </c>
      <c r="S302" s="1156">
        <v>13</v>
      </c>
      <c r="T302" s="1156">
        <v>14</v>
      </c>
      <c r="U302" s="1156">
        <v>15</v>
      </c>
      <c r="V302" s="1156">
        <v>16</v>
      </c>
      <c r="W302" s="1156">
        <v>17</v>
      </c>
      <c r="X302" s="1156">
        <v>18</v>
      </c>
      <c r="Y302" s="1156">
        <v>19</v>
      </c>
      <c r="Z302" s="1156">
        <v>20</v>
      </c>
      <c r="AA302" s="1157" t="s">
        <v>707</v>
      </c>
      <c r="AB302" s="1156">
        <v>1</v>
      </c>
      <c r="AC302" s="1156">
        <v>2</v>
      </c>
      <c r="AD302" s="1156">
        <v>3</v>
      </c>
      <c r="AE302" s="1156">
        <v>4</v>
      </c>
      <c r="AF302" s="1156">
        <v>5</v>
      </c>
      <c r="AG302" s="1156">
        <v>6</v>
      </c>
      <c r="AH302" s="1156">
        <v>7</v>
      </c>
      <c r="AI302" s="1156">
        <v>8</v>
      </c>
      <c r="AJ302" s="1156">
        <v>9</v>
      </c>
      <c r="AK302" s="1156">
        <v>10</v>
      </c>
      <c r="AL302" s="1156">
        <v>11</v>
      </c>
      <c r="AM302" s="1156">
        <v>12</v>
      </c>
      <c r="AN302" s="1156">
        <v>13</v>
      </c>
      <c r="AO302" s="1156">
        <v>14</v>
      </c>
      <c r="AP302" s="1156">
        <v>15</v>
      </c>
      <c r="AQ302" s="1156">
        <v>16</v>
      </c>
      <c r="AR302" s="1156">
        <v>17</v>
      </c>
      <c r="AS302" s="1156">
        <v>18</v>
      </c>
      <c r="AT302" s="1156">
        <v>19</v>
      </c>
      <c r="AU302" s="1156">
        <v>20</v>
      </c>
      <c r="AV302" s="1157" t="s">
        <v>707</v>
      </c>
      <c r="AW302" s="1158">
        <v>1</v>
      </c>
      <c r="AX302" s="1156">
        <v>2</v>
      </c>
      <c r="AY302" s="1156">
        <v>3</v>
      </c>
      <c r="AZ302" s="1156">
        <v>4</v>
      </c>
      <c r="BA302" s="1156">
        <v>5</v>
      </c>
      <c r="BB302" s="1156">
        <v>6</v>
      </c>
      <c r="BC302" s="1156">
        <v>7</v>
      </c>
      <c r="BD302" s="1156">
        <v>8</v>
      </c>
      <c r="BE302" s="1156">
        <v>9</v>
      </c>
      <c r="BF302" s="1156">
        <v>10</v>
      </c>
      <c r="BG302" s="1156">
        <v>11</v>
      </c>
      <c r="BH302" s="1156">
        <v>12</v>
      </c>
      <c r="BI302" s="1156">
        <v>13</v>
      </c>
      <c r="BJ302" s="1156">
        <v>14</v>
      </c>
      <c r="BK302" s="1156">
        <v>15</v>
      </c>
      <c r="BL302" s="1156">
        <v>16</v>
      </c>
      <c r="BM302" s="1156">
        <v>17</v>
      </c>
      <c r="BN302" s="1156">
        <v>18</v>
      </c>
      <c r="BO302" s="1156">
        <v>19</v>
      </c>
      <c r="BP302" s="1156">
        <v>20</v>
      </c>
      <c r="BQ302" s="1157" t="s">
        <v>707</v>
      </c>
    </row>
    <row r="303" spans="1:69" s="397" customFormat="1" ht="38.25" x14ac:dyDescent="0.2">
      <c r="A303" s="347" t="s">
        <v>1180</v>
      </c>
      <c r="B303" s="347" t="s">
        <v>637</v>
      </c>
      <c r="C303" s="1159" t="s">
        <v>1362</v>
      </c>
      <c r="D303" s="1160" t="s">
        <v>308</v>
      </c>
      <c r="E303" s="1161" t="s">
        <v>309</v>
      </c>
      <c r="F303" s="1162" t="s">
        <v>763</v>
      </c>
      <c r="G303" s="784" t="str">
        <f>IF('I2 LDC class'!$D$20="",'I2 LDC class'!$C$20,'I2 LDC class'!$D$20)</f>
        <v>Residential</v>
      </c>
      <c r="H303" s="784" t="str">
        <f>IF('I2 LDC class'!$D$21="",'I2 LDC class'!$C$21,'I2 LDC class'!$D$21)</f>
        <v>GS &lt;50</v>
      </c>
      <c r="I303" s="784" t="str">
        <f>IF('I2 LDC class'!$D$22="",'I2 LDC class'!$C$22,'I2 LDC class'!$D$22)</f>
        <v>GS&gt;50-Regular</v>
      </c>
      <c r="J303" s="784" t="str">
        <f>IF('I2 LDC class'!$D$23="",'I2 LDC class'!$C$23,'I2 LDC class'!$D$23)</f>
        <v>GS&gt; 50-TOU</v>
      </c>
      <c r="K303" s="784" t="str">
        <f>IF('I2 LDC class'!$D$24="",'I2 LDC class'!$C$24,'I2 LDC class'!$D$24)</f>
        <v>GS &gt;50-Intermediate</v>
      </c>
      <c r="L303" s="784" t="str">
        <f>IF('I2 LDC class'!$D$25="",'I2 LDC class'!$C$25,'I2 LDC class'!$D$25)</f>
        <v>Large Use &gt;5MW</v>
      </c>
      <c r="M303" s="784" t="str">
        <f>IF('I2 LDC class'!$D$26="",'I2 LDC class'!$C$26,'I2 LDC class'!$D$26)</f>
        <v>Street Light</v>
      </c>
      <c r="N303" s="784" t="str">
        <f>IF('I2 LDC class'!$D$27="",'I2 LDC class'!$C$27,'I2 LDC class'!$D$27)</f>
        <v>Sentinel</v>
      </c>
      <c r="O303" s="784" t="str">
        <f>IF('I2 LDC class'!$D$28="",'I2 LDC class'!$C$28,'I2 LDC class'!$D$28)</f>
        <v>Unmetered Scattered Load</v>
      </c>
      <c r="P303" s="784" t="str">
        <f>IF('I2 LDC class'!$D$29="",'I2 LDC class'!$C$29,'I2 LDC class'!$D$29)</f>
        <v>Embedded Distributor</v>
      </c>
      <c r="Q303" s="784" t="str">
        <f>IF('I2 LDC class'!$D$30="",'I2 LDC class'!$C$30,'I2 LDC class'!$D$30)</f>
        <v>Back-up/Standby Power</v>
      </c>
      <c r="R303" s="784" t="str">
        <f>IF('I2 LDC class'!$D$31="",'I2 LDC class'!$C$31,'I2 LDC class'!$D$31)</f>
        <v>Rate Class 1</v>
      </c>
      <c r="S303" s="784" t="str">
        <f>IF('I2 LDC class'!$D$32="",'I2 LDC class'!$C$32,'I2 LDC class'!$D$32)</f>
        <v>Rate class 2</v>
      </c>
      <c r="T303" s="784" t="str">
        <f>IF('I2 LDC class'!$D$33="",'I2 LDC class'!$C$33,'I2 LDC class'!$D$33)</f>
        <v>Rate class 3</v>
      </c>
      <c r="U303" s="784" t="str">
        <f>IF('I2 LDC class'!$D$34="",'I2 LDC class'!$C$34,'I2 LDC class'!$D$34)</f>
        <v>Rate class 4</v>
      </c>
      <c r="V303" s="784" t="str">
        <f>IF('I2 LDC class'!$D$35="",'I2 LDC class'!$C$35,'I2 LDC class'!$D$35)</f>
        <v>Rate class 5</v>
      </c>
      <c r="W303" s="784" t="str">
        <f>IF('I2 LDC class'!$D$36="",'I2 LDC class'!$C$36,'I2 LDC class'!$D$36)</f>
        <v>Rate class 6</v>
      </c>
      <c r="X303" s="784" t="str">
        <f>IF('I2 LDC class'!$D$37="",'I2 LDC class'!$C$37,'I2 LDC class'!$D$37)</f>
        <v>Rate class 7</v>
      </c>
      <c r="Y303" s="784" t="str">
        <f>IF('I2 LDC class'!$D$38="",'I2 LDC class'!$C$38,'I2 LDC class'!$D$38)</f>
        <v>Rate class 8</v>
      </c>
      <c r="Z303" s="784" t="str">
        <f>IF('I2 LDC class'!$D$39="",'I2 LDC class'!$C$39,'I2 LDC class'!$D$39)</f>
        <v>Rate class 9</v>
      </c>
      <c r="AA303" s="1164" t="s">
        <v>707</v>
      </c>
      <c r="AB303" s="784" t="str">
        <f>IF('I2 LDC class'!$D$20="",'I2 LDC class'!$C$20,'I2 LDC class'!$D$20)</f>
        <v>Residential</v>
      </c>
      <c r="AC303" s="784" t="str">
        <f>IF('I2 LDC class'!$D$21="",'I2 LDC class'!$C$21,'I2 LDC class'!$D$21)</f>
        <v>GS &lt;50</v>
      </c>
      <c r="AD303" s="784" t="str">
        <f>IF('I2 LDC class'!$D$22="",'I2 LDC class'!$C$22,'I2 LDC class'!$D$22)</f>
        <v>GS&gt;50-Regular</v>
      </c>
      <c r="AE303" s="784" t="str">
        <f>IF('I2 LDC class'!$D$23="",'I2 LDC class'!$C$23,'I2 LDC class'!$D$23)</f>
        <v>GS&gt; 50-TOU</v>
      </c>
      <c r="AF303" s="784" t="str">
        <f>IF('I2 LDC class'!$D$24="",'I2 LDC class'!$C$24,'I2 LDC class'!$D$24)</f>
        <v>GS &gt;50-Intermediate</v>
      </c>
      <c r="AG303" s="784" t="str">
        <f>IF('I2 LDC class'!$D$25="",'I2 LDC class'!$C$25,'I2 LDC class'!$D$25)</f>
        <v>Large Use &gt;5MW</v>
      </c>
      <c r="AH303" s="784" t="str">
        <f>IF('I2 LDC class'!$D$26="",'I2 LDC class'!$C$26,'I2 LDC class'!$D$26)</f>
        <v>Street Light</v>
      </c>
      <c r="AI303" s="784" t="str">
        <f>IF('I2 LDC class'!$D$27="",'I2 LDC class'!$C$27,'I2 LDC class'!$D$27)</f>
        <v>Sentinel</v>
      </c>
      <c r="AJ303" s="784" t="str">
        <f>IF('I2 LDC class'!$D$28="",'I2 LDC class'!$C$28,'I2 LDC class'!$D$28)</f>
        <v>Unmetered Scattered Load</v>
      </c>
      <c r="AK303" s="784" t="str">
        <f>IF('I2 LDC class'!$D$29="",'I2 LDC class'!$C$29,'I2 LDC class'!$D$29)</f>
        <v>Embedded Distributor</v>
      </c>
      <c r="AL303" s="784" t="str">
        <f>IF('I2 LDC class'!$D$30="",'I2 LDC class'!$C$30,'I2 LDC class'!$D$30)</f>
        <v>Back-up/Standby Power</v>
      </c>
      <c r="AM303" s="784" t="str">
        <f>IF('I2 LDC class'!$D$31="",'I2 LDC class'!$C$31,'I2 LDC class'!$D$31)</f>
        <v>Rate Class 1</v>
      </c>
      <c r="AN303" s="784" t="str">
        <f>IF('I2 LDC class'!$D$32="",'I2 LDC class'!$C$32,'I2 LDC class'!$D$32)</f>
        <v>Rate class 2</v>
      </c>
      <c r="AO303" s="784" t="str">
        <f>IF('I2 LDC class'!$D$33="",'I2 LDC class'!$C$33,'I2 LDC class'!$D$33)</f>
        <v>Rate class 3</v>
      </c>
      <c r="AP303" s="784" t="str">
        <f>IF('I2 LDC class'!$D$34="",'I2 LDC class'!$C$34,'I2 LDC class'!$D$34)</f>
        <v>Rate class 4</v>
      </c>
      <c r="AQ303" s="784" t="str">
        <f>IF('I2 LDC class'!$D$35="",'I2 LDC class'!$C$35,'I2 LDC class'!$D$35)</f>
        <v>Rate class 5</v>
      </c>
      <c r="AR303" s="784" t="str">
        <f>IF('I2 LDC class'!$D$36="",'I2 LDC class'!$C$36,'I2 LDC class'!$D$36)</f>
        <v>Rate class 6</v>
      </c>
      <c r="AS303" s="784" t="str">
        <f>IF('I2 LDC class'!$D$37="",'I2 LDC class'!$C$37,'I2 LDC class'!$D$37)</f>
        <v>Rate class 7</v>
      </c>
      <c r="AT303" s="784" t="str">
        <f>IF('I2 LDC class'!$D$38="",'I2 LDC class'!$C$38,'I2 LDC class'!$D$38)</f>
        <v>Rate class 8</v>
      </c>
      <c r="AU303" s="784" t="str">
        <f>IF('I2 LDC class'!$D$39="",'I2 LDC class'!$C$39,'I2 LDC class'!$D$39)</f>
        <v>Rate class 9</v>
      </c>
      <c r="AV303" s="1164" t="s">
        <v>707</v>
      </c>
      <c r="AW303" s="784" t="str">
        <f>IF('I2 LDC class'!$D$20="",'I2 LDC class'!$C$20,'I2 LDC class'!$D$20)</f>
        <v>Residential</v>
      </c>
      <c r="AX303" s="784" t="str">
        <f>IF('I2 LDC class'!$D$21="",'I2 LDC class'!$C$21,'I2 LDC class'!$D$21)</f>
        <v>GS &lt;50</v>
      </c>
      <c r="AY303" s="784" t="str">
        <f>IF('I2 LDC class'!$D$22="",'I2 LDC class'!$C$22,'I2 LDC class'!$D$22)</f>
        <v>GS&gt;50-Regular</v>
      </c>
      <c r="AZ303" s="784" t="str">
        <f>IF('I2 LDC class'!$D$23="",'I2 LDC class'!$C$23,'I2 LDC class'!$D$23)</f>
        <v>GS&gt; 50-TOU</v>
      </c>
      <c r="BA303" s="784" t="str">
        <f>IF('I2 LDC class'!$D$24="",'I2 LDC class'!$C$24,'I2 LDC class'!$D$24)</f>
        <v>GS &gt;50-Intermediate</v>
      </c>
      <c r="BB303" s="784" t="str">
        <f>IF('I2 LDC class'!$D$25="",'I2 LDC class'!$C$25,'I2 LDC class'!$D$25)</f>
        <v>Large Use &gt;5MW</v>
      </c>
      <c r="BC303" s="784" t="str">
        <f>IF('I2 LDC class'!$D$26="",'I2 LDC class'!$C$26,'I2 LDC class'!$D$26)</f>
        <v>Street Light</v>
      </c>
      <c r="BD303" s="784" t="str">
        <f>IF('I2 LDC class'!$D$27="",'I2 LDC class'!$C$27,'I2 LDC class'!$D$27)</f>
        <v>Sentinel</v>
      </c>
      <c r="BE303" s="784" t="str">
        <f>IF('I2 LDC class'!$D$28="",'I2 LDC class'!$C$28,'I2 LDC class'!$D$28)</f>
        <v>Unmetered Scattered Load</v>
      </c>
      <c r="BF303" s="784" t="str">
        <f>IF('I2 LDC class'!$D$29="",'I2 LDC class'!$C$29,'I2 LDC class'!$D$29)</f>
        <v>Embedded Distributor</v>
      </c>
      <c r="BG303" s="784" t="str">
        <f>IF('I2 LDC class'!$D$30="",'I2 LDC class'!$C$30,'I2 LDC class'!$D$30)</f>
        <v>Back-up/Standby Power</v>
      </c>
      <c r="BH303" s="784" t="str">
        <f>IF('I2 LDC class'!$D$31="",'I2 LDC class'!$C$31,'I2 LDC class'!$D$31)</f>
        <v>Rate Class 1</v>
      </c>
      <c r="BI303" s="784" t="str">
        <f>IF('I2 LDC class'!$D$32="",'I2 LDC class'!$C$32,'I2 LDC class'!$D$32)</f>
        <v>Rate class 2</v>
      </c>
      <c r="BJ303" s="784" t="str">
        <f>IF('I2 LDC class'!$D$33="",'I2 LDC class'!$C$33,'I2 LDC class'!$D$33)</f>
        <v>Rate class 3</v>
      </c>
      <c r="BK303" s="784" t="str">
        <f>IF('I2 LDC class'!$D$34="",'I2 LDC class'!$C$34,'I2 LDC class'!$D$34)</f>
        <v>Rate class 4</v>
      </c>
      <c r="BL303" s="784" t="str">
        <f>IF('I2 LDC class'!$D$35="",'I2 LDC class'!$C$35,'I2 LDC class'!$D$35)</f>
        <v>Rate class 5</v>
      </c>
      <c r="BM303" s="784" t="str">
        <f>IF('I2 LDC class'!$D$36="",'I2 LDC class'!$C$36,'I2 LDC class'!$D$36)</f>
        <v>Rate class 6</v>
      </c>
      <c r="BN303" s="784" t="str">
        <f>IF('I2 LDC class'!$D$37="",'I2 LDC class'!$C$37,'I2 LDC class'!$D$37)</f>
        <v>Rate class 7</v>
      </c>
      <c r="BO303" s="784" t="str">
        <f>IF('I2 LDC class'!$D$38="",'I2 LDC class'!$C$38,'I2 LDC class'!$D$38)</f>
        <v>Rate class 8</v>
      </c>
      <c r="BP303" s="784" t="str">
        <f>IF('I2 LDC class'!$D$39="",'I2 LDC class'!$C$39,'I2 LDC class'!$D$39)</f>
        <v>Rate class 9</v>
      </c>
      <c r="BQ303" s="1164" t="s">
        <v>707</v>
      </c>
    </row>
    <row r="304" spans="1:69" s="325" customFormat="1" ht="12.75" x14ac:dyDescent="0.2">
      <c r="A304" s="198">
        <v>1565</v>
      </c>
      <c r="B304" s="349" t="s">
        <v>649</v>
      </c>
      <c r="C304" s="1142">
        <f>'I4 BO ASSETS'!L17</f>
        <v>0</v>
      </c>
      <c r="D304" s="570">
        <f t="shared" ref="D304:E323" si="445">$C304*D592</f>
        <v>0</v>
      </c>
      <c r="E304" s="570">
        <f t="shared" si="445"/>
        <v>0</v>
      </c>
      <c r="F304" s="570">
        <f>D304+E304</f>
        <v>0</v>
      </c>
      <c r="G304" s="570">
        <f t="shared" ref="G304:Z304" si="446">$D304*G592</f>
        <v>0</v>
      </c>
      <c r="H304" s="570">
        <f t="shared" si="446"/>
        <v>0</v>
      </c>
      <c r="I304" s="570">
        <f t="shared" si="446"/>
        <v>0</v>
      </c>
      <c r="J304" s="570">
        <f t="shared" si="446"/>
        <v>0</v>
      </c>
      <c r="K304" s="570">
        <f t="shared" si="446"/>
        <v>0</v>
      </c>
      <c r="L304" s="570">
        <f t="shared" si="446"/>
        <v>0</v>
      </c>
      <c r="M304" s="570">
        <f t="shared" si="446"/>
        <v>0</v>
      </c>
      <c r="N304" s="570">
        <f t="shared" si="446"/>
        <v>0</v>
      </c>
      <c r="O304" s="570">
        <f t="shared" si="446"/>
        <v>0</v>
      </c>
      <c r="P304" s="570">
        <f t="shared" si="446"/>
        <v>0</v>
      </c>
      <c r="Q304" s="570">
        <f t="shared" si="446"/>
        <v>0</v>
      </c>
      <c r="R304" s="570">
        <f t="shared" si="446"/>
        <v>0</v>
      </c>
      <c r="S304" s="570">
        <f t="shared" si="446"/>
        <v>0</v>
      </c>
      <c r="T304" s="570">
        <f t="shared" si="446"/>
        <v>0</v>
      </c>
      <c r="U304" s="570">
        <f t="shared" si="446"/>
        <v>0</v>
      </c>
      <c r="V304" s="570">
        <f t="shared" si="446"/>
        <v>0</v>
      </c>
      <c r="W304" s="570">
        <f t="shared" si="446"/>
        <v>0</v>
      </c>
      <c r="X304" s="570">
        <f t="shared" si="446"/>
        <v>0</v>
      </c>
      <c r="Y304" s="570">
        <f t="shared" si="446"/>
        <v>0</v>
      </c>
      <c r="Z304" s="570">
        <f t="shared" si="446"/>
        <v>0</v>
      </c>
      <c r="AA304" s="570">
        <f>SUM(G304:Z304)</f>
        <v>0</v>
      </c>
      <c r="AB304" s="570">
        <f t="shared" ref="AB304:AU304" si="447">$E304*AB592</f>
        <v>0</v>
      </c>
      <c r="AC304" s="570">
        <f t="shared" si="447"/>
        <v>0</v>
      </c>
      <c r="AD304" s="570">
        <f t="shared" si="447"/>
        <v>0</v>
      </c>
      <c r="AE304" s="570">
        <f t="shared" si="447"/>
        <v>0</v>
      </c>
      <c r="AF304" s="570">
        <f t="shared" si="447"/>
        <v>0</v>
      </c>
      <c r="AG304" s="570">
        <f t="shared" si="447"/>
        <v>0</v>
      </c>
      <c r="AH304" s="570">
        <f t="shared" si="447"/>
        <v>0</v>
      </c>
      <c r="AI304" s="570">
        <f t="shared" si="447"/>
        <v>0</v>
      </c>
      <c r="AJ304" s="570">
        <f t="shared" si="447"/>
        <v>0</v>
      </c>
      <c r="AK304" s="570">
        <f t="shared" si="447"/>
        <v>0</v>
      </c>
      <c r="AL304" s="570">
        <f t="shared" si="447"/>
        <v>0</v>
      </c>
      <c r="AM304" s="570">
        <f t="shared" si="447"/>
        <v>0</v>
      </c>
      <c r="AN304" s="570">
        <f t="shared" si="447"/>
        <v>0</v>
      </c>
      <c r="AO304" s="570">
        <f t="shared" si="447"/>
        <v>0</v>
      </c>
      <c r="AP304" s="570">
        <f t="shared" si="447"/>
        <v>0</v>
      </c>
      <c r="AQ304" s="570">
        <f t="shared" si="447"/>
        <v>0</v>
      </c>
      <c r="AR304" s="570">
        <f t="shared" si="447"/>
        <v>0</v>
      </c>
      <c r="AS304" s="570">
        <f t="shared" si="447"/>
        <v>0</v>
      </c>
      <c r="AT304" s="570">
        <f t="shared" si="447"/>
        <v>0</v>
      </c>
      <c r="AU304" s="570">
        <f t="shared" si="447"/>
        <v>0</v>
      </c>
      <c r="AV304" s="570">
        <f>SUM(AB304:AU304)</f>
        <v>0</v>
      </c>
      <c r="AW304" s="570"/>
      <c r="AX304" s="570"/>
      <c r="AY304" s="570"/>
      <c r="AZ304" s="570"/>
      <c r="BA304" s="570"/>
      <c r="BB304" s="570"/>
      <c r="BC304" s="570"/>
      <c r="BD304" s="570"/>
      <c r="BE304" s="570"/>
      <c r="BF304" s="570"/>
      <c r="BG304" s="570"/>
      <c r="BH304" s="570"/>
      <c r="BI304" s="570"/>
      <c r="BJ304" s="570"/>
      <c r="BK304" s="570"/>
      <c r="BL304" s="570"/>
      <c r="BM304" s="570"/>
      <c r="BN304" s="570"/>
      <c r="BO304" s="570"/>
      <c r="BP304" s="570"/>
      <c r="BQ304" s="570"/>
    </row>
    <row r="305" spans="1:69" s="325" customFormat="1" ht="12.75" x14ac:dyDescent="0.2">
      <c r="A305" s="1165">
        <v>1805</v>
      </c>
      <c r="B305" s="349" t="s">
        <v>282</v>
      </c>
      <c r="C305" s="1142">
        <f>'I4 BO ASSETS'!L18</f>
        <v>0</v>
      </c>
      <c r="D305" s="570">
        <f t="shared" si="445"/>
        <v>0</v>
      </c>
      <c r="E305" s="570">
        <f t="shared" si="445"/>
        <v>0</v>
      </c>
      <c r="F305" s="570">
        <f t="shared" ref="F305:F343" si="448">D305+E305</f>
        <v>0</v>
      </c>
      <c r="G305" s="570">
        <f t="shared" ref="G305:Z305" si="449">$D305*G593</f>
        <v>0</v>
      </c>
      <c r="H305" s="570">
        <f t="shared" si="449"/>
        <v>0</v>
      </c>
      <c r="I305" s="570">
        <f t="shared" si="449"/>
        <v>0</v>
      </c>
      <c r="J305" s="570">
        <f t="shared" si="449"/>
        <v>0</v>
      </c>
      <c r="K305" s="570">
        <f t="shared" si="449"/>
        <v>0</v>
      </c>
      <c r="L305" s="570">
        <f t="shared" si="449"/>
        <v>0</v>
      </c>
      <c r="M305" s="570">
        <f t="shared" si="449"/>
        <v>0</v>
      </c>
      <c r="N305" s="570">
        <f t="shared" si="449"/>
        <v>0</v>
      </c>
      <c r="O305" s="570">
        <f t="shared" si="449"/>
        <v>0</v>
      </c>
      <c r="P305" s="570">
        <f t="shared" si="449"/>
        <v>0</v>
      </c>
      <c r="Q305" s="570">
        <f t="shared" si="449"/>
        <v>0</v>
      </c>
      <c r="R305" s="570">
        <f t="shared" si="449"/>
        <v>0</v>
      </c>
      <c r="S305" s="570">
        <f t="shared" si="449"/>
        <v>0</v>
      </c>
      <c r="T305" s="570">
        <f t="shared" si="449"/>
        <v>0</v>
      </c>
      <c r="U305" s="570">
        <f t="shared" si="449"/>
        <v>0</v>
      </c>
      <c r="V305" s="570">
        <f t="shared" si="449"/>
        <v>0</v>
      </c>
      <c r="W305" s="570">
        <f t="shared" si="449"/>
        <v>0</v>
      </c>
      <c r="X305" s="570">
        <f t="shared" si="449"/>
        <v>0</v>
      </c>
      <c r="Y305" s="570">
        <f t="shared" si="449"/>
        <v>0</v>
      </c>
      <c r="Z305" s="570">
        <f t="shared" si="449"/>
        <v>0</v>
      </c>
      <c r="AA305" s="570">
        <f t="shared" ref="AA305:AA343" si="450">SUM(G305:Z305)</f>
        <v>0</v>
      </c>
      <c r="AB305" s="570">
        <f t="shared" ref="AB305:AU305" si="451">$E305*AB593</f>
        <v>0</v>
      </c>
      <c r="AC305" s="570">
        <f t="shared" si="451"/>
        <v>0</v>
      </c>
      <c r="AD305" s="570">
        <f t="shared" si="451"/>
        <v>0</v>
      </c>
      <c r="AE305" s="570">
        <f t="shared" si="451"/>
        <v>0</v>
      </c>
      <c r="AF305" s="570">
        <f t="shared" si="451"/>
        <v>0</v>
      </c>
      <c r="AG305" s="570">
        <f t="shared" si="451"/>
        <v>0</v>
      </c>
      <c r="AH305" s="570">
        <f t="shared" si="451"/>
        <v>0</v>
      </c>
      <c r="AI305" s="570">
        <f t="shared" si="451"/>
        <v>0</v>
      </c>
      <c r="AJ305" s="570">
        <f t="shared" si="451"/>
        <v>0</v>
      </c>
      <c r="AK305" s="570">
        <f t="shared" si="451"/>
        <v>0</v>
      </c>
      <c r="AL305" s="570">
        <f t="shared" si="451"/>
        <v>0</v>
      </c>
      <c r="AM305" s="570">
        <f t="shared" si="451"/>
        <v>0</v>
      </c>
      <c r="AN305" s="570">
        <f t="shared" si="451"/>
        <v>0</v>
      </c>
      <c r="AO305" s="570">
        <f t="shared" si="451"/>
        <v>0</v>
      </c>
      <c r="AP305" s="570">
        <f t="shared" si="451"/>
        <v>0</v>
      </c>
      <c r="AQ305" s="570">
        <f t="shared" si="451"/>
        <v>0</v>
      </c>
      <c r="AR305" s="570">
        <f t="shared" si="451"/>
        <v>0</v>
      </c>
      <c r="AS305" s="570">
        <f t="shared" si="451"/>
        <v>0</v>
      </c>
      <c r="AT305" s="570">
        <f t="shared" si="451"/>
        <v>0</v>
      </c>
      <c r="AU305" s="570">
        <f t="shared" si="451"/>
        <v>0</v>
      </c>
      <c r="AV305" s="570">
        <f t="shared" ref="AV305:AV343" si="452">SUM(AB305:AU305)</f>
        <v>0</v>
      </c>
      <c r="AW305" s="570"/>
      <c r="AX305" s="570"/>
      <c r="AY305" s="570"/>
      <c r="AZ305" s="570"/>
      <c r="BA305" s="570"/>
      <c r="BB305" s="570"/>
      <c r="BC305" s="570"/>
      <c r="BD305" s="570"/>
      <c r="BE305" s="570"/>
      <c r="BF305" s="570"/>
      <c r="BG305" s="570"/>
      <c r="BH305" s="570"/>
      <c r="BI305" s="570"/>
      <c r="BJ305" s="570"/>
      <c r="BK305" s="570"/>
      <c r="BL305" s="570"/>
      <c r="BM305" s="570"/>
      <c r="BN305" s="570"/>
      <c r="BO305" s="570"/>
      <c r="BP305" s="570"/>
      <c r="BQ305" s="570"/>
    </row>
    <row r="306" spans="1:69" s="325" customFormat="1" ht="12.75" x14ac:dyDescent="0.2">
      <c r="A306" s="1165" t="s">
        <v>815</v>
      </c>
      <c r="B306" s="349" t="s">
        <v>340</v>
      </c>
      <c r="C306" s="1142">
        <f>'I4 BO ASSETS'!L19</f>
        <v>0</v>
      </c>
      <c r="D306" s="570">
        <f t="shared" si="445"/>
        <v>0</v>
      </c>
      <c r="E306" s="570">
        <f t="shared" si="445"/>
        <v>0</v>
      </c>
      <c r="F306" s="570">
        <f t="shared" si="448"/>
        <v>0</v>
      </c>
      <c r="G306" s="570">
        <f t="shared" ref="G306:Z306" si="453">$D306*G594</f>
        <v>0</v>
      </c>
      <c r="H306" s="570">
        <f t="shared" si="453"/>
        <v>0</v>
      </c>
      <c r="I306" s="570">
        <f t="shared" si="453"/>
        <v>0</v>
      </c>
      <c r="J306" s="570">
        <f t="shared" si="453"/>
        <v>0</v>
      </c>
      <c r="K306" s="570">
        <f t="shared" si="453"/>
        <v>0</v>
      </c>
      <c r="L306" s="570">
        <f t="shared" si="453"/>
        <v>0</v>
      </c>
      <c r="M306" s="570">
        <f t="shared" si="453"/>
        <v>0</v>
      </c>
      <c r="N306" s="570">
        <f t="shared" si="453"/>
        <v>0</v>
      </c>
      <c r="O306" s="570">
        <f t="shared" si="453"/>
        <v>0</v>
      </c>
      <c r="P306" s="570">
        <f t="shared" si="453"/>
        <v>0</v>
      </c>
      <c r="Q306" s="570">
        <f t="shared" si="453"/>
        <v>0</v>
      </c>
      <c r="R306" s="570">
        <f t="shared" si="453"/>
        <v>0</v>
      </c>
      <c r="S306" s="570">
        <f t="shared" si="453"/>
        <v>0</v>
      </c>
      <c r="T306" s="570">
        <f t="shared" si="453"/>
        <v>0</v>
      </c>
      <c r="U306" s="570">
        <f t="shared" si="453"/>
        <v>0</v>
      </c>
      <c r="V306" s="570">
        <f t="shared" si="453"/>
        <v>0</v>
      </c>
      <c r="W306" s="570">
        <f t="shared" si="453"/>
        <v>0</v>
      </c>
      <c r="X306" s="570">
        <f t="shared" si="453"/>
        <v>0</v>
      </c>
      <c r="Y306" s="570">
        <f t="shared" si="453"/>
        <v>0</v>
      </c>
      <c r="Z306" s="570">
        <f t="shared" si="453"/>
        <v>0</v>
      </c>
      <c r="AA306" s="570">
        <f t="shared" si="450"/>
        <v>0</v>
      </c>
      <c r="AB306" s="570">
        <f t="shared" ref="AB306:AU306" si="454">$E306*AB594</f>
        <v>0</v>
      </c>
      <c r="AC306" s="570">
        <f t="shared" si="454"/>
        <v>0</v>
      </c>
      <c r="AD306" s="570">
        <f t="shared" si="454"/>
        <v>0</v>
      </c>
      <c r="AE306" s="570">
        <f t="shared" si="454"/>
        <v>0</v>
      </c>
      <c r="AF306" s="570">
        <f t="shared" si="454"/>
        <v>0</v>
      </c>
      <c r="AG306" s="570">
        <f t="shared" si="454"/>
        <v>0</v>
      </c>
      <c r="AH306" s="570">
        <f t="shared" si="454"/>
        <v>0</v>
      </c>
      <c r="AI306" s="570">
        <f t="shared" si="454"/>
        <v>0</v>
      </c>
      <c r="AJ306" s="570">
        <f t="shared" si="454"/>
        <v>0</v>
      </c>
      <c r="AK306" s="570">
        <f t="shared" si="454"/>
        <v>0</v>
      </c>
      <c r="AL306" s="570">
        <f t="shared" si="454"/>
        <v>0</v>
      </c>
      <c r="AM306" s="570">
        <f t="shared" si="454"/>
        <v>0</v>
      </c>
      <c r="AN306" s="570">
        <f t="shared" si="454"/>
        <v>0</v>
      </c>
      <c r="AO306" s="570">
        <f t="shared" si="454"/>
        <v>0</v>
      </c>
      <c r="AP306" s="570">
        <f t="shared" si="454"/>
        <v>0</v>
      </c>
      <c r="AQ306" s="570">
        <f t="shared" si="454"/>
        <v>0</v>
      </c>
      <c r="AR306" s="570">
        <f t="shared" si="454"/>
        <v>0</v>
      </c>
      <c r="AS306" s="570">
        <f t="shared" si="454"/>
        <v>0</v>
      </c>
      <c r="AT306" s="570">
        <f t="shared" si="454"/>
        <v>0</v>
      </c>
      <c r="AU306" s="570">
        <f t="shared" si="454"/>
        <v>0</v>
      </c>
      <c r="AV306" s="570">
        <f t="shared" si="452"/>
        <v>0</v>
      </c>
      <c r="AW306" s="570"/>
      <c r="AX306" s="570"/>
      <c r="AY306" s="570"/>
      <c r="AZ306" s="570"/>
      <c r="BA306" s="570"/>
      <c r="BB306" s="570"/>
      <c r="BC306" s="570"/>
      <c r="BD306" s="570"/>
      <c r="BE306" s="570"/>
      <c r="BF306" s="570"/>
      <c r="BG306" s="570"/>
      <c r="BH306" s="570"/>
      <c r="BI306" s="570"/>
      <c r="BJ306" s="570"/>
      <c r="BK306" s="570"/>
      <c r="BL306" s="570"/>
      <c r="BM306" s="570"/>
      <c r="BN306" s="570"/>
      <c r="BO306" s="570"/>
      <c r="BP306" s="570"/>
      <c r="BQ306" s="570"/>
    </row>
    <row r="307" spans="1:69" s="325" customFormat="1" ht="12.75" x14ac:dyDescent="0.2">
      <c r="A307" s="1165" t="s">
        <v>816</v>
      </c>
      <c r="B307" s="349" t="s">
        <v>342</v>
      </c>
      <c r="C307" s="1142">
        <f>'I4 BO ASSETS'!L20</f>
        <v>0</v>
      </c>
      <c r="D307" s="570">
        <f t="shared" si="445"/>
        <v>0</v>
      </c>
      <c r="E307" s="570">
        <f t="shared" si="445"/>
        <v>0</v>
      </c>
      <c r="F307" s="570">
        <f t="shared" si="448"/>
        <v>0</v>
      </c>
      <c r="G307" s="570">
        <f t="shared" ref="G307:Z307" si="455">$D307*G595</f>
        <v>0</v>
      </c>
      <c r="H307" s="570">
        <f t="shared" si="455"/>
        <v>0</v>
      </c>
      <c r="I307" s="570">
        <f t="shared" si="455"/>
        <v>0</v>
      </c>
      <c r="J307" s="570">
        <f t="shared" si="455"/>
        <v>0</v>
      </c>
      <c r="K307" s="570">
        <f t="shared" si="455"/>
        <v>0</v>
      </c>
      <c r="L307" s="570">
        <f t="shared" si="455"/>
        <v>0</v>
      </c>
      <c r="M307" s="570">
        <f t="shared" si="455"/>
        <v>0</v>
      </c>
      <c r="N307" s="570">
        <f t="shared" si="455"/>
        <v>0</v>
      </c>
      <c r="O307" s="570">
        <f t="shared" si="455"/>
        <v>0</v>
      </c>
      <c r="P307" s="570">
        <f t="shared" si="455"/>
        <v>0</v>
      </c>
      <c r="Q307" s="570">
        <f t="shared" si="455"/>
        <v>0</v>
      </c>
      <c r="R307" s="570">
        <f t="shared" si="455"/>
        <v>0</v>
      </c>
      <c r="S307" s="570">
        <f t="shared" si="455"/>
        <v>0</v>
      </c>
      <c r="T307" s="570">
        <f t="shared" si="455"/>
        <v>0</v>
      </c>
      <c r="U307" s="570">
        <f t="shared" si="455"/>
        <v>0</v>
      </c>
      <c r="V307" s="570">
        <f t="shared" si="455"/>
        <v>0</v>
      </c>
      <c r="W307" s="570">
        <f t="shared" si="455"/>
        <v>0</v>
      </c>
      <c r="X307" s="570">
        <f t="shared" si="455"/>
        <v>0</v>
      </c>
      <c r="Y307" s="570">
        <f t="shared" si="455"/>
        <v>0</v>
      </c>
      <c r="Z307" s="570">
        <f t="shared" si="455"/>
        <v>0</v>
      </c>
      <c r="AA307" s="570">
        <f t="shared" si="450"/>
        <v>0</v>
      </c>
      <c r="AB307" s="570">
        <f t="shared" ref="AB307:AU307" si="456">$E307*AB595</f>
        <v>0</v>
      </c>
      <c r="AC307" s="570">
        <f t="shared" si="456"/>
        <v>0</v>
      </c>
      <c r="AD307" s="570">
        <f t="shared" si="456"/>
        <v>0</v>
      </c>
      <c r="AE307" s="570">
        <f t="shared" si="456"/>
        <v>0</v>
      </c>
      <c r="AF307" s="570">
        <f t="shared" si="456"/>
        <v>0</v>
      </c>
      <c r="AG307" s="570">
        <f t="shared" si="456"/>
        <v>0</v>
      </c>
      <c r="AH307" s="570">
        <f t="shared" si="456"/>
        <v>0</v>
      </c>
      <c r="AI307" s="570">
        <f t="shared" si="456"/>
        <v>0</v>
      </c>
      <c r="AJ307" s="570">
        <f t="shared" si="456"/>
        <v>0</v>
      </c>
      <c r="AK307" s="570">
        <f t="shared" si="456"/>
        <v>0</v>
      </c>
      <c r="AL307" s="570">
        <f t="shared" si="456"/>
        <v>0</v>
      </c>
      <c r="AM307" s="570">
        <f t="shared" si="456"/>
        <v>0</v>
      </c>
      <c r="AN307" s="570">
        <f t="shared" si="456"/>
        <v>0</v>
      </c>
      <c r="AO307" s="570">
        <f t="shared" si="456"/>
        <v>0</v>
      </c>
      <c r="AP307" s="570">
        <f t="shared" si="456"/>
        <v>0</v>
      </c>
      <c r="AQ307" s="570">
        <f t="shared" si="456"/>
        <v>0</v>
      </c>
      <c r="AR307" s="570">
        <f t="shared" si="456"/>
        <v>0</v>
      </c>
      <c r="AS307" s="570">
        <f t="shared" si="456"/>
        <v>0</v>
      </c>
      <c r="AT307" s="570">
        <f t="shared" si="456"/>
        <v>0</v>
      </c>
      <c r="AU307" s="570">
        <f t="shared" si="456"/>
        <v>0</v>
      </c>
      <c r="AV307" s="570">
        <f t="shared" si="452"/>
        <v>0</v>
      </c>
      <c r="AW307" s="570"/>
      <c r="AX307" s="570"/>
      <c r="AY307" s="570"/>
      <c r="AZ307" s="570"/>
      <c r="BA307" s="570"/>
      <c r="BB307" s="570"/>
      <c r="BC307" s="570"/>
      <c r="BD307" s="570"/>
      <c r="BE307" s="570"/>
      <c r="BF307" s="570"/>
      <c r="BG307" s="570"/>
      <c r="BH307" s="570"/>
      <c r="BI307" s="570"/>
      <c r="BJ307" s="570"/>
      <c r="BK307" s="570"/>
      <c r="BL307" s="570"/>
      <c r="BM307" s="570"/>
      <c r="BN307" s="570"/>
      <c r="BO307" s="570"/>
      <c r="BP307" s="570"/>
      <c r="BQ307" s="570"/>
    </row>
    <row r="308" spans="1:69" s="325" customFormat="1" ht="12.75" x14ac:dyDescent="0.2">
      <c r="A308" s="1165">
        <v>1806</v>
      </c>
      <c r="B308" s="349" t="s">
        <v>283</v>
      </c>
      <c r="C308" s="1142">
        <f>'I4 BO ASSETS'!L21</f>
        <v>0</v>
      </c>
      <c r="D308" s="570">
        <f t="shared" si="445"/>
        <v>0</v>
      </c>
      <c r="E308" s="570">
        <f t="shared" si="445"/>
        <v>0</v>
      </c>
      <c r="F308" s="570">
        <f t="shared" si="448"/>
        <v>0</v>
      </c>
      <c r="G308" s="570">
        <f t="shared" ref="G308:Z308" si="457">$D308*G596</f>
        <v>0</v>
      </c>
      <c r="H308" s="570">
        <f t="shared" si="457"/>
        <v>0</v>
      </c>
      <c r="I308" s="570">
        <f t="shared" si="457"/>
        <v>0</v>
      </c>
      <c r="J308" s="570">
        <f t="shared" si="457"/>
        <v>0</v>
      </c>
      <c r="K308" s="570">
        <f t="shared" si="457"/>
        <v>0</v>
      </c>
      <c r="L308" s="570">
        <f t="shared" si="457"/>
        <v>0</v>
      </c>
      <c r="M308" s="570">
        <f t="shared" si="457"/>
        <v>0</v>
      </c>
      <c r="N308" s="570">
        <f t="shared" si="457"/>
        <v>0</v>
      </c>
      <c r="O308" s="570">
        <f t="shared" si="457"/>
        <v>0</v>
      </c>
      <c r="P308" s="570">
        <f t="shared" si="457"/>
        <v>0</v>
      </c>
      <c r="Q308" s="570">
        <f t="shared" si="457"/>
        <v>0</v>
      </c>
      <c r="R308" s="570">
        <f t="shared" si="457"/>
        <v>0</v>
      </c>
      <c r="S308" s="570">
        <f t="shared" si="457"/>
        <v>0</v>
      </c>
      <c r="T308" s="570">
        <f t="shared" si="457"/>
        <v>0</v>
      </c>
      <c r="U308" s="570">
        <f t="shared" si="457"/>
        <v>0</v>
      </c>
      <c r="V308" s="570">
        <f t="shared" si="457"/>
        <v>0</v>
      </c>
      <c r="W308" s="570">
        <f t="shared" si="457"/>
        <v>0</v>
      </c>
      <c r="X308" s="570">
        <f t="shared" si="457"/>
        <v>0</v>
      </c>
      <c r="Y308" s="570">
        <f t="shared" si="457"/>
        <v>0</v>
      </c>
      <c r="Z308" s="570">
        <f t="shared" si="457"/>
        <v>0</v>
      </c>
      <c r="AA308" s="570">
        <f t="shared" si="450"/>
        <v>0</v>
      </c>
      <c r="AB308" s="570">
        <f t="shared" ref="AB308:AU308" si="458">$E308*AB596</f>
        <v>0</v>
      </c>
      <c r="AC308" s="570">
        <f t="shared" si="458"/>
        <v>0</v>
      </c>
      <c r="AD308" s="570">
        <f t="shared" si="458"/>
        <v>0</v>
      </c>
      <c r="AE308" s="570">
        <f t="shared" si="458"/>
        <v>0</v>
      </c>
      <c r="AF308" s="570">
        <f t="shared" si="458"/>
        <v>0</v>
      </c>
      <c r="AG308" s="570">
        <f t="shared" si="458"/>
        <v>0</v>
      </c>
      <c r="AH308" s="570">
        <f t="shared" si="458"/>
        <v>0</v>
      </c>
      <c r="AI308" s="570">
        <f t="shared" si="458"/>
        <v>0</v>
      </c>
      <c r="AJ308" s="570">
        <f t="shared" si="458"/>
        <v>0</v>
      </c>
      <c r="AK308" s="570">
        <f t="shared" si="458"/>
        <v>0</v>
      </c>
      <c r="AL308" s="570">
        <f t="shared" si="458"/>
        <v>0</v>
      </c>
      <c r="AM308" s="570">
        <f t="shared" si="458"/>
        <v>0</v>
      </c>
      <c r="AN308" s="570">
        <f t="shared" si="458"/>
        <v>0</v>
      </c>
      <c r="AO308" s="570">
        <f t="shared" si="458"/>
        <v>0</v>
      </c>
      <c r="AP308" s="570">
        <f t="shared" si="458"/>
        <v>0</v>
      </c>
      <c r="AQ308" s="570">
        <f t="shared" si="458"/>
        <v>0</v>
      </c>
      <c r="AR308" s="570">
        <f t="shared" si="458"/>
        <v>0</v>
      </c>
      <c r="AS308" s="570">
        <f t="shared" si="458"/>
        <v>0</v>
      </c>
      <c r="AT308" s="570">
        <f t="shared" si="458"/>
        <v>0</v>
      </c>
      <c r="AU308" s="570">
        <f t="shared" si="458"/>
        <v>0</v>
      </c>
      <c r="AV308" s="570">
        <f t="shared" si="452"/>
        <v>0</v>
      </c>
      <c r="AW308" s="570"/>
      <c r="AX308" s="570"/>
      <c r="AY308" s="570"/>
      <c r="AZ308" s="570"/>
      <c r="BA308" s="570"/>
      <c r="BB308" s="570"/>
      <c r="BC308" s="570"/>
      <c r="BD308" s="570"/>
      <c r="BE308" s="570"/>
      <c r="BF308" s="570"/>
      <c r="BG308" s="570"/>
      <c r="BH308" s="570"/>
      <c r="BI308" s="570"/>
      <c r="BJ308" s="570"/>
      <c r="BK308" s="570"/>
      <c r="BL308" s="570"/>
      <c r="BM308" s="570"/>
      <c r="BN308" s="570"/>
      <c r="BO308" s="570"/>
      <c r="BP308" s="570"/>
      <c r="BQ308" s="570"/>
    </row>
    <row r="309" spans="1:69" s="325" customFormat="1" ht="12.75" x14ac:dyDescent="0.2">
      <c r="A309" s="1165" t="s">
        <v>817</v>
      </c>
      <c r="B309" s="349" t="s">
        <v>341</v>
      </c>
      <c r="C309" s="1142">
        <f>'I4 BO ASSETS'!L22</f>
        <v>0</v>
      </c>
      <c r="D309" s="570">
        <f t="shared" si="445"/>
        <v>0</v>
      </c>
      <c r="E309" s="570">
        <f t="shared" si="445"/>
        <v>0</v>
      </c>
      <c r="F309" s="570">
        <f t="shared" si="448"/>
        <v>0</v>
      </c>
      <c r="G309" s="570">
        <f t="shared" ref="G309:Z309" si="459">$D309*G597</f>
        <v>0</v>
      </c>
      <c r="H309" s="570">
        <f t="shared" si="459"/>
        <v>0</v>
      </c>
      <c r="I309" s="570">
        <f t="shared" si="459"/>
        <v>0</v>
      </c>
      <c r="J309" s="570">
        <f t="shared" si="459"/>
        <v>0</v>
      </c>
      <c r="K309" s="570">
        <f t="shared" si="459"/>
        <v>0</v>
      </c>
      <c r="L309" s="570">
        <f t="shared" si="459"/>
        <v>0</v>
      </c>
      <c r="M309" s="570">
        <f t="shared" si="459"/>
        <v>0</v>
      </c>
      <c r="N309" s="570">
        <f t="shared" si="459"/>
        <v>0</v>
      </c>
      <c r="O309" s="570">
        <f t="shared" si="459"/>
        <v>0</v>
      </c>
      <c r="P309" s="570">
        <f t="shared" si="459"/>
        <v>0</v>
      </c>
      <c r="Q309" s="570">
        <f t="shared" si="459"/>
        <v>0</v>
      </c>
      <c r="R309" s="570">
        <f t="shared" si="459"/>
        <v>0</v>
      </c>
      <c r="S309" s="570">
        <f t="shared" si="459"/>
        <v>0</v>
      </c>
      <c r="T309" s="570">
        <f t="shared" si="459"/>
        <v>0</v>
      </c>
      <c r="U309" s="570">
        <f t="shared" si="459"/>
        <v>0</v>
      </c>
      <c r="V309" s="570">
        <f t="shared" si="459"/>
        <v>0</v>
      </c>
      <c r="W309" s="570">
        <f t="shared" si="459"/>
        <v>0</v>
      </c>
      <c r="X309" s="570">
        <f t="shared" si="459"/>
        <v>0</v>
      </c>
      <c r="Y309" s="570">
        <f t="shared" si="459"/>
        <v>0</v>
      </c>
      <c r="Z309" s="570">
        <f t="shared" si="459"/>
        <v>0</v>
      </c>
      <c r="AA309" s="570">
        <f t="shared" si="450"/>
        <v>0</v>
      </c>
      <c r="AB309" s="570">
        <f t="shared" ref="AB309:AU309" si="460">$E309*AB597</f>
        <v>0</v>
      </c>
      <c r="AC309" s="570">
        <f t="shared" si="460"/>
        <v>0</v>
      </c>
      <c r="AD309" s="570">
        <f t="shared" si="460"/>
        <v>0</v>
      </c>
      <c r="AE309" s="570">
        <f t="shared" si="460"/>
        <v>0</v>
      </c>
      <c r="AF309" s="570">
        <f t="shared" si="460"/>
        <v>0</v>
      </c>
      <c r="AG309" s="570">
        <f t="shared" si="460"/>
        <v>0</v>
      </c>
      <c r="AH309" s="570">
        <f t="shared" si="460"/>
        <v>0</v>
      </c>
      <c r="AI309" s="570">
        <f t="shared" si="460"/>
        <v>0</v>
      </c>
      <c r="AJ309" s="570">
        <f t="shared" si="460"/>
        <v>0</v>
      </c>
      <c r="AK309" s="570">
        <f t="shared" si="460"/>
        <v>0</v>
      </c>
      <c r="AL309" s="570">
        <f t="shared" si="460"/>
        <v>0</v>
      </c>
      <c r="AM309" s="570">
        <f t="shared" si="460"/>
        <v>0</v>
      </c>
      <c r="AN309" s="570">
        <f t="shared" si="460"/>
        <v>0</v>
      </c>
      <c r="AO309" s="570">
        <f t="shared" si="460"/>
        <v>0</v>
      </c>
      <c r="AP309" s="570">
        <f t="shared" si="460"/>
        <v>0</v>
      </c>
      <c r="AQ309" s="570">
        <f t="shared" si="460"/>
        <v>0</v>
      </c>
      <c r="AR309" s="570">
        <f t="shared" si="460"/>
        <v>0</v>
      </c>
      <c r="AS309" s="570">
        <f t="shared" si="460"/>
        <v>0</v>
      </c>
      <c r="AT309" s="570">
        <f t="shared" si="460"/>
        <v>0</v>
      </c>
      <c r="AU309" s="570">
        <f t="shared" si="460"/>
        <v>0</v>
      </c>
      <c r="AV309" s="570">
        <f t="shared" si="452"/>
        <v>0</v>
      </c>
      <c r="AW309" s="570"/>
      <c r="AX309" s="570"/>
      <c r="AY309" s="570"/>
      <c r="AZ309" s="570"/>
      <c r="BA309" s="570"/>
      <c r="BB309" s="570"/>
      <c r="BC309" s="570"/>
      <c r="BD309" s="570"/>
      <c r="BE309" s="570"/>
      <c r="BF309" s="570"/>
      <c r="BG309" s="570"/>
      <c r="BH309" s="570"/>
      <c r="BI309" s="570"/>
      <c r="BJ309" s="570"/>
      <c r="BK309" s="570"/>
      <c r="BL309" s="570"/>
      <c r="BM309" s="570"/>
      <c r="BN309" s="570"/>
      <c r="BO309" s="570"/>
      <c r="BP309" s="570"/>
      <c r="BQ309" s="570"/>
    </row>
    <row r="310" spans="1:69" s="325" customFormat="1" ht="12.75" x14ac:dyDescent="0.2">
      <c r="A310" s="1165" t="s">
        <v>818</v>
      </c>
      <c r="B310" s="349" t="s">
        <v>343</v>
      </c>
      <c r="C310" s="1142">
        <f>'I4 BO ASSETS'!L23</f>
        <v>0</v>
      </c>
      <c r="D310" s="570">
        <f t="shared" si="445"/>
        <v>0</v>
      </c>
      <c r="E310" s="570">
        <f t="shared" si="445"/>
        <v>0</v>
      </c>
      <c r="F310" s="570">
        <f t="shared" si="448"/>
        <v>0</v>
      </c>
      <c r="G310" s="570">
        <f t="shared" ref="G310:Z310" si="461">$D310*G598</f>
        <v>0</v>
      </c>
      <c r="H310" s="570">
        <f t="shared" si="461"/>
        <v>0</v>
      </c>
      <c r="I310" s="570">
        <f t="shared" si="461"/>
        <v>0</v>
      </c>
      <c r="J310" s="570">
        <f t="shared" si="461"/>
        <v>0</v>
      </c>
      <c r="K310" s="570">
        <f t="shared" si="461"/>
        <v>0</v>
      </c>
      <c r="L310" s="570">
        <f t="shared" si="461"/>
        <v>0</v>
      </c>
      <c r="M310" s="570">
        <f t="shared" si="461"/>
        <v>0</v>
      </c>
      <c r="N310" s="570">
        <f t="shared" si="461"/>
        <v>0</v>
      </c>
      <c r="O310" s="570">
        <f t="shared" si="461"/>
        <v>0</v>
      </c>
      <c r="P310" s="570">
        <f t="shared" si="461"/>
        <v>0</v>
      </c>
      <c r="Q310" s="570">
        <f t="shared" si="461"/>
        <v>0</v>
      </c>
      <c r="R310" s="570">
        <f t="shared" si="461"/>
        <v>0</v>
      </c>
      <c r="S310" s="570">
        <f t="shared" si="461"/>
        <v>0</v>
      </c>
      <c r="T310" s="570">
        <f t="shared" si="461"/>
        <v>0</v>
      </c>
      <c r="U310" s="570">
        <f t="shared" si="461"/>
        <v>0</v>
      </c>
      <c r="V310" s="570">
        <f t="shared" si="461"/>
        <v>0</v>
      </c>
      <c r="W310" s="570">
        <f t="shared" si="461"/>
        <v>0</v>
      </c>
      <c r="X310" s="570">
        <f t="shared" si="461"/>
        <v>0</v>
      </c>
      <c r="Y310" s="570">
        <f t="shared" si="461"/>
        <v>0</v>
      </c>
      <c r="Z310" s="570">
        <f t="shared" si="461"/>
        <v>0</v>
      </c>
      <c r="AA310" s="570">
        <f t="shared" si="450"/>
        <v>0</v>
      </c>
      <c r="AB310" s="570">
        <f t="shared" ref="AB310:AU310" si="462">$E310*AB598</f>
        <v>0</v>
      </c>
      <c r="AC310" s="570">
        <f t="shared" si="462"/>
        <v>0</v>
      </c>
      <c r="AD310" s="570">
        <f t="shared" si="462"/>
        <v>0</v>
      </c>
      <c r="AE310" s="570">
        <f t="shared" si="462"/>
        <v>0</v>
      </c>
      <c r="AF310" s="570">
        <f t="shared" si="462"/>
        <v>0</v>
      </c>
      <c r="AG310" s="570">
        <f t="shared" si="462"/>
        <v>0</v>
      </c>
      <c r="AH310" s="570">
        <f t="shared" si="462"/>
        <v>0</v>
      </c>
      <c r="AI310" s="570">
        <f t="shared" si="462"/>
        <v>0</v>
      </c>
      <c r="AJ310" s="570">
        <f t="shared" si="462"/>
        <v>0</v>
      </c>
      <c r="AK310" s="570">
        <f t="shared" si="462"/>
        <v>0</v>
      </c>
      <c r="AL310" s="570">
        <f t="shared" si="462"/>
        <v>0</v>
      </c>
      <c r="AM310" s="570">
        <f t="shared" si="462"/>
        <v>0</v>
      </c>
      <c r="AN310" s="570">
        <f t="shared" si="462"/>
        <v>0</v>
      </c>
      <c r="AO310" s="570">
        <f t="shared" si="462"/>
        <v>0</v>
      </c>
      <c r="AP310" s="570">
        <f t="shared" si="462"/>
        <v>0</v>
      </c>
      <c r="AQ310" s="570">
        <f t="shared" si="462"/>
        <v>0</v>
      </c>
      <c r="AR310" s="570">
        <f t="shared" si="462"/>
        <v>0</v>
      </c>
      <c r="AS310" s="570">
        <f t="shared" si="462"/>
        <v>0</v>
      </c>
      <c r="AT310" s="570">
        <f t="shared" si="462"/>
        <v>0</v>
      </c>
      <c r="AU310" s="570">
        <f t="shared" si="462"/>
        <v>0</v>
      </c>
      <c r="AV310" s="570">
        <f t="shared" si="452"/>
        <v>0</v>
      </c>
      <c r="AW310" s="570"/>
      <c r="AX310" s="570"/>
      <c r="AY310" s="570"/>
      <c r="AZ310" s="570"/>
      <c r="BA310" s="570"/>
      <c r="BB310" s="570"/>
      <c r="BC310" s="570"/>
      <c r="BD310" s="570"/>
      <c r="BE310" s="570"/>
      <c r="BF310" s="570"/>
      <c r="BG310" s="570"/>
      <c r="BH310" s="570"/>
      <c r="BI310" s="570"/>
      <c r="BJ310" s="570"/>
      <c r="BK310" s="570"/>
      <c r="BL310" s="570"/>
      <c r="BM310" s="570"/>
      <c r="BN310" s="570"/>
      <c r="BO310" s="570"/>
      <c r="BP310" s="570"/>
      <c r="BQ310" s="570"/>
    </row>
    <row r="311" spans="1:69" s="325" customFormat="1" ht="12.75" x14ac:dyDescent="0.2">
      <c r="A311" s="1165">
        <v>1808</v>
      </c>
      <c r="B311" s="349" t="s">
        <v>284</v>
      </c>
      <c r="C311" s="1142">
        <f>'I4 BO ASSETS'!L24</f>
        <v>0</v>
      </c>
      <c r="D311" s="570">
        <f t="shared" si="445"/>
        <v>0</v>
      </c>
      <c r="E311" s="570">
        <f t="shared" si="445"/>
        <v>0</v>
      </c>
      <c r="F311" s="570">
        <f t="shared" si="448"/>
        <v>0</v>
      </c>
      <c r="G311" s="570">
        <f t="shared" ref="G311:Z311" si="463">$D311*G599</f>
        <v>0</v>
      </c>
      <c r="H311" s="570">
        <f t="shared" si="463"/>
        <v>0</v>
      </c>
      <c r="I311" s="570">
        <f t="shared" si="463"/>
        <v>0</v>
      </c>
      <c r="J311" s="570">
        <f t="shared" si="463"/>
        <v>0</v>
      </c>
      <c r="K311" s="570">
        <f t="shared" si="463"/>
        <v>0</v>
      </c>
      <c r="L311" s="570">
        <f t="shared" si="463"/>
        <v>0</v>
      </c>
      <c r="M311" s="570">
        <f t="shared" si="463"/>
        <v>0</v>
      </c>
      <c r="N311" s="570">
        <f t="shared" si="463"/>
        <v>0</v>
      </c>
      <c r="O311" s="570">
        <f t="shared" si="463"/>
        <v>0</v>
      </c>
      <c r="P311" s="570">
        <f t="shared" si="463"/>
        <v>0</v>
      </c>
      <c r="Q311" s="570">
        <f t="shared" si="463"/>
        <v>0</v>
      </c>
      <c r="R311" s="570">
        <f t="shared" si="463"/>
        <v>0</v>
      </c>
      <c r="S311" s="570">
        <f t="shared" si="463"/>
        <v>0</v>
      </c>
      <c r="T311" s="570">
        <f t="shared" si="463"/>
        <v>0</v>
      </c>
      <c r="U311" s="570">
        <f t="shared" si="463"/>
        <v>0</v>
      </c>
      <c r="V311" s="570">
        <f t="shared" si="463"/>
        <v>0</v>
      </c>
      <c r="W311" s="570">
        <f t="shared" si="463"/>
        <v>0</v>
      </c>
      <c r="X311" s="570">
        <f t="shared" si="463"/>
        <v>0</v>
      </c>
      <c r="Y311" s="570">
        <f t="shared" si="463"/>
        <v>0</v>
      </c>
      <c r="Z311" s="570">
        <f t="shared" si="463"/>
        <v>0</v>
      </c>
      <c r="AA311" s="570">
        <f t="shared" si="450"/>
        <v>0</v>
      </c>
      <c r="AB311" s="570">
        <f t="shared" ref="AB311:AU311" si="464">$E311*AB599</f>
        <v>0</v>
      </c>
      <c r="AC311" s="570">
        <f t="shared" si="464"/>
        <v>0</v>
      </c>
      <c r="AD311" s="570">
        <f t="shared" si="464"/>
        <v>0</v>
      </c>
      <c r="AE311" s="570">
        <f t="shared" si="464"/>
        <v>0</v>
      </c>
      <c r="AF311" s="570">
        <f t="shared" si="464"/>
        <v>0</v>
      </c>
      <c r="AG311" s="570">
        <f t="shared" si="464"/>
        <v>0</v>
      </c>
      <c r="AH311" s="570">
        <f t="shared" si="464"/>
        <v>0</v>
      </c>
      <c r="AI311" s="570">
        <f t="shared" si="464"/>
        <v>0</v>
      </c>
      <c r="AJ311" s="570">
        <f t="shared" si="464"/>
        <v>0</v>
      </c>
      <c r="AK311" s="570">
        <f t="shared" si="464"/>
        <v>0</v>
      </c>
      <c r="AL311" s="570">
        <f t="shared" si="464"/>
        <v>0</v>
      </c>
      <c r="AM311" s="570">
        <f t="shared" si="464"/>
        <v>0</v>
      </c>
      <c r="AN311" s="570">
        <f t="shared" si="464"/>
        <v>0</v>
      </c>
      <c r="AO311" s="570">
        <f t="shared" si="464"/>
        <v>0</v>
      </c>
      <c r="AP311" s="570">
        <f t="shared" si="464"/>
        <v>0</v>
      </c>
      <c r="AQ311" s="570">
        <f t="shared" si="464"/>
        <v>0</v>
      </c>
      <c r="AR311" s="570">
        <f t="shared" si="464"/>
        <v>0</v>
      </c>
      <c r="AS311" s="570">
        <f t="shared" si="464"/>
        <v>0</v>
      </c>
      <c r="AT311" s="570">
        <f t="shared" si="464"/>
        <v>0</v>
      </c>
      <c r="AU311" s="570">
        <f t="shared" si="464"/>
        <v>0</v>
      </c>
      <c r="AV311" s="570">
        <f t="shared" si="452"/>
        <v>0</v>
      </c>
      <c r="AW311" s="570"/>
      <c r="AX311" s="570"/>
      <c r="AY311" s="570"/>
      <c r="AZ311" s="570"/>
      <c r="BA311" s="570"/>
      <c r="BB311" s="570"/>
      <c r="BC311" s="570"/>
      <c r="BD311" s="570"/>
      <c r="BE311" s="570"/>
      <c r="BF311" s="570"/>
      <c r="BG311" s="570"/>
      <c r="BH311" s="570"/>
      <c r="BI311" s="570"/>
      <c r="BJ311" s="570"/>
      <c r="BK311" s="570"/>
      <c r="BL311" s="570"/>
      <c r="BM311" s="570"/>
      <c r="BN311" s="570"/>
      <c r="BO311" s="570"/>
      <c r="BP311" s="570"/>
      <c r="BQ311" s="570"/>
    </row>
    <row r="312" spans="1:69" s="325" customFormat="1" ht="12.75" x14ac:dyDescent="0.2">
      <c r="A312" s="1165" t="s">
        <v>819</v>
      </c>
      <c r="B312" s="349" t="s">
        <v>344</v>
      </c>
      <c r="C312" s="1142">
        <f>'I4 BO ASSETS'!L25</f>
        <v>0</v>
      </c>
      <c r="D312" s="570">
        <f t="shared" si="445"/>
        <v>0</v>
      </c>
      <c r="E312" s="570">
        <f t="shared" si="445"/>
        <v>0</v>
      </c>
      <c r="F312" s="570">
        <f t="shared" si="448"/>
        <v>0</v>
      </c>
      <c r="G312" s="570">
        <f t="shared" ref="G312:Z312" si="465">$D312*G600</f>
        <v>0</v>
      </c>
      <c r="H312" s="570">
        <f t="shared" si="465"/>
        <v>0</v>
      </c>
      <c r="I312" s="570">
        <f t="shared" si="465"/>
        <v>0</v>
      </c>
      <c r="J312" s="570">
        <f t="shared" si="465"/>
        <v>0</v>
      </c>
      <c r="K312" s="570">
        <f t="shared" si="465"/>
        <v>0</v>
      </c>
      <c r="L312" s="570">
        <f t="shared" si="465"/>
        <v>0</v>
      </c>
      <c r="M312" s="570">
        <f t="shared" si="465"/>
        <v>0</v>
      </c>
      <c r="N312" s="570">
        <f t="shared" si="465"/>
        <v>0</v>
      </c>
      <c r="O312" s="570">
        <f t="shared" si="465"/>
        <v>0</v>
      </c>
      <c r="P312" s="570">
        <f t="shared" si="465"/>
        <v>0</v>
      </c>
      <c r="Q312" s="570">
        <f t="shared" si="465"/>
        <v>0</v>
      </c>
      <c r="R312" s="570">
        <f t="shared" si="465"/>
        <v>0</v>
      </c>
      <c r="S312" s="570">
        <f t="shared" si="465"/>
        <v>0</v>
      </c>
      <c r="T312" s="570">
        <f t="shared" si="465"/>
        <v>0</v>
      </c>
      <c r="U312" s="570">
        <f t="shared" si="465"/>
        <v>0</v>
      </c>
      <c r="V312" s="570">
        <f t="shared" si="465"/>
        <v>0</v>
      </c>
      <c r="W312" s="570">
        <f t="shared" si="465"/>
        <v>0</v>
      </c>
      <c r="X312" s="570">
        <f t="shared" si="465"/>
        <v>0</v>
      </c>
      <c r="Y312" s="570">
        <f t="shared" si="465"/>
        <v>0</v>
      </c>
      <c r="Z312" s="570">
        <f t="shared" si="465"/>
        <v>0</v>
      </c>
      <c r="AA312" s="570">
        <f t="shared" si="450"/>
        <v>0</v>
      </c>
      <c r="AB312" s="570">
        <f t="shared" ref="AB312:AU312" si="466">$E312*AB600</f>
        <v>0</v>
      </c>
      <c r="AC312" s="570">
        <f t="shared" si="466"/>
        <v>0</v>
      </c>
      <c r="AD312" s="570">
        <f t="shared" si="466"/>
        <v>0</v>
      </c>
      <c r="AE312" s="570">
        <f t="shared" si="466"/>
        <v>0</v>
      </c>
      <c r="AF312" s="570">
        <f t="shared" si="466"/>
        <v>0</v>
      </c>
      <c r="AG312" s="570">
        <f t="shared" si="466"/>
        <v>0</v>
      </c>
      <c r="AH312" s="570">
        <f t="shared" si="466"/>
        <v>0</v>
      </c>
      <c r="AI312" s="570">
        <f t="shared" si="466"/>
        <v>0</v>
      </c>
      <c r="AJ312" s="570">
        <f t="shared" si="466"/>
        <v>0</v>
      </c>
      <c r="AK312" s="570">
        <f t="shared" si="466"/>
        <v>0</v>
      </c>
      <c r="AL312" s="570">
        <f t="shared" si="466"/>
        <v>0</v>
      </c>
      <c r="AM312" s="570">
        <f t="shared" si="466"/>
        <v>0</v>
      </c>
      <c r="AN312" s="570">
        <f t="shared" si="466"/>
        <v>0</v>
      </c>
      <c r="AO312" s="570">
        <f t="shared" si="466"/>
        <v>0</v>
      </c>
      <c r="AP312" s="570">
        <f t="shared" si="466"/>
        <v>0</v>
      </c>
      <c r="AQ312" s="570">
        <f t="shared" si="466"/>
        <v>0</v>
      </c>
      <c r="AR312" s="570">
        <f t="shared" si="466"/>
        <v>0</v>
      </c>
      <c r="AS312" s="570">
        <f t="shared" si="466"/>
        <v>0</v>
      </c>
      <c r="AT312" s="570">
        <f t="shared" si="466"/>
        <v>0</v>
      </c>
      <c r="AU312" s="570">
        <f t="shared" si="466"/>
        <v>0</v>
      </c>
      <c r="AV312" s="570">
        <f t="shared" si="452"/>
        <v>0</v>
      </c>
      <c r="AW312" s="570"/>
      <c r="AX312" s="570"/>
      <c r="AY312" s="570"/>
      <c r="AZ312" s="570"/>
      <c r="BA312" s="570"/>
      <c r="BB312" s="570"/>
      <c r="BC312" s="570"/>
      <c r="BD312" s="570"/>
      <c r="BE312" s="570"/>
      <c r="BF312" s="570"/>
      <c r="BG312" s="570"/>
      <c r="BH312" s="570"/>
      <c r="BI312" s="570"/>
      <c r="BJ312" s="570"/>
      <c r="BK312" s="570"/>
      <c r="BL312" s="570"/>
      <c r="BM312" s="570"/>
      <c r="BN312" s="570"/>
      <c r="BO312" s="570"/>
      <c r="BP312" s="570"/>
      <c r="BQ312" s="570"/>
    </row>
    <row r="313" spans="1:69" s="325" customFormat="1" ht="12.75" x14ac:dyDescent="0.2">
      <c r="A313" s="1165" t="s">
        <v>820</v>
      </c>
      <c r="B313" s="349" t="s">
        <v>345</v>
      </c>
      <c r="C313" s="1142">
        <f>'I4 BO ASSETS'!L26</f>
        <v>62718</v>
      </c>
      <c r="D313" s="570">
        <f t="shared" si="445"/>
        <v>62718</v>
      </c>
      <c r="E313" s="570">
        <f t="shared" si="445"/>
        <v>0</v>
      </c>
      <c r="F313" s="570">
        <f t="shared" si="448"/>
        <v>62718</v>
      </c>
      <c r="G313" s="570">
        <f t="shared" ref="G313:Z313" si="467">$D313*G601</f>
        <v>32790.559291126803</v>
      </c>
      <c r="H313" s="570">
        <f t="shared" si="467"/>
        <v>9397.6995689197156</v>
      </c>
      <c r="I313" s="570">
        <f t="shared" si="467"/>
        <v>19760.224886481967</v>
      </c>
      <c r="J313" s="570">
        <f t="shared" si="467"/>
        <v>0</v>
      </c>
      <c r="K313" s="570">
        <f t="shared" si="467"/>
        <v>0</v>
      </c>
      <c r="L313" s="570">
        <f t="shared" si="467"/>
        <v>0</v>
      </c>
      <c r="M313" s="570">
        <f t="shared" si="467"/>
        <v>685.17467950162688</v>
      </c>
      <c r="N313" s="570">
        <f t="shared" si="467"/>
        <v>33.677463523209809</v>
      </c>
      <c r="O313" s="570">
        <f t="shared" si="467"/>
        <v>50.664110446674805</v>
      </c>
      <c r="P313" s="570">
        <f t="shared" si="467"/>
        <v>0</v>
      </c>
      <c r="Q313" s="570">
        <f t="shared" si="467"/>
        <v>0</v>
      </c>
      <c r="R313" s="570">
        <f t="shared" si="467"/>
        <v>0</v>
      </c>
      <c r="S313" s="570">
        <f t="shared" si="467"/>
        <v>0</v>
      </c>
      <c r="T313" s="570">
        <f t="shared" si="467"/>
        <v>0</v>
      </c>
      <c r="U313" s="570">
        <f t="shared" si="467"/>
        <v>0</v>
      </c>
      <c r="V313" s="570">
        <f t="shared" si="467"/>
        <v>0</v>
      </c>
      <c r="W313" s="570">
        <f t="shared" si="467"/>
        <v>0</v>
      </c>
      <c r="X313" s="570">
        <f t="shared" si="467"/>
        <v>0</v>
      </c>
      <c r="Y313" s="570">
        <f t="shared" si="467"/>
        <v>0</v>
      </c>
      <c r="Z313" s="570">
        <f t="shared" si="467"/>
        <v>0</v>
      </c>
      <c r="AA313" s="570">
        <f t="shared" si="450"/>
        <v>62717.999999999993</v>
      </c>
      <c r="AB313" s="570">
        <f t="shared" ref="AB313:AU313" si="468">$E313*AB601</f>
        <v>0</v>
      </c>
      <c r="AC313" s="570">
        <f t="shared" si="468"/>
        <v>0</v>
      </c>
      <c r="AD313" s="570">
        <f t="shared" si="468"/>
        <v>0</v>
      </c>
      <c r="AE313" s="570">
        <f t="shared" si="468"/>
        <v>0</v>
      </c>
      <c r="AF313" s="570">
        <f t="shared" si="468"/>
        <v>0</v>
      </c>
      <c r="AG313" s="570">
        <f t="shared" si="468"/>
        <v>0</v>
      </c>
      <c r="AH313" s="570">
        <f t="shared" si="468"/>
        <v>0</v>
      </c>
      <c r="AI313" s="570">
        <f t="shared" si="468"/>
        <v>0</v>
      </c>
      <c r="AJ313" s="570">
        <f t="shared" si="468"/>
        <v>0</v>
      </c>
      <c r="AK313" s="570">
        <f t="shared" si="468"/>
        <v>0</v>
      </c>
      <c r="AL313" s="570">
        <f t="shared" si="468"/>
        <v>0</v>
      </c>
      <c r="AM313" s="570">
        <f t="shared" si="468"/>
        <v>0</v>
      </c>
      <c r="AN313" s="570">
        <f t="shared" si="468"/>
        <v>0</v>
      </c>
      <c r="AO313" s="570">
        <f t="shared" si="468"/>
        <v>0</v>
      </c>
      <c r="AP313" s="570">
        <f t="shared" si="468"/>
        <v>0</v>
      </c>
      <c r="AQ313" s="570">
        <f t="shared" si="468"/>
        <v>0</v>
      </c>
      <c r="AR313" s="570">
        <f t="shared" si="468"/>
        <v>0</v>
      </c>
      <c r="AS313" s="570">
        <f t="shared" si="468"/>
        <v>0</v>
      </c>
      <c r="AT313" s="570">
        <f t="shared" si="468"/>
        <v>0</v>
      </c>
      <c r="AU313" s="570">
        <f t="shared" si="468"/>
        <v>0</v>
      </c>
      <c r="AV313" s="570">
        <f t="shared" si="452"/>
        <v>0</v>
      </c>
      <c r="AW313" s="570"/>
      <c r="AX313" s="570"/>
      <c r="AY313" s="570"/>
      <c r="AZ313" s="570"/>
      <c r="BA313" s="570"/>
      <c r="BB313" s="570"/>
      <c r="BC313" s="570"/>
      <c r="BD313" s="570"/>
      <c r="BE313" s="570"/>
      <c r="BF313" s="570"/>
      <c r="BG313" s="570"/>
      <c r="BH313" s="570"/>
      <c r="BI313" s="570"/>
      <c r="BJ313" s="570"/>
      <c r="BK313" s="570"/>
      <c r="BL313" s="570"/>
      <c r="BM313" s="570"/>
      <c r="BN313" s="570"/>
      <c r="BO313" s="570"/>
      <c r="BP313" s="570"/>
      <c r="BQ313" s="570"/>
    </row>
    <row r="314" spans="1:69" s="325" customFormat="1" ht="12.75" x14ac:dyDescent="0.2">
      <c r="A314" s="1165">
        <v>1810</v>
      </c>
      <c r="B314" s="349" t="s">
        <v>285</v>
      </c>
      <c r="C314" s="1142">
        <f>'I4 BO ASSETS'!L27</f>
        <v>0</v>
      </c>
      <c r="D314" s="570">
        <f t="shared" si="445"/>
        <v>0</v>
      </c>
      <c r="E314" s="570">
        <f t="shared" si="445"/>
        <v>0</v>
      </c>
      <c r="F314" s="570">
        <f t="shared" si="448"/>
        <v>0</v>
      </c>
      <c r="G314" s="570">
        <f t="shared" ref="G314:Z314" si="469">$D314*G602</f>
        <v>0</v>
      </c>
      <c r="H314" s="570">
        <f t="shared" si="469"/>
        <v>0</v>
      </c>
      <c r="I314" s="570">
        <f t="shared" si="469"/>
        <v>0</v>
      </c>
      <c r="J314" s="570">
        <f t="shared" si="469"/>
        <v>0</v>
      </c>
      <c r="K314" s="570">
        <f t="shared" si="469"/>
        <v>0</v>
      </c>
      <c r="L314" s="570">
        <f t="shared" si="469"/>
        <v>0</v>
      </c>
      <c r="M314" s="570">
        <f t="shared" si="469"/>
        <v>0</v>
      </c>
      <c r="N314" s="570">
        <f t="shared" si="469"/>
        <v>0</v>
      </c>
      <c r="O314" s="570">
        <f t="shared" si="469"/>
        <v>0</v>
      </c>
      <c r="P314" s="570">
        <f t="shared" si="469"/>
        <v>0</v>
      </c>
      <c r="Q314" s="570">
        <f t="shared" si="469"/>
        <v>0</v>
      </c>
      <c r="R314" s="570">
        <f t="shared" si="469"/>
        <v>0</v>
      </c>
      <c r="S314" s="570">
        <f t="shared" si="469"/>
        <v>0</v>
      </c>
      <c r="T314" s="570">
        <f t="shared" si="469"/>
        <v>0</v>
      </c>
      <c r="U314" s="570">
        <f t="shared" si="469"/>
        <v>0</v>
      </c>
      <c r="V314" s="570">
        <f t="shared" si="469"/>
        <v>0</v>
      </c>
      <c r="W314" s="570">
        <f t="shared" si="469"/>
        <v>0</v>
      </c>
      <c r="X314" s="570">
        <f t="shared" si="469"/>
        <v>0</v>
      </c>
      <c r="Y314" s="570">
        <f t="shared" si="469"/>
        <v>0</v>
      </c>
      <c r="Z314" s="570">
        <f t="shared" si="469"/>
        <v>0</v>
      </c>
      <c r="AA314" s="570">
        <f t="shared" si="450"/>
        <v>0</v>
      </c>
      <c r="AB314" s="570">
        <f t="shared" ref="AB314:AU314" si="470">$E314*AB602</f>
        <v>0</v>
      </c>
      <c r="AC314" s="570">
        <f t="shared" si="470"/>
        <v>0</v>
      </c>
      <c r="AD314" s="570">
        <f t="shared" si="470"/>
        <v>0</v>
      </c>
      <c r="AE314" s="570">
        <f t="shared" si="470"/>
        <v>0</v>
      </c>
      <c r="AF314" s="570">
        <f t="shared" si="470"/>
        <v>0</v>
      </c>
      <c r="AG314" s="570">
        <f t="shared" si="470"/>
        <v>0</v>
      </c>
      <c r="AH314" s="570">
        <f t="shared" si="470"/>
        <v>0</v>
      </c>
      <c r="AI314" s="570">
        <f t="shared" si="470"/>
        <v>0</v>
      </c>
      <c r="AJ314" s="570">
        <f t="shared" si="470"/>
        <v>0</v>
      </c>
      <c r="AK314" s="570">
        <f t="shared" si="470"/>
        <v>0</v>
      </c>
      <c r="AL314" s="570">
        <f t="shared" si="470"/>
        <v>0</v>
      </c>
      <c r="AM314" s="570">
        <f t="shared" si="470"/>
        <v>0</v>
      </c>
      <c r="AN314" s="570">
        <f t="shared" si="470"/>
        <v>0</v>
      </c>
      <c r="AO314" s="570">
        <f t="shared" si="470"/>
        <v>0</v>
      </c>
      <c r="AP314" s="570">
        <f t="shared" si="470"/>
        <v>0</v>
      </c>
      <c r="AQ314" s="570">
        <f t="shared" si="470"/>
        <v>0</v>
      </c>
      <c r="AR314" s="570">
        <f t="shared" si="470"/>
        <v>0</v>
      </c>
      <c r="AS314" s="570">
        <f t="shared" si="470"/>
        <v>0</v>
      </c>
      <c r="AT314" s="570">
        <f t="shared" si="470"/>
        <v>0</v>
      </c>
      <c r="AU314" s="570">
        <f t="shared" si="470"/>
        <v>0</v>
      </c>
      <c r="AV314" s="570">
        <f t="shared" si="452"/>
        <v>0</v>
      </c>
      <c r="AW314" s="570"/>
      <c r="AX314" s="570"/>
      <c r="AY314" s="570"/>
      <c r="AZ314" s="570"/>
      <c r="BA314" s="570"/>
      <c r="BB314" s="570"/>
      <c r="BC314" s="570"/>
      <c r="BD314" s="570"/>
      <c r="BE314" s="570"/>
      <c r="BF314" s="570"/>
      <c r="BG314" s="570"/>
      <c r="BH314" s="570"/>
      <c r="BI314" s="570"/>
      <c r="BJ314" s="570"/>
      <c r="BK314" s="570"/>
      <c r="BL314" s="570"/>
      <c r="BM314" s="570"/>
      <c r="BN314" s="570"/>
      <c r="BO314" s="570"/>
      <c r="BP314" s="570"/>
      <c r="BQ314" s="570"/>
    </row>
    <row r="315" spans="1:69" s="325" customFormat="1" ht="12.75" x14ac:dyDescent="0.2">
      <c r="A315" s="1165" t="s">
        <v>821</v>
      </c>
      <c r="B315" s="349" t="s">
        <v>363</v>
      </c>
      <c r="C315" s="1142">
        <f>'I4 BO ASSETS'!L28</f>
        <v>0</v>
      </c>
      <c r="D315" s="570">
        <f t="shared" si="445"/>
        <v>0</v>
      </c>
      <c r="E315" s="570">
        <f t="shared" si="445"/>
        <v>0</v>
      </c>
      <c r="F315" s="570">
        <f t="shared" si="448"/>
        <v>0</v>
      </c>
      <c r="G315" s="570">
        <f t="shared" ref="G315:Z315" si="471">$D315*G603</f>
        <v>0</v>
      </c>
      <c r="H315" s="570">
        <f t="shared" si="471"/>
        <v>0</v>
      </c>
      <c r="I315" s="570">
        <f t="shared" si="471"/>
        <v>0</v>
      </c>
      <c r="J315" s="570">
        <f t="shared" si="471"/>
        <v>0</v>
      </c>
      <c r="K315" s="570">
        <f t="shared" si="471"/>
        <v>0</v>
      </c>
      <c r="L315" s="570">
        <f t="shared" si="471"/>
        <v>0</v>
      </c>
      <c r="M315" s="570">
        <f t="shared" si="471"/>
        <v>0</v>
      </c>
      <c r="N315" s="570">
        <f t="shared" si="471"/>
        <v>0</v>
      </c>
      <c r="O315" s="570">
        <f t="shared" si="471"/>
        <v>0</v>
      </c>
      <c r="P315" s="570">
        <f t="shared" si="471"/>
        <v>0</v>
      </c>
      <c r="Q315" s="570">
        <f t="shared" si="471"/>
        <v>0</v>
      </c>
      <c r="R315" s="570">
        <f t="shared" si="471"/>
        <v>0</v>
      </c>
      <c r="S315" s="570">
        <f t="shared" si="471"/>
        <v>0</v>
      </c>
      <c r="T315" s="570">
        <f t="shared" si="471"/>
        <v>0</v>
      </c>
      <c r="U315" s="570">
        <f t="shared" si="471"/>
        <v>0</v>
      </c>
      <c r="V315" s="570">
        <f t="shared" si="471"/>
        <v>0</v>
      </c>
      <c r="W315" s="570">
        <f t="shared" si="471"/>
        <v>0</v>
      </c>
      <c r="X315" s="570">
        <f t="shared" si="471"/>
        <v>0</v>
      </c>
      <c r="Y315" s="570">
        <f t="shared" si="471"/>
        <v>0</v>
      </c>
      <c r="Z315" s="570">
        <f t="shared" si="471"/>
        <v>0</v>
      </c>
      <c r="AA315" s="570">
        <f t="shared" si="450"/>
        <v>0</v>
      </c>
      <c r="AB315" s="570">
        <f t="shared" ref="AB315:AU315" si="472">$E315*AB603</f>
        <v>0</v>
      </c>
      <c r="AC315" s="570">
        <f t="shared" si="472"/>
        <v>0</v>
      </c>
      <c r="AD315" s="570">
        <f t="shared" si="472"/>
        <v>0</v>
      </c>
      <c r="AE315" s="570">
        <f t="shared" si="472"/>
        <v>0</v>
      </c>
      <c r="AF315" s="570">
        <f t="shared" si="472"/>
        <v>0</v>
      </c>
      <c r="AG315" s="570">
        <f t="shared" si="472"/>
        <v>0</v>
      </c>
      <c r="AH315" s="570">
        <f t="shared" si="472"/>
        <v>0</v>
      </c>
      <c r="AI315" s="570">
        <f t="shared" si="472"/>
        <v>0</v>
      </c>
      <c r="AJ315" s="570">
        <f t="shared" si="472"/>
        <v>0</v>
      </c>
      <c r="AK315" s="570">
        <f t="shared" si="472"/>
        <v>0</v>
      </c>
      <c r="AL315" s="570">
        <f t="shared" si="472"/>
        <v>0</v>
      </c>
      <c r="AM315" s="570">
        <f t="shared" si="472"/>
        <v>0</v>
      </c>
      <c r="AN315" s="570">
        <f t="shared" si="472"/>
        <v>0</v>
      </c>
      <c r="AO315" s="570">
        <f t="shared" si="472"/>
        <v>0</v>
      </c>
      <c r="AP315" s="570">
        <f t="shared" si="472"/>
        <v>0</v>
      </c>
      <c r="AQ315" s="570">
        <f t="shared" si="472"/>
        <v>0</v>
      </c>
      <c r="AR315" s="570">
        <f t="shared" si="472"/>
        <v>0</v>
      </c>
      <c r="AS315" s="570">
        <f t="shared" si="472"/>
        <v>0</v>
      </c>
      <c r="AT315" s="570">
        <f t="shared" si="472"/>
        <v>0</v>
      </c>
      <c r="AU315" s="570">
        <f t="shared" si="472"/>
        <v>0</v>
      </c>
      <c r="AV315" s="570">
        <f t="shared" si="452"/>
        <v>0</v>
      </c>
      <c r="AW315" s="570"/>
      <c r="AX315" s="570"/>
      <c r="AY315" s="570"/>
      <c r="AZ315" s="570"/>
      <c r="BA315" s="570"/>
      <c r="BB315" s="570"/>
      <c r="BC315" s="570"/>
      <c r="BD315" s="570"/>
      <c r="BE315" s="570"/>
      <c r="BF315" s="570"/>
      <c r="BG315" s="570"/>
      <c r="BH315" s="570"/>
      <c r="BI315" s="570"/>
      <c r="BJ315" s="570"/>
      <c r="BK315" s="570"/>
      <c r="BL315" s="570"/>
      <c r="BM315" s="570"/>
      <c r="BN315" s="570"/>
      <c r="BO315" s="570"/>
      <c r="BP315" s="570"/>
      <c r="BQ315" s="570"/>
    </row>
    <row r="316" spans="1:69" s="325" customFormat="1" ht="12.75" x14ac:dyDescent="0.2">
      <c r="A316" s="1165" t="s">
        <v>822</v>
      </c>
      <c r="B316" s="349" t="s">
        <v>364</v>
      </c>
      <c r="C316" s="1142">
        <f>'I4 BO ASSETS'!L29</f>
        <v>0</v>
      </c>
      <c r="D316" s="570">
        <f t="shared" si="445"/>
        <v>0</v>
      </c>
      <c r="E316" s="570">
        <f t="shared" si="445"/>
        <v>0</v>
      </c>
      <c r="F316" s="570">
        <f t="shared" si="448"/>
        <v>0</v>
      </c>
      <c r="G316" s="570">
        <f t="shared" ref="G316:Z316" si="473">$D316*G604</f>
        <v>0</v>
      </c>
      <c r="H316" s="570">
        <f t="shared" si="473"/>
        <v>0</v>
      </c>
      <c r="I316" s="570">
        <f t="shared" si="473"/>
        <v>0</v>
      </c>
      <c r="J316" s="570">
        <f t="shared" si="473"/>
        <v>0</v>
      </c>
      <c r="K316" s="570">
        <f t="shared" si="473"/>
        <v>0</v>
      </c>
      <c r="L316" s="570">
        <f t="shared" si="473"/>
        <v>0</v>
      </c>
      <c r="M316" s="570">
        <f t="shared" si="473"/>
        <v>0</v>
      </c>
      <c r="N316" s="570">
        <f t="shared" si="473"/>
        <v>0</v>
      </c>
      <c r="O316" s="570">
        <f t="shared" si="473"/>
        <v>0</v>
      </c>
      <c r="P316" s="570">
        <f t="shared" si="473"/>
        <v>0</v>
      </c>
      <c r="Q316" s="570">
        <f t="shared" si="473"/>
        <v>0</v>
      </c>
      <c r="R316" s="570">
        <f t="shared" si="473"/>
        <v>0</v>
      </c>
      <c r="S316" s="570">
        <f t="shared" si="473"/>
        <v>0</v>
      </c>
      <c r="T316" s="570">
        <f t="shared" si="473"/>
        <v>0</v>
      </c>
      <c r="U316" s="570">
        <f t="shared" si="473"/>
        <v>0</v>
      </c>
      <c r="V316" s="570">
        <f t="shared" si="473"/>
        <v>0</v>
      </c>
      <c r="W316" s="570">
        <f t="shared" si="473"/>
        <v>0</v>
      </c>
      <c r="X316" s="570">
        <f t="shared" si="473"/>
        <v>0</v>
      </c>
      <c r="Y316" s="570">
        <f t="shared" si="473"/>
        <v>0</v>
      </c>
      <c r="Z316" s="570">
        <f t="shared" si="473"/>
        <v>0</v>
      </c>
      <c r="AA316" s="570">
        <f t="shared" si="450"/>
        <v>0</v>
      </c>
      <c r="AB316" s="570">
        <f t="shared" ref="AB316:AU316" si="474">$E316*AB604</f>
        <v>0</v>
      </c>
      <c r="AC316" s="570">
        <f t="shared" si="474"/>
        <v>0</v>
      </c>
      <c r="AD316" s="570">
        <f t="shared" si="474"/>
        <v>0</v>
      </c>
      <c r="AE316" s="570">
        <f t="shared" si="474"/>
        <v>0</v>
      </c>
      <c r="AF316" s="570">
        <f t="shared" si="474"/>
        <v>0</v>
      </c>
      <c r="AG316" s="570">
        <f t="shared" si="474"/>
        <v>0</v>
      </c>
      <c r="AH316" s="570">
        <f t="shared" si="474"/>
        <v>0</v>
      </c>
      <c r="AI316" s="570">
        <f t="shared" si="474"/>
        <v>0</v>
      </c>
      <c r="AJ316" s="570">
        <f t="shared" si="474"/>
        <v>0</v>
      </c>
      <c r="AK316" s="570">
        <f t="shared" si="474"/>
        <v>0</v>
      </c>
      <c r="AL316" s="570">
        <f t="shared" si="474"/>
        <v>0</v>
      </c>
      <c r="AM316" s="570">
        <f t="shared" si="474"/>
        <v>0</v>
      </c>
      <c r="AN316" s="570">
        <f t="shared" si="474"/>
        <v>0</v>
      </c>
      <c r="AO316" s="570">
        <f t="shared" si="474"/>
        <v>0</v>
      </c>
      <c r="AP316" s="570">
        <f t="shared" si="474"/>
        <v>0</v>
      </c>
      <c r="AQ316" s="570">
        <f t="shared" si="474"/>
        <v>0</v>
      </c>
      <c r="AR316" s="570">
        <f t="shared" si="474"/>
        <v>0</v>
      </c>
      <c r="AS316" s="570">
        <f t="shared" si="474"/>
        <v>0</v>
      </c>
      <c r="AT316" s="570">
        <f t="shared" si="474"/>
        <v>0</v>
      </c>
      <c r="AU316" s="570">
        <f t="shared" si="474"/>
        <v>0</v>
      </c>
      <c r="AV316" s="570">
        <f t="shared" si="452"/>
        <v>0</v>
      </c>
      <c r="AW316" s="570"/>
      <c r="AX316" s="570"/>
      <c r="AY316" s="570"/>
      <c r="AZ316" s="570"/>
      <c r="BA316" s="570"/>
      <c r="BB316" s="570"/>
      <c r="BC316" s="570"/>
      <c r="BD316" s="570"/>
      <c r="BE316" s="570"/>
      <c r="BF316" s="570"/>
      <c r="BG316" s="570"/>
      <c r="BH316" s="570"/>
      <c r="BI316" s="570"/>
      <c r="BJ316" s="570"/>
      <c r="BK316" s="570"/>
      <c r="BL316" s="570"/>
      <c r="BM316" s="570"/>
      <c r="BN316" s="570"/>
      <c r="BO316" s="570"/>
      <c r="BP316" s="570"/>
      <c r="BQ316" s="570"/>
    </row>
    <row r="317" spans="1:69" s="325" customFormat="1" ht="25.5" x14ac:dyDescent="0.2">
      <c r="A317" s="1165">
        <v>1815</v>
      </c>
      <c r="B317" s="349" t="s">
        <v>86</v>
      </c>
      <c r="C317" s="1142">
        <f>'I4 BO ASSETS'!L30</f>
        <v>0</v>
      </c>
      <c r="D317" s="570">
        <f t="shared" si="445"/>
        <v>0</v>
      </c>
      <c r="E317" s="570">
        <f t="shared" si="445"/>
        <v>0</v>
      </c>
      <c r="F317" s="570">
        <f t="shared" si="448"/>
        <v>0</v>
      </c>
      <c r="G317" s="570">
        <f t="shared" ref="G317:Z317" si="475">$D317*G605</f>
        <v>0</v>
      </c>
      <c r="H317" s="570">
        <f t="shared" si="475"/>
        <v>0</v>
      </c>
      <c r="I317" s="570">
        <f t="shared" si="475"/>
        <v>0</v>
      </c>
      <c r="J317" s="570">
        <f t="shared" si="475"/>
        <v>0</v>
      </c>
      <c r="K317" s="570">
        <f t="shared" si="475"/>
        <v>0</v>
      </c>
      <c r="L317" s="570">
        <f t="shared" si="475"/>
        <v>0</v>
      </c>
      <c r="M317" s="570">
        <f t="shared" si="475"/>
        <v>0</v>
      </c>
      <c r="N317" s="570">
        <f t="shared" si="475"/>
        <v>0</v>
      </c>
      <c r="O317" s="570">
        <f t="shared" si="475"/>
        <v>0</v>
      </c>
      <c r="P317" s="570">
        <f t="shared" si="475"/>
        <v>0</v>
      </c>
      <c r="Q317" s="570">
        <f t="shared" si="475"/>
        <v>0</v>
      </c>
      <c r="R317" s="570">
        <f t="shared" si="475"/>
        <v>0</v>
      </c>
      <c r="S317" s="570">
        <f t="shared" si="475"/>
        <v>0</v>
      </c>
      <c r="T317" s="570">
        <f t="shared" si="475"/>
        <v>0</v>
      </c>
      <c r="U317" s="570">
        <f t="shared" si="475"/>
        <v>0</v>
      </c>
      <c r="V317" s="570">
        <f t="shared" si="475"/>
        <v>0</v>
      </c>
      <c r="W317" s="570">
        <f t="shared" si="475"/>
        <v>0</v>
      </c>
      <c r="X317" s="570">
        <f t="shared" si="475"/>
        <v>0</v>
      </c>
      <c r="Y317" s="570">
        <f t="shared" si="475"/>
        <v>0</v>
      </c>
      <c r="Z317" s="570">
        <f t="shared" si="475"/>
        <v>0</v>
      </c>
      <c r="AA317" s="570">
        <f t="shared" si="450"/>
        <v>0</v>
      </c>
      <c r="AB317" s="570">
        <f t="shared" ref="AB317:AU317" si="476">$E317*AB605</f>
        <v>0</v>
      </c>
      <c r="AC317" s="570">
        <f t="shared" si="476"/>
        <v>0</v>
      </c>
      <c r="AD317" s="570">
        <f t="shared" si="476"/>
        <v>0</v>
      </c>
      <c r="AE317" s="570">
        <f t="shared" si="476"/>
        <v>0</v>
      </c>
      <c r="AF317" s="570">
        <f t="shared" si="476"/>
        <v>0</v>
      </c>
      <c r="AG317" s="570">
        <f t="shared" si="476"/>
        <v>0</v>
      </c>
      <c r="AH317" s="570">
        <f t="shared" si="476"/>
        <v>0</v>
      </c>
      <c r="AI317" s="570">
        <f t="shared" si="476"/>
        <v>0</v>
      </c>
      <c r="AJ317" s="570">
        <f t="shared" si="476"/>
        <v>0</v>
      </c>
      <c r="AK317" s="570">
        <f t="shared" si="476"/>
        <v>0</v>
      </c>
      <c r="AL317" s="570">
        <f t="shared" si="476"/>
        <v>0</v>
      </c>
      <c r="AM317" s="570">
        <f t="shared" si="476"/>
        <v>0</v>
      </c>
      <c r="AN317" s="570">
        <f t="shared" si="476"/>
        <v>0</v>
      </c>
      <c r="AO317" s="570">
        <f t="shared" si="476"/>
        <v>0</v>
      </c>
      <c r="AP317" s="570">
        <f t="shared" si="476"/>
        <v>0</v>
      </c>
      <c r="AQ317" s="570">
        <f t="shared" si="476"/>
        <v>0</v>
      </c>
      <c r="AR317" s="570">
        <f t="shared" si="476"/>
        <v>0</v>
      </c>
      <c r="AS317" s="570">
        <f t="shared" si="476"/>
        <v>0</v>
      </c>
      <c r="AT317" s="570">
        <f t="shared" si="476"/>
        <v>0</v>
      </c>
      <c r="AU317" s="570">
        <f t="shared" si="476"/>
        <v>0</v>
      </c>
      <c r="AV317" s="570">
        <f t="shared" si="452"/>
        <v>0</v>
      </c>
      <c r="AW317" s="570"/>
      <c r="AX317" s="570"/>
      <c r="AY317" s="570"/>
      <c r="AZ317" s="570"/>
      <c r="BA317" s="570"/>
      <c r="BB317" s="570"/>
      <c r="BC317" s="570"/>
      <c r="BD317" s="570"/>
      <c r="BE317" s="570"/>
      <c r="BF317" s="570"/>
      <c r="BG317" s="570"/>
      <c r="BH317" s="570"/>
      <c r="BI317" s="570"/>
      <c r="BJ317" s="570"/>
      <c r="BK317" s="570"/>
      <c r="BL317" s="570"/>
      <c r="BM317" s="570"/>
      <c r="BN317" s="570"/>
      <c r="BO317" s="570"/>
      <c r="BP317" s="570"/>
      <c r="BQ317" s="570"/>
    </row>
    <row r="318" spans="1:69" s="325" customFormat="1" ht="25.5" x14ac:dyDescent="0.2">
      <c r="A318" s="1165">
        <v>1820</v>
      </c>
      <c r="B318" s="349" t="s">
        <v>87</v>
      </c>
      <c r="C318" s="1142">
        <f>'I4 BO ASSETS'!L31</f>
        <v>0</v>
      </c>
      <c r="D318" s="570">
        <f t="shared" si="445"/>
        <v>0</v>
      </c>
      <c r="E318" s="570">
        <f t="shared" si="445"/>
        <v>0</v>
      </c>
      <c r="F318" s="570">
        <f t="shared" si="448"/>
        <v>0</v>
      </c>
      <c r="G318" s="570">
        <f t="shared" ref="G318:Z318" si="477">$D318*G606</f>
        <v>0</v>
      </c>
      <c r="H318" s="570">
        <f t="shared" si="477"/>
        <v>0</v>
      </c>
      <c r="I318" s="570">
        <f t="shared" si="477"/>
        <v>0</v>
      </c>
      <c r="J318" s="570">
        <f t="shared" si="477"/>
        <v>0</v>
      </c>
      <c r="K318" s="570">
        <f t="shared" si="477"/>
        <v>0</v>
      </c>
      <c r="L318" s="570">
        <f t="shared" si="477"/>
        <v>0</v>
      </c>
      <c r="M318" s="570">
        <f t="shared" si="477"/>
        <v>0</v>
      </c>
      <c r="N318" s="570">
        <f t="shared" si="477"/>
        <v>0</v>
      </c>
      <c r="O318" s="570">
        <f t="shared" si="477"/>
        <v>0</v>
      </c>
      <c r="P318" s="570">
        <f t="shared" si="477"/>
        <v>0</v>
      </c>
      <c r="Q318" s="570">
        <f t="shared" si="477"/>
        <v>0</v>
      </c>
      <c r="R318" s="570">
        <f t="shared" si="477"/>
        <v>0</v>
      </c>
      <c r="S318" s="570">
        <f t="shared" si="477"/>
        <v>0</v>
      </c>
      <c r="T318" s="570">
        <f t="shared" si="477"/>
        <v>0</v>
      </c>
      <c r="U318" s="570">
        <f t="shared" si="477"/>
        <v>0</v>
      </c>
      <c r="V318" s="570">
        <f t="shared" si="477"/>
        <v>0</v>
      </c>
      <c r="W318" s="570">
        <f t="shared" si="477"/>
        <v>0</v>
      </c>
      <c r="X318" s="570">
        <f t="shared" si="477"/>
        <v>0</v>
      </c>
      <c r="Y318" s="570">
        <f t="shared" si="477"/>
        <v>0</v>
      </c>
      <c r="Z318" s="570">
        <f t="shared" si="477"/>
        <v>0</v>
      </c>
      <c r="AA318" s="570">
        <f t="shared" si="450"/>
        <v>0</v>
      </c>
      <c r="AB318" s="570">
        <f t="shared" ref="AB318:AU318" si="478">$E318*AB606</f>
        <v>0</v>
      </c>
      <c r="AC318" s="570">
        <f t="shared" si="478"/>
        <v>0</v>
      </c>
      <c r="AD318" s="570">
        <f t="shared" si="478"/>
        <v>0</v>
      </c>
      <c r="AE318" s="570">
        <f t="shared" si="478"/>
        <v>0</v>
      </c>
      <c r="AF318" s="570">
        <f t="shared" si="478"/>
        <v>0</v>
      </c>
      <c r="AG318" s="570">
        <f t="shared" si="478"/>
        <v>0</v>
      </c>
      <c r="AH318" s="570">
        <f t="shared" si="478"/>
        <v>0</v>
      </c>
      <c r="AI318" s="570">
        <f t="shared" si="478"/>
        <v>0</v>
      </c>
      <c r="AJ318" s="570">
        <f t="shared" si="478"/>
        <v>0</v>
      </c>
      <c r="AK318" s="570">
        <f t="shared" si="478"/>
        <v>0</v>
      </c>
      <c r="AL318" s="570">
        <f t="shared" si="478"/>
        <v>0</v>
      </c>
      <c r="AM318" s="570">
        <f t="shared" si="478"/>
        <v>0</v>
      </c>
      <c r="AN318" s="570">
        <f t="shared" si="478"/>
        <v>0</v>
      </c>
      <c r="AO318" s="570">
        <f t="shared" si="478"/>
        <v>0</v>
      </c>
      <c r="AP318" s="570">
        <f t="shared" si="478"/>
        <v>0</v>
      </c>
      <c r="AQ318" s="570">
        <f t="shared" si="478"/>
        <v>0</v>
      </c>
      <c r="AR318" s="570">
        <f t="shared" si="478"/>
        <v>0</v>
      </c>
      <c r="AS318" s="570">
        <f t="shared" si="478"/>
        <v>0</v>
      </c>
      <c r="AT318" s="570">
        <f t="shared" si="478"/>
        <v>0</v>
      </c>
      <c r="AU318" s="570">
        <f t="shared" si="478"/>
        <v>0</v>
      </c>
      <c r="AV318" s="570">
        <f t="shared" si="452"/>
        <v>0</v>
      </c>
      <c r="AW318" s="570"/>
      <c r="AX318" s="570"/>
      <c r="AY318" s="570"/>
      <c r="AZ318" s="570"/>
      <c r="BA318" s="570"/>
      <c r="BB318" s="570"/>
      <c r="BC318" s="570"/>
      <c r="BD318" s="570"/>
      <c r="BE318" s="570"/>
      <c r="BF318" s="570"/>
      <c r="BG318" s="570"/>
      <c r="BH318" s="570"/>
      <c r="BI318" s="570"/>
      <c r="BJ318" s="570"/>
      <c r="BK318" s="570"/>
      <c r="BL318" s="570"/>
      <c r="BM318" s="570"/>
      <c r="BN318" s="570"/>
      <c r="BO318" s="570"/>
      <c r="BP318" s="570"/>
      <c r="BQ318" s="570"/>
    </row>
    <row r="319" spans="1:69" s="325" customFormat="1" ht="25.5" x14ac:dyDescent="0.2">
      <c r="A319" s="1165" t="s">
        <v>490</v>
      </c>
      <c r="B319" s="349" t="s">
        <v>1276</v>
      </c>
      <c r="C319" s="1142">
        <f>'I4 BO ASSETS'!L32</f>
        <v>0</v>
      </c>
      <c r="D319" s="570">
        <f t="shared" si="445"/>
        <v>0</v>
      </c>
      <c r="E319" s="570">
        <f t="shared" si="445"/>
        <v>0</v>
      </c>
      <c r="F319" s="570">
        <f>D319+E319</f>
        <v>0</v>
      </c>
      <c r="G319" s="570">
        <f t="shared" ref="G319:Z319" si="479">$D319*G607</f>
        <v>0</v>
      </c>
      <c r="H319" s="570">
        <f t="shared" si="479"/>
        <v>0</v>
      </c>
      <c r="I319" s="570">
        <f t="shared" si="479"/>
        <v>0</v>
      </c>
      <c r="J319" s="570">
        <f t="shared" si="479"/>
        <v>0</v>
      </c>
      <c r="K319" s="570">
        <f t="shared" si="479"/>
        <v>0</v>
      </c>
      <c r="L319" s="570">
        <f t="shared" si="479"/>
        <v>0</v>
      </c>
      <c r="M319" s="570">
        <f t="shared" si="479"/>
        <v>0</v>
      </c>
      <c r="N319" s="570">
        <f t="shared" si="479"/>
        <v>0</v>
      </c>
      <c r="O319" s="570">
        <f t="shared" si="479"/>
        <v>0</v>
      </c>
      <c r="P319" s="570">
        <f t="shared" si="479"/>
        <v>0</v>
      </c>
      <c r="Q319" s="570">
        <f t="shared" si="479"/>
        <v>0</v>
      </c>
      <c r="R319" s="570">
        <f t="shared" si="479"/>
        <v>0</v>
      </c>
      <c r="S319" s="570">
        <f t="shared" si="479"/>
        <v>0</v>
      </c>
      <c r="T319" s="570">
        <f t="shared" si="479"/>
        <v>0</v>
      </c>
      <c r="U319" s="570">
        <f t="shared" si="479"/>
        <v>0</v>
      </c>
      <c r="V319" s="570">
        <f t="shared" si="479"/>
        <v>0</v>
      </c>
      <c r="W319" s="570">
        <f t="shared" si="479"/>
        <v>0</v>
      </c>
      <c r="X319" s="570">
        <f t="shared" si="479"/>
        <v>0</v>
      </c>
      <c r="Y319" s="570">
        <f t="shared" si="479"/>
        <v>0</v>
      </c>
      <c r="Z319" s="570">
        <f t="shared" si="479"/>
        <v>0</v>
      </c>
      <c r="AA319" s="570">
        <f>SUM(G319:Z319)</f>
        <v>0</v>
      </c>
      <c r="AB319" s="570">
        <f t="shared" ref="AB319:AU319" si="480">$E319*AB607</f>
        <v>0</v>
      </c>
      <c r="AC319" s="570">
        <f t="shared" si="480"/>
        <v>0</v>
      </c>
      <c r="AD319" s="570">
        <f t="shared" si="480"/>
        <v>0</v>
      </c>
      <c r="AE319" s="570">
        <f t="shared" si="480"/>
        <v>0</v>
      </c>
      <c r="AF319" s="570">
        <f t="shared" si="480"/>
        <v>0</v>
      </c>
      <c r="AG319" s="570">
        <f t="shared" si="480"/>
        <v>0</v>
      </c>
      <c r="AH319" s="570">
        <f t="shared" si="480"/>
        <v>0</v>
      </c>
      <c r="AI319" s="570">
        <f t="shared" si="480"/>
        <v>0</v>
      </c>
      <c r="AJ319" s="570">
        <f t="shared" si="480"/>
        <v>0</v>
      </c>
      <c r="AK319" s="570">
        <f t="shared" si="480"/>
        <v>0</v>
      </c>
      <c r="AL319" s="570">
        <f t="shared" si="480"/>
        <v>0</v>
      </c>
      <c r="AM319" s="570">
        <f t="shared" si="480"/>
        <v>0</v>
      </c>
      <c r="AN319" s="570">
        <f t="shared" si="480"/>
        <v>0</v>
      </c>
      <c r="AO319" s="570">
        <f t="shared" si="480"/>
        <v>0</v>
      </c>
      <c r="AP319" s="570">
        <f t="shared" si="480"/>
        <v>0</v>
      </c>
      <c r="AQ319" s="570">
        <f t="shared" si="480"/>
        <v>0</v>
      </c>
      <c r="AR319" s="570">
        <f t="shared" si="480"/>
        <v>0</v>
      </c>
      <c r="AS319" s="570">
        <f t="shared" si="480"/>
        <v>0</v>
      </c>
      <c r="AT319" s="570">
        <f t="shared" si="480"/>
        <v>0</v>
      </c>
      <c r="AU319" s="570">
        <f t="shared" si="480"/>
        <v>0</v>
      </c>
      <c r="AV319" s="570">
        <f>SUM(AB319:AU319)</f>
        <v>0</v>
      </c>
      <c r="AW319" s="570"/>
      <c r="AX319" s="570"/>
      <c r="AY319" s="570"/>
      <c r="AZ319" s="570"/>
      <c r="BA319" s="570"/>
      <c r="BB319" s="570"/>
      <c r="BC319" s="570"/>
      <c r="BD319" s="570"/>
      <c r="BE319" s="570"/>
      <c r="BF319" s="570"/>
      <c r="BG319" s="570"/>
      <c r="BH319" s="570"/>
      <c r="BI319" s="570"/>
      <c r="BJ319" s="570"/>
      <c r="BK319" s="570"/>
      <c r="BL319" s="570"/>
      <c r="BM319" s="570"/>
      <c r="BN319" s="570"/>
      <c r="BO319" s="570"/>
      <c r="BP319" s="570"/>
      <c r="BQ319" s="570"/>
    </row>
    <row r="320" spans="1:69" s="325" customFormat="1" ht="25.5" x14ac:dyDescent="0.2">
      <c r="A320" s="1165" t="s">
        <v>491</v>
      </c>
      <c r="B320" s="349" t="s">
        <v>1278</v>
      </c>
      <c r="C320" s="1142">
        <f>'I4 BO ASSETS'!L33</f>
        <v>469779</v>
      </c>
      <c r="D320" s="570">
        <f t="shared" si="445"/>
        <v>469779</v>
      </c>
      <c r="E320" s="570">
        <f t="shared" si="445"/>
        <v>0</v>
      </c>
      <c r="F320" s="570">
        <f>D320+E320</f>
        <v>469779</v>
      </c>
      <c r="G320" s="570">
        <f t="shared" ref="G320:Z320" si="481">$D320*G608</f>
        <v>207376.1539588242</v>
      </c>
      <c r="H320" s="570">
        <f t="shared" si="481"/>
        <v>85101.738406989971</v>
      </c>
      <c r="I320" s="570">
        <f t="shared" si="481"/>
        <v>173012.5881804105</v>
      </c>
      <c r="J320" s="570">
        <f t="shared" si="481"/>
        <v>0</v>
      </c>
      <c r="K320" s="570">
        <f t="shared" si="481"/>
        <v>0</v>
      </c>
      <c r="L320" s="570">
        <f t="shared" si="481"/>
        <v>0</v>
      </c>
      <c r="M320" s="570">
        <f t="shared" si="481"/>
        <v>4245.5607783373071</v>
      </c>
      <c r="N320" s="570">
        <f t="shared" si="481"/>
        <v>0</v>
      </c>
      <c r="O320" s="570">
        <f t="shared" si="481"/>
        <v>42.958675438007553</v>
      </c>
      <c r="P320" s="570">
        <f t="shared" si="481"/>
        <v>0</v>
      </c>
      <c r="Q320" s="570">
        <f t="shared" si="481"/>
        <v>0</v>
      </c>
      <c r="R320" s="570">
        <f t="shared" si="481"/>
        <v>0</v>
      </c>
      <c r="S320" s="570">
        <f t="shared" si="481"/>
        <v>0</v>
      </c>
      <c r="T320" s="570">
        <f t="shared" si="481"/>
        <v>0</v>
      </c>
      <c r="U320" s="570">
        <f t="shared" si="481"/>
        <v>0</v>
      </c>
      <c r="V320" s="570">
        <f t="shared" si="481"/>
        <v>0</v>
      </c>
      <c r="W320" s="570">
        <f t="shared" si="481"/>
        <v>0</v>
      </c>
      <c r="X320" s="570">
        <f t="shared" si="481"/>
        <v>0</v>
      </c>
      <c r="Y320" s="570">
        <f t="shared" si="481"/>
        <v>0</v>
      </c>
      <c r="Z320" s="570">
        <f t="shared" si="481"/>
        <v>0</v>
      </c>
      <c r="AA320" s="570">
        <f>SUM(G320:Z320)</f>
        <v>469779</v>
      </c>
      <c r="AB320" s="570">
        <f t="shared" ref="AB320:AU320" si="482">$E320*AB608</f>
        <v>0</v>
      </c>
      <c r="AC320" s="570">
        <f t="shared" si="482"/>
        <v>0</v>
      </c>
      <c r="AD320" s="570">
        <f t="shared" si="482"/>
        <v>0</v>
      </c>
      <c r="AE320" s="570">
        <f t="shared" si="482"/>
        <v>0</v>
      </c>
      <c r="AF320" s="570">
        <f t="shared" si="482"/>
        <v>0</v>
      </c>
      <c r="AG320" s="570">
        <f t="shared" si="482"/>
        <v>0</v>
      </c>
      <c r="AH320" s="570">
        <f t="shared" si="482"/>
        <v>0</v>
      </c>
      <c r="AI320" s="570">
        <f t="shared" si="482"/>
        <v>0</v>
      </c>
      <c r="AJ320" s="570">
        <f t="shared" si="482"/>
        <v>0</v>
      </c>
      <c r="AK320" s="570">
        <f t="shared" si="482"/>
        <v>0</v>
      </c>
      <c r="AL320" s="570">
        <f t="shared" si="482"/>
        <v>0</v>
      </c>
      <c r="AM320" s="570">
        <f t="shared" si="482"/>
        <v>0</v>
      </c>
      <c r="AN320" s="570">
        <f t="shared" si="482"/>
        <v>0</v>
      </c>
      <c r="AO320" s="570">
        <f t="shared" si="482"/>
        <v>0</v>
      </c>
      <c r="AP320" s="570">
        <f t="shared" si="482"/>
        <v>0</v>
      </c>
      <c r="AQ320" s="570">
        <f t="shared" si="482"/>
        <v>0</v>
      </c>
      <c r="AR320" s="570">
        <f t="shared" si="482"/>
        <v>0</v>
      </c>
      <c r="AS320" s="570">
        <f t="shared" si="482"/>
        <v>0</v>
      </c>
      <c r="AT320" s="570">
        <f t="shared" si="482"/>
        <v>0</v>
      </c>
      <c r="AU320" s="570">
        <f t="shared" si="482"/>
        <v>0</v>
      </c>
      <c r="AV320" s="570">
        <f>SUM(AB320:AU320)</f>
        <v>0</v>
      </c>
      <c r="AW320" s="570"/>
      <c r="AX320" s="570"/>
      <c r="AY320" s="570"/>
      <c r="AZ320" s="570"/>
      <c r="BA320" s="570"/>
      <c r="BB320" s="570"/>
      <c r="BC320" s="570"/>
      <c r="BD320" s="570"/>
      <c r="BE320" s="570"/>
      <c r="BF320" s="570"/>
      <c r="BG320" s="570"/>
      <c r="BH320" s="570"/>
      <c r="BI320" s="570"/>
      <c r="BJ320" s="570"/>
      <c r="BK320" s="570"/>
      <c r="BL320" s="570"/>
      <c r="BM320" s="570"/>
      <c r="BN320" s="570"/>
      <c r="BO320" s="570"/>
      <c r="BP320" s="570"/>
      <c r="BQ320" s="570"/>
    </row>
    <row r="321" spans="1:69" s="325" customFormat="1" ht="25.5" x14ac:dyDescent="0.2">
      <c r="A321" s="1165" t="s">
        <v>1268</v>
      </c>
      <c r="B321" s="349" t="s">
        <v>1269</v>
      </c>
      <c r="C321" s="1142">
        <f>'I4 BO ASSETS'!L34</f>
        <v>0</v>
      </c>
      <c r="D321" s="570">
        <f t="shared" si="445"/>
        <v>0</v>
      </c>
      <c r="E321" s="570">
        <f t="shared" si="445"/>
        <v>0</v>
      </c>
      <c r="F321" s="570">
        <f>D321+E321</f>
        <v>0</v>
      </c>
      <c r="G321" s="570">
        <f t="shared" ref="G321:Z321" si="483">$D321*G609</f>
        <v>0</v>
      </c>
      <c r="H321" s="570">
        <f t="shared" si="483"/>
        <v>0</v>
      </c>
      <c r="I321" s="570">
        <f t="shared" si="483"/>
        <v>0</v>
      </c>
      <c r="J321" s="570">
        <f t="shared" si="483"/>
        <v>0</v>
      </c>
      <c r="K321" s="570">
        <f t="shared" si="483"/>
        <v>0</v>
      </c>
      <c r="L321" s="570">
        <f t="shared" si="483"/>
        <v>0</v>
      </c>
      <c r="M321" s="570">
        <f t="shared" si="483"/>
        <v>0</v>
      </c>
      <c r="N321" s="570">
        <f t="shared" si="483"/>
        <v>0</v>
      </c>
      <c r="O321" s="570">
        <f t="shared" si="483"/>
        <v>0</v>
      </c>
      <c r="P321" s="570">
        <f t="shared" si="483"/>
        <v>0</v>
      </c>
      <c r="Q321" s="570">
        <f t="shared" si="483"/>
        <v>0</v>
      </c>
      <c r="R321" s="570">
        <f t="shared" si="483"/>
        <v>0</v>
      </c>
      <c r="S321" s="570">
        <f t="shared" si="483"/>
        <v>0</v>
      </c>
      <c r="T321" s="570">
        <f t="shared" si="483"/>
        <v>0</v>
      </c>
      <c r="U321" s="570">
        <f t="shared" si="483"/>
        <v>0</v>
      </c>
      <c r="V321" s="570">
        <f t="shared" si="483"/>
        <v>0</v>
      </c>
      <c r="W321" s="570">
        <f t="shared" si="483"/>
        <v>0</v>
      </c>
      <c r="X321" s="570">
        <f t="shared" si="483"/>
        <v>0</v>
      </c>
      <c r="Y321" s="570">
        <f t="shared" si="483"/>
        <v>0</v>
      </c>
      <c r="Z321" s="570">
        <f t="shared" si="483"/>
        <v>0</v>
      </c>
      <c r="AA321" s="570">
        <f>SUM(G321:Z321)</f>
        <v>0</v>
      </c>
      <c r="AB321" s="570">
        <f t="shared" ref="AB321:AU321" si="484">$E321*AB609</f>
        <v>0</v>
      </c>
      <c r="AC321" s="570">
        <f t="shared" si="484"/>
        <v>0</v>
      </c>
      <c r="AD321" s="570">
        <f t="shared" si="484"/>
        <v>0</v>
      </c>
      <c r="AE321" s="570">
        <f t="shared" si="484"/>
        <v>0</v>
      </c>
      <c r="AF321" s="570">
        <f t="shared" si="484"/>
        <v>0</v>
      </c>
      <c r="AG321" s="570">
        <f t="shared" si="484"/>
        <v>0</v>
      </c>
      <c r="AH321" s="570">
        <f t="shared" si="484"/>
        <v>0</v>
      </c>
      <c r="AI321" s="570">
        <f t="shared" si="484"/>
        <v>0</v>
      </c>
      <c r="AJ321" s="570">
        <f t="shared" si="484"/>
        <v>0</v>
      </c>
      <c r="AK321" s="570">
        <f t="shared" si="484"/>
        <v>0</v>
      </c>
      <c r="AL321" s="570">
        <f t="shared" si="484"/>
        <v>0</v>
      </c>
      <c r="AM321" s="570">
        <f t="shared" si="484"/>
        <v>0</v>
      </c>
      <c r="AN321" s="570">
        <f t="shared" si="484"/>
        <v>0</v>
      </c>
      <c r="AO321" s="570">
        <f t="shared" si="484"/>
        <v>0</v>
      </c>
      <c r="AP321" s="570">
        <f t="shared" si="484"/>
        <v>0</v>
      </c>
      <c r="AQ321" s="570">
        <f t="shared" si="484"/>
        <v>0</v>
      </c>
      <c r="AR321" s="570">
        <f t="shared" si="484"/>
        <v>0</v>
      </c>
      <c r="AS321" s="570">
        <f t="shared" si="484"/>
        <v>0</v>
      </c>
      <c r="AT321" s="570">
        <f t="shared" si="484"/>
        <v>0</v>
      </c>
      <c r="AU321" s="570">
        <f t="shared" si="484"/>
        <v>0</v>
      </c>
      <c r="AV321" s="570">
        <f>SUM(AB321:AU321)</f>
        <v>0</v>
      </c>
      <c r="AW321" s="570"/>
      <c r="AX321" s="570"/>
      <c r="AY321" s="570"/>
      <c r="AZ321" s="570"/>
      <c r="BA321" s="570"/>
      <c r="BB321" s="570"/>
      <c r="BC321" s="570"/>
      <c r="BD321" s="570"/>
      <c r="BE321" s="570"/>
      <c r="BF321" s="570"/>
      <c r="BG321" s="570"/>
      <c r="BH321" s="570"/>
      <c r="BI321" s="570"/>
      <c r="BJ321" s="570"/>
      <c r="BK321" s="570"/>
      <c r="BL321" s="570"/>
      <c r="BM321" s="570"/>
      <c r="BN321" s="570"/>
      <c r="BO321" s="570"/>
      <c r="BP321" s="570"/>
      <c r="BQ321" s="570"/>
    </row>
    <row r="322" spans="1:69" s="325" customFormat="1" ht="12.75" x14ac:dyDescent="0.2">
      <c r="A322" s="1165">
        <v>1825</v>
      </c>
      <c r="B322" s="349" t="s">
        <v>88</v>
      </c>
      <c r="C322" s="1142">
        <f>'I4 BO ASSETS'!L35</f>
        <v>0</v>
      </c>
      <c r="D322" s="570">
        <f t="shared" si="445"/>
        <v>0</v>
      </c>
      <c r="E322" s="570">
        <f t="shared" si="445"/>
        <v>0</v>
      </c>
      <c r="F322" s="570">
        <f t="shared" si="448"/>
        <v>0</v>
      </c>
      <c r="G322" s="570">
        <f t="shared" ref="G322:Z322" si="485">$D322*G610</f>
        <v>0</v>
      </c>
      <c r="H322" s="570">
        <f t="shared" si="485"/>
        <v>0</v>
      </c>
      <c r="I322" s="570">
        <f t="shared" si="485"/>
        <v>0</v>
      </c>
      <c r="J322" s="570">
        <f t="shared" si="485"/>
        <v>0</v>
      </c>
      <c r="K322" s="570">
        <f t="shared" si="485"/>
        <v>0</v>
      </c>
      <c r="L322" s="570">
        <f t="shared" si="485"/>
        <v>0</v>
      </c>
      <c r="M322" s="570">
        <f t="shared" si="485"/>
        <v>0</v>
      </c>
      <c r="N322" s="570">
        <f t="shared" si="485"/>
        <v>0</v>
      </c>
      <c r="O322" s="570">
        <f t="shared" si="485"/>
        <v>0</v>
      </c>
      <c r="P322" s="570">
        <f t="shared" si="485"/>
        <v>0</v>
      </c>
      <c r="Q322" s="570">
        <f t="shared" si="485"/>
        <v>0</v>
      </c>
      <c r="R322" s="570">
        <f t="shared" si="485"/>
        <v>0</v>
      </c>
      <c r="S322" s="570">
        <f t="shared" si="485"/>
        <v>0</v>
      </c>
      <c r="T322" s="570">
        <f t="shared" si="485"/>
        <v>0</v>
      </c>
      <c r="U322" s="570">
        <f t="shared" si="485"/>
        <v>0</v>
      </c>
      <c r="V322" s="570">
        <f t="shared" si="485"/>
        <v>0</v>
      </c>
      <c r="W322" s="570">
        <f t="shared" si="485"/>
        <v>0</v>
      </c>
      <c r="X322" s="570">
        <f t="shared" si="485"/>
        <v>0</v>
      </c>
      <c r="Y322" s="570">
        <f t="shared" si="485"/>
        <v>0</v>
      </c>
      <c r="Z322" s="570">
        <f t="shared" si="485"/>
        <v>0</v>
      </c>
      <c r="AA322" s="570">
        <f t="shared" si="450"/>
        <v>0</v>
      </c>
      <c r="AB322" s="570">
        <f t="shared" ref="AB322:AU322" si="486">$E322*AB610</f>
        <v>0</v>
      </c>
      <c r="AC322" s="570">
        <f t="shared" si="486"/>
        <v>0</v>
      </c>
      <c r="AD322" s="570">
        <f t="shared" si="486"/>
        <v>0</v>
      </c>
      <c r="AE322" s="570">
        <f t="shared" si="486"/>
        <v>0</v>
      </c>
      <c r="AF322" s="570">
        <f t="shared" si="486"/>
        <v>0</v>
      </c>
      <c r="AG322" s="570">
        <f t="shared" si="486"/>
        <v>0</v>
      </c>
      <c r="AH322" s="570">
        <f t="shared" si="486"/>
        <v>0</v>
      </c>
      <c r="AI322" s="570">
        <f t="shared" si="486"/>
        <v>0</v>
      </c>
      <c r="AJ322" s="570">
        <f t="shared" si="486"/>
        <v>0</v>
      </c>
      <c r="AK322" s="570">
        <f t="shared" si="486"/>
        <v>0</v>
      </c>
      <c r="AL322" s="570">
        <f t="shared" si="486"/>
        <v>0</v>
      </c>
      <c r="AM322" s="570">
        <f t="shared" si="486"/>
        <v>0</v>
      </c>
      <c r="AN322" s="570">
        <f t="shared" si="486"/>
        <v>0</v>
      </c>
      <c r="AO322" s="570">
        <f t="shared" si="486"/>
        <v>0</v>
      </c>
      <c r="AP322" s="570">
        <f t="shared" si="486"/>
        <v>0</v>
      </c>
      <c r="AQ322" s="570">
        <f t="shared" si="486"/>
        <v>0</v>
      </c>
      <c r="AR322" s="570">
        <f t="shared" si="486"/>
        <v>0</v>
      </c>
      <c r="AS322" s="570">
        <f t="shared" si="486"/>
        <v>0</v>
      </c>
      <c r="AT322" s="570">
        <f t="shared" si="486"/>
        <v>0</v>
      </c>
      <c r="AU322" s="570">
        <f t="shared" si="486"/>
        <v>0</v>
      </c>
      <c r="AV322" s="570">
        <f t="shared" si="452"/>
        <v>0</v>
      </c>
      <c r="AW322" s="570"/>
      <c r="AX322" s="570"/>
      <c r="AY322" s="570"/>
      <c r="AZ322" s="570"/>
      <c r="BA322" s="570"/>
      <c r="BB322" s="570"/>
      <c r="BC322" s="570"/>
      <c r="BD322" s="570"/>
      <c r="BE322" s="570"/>
      <c r="BF322" s="570"/>
      <c r="BG322" s="570"/>
      <c r="BH322" s="570"/>
      <c r="BI322" s="570"/>
      <c r="BJ322" s="570"/>
      <c r="BK322" s="570"/>
      <c r="BL322" s="570"/>
      <c r="BM322" s="570"/>
      <c r="BN322" s="570"/>
      <c r="BO322" s="570"/>
      <c r="BP322" s="570"/>
      <c r="BQ322" s="570"/>
    </row>
    <row r="323" spans="1:69" s="325" customFormat="1" ht="12.75" x14ac:dyDescent="0.2">
      <c r="A323" s="1165" t="s">
        <v>823</v>
      </c>
      <c r="B323" s="349" t="s">
        <v>365</v>
      </c>
      <c r="C323" s="1142">
        <f>'I4 BO ASSETS'!L36</f>
        <v>0</v>
      </c>
      <c r="D323" s="570">
        <f t="shared" si="445"/>
        <v>0</v>
      </c>
      <c r="E323" s="570">
        <f t="shared" si="445"/>
        <v>0</v>
      </c>
      <c r="F323" s="570">
        <f t="shared" si="448"/>
        <v>0</v>
      </c>
      <c r="G323" s="570">
        <f t="shared" ref="G323:Z323" si="487">$D323*G611</f>
        <v>0</v>
      </c>
      <c r="H323" s="570">
        <f t="shared" si="487"/>
        <v>0</v>
      </c>
      <c r="I323" s="570">
        <f t="shared" si="487"/>
        <v>0</v>
      </c>
      <c r="J323" s="570">
        <f t="shared" si="487"/>
        <v>0</v>
      </c>
      <c r="K323" s="570">
        <f t="shared" si="487"/>
        <v>0</v>
      </c>
      <c r="L323" s="570">
        <f t="shared" si="487"/>
        <v>0</v>
      </c>
      <c r="M323" s="570">
        <f t="shared" si="487"/>
        <v>0</v>
      </c>
      <c r="N323" s="570">
        <f t="shared" si="487"/>
        <v>0</v>
      </c>
      <c r="O323" s="570">
        <f t="shared" si="487"/>
        <v>0</v>
      </c>
      <c r="P323" s="570">
        <f t="shared" si="487"/>
        <v>0</v>
      </c>
      <c r="Q323" s="570">
        <f t="shared" si="487"/>
        <v>0</v>
      </c>
      <c r="R323" s="570">
        <f t="shared" si="487"/>
        <v>0</v>
      </c>
      <c r="S323" s="570">
        <f t="shared" si="487"/>
        <v>0</v>
      </c>
      <c r="T323" s="570">
        <f t="shared" si="487"/>
        <v>0</v>
      </c>
      <c r="U323" s="570">
        <f t="shared" si="487"/>
        <v>0</v>
      </c>
      <c r="V323" s="570">
        <f t="shared" si="487"/>
        <v>0</v>
      </c>
      <c r="W323" s="570">
        <f t="shared" si="487"/>
        <v>0</v>
      </c>
      <c r="X323" s="570">
        <f t="shared" si="487"/>
        <v>0</v>
      </c>
      <c r="Y323" s="570">
        <f t="shared" si="487"/>
        <v>0</v>
      </c>
      <c r="Z323" s="570">
        <f t="shared" si="487"/>
        <v>0</v>
      </c>
      <c r="AA323" s="570">
        <f t="shared" si="450"/>
        <v>0</v>
      </c>
      <c r="AB323" s="570">
        <f t="shared" ref="AB323:AU323" si="488">$E323*AB611</f>
        <v>0</v>
      </c>
      <c r="AC323" s="570">
        <f t="shared" si="488"/>
        <v>0</v>
      </c>
      <c r="AD323" s="570">
        <f t="shared" si="488"/>
        <v>0</v>
      </c>
      <c r="AE323" s="570">
        <f t="shared" si="488"/>
        <v>0</v>
      </c>
      <c r="AF323" s="570">
        <f t="shared" si="488"/>
        <v>0</v>
      </c>
      <c r="AG323" s="570">
        <f t="shared" si="488"/>
        <v>0</v>
      </c>
      <c r="AH323" s="570">
        <f t="shared" si="488"/>
        <v>0</v>
      </c>
      <c r="AI323" s="570">
        <f t="shared" si="488"/>
        <v>0</v>
      </c>
      <c r="AJ323" s="570">
        <f t="shared" si="488"/>
        <v>0</v>
      </c>
      <c r="AK323" s="570">
        <f t="shared" si="488"/>
        <v>0</v>
      </c>
      <c r="AL323" s="570">
        <f t="shared" si="488"/>
        <v>0</v>
      </c>
      <c r="AM323" s="570">
        <f t="shared" si="488"/>
        <v>0</v>
      </c>
      <c r="AN323" s="570">
        <f t="shared" si="488"/>
        <v>0</v>
      </c>
      <c r="AO323" s="570">
        <f t="shared" si="488"/>
        <v>0</v>
      </c>
      <c r="AP323" s="570">
        <f t="shared" si="488"/>
        <v>0</v>
      </c>
      <c r="AQ323" s="570">
        <f t="shared" si="488"/>
        <v>0</v>
      </c>
      <c r="AR323" s="570">
        <f t="shared" si="488"/>
        <v>0</v>
      </c>
      <c r="AS323" s="570">
        <f t="shared" si="488"/>
        <v>0</v>
      </c>
      <c r="AT323" s="570">
        <f t="shared" si="488"/>
        <v>0</v>
      </c>
      <c r="AU323" s="570">
        <f t="shared" si="488"/>
        <v>0</v>
      </c>
      <c r="AV323" s="570">
        <f t="shared" si="452"/>
        <v>0</v>
      </c>
      <c r="AW323" s="570"/>
      <c r="AX323" s="570"/>
      <c r="AY323" s="570"/>
      <c r="AZ323" s="570"/>
      <c r="BA323" s="570"/>
      <c r="BB323" s="570"/>
      <c r="BC323" s="570"/>
      <c r="BD323" s="570"/>
      <c r="BE323" s="570"/>
      <c r="BF323" s="570"/>
      <c r="BG323" s="570"/>
      <c r="BH323" s="570"/>
      <c r="BI323" s="570"/>
      <c r="BJ323" s="570"/>
      <c r="BK323" s="570"/>
      <c r="BL323" s="570"/>
      <c r="BM323" s="570"/>
      <c r="BN323" s="570"/>
      <c r="BO323" s="570"/>
      <c r="BP323" s="570"/>
      <c r="BQ323" s="570"/>
    </row>
    <row r="324" spans="1:69" s="325" customFormat="1" ht="12.75" x14ac:dyDescent="0.2">
      <c r="A324" s="1165" t="s">
        <v>824</v>
      </c>
      <c r="B324" s="349" t="s">
        <v>366</v>
      </c>
      <c r="C324" s="1142">
        <f>'I4 BO ASSETS'!L37</f>
        <v>44051</v>
      </c>
      <c r="D324" s="570">
        <f t="shared" ref="D324:E343" si="489">$C324*D612</f>
        <v>44051</v>
      </c>
      <c r="E324" s="570">
        <f t="shared" si="489"/>
        <v>0</v>
      </c>
      <c r="F324" s="570">
        <f t="shared" si="448"/>
        <v>44051</v>
      </c>
      <c r="G324" s="570">
        <f t="shared" ref="G324:Z324" si="490">$D324*G612</f>
        <v>23030.978783338545</v>
      </c>
      <c r="H324" s="570">
        <f t="shared" si="490"/>
        <v>6600.6260357550045</v>
      </c>
      <c r="I324" s="570">
        <f t="shared" si="490"/>
        <v>13878.913014994372</v>
      </c>
      <c r="J324" s="570">
        <f t="shared" si="490"/>
        <v>0</v>
      </c>
      <c r="K324" s="570">
        <f t="shared" si="490"/>
        <v>0</v>
      </c>
      <c r="L324" s="570">
        <f t="shared" si="490"/>
        <v>0</v>
      </c>
      <c r="M324" s="570">
        <f t="shared" si="490"/>
        <v>481.24349958107985</v>
      </c>
      <c r="N324" s="570">
        <f t="shared" si="490"/>
        <v>23.653910291477967</v>
      </c>
      <c r="O324" s="570">
        <f t="shared" si="490"/>
        <v>35.584756039517714</v>
      </c>
      <c r="P324" s="570">
        <f t="shared" si="490"/>
        <v>0</v>
      </c>
      <c r="Q324" s="570">
        <f t="shared" si="490"/>
        <v>0</v>
      </c>
      <c r="R324" s="570">
        <f t="shared" si="490"/>
        <v>0</v>
      </c>
      <c r="S324" s="570">
        <f t="shared" si="490"/>
        <v>0</v>
      </c>
      <c r="T324" s="570">
        <f t="shared" si="490"/>
        <v>0</v>
      </c>
      <c r="U324" s="570">
        <f t="shared" si="490"/>
        <v>0</v>
      </c>
      <c r="V324" s="570">
        <f t="shared" si="490"/>
        <v>0</v>
      </c>
      <c r="W324" s="570">
        <f t="shared" si="490"/>
        <v>0</v>
      </c>
      <c r="X324" s="570">
        <f t="shared" si="490"/>
        <v>0</v>
      </c>
      <c r="Y324" s="570">
        <f t="shared" si="490"/>
        <v>0</v>
      </c>
      <c r="Z324" s="570">
        <f t="shared" si="490"/>
        <v>0</v>
      </c>
      <c r="AA324" s="570">
        <f t="shared" si="450"/>
        <v>44050.999999999993</v>
      </c>
      <c r="AB324" s="570">
        <f t="shared" ref="AB324:AU324" si="491">$E324*AB612</f>
        <v>0</v>
      </c>
      <c r="AC324" s="570">
        <f t="shared" si="491"/>
        <v>0</v>
      </c>
      <c r="AD324" s="570">
        <f t="shared" si="491"/>
        <v>0</v>
      </c>
      <c r="AE324" s="570">
        <f t="shared" si="491"/>
        <v>0</v>
      </c>
      <c r="AF324" s="570">
        <f t="shared" si="491"/>
        <v>0</v>
      </c>
      <c r="AG324" s="570">
        <f t="shared" si="491"/>
        <v>0</v>
      </c>
      <c r="AH324" s="570">
        <f t="shared" si="491"/>
        <v>0</v>
      </c>
      <c r="AI324" s="570">
        <f t="shared" si="491"/>
        <v>0</v>
      </c>
      <c r="AJ324" s="570">
        <f t="shared" si="491"/>
        <v>0</v>
      </c>
      <c r="AK324" s="570">
        <f t="shared" si="491"/>
        <v>0</v>
      </c>
      <c r="AL324" s="570">
        <f t="shared" si="491"/>
        <v>0</v>
      </c>
      <c r="AM324" s="570">
        <f t="shared" si="491"/>
        <v>0</v>
      </c>
      <c r="AN324" s="570">
        <f t="shared" si="491"/>
        <v>0</v>
      </c>
      <c r="AO324" s="570">
        <f t="shared" si="491"/>
        <v>0</v>
      </c>
      <c r="AP324" s="570">
        <f t="shared" si="491"/>
        <v>0</v>
      </c>
      <c r="AQ324" s="570">
        <f t="shared" si="491"/>
        <v>0</v>
      </c>
      <c r="AR324" s="570">
        <f t="shared" si="491"/>
        <v>0</v>
      </c>
      <c r="AS324" s="570">
        <f t="shared" si="491"/>
        <v>0</v>
      </c>
      <c r="AT324" s="570">
        <f t="shared" si="491"/>
        <v>0</v>
      </c>
      <c r="AU324" s="570">
        <f t="shared" si="491"/>
        <v>0</v>
      </c>
      <c r="AV324" s="570">
        <f t="shared" si="452"/>
        <v>0</v>
      </c>
      <c r="AW324" s="570"/>
      <c r="AX324" s="570"/>
      <c r="AY324" s="570"/>
      <c r="AZ324" s="570"/>
      <c r="BA324" s="570"/>
      <c r="BB324" s="570"/>
      <c r="BC324" s="570"/>
      <c r="BD324" s="570"/>
      <c r="BE324" s="570"/>
      <c r="BF324" s="570"/>
      <c r="BG324" s="570"/>
      <c r="BH324" s="570"/>
      <c r="BI324" s="570"/>
      <c r="BJ324" s="570"/>
      <c r="BK324" s="570"/>
      <c r="BL324" s="570"/>
      <c r="BM324" s="570"/>
      <c r="BN324" s="570"/>
      <c r="BO324" s="570"/>
      <c r="BP324" s="570"/>
      <c r="BQ324" s="570"/>
    </row>
    <row r="325" spans="1:69" s="325" customFormat="1" ht="12.75" x14ac:dyDescent="0.2">
      <c r="A325" s="1165">
        <v>1830</v>
      </c>
      <c r="B325" s="349" t="s">
        <v>89</v>
      </c>
      <c r="C325" s="1142">
        <f>'I4 BO ASSETS'!L38</f>
        <v>0</v>
      </c>
      <c r="D325" s="570">
        <f t="shared" si="489"/>
        <v>0</v>
      </c>
      <c r="E325" s="570">
        <f t="shared" si="489"/>
        <v>0</v>
      </c>
      <c r="F325" s="570">
        <f t="shared" si="448"/>
        <v>0</v>
      </c>
      <c r="G325" s="570">
        <f t="shared" ref="G325:Z325" si="492">$D325*G613</f>
        <v>0</v>
      </c>
      <c r="H325" s="570">
        <f t="shared" si="492"/>
        <v>0</v>
      </c>
      <c r="I325" s="570">
        <f t="shared" si="492"/>
        <v>0</v>
      </c>
      <c r="J325" s="570">
        <f t="shared" si="492"/>
        <v>0</v>
      </c>
      <c r="K325" s="570">
        <f t="shared" si="492"/>
        <v>0</v>
      </c>
      <c r="L325" s="570">
        <f t="shared" si="492"/>
        <v>0</v>
      </c>
      <c r="M325" s="570">
        <f t="shared" si="492"/>
        <v>0</v>
      </c>
      <c r="N325" s="570">
        <f t="shared" si="492"/>
        <v>0</v>
      </c>
      <c r="O325" s="570">
        <f t="shared" si="492"/>
        <v>0</v>
      </c>
      <c r="P325" s="570">
        <f t="shared" si="492"/>
        <v>0</v>
      </c>
      <c r="Q325" s="570">
        <f t="shared" si="492"/>
        <v>0</v>
      </c>
      <c r="R325" s="570">
        <f t="shared" si="492"/>
        <v>0</v>
      </c>
      <c r="S325" s="570">
        <f t="shared" si="492"/>
        <v>0</v>
      </c>
      <c r="T325" s="570">
        <f t="shared" si="492"/>
        <v>0</v>
      </c>
      <c r="U325" s="570">
        <f t="shared" si="492"/>
        <v>0</v>
      </c>
      <c r="V325" s="570">
        <f t="shared" si="492"/>
        <v>0</v>
      </c>
      <c r="W325" s="570">
        <f t="shared" si="492"/>
        <v>0</v>
      </c>
      <c r="X325" s="570">
        <f t="shared" si="492"/>
        <v>0</v>
      </c>
      <c r="Y325" s="570">
        <f t="shared" si="492"/>
        <v>0</v>
      </c>
      <c r="Z325" s="570">
        <f t="shared" si="492"/>
        <v>0</v>
      </c>
      <c r="AA325" s="570">
        <f t="shared" si="450"/>
        <v>0</v>
      </c>
      <c r="AB325" s="570">
        <f t="shared" ref="AB325:AU325" si="493">$E325*AB613</f>
        <v>0</v>
      </c>
      <c r="AC325" s="570">
        <f t="shared" si="493"/>
        <v>0</v>
      </c>
      <c r="AD325" s="570">
        <f t="shared" si="493"/>
        <v>0</v>
      </c>
      <c r="AE325" s="570">
        <f t="shared" si="493"/>
        <v>0</v>
      </c>
      <c r="AF325" s="570">
        <f t="shared" si="493"/>
        <v>0</v>
      </c>
      <c r="AG325" s="570">
        <f t="shared" si="493"/>
        <v>0</v>
      </c>
      <c r="AH325" s="570">
        <f t="shared" si="493"/>
        <v>0</v>
      </c>
      <c r="AI325" s="570">
        <f t="shared" si="493"/>
        <v>0</v>
      </c>
      <c r="AJ325" s="570">
        <f t="shared" si="493"/>
        <v>0</v>
      </c>
      <c r="AK325" s="570">
        <f t="shared" si="493"/>
        <v>0</v>
      </c>
      <c r="AL325" s="570">
        <f t="shared" si="493"/>
        <v>0</v>
      </c>
      <c r="AM325" s="570">
        <f t="shared" si="493"/>
        <v>0</v>
      </c>
      <c r="AN325" s="570">
        <f t="shared" si="493"/>
        <v>0</v>
      </c>
      <c r="AO325" s="570">
        <f t="shared" si="493"/>
        <v>0</v>
      </c>
      <c r="AP325" s="570">
        <f t="shared" si="493"/>
        <v>0</v>
      </c>
      <c r="AQ325" s="570">
        <f t="shared" si="493"/>
        <v>0</v>
      </c>
      <c r="AR325" s="570">
        <f t="shared" si="493"/>
        <v>0</v>
      </c>
      <c r="AS325" s="570">
        <f t="shared" si="493"/>
        <v>0</v>
      </c>
      <c r="AT325" s="570">
        <f t="shared" si="493"/>
        <v>0</v>
      </c>
      <c r="AU325" s="570">
        <f t="shared" si="493"/>
        <v>0</v>
      </c>
      <c r="AV325" s="570">
        <f t="shared" si="452"/>
        <v>0</v>
      </c>
      <c r="AW325" s="570"/>
      <c r="AX325" s="570"/>
      <c r="AY325" s="570"/>
      <c r="AZ325" s="570"/>
      <c r="BA325" s="570"/>
      <c r="BB325" s="570"/>
      <c r="BC325" s="570"/>
      <c r="BD325" s="570"/>
      <c r="BE325" s="570"/>
      <c r="BF325" s="570"/>
      <c r="BG325" s="570"/>
      <c r="BH325" s="570"/>
      <c r="BI325" s="570"/>
      <c r="BJ325" s="570"/>
      <c r="BK325" s="570"/>
      <c r="BL325" s="570"/>
      <c r="BM325" s="570"/>
      <c r="BN325" s="570"/>
      <c r="BO325" s="570"/>
      <c r="BP325" s="570"/>
      <c r="BQ325" s="570"/>
    </row>
    <row r="326" spans="1:69" s="325" customFormat="1" ht="25.5" x14ac:dyDescent="0.2">
      <c r="A326" s="1165" t="s">
        <v>825</v>
      </c>
      <c r="B326" s="349" t="s">
        <v>367</v>
      </c>
      <c r="C326" s="1142">
        <f>'I4 BO ASSETS'!L39</f>
        <v>0</v>
      </c>
      <c r="D326" s="570">
        <f t="shared" si="489"/>
        <v>0</v>
      </c>
      <c r="E326" s="570">
        <f t="shared" si="489"/>
        <v>0</v>
      </c>
      <c r="F326" s="570">
        <f t="shared" si="448"/>
        <v>0</v>
      </c>
      <c r="G326" s="570">
        <f t="shared" ref="G326:Z326" si="494">$D326*G614</f>
        <v>0</v>
      </c>
      <c r="H326" s="570">
        <f t="shared" si="494"/>
        <v>0</v>
      </c>
      <c r="I326" s="570">
        <f t="shared" si="494"/>
        <v>0</v>
      </c>
      <c r="J326" s="570">
        <f t="shared" si="494"/>
        <v>0</v>
      </c>
      <c r="K326" s="570">
        <f t="shared" si="494"/>
        <v>0</v>
      </c>
      <c r="L326" s="570">
        <f t="shared" si="494"/>
        <v>0</v>
      </c>
      <c r="M326" s="570">
        <f t="shared" si="494"/>
        <v>0</v>
      </c>
      <c r="N326" s="570">
        <f t="shared" si="494"/>
        <v>0</v>
      </c>
      <c r="O326" s="570">
        <f t="shared" si="494"/>
        <v>0</v>
      </c>
      <c r="P326" s="570">
        <f t="shared" si="494"/>
        <v>0</v>
      </c>
      <c r="Q326" s="570">
        <f t="shared" si="494"/>
        <v>0</v>
      </c>
      <c r="R326" s="570">
        <f t="shared" si="494"/>
        <v>0</v>
      </c>
      <c r="S326" s="570">
        <f t="shared" si="494"/>
        <v>0</v>
      </c>
      <c r="T326" s="570">
        <f t="shared" si="494"/>
        <v>0</v>
      </c>
      <c r="U326" s="570">
        <f t="shared" si="494"/>
        <v>0</v>
      </c>
      <c r="V326" s="570">
        <f t="shared" si="494"/>
        <v>0</v>
      </c>
      <c r="W326" s="570">
        <f t="shared" si="494"/>
        <v>0</v>
      </c>
      <c r="X326" s="570">
        <f t="shared" si="494"/>
        <v>0</v>
      </c>
      <c r="Y326" s="570">
        <f t="shared" si="494"/>
        <v>0</v>
      </c>
      <c r="Z326" s="570">
        <f t="shared" si="494"/>
        <v>0</v>
      </c>
      <c r="AA326" s="570">
        <f t="shared" si="450"/>
        <v>0</v>
      </c>
      <c r="AB326" s="570">
        <f t="shared" ref="AB326:AU326" si="495">$E326*AB614</f>
        <v>0</v>
      </c>
      <c r="AC326" s="570">
        <f t="shared" si="495"/>
        <v>0</v>
      </c>
      <c r="AD326" s="570">
        <f t="shared" si="495"/>
        <v>0</v>
      </c>
      <c r="AE326" s="570">
        <f t="shared" si="495"/>
        <v>0</v>
      </c>
      <c r="AF326" s="570">
        <f t="shared" si="495"/>
        <v>0</v>
      </c>
      <c r="AG326" s="570">
        <f t="shared" si="495"/>
        <v>0</v>
      </c>
      <c r="AH326" s="570">
        <f t="shared" si="495"/>
        <v>0</v>
      </c>
      <c r="AI326" s="570">
        <f t="shared" si="495"/>
        <v>0</v>
      </c>
      <c r="AJ326" s="570">
        <f t="shared" si="495"/>
        <v>0</v>
      </c>
      <c r="AK326" s="570">
        <f t="shared" si="495"/>
        <v>0</v>
      </c>
      <c r="AL326" s="570">
        <f t="shared" si="495"/>
        <v>0</v>
      </c>
      <c r="AM326" s="570">
        <f t="shared" si="495"/>
        <v>0</v>
      </c>
      <c r="AN326" s="570">
        <f t="shared" si="495"/>
        <v>0</v>
      </c>
      <c r="AO326" s="570">
        <f t="shared" si="495"/>
        <v>0</v>
      </c>
      <c r="AP326" s="570">
        <f t="shared" si="495"/>
        <v>0</v>
      </c>
      <c r="AQ326" s="570">
        <f t="shared" si="495"/>
        <v>0</v>
      </c>
      <c r="AR326" s="570">
        <f t="shared" si="495"/>
        <v>0</v>
      </c>
      <c r="AS326" s="570">
        <f t="shared" si="495"/>
        <v>0</v>
      </c>
      <c r="AT326" s="570">
        <f t="shared" si="495"/>
        <v>0</v>
      </c>
      <c r="AU326" s="570">
        <f t="shared" si="495"/>
        <v>0</v>
      </c>
      <c r="AV326" s="570">
        <f t="shared" si="452"/>
        <v>0</v>
      </c>
      <c r="AW326" s="570"/>
      <c r="AX326" s="570"/>
      <c r="AY326" s="570"/>
      <c r="AZ326" s="570"/>
      <c r="BA326" s="570"/>
      <c r="BB326" s="570"/>
      <c r="BC326" s="570"/>
      <c r="BD326" s="570"/>
      <c r="BE326" s="570"/>
      <c r="BF326" s="570"/>
      <c r="BG326" s="570"/>
      <c r="BH326" s="570"/>
      <c r="BI326" s="570"/>
      <c r="BJ326" s="570"/>
      <c r="BK326" s="570"/>
      <c r="BL326" s="570"/>
      <c r="BM326" s="570"/>
      <c r="BN326" s="570"/>
      <c r="BO326" s="570"/>
      <c r="BP326" s="570"/>
      <c r="BQ326" s="570"/>
    </row>
    <row r="327" spans="1:69" s="325" customFormat="1" ht="12.75" x14ac:dyDescent="0.2">
      <c r="A327" s="1165" t="s">
        <v>826</v>
      </c>
      <c r="B327" s="349" t="s">
        <v>368</v>
      </c>
      <c r="C327" s="1142">
        <f>'I4 BO ASSETS'!L40</f>
        <v>589660.25</v>
      </c>
      <c r="D327" s="570">
        <f t="shared" si="489"/>
        <v>383279.16250000003</v>
      </c>
      <c r="E327" s="570">
        <f t="shared" si="489"/>
        <v>206381.08749999999</v>
      </c>
      <c r="F327" s="570">
        <f t="shared" si="448"/>
        <v>589660.25</v>
      </c>
      <c r="G327" s="570">
        <f t="shared" ref="G327:Z327" si="496">$D327*G615</f>
        <v>169192.23424590967</v>
      </c>
      <c r="H327" s="570">
        <f t="shared" si="496"/>
        <v>69432.058529489834</v>
      </c>
      <c r="I327" s="570">
        <f t="shared" si="496"/>
        <v>141155.99015653136</v>
      </c>
      <c r="J327" s="570">
        <f t="shared" si="496"/>
        <v>0</v>
      </c>
      <c r="K327" s="570">
        <f t="shared" si="496"/>
        <v>0</v>
      </c>
      <c r="L327" s="570">
        <f t="shared" si="496"/>
        <v>0</v>
      </c>
      <c r="M327" s="570">
        <f t="shared" si="496"/>
        <v>3463.8308214372532</v>
      </c>
      <c r="N327" s="570">
        <f t="shared" si="496"/>
        <v>0</v>
      </c>
      <c r="O327" s="570">
        <f t="shared" si="496"/>
        <v>35.048746631903207</v>
      </c>
      <c r="P327" s="570">
        <f t="shared" si="496"/>
        <v>0</v>
      </c>
      <c r="Q327" s="570">
        <f t="shared" si="496"/>
        <v>0</v>
      </c>
      <c r="R327" s="570">
        <f t="shared" si="496"/>
        <v>0</v>
      </c>
      <c r="S327" s="570">
        <f t="shared" si="496"/>
        <v>0</v>
      </c>
      <c r="T327" s="570">
        <f t="shared" si="496"/>
        <v>0</v>
      </c>
      <c r="U327" s="570">
        <f t="shared" si="496"/>
        <v>0</v>
      </c>
      <c r="V327" s="570">
        <f t="shared" si="496"/>
        <v>0</v>
      </c>
      <c r="W327" s="570">
        <f t="shared" si="496"/>
        <v>0</v>
      </c>
      <c r="X327" s="570">
        <f t="shared" si="496"/>
        <v>0</v>
      </c>
      <c r="Y327" s="570">
        <f t="shared" si="496"/>
        <v>0</v>
      </c>
      <c r="Z327" s="570">
        <f t="shared" si="496"/>
        <v>0</v>
      </c>
      <c r="AA327" s="570">
        <f t="shared" si="450"/>
        <v>383279.16249999998</v>
      </c>
      <c r="AB327" s="570">
        <f t="shared" ref="AB327:AU327" si="497">$E327*AB615</f>
        <v>180343.16039504664</v>
      </c>
      <c r="AC327" s="570">
        <f t="shared" si="497"/>
        <v>17540.391333615305</v>
      </c>
      <c r="AD327" s="570">
        <f t="shared" si="497"/>
        <v>2091.1291527915241</v>
      </c>
      <c r="AE327" s="570">
        <f t="shared" si="497"/>
        <v>0</v>
      </c>
      <c r="AF327" s="570">
        <f t="shared" si="497"/>
        <v>0</v>
      </c>
      <c r="AG327" s="570">
        <f t="shared" si="497"/>
        <v>0</v>
      </c>
      <c r="AH327" s="570">
        <f t="shared" si="497"/>
        <v>3692.1209782231281</v>
      </c>
      <c r="AI327" s="570">
        <f t="shared" si="497"/>
        <v>1505.6129900098974</v>
      </c>
      <c r="AJ327" s="570">
        <f t="shared" si="497"/>
        <v>1208.6726503135012</v>
      </c>
      <c r="AK327" s="570">
        <f t="shared" si="497"/>
        <v>0</v>
      </c>
      <c r="AL327" s="570">
        <f t="shared" si="497"/>
        <v>0</v>
      </c>
      <c r="AM327" s="570">
        <f t="shared" si="497"/>
        <v>0</v>
      </c>
      <c r="AN327" s="570">
        <f t="shared" si="497"/>
        <v>0</v>
      </c>
      <c r="AO327" s="570">
        <f t="shared" si="497"/>
        <v>0</v>
      </c>
      <c r="AP327" s="570">
        <f t="shared" si="497"/>
        <v>0</v>
      </c>
      <c r="AQ327" s="570">
        <f t="shared" si="497"/>
        <v>0</v>
      </c>
      <c r="AR327" s="570">
        <f t="shared" si="497"/>
        <v>0</v>
      </c>
      <c r="AS327" s="570">
        <f t="shared" si="497"/>
        <v>0</v>
      </c>
      <c r="AT327" s="570">
        <f t="shared" si="497"/>
        <v>0</v>
      </c>
      <c r="AU327" s="570">
        <f t="shared" si="497"/>
        <v>0</v>
      </c>
      <c r="AV327" s="570">
        <f t="shared" si="452"/>
        <v>206381.08749999997</v>
      </c>
      <c r="AW327" s="570"/>
      <c r="AX327" s="570"/>
      <c r="AY327" s="570"/>
      <c r="AZ327" s="570"/>
      <c r="BA327" s="570"/>
      <c r="BB327" s="570"/>
      <c r="BC327" s="570"/>
      <c r="BD327" s="570"/>
      <c r="BE327" s="570"/>
      <c r="BF327" s="570"/>
      <c r="BG327" s="570"/>
      <c r="BH327" s="570"/>
      <c r="BI327" s="570"/>
      <c r="BJ327" s="570"/>
      <c r="BK327" s="570"/>
      <c r="BL327" s="570"/>
      <c r="BM327" s="570"/>
      <c r="BN327" s="570"/>
      <c r="BO327" s="570"/>
      <c r="BP327" s="570"/>
      <c r="BQ327" s="570"/>
    </row>
    <row r="328" spans="1:69" s="325" customFormat="1" ht="12.75" x14ac:dyDescent="0.2">
      <c r="A328" s="1165" t="s">
        <v>827</v>
      </c>
      <c r="B328" s="349" t="s">
        <v>391</v>
      </c>
      <c r="C328" s="1142">
        <f>'I4 BO ASSETS'!L41</f>
        <v>31034.750000000029</v>
      </c>
      <c r="D328" s="570">
        <f t="shared" si="489"/>
        <v>20172.58750000002</v>
      </c>
      <c r="E328" s="570">
        <f t="shared" si="489"/>
        <v>10862.162500000009</v>
      </c>
      <c r="F328" s="570">
        <f t="shared" si="448"/>
        <v>31034.750000000029</v>
      </c>
      <c r="G328" s="570">
        <f t="shared" ref="G328:Z328" si="498">$D328*G616</f>
        <v>9824.0230175742836</v>
      </c>
      <c r="H328" s="570">
        <f t="shared" si="498"/>
        <v>4031.521565935956</v>
      </c>
      <c r="I328" s="570">
        <f t="shared" si="498"/>
        <v>6315.0078367168626</v>
      </c>
      <c r="J328" s="570">
        <f t="shared" si="498"/>
        <v>0</v>
      </c>
      <c r="K328" s="570">
        <f t="shared" si="498"/>
        <v>0</v>
      </c>
      <c r="L328" s="570">
        <f t="shared" si="498"/>
        <v>0</v>
      </c>
      <c r="M328" s="570">
        <f t="shared" si="498"/>
        <v>0</v>
      </c>
      <c r="N328" s="570">
        <f t="shared" si="498"/>
        <v>0</v>
      </c>
      <c r="O328" s="570">
        <f t="shared" si="498"/>
        <v>2.0350797729197216</v>
      </c>
      <c r="P328" s="570">
        <f t="shared" si="498"/>
        <v>0</v>
      </c>
      <c r="Q328" s="570">
        <f t="shared" si="498"/>
        <v>0</v>
      </c>
      <c r="R328" s="570">
        <f t="shared" si="498"/>
        <v>0</v>
      </c>
      <c r="S328" s="570">
        <f t="shared" si="498"/>
        <v>0</v>
      </c>
      <c r="T328" s="570">
        <f t="shared" si="498"/>
        <v>0</v>
      </c>
      <c r="U328" s="570">
        <f t="shared" si="498"/>
        <v>0</v>
      </c>
      <c r="V328" s="570">
        <f t="shared" si="498"/>
        <v>0</v>
      </c>
      <c r="W328" s="570">
        <f t="shared" si="498"/>
        <v>0</v>
      </c>
      <c r="X328" s="570">
        <f t="shared" si="498"/>
        <v>0</v>
      </c>
      <c r="Y328" s="570">
        <f t="shared" si="498"/>
        <v>0</v>
      </c>
      <c r="Z328" s="570">
        <f t="shared" si="498"/>
        <v>0</v>
      </c>
      <c r="AA328" s="570">
        <f t="shared" si="450"/>
        <v>20172.587500000023</v>
      </c>
      <c r="AB328" s="570">
        <f t="shared" ref="AB328:AU328" si="499">$E328*AB616</f>
        <v>8022.9408396995668</v>
      </c>
      <c r="AC328" s="570">
        <f t="shared" si="499"/>
        <v>780.32081541940079</v>
      </c>
      <c r="AD328" s="570">
        <f t="shared" si="499"/>
        <v>85.39991756735931</v>
      </c>
      <c r="AE328" s="570">
        <f t="shared" si="499"/>
        <v>0</v>
      </c>
      <c r="AF328" s="570">
        <f t="shared" si="499"/>
        <v>0</v>
      </c>
      <c r="AG328" s="570">
        <f t="shared" si="499"/>
        <v>0</v>
      </c>
      <c r="AH328" s="570">
        <f t="shared" si="499"/>
        <v>1852.750281341534</v>
      </c>
      <c r="AI328" s="570">
        <f t="shared" si="499"/>
        <v>66.980327503811225</v>
      </c>
      <c r="AJ328" s="570">
        <f t="shared" si="499"/>
        <v>53.770318468337351</v>
      </c>
      <c r="AK328" s="570">
        <f t="shared" si="499"/>
        <v>0</v>
      </c>
      <c r="AL328" s="570">
        <f t="shared" si="499"/>
        <v>0</v>
      </c>
      <c r="AM328" s="570">
        <f t="shared" si="499"/>
        <v>0</v>
      </c>
      <c r="AN328" s="570">
        <f t="shared" si="499"/>
        <v>0</v>
      </c>
      <c r="AO328" s="570">
        <f t="shared" si="499"/>
        <v>0</v>
      </c>
      <c r="AP328" s="570">
        <f t="shared" si="499"/>
        <v>0</v>
      </c>
      <c r="AQ328" s="570">
        <f t="shared" si="499"/>
        <v>0</v>
      </c>
      <c r="AR328" s="570">
        <f t="shared" si="499"/>
        <v>0</v>
      </c>
      <c r="AS328" s="570">
        <f t="shared" si="499"/>
        <v>0</v>
      </c>
      <c r="AT328" s="570">
        <f t="shared" si="499"/>
        <v>0</v>
      </c>
      <c r="AU328" s="570">
        <f t="shared" si="499"/>
        <v>0</v>
      </c>
      <c r="AV328" s="570">
        <f t="shared" si="452"/>
        <v>10862.162500000011</v>
      </c>
      <c r="AW328" s="570"/>
      <c r="AX328" s="570"/>
      <c r="AY328" s="570"/>
      <c r="AZ328" s="570"/>
      <c r="BA328" s="570"/>
      <c r="BB328" s="570"/>
      <c r="BC328" s="570"/>
      <c r="BD328" s="570"/>
      <c r="BE328" s="570"/>
      <c r="BF328" s="570"/>
      <c r="BG328" s="570"/>
      <c r="BH328" s="570"/>
      <c r="BI328" s="570"/>
      <c r="BJ328" s="570"/>
      <c r="BK328" s="570"/>
      <c r="BL328" s="570"/>
      <c r="BM328" s="570"/>
      <c r="BN328" s="570"/>
      <c r="BO328" s="570"/>
      <c r="BP328" s="570"/>
      <c r="BQ328" s="570"/>
    </row>
    <row r="329" spans="1:69" s="325" customFormat="1" ht="12.75" x14ac:dyDescent="0.2">
      <c r="A329" s="1165">
        <v>1835</v>
      </c>
      <c r="B329" s="349" t="s">
        <v>75</v>
      </c>
      <c r="C329" s="1142">
        <f>'I4 BO ASSETS'!L42</f>
        <v>0</v>
      </c>
      <c r="D329" s="570">
        <f t="shared" si="489"/>
        <v>0</v>
      </c>
      <c r="E329" s="570">
        <f t="shared" si="489"/>
        <v>0</v>
      </c>
      <c r="F329" s="570">
        <f t="shared" si="448"/>
        <v>0</v>
      </c>
      <c r="G329" s="570">
        <f t="shared" ref="G329:Z329" si="500">$D329*G617</f>
        <v>0</v>
      </c>
      <c r="H329" s="570">
        <f t="shared" si="500"/>
        <v>0</v>
      </c>
      <c r="I329" s="570">
        <f t="shared" si="500"/>
        <v>0</v>
      </c>
      <c r="J329" s="570">
        <f t="shared" si="500"/>
        <v>0</v>
      </c>
      <c r="K329" s="570">
        <f t="shared" si="500"/>
        <v>0</v>
      </c>
      <c r="L329" s="570">
        <f t="shared" si="500"/>
        <v>0</v>
      </c>
      <c r="M329" s="570">
        <f t="shared" si="500"/>
        <v>0</v>
      </c>
      <c r="N329" s="570">
        <f t="shared" si="500"/>
        <v>0</v>
      </c>
      <c r="O329" s="570">
        <f t="shared" si="500"/>
        <v>0</v>
      </c>
      <c r="P329" s="570">
        <f t="shared" si="500"/>
        <v>0</v>
      </c>
      <c r="Q329" s="570">
        <f t="shared" si="500"/>
        <v>0</v>
      </c>
      <c r="R329" s="570">
        <f t="shared" si="500"/>
        <v>0</v>
      </c>
      <c r="S329" s="570">
        <f t="shared" si="500"/>
        <v>0</v>
      </c>
      <c r="T329" s="570">
        <f t="shared" si="500"/>
        <v>0</v>
      </c>
      <c r="U329" s="570">
        <f t="shared" si="500"/>
        <v>0</v>
      </c>
      <c r="V329" s="570">
        <f t="shared" si="500"/>
        <v>0</v>
      </c>
      <c r="W329" s="570">
        <f t="shared" si="500"/>
        <v>0</v>
      </c>
      <c r="X329" s="570">
        <f t="shared" si="500"/>
        <v>0</v>
      </c>
      <c r="Y329" s="570">
        <f t="shared" si="500"/>
        <v>0</v>
      </c>
      <c r="Z329" s="570">
        <f t="shared" si="500"/>
        <v>0</v>
      </c>
      <c r="AA329" s="570">
        <f t="shared" si="450"/>
        <v>0</v>
      </c>
      <c r="AB329" s="570">
        <f t="shared" ref="AB329:AU329" si="501">$E329*AB617</f>
        <v>0</v>
      </c>
      <c r="AC329" s="570">
        <f t="shared" si="501"/>
        <v>0</v>
      </c>
      <c r="AD329" s="570">
        <f t="shared" si="501"/>
        <v>0</v>
      </c>
      <c r="AE329" s="570">
        <f t="shared" si="501"/>
        <v>0</v>
      </c>
      <c r="AF329" s="570">
        <f t="shared" si="501"/>
        <v>0</v>
      </c>
      <c r="AG329" s="570">
        <f t="shared" si="501"/>
        <v>0</v>
      </c>
      <c r="AH329" s="570">
        <f t="shared" si="501"/>
        <v>0</v>
      </c>
      <c r="AI329" s="570">
        <f t="shared" si="501"/>
        <v>0</v>
      </c>
      <c r="AJ329" s="570">
        <f t="shared" si="501"/>
        <v>0</v>
      </c>
      <c r="AK329" s="570">
        <f t="shared" si="501"/>
        <v>0</v>
      </c>
      <c r="AL329" s="570">
        <f t="shared" si="501"/>
        <v>0</v>
      </c>
      <c r="AM329" s="570">
        <f t="shared" si="501"/>
        <v>0</v>
      </c>
      <c r="AN329" s="570">
        <f t="shared" si="501"/>
        <v>0</v>
      </c>
      <c r="AO329" s="570">
        <f t="shared" si="501"/>
        <v>0</v>
      </c>
      <c r="AP329" s="570">
        <f t="shared" si="501"/>
        <v>0</v>
      </c>
      <c r="AQ329" s="570">
        <f t="shared" si="501"/>
        <v>0</v>
      </c>
      <c r="AR329" s="570">
        <f t="shared" si="501"/>
        <v>0</v>
      </c>
      <c r="AS329" s="570">
        <f t="shared" si="501"/>
        <v>0</v>
      </c>
      <c r="AT329" s="570">
        <f t="shared" si="501"/>
        <v>0</v>
      </c>
      <c r="AU329" s="570">
        <f t="shared" si="501"/>
        <v>0</v>
      </c>
      <c r="AV329" s="570">
        <f t="shared" si="452"/>
        <v>0</v>
      </c>
      <c r="AW329" s="570"/>
      <c r="AX329" s="570"/>
      <c r="AY329" s="570"/>
      <c r="AZ329" s="570"/>
      <c r="BA329" s="570"/>
      <c r="BB329" s="570"/>
      <c r="BC329" s="570"/>
      <c r="BD329" s="570"/>
      <c r="BE329" s="570"/>
      <c r="BF329" s="570"/>
      <c r="BG329" s="570"/>
      <c r="BH329" s="570"/>
      <c r="BI329" s="570"/>
      <c r="BJ329" s="570"/>
      <c r="BK329" s="570"/>
      <c r="BL329" s="570"/>
      <c r="BM329" s="570"/>
      <c r="BN329" s="570"/>
      <c r="BO329" s="570"/>
      <c r="BP329" s="570"/>
      <c r="BQ329" s="570"/>
    </row>
    <row r="330" spans="1:69" s="325" customFormat="1" ht="25.5" x14ac:dyDescent="0.2">
      <c r="A330" s="1165" t="s">
        <v>828</v>
      </c>
      <c r="B330" s="349" t="s">
        <v>392</v>
      </c>
      <c r="C330" s="1142">
        <f>'I4 BO ASSETS'!L43</f>
        <v>0</v>
      </c>
      <c r="D330" s="570">
        <f t="shared" si="489"/>
        <v>0</v>
      </c>
      <c r="E330" s="570">
        <f t="shared" si="489"/>
        <v>0</v>
      </c>
      <c r="F330" s="570">
        <f t="shared" si="448"/>
        <v>0</v>
      </c>
      <c r="G330" s="570">
        <f t="shared" ref="G330:Z330" si="502">$D330*G618</f>
        <v>0</v>
      </c>
      <c r="H330" s="570">
        <f t="shared" si="502"/>
        <v>0</v>
      </c>
      <c r="I330" s="570">
        <f t="shared" si="502"/>
        <v>0</v>
      </c>
      <c r="J330" s="570">
        <f t="shared" si="502"/>
        <v>0</v>
      </c>
      <c r="K330" s="570">
        <f t="shared" si="502"/>
        <v>0</v>
      </c>
      <c r="L330" s="570">
        <f t="shared" si="502"/>
        <v>0</v>
      </c>
      <c r="M330" s="570">
        <f t="shared" si="502"/>
        <v>0</v>
      </c>
      <c r="N330" s="570">
        <f t="shared" si="502"/>
        <v>0</v>
      </c>
      <c r="O330" s="570">
        <f t="shared" si="502"/>
        <v>0</v>
      </c>
      <c r="P330" s="570">
        <f t="shared" si="502"/>
        <v>0</v>
      </c>
      <c r="Q330" s="570">
        <f t="shared" si="502"/>
        <v>0</v>
      </c>
      <c r="R330" s="570">
        <f t="shared" si="502"/>
        <v>0</v>
      </c>
      <c r="S330" s="570">
        <f t="shared" si="502"/>
        <v>0</v>
      </c>
      <c r="T330" s="570">
        <f t="shared" si="502"/>
        <v>0</v>
      </c>
      <c r="U330" s="570">
        <f t="shared" si="502"/>
        <v>0</v>
      </c>
      <c r="V330" s="570">
        <f t="shared" si="502"/>
        <v>0</v>
      </c>
      <c r="W330" s="570">
        <f t="shared" si="502"/>
        <v>0</v>
      </c>
      <c r="X330" s="570">
        <f t="shared" si="502"/>
        <v>0</v>
      </c>
      <c r="Y330" s="570">
        <f t="shared" si="502"/>
        <v>0</v>
      </c>
      <c r="Z330" s="570">
        <f t="shared" si="502"/>
        <v>0</v>
      </c>
      <c r="AA330" s="570">
        <f t="shared" si="450"/>
        <v>0</v>
      </c>
      <c r="AB330" s="570">
        <f t="shared" ref="AB330:AU330" si="503">$E330*AB618</f>
        <v>0</v>
      </c>
      <c r="AC330" s="570">
        <f t="shared" si="503"/>
        <v>0</v>
      </c>
      <c r="AD330" s="570">
        <f t="shared" si="503"/>
        <v>0</v>
      </c>
      <c r="AE330" s="570">
        <f t="shared" si="503"/>
        <v>0</v>
      </c>
      <c r="AF330" s="570">
        <f t="shared" si="503"/>
        <v>0</v>
      </c>
      <c r="AG330" s="570">
        <f t="shared" si="503"/>
        <v>0</v>
      </c>
      <c r="AH330" s="570">
        <f t="shared" si="503"/>
        <v>0</v>
      </c>
      <c r="AI330" s="570">
        <f t="shared" si="503"/>
        <v>0</v>
      </c>
      <c r="AJ330" s="570">
        <f t="shared" si="503"/>
        <v>0</v>
      </c>
      <c r="AK330" s="570">
        <f t="shared" si="503"/>
        <v>0</v>
      </c>
      <c r="AL330" s="570">
        <f t="shared" si="503"/>
        <v>0</v>
      </c>
      <c r="AM330" s="570">
        <f t="shared" si="503"/>
        <v>0</v>
      </c>
      <c r="AN330" s="570">
        <f t="shared" si="503"/>
        <v>0</v>
      </c>
      <c r="AO330" s="570">
        <f t="shared" si="503"/>
        <v>0</v>
      </c>
      <c r="AP330" s="570">
        <f t="shared" si="503"/>
        <v>0</v>
      </c>
      <c r="AQ330" s="570">
        <f t="shared" si="503"/>
        <v>0</v>
      </c>
      <c r="AR330" s="570">
        <f t="shared" si="503"/>
        <v>0</v>
      </c>
      <c r="AS330" s="570">
        <f t="shared" si="503"/>
        <v>0</v>
      </c>
      <c r="AT330" s="570">
        <f t="shared" si="503"/>
        <v>0</v>
      </c>
      <c r="AU330" s="570">
        <f t="shared" si="503"/>
        <v>0</v>
      </c>
      <c r="AV330" s="570">
        <f t="shared" si="452"/>
        <v>0</v>
      </c>
      <c r="AW330" s="570"/>
      <c r="AX330" s="570"/>
      <c r="AY330" s="570"/>
      <c r="AZ330" s="570"/>
      <c r="BA330" s="570"/>
      <c r="BB330" s="570"/>
      <c r="BC330" s="570"/>
      <c r="BD330" s="570"/>
      <c r="BE330" s="570"/>
      <c r="BF330" s="570"/>
      <c r="BG330" s="570"/>
      <c r="BH330" s="570"/>
      <c r="BI330" s="570"/>
      <c r="BJ330" s="570"/>
      <c r="BK330" s="570"/>
      <c r="BL330" s="570"/>
      <c r="BM330" s="570"/>
      <c r="BN330" s="570"/>
      <c r="BO330" s="570"/>
      <c r="BP330" s="570"/>
      <c r="BQ330" s="570"/>
    </row>
    <row r="331" spans="1:69" s="325" customFormat="1" ht="25.5" x14ac:dyDescent="0.2">
      <c r="A331" s="1165" t="s">
        <v>829</v>
      </c>
      <c r="B331" s="349" t="s">
        <v>393</v>
      </c>
      <c r="C331" s="1142">
        <f>'I4 BO ASSETS'!L44</f>
        <v>521075.7</v>
      </c>
      <c r="D331" s="570">
        <f t="shared" si="489"/>
        <v>338699.20500000002</v>
      </c>
      <c r="E331" s="570">
        <f t="shared" si="489"/>
        <v>182376.495</v>
      </c>
      <c r="F331" s="570">
        <f t="shared" si="448"/>
        <v>521075.7</v>
      </c>
      <c r="G331" s="570">
        <f t="shared" ref="G331:Z331" si="504">$D331*G619</f>
        <v>149513.15082583803</v>
      </c>
      <c r="H331" s="570">
        <f t="shared" si="504"/>
        <v>61356.278468312703</v>
      </c>
      <c r="I331" s="570">
        <f t="shared" si="504"/>
        <v>124737.85774097487</v>
      </c>
      <c r="J331" s="570">
        <f t="shared" si="504"/>
        <v>0</v>
      </c>
      <c r="K331" s="570">
        <f t="shared" si="504"/>
        <v>0</v>
      </c>
      <c r="L331" s="570">
        <f t="shared" si="504"/>
        <v>0</v>
      </c>
      <c r="M331" s="570">
        <f t="shared" si="504"/>
        <v>3060.9458072881657</v>
      </c>
      <c r="N331" s="570">
        <f t="shared" si="504"/>
        <v>0</v>
      </c>
      <c r="O331" s="570">
        <f t="shared" si="504"/>
        <v>30.972157586239881</v>
      </c>
      <c r="P331" s="570">
        <f t="shared" si="504"/>
        <v>0</v>
      </c>
      <c r="Q331" s="570">
        <f t="shared" si="504"/>
        <v>0</v>
      </c>
      <c r="R331" s="570">
        <f t="shared" si="504"/>
        <v>0</v>
      </c>
      <c r="S331" s="570">
        <f t="shared" si="504"/>
        <v>0</v>
      </c>
      <c r="T331" s="570">
        <f t="shared" si="504"/>
        <v>0</v>
      </c>
      <c r="U331" s="570">
        <f t="shared" si="504"/>
        <v>0</v>
      </c>
      <c r="V331" s="570">
        <f t="shared" si="504"/>
        <v>0</v>
      </c>
      <c r="W331" s="570">
        <f t="shared" si="504"/>
        <v>0</v>
      </c>
      <c r="X331" s="570">
        <f t="shared" si="504"/>
        <v>0</v>
      </c>
      <c r="Y331" s="570">
        <f t="shared" si="504"/>
        <v>0</v>
      </c>
      <c r="Z331" s="570">
        <f t="shared" si="504"/>
        <v>0</v>
      </c>
      <c r="AA331" s="570">
        <f t="shared" si="450"/>
        <v>338699.20500000002</v>
      </c>
      <c r="AB331" s="570">
        <f t="shared" ref="AB331:AU331" si="505">$E331*AB619</f>
        <v>159367.09069851867</v>
      </c>
      <c r="AC331" s="570">
        <f t="shared" si="505"/>
        <v>15500.233723466232</v>
      </c>
      <c r="AD331" s="570">
        <f t="shared" si="505"/>
        <v>1847.9057848672187</v>
      </c>
      <c r="AE331" s="570">
        <f t="shared" si="505"/>
        <v>0</v>
      </c>
      <c r="AF331" s="570">
        <f t="shared" si="505"/>
        <v>0</v>
      </c>
      <c r="AG331" s="570">
        <f t="shared" si="505"/>
        <v>0</v>
      </c>
      <c r="AH331" s="570">
        <f t="shared" si="505"/>
        <v>3262.683084390208</v>
      </c>
      <c r="AI331" s="570">
        <f t="shared" si="505"/>
        <v>1330.4921651043976</v>
      </c>
      <c r="AJ331" s="570">
        <f t="shared" si="505"/>
        <v>1068.0895436532526</v>
      </c>
      <c r="AK331" s="570">
        <f t="shared" si="505"/>
        <v>0</v>
      </c>
      <c r="AL331" s="570">
        <f t="shared" si="505"/>
        <v>0</v>
      </c>
      <c r="AM331" s="570">
        <f t="shared" si="505"/>
        <v>0</v>
      </c>
      <c r="AN331" s="570">
        <f t="shared" si="505"/>
        <v>0</v>
      </c>
      <c r="AO331" s="570">
        <f t="shared" si="505"/>
        <v>0</v>
      </c>
      <c r="AP331" s="570">
        <f t="shared" si="505"/>
        <v>0</v>
      </c>
      <c r="AQ331" s="570">
        <f t="shared" si="505"/>
        <v>0</v>
      </c>
      <c r="AR331" s="570">
        <f t="shared" si="505"/>
        <v>0</v>
      </c>
      <c r="AS331" s="570">
        <f t="shared" si="505"/>
        <v>0</v>
      </c>
      <c r="AT331" s="570">
        <f t="shared" si="505"/>
        <v>0</v>
      </c>
      <c r="AU331" s="570">
        <f t="shared" si="505"/>
        <v>0</v>
      </c>
      <c r="AV331" s="570">
        <f t="shared" si="452"/>
        <v>182376.49499999997</v>
      </c>
      <c r="AW331" s="570"/>
      <c r="AX331" s="570"/>
      <c r="AY331" s="570"/>
      <c r="AZ331" s="570"/>
      <c r="BA331" s="570"/>
      <c r="BB331" s="570"/>
      <c r="BC331" s="570"/>
      <c r="BD331" s="570"/>
      <c r="BE331" s="570"/>
      <c r="BF331" s="570"/>
      <c r="BG331" s="570"/>
      <c r="BH331" s="570"/>
      <c r="BI331" s="570"/>
      <c r="BJ331" s="570"/>
      <c r="BK331" s="570"/>
      <c r="BL331" s="570"/>
      <c r="BM331" s="570"/>
      <c r="BN331" s="570"/>
      <c r="BO331" s="570"/>
      <c r="BP331" s="570"/>
      <c r="BQ331" s="570"/>
    </row>
    <row r="332" spans="1:69" s="325" customFormat="1" ht="25.5" x14ac:dyDescent="0.2">
      <c r="A332" s="1165" t="s">
        <v>830</v>
      </c>
      <c r="B332" s="349" t="s">
        <v>394</v>
      </c>
      <c r="C332" s="1142">
        <f>'I4 BO ASSETS'!L45</f>
        <v>57897.299999999988</v>
      </c>
      <c r="D332" s="570">
        <f t="shared" si="489"/>
        <v>37633.244999999995</v>
      </c>
      <c r="E332" s="570">
        <f t="shared" si="489"/>
        <v>20264.054999999993</v>
      </c>
      <c r="F332" s="570">
        <f t="shared" si="448"/>
        <v>57897.299999999988</v>
      </c>
      <c r="G332" s="570">
        <f t="shared" ref="G332:Z332" si="506">$D332*G620</f>
        <v>18327.33976769276</v>
      </c>
      <c r="H332" s="570">
        <f t="shared" si="506"/>
        <v>7521.059894455846</v>
      </c>
      <c r="I332" s="570">
        <f t="shared" si="506"/>
        <v>11781.048767099679</v>
      </c>
      <c r="J332" s="570">
        <f t="shared" si="506"/>
        <v>0</v>
      </c>
      <c r="K332" s="570">
        <f t="shared" si="506"/>
        <v>0</v>
      </c>
      <c r="L332" s="570">
        <f t="shared" si="506"/>
        <v>0</v>
      </c>
      <c r="M332" s="570">
        <f t="shared" si="506"/>
        <v>0</v>
      </c>
      <c r="N332" s="570">
        <f t="shared" si="506"/>
        <v>0</v>
      </c>
      <c r="O332" s="570">
        <f t="shared" si="506"/>
        <v>3.7965707517110614</v>
      </c>
      <c r="P332" s="570">
        <f t="shared" si="506"/>
        <v>0</v>
      </c>
      <c r="Q332" s="570">
        <f t="shared" si="506"/>
        <v>0</v>
      </c>
      <c r="R332" s="570">
        <f t="shared" si="506"/>
        <v>0</v>
      </c>
      <c r="S332" s="570">
        <f t="shared" si="506"/>
        <v>0</v>
      </c>
      <c r="T332" s="570">
        <f t="shared" si="506"/>
        <v>0</v>
      </c>
      <c r="U332" s="570">
        <f t="shared" si="506"/>
        <v>0</v>
      </c>
      <c r="V332" s="570">
        <f t="shared" si="506"/>
        <v>0</v>
      </c>
      <c r="W332" s="570">
        <f t="shared" si="506"/>
        <v>0</v>
      </c>
      <c r="X332" s="570">
        <f t="shared" si="506"/>
        <v>0</v>
      </c>
      <c r="Y332" s="570">
        <f t="shared" si="506"/>
        <v>0</v>
      </c>
      <c r="Z332" s="570">
        <f t="shared" si="506"/>
        <v>0</v>
      </c>
      <c r="AA332" s="570">
        <f t="shared" si="450"/>
        <v>37633.245000000003</v>
      </c>
      <c r="AB332" s="570">
        <f t="shared" ref="AB332:AU332" si="507">$E332*AB620</f>
        <v>14967.306412274536</v>
      </c>
      <c r="AC332" s="570">
        <f t="shared" si="507"/>
        <v>1455.7381112005614</v>
      </c>
      <c r="AD332" s="570">
        <f t="shared" si="507"/>
        <v>159.31897783525457</v>
      </c>
      <c r="AE332" s="570">
        <f t="shared" si="507"/>
        <v>0</v>
      </c>
      <c r="AF332" s="570">
        <f t="shared" si="507"/>
        <v>0</v>
      </c>
      <c r="AG332" s="570">
        <f t="shared" si="507"/>
        <v>0</v>
      </c>
      <c r="AH332" s="570">
        <f t="shared" si="507"/>
        <v>3456.423488635</v>
      </c>
      <c r="AI332" s="570">
        <f t="shared" si="507"/>
        <v>124.95606104725847</v>
      </c>
      <c r="AJ332" s="570">
        <f t="shared" si="507"/>
        <v>100.31194900738251</v>
      </c>
      <c r="AK332" s="570">
        <f t="shared" si="507"/>
        <v>0</v>
      </c>
      <c r="AL332" s="570">
        <f t="shared" si="507"/>
        <v>0</v>
      </c>
      <c r="AM332" s="570">
        <f t="shared" si="507"/>
        <v>0</v>
      </c>
      <c r="AN332" s="570">
        <f t="shared" si="507"/>
        <v>0</v>
      </c>
      <c r="AO332" s="570">
        <f t="shared" si="507"/>
        <v>0</v>
      </c>
      <c r="AP332" s="570">
        <f t="shared" si="507"/>
        <v>0</v>
      </c>
      <c r="AQ332" s="570">
        <f t="shared" si="507"/>
        <v>0</v>
      </c>
      <c r="AR332" s="570">
        <f t="shared" si="507"/>
        <v>0</v>
      </c>
      <c r="AS332" s="570">
        <f t="shared" si="507"/>
        <v>0</v>
      </c>
      <c r="AT332" s="570">
        <f t="shared" si="507"/>
        <v>0</v>
      </c>
      <c r="AU332" s="570">
        <f t="shared" si="507"/>
        <v>0</v>
      </c>
      <c r="AV332" s="570">
        <f t="shared" si="452"/>
        <v>20264.054999999993</v>
      </c>
      <c r="AW332" s="570"/>
      <c r="AX332" s="570"/>
      <c r="AY332" s="570"/>
      <c r="AZ332" s="570"/>
      <c r="BA332" s="570"/>
      <c r="BB332" s="570"/>
      <c r="BC332" s="570"/>
      <c r="BD332" s="570"/>
      <c r="BE332" s="570"/>
      <c r="BF332" s="570"/>
      <c r="BG332" s="570"/>
      <c r="BH332" s="570"/>
      <c r="BI332" s="570"/>
      <c r="BJ332" s="570"/>
      <c r="BK332" s="570"/>
      <c r="BL332" s="570"/>
      <c r="BM332" s="570"/>
      <c r="BN332" s="570"/>
      <c r="BO332" s="570"/>
      <c r="BP332" s="570"/>
      <c r="BQ332" s="570"/>
    </row>
    <row r="333" spans="1:69" s="325" customFormat="1" ht="12.75" x14ac:dyDescent="0.2">
      <c r="A333" s="1165">
        <v>1840</v>
      </c>
      <c r="B333" s="349" t="s">
        <v>76</v>
      </c>
      <c r="C333" s="1142">
        <f>'I4 BO ASSETS'!L46</f>
        <v>0</v>
      </c>
      <c r="D333" s="570">
        <f t="shared" si="489"/>
        <v>0</v>
      </c>
      <c r="E333" s="570">
        <f t="shared" si="489"/>
        <v>0</v>
      </c>
      <c r="F333" s="570">
        <f t="shared" si="448"/>
        <v>0</v>
      </c>
      <c r="G333" s="570">
        <f t="shared" ref="G333:Z333" si="508">$D333*G621</f>
        <v>0</v>
      </c>
      <c r="H333" s="570">
        <f t="shared" si="508"/>
        <v>0</v>
      </c>
      <c r="I333" s="570">
        <f t="shared" si="508"/>
        <v>0</v>
      </c>
      <c r="J333" s="570">
        <f t="shared" si="508"/>
        <v>0</v>
      </c>
      <c r="K333" s="570">
        <f t="shared" si="508"/>
        <v>0</v>
      </c>
      <c r="L333" s="570">
        <f t="shared" si="508"/>
        <v>0</v>
      </c>
      <c r="M333" s="570">
        <f t="shared" si="508"/>
        <v>0</v>
      </c>
      <c r="N333" s="570">
        <f t="shared" si="508"/>
        <v>0</v>
      </c>
      <c r="O333" s="570">
        <f t="shared" si="508"/>
        <v>0</v>
      </c>
      <c r="P333" s="570">
        <f t="shared" si="508"/>
        <v>0</v>
      </c>
      <c r="Q333" s="570">
        <f t="shared" si="508"/>
        <v>0</v>
      </c>
      <c r="R333" s="570">
        <f t="shared" si="508"/>
        <v>0</v>
      </c>
      <c r="S333" s="570">
        <f t="shared" si="508"/>
        <v>0</v>
      </c>
      <c r="T333" s="570">
        <f t="shared" si="508"/>
        <v>0</v>
      </c>
      <c r="U333" s="570">
        <f t="shared" si="508"/>
        <v>0</v>
      </c>
      <c r="V333" s="570">
        <f t="shared" si="508"/>
        <v>0</v>
      </c>
      <c r="W333" s="570">
        <f t="shared" si="508"/>
        <v>0</v>
      </c>
      <c r="X333" s="570">
        <f t="shared" si="508"/>
        <v>0</v>
      </c>
      <c r="Y333" s="570">
        <f t="shared" si="508"/>
        <v>0</v>
      </c>
      <c r="Z333" s="570">
        <f t="shared" si="508"/>
        <v>0</v>
      </c>
      <c r="AA333" s="570">
        <f t="shared" si="450"/>
        <v>0</v>
      </c>
      <c r="AB333" s="570">
        <f t="shared" ref="AB333:AU333" si="509">$E333*AB621</f>
        <v>0</v>
      </c>
      <c r="AC333" s="570">
        <f t="shared" si="509"/>
        <v>0</v>
      </c>
      <c r="AD333" s="570">
        <f t="shared" si="509"/>
        <v>0</v>
      </c>
      <c r="AE333" s="570">
        <f t="shared" si="509"/>
        <v>0</v>
      </c>
      <c r="AF333" s="570">
        <f t="shared" si="509"/>
        <v>0</v>
      </c>
      <c r="AG333" s="570">
        <f t="shared" si="509"/>
        <v>0</v>
      </c>
      <c r="AH333" s="570">
        <f t="shared" si="509"/>
        <v>0</v>
      </c>
      <c r="AI333" s="570">
        <f t="shared" si="509"/>
        <v>0</v>
      </c>
      <c r="AJ333" s="570">
        <f t="shared" si="509"/>
        <v>0</v>
      </c>
      <c r="AK333" s="570">
        <f t="shared" si="509"/>
        <v>0</v>
      </c>
      <c r="AL333" s="570">
        <f t="shared" si="509"/>
        <v>0</v>
      </c>
      <c r="AM333" s="570">
        <f t="shared" si="509"/>
        <v>0</v>
      </c>
      <c r="AN333" s="570">
        <f t="shared" si="509"/>
        <v>0</v>
      </c>
      <c r="AO333" s="570">
        <f t="shared" si="509"/>
        <v>0</v>
      </c>
      <c r="AP333" s="570">
        <f t="shared" si="509"/>
        <v>0</v>
      </c>
      <c r="AQ333" s="570">
        <f t="shared" si="509"/>
        <v>0</v>
      </c>
      <c r="AR333" s="570">
        <f t="shared" si="509"/>
        <v>0</v>
      </c>
      <c r="AS333" s="570">
        <f t="shared" si="509"/>
        <v>0</v>
      </c>
      <c r="AT333" s="570">
        <f t="shared" si="509"/>
        <v>0</v>
      </c>
      <c r="AU333" s="570">
        <f t="shared" si="509"/>
        <v>0</v>
      </c>
      <c r="AV333" s="570">
        <f t="shared" si="452"/>
        <v>0</v>
      </c>
      <c r="AW333" s="570"/>
      <c r="AX333" s="570"/>
      <c r="AY333" s="570"/>
      <c r="AZ333" s="570"/>
      <c r="BA333" s="570"/>
      <c r="BB333" s="570"/>
      <c r="BC333" s="570"/>
      <c r="BD333" s="570"/>
      <c r="BE333" s="570"/>
      <c r="BF333" s="570"/>
      <c r="BG333" s="570"/>
      <c r="BH333" s="570"/>
      <c r="BI333" s="570"/>
      <c r="BJ333" s="570"/>
      <c r="BK333" s="570"/>
      <c r="BL333" s="570"/>
      <c r="BM333" s="570"/>
      <c r="BN333" s="570"/>
      <c r="BO333" s="570"/>
      <c r="BP333" s="570"/>
      <c r="BQ333" s="570"/>
    </row>
    <row r="334" spans="1:69" s="325" customFormat="1" ht="12.75" x14ac:dyDescent="0.2">
      <c r="A334" s="1165" t="s">
        <v>831</v>
      </c>
      <c r="B334" s="349" t="s">
        <v>395</v>
      </c>
      <c r="C334" s="1142">
        <f>'I4 BO ASSETS'!L47</f>
        <v>0</v>
      </c>
      <c r="D334" s="570">
        <f t="shared" si="489"/>
        <v>0</v>
      </c>
      <c r="E334" s="570">
        <f t="shared" si="489"/>
        <v>0</v>
      </c>
      <c r="F334" s="570">
        <f t="shared" si="448"/>
        <v>0</v>
      </c>
      <c r="G334" s="570">
        <f t="shared" ref="G334:Z334" si="510">$D334*G622</f>
        <v>0</v>
      </c>
      <c r="H334" s="570">
        <f t="shared" si="510"/>
        <v>0</v>
      </c>
      <c r="I334" s="570">
        <f t="shared" si="510"/>
        <v>0</v>
      </c>
      <c r="J334" s="570">
        <f t="shared" si="510"/>
        <v>0</v>
      </c>
      <c r="K334" s="570">
        <f t="shared" si="510"/>
        <v>0</v>
      </c>
      <c r="L334" s="570">
        <f t="shared" si="510"/>
        <v>0</v>
      </c>
      <c r="M334" s="570">
        <f t="shared" si="510"/>
        <v>0</v>
      </c>
      <c r="N334" s="570">
        <f t="shared" si="510"/>
        <v>0</v>
      </c>
      <c r="O334" s="570">
        <f t="shared" si="510"/>
        <v>0</v>
      </c>
      <c r="P334" s="570">
        <f t="shared" si="510"/>
        <v>0</v>
      </c>
      <c r="Q334" s="570">
        <f t="shared" si="510"/>
        <v>0</v>
      </c>
      <c r="R334" s="570">
        <f t="shared" si="510"/>
        <v>0</v>
      </c>
      <c r="S334" s="570">
        <f t="shared" si="510"/>
        <v>0</v>
      </c>
      <c r="T334" s="570">
        <f t="shared" si="510"/>
        <v>0</v>
      </c>
      <c r="U334" s="570">
        <f t="shared" si="510"/>
        <v>0</v>
      </c>
      <c r="V334" s="570">
        <f t="shared" si="510"/>
        <v>0</v>
      </c>
      <c r="W334" s="570">
        <f t="shared" si="510"/>
        <v>0</v>
      </c>
      <c r="X334" s="570">
        <f t="shared" si="510"/>
        <v>0</v>
      </c>
      <c r="Y334" s="570">
        <f t="shared" si="510"/>
        <v>0</v>
      </c>
      <c r="Z334" s="570">
        <f t="shared" si="510"/>
        <v>0</v>
      </c>
      <c r="AA334" s="570">
        <f t="shared" si="450"/>
        <v>0</v>
      </c>
      <c r="AB334" s="570">
        <f t="shared" ref="AB334:AU334" si="511">$E334*AB622</f>
        <v>0</v>
      </c>
      <c r="AC334" s="570">
        <f t="shared" si="511"/>
        <v>0</v>
      </c>
      <c r="AD334" s="570">
        <f t="shared" si="511"/>
        <v>0</v>
      </c>
      <c r="AE334" s="570">
        <f t="shared" si="511"/>
        <v>0</v>
      </c>
      <c r="AF334" s="570">
        <f t="shared" si="511"/>
        <v>0</v>
      </c>
      <c r="AG334" s="570">
        <f t="shared" si="511"/>
        <v>0</v>
      </c>
      <c r="AH334" s="570">
        <f t="shared" si="511"/>
        <v>0</v>
      </c>
      <c r="AI334" s="570">
        <f t="shared" si="511"/>
        <v>0</v>
      </c>
      <c r="AJ334" s="570">
        <f t="shared" si="511"/>
        <v>0</v>
      </c>
      <c r="AK334" s="570">
        <f t="shared" si="511"/>
        <v>0</v>
      </c>
      <c r="AL334" s="570">
        <f t="shared" si="511"/>
        <v>0</v>
      </c>
      <c r="AM334" s="570">
        <f t="shared" si="511"/>
        <v>0</v>
      </c>
      <c r="AN334" s="570">
        <f t="shared" si="511"/>
        <v>0</v>
      </c>
      <c r="AO334" s="570">
        <f t="shared" si="511"/>
        <v>0</v>
      </c>
      <c r="AP334" s="570">
        <f t="shared" si="511"/>
        <v>0</v>
      </c>
      <c r="AQ334" s="570">
        <f t="shared" si="511"/>
        <v>0</v>
      </c>
      <c r="AR334" s="570">
        <f t="shared" si="511"/>
        <v>0</v>
      </c>
      <c r="AS334" s="570">
        <f t="shared" si="511"/>
        <v>0</v>
      </c>
      <c r="AT334" s="570">
        <f t="shared" si="511"/>
        <v>0</v>
      </c>
      <c r="AU334" s="570">
        <f t="shared" si="511"/>
        <v>0</v>
      </c>
      <c r="AV334" s="570">
        <f t="shared" si="452"/>
        <v>0</v>
      </c>
      <c r="AW334" s="570"/>
      <c r="AX334" s="570"/>
      <c r="AY334" s="570"/>
      <c r="AZ334" s="570"/>
      <c r="BA334" s="570"/>
      <c r="BB334" s="570"/>
      <c r="BC334" s="570"/>
      <c r="BD334" s="570"/>
      <c r="BE334" s="570"/>
      <c r="BF334" s="570"/>
      <c r="BG334" s="570"/>
      <c r="BH334" s="570"/>
      <c r="BI334" s="570"/>
      <c r="BJ334" s="570"/>
      <c r="BK334" s="570"/>
      <c r="BL334" s="570"/>
      <c r="BM334" s="570"/>
      <c r="BN334" s="570"/>
      <c r="BO334" s="570"/>
      <c r="BP334" s="570"/>
      <c r="BQ334" s="570"/>
    </row>
    <row r="335" spans="1:69" s="325" customFormat="1" ht="12.75" x14ac:dyDescent="0.2">
      <c r="A335" s="1165" t="s">
        <v>832</v>
      </c>
      <c r="B335" s="349" t="s">
        <v>396</v>
      </c>
      <c r="C335" s="1142">
        <f>'I4 BO ASSETS'!L48</f>
        <v>238596.75</v>
      </c>
      <c r="D335" s="570">
        <f t="shared" si="489"/>
        <v>155087.88750000001</v>
      </c>
      <c r="E335" s="570">
        <f t="shared" si="489"/>
        <v>83508.862499999988</v>
      </c>
      <c r="F335" s="570">
        <f t="shared" si="448"/>
        <v>238596.75</v>
      </c>
      <c r="G335" s="570">
        <f t="shared" ref="G335:Z335" si="512">$D335*G623</f>
        <v>68460.977683865844</v>
      </c>
      <c r="H335" s="570">
        <f t="shared" si="512"/>
        <v>28094.59092917668</v>
      </c>
      <c r="I335" s="570">
        <f t="shared" si="512"/>
        <v>57116.552276298717</v>
      </c>
      <c r="J335" s="570">
        <f t="shared" si="512"/>
        <v>0</v>
      </c>
      <c r="K335" s="570">
        <f t="shared" si="512"/>
        <v>0</v>
      </c>
      <c r="L335" s="570">
        <f t="shared" si="512"/>
        <v>0</v>
      </c>
      <c r="M335" s="570">
        <f t="shared" si="512"/>
        <v>1401.5846863422776</v>
      </c>
      <c r="N335" s="570">
        <f t="shared" si="512"/>
        <v>0</v>
      </c>
      <c r="O335" s="570">
        <f t="shared" si="512"/>
        <v>14.181924316495051</v>
      </c>
      <c r="P335" s="570">
        <f t="shared" si="512"/>
        <v>0</v>
      </c>
      <c r="Q335" s="570">
        <f t="shared" si="512"/>
        <v>0</v>
      </c>
      <c r="R335" s="570">
        <f t="shared" si="512"/>
        <v>0</v>
      </c>
      <c r="S335" s="570">
        <f t="shared" si="512"/>
        <v>0</v>
      </c>
      <c r="T335" s="570">
        <f t="shared" si="512"/>
        <v>0</v>
      </c>
      <c r="U335" s="570">
        <f t="shared" si="512"/>
        <v>0</v>
      </c>
      <c r="V335" s="570">
        <f t="shared" si="512"/>
        <v>0</v>
      </c>
      <c r="W335" s="570">
        <f t="shared" si="512"/>
        <v>0</v>
      </c>
      <c r="X335" s="570">
        <f t="shared" si="512"/>
        <v>0</v>
      </c>
      <c r="Y335" s="570">
        <f t="shared" si="512"/>
        <v>0</v>
      </c>
      <c r="Z335" s="570">
        <f t="shared" si="512"/>
        <v>0</v>
      </c>
      <c r="AA335" s="570">
        <f t="shared" si="450"/>
        <v>155087.88750000004</v>
      </c>
      <c r="AB335" s="570">
        <f t="shared" ref="AB335:AU335" si="513">$E335*AB623</f>
        <v>72973.024644253775</v>
      </c>
      <c r="AC335" s="570">
        <f t="shared" si="513"/>
        <v>7097.4435972727979</v>
      </c>
      <c r="AD335" s="570">
        <f t="shared" si="513"/>
        <v>846.14253663242698</v>
      </c>
      <c r="AE335" s="570">
        <f t="shared" si="513"/>
        <v>0</v>
      </c>
      <c r="AF335" s="570">
        <f t="shared" si="513"/>
        <v>0</v>
      </c>
      <c r="AG335" s="570">
        <f t="shared" si="513"/>
        <v>0</v>
      </c>
      <c r="AH335" s="570">
        <f t="shared" si="513"/>
        <v>1493.9587092921033</v>
      </c>
      <c r="AI335" s="570">
        <f t="shared" si="513"/>
        <v>609.22262637534743</v>
      </c>
      <c r="AJ335" s="570">
        <f t="shared" si="513"/>
        <v>489.07038617354289</v>
      </c>
      <c r="AK335" s="570">
        <f t="shared" si="513"/>
        <v>0</v>
      </c>
      <c r="AL335" s="570">
        <f t="shared" si="513"/>
        <v>0</v>
      </c>
      <c r="AM335" s="570">
        <f t="shared" si="513"/>
        <v>0</v>
      </c>
      <c r="AN335" s="570">
        <f t="shared" si="513"/>
        <v>0</v>
      </c>
      <c r="AO335" s="570">
        <f t="shared" si="513"/>
        <v>0</v>
      </c>
      <c r="AP335" s="570">
        <f t="shared" si="513"/>
        <v>0</v>
      </c>
      <c r="AQ335" s="570">
        <f t="shared" si="513"/>
        <v>0</v>
      </c>
      <c r="AR335" s="570">
        <f t="shared" si="513"/>
        <v>0</v>
      </c>
      <c r="AS335" s="570">
        <f t="shared" si="513"/>
        <v>0</v>
      </c>
      <c r="AT335" s="570">
        <f t="shared" si="513"/>
        <v>0</v>
      </c>
      <c r="AU335" s="570">
        <f t="shared" si="513"/>
        <v>0</v>
      </c>
      <c r="AV335" s="570">
        <f t="shared" si="452"/>
        <v>83508.862499999988</v>
      </c>
      <c r="AW335" s="570"/>
      <c r="AX335" s="570"/>
      <c r="AY335" s="570"/>
      <c r="AZ335" s="570"/>
      <c r="BA335" s="570"/>
      <c r="BB335" s="570"/>
      <c r="BC335" s="570"/>
      <c r="BD335" s="570"/>
      <c r="BE335" s="570"/>
      <c r="BF335" s="570"/>
      <c r="BG335" s="570"/>
      <c r="BH335" s="570"/>
      <c r="BI335" s="570"/>
      <c r="BJ335" s="570"/>
      <c r="BK335" s="570"/>
      <c r="BL335" s="570"/>
      <c r="BM335" s="570"/>
      <c r="BN335" s="570"/>
      <c r="BO335" s="570"/>
      <c r="BP335" s="570"/>
      <c r="BQ335" s="570"/>
    </row>
    <row r="336" spans="1:69" s="325" customFormat="1" ht="12.75" x14ac:dyDescent="0.2">
      <c r="A336" s="1165" t="s">
        <v>833</v>
      </c>
      <c r="B336" s="349" t="s">
        <v>397</v>
      </c>
      <c r="C336" s="1142">
        <f>'I4 BO ASSETS'!L49</f>
        <v>79532.25</v>
      </c>
      <c r="D336" s="570">
        <f t="shared" si="489"/>
        <v>51695.962500000001</v>
      </c>
      <c r="E336" s="570">
        <f t="shared" si="489"/>
        <v>27836.287499999999</v>
      </c>
      <c r="F336" s="570">
        <f t="shared" si="448"/>
        <v>79532.25</v>
      </c>
      <c r="G336" s="570">
        <f t="shared" ref="G336:Z336" si="514">$D336*G624</f>
        <v>25175.864301773705</v>
      </c>
      <c r="H336" s="570">
        <f t="shared" si="514"/>
        <v>10331.514868410723</v>
      </c>
      <c r="I336" s="570">
        <f t="shared" si="514"/>
        <v>16183.368063919452</v>
      </c>
      <c r="J336" s="570">
        <f t="shared" si="514"/>
        <v>0</v>
      </c>
      <c r="K336" s="570">
        <f t="shared" si="514"/>
        <v>0</v>
      </c>
      <c r="L336" s="570">
        <f t="shared" si="514"/>
        <v>0</v>
      </c>
      <c r="M336" s="570">
        <f t="shared" si="514"/>
        <v>0</v>
      </c>
      <c r="N336" s="570">
        <f t="shared" si="514"/>
        <v>0</v>
      </c>
      <c r="O336" s="570">
        <f t="shared" si="514"/>
        <v>5.2152658961259357</v>
      </c>
      <c r="P336" s="570">
        <f t="shared" si="514"/>
        <v>0</v>
      </c>
      <c r="Q336" s="570">
        <f t="shared" si="514"/>
        <v>0</v>
      </c>
      <c r="R336" s="570">
        <f t="shared" si="514"/>
        <v>0</v>
      </c>
      <c r="S336" s="570">
        <f t="shared" si="514"/>
        <v>0</v>
      </c>
      <c r="T336" s="570">
        <f t="shared" si="514"/>
        <v>0</v>
      </c>
      <c r="U336" s="570">
        <f t="shared" si="514"/>
        <v>0</v>
      </c>
      <c r="V336" s="570">
        <f t="shared" si="514"/>
        <v>0</v>
      </c>
      <c r="W336" s="570">
        <f t="shared" si="514"/>
        <v>0</v>
      </c>
      <c r="X336" s="570">
        <f t="shared" si="514"/>
        <v>0</v>
      </c>
      <c r="Y336" s="570">
        <f t="shared" si="514"/>
        <v>0</v>
      </c>
      <c r="Z336" s="570">
        <f t="shared" si="514"/>
        <v>0</v>
      </c>
      <c r="AA336" s="570">
        <f t="shared" si="450"/>
        <v>51695.962500000009</v>
      </c>
      <c r="AB336" s="570">
        <f t="shared" ref="AB336:AU336" si="515">$E336*AB624</f>
        <v>20560.260243700861</v>
      </c>
      <c r="AC336" s="570">
        <f t="shared" si="515"/>
        <v>1999.7154857744813</v>
      </c>
      <c r="AD336" s="570">
        <f t="shared" si="515"/>
        <v>218.85298234870933</v>
      </c>
      <c r="AE336" s="570">
        <f t="shared" si="515"/>
        <v>0</v>
      </c>
      <c r="AF336" s="570">
        <f t="shared" si="515"/>
        <v>0</v>
      </c>
      <c r="AG336" s="570">
        <f t="shared" si="515"/>
        <v>0</v>
      </c>
      <c r="AH336" s="570">
        <f t="shared" si="515"/>
        <v>4748.0130680358334</v>
      </c>
      <c r="AI336" s="570">
        <f t="shared" si="515"/>
        <v>171.64939792055634</v>
      </c>
      <c r="AJ336" s="570">
        <f t="shared" si="515"/>
        <v>137.79632221955774</v>
      </c>
      <c r="AK336" s="570">
        <f t="shared" si="515"/>
        <v>0</v>
      </c>
      <c r="AL336" s="570">
        <f t="shared" si="515"/>
        <v>0</v>
      </c>
      <c r="AM336" s="570">
        <f t="shared" si="515"/>
        <v>0</v>
      </c>
      <c r="AN336" s="570">
        <f t="shared" si="515"/>
        <v>0</v>
      </c>
      <c r="AO336" s="570">
        <f t="shared" si="515"/>
        <v>0</v>
      </c>
      <c r="AP336" s="570">
        <f t="shared" si="515"/>
        <v>0</v>
      </c>
      <c r="AQ336" s="570">
        <f t="shared" si="515"/>
        <v>0</v>
      </c>
      <c r="AR336" s="570">
        <f t="shared" si="515"/>
        <v>0</v>
      </c>
      <c r="AS336" s="570">
        <f t="shared" si="515"/>
        <v>0</v>
      </c>
      <c r="AT336" s="570">
        <f t="shared" si="515"/>
        <v>0</v>
      </c>
      <c r="AU336" s="570">
        <f t="shared" si="515"/>
        <v>0</v>
      </c>
      <c r="AV336" s="570">
        <f t="shared" si="452"/>
        <v>27836.287499999999</v>
      </c>
      <c r="AW336" s="570"/>
      <c r="AX336" s="570"/>
      <c r="AY336" s="570"/>
      <c r="AZ336" s="570"/>
      <c r="BA336" s="570"/>
      <c r="BB336" s="570"/>
      <c r="BC336" s="570"/>
      <c r="BD336" s="570"/>
      <c r="BE336" s="570"/>
      <c r="BF336" s="570"/>
      <c r="BG336" s="570"/>
      <c r="BH336" s="570"/>
      <c r="BI336" s="570"/>
      <c r="BJ336" s="570"/>
      <c r="BK336" s="570"/>
      <c r="BL336" s="570"/>
      <c r="BM336" s="570"/>
      <c r="BN336" s="570"/>
      <c r="BO336" s="570"/>
      <c r="BP336" s="570"/>
      <c r="BQ336" s="570"/>
    </row>
    <row r="337" spans="1:69" s="325" customFormat="1" ht="12.75" x14ac:dyDescent="0.2">
      <c r="A337" s="1165">
        <v>1845</v>
      </c>
      <c r="B337" s="349" t="s">
        <v>84</v>
      </c>
      <c r="C337" s="1142">
        <f>'I4 BO ASSETS'!L50</f>
        <v>0</v>
      </c>
      <c r="D337" s="570">
        <f t="shared" si="489"/>
        <v>0</v>
      </c>
      <c r="E337" s="570">
        <f t="shared" si="489"/>
        <v>0</v>
      </c>
      <c r="F337" s="570">
        <f t="shared" si="448"/>
        <v>0</v>
      </c>
      <c r="G337" s="570">
        <f t="shared" ref="G337:Z337" si="516">$D337*G625</f>
        <v>0</v>
      </c>
      <c r="H337" s="570">
        <f t="shared" si="516"/>
        <v>0</v>
      </c>
      <c r="I337" s="570">
        <f t="shared" si="516"/>
        <v>0</v>
      </c>
      <c r="J337" s="570">
        <f t="shared" si="516"/>
        <v>0</v>
      </c>
      <c r="K337" s="570">
        <f t="shared" si="516"/>
        <v>0</v>
      </c>
      <c r="L337" s="570">
        <f t="shared" si="516"/>
        <v>0</v>
      </c>
      <c r="M337" s="570">
        <f t="shared" si="516"/>
        <v>0</v>
      </c>
      <c r="N337" s="570">
        <f t="shared" si="516"/>
        <v>0</v>
      </c>
      <c r="O337" s="570">
        <f t="shared" si="516"/>
        <v>0</v>
      </c>
      <c r="P337" s="570">
        <f t="shared" si="516"/>
        <v>0</v>
      </c>
      <c r="Q337" s="570">
        <f t="shared" si="516"/>
        <v>0</v>
      </c>
      <c r="R337" s="570">
        <f t="shared" si="516"/>
        <v>0</v>
      </c>
      <c r="S337" s="570">
        <f t="shared" si="516"/>
        <v>0</v>
      </c>
      <c r="T337" s="570">
        <f t="shared" si="516"/>
        <v>0</v>
      </c>
      <c r="U337" s="570">
        <f t="shared" si="516"/>
        <v>0</v>
      </c>
      <c r="V337" s="570">
        <f t="shared" si="516"/>
        <v>0</v>
      </c>
      <c r="W337" s="570">
        <f t="shared" si="516"/>
        <v>0</v>
      </c>
      <c r="X337" s="570">
        <f t="shared" si="516"/>
        <v>0</v>
      </c>
      <c r="Y337" s="570">
        <f t="shared" si="516"/>
        <v>0</v>
      </c>
      <c r="Z337" s="570">
        <f t="shared" si="516"/>
        <v>0</v>
      </c>
      <c r="AA337" s="570">
        <f t="shared" si="450"/>
        <v>0</v>
      </c>
      <c r="AB337" s="570">
        <f t="shared" ref="AB337:AU337" si="517">$E337*AB625</f>
        <v>0</v>
      </c>
      <c r="AC337" s="570">
        <f t="shared" si="517"/>
        <v>0</v>
      </c>
      <c r="AD337" s="570">
        <f t="shared" si="517"/>
        <v>0</v>
      </c>
      <c r="AE337" s="570">
        <f t="shared" si="517"/>
        <v>0</v>
      </c>
      <c r="AF337" s="570">
        <f t="shared" si="517"/>
        <v>0</v>
      </c>
      <c r="AG337" s="570">
        <f t="shared" si="517"/>
        <v>0</v>
      </c>
      <c r="AH337" s="570">
        <f t="shared" si="517"/>
        <v>0</v>
      </c>
      <c r="AI337" s="570">
        <f t="shared" si="517"/>
        <v>0</v>
      </c>
      <c r="AJ337" s="570">
        <f t="shared" si="517"/>
        <v>0</v>
      </c>
      <c r="AK337" s="570">
        <f t="shared" si="517"/>
        <v>0</v>
      </c>
      <c r="AL337" s="570">
        <f t="shared" si="517"/>
        <v>0</v>
      </c>
      <c r="AM337" s="570">
        <f t="shared" si="517"/>
        <v>0</v>
      </c>
      <c r="AN337" s="570">
        <f t="shared" si="517"/>
        <v>0</v>
      </c>
      <c r="AO337" s="570">
        <f t="shared" si="517"/>
        <v>0</v>
      </c>
      <c r="AP337" s="570">
        <f t="shared" si="517"/>
        <v>0</v>
      </c>
      <c r="AQ337" s="570">
        <f t="shared" si="517"/>
        <v>0</v>
      </c>
      <c r="AR337" s="570">
        <f t="shared" si="517"/>
        <v>0</v>
      </c>
      <c r="AS337" s="570">
        <f t="shared" si="517"/>
        <v>0</v>
      </c>
      <c r="AT337" s="570">
        <f t="shared" si="517"/>
        <v>0</v>
      </c>
      <c r="AU337" s="570">
        <f t="shared" si="517"/>
        <v>0</v>
      </c>
      <c r="AV337" s="570">
        <f t="shared" si="452"/>
        <v>0</v>
      </c>
      <c r="AW337" s="570"/>
      <c r="AX337" s="570"/>
      <c r="AY337" s="570"/>
      <c r="AZ337" s="570"/>
      <c r="BA337" s="570"/>
      <c r="BB337" s="570"/>
      <c r="BC337" s="570"/>
      <c r="BD337" s="570"/>
      <c r="BE337" s="570"/>
      <c r="BF337" s="570"/>
      <c r="BG337" s="570"/>
      <c r="BH337" s="570"/>
      <c r="BI337" s="570"/>
      <c r="BJ337" s="570"/>
      <c r="BK337" s="570"/>
      <c r="BL337" s="570"/>
      <c r="BM337" s="570"/>
      <c r="BN337" s="570"/>
      <c r="BO337" s="570"/>
      <c r="BP337" s="570"/>
      <c r="BQ337" s="570"/>
    </row>
    <row r="338" spans="1:69" s="325" customFormat="1" ht="25.5" x14ac:dyDescent="0.2">
      <c r="A338" s="1165" t="s">
        <v>834</v>
      </c>
      <c r="B338" s="349" t="s">
        <v>398</v>
      </c>
      <c r="C338" s="1142">
        <f>'I4 BO ASSETS'!L51</f>
        <v>0</v>
      </c>
      <c r="D338" s="570">
        <f t="shared" si="489"/>
        <v>0</v>
      </c>
      <c r="E338" s="570">
        <f t="shared" si="489"/>
        <v>0</v>
      </c>
      <c r="F338" s="570">
        <f t="shared" si="448"/>
        <v>0</v>
      </c>
      <c r="G338" s="570">
        <f t="shared" ref="G338:Z338" si="518">$D338*G626</f>
        <v>0</v>
      </c>
      <c r="H338" s="570">
        <f t="shared" si="518"/>
        <v>0</v>
      </c>
      <c r="I338" s="570">
        <f t="shared" si="518"/>
        <v>0</v>
      </c>
      <c r="J338" s="570">
        <f t="shared" si="518"/>
        <v>0</v>
      </c>
      <c r="K338" s="570">
        <f t="shared" si="518"/>
        <v>0</v>
      </c>
      <c r="L338" s="570">
        <f t="shared" si="518"/>
        <v>0</v>
      </c>
      <c r="M338" s="570">
        <f t="shared" si="518"/>
        <v>0</v>
      </c>
      <c r="N338" s="570">
        <f t="shared" si="518"/>
        <v>0</v>
      </c>
      <c r="O338" s="570">
        <f t="shared" si="518"/>
        <v>0</v>
      </c>
      <c r="P338" s="570">
        <f t="shared" si="518"/>
        <v>0</v>
      </c>
      <c r="Q338" s="570">
        <f t="shared" si="518"/>
        <v>0</v>
      </c>
      <c r="R338" s="570">
        <f t="shared" si="518"/>
        <v>0</v>
      </c>
      <c r="S338" s="570">
        <f t="shared" si="518"/>
        <v>0</v>
      </c>
      <c r="T338" s="570">
        <f t="shared" si="518"/>
        <v>0</v>
      </c>
      <c r="U338" s="570">
        <f t="shared" si="518"/>
        <v>0</v>
      </c>
      <c r="V338" s="570">
        <f t="shared" si="518"/>
        <v>0</v>
      </c>
      <c r="W338" s="570">
        <f t="shared" si="518"/>
        <v>0</v>
      </c>
      <c r="X338" s="570">
        <f t="shared" si="518"/>
        <v>0</v>
      </c>
      <c r="Y338" s="570">
        <f t="shared" si="518"/>
        <v>0</v>
      </c>
      <c r="Z338" s="570">
        <f t="shared" si="518"/>
        <v>0</v>
      </c>
      <c r="AA338" s="570">
        <f t="shared" si="450"/>
        <v>0</v>
      </c>
      <c r="AB338" s="570">
        <f t="shared" ref="AB338:AU338" si="519">$E338*AB626</f>
        <v>0</v>
      </c>
      <c r="AC338" s="570">
        <f t="shared" si="519"/>
        <v>0</v>
      </c>
      <c r="AD338" s="570">
        <f t="shared" si="519"/>
        <v>0</v>
      </c>
      <c r="AE338" s="570">
        <f t="shared" si="519"/>
        <v>0</v>
      </c>
      <c r="AF338" s="570">
        <f t="shared" si="519"/>
        <v>0</v>
      </c>
      <c r="AG338" s="570">
        <f t="shared" si="519"/>
        <v>0</v>
      </c>
      <c r="AH338" s="570">
        <f t="shared" si="519"/>
        <v>0</v>
      </c>
      <c r="AI338" s="570">
        <f t="shared" si="519"/>
        <v>0</v>
      </c>
      <c r="AJ338" s="570">
        <f t="shared" si="519"/>
        <v>0</v>
      </c>
      <c r="AK338" s="570">
        <f t="shared" si="519"/>
        <v>0</v>
      </c>
      <c r="AL338" s="570">
        <f t="shared" si="519"/>
        <v>0</v>
      </c>
      <c r="AM338" s="570">
        <f t="shared" si="519"/>
        <v>0</v>
      </c>
      <c r="AN338" s="570">
        <f t="shared" si="519"/>
        <v>0</v>
      </c>
      <c r="AO338" s="570">
        <f t="shared" si="519"/>
        <v>0</v>
      </c>
      <c r="AP338" s="570">
        <f t="shared" si="519"/>
        <v>0</v>
      </c>
      <c r="AQ338" s="570">
        <f t="shared" si="519"/>
        <v>0</v>
      </c>
      <c r="AR338" s="570">
        <f t="shared" si="519"/>
        <v>0</v>
      </c>
      <c r="AS338" s="570">
        <f t="shared" si="519"/>
        <v>0</v>
      </c>
      <c r="AT338" s="570">
        <f t="shared" si="519"/>
        <v>0</v>
      </c>
      <c r="AU338" s="570">
        <f t="shared" si="519"/>
        <v>0</v>
      </c>
      <c r="AV338" s="570">
        <f t="shared" si="452"/>
        <v>0</v>
      </c>
      <c r="AW338" s="570"/>
      <c r="AX338" s="570"/>
      <c r="AY338" s="570"/>
      <c r="AZ338" s="570"/>
      <c r="BA338" s="570"/>
      <c r="BB338" s="570"/>
      <c r="BC338" s="570"/>
      <c r="BD338" s="570"/>
      <c r="BE338" s="570"/>
      <c r="BF338" s="570"/>
      <c r="BG338" s="570"/>
      <c r="BH338" s="570"/>
      <c r="BI338" s="570"/>
      <c r="BJ338" s="570"/>
      <c r="BK338" s="570"/>
      <c r="BL338" s="570"/>
      <c r="BM338" s="570"/>
      <c r="BN338" s="570"/>
      <c r="BO338" s="570"/>
      <c r="BP338" s="570"/>
      <c r="BQ338" s="570"/>
    </row>
    <row r="339" spans="1:69" s="325" customFormat="1" ht="25.5" x14ac:dyDescent="0.2">
      <c r="A339" s="1165" t="s">
        <v>835</v>
      </c>
      <c r="B339" s="349" t="s">
        <v>399</v>
      </c>
      <c r="C339" s="1142">
        <f>'I4 BO ASSETS'!L52</f>
        <v>141994</v>
      </c>
      <c r="D339" s="570">
        <f t="shared" si="489"/>
        <v>92296.1</v>
      </c>
      <c r="E339" s="570">
        <f t="shared" si="489"/>
        <v>49697.899999999994</v>
      </c>
      <c r="F339" s="570">
        <f t="shared" si="448"/>
        <v>141994</v>
      </c>
      <c r="G339" s="570">
        <f t="shared" ref="G339:Z339" si="520">$D339*G627</f>
        <v>40742.583732774423</v>
      </c>
      <c r="H339" s="570">
        <f t="shared" si="520"/>
        <v>16719.688530533269</v>
      </c>
      <c r="I339" s="570">
        <f t="shared" si="520"/>
        <v>33991.27491854252</v>
      </c>
      <c r="J339" s="570">
        <f t="shared" si="520"/>
        <v>0</v>
      </c>
      <c r="K339" s="570">
        <f t="shared" si="520"/>
        <v>0</v>
      </c>
      <c r="L339" s="570">
        <f t="shared" si="520"/>
        <v>0</v>
      </c>
      <c r="M339" s="570">
        <f t="shared" si="520"/>
        <v>834.11285339169694</v>
      </c>
      <c r="N339" s="570">
        <f t="shared" si="520"/>
        <v>0</v>
      </c>
      <c r="O339" s="570">
        <f t="shared" si="520"/>
        <v>8.4399647580966555</v>
      </c>
      <c r="P339" s="570">
        <f t="shared" si="520"/>
        <v>0</v>
      </c>
      <c r="Q339" s="570">
        <f t="shared" si="520"/>
        <v>0</v>
      </c>
      <c r="R339" s="570">
        <f t="shared" si="520"/>
        <v>0</v>
      </c>
      <c r="S339" s="570">
        <f t="shared" si="520"/>
        <v>0</v>
      </c>
      <c r="T339" s="570">
        <f t="shared" si="520"/>
        <v>0</v>
      </c>
      <c r="U339" s="570">
        <f t="shared" si="520"/>
        <v>0</v>
      </c>
      <c r="V339" s="570">
        <f t="shared" si="520"/>
        <v>0</v>
      </c>
      <c r="W339" s="570">
        <f t="shared" si="520"/>
        <v>0</v>
      </c>
      <c r="X339" s="570">
        <f t="shared" si="520"/>
        <v>0</v>
      </c>
      <c r="Y339" s="570">
        <f t="shared" si="520"/>
        <v>0</v>
      </c>
      <c r="Z339" s="570">
        <f t="shared" si="520"/>
        <v>0</v>
      </c>
      <c r="AA339" s="570">
        <f t="shared" si="450"/>
        <v>92296.1</v>
      </c>
      <c r="AB339" s="570">
        <f t="shared" ref="AB339:AU339" si="521">$E339*AB627</f>
        <v>43427.798833538887</v>
      </c>
      <c r="AC339" s="570">
        <f t="shared" si="521"/>
        <v>4223.8396212486286</v>
      </c>
      <c r="AD339" s="570">
        <f t="shared" si="521"/>
        <v>503.5574178884869</v>
      </c>
      <c r="AE339" s="570">
        <f t="shared" si="521"/>
        <v>0</v>
      </c>
      <c r="AF339" s="570">
        <f t="shared" si="521"/>
        <v>0</v>
      </c>
      <c r="AG339" s="570">
        <f t="shared" si="521"/>
        <v>0</v>
      </c>
      <c r="AH339" s="570">
        <f t="shared" si="521"/>
        <v>889.08659890473336</v>
      </c>
      <c r="AI339" s="570">
        <f t="shared" si="521"/>
        <v>362.5613408797106</v>
      </c>
      <c r="AJ339" s="570">
        <f t="shared" si="521"/>
        <v>291.05618753954548</v>
      </c>
      <c r="AK339" s="570">
        <f t="shared" si="521"/>
        <v>0</v>
      </c>
      <c r="AL339" s="570">
        <f t="shared" si="521"/>
        <v>0</v>
      </c>
      <c r="AM339" s="570">
        <f t="shared" si="521"/>
        <v>0</v>
      </c>
      <c r="AN339" s="570">
        <f t="shared" si="521"/>
        <v>0</v>
      </c>
      <c r="AO339" s="570">
        <f t="shared" si="521"/>
        <v>0</v>
      </c>
      <c r="AP339" s="570">
        <f t="shared" si="521"/>
        <v>0</v>
      </c>
      <c r="AQ339" s="570">
        <f t="shared" si="521"/>
        <v>0</v>
      </c>
      <c r="AR339" s="570">
        <f t="shared" si="521"/>
        <v>0</v>
      </c>
      <c r="AS339" s="570">
        <f t="shared" si="521"/>
        <v>0</v>
      </c>
      <c r="AT339" s="570">
        <f t="shared" si="521"/>
        <v>0</v>
      </c>
      <c r="AU339" s="570">
        <f t="shared" si="521"/>
        <v>0</v>
      </c>
      <c r="AV339" s="570">
        <f t="shared" si="452"/>
        <v>49697.89999999998</v>
      </c>
      <c r="AW339" s="570"/>
      <c r="AX339" s="570"/>
      <c r="AY339" s="570"/>
      <c r="AZ339" s="570"/>
      <c r="BA339" s="570"/>
      <c r="BB339" s="570"/>
      <c r="BC339" s="570"/>
      <c r="BD339" s="570"/>
      <c r="BE339" s="570"/>
      <c r="BF339" s="570"/>
      <c r="BG339" s="570"/>
      <c r="BH339" s="570"/>
      <c r="BI339" s="570"/>
      <c r="BJ339" s="570"/>
      <c r="BK339" s="570"/>
      <c r="BL339" s="570"/>
      <c r="BM339" s="570"/>
      <c r="BN339" s="570"/>
      <c r="BO339" s="570"/>
      <c r="BP339" s="570"/>
      <c r="BQ339" s="570"/>
    </row>
    <row r="340" spans="1:69" s="325" customFormat="1" ht="25.5" x14ac:dyDescent="0.2">
      <c r="A340" s="1165" t="s">
        <v>836</v>
      </c>
      <c r="B340" s="349" t="s">
        <v>631</v>
      </c>
      <c r="C340" s="1142">
        <f>'I4 BO ASSETS'!L53</f>
        <v>141994</v>
      </c>
      <c r="D340" s="570">
        <f t="shared" si="489"/>
        <v>92296.1</v>
      </c>
      <c r="E340" s="570">
        <f t="shared" si="489"/>
        <v>49697.899999999994</v>
      </c>
      <c r="F340" s="570">
        <f t="shared" si="448"/>
        <v>141994</v>
      </c>
      <c r="G340" s="570">
        <f t="shared" ref="G340:Z340" si="522">$D340*G628</f>
        <v>44948.076731967922</v>
      </c>
      <c r="H340" s="570">
        <f t="shared" si="522"/>
        <v>18445.512634498737</v>
      </c>
      <c r="I340" s="570">
        <f t="shared" si="522"/>
        <v>28893.19948660045</v>
      </c>
      <c r="J340" s="570">
        <f t="shared" si="522"/>
        <v>0</v>
      </c>
      <c r="K340" s="570">
        <f t="shared" si="522"/>
        <v>0</v>
      </c>
      <c r="L340" s="570">
        <f t="shared" si="522"/>
        <v>0</v>
      </c>
      <c r="M340" s="570">
        <f t="shared" si="522"/>
        <v>0</v>
      </c>
      <c r="N340" s="570">
        <f t="shared" si="522"/>
        <v>0</v>
      </c>
      <c r="O340" s="570">
        <f t="shared" si="522"/>
        <v>9.3111469329046521</v>
      </c>
      <c r="P340" s="570">
        <f t="shared" si="522"/>
        <v>0</v>
      </c>
      <c r="Q340" s="570">
        <f t="shared" si="522"/>
        <v>0</v>
      </c>
      <c r="R340" s="570">
        <f t="shared" si="522"/>
        <v>0</v>
      </c>
      <c r="S340" s="570">
        <f t="shared" si="522"/>
        <v>0</v>
      </c>
      <c r="T340" s="570">
        <f t="shared" si="522"/>
        <v>0</v>
      </c>
      <c r="U340" s="570">
        <f t="shared" si="522"/>
        <v>0</v>
      </c>
      <c r="V340" s="570">
        <f t="shared" si="522"/>
        <v>0</v>
      </c>
      <c r="W340" s="570">
        <f t="shared" si="522"/>
        <v>0</v>
      </c>
      <c r="X340" s="570">
        <f t="shared" si="522"/>
        <v>0</v>
      </c>
      <c r="Y340" s="570">
        <f t="shared" si="522"/>
        <v>0</v>
      </c>
      <c r="Z340" s="570">
        <f t="shared" si="522"/>
        <v>0</v>
      </c>
      <c r="AA340" s="570">
        <f t="shared" si="450"/>
        <v>92296.1</v>
      </c>
      <c r="AB340" s="570">
        <f t="shared" ref="AB340:AU340" si="523">$E340*AB628</f>
        <v>36707.544336342296</v>
      </c>
      <c r="AC340" s="570">
        <f t="shared" si="523"/>
        <v>3570.2196365255818</v>
      </c>
      <c r="AD340" s="570">
        <f t="shared" si="523"/>
        <v>390.73219198026749</v>
      </c>
      <c r="AE340" s="570">
        <f t="shared" si="523"/>
        <v>0</v>
      </c>
      <c r="AF340" s="570">
        <f t="shared" si="523"/>
        <v>0</v>
      </c>
      <c r="AG340" s="570">
        <f t="shared" si="523"/>
        <v>0</v>
      </c>
      <c r="AH340" s="570">
        <f t="shared" si="523"/>
        <v>8476.9306486699425</v>
      </c>
      <c r="AI340" s="570">
        <f t="shared" si="523"/>
        <v>306.45662116099413</v>
      </c>
      <c r="AJ340" s="570">
        <f t="shared" si="523"/>
        <v>246.01656532090919</v>
      </c>
      <c r="AK340" s="570">
        <f t="shared" si="523"/>
        <v>0</v>
      </c>
      <c r="AL340" s="570">
        <f t="shared" si="523"/>
        <v>0</v>
      </c>
      <c r="AM340" s="570">
        <f t="shared" si="523"/>
        <v>0</v>
      </c>
      <c r="AN340" s="570">
        <f t="shared" si="523"/>
        <v>0</v>
      </c>
      <c r="AO340" s="570">
        <f t="shared" si="523"/>
        <v>0</v>
      </c>
      <c r="AP340" s="570">
        <f t="shared" si="523"/>
        <v>0</v>
      </c>
      <c r="AQ340" s="570">
        <f t="shared" si="523"/>
        <v>0</v>
      </c>
      <c r="AR340" s="570">
        <f t="shared" si="523"/>
        <v>0</v>
      </c>
      <c r="AS340" s="570">
        <f t="shared" si="523"/>
        <v>0</v>
      </c>
      <c r="AT340" s="570">
        <f t="shared" si="523"/>
        <v>0</v>
      </c>
      <c r="AU340" s="570">
        <f t="shared" si="523"/>
        <v>0</v>
      </c>
      <c r="AV340" s="570">
        <f t="shared" si="452"/>
        <v>49697.899999999994</v>
      </c>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row>
    <row r="341" spans="1:69" s="325" customFormat="1" ht="12.75" x14ac:dyDescent="0.2">
      <c r="A341" s="1165">
        <v>1850</v>
      </c>
      <c r="B341" s="349" t="s">
        <v>90</v>
      </c>
      <c r="C341" s="1142">
        <f>'I4 BO ASSETS'!L54</f>
        <v>548065</v>
      </c>
      <c r="D341" s="570">
        <f t="shared" si="489"/>
        <v>383645.5</v>
      </c>
      <c r="E341" s="570">
        <f t="shared" si="489"/>
        <v>164419.5</v>
      </c>
      <c r="F341" s="570">
        <f t="shared" si="448"/>
        <v>548065</v>
      </c>
      <c r="G341" s="570">
        <f t="shared" ref="G341:Z341" si="524">$D341*G629</f>
        <v>184990.45081716098</v>
      </c>
      <c r="H341" s="570">
        <f t="shared" si="524"/>
        <v>75915.232550600034</v>
      </c>
      <c r="I341" s="570">
        <f t="shared" si="524"/>
        <v>118914.23142416545</v>
      </c>
      <c r="J341" s="570">
        <f t="shared" si="524"/>
        <v>0</v>
      </c>
      <c r="K341" s="570">
        <f t="shared" si="524"/>
        <v>0</v>
      </c>
      <c r="L341" s="570">
        <f t="shared" si="524"/>
        <v>0</v>
      </c>
      <c r="M341" s="570">
        <f t="shared" si="524"/>
        <v>3787.2638071599058</v>
      </c>
      <c r="N341" s="570">
        <f t="shared" si="524"/>
        <v>0</v>
      </c>
      <c r="O341" s="570">
        <f t="shared" si="524"/>
        <v>38.321400913641355</v>
      </c>
      <c r="P341" s="570">
        <f t="shared" si="524"/>
        <v>0</v>
      </c>
      <c r="Q341" s="570">
        <f t="shared" si="524"/>
        <v>0</v>
      </c>
      <c r="R341" s="570">
        <f t="shared" si="524"/>
        <v>0</v>
      </c>
      <c r="S341" s="570">
        <f t="shared" si="524"/>
        <v>0</v>
      </c>
      <c r="T341" s="570">
        <f t="shared" si="524"/>
        <v>0</v>
      </c>
      <c r="U341" s="570">
        <f t="shared" si="524"/>
        <v>0</v>
      </c>
      <c r="V341" s="570">
        <f t="shared" si="524"/>
        <v>0</v>
      </c>
      <c r="W341" s="570">
        <f t="shared" si="524"/>
        <v>0</v>
      </c>
      <c r="X341" s="570">
        <f t="shared" si="524"/>
        <v>0</v>
      </c>
      <c r="Y341" s="570">
        <f t="shared" si="524"/>
        <v>0</v>
      </c>
      <c r="Z341" s="570">
        <f t="shared" si="524"/>
        <v>0</v>
      </c>
      <c r="AA341" s="570">
        <f t="shared" si="450"/>
        <v>383645.50000000006</v>
      </c>
      <c r="AB341" s="570">
        <f t="shared" ref="AB341:AU341" si="525">$E341*AB629</f>
        <v>143795.10030893073</v>
      </c>
      <c r="AC341" s="570">
        <f t="shared" si="525"/>
        <v>13985.683325888906</v>
      </c>
      <c r="AD341" s="570">
        <f t="shared" si="525"/>
        <v>1530.6219948934211</v>
      </c>
      <c r="AE341" s="570">
        <f t="shared" si="525"/>
        <v>0</v>
      </c>
      <c r="AF341" s="570">
        <f t="shared" si="525"/>
        <v>0</v>
      </c>
      <c r="AG341" s="570">
        <f t="shared" si="525"/>
        <v>0</v>
      </c>
      <c r="AH341" s="570">
        <f t="shared" si="525"/>
        <v>2943.8815714071525</v>
      </c>
      <c r="AI341" s="570">
        <f t="shared" si="525"/>
        <v>1200.4878391320949</v>
      </c>
      <c r="AJ341" s="570">
        <f t="shared" si="525"/>
        <v>963.72495974770936</v>
      </c>
      <c r="AK341" s="570">
        <f t="shared" si="525"/>
        <v>0</v>
      </c>
      <c r="AL341" s="570">
        <f t="shared" si="525"/>
        <v>0</v>
      </c>
      <c r="AM341" s="570">
        <f t="shared" si="525"/>
        <v>0</v>
      </c>
      <c r="AN341" s="570">
        <f t="shared" si="525"/>
        <v>0</v>
      </c>
      <c r="AO341" s="570">
        <f t="shared" si="525"/>
        <v>0</v>
      </c>
      <c r="AP341" s="570">
        <f t="shared" si="525"/>
        <v>0</v>
      </c>
      <c r="AQ341" s="570">
        <f t="shared" si="525"/>
        <v>0</v>
      </c>
      <c r="AR341" s="570">
        <f t="shared" si="525"/>
        <v>0</v>
      </c>
      <c r="AS341" s="570">
        <f t="shared" si="525"/>
        <v>0</v>
      </c>
      <c r="AT341" s="570">
        <f t="shared" si="525"/>
        <v>0</v>
      </c>
      <c r="AU341" s="570">
        <f t="shared" si="525"/>
        <v>0</v>
      </c>
      <c r="AV341" s="570">
        <f t="shared" si="452"/>
        <v>164419.5</v>
      </c>
      <c r="AW341" s="570"/>
      <c r="AX341" s="570"/>
      <c r="AY341" s="570"/>
      <c r="AZ341" s="570"/>
      <c r="BA341" s="570"/>
      <c r="BB341" s="570"/>
      <c r="BC341" s="570"/>
      <c r="BD341" s="570"/>
      <c r="BE341" s="570"/>
      <c r="BF341" s="570"/>
      <c r="BG341" s="570"/>
      <c r="BH341" s="570"/>
      <c r="BI341" s="570"/>
      <c r="BJ341" s="570"/>
      <c r="BK341" s="570"/>
      <c r="BL341" s="570"/>
      <c r="BM341" s="570"/>
      <c r="BN341" s="570"/>
      <c r="BO341" s="570"/>
      <c r="BP341" s="570"/>
      <c r="BQ341" s="570"/>
    </row>
    <row r="342" spans="1:69" s="325" customFormat="1" ht="12.75" x14ac:dyDescent="0.2">
      <c r="A342" s="1165">
        <v>1855</v>
      </c>
      <c r="B342" s="349" t="s">
        <v>92</v>
      </c>
      <c r="C342" s="1142">
        <f>'I4 BO ASSETS'!L55</f>
        <v>322507</v>
      </c>
      <c r="D342" s="570">
        <f t="shared" si="489"/>
        <v>0</v>
      </c>
      <c r="E342" s="570">
        <f t="shared" si="489"/>
        <v>322507</v>
      </c>
      <c r="F342" s="570">
        <f t="shared" si="448"/>
        <v>322507</v>
      </c>
      <c r="G342" s="570">
        <f t="shared" ref="G342:Z342" si="526">$D342*G630</f>
        <v>0</v>
      </c>
      <c r="H342" s="570">
        <f t="shared" si="526"/>
        <v>0</v>
      </c>
      <c r="I342" s="570">
        <f t="shared" si="526"/>
        <v>0</v>
      </c>
      <c r="J342" s="570">
        <f t="shared" si="526"/>
        <v>0</v>
      </c>
      <c r="K342" s="570">
        <f t="shared" si="526"/>
        <v>0</v>
      </c>
      <c r="L342" s="570">
        <f t="shared" si="526"/>
        <v>0</v>
      </c>
      <c r="M342" s="570">
        <f t="shared" si="526"/>
        <v>0</v>
      </c>
      <c r="N342" s="570">
        <f t="shared" si="526"/>
        <v>0</v>
      </c>
      <c r="O342" s="570">
        <f t="shared" si="526"/>
        <v>0</v>
      </c>
      <c r="P342" s="570">
        <f t="shared" si="526"/>
        <v>0</v>
      </c>
      <c r="Q342" s="570">
        <f t="shared" si="526"/>
        <v>0</v>
      </c>
      <c r="R342" s="570">
        <f t="shared" si="526"/>
        <v>0</v>
      </c>
      <c r="S342" s="570">
        <f t="shared" si="526"/>
        <v>0</v>
      </c>
      <c r="T342" s="570">
        <f t="shared" si="526"/>
        <v>0</v>
      </c>
      <c r="U342" s="570">
        <f t="shared" si="526"/>
        <v>0</v>
      </c>
      <c r="V342" s="570">
        <f t="shared" si="526"/>
        <v>0</v>
      </c>
      <c r="W342" s="570">
        <f t="shared" si="526"/>
        <v>0</v>
      </c>
      <c r="X342" s="570">
        <f t="shared" si="526"/>
        <v>0</v>
      </c>
      <c r="Y342" s="570">
        <f t="shared" si="526"/>
        <v>0</v>
      </c>
      <c r="Z342" s="570">
        <f t="shared" si="526"/>
        <v>0</v>
      </c>
      <c r="AA342" s="570">
        <f t="shared" si="450"/>
        <v>0</v>
      </c>
      <c r="AB342" s="570">
        <f t="shared" ref="AB342:AU342" si="527">$E342*AB630</f>
        <v>322507</v>
      </c>
      <c r="AC342" s="570">
        <f t="shared" si="527"/>
        <v>0</v>
      </c>
      <c r="AD342" s="570">
        <f t="shared" si="527"/>
        <v>0</v>
      </c>
      <c r="AE342" s="570">
        <f t="shared" si="527"/>
        <v>0</v>
      </c>
      <c r="AF342" s="570">
        <f t="shared" si="527"/>
        <v>0</v>
      </c>
      <c r="AG342" s="570">
        <f t="shared" si="527"/>
        <v>0</v>
      </c>
      <c r="AH342" s="570">
        <f t="shared" si="527"/>
        <v>0</v>
      </c>
      <c r="AI342" s="570">
        <f t="shared" si="527"/>
        <v>0</v>
      </c>
      <c r="AJ342" s="570">
        <f t="shared" si="527"/>
        <v>0</v>
      </c>
      <c r="AK342" s="570">
        <f t="shared" si="527"/>
        <v>0</v>
      </c>
      <c r="AL342" s="570">
        <f t="shared" si="527"/>
        <v>0</v>
      </c>
      <c r="AM342" s="570">
        <f t="shared" si="527"/>
        <v>0</v>
      </c>
      <c r="AN342" s="570">
        <f t="shared" si="527"/>
        <v>0</v>
      </c>
      <c r="AO342" s="570">
        <f t="shared" si="527"/>
        <v>0</v>
      </c>
      <c r="AP342" s="570">
        <f t="shared" si="527"/>
        <v>0</v>
      </c>
      <c r="AQ342" s="570">
        <f t="shared" si="527"/>
        <v>0</v>
      </c>
      <c r="AR342" s="570">
        <f t="shared" si="527"/>
        <v>0</v>
      </c>
      <c r="AS342" s="570">
        <f t="shared" si="527"/>
        <v>0</v>
      </c>
      <c r="AT342" s="570">
        <f t="shared" si="527"/>
        <v>0</v>
      </c>
      <c r="AU342" s="570">
        <f t="shared" si="527"/>
        <v>0</v>
      </c>
      <c r="AV342" s="570">
        <f t="shared" si="452"/>
        <v>322507</v>
      </c>
      <c r="AW342" s="570"/>
      <c r="AX342" s="570"/>
      <c r="AY342" s="570"/>
      <c r="AZ342" s="570"/>
      <c r="BA342" s="570"/>
      <c r="BB342" s="570"/>
      <c r="BC342" s="570"/>
      <c r="BD342" s="570"/>
      <c r="BE342" s="570"/>
      <c r="BF342" s="570"/>
      <c r="BG342" s="570"/>
      <c r="BH342" s="570"/>
      <c r="BI342" s="570"/>
      <c r="BJ342" s="570"/>
      <c r="BK342" s="570"/>
      <c r="BL342" s="570"/>
      <c r="BM342" s="570"/>
      <c r="BN342" s="570"/>
      <c r="BO342" s="570"/>
      <c r="BP342" s="570"/>
      <c r="BQ342" s="570"/>
    </row>
    <row r="343" spans="1:69" s="1167" customFormat="1" ht="12.75" x14ac:dyDescent="0.2">
      <c r="A343" s="1165">
        <v>1860</v>
      </c>
      <c r="B343" s="349" t="s">
        <v>93</v>
      </c>
      <c r="C343" s="1142">
        <f>'I4 BO ASSETS'!L56</f>
        <v>523884</v>
      </c>
      <c r="D343" s="570">
        <f t="shared" si="489"/>
        <v>0</v>
      </c>
      <c r="E343" s="570">
        <f t="shared" si="489"/>
        <v>523884</v>
      </c>
      <c r="F343" s="570">
        <f t="shared" si="448"/>
        <v>523884</v>
      </c>
      <c r="G343" s="570">
        <f t="shared" ref="G343:Z343" si="528">$D343*G631</f>
        <v>0</v>
      </c>
      <c r="H343" s="570">
        <f t="shared" si="528"/>
        <v>0</v>
      </c>
      <c r="I343" s="570">
        <f t="shared" si="528"/>
        <v>0</v>
      </c>
      <c r="J343" s="570">
        <f t="shared" si="528"/>
        <v>0</v>
      </c>
      <c r="K343" s="570">
        <f t="shared" si="528"/>
        <v>0</v>
      </c>
      <c r="L343" s="570">
        <f t="shared" si="528"/>
        <v>0</v>
      </c>
      <c r="M343" s="570">
        <f t="shared" si="528"/>
        <v>0</v>
      </c>
      <c r="N343" s="570">
        <f t="shared" si="528"/>
        <v>0</v>
      </c>
      <c r="O343" s="570">
        <f t="shared" si="528"/>
        <v>0</v>
      </c>
      <c r="P343" s="570">
        <f t="shared" si="528"/>
        <v>0</v>
      </c>
      <c r="Q343" s="570">
        <f t="shared" si="528"/>
        <v>0</v>
      </c>
      <c r="R343" s="570">
        <f t="shared" si="528"/>
        <v>0</v>
      </c>
      <c r="S343" s="570">
        <f t="shared" si="528"/>
        <v>0</v>
      </c>
      <c r="T343" s="570">
        <f t="shared" si="528"/>
        <v>0</v>
      </c>
      <c r="U343" s="570">
        <f t="shared" si="528"/>
        <v>0</v>
      </c>
      <c r="V343" s="570">
        <f t="shared" si="528"/>
        <v>0</v>
      </c>
      <c r="W343" s="570">
        <f t="shared" si="528"/>
        <v>0</v>
      </c>
      <c r="X343" s="570">
        <f t="shared" si="528"/>
        <v>0</v>
      </c>
      <c r="Y343" s="570">
        <f t="shared" si="528"/>
        <v>0</v>
      </c>
      <c r="Z343" s="570">
        <f t="shared" si="528"/>
        <v>0</v>
      </c>
      <c r="AA343" s="570">
        <f t="shared" si="450"/>
        <v>0</v>
      </c>
      <c r="AB343" s="570">
        <f t="shared" ref="AB343:AU343" si="529">$E343*AB631</f>
        <v>403958.61651885527</v>
      </c>
      <c r="AC343" s="570">
        <f t="shared" si="529"/>
        <v>97333.929037187234</v>
      </c>
      <c r="AD343" s="570">
        <f t="shared" si="529"/>
        <v>22591.454443957482</v>
      </c>
      <c r="AE343" s="570">
        <f t="shared" si="529"/>
        <v>0</v>
      </c>
      <c r="AF343" s="570">
        <f t="shared" si="529"/>
        <v>0</v>
      </c>
      <c r="AG343" s="570">
        <f t="shared" si="529"/>
        <v>0</v>
      </c>
      <c r="AH343" s="570">
        <f t="shared" si="529"/>
        <v>0</v>
      </c>
      <c r="AI343" s="570">
        <f t="shared" si="529"/>
        <v>0</v>
      </c>
      <c r="AJ343" s="570">
        <f t="shared" si="529"/>
        <v>0</v>
      </c>
      <c r="AK343" s="570">
        <f t="shared" si="529"/>
        <v>0</v>
      </c>
      <c r="AL343" s="570">
        <f t="shared" si="529"/>
        <v>0</v>
      </c>
      <c r="AM343" s="570">
        <f t="shared" si="529"/>
        <v>0</v>
      </c>
      <c r="AN343" s="570">
        <f t="shared" si="529"/>
        <v>0</v>
      </c>
      <c r="AO343" s="570">
        <f t="shared" si="529"/>
        <v>0</v>
      </c>
      <c r="AP343" s="570">
        <f t="shared" si="529"/>
        <v>0</v>
      </c>
      <c r="AQ343" s="570">
        <f t="shared" si="529"/>
        <v>0</v>
      </c>
      <c r="AR343" s="570">
        <f t="shared" si="529"/>
        <v>0</v>
      </c>
      <c r="AS343" s="570">
        <f t="shared" si="529"/>
        <v>0</v>
      </c>
      <c r="AT343" s="570">
        <f t="shared" si="529"/>
        <v>0</v>
      </c>
      <c r="AU343" s="570">
        <f t="shared" si="529"/>
        <v>0</v>
      </c>
      <c r="AV343" s="570">
        <f t="shared" si="452"/>
        <v>523884</v>
      </c>
      <c r="AW343" s="570"/>
      <c r="AX343" s="570"/>
      <c r="AY343" s="570"/>
      <c r="AZ343" s="570"/>
      <c r="BA343" s="570"/>
      <c r="BB343" s="570"/>
      <c r="BC343" s="570"/>
      <c r="BD343" s="570"/>
      <c r="BE343" s="570"/>
      <c r="BF343" s="570"/>
      <c r="BG343" s="570"/>
      <c r="BH343" s="570"/>
      <c r="BI343" s="570"/>
      <c r="BJ343" s="570"/>
      <c r="BK343" s="570"/>
      <c r="BL343" s="570"/>
      <c r="BM343" s="570"/>
      <c r="BN343" s="570"/>
      <c r="BO343" s="570"/>
      <c r="BP343" s="570"/>
      <c r="BQ343" s="570"/>
    </row>
    <row r="344" spans="1:69" s="1184" customFormat="1" ht="12.75" x14ac:dyDescent="0.2">
      <c r="A344" s="1179"/>
      <c r="B344" s="1180" t="s">
        <v>909</v>
      </c>
      <c r="C344" s="1181">
        <f>SUM(C304:C343)</f>
        <v>3772789</v>
      </c>
      <c r="D344" s="1182">
        <f>SUM(D304:D343)</f>
        <v>2131353.75</v>
      </c>
      <c r="E344" s="1182">
        <f>SUM(E304:E343)</f>
        <v>1641435.25</v>
      </c>
      <c r="F344" s="1183">
        <f>D344+E344</f>
        <v>3772789</v>
      </c>
      <c r="G344" s="1182">
        <f t="shared" ref="G344:AL344" si="530">SUM(G304:G343)</f>
        <v>974372.39315784723</v>
      </c>
      <c r="H344" s="1182">
        <f t="shared" si="530"/>
        <v>392947.52198307851</v>
      </c>
      <c r="I344" s="1182">
        <f t="shared" si="530"/>
        <v>745740.25675273628</v>
      </c>
      <c r="J344" s="1182">
        <f t="shared" si="530"/>
        <v>0</v>
      </c>
      <c r="K344" s="1182">
        <f t="shared" si="530"/>
        <v>0</v>
      </c>
      <c r="L344" s="1182">
        <f t="shared" si="530"/>
        <v>0</v>
      </c>
      <c r="M344" s="1182">
        <f t="shared" si="530"/>
        <v>17959.716933039312</v>
      </c>
      <c r="N344" s="1182">
        <f t="shared" si="530"/>
        <v>57.33137381468778</v>
      </c>
      <c r="O344" s="1182">
        <f t="shared" si="530"/>
        <v>276.52979948423763</v>
      </c>
      <c r="P344" s="1182">
        <f t="shared" si="530"/>
        <v>0</v>
      </c>
      <c r="Q344" s="1182">
        <f t="shared" si="530"/>
        <v>0</v>
      </c>
      <c r="R344" s="1182">
        <f t="shared" si="530"/>
        <v>0</v>
      </c>
      <c r="S344" s="1182">
        <f t="shared" si="530"/>
        <v>0</v>
      </c>
      <c r="T344" s="1182">
        <f t="shared" si="530"/>
        <v>0</v>
      </c>
      <c r="U344" s="1182">
        <f t="shared" si="530"/>
        <v>0</v>
      </c>
      <c r="V344" s="1182">
        <f t="shared" si="530"/>
        <v>0</v>
      </c>
      <c r="W344" s="1182">
        <f t="shared" si="530"/>
        <v>0</v>
      </c>
      <c r="X344" s="1182">
        <f t="shared" si="530"/>
        <v>0</v>
      </c>
      <c r="Y344" s="1182">
        <f t="shared" si="530"/>
        <v>0</v>
      </c>
      <c r="Z344" s="1182">
        <f t="shared" si="530"/>
        <v>0</v>
      </c>
      <c r="AA344" s="1182">
        <f t="shared" si="530"/>
        <v>2131353.7500000005</v>
      </c>
      <c r="AB344" s="1182">
        <f t="shared" si="530"/>
        <v>1406629.8432311611</v>
      </c>
      <c r="AC344" s="1182">
        <f t="shared" si="530"/>
        <v>163487.51468759912</v>
      </c>
      <c r="AD344" s="1182">
        <f t="shared" si="530"/>
        <v>30265.115400762152</v>
      </c>
      <c r="AE344" s="1182">
        <f t="shared" si="530"/>
        <v>0</v>
      </c>
      <c r="AF344" s="1182">
        <f t="shared" si="530"/>
        <v>0</v>
      </c>
      <c r="AG344" s="1182">
        <f t="shared" si="530"/>
        <v>0</v>
      </c>
      <c r="AH344" s="1182">
        <f t="shared" si="530"/>
        <v>30815.848428899637</v>
      </c>
      <c r="AI344" s="1182">
        <f t="shared" si="530"/>
        <v>5678.4193691340679</v>
      </c>
      <c r="AJ344" s="1182">
        <f t="shared" si="530"/>
        <v>4558.508882443738</v>
      </c>
      <c r="AK344" s="1182">
        <f t="shared" si="530"/>
        <v>0</v>
      </c>
      <c r="AL344" s="1182">
        <f t="shared" si="530"/>
        <v>0</v>
      </c>
      <c r="AM344" s="1182">
        <f t="shared" ref="AM344:BQ344" si="531">SUM(AM304:AM343)</f>
        <v>0</v>
      </c>
      <c r="AN344" s="1182">
        <f t="shared" si="531"/>
        <v>0</v>
      </c>
      <c r="AO344" s="1182">
        <f t="shared" si="531"/>
        <v>0</v>
      </c>
      <c r="AP344" s="1182">
        <f t="shared" si="531"/>
        <v>0</v>
      </c>
      <c r="AQ344" s="1182">
        <f t="shared" si="531"/>
        <v>0</v>
      </c>
      <c r="AR344" s="1182">
        <f t="shared" si="531"/>
        <v>0</v>
      </c>
      <c r="AS344" s="1182">
        <f t="shared" si="531"/>
        <v>0</v>
      </c>
      <c r="AT344" s="1182">
        <f t="shared" si="531"/>
        <v>0</v>
      </c>
      <c r="AU344" s="1182">
        <f t="shared" si="531"/>
        <v>0</v>
      </c>
      <c r="AV344" s="1182">
        <f t="shared" si="531"/>
        <v>1641435.25</v>
      </c>
      <c r="AW344" s="1182">
        <f t="shared" si="531"/>
        <v>0</v>
      </c>
      <c r="AX344" s="1182">
        <f t="shared" si="531"/>
        <v>0</v>
      </c>
      <c r="AY344" s="1182">
        <f t="shared" si="531"/>
        <v>0</v>
      </c>
      <c r="AZ344" s="1182">
        <f t="shared" si="531"/>
        <v>0</v>
      </c>
      <c r="BA344" s="1182">
        <f t="shared" si="531"/>
        <v>0</v>
      </c>
      <c r="BB344" s="1182">
        <f t="shared" si="531"/>
        <v>0</v>
      </c>
      <c r="BC344" s="1182">
        <f t="shared" si="531"/>
        <v>0</v>
      </c>
      <c r="BD344" s="1182">
        <f t="shared" si="531"/>
        <v>0</v>
      </c>
      <c r="BE344" s="1182">
        <f t="shared" si="531"/>
        <v>0</v>
      </c>
      <c r="BF344" s="1182">
        <f t="shared" si="531"/>
        <v>0</v>
      </c>
      <c r="BG344" s="1182">
        <f t="shared" si="531"/>
        <v>0</v>
      </c>
      <c r="BH344" s="1182">
        <f t="shared" si="531"/>
        <v>0</v>
      </c>
      <c r="BI344" s="1182">
        <f t="shared" si="531"/>
        <v>0</v>
      </c>
      <c r="BJ344" s="1182">
        <f t="shared" si="531"/>
        <v>0</v>
      </c>
      <c r="BK344" s="1182">
        <f t="shared" si="531"/>
        <v>0</v>
      </c>
      <c r="BL344" s="1182">
        <f t="shared" si="531"/>
        <v>0</v>
      </c>
      <c r="BM344" s="1182">
        <f t="shared" si="531"/>
        <v>0</v>
      </c>
      <c r="BN344" s="1182">
        <f t="shared" si="531"/>
        <v>0</v>
      </c>
      <c r="BO344" s="1182">
        <f t="shared" si="531"/>
        <v>0</v>
      </c>
      <c r="BP344" s="1182">
        <f t="shared" si="531"/>
        <v>0</v>
      </c>
      <c r="BQ344" s="1182">
        <f t="shared" si="531"/>
        <v>0</v>
      </c>
    </row>
    <row r="345" spans="1:69" s="325" customFormat="1" ht="12.75" x14ac:dyDescent="0.2">
      <c r="A345" s="1185"/>
      <c r="B345" s="409"/>
      <c r="C345" s="1189"/>
      <c r="D345" s="1176"/>
      <c r="E345" s="1176"/>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570"/>
      <c r="BI345" s="570"/>
      <c r="BJ345" s="570"/>
      <c r="BK345" s="570"/>
      <c r="BL345" s="570"/>
      <c r="BM345" s="570"/>
      <c r="BN345" s="570"/>
      <c r="BO345" s="570"/>
      <c r="BP345" s="570"/>
      <c r="BQ345" s="570"/>
    </row>
    <row r="346" spans="1:69" s="325" customFormat="1" ht="12.75" x14ac:dyDescent="0.2">
      <c r="A346" s="1231" t="s">
        <v>534</v>
      </c>
      <c r="B346" s="1174"/>
      <c r="C346" s="1175"/>
      <c r="D346" s="1176"/>
      <c r="E346" s="1176"/>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570"/>
      <c r="BI346" s="570"/>
      <c r="BJ346" s="570"/>
      <c r="BK346" s="570"/>
      <c r="BL346" s="570"/>
      <c r="BM346" s="570"/>
      <c r="BN346" s="570"/>
      <c r="BO346" s="570"/>
      <c r="BP346" s="570"/>
      <c r="BQ346" s="570"/>
    </row>
    <row r="347" spans="1:69" s="325" customFormat="1" ht="12.75" x14ac:dyDescent="0.2">
      <c r="A347" s="610">
        <v>1905</v>
      </c>
      <c r="B347" s="349" t="s">
        <v>282</v>
      </c>
      <c r="C347" s="1177">
        <f>'I4 BO ASSETS'!L62</f>
        <v>0</v>
      </c>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f t="shared" ref="AW347:BP347" si="532">$C347*AW634</f>
        <v>0</v>
      </c>
      <c r="AX347" s="570">
        <f t="shared" si="532"/>
        <v>0</v>
      </c>
      <c r="AY347" s="570">
        <f t="shared" si="532"/>
        <v>0</v>
      </c>
      <c r="AZ347" s="570">
        <f t="shared" si="532"/>
        <v>0</v>
      </c>
      <c r="BA347" s="570">
        <f t="shared" si="532"/>
        <v>0</v>
      </c>
      <c r="BB347" s="570">
        <f t="shared" si="532"/>
        <v>0</v>
      </c>
      <c r="BC347" s="570">
        <f t="shared" si="532"/>
        <v>0</v>
      </c>
      <c r="BD347" s="570">
        <f t="shared" si="532"/>
        <v>0</v>
      </c>
      <c r="BE347" s="570">
        <f t="shared" si="532"/>
        <v>0</v>
      </c>
      <c r="BF347" s="570">
        <f t="shared" si="532"/>
        <v>0</v>
      </c>
      <c r="BG347" s="570">
        <f t="shared" si="532"/>
        <v>0</v>
      </c>
      <c r="BH347" s="570">
        <f t="shared" si="532"/>
        <v>0</v>
      </c>
      <c r="BI347" s="570">
        <f t="shared" si="532"/>
        <v>0</v>
      </c>
      <c r="BJ347" s="570">
        <f t="shared" si="532"/>
        <v>0</v>
      </c>
      <c r="BK347" s="570">
        <f t="shared" si="532"/>
        <v>0</v>
      </c>
      <c r="BL347" s="570">
        <f t="shared" si="532"/>
        <v>0</v>
      </c>
      <c r="BM347" s="570">
        <f t="shared" si="532"/>
        <v>0</v>
      </c>
      <c r="BN347" s="570">
        <f t="shared" si="532"/>
        <v>0</v>
      </c>
      <c r="BO347" s="570">
        <f t="shared" si="532"/>
        <v>0</v>
      </c>
      <c r="BP347" s="570">
        <f t="shared" si="532"/>
        <v>0</v>
      </c>
      <c r="BQ347" s="570">
        <f>SUM(AW347:BP347)</f>
        <v>0</v>
      </c>
    </row>
    <row r="348" spans="1:69" s="325" customFormat="1" ht="12.75" x14ac:dyDescent="0.2">
      <c r="A348" s="610">
        <v>1906</v>
      </c>
      <c r="B348" s="349" t="s">
        <v>283</v>
      </c>
      <c r="C348" s="1177">
        <f>'I4 BO ASSETS'!L63</f>
        <v>0</v>
      </c>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f t="shared" ref="AW348:BP348" si="533">$C348*AW635</f>
        <v>0</v>
      </c>
      <c r="AX348" s="570">
        <f t="shared" si="533"/>
        <v>0</v>
      </c>
      <c r="AY348" s="570">
        <f t="shared" si="533"/>
        <v>0</v>
      </c>
      <c r="AZ348" s="570">
        <f t="shared" si="533"/>
        <v>0</v>
      </c>
      <c r="BA348" s="570">
        <f t="shared" si="533"/>
        <v>0</v>
      </c>
      <c r="BB348" s="570">
        <f t="shared" si="533"/>
        <v>0</v>
      </c>
      <c r="BC348" s="570">
        <f t="shared" si="533"/>
        <v>0</v>
      </c>
      <c r="BD348" s="570">
        <f t="shared" si="533"/>
        <v>0</v>
      </c>
      <c r="BE348" s="570">
        <f t="shared" si="533"/>
        <v>0</v>
      </c>
      <c r="BF348" s="570">
        <f t="shared" si="533"/>
        <v>0</v>
      </c>
      <c r="BG348" s="570">
        <f t="shared" si="533"/>
        <v>0</v>
      </c>
      <c r="BH348" s="570">
        <f t="shared" si="533"/>
        <v>0</v>
      </c>
      <c r="BI348" s="570">
        <f t="shared" si="533"/>
        <v>0</v>
      </c>
      <c r="BJ348" s="570">
        <f t="shared" si="533"/>
        <v>0</v>
      </c>
      <c r="BK348" s="570">
        <f t="shared" si="533"/>
        <v>0</v>
      </c>
      <c r="BL348" s="570">
        <f t="shared" si="533"/>
        <v>0</v>
      </c>
      <c r="BM348" s="570">
        <f t="shared" si="533"/>
        <v>0</v>
      </c>
      <c r="BN348" s="570">
        <f t="shared" si="533"/>
        <v>0</v>
      </c>
      <c r="BO348" s="570">
        <f t="shared" si="533"/>
        <v>0</v>
      </c>
      <c r="BP348" s="570">
        <f t="shared" si="533"/>
        <v>0</v>
      </c>
      <c r="BQ348" s="570">
        <f t="shared" ref="BQ348:BQ366" si="534">SUM(AW348:BP348)</f>
        <v>0</v>
      </c>
    </row>
    <row r="349" spans="1:69" s="325" customFormat="1" ht="12.75" x14ac:dyDescent="0.2">
      <c r="A349" s="610">
        <v>1908</v>
      </c>
      <c r="B349" s="349" t="s">
        <v>284</v>
      </c>
      <c r="C349" s="1177">
        <f>'I4 BO ASSETS'!L64</f>
        <v>361981</v>
      </c>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f t="shared" ref="AW349:BP349" si="535">$C349*AW636</f>
        <v>223942.76662719704</v>
      </c>
      <c r="AX349" s="570">
        <f t="shared" si="535"/>
        <v>51515.399715143794</v>
      </c>
      <c r="AY349" s="570">
        <f t="shared" si="535"/>
        <v>80110.340552570342</v>
      </c>
      <c r="AZ349" s="570">
        <f t="shared" si="535"/>
        <v>0</v>
      </c>
      <c r="BA349" s="570">
        <f t="shared" si="535"/>
        <v>0</v>
      </c>
      <c r="BB349" s="570">
        <f t="shared" si="535"/>
        <v>0</v>
      </c>
      <c r="BC349" s="570">
        <f t="shared" si="535"/>
        <v>5247.5200337502702</v>
      </c>
      <c r="BD349" s="570">
        <f t="shared" si="535"/>
        <v>633.29272695892814</v>
      </c>
      <c r="BE349" s="570">
        <f t="shared" si="535"/>
        <v>531.6803443795867</v>
      </c>
      <c r="BF349" s="570">
        <f t="shared" si="535"/>
        <v>0</v>
      </c>
      <c r="BG349" s="570">
        <f t="shared" si="535"/>
        <v>0</v>
      </c>
      <c r="BH349" s="570">
        <f t="shared" si="535"/>
        <v>0</v>
      </c>
      <c r="BI349" s="570">
        <f t="shared" si="535"/>
        <v>0</v>
      </c>
      <c r="BJ349" s="570">
        <f t="shared" si="535"/>
        <v>0</v>
      </c>
      <c r="BK349" s="570">
        <f t="shared" si="535"/>
        <v>0</v>
      </c>
      <c r="BL349" s="570">
        <f t="shared" si="535"/>
        <v>0</v>
      </c>
      <c r="BM349" s="570">
        <f t="shared" si="535"/>
        <v>0</v>
      </c>
      <c r="BN349" s="570">
        <f t="shared" si="535"/>
        <v>0</v>
      </c>
      <c r="BO349" s="570">
        <f t="shared" si="535"/>
        <v>0</v>
      </c>
      <c r="BP349" s="570">
        <f t="shared" si="535"/>
        <v>0</v>
      </c>
      <c r="BQ349" s="570">
        <f t="shared" si="534"/>
        <v>361980.99999999994</v>
      </c>
    </row>
    <row r="350" spans="1:69" s="325" customFormat="1" ht="12.75" x14ac:dyDescent="0.2">
      <c r="A350" s="610">
        <v>1910</v>
      </c>
      <c r="B350" s="349" t="s">
        <v>285</v>
      </c>
      <c r="C350" s="1177">
        <f>'I4 BO ASSETS'!L65</f>
        <v>0</v>
      </c>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f t="shared" ref="AW350:BP350" si="536">$C350*AW637</f>
        <v>0</v>
      </c>
      <c r="AX350" s="570">
        <f t="shared" si="536"/>
        <v>0</v>
      </c>
      <c r="AY350" s="570">
        <f t="shared" si="536"/>
        <v>0</v>
      </c>
      <c r="AZ350" s="570">
        <f t="shared" si="536"/>
        <v>0</v>
      </c>
      <c r="BA350" s="570">
        <f t="shared" si="536"/>
        <v>0</v>
      </c>
      <c r="BB350" s="570">
        <f t="shared" si="536"/>
        <v>0</v>
      </c>
      <c r="BC350" s="570">
        <f t="shared" si="536"/>
        <v>0</v>
      </c>
      <c r="BD350" s="570">
        <f t="shared" si="536"/>
        <v>0</v>
      </c>
      <c r="BE350" s="570">
        <f t="shared" si="536"/>
        <v>0</v>
      </c>
      <c r="BF350" s="570">
        <f t="shared" si="536"/>
        <v>0</v>
      </c>
      <c r="BG350" s="570">
        <f t="shared" si="536"/>
        <v>0</v>
      </c>
      <c r="BH350" s="570">
        <f t="shared" si="536"/>
        <v>0</v>
      </c>
      <c r="BI350" s="570">
        <f t="shared" si="536"/>
        <v>0</v>
      </c>
      <c r="BJ350" s="570">
        <f t="shared" si="536"/>
        <v>0</v>
      </c>
      <c r="BK350" s="570">
        <f t="shared" si="536"/>
        <v>0</v>
      </c>
      <c r="BL350" s="570">
        <f t="shared" si="536"/>
        <v>0</v>
      </c>
      <c r="BM350" s="570">
        <f t="shared" si="536"/>
        <v>0</v>
      </c>
      <c r="BN350" s="570">
        <f t="shared" si="536"/>
        <v>0</v>
      </c>
      <c r="BO350" s="570">
        <f t="shared" si="536"/>
        <v>0</v>
      </c>
      <c r="BP350" s="570">
        <f t="shared" si="536"/>
        <v>0</v>
      </c>
      <c r="BQ350" s="570">
        <f t="shared" si="534"/>
        <v>0</v>
      </c>
    </row>
    <row r="351" spans="1:69" s="325" customFormat="1" ht="12.75" x14ac:dyDescent="0.2">
      <c r="A351" s="610">
        <v>1915</v>
      </c>
      <c r="B351" s="349" t="s">
        <v>509</v>
      </c>
      <c r="C351" s="1177">
        <f>'I4 BO ASSETS'!L66</f>
        <v>4630</v>
      </c>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f t="shared" ref="AW351:BP351" si="537">$C351*AW638</f>
        <v>2864.3906986386642</v>
      </c>
      <c r="AX351" s="570">
        <f t="shared" si="537"/>
        <v>658.91939267838859</v>
      </c>
      <c r="AY351" s="570">
        <f t="shared" si="537"/>
        <v>1024.6694626469364</v>
      </c>
      <c r="AZ351" s="570">
        <f t="shared" si="537"/>
        <v>0</v>
      </c>
      <c r="BA351" s="570">
        <f t="shared" si="537"/>
        <v>0</v>
      </c>
      <c r="BB351" s="570">
        <f t="shared" si="537"/>
        <v>0</v>
      </c>
      <c r="BC351" s="570">
        <f t="shared" si="537"/>
        <v>67.119594001518735</v>
      </c>
      <c r="BD351" s="570">
        <f t="shared" si="537"/>
        <v>8.1002741188621421</v>
      </c>
      <c r="BE351" s="570">
        <f t="shared" si="537"/>
        <v>6.8005779156295114</v>
      </c>
      <c r="BF351" s="570">
        <f t="shared" si="537"/>
        <v>0</v>
      </c>
      <c r="BG351" s="570">
        <f t="shared" si="537"/>
        <v>0</v>
      </c>
      <c r="BH351" s="570">
        <f t="shared" si="537"/>
        <v>0</v>
      </c>
      <c r="BI351" s="570">
        <f t="shared" si="537"/>
        <v>0</v>
      </c>
      <c r="BJ351" s="570">
        <f t="shared" si="537"/>
        <v>0</v>
      </c>
      <c r="BK351" s="570">
        <f t="shared" si="537"/>
        <v>0</v>
      </c>
      <c r="BL351" s="570">
        <f t="shared" si="537"/>
        <v>0</v>
      </c>
      <c r="BM351" s="570">
        <f t="shared" si="537"/>
        <v>0</v>
      </c>
      <c r="BN351" s="570">
        <f t="shared" si="537"/>
        <v>0</v>
      </c>
      <c r="BO351" s="570">
        <f t="shared" si="537"/>
        <v>0</v>
      </c>
      <c r="BP351" s="570">
        <f t="shared" si="537"/>
        <v>0</v>
      </c>
      <c r="BQ351" s="570">
        <f t="shared" si="534"/>
        <v>4629.9999999999991</v>
      </c>
    </row>
    <row r="352" spans="1:69" s="325" customFormat="1" ht="12.75" x14ac:dyDescent="0.2">
      <c r="A352" s="610">
        <v>1920</v>
      </c>
      <c r="B352" s="349" t="s">
        <v>510</v>
      </c>
      <c r="C352" s="1177">
        <f>'I4 BO ASSETS'!L67</f>
        <v>4833</v>
      </c>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f t="shared" ref="AW352:BP352" si="538">$C352*AW639</f>
        <v>2989.9784549720657</v>
      </c>
      <c r="AX352" s="570">
        <f t="shared" si="538"/>
        <v>687.80937900964409</v>
      </c>
      <c r="AY352" s="570">
        <f t="shared" si="538"/>
        <v>1069.5955751560784</v>
      </c>
      <c r="AZ352" s="570">
        <f t="shared" si="538"/>
        <v>0</v>
      </c>
      <c r="BA352" s="570">
        <f t="shared" si="538"/>
        <v>0</v>
      </c>
      <c r="BB352" s="570">
        <f t="shared" si="538"/>
        <v>0</v>
      </c>
      <c r="BC352" s="570">
        <f t="shared" si="538"/>
        <v>70.062418533334778</v>
      </c>
      <c r="BD352" s="570">
        <f t="shared" si="538"/>
        <v>8.4554265262334187</v>
      </c>
      <c r="BE352" s="570">
        <f t="shared" si="538"/>
        <v>7.098745802643073</v>
      </c>
      <c r="BF352" s="570">
        <f t="shared" si="538"/>
        <v>0</v>
      </c>
      <c r="BG352" s="570">
        <f t="shared" si="538"/>
        <v>0</v>
      </c>
      <c r="BH352" s="570">
        <f t="shared" si="538"/>
        <v>0</v>
      </c>
      <c r="BI352" s="570">
        <f t="shared" si="538"/>
        <v>0</v>
      </c>
      <c r="BJ352" s="570">
        <f t="shared" si="538"/>
        <v>0</v>
      </c>
      <c r="BK352" s="570">
        <f t="shared" si="538"/>
        <v>0</v>
      </c>
      <c r="BL352" s="570">
        <f t="shared" si="538"/>
        <v>0</v>
      </c>
      <c r="BM352" s="570">
        <f t="shared" si="538"/>
        <v>0</v>
      </c>
      <c r="BN352" s="570">
        <f t="shared" si="538"/>
        <v>0</v>
      </c>
      <c r="BO352" s="570">
        <f t="shared" si="538"/>
        <v>0</v>
      </c>
      <c r="BP352" s="570">
        <f t="shared" si="538"/>
        <v>0</v>
      </c>
      <c r="BQ352" s="570">
        <f t="shared" si="534"/>
        <v>4832.9999999999991</v>
      </c>
    </row>
    <row r="353" spans="1:69" s="325" customFormat="1" ht="12.75" x14ac:dyDescent="0.2">
      <c r="A353" s="610">
        <v>1925</v>
      </c>
      <c r="B353" s="349" t="s">
        <v>511</v>
      </c>
      <c r="C353" s="1177">
        <f>'I4 BO ASSETS'!L68</f>
        <v>72135</v>
      </c>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f t="shared" ref="AW353:BP353" si="539">$C353*AW640</f>
        <v>44626.959621231108</v>
      </c>
      <c r="AX353" s="570">
        <f t="shared" si="539"/>
        <v>10265.907211847853</v>
      </c>
      <c r="AY353" s="570">
        <f t="shared" si="539"/>
        <v>15964.261703679644</v>
      </c>
      <c r="AZ353" s="570">
        <f t="shared" si="539"/>
        <v>0</v>
      </c>
      <c r="BA353" s="570">
        <f t="shared" si="539"/>
        <v>0</v>
      </c>
      <c r="BB353" s="570">
        <f t="shared" si="539"/>
        <v>0</v>
      </c>
      <c r="BC353" s="570">
        <f t="shared" si="539"/>
        <v>1045.7174758746337</v>
      </c>
      <c r="BD353" s="570">
        <f t="shared" si="539"/>
        <v>126.20157096417292</v>
      </c>
      <c r="BE353" s="570">
        <f t="shared" si="539"/>
        <v>105.95241640257771</v>
      </c>
      <c r="BF353" s="570">
        <f t="shared" si="539"/>
        <v>0</v>
      </c>
      <c r="BG353" s="570">
        <f t="shared" si="539"/>
        <v>0</v>
      </c>
      <c r="BH353" s="570">
        <f t="shared" si="539"/>
        <v>0</v>
      </c>
      <c r="BI353" s="570">
        <f t="shared" si="539"/>
        <v>0</v>
      </c>
      <c r="BJ353" s="570">
        <f t="shared" si="539"/>
        <v>0</v>
      </c>
      <c r="BK353" s="570">
        <f t="shared" si="539"/>
        <v>0</v>
      </c>
      <c r="BL353" s="570">
        <f t="shared" si="539"/>
        <v>0</v>
      </c>
      <c r="BM353" s="570">
        <f t="shared" si="539"/>
        <v>0</v>
      </c>
      <c r="BN353" s="570">
        <f t="shared" si="539"/>
        <v>0</v>
      </c>
      <c r="BO353" s="570">
        <f t="shared" si="539"/>
        <v>0</v>
      </c>
      <c r="BP353" s="570">
        <f t="shared" si="539"/>
        <v>0</v>
      </c>
      <c r="BQ353" s="570">
        <f t="shared" si="534"/>
        <v>72134.999999999985</v>
      </c>
    </row>
    <row r="354" spans="1:69" s="325" customFormat="1" ht="12.75" x14ac:dyDescent="0.2">
      <c r="A354" s="610">
        <v>1930</v>
      </c>
      <c r="B354" s="349" t="s">
        <v>512</v>
      </c>
      <c r="C354" s="1177">
        <f>'I4 BO ASSETS'!L69</f>
        <v>0</v>
      </c>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c r="AQ354" s="570"/>
      <c r="AR354" s="570"/>
      <c r="AS354" s="570"/>
      <c r="AT354" s="570"/>
      <c r="AU354" s="570"/>
      <c r="AV354" s="570"/>
      <c r="AW354" s="570">
        <f t="shared" ref="AW354:BP354" si="540">$C354*AW641</f>
        <v>0</v>
      </c>
      <c r="AX354" s="570">
        <f t="shared" si="540"/>
        <v>0</v>
      </c>
      <c r="AY354" s="570">
        <f t="shared" si="540"/>
        <v>0</v>
      </c>
      <c r="AZ354" s="570">
        <f t="shared" si="540"/>
        <v>0</v>
      </c>
      <c r="BA354" s="570">
        <f t="shared" si="540"/>
        <v>0</v>
      </c>
      <c r="BB354" s="570">
        <f t="shared" si="540"/>
        <v>0</v>
      </c>
      <c r="BC354" s="570">
        <f t="shared" si="540"/>
        <v>0</v>
      </c>
      <c r="BD354" s="570">
        <f t="shared" si="540"/>
        <v>0</v>
      </c>
      <c r="BE354" s="570">
        <f t="shared" si="540"/>
        <v>0</v>
      </c>
      <c r="BF354" s="570">
        <f t="shared" si="540"/>
        <v>0</v>
      </c>
      <c r="BG354" s="570">
        <f t="shared" si="540"/>
        <v>0</v>
      </c>
      <c r="BH354" s="570">
        <f t="shared" si="540"/>
        <v>0</v>
      </c>
      <c r="BI354" s="570">
        <f t="shared" si="540"/>
        <v>0</v>
      </c>
      <c r="BJ354" s="570">
        <f t="shared" si="540"/>
        <v>0</v>
      </c>
      <c r="BK354" s="570">
        <f t="shared" si="540"/>
        <v>0</v>
      </c>
      <c r="BL354" s="570">
        <f t="shared" si="540"/>
        <v>0</v>
      </c>
      <c r="BM354" s="570">
        <f t="shared" si="540"/>
        <v>0</v>
      </c>
      <c r="BN354" s="570">
        <f t="shared" si="540"/>
        <v>0</v>
      </c>
      <c r="BO354" s="570">
        <f t="shared" si="540"/>
        <v>0</v>
      </c>
      <c r="BP354" s="570">
        <f t="shared" si="540"/>
        <v>0</v>
      </c>
      <c r="BQ354" s="570">
        <f t="shared" si="534"/>
        <v>0</v>
      </c>
    </row>
    <row r="355" spans="1:69" s="325" customFormat="1" ht="12.75" x14ac:dyDescent="0.2">
      <c r="A355" s="610">
        <v>1935</v>
      </c>
      <c r="B355" s="349" t="s">
        <v>513</v>
      </c>
      <c r="C355" s="1177">
        <f>'I4 BO ASSETS'!L70</f>
        <v>0</v>
      </c>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c r="AQ355" s="570"/>
      <c r="AR355" s="570"/>
      <c r="AS355" s="570"/>
      <c r="AT355" s="570"/>
      <c r="AU355" s="570"/>
      <c r="AV355" s="570"/>
      <c r="AW355" s="570">
        <f t="shared" ref="AW355:BP355" si="541">$C355*AW642</f>
        <v>0</v>
      </c>
      <c r="AX355" s="570">
        <f t="shared" si="541"/>
        <v>0</v>
      </c>
      <c r="AY355" s="570">
        <f t="shared" si="541"/>
        <v>0</v>
      </c>
      <c r="AZ355" s="570">
        <f t="shared" si="541"/>
        <v>0</v>
      </c>
      <c r="BA355" s="570">
        <f t="shared" si="541"/>
        <v>0</v>
      </c>
      <c r="BB355" s="570">
        <f t="shared" si="541"/>
        <v>0</v>
      </c>
      <c r="BC355" s="570">
        <f t="shared" si="541"/>
        <v>0</v>
      </c>
      <c r="BD355" s="570">
        <f t="shared" si="541"/>
        <v>0</v>
      </c>
      <c r="BE355" s="570">
        <f t="shared" si="541"/>
        <v>0</v>
      </c>
      <c r="BF355" s="570">
        <f t="shared" si="541"/>
        <v>0</v>
      </c>
      <c r="BG355" s="570">
        <f t="shared" si="541"/>
        <v>0</v>
      </c>
      <c r="BH355" s="570">
        <f t="shared" si="541"/>
        <v>0</v>
      </c>
      <c r="BI355" s="570">
        <f t="shared" si="541"/>
        <v>0</v>
      </c>
      <c r="BJ355" s="570">
        <f t="shared" si="541"/>
        <v>0</v>
      </c>
      <c r="BK355" s="570">
        <f t="shared" si="541"/>
        <v>0</v>
      </c>
      <c r="BL355" s="570">
        <f t="shared" si="541"/>
        <v>0</v>
      </c>
      <c r="BM355" s="570">
        <f t="shared" si="541"/>
        <v>0</v>
      </c>
      <c r="BN355" s="570">
        <f t="shared" si="541"/>
        <v>0</v>
      </c>
      <c r="BO355" s="570">
        <f t="shared" si="541"/>
        <v>0</v>
      </c>
      <c r="BP355" s="570">
        <f t="shared" si="541"/>
        <v>0</v>
      </c>
      <c r="BQ355" s="570">
        <f t="shared" si="534"/>
        <v>0</v>
      </c>
    </row>
    <row r="356" spans="1:69" s="325" customFormat="1" ht="12.75" x14ac:dyDescent="0.2">
      <c r="A356" s="610">
        <v>1940</v>
      </c>
      <c r="B356" s="349" t="s">
        <v>514</v>
      </c>
      <c r="C356" s="1177">
        <f>'I4 BO ASSETS'!L71</f>
        <v>0</v>
      </c>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c r="AQ356" s="570"/>
      <c r="AR356" s="570"/>
      <c r="AS356" s="570"/>
      <c r="AT356" s="570"/>
      <c r="AU356" s="570"/>
      <c r="AV356" s="570"/>
      <c r="AW356" s="570">
        <f t="shared" ref="AW356:BP356" si="542">$C356*AW643</f>
        <v>0</v>
      </c>
      <c r="AX356" s="570">
        <f t="shared" si="542"/>
        <v>0</v>
      </c>
      <c r="AY356" s="570">
        <f t="shared" si="542"/>
        <v>0</v>
      </c>
      <c r="AZ356" s="570">
        <f t="shared" si="542"/>
        <v>0</v>
      </c>
      <c r="BA356" s="570">
        <f t="shared" si="542"/>
        <v>0</v>
      </c>
      <c r="BB356" s="570">
        <f t="shared" si="542"/>
        <v>0</v>
      </c>
      <c r="BC356" s="570">
        <f t="shared" si="542"/>
        <v>0</v>
      </c>
      <c r="BD356" s="570">
        <f t="shared" si="542"/>
        <v>0</v>
      </c>
      <c r="BE356" s="570">
        <f t="shared" si="542"/>
        <v>0</v>
      </c>
      <c r="BF356" s="570">
        <f t="shared" si="542"/>
        <v>0</v>
      </c>
      <c r="BG356" s="570">
        <f t="shared" si="542"/>
        <v>0</v>
      </c>
      <c r="BH356" s="570">
        <f t="shared" si="542"/>
        <v>0</v>
      </c>
      <c r="BI356" s="570">
        <f t="shared" si="542"/>
        <v>0</v>
      </c>
      <c r="BJ356" s="570">
        <f t="shared" si="542"/>
        <v>0</v>
      </c>
      <c r="BK356" s="570">
        <f t="shared" si="542"/>
        <v>0</v>
      </c>
      <c r="BL356" s="570">
        <f t="shared" si="542"/>
        <v>0</v>
      </c>
      <c r="BM356" s="570">
        <f t="shared" si="542"/>
        <v>0</v>
      </c>
      <c r="BN356" s="570">
        <f t="shared" si="542"/>
        <v>0</v>
      </c>
      <c r="BO356" s="570">
        <f t="shared" si="542"/>
        <v>0</v>
      </c>
      <c r="BP356" s="570">
        <f t="shared" si="542"/>
        <v>0</v>
      </c>
      <c r="BQ356" s="570">
        <f t="shared" si="534"/>
        <v>0</v>
      </c>
    </row>
    <row r="357" spans="1:69" s="325" customFormat="1" ht="12.75" x14ac:dyDescent="0.2">
      <c r="A357" s="610">
        <v>1945</v>
      </c>
      <c r="B357" s="349" t="s">
        <v>515</v>
      </c>
      <c r="C357" s="1177">
        <f>'I4 BO ASSETS'!L72</f>
        <v>0</v>
      </c>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c r="AQ357" s="570"/>
      <c r="AR357" s="570"/>
      <c r="AS357" s="570"/>
      <c r="AT357" s="570"/>
      <c r="AU357" s="570"/>
      <c r="AV357" s="570"/>
      <c r="AW357" s="570">
        <f t="shared" ref="AW357:BP357" si="543">$C357*AW644</f>
        <v>0</v>
      </c>
      <c r="AX357" s="570">
        <f t="shared" si="543"/>
        <v>0</v>
      </c>
      <c r="AY357" s="570">
        <f t="shared" si="543"/>
        <v>0</v>
      </c>
      <c r="AZ357" s="570">
        <f t="shared" si="543"/>
        <v>0</v>
      </c>
      <c r="BA357" s="570">
        <f t="shared" si="543"/>
        <v>0</v>
      </c>
      <c r="BB357" s="570">
        <f t="shared" si="543"/>
        <v>0</v>
      </c>
      <c r="BC357" s="570">
        <f t="shared" si="543"/>
        <v>0</v>
      </c>
      <c r="BD357" s="570">
        <f t="shared" si="543"/>
        <v>0</v>
      </c>
      <c r="BE357" s="570">
        <f t="shared" si="543"/>
        <v>0</v>
      </c>
      <c r="BF357" s="570">
        <f t="shared" si="543"/>
        <v>0</v>
      </c>
      <c r="BG357" s="570">
        <f t="shared" si="543"/>
        <v>0</v>
      </c>
      <c r="BH357" s="570">
        <f t="shared" si="543"/>
        <v>0</v>
      </c>
      <c r="BI357" s="570">
        <f t="shared" si="543"/>
        <v>0</v>
      </c>
      <c r="BJ357" s="570">
        <f t="shared" si="543"/>
        <v>0</v>
      </c>
      <c r="BK357" s="570">
        <f t="shared" si="543"/>
        <v>0</v>
      </c>
      <c r="BL357" s="570">
        <f t="shared" si="543"/>
        <v>0</v>
      </c>
      <c r="BM357" s="570">
        <f t="shared" si="543"/>
        <v>0</v>
      </c>
      <c r="BN357" s="570">
        <f t="shared" si="543"/>
        <v>0</v>
      </c>
      <c r="BO357" s="570">
        <f t="shared" si="543"/>
        <v>0</v>
      </c>
      <c r="BP357" s="570">
        <f t="shared" si="543"/>
        <v>0</v>
      </c>
      <c r="BQ357" s="570">
        <f t="shared" si="534"/>
        <v>0</v>
      </c>
    </row>
    <row r="358" spans="1:69" s="325" customFormat="1" ht="12.75" x14ac:dyDescent="0.2">
      <c r="A358" s="610">
        <v>1950</v>
      </c>
      <c r="B358" s="349" t="s">
        <v>516</v>
      </c>
      <c r="C358" s="1177">
        <f>'I4 BO ASSETS'!L73</f>
        <v>0</v>
      </c>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c r="AQ358" s="570"/>
      <c r="AR358" s="570"/>
      <c r="AS358" s="570"/>
      <c r="AT358" s="570"/>
      <c r="AU358" s="570"/>
      <c r="AV358" s="570"/>
      <c r="AW358" s="570">
        <f t="shared" ref="AW358:BP358" si="544">$C358*AW645</f>
        <v>0</v>
      </c>
      <c r="AX358" s="570">
        <f t="shared" si="544"/>
        <v>0</v>
      </c>
      <c r="AY358" s="570">
        <f t="shared" si="544"/>
        <v>0</v>
      </c>
      <c r="AZ358" s="570">
        <f t="shared" si="544"/>
        <v>0</v>
      </c>
      <c r="BA358" s="570">
        <f t="shared" si="544"/>
        <v>0</v>
      </c>
      <c r="BB358" s="570">
        <f t="shared" si="544"/>
        <v>0</v>
      </c>
      <c r="BC358" s="570">
        <f t="shared" si="544"/>
        <v>0</v>
      </c>
      <c r="BD358" s="570">
        <f t="shared" si="544"/>
        <v>0</v>
      </c>
      <c r="BE358" s="570">
        <f t="shared" si="544"/>
        <v>0</v>
      </c>
      <c r="BF358" s="570">
        <f t="shared" si="544"/>
        <v>0</v>
      </c>
      <c r="BG358" s="570">
        <f t="shared" si="544"/>
        <v>0</v>
      </c>
      <c r="BH358" s="570">
        <f t="shared" si="544"/>
        <v>0</v>
      </c>
      <c r="BI358" s="570">
        <f t="shared" si="544"/>
        <v>0</v>
      </c>
      <c r="BJ358" s="570">
        <f t="shared" si="544"/>
        <v>0</v>
      </c>
      <c r="BK358" s="570">
        <f t="shared" si="544"/>
        <v>0</v>
      </c>
      <c r="BL358" s="570">
        <f t="shared" si="544"/>
        <v>0</v>
      </c>
      <c r="BM358" s="570">
        <f t="shared" si="544"/>
        <v>0</v>
      </c>
      <c r="BN358" s="570">
        <f t="shared" si="544"/>
        <v>0</v>
      </c>
      <c r="BO358" s="570">
        <f t="shared" si="544"/>
        <v>0</v>
      </c>
      <c r="BP358" s="570">
        <f t="shared" si="544"/>
        <v>0</v>
      </c>
      <c r="BQ358" s="570">
        <f t="shared" si="534"/>
        <v>0</v>
      </c>
    </row>
    <row r="359" spans="1:69" s="325" customFormat="1" ht="12.75" x14ac:dyDescent="0.2">
      <c r="A359" s="610">
        <v>1955</v>
      </c>
      <c r="B359" s="349" t="s">
        <v>273</v>
      </c>
      <c r="C359" s="1177">
        <f>'I4 BO ASSETS'!L74</f>
        <v>90021</v>
      </c>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c r="AQ359" s="570"/>
      <c r="AR359" s="570"/>
      <c r="AS359" s="570"/>
      <c r="AT359" s="570"/>
      <c r="AU359" s="570"/>
      <c r="AV359" s="570"/>
      <c r="AW359" s="570">
        <f t="shared" ref="AW359:BP359" si="545">$C359*AW646</f>
        <v>55692.292674330711</v>
      </c>
      <c r="AX359" s="570">
        <f t="shared" si="545"/>
        <v>12811.356943477585</v>
      </c>
      <c r="AY359" s="570">
        <f t="shared" si="545"/>
        <v>19922.628444263468</v>
      </c>
      <c r="AZ359" s="570">
        <f t="shared" si="545"/>
        <v>0</v>
      </c>
      <c r="BA359" s="570">
        <f t="shared" si="545"/>
        <v>0</v>
      </c>
      <c r="BB359" s="570">
        <f t="shared" si="545"/>
        <v>0</v>
      </c>
      <c r="BC359" s="570">
        <f t="shared" si="545"/>
        <v>1305.0049614709974</v>
      </c>
      <c r="BD359" s="570">
        <f t="shared" si="545"/>
        <v>157.49347223630429</v>
      </c>
      <c r="BE359" s="570">
        <f t="shared" si="545"/>
        <v>132.22350422092532</v>
      </c>
      <c r="BF359" s="570">
        <f t="shared" si="545"/>
        <v>0</v>
      </c>
      <c r="BG359" s="570">
        <f t="shared" si="545"/>
        <v>0</v>
      </c>
      <c r="BH359" s="570">
        <f t="shared" si="545"/>
        <v>0</v>
      </c>
      <c r="BI359" s="570">
        <f t="shared" si="545"/>
        <v>0</v>
      </c>
      <c r="BJ359" s="570">
        <f t="shared" si="545"/>
        <v>0</v>
      </c>
      <c r="BK359" s="570">
        <f t="shared" si="545"/>
        <v>0</v>
      </c>
      <c r="BL359" s="570">
        <f t="shared" si="545"/>
        <v>0</v>
      </c>
      <c r="BM359" s="570">
        <f t="shared" si="545"/>
        <v>0</v>
      </c>
      <c r="BN359" s="570">
        <f t="shared" si="545"/>
        <v>0</v>
      </c>
      <c r="BO359" s="570">
        <f t="shared" si="545"/>
        <v>0</v>
      </c>
      <c r="BP359" s="570">
        <f t="shared" si="545"/>
        <v>0</v>
      </c>
      <c r="BQ359" s="570">
        <f t="shared" si="534"/>
        <v>90020.999999999985</v>
      </c>
    </row>
    <row r="360" spans="1:69" s="325" customFormat="1" ht="12.75" x14ac:dyDescent="0.2">
      <c r="A360" s="610">
        <v>1960</v>
      </c>
      <c r="B360" s="349" t="s">
        <v>274</v>
      </c>
      <c r="C360" s="1177">
        <f>'I4 BO ASSETS'!L75</f>
        <v>0</v>
      </c>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c r="AQ360" s="570"/>
      <c r="AR360" s="570"/>
      <c r="AS360" s="570"/>
      <c r="AT360" s="570"/>
      <c r="AU360" s="570"/>
      <c r="AV360" s="570"/>
      <c r="AW360" s="570">
        <f t="shared" ref="AW360:BP360" si="546">$C360*AW647</f>
        <v>0</v>
      </c>
      <c r="AX360" s="570">
        <f t="shared" si="546"/>
        <v>0</v>
      </c>
      <c r="AY360" s="570">
        <f t="shared" si="546"/>
        <v>0</v>
      </c>
      <c r="AZ360" s="570">
        <f t="shared" si="546"/>
        <v>0</v>
      </c>
      <c r="BA360" s="570">
        <f t="shared" si="546"/>
        <v>0</v>
      </c>
      <c r="BB360" s="570">
        <f t="shared" si="546"/>
        <v>0</v>
      </c>
      <c r="BC360" s="570">
        <f t="shared" si="546"/>
        <v>0</v>
      </c>
      <c r="BD360" s="570">
        <f t="shared" si="546"/>
        <v>0</v>
      </c>
      <c r="BE360" s="570">
        <f t="shared" si="546"/>
        <v>0</v>
      </c>
      <c r="BF360" s="570">
        <f t="shared" si="546"/>
        <v>0</v>
      </c>
      <c r="BG360" s="570">
        <f t="shared" si="546"/>
        <v>0</v>
      </c>
      <c r="BH360" s="570">
        <f t="shared" si="546"/>
        <v>0</v>
      </c>
      <c r="BI360" s="570">
        <f t="shared" si="546"/>
        <v>0</v>
      </c>
      <c r="BJ360" s="570">
        <f t="shared" si="546"/>
        <v>0</v>
      </c>
      <c r="BK360" s="570">
        <f t="shared" si="546"/>
        <v>0</v>
      </c>
      <c r="BL360" s="570">
        <f t="shared" si="546"/>
        <v>0</v>
      </c>
      <c r="BM360" s="570">
        <f t="shared" si="546"/>
        <v>0</v>
      </c>
      <c r="BN360" s="570">
        <f t="shared" si="546"/>
        <v>0</v>
      </c>
      <c r="BO360" s="570">
        <f t="shared" si="546"/>
        <v>0</v>
      </c>
      <c r="BP360" s="570">
        <f t="shared" si="546"/>
        <v>0</v>
      </c>
      <c r="BQ360" s="570">
        <f t="shared" si="534"/>
        <v>0</v>
      </c>
    </row>
    <row r="361" spans="1:69" s="325" customFormat="1" ht="25.5" x14ac:dyDescent="0.2">
      <c r="A361" s="610">
        <v>1970</v>
      </c>
      <c r="B361" s="349" t="s">
        <v>276</v>
      </c>
      <c r="C361" s="1177">
        <f>'I4 BO ASSETS'!L76</f>
        <v>0</v>
      </c>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c r="AQ361" s="570"/>
      <c r="AR361" s="570"/>
      <c r="AS361" s="570"/>
      <c r="AT361" s="570"/>
      <c r="AU361" s="570"/>
      <c r="AV361" s="570"/>
      <c r="AW361" s="570">
        <f t="shared" ref="AW361:BP361" si="547">$C361*AW648</f>
        <v>0</v>
      </c>
      <c r="AX361" s="570">
        <f t="shared" si="547"/>
        <v>0</v>
      </c>
      <c r="AY361" s="570">
        <f t="shared" si="547"/>
        <v>0</v>
      </c>
      <c r="AZ361" s="570">
        <f t="shared" si="547"/>
        <v>0</v>
      </c>
      <c r="BA361" s="570">
        <f t="shared" si="547"/>
        <v>0</v>
      </c>
      <c r="BB361" s="570">
        <f t="shared" si="547"/>
        <v>0</v>
      </c>
      <c r="BC361" s="570">
        <f t="shared" si="547"/>
        <v>0</v>
      </c>
      <c r="BD361" s="570">
        <f t="shared" si="547"/>
        <v>0</v>
      </c>
      <c r="BE361" s="570">
        <f t="shared" si="547"/>
        <v>0</v>
      </c>
      <c r="BF361" s="570">
        <f t="shared" si="547"/>
        <v>0</v>
      </c>
      <c r="BG361" s="570">
        <f t="shared" si="547"/>
        <v>0</v>
      </c>
      <c r="BH361" s="570">
        <f t="shared" si="547"/>
        <v>0</v>
      </c>
      <c r="BI361" s="570">
        <f t="shared" si="547"/>
        <v>0</v>
      </c>
      <c r="BJ361" s="570">
        <f t="shared" si="547"/>
        <v>0</v>
      </c>
      <c r="BK361" s="570">
        <f t="shared" si="547"/>
        <v>0</v>
      </c>
      <c r="BL361" s="570">
        <f t="shared" si="547"/>
        <v>0</v>
      </c>
      <c r="BM361" s="570">
        <f t="shared" si="547"/>
        <v>0</v>
      </c>
      <c r="BN361" s="570">
        <f t="shared" si="547"/>
        <v>0</v>
      </c>
      <c r="BO361" s="570">
        <f t="shared" si="547"/>
        <v>0</v>
      </c>
      <c r="BP361" s="570">
        <f t="shared" si="547"/>
        <v>0</v>
      </c>
      <c r="BQ361" s="570">
        <f t="shared" si="534"/>
        <v>0</v>
      </c>
    </row>
    <row r="362" spans="1:69" s="325" customFormat="1" ht="25.5" x14ac:dyDescent="0.2">
      <c r="A362" s="610">
        <v>1975</v>
      </c>
      <c r="B362" s="349" t="s">
        <v>1547</v>
      </c>
      <c r="C362" s="1177">
        <f>'I4 BO ASSETS'!L77</f>
        <v>0</v>
      </c>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c r="AQ362" s="570"/>
      <c r="AR362" s="570"/>
      <c r="AS362" s="570"/>
      <c r="AT362" s="570"/>
      <c r="AU362" s="570"/>
      <c r="AV362" s="570"/>
      <c r="AW362" s="570">
        <f t="shared" ref="AW362:BP362" si="548">$C362*AW649</f>
        <v>0</v>
      </c>
      <c r="AX362" s="570">
        <f t="shared" si="548"/>
        <v>0</v>
      </c>
      <c r="AY362" s="570">
        <f t="shared" si="548"/>
        <v>0</v>
      </c>
      <c r="AZ362" s="570">
        <f t="shared" si="548"/>
        <v>0</v>
      </c>
      <c r="BA362" s="570">
        <f t="shared" si="548"/>
        <v>0</v>
      </c>
      <c r="BB362" s="570">
        <f t="shared" si="548"/>
        <v>0</v>
      </c>
      <c r="BC362" s="570">
        <f t="shared" si="548"/>
        <v>0</v>
      </c>
      <c r="BD362" s="570">
        <f t="shared" si="548"/>
        <v>0</v>
      </c>
      <c r="BE362" s="570">
        <f t="shared" si="548"/>
        <v>0</v>
      </c>
      <c r="BF362" s="570">
        <f t="shared" si="548"/>
        <v>0</v>
      </c>
      <c r="BG362" s="570">
        <f t="shared" si="548"/>
        <v>0</v>
      </c>
      <c r="BH362" s="570">
        <f t="shared" si="548"/>
        <v>0</v>
      </c>
      <c r="BI362" s="570">
        <f t="shared" si="548"/>
        <v>0</v>
      </c>
      <c r="BJ362" s="570">
        <f t="shared" si="548"/>
        <v>0</v>
      </c>
      <c r="BK362" s="570">
        <f t="shared" si="548"/>
        <v>0</v>
      </c>
      <c r="BL362" s="570">
        <f t="shared" si="548"/>
        <v>0</v>
      </c>
      <c r="BM362" s="570">
        <f t="shared" si="548"/>
        <v>0</v>
      </c>
      <c r="BN362" s="570">
        <f t="shared" si="548"/>
        <v>0</v>
      </c>
      <c r="BO362" s="570">
        <f t="shared" si="548"/>
        <v>0</v>
      </c>
      <c r="BP362" s="570">
        <f t="shared" si="548"/>
        <v>0</v>
      </c>
      <c r="BQ362" s="570">
        <f t="shared" si="534"/>
        <v>0</v>
      </c>
    </row>
    <row r="363" spans="1:69" s="325" customFormat="1" ht="12.75" x14ac:dyDescent="0.2">
      <c r="A363" s="610">
        <v>1980</v>
      </c>
      <c r="B363" s="349" t="s">
        <v>1041</v>
      </c>
      <c r="C363" s="1177">
        <f>'I4 BO ASSETS'!L78</f>
        <v>68938</v>
      </c>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c r="AQ363" s="570"/>
      <c r="AR363" s="570"/>
      <c r="AS363" s="570"/>
      <c r="AT363" s="570"/>
      <c r="AU363" s="570"/>
      <c r="AV363" s="570"/>
      <c r="AW363" s="570">
        <f t="shared" ref="AW363:BP363" si="549">$C363*AW650</f>
        <v>42649.107123704584</v>
      </c>
      <c r="AX363" s="570">
        <f t="shared" si="549"/>
        <v>9810.9255059314801</v>
      </c>
      <c r="AY363" s="570">
        <f t="shared" si="549"/>
        <v>15256.73075938542</v>
      </c>
      <c r="AZ363" s="570">
        <f t="shared" si="549"/>
        <v>0</v>
      </c>
      <c r="BA363" s="570">
        <f t="shared" si="549"/>
        <v>0</v>
      </c>
      <c r="BB363" s="570">
        <f t="shared" si="549"/>
        <v>0</v>
      </c>
      <c r="BC363" s="570">
        <f t="shared" si="549"/>
        <v>999.37161366667351</v>
      </c>
      <c r="BD363" s="570">
        <f t="shared" si="549"/>
        <v>120.60835792788733</v>
      </c>
      <c r="BE363" s="570">
        <f t="shared" si="549"/>
        <v>101.25663938394541</v>
      </c>
      <c r="BF363" s="570">
        <f t="shared" si="549"/>
        <v>0</v>
      </c>
      <c r="BG363" s="570">
        <f t="shared" si="549"/>
        <v>0</v>
      </c>
      <c r="BH363" s="570">
        <f t="shared" si="549"/>
        <v>0</v>
      </c>
      <c r="BI363" s="570">
        <f t="shared" si="549"/>
        <v>0</v>
      </c>
      <c r="BJ363" s="570">
        <f t="shared" si="549"/>
        <v>0</v>
      </c>
      <c r="BK363" s="570">
        <f t="shared" si="549"/>
        <v>0</v>
      </c>
      <c r="BL363" s="570">
        <f t="shared" si="549"/>
        <v>0</v>
      </c>
      <c r="BM363" s="570">
        <f t="shared" si="549"/>
        <v>0</v>
      </c>
      <c r="BN363" s="570">
        <f t="shared" si="549"/>
        <v>0</v>
      </c>
      <c r="BO363" s="570">
        <f t="shared" si="549"/>
        <v>0</v>
      </c>
      <c r="BP363" s="570">
        <f t="shared" si="549"/>
        <v>0</v>
      </c>
      <c r="BQ363" s="570">
        <f t="shared" si="534"/>
        <v>68938</v>
      </c>
    </row>
    <row r="364" spans="1:69" s="325" customFormat="1" ht="12.75" x14ac:dyDescent="0.2">
      <c r="A364" s="610">
        <v>1990</v>
      </c>
      <c r="B364" s="349" t="s">
        <v>1043</v>
      </c>
      <c r="C364" s="1177">
        <f>'I4 BO ASSETS'!L79</f>
        <v>555</v>
      </c>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c r="AQ364" s="570"/>
      <c r="AR364" s="570"/>
      <c r="AS364" s="570"/>
      <c r="AT364" s="570"/>
      <c r="AU364" s="570"/>
      <c r="AV364" s="570"/>
      <c r="AW364" s="570">
        <f t="shared" ref="AW364:BP364" si="550">$C364*AW651</f>
        <v>343.35568849772324</v>
      </c>
      <c r="AX364" s="570">
        <f t="shared" si="550"/>
        <v>78.98493799924529</v>
      </c>
      <c r="AY364" s="570">
        <f t="shared" si="550"/>
        <v>122.82754897819648</v>
      </c>
      <c r="AZ364" s="570">
        <f t="shared" si="550"/>
        <v>0</v>
      </c>
      <c r="BA364" s="570">
        <f t="shared" si="550"/>
        <v>0</v>
      </c>
      <c r="BB364" s="570">
        <f t="shared" si="550"/>
        <v>0</v>
      </c>
      <c r="BC364" s="570">
        <f t="shared" si="550"/>
        <v>8.0456532766399338</v>
      </c>
      <c r="BD364" s="570">
        <f t="shared" si="550"/>
        <v>0.9709831827145764</v>
      </c>
      <c r="BE364" s="570">
        <f t="shared" si="550"/>
        <v>0.81518806548042744</v>
      </c>
      <c r="BF364" s="570">
        <f t="shared" si="550"/>
        <v>0</v>
      </c>
      <c r="BG364" s="570">
        <f t="shared" si="550"/>
        <v>0</v>
      </c>
      <c r="BH364" s="570">
        <f t="shared" si="550"/>
        <v>0</v>
      </c>
      <c r="BI364" s="570">
        <f t="shared" si="550"/>
        <v>0</v>
      </c>
      <c r="BJ364" s="570">
        <f t="shared" si="550"/>
        <v>0</v>
      </c>
      <c r="BK364" s="570">
        <f t="shared" si="550"/>
        <v>0</v>
      </c>
      <c r="BL364" s="570">
        <f t="shared" si="550"/>
        <v>0</v>
      </c>
      <c r="BM364" s="570">
        <f t="shared" si="550"/>
        <v>0</v>
      </c>
      <c r="BN364" s="570">
        <f t="shared" si="550"/>
        <v>0</v>
      </c>
      <c r="BO364" s="570">
        <f t="shared" si="550"/>
        <v>0</v>
      </c>
      <c r="BP364" s="570">
        <f t="shared" si="550"/>
        <v>0</v>
      </c>
      <c r="BQ364" s="570">
        <f t="shared" si="534"/>
        <v>554.99999999999989</v>
      </c>
    </row>
    <row r="365" spans="1:69" s="325" customFormat="1" ht="12.75" x14ac:dyDescent="0.2">
      <c r="A365" s="610">
        <v>2005</v>
      </c>
      <c r="B365" s="349" t="s">
        <v>1045</v>
      </c>
      <c r="C365" s="1177">
        <f>'I4 BO ASSETS'!L80</f>
        <v>0</v>
      </c>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c r="AQ365" s="570"/>
      <c r="AR365" s="570"/>
      <c r="AS365" s="570"/>
      <c r="AT365" s="570"/>
      <c r="AU365" s="570"/>
      <c r="AV365" s="570"/>
      <c r="AW365" s="570">
        <f t="shared" ref="AW365:BP365" si="551">$C365*AW652</f>
        <v>0</v>
      </c>
      <c r="AX365" s="570">
        <f t="shared" si="551"/>
        <v>0</v>
      </c>
      <c r="AY365" s="570">
        <f t="shared" si="551"/>
        <v>0</v>
      </c>
      <c r="AZ365" s="570">
        <f t="shared" si="551"/>
        <v>0</v>
      </c>
      <c r="BA365" s="570">
        <f t="shared" si="551"/>
        <v>0</v>
      </c>
      <c r="BB365" s="570">
        <f t="shared" si="551"/>
        <v>0</v>
      </c>
      <c r="BC365" s="570">
        <f t="shared" si="551"/>
        <v>0</v>
      </c>
      <c r="BD365" s="570">
        <f t="shared" si="551"/>
        <v>0</v>
      </c>
      <c r="BE365" s="570">
        <f t="shared" si="551"/>
        <v>0</v>
      </c>
      <c r="BF365" s="570">
        <f t="shared" si="551"/>
        <v>0</v>
      </c>
      <c r="BG365" s="570">
        <f t="shared" si="551"/>
        <v>0</v>
      </c>
      <c r="BH365" s="570">
        <f t="shared" si="551"/>
        <v>0</v>
      </c>
      <c r="BI365" s="570">
        <f t="shared" si="551"/>
        <v>0</v>
      </c>
      <c r="BJ365" s="570">
        <f t="shared" si="551"/>
        <v>0</v>
      </c>
      <c r="BK365" s="570">
        <f t="shared" si="551"/>
        <v>0</v>
      </c>
      <c r="BL365" s="570">
        <f t="shared" si="551"/>
        <v>0</v>
      </c>
      <c r="BM365" s="570">
        <f t="shared" si="551"/>
        <v>0</v>
      </c>
      <c r="BN365" s="570">
        <f t="shared" si="551"/>
        <v>0</v>
      </c>
      <c r="BO365" s="570">
        <f t="shared" si="551"/>
        <v>0</v>
      </c>
      <c r="BP365" s="570">
        <f t="shared" si="551"/>
        <v>0</v>
      </c>
      <c r="BQ365" s="570">
        <f t="shared" si="534"/>
        <v>0</v>
      </c>
    </row>
    <row r="366" spans="1:69" s="1167" customFormat="1" ht="12.75" x14ac:dyDescent="0.2">
      <c r="A366" s="614">
        <v>2010</v>
      </c>
      <c r="B366" s="613" t="s">
        <v>1046</v>
      </c>
      <c r="C366" s="1177">
        <f>'I4 BO ASSETS'!L81</f>
        <v>0</v>
      </c>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c r="AQ366" s="570"/>
      <c r="AR366" s="570"/>
      <c r="AS366" s="570"/>
      <c r="AT366" s="570"/>
      <c r="AU366" s="570"/>
      <c r="AV366" s="570"/>
      <c r="AW366" s="570">
        <f t="shared" ref="AW366:BP366" si="552">$C366*AW653</f>
        <v>0</v>
      </c>
      <c r="AX366" s="570">
        <f t="shared" si="552"/>
        <v>0</v>
      </c>
      <c r="AY366" s="570">
        <f t="shared" si="552"/>
        <v>0</v>
      </c>
      <c r="AZ366" s="570">
        <f t="shared" si="552"/>
        <v>0</v>
      </c>
      <c r="BA366" s="570">
        <f t="shared" si="552"/>
        <v>0</v>
      </c>
      <c r="BB366" s="570">
        <f t="shared" si="552"/>
        <v>0</v>
      </c>
      <c r="BC366" s="570">
        <f t="shared" si="552"/>
        <v>0</v>
      </c>
      <c r="BD366" s="570">
        <f t="shared" si="552"/>
        <v>0</v>
      </c>
      <c r="BE366" s="570">
        <f t="shared" si="552"/>
        <v>0</v>
      </c>
      <c r="BF366" s="570">
        <f t="shared" si="552"/>
        <v>0</v>
      </c>
      <c r="BG366" s="570">
        <f t="shared" si="552"/>
        <v>0</v>
      </c>
      <c r="BH366" s="570">
        <f t="shared" si="552"/>
        <v>0</v>
      </c>
      <c r="BI366" s="570">
        <f t="shared" si="552"/>
        <v>0</v>
      </c>
      <c r="BJ366" s="570">
        <f t="shared" si="552"/>
        <v>0</v>
      </c>
      <c r="BK366" s="570">
        <f t="shared" si="552"/>
        <v>0</v>
      </c>
      <c r="BL366" s="570">
        <f t="shared" si="552"/>
        <v>0</v>
      </c>
      <c r="BM366" s="570">
        <f t="shared" si="552"/>
        <v>0</v>
      </c>
      <c r="BN366" s="570">
        <f t="shared" si="552"/>
        <v>0</v>
      </c>
      <c r="BO366" s="570">
        <f t="shared" si="552"/>
        <v>0</v>
      </c>
      <c r="BP366" s="570">
        <f t="shared" si="552"/>
        <v>0</v>
      </c>
      <c r="BQ366" s="570">
        <f t="shared" si="534"/>
        <v>0</v>
      </c>
    </row>
    <row r="367" spans="1:69" s="1173" customFormat="1" ht="12.75" x14ac:dyDescent="0.2">
      <c r="A367" s="1168"/>
      <c r="B367" s="1180" t="s">
        <v>909</v>
      </c>
      <c r="C367" s="1181">
        <f>SUM(C347:C366)</f>
        <v>603093</v>
      </c>
      <c r="D367" s="1171"/>
      <c r="E367" s="1171"/>
      <c r="F367" s="1172"/>
      <c r="G367" s="1171">
        <f t="shared" ref="G367:AB367" si="553">SUM(G347:G366)</f>
        <v>0</v>
      </c>
      <c r="H367" s="1171">
        <f t="shared" si="553"/>
        <v>0</v>
      </c>
      <c r="I367" s="1171">
        <f t="shared" si="553"/>
        <v>0</v>
      </c>
      <c r="J367" s="1171">
        <f t="shared" si="553"/>
        <v>0</v>
      </c>
      <c r="K367" s="1171">
        <f t="shared" si="553"/>
        <v>0</v>
      </c>
      <c r="L367" s="1171">
        <f t="shared" si="553"/>
        <v>0</v>
      </c>
      <c r="M367" s="1171">
        <f t="shared" si="553"/>
        <v>0</v>
      </c>
      <c r="N367" s="1171">
        <f t="shared" si="553"/>
        <v>0</v>
      </c>
      <c r="O367" s="1171">
        <f t="shared" si="553"/>
        <v>0</v>
      </c>
      <c r="P367" s="1171">
        <f t="shared" si="553"/>
        <v>0</v>
      </c>
      <c r="Q367" s="1171">
        <f t="shared" si="553"/>
        <v>0</v>
      </c>
      <c r="R367" s="1171">
        <f t="shared" si="553"/>
        <v>0</v>
      </c>
      <c r="S367" s="1171">
        <f t="shared" si="553"/>
        <v>0</v>
      </c>
      <c r="T367" s="1171">
        <f t="shared" si="553"/>
        <v>0</v>
      </c>
      <c r="U367" s="1171">
        <f t="shared" si="553"/>
        <v>0</v>
      </c>
      <c r="V367" s="1171">
        <f t="shared" si="553"/>
        <v>0</v>
      </c>
      <c r="W367" s="1171">
        <f t="shared" si="553"/>
        <v>0</v>
      </c>
      <c r="X367" s="1171">
        <f t="shared" si="553"/>
        <v>0</v>
      </c>
      <c r="Y367" s="1171">
        <f t="shared" si="553"/>
        <v>0</v>
      </c>
      <c r="Z367" s="1171">
        <f t="shared" si="553"/>
        <v>0</v>
      </c>
      <c r="AA367" s="1171">
        <f t="shared" si="553"/>
        <v>0</v>
      </c>
      <c r="AB367" s="1171">
        <f t="shared" si="553"/>
        <v>0</v>
      </c>
      <c r="AC367" s="1171">
        <f t="shared" ref="AC367:AX367" si="554">SUM(AC347:AC366)</f>
        <v>0</v>
      </c>
      <c r="AD367" s="1171">
        <f t="shared" si="554"/>
        <v>0</v>
      </c>
      <c r="AE367" s="1171">
        <f t="shared" si="554"/>
        <v>0</v>
      </c>
      <c r="AF367" s="1171">
        <f t="shared" si="554"/>
        <v>0</v>
      </c>
      <c r="AG367" s="1171">
        <f t="shared" si="554"/>
        <v>0</v>
      </c>
      <c r="AH367" s="1171">
        <f t="shared" si="554"/>
        <v>0</v>
      </c>
      <c r="AI367" s="1171">
        <f t="shared" si="554"/>
        <v>0</v>
      </c>
      <c r="AJ367" s="1171">
        <f t="shared" si="554"/>
        <v>0</v>
      </c>
      <c r="AK367" s="1171">
        <f t="shared" si="554"/>
        <v>0</v>
      </c>
      <c r="AL367" s="1171">
        <f t="shared" si="554"/>
        <v>0</v>
      </c>
      <c r="AM367" s="1171">
        <f t="shared" si="554"/>
        <v>0</v>
      </c>
      <c r="AN367" s="1171">
        <f t="shared" si="554"/>
        <v>0</v>
      </c>
      <c r="AO367" s="1171">
        <f t="shared" si="554"/>
        <v>0</v>
      </c>
      <c r="AP367" s="1171">
        <f t="shared" si="554"/>
        <v>0</v>
      </c>
      <c r="AQ367" s="1171">
        <f t="shared" si="554"/>
        <v>0</v>
      </c>
      <c r="AR367" s="1171">
        <f t="shared" si="554"/>
        <v>0</v>
      </c>
      <c r="AS367" s="1171">
        <f t="shared" si="554"/>
        <v>0</v>
      </c>
      <c r="AT367" s="1171">
        <f t="shared" si="554"/>
        <v>0</v>
      </c>
      <c r="AU367" s="1171">
        <f t="shared" si="554"/>
        <v>0</v>
      </c>
      <c r="AV367" s="1171">
        <f t="shared" si="554"/>
        <v>0</v>
      </c>
      <c r="AW367" s="1171">
        <f t="shared" si="554"/>
        <v>373108.85088857188</v>
      </c>
      <c r="AX367" s="1171">
        <f t="shared" si="554"/>
        <v>85829.303086087995</v>
      </c>
      <c r="AY367" s="1171">
        <f t="shared" ref="AY367:BQ367" si="555">SUM(AY347:AY366)</f>
        <v>133471.0540466801</v>
      </c>
      <c r="AZ367" s="1171">
        <f t="shared" si="555"/>
        <v>0</v>
      </c>
      <c r="BA367" s="1171">
        <f t="shared" si="555"/>
        <v>0</v>
      </c>
      <c r="BB367" s="1171">
        <f t="shared" si="555"/>
        <v>0</v>
      </c>
      <c r="BC367" s="1171">
        <f t="shared" si="555"/>
        <v>8742.8417505740672</v>
      </c>
      <c r="BD367" s="1171">
        <f t="shared" si="555"/>
        <v>1055.1228119151028</v>
      </c>
      <c r="BE367" s="1171">
        <f t="shared" si="555"/>
        <v>885.82741617078818</v>
      </c>
      <c r="BF367" s="1171">
        <f t="shared" si="555"/>
        <v>0</v>
      </c>
      <c r="BG367" s="1171">
        <f t="shared" si="555"/>
        <v>0</v>
      </c>
      <c r="BH367" s="1171">
        <f t="shared" si="555"/>
        <v>0</v>
      </c>
      <c r="BI367" s="1171">
        <f t="shared" si="555"/>
        <v>0</v>
      </c>
      <c r="BJ367" s="1171">
        <f t="shared" si="555"/>
        <v>0</v>
      </c>
      <c r="BK367" s="1171">
        <f t="shared" si="555"/>
        <v>0</v>
      </c>
      <c r="BL367" s="1171">
        <f t="shared" si="555"/>
        <v>0</v>
      </c>
      <c r="BM367" s="1171">
        <f t="shared" si="555"/>
        <v>0</v>
      </c>
      <c r="BN367" s="1171">
        <f t="shared" si="555"/>
        <v>0</v>
      </c>
      <c r="BO367" s="1171">
        <f t="shared" si="555"/>
        <v>0</v>
      </c>
      <c r="BP367" s="1171">
        <f t="shared" si="555"/>
        <v>0</v>
      </c>
      <c r="BQ367" s="1171">
        <f t="shared" si="555"/>
        <v>603092.99999999988</v>
      </c>
    </row>
    <row r="368" spans="1:69" s="325" customFormat="1" ht="12.75" x14ac:dyDescent="0.2">
      <c r="A368" s="1185"/>
      <c r="B368" s="409"/>
      <c r="C368" s="1186"/>
      <c r="D368" s="570"/>
      <c r="E368" s="570"/>
      <c r="F368" s="570"/>
      <c r="AV368" s="410"/>
      <c r="BQ368" s="410"/>
    </row>
    <row r="369" spans="1:69" s="1097" customFormat="1" ht="13.5" thickBot="1" x14ac:dyDescent="0.25">
      <c r="A369" s="1098"/>
      <c r="B369" s="1095" t="s">
        <v>785</v>
      </c>
      <c r="C369" s="1099">
        <f>C344+C367</f>
        <v>4375882</v>
      </c>
      <c r="D369" s="1099">
        <f t="shared" ref="D369:AU369" si="556">D344+D367</f>
        <v>2131353.75</v>
      </c>
      <c r="E369" s="1099">
        <f t="shared" si="556"/>
        <v>1641435.25</v>
      </c>
      <c r="F369" s="1099">
        <f t="shared" si="556"/>
        <v>3772789</v>
      </c>
      <c r="G369" s="1099">
        <f t="shared" si="556"/>
        <v>974372.39315784723</v>
      </c>
      <c r="H369" s="1099">
        <f t="shared" si="556"/>
        <v>392947.52198307851</v>
      </c>
      <c r="I369" s="1099">
        <f t="shared" si="556"/>
        <v>745740.25675273628</v>
      </c>
      <c r="J369" s="1099">
        <f t="shared" si="556"/>
        <v>0</v>
      </c>
      <c r="K369" s="1099">
        <f t="shared" si="556"/>
        <v>0</v>
      </c>
      <c r="L369" s="1099">
        <f t="shared" si="556"/>
        <v>0</v>
      </c>
      <c r="M369" s="1099">
        <f t="shared" si="556"/>
        <v>17959.716933039312</v>
      </c>
      <c r="N369" s="1099">
        <f t="shared" si="556"/>
        <v>57.33137381468778</v>
      </c>
      <c r="O369" s="1099">
        <f t="shared" si="556"/>
        <v>276.52979948423763</v>
      </c>
      <c r="P369" s="1099">
        <f t="shared" si="556"/>
        <v>0</v>
      </c>
      <c r="Q369" s="1099">
        <f t="shared" si="556"/>
        <v>0</v>
      </c>
      <c r="R369" s="1099">
        <f t="shared" si="556"/>
        <v>0</v>
      </c>
      <c r="S369" s="1099">
        <f t="shared" si="556"/>
        <v>0</v>
      </c>
      <c r="T369" s="1099">
        <f t="shared" si="556"/>
        <v>0</v>
      </c>
      <c r="U369" s="1099">
        <f t="shared" si="556"/>
        <v>0</v>
      </c>
      <c r="V369" s="1099">
        <f t="shared" si="556"/>
        <v>0</v>
      </c>
      <c r="W369" s="1099">
        <f t="shared" si="556"/>
        <v>0</v>
      </c>
      <c r="X369" s="1099">
        <f t="shared" si="556"/>
        <v>0</v>
      </c>
      <c r="Y369" s="1099">
        <f t="shared" si="556"/>
        <v>0</v>
      </c>
      <c r="Z369" s="1099">
        <f t="shared" si="556"/>
        <v>0</v>
      </c>
      <c r="AA369" s="1099">
        <f t="shared" si="556"/>
        <v>2131353.7500000005</v>
      </c>
      <c r="AB369" s="1099">
        <f t="shared" si="556"/>
        <v>1406629.8432311611</v>
      </c>
      <c r="AC369" s="1099">
        <f t="shared" si="556"/>
        <v>163487.51468759912</v>
      </c>
      <c r="AD369" s="1099">
        <f t="shared" si="556"/>
        <v>30265.115400762152</v>
      </c>
      <c r="AE369" s="1099">
        <f t="shared" si="556"/>
        <v>0</v>
      </c>
      <c r="AF369" s="1099">
        <f t="shared" si="556"/>
        <v>0</v>
      </c>
      <c r="AG369" s="1099">
        <f t="shared" si="556"/>
        <v>0</v>
      </c>
      <c r="AH369" s="1099">
        <f t="shared" si="556"/>
        <v>30815.848428899637</v>
      </c>
      <c r="AI369" s="1099">
        <f t="shared" si="556"/>
        <v>5678.4193691340679</v>
      </c>
      <c r="AJ369" s="1099">
        <f t="shared" si="556"/>
        <v>4558.508882443738</v>
      </c>
      <c r="AK369" s="1099">
        <f t="shared" si="556"/>
        <v>0</v>
      </c>
      <c r="AL369" s="1099">
        <f t="shared" si="556"/>
        <v>0</v>
      </c>
      <c r="AM369" s="1099">
        <f t="shared" si="556"/>
        <v>0</v>
      </c>
      <c r="AN369" s="1099">
        <f t="shared" si="556"/>
        <v>0</v>
      </c>
      <c r="AO369" s="1099">
        <f t="shared" si="556"/>
        <v>0</v>
      </c>
      <c r="AP369" s="1099">
        <f t="shared" si="556"/>
        <v>0</v>
      </c>
      <c r="AQ369" s="1099">
        <f t="shared" si="556"/>
        <v>0</v>
      </c>
      <c r="AR369" s="1099">
        <f t="shared" si="556"/>
        <v>0</v>
      </c>
      <c r="AS369" s="1099">
        <f t="shared" si="556"/>
        <v>0</v>
      </c>
      <c r="AT369" s="1099">
        <f t="shared" si="556"/>
        <v>0</v>
      </c>
      <c r="AU369" s="1099">
        <f t="shared" si="556"/>
        <v>0</v>
      </c>
      <c r="AV369" s="1099">
        <f t="shared" ref="AV369:BQ369" si="557">AV344+AV367</f>
        <v>1641435.25</v>
      </c>
      <c r="AW369" s="1099">
        <f t="shared" si="557"/>
        <v>373108.85088857188</v>
      </c>
      <c r="AX369" s="1099">
        <f t="shared" si="557"/>
        <v>85829.303086087995</v>
      </c>
      <c r="AY369" s="1099">
        <f t="shared" si="557"/>
        <v>133471.0540466801</v>
      </c>
      <c r="AZ369" s="1099">
        <f t="shared" si="557"/>
        <v>0</v>
      </c>
      <c r="BA369" s="1099">
        <f t="shared" si="557"/>
        <v>0</v>
      </c>
      <c r="BB369" s="1099">
        <f t="shared" si="557"/>
        <v>0</v>
      </c>
      <c r="BC369" s="1099">
        <f t="shared" si="557"/>
        <v>8742.8417505740672</v>
      </c>
      <c r="BD369" s="1099">
        <f t="shared" si="557"/>
        <v>1055.1228119151028</v>
      </c>
      <c r="BE369" s="1099">
        <f t="shared" si="557"/>
        <v>885.82741617078818</v>
      </c>
      <c r="BF369" s="1099">
        <f t="shared" si="557"/>
        <v>0</v>
      </c>
      <c r="BG369" s="1099">
        <f t="shared" si="557"/>
        <v>0</v>
      </c>
      <c r="BH369" s="1099">
        <f t="shared" si="557"/>
        <v>0</v>
      </c>
      <c r="BI369" s="1099">
        <f t="shared" si="557"/>
        <v>0</v>
      </c>
      <c r="BJ369" s="1099">
        <f t="shared" si="557"/>
        <v>0</v>
      </c>
      <c r="BK369" s="1099">
        <f t="shared" si="557"/>
        <v>0</v>
      </c>
      <c r="BL369" s="1099">
        <f t="shared" si="557"/>
        <v>0</v>
      </c>
      <c r="BM369" s="1099">
        <f t="shared" si="557"/>
        <v>0</v>
      </c>
      <c r="BN369" s="1099">
        <f t="shared" si="557"/>
        <v>0</v>
      </c>
      <c r="BO369" s="1099">
        <f t="shared" si="557"/>
        <v>0</v>
      </c>
      <c r="BP369" s="1099">
        <f t="shared" si="557"/>
        <v>0</v>
      </c>
      <c r="BQ369" s="1099">
        <f t="shared" si="557"/>
        <v>603092.99999999988</v>
      </c>
    </row>
    <row r="370" spans="1:69" s="325" customFormat="1" ht="13.5" thickTop="1" x14ac:dyDescent="0.2">
      <c r="A370" s="1185"/>
      <c r="B370" s="409"/>
      <c r="C370" s="1186"/>
      <c r="D370" s="570"/>
      <c r="E370" s="570"/>
      <c r="F370" s="570"/>
      <c r="AV370" s="410"/>
      <c r="BQ370" s="410"/>
    </row>
    <row r="371" spans="1:69" s="325" customFormat="1" ht="15.75" x14ac:dyDescent="0.25">
      <c r="A371" s="1489" t="s">
        <v>948</v>
      </c>
      <c r="C371" s="1140"/>
      <c r="K371" s="610"/>
      <c r="AV371" s="410"/>
    </row>
    <row r="372" spans="1:69" s="325" customFormat="1" ht="12.75" x14ac:dyDescent="0.2">
      <c r="C372" s="1140"/>
      <c r="AV372" s="410"/>
    </row>
    <row r="373" spans="1:69" s="325" customFormat="1" ht="12.75" x14ac:dyDescent="0.2">
      <c r="A373" s="523"/>
      <c r="B373" s="1141"/>
      <c r="C373" s="1142"/>
      <c r="AV373" s="410"/>
    </row>
    <row r="374" spans="1:69" s="1143" customFormat="1" ht="25.5" x14ac:dyDescent="0.2">
      <c r="C374" s="1144"/>
      <c r="D374" s="1145"/>
      <c r="E374" s="1146"/>
      <c r="F374" s="1147"/>
      <c r="G374" s="1148" t="s">
        <v>1130</v>
      </c>
      <c r="H374" s="1148"/>
      <c r="I374" s="1148"/>
      <c r="J374" s="1148"/>
      <c r="K374" s="1148"/>
      <c r="L374" s="1148"/>
      <c r="M374" s="1148"/>
      <c r="N374" s="1148"/>
      <c r="O374" s="1148"/>
      <c r="P374" s="1148"/>
      <c r="Q374" s="1148"/>
      <c r="R374" s="1148"/>
      <c r="S374" s="1148"/>
      <c r="T374" s="1148"/>
      <c r="U374" s="1148"/>
      <c r="V374" s="1148"/>
      <c r="W374" s="1148"/>
      <c r="X374" s="1148"/>
      <c r="Y374" s="1148"/>
      <c r="Z374" s="1148"/>
      <c r="AA374" s="1149"/>
      <c r="AB374" s="1148" t="s">
        <v>1131</v>
      </c>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9"/>
      <c r="AW374" s="1150" t="s">
        <v>1132</v>
      </c>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9"/>
    </row>
    <row r="375" spans="1:69" s="985" customFormat="1" ht="12.75" x14ac:dyDescent="0.2">
      <c r="A375" s="1151"/>
      <c r="B375" s="1151"/>
      <c r="C375" s="1152"/>
      <c r="D375" s="1153"/>
      <c r="E375" s="1154"/>
      <c r="F375" s="1155"/>
      <c r="G375" s="1156">
        <v>1</v>
      </c>
      <c r="H375" s="1156">
        <v>2</v>
      </c>
      <c r="I375" s="1156">
        <v>3</v>
      </c>
      <c r="J375" s="1156">
        <v>4</v>
      </c>
      <c r="K375" s="1156">
        <v>5</v>
      </c>
      <c r="L375" s="1156">
        <v>6</v>
      </c>
      <c r="M375" s="1156">
        <v>7</v>
      </c>
      <c r="N375" s="1156">
        <v>8</v>
      </c>
      <c r="O375" s="1156">
        <v>9</v>
      </c>
      <c r="P375" s="1156">
        <v>10</v>
      </c>
      <c r="Q375" s="1156">
        <v>11</v>
      </c>
      <c r="R375" s="1156">
        <v>12</v>
      </c>
      <c r="S375" s="1156">
        <v>13</v>
      </c>
      <c r="T375" s="1156">
        <v>14</v>
      </c>
      <c r="U375" s="1156">
        <v>15</v>
      </c>
      <c r="V375" s="1156">
        <v>16</v>
      </c>
      <c r="W375" s="1156">
        <v>17</v>
      </c>
      <c r="X375" s="1156">
        <v>18</v>
      </c>
      <c r="Y375" s="1156">
        <v>19</v>
      </c>
      <c r="Z375" s="1156">
        <v>20</v>
      </c>
      <c r="AA375" s="1157" t="s">
        <v>707</v>
      </c>
      <c r="AB375" s="1156">
        <v>1</v>
      </c>
      <c r="AC375" s="1156">
        <v>2</v>
      </c>
      <c r="AD375" s="1156">
        <v>3</v>
      </c>
      <c r="AE375" s="1156">
        <v>4</v>
      </c>
      <c r="AF375" s="1156">
        <v>5</v>
      </c>
      <c r="AG375" s="1156">
        <v>6</v>
      </c>
      <c r="AH375" s="1156">
        <v>7</v>
      </c>
      <c r="AI375" s="1156">
        <v>8</v>
      </c>
      <c r="AJ375" s="1156">
        <v>9</v>
      </c>
      <c r="AK375" s="1156">
        <v>10</v>
      </c>
      <c r="AL375" s="1156">
        <v>11</v>
      </c>
      <c r="AM375" s="1156">
        <v>12</v>
      </c>
      <c r="AN375" s="1156">
        <v>13</v>
      </c>
      <c r="AO375" s="1156">
        <v>14</v>
      </c>
      <c r="AP375" s="1156">
        <v>15</v>
      </c>
      <c r="AQ375" s="1156">
        <v>16</v>
      </c>
      <c r="AR375" s="1156">
        <v>17</v>
      </c>
      <c r="AS375" s="1156">
        <v>18</v>
      </c>
      <c r="AT375" s="1156">
        <v>19</v>
      </c>
      <c r="AU375" s="1156">
        <v>20</v>
      </c>
      <c r="AV375" s="1157" t="s">
        <v>707</v>
      </c>
      <c r="AW375" s="1158">
        <v>1</v>
      </c>
      <c r="AX375" s="1156">
        <v>2</v>
      </c>
      <c r="AY375" s="1156">
        <v>3</v>
      </c>
      <c r="AZ375" s="1156">
        <v>4</v>
      </c>
      <c r="BA375" s="1156">
        <v>5</v>
      </c>
      <c r="BB375" s="1156">
        <v>6</v>
      </c>
      <c r="BC375" s="1156">
        <v>7</v>
      </c>
      <c r="BD375" s="1156">
        <v>8</v>
      </c>
      <c r="BE375" s="1156">
        <v>9</v>
      </c>
      <c r="BF375" s="1156">
        <v>10</v>
      </c>
      <c r="BG375" s="1156">
        <v>11</v>
      </c>
      <c r="BH375" s="1156">
        <v>12</v>
      </c>
      <c r="BI375" s="1156">
        <v>13</v>
      </c>
      <c r="BJ375" s="1156">
        <v>14</v>
      </c>
      <c r="BK375" s="1156">
        <v>15</v>
      </c>
      <c r="BL375" s="1156">
        <v>16</v>
      </c>
      <c r="BM375" s="1156">
        <v>17</v>
      </c>
      <c r="BN375" s="1156">
        <v>18</v>
      </c>
      <c r="BO375" s="1156">
        <v>19</v>
      </c>
      <c r="BP375" s="1156">
        <v>20</v>
      </c>
      <c r="BQ375" s="1157" t="s">
        <v>707</v>
      </c>
    </row>
    <row r="376" spans="1:69" s="397" customFormat="1" ht="38.25" x14ac:dyDescent="0.2">
      <c r="A376" s="74" t="s">
        <v>1180</v>
      </c>
      <c r="B376" s="74" t="s">
        <v>637</v>
      </c>
      <c r="C376" s="1201" t="s">
        <v>1362</v>
      </c>
      <c r="D376" s="1160" t="s">
        <v>308</v>
      </c>
      <c r="E376" s="1161" t="s">
        <v>309</v>
      </c>
      <c r="F376" s="1162" t="s">
        <v>763</v>
      </c>
      <c r="G376" s="784" t="str">
        <f>IF('I2 LDC class'!$D$20="",'I2 LDC class'!$C$20,'I2 LDC class'!$D$20)</f>
        <v>Residential</v>
      </c>
      <c r="H376" s="784" t="str">
        <f>IF('I2 LDC class'!$D$21="",'I2 LDC class'!$C$21,'I2 LDC class'!$D$21)</f>
        <v>GS &lt;50</v>
      </c>
      <c r="I376" s="784" t="str">
        <f>IF('I2 LDC class'!$D$22="",'I2 LDC class'!$C$22,'I2 LDC class'!$D$22)</f>
        <v>GS&gt;50-Regular</v>
      </c>
      <c r="J376" s="784" t="str">
        <f>IF('I2 LDC class'!$D$23="",'I2 LDC class'!$C$23,'I2 LDC class'!$D$23)</f>
        <v>GS&gt; 50-TOU</v>
      </c>
      <c r="K376" s="784" t="str">
        <f>IF('I2 LDC class'!$D$24="",'I2 LDC class'!$C$24,'I2 LDC class'!$D$24)</f>
        <v>GS &gt;50-Intermediate</v>
      </c>
      <c r="L376" s="784" t="str">
        <f>IF('I2 LDC class'!$D$25="",'I2 LDC class'!$C$25,'I2 LDC class'!$D$25)</f>
        <v>Large Use &gt;5MW</v>
      </c>
      <c r="M376" s="784" t="str">
        <f>IF('I2 LDC class'!$D$26="",'I2 LDC class'!$C$26,'I2 LDC class'!$D$26)</f>
        <v>Street Light</v>
      </c>
      <c r="N376" s="784" t="str">
        <f>IF('I2 LDC class'!$D$27="",'I2 LDC class'!$C$27,'I2 LDC class'!$D$27)</f>
        <v>Sentinel</v>
      </c>
      <c r="O376" s="784" t="str">
        <f>IF('I2 LDC class'!$D$28="",'I2 LDC class'!$C$28,'I2 LDC class'!$D$28)</f>
        <v>Unmetered Scattered Load</v>
      </c>
      <c r="P376" s="784" t="str">
        <f>IF('I2 LDC class'!$D$29="",'I2 LDC class'!$C$29,'I2 LDC class'!$D$29)</f>
        <v>Embedded Distributor</v>
      </c>
      <c r="Q376" s="784" t="str">
        <f>IF('I2 LDC class'!$D$30="",'I2 LDC class'!$C$30,'I2 LDC class'!$D$30)</f>
        <v>Back-up/Standby Power</v>
      </c>
      <c r="R376" s="784" t="str">
        <f>IF('I2 LDC class'!$D$31="",'I2 LDC class'!$C$31,'I2 LDC class'!$D$31)</f>
        <v>Rate Class 1</v>
      </c>
      <c r="S376" s="784" t="str">
        <f>IF('I2 LDC class'!$D$32="",'I2 LDC class'!$C$32,'I2 LDC class'!$D$32)</f>
        <v>Rate class 2</v>
      </c>
      <c r="T376" s="784" t="str">
        <f>IF('I2 LDC class'!$D$33="",'I2 LDC class'!$C$33,'I2 LDC class'!$D$33)</f>
        <v>Rate class 3</v>
      </c>
      <c r="U376" s="784" t="str">
        <f>IF('I2 LDC class'!$D$34="",'I2 LDC class'!$C$34,'I2 LDC class'!$D$34)</f>
        <v>Rate class 4</v>
      </c>
      <c r="V376" s="784" t="str">
        <f>IF('I2 LDC class'!$D$35="",'I2 LDC class'!$C$35,'I2 LDC class'!$D$35)</f>
        <v>Rate class 5</v>
      </c>
      <c r="W376" s="784" t="str">
        <f>IF('I2 LDC class'!$D$36="",'I2 LDC class'!$C$36,'I2 LDC class'!$D$36)</f>
        <v>Rate class 6</v>
      </c>
      <c r="X376" s="784" t="str">
        <f>IF('I2 LDC class'!$D$37="",'I2 LDC class'!$C$37,'I2 LDC class'!$D$37)</f>
        <v>Rate class 7</v>
      </c>
      <c r="Y376" s="784" t="str">
        <f>IF('I2 LDC class'!$D$38="",'I2 LDC class'!$C$38,'I2 LDC class'!$D$38)</f>
        <v>Rate class 8</v>
      </c>
      <c r="Z376" s="784" t="str">
        <f>IF('I2 LDC class'!$D$39="",'I2 LDC class'!$C$39,'I2 LDC class'!$D$39)</f>
        <v>Rate class 9</v>
      </c>
      <c r="AA376" s="1164" t="s">
        <v>707</v>
      </c>
      <c r="AB376" s="784" t="str">
        <f>IF('I2 LDC class'!$D$20="",'I2 LDC class'!$C$20,'I2 LDC class'!$D$20)</f>
        <v>Residential</v>
      </c>
      <c r="AC376" s="784" t="str">
        <f>IF('I2 LDC class'!$D$21="",'I2 LDC class'!$C$21,'I2 LDC class'!$D$21)</f>
        <v>GS &lt;50</v>
      </c>
      <c r="AD376" s="784" t="str">
        <f>IF('I2 LDC class'!$D$22="",'I2 LDC class'!$C$22,'I2 LDC class'!$D$22)</f>
        <v>GS&gt;50-Regular</v>
      </c>
      <c r="AE376" s="784" t="str">
        <f>IF('I2 LDC class'!$D$23="",'I2 LDC class'!$C$23,'I2 LDC class'!$D$23)</f>
        <v>GS&gt; 50-TOU</v>
      </c>
      <c r="AF376" s="784" t="str">
        <f>IF('I2 LDC class'!$D$24="",'I2 LDC class'!$C$24,'I2 LDC class'!$D$24)</f>
        <v>GS &gt;50-Intermediate</v>
      </c>
      <c r="AG376" s="784" t="str">
        <f>IF('I2 LDC class'!$D$25="",'I2 LDC class'!$C$25,'I2 LDC class'!$D$25)</f>
        <v>Large Use &gt;5MW</v>
      </c>
      <c r="AH376" s="784" t="str">
        <f>IF('I2 LDC class'!$D$26="",'I2 LDC class'!$C$26,'I2 LDC class'!$D$26)</f>
        <v>Street Light</v>
      </c>
      <c r="AI376" s="784" t="str">
        <f>IF('I2 LDC class'!$D$27="",'I2 LDC class'!$C$27,'I2 LDC class'!$D$27)</f>
        <v>Sentinel</v>
      </c>
      <c r="AJ376" s="784" t="str">
        <f>IF('I2 LDC class'!$D$28="",'I2 LDC class'!$C$28,'I2 LDC class'!$D$28)</f>
        <v>Unmetered Scattered Load</v>
      </c>
      <c r="AK376" s="784" t="str">
        <f>IF('I2 LDC class'!$D$29="",'I2 LDC class'!$C$29,'I2 LDC class'!$D$29)</f>
        <v>Embedded Distributor</v>
      </c>
      <c r="AL376" s="784" t="str">
        <f>IF('I2 LDC class'!$D$30="",'I2 LDC class'!$C$30,'I2 LDC class'!$D$30)</f>
        <v>Back-up/Standby Power</v>
      </c>
      <c r="AM376" s="784" t="str">
        <f>IF('I2 LDC class'!$D$31="",'I2 LDC class'!$C$31,'I2 LDC class'!$D$31)</f>
        <v>Rate Class 1</v>
      </c>
      <c r="AN376" s="784" t="str">
        <f>IF('I2 LDC class'!$D$32="",'I2 LDC class'!$C$32,'I2 LDC class'!$D$32)</f>
        <v>Rate class 2</v>
      </c>
      <c r="AO376" s="784" t="str">
        <f>IF('I2 LDC class'!$D$33="",'I2 LDC class'!$C$33,'I2 LDC class'!$D$33)</f>
        <v>Rate class 3</v>
      </c>
      <c r="AP376" s="784" t="str">
        <f>IF('I2 LDC class'!$D$34="",'I2 LDC class'!$C$34,'I2 LDC class'!$D$34)</f>
        <v>Rate class 4</v>
      </c>
      <c r="AQ376" s="784" t="str">
        <f>IF('I2 LDC class'!$D$35="",'I2 LDC class'!$C$35,'I2 LDC class'!$D$35)</f>
        <v>Rate class 5</v>
      </c>
      <c r="AR376" s="784" t="str">
        <f>IF('I2 LDC class'!$D$36="",'I2 LDC class'!$C$36,'I2 LDC class'!$D$36)</f>
        <v>Rate class 6</v>
      </c>
      <c r="AS376" s="784" t="str">
        <f>IF('I2 LDC class'!$D$37="",'I2 LDC class'!$C$37,'I2 LDC class'!$D$37)</f>
        <v>Rate class 7</v>
      </c>
      <c r="AT376" s="784" t="str">
        <f>IF('I2 LDC class'!$D$38="",'I2 LDC class'!$C$38,'I2 LDC class'!$D$38)</f>
        <v>Rate class 8</v>
      </c>
      <c r="AU376" s="784" t="str">
        <f>IF('I2 LDC class'!$D$39="",'I2 LDC class'!$C$39,'I2 LDC class'!$D$39)</f>
        <v>Rate class 9</v>
      </c>
      <c r="AV376" s="1164" t="s">
        <v>707</v>
      </c>
      <c r="AW376" s="784" t="str">
        <f>IF('I2 LDC class'!$D$20="",'I2 LDC class'!$C$20,'I2 LDC class'!$D$20)</f>
        <v>Residential</v>
      </c>
      <c r="AX376" s="784" t="str">
        <f>IF('I2 LDC class'!$D$21="",'I2 LDC class'!$C$21,'I2 LDC class'!$D$21)</f>
        <v>GS &lt;50</v>
      </c>
      <c r="AY376" s="784" t="str">
        <f>IF('I2 LDC class'!$D$22="",'I2 LDC class'!$C$22,'I2 LDC class'!$D$22)</f>
        <v>GS&gt;50-Regular</v>
      </c>
      <c r="AZ376" s="784" t="str">
        <f>IF('I2 LDC class'!$D$23="",'I2 LDC class'!$C$23,'I2 LDC class'!$D$23)</f>
        <v>GS&gt; 50-TOU</v>
      </c>
      <c r="BA376" s="784" t="str">
        <f>IF('I2 LDC class'!$D$24="",'I2 LDC class'!$C$24,'I2 LDC class'!$D$24)</f>
        <v>GS &gt;50-Intermediate</v>
      </c>
      <c r="BB376" s="784" t="str">
        <f>IF('I2 LDC class'!$D$25="",'I2 LDC class'!$C$25,'I2 LDC class'!$D$25)</f>
        <v>Large Use &gt;5MW</v>
      </c>
      <c r="BC376" s="784" t="str">
        <f>IF('I2 LDC class'!$D$26="",'I2 LDC class'!$C$26,'I2 LDC class'!$D$26)</f>
        <v>Street Light</v>
      </c>
      <c r="BD376" s="784" t="str">
        <f>IF('I2 LDC class'!$D$27="",'I2 LDC class'!$C$27,'I2 LDC class'!$D$27)</f>
        <v>Sentinel</v>
      </c>
      <c r="BE376" s="784" t="str">
        <f>IF('I2 LDC class'!$D$28="",'I2 LDC class'!$C$28,'I2 LDC class'!$D$28)</f>
        <v>Unmetered Scattered Load</v>
      </c>
      <c r="BF376" s="784" t="str">
        <f>IF('I2 LDC class'!$D$29="",'I2 LDC class'!$C$29,'I2 LDC class'!$D$29)</f>
        <v>Embedded Distributor</v>
      </c>
      <c r="BG376" s="784" t="str">
        <f>IF('I2 LDC class'!$D$30="",'I2 LDC class'!$C$30,'I2 LDC class'!$D$30)</f>
        <v>Back-up/Standby Power</v>
      </c>
      <c r="BH376" s="784" t="str">
        <f>IF('I2 LDC class'!$D$31="",'I2 LDC class'!$C$31,'I2 LDC class'!$D$31)</f>
        <v>Rate Class 1</v>
      </c>
      <c r="BI376" s="784" t="str">
        <f>IF('I2 LDC class'!$D$32="",'I2 LDC class'!$C$32,'I2 LDC class'!$D$32)</f>
        <v>Rate class 2</v>
      </c>
      <c r="BJ376" s="784" t="str">
        <f>IF('I2 LDC class'!$D$33="",'I2 LDC class'!$C$33,'I2 LDC class'!$D$33)</f>
        <v>Rate class 3</v>
      </c>
      <c r="BK376" s="784" t="str">
        <f>IF('I2 LDC class'!$D$34="",'I2 LDC class'!$C$34,'I2 LDC class'!$D$34)</f>
        <v>Rate class 4</v>
      </c>
      <c r="BL376" s="784" t="str">
        <f>IF('I2 LDC class'!$D$35="",'I2 LDC class'!$C$35,'I2 LDC class'!$D$35)</f>
        <v>Rate class 5</v>
      </c>
      <c r="BM376" s="784" t="str">
        <f>IF('I2 LDC class'!$D$36="",'I2 LDC class'!$C$36,'I2 LDC class'!$D$36)</f>
        <v>Rate class 6</v>
      </c>
      <c r="BN376" s="784" t="str">
        <f>IF('I2 LDC class'!$D$37="",'I2 LDC class'!$C$37,'I2 LDC class'!$D$37)</f>
        <v>Rate class 7</v>
      </c>
      <c r="BO376" s="784" t="str">
        <f>IF('I2 LDC class'!$D$38="",'I2 LDC class'!$C$38,'I2 LDC class'!$D$38)</f>
        <v>Rate class 8</v>
      </c>
      <c r="BP376" s="784" t="str">
        <f>IF('I2 LDC class'!$D$39="",'I2 LDC class'!$C$39,'I2 LDC class'!$D$39)</f>
        <v>Rate class 9</v>
      </c>
      <c r="BQ376" s="1164" t="s">
        <v>707</v>
      </c>
    </row>
    <row r="377" spans="1:69" s="325" customFormat="1" ht="12.75" x14ac:dyDescent="0.2">
      <c r="A377" s="198">
        <v>1565</v>
      </c>
      <c r="B377" s="349" t="s">
        <v>649</v>
      </c>
      <c r="C377" s="1142">
        <f>'I4 BO ASSETS'!M17</f>
        <v>0</v>
      </c>
      <c r="D377" s="570">
        <f t="shared" ref="D377:E396" si="558">$C377*D592</f>
        <v>0</v>
      </c>
      <c r="E377" s="570">
        <f t="shared" si="558"/>
        <v>0</v>
      </c>
      <c r="F377" s="570">
        <f>D377+E377</f>
        <v>0</v>
      </c>
      <c r="G377" s="570">
        <f t="shared" ref="G377:Z377" si="559">$D377*G592</f>
        <v>0</v>
      </c>
      <c r="H377" s="570">
        <f t="shared" si="559"/>
        <v>0</v>
      </c>
      <c r="I377" s="570">
        <f t="shared" si="559"/>
        <v>0</v>
      </c>
      <c r="J377" s="570">
        <f t="shared" si="559"/>
        <v>0</v>
      </c>
      <c r="K377" s="570">
        <f t="shared" si="559"/>
        <v>0</v>
      </c>
      <c r="L377" s="570">
        <f t="shared" si="559"/>
        <v>0</v>
      </c>
      <c r="M377" s="570">
        <f t="shared" si="559"/>
        <v>0</v>
      </c>
      <c r="N377" s="570">
        <f t="shared" si="559"/>
        <v>0</v>
      </c>
      <c r="O377" s="570">
        <f t="shared" si="559"/>
        <v>0</v>
      </c>
      <c r="P377" s="570">
        <f t="shared" si="559"/>
        <v>0</v>
      </c>
      <c r="Q377" s="570">
        <f t="shared" si="559"/>
        <v>0</v>
      </c>
      <c r="R377" s="570">
        <f t="shared" si="559"/>
        <v>0</v>
      </c>
      <c r="S377" s="570">
        <f t="shared" si="559"/>
        <v>0</v>
      </c>
      <c r="T377" s="570">
        <f t="shared" si="559"/>
        <v>0</v>
      </c>
      <c r="U377" s="570">
        <f t="shared" si="559"/>
        <v>0</v>
      </c>
      <c r="V377" s="570">
        <f t="shared" si="559"/>
        <v>0</v>
      </c>
      <c r="W377" s="570">
        <f t="shared" si="559"/>
        <v>0</v>
      </c>
      <c r="X377" s="570">
        <f t="shared" si="559"/>
        <v>0</v>
      </c>
      <c r="Y377" s="570">
        <f t="shared" si="559"/>
        <v>0</v>
      </c>
      <c r="Z377" s="570">
        <f t="shared" si="559"/>
        <v>0</v>
      </c>
      <c r="AA377" s="570">
        <f>SUM(G377:Z377)</f>
        <v>0</v>
      </c>
      <c r="AB377" s="570">
        <f t="shared" ref="AB377:AU377" si="560">$E377*AB592</f>
        <v>0</v>
      </c>
      <c r="AC377" s="570">
        <f t="shared" si="560"/>
        <v>0</v>
      </c>
      <c r="AD377" s="570">
        <f t="shared" si="560"/>
        <v>0</v>
      </c>
      <c r="AE377" s="570">
        <f t="shared" si="560"/>
        <v>0</v>
      </c>
      <c r="AF377" s="570">
        <f t="shared" si="560"/>
        <v>0</v>
      </c>
      <c r="AG377" s="570">
        <f t="shared" si="560"/>
        <v>0</v>
      </c>
      <c r="AH377" s="570">
        <f t="shared" si="560"/>
        <v>0</v>
      </c>
      <c r="AI377" s="570">
        <f t="shared" si="560"/>
        <v>0</v>
      </c>
      <c r="AJ377" s="570">
        <f t="shared" si="560"/>
        <v>0</v>
      </c>
      <c r="AK377" s="570">
        <f t="shared" si="560"/>
        <v>0</v>
      </c>
      <c r="AL377" s="570">
        <f t="shared" si="560"/>
        <v>0</v>
      </c>
      <c r="AM377" s="570">
        <f t="shared" si="560"/>
        <v>0</v>
      </c>
      <c r="AN377" s="570">
        <f t="shared" si="560"/>
        <v>0</v>
      </c>
      <c r="AO377" s="570">
        <f t="shared" si="560"/>
        <v>0</v>
      </c>
      <c r="AP377" s="570">
        <f t="shared" si="560"/>
        <v>0</v>
      </c>
      <c r="AQ377" s="570">
        <f t="shared" si="560"/>
        <v>0</v>
      </c>
      <c r="AR377" s="570">
        <f t="shared" si="560"/>
        <v>0</v>
      </c>
      <c r="AS377" s="570">
        <f t="shared" si="560"/>
        <v>0</v>
      </c>
      <c r="AT377" s="570">
        <f t="shared" si="560"/>
        <v>0</v>
      </c>
      <c r="AU377" s="570">
        <f t="shared" si="560"/>
        <v>0</v>
      </c>
      <c r="AV377" s="570">
        <f>SUM(AB377:AU377)</f>
        <v>0</v>
      </c>
      <c r="AW377" s="570"/>
      <c r="AX377" s="570"/>
      <c r="AY377" s="570"/>
      <c r="AZ377" s="570"/>
      <c r="BA377" s="570"/>
      <c r="BB377" s="570"/>
      <c r="BC377" s="570"/>
      <c r="BD377" s="570"/>
      <c r="BE377" s="570"/>
      <c r="BF377" s="570"/>
      <c r="BG377" s="570"/>
      <c r="BH377" s="570"/>
      <c r="BI377" s="570"/>
      <c r="BJ377" s="570"/>
      <c r="BK377" s="570"/>
      <c r="BL377" s="570"/>
      <c r="BM377" s="570"/>
      <c r="BN377" s="570"/>
      <c r="BO377" s="570"/>
      <c r="BP377" s="570"/>
      <c r="BQ377" s="570"/>
    </row>
    <row r="378" spans="1:69" s="325" customFormat="1" ht="12.75" x14ac:dyDescent="0.2">
      <c r="A378" s="1165">
        <v>1805</v>
      </c>
      <c r="B378" s="349" t="s">
        <v>282</v>
      </c>
      <c r="C378" s="1142">
        <f>'I4 BO ASSETS'!M18</f>
        <v>0</v>
      </c>
      <c r="D378" s="570">
        <f t="shared" si="558"/>
        <v>0</v>
      </c>
      <c r="E378" s="570">
        <f t="shared" si="558"/>
        <v>0</v>
      </c>
      <c r="F378" s="570">
        <f t="shared" ref="F378:F416" si="561">D378+E378</f>
        <v>0</v>
      </c>
      <c r="G378" s="570">
        <f t="shared" ref="G378:Z378" si="562">$D378*G593</f>
        <v>0</v>
      </c>
      <c r="H378" s="570">
        <f t="shared" si="562"/>
        <v>0</v>
      </c>
      <c r="I378" s="570">
        <f t="shared" si="562"/>
        <v>0</v>
      </c>
      <c r="J378" s="570">
        <f t="shared" si="562"/>
        <v>0</v>
      </c>
      <c r="K378" s="570">
        <f t="shared" si="562"/>
        <v>0</v>
      </c>
      <c r="L378" s="570">
        <f t="shared" si="562"/>
        <v>0</v>
      </c>
      <c r="M378" s="570">
        <f t="shared" si="562"/>
        <v>0</v>
      </c>
      <c r="N378" s="570">
        <f t="shared" si="562"/>
        <v>0</v>
      </c>
      <c r="O378" s="570">
        <f t="shared" si="562"/>
        <v>0</v>
      </c>
      <c r="P378" s="570">
        <f t="shared" si="562"/>
        <v>0</v>
      </c>
      <c r="Q378" s="570">
        <f t="shared" si="562"/>
        <v>0</v>
      </c>
      <c r="R378" s="570">
        <f t="shared" si="562"/>
        <v>0</v>
      </c>
      <c r="S378" s="570">
        <f t="shared" si="562"/>
        <v>0</v>
      </c>
      <c r="T378" s="570">
        <f t="shared" si="562"/>
        <v>0</v>
      </c>
      <c r="U378" s="570">
        <f t="shared" si="562"/>
        <v>0</v>
      </c>
      <c r="V378" s="570">
        <f t="shared" si="562"/>
        <v>0</v>
      </c>
      <c r="W378" s="570">
        <f t="shared" si="562"/>
        <v>0</v>
      </c>
      <c r="X378" s="570">
        <f t="shared" si="562"/>
        <v>0</v>
      </c>
      <c r="Y378" s="570">
        <f t="shared" si="562"/>
        <v>0</v>
      </c>
      <c r="Z378" s="570">
        <f t="shared" si="562"/>
        <v>0</v>
      </c>
      <c r="AA378" s="570">
        <f t="shared" ref="AA378:AA416" si="563">SUM(G378:Z378)</f>
        <v>0</v>
      </c>
      <c r="AB378" s="570">
        <f t="shared" ref="AB378:AU378" si="564">$E378*AB593</f>
        <v>0</v>
      </c>
      <c r="AC378" s="570">
        <f t="shared" si="564"/>
        <v>0</v>
      </c>
      <c r="AD378" s="570">
        <f t="shared" si="564"/>
        <v>0</v>
      </c>
      <c r="AE378" s="570">
        <f t="shared" si="564"/>
        <v>0</v>
      </c>
      <c r="AF378" s="570">
        <f t="shared" si="564"/>
        <v>0</v>
      </c>
      <c r="AG378" s="570">
        <f t="shared" si="564"/>
        <v>0</v>
      </c>
      <c r="AH378" s="570">
        <f t="shared" si="564"/>
        <v>0</v>
      </c>
      <c r="AI378" s="570">
        <f t="shared" si="564"/>
        <v>0</v>
      </c>
      <c r="AJ378" s="570">
        <f t="shared" si="564"/>
        <v>0</v>
      </c>
      <c r="AK378" s="570">
        <f t="shared" si="564"/>
        <v>0</v>
      </c>
      <c r="AL378" s="570">
        <f t="shared" si="564"/>
        <v>0</v>
      </c>
      <c r="AM378" s="570">
        <f t="shared" si="564"/>
        <v>0</v>
      </c>
      <c r="AN378" s="570">
        <f t="shared" si="564"/>
        <v>0</v>
      </c>
      <c r="AO378" s="570">
        <f t="shared" si="564"/>
        <v>0</v>
      </c>
      <c r="AP378" s="570">
        <f t="shared" si="564"/>
        <v>0</v>
      </c>
      <c r="AQ378" s="570">
        <f t="shared" si="564"/>
        <v>0</v>
      </c>
      <c r="AR378" s="570">
        <f t="shared" si="564"/>
        <v>0</v>
      </c>
      <c r="AS378" s="570">
        <f t="shared" si="564"/>
        <v>0</v>
      </c>
      <c r="AT378" s="570">
        <f t="shared" si="564"/>
        <v>0</v>
      </c>
      <c r="AU378" s="570">
        <f t="shared" si="564"/>
        <v>0</v>
      </c>
      <c r="AV378" s="570">
        <f t="shared" ref="AV378:AV416" si="565">SUM(AB378:AU378)</f>
        <v>0</v>
      </c>
      <c r="AW378" s="570"/>
      <c r="AX378" s="570"/>
      <c r="AY378" s="570"/>
      <c r="AZ378" s="570"/>
      <c r="BA378" s="570"/>
      <c r="BB378" s="570"/>
      <c r="BC378" s="570"/>
      <c r="BD378" s="570"/>
      <c r="BE378" s="570"/>
      <c r="BF378" s="570"/>
      <c r="BG378" s="570"/>
      <c r="BH378" s="570"/>
      <c r="BI378" s="570"/>
      <c r="BJ378" s="570"/>
      <c r="BK378" s="570"/>
      <c r="BL378" s="570"/>
      <c r="BM378" s="570"/>
      <c r="BN378" s="570"/>
      <c r="BO378" s="570"/>
      <c r="BP378" s="570"/>
      <c r="BQ378" s="570"/>
    </row>
    <row r="379" spans="1:69" s="325" customFormat="1" ht="12.75" x14ac:dyDescent="0.2">
      <c r="A379" s="1165" t="s">
        <v>815</v>
      </c>
      <c r="B379" s="349" t="s">
        <v>340</v>
      </c>
      <c r="C379" s="1142">
        <f>'I4 BO ASSETS'!M19</f>
        <v>0</v>
      </c>
      <c r="D379" s="570">
        <f t="shared" si="558"/>
        <v>0</v>
      </c>
      <c r="E379" s="570">
        <f t="shared" si="558"/>
        <v>0</v>
      </c>
      <c r="F379" s="570">
        <f t="shared" si="561"/>
        <v>0</v>
      </c>
      <c r="G379" s="570">
        <f t="shared" ref="G379:Z379" si="566">$D379*G594</f>
        <v>0</v>
      </c>
      <c r="H379" s="570">
        <f t="shared" si="566"/>
        <v>0</v>
      </c>
      <c r="I379" s="570">
        <f t="shared" si="566"/>
        <v>0</v>
      </c>
      <c r="J379" s="570">
        <f t="shared" si="566"/>
        <v>0</v>
      </c>
      <c r="K379" s="570">
        <f t="shared" si="566"/>
        <v>0</v>
      </c>
      <c r="L379" s="570">
        <f t="shared" si="566"/>
        <v>0</v>
      </c>
      <c r="M379" s="570">
        <f t="shared" si="566"/>
        <v>0</v>
      </c>
      <c r="N379" s="570">
        <f t="shared" si="566"/>
        <v>0</v>
      </c>
      <c r="O379" s="570">
        <f t="shared" si="566"/>
        <v>0</v>
      </c>
      <c r="P379" s="570">
        <f t="shared" si="566"/>
        <v>0</v>
      </c>
      <c r="Q379" s="570">
        <f t="shared" si="566"/>
        <v>0</v>
      </c>
      <c r="R379" s="570">
        <f t="shared" si="566"/>
        <v>0</v>
      </c>
      <c r="S379" s="570">
        <f t="shared" si="566"/>
        <v>0</v>
      </c>
      <c r="T379" s="570">
        <f t="shared" si="566"/>
        <v>0</v>
      </c>
      <c r="U379" s="570">
        <f t="shared" si="566"/>
        <v>0</v>
      </c>
      <c r="V379" s="570">
        <f t="shared" si="566"/>
        <v>0</v>
      </c>
      <c r="W379" s="570">
        <f t="shared" si="566"/>
        <v>0</v>
      </c>
      <c r="X379" s="570">
        <f t="shared" si="566"/>
        <v>0</v>
      </c>
      <c r="Y379" s="570">
        <f t="shared" si="566"/>
        <v>0</v>
      </c>
      <c r="Z379" s="570">
        <f t="shared" si="566"/>
        <v>0</v>
      </c>
      <c r="AA379" s="570">
        <f t="shared" si="563"/>
        <v>0</v>
      </c>
      <c r="AB379" s="570">
        <f t="shared" ref="AB379:AU379" si="567">$E379*AB594</f>
        <v>0</v>
      </c>
      <c r="AC379" s="570">
        <f t="shared" si="567"/>
        <v>0</v>
      </c>
      <c r="AD379" s="570">
        <f t="shared" si="567"/>
        <v>0</v>
      </c>
      <c r="AE379" s="570">
        <f t="shared" si="567"/>
        <v>0</v>
      </c>
      <c r="AF379" s="570">
        <f t="shared" si="567"/>
        <v>0</v>
      </c>
      <c r="AG379" s="570">
        <f t="shared" si="567"/>
        <v>0</v>
      </c>
      <c r="AH379" s="570">
        <f t="shared" si="567"/>
        <v>0</v>
      </c>
      <c r="AI379" s="570">
        <f t="shared" si="567"/>
        <v>0</v>
      </c>
      <c r="AJ379" s="570">
        <f t="shared" si="567"/>
        <v>0</v>
      </c>
      <c r="AK379" s="570">
        <f t="shared" si="567"/>
        <v>0</v>
      </c>
      <c r="AL379" s="570">
        <f t="shared" si="567"/>
        <v>0</v>
      </c>
      <c r="AM379" s="570">
        <f t="shared" si="567"/>
        <v>0</v>
      </c>
      <c r="AN379" s="570">
        <f t="shared" si="567"/>
        <v>0</v>
      </c>
      <c r="AO379" s="570">
        <f t="shared" si="567"/>
        <v>0</v>
      </c>
      <c r="AP379" s="570">
        <f t="shared" si="567"/>
        <v>0</v>
      </c>
      <c r="AQ379" s="570">
        <f t="shared" si="567"/>
        <v>0</v>
      </c>
      <c r="AR379" s="570">
        <f t="shared" si="567"/>
        <v>0</v>
      </c>
      <c r="AS379" s="570">
        <f t="shared" si="567"/>
        <v>0</v>
      </c>
      <c r="AT379" s="570">
        <f t="shared" si="567"/>
        <v>0</v>
      </c>
      <c r="AU379" s="570">
        <f t="shared" si="567"/>
        <v>0</v>
      </c>
      <c r="AV379" s="570">
        <f t="shared" si="565"/>
        <v>0</v>
      </c>
      <c r="AW379" s="570"/>
      <c r="AX379" s="570"/>
      <c r="AY379" s="570"/>
      <c r="AZ379" s="570"/>
      <c r="BA379" s="570"/>
      <c r="BB379" s="570"/>
      <c r="BC379" s="570"/>
      <c r="BD379" s="570"/>
      <c r="BE379" s="570"/>
      <c r="BF379" s="570"/>
      <c r="BG379" s="570"/>
      <c r="BH379" s="570"/>
      <c r="BI379" s="570"/>
      <c r="BJ379" s="570"/>
      <c r="BK379" s="570"/>
      <c r="BL379" s="570"/>
      <c r="BM379" s="570"/>
      <c r="BN379" s="570"/>
      <c r="BO379" s="570"/>
      <c r="BP379" s="570"/>
      <c r="BQ379" s="570"/>
    </row>
    <row r="380" spans="1:69" s="325" customFormat="1" ht="12.75" x14ac:dyDescent="0.2">
      <c r="A380" s="1165" t="s">
        <v>816</v>
      </c>
      <c r="B380" s="349" t="s">
        <v>342</v>
      </c>
      <c r="C380" s="1142">
        <f>'I4 BO ASSETS'!M20</f>
        <v>0</v>
      </c>
      <c r="D380" s="570">
        <f t="shared" si="558"/>
        <v>0</v>
      </c>
      <c r="E380" s="570">
        <f t="shared" si="558"/>
        <v>0</v>
      </c>
      <c r="F380" s="570">
        <f t="shared" si="561"/>
        <v>0</v>
      </c>
      <c r="G380" s="570">
        <f t="shared" ref="G380:Z380" si="568">$D380*G595</f>
        <v>0</v>
      </c>
      <c r="H380" s="570">
        <f t="shared" si="568"/>
        <v>0</v>
      </c>
      <c r="I380" s="570">
        <f t="shared" si="568"/>
        <v>0</v>
      </c>
      <c r="J380" s="570">
        <f t="shared" si="568"/>
        <v>0</v>
      </c>
      <c r="K380" s="570">
        <f t="shared" si="568"/>
        <v>0</v>
      </c>
      <c r="L380" s="570">
        <f t="shared" si="568"/>
        <v>0</v>
      </c>
      <c r="M380" s="570">
        <f t="shared" si="568"/>
        <v>0</v>
      </c>
      <c r="N380" s="570">
        <f t="shared" si="568"/>
        <v>0</v>
      </c>
      <c r="O380" s="570">
        <f t="shared" si="568"/>
        <v>0</v>
      </c>
      <c r="P380" s="570">
        <f t="shared" si="568"/>
        <v>0</v>
      </c>
      <c r="Q380" s="570">
        <f t="shared" si="568"/>
        <v>0</v>
      </c>
      <c r="R380" s="570">
        <f t="shared" si="568"/>
        <v>0</v>
      </c>
      <c r="S380" s="570">
        <f t="shared" si="568"/>
        <v>0</v>
      </c>
      <c r="T380" s="570">
        <f t="shared" si="568"/>
        <v>0</v>
      </c>
      <c r="U380" s="570">
        <f t="shared" si="568"/>
        <v>0</v>
      </c>
      <c r="V380" s="570">
        <f t="shared" si="568"/>
        <v>0</v>
      </c>
      <c r="W380" s="570">
        <f t="shared" si="568"/>
        <v>0</v>
      </c>
      <c r="X380" s="570">
        <f t="shared" si="568"/>
        <v>0</v>
      </c>
      <c r="Y380" s="570">
        <f t="shared" si="568"/>
        <v>0</v>
      </c>
      <c r="Z380" s="570">
        <f t="shared" si="568"/>
        <v>0</v>
      </c>
      <c r="AA380" s="570">
        <f t="shared" si="563"/>
        <v>0</v>
      </c>
      <c r="AB380" s="570">
        <f t="shared" ref="AB380:AU380" si="569">$E380*AB595</f>
        <v>0</v>
      </c>
      <c r="AC380" s="570">
        <f t="shared" si="569"/>
        <v>0</v>
      </c>
      <c r="AD380" s="570">
        <f t="shared" si="569"/>
        <v>0</v>
      </c>
      <c r="AE380" s="570">
        <f t="shared" si="569"/>
        <v>0</v>
      </c>
      <c r="AF380" s="570">
        <f t="shared" si="569"/>
        <v>0</v>
      </c>
      <c r="AG380" s="570">
        <f t="shared" si="569"/>
        <v>0</v>
      </c>
      <c r="AH380" s="570">
        <f t="shared" si="569"/>
        <v>0</v>
      </c>
      <c r="AI380" s="570">
        <f t="shared" si="569"/>
        <v>0</v>
      </c>
      <c r="AJ380" s="570">
        <f t="shared" si="569"/>
        <v>0</v>
      </c>
      <c r="AK380" s="570">
        <f t="shared" si="569"/>
        <v>0</v>
      </c>
      <c r="AL380" s="570">
        <f t="shared" si="569"/>
        <v>0</v>
      </c>
      <c r="AM380" s="570">
        <f t="shared" si="569"/>
        <v>0</v>
      </c>
      <c r="AN380" s="570">
        <f t="shared" si="569"/>
        <v>0</v>
      </c>
      <c r="AO380" s="570">
        <f t="shared" si="569"/>
        <v>0</v>
      </c>
      <c r="AP380" s="570">
        <f t="shared" si="569"/>
        <v>0</v>
      </c>
      <c r="AQ380" s="570">
        <f t="shared" si="569"/>
        <v>0</v>
      </c>
      <c r="AR380" s="570">
        <f t="shared" si="569"/>
        <v>0</v>
      </c>
      <c r="AS380" s="570">
        <f t="shared" si="569"/>
        <v>0</v>
      </c>
      <c r="AT380" s="570">
        <f t="shared" si="569"/>
        <v>0</v>
      </c>
      <c r="AU380" s="570">
        <f t="shared" si="569"/>
        <v>0</v>
      </c>
      <c r="AV380" s="570">
        <f t="shared" si="565"/>
        <v>0</v>
      </c>
      <c r="AW380" s="570"/>
      <c r="AX380" s="570"/>
      <c r="AY380" s="570"/>
      <c r="AZ380" s="570"/>
      <c r="BA380" s="570"/>
      <c r="BB380" s="570"/>
      <c r="BC380" s="570"/>
      <c r="BD380" s="570"/>
      <c r="BE380" s="570"/>
      <c r="BF380" s="570"/>
      <c r="BG380" s="570"/>
      <c r="BH380" s="570"/>
      <c r="BI380" s="570"/>
      <c r="BJ380" s="570"/>
      <c r="BK380" s="570"/>
      <c r="BL380" s="570"/>
      <c r="BM380" s="570"/>
      <c r="BN380" s="570"/>
      <c r="BO380" s="570"/>
      <c r="BP380" s="570"/>
      <c r="BQ380" s="570"/>
    </row>
    <row r="381" spans="1:69" s="325" customFormat="1" ht="12.75" x14ac:dyDescent="0.2">
      <c r="A381" s="1165">
        <v>1806</v>
      </c>
      <c r="B381" s="349" t="s">
        <v>283</v>
      </c>
      <c r="C381" s="1142">
        <f>'I4 BO ASSETS'!M21</f>
        <v>0</v>
      </c>
      <c r="D381" s="570">
        <f t="shared" si="558"/>
        <v>0</v>
      </c>
      <c r="E381" s="570">
        <f t="shared" si="558"/>
        <v>0</v>
      </c>
      <c r="F381" s="570">
        <f t="shared" si="561"/>
        <v>0</v>
      </c>
      <c r="G381" s="570">
        <f t="shared" ref="G381:Z381" si="570">$D381*G596</f>
        <v>0</v>
      </c>
      <c r="H381" s="570">
        <f t="shared" si="570"/>
        <v>0</v>
      </c>
      <c r="I381" s="570">
        <f t="shared" si="570"/>
        <v>0</v>
      </c>
      <c r="J381" s="570">
        <f t="shared" si="570"/>
        <v>0</v>
      </c>
      <c r="K381" s="570">
        <f t="shared" si="570"/>
        <v>0</v>
      </c>
      <c r="L381" s="570">
        <f t="shared" si="570"/>
        <v>0</v>
      </c>
      <c r="M381" s="570">
        <f t="shared" si="570"/>
        <v>0</v>
      </c>
      <c r="N381" s="570">
        <f t="shared" si="570"/>
        <v>0</v>
      </c>
      <c r="O381" s="570">
        <f t="shared" si="570"/>
        <v>0</v>
      </c>
      <c r="P381" s="570">
        <f t="shared" si="570"/>
        <v>0</v>
      </c>
      <c r="Q381" s="570">
        <f t="shared" si="570"/>
        <v>0</v>
      </c>
      <c r="R381" s="570">
        <f t="shared" si="570"/>
        <v>0</v>
      </c>
      <c r="S381" s="570">
        <f t="shared" si="570"/>
        <v>0</v>
      </c>
      <c r="T381" s="570">
        <f t="shared" si="570"/>
        <v>0</v>
      </c>
      <c r="U381" s="570">
        <f t="shared" si="570"/>
        <v>0</v>
      </c>
      <c r="V381" s="570">
        <f t="shared" si="570"/>
        <v>0</v>
      </c>
      <c r="W381" s="570">
        <f t="shared" si="570"/>
        <v>0</v>
      </c>
      <c r="X381" s="570">
        <f t="shared" si="570"/>
        <v>0</v>
      </c>
      <c r="Y381" s="570">
        <f t="shared" si="570"/>
        <v>0</v>
      </c>
      <c r="Z381" s="570">
        <f t="shared" si="570"/>
        <v>0</v>
      </c>
      <c r="AA381" s="570">
        <f t="shared" si="563"/>
        <v>0</v>
      </c>
      <c r="AB381" s="570">
        <f t="shared" ref="AB381:AU381" si="571">$E381*AB596</f>
        <v>0</v>
      </c>
      <c r="AC381" s="570">
        <f t="shared" si="571"/>
        <v>0</v>
      </c>
      <c r="AD381" s="570">
        <f t="shared" si="571"/>
        <v>0</v>
      </c>
      <c r="AE381" s="570">
        <f t="shared" si="571"/>
        <v>0</v>
      </c>
      <c r="AF381" s="570">
        <f t="shared" si="571"/>
        <v>0</v>
      </c>
      <c r="AG381" s="570">
        <f t="shared" si="571"/>
        <v>0</v>
      </c>
      <c r="AH381" s="570">
        <f t="shared" si="571"/>
        <v>0</v>
      </c>
      <c r="AI381" s="570">
        <f t="shared" si="571"/>
        <v>0</v>
      </c>
      <c r="AJ381" s="570">
        <f t="shared" si="571"/>
        <v>0</v>
      </c>
      <c r="AK381" s="570">
        <f t="shared" si="571"/>
        <v>0</v>
      </c>
      <c r="AL381" s="570">
        <f t="shared" si="571"/>
        <v>0</v>
      </c>
      <c r="AM381" s="570">
        <f t="shared" si="571"/>
        <v>0</v>
      </c>
      <c r="AN381" s="570">
        <f t="shared" si="571"/>
        <v>0</v>
      </c>
      <c r="AO381" s="570">
        <f t="shared" si="571"/>
        <v>0</v>
      </c>
      <c r="AP381" s="570">
        <f t="shared" si="571"/>
        <v>0</v>
      </c>
      <c r="AQ381" s="570">
        <f t="shared" si="571"/>
        <v>0</v>
      </c>
      <c r="AR381" s="570">
        <f t="shared" si="571"/>
        <v>0</v>
      </c>
      <c r="AS381" s="570">
        <f t="shared" si="571"/>
        <v>0</v>
      </c>
      <c r="AT381" s="570">
        <f t="shared" si="571"/>
        <v>0</v>
      </c>
      <c r="AU381" s="570">
        <f t="shared" si="571"/>
        <v>0</v>
      </c>
      <c r="AV381" s="570">
        <f t="shared" si="565"/>
        <v>0</v>
      </c>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row>
    <row r="382" spans="1:69" s="325" customFormat="1" ht="12.75" x14ac:dyDescent="0.2">
      <c r="A382" s="1165" t="s">
        <v>817</v>
      </c>
      <c r="B382" s="349" t="s">
        <v>341</v>
      </c>
      <c r="C382" s="1142">
        <f>'I4 BO ASSETS'!M22</f>
        <v>0</v>
      </c>
      <c r="D382" s="570">
        <f t="shared" si="558"/>
        <v>0</v>
      </c>
      <c r="E382" s="570">
        <f t="shared" si="558"/>
        <v>0</v>
      </c>
      <c r="F382" s="570">
        <f t="shared" si="561"/>
        <v>0</v>
      </c>
      <c r="G382" s="570">
        <f t="shared" ref="G382:Z382" si="572">$D382*G597</f>
        <v>0</v>
      </c>
      <c r="H382" s="570">
        <f t="shared" si="572"/>
        <v>0</v>
      </c>
      <c r="I382" s="570">
        <f t="shared" si="572"/>
        <v>0</v>
      </c>
      <c r="J382" s="570">
        <f t="shared" si="572"/>
        <v>0</v>
      </c>
      <c r="K382" s="570">
        <f t="shared" si="572"/>
        <v>0</v>
      </c>
      <c r="L382" s="570">
        <f t="shared" si="572"/>
        <v>0</v>
      </c>
      <c r="M382" s="570">
        <f t="shared" si="572"/>
        <v>0</v>
      </c>
      <c r="N382" s="570">
        <f t="shared" si="572"/>
        <v>0</v>
      </c>
      <c r="O382" s="570">
        <f t="shared" si="572"/>
        <v>0</v>
      </c>
      <c r="P382" s="570">
        <f t="shared" si="572"/>
        <v>0</v>
      </c>
      <c r="Q382" s="570">
        <f t="shared" si="572"/>
        <v>0</v>
      </c>
      <c r="R382" s="570">
        <f t="shared" si="572"/>
        <v>0</v>
      </c>
      <c r="S382" s="570">
        <f t="shared" si="572"/>
        <v>0</v>
      </c>
      <c r="T382" s="570">
        <f t="shared" si="572"/>
        <v>0</v>
      </c>
      <c r="U382" s="570">
        <f t="shared" si="572"/>
        <v>0</v>
      </c>
      <c r="V382" s="570">
        <f t="shared" si="572"/>
        <v>0</v>
      </c>
      <c r="W382" s="570">
        <f t="shared" si="572"/>
        <v>0</v>
      </c>
      <c r="X382" s="570">
        <f t="shared" si="572"/>
        <v>0</v>
      </c>
      <c r="Y382" s="570">
        <f t="shared" si="572"/>
        <v>0</v>
      </c>
      <c r="Z382" s="570">
        <f t="shared" si="572"/>
        <v>0</v>
      </c>
      <c r="AA382" s="570">
        <f t="shared" si="563"/>
        <v>0</v>
      </c>
      <c r="AB382" s="570">
        <f t="shared" ref="AB382:AU382" si="573">$E382*AB597</f>
        <v>0</v>
      </c>
      <c r="AC382" s="570">
        <f t="shared" si="573"/>
        <v>0</v>
      </c>
      <c r="AD382" s="570">
        <f t="shared" si="573"/>
        <v>0</v>
      </c>
      <c r="AE382" s="570">
        <f t="shared" si="573"/>
        <v>0</v>
      </c>
      <c r="AF382" s="570">
        <f t="shared" si="573"/>
        <v>0</v>
      </c>
      <c r="AG382" s="570">
        <f t="shared" si="573"/>
        <v>0</v>
      </c>
      <c r="AH382" s="570">
        <f t="shared" si="573"/>
        <v>0</v>
      </c>
      <c r="AI382" s="570">
        <f t="shared" si="573"/>
        <v>0</v>
      </c>
      <c r="AJ382" s="570">
        <f t="shared" si="573"/>
        <v>0</v>
      </c>
      <c r="AK382" s="570">
        <f t="shared" si="573"/>
        <v>0</v>
      </c>
      <c r="AL382" s="570">
        <f t="shared" si="573"/>
        <v>0</v>
      </c>
      <c r="AM382" s="570">
        <f t="shared" si="573"/>
        <v>0</v>
      </c>
      <c r="AN382" s="570">
        <f t="shared" si="573"/>
        <v>0</v>
      </c>
      <c r="AO382" s="570">
        <f t="shared" si="573"/>
        <v>0</v>
      </c>
      <c r="AP382" s="570">
        <f t="shared" si="573"/>
        <v>0</v>
      </c>
      <c r="AQ382" s="570">
        <f t="shared" si="573"/>
        <v>0</v>
      </c>
      <c r="AR382" s="570">
        <f t="shared" si="573"/>
        <v>0</v>
      </c>
      <c r="AS382" s="570">
        <f t="shared" si="573"/>
        <v>0</v>
      </c>
      <c r="AT382" s="570">
        <f t="shared" si="573"/>
        <v>0</v>
      </c>
      <c r="AU382" s="570">
        <f t="shared" si="573"/>
        <v>0</v>
      </c>
      <c r="AV382" s="570">
        <f t="shared" si="565"/>
        <v>0</v>
      </c>
      <c r="AW382" s="570"/>
      <c r="AX382" s="570"/>
      <c r="AY382" s="570"/>
      <c r="AZ382" s="570"/>
      <c r="BA382" s="570"/>
      <c r="BB382" s="570"/>
      <c r="BC382" s="570"/>
      <c r="BD382" s="570"/>
      <c r="BE382" s="570"/>
      <c r="BF382" s="570"/>
      <c r="BG382" s="570"/>
      <c r="BH382" s="570"/>
      <c r="BI382" s="570"/>
      <c r="BJ382" s="570"/>
      <c r="BK382" s="570"/>
      <c r="BL382" s="570"/>
      <c r="BM382" s="570"/>
      <c r="BN382" s="570"/>
      <c r="BO382" s="570"/>
      <c r="BP382" s="570"/>
      <c r="BQ382" s="570"/>
    </row>
    <row r="383" spans="1:69" s="325" customFormat="1" ht="12.75" x14ac:dyDescent="0.2">
      <c r="A383" s="1165" t="s">
        <v>818</v>
      </c>
      <c r="B383" s="349" t="s">
        <v>343</v>
      </c>
      <c r="C383" s="1142">
        <f>'I4 BO ASSETS'!M23</f>
        <v>0</v>
      </c>
      <c r="D383" s="570">
        <f t="shared" si="558"/>
        <v>0</v>
      </c>
      <c r="E383" s="570">
        <f t="shared" si="558"/>
        <v>0</v>
      </c>
      <c r="F383" s="570">
        <f t="shared" si="561"/>
        <v>0</v>
      </c>
      <c r="G383" s="570">
        <f t="shared" ref="G383:Z383" si="574">$D383*G598</f>
        <v>0</v>
      </c>
      <c r="H383" s="570">
        <f t="shared" si="574"/>
        <v>0</v>
      </c>
      <c r="I383" s="570">
        <f t="shared" si="574"/>
        <v>0</v>
      </c>
      <c r="J383" s="570">
        <f t="shared" si="574"/>
        <v>0</v>
      </c>
      <c r="K383" s="570">
        <f t="shared" si="574"/>
        <v>0</v>
      </c>
      <c r="L383" s="570">
        <f t="shared" si="574"/>
        <v>0</v>
      </c>
      <c r="M383" s="570">
        <f t="shared" si="574"/>
        <v>0</v>
      </c>
      <c r="N383" s="570">
        <f t="shared" si="574"/>
        <v>0</v>
      </c>
      <c r="O383" s="570">
        <f t="shared" si="574"/>
        <v>0</v>
      </c>
      <c r="P383" s="570">
        <f t="shared" si="574"/>
        <v>0</v>
      </c>
      <c r="Q383" s="570">
        <f t="shared" si="574"/>
        <v>0</v>
      </c>
      <c r="R383" s="570">
        <f t="shared" si="574"/>
        <v>0</v>
      </c>
      <c r="S383" s="570">
        <f t="shared" si="574"/>
        <v>0</v>
      </c>
      <c r="T383" s="570">
        <f t="shared" si="574"/>
        <v>0</v>
      </c>
      <c r="U383" s="570">
        <f t="shared" si="574"/>
        <v>0</v>
      </c>
      <c r="V383" s="570">
        <f t="shared" si="574"/>
        <v>0</v>
      </c>
      <c r="W383" s="570">
        <f t="shared" si="574"/>
        <v>0</v>
      </c>
      <c r="X383" s="570">
        <f t="shared" si="574"/>
        <v>0</v>
      </c>
      <c r="Y383" s="570">
        <f t="shared" si="574"/>
        <v>0</v>
      </c>
      <c r="Z383" s="570">
        <f t="shared" si="574"/>
        <v>0</v>
      </c>
      <c r="AA383" s="570">
        <f t="shared" si="563"/>
        <v>0</v>
      </c>
      <c r="AB383" s="570">
        <f t="shared" ref="AB383:AU383" si="575">$E383*AB598</f>
        <v>0</v>
      </c>
      <c r="AC383" s="570">
        <f t="shared" si="575"/>
        <v>0</v>
      </c>
      <c r="AD383" s="570">
        <f t="shared" si="575"/>
        <v>0</v>
      </c>
      <c r="AE383" s="570">
        <f t="shared" si="575"/>
        <v>0</v>
      </c>
      <c r="AF383" s="570">
        <f t="shared" si="575"/>
        <v>0</v>
      </c>
      <c r="AG383" s="570">
        <f t="shared" si="575"/>
        <v>0</v>
      </c>
      <c r="AH383" s="570">
        <f t="shared" si="575"/>
        <v>0</v>
      </c>
      <c r="AI383" s="570">
        <f t="shared" si="575"/>
        <v>0</v>
      </c>
      <c r="AJ383" s="570">
        <f t="shared" si="575"/>
        <v>0</v>
      </c>
      <c r="AK383" s="570">
        <f t="shared" si="575"/>
        <v>0</v>
      </c>
      <c r="AL383" s="570">
        <f t="shared" si="575"/>
        <v>0</v>
      </c>
      <c r="AM383" s="570">
        <f t="shared" si="575"/>
        <v>0</v>
      </c>
      <c r="AN383" s="570">
        <f t="shared" si="575"/>
        <v>0</v>
      </c>
      <c r="AO383" s="570">
        <f t="shared" si="575"/>
        <v>0</v>
      </c>
      <c r="AP383" s="570">
        <f t="shared" si="575"/>
        <v>0</v>
      </c>
      <c r="AQ383" s="570">
        <f t="shared" si="575"/>
        <v>0</v>
      </c>
      <c r="AR383" s="570">
        <f t="shared" si="575"/>
        <v>0</v>
      </c>
      <c r="AS383" s="570">
        <f t="shared" si="575"/>
        <v>0</v>
      </c>
      <c r="AT383" s="570">
        <f t="shared" si="575"/>
        <v>0</v>
      </c>
      <c r="AU383" s="570">
        <f t="shared" si="575"/>
        <v>0</v>
      </c>
      <c r="AV383" s="570">
        <f t="shared" si="565"/>
        <v>0</v>
      </c>
      <c r="AW383" s="570"/>
      <c r="AX383" s="570"/>
      <c r="AY383" s="570"/>
      <c r="AZ383" s="570"/>
      <c r="BA383" s="570"/>
      <c r="BB383" s="570"/>
      <c r="BC383" s="570"/>
      <c r="BD383" s="570"/>
      <c r="BE383" s="570"/>
      <c r="BF383" s="570"/>
      <c r="BG383" s="570"/>
      <c r="BH383" s="570"/>
      <c r="BI383" s="570"/>
      <c r="BJ383" s="570"/>
      <c r="BK383" s="570"/>
      <c r="BL383" s="570"/>
      <c r="BM383" s="570"/>
      <c r="BN383" s="570"/>
      <c r="BO383" s="570"/>
      <c r="BP383" s="570"/>
      <c r="BQ383" s="570"/>
    </row>
    <row r="384" spans="1:69" s="325" customFormat="1" ht="12.75" x14ac:dyDescent="0.2">
      <c r="A384" s="1165">
        <v>1808</v>
      </c>
      <c r="B384" s="349" t="s">
        <v>284</v>
      </c>
      <c r="C384" s="1142">
        <f>'I4 BO ASSETS'!M24</f>
        <v>0</v>
      </c>
      <c r="D384" s="570">
        <f t="shared" si="558"/>
        <v>0</v>
      </c>
      <c r="E384" s="570">
        <f t="shared" si="558"/>
        <v>0</v>
      </c>
      <c r="F384" s="570">
        <f t="shared" si="561"/>
        <v>0</v>
      </c>
      <c r="G384" s="570">
        <f t="shared" ref="G384:Z384" si="576">$D384*G599</f>
        <v>0</v>
      </c>
      <c r="H384" s="570">
        <f t="shared" si="576"/>
        <v>0</v>
      </c>
      <c r="I384" s="570">
        <f t="shared" si="576"/>
        <v>0</v>
      </c>
      <c r="J384" s="570">
        <f t="shared" si="576"/>
        <v>0</v>
      </c>
      <c r="K384" s="570">
        <f t="shared" si="576"/>
        <v>0</v>
      </c>
      <c r="L384" s="570">
        <f t="shared" si="576"/>
        <v>0</v>
      </c>
      <c r="M384" s="570">
        <f t="shared" si="576"/>
        <v>0</v>
      </c>
      <c r="N384" s="570">
        <f t="shared" si="576"/>
        <v>0</v>
      </c>
      <c r="O384" s="570">
        <f t="shared" si="576"/>
        <v>0</v>
      </c>
      <c r="P384" s="570">
        <f t="shared" si="576"/>
        <v>0</v>
      </c>
      <c r="Q384" s="570">
        <f t="shared" si="576"/>
        <v>0</v>
      </c>
      <c r="R384" s="570">
        <f t="shared" si="576"/>
        <v>0</v>
      </c>
      <c r="S384" s="570">
        <f t="shared" si="576"/>
        <v>0</v>
      </c>
      <c r="T384" s="570">
        <f t="shared" si="576"/>
        <v>0</v>
      </c>
      <c r="U384" s="570">
        <f t="shared" si="576"/>
        <v>0</v>
      </c>
      <c r="V384" s="570">
        <f t="shared" si="576"/>
        <v>0</v>
      </c>
      <c r="W384" s="570">
        <f t="shared" si="576"/>
        <v>0</v>
      </c>
      <c r="X384" s="570">
        <f t="shared" si="576"/>
        <v>0</v>
      </c>
      <c r="Y384" s="570">
        <f t="shared" si="576"/>
        <v>0</v>
      </c>
      <c r="Z384" s="570">
        <f t="shared" si="576"/>
        <v>0</v>
      </c>
      <c r="AA384" s="570">
        <f t="shared" si="563"/>
        <v>0</v>
      </c>
      <c r="AB384" s="570">
        <f t="shared" ref="AB384:AU384" si="577">$E384*AB599</f>
        <v>0</v>
      </c>
      <c r="AC384" s="570">
        <f t="shared" si="577"/>
        <v>0</v>
      </c>
      <c r="AD384" s="570">
        <f t="shared" si="577"/>
        <v>0</v>
      </c>
      <c r="AE384" s="570">
        <f t="shared" si="577"/>
        <v>0</v>
      </c>
      <c r="AF384" s="570">
        <f t="shared" si="577"/>
        <v>0</v>
      </c>
      <c r="AG384" s="570">
        <f t="shared" si="577"/>
        <v>0</v>
      </c>
      <c r="AH384" s="570">
        <f t="shared" si="577"/>
        <v>0</v>
      </c>
      <c r="AI384" s="570">
        <f t="shared" si="577"/>
        <v>0</v>
      </c>
      <c r="AJ384" s="570">
        <f t="shared" si="577"/>
        <v>0</v>
      </c>
      <c r="AK384" s="570">
        <f t="shared" si="577"/>
        <v>0</v>
      </c>
      <c r="AL384" s="570">
        <f t="shared" si="577"/>
        <v>0</v>
      </c>
      <c r="AM384" s="570">
        <f t="shared" si="577"/>
        <v>0</v>
      </c>
      <c r="AN384" s="570">
        <f t="shared" si="577"/>
        <v>0</v>
      </c>
      <c r="AO384" s="570">
        <f t="shared" si="577"/>
        <v>0</v>
      </c>
      <c r="AP384" s="570">
        <f t="shared" si="577"/>
        <v>0</v>
      </c>
      <c r="AQ384" s="570">
        <f t="shared" si="577"/>
        <v>0</v>
      </c>
      <c r="AR384" s="570">
        <f t="shared" si="577"/>
        <v>0</v>
      </c>
      <c r="AS384" s="570">
        <f t="shared" si="577"/>
        <v>0</v>
      </c>
      <c r="AT384" s="570">
        <f t="shared" si="577"/>
        <v>0</v>
      </c>
      <c r="AU384" s="570">
        <f t="shared" si="577"/>
        <v>0</v>
      </c>
      <c r="AV384" s="570">
        <f t="shared" si="565"/>
        <v>0</v>
      </c>
      <c r="AW384" s="570"/>
      <c r="AX384" s="570"/>
      <c r="AY384" s="570"/>
      <c r="AZ384" s="570"/>
      <c r="BA384" s="570"/>
      <c r="BB384" s="570"/>
      <c r="BC384" s="570"/>
      <c r="BD384" s="570"/>
      <c r="BE384" s="570"/>
      <c r="BF384" s="570"/>
      <c r="BG384" s="570"/>
      <c r="BH384" s="570"/>
      <c r="BI384" s="570"/>
      <c r="BJ384" s="570"/>
      <c r="BK384" s="570"/>
      <c r="BL384" s="570"/>
      <c r="BM384" s="570"/>
      <c r="BN384" s="570"/>
      <c r="BO384" s="570"/>
      <c r="BP384" s="570"/>
      <c r="BQ384" s="570"/>
    </row>
    <row r="385" spans="1:69" s="325" customFormat="1" ht="12.75" x14ac:dyDescent="0.2">
      <c r="A385" s="1165" t="s">
        <v>819</v>
      </c>
      <c r="B385" s="349" t="s">
        <v>344</v>
      </c>
      <c r="C385" s="1142">
        <f>'I4 BO ASSETS'!M25</f>
        <v>0</v>
      </c>
      <c r="D385" s="570">
        <f t="shared" si="558"/>
        <v>0</v>
      </c>
      <c r="E385" s="570">
        <f t="shared" si="558"/>
        <v>0</v>
      </c>
      <c r="F385" s="570">
        <f t="shared" si="561"/>
        <v>0</v>
      </c>
      <c r="G385" s="570">
        <f t="shared" ref="G385:Z385" si="578">$D385*G600</f>
        <v>0</v>
      </c>
      <c r="H385" s="570">
        <f t="shared" si="578"/>
        <v>0</v>
      </c>
      <c r="I385" s="570">
        <f t="shared" si="578"/>
        <v>0</v>
      </c>
      <c r="J385" s="570">
        <f t="shared" si="578"/>
        <v>0</v>
      </c>
      <c r="K385" s="570">
        <f t="shared" si="578"/>
        <v>0</v>
      </c>
      <c r="L385" s="570">
        <f t="shared" si="578"/>
        <v>0</v>
      </c>
      <c r="M385" s="570">
        <f t="shared" si="578"/>
        <v>0</v>
      </c>
      <c r="N385" s="570">
        <f t="shared" si="578"/>
        <v>0</v>
      </c>
      <c r="O385" s="570">
        <f t="shared" si="578"/>
        <v>0</v>
      </c>
      <c r="P385" s="570">
        <f t="shared" si="578"/>
        <v>0</v>
      </c>
      <c r="Q385" s="570">
        <f t="shared" si="578"/>
        <v>0</v>
      </c>
      <c r="R385" s="570">
        <f t="shared" si="578"/>
        <v>0</v>
      </c>
      <c r="S385" s="570">
        <f t="shared" si="578"/>
        <v>0</v>
      </c>
      <c r="T385" s="570">
        <f t="shared" si="578"/>
        <v>0</v>
      </c>
      <c r="U385" s="570">
        <f t="shared" si="578"/>
        <v>0</v>
      </c>
      <c r="V385" s="570">
        <f t="shared" si="578"/>
        <v>0</v>
      </c>
      <c r="W385" s="570">
        <f t="shared" si="578"/>
        <v>0</v>
      </c>
      <c r="X385" s="570">
        <f t="shared" si="578"/>
        <v>0</v>
      </c>
      <c r="Y385" s="570">
        <f t="shared" si="578"/>
        <v>0</v>
      </c>
      <c r="Z385" s="570">
        <f t="shared" si="578"/>
        <v>0</v>
      </c>
      <c r="AA385" s="570">
        <f t="shared" si="563"/>
        <v>0</v>
      </c>
      <c r="AB385" s="570">
        <f t="shared" ref="AB385:AU385" si="579">$E385*AB600</f>
        <v>0</v>
      </c>
      <c r="AC385" s="570">
        <f t="shared" si="579"/>
        <v>0</v>
      </c>
      <c r="AD385" s="570">
        <f t="shared" si="579"/>
        <v>0</v>
      </c>
      <c r="AE385" s="570">
        <f t="shared" si="579"/>
        <v>0</v>
      </c>
      <c r="AF385" s="570">
        <f t="shared" si="579"/>
        <v>0</v>
      </c>
      <c r="AG385" s="570">
        <f t="shared" si="579"/>
        <v>0</v>
      </c>
      <c r="AH385" s="570">
        <f t="shared" si="579"/>
        <v>0</v>
      </c>
      <c r="AI385" s="570">
        <f t="shared" si="579"/>
        <v>0</v>
      </c>
      <c r="AJ385" s="570">
        <f t="shared" si="579"/>
        <v>0</v>
      </c>
      <c r="AK385" s="570">
        <f t="shared" si="579"/>
        <v>0</v>
      </c>
      <c r="AL385" s="570">
        <f t="shared" si="579"/>
        <v>0</v>
      </c>
      <c r="AM385" s="570">
        <f t="shared" si="579"/>
        <v>0</v>
      </c>
      <c r="AN385" s="570">
        <f t="shared" si="579"/>
        <v>0</v>
      </c>
      <c r="AO385" s="570">
        <f t="shared" si="579"/>
        <v>0</v>
      </c>
      <c r="AP385" s="570">
        <f t="shared" si="579"/>
        <v>0</v>
      </c>
      <c r="AQ385" s="570">
        <f t="shared" si="579"/>
        <v>0</v>
      </c>
      <c r="AR385" s="570">
        <f t="shared" si="579"/>
        <v>0</v>
      </c>
      <c r="AS385" s="570">
        <f t="shared" si="579"/>
        <v>0</v>
      </c>
      <c r="AT385" s="570">
        <f t="shared" si="579"/>
        <v>0</v>
      </c>
      <c r="AU385" s="570">
        <f t="shared" si="579"/>
        <v>0</v>
      </c>
      <c r="AV385" s="570">
        <f t="shared" si="565"/>
        <v>0</v>
      </c>
      <c r="AW385" s="570"/>
      <c r="AX385" s="570"/>
      <c r="AY385" s="570"/>
      <c r="AZ385" s="570"/>
      <c r="BA385" s="570"/>
      <c r="BB385" s="570"/>
      <c r="BC385" s="570"/>
      <c r="BD385" s="570"/>
      <c r="BE385" s="570"/>
      <c r="BF385" s="570"/>
      <c r="BG385" s="570"/>
      <c r="BH385" s="570"/>
      <c r="BI385" s="570"/>
      <c r="BJ385" s="570"/>
      <c r="BK385" s="570"/>
      <c r="BL385" s="570"/>
      <c r="BM385" s="570"/>
      <c r="BN385" s="570"/>
      <c r="BO385" s="570"/>
      <c r="BP385" s="570"/>
      <c r="BQ385" s="570"/>
    </row>
    <row r="386" spans="1:69" s="325" customFormat="1" ht="12.75" x14ac:dyDescent="0.2">
      <c r="A386" s="1165" t="s">
        <v>820</v>
      </c>
      <c r="B386" s="349" t="s">
        <v>345</v>
      </c>
      <c r="C386" s="1142">
        <f>'I4 BO ASSETS'!M26</f>
        <v>0</v>
      </c>
      <c r="D386" s="570">
        <f t="shared" si="558"/>
        <v>0</v>
      </c>
      <c r="E386" s="570">
        <f t="shared" si="558"/>
        <v>0</v>
      </c>
      <c r="F386" s="570">
        <f t="shared" si="561"/>
        <v>0</v>
      </c>
      <c r="G386" s="570">
        <f t="shared" ref="G386:Z386" si="580">$D386*G601</f>
        <v>0</v>
      </c>
      <c r="H386" s="570">
        <f t="shared" si="580"/>
        <v>0</v>
      </c>
      <c r="I386" s="570">
        <f t="shared" si="580"/>
        <v>0</v>
      </c>
      <c r="J386" s="570">
        <f t="shared" si="580"/>
        <v>0</v>
      </c>
      <c r="K386" s="570">
        <f t="shared" si="580"/>
        <v>0</v>
      </c>
      <c r="L386" s="570">
        <f t="shared" si="580"/>
        <v>0</v>
      </c>
      <c r="M386" s="570">
        <f t="shared" si="580"/>
        <v>0</v>
      </c>
      <c r="N386" s="570">
        <f t="shared" si="580"/>
        <v>0</v>
      </c>
      <c r="O386" s="570">
        <f t="shared" si="580"/>
        <v>0</v>
      </c>
      <c r="P386" s="570">
        <f t="shared" si="580"/>
        <v>0</v>
      </c>
      <c r="Q386" s="570">
        <f t="shared" si="580"/>
        <v>0</v>
      </c>
      <c r="R386" s="570">
        <f t="shared" si="580"/>
        <v>0</v>
      </c>
      <c r="S386" s="570">
        <f t="shared" si="580"/>
        <v>0</v>
      </c>
      <c r="T386" s="570">
        <f t="shared" si="580"/>
        <v>0</v>
      </c>
      <c r="U386" s="570">
        <f t="shared" si="580"/>
        <v>0</v>
      </c>
      <c r="V386" s="570">
        <f t="shared" si="580"/>
        <v>0</v>
      </c>
      <c r="W386" s="570">
        <f t="shared" si="580"/>
        <v>0</v>
      </c>
      <c r="X386" s="570">
        <f t="shared" si="580"/>
        <v>0</v>
      </c>
      <c r="Y386" s="570">
        <f t="shared" si="580"/>
        <v>0</v>
      </c>
      <c r="Z386" s="570">
        <f t="shared" si="580"/>
        <v>0</v>
      </c>
      <c r="AA386" s="570">
        <f t="shared" si="563"/>
        <v>0</v>
      </c>
      <c r="AB386" s="570">
        <f t="shared" ref="AB386:AU386" si="581">$E386*AB601</f>
        <v>0</v>
      </c>
      <c r="AC386" s="570">
        <f t="shared" si="581"/>
        <v>0</v>
      </c>
      <c r="AD386" s="570">
        <f t="shared" si="581"/>
        <v>0</v>
      </c>
      <c r="AE386" s="570">
        <f t="shared" si="581"/>
        <v>0</v>
      </c>
      <c r="AF386" s="570">
        <f t="shared" si="581"/>
        <v>0</v>
      </c>
      <c r="AG386" s="570">
        <f t="shared" si="581"/>
        <v>0</v>
      </c>
      <c r="AH386" s="570">
        <f t="shared" si="581"/>
        <v>0</v>
      </c>
      <c r="AI386" s="570">
        <f t="shared" si="581"/>
        <v>0</v>
      </c>
      <c r="AJ386" s="570">
        <f t="shared" si="581"/>
        <v>0</v>
      </c>
      <c r="AK386" s="570">
        <f t="shared" si="581"/>
        <v>0</v>
      </c>
      <c r="AL386" s="570">
        <f t="shared" si="581"/>
        <v>0</v>
      </c>
      <c r="AM386" s="570">
        <f t="shared" si="581"/>
        <v>0</v>
      </c>
      <c r="AN386" s="570">
        <f t="shared" si="581"/>
        <v>0</v>
      </c>
      <c r="AO386" s="570">
        <f t="shared" si="581"/>
        <v>0</v>
      </c>
      <c r="AP386" s="570">
        <f t="shared" si="581"/>
        <v>0</v>
      </c>
      <c r="AQ386" s="570">
        <f t="shared" si="581"/>
        <v>0</v>
      </c>
      <c r="AR386" s="570">
        <f t="shared" si="581"/>
        <v>0</v>
      </c>
      <c r="AS386" s="570">
        <f t="shared" si="581"/>
        <v>0</v>
      </c>
      <c r="AT386" s="570">
        <f t="shared" si="581"/>
        <v>0</v>
      </c>
      <c r="AU386" s="570">
        <f t="shared" si="581"/>
        <v>0</v>
      </c>
      <c r="AV386" s="570">
        <f t="shared" si="565"/>
        <v>0</v>
      </c>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row>
    <row r="387" spans="1:69" s="325" customFormat="1" ht="12.75" x14ac:dyDescent="0.2">
      <c r="A387" s="1165">
        <v>1810</v>
      </c>
      <c r="B387" s="349" t="s">
        <v>285</v>
      </c>
      <c r="C387" s="1142">
        <f>'I4 BO ASSETS'!M27</f>
        <v>0</v>
      </c>
      <c r="D387" s="570">
        <f t="shared" si="558"/>
        <v>0</v>
      </c>
      <c r="E387" s="570">
        <f t="shared" si="558"/>
        <v>0</v>
      </c>
      <c r="F387" s="570">
        <f t="shared" si="561"/>
        <v>0</v>
      </c>
      <c r="G387" s="570">
        <f t="shared" ref="G387:Z387" si="582">$D387*G602</f>
        <v>0</v>
      </c>
      <c r="H387" s="570">
        <f t="shared" si="582"/>
        <v>0</v>
      </c>
      <c r="I387" s="570">
        <f t="shared" si="582"/>
        <v>0</v>
      </c>
      <c r="J387" s="570">
        <f t="shared" si="582"/>
        <v>0</v>
      </c>
      <c r="K387" s="570">
        <f t="shared" si="582"/>
        <v>0</v>
      </c>
      <c r="L387" s="570">
        <f t="shared" si="582"/>
        <v>0</v>
      </c>
      <c r="M387" s="570">
        <f t="shared" si="582"/>
        <v>0</v>
      </c>
      <c r="N387" s="570">
        <f t="shared" si="582"/>
        <v>0</v>
      </c>
      <c r="O387" s="570">
        <f t="shared" si="582"/>
        <v>0</v>
      </c>
      <c r="P387" s="570">
        <f t="shared" si="582"/>
        <v>0</v>
      </c>
      <c r="Q387" s="570">
        <f t="shared" si="582"/>
        <v>0</v>
      </c>
      <c r="R387" s="570">
        <f t="shared" si="582"/>
        <v>0</v>
      </c>
      <c r="S387" s="570">
        <f t="shared" si="582"/>
        <v>0</v>
      </c>
      <c r="T387" s="570">
        <f t="shared" si="582"/>
        <v>0</v>
      </c>
      <c r="U387" s="570">
        <f t="shared" si="582"/>
        <v>0</v>
      </c>
      <c r="V387" s="570">
        <f t="shared" si="582"/>
        <v>0</v>
      </c>
      <c r="W387" s="570">
        <f t="shared" si="582"/>
        <v>0</v>
      </c>
      <c r="X387" s="570">
        <f t="shared" si="582"/>
        <v>0</v>
      </c>
      <c r="Y387" s="570">
        <f t="shared" si="582"/>
        <v>0</v>
      </c>
      <c r="Z387" s="570">
        <f t="shared" si="582"/>
        <v>0</v>
      </c>
      <c r="AA387" s="570">
        <f t="shared" si="563"/>
        <v>0</v>
      </c>
      <c r="AB387" s="570">
        <f t="shared" ref="AB387:AU387" si="583">$E387*AB602</f>
        <v>0</v>
      </c>
      <c r="AC387" s="570">
        <f t="shared" si="583"/>
        <v>0</v>
      </c>
      <c r="AD387" s="570">
        <f t="shared" si="583"/>
        <v>0</v>
      </c>
      <c r="AE387" s="570">
        <f t="shared" si="583"/>
        <v>0</v>
      </c>
      <c r="AF387" s="570">
        <f t="shared" si="583"/>
        <v>0</v>
      </c>
      <c r="AG387" s="570">
        <f t="shared" si="583"/>
        <v>0</v>
      </c>
      <c r="AH387" s="570">
        <f t="shared" si="583"/>
        <v>0</v>
      </c>
      <c r="AI387" s="570">
        <f t="shared" si="583"/>
        <v>0</v>
      </c>
      <c r="AJ387" s="570">
        <f t="shared" si="583"/>
        <v>0</v>
      </c>
      <c r="AK387" s="570">
        <f t="shared" si="583"/>
        <v>0</v>
      </c>
      <c r="AL387" s="570">
        <f t="shared" si="583"/>
        <v>0</v>
      </c>
      <c r="AM387" s="570">
        <f t="shared" si="583"/>
        <v>0</v>
      </c>
      <c r="AN387" s="570">
        <f t="shared" si="583"/>
        <v>0</v>
      </c>
      <c r="AO387" s="570">
        <f t="shared" si="583"/>
        <v>0</v>
      </c>
      <c r="AP387" s="570">
        <f t="shared" si="583"/>
        <v>0</v>
      </c>
      <c r="AQ387" s="570">
        <f t="shared" si="583"/>
        <v>0</v>
      </c>
      <c r="AR387" s="570">
        <f t="shared" si="583"/>
        <v>0</v>
      </c>
      <c r="AS387" s="570">
        <f t="shared" si="583"/>
        <v>0</v>
      </c>
      <c r="AT387" s="570">
        <f t="shared" si="583"/>
        <v>0</v>
      </c>
      <c r="AU387" s="570">
        <f t="shared" si="583"/>
        <v>0</v>
      </c>
      <c r="AV387" s="570">
        <f t="shared" si="565"/>
        <v>0</v>
      </c>
      <c r="AW387" s="570"/>
      <c r="AX387" s="570"/>
      <c r="AY387" s="570"/>
      <c r="AZ387" s="570"/>
      <c r="BA387" s="570"/>
      <c r="BB387" s="570"/>
      <c r="BC387" s="570"/>
      <c r="BD387" s="570"/>
      <c r="BE387" s="570"/>
      <c r="BF387" s="570"/>
      <c r="BG387" s="570"/>
      <c r="BH387" s="570"/>
      <c r="BI387" s="570"/>
      <c r="BJ387" s="570"/>
      <c r="BK387" s="570"/>
      <c r="BL387" s="570"/>
      <c r="BM387" s="570"/>
      <c r="BN387" s="570"/>
      <c r="BO387" s="570"/>
      <c r="BP387" s="570"/>
      <c r="BQ387" s="570"/>
    </row>
    <row r="388" spans="1:69" s="325" customFormat="1" ht="12.75" x14ac:dyDescent="0.2">
      <c r="A388" s="1165" t="s">
        <v>821</v>
      </c>
      <c r="B388" s="349" t="s">
        <v>363</v>
      </c>
      <c r="C388" s="1142">
        <f>'I4 BO ASSETS'!M28</f>
        <v>0</v>
      </c>
      <c r="D388" s="570">
        <f t="shared" si="558"/>
        <v>0</v>
      </c>
      <c r="E388" s="570">
        <f t="shared" si="558"/>
        <v>0</v>
      </c>
      <c r="F388" s="570">
        <f t="shared" si="561"/>
        <v>0</v>
      </c>
      <c r="G388" s="570">
        <f t="shared" ref="G388:Z388" si="584">$D388*G603</f>
        <v>0</v>
      </c>
      <c r="H388" s="570">
        <f t="shared" si="584"/>
        <v>0</v>
      </c>
      <c r="I388" s="570">
        <f t="shared" si="584"/>
        <v>0</v>
      </c>
      <c r="J388" s="570">
        <f t="shared" si="584"/>
        <v>0</v>
      </c>
      <c r="K388" s="570">
        <f t="shared" si="584"/>
        <v>0</v>
      </c>
      <c r="L388" s="570">
        <f t="shared" si="584"/>
        <v>0</v>
      </c>
      <c r="M388" s="570">
        <f t="shared" si="584"/>
        <v>0</v>
      </c>
      <c r="N388" s="570">
        <f t="shared" si="584"/>
        <v>0</v>
      </c>
      <c r="O388" s="570">
        <f t="shared" si="584"/>
        <v>0</v>
      </c>
      <c r="P388" s="570">
        <f t="shared" si="584"/>
        <v>0</v>
      </c>
      <c r="Q388" s="570">
        <f t="shared" si="584"/>
        <v>0</v>
      </c>
      <c r="R388" s="570">
        <f t="shared" si="584"/>
        <v>0</v>
      </c>
      <c r="S388" s="570">
        <f t="shared" si="584"/>
        <v>0</v>
      </c>
      <c r="T388" s="570">
        <f t="shared" si="584"/>
        <v>0</v>
      </c>
      <c r="U388" s="570">
        <f t="shared" si="584"/>
        <v>0</v>
      </c>
      <c r="V388" s="570">
        <f t="shared" si="584"/>
        <v>0</v>
      </c>
      <c r="W388" s="570">
        <f t="shared" si="584"/>
        <v>0</v>
      </c>
      <c r="X388" s="570">
        <f t="shared" si="584"/>
        <v>0</v>
      </c>
      <c r="Y388" s="570">
        <f t="shared" si="584"/>
        <v>0</v>
      </c>
      <c r="Z388" s="570">
        <f t="shared" si="584"/>
        <v>0</v>
      </c>
      <c r="AA388" s="570">
        <f t="shared" si="563"/>
        <v>0</v>
      </c>
      <c r="AB388" s="570">
        <f t="shared" ref="AB388:AU388" si="585">$E388*AB603</f>
        <v>0</v>
      </c>
      <c r="AC388" s="570">
        <f t="shared" si="585"/>
        <v>0</v>
      </c>
      <c r="AD388" s="570">
        <f t="shared" si="585"/>
        <v>0</v>
      </c>
      <c r="AE388" s="570">
        <f t="shared" si="585"/>
        <v>0</v>
      </c>
      <c r="AF388" s="570">
        <f t="shared" si="585"/>
        <v>0</v>
      </c>
      <c r="AG388" s="570">
        <f t="shared" si="585"/>
        <v>0</v>
      </c>
      <c r="AH388" s="570">
        <f t="shared" si="585"/>
        <v>0</v>
      </c>
      <c r="AI388" s="570">
        <f t="shared" si="585"/>
        <v>0</v>
      </c>
      <c r="AJ388" s="570">
        <f t="shared" si="585"/>
        <v>0</v>
      </c>
      <c r="AK388" s="570">
        <f t="shared" si="585"/>
        <v>0</v>
      </c>
      <c r="AL388" s="570">
        <f t="shared" si="585"/>
        <v>0</v>
      </c>
      <c r="AM388" s="570">
        <f t="shared" si="585"/>
        <v>0</v>
      </c>
      <c r="AN388" s="570">
        <f t="shared" si="585"/>
        <v>0</v>
      </c>
      <c r="AO388" s="570">
        <f t="shared" si="585"/>
        <v>0</v>
      </c>
      <c r="AP388" s="570">
        <f t="shared" si="585"/>
        <v>0</v>
      </c>
      <c r="AQ388" s="570">
        <f t="shared" si="585"/>
        <v>0</v>
      </c>
      <c r="AR388" s="570">
        <f t="shared" si="585"/>
        <v>0</v>
      </c>
      <c r="AS388" s="570">
        <f t="shared" si="585"/>
        <v>0</v>
      </c>
      <c r="AT388" s="570">
        <f t="shared" si="585"/>
        <v>0</v>
      </c>
      <c r="AU388" s="570">
        <f t="shared" si="585"/>
        <v>0</v>
      </c>
      <c r="AV388" s="570">
        <f t="shared" si="565"/>
        <v>0</v>
      </c>
      <c r="AW388" s="570"/>
      <c r="AX388" s="570"/>
      <c r="AY388" s="570"/>
      <c r="AZ388" s="570"/>
      <c r="BA388" s="570"/>
      <c r="BB388" s="570"/>
      <c r="BC388" s="570"/>
      <c r="BD388" s="570"/>
      <c r="BE388" s="570"/>
      <c r="BF388" s="570"/>
      <c r="BG388" s="570"/>
      <c r="BH388" s="570"/>
      <c r="BI388" s="570"/>
      <c r="BJ388" s="570"/>
      <c r="BK388" s="570"/>
      <c r="BL388" s="570"/>
      <c r="BM388" s="570"/>
      <c r="BN388" s="570"/>
      <c r="BO388" s="570"/>
      <c r="BP388" s="570"/>
      <c r="BQ388" s="570"/>
    </row>
    <row r="389" spans="1:69" s="325" customFormat="1" ht="12.75" x14ac:dyDescent="0.2">
      <c r="A389" s="1165" t="s">
        <v>822</v>
      </c>
      <c r="B389" s="349" t="s">
        <v>364</v>
      </c>
      <c r="C389" s="1142">
        <f>'I4 BO ASSETS'!M29</f>
        <v>0</v>
      </c>
      <c r="D389" s="570">
        <f t="shared" si="558"/>
        <v>0</v>
      </c>
      <c r="E389" s="570">
        <f t="shared" si="558"/>
        <v>0</v>
      </c>
      <c r="F389" s="570">
        <f t="shared" si="561"/>
        <v>0</v>
      </c>
      <c r="G389" s="570">
        <f t="shared" ref="G389:Z389" si="586">$D389*G604</f>
        <v>0</v>
      </c>
      <c r="H389" s="570">
        <f t="shared" si="586"/>
        <v>0</v>
      </c>
      <c r="I389" s="570">
        <f t="shared" si="586"/>
        <v>0</v>
      </c>
      <c r="J389" s="570">
        <f t="shared" si="586"/>
        <v>0</v>
      </c>
      <c r="K389" s="570">
        <f t="shared" si="586"/>
        <v>0</v>
      </c>
      <c r="L389" s="570">
        <f t="shared" si="586"/>
        <v>0</v>
      </c>
      <c r="M389" s="570">
        <f t="shared" si="586"/>
        <v>0</v>
      </c>
      <c r="N389" s="570">
        <f t="shared" si="586"/>
        <v>0</v>
      </c>
      <c r="O389" s="570">
        <f t="shared" si="586"/>
        <v>0</v>
      </c>
      <c r="P389" s="570">
        <f t="shared" si="586"/>
        <v>0</v>
      </c>
      <c r="Q389" s="570">
        <f t="shared" si="586"/>
        <v>0</v>
      </c>
      <c r="R389" s="570">
        <f t="shared" si="586"/>
        <v>0</v>
      </c>
      <c r="S389" s="570">
        <f t="shared" si="586"/>
        <v>0</v>
      </c>
      <c r="T389" s="570">
        <f t="shared" si="586"/>
        <v>0</v>
      </c>
      <c r="U389" s="570">
        <f t="shared" si="586"/>
        <v>0</v>
      </c>
      <c r="V389" s="570">
        <f t="shared" si="586"/>
        <v>0</v>
      </c>
      <c r="W389" s="570">
        <f t="shared" si="586"/>
        <v>0</v>
      </c>
      <c r="X389" s="570">
        <f t="shared" si="586"/>
        <v>0</v>
      </c>
      <c r="Y389" s="570">
        <f t="shared" si="586"/>
        <v>0</v>
      </c>
      <c r="Z389" s="570">
        <f t="shared" si="586"/>
        <v>0</v>
      </c>
      <c r="AA389" s="570">
        <f t="shared" si="563"/>
        <v>0</v>
      </c>
      <c r="AB389" s="570">
        <f t="shared" ref="AB389:AU389" si="587">$E389*AB604</f>
        <v>0</v>
      </c>
      <c r="AC389" s="570">
        <f t="shared" si="587"/>
        <v>0</v>
      </c>
      <c r="AD389" s="570">
        <f t="shared" si="587"/>
        <v>0</v>
      </c>
      <c r="AE389" s="570">
        <f t="shared" si="587"/>
        <v>0</v>
      </c>
      <c r="AF389" s="570">
        <f t="shared" si="587"/>
        <v>0</v>
      </c>
      <c r="AG389" s="570">
        <f t="shared" si="587"/>
        <v>0</v>
      </c>
      <c r="AH389" s="570">
        <f t="shared" si="587"/>
        <v>0</v>
      </c>
      <c r="AI389" s="570">
        <f t="shared" si="587"/>
        <v>0</v>
      </c>
      <c r="AJ389" s="570">
        <f t="shared" si="587"/>
        <v>0</v>
      </c>
      <c r="AK389" s="570">
        <f t="shared" si="587"/>
        <v>0</v>
      </c>
      <c r="AL389" s="570">
        <f t="shared" si="587"/>
        <v>0</v>
      </c>
      <c r="AM389" s="570">
        <f t="shared" si="587"/>
        <v>0</v>
      </c>
      <c r="AN389" s="570">
        <f t="shared" si="587"/>
        <v>0</v>
      </c>
      <c r="AO389" s="570">
        <f t="shared" si="587"/>
        <v>0</v>
      </c>
      <c r="AP389" s="570">
        <f t="shared" si="587"/>
        <v>0</v>
      </c>
      <c r="AQ389" s="570">
        <f t="shared" si="587"/>
        <v>0</v>
      </c>
      <c r="AR389" s="570">
        <f t="shared" si="587"/>
        <v>0</v>
      </c>
      <c r="AS389" s="570">
        <f t="shared" si="587"/>
        <v>0</v>
      </c>
      <c r="AT389" s="570">
        <f t="shared" si="587"/>
        <v>0</v>
      </c>
      <c r="AU389" s="570">
        <f t="shared" si="587"/>
        <v>0</v>
      </c>
      <c r="AV389" s="570">
        <f t="shared" si="565"/>
        <v>0</v>
      </c>
      <c r="AW389" s="570"/>
      <c r="AX389" s="570"/>
      <c r="AY389" s="570"/>
      <c r="AZ389" s="570"/>
      <c r="BA389" s="570"/>
      <c r="BB389" s="570"/>
      <c r="BC389" s="570"/>
      <c r="BD389" s="570"/>
      <c r="BE389" s="570"/>
      <c r="BF389" s="570"/>
      <c r="BG389" s="570"/>
      <c r="BH389" s="570"/>
      <c r="BI389" s="570"/>
      <c r="BJ389" s="570"/>
      <c r="BK389" s="570"/>
      <c r="BL389" s="570"/>
      <c r="BM389" s="570"/>
      <c r="BN389" s="570"/>
      <c r="BO389" s="570"/>
      <c r="BP389" s="570"/>
      <c r="BQ389" s="570"/>
    </row>
    <row r="390" spans="1:69" s="325" customFormat="1" ht="25.5" x14ac:dyDescent="0.2">
      <c r="A390" s="1165">
        <v>1815</v>
      </c>
      <c r="B390" s="349" t="s">
        <v>86</v>
      </c>
      <c r="C390" s="1142">
        <f>'I4 BO ASSETS'!M30</f>
        <v>0</v>
      </c>
      <c r="D390" s="570">
        <f t="shared" si="558"/>
        <v>0</v>
      </c>
      <c r="E390" s="570">
        <f t="shared" si="558"/>
        <v>0</v>
      </c>
      <c r="F390" s="570">
        <f t="shared" si="561"/>
        <v>0</v>
      </c>
      <c r="G390" s="570">
        <f t="shared" ref="G390:Z390" si="588">$D390*G605</f>
        <v>0</v>
      </c>
      <c r="H390" s="570">
        <f t="shared" si="588"/>
        <v>0</v>
      </c>
      <c r="I390" s="570">
        <f t="shared" si="588"/>
        <v>0</v>
      </c>
      <c r="J390" s="570">
        <f t="shared" si="588"/>
        <v>0</v>
      </c>
      <c r="K390" s="570">
        <f t="shared" si="588"/>
        <v>0</v>
      </c>
      <c r="L390" s="570">
        <f t="shared" si="588"/>
        <v>0</v>
      </c>
      <c r="M390" s="570">
        <f t="shared" si="588"/>
        <v>0</v>
      </c>
      <c r="N390" s="570">
        <f t="shared" si="588"/>
        <v>0</v>
      </c>
      <c r="O390" s="570">
        <f t="shared" si="588"/>
        <v>0</v>
      </c>
      <c r="P390" s="570">
        <f t="shared" si="588"/>
        <v>0</v>
      </c>
      <c r="Q390" s="570">
        <f t="shared" si="588"/>
        <v>0</v>
      </c>
      <c r="R390" s="570">
        <f t="shared" si="588"/>
        <v>0</v>
      </c>
      <c r="S390" s="570">
        <f t="shared" si="588"/>
        <v>0</v>
      </c>
      <c r="T390" s="570">
        <f t="shared" si="588"/>
        <v>0</v>
      </c>
      <c r="U390" s="570">
        <f t="shared" si="588"/>
        <v>0</v>
      </c>
      <c r="V390" s="570">
        <f t="shared" si="588"/>
        <v>0</v>
      </c>
      <c r="W390" s="570">
        <f t="shared" si="588"/>
        <v>0</v>
      </c>
      <c r="X390" s="570">
        <f t="shared" si="588"/>
        <v>0</v>
      </c>
      <c r="Y390" s="570">
        <f t="shared" si="588"/>
        <v>0</v>
      </c>
      <c r="Z390" s="570">
        <f t="shared" si="588"/>
        <v>0</v>
      </c>
      <c r="AA390" s="570">
        <f t="shared" si="563"/>
        <v>0</v>
      </c>
      <c r="AB390" s="570">
        <f t="shared" ref="AB390:AU390" si="589">$E390*AB605</f>
        <v>0</v>
      </c>
      <c r="AC390" s="570">
        <f t="shared" si="589"/>
        <v>0</v>
      </c>
      <c r="AD390" s="570">
        <f t="shared" si="589"/>
        <v>0</v>
      </c>
      <c r="AE390" s="570">
        <f t="shared" si="589"/>
        <v>0</v>
      </c>
      <c r="AF390" s="570">
        <f t="shared" si="589"/>
        <v>0</v>
      </c>
      <c r="AG390" s="570">
        <f t="shared" si="589"/>
        <v>0</v>
      </c>
      <c r="AH390" s="570">
        <f t="shared" si="589"/>
        <v>0</v>
      </c>
      <c r="AI390" s="570">
        <f t="shared" si="589"/>
        <v>0</v>
      </c>
      <c r="AJ390" s="570">
        <f t="shared" si="589"/>
        <v>0</v>
      </c>
      <c r="AK390" s="570">
        <f t="shared" si="589"/>
        <v>0</v>
      </c>
      <c r="AL390" s="570">
        <f t="shared" si="589"/>
        <v>0</v>
      </c>
      <c r="AM390" s="570">
        <f t="shared" si="589"/>
        <v>0</v>
      </c>
      <c r="AN390" s="570">
        <f t="shared" si="589"/>
        <v>0</v>
      </c>
      <c r="AO390" s="570">
        <f t="shared" si="589"/>
        <v>0</v>
      </c>
      <c r="AP390" s="570">
        <f t="shared" si="589"/>
        <v>0</v>
      </c>
      <c r="AQ390" s="570">
        <f t="shared" si="589"/>
        <v>0</v>
      </c>
      <c r="AR390" s="570">
        <f t="shared" si="589"/>
        <v>0</v>
      </c>
      <c r="AS390" s="570">
        <f t="shared" si="589"/>
        <v>0</v>
      </c>
      <c r="AT390" s="570">
        <f t="shared" si="589"/>
        <v>0</v>
      </c>
      <c r="AU390" s="570">
        <f t="shared" si="589"/>
        <v>0</v>
      </c>
      <c r="AV390" s="570">
        <f t="shared" si="565"/>
        <v>0</v>
      </c>
      <c r="AW390" s="570"/>
      <c r="AX390" s="570"/>
      <c r="AY390" s="570"/>
      <c r="AZ390" s="570"/>
      <c r="BA390" s="570"/>
      <c r="BB390" s="570"/>
      <c r="BC390" s="570"/>
      <c r="BD390" s="570"/>
      <c r="BE390" s="570"/>
      <c r="BF390" s="570"/>
      <c r="BG390" s="570"/>
      <c r="BH390" s="570"/>
      <c r="BI390" s="570"/>
      <c r="BJ390" s="570"/>
      <c r="BK390" s="570"/>
      <c r="BL390" s="570"/>
      <c r="BM390" s="570"/>
      <c r="BN390" s="570"/>
      <c r="BO390" s="570"/>
      <c r="BP390" s="570"/>
      <c r="BQ390" s="570"/>
    </row>
    <row r="391" spans="1:69" s="325" customFormat="1" ht="25.5" x14ac:dyDescent="0.2">
      <c r="A391" s="1165">
        <v>1820</v>
      </c>
      <c r="B391" s="349" t="s">
        <v>87</v>
      </c>
      <c r="C391" s="1142">
        <f>'I4 BO ASSETS'!M31</f>
        <v>0</v>
      </c>
      <c r="D391" s="570">
        <f t="shared" si="558"/>
        <v>0</v>
      </c>
      <c r="E391" s="570">
        <f t="shared" si="558"/>
        <v>0</v>
      </c>
      <c r="F391" s="570">
        <f t="shared" si="561"/>
        <v>0</v>
      </c>
      <c r="G391" s="570">
        <f t="shared" ref="G391:Z391" si="590">$D391*G606</f>
        <v>0</v>
      </c>
      <c r="H391" s="570">
        <f t="shared" si="590"/>
        <v>0</v>
      </c>
      <c r="I391" s="570">
        <f t="shared" si="590"/>
        <v>0</v>
      </c>
      <c r="J391" s="570">
        <f t="shared" si="590"/>
        <v>0</v>
      </c>
      <c r="K391" s="570">
        <f t="shared" si="590"/>
        <v>0</v>
      </c>
      <c r="L391" s="570">
        <f t="shared" si="590"/>
        <v>0</v>
      </c>
      <c r="M391" s="570">
        <f t="shared" si="590"/>
        <v>0</v>
      </c>
      <c r="N391" s="570">
        <f t="shared" si="590"/>
        <v>0</v>
      </c>
      <c r="O391" s="570">
        <f t="shared" si="590"/>
        <v>0</v>
      </c>
      <c r="P391" s="570">
        <f t="shared" si="590"/>
        <v>0</v>
      </c>
      <c r="Q391" s="570">
        <f t="shared" si="590"/>
        <v>0</v>
      </c>
      <c r="R391" s="570">
        <f t="shared" si="590"/>
        <v>0</v>
      </c>
      <c r="S391" s="570">
        <f t="shared" si="590"/>
        <v>0</v>
      </c>
      <c r="T391" s="570">
        <f t="shared" si="590"/>
        <v>0</v>
      </c>
      <c r="U391" s="570">
        <f t="shared" si="590"/>
        <v>0</v>
      </c>
      <c r="V391" s="570">
        <f t="shared" si="590"/>
        <v>0</v>
      </c>
      <c r="W391" s="570">
        <f t="shared" si="590"/>
        <v>0</v>
      </c>
      <c r="X391" s="570">
        <f t="shared" si="590"/>
        <v>0</v>
      </c>
      <c r="Y391" s="570">
        <f t="shared" si="590"/>
        <v>0</v>
      </c>
      <c r="Z391" s="570">
        <f t="shared" si="590"/>
        <v>0</v>
      </c>
      <c r="AA391" s="570">
        <f t="shared" si="563"/>
        <v>0</v>
      </c>
      <c r="AB391" s="570">
        <f t="shared" ref="AB391:AU391" si="591">$E391*AB606</f>
        <v>0</v>
      </c>
      <c r="AC391" s="570">
        <f t="shared" si="591"/>
        <v>0</v>
      </c>
      <c r="AD391" s="570">
        <f t="shared" si="591"/>
        <v>0</v>
      </c>
      <c r="AE391" s="570">
        <f t="shared" si="591"/>
        <v>0</v>
      </c>
      <c r="AF391" s="570">
        <f t="shared" si="591"/>
        <v>0</v>
      </c>
      <c r="AG391" s="570">
        <f t="shared" si="591"/>
        <v>0</v>
      </c>
      <c r="AH391" s="570">
        <f t="shared" si="591"/>
        <v>0</v>
      </c>
      <c r="AI391" s="570">
        <f t="shared" si="591"/>
        <v>0</v>
      </c>
      <c r="AJ391" s="570">
        <f t="shared" si="591"/>
        <v>0</v>
      </c>
      <c r="AK391" s="570">
        <f t="shared" si="591"/>
        <v>0</v>
      </c>
      <c r="AL391" s="570">
        <f t="shared" si="591"/>
        <v>0</v>
      </c>
      <c r="AM391" s="570">
        <f t="shared" si="591"/>
        <v>0</v>
      </c>
      <c r="AN391" s="570">
        <f t="shared" si="591"/>
        <v>0</v>
      </c>
      <c r="AO391" s="570">
        <f t="shared" si="591"/>
        <v>0</v>
      </c>
      <c r="AP391" s="570">
        <f t="shared" si="591"/>
        <v>0</v>
      </c>
      <c r="AQ391" s="570">
        <f t="shared" si="591"/>
        <v>0</v>
      </c>
      <c r="AR391" s="570">
        <f t="shared" si="591"/>
        <v>0</v>
      </c>
      <c r="AS391" s="570">
        <f t="shared" si="591"/>
        <v>0</v>
      </c>
      <c r="AT391" s="570">
        <f t="shared" si="591"/>
        <v>0</v>
      </c>
      <c r="AU391" s="570">
        <f t="shared" si="591"/>
        <v>0</v>
      </c>
      <c r="AV391" s="570">
        <f t="shared" si="565"/>
        <v>0</v>
      </c>
      <c r="AW391" s="570"/>
      <c r="AX391" s="570"/>
      <c r="AY391" s="570"/>
      <c r="AZ391" s="570"/>
      <c r="BA391" s="570"/>
      <c r="BB391" s="570"/>
      <c r="BC391" s="570"/>
      <c r="BD391" s="570"/>
      <c r="BE391" s="570"/>
      <c r="BF391" s="570"/>
      <c r="BG391" s="570"/>
      <c r="BH391" s="570"/>
      <c r="BI391" s="570"/>
      <c r="BJ391" s="570"/>
      <c r="BK391" s="570"/>
      <c r="BL391" s="570"/>
      <c r="BM391" s="570"/>
      <c r="BN391" s="570"/>
      <c r="BO391" s="570"/>
      <c r="BP391" s="570"/>
      <c r="BQ391" s="570"/>
    </row>
    <row r="392" spans="1:69" s="325" customFormat="1" ht="25.5" x14ac:dyDescent="0.2">
      <c r="A392" s="1165" t="s">
        <v>490</v>
      </c>
      <c r="B392" s="349" t="s">
        <v>1276</v>
      </c>
      <c r="C392" s="1142">
        <f>'I4 BO ASSETS'!M32</f>
        <v>0</v>
      </c>
      <c r="D392" s="570">
        <f t="shared" si="558"/>
        <v>0</v>
      </c>
      <c r="E392" s="570">
        <f t="shared" si="558"/>
        <v>0</v>
      </c>
      <c r="F392" s="570">
        <f>D392+E392</f>
        <v>0</v>
      </c>
      <c r="G392" s="570">
        <f t="shared" ref="G392:Z392" si="592">$D392*G607</f>
        <v>0</v>
      </c>
      <c r="H392" s="570">
        <f t="shared" si="592"/>
        <v>0</v>
      </c>
      <c r="I392" s="570">
        <f t="shared" si="592"/>
        <v>0</v>
      </c>
      <c r="J392" s="570">
        <f t="shared" si="592"/>
        <v>0</v>
      </c>
      <c r="K392" s="570">
        <f t="shared" si="592"/>
        <v>0</v>
      </c>
      <c r="L392" s="570">
        <f t="shared" si="592"/>
        <v>0</v>
      </c>
      <c r="M392" s="570">
        <f t="shared" si="592"/>
        <v>0</v>
      </c>
      <c r="N392" s="570">
        <f t="shared" si="592"/>
        <v>0</v>
      </c>
      <c r="O392" s="570">
        <f t="shared" si="592"/>
        <v>0</v>
      </c>
      <c r="P392" s="570">
        <f t="shared" si="592"/>
        <v>0</v>
      </c>
      <c r="Q392" s="570">
        <f t="shared" si="592"/>
        <v>0</v>
      </c>
      <c r="R392" s="570">
        <f t="shared" si="592"/>
        <v>0</v>
      </c>
      <c r="S392" s="570">
        <f t="shared" si="592"/>
        <v>0</v>
      </c>
      <c r="T392" s="570">
        <f t="shared" si="592"/>
        <v>0</v>
      </c>
      <c r="U392" s="570">
        <f t="shared" si="592"/>
        <v>0</v>
      </c>
      <c r="V392" s="570">
        <f t="shared" si="592"/>
        <v>0</v>
      </c>
      <c r="W392" s="570">
        <f t="shared" si="592"/>
        <v>0</v>
      </c>
      <c r="X392" s="570">
        <f t="shared" si="592"/>
        <v>0</v>
      </c>
      <c r="Y392" s="570">
        <f t="shared" si="592"/>
        <v>0</v>
      </c>
      <c r="Z392" s="570">
        <f t="shared" si="592"/>
        <v>0</v>
      </c>
      <c r="AA392" s="570">
        <f>SUM(G392:Z392)</f>
        <v>0</v>
      </c>
      <c r="AB392" s="570">
        <f t="shared" ref="AB392:AU392" si="593">$E392*AB607</f>
        <v>0</v>
      </c>
      <c r="AC392" s="570">
        <f t="shared" si="593"/>
        <v>0</v>
      </c>
      <c r="AD392" s="570">
        <f t="shared" si="593"/>
        <v>0</v>
      </c>
      <c r="AE392" s="570">
        <f t="shared" si="593"/>
        <v>0</v>
      </c>
      <c r="AF392" s="570">
        <f t="shared" si="593"/>
        <v>0</v>
      </c>
      <c r="AG392" s="570">
        <f t="shared" si="593"/>
        <v>0</v>
      </c>
      <c r="AH392" s="570">
        <f t="shared" si="593"/>
        <v>0</v>
      </c>
      <c r="AI392" s="570">
        <f t="shared" si="593"/>
        <v>0</v>
      </c>
      <c r="AJ392" s="570">
        <f t="shared" si="593"/>
        <v>0</v>
      </c>
      <c r="AK392" s="570">
        <f t="shared" si="593"/>
        <v>0</v>
      </c>
      <c r="AL392" s="570">
        <f t="shared" si="593"/>
        <v>0</v>
      </c>
      <c r="AM392" s="570">
        <f t="shared" si="593"/>
        <v>0</v>
      </c>
      <c r="AN392" s="570">
        <f t="shared" si="593"/>
        <v>0</v>
      </c>
      <c r="AO392" s="570">
        <f t="shared" si="593"/>
        <v>0</v>
      </c>
      <c r="AP392" s="570">
        <f t="shared" si="593"/>
        <v>0</v>
      </c>
      <c r="AQ392" s="570">
        <f t="shared" si="593"/>
        <v>0</v>
      </c>
      <c r="AR392" s="570">
        <f t="shared" si="593"/>
        <v>0</v>
      </c>
      <c r="AS392" s="570">
        <f t="shared" si="593"/>
        <v>0</v>
      </c>
      <c r="AT392" s="570">
        <f t="shared" si="593"/>
        <v>0</v>
      </c>
      <c r="AU392" s="570">
        <f t="shared" si="593"/>
        <v>0</v>
      </c>
      <c r="AV392" s="570">
        <f>SUM(AB392:AU392)</f>
        <v>0</v>
      </c>
      <c r="AW392" s="570"/>
      <c r="AX392" s="570"/>
      <c r="AY392" s="570"/>
      <c r="AZ392" s="570"/>
      <c r="BA392" s="570"/>
      <c r="BB392" s="570"/>
      <c r="BC392" s="570"/>
      <c r="BD392" s="570"/>
      <c r="BE392" s="570"/>
      <c r="BF392" s="570"/>
      <c r="BG392" s="570"/>
      <c r="BH392" s="570"/>
      <c r="BI392" s="570"/>
      <c r="BJ392" s="570"/>
      <c r="BK392" s="570"/>
      <c r="BL392" s="570"/>
      <c r="BM392" s="570"/>
      <c r="BN392" s="570"/>
      <c r="BO392" s="570"/>
      <c r="BP392" s="570"/>
      <c r="BQ392" s="570"/>
    </row>
    <row r="393" spans="1:69" s="325" customFormat="1" ht="25.5" x14ac:dyDescent="0.2">
      <c r="A393" s="1165" t="s">
        <v>491</v>
      </c>
      <c r="B393" s="349" t="s">
        <v>1278</v>
      </c>
      <c r="C393" s="1142">
        <f>'I4 BO ASSETS'!M33</f>
        <v>0</v>
      </c>
      <c r="D393" s="570">
        <f t="shared" si="558"/>
        <v>0</v>
      </c>
      <c r="E393" s="570">
        <f t="shared" si="558"/>
        <v>0</v>
      </c>
      <c r="F393" s="570">
        <f>D393+E393</f>
        <v>0</v>
      </c>
      <c r="G393" s="570">
        <f t="shared" ref="G393:Z393" si="594">$D393*G608</f>
        <v>0</v>
      </c>
      <c r="H393" s="570">
        <f t="shared" si="594"/>
        <v>0</v>
      </c>
      <c r="I393" s="570">
        <f t="shared" si="594"/>
        <v>0</v>
      </c>
      <c r="J393" s="570">
        <f t="shared" si="594"/>
        <v>0</v>
      </c>
      <c r="K393" s="570">
        <f t="shared" si="594"/>
        <v>0</v>
      </c>
      <c r="L393" s="570">
        <f t="shared" si="594"/>
        <v>0</v>
      </c>
      <c r="M393" s="570">
        <f t="shared" si="594"/>
        <v>0</v>
      </c>
      <c r="N393" s="570">
        <f t="shared" si="594"/>
        <v>0</v>
      </c>
      <c r="O393" s="570">
        <f t="shared" si="594"/>
        <v>0</v>
      </c>
      <c r="P393" s="570">
        <f t="shared" si="594"/>
        <v>0</v>
      </c>
      <c r="Q393" s="570">
        <f t="shared" si="594"/>
        <v>0</v>
      </c>
      <c r="R393" s="570">
        <f t="shared" si="594"/>
        <v>0</v>
      </c>
      <c r="S393" s="570">
        <f t="shared" si="594"/>
        <v>0</v>
      </c>
      <c r="T393" s="570">
        <f t="shared" si="594"/>
        <v>0</v>
      </c>
      <c r="U393" s="570">
        <f t="shared" si="594"/>
        <v>0</v>
      </c>
      <c r="V393" s="570">
        <f t="shared" si="594"/>
        <v>0</v>
      </c>
      <c r="W393" s="570">
        <f t="shared" si="594"/>
        <v>0</v>
      </c>
      <c r="X393" s="570">
        <f t="shared" si="594"/>
        <v>0</v>
      </c>
      <c r="Y393" s="570">
        <f t="shared" si="594"/>
        <v>0</v>
      </c>
      <c r="Z393" s="570">
        <f t="shared" si="594"/>
        <v>0</v>
      </c>
      <c r="AA393" s="570">
        <f>SUM(G393:Z393)</f>
        <v>0</v>
      </c>
      <c r="AB393" s="570">
        <f t="shared" ref="AB393:AU393" si="595">$E393*AB608</f>
        <v>0</v>
      </c>
      <c r="AC393" s="570">
        <f t="shared" si="595"/>
        <v>0</v>
      </c>
      <c r="AD393" s="570">
        <f t="shared" si="595"/>
        <v>0</v>
      </c>
      <c r="AE393" s="570">
        <f t="shared" si="595"/>
        <v>0</v>
      </c>
      <c r="AF393" s="570">
        <f t="shared" si="595"/>
        <v>0</v>
      </c>
      <c r="AG393" s="570">
        <f t="shared" si="595"/>
        <v>0</v>
      </c>
      <c r="AH393" s="570">
        <f t="shared" si="595"/>
        <v>0</v>
      </c>
      <c r="AI393" s="570">
        <f t="shared" si="595"/>
        <v>0</v>
      </c>
      <c r="AJ393" s="570">
        <f t="shared" si="595"/>
        <v>0</v>
      </c>
      <c r="AK393" s="570">
        <f t="shared" si="595"/>
        <v>0</v>
      </c>
      <c r="AL393" s="570">
        <f t="shared" si="595"/>
        <v>0</v>
      </c>
      <c r="AM393" s="570">
        <f t="shared" si="595"/>
        <v>0</v>
      </c>
      <c r="AN393" s="570">
        <f t="shared" si="595"/>
        <v>0</v>
      </c>
      <c r="AO393" s="570">
        <f t="shared" si="595"/>
        <v>0</v>
      </c>
      <c r="AP393" s="570">
        <f t="shared" si="595"/>
        <v>0</v>
      </c>
      <c r="AQ393" s="570">
        <f t="shared" si="595"/>
        <v>0</v>
      </c>
      <c r="AR393" s="570">
        <f t="shared" si="595"/>
        <v>0</v>
      </c>
      <c r="AS393" s="570">
        <f t="shared" si="595"/>
        <v>0</v>
      </c>
      <c r="AT393" s="570">
        <f t="shared" si="595"/>
        <v>0</v>
      </c>
      <c r="AU393" s="570">
        <f t="shared" si="595"/>
        <v>0</v>
      </c>
      <c r="AV393" s="570">
        <f>SUM(AB393:AU393)</f>
        <v>0</v>
      </c>
      <c r="AW393" s="570"/>
      <c r="AX393" s="570"/>
      <c r="AY393" s="570"/>
      <c r="AZ393" s="570"/>
      <c r="BA393" s="570"/>
      <c r="BB393" s="570"/>
      <c r="BC393" s="570"/>
      <c r="BD393" s="570"/>
      <c r="BE393" s="570"/>
      <c r="BF393" s="570"/>
      <c r="BG393" s="570"/>
      <c r="BH393" s="570"/>
      <c r="BI393" s="570"/>
      <c r="BJ393" s="570"/>
      <c r="BK393" s="570"/>
      <c r="BL393" s="570"/>
      <c r="BM393" s="570"/>
      <c r="BN393" s="570"/>
      <c r="BO393" s="570"/>
      <c r="BP393" s="570"/>
      <c r="BQ393" s="570"/>
    </row>
    <row r="394" spans="1:69" s="325" customFormat="1" ht="25.5" x14ac:dyDescent="0.2">
      <c r="A394" s="1165" t="s">
        <v>1268</v>
      </c>
      <c r="B394" s="349" t="s">
        <v>1269</v>
      </c>
      <c r="C394" s="1142">
        <f>'I4 BO ASSETS'!M34</f>
        <v>0</v>
      </c>
      <c r="D394" s="570">
        <f t="shared" si="558"/>
        <v>0</v>
      </c>
      <c r="E394" s="570">
        <f t="shared" si="558"/>
        <v>0</v>
      </c>
      <c r="F394" s="570">
        <f>D394+E394</f>
        <v>0</v>
      </c>
      <c r="G394" s="570">
        <f t="shared" ref="G394:Z394" si="596">$D394*G609</f>
        <v>0</v>
      </c>
      <c r="H394" s="570">
        <f t="shared" si="596"/>
        <v>0</v>
      </c>
      <c r="I394" s="570">
        <f t="shared" si="596"/>
        <v>0</v>
      </c>
      <c r="J394" s="570">
        <f t="shared" si="596"/>
        <v>0</v>
      </c>
      <c r="K394" s="570">
        <f t="shared" si="596"/>
        <v>0</v>
      </c>
      <c r="L394" s="570">
        <f t="shared" si="596"/>
        <v>0</v>
      </c>
      <c r="M394" s="570">
        <f t="shared" si="596"/>
        <v>0</v>
      </c>
      <c r="N394" s="570">
        <f t="shared" si="596"/>
        <v>0</v>
      </c>
      <c r="O394" s="570">
        <f t="shared" si="596"/>
        <v>0</v>
      </c>
      <c r="P394" s="570">
        <f t="shared" si="596"/>
        <v>0</v>
      </c>
      <c r="Q394" s="570">
        <f t="shared" si="596"/>
        <v>0</v>
      </c>
      <c r="R394" s="570">
        <f t="shared" si="596"/>
        <v>0</v>
      </c>
      <c r="S394" s="570">
        <f t="shared" si="596"/>
        <v>0</v>
      </c>
      <c r="T394" s="570">
        <f t="shared" si="596"/>
        <v>0</v>
      </c>
      <c r="U394" s="570">
        <f t="shared" si="596"/>
        <v>0</v>
      </c>
      <c r="V394" s="570">
        <f t="shared" si="596"/>
        <v>0</v>
      </c>
      <c r="W394" s="570">
        <f t="shared" si="596"/>
        <v>0</v>
      </c>
      <c r="X394" s="570">
        <f t="shared" si="596"/>
        <v>0</v>
      </c>
      <c r="Y394" s="570">
        <f t="shared" si="596"/>
        <v>0</v>
      </c>
      <c r="Z394" s="570">
        <f t="shared" si="596"/>
        <v>0</v>
      </c>
      <c r="AA394" s="570">
        <f>SUM(G394:Z394)</f>
        <v>0</v>
      </c>
      <c r="AB394" s="570">
        <f t="shared" ref="AB394:AU394" si="597">$E394*AB609</f>
        <v>0</v>
      </c>
      <c r="AC394" s="570">
        <f t="shared" si="597"/>
        <v>0</v>
      </c>
      <c r="AD394" s="570">
        <f t="shared" si="597"/>
        <v>0</v>
      </c>
      <c r="AE394" s="570">
        <f t="shared" si="597"/>
        <v>0</v>
      </c>
      <c r="AF394" s="570">
        <f t="shared" si="597"/>
        <v>0</v>
      </c>
      <c r="AG394" s="570">
        <f t="shared" si="597"/>
        <v>0</v>
      </c>
      <c r="AH394" s="570">
        <f t="shared" si="597"/>
        <v>0</v>
      </c>
      <c r="AI394" s="570">
        <f t="shared" si="597"/>
        <v>0</v>
      </c>
      <c r="AJ394" s="570">
        <f t="shared" si="597"/>
        <v>0</v>
      </c>
      <c r="AK394" s="570">
        <f t="shared" si="597"/>
        <v>0</v>
      </c>
      <c r="AL394" s="570">
        <f t="shared" si="597"/>
        <v>0</v>
      </c>
      <c r="AM394" s="570">
        <f t="shared" si="597"/>
        <v>0</v>
      </c>
      <c r="AN394" s="570">
        <f t="shared" si="597"/>
        <v>0</v>
      </c>
      <c r="AO394" s="570">
        <f t="shared" si="597"/>
        <v>0</v>
      </c>
      <c r="AP394" s="570">
        <f t="shared" si="597"/>
        <v>0</v>
      </c>
      <c r="AQ394" s="570">
        <f t="shared" si="597"/>
        <v>0</v>
      </c>
      <c r="AR394" s="570">
        <f t="shared" si="597"/>
        <v>0</v>
      </c>
      <c r="AS394" s="570">
        <f t="shared" si="597"/>
        <v>0</v>
      </c>
      <c r="AT394" s="570">
        <f t="shared" si="597"/>
        <v>0</v>
      </c>
      <c r="AU394" s="570">
        <f t="shared" si="597"/>
        <v>0</v>
      </c>
      <c r="AV394" s="570">
        <f>SUM(AB394:AU394)</f>
        <v>0</v>
      </c>
      <c r="AW394" s="570"/>
      <c r="AX394" s="570"/>
      <c r="AY394" s="570"/>
      <c r="AZ394" s="570"/>
      <c r="BA394" s="570"/>
      <c r="BB394" s="570"/>
      <c r="BC394" s="570"/>
      <c r="BD394" s="570"/>
      <c r="BE394" s="570"/>
      <c r="BF394" s="570"/>
      <c r="BG394" s="570"/>
      <c r="BH394" s="570"/>
      <c r="BI394" s="570"/>
      <c r="BJ394" s="570"/>
      <c r="BK394" s="570"/>
      <c r="BL394" s="570"/>
      <c r="BM394" s="570"/>
      <c r="BN394" s="570"/>
      <c r="BO394" s="570"/>
      <c r="BP394" s="570"/>
      <c r="BQ394" s="570"/>
    </row>
    <row r="395" spans="1:69" s="325" customFormat="1" ht="12.75" x14ac:dyDescent="0.2">
      <c r="A395" s="1165">
        <v>1825</v>
      </c>
      <c r="B395" s="349" t="s">
        <v>88</v>
      </c>
      <c r="C395" s="1142">
        <f>'I4 BO ASSETS'!M35</f>
        <v>0</v>
      </c>
      <c r="D395" s="570">
        <f t="shared" si="558"/>
        <v>0</v>
      </c>
      <c r="E395" s="570">
        <f t="shared" si="558"/>
        <v>0</v>
      </c>
      <c r="F395" s="570">
        <f t="shared" si="561"/>
        <v>0</v>
      </c>
      <c r="G395" s="570">
        <f t="shared" ref="G395:Z395" si="598">$D395*G610</f>
        <v>0</v>
      </c>
      <c r="H395" s="570">
        <f t="shared" si="598"/>
        <v>0</v>
      </c>
      <c r="I395" s="570">
        <f t="shared" si="598"/>
        <v>0</v>
      </c>
      <c r="J395" s="570">
        <f t="shared" si="598"/>
        <v>0</v>
      </c>
      <c r="K395" s="570">
        <f t="shared" si="598"/>
        <v>0</v>
      </c>
      <c r="L395" s="570">
        <f t="shared" si="598"/>
        <v>0</v>
      </c>
      <c r="M395" s="570">
        <f t="shared" si="598"/>
        <v>0</v>
      </c>
      <c r="N395" s="570">
        <f t="shared" si="598"/>
        <v>0</v>
      </c>
      <c r="O395" s="570">
        <f t="shared" si="598"/>
        <v>0</v>
      </c>
      <c r="P395" s="570">
        <f t="shared" si="598"/>
        <v>0</v>
      </c>
      <c r="Q395" s="570">
        <f t="shared" si="598"/>
        <v>0</v>
      </c>
      <c r="R395" s="570">
        <f t="shared" si="598"/>
        <v>0</v>
      </c>
      <c r="S395" s="570">
        <f t="shared" si="598"/>
        <v>0</v>
      </c>
      <c r="T395" s="570">
        <f t="shared" si="598"/>
        <v>0</v>
      </c>
      <c r="U395" s="570">
        <f t="shared" si="598"/>
        <v>0</v>
      </c>
      <c r="V395" s="570">
        <f t="shared" si="598"/>
        <v>0</v>
      </c>
      <c r="W395" s="570">
        <f t="shared" si="598"/>
        <v>0</v>
      </c>
      <c r="X395" s="570">
        <f t="shared" si="598"/>
        <v>0</v>
      </c>
      <c r="Y395" s="570">
        <f t="shared" si="598"/>
        <v>0</v>
      </c>
      <c r="Z395" s="570">
        <f t="shared" si="598"/>
        <v>0</v>
      </c>
      <c r="AA395" s="570">
        <f t="shared" si="563"/>
        <v>0</v>
      </c>
      <c r="AB395" s="570">
        <f t="shared" ref="AB395:AU395" si="599">$E395*AB610</f>
        <v>0</v>
      </c>
      <c r="AC395" s="570">
        <f t="shared" si="599"/>
        <v>0</v>
      </c>
      <c r="AD395" s="570">
        <f t="shared" si="599"/>
        <v>0</v>
      </c>
      <c r="AE395" s="570">
        <f t="shared" si="599"/>
        <v>0</v>
      </c>
      <c r="AF395" s="570">
        <f t="shared" si="599"/>
        <v>0</v>
      </c>
      <c r="AG395" s="570">
        <f t="shared" si="599"/>
        <v>0</v>
      </c>
      <c r="AH395" s="570">
        <f t="shared" si="599"/>
        <v>0</v>
      </c>
      <c r="AI395" s="570">
        <f t="shared" si="599"/>
        <v>0</v>
      </c>
      <c r="AJ395" s="570">
        <f t="shared" si="599"/>
        <v>0</v>
      </c>
      <c r="AK395" s="570">
        <f t="shared" si="599"/>
        <v>0</v>
      </c>
      <c r="AL395" s="570">
        <f t="shared" si="599"/>
        <v>0</v>
      </c>
      <c r="AM395" s="570">
        <f t="shared" si="599"/>
        <v>0</v>
      </c>
      <c r="AN395" s="570">
        <f t="shared" si="599"/>
        <v>0</v>
      </c>
      <c r="AO395" s="570">
        <f t="shared" si="599"/>
        <v>0</v>
      </c>
      <c r="AP395" s="570">
        <f t="shared" si="599"/>
        <v>0</v>
      </c>
      <c r="AQ395" s="570">
        <f t="shared" si="599"/>
        <v>0</v>
      </c>
      <c r="AR395" s="570">
        <f t="shared" si="599"/>
        <v>0</v>
      </c>
      <c r="AS395" s="570">
        <f t="shared" si="599"/>
        <v>0</v>
      </c>
      <c r="AT395" s="570">
        <f t="shared" si="599"/>
        <v>0</v>
      </c>
      <c r="AU395" s="570">
        <f t="shared" si="599"/>
        <v>0</v>
      </c>
      <c r="AV395" s="570">
        <f t="shared" si="565"/>
        <v>0</v>
      </c>
      <c r="AW395" s="570"/>
      <c r="AX395" s="570"/>
      <c r="AY395" s="570"/>
      <c r="AZ395" s="570"/>
      <c r="BA395" s="570"/>
      <c r="BB395" s="570"/>
      <c r="BC395" s="570"/>
      <c r="BD395" s="570"/>
      <c r="BE395" s="570"/>
      <c r="BF395" s="570"/>
      <c r="BG395" s="570"/>
      <c r="BH395" s="570"/>
      <c r="BI395" s="570"/>
      <c r="BJ395" s="570"/>
      <c r="BK395" s="570"/>
      <c r="BL395" s="570"/>
      <c r="BM395" s="570"/>
      <c r="BN395" s="570"/>
      <c r="BO395" s="570"/>
      <c r="BP395" s="570"/>
      <c r="BQ395" s="570"/>
    </row>
    <row r="396" spans="1:69" s="325" customFormat="1" ht="12.75" x14ac:dyDescent="0.2">
      <c r="A396" s="1165" t="s">
        <v>823</v>
      </c>
      <c r="B396" s="349" t="s">
        <v>365</v>
      </c>
      <c r="C396" s="1142">
        <f>'I4 BO ASSETS'!M36</f>
        <v>0</v>
      </c>
      <c r="D396" s="570">
        <f t="shared" si="558"/>
        <v>0</v>
      </c>
      <c r="E396" s="570">
        <f t="shared" si="558"/>
        <v>0</v>
      </c>
      <c r="F396" s="570">
        <f t="shared" si="561"/>
        <v>0</v>
      </c>
      <c r="G396" s="570">
        <f t="shared" ref="G396:Z396" si="600">$D396*G611</f>
        <v>0</v>
      </c>
      <c r="H396" s="570">
        <f t="shared" si="600"/>
        <v>0</v>
      </c>
      <c r="I396" s="570">
        <f t="shared" si="600"/>
        <v>0</v>
      </c>
      <c r="J396" s="570">
        <f t="shared" si="600"/>
        <v>0</v>
      </c>
      <c r="K396" s="570">
        <f t="shared" si="600"/>
        <v>0</v>
      </c>
      <c r="L396" s="570">
        <f t="shared" si="600"/>
        <v>0</v>
      </c>
      <c r="M396" s="570">
        <f t="shared" si="600"/>
        <v>0</v>
      </c>
      <c r="N396" s="570">
        <f t="shared" si="600"/>
        <v>0</v>
      </c>
      <c r="O396" s="570">
        <f t="shared" si="600"/>
        <v>0</v>
      </c>
      <c r="P396" s="570">
        <f t="shared" si="600"/>
        <v>0</v>
      </c>
      <c r="Q396" s="570">
        <f t="shared" si="600"/>
        <v>0</v>
      </c>
      <c r="R396" s="570">
        <f t="shared" si="600"/>
        <v>0</v>
      </c>
      <c r="S396" s="570">
        <f t="shared" si="600"/>
        <v>0</v>
      </c>
      <c r="T396" s="570">
        <f t="shared" si="600"/>
        <v>0</v>
      </c>
      <c r="U396" s="570">
        <f t="shared" si="600"/>
        <v>0</v>
      </c>
      <c r="V396" s="570">
        <f t="shared" si="600"/>
        <v>0</v>
      </c>
      <c r="W396" s="570">
        <f t="shared" si="600"/>
        <v>0</v>
      </c>
      <c r="X396" s="570">
        <f t="shared" si="600"/>
        <v>0</v>
      </c>
      <c r="Y396" s="570">
        <f t="shared" si="600"/>
        <v>0</v>
      </c>
      <c r="Z396" s="570">
        <f t="shared" si="600"/>
        <v>0</v>
      </c>
      <c r="AA396" s="570">
        <f t="shared" si="563"/>
        <v>0</v>
      </c>
      <c r="AB396" s="570">
        <f t="shared" ref="AB396:AU396" si="601">$E396*AB611</f>
        <v>0</v>
      </c>
      <c r="AC396" s="570">
        <f t="shared" si="601"/>
        <v>0</v>
      </c>
      <c r="AD396" s="570">
        <f t="shared" si="601"/>
        <v>0</v>
      </c>
      <c r="AE396" s="570">
        <f t="shared" si="601"/>
        <v>0</v>
      </c>
      <c r="AF396" s="570">
        <f t="shared" si="601"/>
        <v>0</v>
      </c>
      <c r="AG396" s="570">
        <f t="shared" si="601"/>
        <v>0</v>
      </c>
      <c r="AH396" s="570">
        <f t="shared" si="601"/>
        <v>0</v>
      </c>
      <c r="AI396" s="570">
        <f t="shared" si="601"/>
        <v>0</v>
      </c>
      <c r="AJ396" s="570">
        <f t="shared" si="601"/>
        <v>0</v>
      </c>
      <c r="AK396" s="570">
        <f t="shared" si="601"/>
        <v>0</v>
      </c>
      <c r="AL396" s="570">
        <f t="shared" si="601"/>
        <v>0</v>
      </c>
      <c r="AM396" s="570">
        <f t="shared" si="601"/>
        <v>0</v>
      </c>
      <c r="AN396" s="570">
        <f t="shared" si="601"/>
        <v>0</v>
      </c>
      <c r="AO396" s="570">
        <f t="shared" si="601"/>
        <v>0</v>
      </c>
      <c r="AP396" s="570">
        <f t="shared" si="601"/>
        <v>0</v>
      </c>
      <c r="AQ396" s="570">
        <f t="shared" si="601"/>
        <v>0</v>
      </c>
      <c r="AR396" s="570">
        <f t="shared" si="601"/>
        <v>0</v>
      </c>
      <c r="AS396" s="570">
        <f t="shared" si="601"/>
        <v>0</v>
      </c>
      <c r="AT396" s="570">
        <f t="shared" si="601"/>
        <v>0</v>
      </c>
      <c r="AU396" s="570">
        <f t="shared" si="601"/>
        <v>0</v>
      </c>
      <c r="AV396" s="570">
        <f t="shared" si="565"/>
        <v>0</v>
      </c>
      <c r="AW396" s="570"/>
      <c r="AX396" s="570"/>
      <c r="AY396" s="570"/>
      <c r="AZ396" s="570"/>
      <c r="BA396" s="570"/>
      <c r="BB396" s="570"/>
      <c r="BC396" s="570"/>
      <c r="BD396" s="570"/>
      <c r="BE396" s="570"/>
      <c r="BF396" s="570"/>
      <c r="BG396" s="570"/>
      <c r="BH396" s="570"/>
      <c r="BI396" s="570"/>
      <c r="BJ396" s="570"/>
      <c r="BK396" s="570"/>
      <c r="BL396" s="570"/>
      <c r="BM396" s="570"/>
      <c r="BN396" s="570"/>
      <c r="BO396" s="570"/>
      <c r="BP396" s="570"/>
      <c r="BQ396" s="570"/>
    </row>
    <row r="397" spans="1:69" s="325" customFormat="1" ht="12.75" x14ac:dyDescent="0.2">
      <c r="A397" s="1165" t="s">
        <v>824</v>
      </c>
      <c r="B397" s="349" t="s">
        <v>366</v>
      </c>
      <c r="C397" s="1142">
        <f>'I4 BO ASSETS'!M37</f>
        <v>0</v>
      </c>
      <c r="D397" s="570">
        <f t="shared" ref="D397:E416" si="602">$C397*D612</f>
        <v>0</v>
      </c>
      <c r="E397" s="570">
        <f t="shared" si="602"/>
        <v>0</v>
      </c>
      <c r="F397" s="570">
        <f t="shared" si="561"/>
        <v>0</v>
      </c>
      <c r="G397" s="570">
        <f t="shared" ref="G397:Z397" si="603">$D397*G612</f>
        <v>0</v>
      </c>
      <c r="H397" s="570">
        <f t="shared" si="603"/>
        <v>0</v>
      </c>
      <c r="I397" s="570">
        <f t="shared" si="603"/>
        <v>0</v>
      </c>
      <c r="J397" s="570">
        <f t="shared" si="603"/>
        <v>0</v>
      </c>
      <c r="K397" s="570">
        <f t="shared" si="603"/>
        <v>0</v>
      </c>
      <c r="L397" s="570">
        <f t="shared" si="603"/>
        <v>0</v>
      </c>
      <c r="M397" s="570">
        <f t="shared" si="603"/>
        <v>0</v>
      </c>
      <c r="N397" s="570">
        <f t="shared" si="603"/>
        <v>0</v>
      </c>
      <c r="O397" s="570">
        <f t="shared" si="603"/>
        <v>0</v>
      </c>
      <c r="P397" s="570">
        <f t="shared" si="603"/>
        <v>0</v>
      </c>
      <c r="Q397" s="570">
        <f t="shared" si="603"/>
        <v>0</v>
      </c>
      <c r="R397" s="570">
        <f t="shared" si="603"/>
        <v>0</v>
      </c>
      <c r="S397" s="570">
        <f t="shared" si="603"/>
        <v>0</v>
      </c>
      <c r="T397" s="570">
        <f t="shared" si="603"/>
        <v>0</v>
      </c>
      <c r="U397" s="570">
        <f t="shared" si="603"/>
        <v>0</v>
      </c>
      <c r="V397" s="570">
        <f t="shared" si="603"/>
        <v>0</v>
      </c>
      <c r="W397" s="570">
        <f t="shared" si="603"/>
        <v>0</v>
      </c>
      <c r="X397" s="570">
        <f t="shared" si="603"/>
        <v>0</v>
      </c>
      <c r="Y397" s="570">
        <f t="shared" si="603"/>
        <v>0</v>
      </c>
      <c r="Z397" s="570">
        <f t="shared" si="603"/>
        <v>0</v>
      </c>
      <c r="AA397" s="570">
        <f t="shared" si="563"/>
        <v>0</v>
      </c>
      <c r="AB397" s="570">
        <f t="shared" ref="AB397:AU397" si="604">$E397*AB612</f>
        <v>0</v>
      </c>
      <c r="AC397" s="570">
        <f t="shared" si="604"/>
        <v>0</v>
      </c>
      <c r="AD397" s="570">
        <f t="shared" si="604"/>
        <v>0</v>
      </c>
      <c r="AE397" s="570">
        <f t="shared" si="604"/>
        <v>0</v>
      </c>
      <c r="AF397" s="570">
        <f t="shared" si="604"/>
        <v>0</v>
      </c>
      <c r="AG397" s="570">
        <f t="shared" si="604"/>
        <v>0</v>
      </c>
      <c r="AH397" s="570">
        <f t="shared" si="604"/>
        <v>0</v>
      </c>
      <c r="AI397" s="570">
        <f t="shared" si="604"/>
        <v>0</v>
      </c>
      <c r="AJ397" s="570">
        <f t="shared" si="604"/>
        <v>0</v>
      </c>
      <c r="AK397" s="570">
        <f t="shared" si="604"/>
        <v>0</v>
      </c>
      <c r="AL397" s="570">
        <f t="shared" si="604"/>
        <v>0</v>
      </c>
      <c r="AM397" s="570">
        <f t="shared" si="604"/>
        <v>0</v>
      </c>
      <c r="AN397" s="570">
        <f t="shared" si="604"/>
        <v>0</v>
      </c>
      <c r="AO397" s="570">
        <f t="shared" si="604"/>
        <v>0</v>
      </c>
      <c r="AP397" s="570">
        <f t="shared" si="604"/>
        <v>0</v>
      </c>
      <c r="AQ397" s="570">
        <f t="shared" si="604"/>
        <v>0</v>
      </c>
      <c r="AR397" s="570">
        <f t="shared" si="604"/>
        <v>0</v>
      </c>
      <c r="AS397" s="570">
        <f t="shared" si="604"/>
        <v>0</v>
      </c>
      <c r="AT397" s="570">
        <f t="shared" si="604"/>
        <v>0</v>
      </c>
      <c r="AU397" s="570">
        <f t="shared" si="604"/>
        <v>0</v>
      </c>
      <c r="AV397" s="570">
        <f t="shared" si="565"/>
        <v>0</v>
      </c>
      <c r="AW397" s="570"/>
      <c r="AX397" s="570"/>
      <c r="AY397" s="570"/>
      <c r="AZ397" s="570"/>
      <c r="BA397" s="570"/>
      <c r="BB397" s="570"/>
      <c r="BC397" s="570"/>
      <c r="BD397" s="570"/>
      <c r="BE397" s="570"/>
      <c r="BF397" s="570"/>
      <c r="BG397" s="570"/>
      <c r="BH397" s="570"/>
      <c r="BI397" s="570"/>
      <c r="BJ397" s="570"/>
      <c r="BK397" s="570"/>
      <c r="BL397" s="570"/>
      <c r="BM397" s="570"/>
      <c r="BN397" s="570"/>
      <c r="BO397" s="570"/>
      <c r="BP397" s="570"/>
      <c r="BQ397" s="570"/>
    </row>
    <row r="398" spans="1:69" s="325" customFormat="1" ht="12.75" x14ac:dyDescent="0.2">
      <c r="A398" s="1165">
        <v>1830</v>
      </c>
      <c r="B398" s="349" t="s">
        <v>89</v>
      </c>
      <c r="C398" s="1142">
        <f>'I4 BO ASSETS'!M38</f>
        <v>0</v>
      </c>
      <c r="D398" s="570">
        <f t="shared" si="602"/>
        <v>0</v>
      </c>
      <c r="E398" s="570">
        <f t="shared" si="602"/>
        <v>0</v>
      </c>
      <c r="F398" s="570">
        <f t="shared" si="561"/>
        <v>0</v>
      </c>
      <c r="G398" s="570">
        <f t="shared" ref="G398:Z398" si="605">$D398*G613</f>
        <v>0</v>
      </c>
      <c r="H398" s="570">
        <f t="shared" si="605"/>
        <v>0</v>
      </c>
      <c r="I398" s="570">
        <f t="shared" si="605"/>
        <v>0</v>
      </c>
      <c r="J398" s="570">
        <f t="shared" si="605"/>
        <v>0</v>
      </c>
      <c r="K398" s="570">
        <f t="shared" si="605"/>
        <v>0</v>
      </c>
      <c r="L398" s="570">
        <f t="shared" si="605"/>
        <v>0</v>
      </c>
      <c r="M398" s="570">
        <f t="shared" si="605"/>
        <v>0</v>
      </c>
      <c r="N398" s="570">
        <f t="shared" si="605"/>
        <v>0</v>
      </c>
      <c r="O398" s="570">
        <f t="shared" si="605"/>
        <v>0</v>
      </c>
      <c r="P398" s="570">
        <f t="shared" si="605"/>
        <v>0</v>
      </c>
      <c r="Q398" s="570">
        <f t="shared" si="605"/>
        <v>0</v>
      </c>
      <c r="R398" s="570">
        <f t="shared" si="605"/>
        <v>0</v>
      </c>
      <c r="S398" s="570">
        <f t="shared" si="605"/>
        <v>0</v>
      </c>
      <c r="T398" s="570">
        <f t="shared" si="605"/>
        <v>0</v>
      </c>
      <c r="U398" s="570">
        <f t="shared" si="605"/>
        <v>0</v>
      </c>
      <c r="V398" s="570">
        <f t="shared" si="605"/>
        <v>0</v>
      </c>
      <c r="W398" s="570">
        <f t="shared" si="605"/>
        <v>0</v>
      </c>
      <c r="X398" s="570">
        <f t="shared" si="605"/>
        <v>0</v>
      </c>
      <c r="Y398" s="570">
        <f t="shared" si="605"/>
        <v>0</v>
      </c>
      <c r="Z398" s="570">
        <f t="shared" si="605"/>
        <v>0</v>
      </c>
      <c r="AA398" s="570">
        <f t="shared" si="563"/>
        <v>0</v>
      </c>
      <c r="AB398" s="570">
        <f t="shared" ref="AB398:AU398" si="606">$E398*AB613</f>
        <v>0</v>
      </c>
      <c r="AC398" s="570">
        <f t="shared" si="606"/>
        <v>0</v>
      </c>
      <c r="AD398" s="570">
        <f t="shared" si="606"/>
        <v>0</v>
      </c>
      <c r="AE398" s="570">
        <f t="shared" si="606"/>
        <v>0</v>
      </c>
      <c r="AF398" s="570">
        <f t="shared" si="606"/>
        <v>0</v>
      </c>
      <c r="AG398" s="570">
        <f t="shared" si="606"/>
        <v>0</v>
      </c>
      <c r="AH398" s="570">
        <f t="shared" si="606"/>
        <v>0</v>
      </c>
      <c r="AI398" s="570">
        <f t="shared" si="606"/>
        <v>0</v>
      </c>
      <c r="AJ398" s="570">
        <f t="shared" si="606"/>
        <v>0</v>
      </c>
      <c r="AK398" s="570">
        <f t="shared" si="606"/>
        <v>0</v>
      </c>
      <c r="AL398" s="570">
        <f t="shared" si="606"/>
        <v>0</v>
      </c>
      <c r="AM398" s="570">
        <f t="shared" si="606"/>
        <v>0</v>
      </c>
      <c r="AN398" s="570">
        <f t="shared" si="606"/>
        <v>0</v>
      </c>
      <c r="AO398" s="570">
        <f t="shared" si="606"/>
        <v>0</v>
      </c>
      <c r="AP398" s="570">
        <f t="shared" si="606"/>
        <v>0</v>
      </c>
      <c r="AQ398" s="570">
        <f t="shared" si="606"/>
        <v>0</v>
      </c>
      <c r="AR398" s="570">
        <f t="shared" si="606"/>
        <v>0</v>
      </c>
      <c r="AS398" s="570">
        <f t="shared" si="606"/>
        <v>0</v>
      </c>
      <c r="AT398" s="570">
        <f t="shared" si="606"/>
        <v>0</v>
      </c>
      <c r="AU398" s="570">
        <f t="shared" si="606"/>
        <v>0</v>
      </c>
      <c r="AV398" s="570">
        <f t="shared" si="565"/>
        <v>0</v>
      </c>
      <c r="AW398" s="570"/>
      <c r="AX398" s="570"/>
      <c r="AY398" s="570"/>
      <c r="AZ398" s="570"/>
      <c r="BA398" s="570"/>
      <c r="BB398" s="570"/>
      <c r="BC398" s="570"/>
      <c r="BD398" s="570"/>
      <c r="BE398" s="570"/>
      <c r="BF398" s="570"/>
      <c r="BG398" s="570"/>
      <c r="BH398" s="570"/>
      <c r="BI398" s="570"/>
      <c r="BJ398" s="570"/>
      <c r="BK398" s="570"/>
      <c r="BL398" s="570"/>
      <c r="BM398" s="570"/>
      <c r="BN398" s="570"/>
      <c r="BO398" s="570"/>
      <c r="BP398" s="570"/>
      <c r="BQ398" s="570"/>
    </row>
    <row r="399" spans="1:69" s="325" customFormat="1" ht="25.5" x14ac:dyDescent="0.2">
      <c r="A399" s="1165" t="s">
        <v>825</v>
      </c>
      <c r="B399" s="349" t="s">
        <v>367</v>
      </c>
      <c r="C399" s="1142">
        <f>'I4 BO ASSETS'!M39</f>
        <v>0</v>
      </c>
      <c r="D399" s="570">
        <f t="shared" si="602"/>
        <v>0</v>
      </c>
      <c r="E399" s="570">
        <f t="shared" si="602"/>
        <v>0</v>
      </c>
      <c r="F399" s="570">
        <f t="shared" si="561"/>
        <v>0</v>
      </c>
      <c r="G399" s="570">
        <f t="shared" ref="G399:Z399" si="607">$D399*G614</f>
        <v>0</v>
      </c>
      <c r="H399" s="570">
        <f t="shared" si="607"/>
        <v>0</v>
      </c>
      <c r="I399" s="570">
        <f t="shared" si="607"/>
        <v>0</v>
      </c>
      <c r="J399" s="570">
        <f t="shared" si="607"/>
        <v>0</v>
      </c>
      <c r="K399" s="570">
        <f t="shared" si="607"/>
        <v>0</v>
      </c>
      <c r="L399" s="570">
        <f t="shared" si="607"/>
        <v>0</v>
      </c>
      <c r="M399" s="570">
        <f t="shared" si="607"/>
        <v>0</v>
      </c>
      <c r="N399" s="570">
        <f t="shared" si="607"/>
        <v>0</v>
      </c>
      <c r="O399" s="570">
        <f t="shared" si="607"/>
        <v>0</v>
      </c>
      <c r="P399" s="570">
        <f t="shared" si="607"/>
        <v>0</v>
      </c>
      <c r="Q399" s="570">
        <f t="shared" si="607"/>
        <v>0</v>
      </c>
      <c r="R399" s="570">
        <f t="shared" si="607"/>
        <v>0</v>
      </c>
      <c r="S399" s="570">
        <f t="shared" si="607"/>
        <v>0</v>
      </c>
      <c r="T399" s="570">
        <f t="shared" si="607"/>
        <v>0</v>
      </c>
      <c r="U399" s="570">
        <f t="shared" si="607"/>
        <v>0</v>
      </c>
      <c r="V399" s="570">
        <f t="shared" si="607"/>
        <v>0</v>
      </c>
      <c r="W399" s="570">
        <f t="shared" si="607"/>
        <v>0</v>
      </c>
      <c r="X399" s="570">
        <f t="shared" si="607"/>
        <v>0</v>
      </c>
      <c r="Y399" s="570">
        <f t="shared" si="607"/>
        <v>0</v>
      </c>
      <c r="Z399" s="570">
        <f t="shared" si="607"/>
        <v>0</v>
      </c>
      <c r="AA399" s="570">
        <f t="shared" si="563"/>
        <v>0</v>
      </c>
      <c r="AB399" s="570">
        <f t="shared" ref="AB399:AU399" si="608">$E399*AB614</f>
        <v>0</v>
      </c>
      <c r="AC399" s="570">
        <f t="shared" si="608"/>
        <v>0</v>
      </c>
      <c r="AD399" s="570">
        <f t="shared" si="608"/>
        <v>0</v>
      </c>
      <c r="AE399" s="570">
        <f t="shared" si="608"/>
        <v>0</v>
      </c>
      <c r="AF399" s="570">
        <f t="shared" si="608"/>
        <v>0</v>
      </c>
      <c r="AG399" s="570">
        <f t="shared" si="608"/>
        <v>0</v>
      </c>
      <c r="AH399" s="570">
        <f t="shared" si="608"/>
        <v>0</v>
      </c>
      <c r="AI399" s="570">
        <f t="shared" si="608"/>
        <v>0</v>
      </c>
      <c r="AJ399" s="570">
        <f t="shared" si="608"/>
        <v>0</v>
      </c>
      <c r="AK399" s="570">
        <f t="shared" si="608"/>
        <v>0</v>
      </c>
      <c r="AL399" s="570">
        <f t="shared" si="608"/>
        <v>0</v>
      </c>
      <c r="AM399" s="570">
        <f t="shared" si="608"/>
        <v>0</v>
      </c>
      <c r="AN399" s="570">
        <f t="shared" si="608"/>
        <v>0</v>
      </c>
      <c r="AO399" s="570">
        <f t="shared" si="608"/>
        <v>0</v>
      </c>
      <c r="AP399" s="570">
        <f t="shared" si="608"/>
        <v>0</v>
      </c>
      <c r="AQ399" s="570">
        <f t="shared" si="608"/>
        <v>0</v>
      </c>
      <c r="AR399" s="570">
        <f t="shared" si="608"/>
        <v>0</v>
      </c>
      <c r="AS399" s="570">
        <f t="shared" si="608"/>
        <v>0</v>
      </c>
      <c r="AT399" s="570">
        <f t="shared" si="608"/>
        <v>0</v>
      </c>
      <c r="AU399" s="570">
        <f t="shared" si="608"/>
        <v>0</v>
      </c>
      <c r="AV399" s="570">
        <f t="shared" si="565"/>
        <v>0</v>
      </c>
      <c r="AW399" s="570"/>
      <c r="AX399" s="570"/>
      <c r="AY399" s="570"/>
      <c r="AZ399" s="570"/>
      <c r="BA399" s="570"/>
      <c r="BB399" s="570"/>
      <c r="BC399" s="570"/>
      <c r="BD399" s="570"/>
      <c r="BE399" s="570"/>
      <c r="BF399" s="570"/>
      <c r="BG399" s="570"/>
      <c r="BH399" s="570"/>
      <c r="BI399" s="570"/>
      <c r="BJ399" s="570"/>
      <c r="BK399" s="570"/>
      <c r="BL399" s="570"/>
      <c r="BM399" s="570"/>
      <c r="BN399" s="570"/>
      <c r="BO399" s="570"/>
      <c r="BP399" s="570"/>
      <c r="BQ399" s="570"/>
    </row>
    <row r="400" spans="1:69" s="325" customFormat="1" ht="12.75" x14ac:dyDescent="0.2">
      <c r="A400" s="1165" t="s">
        <v>826</v>
      </c>
      <c r="B400" s="349" t="s">
        <v>368</v>
      </c>
      <c r="C400" s="1142">
        <f>'I4 BO ASSETS'!M40</f>
        <v>0</v>
      </c>
      <c r="D400" s="570">
        <f t="shared" si="602"/>
        <v>0</v>
      </c>
      <c r="E400" s="570">
        <f t="shared" si="602"/>
        <v>0</v>
      </c>
      <c r="F400" s="570">
        <f t="shared" si="561"/>
        <v>0</v>
      </c>
      <c r="G400" s="570">
        <f t="shared" ref="G400:Z400" si="609">$D400*G615</f>
        <v>0</v>
      </c>
      <c r="H400" s="570">
        <f t="shared" si="609"/>
        <v>0</v>
      </c>
      <c r="I400" s="570">
        <f t="shared" si="609"/>
        <v>0</v>
      </c>
      <c r="J400" s="570">
        <f t="shared" si="609"/>
        <v>0</v>
      </c>
      <c r="K400" s="570">
        <f t="shared" si="609"/>
        <v>0</v>
      </c>
      <c r="L400" s="570">
        <f t="shared" si="609"/>
        <v>0</v>
      </c>
      <c r="M400" s="570">
        <f t="shared" si="609"/>
        <v>0</v>
      </c>
      <c r="N400" s="570">
        <f t="shared" si="609"/>
        <v>0</v>
      </c>
      <c r="O400" s="570">
        <f t="shared" si="609"/>
        <v>0</v>
      </c>
      <c r="P400" s="570">
        <f t="shared" si="609"/>
        <v>0</v>
      </c>
      <c r="Q400" s="570">
        <f t="shared" si="609"/>
        <v>0</v>
      </c>
      <c r="R400" s="570">
        <f t="shared" si="609"/>
        <v>0</v>
      </c>
      <c r="S400" s="570">
        <f t="shared" si="609"/>
        <v>0</v>
      </c>
      <c r="T400" s="570">
        <f t="shared" si="609"/>
        <v>0</v>
      </c>
      <c r="U400" s="570">
        <f t="shared" si="609"/>
        <v>0</v>
      </c>
      <c r="V400" s="570">
        <f t="shared" si="609"/>
        <v>0</v>
      </c>
      <c r="W400" s="570">
        <f t="shared" si="609"/>
        <v>0</v>
      </c>
      <c r="X400" s="570">
        <f t="shared" si="609"/>
        <v>0</v>
      </c>
      <c r="Y400" s="570">
        <f t="shared" si="609"/>
        <v>0</v>
      </c>
      <c r="Z400" s="570">
        <f t="shared" si="609"/>
        <v>0</v>
      </c>
      <c r="AA400" s="570">
        <f t="shared" si="563"/>
        <v>0</v>
      </c>
      <c r="AB400" s="570">
        <f t="shared" ref="AB400:AU400" si="610">$E400*AB615</f>
        <v>0</v>
      </c>
      <c r="AC400" s="570">
        <f t="shared" si="610"/>
        <v>0</v>
      </c>
      <c r="AD400" s="570">
        <f t="shared" si="610"/>
        <v>0</v>
      </c>
      <c r="AE400" s="570">
        <f t="shared" si="610"/>
        <v>0</v>
      </c>
      <c r="AF400" s="570">
        <f t="shared" si="610"/>
        <v>0</v>
      </c>
      <c r="AG400" s="570">
        <f t="shared" si="610"/>
        <v>0</v>
      </c>
      <c r="AH400" s="570">
        <f t="shared" si="610"/>
        <v>0</v>
      </c>
      <c r="AI400" s="570">
        <f t="shared" si="610"/>
        <v>0</v>
      </c>
      <c r="AJ400" s="570">
        <f t="shared" si="610"/>
        <v>0</v>
      </c>
      <c r="AK400" s="570">
        <f t="shared" si="610"/>
        <v>0</v>
      </c>
      <c r="AL400" s="570">
        <f t="shared" si="610"/>
        <v>0</v>
      </c>
      <c r="AM400" s="570">
        <f t="shared" si="610"/>
        <v>0</v>
      </c>
      <c r="AN400" s="570">
        <f t="shared" si="610"/>
        <v>0</v>
      </c>
      <c r="AO400" s="570">
        <f t="shared" si="610"/>
        <v>0</v>
      </c>
      <c r="AP400" s="570">
        <f t="shared" si="610"/>
        <v>0</v>
      </c>
      <c r="AQ400" s="570">
        <f t="shared" si="610"/>
        <v>0</v>
      </c>
      <c r="AR400" s="570">
        <f t="shared" si="610"/>
        <v>0</v>
      </c>
      <c r="AS400" s="570">
        <f t="shared" si="610"/>
        <v>0</v>
      </c>
      <c r="AT400" s="570">
        <f t="shared" si="610"/>
        <v>0</v>
      </c>
      <c r="AU400" s="570">
        <f t="shared" si="610"/>
        <v>0</v>
      </c>
      <c r="AV400" s="570">
        <f t="shared" si="565"/>
        <v>0</v>
      </c>
      <c r="AW400" s="570"/>
      <c r="AX400" s="570"/>
      <c r="AY400" s="570"/>
      <c r="AZ400" s="570"/>
      <c r="BA400" s="570"/>
      <c r="BB400" s="570"/>
      <c r="BC400" s="570"/>
      <c r="BD400" s="570"/>
      <c r="BE400" s="570"/>
      <c r="BF400" s="570"/>
      <c r="BG400" s="570"/>
      <c r="BH400" s="570"/>
      <c r="BI400" s="570"/>
      <c r="BJ400" s="570"/>
      <c r="BK400" s="570"/>
      <c r="BL400" s="570"/>
      <c r="BM400" s="570"/>
      <c r="BN400" s="570"/>
      <c r="BO400" s="570"/>
      <c r="BP400" s="570"/>
      <c r="BQ400" s="570"/>
    </row>
    <row r="401" spans="1:69" s="325" customFormat="1" ht="12.75" x14ac:dyDescent="0.2">
      <c r="A401" s="1165" t="s">
        <v>827</v>
      </c>
      <c r="B401" s="349" t="s">
        <v>391</v>
      </c>
      <c r="C401" s="1142">
        <f>'I4 BO ASSETS'!M41</f>
        <v>0</v>
      </c>
      <c r="D401" s="570">
        <f t="shared" si="602"/>
        <v>0</v>
      </c>
      <c r="E401" s="570">
        <f t="shared" si="602"/>
        <v>0</v>
      </c>
      <c r="F401" s="570">
        <f t="shared" si="561"/>
        <v>0</v>
      </c>
      <c r="G401" s="570">
        <f t="shared" ref="G401:Z401" si="611">$D401*G616</f>
        <v>0</v>
      </c>
      <c r="H401" s="570">
        <f t="shared" si="611"/>
        <v>0</v>
      </c>
      <c r="I401" s="570">
        <f t="shared" si="611"/>
        <v>0</v>
      </c>
      <c r="J401" s="570">
        <f t="shared" si="611"/>
        <v>0</v>
      </c>
      <c r="K401" s="570">
        <f t="shared" si="611"/>
        <v>0</v>
      </c>
      <c r="L401" s="570">
        <f t="shared" si="611"/>
        <v>0</v>
      </c>
      <c r="M401" s="570">
        <f t="shared" si="611"/>
        <v>0</v>
      </c>
      <c r="N401" s="570">
        <f t="shared" si="611"/>
        <v>0</v>
      </c>
      <c r="O401" s="570">
        <f t="shared" si="611"/>
        <v>0</v>
      </c>
      <c r="P401" s="570">
        <f t="shared" si="611"/>
        <v>0</v>
      </c>
      <c r="Q401" s="570">
        <f t="shared" si="611"/>
        <v>0</v>
      </c>
      <c r="R401" s="570">
        <f t="shared" si="611"/>
        <v>0</v>
      </c>
      <c r="S401" s="570">
        <f t="shared" si="611"/>
        <v>0</v>
      </c>
      <c r="T401" s="570">
        <f t="shared" si="611"/>
        <v>0</v>
      </c>
      <c r="U401" s="570">
        <f t="shared" si="611"/>
        <v>0</v>
      </c>
      <c r="V401" s="570">
        <f t="shared" si="611"/>
        <v>0</v>
      </c>
      <c r="W401" s="570">
        <f t="shared" si="611"/>
        <v>0</v>
      </c>
      <c r="X401" s="570">
        <f t="shared" si="611"/>
        <v>0</v>
      </c>
      <c r="Y401" s="570">
        <f t="shared" si="611"/>
        <v>0</v>
      </c>
      <c r="Z401" s="570">
        <f t="shared" si="611"/>
        <v>0</v>
      </c>
      <c r="AA401" s="570">
        <f t="shared" si="563"/>
        <v>0</v>
      </c>
      <c r="AB401" s="570">
        <f t="shared" ref="AB401:AU401" si="612">$E401*AB616</f>
        <v>0</v>
      </c>
      <c r="AC401" s="570">
        <f t="shared" si="612"/>
        <v>0</v>
      </c>
      <c r="AD401" s="570">
        <f t="shared" si="612"/>
        <v>0</v>
      </c>
      <c r="AE401" s="570">
        <f t="shared" si="612"/>
        <v>0</v>
      </c>
      <c r="AF401" s="570">
        <f t="shared" si="612"/>
        <v>0</v>
      </c>
      <c r="AG401" s="570">
        <f t="shared" si="612"/>
        <v>0</v>
      </c>
      <c r="AH401" s="570">
        <f t="shared" si="612"/>
        <v>0</v>
      </c>
      <c r="AI401" s="570">
        <f t="shared" si="612"/>
        <v>0</v>
      </c>
      <c r="AJ401" s="570">
        <f t="shared" si="612"/>
        <v>0</v>
      </c>
      <c r="AK401" s="570">
        <f t="shared" si="612"/>
        <v>0</v>
      </c>
      <c r="AL401" s="570">
        <f t="shared" si="612"/>
        <v>0</v>
      </c>
      <c r="AM401" s="570">
        <f t="shared" si="612"/>
        <v>0</v>
      </c>
      <c r="AN401" s="570">
        <f t="shared" si="612"/>
        <v>0</v>
      </c>
      <c r="AO401" s="570">
        <f t="shared" si="612"/>
        <v>0</v>
      </c>
      <c r="AP401" s="570">
        <f t="shared" si="612"/>
        <v>0</v>
      </c>
      <c r="AQ401" s="570">
        <f t="shared" si="612"/>
        <v>0</v>
      </c>
      <c r="AR401" s="570">
        <f t="shared" si="612"/>
        <v>0</v>
      </c>
      <c r="AS401" s="570">
        <f t="shared" si="612"/>
        <v>0</v>
      </c>
      <c r="AT401" s="570">
        <f t="shared" si="612"/>
        <v>0</v>
      </c>
      <c r="AU401" s="570">
        <f t="shared" si="612"/>
        <v>0</v>
      </c>
      <c r="AV401" s="570">
        <f t="shared" si="565"/>
        <v>0</v>
      </c>
      <c r="AW401" s="570"/>
      <c r="AX401" s="570"/>
      <c r="AY401" s="570"/>
      <c r="AZ401" s="570"/>
      <c r="BA401" s="570"/>
      <c r="BB401" s="570"/>
      <c r="BC401" s="570"/>
      <c r="BD401" s="570"/>
      <c r="BE401" s="570"/>
      <c r="BF401" s="570"/>
      <c r="BG401" s="570"/>
      <c r="BH401" s="570"/>
      <c r="BI401" s="570"/>
      <c r="BJ401" s="570"/>
      <c r="BK401" s="570"/>
      <c r="BL401" s="570"/>
      <c r="BM401" s="570"/>
      <c r="BN401" s="570"/>
      <c r="BO401" s="570"/>
      <c r="BP401" s="570"/>
      <c r="BQ401" s="570"/>
    </row>
    <row r="402" spans="1:69" s="325" customFormat="1" ht="12.75" x14ac:dyDescent="0.2">
      <c r="A402" s="1165">
        <v>1835</v>
      </c>
      <c r="B402" s="349" t="s">
        <v>75</v>
      </c>
      <c r="C402" s="1142">
        <f>'I4 BO ASSETS'!M42</f>
        <v>0</v>
      </c>
      <c r="D402" s="570">
        <f t="shared" si="602"/>
        <v>0</v>
      </c>
      <c r="E402" s="570">
        <f t="shared" si="602"/>
        <v>0</v>
      </c>
      <c r="F402" s="570">
        <f t="shared" si="561"/>
        <v>0</v>
      </c>
      <c r="G402" s="570">
        <f t="shared" ref="G402:Z402" si="613">$D402*G617</f>
        <v>0</v>
      </c>
      <c r="H402" s="570">
        <f t="shared" si="613"/>
        <v>0</v>
      </c>
      <c r="I402" s="570">
        <f t="shared" si="613"/>
        <v>0</v>
      </c>
      <c r="J402" s="570">
        <f t="shared" si="613"/>
        <v>0</v>
      </c>
      <c r="K402" s="570">
        <f t="shared" si="613"/>
        <v>0</v>
      </c>
      <c r="L402" s="570">
        <f t="shared" si="613"/>
        <v>0</v>
      </c>
      <c r="M402" s="570">
        <f t="shared" si="613"/>
        <v>0</v>
      </c>
      <c r="N402" s="570">
        <f t="shared" si="613"/>
        <v>0</v>
      </c>
      <c r="O402" s="570">
        <f t="shared" si="613"/>
        <v>0</v>
      </c>
      <c r="P402" s="570">
        <f t="shared" si="613"/>
        <v>0</v>
      </c>
      <c r="Q402" s="570">
        <f t="shared" si="613"/>
        <v>0</v>
      </c>
      <c r="R402" s="570">
        <f t="shared" si="613"/>
        <v>0</v>
      </c>
      <c r="S402" s="570">
        <f t="shared" si="613"/>
        <v>0</v>
      </c>
      <c r="T402" s="570">
        <f t="shared" si="613"/>
        <v>0</v>
      </c>
      <c r="U402" s="570">
        <f t="shared" si="613"/>
        <v>0</v>
      </c>
      <c r="V402" s="570">
        <f t="shared" si="613"/>
        <v>0</v>
      </c>
      <c r="W402" s="570">
        <f t="shared" si="613"/>
        <v>0</v>
      </c>
      <c r="X402" s="570">
        <f t="shared" si="613"/>
        <v>0</v>
      </c>
      <c r="Y402" s="570">
        <f t="shared" si="613"/>
        <v>0</v>
      </c>
      <c r="Z402" s="570">
        <f t="shared" si="613"/>
        <v>0</v>
      </c>
      <c r="AA402" s="570">
        <f t="shared" si="563"/>
        <v>0</v>
      </c>
      <c r="AB402" s="570">
        <f t="shared" ref="AB402:AU402" si="614">$E402*AB617</f>
        <v>0</v>
      </c>
      <c r="AC402" s="570">
        <f t="shared" si="614"/>
        <v>0</v>
      </c>
      <c r="AD402" s="570">
        <f t="shared" si="614"/>
        <v>0</v>
      </c>
      <c r="AE402" s="570">
        <f t="shared" si="614"/>
        <v>0</v>
      </c>
      <c r="AF402" s="570">
        <f t="shared" si="614"/>
        <v>0</v>
      </c>
      <c r="AG402" s="570">
        <f t="shared" si="614"/>
        <v>0</v>
      </c>
      <c r="AH402" s="570">
        <f t="shared" si="614"/>
        <v>0</v>
      </c>
      <c r="AI402" s="570">
        <f t="shared" si="614"/>
        <v>0</v>
      </c>
      <c r="AJ402" s="570">
        <f t="shared" si="614"/>
        <v>0</v>
      </c>
      <c r="AK402" s="570">
        <f t="shared" si="614"/>
        <v>0</v>
      </c>
      <c r="AL402" s="570">
        <f t="shared" si="614"/>
        <v>0</v>
      </c>
      <c r="AM402" s="570">
        <f t="shared" si="614"/>
        <v>0</v>
      </c>
      <c r="AN402" s="570">
        <f t="shared" si="614"/>
        <v>0</v>
      </c>
      <c r="AO402" s="570">
        <f t="shared" si="614"/>
        <v>0</v>
      </c>
      <c r="AP402" s="570">
        <f t="shared" si="614"/>
        <v>0</v>
      </c>
      <c r="AQ402" s="570">
        <f t="shared" si="614"/>
        <v>0</v>
      </c>
      <c r="AR402" s="570">
        <f t="shared" si="614"/>
        <v>0</v>
      </c>
      <c r="AS402" s="570">
        <f t="shared" si="614"/>
        <v>0</v>
      </c>
      <c r="AT402" s="570">
        <f t="shared" si="614"/>
        <v>0</v>
      </c>
      <c r="AU402" s="570">
        <f t="shared" si="614"/>
        <v>0</v>
      </c>
      <c r="AV402" s="570">
        <f t="shared" si="565"/>
        <v>0</v>
      </c>
      <c r="AW402" s="570"/>
      <c r="AX402" s="570"/>
      <c r="AY402" s="570"/>
      <c r="AZ402" s="570"/>
      <c r="BA402" s="570"/>
      <c r="BB402" s="570"/>
      <c r="BC402" s="570"/>
      <c r="BD402" s="570"/>
      <c r="BE402" s="570"/>
      <c r="BF402" s="570"/>
      <c r="BG402" s="570"/>
      <c r="BH402" s="570"/>
      <c r="BI402" s="570"/>
      <c r="BJ402" s="570"/>
      <c r="BK402" s="570"/>
      <c r="BL402" s="570"/>
      <c r="BM402" s="570"/>
      <c r="BN402" s="570"/>
      <c r="BO402" s="570"/>
      <c r="BP402" s="570"/>
      <c r="BQ402" s="570"/>
    </row>
    <row r="403" spans="1:69" s="325" customFormat="1" ht="25.5" x14ac:dyDescent="0.2">
      <c r="A403" s="1165" t="s">
        <v>828</v>
      </c>
      <c r="B403" s="349" t="s">
        <v>392</v>
      </c>
      <c r="C403" s="1142">
        <f>'I4 BO ASSETS'!M43</f>
        <v>0</v>
      </c>
      <c r="D403" s="570">
        <f t="shared" si="602"/>
        <v>0</v>
      </c>
      <c r="E403" s="570">
        <f t="shared" si="602"/>
        <v>0</v>
      </c>
      <c r="F403" s="570">
        <f t="shared" si="561"/>
        <v>0</v>
      </c>
      <c r="G403" s="570">
        <f t="shared" ref="G403:Z403" si="615">$D403*G618</f>
        <v>0</v>
      </c>
      <c r="H403" s="570">
        <f t="shared" si="615"/>
        <v>0</v>
      </c>
      <c r="I403" s="570">
        <f t="shared" si="615"/>
        <v>0</v>
      </c>
      <c r="J403" s="570">
        <f t="shared" si="615"/>
        <v>0</v>
      </c>
      <c r="K403" s="570">
        <f t="shared" si="615"/>
        <v>0</v>
      </c>
      <c r="L403" s="570">
        <f t="shared" si="615"/>
        <v>0</v>
      </c>
      <c r="M403" s="570">
        <f t="shared" si="615"/>
        <v>0</v>
      </c>
      <c r="N403" s="570">
        <f t="shared" si="615"/>
        <v>0</v>
      </c>
      <c r="O403" s="570">
        <f t="shared" si="615"/>
        <v>0</v>
      </c>
      <c r="P403" s="570">
        <f t="shared" si="615"/>
        <v>0</v>
      </c>
      <c r="Q403" s="570">
        <f t="shared" si="615"/>
        <v>0</v>
      </c>
      <c r="R403" s="570">
        <f t="shared" si="615"/>
        <v>0</v>
      </c>
      <c r="S403" s="570">
        <f t="shared" si="615"/>
        <v>0</v>
      </c>
      <c r="T403" s="570">
        <f t="shared" si="615"/>
        <v>0</v>
      </c>
      <c r="U403" s="570">
        <f t="shared" si="615"/>
        <v>0</v>
      </c>
      <c r="V403" s="570">
        <f t="shared" si="615"/>
        <v>0</v>
      </c>
      <c r="W403" s="570">
        <f t="shared" si="615"/>
        <v>0</v>
      </c>
      <c r="X403" s="570">
        <f t="shared" si="615"/>
        <v>0</v>
      </c>
      <c r="Y403" s="570">
        <f t="shared" si="615"/>
        <v>0</v>
      </c>
      <c r="Z403" s="570">
        <f t="shared" si="615"/>
        <v>0</v>
      </c>
      <c r="AA403" s="570">
        <f t="shared" si="563"/>
        <v>0</v>
      </c>
      <c r="AB403" s="570">
        <f t="shared" ref="AB403:AU403" si="616">$E403*AB618</f>
        <v>0</v>
      </c>
      <c r="AC403" s="570">
        <f t="shared" si="616"/>
        <v>0</v>
      </c>
      <c r="AD403" s="570">
        <f t="shared" si="616"/>
        <v>0</v>
      </c>
      <c r="AE403" s="570">
        <f t="shared" si="616"/>
        <v>0</v>
      </c>
      <c r="AF403" s="570">
        <f t="shared" si="616"/>
        <v>0</v>
      </c>
      <c r="AG403" s="570">
        <f t="shared" si="616"/>
        <v>0</v>
      </c>
      <c r="AH403" s="570">
        <f t="shared" si="616"/>
        <v>0</v>
      </c>
      <c r="AI403" s="570">
        <f t="shared" si="616"/>
        <v>0</v>
      </c>
      <c r="AJ403" s="570">
        <f t="shared" si="616"/>
        <v>0</v>
      </c>
      <c r="AK403" s="570">
        <f t="shared" si="616"/>
        <v>0</v>
      </c>
      <c r="AL403" s="570">
        <f t="shared" si="616"/>
        <v>0</v>
      </c>
      <c r="AM403" s="570">
        <f t="shared" si="616"/>
        <v>0</v>
      </c>
      <c r="AN403" s="570">
        <f t="shared" si="616"/>
        <v>0</v>
      </c>
      <c r="AO403" s="570">
        <f t="shared" si="616"/>
        <v>0</v>
      </c>
      <c r="AP403" s="570">
        <f t="shared" si="616"/>
        <v>0</v>
      </c>
      <c r="AQ403" s="570">
        <f t="shared" si="616"/>
        <v>0</v>
      </c>
      <c r="AR403" s="570">
        <f t="shared" si="616"/>
        <v>0</v>
      </c>
      <c r="AS403" s="570">
        <f t="shared" si="616"/>
        <v>0</v>
      </c>
      <c r="AT403" s="570">
        <f t="shared" si="616"/>
        <v>0</v>
      </c>
      <c r="AU403" s="570">
        <f t="shared" si="616"/>
        <v>0</v>
      </c>
      <c r="AV403" s="570">
        <f t="shared" si="565"/>
        <v>0</v>
      </c>
      <c r="AW403" s="570"/>
      <c r="AX403" s="570"/>
      <c r="AY403" s="570"/>
      <c r="AZ403" s="570"/>
      <c r="BA403" s="570"/>
      <c r="BB403" s="570"/>
      <c r="BC403" s="570"/>
      <c r="BD403" s="570"/>
      <c r="BE403" s="570"/>
      <c r="BF403" s="570"/>
      <c r="BG403" s="570"/>
      <c r="BH403" s="570"/>
      <c r="BI403" s="570"/>
      <c r="BJ403" s="570"/>
      <c r="BK403" s="570"/>
      <c r="BL403" s="570"/>
      <c r="BM403" s="570"/>
      <c r="BN403" s="570"/>
      <c r="BO403" s="570"/>
      <c r="BP403" s="570"/>
      <c r="BQ403" s="570"/>
    </row>
    <row r="404" spans="1:69" s="325" customFormat="1" ht="25.5" x14ac:dyDescent="0.2">
      <c r="A404" s="1165" t="s">
        <v>829</v>
      </c>
      <c r="B404" s="349" t="s">
        <v>393</v>
      </c>
      <c r="C404" s="1142">
        <f>'I4 BO ASSETS'!M44</f>
        <v>0</v>
      </c>
      <c r="D404" s="570">
        <f t="shared" si="602"/>
        <v>0</v>
      </c>
      <c r="E404" s="570">
        <f t="shared" si="602"/>
        <v>0</v>
      </c>
      <c r="F404" s="570">
        <f t="shared" si="561"/>
        <v>0</v>
      </c>
      <c r="G404" s="570">
        <f t="shared" ref="G404:Z404" si="617">$D404*G619</f>
        <v>0</v>
      </c>
      <c r="H404" s="570">
        <f t="shared" si="617"/>
        <v>0</v>
      </c>
      <c r="I404" s="570">
        <f t="shared" si="617"/>
        <v>0</v>
      </c>
      <c r="J404" s="570">
        <f t="shared" si="617"/>
        <v>0</v>
      </c>
      <c r="K404" s="570">
        <f t="shared" si="617"/>
        <v>0</v>
      </c>
      <c r="L404" s="570">
        <f t="shared" si="617"/>
        <v>0</v>
      </c>
      <c r="M404" s="570">
        <f t="shared" si="617"/>
        <v>0</v>
      </c>
      <c r="N404" s="570">
        <f t="shared" si="617"/>
        <v>0</v>
      </c>
      <c r="O404" s="570">
        <f t="shared" si="617"/>
        <v>0</v>
      </c>
      <c r="P404" s="570">
        <f t="shared" si="617"/>
        <v>0</v>
      </c>
      <c r="Q404" s="570">
        <f t="shared" si="617"/>
        <v>0</v>
      </c>
      <c r="R404" s="570">
        <f t="shared" si="617"/>
        <v>0</v>
      </c>
      <c r="S404" s="570">
        <f t="shared" si="617"/>
        <v>0</v>
      </c>
      <c r="T404" s="570">
        <f t="shared" si="617"/>
        <v>0</v>
      </c>
      <c r="U404" s="570">
        <f t="shared" si="617"/>
        <v>0</v>
      </c>
      <c r="V404" s="570">
        <f t="shared" si="617"/>
        <v>0</v>
      </c>
      <c r="W404" s="570">
        <f t="shared" si="617"/>
        <v>0</v>
      </c>
      <c r="X404" s="570">
        <f t="shared" si="617"/>
        <v>0</v>
      </c>
      <c r="Y404" s="570">
        <f t="shared" si="617"/>
        <v>0</v>
      </c>
      <c r="Z404" s="570">
        <f t="shared" si="617"/>
        <v>0</v>
      </c>
      <c r="AA404" s="570">
        <f t="shared" si="563"/>
        <v>0</v>
      </c>
      <c r="AB404" s="570">
        <f t="shared" ref="AB404:AU404" si="618">$E404*AB619</f>
        <v>0</v>
      </c>
      <c r="AC404" s="570">
        <f t="shared" si="618"/>
        <v>0</v>
      </c>
      <c r="AD404" s="570">
        <f t="shared" si="618"/>
        <v>0</v>
      </c>
      <c r="AE404" s="570">
        <f t="shared" si="618"/>
        <v>0</v>
      </c>
      <c r="AF404" s="570">
        <f t="shared" si="618"/>
        <v>0</v>
      </c>
      <c r="AG404" s="570">
        <f t="shared" si="618"/>
        <v>0</v>
      </c>
      <c r="AH404" s="570">
        <f t="shared" si="618"/>
        <v>0</v>
      </c>
      <c r="AI404" s="570">
        <f t="shared" si="618"/>
        <v>0</v>
      </c>
      <c r="AJ404" s="570">
        <f t="shared" si="618"/>
        <v>0</v>
      </c>
      <c r="AK404" s="570">
        <f t="shared" si="618"/>
        <v>0</v>
      </c>
      <c r="AL404" s="570">
        <f t="shared" si="618"/>
        <v>0</v>
      </c>
      <c r="AM404" s="570">
        <f t="shared" si="618"/>
        <v>0</v>
      </c>
      <c r="AN404" s="570">
        <f t="shared" si="618"/>
        <v>0</v>
      </c>
      <c r="AO404" s="570">
        <f t="shared" si="618"/>
        <v>0</v>
      </c>
      <c r="AP404" s="570">
        <f t="shared" si="618"/>
        <v>0</v>
      </c>
      <c r="AQ404" s="570">
        <f t="shared" si="618"/>
        <v>0</v>
      </c>
      <c r="AR404" s="570">
        <f t="shared" si="618"/>
        <v>0</v>
      </c>
      <c r="AS404" s="570">
        <f t="shared" si="618"/>
        <v>0</v>
      </c>
      <c r="AT404" s="570">
        <f t="shared" si="618"/>
        <v>0</v>
      </c>
      <c r="AU404" s="570">
        <f t="shared" si="618"/>
        <v>0</v>
      </c>
      <c r="AV404" s="570">
        <f t="shared" si="565"/>
        <v>0</v>
      </c>
      <c r="AW404" s="570"/>
      <c r="AX404" s="570"/>
      <c r="AY404" s="570"/>
      <c r="AZ404" s="570"/>
      <c r="BA404" s="570"/>
      <c r="BB404" s="570"/>
      <c r="BC404" s="570"/>
      <c r="BD404" s="570"/>
      <c r="BE404" s="570"/>
      <c r="BF404" s="570"/>
      <c r="BG404" s="570"/>
      <c r="BH404" s="570"/>
      <c r="BI404" s="570"/>
      <c r="BJ404" s="570"/>
      <c r="BK404" s="570"/>
      <c r="BL404" s="570"/>
      <c r="BM404" s="570"/>
      <c r="BN404" s="570"/>
      <c r="BO404" s="570"/>
      <c r="BP404" s="570"/>
      <c r="BQ404" s="570"/>
    </row>
    <row r="405" spans="1:69" s="325" customFormat="1" ht="25.5" x14ac:dyDescent="0.2">
      <c r="A405" s="1165" t="s">
        <v>830</v>
      </c>
      <c r="B405" s="349" t="s">
        <v>394</v>
      </c>
      <c r="C405" s="1142">
        <f>'I4 BO ASSETS'!M45</f>
        <v>0</v>
      </c>
      <c r="D405" s="570">
        <f t="shared" si="602"/>
        <v>0</v>
      </c>
      <c r="E405" s="570">
        <f t="shared" si="602"/>
        <v>0</v>
      </c>
      <c r="F405" s="570">
        <f t="shared" si="561"/>
        <v>0</v>
      </c>
      <c r="G405" s="570">
        <f t="shared" ref="G405:Z405" si="619">$D405*G620</f>
        <v>0</v>
      </c>
      <c r="H405" s="570">
        <f t="shared" si="619"/>
        <v>0</v>
      </c>
      <c r="I405" s="570">
        <f t="shared" si="619"/>
        <v>0</v>
      </c>
      <c r="J405" s="570">
        <f t="shared" si="619"/>
        <v>0</v>
      </c>
      <c r="K405" s="570">
        <f t="shared" si="619"/>
        <v>0</v>
      </c>
      <c r="L405" s="570">
        <f t="shared" si="619"/>
        <v>0</v>
      </c>
      <c r="M405" s="570">
        <f t="shared" si="619"/>
        <v>0</v>
      </c>
      <c r="N405" s="570">
        <f t="shared" si="619"/>
        <v>0</v>
      </c>
      <c r="O405" s="570">
        <f t="shared" si="619"/>
        <v>0</v>
      </c>
      <c r="P405" s="570">
        <f t="shared" si="619"/>
        <v>0</v>
      </c>
      <c r="Q405" s="570">
        <f t="shared" si="619"/>
        <v>0</v>
      </c>
      <c r="R405" s="570">
        <f t="shared" si="619"/>
        <v>0</v>
      </c>
      <c r="S405" s="570">
        <f t="shared" si="619"/>
        <v>0</v>
      </c>
      <c r="T405" s="570">
        <f t="shared" si="619"/>
        <v>0</v>
      </c>
      <c r="U405" s="570">
        <f t="shared" si="619"/>
        <v>0</v>
      </c>
      <c r="V405" s="570">
        <f t="shared" si="619"/>
        <v>0</v>
      </c>
      <c r="W405" s="570">
        <f t="shared" si="619"/>
        <v>0</v>
      </c>
      <c r="X405" s="570">
        <f t="shared" si="619"/>
        <v>0</v>
      </c>
      <c r="Y405" s="570">
        <f t="shared" si="619"/>
        <v>0</v>
      </c>
      <c r="Z405" s="570">
        <f t="shared" si="619"/>
        <v>0</v>
      </c>
      <c r="AA405" s="570">
        <f t="shared" si="563"/>
        <v>0</v>
      </c>
      <c r="AB405" s="570">
        <f t="shared" ref="AB405:AU405" si="620">$E405*AB620</f>
        <v>0</v>
      </c>
      <c r="AC405" s="570">
        <f t="shared" si="620"/>
        <v>0</v>
      </c>
      <c r="AD405" s="570">
        <f t="shared" si="620"/>
        <v>0</v>
      </c>
      <c r="AE405" s="570">
        <f t="shared" si="620"/>
        <v>0</v>
      </c>
      <c r="AF405" s="570">
        <f t="shared" si="620"/>
        <v>0</v>
      </c>
      <c r="AG405" s="570">
        <f t="shared" si="620"/>
        <v>0</v>
      </c>
      <c r="AH405" s="570">
        <f t="shared" si="620"/>
        <v>0</v>
      </c>
      <c r="AI405" s="570">
        <f t="shared" si="620"/>
        <v>0</v>
      </c>
      <c r="AJ405" s="570">
        <f t="shared" si="620"/>
        <v>0</v>
      </c>
      <c r="AK405" s="570">
        <f t="shared" si="620"/>
        <v>0</v>
      </c>
      <c r="AL405" s="570">
        <f t="shared" si="620"/>
        <v>0</v>
      </c>
      <c r="AM405" s="570">
        <f t="shared" si="620"/>
        <v>0</v>
      </c>
      <c r="AN405" s="570">
        <f t="shared" si="620"/>
        <v>0</v>
      </c>
      <c r="AO405" s="570">
        <f t="shared" si="620"/>
        <v>0</v>
      </c>
      <c r="AP405" s="570">
        <f t="shared" si="620"/>
        <v>0</v>
      </c>
      <c r="AQ405" s="570">
        <f t="shared" si="620"/>
        <v>0</v>
      </c>
      <c r="AR405" s="570">
        <f t="shared" si="620"/>
        <v>0</v>
      </c>
      <c r="AS405" s="570">
        <f t="shared" si="620"/>
        <v>0</v>
      </c>
      <c r="AT405" s="570">
        <f t="shared" si="620"/>
        <v>0</v>
      </c>
      <c r="AU405" s="570">
        <f t="shared" si="620"/>
        <v>0</v>
      </c>
      <c r="AV405" s="570">
        <f t="shared" si="565"/>
        <v>0</v>
      </c>
      <c r="AW405" s="570"/>
      <c r="AX405" s="570"/>
      <c r="AY405" s="570"/>
      <c r="AZ405" s="570"/>
      <c r="BA405" s="570"/>
      <c r="BB405" s="570"/>
      <c r="BC405" s="570"/>
      <c r="BD405" s="570"/>
      <c r="BE405" s="570"/>
      <c r="BF405" s="570"/>
      <c r="BG405" s="570"/>
      <c r="BH405" s="570"/>
      <c r="BI405" s="570"/>
      <c r="BJ405" s="570"/>
      <c r="BK405" s="570"/>
      <c r="BL405" s="570"/>
      <c r="BM405" s="570"/>
      <c r="BN405" s="570"/>
      <c r="BO405" s="570"/>
      <c r="BP405" s="570"/>
      <c r="BQ405" s="570"/>
    </row>
    <row r="406" spans="1:69" s="325" customFormat="1" ht="12.75" x14ac:dyDescent="0.2">
      <c r="A406" s="1165">
        <v>1840</v>
      </c>
      <c r="B406" s="349" t="s">
        <v>76</v>
      </c>
      <c r="C406" s="1142">
        <f>'I4 BO ASSETS'!M46</f>
        <v>0</v>
      </c>
      <c r="D406" s="570">
        <f t="shared" si="602"/>
        <v>0</v>
      </c>
      <c r="E406" s="570">
        <f t="shared" si="602"/>
        <v>0</v>
      </c>
      <c r="F406" s="570">
        <f t="shared" si="561"/>
        <v>0</v>
      </c>
      <c r="G406" s="570">
        <f t="shared" ref="G406:Z406" si="621">$D406*G621</f>
        <v>0</v>
      </c>
      <c r="H406" s="570">
        <f t="shared" si="621"/>
        <v>0</v>
      </c>
      <c r="I406" s="570">
        <f t="shared" si="621"/>
        <v>0</v>
      </c>
      <c r="J406" s="570">
        <f t="shared" si="621"/>
        <v>0</v>
      </c>
      <c r="K406" s="570">
        <f t="shared" si="621"/>
        <v>0</v>
      </c>
      <c r="L406" s="570">
        <f t="shared" si="621"/>
        <v>0</v>
      </c>
      <c r="M406" s="570">
        <f t="shared" si="621"/>
        <v>0</v>
      </c>
      <c r="N406" s="570">
        <f t="shared" si="621"/>
        <v>0</v>
      </c>
      <c r="O406" s="570">
        <f t="shared" si="621"/>
        <v>0</v>
      </c>
      <c r="P406" s="570">
        <f t="shared" si="621"/>
        <v>0</v>
      </c>
      <c r="Q406" s="570">
        <f t="shared" si="621"/>
        <v>0</v>
      </c>
      <c r="R406" s="570">
        <f t="shared" si="621"/>
        <v>0</v>
      </c>
      <c r="S406" s="570">
        <f t="shared" si="621"/>
        <v>0</v>
      </c>
      <c r="T406" s="570">
        <f t="shared" si="621"/>
        <v>0</v>
      </c>
      <c r="U406" s="570">
        <f t="shared" si="621"/>
        <v>0</v>
      </c>
      <c r="V406" s="570">
        <f t="shared" si="621"/>
        <v>0</v>
      </c>
      <c r="W406" s="570">
        <f t="shared" si="621"/>
        <v>0</v>
      </c>
      <c r="X406" s="570">
        <f t="shared" si="621"/>
        <v>0</v>
      </c>
      <c r="Y406" s="570">
        <f t="shared" si="621"/>
        <v>0</v>
      </c>
      <c r="Z406" s="570">
        <f t="shared" si="621"/>
        <v>0</v>
      </c>
      <c r="AA406" s="570">
        <f t="shared" si="563"/>
        <v>0</v>
      </c>
      <c r="AB406" s="570">
        <f t="shared" ref="AB406:AU406" si="622">$E406*AB621</f>
        <v>0</v>
      </c>
      <c r="AC406" s="570">
        <f t="shared" si="622"/>
        <v>0</v>
      </c>
      <c r="AD406" s="570">
        <f t="shared" si="622"/>
        <v>0</v>
      </c>
      <c r="AE406" s="570">
        <f t="shared" si="622"/>
        <v>0</v>
      </c>
      <c r="AF406" s="570">
        <f t="shared" si="622"/>
        <v>0</v>
      </c>
      <c r="AG406" s="570">
        <f t="shared" si="622"/>
        <v>0</v>
      </c>
      <c r="AH406" s="570">
        <f t="shared" si="622"/>
        <v>0</v>
      </c>
      <c r="AI406" s="570">
        <f t="shared" si="622"/>
        <v>0</v>
      </c>
      <c r="AJ406" s="570">
        <f t="shared" si="622"/>
        <v>0</v>
      </c>
      <c r="AK406" s="570">
        <f t="shared" si="622"/>
        <v>0</v>
      </c>
      <c r="AL406" s="570">
        <f t="shared" si="622"/>
        <v>0</v>
      </c>
      <c r="AM406" s="570">
        <f t="shared" si="622"/>
        <v>0</v>
      </c>
      <c r="AN406" s="570">
        <f t="shared" si="622"/>
        <v>0</v>
      </c>
      <c r="AO406" s="570">
        <f t="shared" si="622"/>
        <v>0</v>
      </c>
      <c r="AP406" s="570">
        <f t="shared" si="622"/>
        <v>0</v>
      </c>
      <c r="AQ406" s="570">
        <f t="shared" si="622"/>
        <v>0</v>
      </c>
      <c r="AR406" s="570">
        <f t="shared" si="622"/>
        <v>0</v>
      </c>
      <c r="AS406" s="570">
        <f t="shared" si="622"/>
        <v>0</v>
      </c>
      <c r="AT406" s="570">
        <f t="shared" si="622"/>
        <v>0</v>
      </c>
      <c r="AU406" s="570">
        <f t="shared" si="622"/>
        <v>0</v>
      </c>
      <c r="AV406" s="570">
        <f t="shared" si="565"/>
        <v>0</v>
      </c>
      <c r="AW406" s="570"/>
      <c r="AX406" s="570"/>
      <c r="AY406" s="570"/>
      <c r="AZ406" s="570"/>
      <c r="BA406" s="570"/>
      <c r="BB406" s="570"/>
      <c r="BC406" s="570"/>
      <c r="BD406" s="570"/>
      <c r="BE406" s="570"/>
      <c r="BF406" s="570"/>
      <c r="BG406" s="570"/>
      <c r="BH406" s="570"/>
      <c r="BI406" s="570"/>
      <c r="BJ406" s="570"/>
      <c r="BK406" s="570"/>
      <c r="BL406" s="570"/>
      <c r="BM406" s="570"/>
      <c r="BN406" s="570"/>
      <c r="BO406" s="570"/>
      <c r="BP406" s="570"/>
      <c r="BQ406" s="570"/>
    </row>
    <row r="407" spans="1:69" s="325" customFormat="1" ht="12.75" x14ac:dyDescent="0.2">
      <c r="A407" s="1165" t="s">
        <v>831</v>
      </c>
      <c r="B407" s="349" t="s">
        <v>395</v>
      </c>
      <c r="C407" s="1142">
        <f>'I4 BO ASSETS'!M47</f>
        <v>0</v>
      </c>
      <c r="D407" s="570">
        <f t="shared" si="602"/>
        <v>0</v>
      </c>
      <c r="E407" s="570">
        <f t="shared" si="602"/>
        <v>0</v>
      </c>
      <c r="F407" s="570">
        <f t="shared" si="561"/>
        <v>0</v>
      </c>
      <c r="G407" s="570">
        <f t="shared" ref="G407:Z407" si="623">$D407*G622</f>
        <v>0</v>
      </c>
      <c r="H407" s="570">
        <f t="shared" si="623"/>
        <v>0</v>
      </c>
      <c r="I407" s="570">
        <f t="shared" si="623"/>
        <v>0</v>
      </c>
      <c r="J407" s="570">
        <f t="shared" si="623"/>
        <v>0</v>
      </c>
      <c r="K407" s="570">
        <f t="shared" si="623"/>
        <v>0</v>
      </c>
      <c r="L407" s="570">
        <f t="shared" si="623"/>
        <v>0</v>
      </c>
      <c r="M407" s="570">
        <f t="shared" si="623"/>
        <v>0</v>
      </c>
      <c r="N407" s="570">
        <f t="shared" si="623"/>
        <v>0</v>
      </c>
      <c r="O407" s="570">
        <f t="shared" si="623"/>
        <v>0</v>
      </c>
      <c r="P407" s="570">
        <f t="shared" si="623"/>
        <v>0</v>
      </c>
      <c r="Q407" s="570">
        <f t="shared" si="623"/>
        <v>0</v>
      </c>
      <c r="R407" s="570">
        <f t="shared" si="623"/>
        <v>0</v>
      </c>
      <c r="S407" s="570">
        <f t="shared" si="623"/>
        <v>0</v>
      </c>
      <c r="T407" s="570">
        <f t="shared" si="623"/>
        <v>0</v>
      </c>
      <c r="U407" s="570">
        <f t="shared" si="623"/>
        <v>0</v>
      </c>
      <c r="V407" s="570">
        <f t="shared" si="623"/>
        <v>0</v>
      </c>
      <c r="W407" s="570">
        <f t="shared" si="623"/>
        <v>0</v>
      </c>
      <c r="X407" s="570">
        <f t="shared" si="623"/>
        <v>0</v>
      </c>
      <c r="Y407" s="570">
        <f t="shared" si="623"/>
        <v>0</v>
      </c>
      <c r="Z407" s="570">
        <f t="shared" si="623"/>
        <v>0</v>
      </c>
      <c r="AA407" s="570">
        <f t="shared" si="563"/>
        <v>0</v>
      </c>
      <c r="AB407" s="570">
        <f t="shared" ref="AB407:AU407" si="624">$E407*AB622</f>
        <v>0</v>
      </c>
      <c r="AC407" s="570">
        <f t="shared" si="624"/>
        <v>0</v>
      </c>
      <c r="AD407" s="570">
        <f t="shared" si="624"/>
        <v>0</v>
      </c>
      <c r="AE407" s="570">
        <f t="shared" si="624"/>
        <v>0</v>
      </c>
      <c r="AF407" s="570">
        <f t="shared" si="624"/>
        <v>0</v>
      </c>
      <c r="AG407" s="570">
        <f t="shared" si="624"/>
        <v>0</v>
      </c>
      <c r="AH407" s="570">
        <f t="shared" si="624"/>
        <v>0</v>
      </c>
      <c r="AI407" s="570">
        <f t="shared" si="624"/>
        <v>0</v>
      </c>
      <c r="AJ407" s="570">
        <f t="shared" si="624"/>
        <v>0</v>
      </c>
      <c r="AK407" s="570">
        <f t="shared" si="624"/>
        <v>0</v>
      </c>
      <c r="AL407" s="570">
        <f t="shared" si="624"/>
        <v>0</v>
      </c>
      <c r="AM407" s="570">
        <f t="shared" si="624"/>
        <v>0</v>
      </c>
      <c r="AN407" s="570">
        <f t="shared" si="624"/>
        <v>0</v>
      </c>
      <c r="AO407" s="570">
        <f t="shared" si="624"/>
        <v>0</v>
      </c>
      <c r="AP407" s="570">
        <f t="shared" si="624"/>
        <v>0</v>
      </c>
      <c r="AQ407" s="570">
        <f t="shared" si="624"/>
        <v>0</v>
      </c>
      <c r="AR407" s="570">
        <f t="shared" si="624"/>
        <v>0</v>
      </c>
      <c r="AS407" s="570">
        <f t="shared" si="624"/>
        <v>0</v>
      </c>
      <c r="AT407" s="570">
        <f t="shared" si="624"/>
        <v>0</v>
      </c>
      <c r="AU407" s="570">
        <f t="shared" si="624"/>
        <v>0</v>
      </c>
      <c r="AV407" s="570">
        <f t="shared" si="565"/>
        <v>0</v>
      </c>
      <c r="AW407" s="570"/>
      <c r="AX407" s="570"/>
      <c r="AY407" s="570"/>
      <c r="AZ407" s="570"/>
      <c r="BA407" s="570"/>
      <c r="BB407" s="570"/>
      <c r="BC407" s="570"/>
      <c r="BD407" s="570"/>
      <c r="BE407" s="570"/>
      <c r="BF407" s="570"/>
      <c r="BG407" s="570"/>
      <c r="BH407" s="570"/>
      <c r="BI407" s="570"/>
      <c r="BJ407" s="570"/>
      <c r="BK407" s="570"/>
      <c r="BL407" s="570"/>
      <c r="BM407" s="570"/>
      <c r="BN407" s="570"/>
      <c r="BO407" s="570"/>
      <c r="BP407" s="570"/>
      <c r="BQ407" s="570"/>
    </row>
    <row r="408" spans="1:69" s="325" customFormat="1" ht="12.75" x14ac:dyDescent="0.2">
      <c r="A408" s="1165" t="s">
        <v>832</v>
      </c>
      <c r="B408" s="349" t="s">
        <v>396</v>
      </c>
      <c r="C408" s="1142">
        <f>'I4 BO ASSETS'!M48</f>
        <v>0</v>
      </c>
      <c r="D408" s="570">
        <f t="shared" si="602"/>
        <v>0</v>
      </c>
      <c r="E408" s="570">
        <f t="shared" si="602"/>
        <v>0</v>
      </c>
      <c r="F408" s="570">
        <f t="shared" si="561"/>
        <v>0</v>
      </c>
      <c r="G408" s="570">
        <f t="shared" ref="G408:Z408" si="625">$D408*G623</f>
        <v>0</v>
      </c>
      <c r="H408" s="570">
        <f t="shared" si="625"/>
        <v>0</v>
      </c>
      <c r="I408" s="570">
        <f t="shared" si="625"/>
        <v>0</v>
      </c>
      <c r="J408" s="570">
        <f t="shared" si="625"/>
        <v>0</v>
      </c>
      <c r="K408" s="570">
        <f t="shared" si="625"/>
        <v>0</v>
      </c>
      <c r="L408" s="570">
        <f t="shared" si="625"/>
        <v>0</v>
      </c>
      <c r="M408" s="570">
        <f t="shared" si="625"/>
        <v>0</v>
      </c>
      <c r="N408" s="570">
        <f t="shared" si="625"/>
        <v>0</v>
      </c>
      <c r="O408" s="570">
        <f t="shared" si="625"/>
        <v>0</v>
      </c>
      <c r="P408" s="570">
        <f t="shared" si="625"/>
        <v>0</v>
      </c>
      <c r="Q408" s="570">
        <f t="shared" si="625"/>
        <v>0</v>
      </c>
      <c r="R408" s="570">
        <f t="shared" si="625"/>
        <v>0</v>
      </c>
      <c r="S408" s="570">
        <f t="shared" si="625"/>
        <v>0</v>
      </c>
      <c r="T408" s="570">
        <f t="shared" si="625"/>
        <v>0</v>
      </c>
      <c r="U408" s="570">
        <f t="shared" si="625"/>
        <v>0</v>
      </c>
      <c r="V408" s="570">
        <f t="shared" si="625"/>
        <v>0</v>
      </c>
      <c r="W408" s="570">
        <f t="shared" si="625"/>
        <v>0</v>
      </c>
      <c r="X408" s="570">
        <f t="shared" si="625"/>
        <v>0</v>
      </c>
      <c r="Y408" s="570">
        <f t="shared" si="625"/>
        <v>0</v>
      </c>
      <c r="Z408" s="570">
        <f t="shared" si="625"/>
        <v>0</v>
      </c>
      <c r="AA408" s="570">
        <f t="shared" si="563"/>
        <v>0</v>
      </c>
      <c r="AB408" s="570">
        <f t="shared" ref="AB408:AU408" si="626">$E408*AB623</f>
        <v>0</v>
      </c>
      <c r="AC408" s="570">
        <f t="shared" si="626"/>
        <v>0</v>
      </c>
      <c r="AD408" s="570">
        <f t="shared" si="626"/>
        <v>0</v>
      </c>
      <c r="AE408" s="570">
        <f t="shared" si="626"/>
        <v>0</v>
      </c>
      <c r="AF408" s="570">
        <f t="shared" si="626"/>
        <v>0</v>
      </c>
      <c r="AG408" s="570">
        <f t="shared" si="626"/>
        <v>0</v>
      </c>
      <c r="AH408" s="570">
        <f t="shared" si="626"/>
        <v>0</v>
      </c>
      <c r="AI408" s="570">
        <f t="shared" si="626"/>
        <v>0</v>
      </c>
      <c r="AJ408" s="570">
        <f t="shared" si="626"/>
        <v>0</v>
      </c>
      <c r="AK408" s="570">
        <f t="shared" si="626"/>
        <v>0</v>
      </c>
      <c r="AL408" s="570">
        <f t="shared" si="626"/>
        <v>0</v>
      </c>
      <c r="AM408" s="570">
        <f t="shared" si="626"/>
        <v>0</v>
      </c>
      <c r="AN408" s="570">
        <f t="shared" si="626"/>
        <v>0</v>
      </c>
      <c r="AO408" s="570">
        <f t="shared" si="626"/>
        <v>0</v>
      </c>
      <c r="AP408" s="570">
        <f t="shared" si="626"/>
        <v>0</v>
      </c>
      <c r="AQ408" s="570">
        <f t="shared" si="626"/>
        <v>0</v>
      </c>
      <c r="AR408" s="570">
        <f t="shared" si="626"/>
        <v>0</v>
      </c>
      <c r="AS408" s="570">
        <f t="shared" si="626"/>
        <v>0</v>
      </c>
      <c r="AT408" s="570">
        <f t="shared" si="626"/>
        <v>0</v>
      </c>
      <c r="AU408" s="570">
        <f t="shared" si="626"/>
        <v>0</v>
      </c>
      <c r="AV408" s="570">
        <f t="shared" si="565"/>
        <v>0</v>
      </c>
      <c r="AW408" s="570"/>
      <c r="AX408" s="570"/>
      <c r="AY408" s="570"/>
      <c r="AZ408" s="570"/>
      <c r="BA408" s="570"/>
      <c r="BB408" s="570"/>
      <c r="BC408" s="570"/>
      <c r="BD408" s="570"/>
      <c r="BE408" s="570"/>
      <c r="BF408" s="570"/>
      <c r="BG408" s="570"/>
      <c r="BH408" s="570"/>
      <c r="BI408" s="570"/>
      <c r="BJ408" s="570"/>
      <c r="BK408" s="570"/>
      <c r="BL408" s="570"/>
      <c r="BM408" s="570"/>
      <c r="BN408" s="570"/>
      <c r="BO408" s="570"/>
      <c r="BP408" s="570"/>
      <c r="BQ408" s="570"/>
    </row>
    <row r="409" spans="1:69" s="325" customFormat="1" ht="12.75" x14ac:dyDescent="0.2">
      <c r="A409" s="1165" t="s">
        <v>833</v>
      </c>
      <c r="B409" s="349" t="s">
        <v>397</v>
      </c>
      <c r="C409" s="1142">
        <f>'I4 BO ASSETS'!M49</f>
        <v>0</v>
      </c>
      <c r="D409" s="570">
        <f t="shared" si="602"/>
        <v>0</v>
      </c>
      <c r="E409" s="570">
        <f t="shared" si="602"/>
        <v>0</v>
      </c>
      <c r="F409" s="570">
        <f t="shared" si="561"/>
        <v>0</v>
      </c>
      <c r="G409" s="570">
        <f t="shared" ref="G409:Z409" si="627">$D409*G624</f>
        <v>0</v>
      </c>
      <c r="H409" s="570">
        <f t="shared" si="627"/>
        <v>0</v>
      </c>
      <c r="I409" s="570">
        <f t="shared" si="627"/>
        <v>0</v>
      </c>
      <c r="J409" s="570">
        <f t="shared" si="627"/>
        <v>0</v>
      </c>
      <c r="K409" s="570">
        <f t="shared" si="627"/>
        <v>0</v>
      </c>
      <c r="L409" s="570">
        <f t="shared" si="627"/>
        <v>0</v>
      </c>
      <c r="M409" s="570">
        <f t="shared" si="627"/>
        <v>0</v>
      </c>
      <c r="N409" s="570">
        <f t="shared" si="627"/>
        <v>0</v>
      </c>
      <c r="O409" s="570">
        <f t="shared" si="627"/>
        <v>0</v>
      </c>
      <c r="P409" s="570">
        <f t="shared" si="627"/>
        <v>0</v>
      </c>
      <c r="Q409" s="570">
        <f t="shared" si="627"/>
        <v>0</v>
      </c>
      <c r="R409" s="570">
        <f t="shared" si="627"/>
        <v>0</v>
      </c>
      <c r="S409" s="570">
        <f t="shared" si="627"/>
        <v>0</v>
      </c>
      <c r="T409" s="570">
        <f t="shared" si="627"/>
        <v>0</v>
      </c>
      <c r="U409" s="570">
        <f t="shared" si="627"/>
        <v>0</v>
      </c>
      <c r="V409" s="570">
        <f t="shared" si="627"/>
        <v>0</v>
      </c>
      <c r="W409" s="570">
        <f t="shared" si="627"/>
        <v>0</v>
      </c>
      <c r="X409" s="570">
        <f t="shared" si="627"/>
        <v>0</v>
      </c>
      <c r="Y409" s="570">
        <f t="shared" si="627"/>
        <v>0</v>
      </c>
      <c r="Z409" s="570">
        <f t="shared" si="627"/>
        <v>0</v>
      </c>
      <c r="AA409" s="570">
        <f t="shared" si="563"/>
        <v>0</v>
      </c>
      <c r="AB409" s="570">
        <f t="shared" ref="AB409:AU409" si="628">$E409*AB624</f>
        <v>0</v>
      </c>
      <c r="AC409" s="570">
        <f t="shared" si="628"/>
        <v>0</v>
      </c>
      <c r="AD409" s="570">
        <f t="shared" si="628"/>
        <v>0</v>
      </c>
      <c r="AE409" s="570">
        <f t="shared" si="628"/>
        <v>0</v>
      </c>
      <c r="AF409" s="570">
        <f t="shared" si="628"/>
        <v>0</v>
      </c>
      <c r="AG409" s="570">
        <f t="shared" si="628"/>
        <v>0</v>
      </c>
      <c r="AH409" s="570">
        <f t="shared" si="628"/>
        <v>0</v>
      </c>
      <c r="AI409" s="570">
        <f t="shared" si="628"/>
        <v>0</v>
      </c>
      <c r="AJ409" s="570">
        <f t="shared" si="628"/>
        <v>0</v>
      </c>
      <c r="AK409" s="570">
        <f t="shared" si="628"/>
        <v>0</v>
      </c>
      <c r="AL409" s="570">
        <f t="shared" si="628"/>
        <v>0</v>
      </c>
      <c r="AM409" s="570">
        <f t="shared" si="628"/>
        <v>0</v>
      </c>
      <c r="AN409" s="570">
        <f t="shared" si="628"/>
        <v>0</v>
      </c>
      <c r="AO409" s="570">
        <f t="shared" si="628"/>
        <v>0</v>
      </c>
      <c r="AP409" s="570">
        <f t="shared" si="628"/>
        <v>0</v>
      </c>
      <c r="AQ409" s="570">
        <f t="shared" si="628"/>
        <v>0</v>
      </c>
      <c r="AR409" s="570">
        <f t="shared" si="628"/>
        <v>0</v>
      </c>
      <c r="AS409" s="570">
        <f t="shared" si="628"/>
        <v>0</v>
      </c>
      <c r="AT409" s="570">
        <f t="shared" si="628"/>
        <v>0</v>
      </c>
      <c r="AU409" s="570">
        <f t="shared" si="628"/>
        <v>0</v>
      </c>
      <c r="AV409" s="570">
        <f t="shared" si="565"/>
        <v>0</v>
      </c>
      <c r="AW409" s="570"/>
      <c r="AX409" s="570"/>
      <c r="AY409" s="570"/>
      <c r="AZ409" s="570"/>
      <c r="BA409" s="570"/>
      <c r="BB409" s="570"/>
      <c r="BC409" s="570"/>
      <c r="BD409" s="570"/>
      <c r="BE409" s="570"/>
      <c r="BF409" s="570"/>
      <c r="BG409" s="570"/>
      <c r="BH409" s="570"/>
      <c r="BI409" s="570"/>
      <c r="BJ409" s="570"/>
      <c r="BK409" s="570"/>
      <c r="BL409" s="570"/>
      <c r="BM409" s="570"/>
      <c r="BN409" s="570"/>
      <c r="BO409" s="570"/>
      <c r="BP409" s="570"/>
      <c r="BQ409" s="570"/>
    </row>
    <row r="410" spans="1:69" s="325" customFormat="1" ht="12.75" x14ac:dyDescent="0.2">
      <c r="A410" s="1165">
        <v>1845</v>
      </c>
      <c r="B410" s="349" t="s">
        <v>84</v>
      </c>
      <c r="C410" s="1142">
        <f>'I4 BO ASSETS'!M50</f>
        <v>0</v>
      </c>
      <c r="D410" s="570">
        <f t="shared" si="602"/>
        <v>0</v>
      </c>
      <c r="E410" s="570">
        <f t="shared" si="602"/>
        <v>0</v>
      </c>
      <c r="F410" s="570">
        <f t="shared" si="561"/>
        <v>0</v>
      </c>
      <c r="G410" s="570">
        <f t="shared" ref="G410:Z410" si="629">$D410*G625</f>
        <v>0</v>
      </c>
      <c r="H410" s="570">
        <f t="shared" si="629"/>
        <v>0</v>
      </c>
      <c r="I410" s="570">
        <f t="shared" si="629"/>
        <v>0</v>
      </c>
      <c r="J410" s="570">
        <f t="shared" si="629"/>
        <v>0</v>
      </c>
      <c r="K410" s="570">
        <f t="shared" si="629"/>
        <v>0</v>
      </c>
      <c r="L410" s="570">
        <f t="shared" si="629"/>
        <v>0</v>
      </c>
      <c r="M410" s="570">
        <f t="shared" si="629"/>
        <v>0</v>
      </c>
      <c r="N410" s="570">
        <f t="shared" si="629"/>
        <v>0</v>
      </c>
      <c r="O410" s="570">
        <f t="shared" si="629"/>
        <v>0</v>
      </c>
      <c r="P410" s="570">
        <f t="shared" si="629"/>
        <v>0</v>
      </c>
      <c r="Q410" s="570">
        <f t="shared" si="629"/>
        <v>0</v>
      </c>
      <c r="R410" s="570">
        <f t="shared" si="629"/>
        <v>0</v>
      </c>
      <c r="S410" s="570">
        <f t="shared" si="629"/>
        <v>0</v>
      </c>
      <c r="T410" s="570">
        <f t="shared" si="629"/>
        <v>0</v>
      </c>
      <c r="U410" s="570">
        <f t="shared" si="629"/>
        <v>0</v>
      </c>
      <c r="V410" s="570">
        <f t="shared" si="629"/>
        <v>0</v>
      </c>
      <c r="W410" s="570">
        <f t="shared" si="629"/>
        <v>0</v>
      </c>
      <c r="X410" s="570">
        <f t="shared" si="629"/>
        <v>0</v>
      </c>
      <c r="Y410" s="570">
        <f t="shared" si="629"/>
        <v>0</v>
      </c>
      <c r="Z410" s="570">
        <f t="shared" si="629"/>
        <v>0</v>
      </c>
      <c r="AA410" s="570">
        <f t="shared" si="563"/>
        <v>0</v>
      </c>
      <c r="AB410" s="570">
        <f t="shared" ref="AB410:AU410" si="630">$E410*AB625</f>
        <v>0</v>
      </c>
      <c r="AC410" s="570">
        <f t="shared" si="630"/>
        <v>0</v>
      </c>
      <c r="AD410" s="570">
        <f t="shared" si="630"/>
        <v>0</v>
      </c>
      <c r="AE410" s="570">
        <f t="shared" si="630"/>
        <v>0</v>
      </c>
      <c r="AF410" s="570">
        <f t="shared" si="630"/>
        <v>0</v>
      </c>
      <c r="AG410" s="570">
        <f t="shared" si="630"/>
        <v>0</v>
      </c>
      <c r="AH410" s="570">
        <f t="shared" si="630"/>
        <v>0</v>
      </c>
      <c r="AI410" s="570">
        <f t="shared" si="630"/>
        <v>0</v>
      </c>
      <c r="AJ410" s="570">
        <f t="shared" si="630"/>
        <v>0</v>
      </c>
      <c r="AK410" s="570">
        <f t="shared" si="630"/>
        <v>0</v>
      </c>
      <c r="AL410" s="570">
        <f t="shared" si="630"/>
        <v>0</v>
      </c>
      <c r="AM410" s="570">
        <f t="shared" si="630"/>
        <v>0</v>
      </c>
      <c r="AN410" s="570">
        <f t="shared" si="630"/>
        <v>0</v>
      </c>
      <c r="AO410" s="570">
        <f t="shared" si="630"/>
        <v>0</v>
      </c>
      <c r="AP410" s="570">
        <f t="shared" si="630"/>
        <v>0</v>
      </c>
      <c r="AQ410" s="570">
        <f t="shared" si="630"/>
        <v>0</v>
      </c>
      <c r="AR410" s="570">
        <f t="shared" si="630"/>
        <v>0</v>
      </c>
      <c r="AS410" s="570">
        <f t="shared" si="630"/>
        <v>0</v>
      </c>
      <c r="AT410" s="570">
        <f t="shared" si="630"/>
        <v>0</v>
      </c>
      <c r="AU410" s="570">
        <f t="shared" si="630"/>
        <v>0</v>
      </c>
      <c r="AV410" s="570">
        <f t="shared" si="565"/>
        <v>0</v>
      </c>
      <c r="AW410" s="570"/>
      <c r="AX410" s="570"/>
      <c r="AY410" s="570"/>
      <c r="AZ410" s="570"/>
      <c r="BA410" s="570"/>
      <c r="BB410" s="570"/>
      <c r="BC410" s="570"/>
      <c r="BD410" s="570"/>
      <c r="BE410" s="570"/>
      <c r="BF410" s="570"/>
      <c r="BG410" s="570"/>
      <c r="BH410" s="570"/>
      <c r="BI410" s="570"/>
      <c r="BJ410" s="570"/>
      <c r="BK410" s="570"/>
      <c r="BL410" s="570"/>
      <c r="BM410" s="570"/>
      <c r="BN410" s="570"/>
      <c r="BO410" s="570"/>
      <c r="BP410" s="570"/>
      <c r="BQ410" s="570"/>
    </row>
    <row r="411" spans="1:69" s="325" customFormat="1" ht="25.5" x14ac:dyDescent="0.2">
      <c r="A411" s="1165" t="s">
        <v>834</v>
      </c>
      <c r="B411" s="349" t="s">
        <v>398</v>
      </c>
      <c r="C411" s="1142">
        <f>'I4 BO ASSETS'!M51</f>
        <v>0</v>
      </c>
      <c r="D411" s="570">
        <f t="shared" si="602"/>
        <v>0</v>
      </c>
      <c r="E411" s="570">
        <f t="shared" si="602"/>
        <v>0</v>
      </c>
      <c r="F411" s="570">
        <f t="shared" si="561"/>
        <v>0</v>
      </c>
      <c r="G411" s="570">
        <f t="shared" ref="G411:Z411" si="631">$D411*G626</f>
        <v>0</v>
      </c>
      <c r="H411" s="570">
        <f t="shared" si="631"/>
        <v>0</v>
      </c>
      <c r="I411" s="570">
        <f t="shared" si="631"/>
        <v>0</v>
      </c>
      <c r="J411" s="570">
        <f t="shared" si="631"/>
        <v>0</v>
      </c>
      <c r="K411" s="570">
        <f t="shared" si="631"/>
        <v>0</v>
      </c>
      <c r="L411" s="570">
        <f t="shared" si="631"/>
        <v>0</v>
      </c>
      <c r="M411" s="570">
        <f t="shared" si="631"/>
        <v>0</v>
      </c>
      <c r="N411" s="570">
        <f t="shared" si="631"/>
        <v>0</v>
      </c>
      <c r="O411" s="570">
        <f t="shared" si="631"/>
        <v>0</v>
      </c>
      <c r="P411" s="570">
        <f t="shared" si="631"/>
        <v>0</v>
      </c>
      <c r="Q411" s="570">
        <f t="shared" si="631"/>
        <v>0</v>
      </c>
      <c r="R411" s="570">
        <f t="shared" si="631"/>
        <v>0</v>
      </c>
      <c r="S411" s="570">
        <f t="shared" si="631"/>
        <v>0</v>
      </c>
      <c r="T411" s="570">
        <f t="shared" si="631"/>
        <v>0</v>
      </c>
      <c r="U411" s="570">
        <f t="shared" si="631"/>
        <v>0</v>
      </c>
      <c r="V411" s="570">
        <f t="shared" si="631"/>
        <v>0</v>
      </c>
      <c r="W411" s="570">
        <f t="shared" si="631"/>
        <v>0</v>
      </c>
      <c r="X411" s="570">
        <f t="shared" si="631"/>
        <v>0</v>
      </c>
      <c r="Y411" s="570">
        <f t="shared" si="631"/>
        <v>0</v>
      </c>
      <c r="Z411" s="570">
        <f t="shared" si="631"/>
        <v>0</v>
      </c>
      <c r="AA411" s="570">
        <f t="shared" si="563"/>
        <v>0</v>
      </c>
      <c r="AB411" s="570">
        <f t="shared" ref="AB411:AU411" si="632">$E411*AB626</f>
        <v>0</v>
      </c>
      <c r="AC411" s="570">
        <f t="shared" si="632"/>
        <v>0</v>
      </c>
      <c r="AD411" s="570">
        <f t="shared" si="632"/>
        <v>0</v>
      </c>
      <c r="AE411" s="570">
        <f t="shared" si="632"/>
        <v>0</v>
      </c>
      <c r="AF411" s="570">
        <f t="shared" si="632"/>
        <v>0</v>
      </c>
      <c r="AG411" s="570">
        <f t="shared" si="632"/>
        <v>0</v>
      </c>
      <c r="AH411" s="570">
        <f t="shared" si="632"/>
        <v>0</v>
      </c>
      <c r="AI411" s="570">
        <f t="shared" si="632"/>
        <v>0</v>
      </c>
      <c r="AJ411" s="570">
        <f t="shared" si="632"/>
        <v>0</v>
      </c>
      <c r="AK411" s="570">
        <f t="shared" si="632"/>
        <v>0</v>
      </c>
      <c r="AL411" s="570">
        <f t="shared" si="632"/>
        <v>0</v>
      </c>
      <c r="AM411" s="570">
        <f t="shared" si="632"/>
        <v>0</v>
      </c>
      <c r="AN411" s="570">
        <f t="shared" si="632"/>
        <v>0</v>
      </c>
      <c r="AO411" s="570">
        <f t="shared" si="632"/>
        <v>0</v>
      </c>
      <c r="AP411" s="570">
        <f t="shared" si="632"/>
        <v>0</v>
      </c>
      <c r="AQ411" s="570">
        <f t="shared" si="632"/>
        <v>0</v>
      </c>
      <c r="AR411" s="570">
        <f t="shared" si="632"/>
        <v>0</v>
      </c>
      <c r="AS411" s="570">
        <f t="shared" si="632"/>
        <v>0</v>
      </c>
      <c r="AT411" s="570">
        <f t="shared" si="632"/>
        <v>0</v>
      </c>
      <c r="AU411" s="570">
        <f t="shared" si="632"/>
        <v>0</v>
      </c>
      <c r="AV411" s="570">
        <f t="shared" si="565"/>
        <v>0</v>
      </c>
      <c r="AW411" s="570"/>
      <c r="AX411" s="570"/>
      <c r="AY411" s="570"/>
      <c r="AZ411" s="570"/>
      <c r="BA411" s="570"/>
      <c r="BB411" s="570"/>
      <c r="BC411" s="570"/>
      <c r="BD411" s="570"/>
      <c r="BE411" s="570"/>
      <c r="BF411" s="570"/>
      <c r="BG411" s="570"/>
      <c r="BH411" s="570"/>
      <c r="BI411" s="570"/>
      <c r="BJ411" s="570"/>
      <c r="BK411" s="570"/>
      <c r="BL411" s="570"/>
      <c r="BM411" s="570"/>
      <c r="BN411" s="570"/>
      <c r="BO411" s="570"/>
      <c r="BP411" s="570"/>
      <c r="BQ411" s="570"/>
    </row>
    <row r="412" spans="1:69" s="325" customFormat="1" ht="25.5" x14ac:dyDescent="0.2">
      <c r="A412" s="1165" t="s">
        <v>835</v>
      </c>
      <c r="B412" s="349" t="s">
        <v>399</v>
      </c>
      <c r="C412" s="1142">
        <f>'I4 BO ASSETS'!M52</f>
        <v>0</v>
      </c>
      <c r="D412" s="570">
        <f t="shared" si="602"/>
        <v>0</v>
      </c>
      <c r="E412" s="570">
        <f t="shared" si="602"/>
        <v>0</v>
      </c>
      <c r="F412" s="570">
        <f t="shared" si="561"/>
        <v>0</v>
      </c>
      <c r="G412" s="570">
        <f t="shared" ref="G412:Z412" si="633">$D412*G627</f>
        <v>0</v>
      </c>
      <c r="H412" s="570">
        <f t="shared" si="633"/>
        <v>0</v>
      </c>
      <c r="I412" s="570">
        <f t="shared" si="633"/>
        <v>0</v>
      </c>
      <c r="J412" s="570">
        <f t="shared" si="633"/>
        <v>0</v>
      </c>
      <c r="K412" s="570">
        <f t="shared" si="633"/>
        <v>0</v>
      </c>
      <c r="L412" s="570">
        <f t="shared" si="633"/>
        <v>0</v>
      </c>
      <c r="M412" s="570">
        <f t="shared" si="633"/>
        <v>0</v>
      </c>
      <c r="N412" s="570">
        <f t="shared" si="633"/>
        <v>0</v>
      </c>
      <c r="O412" s="570">
        <f t="shared" si="633"/>
        <v>0</v>
      </c>
      <c r="P412" s="570">
        <f t="shared" si="633"/>
        <v>0</v>
      </c>
      <c r="Q412" s="570">
        <f t="shared" si="633"/>
        <v>0</v>
      </c>
      <c r="R412" s="570">
        <f t="shared" si="633"/>
        <v>0</v>
      </c>
      <c r="S412" s="570">
        <f t="shared" si="633"/>
        <v>0</v>
      </c>
      <c r="T412" s="570">
        <f t="shared" si="633"/>
        <v>0</v>
      </c>
      <c r="U412" s="570">
        <f t="shared" si="633"/>
        <v>0</v>
      </c>
      <c r="V412" s="570">
        <f t="shared" si="633"/>
        <v>0</v>
      </c>
      <c r="W412" s="570">
        <f t="shared" si="633"/>
        <v>0</v>
      </c>
      <c r="X412" s="570">
        <f t="shared" si="633"/>
        <v>0</v>
      </c>
      <c r="Y412" s="570">
        <f t="shared" si="633"/>
        <v>0</v>
      </c>
      <c r="Z412" s="570">
        <f t="shared" si="633"/>
        <v>0</v>
      </c>
      <c r="AA412" s="570">
        <f t="shared" si="563"/>
        <v>0</v>
      </c>
      <c r="AB412" s="570">
        <f t="shared" ref="AB412:AU412" si="634">$E412*AB627</f>
        <v>0</v>
      </c>
      <c r="AC412" s="570">
        <f t="shared" si="634"/>
        <v>0</v>
      </c>
      <c r="AD412" s="570">
        <f t="shared" si="634"/>
        <v>0</v>
      </c>
      <c r="AE412" s="570">
        <f t="shared" si="634"/>
        <v>0</v>
      </c>
      <c r="AF412" s="570">
        <f t="shared" si="634"/>
        <v>0</v>
      </c>
      <c r="AG412" s="570">
        <f t="shared" si="634"/>
        <v>0</v>
      </c>
      <c r="AH412" s="570">
        <f t="shared" si="634"/>
        <v>0</v>
      </c>
      <c r="AI412" s="570">
        <f t="shared" si="634"/>
        <v>0</v>
      </c>
      <c r="AJ412" s="570">
        <f t="shared" si="634"/>
        <v>0</v>
      </c>
      <c r="AK412" s="570">
        <f t="shared" si="634"/>
        <v>0</v>
      </c>
      <c r="AL412" s="570">
        <f t="shared" si="634"/>
        <v>0</v>
      </c>
      <c r="AM412" s="570">
        <f t="shared" si="634"/>
        <v>0</v>
      </c>
      <c r="AN412" s="570">
        <f t="shared" si="634"/>
        <v>0</v>
      </c>
      <c r="AO412" s="570">
        <f t="shared" si="634"/>
        <v>0</v>
      </c>
      <c r="AP412" s="570">
        <f t="shared" si="634"/>
        <v>0</v>
      </c>
      <c r="AQ412" s="570">
        <f t="shared" si="634"/>
        <v>0</v>
      </c>
      <c r="AR412" s="570">
        <f t="shared" si="634"/>
        <v>0</v>
      </c>
      <c r="AS412" s="570">
        <f t="shared" si="634"/>
        <v>0</v>
      </c>
      <c r="AT412" s="570">
        <f t="shared" si="634"/>
        <v>0</v>
      </c>
      <c r="AU412" s="570">
        <f t="shared" si="634"/>
        <v>0</v>
      </c>
      <c r="AV412" s="570">
        <f t="shared" si="565"/>
        <v>0</v>
      </c>
      <c r="AW412" s="570"/>
      <c r="AX412" s="570"/>
      <c r="AY412" s="570"/>
      <c r="AZ412" s="570"/>
      <c r="BA412" s="570"/>
      <c r="BB412" s="570"/>
      <c r="BC412" s="570"/>
      <c r="BD412" s="570"/>
      <c r="BE412" s="570"/>
      <c r="BF412" s="570"/>
      <c r="BG412" s="570"/>
      <c r="BH412" s="570"/>
      <c r="BI412" s="570"/>
      <c r="BJ412" s="570"/>
      <c r="BK412" s="570"/>
      <c r="BL412" s="570"/>
      <c r="BM412" s="570"/>
      <c r="BN412" s="570"/>
      <c r="BO412" s="570"/>
      <c r="BP412" s="570"/>
      <c r="BQ412" s="570"/>
    </row>
    <row r="413" spans="1:69" s="325" customFormat="1" ht="25.5" x14ac:dyDescent="0.2">
      <c r="A413" s="1165" t="s">
        <v>836</v>
      </c>
      <c r="B413" s="349" t="s">
        <v>631</v>
      </c>
      <c r="C413" s="1142">
        <f>'I4 BO ASSETS'!M53</f>
        <v>0</v>
      </c>
      <c r="D413" s="570">
        <f t="shared" si="602"/>
        <v>0</v>
      </c>
      <c r="E413" s="570">
        <f t="shared" si="602"/>
        <v>0</v>
      </c>
      <c r="F413" s="570">
        <f t="shared" si="561"/>
        <v>0</v>
      </c>
      <c r="G413" s="570">
        <f t="shared" ref="G413:Z413" si="635">$D413*G628</f>
        <v>0</v>
      </c>
      <c r="H413" s="570">
        <f t="shared" si="635"/>
        <v>0</v>
      </c>
      <c r="I413" s="570">
        <f t="shared" si="635"/>
        <v>0</v>
      </c>
      <c r="J413" s="570">
        <f t="shared" si="635"/>
        <v>0</v>
      </c>
      <c r="K413" s="570">
        <f t="shared" si="635"/>
        <v>0</v>
      </c>
      <c r="L413" s="570">
        <f t="shared" si="635"/>
        <v>0</v>
      </c>
      <c r="M413" s="570">
        <f t="shared" si="635"/>
        <v>0</v>
      </c>
      <c r="N413" s="570">
        <f t="shared" si="635"/>
        <v>0</v>
      </c>
      <c r="O413" s="570">
        <f t="shared" si="635"/>
        <v>0</v>
      </c>
      <c r="P413" s="570">
        <f t="shared" si="635"/>
        <v>0</v>
      </c>
      <c r="Q413" s="570">
        <f t="shared" si="635"/>
        <v>0</v>
      </c>
      <c r="R413" s="570">
        <f t="shared" si="635"/>
        <v>0</v>
      </c>
      <c r="S413" s="570">
        <f t="shared" si="635"/>
        <v>0</v>
      </c>
      <c r="T413" s="570">
        <f t="shared" si="635"/>
        <v>0</v>
      </c>
      <c r="U413" s="570">
        <f t="shared" si="635"/>
        <v>0</v>
      </c>
      <c r="V413" s="570">
        <f t="shared" si="635"/>
        <v>0</v>
      </c>
      <c r="W413" s="570">
        <f t="shared" si="635"/>
        <v>0</v>
      </c>
      <c r="X413" s="570">
        <f t="shared" si="635"/>
        <v>0</v>
      </c>
      <c r="Y413" s="570">
        <f t="shared" si="635"/>
        <v>0</v>
      </c>
      <c r="Z413" s="570">
        <f t="shared" si="635"/>
        <v>0</v>
      </c>
      <c r="AA413" s="570">
        <f t="shared" si="563"/>
        <v>0</v>
      </c>
      <c r="AB413" s="570">
        <f t="shared" ref="AB413:AU413" si="636">$E413*AB628</f>
        <v>0</v>
      </c>
      <c r="AC413" s="570">
        <f t="shared" si="636"/>
        <v>0</v>
      </c>
      <c r="AD413" s="570">
        <f t="shared" si="636"/>
        <v>0</v>
      </c>
      <c r="AE413" s="570">
        <f t="shared" si="636"/>
        <v>0</v>
      </c>
      <c r="AF413" s="570">
        <f t="shared" si="636"/>
        <v>0</v>
      </c>
      <c r="AG413" s="570">
        <f t="shared" si="636"/>
        <v>0</v>
      </c>
      <c r="AH413" s="570">
        <f t="shared" si="636"/>
        <v>0</v>
      </c>
      <c r="AI413" s="570">
        <f t="shared" si="636"/>
        <v>0</v>
      </c>
      <c r="AJ413" s="570">
        <f t="shared" si="636"/>
        <v>0</v>
      </c>
      <c r="AK413" s="570">
        <f t="shared" si="636"/>
        <v>0</v>
      </c>
      <c r="AL413" s="570">
        <f t="shared" si="636"/>
        <v>0</v>
      </c>
      <c r="AM413" s="570">
        <f t="shared" si="636"/>
        <v>0</v>
      </c>
      <c r="AN413" s="570">
        <f t="shared" si="636"/>
        <v>0</v>
      </c>
      <c r="AO413" s="570">
        <f t="shared" si="636"/>
        <v>0</v>
      </c>
      <c r="AP413" s="570">
        <f t="shared" si="636"/>
        <v>0</v>
      </c>
      <c r="AQ413" s="570">
        <f t="shared" si="636"/>
        <v>0</v>
      </c>
      <c r="AR413" s="570">
        <f t="shared" si="636"/>
        <v>0</v>
      </c>
      <c r="AS413" s="570">
        <f t="shared" si="636"/>
        <v>0</v>
      </c>
      <c r="AT413" s="570">
        <f t="shared" si="636"/>
        <v>0</v>
      </c>
      <c r="AU413" s="570">
        <f t="shared" si="636"/>
        <v>0</v>
      </c>
      <c r="AV413" s="570">
        <f t="shared" si="565"/>
        <v>0</v>
      </c>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row>
    <row r="414" spans="1:69" s="325" customFormat="1" ht="12.75" x14ac:dyDescent="0.2">
      <c r="A414" s="1165">
        <v>1850</v>
      </c>
      <c r="B414" s="349" t="s">
        <v>90</v>
      </c>
      <c r="C414" s="1142">
        <f>'I4 BO ASSETS'!M54</f>
        <v>0</v>
      </c>
      <c r="D414" s="570">
        <f t="shared" si="602"/>
        <v>0</v>
      </c>
      <c r="E414" s="570">
        <f t="shared" si="602"/>
        <v>0</v>
      </c>
      <c r="F414" s="570">
        <f t="shared" si="561"/>
        <v>0</v>
      </c>
      <c r="G414" s="570">
        <f t="shared" ref="G414:Z414" si="637">$D414*G629</f>
        <v>0</v>
      </c>
      <c r="H414" s="570">
        <f t="shared" si="637"/>
        <v>0</v>
      </c>
      <c r="I414" s="570">
        <f t="shared" si="637"/>
        <v>0</v>
      </c>
      <c r="J414" s="570">
        <f t="shared" si="637"/>
        <v>0</v>
      </c>
      <c r="K414" s="570">
        <f t="shared" si="637"/>
        <v>0</v>
      </c>
      <c r="L414" s="570">
        <f t="shared" si="637"/>
        <v>0</v>
      </c>
      <c r="M414" s="570">
        <f t="shared" si="637"/>
        <v>0</v>
      </c>
      <c r="N414" s="570">
        <f t="shared" si="637"/>
        <v>0</v>
      </c>
      <c r="O414" s="570">
        <f t="shared" si="637"/>
        <v>0</v>
      </c>
      <c r="P414" s="570">
        <f t="shared" si="637"/>
        <v>0</v>
      </c>
      <c r="Q414" s="570">
        <f t="shared" si="637"/>
        <v>0</v>
      </c>
      <c r="R414" s="570">
        <f t="shared" si="637"/>
        <v>0</v>
      </c>
      <c r="S414" s="570">
        <f t="shared" si="637"/>
        <v>0</v>
      </c>
      <c r="T414" s="570">
        <f t="shared" si="637"/>
        <v>0</v>
      </c>
      <c r="U414" s="570">
        <f t="shared" si="637"/>
        <v>0</v>
      </c>
      <c r="V414" s="570">
        <f t="shared" si="637"/>
        <v>0</v>
      </c>
      <c r="W414" s="570">
        <f t="shared" si="637"/>
        <v>0</v>
      </c>
      <c r="X414" s="570">
        <f t="shared" si="637"/>
        <v>0</v>
      </c>
      <c r="Y414" s="570">
        <f t="shared" si="637"/>
        <v>0</v>
      </c>
      <c r="Z414" s="570">
        <f t="shared" si="637"/>
        <v>0</v>
      </c>
      <c r="AA414" s="570">
        <f t="shared" si="563"/>
        <v>0</v>
      </c>
      <c r="AB414" s="570">
        <f t="shared" ref="AB414:AU414" si="638">$E414*AB629</f>
        <v>0</v>
      </c>
      <c r="AC414" s="570">
        <f t="shared" si="638"/>
        <v>0</v>
      </c>
      <c r="AD414" s="570">
        <f t="shared" si="638"/>
        <v>0</v>
      </c>
      <c r="AE414" s="570">
        <f t="shared" si="638"/>
        <v>0</v>
      </c>
      <c r="AF414" s="570">
        <f t="shared" si="638"/>
        <v>0</v>
      </c>
      <c r="AG414" s="570">
        <f t="shared" si="638"/>
        <v>0</v>
      </c>
      <c r="AH414" s="570">
        <f t="shared" si="638"/>
        <v>0</v>
      </c>
      <c r="AI414" s="570">
        <f t="shared" si="638"/>
        <v>0</v>
      </c>
      <c r="AJ414" s="570">
        <f t="shared" si="638"/>
        <v>0</v>
      </c>
      <c r="AK414" s="570">
        <f t="shared" si="638"/>
        <v>0</v>
      </c>
      <c r="AL414" s="570">
        <f t="shared" si="638"/>
        <v>0</v>
      </c>
      <c r="AM414" s="570">
        <f t="shared" si="638"/>
        <v>0</v>
      </c>
      <c r="AN414" s="570">
        <f t="shared" si="638"/>
        <v>0</v>
      </c>
      <c r="AO414" s="570">
        <f t="shared" si="638"/>
        <v>0</v>
      </c>
      <c r="AP414" s="570">
        <f t="shared" si="638"/>
        <v>0</v>
      </c>
      <c r="AQ414" s="570">
        <f t="shared" si="638"/>
        <v>0</v>
      </c>
      <c r="AR414" s="570">
        <f t="shared" si="638"/>
        <v>0</v>
      </c>
      <c r="AS414" s="570">
        <f t="shared" si="638"/>
        <v>0</v>
      </c>
      <c r="AT414" s="570">
        <f t="shared" si="638"/>
        <v>0</v>
      </c>
      <c r="AU414" s="570">
        <f t="shared" si="638"/>
        <v>0</v>
      </c>
      <c r="AV414" s="570">
        <f t="shared" si="565"/>
        <v>0</v>
      </c>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row>
    <row r="415" spans="1:69" s="325" customFormat="1" ht="12.75" x14ac:dyDescent="0.2">
      <c r="A415" s="1165">
        <v>1855</v>
      </c>
      <c r="B415" s="349" t="s">
        <v>92</v>
      </c>
      <c r="C415" s="1142">
        <f>'I4 BO ASSETS'!M55</f>
        <v>0</v>
      </c>
      <c r="D415" s="570">
        <f t="shared" si="602"/>
        <v>0</v>
      </c>
      <c r="E415" s="570">
        <f t="shared" si="602"/>
        <v>0</v>
      </c>
      <c r="F415" s="570">
        <f t="shared" si="561"/>
        <v>0</v>
      </c>
      <c r="G415" s="570">
        <f t="shared" ref="G415:Z415" si="639">$D415*G630</f>
        <v>0</v>
      </c>
      <c r="H415" s="570">
        <f t="shared" si="639"/>
        <v>0</v>
      </c>
      <c r="I415" s="570">
        <f t="shared" si="639"/>
        <v>0</v>
      </c>
      <c r="J415" s="570">
        <f t="shared" si="639"/>
        <v>0</v>
      </c>
      <c r="K415" s="570">
        <f t="shared" si="639"/>
        <v>0</v>
      </c>
      <c r="L415" s="570">
        <f t="shared" si="639"/>
        <v>0</v>
      </c>
      <c r="M415" s="570">
        <f t="shared" si="639"/>
        <v>0</v>
      </c>
      <c r="N415" s="570">
        <f t="shared" si="639"/>
        <v>0</v>
      </c>
      <c r="O415" s="570">
        <f t="shared" si="639"/>
        <v>0</v>
      </c>
      <c r="P415" s="570">
        <f t="shared" si="639"/>
        <v>0</v>
      </c>
      <c r="Q415" s="570">
        <f t="shared" si="639"/>
        <v>0</v>
      </c>
      <c r="R415" s="570">
        <f t="shared" si="639"/>
        <v>0</v>
      </c>
      <c r="S415" s="570">
        <f t="shared" si="639"/>
        <v>0</v>
      </c>
      <c r="T415" s="570">
        <f t="shared" si="639"/>
        <v>0</v>
      </c>
      <c r="U415" s="570">
        <f t="shared" si="639"/>
        <v>0</v>
      </c>
      <c r="V415" s="570">
        <f t="shared" si="639"/>
        <v>0</v>
      </c>
      <c r="W415" s="570">
        <f t="shared" si="639"/>
        <v>0</v>
      </c>
      <c r="X415" s="570">
        <f t="shared" si="639"/>
        <v>0</v>
      </c>
      <c r="Y415" s="570">
        <f t="shared" si="639"/>
        <v>0</v>
      </c>
      <c r="Z415" s="570">
        <f t="shared" si="639"/>
        <v>0</v>
      </c>
      <c r="AA415" s="570">
        <f t="shared" si="563"/>
        <v>0</v>
      </c>
      <c r="AB415" s="570">
        <f t="shared" ref="AB415:AU415" si="640">$E415*AB630</f>
        <v>0</v>
      </c>
      <c r="AC415" s="570">
        <f t="shared" si="640"/>
        <v>0</v>
      </c>
      <c r="AD415" s="570">
        <f t="shared" si="640"/>
        <v>0</v>
      </c>
      <c r="AE415" s="570">
        <f t="shared" si="640"/>
        <v>0</v>
      </c>
      <c r="AF415" s="570">
        <f t="shared" si="640"/>
        <v>0</v>
      </c>
      <c r="AG415" s="570">
        <f t="shared" si="640"/>
        <v>0</v>
      </c>
      <c r="AH415" s="570">
        <f t="shared" si="640"/>
        <v>0</v>
      </c>
      <c r="AI415" s="570">
        <f t="shared" si="640"/>
        <v>0</v>
      </c>
      <c r="AJ415" s="570">
        <f t="shared" si="640"/>
        <v>0</v>
      </c>
      <c r="AK415" s="570">
        <f t="shared" si="640"/>
        <v>0</v>
      </c>
      <c r="AL415" s="570">
        <f t="shared" si="640"/>
        <v>0</v>
      </c>
      <c r="AM415" s="570">
        <f t="shared" si="640"/>
        <v>0</v>
      </c>
      <c r="AN415" s="570">
        <f t="shared" si="640"/>
        <v>0</v>
      </c>
      <c r="AO415" s="570">
        <f t="shared" si="640"/>
        <v>0</v>
      </c>
      <c r="AP415" s="570">
        <f t="shared" si="640"/>
        <v>0</v>
      </c>
      <c r="AQ415" s="570">
        <f t="shared" si="640"/>
        <v>0</v>
      </c>
      <c r="AR415" s="570">
        <f t="shared" si="640"/>
        <v>0</v>
      </c>
      <c r="AS415" s="570">
        <f t="shared" si="640"/>
        <v>0</v>
      </c>
      <c r="AT415" s="570">
        <f t="shared" si="640"/>
        <v>0</v>
      </c>
      <c r="AU415" s="570">
        <f t="shared" si="640"/>
        <v>0</v>
      </c>
      <c r="AV415" s="570">
        <f t="shared" si="565"/>
        <v>0</v>
      </c>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row>
    <row r="416" spans="1:69" s="1167" customFormat="1" ht="12.75" x14ac:dyDescent="0.2">
      <c r="A416" s="1165">
        <v>1860</v>
      </c>
      <c r="B416" s="349" t="s">
        <v>93</v>
      </c>
      <c r="C416" s="1142">
        <f>'I4 BO ASSETS'!M56</f>
        <v>0</v>
      </c>
      <c r="D416" s="570">
        <f t="shared" si="602"/>
        <v>0</v>
      </c>
      <c r="E416" s="570">
        <f t="shared" si="602"/>
        <v>0</v>
      </c>
      <c r="F416" s="570">
        <f t="shared" si="561"/>
        <v>0</v>
      </c>
      <c r="G416" s="570">
        <f t="shared" ref="G416:Z416" si="641">$D416*G631</f>
        <v>0</v>
      </c>
      <c r="H416" s="570">
        <f t="shared" si="641"/>
        <v>0</v>
      </c>
      <c r="I416" s="570">
        <f t="shared" si="641"/>
        <v>0</v>
      </c>
      <c r="J416" s="570">
        <f t="shared" si="641"/>
        <v>0</v>
      </c>
      <c r="K416" s="570">
        <f t="shared" si="641"/>
        <v>0</v>
      </c>
      <c r="L416" s="570">
        <f t="shared" si="641"/>
        <v>0</v>
      </c>
      <c r="M416" s="570">
        <f t="shared" si="641"/>
        <v>0</v>
      </c>
      <c r="N416" s="570">
        <f t="shared" si="641"/>
        <v>0</v>
      </c>
      <c r="O416" s="570">
        <f t="shared" si="641"/>
        <v>0</v>
      </c>
      <c r="P416" s="570">
        <f t="shared" si="641"/>
        <v>0</v>
      </c>
      <c r="Q416" s="570">
        <f t="shared" si="641"/>
        <v>0</v>
      </c>
      <c r="R416" s="570">
        <f t="shared" si="641"/>
        <v>0</v>
      </c>
      <c r="S416" s="570">
        <f t="shared" si="641"/>
        <v>0</v>
      </c>
      <c r="T416" s="570">
        <f t="shared" si="641"/>
        <v>0</v>
      </c>
      <c r="U416" s="570">
        <f t="shared" si="641"/>
        <v>0</v>
      </c>
      <c r="V416" s="570">
        <f t="shared" si="641"/>
        <v>0</v>
      </c>
      <c r="W416" s="570">
        <f t="shared" si="641"/>
        <v>0</v>
      </c>
      <c r="X416" s="570">
        <f t="shared" si="641"/>
        <v>0</v>
      </c>
      <c r="Y416" s="570">
        <f t="shared" si="641"/>
        <v>0</v>
      </c>
      <c r="Z416" s="570">
        <f t="shared" si="641"/>
        <v>0</v>
      </c>
      <c r="AA416" s="1000">
        <f t="shared" si="563"/>
        <v>0</v>
      </c>
      <c r="AB416" s="570">
        <f t="shared" ref="AB416:AU416" si="642">$E416*AB631</f>
        <v>0</v>
      </c>
      <c r="AC416" s="570">
        <f t="shared" si="642"/>
        <v>0</v>
      </c>
      <c r="AD416" s="570">
        <f t="shared" si="642"/>
        <v>0</v>
      </c>
      <c r="AE416" s="570">
        <f t="shared" si="642"/>
        <v>0</v>
      </c>
      <c r="AF416" s="570">
        <f t="shared" si="642"/>
        <v>0</v>
      </c>
      <c r="AG416" s="570">
        <f t="shared" si="642"/>
        <v>0</v>
      </c>
      <c r="AH416" s="570">
        <f t="shared" si="642"/>
        <v>0</v>
      </c>
      <c r="AI416" s="570">
        <f t="shared" si="642"/>
        <v>0</v>
      </c>
      <c r="AJ416" s="570">
        <f t="shared" si="642"/>
        <v>0</v>
      </c>
      <c r="AK416" s="570">
        <f t="shared" si="642"/>
        <v>0</v>
      </c>
      <c r="AL416" s="570">
        <f t="shared" si="642"/>
        <v>0</v>
      </c>
      <c r="AM416" s="570">
        <f t="shared" si="642"/>
        <v>0</v>
      </c>
      <c r="AN416" s="570">
        <f t="shared" si="642"/>
        <v>0</v>
      </c>
      <c r="AO416" s="570">
        <f t="shared" si="642"/>
        <v>0</v>
      </c>
      <c r="AP416" s="570">
        <f t="shared" si="642"/>
        <v>0</v>
      </c>
      <c r="AQ416" s="570">
        <f t="shared" si="642"/>
        <v>0</v>
      </c>
      <c r="AR416" s="570">
        <f t="shared" si="642"/>
        <v>0</v>
      </c>
      <c r="AS416" s="570">
        <f t="shared" si="642"/>
        <v>0</v>
      </c>
      <c r="AT416" s="570">
        <f t="shared" si="642"/>
        <v>0</v>
      </c>
      <c r="AU416" s="570">
        <f t="shared" si="642"/>
        <v>0</v>
      </c>
      <c r="AV416" s="570">
        <f t="shared" si="565"/>
        <v>0</v>
      </c>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row>
    <row r="417" spans="1:69" s="1184" customFormat="1" ht="12.75" x14ac:dyDescent="0.2">
      <c r="A417" s="1179"/>
      <c r="B417" s="1180" t="s">
        <v>909</v>
      </c>
      <c r="C417" s="1181">
        <f>SUM(C377:C416)</f>
        <v>0</v>
      </c>
      <c r="D417" s="1182">
        <f>SUM(D377:D416)</f>
        <v>0</v>
      </c>
      <c r="E417" s="1182">
        <f>SUM(E377:E416)</f>
        <v>0</v>
      </c>
      <c r="F417" s="1183">
        <f>D417+E417</f>
        <v>0</v>
      </c>
      <c r="G417" s="1182">
        <f t="shared" ref="G417:AL417" si="643">SUM(G377:G416)</f>
        <v>0</v>
      </c>
      <c r="H417" s="1182">
        <f t="shared" si="643"/>
        <v>0</v>
      </c>
      <c r="I417" s="1182">
        <f t="shared" si="643"/>
        <v>0</v>
      </c>
      <c r="J417" s="1182">
        <f t="shared" si="643"/>
        <v>0</v>
      </c>
      <c r="K417" s="1182">
        <f t="shared" si="643"/>
        <v>0</v>
      </c>
      <c r="L417" s="1182">
        <f t="shared" si="643"/>
        <v>0</v>
      </c>
      <c r="M417" s="1182">
        <f t="shared" si="643"/>
        <v>0</v>
      </c>
      <c r="N417" s="1182">
        <f t="shared" si="643"/>
        <v>0</v>
      </c>
      <c r="O417" s="1182">
        <f t="shared" si="643"/>
        <v>0</v>
      </c>
      <c r="P417" s="1182">
        <f t="shared" si="643"/>
        <v>0</v>
      </c>
      <c r="Q417" s="1182">
        <f t="shared" si="643"/>
        <v>0</v>
      </c>
      <c r="R417" s="1182">
        <f t="shared" si="643"/>
        <v>0</v>
      </c>
      <c r="S417" s="1182">
        <f t="shared" si="643"/>
        <v>0</v>
      </c>
      <c r="T417" s="1182">
        <f t="shared" si="643"/>
        <v>0</v>
      </c>
      <c r="U417" s="1182">
        <f t="shared" si="643"/>
        <v>0</v>
      </c>
      <c r="V417" s="1182">
        <f t="shared" si="643"/>
        <v>0</v>
      </c>
      <c r="W417" s="1182">
        <f t="shared" si="643"/>
        <v>0</v>
      </c>
      <c r="X417" s="1182">
        <f t="shared" si="643"/>
        <v>0</v>
      </c>
      <c r="Y417" s="1182">
        <f t="shared" si="643"/>
        <v>0</v>
      </c>
      <c r="Z417" s="1182">
        <f t="shared" si="643"/>
        <v>0</v>
      </c>
      <c r="AA417" s="1182">
        <f t="shared" si="643"/>
        <v>0</v>
      </c>
      <c r="AB417" s="1182">
        <f t="shared" si="643"/>
        <v>0</v>
      </c>
      <c r="AC417" s="1182">
        <f t="shared" si="643"/>
        <v>0</v>
      </c>
      <c r="AD417" s="1182">
        <f t="shared" si="643"/>
        <v>0</v>
      </c>
      <c r="AE417" s="1182">
        <f t="shared" si="643"/>
        <v>0</v>
      </c>
      <c r="AF417" s="1182">
        <f t="shared" si="643"/>
        <v>0</v>
      </c>
      <c r="AG417" s="1182">
        <f t="shared" si="643"/>
        <v>0</v>
      </c>
      <c r="AH417" s="1182">
        <f t="shared" si="643"/>
        <v>0</v>
      </c>
      <c r="AI417" s="1182">
        <f t="shared" si="643"/>
        <v>0</v>
      </c>
      <c r="AJ417" s="1182">
        <f t="shared" si="643"/>
        <v>0</v>
      </c>
      <c r="AK417" s="1182">
        <f t="shared" si="643"/>
        <v>0</v>
      </c>
      <c r="AL417" s="1182">
        <f t="shared" si="643"/>
        <v>0</v>
      </c>
      <c r="AM417" s="1182">
        <f t="shared" ref="AM417:BQ417" si="644">SUM(AM377:AM416)</f>
        <v>0</v>
      </c>
      <c r="AN417" s="1182">
        <f t="shared" si="644"/>
        <v>0</v>
      </c>
      <c r="AO417" s="1182">
        <f t="shared" si="644"/>
        <v>0</v>
      </c>
      <c r="AP417" s="1182">
        <f t="shared" si="644"/>
        <v>0</v>
      </c>
      <c r="AQ417" s="1182">
        <f t="shared" si="644"/>
        <v>0</v>
      </c>
      <c r="AR417" s="1182">
        <f t="shared" si="644"/>
        <v>0</v>
      </c>
      <c r="AS417" s="1182">
        <f t="shared" si="644"/>
        <v>0</v>
      </c>
      <c r="AT417" s="1182">
        <f t="shared" si="644"/>
        <v>0</v>
      </c>
      <c r="AU417" s="1182">
        <f t="shared" si="644"/>
        <v>0</v>
      </c>
      <c r="AV417" s="1182">
        <f t="shared" si="644"/>
        <v>0</v>
      </c>
      <c r="AW417" s="1182">
        <f t="shared" si="644"/>
        <v>0</v>
      </c>
      <c r="AX417" s="1182">
        <f t="shared" si="644"/>
        <v>0</v>
      </c>
      <c r="AY417" s="1182">
        <f t="shared" si="644"/>
        <v>0</v>
      </c>
      <c r="AZ417" s="1182">
        <f t="shared" si="644"/>
        <v>0</v>
      </c>
      <c r="BA417" s="1182">
        <f t="shared" si="644"/>
        <v>0</v>
      </c>
      <c r="BB417" s="1182">
        <f t="shared" si="644"/>
        <v>0</v>
      </c>
      <c r="BC417" s="1182">
        <f t="shared" si="644"/>
        <v>0</v>
      </c>
      <c r="BD417" s="1182">
        <f t="shared" si="644"/>
        <v>0</v>
      </c>
      <c r="BE417" s="1182">
        <f t="shared" si="644"/>
        <v>0</v>
      </c>
      <c r="BF417" s="1182">
        <f t="shared" si="644"/>
        <v>0</v>
      </c>
      <c r="BG417" s="1182">
        <f t="shared" si="644"/>
        <v>0</v>
      </c>
      <c r="BH417" s="1182">
        <f t="shared" si="644"/>
        <v>0</v>
      </c>
      <c r="BI417" s="1182">
        <f t="shared" si="644"/>
        <v>0</v>
      </c>
      <c r="BJ417" s="1182">
        <f t="shared" si="644"/>
        <v>0</v>
      </c>
      <c r="BK417" s="1182">
        <f t="shared" si="644"/>
        <v>0</v>
      </c>
      <c r="BL417" s="1182">
        <f t="shared" si="644"/>
        <v>0</v>
      </c>
      <c r="BM417" s="1182">
        <f t="shared" si="644"/>
        <v>0</v>
      </c>
      <c r="BN417" s="1182">
        <f t="shared" si="644"/>
        <v>0</v>
      </c>
      <c r="BO417" s="1182">
        <f t="shared" si="644"/>
        <v>0</v>
      </c>
      <c r="BP417" s="1182">
        <f t="shared" si="644"/>
        <v>0</v>
      </c>
      <c r="BQ417" s="1182">
        <f t="shared" si="644"/>
        <v>0</v>
      </c>
    </row>
    <row r="418" spans="1:69" s="325" customFormat="1" ht="12.75" x14ac:dyDescent="0.2">
      <c r="A418" s="1174" t="s">
        <v>534</v>
      </c>
      <c r="B418" s="1174"/>
      <c r="C418" s="1175"/>
      <c r="D418" s="1176"/>
      <c r="E418" s="1176"/>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row>
    <row r="419" spans="1:69" s="325" customFormat="1" ht="12.75" x14ac:dyDescent="0.2">
      <c r="A419" s="610">
        <v>1905</v>
      </c>
      <c r="B419" s="349" t="s">
        <v>282</v>
      </c>
      <c r="C419" s="1177">
        <f>'I4 BO ASSETS'!M62</f>
        <v>0</v>
      </c>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f t="shared" ref="AW419:BP419" si="645">$C419*AW634</f>
        <v>0</v>
      </c>
      <c r="AX419" s="570">
        <f t="shared" si="645"/>
        <v>0</v>
      </c>
      <c r="AY419" s="570">
        <f t="shared" si="645"/>
        <v>0</v>
      </c>
      <c r="AZ419" s="570">
        <f t="shared" si="645"/>
        <v>0</v>
      </c>
      <c r="BA419" s="570">
        <f t="shared" si="645"/>
        <v>0</v>
      </c>
      <c r="BB419" s="570">
        <f t="shared" si="645"/>
        <v>0</v>
      </c>
      <c r="BC419" s="570">
        <f t="shared" si="645"/>
        <v>0</v>
      </c>
      <c r="BD419" s="570">
        <f t="shared" si="645"/>
        <v>0</v>
      </c>
      <c r="BE419" s="570">
        <f t="shared" si="645"/>
        <v>0</v>
      </c>
      <c r="BF419" s="570">
        <f t="shared" si="645"/>
        <v>0</v>
      </c>
      <c r="BG419" s="570">
        <f t="shared" si="645"/>
        <v>0</v>
      </c>
      <c r="BH419" s="570">
        <f t="shared" si="645"/>
        <v>0</v>
      </c>
      <c r="BI419" s="570">
        <f t="shared" si="645"/>
        <v>0</v>
      </c>
      <c r="BJ419" s="570">
        <f t="shared" si="645"/>
        <v>0</v>
      </c>
      <c r="BK419" s="570">
        <f t="shared" si="645"/>
        <v>0</v>
      </c>
      <c r="BL419" s="570">
        <f t="shared" si="645"/>
        <v>0</v>
      </c>
      <c r="BM419" s="570">
        <f t="shared" si="645"/>
        <v>0</v>
      </c>
      <c r="BN419" s="570">
        <f t="shared" si="645"/>
        <v>0</v>
      </c>
      <c r="BO419" s="570">
        <f t="shared" si="645"/>
        <v>0</v>
      </c>
      <c r="BP419" s="570">
        <f t="shared" si="645"/>
        <v>0</v>
      </c>
      <c r="BQ419" s="570">
        <f>SUM(AW419:BP419)</f>
        <v>0</v>
      </c>
    </row>
    <row r="420" spans="1:69" s="325" customFormat="1" ht="12.75" x14ac:dyDescent="0.2">
      <c r="A420" s="610">
        <v>1906</v>
      </c>
      <c r="B420" s="349" t="s">
        <v>283</v>
      </c>
      <c r="C420" s="1177">
        <f>'I4 BO ASSETS'!M63</f>
        <v>0</v>
      </c>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f t="shared" ref="AW420:BP420" si="646">$C420*AW635</f>
        <v>0</v>
      </c>
      <c r="AX420" s="570">
        <f t="shared" si="646"/>
        <v>0</v>
      </c>
      <c r="AY420" s="570">
        <f t="shared" si="646"/>
        <v>0</v>
      </c>
      <c r="AZ420" s="570">
        <f t="shared" si="646"/>
        <v>0</v>
      </c>
      <c r="BA420" s="570">
        <f t="shared" si="646"/>
        <v>0</v>
      </c>
      <c r="BB420" s="570">
        <f t="shared" si="646"/>
        <v>0</v>
      </c>
      <c r="BC420" s="570">
        <f t="shared" si="646"/>
        <v>0</v>
      </c>
      <c r="BD420" s="570">
        <f t="shared" si="646"/>
        <v>0</v>
      </c>
      <c r="BE420" s="570">
        <f t="shared" si="646"/>
        <v>0</v>
      </c>
      <c r="BF420" s="570">
        <f t="shared" si="646"/>
        <v>0</v>
      </c>
      <c r="BG420" s="570">
        <f t="shared" si="646"/>
        <v>0</v>
      </c>
      <c r="BH420" s="570">
        <f t="shared" si="646"/>
        <v>0</v>
      </c>
      <c r="BI420" s="570">
        <f t="shared" si="646"/>
        <v>0</v>
      </c>
      <c r="BJ420" s="570">
        <f t="shared" si="646"/>
        <v>0</v>
      </c>
      <c r="BK420" s="570">
        <f t="shared" si="646"/>
        <v>0</v>
      </c>
      <c r="BL420" s="570">
        <f t="shared" si="646"/>
        <v>0</v>
      </c>
      <c r="BM420" s="570">
        <f t="shared" si="646"/>
        <v>0</v>
      </c>
      <c r="BN420" s="570">
        <f t="shared" si="646"/>
        <v>0</v>
      </c>
      <c r="BO420" s="570">
        <f t="shared" si="646"/>
        <v>0</v>
      </c>
      <c r="BP420" s="570">
        <f t="shared" si="646"/>
        <v>0</v>
      </c>
      <c r="BQ420" s="570">
        <f t="shared" ref="BQ420:BQ438" si="647">SUM(AW420:BP420)</f>
        <v>0</v>
      </c>
    </row>
    <row r="421" spans="1:69" s="325" customFormat="1" ht="12.75" x14ac:dyDescent="0.2">
      <c r="A421" s="610">
        <v>1908</v>
      </c>
      <c r="B421" s="349" t="s">
        <v>284</v>
      </c>
      <c r="C421" s="1177">
        <f>'I4 BO ASSETS'!M64</f>
        <v>0</v>
      </c>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f t="shared" ref="AW421:BP421" si="648">$C421*AW636</f>
        <v>0</v>
      </c>
      <c r="AX421" s="570">
        <f t="shared" si="648"/>
        <v>0</v>
      </c>
      <c r="AY421" s="570">
        <f t="shared" si="648"/>
        <v>0</v>
      </c>
      <c r="AZ421" s="570">
        <f t="shared" si="648"/>
        <v>0</v>
      </c>
      <c r="BA421" s="570">
        <f t="shared" si="648"/>
        <v>0</v>
      </c>
      <c r="BB421" s="570">
        <f t="shared" si="648"/>
        <v>0</v>
      </c>
      <c r="BC421" s="570">
        <f t="shared" si="648"/>
        <v>0</v>
      </c>
      <c r="BD421" s="570">
        <f t="shared" si="648"/>
        <v>0</v>
      </c>
      <c r="BE421" s="570">
        <f t="shared" si="648"/>
        <v>0</v>
      </c>
      <c r="BF421" s="570">
        <f t="shared" si="648"/>
        <v>0</v>
      </c>
      <c r="BG421" s="570">
        <f t="shared" si="648"/>
        <v>0</v>
      </c>
      <c r="BH421" s="570">
        <f t="shared" si="648"/>
        <v>0</v>
      </c>
      <c r="BI421" s="570">
        <f t="shared" si="648"/>
        <v>0</v>
      </c>
      <c r="BJ421" s="570">
        <f t="shared" si="648"/>
        <v>0</v>
      </c>
      <c r="BK421" s="570">
        <f t="shared" si="648"/>
        <v>0</v>
      </c>
      <c r="BL421" s="570">
        <f t="shared" si="648"/>
        <v>0</v>
      </c>
      <c r="BM421" s="570">
        <f t="shared" si="648"/>
        <v>0</v>
      </c>
      <c r="BN421" s="570">
        <f t="shared" si="648"/>
        <v>0</v>
      </c>
      <c r="BO421" s="570">
        <f t="shared" si="648"/>
        <v>0</v>
      </c>
      <c r="BP421" s="570">
        <f t="shared" si="648"/>
        <v>0</v>
      </c>
      <c r="BQ421" s="570">
        <f t="shared" si="647"/>
        <v>0</v>
      </c>
    </row>
    <row r="422" spans="1:69" s="325" customFormat="1" ht="12.75" x14ac:dyDescent="0.2">
      <c r="A422" s="610">
        <v>1910</v>
      </c>
      <c r="B422" s="349" t="s">
        <v>285</v>
      </c>
      <c r="C422" s="1177">
        <f>'I4 BO ASSETS'!M65</f>
        <v>0</v>
      </c>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f t="shared" ref="AW422:BP422" si="649">$C422*AW637</f>
        <v>0</v>
      </c>
      <c r="AX422" s="570">
        <f t="shared" si="649"/>
        <v>0</v>
      </c>
      <c r="AY422" s="570">
        <f t="shared" si="649"/>
        <v>0</v>
      </c>
      <c r="AZ422" s="570">
        <f t="shared" si="649"/>
        <v>0</v>
      </c>
      <c r="BA422" s="570">
        <f t="shared" si="649"/>
        <v>0</v>
      </c>
      <c r="BB422" s="570">
        <f t="shared" si="649"/>
        <v>0</v>
      </c>
      <c r="BC422" s="570">
        <f t="shared" si="649"/>
        <v>0</v>
      </c>
      <c r="BD422" s="570">
        <f t="shared" si="649"/>
        <v>0</v>
      </c>
      <c r="BE422" s="570">
        <f t="shared" si="649"/>
        <v>0</v>
      </c>
      <c r="BF422" s="570">
        <f t="shared" si="649"/>
        <v>0</v>
      </c>
      <c r="BG422" s="570">
        <f t="shared" si="649"/>
        <v>0</v>
      </c>
      <c r="BH422" s="570">
        <f t="shared" si="649"/>
        <v>0</v>
      </c>
      <c r="BI422" s="570">
        <f t="shared" si="649"/>
        <v>0</v>
      </c>
      <c r="BJ422" s="570">
        <f t="shared" si="649"/>
        <v>0</v>
      </c>
      <c r="BK422" s="570">
        <f t="shared" si="649"/>
        <v>0</v>
      </c>
      <c r="BL422" s="570">
        <f t="shared" si="649"/>
        <v>0</v>
      </c>
      <c r="BM422" s="570">
        <f t="shared" si="649"/>
        <v>0</v>
      </c>
      <c r="BN422" s="570">
        <f t="shared" si="649"/>
        <v>0</v>
      </c>
      <c r="BO422" s="570">
        <f t="shared" si="649"/>
        <v>0</v>
      </c>
      <c r="BP422" s="570">
        <f t="shared" si="649"/>
        <v>0</v>
      </c>
      <c r="BQ422" s="570">
        <f t="shared" si="647"/>
        <v>0</v>
      </c>
    </row>
    <row r="423" spans="1:69" s="325" customFormat="1" ht="12.75" x14ac:dyDescent="0.2">
      <c r="A423" s="610">
        <v>1915</v>
      </c>
      <c r="B423" s="349" t="s">
        <v>509</v>
      </c>
      <c r="C423" s="1177">
        <f>'I4 BO ASSETS'!M66</f>
        <v>0</v>
      </c>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f t="shared" ref="AW423:BP423" si="650">$C423*AW638</f>
        <v>0</v>
      </c>
      <c r="AX423" s="570">
        <f t="shared" si="650"/>
        <v>0</v>
      </c>
      <c r="AY423" s="570">
        <f t="shared" si="650"/>
        <v>0</v>
      </c>
      <c r="AZ423" s="570">
        <f t="shared" si="650"/>
        <v>0</v>
      </c>
      <c r="BA423" s="570">
        <f t="shared" si="650"/>
        <v>0</v>
      </c>
      <c r="BB423" s="570">
        <f t="shared" si="650"/>
        <v>0</v>
      </c>
      <c r="BC423" s="570">
        <f t="shared" si="650"/>
        <v>0</v>
      </c>
      <c r="BD423" s="570">
        <f t="shared" si="650"/>
        <v>0</v>
      </c>
      <c r="BE423" s="570">
        <f t="shared" si="650"/>
        <v>0</v>
      </c>
      <c r="BF423" s="570">
        <f t="shared" si="650"/>
        <v>0</v>
      </c>
      <c r="BG423" s="570">
        <f t="shared" si="650"/>
        <v>0</v>
      </c>
      <c r="BH423" s="570">
        <f t="shared" si="650"/>
        <v>0</v>
      </c>
      <c r="BI423" s="570">
        <f t="shared" si="650"/>
        <v>0</v>
      </c>
      <c r="BJ423" s="570">
        <f t="shared" si="650"/>
        <v>0</v>
      </c>
      <c r="BK423" s="570">
        <f t="shared" si="650"/>
        <v>0</v>
      </c>
      <c r="BL423" s="570">
        <f t="shared" si="650"/>
        <v>0</v>
      </c>
      <c r="BM423" s="570">
        <f t="shared" si="650"/>
        <v>0</v>
      </c>
      <c r="BN423" s="570">
        <f t="shared" si="650"/>
        <v>0</v>
      </c>
      <c r="BO423" s="570">
        <f t="shared" si="650"/>
        <v>0</v>
      </c>
      <c r="BP423" s="570">
        <f t="shared" si="650"/>
        <v>0</v>
      </c>
      <c r="BQ423" s="570">
        <f t="shared" si="647"/>
        <v>0</v>
      </c>
    </row>
    <row r="424" spans="1:69" s="325" customFormat="1" ht="12.75" x14ac:dyDescent="0.2">
      <c r="A424" s="610">
        <v>1920</v>
      </c>
      <c r="B424" s="349" t="s">
        <v>510</v>
      </c>
      <c r="C424" s="1177">
        <f>'I4 BO ASSETS'!M67</f>
        <v>0</v>
      </c>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f t="shared" ref="AW424:BP424" si="651">$C424*AW639</f>
        <v>0</v>
      </c>
      <c r="AX424" s="570">
        <f t="shared" si="651"/>
        <v>0</v>
      </c>
      <c r="AY424" s="570">
        <f t="shared" si="651"/>
        <v>0</v>
      </c>
      <c r="AZ424" s="570">
        <f t="shared" si="651"/>
        <v>0</v>
      </c>
      <c r="BA424" s="570">
        <f t="shared" si="651"/>
        <v>0</v>
      </c>
      <c r="BB424" s="570">
        <f t="shared" si="651"/>
        <v>0</v>
      </c>
      <c r="BC424" s="570">
        <f t="shared" si="651"/>
        <v>0</v>
      </c>
      <c r="BD424" s="570">
        <f t="shared" si="651"/>
        <v>0</v>
      </c>
      <c r="BE424" s="570">
        <f t="shared" si="651"/>
        <v>0</v>
      </c>
      <c r="BF424" s="570">
        <f t="shared" si="651"/>
        <v>0</v>
      </c>
      <c r="BG424" s="570">
        <f t="shared" si="651"/>
        <v>0</v>
      </c>
      <c r="BH424" s="570">
        <f t="shared" si="651"/>
        <v>0</v>
      </c>
      <c r="BI424" s="570">
        <f t="shared" si="651"/>
        <v>0</v>
      </c>
      <c r="BJ424" s="570">
        <f t="shared" si="651"/>
        <v>0</v>
      </c>
      <c r="BK424" s="570">
        <f t="shared" si="651"/>
        <v>0</v>
      </c>
      <c r="BL424" s="570">
        <f t="shared" si="651"/>
        <v>0</v>
      </c>
      <c r="BM424" s="570">
        <f t="shared" si="651"/>
        <v>0</v>
      </c>
      <c r="BN424" s="570">
        <f t="shared" si="651"/>
        <v>0</v>
      </c>
      <c r="BO424" s="570">
        <f t="shared" si="651"/>
        <v>0</v>
      </c>
      <c r="BP424" s="570">
        <f t="shared" si="651"/>
        <v>0</v>
      </c>
      <c r="BQ424" s="570">
        <f t="shared" si="647"/>
        <v>0</v>
      </c>
    </row>
    <row r="425" spans="1:69" s="325" customFormat="1" ht="12.75" x14ac:dyDescent="0.2">
      <c r="A425" s="610">
        <v>1925</v>
      </c>
      <c r="B425" s="349" t="s">
        <v>511</v>
      </c>
      <c r="C425" s="1177">
        <f>'I4 BO ASSETS'!M68</f>
        <v>0</v>
      </c>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f t="shared" ref="AW425:BP425" si="652">$C425*AW640</f>
        <v>0</v>
      </c>
      <c r="AX425" s="570">
        <f t="shared" si="652"/>
        <v>0</v>
      </c>
      <c r="AY425" s="570">
        <f t="shared" si="652"/>
        <v>0</v>
      </c>
      <c r="AZ425" s="570">
        <f t="shared" si="652"/>
        <v>0</v>
      </c>
      <c r="BA425" s="570">
        <f t="shared" si="652"/>
        <v>0</v>
      </c>
      <c r="BB425" s="570">
        <f t="shared" si="652"/>
        <v>0</v>
      </c>
      <c r="BC425" s="570">
        <f t="shared" si="652"/>
        <v>0</v>
      </c>
      <c r="BD425" s="570">
        <f t="shared" si="652"/>
        <v>0</v>
      </c>
      <c r="BE425" s="570">
        <f t="shared" si="652"/>
        <v>0</v>
      </c>
      <c r="BF425" s="570">
        <f t="shared" si="652"/>
        <v>0</v>
      </c>
      <c r="BG425" s="570">
        <f t="shared" si="652"/>
        <v>0</v>
      </c>
      <c r="BH425" s="570">
        <f t="shared" si="652"/>
        <v>0</v>
      </c>
      <c r="BI425" s="570">
        <f t="shared" si="652"/>
        <v>0</v>
      </c>
      <c r="BJ425" s="570">
        <f t="shared" si="652"/>
        <v>0</v>
      </c>
      <c r="BK425" s="570">
        <f t="shared" si="652"/>
        <v>0</v>
      </c>
      <c r="BL425" s="570">
        <f t="shared" si="652"/>
        <v>0</v>
      </c>
      <c r="BM425" s="570">
        <f t="shared" si="652"/>
        <v>0</v>
      </c>
      <c r="BN425" s="570">
        <f t="shared" si="652"/>
        <v>0</v>
      </c>
      <c r="BO425" s="570">
        <f t="shared" si="652"/>
        <v>0</v>
      </c>
      <c r="BP425" s="570">
        <f t="shared" si="652"/>
        <v>0</v>
      </c>
      <c r="BQ425" s="570">
        <f t="shared" si="647"/>
        <v>0</v>
      </c>
    </row>
    <row r="426" spans="1:69" s="325" customFormat="1" ht="12.75" x14ac:dyDescent="0.2">
      <c r="A426" s="610">
        <v>1930</v>
      </c>
      <c r="B426" s="349" t="s">
        <v>512</v>
      </c>
      <c r="C426" s="1177">
        <f>'I4 BO ASSETS'!M69</f>
        <v>0</v>
      </c>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f t="shared" ref="AW426:BP426" si="653">$C426*AW641</f>
        <v>0</v>
      </c>
      <c r="AX426" s="570">
        <f t="shared" si="653"/>
        <v>0</v>
      </c>
      <c r="AY426" s="570">
        <f t="shared" si="653"/>
        <v>0</v>
      </c>
      <c r="AZ426" s="570">
        <f t="shared" si="653"/>
        <v>0</v>
      </c>
      <c r="BA426" s="570">
        <f t="shared" si="653"/>
        <v>0</v>
      </c>
      <c r="BB426" s="570">
        <f t="shared" si="653"/>
        <v>0</v>
      </c>
      <c r="BC426" s="570">
        <f t="shared" si="653"/>
        <v>0</v>
      </c>
      <c r="BD426" s="570">
        <f t="shared" si="653"/>
        <v>0</v>
      </c>
      <c r="BE426" s="570">
        <f t="shared" si="653"/>
        <v>0</v>
      </c>
      <c r="BF426" s="570">
        <f t="shared" si="653"/>
        <v>0</v>
      </c>
      <c r="BG426" s="570">
        <f t="shared" si="653"/>
        <v>0</v>
      </c>
      <c r="BH426" s="570">
        <f t="shared" si="653"/>
        <v>0</v>
      </c>
      <c r="BI426" s="570">
        <f t="shared" si="653"/>
        <v>0</v>
      </c>
      <c r="BJ426" s="570">
        <f t="shared" si="653"/>
        <v>0</v>
      </c>
      <c r="BK426" s="570">
        <f t="shared" si="653"/>
        <v>0</v>
      </c>
      <c r="BL426" s="570">
        <f t="shared" si="653"/>
        <v>0</v>
      </c>
      <c r="BM426" s="570">
        <f t="shared" si="653"/>
        <v>0</v>
      </c>
      <c r="BN426" s="570">
        <f t="shared" si="653"/>
        <v>0</v>
      </c>
      <c r="BO426" s="570">
        <f t="shared" si="653"/>
        <v>0</v>
      </c>
      <c r="BP426" s="570">
        <f t="shared" si="653"/>
        <v>0</v>
      </c>
      <c r="BQ426" s="570">
        <f t="shared" si="647"/>
        <v>0</v>
      </c>
    </row>
    <row r="427" spans="1:69" s="325" customFormat="1" ht="12.75" x14ac:dyDescent="0.2">
      <c r="A427" s="610">
        <v>1935</v>
      </c>
      <c r="B427" s="349" t="s">
        <v>513</v>
      </c>
      <c r="C427" s="1177">
        <f>'I4 BO ASSETS'!M70</f>
        <v>0</v>
      </c>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f t="shared" ref="AW427:BP427" si="654">$C427*AW642</f>
        <v>0</v>
      </c>
      <c r="AX427" s="570">
        <f t="shared" si="654"/>
        <v>0</v>
      </c>
      <c r="AY427" s="570">
        <f t="shared" si="654"/>
        <v>0</v>
      </c>
      <c r="AZ427" s="570">
        <f t="shared" si="654"/>
        <v>0</v>
      </c>
      <c r="BA427" s="570">
        <f t="shared" si="654"/>
        <v>0</v>
      </c>
      <c r="BB427" s="570">
        <f t="shared" si="654"/>
        <v>0</v>
      </c>
      <c r="BC427" s="570">
        <f t="shared" si="654"/>
        <v>0</v>
      </c>
      <c r="BD427" s="570">
        <f t="shared" si="654"/>
        <v>0</v>
      </c>
      <c r="BE427" s="570">
        <f t="shared" si="654"/>
        <v>0</v>
      </c>
      <c r="BF427" s="570">
        <f t="shared" si="654"/>
        <v>0</v>
      </c>
      <c r="BG427" s="570">
        <f t="shared" si="654"/>
        <v>0</v>
      </c>
      <c r="BH427" s="570">
        <f t="shared" si="654"/>
        <v>0</v>
      </c>
      <c r="BI427" s="570">
        <f t="shared" si="654"/>
        <v>0</v>
      </c>
      <c r="BJ427" s="570">
        <f t="shared" si="654"/>
        <v>0</v>
      </c>
      <c r="BK427" s="570">
        <f t="shared" si="654"/>
        <v>0</v>
      </c>
      <c r="BL427" s="570">
        <f t="shared" si="654"/>
        <v>0</v>
      </c>
      <c r="BM427" s="570">
        <f t="shared" si="654"/>
        <v>0</v>
      </c>
      <c r="BN427" s="570">
        <f t="shared" si="654"/>
        <v>0</v>
      </c>
      <c r="BO427" s="570">
        <f t="shared" si="654"/>
        <v>0</v>
      </c>
      <c r="BP427" s="570">
        <f t="shared" si="654"/>
        <v>0</v>
      </c>
      <c r="BQ427" s="570">
        <f t="shared" si="647"/>
        <v>0</v>
      </c>
    </row>
    <row r="428" spans="1:69" s="325" customFormat="1" ht="12.75" x14ac:dyDescent="0.2">
      <c r="A428" s="610">
        <v>1940</v>
      </c>
      <c r="B428" s="349" t="s">
        <v>514</v>
      </c>
      <c r="C428" s="1177">
        <f>'I4 BO ASSETS'!M71</f>
        <v>0</v>
      </c>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f t="shared" ref="AW428:BP428" si="655">$C428*AW643</f>
        <v>0</v>
      </c>
      <c r="AX428" s="570">
        <f t="shared" si="655"/>
        <v>0</v>
      </c>
      <c r="AY428" s="570">
        <f t="shared" si="655"/>
        <v>0</v>
      </c>
      <c r="AZ428" s="570">
        <f t="shared" si="655"/>
        <v>0</v>
      </c>
      <c r="BA428" s="570">
        <f t="shared" si="655"/>
        <v>0</v>
      </c>
      <c r="BB428" s="570">
        <f t="shared" si="655"/>
        <v>0</v>
      </c>
      <c r="BC428" s="570">
        <f t="shared" si="655"/>
        <v>0</v>
      </c>
      <c r="BD428" s="570">
        <f t="shared" si="655"/>
        <v>0</v>
      </c>
      <c r="BE428" s="570">
        <f t="shared" si="655"/>
        <v>0</v>
      </c>
      <c r="BF428" s="570">
        <f t="shared" si="655"/>
        <v>0</v>
      </c>
      <c r="BG428" s="570">
        <f t="shared" si="655"/>
        <v>0</v>
      </c>
      <c r="BH428" s="570">
        <f t="shared" si="655"/>
        <v>0</v>
      </c>
      <c r="BI428" s="570">
        <f t="shared" si="655"/>
        <v>0</v>
      </c>
      <c r="BJ428" s="570">
        <f t="shared" si="655"/>
        <v>0</v>
      </c>
      <c r="BK428" s="570">
        <f t="shared" si="655"/>
        <v>0</v>
      </c>
      <c r="BL428" s="570">
        <f t="shared" si="655"/>
        <v>0</v>
      </c>
      <c r="BM428" s="570">
        <f t="shared" si="655"/>
        <v>0</v>
      </c>
      <c r="BN428" s="570">
        <f t="shared" si="655"/>
        <v>0</v>
      </c>
      <c r="BO428" s="570">
        <f t="shared" si="655"/>
        <v>0</v>
      </c>
      <c r="BP428" s="570">
        <f t="shared" si="655"/>
        <v>0</v>
      </c>
      <c r="BQ428" s="570">
        <f t="shared" si="647"/>
        <v>0</v>
      </c>
    </row>
    <row r="429" spans="1:69" s="325" customFormat="1" ht="12.75" x14ac:dyDescent="0.2">
      <c r="A429" s="610">
        <v>1945</v>
      </c>
      <c r="B429" s="349" t="s">
        <v>515</v>
      </c>
      <c r="C429" s="1177">
        <f>'I4 BO ASSETS'!M72</f>
        <v>0</v>
      </c>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f t="shared" ref="AW429:BP429" si="656">$C429*AW644</f>
        <v>0</v>
      </c>
      <c r="AX429" s="570">
        <f t="shared" si="656"/>
        <v>0</v>
      </c>
      <c r="AY429" s="570">
        <f t="shared" si="656"/>
        <v>0</v>
      </c>
      <c r="AZ429" s="570">
        <f t="shared" si="656"/>
        <v>0</v>
      </c>
      <c r="BA429" s="570">
        <f t="shared" si="656"/>
        <v>0</v>
      </c>
      <c r="BB429" s="570">
        <f t="shared" si="656"/>
        <v>0</v>
      </c>
      <c r="BC429" s="570">
        <f t="shared" si="656"/>
        <v>0</v>
      </c>
      <c r="BD429" s="570">
        <f t="shared" si="656"/>
        <v>0</v>
      </c>
      <c r="BE429" s="570">
        <f t="shared" si="656"/>
        <v>0</v>
      </c>
      <c r="BF429" s="570">
        <f t="shared" si="656"/>
        <v>0</v>
      </c>
      <c r="BG429" s="570">
        <f t="shared" si="656"/>
        <v>0</v>
      </c>
      <c r="BH429" s="570">
        <f t="shared" si="656"/>
        <v>0</v>
      </c>
      <c r="BI429" s="570">
        <f t="shared" si="656"/>
        <v>0</v>
      </c>
      <c r="BJ429" s="570">
        <f t="shared" si="656"/>
        <v>0</v>
      </c>
      <c r="BK429" s="570">
        <f t="shared" si="656"/>
        <v>0</v>
      </c>
      <c r="BL429" s="570">
        <f t="shared" si="656"/>
        <v>0</v>
      </c>
      <c r="BM429" s="570">
        <f t="shared" si="656"/>
        <v>0</v>
      </c>
      <c r="BN429" s="570">
        <f t="shared" si="656"/>
        <v>0</v>
      </c>
      <c r="BO429" s="570">
        <f t="shared" si="656"/>
        <v>0</v>
      </c>
      <c r="BP429" s="570">
        <f t="shared" si="656"/>
        <v>0</v>
      </c>
      <c r="BQ429" s="570">
        <f t="shared" si="647"/>
        <v>0</v>
      </c>
    </row>
    <row r="430" spans="1:69" s="325" customFormat="1" ht="12.75" x14ac:dyDescent="0.2">
      <c r="A430" s="610">
        <v>1950</v>
      </c>
      <c r="B430" s="349" t="s">
        <v>516</v>
      </c>
      <c r="C430" s="1177">
        <f>'I4 BO ASSETS'!M73</f>
        <v>0</v>
      </c>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f t="shared" ref="AW430:BP430" si="657">$C430*AW645</f>
        <v>0</v>
      </c>
      <c r="AX430" s="570">
        <f t="shared" si="657"/>
        <v>0</v>
      </c>
      <c r="AY430" s="570">
        <f t="shared" si="657"/>
        <v>0</v>
      </c>
      <c r="AZ430" s="570">
        <f t="shared" si="657"/>
        <v>0</v>
      </c>
      <c r="BA430" s="570">
        <f t="shared" si="657"/>
        <v>0</v>
      </c>
      <c r="BB430" s="570">
        <f t="shared" si="657"/>
        <v>0</v>
      </c>
      <c r="BC430" s="570">
        <f t="shared" si="657"/>
        <v>0</v>
      </c>
      <c r="BD430" s="570">
        <f t="shared" si="657"/>
        <v>0</v>
      </c>
      <c r="BE430" s="570">
        <f t="shared" si="657"/>
        <v>0</v>
      </c>
      <c r="BF430" s="570">
        <f t="shared" si="657"/>
        <v>0</v>
      </c>
      <c r="BG430" s="570">
        <f t="shared" si="657"/>
        <v>0</v>
      </c>
      <c r="BH430" s="570">
        <f t="shared" si="657"/>
        <v>0</v>
      </c>
      <c r="BI430" s="570">
        <f t="shared" si="657"/>
        <v>0</v>
      </c>
      <c r="BJ430" s="570">
        <f t="shared" si="657"/>
        <v>0</v>
      </c>
      <c r="BK430" s="570">
        <f t="shared" si="657"/>
        <v>0</v>
      </c>
      <c r="BL430" s="570">
        <f t="shared" si="657"/>
        <v>0</v>
      </c>
      <c r="BM430" s="570">
        <f t="shared" si="657"/>
        <v>0</v>
      </c>
      <c r="BN430" s="570">
        <f t="shared" si="657"/>
        <v>0</v>
      </c>
      <c r="BO430" s="570">
        <f t="shared" si="657"/>
        <v>0</v>
      </c>
      <c r="BP430" s="570">
        <f t="shared" si="657"/>
        <v>0</v>
      </c>
      <c r="BQ430" s="570">
        <f t="shared" si="647"/>
        <v>0</v>
      </c>
    </row>
    <row r="431" spans="1:69" s="325" customFormat="1" ht="12.75" x14ac:dyDescent="0.2">
      <c r="A431" s="610">
        <v>1955</v>
      </c>
      <c r="B431" s="349" t="s">
        <v>273</v>
      </c>
      <c r="C431" s="1177">
        <f>'I4 BO ASSETS'!M74</f>
        <v>0</v>
      </c>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f t="shared" ref="AW431:BP431" si="658">$C431*AW646</f>
        <v>0</v>
      </c>
      <c r="AX431" s="570">
        <f t="shared" si="658"/>
        <v>0</v>
      </c>
      <c r="AY431" s="570">
        <f t="shared" si="658"/>
        <v>0</v>
      </c>
      <c r="AZ431" s="570">
        <f t="shared" si="658"/>
        <v>0</v>
      </c>
      <c r="BA431" s="570">
        <f t="shared" si="658"/>
        <v>0</v>
      </c>
      <c r="BB431" s="570">
        <f t="shared" si="658"/>
        <v>0</v>
      </c>
      <c r="BC431" s="570">
        <f t="shared" si="658"/>
        <v>0</v>
      </c>
      <c r="BD431" s="570">
        <f t="shared" si="658"/>
        <v>0</v>
      </c>
      <c r="BE431" s="570">
        <f t="shared" si="658"/>
        <v>0</v>
      </c>
      <c r="BF431" s="570">
        <f t="shared" si="658"/>
        <v>0</v>
      </c>
      <c r="BG431" s="570">
        <f t="shared" si="658"/>
        <v>0</v>
      </c>
      <c r="BH431" s="570">
        <f t="shared" si="658"/>
        <v>0</v>
      </c>
      <c r="BI431" s="570">
        <f t="shared" si="658"/>
        <v>0</v>
      </c>
      <c r="BJ431" s="570">
        <f t="shared" si="658"/>
        <v>0</v>
      </c>
      <c r="BK431" s="570">
        <f t="shared" si="658"/>
        <v>0</v>
      </c>
      <c r="BL431" s="570">
        <f t="shared" si="658"/>
        <v>0</v>
      </c>
      <c r="BM431" s="570">
        <f t="shared" si="658"/>
        <v>0</v>
      </c>
      <c r="BN431" s="570">
        <f t="shared" si="658"/>
        <v>0</v>
      </c>
      <c r="BO431" s="570">
        <f t="shared" si="658"/>
        <v>0</v>
      </c>
      <c r="BP431" s="570">
        <f t="shared" si="658"/>
        <v>0</v>
      </c>
      <c r="BQ431" s="570">
        <f t="shared" si="647"/>
        <v>0</v>
      </c>
    </row>
    <row r="432" spans="1:69" s="325" customFormat="1" ht="12.75" x14ac:dyDescent="0.2">
      <c r="A432" s="610">
        <v>1960</v>
      </c>
      <c r="B432" s="349" t="s">
        <v>274</v>
      </c>
      <c r="C432" s="1177">
        <f>'I4 BO ASSETS'!M75</f>
        <v>0</v>
      </c>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f t="shared" ref="AW432:BP432" si="659">$C432*AW647</f>
        <v>0</v>
      </c>
      <c r="AX432" s="570">
        <f t="shared" si="659"/>
        <v>0</v>
      </c>
      <c r="AY432" s="570">
        <f t="shared" si="659"/>
        <v>0</v>
      </c>
      <c r="AZ432" s="570">
        <f t="shared" si="659"/>
        <v>0</v>
      </c>
      <c r="BA432" s="570">
        <f t="shared" si="659"/>
        <v>0</v>
      </c>
      <c r="BB432" s="570">
        <f t="shared" si="659"/>
        <v>0</v>
      </c>
      <c r="BC432" s="570">
        <f t="shared" si="659"/>
        <v>0</v>
      </c>
      <c r="BD432" s="570">
        <f t="shared" si="659"/>
        <v>0</v>
      </c>
      <c r="BE432" s="570">
        <f t="shared" si="659"/>
        <v>0</v>
      </c>
      <c r="BF432" s="570">
        <f t="shared" si="659"/>
        <v>0</v>
      </c>
      <c r="BG432" s="570">
        <f t="shared" si="659"/>
        <v>0</v>
      </c>
      <c r="BH432" s="570">
        <f t="shared" si="659"/>
        <v>0</v>
      </c>
      <c r="BI432" s="570">
        <f t="shared" si="659"/>
        <v>0</v>
      </c>
      <c r="BJ432" s="570">
        <f t="shared" si="659"/>
        <v>0</v>
      </c>
      <c r="BK432" s="570">
        <f t="shared" si="659"/>
        <v>0</v>
      </c>
      <c r="BL432" s="570">
        <f t="shared" si="659"/>
        <v>0</v>
      </c>
      <c r="BM432" s="570">
        <f t="shared" si="659"/>
        <v>0</v>
      </c>
      <c r="BN432" s="570">
        <f t="shared" si="659"/>
        <v>0</v>
      </c>
      <c r="BO432" s="570">
        <f t="shared" si="659"/>
        <v>0</v>
      </c>
      <c r="BP432" s="570">
        <f t="shared" si="659"/>
        <v>0</v>
      </c>
      <c r="BQ432" s="570">
        <f t="shared" si="647"/>
        <v>0</v>
      </c>
    </row>
    <row r="433" spans="1:69" s="325" customFormat="1" ht="25.5" x14ac:dyDescent="0.2">
      <c r="A433" s="610">
        <v>1970</v>
      </c>
      <c r="B433" s="349" t="s">
        <v>276</v>
      </c>
      <c r="C433" s="1177">
        <f>'I4 BO ASSETS'!M76</f>
        <v>0</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f t="shared" ref="AW433:BP433" si="660">$C433*AW648</f>
        <v>0</v>
      </c>
      <c r="AX433" s="570">
        <f t="shared" si="660"/>
        <v>0</v>
      </c>
      <c r="AY433" s="570">
        <f t="shared" si="660"/>
        <v>0</v>
      </c>
      <c r="AZ433" s="570">
        <f t="shared" si="660"/>
        <v>0</v>
      </c>
      <c r="BA433" s="570">
        <f t="shared" si="660"/>
        <v>0</v>
      </c>
      <c r="BB433" s="570">
        <f t="shared" si="660"/>
        <v>0</v>
      </c>
      <c r="BC433" s="570">
        <f t="shared" si="660"/>
        <v>0</v>
      </c>
      <c r="BD433" s="570">
        <f t="shared" si="660"/>
        <v>0</v>
      </c>
      <c r="BE433" s="570">
        <f t="shared" si="660"/>
        <v>0</v>
      </c>
      <c r="BF433" s="570">
        <f t="shared" si="660"/>
        <v>0</v>
      </c>
      <c r="BG433" s="570">
        <f t="shared" si="660"/>
        <v>0</v>
      </c>
      <c r="BH433" s="570">
        <f t="shared" si="660"/>
        <v>0</v>
      </c>
      <c r="BI433" s="570">
        <f t="shared" si="660"/>
        <v>0</v>
      </c>
      <c r="BJ433" s="570">
        <f t="shared" si="660"/>
        <v>0</v>
      </c>
      <c r="BK433" s="570">
        <f t="shared" si="660"/>
        <v>0</v>
      </c>
      <c r="BL433" s="570">
        <f t="shared" si="660"/>
        <v>0</v>
      </c>
      <c r="BM433" s="570">
        <f t="shared" si="660"/>
        <v>0</v>
      </c>
      <c r="BN433" s="570">
        <f t="shared" si="660"/>
        <v>0</v>
      </c>
      <c r="BO433" s="570">
        <f t="shared" si="660"/>
        <v>0</v>
      </c>
      <c r="BP433" s="570">
        <f t="shared" si="660"/>
        <v>0</v>
      </c>
      <c r="BQ433" s="570">
        <f t="shared" si="647"/>
        <v>0</v>
      </c>
    </row>
    <row r="434" spans="1:69" s="325" customFormat="1" ht="25.5" x14ac:dyDescent="0.2">
      <c r="A434" s="610">
        <v>1975</v>
      </c>
      <c r="B434" s="349" t="s">
        <v>1547</v>
      </c>
      <c r="C434" s="1177">
        <f>'I4 BO ASSETS'!M77</f>
        <v>0</v>
      </c>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f t="shared" ref="AW434:BP434" si="661">$C434*AW649</f>
        <v>0</v>
      </c>
      <c r="AX434" s="570">
        <f t="shared" si="661"/>
        <v>0</v>
      </c>
      <c r="AY434" s="570">
        <f t="shared" si="661"/>
        <v>0</v>
      </c>
      <c r="AZ434" s="570">
        <f t="shared" si="661"/>
        <v>0</v>
      </c>
      <c r="BA434" s="570">
        <f t="shared" si="661"/>
        <v>0</v>
      </c>
      <c r="BB434" s="570">
        <f t="shared" si="661"/>
        <v>0</v>
      </c>
      <c r="BC434" s="570">
        <f t="shared" si="661"/>
        <v>0</v>
      </c>
      <c r="BD434" s="570">
        <f t="shared" si="661"/>
        <v>0</v>
      </c>
      <c r="BE434" s="570">
        <f t="shared" si="661"/>
        <v>0</v>
      </c>
      <c r="BF434" s="570">
        <f t="shared" si="661"/>
        <v>0</v>
      </c>
      <c r="BG434" s="570">
        <f t="shared" si="661"/>
        <v>0</v>
      </c>
      <c r="BH434" s="570">
        <f t="shared" si="661"/>
        <v>0</v>
      </c>
      <c r="BI434" s="570">
        <f t="shared" si="661"/>
        <v>0</v>
      </c>
      <c r="BJ434" s="570">
        <f t="shared" si="661"/>
        <v>0</v>
      </c>
      <c r="BK434" s="570">
        <f t="shared" si="661"/>
        <v>0</v>
      </c>
      <c r="BL434" s="570">
        <f t="shared" si="661"/>
        <v>0</v>
      </c>
      <c r="BM434" s="570">
        <f t="shared" si="661"/>
        <v>0</v>
      </c>
      <c r="BN434" s="570">
        <f t="shared" si="661"/>
        <v>0</v>
      </c>
      <c r="BO434" s="570">
        <f t="shared" si="661"/>
        <v>0</v>
      </c>
      <c r="BP434" s="570">
        <f t="shared" si="661"/>
        <v>0</v>
      </c>
      <c r="BQ434" s="570">
        <f t="shared" si="647"/>
        <v>0</v>
      </c>
    </row>
    <row r="435" spans="1:69" s="325" customFormat="1" ht="12.75" x14ac:dyDescent="0.2">
      <c r="A435" s="610">
        <v>1980</v>
      </c>
      <c r="B435" s="349" t="s">
        <v>1041</v>
      </c>
      <c r="C435" s="1177">
        <f>'I4 BO ASSETS'!M78</f>
        <v>0</v>
      </c>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f t="shared" ref="AW435:BP435" si="662">$C435*AW650</f>
        <v>0</v>
      </c>
      <c r="AX435" s="570">
        <f t="shared" si="662"/>
        <v>0</v>
      </c>
      <c r="AY435" s="570">
        <f t="shared" si="662"/>
        <v>0</v>
      </c>
      <c r="AZ435" s="570">
        <f t="shared" si="662"/>
        <v>0</v>
      </c>
      <c r="BA435" s="570">
        <f t="shared" si="662"/>
        <v>0</v>
      </c>
      <c r="BB435" s="570">
        <f t="shared" si="662"/>
        <v>0</v>
      </c>
      <c r="BC435" s="570">
        <f t="shared" si="662"/>
        <v>0</v>
      </c>
      <c r="BD435" s="570">
        <f t="shared" si="662"/>
        <v>0</v>
      </c>
      <c r="BE435" s="570">
        <f t="shared" si="662"/>
        <v>0</v>
      </c>
      <c r="BF435" s="570">
        <f t="shared" si="662"/>
        <v>0</v>
      </c>
      <c r="BG435" s="570">
        <f t="shared" si="662"/>
        <v>0</v>
      </c>
      <c r="BH435" s="570">
        <f t="shared" si="662"/>
        <v>0</v>
      </c>
      <c r="BI435" s="570">
        <f t="shared" si="662"/>
        <v>0</v>
      </c>
      <c r="BJ435" s="570">
        <f t="shared" si="662"/>
        <v>0</v>
      </c>
      <c r="BK435" s="570">
        <f t="shared" si="662"/>
        <v>0</v>
      </c>
      <c r="BL435" s="570">
        <f t="shared" si="662"/>
        <v>0</v>
      </c>
      <c r="BM435" s="570">
        <f t="shared" si="662"/>
        <v>0</v>
      </c>
      <c r="BN435" s="570">
        <f t="shared" si="662"/>
        <v>0</v>
      </c>
      <c r="BO435" s="570">
        <f t="shared" si="662"/>
        <v>0</v>
      </c>
      <c r="BP435" s="570">
        <f t="shared" si="662"/>
        <v>0</v>
      </c>
      <c r="BQ435" s="570">
        <f t="shared" si="647"/>
        <v>0</v>
      </c>
    </row>
    <row r="436" spans="1:69" s="325" customFormat="1" ht="12.75" x14ac:dyDescent="0.2">
      <c r="A436" s="610">
        <v>1990</v>
      </c>
      <c r="B436" s="349" t="s">
        <v>1043</v>
      </c>
      <c r="C436" s="1177">
        <f>'I4 BO ASSETS'!M79</f>
        <v>0</v>
      </c>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f t="shared" ref="AW436:BP436" si="663">$C436*AW651</f>
        <v>0</v>
      </c>
      <c r="AX436" s="570">
        <f t="shared" si="663"/>
        <v>0</v>
      </c>
      <c r="AY436" s="570">
        <f t="shared" si="663"/>
        <v>0</v>
      </c>
      <c r="AZ436" s="570">
        <f t="shared" si="663"/>
        <v>0</v>
      </c>
      <c r="BA436" s="570">
        <f t="shared" si="663"/>
        <v>0</v>
      </c>
      <c r="BB436" s="570">
        <f t="shared" si="663"/>
        <v>0</v>
      </c>
      <c r="BC436" s="570">
        <f t="shared" si="663"/>
        <v>0</v>
      </c>
      <c r="BD436" s="570">
        <f t="shared" si="663"/>
        <v>0</v>
      </c>
      <c r="BE436" s="570">
        <f t="shared" si="663"/>
        <v>0</v>
      </c>
      <c r="BF436" s="570">
        <f t="shared" si="663"/>
        <v>0</v>
      </c>
      <c r="BG436" s="570">
        <f t="shared" si="663"/>
        <v>0</v>
      </c>
      <c r="BH436" s="570">
        <f t="shared" si="663"/>
        <v>0</v>
      </c>
      <c r="BI436" s="570">
        <f t="shared" si="663"/>
        <v>0</v>
      </c>
      <c r="BJ436" s="570">
        <f t="shared" si="663"/>
        <v>0</v>
      </c>
      <c r="BK436" s="570">
        <f t="shared" si="663"/>
        <v>0</v>
      </c>
      <c r="BL436" s="570">
        <f t="shared" si="663"/>
        <v>0</v>
      </c>
      <c r="BM436" s="570">
        <f t="shared" si="663"/>
        <v>0</v>
      </c>
      <c r="BN436" s="570">
        <f t="shared" si="663"/>
        <v>0</v>
      </c>
      <c r="BO436" s="570">
        <f t="shared" si="663"/>
        <v>0</v>
      </c>
      <c r="BP436" s="570">
        <f t="shared" si="663"/>
        <v>0</v>
      </c>
      <c r="BQ436" s="570">
        <f t="shared" si="647"/>
        <v>0</v>
      </c>
    </row>
    <row r="437" spans="1:69" s="325" customFormat="1" ht="12.75" x14ac:dyDescent="0.2">
      <c r="A437" s="610">
        <v>2005</v>
      </c>
      <c r="B437" s="349" t="s">
        <v>1045</v>
      </c>
      <c r="C437" s="1177">
        <f>'I4 BO ASSETS'!M80</f>
        <v>0</v>
      </c>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f t="shared" ref="AW437:BP437" si="664">$C437*AW652</f>
        <v>0</v>
      </c>
      <c r="AX437" s="570">
        <f t="shared" si="664"/>
        <v>0</v>
      </c>
      <c r="AY437" s="570">
        <f t="shared" si="664"/>
        <v>0</v>
      </c>
      <c r="AZ437" s="570">
        <f t="shared" si="664"/>
        <v>0</v>
      </c>
      <c r="BA437" s="570">
        <f t="shared" si="664"/>
        <v>0</v>
      </c>
      <c r="BB437" s="570">
        <f t="shared" si="664"/>
        <v>0</v>
      </c>
      <c r="BC437" s="570">
        <f t="shared" si="664"/>
        <v>0</v>
      </c>
      <c r="BD437" s="570">
        <f t="shared" si="664"/>
        <v>0</v>
      </c>
      <c r="BE437" s="570">
        <f t="shared" si="664"/>
        <v>0</v>
      </c>
      <c r="BF437" s="570">
        <f t="shared" si="664"/>
        <v>0</v>
      </c>
      <c r="BG437" s="570">
        <f t="shared" si="664"/>
        <v>0</v>
      </c>
      <c r="BH437" s="570">
        <f t="shared" si="664"/>
        <v>0</v>
      </c>
      <c r="BI437" s="570">
        <f t="shared" si="664"/>
        <v>0</v>
      </c>
      <c r="BJ437" s="570">
        <f t="shared" si="664"/>
        <v>0</v>
      </c>
      <c r="BK437" s="570">
        <f t="shared" si="664"/>
        <v>0</v>
      </c>
      <c r="BL437" s="570">
        <f t="shared" si="664"/>
        <v>0</v>
      </c>
      <c r="BM437" s="570">
        <f t="shared" si="664"/>
        <v>0</v>
      </c>
      <c r="BN437" s="570">
        <f t="shared" si="664"/>
        <v>0</v>
      </c>
      <c r="BO437" s="570">
        <f t="shared" si="664"/>
        <v>0</v>
      </c>
      <c r="BP437" s="570">
        <f t="shared" si="664"/>
        <v>0</v>
      </c>
      <c r="BQ437" s="570">
        <f t="shared" si="647"/>
        <v>0</v>
      </c>
    </row>
    <row r="438" spans="1:69" s="1167" customFormat="1" ht="12.75" x14ac:dyDescent="0.2">
      <c r="A438" s="614">
        <v>2010</v>
      </c>
      <c r="B438" s="613" t="s">
        <v>1046</v>
      </c>
      <c r="C438" s="1177">
        <f>'I4 BO ASSETS'!M81</f>
        <v>0</v>
      </c>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f t="shared" ref="AW438:BP438" si="665">$C438*AW653</f>
        <v>0</v>
      </c>
      <c r="AX438" s="570">
        <f t="shared" si="665"/>
        <v>0</v>
      </c>
      <c r="AY438" s="570">
        <f t="shared" si="665"/>
        <v>0</v>
      </c>
      <c r="AZ438" s="570">
        <f t="shared" si="665"/>
        <v>0</v>
      </c>
      <c r="BA438" s="570">
        <f t="shared" si="665"/>
        <v>0</v>
      </c>
      <c r="BB438" s="570">
        <f t="shared" si="665"/>
        <v>0</v>
      </c>
      <c r="BC438" s="570">
        <f t="shared" si="665"/>
        <v>0</v>
      </c>
      <c r="BD438" s="570">
        <f t="shared" si="665"/>
        <v>0</v>
      </c>
      <c r="BE438" s="570">
        <f t="shared" si="665"/>
        <v>0</v>
      </c>
      <c r="BF438" s="570">
        <f t="shared" si="665"/>
        <v>0</v>
      </c>
      <c r="BG438" s="570">
        <f t="shared" si="665"/>
        <v>0</v>
      </c>
      <c r="BH438" s="570">
        <f t="shared" si="665"/>
        <v>0</v>
      </c>
      <c r="BI438" s="570">
        <f t="shared" si="665"/>
        <v>0</v>
      </c>
      <c r="BJ438" s="570">
        <f t="shared" si="665"/>
        <v>0</v>
      </c>
      <c r="BK438" s="570">
        <f t="shared" si="665"/>
        <v>0</v>
      </c>
      <c r="BL438" s="570">
        <f t="shared" si="665"/>
        <v>0</v>
      </c>
      <c r="BM438" s="570">
        <f t="shared" si="665"/>
        <v>0</v>
      </c>
      <c r="BN438" s="570">
        <f t="shared" si="665"/>
        <v>0</v>
      </c>
      <c r="BO438" s="570">
        <f t="shared" si="665"/>
        <v>0</v>
      </c>
      <c r="BP438" s="570">
        <f t="shared" si="665"/>
        <v>0</v>
      </c>
      <c r="BQ438" s="570">
        <f t="shared" si="647"/>
        <v>0</v>
      </c>
    </row>
    <row r="439" spans="1:69" s="1173" customFormat="1" ht="12.75" x14ac:dyDescent="0.2">
      <c r="A439" s="1168"/>
      <c r="B439" s="1180" t="s">
        <v>909</v>
      </c>
      <c r="C439" s="1181">
        <f>SUM(C419:C438)</f>
        <v>0</v>
      </c>
      <c r="D439" s="1171"/>
      <c r="E439" s="1171"/>
      <c r="F439" s="1172"/>
      <c r="G439" s="1171">
        <f t="shared" ref="G439:AB439" si="666">SUM(G419:G438)</f>
        <v>0</v>
      </c>
      <c r="H439" s="1171">
        <f t="shared" si="666"/>
        <v>0</v>
      </c>
      <c r="I439" s="1171">
        <f t="shared" si="666"/>
        <v>0</v>
      </c>
      <c r="J439" s="1171">
        <f t="shared" si="666"/>
        <v>0</v>
      </c>
      <c r="K439" s="1171">
        <f t="shared" si="666"/>
        <v>0</v>
      </c>
      <c r="L439" s="1171">
        <f t="shared" si="666"/>
        <v>0</v>
      </c>
      <c r="M439" s="1171">
        <f t="shared" si="666"/>
        <v>0</v>
      </c>
      <c r="N439" s="1171">
        <f t="shared" si="666"/>
        <v>0</v>
      </c>
      <c r="O439" s="1171">
        <f t="shared" si="666"/>
        <v>0</v>
      </c>
      <c r="P439" s="1171">
        <f t="shared" si="666"/>
        <v>0</v>
      </c>
      <c r="Q439" s="1171">
        <f t="shared" si="666"/>
        <v>0</v>
      </c>
      <c r="R439" s="1171">
        <f t="shared" si="666"/>
        <v>0</v>
      </c>
      <c r="S439" s="1171">
        <f t="shared" si="666"/>
        <v>0</v>
      </c>
      <c r="T439" s="1171">
        <f t="shared" si="666"/>
        <v>0</v>
      </c>
      <c r="U439" s="1171">
        <f t="shared" si="666"/>
        <v>0</v>
      </c>
      <c r="V439" s="1171">
        <f t="shared" si="666"/>
        <v>0</v>
      </c>
      <c r="W439" s="1171">
        <f t="shared" si="666"/>
        <v>0</v>
      </c>
      <c r="X439" s="1171">
        <f t="shared" si="666"/>
        <v>0</v>
      </c>
      <c r="Y439" s="1171">
        <f t="shared" si="666"/>
        <v>0</v>
      </c>
      <c r="Z439" s="1171">
        <f t="shared" si="666"/>
        <v>0</v>
      </c>
      <c r="AA439" s="1171">
        <f t="shared" si="666"/>
        <v>0</v>
      </c>
      <c r="AB439" s="1171">
        <f t="shared" si="666"/>
        <v>0</v>
      </c>
      <c r="AC439" s="1171">
        <f t="shared" ref="AC439:AX439" si="667">SUM(AC419:AC438)</f>
        <v>0</v>
      </c>
      <c r="AD439" s="1171">
        <f t="shared" si="667"/>
        <v>0</v>
      </c>
      <c r="AE439" s="1171">
        <f t="shared" si="667"/>
        <v>0</v>
      </c>
      <c r="AF439" s="1171">
        <f t="shared" si="667"/>
        <v>0</v>
      </c>
      <c r="AG439" s="1171">
        <f t="shared" si="667"/>
        <v>0</v>
      </c>
      <c r="AH439" s="1171">
        <f t="shared" si="667"/>
        <v>0</v>
      </c>
      <c r="AI439" s="1171">
        <f t="shared" si="667"/>
        <v>0</v>
      </c>
      <c r="AJ439" s="1171">
        <f t="shared" si="667"/>
        <v>0</v>
      </c>
      <c r="AK439" s="1171">
        <f t="shared" si="667"/>
        <v>0</v>
      </c>
      <c r="AL439" s="1171">
        <f t="shared" si="667"/>
        <v>0</v>
      </c>
      <c r="AM439" s="1171">
        <f t="shared" si="667"/>
        <v>0</v>
      </c>
      <c r="AN439" s="1171">
        <f t="shared" si="667"/>
        <v>0</v>
      </c>
      <c r="AO439" s="1171">
        <f t="shared" si="667"/>
        <v>0</v>
      </c>
      <c r="AP439" s="1171">
        <f t="shared" si="667"/>
        <v>0</v>
      </c>
      <c r="AQ439" s="1171">
        <f t="shared" si="667"/>
        <v>0</v>
      </c>
      <c r="AR439" s="1171">
        <f t="shared" si="667"/>
        <v>0</v>
      </c>
      <c r="AS439" s="1171">
        <f t="shared" si="667"/>
        <v>0</v>
      </c>
      <c r="AT439" s="1171">
        <f t="shared" si="667"/>
        <v>0</v>
      </c>
      <c r="AU439" s="1171">
        <f t="shared" si="667"/>
        <v>0</v>
      </c>
      <c r="AV439" s="1171">
        <f t="shared" si="667"/>
        <v>0</v>
      </c>
      <c r="AW439" s="1171">
        <f t="shared" si="667"/>
        <v>0</v>
      </c>
      <c r="AX439" s="1171">
        <f t="shared" si="667"/>
        <v>0</v>
      </c>
      <c r="AY439" s="1171">
        <f t="shared" ref="AY439:BQ439" si="668">SUM(AY419:AY438)</f>
        <v>0</v>
      </c>
      <c r="AZ439" s="1171">
        <f t="shared" si="668"/>
        <v>0</v>
      </c>
      <c r="BA439" s="1171">
        <f t="shared" si="668"/>
        <v>0</v>
      </c>
      <c r="BB439" s="1171">
        <f t="shared" si="668"/>
        <v>0</v>
      </c>
      <c r="BC439" s="1171">
        <f t="shared" si="668"/>
        <v>0</v>
      </c>
      <c r="BD439" s="1171">
        <f t="shared" si="668"/>
        <v>0</v>
      </c>
      <c r="BE439" s="1171">
        <f t="shared" si="668"/>
        <v>0</v>
      </c>
      <c r="BF439" s="1171">
        <f t="shared" si="668"/>
        <v>0</v>
      </c>
      <c r="BG439" s="1171">
        <f t="shared" si="668"/>
        <v>0</v>
      </c>
      <c r="BH439" s="1171">
        <f t="shared" si="668"/>
        <v>0</v>
      </c>
      <c r="BI439" s="1171">
        <f t="shared" si="668"/>
        <v>0</v>
      </c>
      <c r="BJ439" s="1171">
        <f t="shared" si="668"/>
        <v>0</v>
      </c>
      <c r="BK439" s="1171">
        <f t="shared" si="668"/>
        <v>0</v>
      </c>
      <c r="BL439" s="1171">
        <f t="shared" si="668"/>
        <v>0</v>
      </c>
      <c r="BM439" s="1171">
        <f t="shared" si="668"/>
        <v>0</v>
      </c>
      <c r="BN439" s="1171">
        <f t="shared" si="668"/>
        <v>0</v>
      </c>
      <c r="BO439" s="1171">
        <f t="shared" si="668"/>
        <v>0</v>
      </c>
      <c r="BP439" s="1171">
        <f t="shared" si="668"/>
        <v>0</v>
      </c>
      <c r="BQ439" s="1171">
        <f t="shared" si="668"/>
        <v>0</v>
      </c>
    </row>
    <row r="440" spans="1:69" s="325" customFormat="1" ht="12.75" x14ac:dyDescent="0.2">
      <c r="A440" s="1185"/>
      <c r="B440" s="409"/>
      <c r="C440" s="1186"/>
      <c r="D440" s="570"/>
      <c r="E440" s="570"/>
      <c r="F440" s="570"/>
      <c r="AV440" s="410"/>
      <c r="BQ440" s="410"/>
    </row>
    <row r="441" spans="1:69" s="1097" customFormat="1" ht="13.5" thickBot="1" x14ac:dyDescent="0.25">
      <c r="A441" s="1098"/>
      <c r="B441" s="1095" t="s">
        <v>786</v>
      </c>
      <c r="C441" s="1099">
        <f t="shared" ref="C441:AH441" si="669">C417+C439</f>
        <v>0</v>
      </c>
      <c r="D441" s="1099">
        <f t="shared" si="669"/>
        <v>0</v>
      </c>
      <c r="E441" s="1099">
        <f t="shared" si="669"/>
        <v>0</v>
      </c>
      <c r="F441" s="1099">
        <f t="shared" si="669"/>
        <v>0</v>
      </c>
      <c r="G441" s="1099">
        <f t="shared" si="669"/>
        <v>0</v>
      </c>
      <c r="H441" s="1099">
        <f t="shared" si="669"/>
        <v>0</v>
      </c>
      <c r="I441" s="1099">
        <f t="shared" si="669"/>
        <v>0</v>
      </c>
      <c r="J441" s="1099">
        <f t="shared" si="669"/>
        <v>0</v>
      </c>
      <c r="K441" s="1099">
        <f t="shared" si="669"/>
        <v>0</v>
      </c>
      <c r="L441" s="1099">
        <f t="shared" si="669"/>
        <v>0</v>
      </c>
      <c r="M441" s="1099">
        <f t="shared" si="669"/>
        <v>0</v>
      </c>
      <c r="N441" s="1099">
        <f t="shared" si="669"/>
        <v>0</v>
      </c>
      <c r="O441" s="1099">
        <f t="shared" si="669"/>
        <v>0</v>
      </c>
      <c r="P441" s="1099">
        <f t="shared" si="669"/>
        <v>0</v>
      </c>
      <c r="Q441" s="1099">
        <f t="shared" si="669"/>
        <v>0</v>
      </c>
      <c r="R441" s="1099">
        <f t="shared" si="669"/>
        <v>0</v>
      </c>
      <c r="S441" s="1099">
        <f t="shared" si="669"/>
        <v>0</v>
      </c>
      <c r="T441" s="1099">
        <f t="shared" si="669"/>
        <v>0</v>
      </c>
      <c r="U441" s="1099">
        <f t="shared" si="669"/>
        <v>0</v>
      </c>
      <c r="V441" s="1099">
        <f t="shared" si="669"/>
        <v>0</v>
      </c>
      <c r="W441" s="1099">
        <f t="shared" si="669"/>
        <v>0</v>
      </c>
      <c r="X441" s="1099">
        <f t="shared" si="669"/>
        <v>0</v>
      </c>
      <c r="Y441" s="1099">
        <f t="shared" si="669"/>
        <v>0</v>
      </c>
      <c r="Z441" s="1099">
        <f t="shared" si="669"/>
        <v>0</v>
      </c>
      <c r="AA441" s="1099">
        <f t="shared" si="669"/>
        <v>0</v>
      </c>
      <c r="AB441" s="1099">
        <f t="shared" si="669"/>
        <v>0</v>
      </c>
      <c r="AC441" s="1099">
        <f t="shared" si="669"/>
        <v>0</v>
      </c>
      <c r="AD441" s="1099">
        <f t="shared" si="669"/>
        <v>0</v>
      </c>
      <c r="AE441" s="1099">
        <f t="shared" si="669"/>
        <v>0</v>
      </c>
      <c r="AF441" s="1099">
        <f t="shared" si="669"/>
        <v>0</v>
      </c>
      <c r="AG441" s="1099">
        <f t="shared" si="669"/>
        <v>0</v>
      </c>
      <c r="AH441" s="1099">
        <f t="shared" si="669"/>
        <v>0</v>
      </c>
      <c r="AI441" s="1099">
        <f t="shared" ref="AI441:BQ441" si="670">AI417+AI439</f>
        <v>0</v>
      </c>
      <c r="AJ441" s="1099">
        <f t="shared" si="670"/>
        <v>0</v>
      </c>
      <c r="AK441" s="1099">
        <f t="shared" si="670"/>
        <v>0</v>
      </c>
      <c r="AL441" s="1099">
        <f t="shared" si="670"/>
        <v>0</v>
      </c>
      <c r="AM441" s="1099">
        <f t="shared" si="670"/>
        <v>0</v>
      </c>
      <c r="AN441" s="1099">
        <f t="shared" si="670"/>
        <v>0</v>
      </c>
      <c r="AO441" s="1099">
        <f t="shared" si="670"/>
        <v>0</v>
      </c>
      <c r="AP441" s="1099">
        <f t="shared" si="670"/>
        <v>0</v>
      </c>
      <c r="AQ441" s="1099">
        <f t="shared" si="670"/>
        <v>0</v>
      </c>
      <c r="AR441" s="1099">
        <f t="shared" si="670"/>
        <v>0</v>
      </c>
      <c r="AS441" s="1099">
        <f t="shared" si="670"/>
        <v>0</v>
      </c>
      <c r="AT441" s="1099">
        <f t="shared" si="670"/>
        <v>0</v>
      </c>
      <c r="AU441" s="1099">
        <f t="shared" si="670"/>
        <v>0</v>
      </c>
      <c r="AV441" s="1099">
        <f t="shared" si="670"/>
        <v>0</v>
      </c>
      <c r="AW441" s="1099">
        <f t="shared" si="670"/>
        <v>0</v>
      </c>
      <c r="AX441" s="1099">
        <f t="shared" si="670"/>
        <v>0</v>
      </c>
      <c r="AY441" s="1099">
        <f t="shared" si="670"/>
        <v>0</v>
      </c>
      <c r="AZ441" s="1099">
        <f t="shared" si="670"/>
        <v>0</v>
      </c>
      <c r="BA441" s="1099">
        <f t="shared" si="670"/>
        <v>0</v>
      </c>
      <c r="BB441" s="1099">
        <f t="shared" si="670"/>
        <v>0</v>
      </c>
      <c r="BC441" s="1099">
        <f t="shared" si="670"/>
        <v>0</v>
      </c>
      <c r="BD441" s="1099">
        <f t="shared" si="670"/>
        <v>0</v>
      </c>
      <c r="BE441" s="1099">
        <f t="shared" si="670"/>
        <v>0</v>
      </c>
      <c r="BF441" s="1099">
        <f t="shared" si="670"/>
        <v>0</v>
      </c>
      <c r="BG441" s="1099">
        <f t="shared" si="670"/>
        <v>0</v>
      </c>
      <c r="BH441" s="1099">
        <f t="shared" si="670"/>
        <v>0</v>
      </c>
      <c r="BI441" s="1099">
        <f t="shared" si="670"/>
        <v>0</v>
      </c>
      <c r="BJ441" s="1099">
        <f t="shared" si="670"/>
        <v>0</v>
      </c>
      <c r="BK441" s="1099">
        <f t="shared" si="670"/>
        <v>0</v>
      </c>
      <c r="BL441" s="1099">
        <f t="shared" si="670"/>
        <v>0</v>
      </c>
      <c r="BM441" s="1099">
        <f t="shared" si="670"/>
        <v>0</v>
      </c>
      <c r="BN441" s="1099">
        <f t="shared" si="670"/>
        <v>0</v>
      </c>
      <c r="BO441" s="1099">
        <f t="shared" si="670"/>
        <v>0</v>
      </c>
      <c r="BP441" s="1099">
        <f t="shared" si="670"/>
        <v>0</v>
      </c>
      <c r="BQ441" s="1099">
        <f t="shared" si="670"/>
        <v>0</v>
      </c>
    </row>
    <row r="442" spans="1:69" s="325" customFormat="1" ht="13.5" thickTop="1" x14ac:dyDescent="0.2">
      <c r="A442" s="1185"/>
      <c r="B442" s="409"/>
      <c r="C442" s="1186"/>
      <c r="D442" s="570"/>
      <c r="E442" s="570"/>
      <c r="F442" s="570"/>
      <c r="AV442" s="410"/>
      <c r="BQ442" s="410"/>
    </row>
    <row r="443" spans="1:69" s="325" customFormat="1" ht="12.75" x14ac:dyDescent="0.2">
      <c r="A443" s="1185"/>
      <c r="B443" s="409"/>
      <c r="C443" s="1186"/>
      <c r="D443" s="570"/>
      <c r="E443" s="570"/>
      <c r="F443" s="570"/>
      <c r="AV443" s="410"/>
      <c r="BQ443" s="410"/>
    </row>
    <row r="444" spans="1:69" s="325" customFormat="1" ht="15.75" x14ac:dyDescent="0.25">
      <c r="A444" s="1489" t="s">
        <v>949</v>
      </c>
      <c r="C444" s="1140"/>
      <c r="AV444" s="410"/>
    </row>
    <row r="445" spans="1:69" s="325" customFormat="1" ht="12.75" x14ac:dyDescent="0.2">
      <c r="C445" s="1140"/>
      <c r="AV445" s="410"/>
    </row>
    <row r="446" spans="1:69" s="325" customFormat="1" ht="12.75" x14ac:dyDescent="0.2">
      <c r="A446" s="523"/>
      <c r="B446" s="1141"/>
      <c r="C446" s="1142"/>
      <c r="AV446" s="410"/>
    </row>
    <row r="447" spans="1:69" s="1143" customFormat="1" ht="25.5" x14ac:dyDescent="0.2">
      <c r="C447" s="1144"/>
      <c r="D447" s="1145"/>
      <c r="E447" s="1146"/>
      <c r="F447" s="1147"/>
      <c r="G447" s="1148" t="s">
        <v>1130</v>
      </c>
      <c r="H447" s="1148"/>
      <c r="I447" s="1148"/>
      <c r="J447" s="1148"/>
      <c r="K447" s="1148"/>
      <c r="L447" s="1148"/>
      <c r="M447" s="1148"/>
      <c r="N447" s="1148"/>
      <c r="O447" s="1148"/>
      <c r="P447" s="1148"/>
      <c r="Q447" s="1148"/>
      <c r="R447" s="1148"/>
      <c r="S447" s="1148"/>
      <c r="T447" s="1148"/>
      <c r="U447" s="1148"/>
      <c r="V447" s="1148"/>
      <c r="W447" s="1148"/>
      <c r="X447" s="1148"/>
      <c r="Y447" s="1148"/>
      <c r="Z447" s="1148"/>
      <c r="AA447" s="1149"/>
      <c r="AB447" s="1148" t="s">
        <v>1131</v>
      </c>
      <c r="AC447" s="1148"/>
      <c r="AD447" s="1148"/>
      <c r="AE447" s="1148"/>
      <c r="AF447" s="1148"/>
      <c r="AG447" s="1148"/>
      <c r="AH447" s="1148"/>
      <c r="AI447" s="1148"/>
      <c r="AJ447" s="1148"/>
      <c r="AK447" s="1148"/>
      <c r="AL447" s="1148"/>
      <c r="AM447" s="1148"/>
      <c r="AN447" s="1148"/>
      <c r="AO447" s="1148"/>
      <c r="AP447" s="1148"/>
      <c r="AQ447" s="1148"/>
      <c r="AR447" s="1148"/>
      <c r="AS447" s="1148"/>
      <c r="AT447" s="1148"/>
      <c r="AU447" s="1148"/>
      <c r="AV447" s="1149"/>
      <c r="AW447" s="1150" t="s">
        <v>1132</v>
      </c>
      <c r="AX447" s="1148"/>
      <c r="AY447" s="1148"/>
      <c r="AZ447" s="1148"/>
      <c r="BA447" s="1148"/>
      <c r="BB447" s="1148"/>
      <c r="BC447" s="1148"/>
      <c r="BD447" s="1148"/>
      <c r="BE447" s="1148"/>
      <c r="BF447" s="1148"/>
      <c r="BG447" s="1148"/>
      <c r="BH447" s="1148"/>
      <c r="BI447" s="1148"/>
      <c r="BJ447" s="1148"/>
      <c r="BK447" s="1148"/>
      <c r="BL447" s="1148"/>
      <c r="BM447" s="1148"/>
      <c r="BN447" s="1148"/>
      <c r="BO447" s="1148"/>
      <c r="BP447" s="1148"/>
      <c r="BQ447" s="1149"/>
    </row>
    <row r="448" spans="1:69" s="985" customFormat="1" ht="12.75" x14ac:dyDescent="0.2">
      <c r="A448" s="1151"/>
      <c r="B448" s="1151"/>
      <c r="C448" s="1152"/>
      <c r="D448" s="1153"/>
      <c r="E448" s="1154"/>
      <c r="F448" s="1155"/>
      <c r="G448" s="1156">
        <v>1</v>
      </c>
      <c r="H448" s="1156">
        <v>2</v>
      </c>
      <c r="I448" s="1156">
        <v>3</v>
      </c>
      <c r="J448" s="1156">
        <v>4</v>
      </c>
      <c r="K448" s="1156">
        <v>5</v>
      </c>
      <c r="L448" s="1156">
        <v>6</v>
      </c>
      <c r="M448" s="1156">
        <v>7</v>
      </c>
      <c r="N448" s="1156">
        <v>8</v>
      </c>
      <c r="O448" s="1156">
        <v>9</v>
      </c>
      <c r="P448" s="1156">
        <v>10</v>
      </c>
      <c r="Q448" s="1156">
        <v>11</v>
      </c>
      <c r="R448" s="1156">
        <v>12</v>
      </c>
      <c r="S448" s="1156">
        <v>13</v>
      </c>
      <c r="T448" s="1156">
        <v>14</v>
      </c>
      <c r="U448" s="1156">
        <v>15</v>
      </c>
      <c r="V448" s="1156">
        <v>16</v>
      </c>
      <c r="W448" s="1156">
        <v>17</v>
      </c>
      <c r="X448" s="1156">
        <v>18</v>
      </c>
      <c r="Y448" s="1156">
        <v>19</v>
      </c>
      <c r="Z448" s="1156">
        <v>20</v>
      </c>
      <c r="AA448" s="1157" t="s">
        <v>707</v>
      </c>
      <c r="AB448" s="1156">
        <v>1</v>
      </c>
      <c r="AC448" s="1156">
        <v>2</v>
      </c>
      <c r="AD448" s="1156">
        <v>3</v>
      </c>
      <c r="AE448" s="1156">
        <v>4</v>
      </c>
      <c r="AF448" s="1156">
        <v>5</v>
      </c>
      <c r="AG448" s="1156">
        <v>6</v>
      </c>
      <c r="AH448" s="1156">
        <v>7</v>
      </c>
      <c r="AI448" s="1156">
        <v>8</v>
      </c>
      <c r="AJ448" s="1156">
        <v>9</v>
      </c>
      <c r="AK448" s="1156">
        <v>10</v>
      </c>
      <c r="AL448" s="1156">
        <v>11</v>
      </c>
      <c r="AM448" s="1156">
        <v>12</v>
      </c>
      <c r="AN448" s="1156">
        <v>13</v>
      </c>
      <c r="AO448" s="1156">
        <v>14</v>
      </c>
      <c r="AP448" s="1156">
        <v>15</v>
      </c>
      <c r="AQ448" s="1156">
        <v>16</v>
      </c>
      <c r="AR448" s="1156">
        <v>17</v>
      </c>
      <c r="AS448" s="1156">
        <v>18</v>
      </c>
      <c r="AT448" s="1156">
        <v>19</v>
      </c>
      <c r="AU448" s="1156">
        <v>20</v>
      </c>
      <c r="AV448" s="1157" t="s">
        <v>707</v>
      </c>
      <c r="AW448" s="1158">
        <v>1</v>
      </c>
      <c r="AX448" s="1156">
        <v>2</v>
      </c>
      <c r="AY448" s="1156">
        <v>3</v>
      </c>
      <c r="AZ448" s="1156">
        <v>4</v>
      </c>
      <c r="BA448" s="1156">
        <v>5</v>
      </c>
      <c r="BB448" s="1156">
        <v>6</v>
      </c>
      <c r="BC448" s="1156">
        <v>7</v>
      </c>
      <c r="BD448" s="1156">
        <v>8</v>
      </c>
      <c r="BE448" s="1156">
        <v>9</v>
      </c>
      <c r="BF448" s="1156">
        <v>10</v>
      </c>
      <c r="BG448" s="1156">
        <v>11</v>
      </c>
      <c r="BH448" s="1156">
        <v>12</v>
      </c>
      <c r="BI448" s="1156">
        <v>13</v>
      </c>
      <c r="BJ448" s="1156">
        <v>14</v>
      </c>
      <c r="BK448" s="1156">
        <v>15</v>
      </c>
      <c r="BL448" s="1156">
        <v>16</v>
      </c>
      <c r="BM448" s="1156">
        <v>17</v>
      </c>
      <c r="BN448" s="1156">
        <v>18</v>
      </c>
      <c r="BO448" s="1156">
        <v>19</v>
      </c>
      <c r="BP448" s="1156">
        <v>20</v>
      </c>
      <c r="BQ448" s="1157" t="s">
        <v>707</v>
      </c>
    </row>
    <row r="449" spans="1:69" s="397" customFormat="1" ht="38.25" x14ac:dyDescent="0.2">
      <c r="A449" s="74" t="s">
        <v>1180</v>
      </c>
      <c r="B449" s="74" t="s">
        <v>637</v>
      </c>
      <c r="C449" s="1201" t="s">
        <v>1362</v>
      </c>
      <c r="D449" s="1160" t="s">
        <v>308</v>
      </c>
      <c r="E449" s="1161" t="s">
        <v>309</v>
      </c>
      <c r="F449" s="1162" t="s">
        <v>763</v>
      </c>
      <c r="G449" s="784" t="str">
        <f>IF('I2 LDC class'!$D$20="",'I2 LDC class'!$C$20,'I2 LDC class'!$D$20)</f>
        <v>Residential</v>
      </c>
      <c r="H449" s="784" t="str">
        <f>IF('I2 LDC class'!$D$21="",'I2 LDC class'!$C$21,'I2 LDC class'!$D$21)</f>
        <v>GS &lt;50</v>
      </c>
      <c r="I449" s="784" t="str">
        <f>IF('I2 LDC class'!$D$22="",'I2 LDC class'!$C$22,'I2 LDC class'!$D$22)</f>
        <v>GS&gt;50-Regular</v>
      </c>
      <c r="J449" s="784" t="str">
        <f>IF('I2 LDC class'!$D$23="",'I2 LDC class'!$C$23,'I2 LDC class'!$D$23)</f>
        <v>GS&gt; 50-TOU</v>
      </c>
      <c r="K449" s="784" t="str">
        <f>IF('I2 LDC class'!$D$24="",'I2 LDC class'!$C$24,'I2 LDC class'!$D$24)</f>
        <v>GS &gt;50-Intermediate</v>
      </c>
      <c r="L449" s="784" t="str">
        <f>IF('I2 LDC class'!$D$25="",'I2 LDC class'!$C$25,'I2 LDC class'!$D$25)</f>
        <v>Large Use &gt;5MW</v>
      </c>
      <c r="M449" s="784" t="str">
        <f>IF('I2 LDC class'!$D$26="",'I2 LDC class'!$C$26,'I2 LDC class'!$D$26)</f>
        <v>Street Light</v>
      </c>
      <c r="N449" s="784" t="str">
        <f>IF('I2 LDC class'!$D$27="",'I2 LDC class'!$C$27,'I2 LDC class'!$D$27)</f>
        <v>Sentinel</v>
      </c>
      <c r="O449" s="784" t="str">
        <f>IF('I2 LDC class'!$D$28="",'I2 LDC class'!$C$28,'I2 LDC class'!$D$28)</f>
        <v>Unmetered Scattered Load</v>
      </c>
      <c r="P449" s="784" t="str">
        <f>IF('I2 LDC class'!$D$29="",'I2 LDC class'!$C$29,'I2 LDC class'!$D$29)</f>
        <v>Embedded Distributor</v>
      </c>
      <c r="Q449" s="784" t="str">
        <f>IF('I2 LDC class'!$D$30="",'I2 LDC class'!$C$30,'I2 LDC class'!$D$30)</f>
        <v>Back-up/Standby Power</v>
      </c>
      <c r="R449" s="784" t="str">
        <f>IF('I2 LDC class'!$D$31="",'I2 LDC class'!$C$31,'I2 LDC class'!$D$31)</f>
        <v>Rate Class 1</v>
      </c>
      <c r="S449" s="784" t="str">
        <f>IF('I2 LDC class'!$D$32="",'I2 LDC class'!$C$32,'I2 LDC class'!$D$32)</f>
        <v>Rate class 2</v>
      </c>
      <c r="T449" s="784" t="str">
        <f>IF('I2 LDC class'!$D$33="",'I2 LDC class'!$C$33,'I2 LDC class'!$D$33)</f>
        <v>Rate class 3</v>
      </c>
      <c r="U449" s="784" t="str">
        <f>IF('I2 LDC class'!$D$34="",'I2 LDC class'!$C$34,'I2 LDC class'!$D$34)</f>
        <v>Rate class 4</v>
      </c>
      <c r="V449" s="784" t="str">
        <f>IF('I2 LDC class'!$D$35="",'I2 LDC class'!$C$35,'I2 LDC class'!$D$35)</f>
        <v>Rate class 5</v>
      </c>
      <c r="W449" s="784" t="str">
        <f>IF('I2 LDC class'!$D$36="",'I2 LDC class'!$C$36,'I2 LDC class'!$D$36)</f>
        <v>Rate class 6</v>
      </c>
      <c r="X449" s="784" t="str">
        <f>IF('I2 LDC class'!$D$37="",'I2 LDC class'!$C$37,'I2 LDC class'!$D$37)</f>
        <v>Rate class 7</v>
      </c>
      <c r="Y449" s="784" t="str">
        <f>IF('I2 LDC class'!$D$38="",'I2 LDC class'!$C$38,'I2 LDC class'!$D$38)</f>
        <v>Rate class 8</v>
      </c>
      <c r="Z449" s="784" t="str">
        <f>IF('I2 LDC class'!$D$39="",'I2 LDC class'!$C$39,'I2 LDC class'!$D$39)</f>
        <v>Rate class 9</v>
      </c>
      <c r="AA449" s="1164" t="s">
        <v>707</v>
      </c>
      <c r="AB449" s="784" t="str">
        <f>IF('I2 LDC class'!$D$20="",'I2 LDC class'!$C$20,'I2 LDC class'!$D$20)</f>
        <v>Residential</v>
      </c>
      <c r="AC449" s="784" t="str">
        <f>IF('I2 LDC class'!$D$21="",'I2 LDC class'!$C$21,'I2 LDC class'!$D$21)</f>
        <v>GS &lt;50</v>
      </c>
      <c r="AD449" s="784" t="str">
        <f>IF('I2 LDC class'!$D$22="",'I2 LDC class'!$C$22,'I2 LDC class'!$D$22)</f>
        <v>GS&gt;50-Regular</v>
      </c>
      <c r="AE449" s="784" t="str">
        <f>IF('I2 LDC class'!$D$23="",'I2 LDC class'!$C$23,'I2 LDC class'!$D$23)</f>
        <v>GS&gt; 50-TOU</v>
      </c>
      <c r="AF449" s="784" t="str">
        <f>IF('I2 LDC class'!$D$24="",'I2 LDC class'!$C$24,'I2 LDC class'!$D$24)</f>
        <v>GS &gt;50-Intermediate</v>
      </c>
      <c r="AG449" s="784" t="str">
        <f>IF('I2 LDC class'!$D$25="",'I2 LDC class'!$C$25,'I2 LDC class'!$D$25)</f>
        <v>Large Use &gt;5MW</v>
      </c>
      <c r="AH449" s="784" t="str">
        <f>IF('I2 LDC class'!$D$26="",'I2 LDC class'!$C$26,'I2 LDC class'!$D$26)</f>
        <v>Street Light</v>
      </c>
      <c r="AI449" s="784" t="str">
        <f>IF('I2 LDC class'!$D$27="",'I2 LDC class'!$C$27,'I2 LDC class'!$D$27)</f>
        <v>Sentinel</v>
      </c>
      <c r="AJ449" s="784" t="str">
        <f>IF('I2 LDC class'!$D$28="",'I2 LDC class'!$C$28,'I2 LDC class'!$D$28)</f>
        <v>Unmetered Scattered Load</v>
      </c>
      <c r="AK449" s="784" t="str">
        <f>IF('I2 LDC class'!$D$29="",'I2 LDC class'!$C$29,'I2 LDC class'!$D$29)</f>
        <v>Embedded Distributor</v>
      </c>
      <c r="AL449" s="784" t="str">
        <f>IF('I2 LDC class'!$D$30="",'I2 LDC class'!$C$30,'I2 LDC class'!$D$30)</f>
        <v>Back-up/Standby Power</v>
      </c>
      <c r="AM449" s="784" t="str">
        <f>IF('I2 LDC class'!$D$31="",'I2 LDC class'!$C$31,'I2 LDC class'!$D$31)</f>
        <v>Rate Class 1</v>
      </c>
      <c r="AN449" s="784" t="str">
        <f>IF('I2 LDC class'!$D$32="",'I2 LDC class'!$C$32,'I2 LDC class'!$D$32)</f>
        <v>Rate class 2</v>
      </c>
      <c r="AO449" s="784" t="str">
        <f>IF('I2 LDC class'!$D$33="",'I2 LDC class'!$C$33,'I2 LDC class'!$D$33)</f>
        <v>Rate class 3</v>
      </c>
      <c r="AP449" s="784" t="str">
        <f>IF('I2 LDC class'!$D$34="",'I2 LDC class'!$C$34,'I2 LDC class'!$D$34)</f>
        <v>Rate class 4</v>
      </c>
      <c r="AQ449" s="784" t="str">
        <f>IF('I2 LDC class'!$D$35="",'I2 LDC class'!$C$35,'I2 LDC class'!$D$35)</f>
        <v>Rate class 5</v>
      </c>
      <c r="AR449" s="784" t="str">
        <f>IF('I2 LDC class'!$D$36="",'I2 LDC class'!$C$36,'I2 LDC class'!$D$36)</f>
        <v>Rate class 6</v>
      </c>
      <c r="AS449" s="784" t="str">
        <f>IF('I2 LDC class'!$D$37="",'I2 LDC class'!$C$37,'I2 LDC class'!$D$37)</f>
        <v>Rate class 7</v>
      </c>
      <c r="AT449" s="784" t="str">
        <f>IF('I2 LDC class'!$D$38="",'I2 LDC class'!$C$38,'I2 LDC class'!$D$38)</f>
        <v>Rate class 8</v>
      </c>
      <c r="AU449" s="784" t="str">
        <f>IF('I2 LDC class'!$D$39="",'I2 LDC class'!$C$39,'I2 LDC class'!$D$39)</f>
        <v>Rate class 9</v>
      </c>
      <c r="AV449" s="1164" t="s">
        <v>707</v>
      </c>
      <c r="AW449" s="784" t="str">
        <f>IF('I2 LDC class'!$D$20="",'I2 LDC class'!$C$20,'I2 LDC class'!$D$20)</f>
        <v>Residential</v>
      </c>
      <c r="AX449" s="784" t="str">
        <f>IF('I2 LDC class'!$D$21="",'I2 LDC class'!$C$21,'I2 LDC class'!$D$21)</f>
        <v>GS &lt;50</v>
      </c>
      <c r="AY449" s="784" t="str">
        <f>IF('I2 LDC class'!$D$22="",'I2 LDC class'!$C$22,'I2 LDC class'!$D$22)</f>
        <v>GS&gt;50-Regular</v>
      </c>
      <c r="AZ449" s="784" t="str">
        <f>IF('I2 LDC class'!$D$23="",'I2 LDC class'!$C$23,'I2 LDC class'!$D$23)</f>
        <v>GS&gt; 50-TOU</v>
      </c>
      <c r="BA449" s="784" t="str">
        <f>IF('I2 LDC class'!$D$24="",'I2 LDC class'!$C$24,'I2 LDC class'!$D$24)</f>
        <v>GS &gt;50-Intermediate</v>
      </c>
      <c r="BB449" s="784" t="str">
        <f>IF('I2 LDC class'!$D$25="",'I2 LDC class'!$C$25,'I2 LDC class'!$D$25)</f>
        <v>Large Use &gt;5MW</v>
      </c>
      <c r="BC449" s="784" t="str">
        <f>IF('I2 LDC class'!$D$26="",'I2 LDC class'!$C$26,'I2 LDC class'!$D$26)</f>
        <v>Street Light</v>
      </c>
      <c r="BD449" s="784" t="str">
        <f>IF('I2 LDC class'!$D$27="",'I2 LDC class'!$C$27,'I2 LDC class'!$D$27)</f>
        <v>Sentinel</v>
      </c>
      <c r="BE449" s="784" t="str">
        <f>IF('I2 LDC class'!$D$28="",'I2 LDC class'!$C$28,'I2 LDC class'!$D$28)</f>
        <v>Unmetered Scattered Load</v>
      </c>
      <c r="BF449" s="784" t="str">
        <f>IF('I2 LDC class'!$D$29="",'I2 LDC class'!$C$29,'I2 LDC class'!$D$29)</f>
        <v>Embedded Distributor</v>
      </c>
      <c r="BG449" s="784" t="str">
        <f>IF('I2 LDC class'!$D$30="",'I2 LDC class'!$C$30,'I2 LDC class'!$D$30)</f>
        <v>Back-up/Standby Power</v>
      </c>
      <c r="BH449" s="784" t="str">
        <f>IF('I2 LDC class'!$D$31="",'I2 LDC class'!$C$31,'I2 LDC class'!$D$31)</f>
        <v>Rate Class 1</v>
      </c>
      <c r="BI449" s="784" t="str">
        <f>IF('I2 LDC class'!$D$32="",'I2 LDC class'!$C$32,'I2 LDC class'!$D$32)</f>
        <v>Rate class 2</v>
      </c>
      <c r="BJ449" s="784" t="str">
        <f>IF('I2 LDC class'!$D$33="",'I2 LDC class'!$C$33,'I2 LDC class'!$D$33)</f>
        <v>Rate class 3</v>
      </c>
      <c r="BK449" s="784" t="str">
        <f>IF('I2 LDC class'!$D$34="",'I2 LDC class'!$C$34,'I2 LDC class'!$D$34)</f>
        <v>Rate class 4</v>
      </c>
      <c r="BL449" s="784" t="str">
        <f>IF('I2 LDC class'!$D$35="",'I2 LDC class'!$C$35,'I2 LDC class'!$D$35)</f>
        <v>Rate class 5</v>
      </c>
      <c r="BM449" s="784" t="str">
        <f>IF('I2 LDC class'!$D$36="",'I2 LDC class'!$C$36,'I2 LDC class'!$D$36)</f>
        <v>Rate class 6</v>
      </c>
      <c r="BN449" s="784" t="str">
        <f>IF('I2 LDC class'!$D$37="",'I2 LDC class'!$C$37,'I2 LDC class'!$D$37)</f>
        <v>Rate class 7</v>
      </c>
      <c r="BO449" s="784" t="str">
        <f>IF('I2 LDC class'!$D$38="",'I2 LDC class'!$C$38,'I2 LDC class'!$D$38)</f>
        <v>Rate class 8</v>
      </c>
      <c r="BP449" s="784" t="str">
        <f>IF('I2 LDC class'!$D$39="",'I2 LDC class'!$C$39,'I2 LDC class'!$D$39)</f>
        <v>Rate class 9</v>
      </c>
      <c r="BQ449" s="1164" t="s">
        <v>707</v>
      </c>
    </row>
    <row r="450" spans="1:69" s="325" customFormat="1" ht="12.75" x14ac:dyDescent="0.2">
      <c r="A450" s="198">
        <v>1565</v>
      </c>
      <c r="B450" s="349" t="s">
        <v>649</v>
      </c>
      <c r="C450" s="1142">
        <f>'I4 BO ASSETS'!N17</f>
        <v>0</v>
      </c>
      <c r="D450" s="570">
        <f t="shared" ref="D450:E469" si="671">$C450*D592</f>
        <v>0</v>
      </c>
      <c r="E450" s="570">
        <f t="shared" si="671"/>
        <v>0</v>
      </c>
      <c r="F450" s="570">
        <f>D450+E450</f>
        <v>0</v>
      </c>
      <c r="G450" s="570">
        <f t="shared" ref="G450:Z450" si="672">$D450*G592</f>
        <v>0</v>
      </c>
      <c r="H450" s="570">
        <f t="shared" si="672"/>
        <v>0</v>
      </c>
      <c r="I450" s="570">
        <f t="shared" si="672"/>
        <v>0</v>
      </c>
      <c r="J450" s="570">
        <f t="shared" si="672"/>
        <v>0</v>
      </c>
      <c r="K450" s="570">
        <f t="shared" si="672"/>
        <v>0</v>
      </c>
      <c r="L450" s="570">
        <f t="shared" si="672"/>
        <v>0</v>
      </c>
      <c r="M450" s="570">
        <f t="shared" si="672"/>
        <v>0</v>
      </c>
      <c r="N450" s="570">
        <f t="shared" si="672"/>
        <v>0</v>
      </c>
      <c r="O450" s="570">
        <f t="shared" si="672"/>
        <v>0</v>
      </c>
      <c r="P450" s="570">
        <f t="shared" si="672"/>
        <v>0</v>
      </c>
      <c r="Q450" s="570">
        <f t="shared" si="672"/>
        <v>0</v>
      </c>
      <c r="R450" s="570">
        <f t="shared" si="672"/>
        <v>0</v>
      </c>
      <c r="S450" s="570">
        <f t="shared" si="672"/>
        <v>0</v>
      </c>
      <c r="T450" s="570">
        <f t="shared" si="672"/>
        <v>0</v>
      </c>
      <c r="U450" s="570">
        <f t="shared" si="672"/>
        <v>0</v>
      </c>
      <c r="V450" s="570">
        <f t="shared" si="672"/>
        <v>0</v>
      </c>
      <c r="W450" s="570">
        <f t="shared" si="672"/>
        <v>0</v>
      </c>
      <c r="X450" s="570">
        <f t="shared" si="672"/>
        <v>0</v>
      </c>
      <c r="Y450" s="570">
        <f t="shared" si="672"/>
        <v>0</v>
      </c>
      <c r="Z450" s="570">
        <f t="shared" si="672"/>
        <v>0</v>
      </c>
      <c r="AA450" s="570">
        <f>SUM(G450:Z450)</f>
        <v>0</v>
      </c>
      <c r="AB450" s="570">
        <f t="shared" ref="AB450:AU450" si="673">$E450*AB592</f>
        <v>0</v>
      </c>
      <c r="AC450" s="570">
        <f t="shared" si="673"/>
        <v>0</v>
      </c>
      <c r="AD450" s="570">
        <f t="shared" si="673"/>
        <v>0</v>
      </c>
      <c r="AE450" s="570">
        <f t="shared" si="673"/>
        <v>0</v>
      </c>
      <c r="AF450" s="570">
        <f t="shared" si="673"/>
        <v>0</v>
      </c>
      <c r="AG450" s="570">
        <f t="shared" si="673"/>
        <v>0</v>
      </c>
      <c r="AH450" s="570">
        <f t="shared" si="673"/>
        <v>0</v>
      </c>
      <c r="AI450" s="570">
        <f t="shared" si="673"/>
        <v>0</v>
      </c>
      <c r="AJ450" s="570">
        <f t="shared" si="673"/>
        <v>0</v>
      </c>
      <c r="AK450" s="570">
        <f t="shared" si="673"/>
        <v>0</v>
      </c>
      <c r="AL450" s="570">
        <f t="shared" si="673"/>
        <v>0</v>
      </c>
      <c r="AM450" s="570">
        <f t="shared" si="673"/>
        <v>0</v>
      </c>
      <c r="AN450" s="570">
        <f t="shared" si="673"/>
        <v>0</v>
      </c>
      <c r="AO450" s="570">
        <f t="shared" si="673"/>
        <v>0</v>
      </c>
      <c r="AP450" s="570">
        <f t="shared" si="673"/>
        <v>0</v>
      </c>
      <c r="AQ450" s="570">
        <f t="shared" si="673"/>
        <v>0</v>
      </c>
      <c r="AR450" s="570">
        <f t="shared" si="673"/>
        <v>0</v>
      </c>
      <c r="AS450" s="570">
        <f t="shared" si="673"/>
        <v>0</v>
      </c>
      <c r="AT450" s="570">
        <f t="shared" si="673"/>
        <v>0</v>
      </c>
      <c r="AU450" s="570">
        <f t="shared" si="673"/>
        <v>0</v>
      </c>
      <c r="AV450" s="570">
        <f>SUM(AB450:AU450)</f>
        <v>0</v>
      </c>
      <c r="AW450" s="570"/>
      <c r="AX450" s="570"/>
      <c r="AY450" s="570"/>
      <c r="AZ450" s="570"/>
      <c r="BA450" s="570"/>
      <c r="BB450" s="570"/>
      <c r="BC450" s="570"/>
      <c r="BD450" s="570"/>
      <c r="BE450" s="570"/>
      <c r="BF450" s="570"/>
      <c r="BG450" s="570"/>
      <c r="BH450" s="570"/>
      <c r="BI450" s="570"/>
      <c r="BJ450" s="570"/>
      <c r="BK450" s="570"/>
      <c r="BL450" s="570"/>
      <c r="BM450" s="570"/>
      <c r="BN450" s="570"/>
      <c r="BO450" s="570"/>
      <c r="BP450" s="570"/>
      <c r="BQ450" s="570"/>
    </row>
    <row r="451" spans="1:69" s="325" customFormat="1" ht="12.75" x14ac:dyDescent="0.2">
      <c r="A451" s="1165">
        <v>1805</v>
      </c>
      <c r="B451" s="349" t="s">
        <v>282</v>
      </c>
      <c r="C451" s="1142">
        <f>'I4 BO ASSETS'!N18</f>
        <v>0</v>
      </c>
      <c r="D451" s="570">
        <f t="shared" si="671"/>
        <v>0</v>
      </c>
      <c r="E451" s="570">
        <f t="shared" si="671"/>
        <v>0</v>
      </c>
      <c r="F451" s="570">
        <f t="shared" ref="F451:F489" si="674">D451+E451</f>
        <v>0</v>
      </c>
      <c r="G451" s="570">
        <f t="shared" ref="G451:Z451" si="675">$D451*G593</f>
        <v>0</v>
      </c>
      <c r="H451" s="570">
        <f t="shared" si="675"/>
        <v>0</v>
      </c>
      <c r="I451" s="570">
        <f t="shared" si="675"/>
        <v>0</v>
      </c>
      <c r="J451" s="570">
        <f t="shared" si="675"/>
        <v>0</v>
      </c>
      <c r="K451" s="570">
        <f t="shared" si="675"/>
        <v>0</v>
      </c>
      <c r="L451" s="570">
        <f t="shared" si="675"/>
        <v>0</v>
      </c>
      <c r="M451" s="570">
        <f t="shared" si="675"/>
        <v>0</v>
      </c>
      <c r="N451" s="570">
        <f t="shared" si="675"/>
        <v>0</v>
      </c>
      <c r="O451" s="570">
        <f t="shared" si="675"/>
        <v>0</v>
      </c>
      <c r="P451" s="570">
        <f t="shared" si="675"/>
        <v>0</v>
      </c>
      <c r="Q451" s="570">
        <f t="shared" si="675"/>
        <v>0</v>
      </c>
      <c r="R451" s="570">
        <f t="shared" si="675"/>
        <v>0</v>
      </c>
      <c r="S451" s="570">
        <f t="shared" si="675"/>
        <v>0</v>
      </c>
      <c r="T451" s="570">
        <f t="shared" si="675"/>
        <v>0</v>
      </c>
      <c r="U451" s="570">
        <f t="shared" si="675"/>
        <v>0</v>
      </c>
      <c r="V451" s="570">
        <f t="shared" si="675"/>
        <v>0</v>
      </c>
      <c r="W451" s="570">
        <f t="shared" si="675"/>
        <v>0</v>
      </c>
      <c r="X451" s="570">
        <f t="shared" si="675"/>
        <v>0</v>
      </c>
      <c r="Y451" s="570">
        <f t="shared" si="675"/>
        <v>0</v>
      </c>
      <c r="Z451" s="570">
        <f t="shared" si="675"/>
        <v>0</v>
      </c>
      <c r="AA451" s="570">
        <f t="shared" ref="AA451:AA489" si="676">SUM(G451:Z451)</f>
        <v>0</v>
      </c>
      <c r="AB451" s="570">
        <f t="shared" ref="AB451:AU451" si="677">$E451*AB593</f>
        <v>0</v>
      </c>
      <c r="AC451" s="570">
        <f t="shared" si="677"/>
        <v>0</v>
      </c>
      <c r="AD451" s="570">
        <f t="shared" si="677"/>
        <v>0</v>
      </c>
      <c r="AE451" s="570">
        <f t="shared" si="677"/>
        <v>0</v>
      </c>
      <c r="AF451" s="570">
        <f t="shared" si="677"/>
        <v>0</v>
      </c>
      <c r="AG451" s="570">
        <f t="shared" si="677"/>
        <v>0</v>
      </c>
      <c r="AH451" s="570">
        <f t="shared" si="677"/>
        <v>0</v>
      </c>
      <c r="AI451" s="570">
        <f t="shared" si="677"/>
        <v>0</v>
      </c>
      <c r="AJ451" s="570">
        <f t="shared" si="677"/>
        <v>0</v>
      </c>
      <c r="AK451" s="570">
        <f t="shared" si="677"/>
        <v>0</v>
      </c>
      <c r="AL451" s="570">
        <f t="shared" si="677"/>
        <v>0</v>
      </c>
      <c r="AM451" s="570">
        <f t="shared" si="677"/>
        <v>0</v>
      </c>
      <c r="AN451" s="570">
        <f t="shared" si="677"/>
        <v>0</v>
      </c>
      <c r="AO451" s="570">
        <f t="shared" si="677"/>
        <v>0</v>
      </c>
      <c r="AP451" s="570">
        <f t="shared" si="677"/>
        <v>0</v>
      </c>
      <c r="AQ451" s="570">
        <f t="shared" si="677"/>
        <v>0</v>
      </c>
      <c r="AR451" s="570">
        <f t="shared" si="677"/>
        <v>0</v>
      </c>
      <c r="AS451" s="570">
        <f t="shared" si="677"/>
        <v>0</v>
      </c>
      <c r="AT451" s="570">
        <f t="shared" si="677"/>
        <v>0</v>
      </c>
      <c r="AU451" s="570">
        <f t="shared" si="677"/>
        <v>0</v>
      </c>
      <c r="AV451" s="570">
        <f t="shared" ref="AV451:AV489" si="678">SUM(AB451:AU451)</f>
        <v>0</v>
      </c>
      <c r="AW451" s="570"/>
      <c r="AX451" s="570"/>
      <c r="AY451" s="570"/>
      <c r="AZ451" s="570"/>
      <c r="BA451" s="570"/>
      <c r="BB451" s="570"/>
      <c r="BC451" s="570"/>
      <c r="BD451" s="570"/>
      <c r="BE451" s="570"/>
      <c r="BF451" s="570"/>
      <c r="BG451" s="570"/>
      <c r="BH451" s="570"/>
      <c r="BI451" s="570"/>
      <c r="BJ451" s="570"/>
      <c r="BK451" s="570"/>
      <c r="BL451" s="570"/>
      <c r="BM451" s="570"/>
      <c r="BN451" s="570"/>
      <c r="BO451" s="570"/>
      <c r="BP451" s="570"/>
      <c r="BQ451" s="570"/>
    </row>
    <row r="452" spans="1:69" s="325" customFormat="1" ht="12.75" x14ac:dyDescent="0.2">
      <c r="A452" s="1165" t="s">
        <v>815</v>
      </c>
      <c r="B452" s="349" t="s">
        <v>340</v>
      </c>
      <c r="C452" s="1142">
        <f>'I4 BO ASSETS'!N19</f>
        <v>0</v>
      </c>
      <c r="D452" s="570">
        <f t="shared" si="671"/>
        <v>0</v>
      </c>
      <c r="E452" s="570">
        <f t="shared" si="671"/>
        <v>0</v>
      </c>
      <c r="F452" s="570">
        <f t="shared" si="674"/>
        <v>0</v>
      </c>
      <c r="G452" s="570">
        <f t="shared" ref="G452:Z452" si="679">$D452*G594</f>
        <v>0</v>
      </c>
      <c r="H452" s="570">
        <f t="shared" si="679"/>
        <v>0</v>
      </c>
      <c r="I452" s="570">
        <f t="shared" si="679"/>
        <v>0</v>
      </c>
      <c r="J452" s="570">
        <f t="shared" si="679"/>
        <v>0</v>
      </c>
      <c r="K452" s="570">
        <f t="shared" si="679"/>
        <v>0</v>
      </c>
      <c r="L452" s="570">
        <f t="shared" si="679"/>
        <v>0</v>
      </c>
      <c r="M452" s="570">
        <f t="shared" si="679"/>
        <v>0</v>
      </c>
      <c r="N452" s="570">
        <f t="shared" si="679"/>
        <v>0</v>
      </c>
      <c r="O452" s="570">
        <f t="shared" si="679"/>
        <v>0</v>
      </c>
      <c r="P452" s="570">
        <f t="shared" si="679"/>
        <v>0</v>
      </c>
      <c r="Q452" s="570">
        <f t="shared" si="679"/>
        <v>0</v>
      </c>
      <c r="R452" s="570">
        <f t="shared" si="679"/>
        <v>0</v>
      </c>
      <c r="S452" s="570">
        <f t="shared" si="679"/>
        <v>0</v>
      </c>
      <c r="T452" s="570">
        <f t="shared" si="679"/>
        <v>0</v>
      </c>
      <c r="U452" s="570">
        <f t="shared" si="679"/>
        <v>0</v>
      </c>
      <c r="V452" s="570">
        <f t="shared" si="679"/>
        <v>0</v>
      </c>
      <c r="W452" s="570">
        <f t="shared" si="679"/>
        <v>0</v>
      </c>
      <c r="X452" s="570">
        <f t="shared" si="679"/>
        <v>0</v>
      </c>
      <c r="Y452" s="570">
        <f t="shared" si="679"/>
        <v>0</v>
      </c>
      <c r="Z452" s="570">
        <f t="shared" si="679"/>
        <v>0</v>
      </c>
      <c r="AA452" s="570">
        <f t="shared" si="676"/>
        <v>0</v>
      </c>
      <c r="AB452" s="570">
        <f t="shared" ref="AB452:AU452" si="680">$E452*AB594</f>
        <v>0</v>
      </c>
      <c r="AC452" s="570">
        <f t="shared" si="680"/>
        <v>0</v>
      </c>
      <c r="AD452" s="570">
        <f t="shared" si="680"/>
        <v>0</v>
      </c>
      <c r="AE452" s="570">
        <f t="shared" si="680"/>
        <v>0</v>
      </c>
      <c r="AF452" s="570">
        <f t="shared" si="680"/>
        <v>0</v>
      </c>
      <c r="AG452" s="570">
        <f t="shared" si="680"/>
        <v>0</v>
      </c>
      <c r="AH452" s="570">
        <f t="shared" si="680"/>
        <v>0</v>
      </c>
      <c r="AI452" s="570">
        <f t="shared" si="680"/>
        <v>0</v>
      </c>
      <c r="AJ452" s="570">
        <f t="shared" si="680"/>
        <v>0</v>
      </c>
      <c r="AK452" s="570">
        <f t="shared" si="680"/>
        <v>0</v>
      </c>
      <c r="AL452" s="570">
        <f t="shared" si="680"/>
        <v>0</v>
      </c>
      <c r="AM452" s="570">
        <f t="shared" si="680"/>
        <v>0</v>
      </c>
      <c r="AN452" s="570">
        <f t="shared" si="680"/>
        <v>0</v>
      </c>
      <c r="AO452" s="570">
        <f t="shared" si="680"/>
        <v>0</v>
      </c>
      <c r="AP452" s="570">
        <f t="shared" si="680"/>
        <v>0</v>
      </c>
      <c r="AQ452" s="570">
        <f t="shared" si="680"/>
        <v>0</v>
      </c>
      <c r="AR452" s="570">
        <f t="shared" si="680"/>
        <v>0</v>
      </c>
      <c r="AS452" s="570">
        <f t="shared" si="680"/>
        <v>0</v>
      </c>
      <c r="AT452" s="570">
        <f t="shared" si="680"/>
        <v>0</v>
      </c>
      <c r="AU452" s="570">
        <f t="shared" si="680"/>
        <v>0</v>
      </c>
      <c r="AV452" s="570">
        <f t="shared" si="678"/>
        <v>0</v>
      </c>
      <c r="AW452" s="570"/>
      <c r="AX452" s="570"/>
      <c r="AY452" s="570"/>
      <c r="AZ452" s="570"/>
      <c r="BA452" s="570"/>
      <c r="BB452" s="570"/>
      <c r="BC452" s="570"/>
      <c r="BD452" s="570"/>
      <c r="BE452" s="570"/>
      <c r="BF452" s="570"/>
      <c r="BG452" s="570"/>
      <c r="BH452" s="570"/>
      <c r="BI452" s="570"/>
      <c r="BJ452" s="570"/>
      <c r="BK452" s="570"/>
      <c r="BL452" s="570"/>
      <c r="BM452" s="570"/>
      <c r="BN452" s="570"/>
      <c r="BO452" s="570"/>
      <c r="BP452" s="570"/>
      <c r="BQ452" s="570"/>
    </row>
    <row r="453" spans="1:69" s="325" customFormat="1" ht="12.75" x14ac:dyDescent="0.2">
      <c r="A453" s="1165" t="s">
        <v>816</v>
      </c>
      <c r="B453" s="349" t="s">
        <v>342</v>
      </c>
      <c r="C453" s="1142">
        <f>'I4 BO ASSETS'!N20</f>
        <v>0</v>
      </c>
      <c r="D453" s="570">
        <f t="shared" si="671"/>
        <v>0</v>
      </c>
      <c r="E453" s="570">
        <f t="shared" si="671"/>
        <v>0</v>
      </c>
      <c r="F453" s="570">
        <f t="shared" si="674"/>
        <v>0</v>
      </c>
      <c r="G453" s="570">
        <f t="shared" ref="G453:Z453" si="681">$D453*G595</f>
        <v>0</v>
      </c>
      <c r="H453" s="570">
        <f t="shared" si="681"/>
        <v>0</v>
      </c>
      <c r="I453" s="570">
        <f t="shared" si="681"/>
        <v>0</v>
      </c>
      <c r="J453" s="570">
        <f t="shared" si="681"/>
        <v>0</v>
      </c>
      <c r="K453" s="570">
        <f t="shared" si="681"/>
        <v>0</v>
      </c>
      <c r="L453" s="570">
        <f t="shared" si="681"/>
        <v>0</v>
      </c>
      <c r="M453" s="570">
        <f t="shared" si="681"/>
        <v>0</v>
      </c>
      <c r="N453" s="570">
        <f t="shared" si="681"/>
        <v>0</v>
      </c>
      <c r="O453" s="570">
        <f t="shared" si="681"/>
        <v>0</v>
      </c>
      <c r="P453" s="570">
        <f t="shared" si="681"/>
        <v>0</v>
      </c>
      <c r="Q453" s="570">
        <f t="shared" si="681"/>
        <v>0</v>
      </c>
      <c r="R453" s="570">
        <f t="shared" si="681"/>
        <v>0</v>
      </c>
      <c r="S453" s="570">
        <f t="shared" si="681"/>
        <v>0</v>
      </c>
      <c r="T453" s="570">
        <f t="shared" si="681"/>
        <v>0</v>
      </c>
      <c r="U453" s="570">
        <f t="shared" si="681"/>
        <v>0</v>
      </c>
      <c r="V453" s="570">
        <f t="shared" si="681"/>
        <v>0</v>
      </c>
      <c r="W453" s="570">
        <f t="shared" si="681"/>
        <v>0</v>
      </c>
      <c r="X453" s="570">
        <f t="shared" si="681"/>
        <v>0</v>
      </c>
      <c r="Y453" s="570">
        <f t="shared" si="681"/>
        <v>0</v>
      </c>
      <c r="Z453" s="570">
        <f t="shared" si="681"/>
        <v>0</v>
      </c>
      <c r="AA453" s="570">
        <f t="shared" si="676"/>
        <v>0</v>
      </c>
      <c r="AB453" s="570">
        <f t="shared" ref="AB453:AU453" si="682">$E453*AB595</f>
        <v>0</v>
      </c>
      <c r="AC453" s="570">
        <f t="shared" si="682"/>
        <v>0</v>
      </c>
      <c r="AD453" s="570">
        <f t="shared" si="682"/>
        <v>0</v>
      </c>
      <c r="AE453" s="570">
        <f t="shared" si="682"/>
        <v>0</v>
      </c>
      <c r="AF453" s="570">
        <f t="shared" si="682"/>
        <v>0</v>
      </c>
      <c r="AG453" s="570">
        <f t="shared" si="682"/>
        <v>0</v>
      </c>
      <c r="AH453" s="570">
        <f t="shared" si="682"/>
        <v>0</v>
      </c>
      <c r="AI453" s="570">
        <f t="shared" si="682"/>
        <v>0</v>
      </c>
      <c r="AJ453" s="570">
        <f t="shared" si="682"/>
        <v>0</v>
      </c>
      <c r="AK453" s="570">
        <f t="shared" si="682"/>
        <v>0</v>
      </c>
      <c r="AL453" s="570">
        <f t="shared" si="682"/>
        <v>0</v>
      </c>
      <c r="AM453" s="570">
        <f t="shared" si="682"/>
        <v>0</v>
      </c>
      <c r="AN453" s="570">
        <f t="shared" si="682"/>
        <v>0</v>
      </c>
      <c r="AO453" s="570">
        <f t="shared" si="682"/>
        <v>0</v>
      </c>
      <c r="AP453" s="570">
        <f t="shared" si="682"/>
        <v>0</v>
      </c>
      <c r="AQ453" s="570">
        <f t="shared" si="682"/>
        <v>0</v>
      </c>
      <c r="AR453" s="570">
        <f t="shared" si="682"/>
        <v>0</v>
      </c>
      <c r="AS453" s="570">
        <f t="shared" si="682"/>
        <v>0</v>
      </c>
      <c r="AT453" s="570">
        <f t="shared" si="682"/>
        <v>0</v>
      </c>
      <c r="AU453" s="570">
        <f t="shared" si="682"/>
        <v>0</v>
      </c>
      <c r="AV453" s="570">
        <f t="shared" si="678"/>
        <v>0</v>
      </c>
      <c r="AW453" s="570"/>
      <c r="AX453" s="570"/>
      <c r="AY453" s="570"/>
      <c r="AZ453" s="570"/>
      <c r="BA453" s="570"/>
      <c r="BB453" s="570"/>
      <c r="BC453" s="570"/>
      <c r="BD453" s="570"/>
      <c r="BE453" s="570"/>
      <c r="BF453" s="570"/>
      <c r="BG453" s="570"/>
      <c r="BH453" s="570"/>
      <c r="BI453" s="570"/>
      <c r="BJ453" s="570"/>
      <c r="BK453" s="570"/>
      <c r="BL453" s="570"/>
      <c r="BM453" s="570"/>
      <c r="BN453" s="570"/>
      <c r="BO453" s="570"/>
      <c r="BP453" s="570"/>
      <c r="BQ453" s="570"/>
    </row>
    <row r="454" spans="1:69" s="325" customFormat="1" ht="12.75" x14ac:dyDescent="0.2">
      <c r="A454" s="1165">
        <v>1806</v>
      </c>
      <c r="B454" s="349" t="s">
        <v>283</v>
      </c>
      <c r="C454" s="1142">
        <f>'I4 BO ASSETS'!N21</f>
        <v>0</v>
      </c>
      <c r="D454" s="570">
        <f t="shared" si="671"/>
        <v>0</v>
      </c>
      <c r="E454" s="570">
        <f t="shared" si="671"/>
        <v>0</v>
      </c>
      <c r="F454" s="570">
        <f t="shared" si="674"/>
        <v>0</v>
      </c>
      <c r="G454" s="570">
        <f t="shared" ref="G454:Z454" si="683">$D454*G596</f>
        <v>0</v>
      </c>
      <c r="H454" s="570">
        <f t="shared" si="683"/>
        <v>0</v>
      </c>
      <c r="I454" s="570">
        <f t="shared" si="683"/>
        <v>0</v>
      </c>
      <c r="J454" s="570">
        <f t="shared" si="683"/>
        <v>0</v>
      </c>
      <c r="K454" s="570">
        <f t="shared" si="683"/>
        <v>0</v>
      </c>
      <c r="L454" s="570">
        <f t="shared" si="683"/>
        <v>0</v>
      </c>
      <c r="M454" s="570">
        <f t="shared" si="683"/>
        <v>0</v>
      </c>
      <c r="N454" s="570">
        <f t="shared" si="683"/>
        <v>0</v>
      </c>
      <c r="O454" s="570">
        <f t="shared" si="683"/>
        <v>0</v>
      </c>
      <c r="P454" s="570">
        <f t="shared" si="683"/>
        <v>0</v>
      </c>
      <c r="Q454" s="570">
        <f t="shared" si="683"/>
        <v>0</v>
      </c>
      <c r="R454" s="570">
        <f t="shared" si="683"/>
        <v>0</v>
      </c>
      <c r="S454" s="570">
        <f t="shared" si="683"/>
        <v>0</v>
      </c>
      <c r="T454" s="570">
        <f t="shared" si="683"/>
        <v>0</v>
      </c>
      <c r="U454" s="570">
        <f t="shared" si="683"/>
        <v>0</v>
      </c>
      <c r="V454" s="570">
        <f t="shared" si="683"/>
        <v>0</v>
      </c>
      <c r="W454" s="570">
        <f t="shared" si="683"/>
        <v>0</v>
      </c>
      <c r="X454" s="570">
        <f t="shared" si="683"/>
        <v>0</v>
      </c>
      <c r="Y454" s="570">
        <f t="shared" si="683"/>
        <v>0</v>
      </c>
      <c r="Z454" s="570">
        <f t="shared" si="683"/>
        <v>0</v>
      </c>
      <c r="AA454" s="570">
        <f t="shared" si="676"/>
        <v>0</v>
      </c>
      <c r="AB454" s="570">
        <f t="shared" ref="AB454:AU454" si="684">$E454*AB596</f>
        <v>0</v>
      </c>
      <c r="AC454" s="570">
        <f t="shared" si="684"/>
        <v>0</v>
      </c>
      <c r="AD454" s="570">
        <f t="shared" si="684"/>
        <v>0</v>
      </c>
      <c r="AE454" s="570">
        <f t="shared" si="684"/>
        <v>0</v>
      </c>
      <c r="AF454" s="570">
        <f t="shared" si="684"/>
        <v>0</v>
      </c>
      <c r="AG454" s="570">
        <f t="shared" si="684"/>
        <v>0</v>
      </c>
      <c r="AH454" s="570">
        <f t="shared" si="684"/>
        <v>0</v>
      </c>
      <c r="AI454" s="570">
        <f t="shared" si="684"/>
        <v>0</v>
      </c>
      <c r="AJ454" s="570">
        <f t="shared" si="684"/>
        <v>0</v>
      </c>
      <c r="AK454" s="570">
        <f t="shared" si="684"/>
        <v>0</v>
      </c>
      <c r="AL454" s="570">
        <f t="shared" si="684"/>
        <v>0</v>
      </c>
      <c r="AM454" s="570">
        <f t="shared" si="684"/>
        <v>0</v>
      </c>
      <c r="AN454" s="570">
        <f t="shared" si="684"/>
        <v>0</v>
      </c>
      <c r="AO454" s="570">
        <f t="shared" si="684"/>
        <v>0</v>
      </c>
      <c r="AP454" s="570">
        <f t="shared" si="684"/>
        <v>0</v>
      </c>
      <c r="AQ454" s="570">
        <f t="shared" si="684"/>
        <v>0</v>
      </c>
      <c r="AR454" s="570">
        <f t="shared" si="684"/>
        <v>0</v>
      </c>
      <c r="AS454" s="570">
        <f t="shared" si="684"/>
        <v>0</v>
      </c>
      <c r="AT454" s="570">
        <f t="shared" si="684"/>
        <v>0</v>
      </c>
      <c r="AU454" s="570">
        <f t="shared" si="684"/>
        <v>0</v>
      </c>
      <c r="AV454" s="570">
        <f t="shared" si="678"/>
        <v>0</v>
      </c>
      <c r="AW454" s="570"/>
      <c r="AX454" s="570"/>
      <c r="AY454" s="570"/>
      <c r="AZ454" s="570"/>
      <c r="BA454" s="570"/>
      <c r="BB454" s="570"/>
      <c r="BC454" s="570"/>
      <c r="BD454" s="570"/>
      <c r="BE454" s="570"/>
      <c r="BF454" s="570"/>
      <c r="BG454" s="570"/>
      <c r="BH454" s="570"/>
      <c r="BI454" s="570"/>
      <c r="BJ454" s="570"/>
      <c r="BK454" s="570"/>
      <c r="BL454" s="570"/>
      <c r="BM454" s="570"/>
      <c r="BN454" s="570"/>
      <c r="BO454" s="570"/>
      <c r="BP454" s="570"/>
      <c r="BQ454" s="570"/>
    </row>
    <row r="455" spans="1:69" s="325" customFormat="1" ht="12.75" x14ac:dyDescent="0.2">
      <c r="A455" s="1165" t="s">
        <v>817</v>
      </c>
      <c r="B455" s="349" t="s">
        <v>341</v>
      </c>
      <c r="C455" s="1142">
        <f>'I4 BO ASSETS'!N22</f>
        <v>0</v>
      </c>
      <c r="D455" s="570">
        <f t="shared" si="671"/>
        <v>0</v>
      </c>
      <c r="E455" s="570">
        <f t="shared" si="671"/>
        <v>0</v>
      </c>
      <c r="F455" s="570">
        <f t="shared" si="674"/>
        <v>0</v>
      </c>
      <c r="G455" s="570">
        <f t="shared" ref="G455:Z455" si="685">$D455*G597</f>
        <v>0</v>
      </c>
      <c r="H455" s="570">
        <f t="shared" si="685"/>
        <v>0</v>
      </c>
      <c r="I455" s="570">
        <f t="shared" si="685"/>
        <v>0</v>
      </c>
      <c r="J455" s="570">
        <f t="shared" si="685"/>
        <v>0</v>
      </c>
      <c r="K455" s="570">
        <f t="shared" si="685"/>
        <v>0</v>
      </c>
      <c r="L455" s="570">
        <f t="shared" si="685"/>
        <v>0</v>
      </c>
      <c r="M455" s="570">
        <f t="shared" si="685"/>
        <v>0</v>
      </c>
      <c r="N455" s="570">
        <f t="shared" si="685"/>
        <v>0</v>
      </c>
      <c r="O455" s="570">
        <f t="shared" si="685"/>
        <v>0</v>
      </c>
      <c r="P455" s="570">
        <f t="shared" si="685"/>
        <v>0</v>
      </c>
      <c r="Q455" s="570">
        <f t="shared" si="685"/>
        <v>0</v>
      </c>
      <c r="R455" s="570">
        <f t="shared" si="685"/>
        <v>0</v>
      </c>
      <c r="S455" s="570">
        <f t="shared" si="685"/>
        <v>0</v>
      </c>
      <c r="T455" s="570">
        <f t="shared" si="685"/>
        <v>0</v>
      </c>
      <c r="U455" s="570">
        <f t="shared" si="685"/>
        <v>0</v>
      </c>
      <c r="V455" s="570">
        <f t="shared" si="685"/>
        <v>0</v>
      </c>
      <c r="W455" s="570">
        <f t="shared" si="685"/>
        <v>0</v>
      </c>
      <c r="X455" s="570">
        <f t="shared" si="685"/>
        <v>0</v>
      </c>
      <c r="Y455" s="570">
        <f t="shared" si="685"/>
        <v>0</v>
      </c>
      <c r="Z455" s="570">
        <f t="shared" si="685"/>
        <v>0</v>
      </c>
      <c r="AA455" s="570">
        <f t="shared" si="676"/>
        <v>0</v>
      </c>
      <c r="AB455" s="570">
        <f t="shared" ref="AB455:AU455" si="686">$E455*AB597</f>
        <v>0</v>
      </c>
      <c r="AC455" s="570">
        <f t="shared" si="686"/>
        <v>0</v>
      </c>
      <c r="AD455" s="570">
        <f t="shared" si="686"/>
        <v>0</v>
      </c>
      <c r="AE455" s="570">
        <f t="shared" si="686"/>
        <v>0</v>
      </c>
      <c r="AF455" s="570">
        <f t="shared" si="686"/>
        <v>0</v>
      </c>
      <c r="AG455" s="570">
        <f t="shared" si="686"/>
        <v>0</v>
      </c>
      <c r="AH455" s="570">
        <f t="shared" si="686"/>
        <v>0</v>
      </c>
      <c r="AI455" s="570">
        <f t="shared" si="686"/>
        <v>0</v>
      </c>
      <c r="AJ455" s="570">
        <f t="shared" si="686"/>
        <v>0</v>
      </c>
      <c r="AK455" s="570">
        <f t="shared" si="686"/>
        <v>0</v>
      </c>
      <c r="AL455" s="570">
        <f t="shared" si="686"/>
        <v>0</v>
      </c>
      <c r="AM455" s="570">
        <f t="shared" si="686"/>
        <v>0</v>
      </c>
      <c r="AN455" s="570">
        <f t="shared" si="686"/>
        <v>0</v>
      </c>
      <c r="AO455" s="570">
        <f t="shared" si="686"/>
        <v>0</v>
      </c>
      <c r="AP455" s="570">
        <f t="shared" si="686"/>
        <v>0</v>
      </c>
      <c r="AQ455" s="570">
        <f t="shared" si="686"/>
        <v>0</v>
      </c>
      <c r="AR455" s="570">
        <f t="shared" si="686"/>
        <v>0</v>
      </c>
      <c r="AS455" s="570">
        <f t="shared" si="686"/>
        <v>0</v>
      </c>
      <c r="AT455" s="570">
        <f t="shared" si="686"/>
        <v>0</v>
      </c>
      <c r="AU455" s="570">
        <f t="shared" si="686"/>
        <v>0</v>
      </c>
      <c r="AV455" s="570">
        <f t="shared" si="678"/>
        <v>0</v>
      </c>
      <c r="AW455" s="570"/>
      <c r="AX455" s="570"/>
      <c r="AY455" s="570"/>
      <c r="AZ455" s="570"/>
      <c r="BA455" s="570"/>
      <c r="BB455" s="570"/>
      <c r="BC455" s="570"/>
      <c r="BD455" s="570"/>
      <c r="BE455" s="570"/>
      <c r="BF455" s="570"/>
      <c r="BG455" s="570"/>
      <c r="BH455" s="570"/>
      <c r="BI455" s="570"/>
      <c r="BJ455" s="570"/>
      <c r="BK455" s="570"/>
      <c r="BL455" s="570"/>
      <c r="BM455" s="570"/>
      <c r="BN455" s="570"/>
      <c r="BO455" s="570"/>
      <c r="BP455" s="570"/>
      <c r="BQ455" s="570"/>
    </row>
    <row r="456" spans="1:69" s="325" customFormat="1" ht="12.75" x14ac:dyDescent="0.2">
      <c r="A456" s="1165" t="s">
        <v>818</v>
      </c>
      <c r="B456" s="349" t="s">
        <v>343</v>
      </c>
      <c r="C456" s="1142">
        <f>'I4 BO ASSETS'!N23</f>
        <v>0</v>
      </c>
      <c r="D456" s="570">
        <f t="shared" si="671"/>
        <v>0</v>
      </c>
      <c r="E456" s="570">
        <f t="shared" si="671"/>
        <v>0</v>
      </c>
      <c r="F456" s="570">
        <f t="shared" si="674"/>
        <v>0</v>
      </c>
      <c r="G456" s="570">
        <f t="shared" ref="G456:Z456" si="687">$D456*G598</f>
        <v>0</v>
      </c>
      <c r="H456" s="570">
        <f t="shared" si="687"/>
        <v>0</v>
      </c>
      <c r="I456" s="570">
        <f t="shared" si="687"/>
        <v>0</v>
      </c>
      <c r="J456" s="570">
        <f t="shared" si="687"/>
        <v>0</v>
      </c>
      <c r="K456" s="570">
        <f t="shared" si="687"/>
        <v>0</v>
      </c>
      <c r="L456" s="570">
        <f t="shared" si="687"/>
        <v>0</v>
      </c>
      <c r="M456" s="570">
        <f t="shared" si="687"/>
        <v>0</v>
      </c>
      <c r="N456" s="570">
        <f t="shared" si="687"/>
        <v>0</v>
      </c>
      <c r="O456" s="570">
        <f t="shared" si="687"/>
        <v>0</v>
      </c>
      <c r="P456" s="570">
        <f t="shared" si="687"/>
        <v>0</v>
      </c>
      <c r="Q456" s="570">
        <f t="shared" si="687"/>
        <v>0</v>
      </c>
      <c r="R456" s="570">
        <f t="shared" si="687"/>
        <v>0</v>
      </c>
      <c r="S456" s="570">
        <f t="shared" si="687"/>
        <v>0</v>
      </c>
      <c r="T456" s="570">
        <f t="shared" si="687"/>
        <v>0</v>
      </c>
      <c r="U456" s="570">
        <f t="shared" si="687"/>
        <v>0</v>
      </c>
      <c r="V456" s="570">
        <f t="shared" si="687"/>
        <v>0</v>
      </c>
      <c r="W456" s="570">
        <f t="shared" si="687"/>
        <v>0</v>
      </c>
      <c r="X456" s="570">
        <f t="shared" si="687"/>
        <v>0</v>
      </c>
      <c r="Y456" s="570">
        <f t="shared" si="687"/>
        <v>0</v>
      </c>
      <c r="Z456" s="570">
        <f t="shared" si="687"/>
        <v>0</v>
      </c>
      <c r="AA456" s="570">
        <f t="shared" si="676"/>
        <v>0</v>
      </c>
      <c r="AB456" s="570">
        <f t="shared" ref="AB456:AU456" si="688">$E456*AB598</f>
        <v>0</v>
      </c>
      <c r="AC456" s="570">
        <f t="shared" si="688"/>
        <v>0</v>
      </c>
      <c r="AD456" s="570">
        <f t="shared" si="688"/>
        <v>0</v>
      </c>
      <c r="AE456" s="570">
        <f t="shared" si="688"/>
        <v>0</v>
      </c>
      <c r="AF456" s="570">
        <f t="shared" si="688"/>
        <v>0</v>
      </c>
      <c r="AG456" s="570">
        <f t="shared" si="688"/>
        <v>0</v>
      </c>
      <c r="AH456" s="570">
        <f t="shared" si="688"/>
        <v>0</v>
      </c>
      <c r="AI456" s="570">
        <f t="shared" si="688"/>
        <v>0</v>
      </c>
      <c r="AJ456" s="570">
        <f t="shared" si="688"/>
        <v>0</v>
      </c>
      <c r="AK456" s="570">
        <f t="shared" si="688"/>
        <v>0</v>
      </c>
      <c r="AL456" s="570">
        <f t="shared" si="688"/>
        <v>0</v>
      </c>
      <c r="AM456" s="570">
        <f t="shared" si="688"/>
        <v>0</v>
      </c>
      <c r="AN456" s="570">
        <f t="shared" si="688"/>
        <v>0</v>
      </c>
      <c r="AO456" s="570">
        <f t="shared" si="688"/>
        <v>0</v>
      </c>
      <c r="AP456" s="570">
        <f t="shared" si="688"/>
        <v>0</v>
      </c>
      <c r="AQ456" s="570">
        <f t="shared" si="688"/>
        <v>0</v>
      </c>
      <c r="AR456" s="570">
        <f t="shared" si="688"/>
        <v>0</v>
      </c>
      <c r="AS456" s="570">
        <f t="shared" si="688"/>
        <v>0</v>
      </c>
      <c r="AT456" s="570">
        <f t="shared" si="688"/>
        <v>0</v>
      </c>
      <c r="AU456" s="570">
        <f t="shared" si="688"/>
        <v>0</v>
      </c>
      <c r="AV456" s="570">
        <f t="shared" si="678"/>
        <v>0</v>
      </c>
      <c r="AW456" s="570"/>
      <c r="AX456" s="570"/>
      <c r="AY456" s="570"/>
      <c r="AZ456" s="570"/>
      <c r="BA456" s="570"/>
      <c r="BB456" s="570"/>
      <c r="BC456" s="570"/>
      <c r="BD456" s="570"/>
      <c r="BE456" s="570"/>
      <c r="BF456" s="570"/>
      <c r="BG456" s="570"/>
      <c r="BH456" s="570"/>
      <c r="BI456" s="570"/>
      <c r="BJ456" s="570"/>
      <c r="BK456" s="570"/>
      <c r="BL456" s="570"/>
      <c r="BM456" s="570"/>
      <c r="BN456" s="570"/>
      <c r="BO456" s="570"/>
      <c r="BP456" s="570"/>
      <c r="BQ456" s="570"/>
    </row>
    <row r="457" spans="1:69" s="325" customFormat="1" ht="12.75" x14ac:dyDescent="0.2">
      <c r="A457" s="1165">
        <v>1808</v>
      </c>
      <c r="B457" s="349" t="s">
        <v>284</v>
      </c>
      <c r="C457" s="1142">
        <f>'I4 BO ASSETS'!N24</f>
        <v>0</v>
      </c>
      <c r="D457" s="570">
        <f t="shared" si="671"/>
        <v>0</v>
      </c>
      <c r="E457" s="570">
        <f t="shared" si="671"/>
        <v>0</v>
      </c>
      <c r="F457" s="570">
        <f t="shared" si="674"/>
        <v>0</v>
      </c>
      <c r="G457" s="570">
        <f t="shared" ref="G457:Z457" si="689">$D457*G599</f>
        <v>0</v>
      </c>
      <c r="H457" s="570">
        <f t="shared" si="689"/>
        <v>0</v>
      </c>
      <c r="I457" s="570">
        <f t="shared" si="689"/>
        <v>0</v>
      </c>
      <c r="J457" s="570">
        <f t="shared" si="689"/>
        <v>0</v>
      </c>
      <c r="K457" s="570">
        <f t="shared" si="689"/>
        <v>0</v>
      </c>
      <c r="L457" s="570">
        <f t="shared" si="689"/>
        <v>0</v>
      </c>
      <c r="M457" s="570">
        <f t="shared" si="689"/>
        <v>0</v>
      </c>
      <c r="N457" s="570">
        <f t="shared" si="689"/>
        <v>0</v>
      </c>
      <c r="O457" s="570">
        <f t="shared" si="689"/>
        <v>0</v>
      </c>
      <c r="P457" s="570">
        <f t="shared" si="689"/>
        <v>0</v>
      </c>
      <c r="Q457" s="570">
        <f t="shared" si="689"/>
        <v>0</v>
      </c>
      <c r="R457" s="570">
        <f t="shared" si="689"/>
        <v>0</v>
      </c>
      <c r="S457" s="570">
        <f t="shared" si="689"/>
        <v>0</v>
      </c>
      <c r="T457" s="570">
        <f t="shared" si="689"/>
        <v>0</v>
      </c>
      <c r="U457" s="570">
        <f t="shared" si="689"/>
        <v>0</v>
      </c>
      <c r="V457" s="570">
        <f t="shared" si="689"/>
        <v>0</v>
      </c>
      <c r="W457" s="570">
        <f t="shared" si="689"/>
        <v>0</v>
      </c>
      <c r="X457" s="570">
        <f t="shared" si="689"/>
        <v>0</v>
      </c>
      <c r="Y457" s="570">
        <f t="shared" si="689"/>
        <v>0</v>
      </c>
      <c r="Z457" s="570">
        <f t="shared" si="689"/>
        <v>0</v>
      </c>
      <c r="AA457" s="570">
        <f t="shared" si="676"/>
        <v>0</v>
      </c>
      <c r="AB457" s="570">
        <f t="shared" ref="AB457:AU457" si="690">$E457*AB599</f>
        <v>0</v>
      </c>
      <c r="AC457" s="570">
        <f t="shared" si="690"/>
        <v>0</v>
      </c>
      <c r="AD457" s="570">
        <f t="shared" si="690"/>
        <v>0</v>
      </c>
      <c r="AE457" s="570">
        <f t="shared" si="690"/>
        <v>0</v>
      </c>
      <c r="AF457" s="570">
        <f t="shared" si="690"/>
        <v>0</v>
      </c>
      <c r="AG457" s="570">
        <f t="shared" si="690"/>
        <v>0</v>
      </c>
      <c r="AH457" s="570">
        <f t="shared" si="690"/>
        <v>0</v>
      </c>
      <c r="AI457" s="570">
        <f t="shared" si="690"/>
        <v>0</v>
      </c>
      <c r="AJ457" s="570">
        <f t="shared" si="690"/>
        <v>0</v>
      </c>
      <c r="AK457" s="570">
        <f t="shared" si="690"/>
        <v>0</v>
      </c>
      <c r="AL457" s="570">
        <f t="shared" si="690"/>
        <v>0</v>
      </c>
      <c r="AM457" s="570">
        <f t="shared" si="690"/>
        <v>0</v>
      </c>
      <c r="AN457" s="570">
        <f t="shared" si="690"/>
        <v>0</v>
      </c>
      <c r="AO457" s="570">
        <f t="shared" si="690"/>
        <v>0</v>
      </c>
      <c r="AP457" s="570">
        <f t="shared" si="690"/>
        <v>0</v>
      </c>
      <c r="AQ457" s="570">
        <f t="shared" si="690"/>
        <v>0</v>
      </c>
      <c r="AR457" s="570">
        <f t="shared" si="690"/>
        <v>0</v>
      </c>
      <c r="AS457" s="570">
        <f t="shared" si="690"/>
        <v>0</v>
      </c>
      <c r="AT457" s="570">
        <f t="shared" si="690"/>
        <v>0</v>
      </c>
      <c r="AU457" s="570">
        <f t="shared" si="690"/>
        <v>0</v>
      </c>
      <c r="AV457" s="570">
        <f t="shared" si="678"/>
        <v>0</v>
      </c>
      <c r="AW457" s="570"/>
      <c r="AX457" s="570"/>
      <c r="AY457" s="570"/>
      <c r="AZ457" s="570"/>
      <c r="BA457" s="570"/>
      <c r="BB457" s="570"/>
      <c r="BC457" s="570"/>
      <c r="BD457" s="570"/>
      <c r="BE457" s="570"/>
      <c r="BF457" s="570"/>
      <c r="BG457" s="570"/>
      <c r="BH457" s="570"/>
      <c r="BI457" s="570"/>
      <c r="BJ457" s="570"/>
      <c r="BK457" s="570"/>
      <c r="BL457" s="570"/>
      <c r="BM457" s="570"/>
      <c r="BN457" s="570"/>
      <c r="BO457" s="570"/>
      <c r="BP457" s="570"/>
      <c r="BQ457" s="570"/>
    </row>
    <row r="458" spans="1:69" s="325" customFormat="1" ht="12.75" x14ac:dyDescent="0.2">
      <c r="A458" s="1165" t="s">
        <v>819</v>
      </c>
      <c r="B458" s="349" t="s">
        <v>344</v>
      </c>
      <c r="C458" s="1142">
        <f>'I4 BO ASSETS'!N25</f>
        <v>0</v>
      </c>
      <c r="D458" s="570">
        <f t="shared" si="671"/>
        <v>0</v>
      </c>
      <c r="E458" s="570">
        <f t="shared" si="671"/>
        <v>0</v>
      </c>
      <c r="F458" s="570">
        <f t="shared" si="674"/>
        <v>0</v>
      </c>
      <c r="G458" s="570">
        <f t="shared" ref="G458:Z458" si="691">$D458*G600</f>
        <v>0</v>
      </c>
      <c r="H458" s="570">
        <f t="shared" si="691"/>
        <v>0</v>
      </c>
      <c r="I458" s="570">
        <f t="shared" si="691"/>
        <v>0</v>
      </c>
      <c r="J458" s="570">
        <f t="shared" si="691"/>
        <v>0</v>
      </c>
      <c r="K458" s="570">
        <f t="shared" si="691"/>
        <v>0</v>
      </c>
      <c r="L458" s="570">
        <f t="shared" si="691"/>
        <v>0</v>
      </c>
      <c r="M458" s="570">
        <f t="shared" si="691"/>
        <v>0</v>
      </c>
      <c r="N458" s="570">
        <f t="shared" si="691"/>
        <v>0</v>
      </c>
      <c r="O458" s="570">
        <f t="shared" si="691"/>
        <v>0</v>
      </c>
      <c r="P458" s="570">
        <f t="shared" si="691"/>
        <v>0</v>
      </c>
      <c r="Q458" s="570">
        <f t="shared" si="691"/>
        <v>0</v>
      </c>
      <c r="R458" s="570">
        <f t="shared" si="691"/>
        <v>0</v>
      </c>
      <c r="S458" s="570">
        <f t="shared" si="691"/>
        <v>0</v>
      </c>
      <c r="T458" s="570">
        <f t="shared" si="691"/>
        <v>0</v>
      </c>
      <c r="U458" s="570">
        <f t="shared" si="691"/>
        <v>0</v>
      </c>
      <c r="V458" s="570">
        <f t="shared" si="691"/>
        <v>0</v>
      </c>
      <c r="W458" s="570">
        <f t="shared" si="691"/>
        <v>0</v>
      </c>
      <c r="X458" s="570">
        <f t="shared" si="691"/>
        <v>0</v>
      </c>
      <c r="Y458" s="570">
        <f t="shared" si="691"/>
        <v>0</v>
      </c>
      <c r="Z458" s="570">
        <f t="shared" si="691"/>
        <v>0</v>
      </c>
      <c r="AA458" s="570">
        <f t="shared" si="676"/>
        <v>0</v>
      </c>
      <c r="AB458" s="570">
        <f t="shared" ref="AB458:AU458" si="692">$E458*AB600</f>
        <v>0</v>
      </c>
      <c r="AC458" s="570">
        <f t="shared" si="692"/>
        <v>0</v>
      </c>
      <c r="AD458" s="570">
        <f t="shared" si="692"/>
        <v>0</v>
      </c>
      <c r="AE458" s="570">
        <f t="shared" si="692"/>
        <v>0</v>
      </c>
      <c r="AF458" s="570">
        <f t="shared" si="692"/>
        <v>0</v>
      </c>
      <c r="AG458" s="570">
        <f t="shared" si="692"/>
        <v>0</v>
      </c>
      <c r="AH458" s="570">
        <f t="shared" si="692"/>
        <v>0</v>
      </c>
      <c r="AI458" s="570">
        <f t="shared" si="692"/>
        <v>0</v>
      </c>
      <c r="AJ458" s="570">
        <f t="shared" si="692"/>
        <v>0</v>
      </c>
      <c r="AK458" s="570">
        <f t="shared" si="692"/>
        <v>0</v>
      </c>
      <c r="AL458" s="570">
        <f t="shared" si="692"/>
        <v>0</v>
      </c>
      <c r="AM458" s="570">
        <f t="shared" si="692"/>
        <v>0</v>
      </c>
      <c r="AN458" s="570">
        <f t="shared" si="692"/>
        <v>0</v>
      </c>
      <c r="AO458" s="570">
        <f t="shared" si="692"/>
        <v>0</v>
      </c>
      <c r="AP458" s="570">
        <f t="shared" si="692"/>
        <v>0</v>
      </c>
      <c r="AQ458" s="570">
        <f t="shared" si="692"/>
        <v>0</v>
      </c>
      <c r="AR458" s="570">
        <f t="shared" si="692"/>
        <v>0</v>
      </c>
      <c r="AS458" s="570">
        <f t="shared" si="692"/>
        <v>0</v>
      </c>
      <c r="AT458" s="570">
        <f t="shared" si="692"/>
        <v>0</v>
      </c>
      <c r="AU458" s="570">
        <f t="shared" si="692"/>
        <v>0</v>
      </c>
      <c r="AV458" s="570">
        <f t="shared" si="678"/>
        <v>0</v>
      </c>
      <c r="AW458" s="570"/>
      <c r="AX458" s="570"/>
      <c r="AY458" s="570"/>
      <c r="AZ458" s="570"/>
      <c r="BA458" s="570"/>
      <c r="BB458" s="570"/>
      <c r="BC458" s="570"/>
      <c r="BD458" s="570"/>
      <c r="BE458" s="570"/>
      <c r="BF458" s="570"/>
      <c r="BG458" s="570"/>
      <c r="BH458" s="570"/>
      <c r="BI458" s="570"/>
      <c r="BJ458" s="570"/>
      <c r="BK458" s="570"/>
      <c r="BL458" s="570"/>
      <c r="BM458" s="570"/>
      <c r="BN458" s="570"/>
      <c r="BO458" s="570"/>
      <c r="BP458" s="570"/>
      <c r="BQ458" s="570"/>
    </row>
    <row r="459" spans="1:69" s="325" customFormat="1" ht="12.75" x14ac:dyDescent="0.2">
      <c r="A459" s="1165" t="s">
        <v>820</v>
      </c>
      <c r="B459" s="349" t="s">
        <v>345</v>
      </c>
      <c r="C459" s="1142">
        <f>'I4 BO ASSETS'!N26</f>
        <v>0</v>
      </c>
      <c r="D459" s="570">
        <f t="shared" si="671"/>
        <v>0</v>
      </c>
      <c r="E459" s="570">
        <f t="shared" si="671"/>
        <v>0</v>
      </c>
      <c r="F459" s="570">
        <f t="shared" si="674"/>
        <v>0</v>
      </c>
      <c r="G459" s="570">
        <f t="shared" ref="G459:Z459" si="693">$D459*G601</f>
        <v>0</v>
      </c>
      <c r="H459" s="570">
        <f t="shared" si="693"/>
        <v>0</v>
      </c>
      <c r="I459" s="570">
        <f t="shared" si="693"/>
        <v>0</v>
      </c>
      <c r="J459" s="570">
        <f t="shared" si="693"/>
        <v>0</v>
      </c>
      <c r="K459" s="570">
        <f t="shared" si="693"/>
        <v>0</v>
      </c>
      <c r="L459" s="570">
        <f t="shared" si="693"/>
        <v>0</v>
      </c>
      <c r="M459" s="570">
        <f t="shared" si="693"/>
        <v>0</v>
      </c>
      <c r="N459" s="570">
        <f t="shared" si="693"/>
        <v>0</v>
      </c>
      <c r="O459" s="570">
        <f t="shared" si="693"/>
        <v>0</v>
      </c>
      <c r="P459" s="570">
        <f t="shared" si="693"/>
        <v>0</v>
      </c>
      <c r="Q459" s="570">
        <f t="shared" si="693"/>
        <v>0</v>
      </c>
      <c r="R459" s="570">
        <f t="shared" si="693"/>
        <v>0</v>
      </c>
      <c r="S459" s="570">
        <f t="shared" si="693"/>
        <v>0</v>
      </c>
      <c r="T459" s="570">
        <f t="shared" si="693"/>
        <v>0</v>
      </c>
      <c r="U459" s="570">
        <f t="shared" si="693"/>
        <v>0</v>
      </c>
      <c r="V459" s="570">
        <f t="shared" si="693"/>
        <v>0</v>
      </c>
      <c r="W459" s="570">
        <f t="shared" si="693"/>
        <v>0</v>
      </c>
      <c r="X459" s="570">
        <f t="shared" si="693"/>
        <v>0</v>
      </c>
      <c r="Y459" s="570">
        <f t="shared" si="693"/>
        <v>0</v>
      </c>
      <c r="Z459" s="570">
        <f t="shared" si="693"/>
        <v>0</v>
      </c>
      <c r="AA459" s="570">
        <f t="shared" si="676"/>
        <v>0</v>
      </c>
      <c r="AB459" s="570">
        <f t="shared" ref="AB459:AU459" si="694">$E459*AB601</f>
        <v>0</v>
      </c>
      <c r="AC459" s="570">
        <f t="shared" si="694"/>
        <v>0</v>
      </c>
      <c r="AD459" s="570">
        <f t="shared" si="694"/>
        <v>0</v>
      </c>
      <c r="AE459" s="570">
        <f t="shared" si="694"/>
        <v>0</v>
      </c>
      <c r="AF459" s="570">
        <f t="shared" si="694"/>
        <v>0</v>
      </c>
      <c r="AG459" s="570">
        <f t="shared" si="694"/>
        <v>0</v>
      </c>
      <c r="AH459" s="570">
        <f t="shared" si="694"/>
        <v>0</v>
      </c>
      <c r="AI459" s="570">
        <f t="shared" si="694"/>
        <v>0</v>
      </c>
      <c r="AJ459" s="570">
        <f t="shared" si="694"/>
        <v>0</v>
      </c>
      <c r="AK459" s="570">
        <f t="shared" si="694"/>
        <v>0</v>
      </c>
      <c r="AL459" s="570">
        <f t="shared" si="694"/>
        <v>0</v>
      </c>
      <c r="AM459" s="570">
        <f t="shared" si="694"/>
        <v>0</v>
      </c>
      <c r="AN459" s="570">
        <f t="shared" si="694"/>
        <v>0</v>
      </c>
      <c r="AO459" s="570">
        <f t="shared" si="694"/>
        <v>0</v>
      </c>
      <c r="AP459" s="570">
        <f t="shared" si="694"/>
        <v>0</v>
      </c>
      <c r="AQ459" s="570">
        <f t="shared" si="694"/>
        <v>0</v>
      </c>
      <c r="AR459" s="570">
        <f t="shared" si="694"/>
        <v>0</v>
      </c>
      <c r="AS459" s="570">
        <f t="shared" si="694"/>
        <v>0</v>
      </c>
      <c r="AT459" s="570">
        <f t="shared" si="694"/>
        <v>0</v>
      </c>
      <c r="AU459" s="570">
        <f t="shared" si="694"/>
        <v>0</v>
      </c>
      <c r="AV459" s="570">
        <f t="shared" si="678"/>
        <v>0</v>
      </c>
      <c r="AW459" s="570"/>
      <c r="AX459" s="570"/>
      <c r="AY459" s="570"/>
      <c r="AZ459" s="570"/>
      <c r="BA459" s="570"/>
      <c r="BB459" s="570"/>
      <c r="BC459" s="570"/>
      <c r="BD459" s="570"/>
      <c r="BE459" s="570"/>
      <c r="BF459" s="570"/>
      <c r="BG459" s="570"/>
      <c r="BH459" s="570"/>
      <c r="BI459" s="570"/>
      <c r="BJ459" s="570"/>
      <c r="BK459" s="570"/>
      <c r="BL459" s="570"/>
      <c r="BM459" s="570"/>
      <c r="BN459" s="570"/>
      <c r="BO459" s="570"/>
      <c r="BP459" s="570"/>
      <c r="BQ459" s="570"/>
    </row>
    <row r="460" spans="1:69" s="325" customFormat="1" ht="12.75" x14ac:dyDescent="0.2">
      <c r="A460" s="1165">
        <v>1810</v>
      </c>
      <c r="B460" s="349" t="s">
        <v>285</v>
      </c>
      <c r="C460" s="1142">
        <f>'I4 BO ASSETS'!N27</f>
        <v>0</v>
      </c>
      <c r="D460" s="570">
        <f t="shared" si="671"/>
        <v>0</v>
      </c>
      <c r="E460" s="570">
        <f t="shared" si="671"/>
        <v>0</v>
      </c>
      <c r="F460" s="570">
        <f t="shared" si="674"/>
        <v>0</v>
      </c>
      <c r="G460" s="570">
        <f t="shared" ref="G460:Z460" si="695">$D460*G602</f>
        <v>0</v>
      </c>
      <c r="H460" s="570">
        <f t="shared" si="695"/>
        <v>0</v>
      </c>
      <c r="I460" s="570">
        <f t="shared" si="695"/>
        <v>0</v>
      </c>
      <c r="J460" s="570">
        <f t="shared" si="695"/>
        <v>0</v>
      </c>
      <c r="K460" s="570">
        <f t="shared" si="695"/>
        <v>0</v>
      </c>
      <c r="L460" s="570">
        <f t="shared" si="695"/>
        <v>0</v>
      </c>
      <c r="M460" s="570">
        <f t="shared" si="695"/>
        <v>0</v>
      </c>
      <c r="N460" s="570">
        <f t="shared" si="695"/>
        <v>0</v>
      </c>
      <c r="O460" s="570">
        <f t="shared" si="695"/>
        <v>0</v>
      </c>
      <c r="P460" s="570">
        <f t="shared" si="695"/>
        <v>0</v>
      </c>
      <c r="Q460" s="570">
        <f t="shared" si="695"/>
        <v>0</v>
      </c>
      <c r="R460" s="570">
        <f t="shared" si="695"/>
        <v>0</v>
      </c>
      <c r="S460" s="570">
        <f t="shared" si="695"/>
        <v>0</v>
      </c>
      <c r="T460" s="570">
        <f t="shared" si="695"/>
        <v>0</v>
      </c>
      <c r="U460" s="570">
        <f t="shared" si="695"/>
        <v>0</v>
      </c>
      <c r="V460" s="570">
        <f t="shared" si="695"/>
        <v>0</v>
      </c>
      <c r="W460" s="570">
        <f t="shared" si="695"/>
        <v>0</v>
      </c>
      <c r="X460" s="570">
        <f t="shared" si="695"/>
        <v>0</v>
      </c>
      <c r="Y460" s="570">
        <f t="shared" si="695"/>
        <v>0</v>
      </c>
      <c r="Z460" s="570">
        <f t="shared" si="695"/>
        <v>0</v>
      </c>
      <c r="AA460" s="570">
        <f t="shared" si="676"/>
        <v>0</v>
      </c>
      <c r="AB460" s="570">
        <f t="shared" ref="AB460:AU460" si="696">$E460*AB602</f>
        <v>0</v>
      </c>
      <c r="AC460" s="570">
        <f t="shared" si="696"/>
        <v>0</v>
      </c>
      <c r="AD460" s="570">
        <f t="shared" si="696"/>
        <v>0</v>
      </c>
      <c r="AE460" s="570">
        <f t="shared" si="696"/>
        <v>0</v>
      </c>
      <c r="AF460" s="570">
        <f t="shared" si="696"/>
        <v>0</v>
      </c>
      <c r="AG460" s="570">
        <f t="shared" si="696"/>
        <v>0</v>
      </c>
      <c r="AH460" s="570">
        <f t="shared" si="696"/>
        <v>0</v>
      </c>
      <c r="AI460" s="570">
        <f t="shared" si="696"/>
        <v>0</v>
      </c>
      <c r="AJ460" s="570">
        <f t="shared" si="696"/>
        <v>0</v>
      </c>
      <c r="AK460" s="570">
        <f t="shared" si="696"/>
        <v>0</v>
      </c>
      <c r="AL460" s="570">
        <f t="shared" si="696"/>
        <v>0</v>
      </c>
      <c r="AM460" s="570">
        <f t="shared" si="696"/>
        <v>0</v>
      </c>
      <c r="AN460" s="570">
        <f t="shared" si="696"/>
        <v>0</v>
      </c>
      <c r="AO460" s="570">
        <f t="shared" si="696"/>
        <v>0</v>
      </c>
      <c r="AP460" s="570">
        <f t="shared" si="696"/>
        <v>0</v>
      </c>
      <c r="AQ460" s="570">
        <f t="shared" si="696"/>
        <v>0</v>
      </c>
      <c r="AR460" s="570">
        <f t="shared" si="696"/>
        <v>0</v>
      </c>
      <c r="AS460" s="570">
        <f t="shared" si="696"/>
        <v>0</v>
      </c>
      <c r="AT460" s="570">
        <f t="shared" si="696"/>
        <v>0</v>
      </c>
      <c r="AU460" s="570">
        <f t="shared" si="696"/>
        <v>0</v>
      </c>
      <c r="AV460" s="570">
        <f t="shared" si="678"/>
        <v>0</v>
      </c>
      <c r="AW460" s="570"/>
      <c r="AX460" s="570"/>
      <c r="AY460" s="570"/>
      <c r="AZ460" s="570"/>
      <c r="BA460" s="570"/>
      <c r="BB460" s="570"/>
      <c r="BC460" s="570"/>
      <c r="BD460" s="570"/>
      <c r="BE460" s="570"/>
      <c r="BF460" s="570"/>
      <c r="BG460" s="570"/>
      <c r="BH460" s="570"/>
      <c r="BI460" s="570"/>
      <c r="BJ460" s="570"/>
      <c r="BK460" s="570"/>
      <c r="BL460" s="570"/>
      <c r="BM460" s="570"/>
      <c r="BN460" s="570"/>
      <c r="BO460" s="570"/>
      <c r="BP460" s="570"/>
      <c r="BQ460" s="570"/>
    </row>
    <row r="461" spans="1:69" s="325" customFormat="1" ht="12.75" x14ac:dyDescent="0.2">
      <c r="A461" s="1165" t="s">
        <v>821</v>
      </c>
      <c r="B461" s="349" t="s">
        <v>363</v>
      </c>
      <c r="C461" s="1142">
        <f>'I4 BO ASSETS'!N28</f>
        <v>0</v>
      </c>
      <c r="D461" s="570">
        <f t="shared" si="671"/>
        <v>0</v>
      </c>
      <c r="E461" s="570">
        <f t="shared" si="671"/>
        <v>0</v>
      </c>
      <c r="F461" s="570">
        <f t="shared" si="674"/>
        <v>0</v>
      </c>
      <c r="G461" s="570">
        <f t="shared" ref="G461:Z461" si="697">$D461*G603</f>
        <v>0</v>
      </c>
      <c r="H461" s="570">
        <f t="shared" si="697"/>
        <v>0</v>
      </c>
      <c r="I461" s="570">
        <f t="shared" si="697"/>
        <v>0</v>
      </c>
      <c r="J461" s="570">
        <f t="shared" si="697"/>
        <v>0</v>
      </c>
      <c r="K461" s="570">
        <f t="shared" si="697"/>
        <v>0</v>
      </c>
      <c r="L461" s="570">
        <f t="shared" si="697"/>
        <v>0</v>
      </c>
      <c r="M461" s="570">
        <f t="shared" si="697"/>
        <v>0</v>
      </c>
      <c r="N461" s="570">
        <f t="shared" si="697"/>
        <v>0</v>
      </c>
      <c r="O461" s="570">
        <f t="shared" si="697"/>
        <v>0</v>
      </c>
      <c r="P461" s="570">
        <f t="shared" si="697"/>
        <v>0</v>
      </c>
      <c r="Q461" s="570">
        <f t="shared" si="697"/>
        <v>0</v>
      </c>
      <c r="R461" s="570">
        <f t="shared" si="697"/>
        <v>0</v>
      </c>
      <c r="S461" s="570">
        <f t="shared" si="697"/>
        <v>0</v>
      </c>
      <c r="T461" s="570">
        <f t="shared" si="697"/>
        <v>0</v>
      </c>
      <c r="U461" s="570">
        <f t="shared" si="697"/>
        <v>0</v>
      </c>
      <c r="V461" s="570">
        <f t="shared" si="697"/>
        <v>0</v>
      </c>
      <c r="W461" s="570">
        <f t="shared" si="697"/>
        <v>0</v>
      </c>
      <c r="X461" s="570">
        <f t="shared" si="697"/>
        <v>0</v>
      </c>
      <c r="Y461" s="570">
        <f t="shared" si="697"/>
        <v>0</v>
      </c>
      <c r="Z461" s="570">
        <f t="shared" si="697"/>
        <v>0</v>
      </c>
      <c r="AA461" s="570">
        <f t="shared" si="676"/>
        <v>0</v>
      </c>
      <c r="AB461" s="570">
        <f t="shared" ref="AB461:AU461" si="698">$E461*AB603</f>
        <v>0</v>
      </c>
      <c r="AC461" s="570">
        <f t="shared" si="698"/>
        <v>0</v>
      </c>
      <c r="AD461" s="570">
        <f t="shared" si="698"/>
        <v>0</v>
      </c>
      <c r="AE461" s="570">
        <f t="shared" si="698"/>
        <v>0</v>
      </c>
      <c r="AF461" s="570">
        <f t="shared" si="698"/>
        <v>0</v>
      </c>
      <c r="AG461" s="570">
        <f t="shared" si="698"/>
        <v>0</v>
      </c>
      <c r="AH461" s="570">
        <f t="shared" si="698"/>
        <v>0</v>
      </c>
      <c r="AI461" s="570">
        <f t="shared" si="698"/>
        <v>0</v>
      </c>
      <c r="AJ461" s="570">
        <f t="shared" si="698"/>
        <v>0</v>
      </c>
      <c r="AK461" s="570">
        <f t="shared" si="698"/>
        <v>0</v>
      </c>
      <c r="AL461" s="570">
        <f t="shared" si="698"/>
        <v>0</v>
      </c>
      <c r="AM461" s="570">
        <f t="shared" si="698"/>
        <v>0</v>
      </c>
      <c r="AN461" s="570">
        <f t="shared" si="698"/>
        <v>0</v>
      </c>
      <c r="AO461" s="570">
        <f t="shared" si="698"/>
        <v>0</v>
      </c>
      <c r="AP461" s="570">
        <f t="shared" si="698"/>
        <v>0</v>
      </c>
      <c r="AQ461" s="570">
        <f t="shared" si="698"/>
        <v>0</v>
      </c>
      <c r="AR461" s="570">
        <f t="shared" si="698"/>
        <v>0</v>
      </c>
      <c r="AS461" s="570">
        <f t="shared" si="698"/>
        <v>0</v>
      </c>
      <c r="AT461" s="570">
        <f t="shared" si="698"/>
        <v>0</v>
      </c>
      <c r="AU461" s="570">
        <f t="shared" si="698"/>
        <v>0</v>
      </c>
      <c r="AV461" s="570">
        <f t="shared" si="678"/>
        <v>0</v>
      </c>
      <c r="AW461" s="570"/>
      <c r="AX461" s="570"/>
      <c r="AY461" s="570"/>
      <c r="AZ461" s="570"/>
      <c r="BA461" s="570"/>
      <c r="BB461" s="570"/>
      <c r="BC461" s="570"/>
      <c r="BD461" s="570"/>
      <c r="BE461" s="570"/>
      <c r="BF461" s="570"/>
      <c r="BG461" s="570"/>
      <c r="BH461" s="570"/>
      <c r="BI461" s="570"/>
      <c r="BJ461" s="570"/>
      <c r="BK461" s="570"/>
      <c r="BL461" s="570"/>
      <c r="BM461" s="570"/>
      <c r="BN461" s="570"/>
      <c r="BO461" s="570"/>
      <c r="BP461" s="570"/>
      <c r="BQ461" s="570"/>
    </row>
    <row r="462" spans="1:69" s="325" customFormat="1" ht="12.75" x14ac:dyDescent="0.2">
      <c r="A462" s="1165" t="s">
        <v>822</v>
      </c>
      <c r="B462" s="349" t="s">
        <v>364</v>
      </c>
      <c r="C462" s="1142">
        <f>'I4 BO ASSETS'!N29</f>
        <v>0</v>
      </c>
      <c r="D462" s="570">
        <f t="shared" si="671"/>
        <v>0</v>
      </c>
      <c r="E462" s="570">
        <f t="shared" si="671"/>
        <v>0</v>
      </c>
      <c r="F462" s="570">
        <f t="shared" si="674"/>
        <v>0</v>
      </c>
      <c r="G462" s="570">
        <f t="shared" ref="G462:Z462" si="699">$D462*G604</f>
        <v>0</v>
      </c>
      <c r="H462" s="570">
        <f t="shared" si="699"/>
        <v>0</v>
      </c>
      <c r="I462" s="570">
        <f t="shared" si="699"/>
        <v>0</v>
      </c>
      <c r="J462" s="570">
        <f t="shared" si="699"/>
        <v>0</v>
      </c>
      <c r="K462" s="570">
        <f t="shared" si="699"/>
        <v>0</v>
      </c>
      <c r="L462" s="570">
        <f t="shared" si="699"/>
        <v>0</v>
      </c>
      <c r="M462" s="570">
        <f t="shared" si="699"/>
        <v>0</v>
      </c>
      <c r="N462" s="570">
        <f t="shared" si="699"/>
        <v>0</v>
      </c>
      <c r="O462" s="570">
        <f t="shared" si="699"/>
        <v>0</v>
      </c>
      <c r="P462" s="570">
        <f t="shared" si="699"/>
        <v>0</v>
      </c>
      <c r="Q462" s="570">
        <f t="shared" si="699"/>
        <v>0</v>
      </c>
      <c r="R462" s="570">
        <f t="shared" si="699"/>
        <v>0</v>
      </c>
      <c r="S462" s="570">
        <f t="shared" si="699"/>
        <v>0</v>
      </c>
      <c r="T462" s="570">
        <f t="shared" si="699"/>
        <v>0</v>
      </c>
      <c r="U462" s="570">
        <f t="shared" si="699"/>
        <v>0</v>
      </c>
      <c r="V462" s="570">
        <f t="shared" si="699"/>
        <v>0</v>
      </c>
      <c r="W462" s="570">
        <f t="shared" si="699"/>
        <v>0</v>
      </c>
      <c r="X462" s="570">
        <f t="shared" si="699"/>
        <v>0</v>
      </c>
      <c r="Y462" s="570">
        <f t="shared" si="699"/>
        <v>0</v>
      </c>
      <c r="Z462" s="570">
        <f t="shared" si="699"/>
        <v>0</v>
      </c>
      <c r="AA462" s="570">
        <f t="shared" si="676"/>
        <v>0</v>
      </c>
      <c r="AB462" s="570">
        <f t="shared" ref="AB462:AU462" si="700">$E462*AB604</f>
        <v>0</v>
      </c>
      <c r="AC462" s="570">
        <f t="shared" si="700"/>
        <v>0</v>
      </c>
      <c r="AD462" s="570">
        <f t="shared" si="700"/>
        <v>0</v>
      </c>
      <c r="AE462" s="570">
        <f t="shared" si="700"/>
        <v>0</v>
      </c>
      <c r="AF462" s="570">
        <f t="shared" si="700"/>
        <v>0</v>
      </c>
      <c r="AG462" s="570">
        <f t="shared" si="700"/>
        <v>0</v>
      </c>
      <c r="AH462" s="570">
        <f t="shared" si="700"/>
        <v>0</v>
      </c>
      <c r="AI462" s="570">
        <f t="shared" si="700"/>
        <v>0</v>
      </c>
      <c r="AJ462" s="570">
        <f t="shared" si="700"/>
        <v>0</v>
      </c>
      <c r="AK462" s="570">
        <f t="shared" si="700"/>
        <v>0</v>
      </c>
      <c r="AL462" s="570">
        <f t="shared" si="700"/>
        <v>0</v>
      </c>
      <c r="AM462" s="570">
        <f t="shared" si="700"/>
        <v>0</v>
      </c>
      <c r="AN462" s="570">
        <f t="shared" si="700"/>
        <v>0</v>
      </c>
      <c r="AO462" s="570">
        <f t="shared" si="700"/>
        <v>0</v>
      </c>
      <c r="AP462" s="570">
        <f t="shared" si="700"/>
        <v>0</v>
      </c>
      <c r="AQ462" s="570">
        <f t="shared" si="700"/>
        <v>0</v>
      </c>
      <c r="AR462" s="570">
        <f t="shared" si="700"/>
        <v>0</v>
      </c>
      <c r="AS462" s="570">
        <f t="shared" si="700"/>
        <v>0</v>
      </c>
      <c r="AT462" s="570">
        <f t="shared" si="700"/>
        <v>0</v>
      </c>
      <c r="AU462" s="570">
        <f t="shared" si="700"/>
        <v>0</v>
      </c>
      <c r="AV462" s="570">
        <f t="shared" si="678"/>
        <v>0</v>
      </c>
      <c r="AW462" s="570"/>
      <c r="AX462" s="570"/>
      <c r="AY462" s="570"/>
      <c r="AZ462" s="570"/>
      <c r="BA462" s="570"/>
      <c r="BB462" s="570"/>
      <c r="BC462" s="570"/>
      <c r="BD462" s="570"/>
      <c r="BE462" s="570"/>
      <c r="BF462" s="570"/>
      <c r="BG462" s="570"/>
      <c r="BH462" s="570"/>
      <c r="BI462" s="570"/>
      <c r="BJ462" s="570"/>
      <c r="BK462" s="570"/>
      <c r="BL462" s="570"/>
      <c r="BM462" s="570"/>
      <c r="BN462" s="570"/>
      <c r="BO462" s="570"/>
      <c r="BP462" s="570"/>
      <c r="BQ462" s="570"/>
    </row>
    <row r="463" spans="1:69" s="325" customFormat="1" ht="25.5" x14ac:dyDescent="0.2">
      <c r="A463" s="1165">
        <v>1815</v>
      </c>
      <c r="B463" s="349" t="s">
        <v>86</v>
      </c>
      <c r="C463" s="1142">
        <f>'I4 BO ASSETS'!N30</f>
        <v>0</v>
      </c>
      <c r="D463" s="570">
        <f t="shared" si="671"/>
        <v>0</v>
      </c>
      <c r="E463" s="570">
        <f t="shared" si="671"/>
        <v>0</v>
      </c>
      <c r="F463" s="570">
        <f t="shared" si="674"/>
        <v>0</v>
      </c>
      <c r="G463" s="570">
        <f t="shared" ref="G463:Z463" si="701">$D463*G605</f>
        <v>0</v>
      </c>
      <c r="H463" s="570">
        <f t="shared" si="701"/>
        <v>0</v>
      </c>
      <c r="I463" s="570">
        <f t="shared" si="701"/>
        <v>0</v>
      </c>
      <c r="J463" s="570">
        <f t="shared" si="701"/>
        <v>0</v>
      </c>
      <c r="K463" s="570">
        <f t="shared" si="701"/>
        <v>0</v>
      </c>
      <c r="L463" s="570">
        <f t="shared" si="701"/>
        <v>0</v>
      </c>
      <c r="M463" s="570">
        <f t="shared" si="701"/>
        <v>0</v>
      </c>
      <c r="N463" s="570">
        <f t="shared" si="701"/>
        <v>0</v>
      </c>
      <c r="O463" s="570">
        <f t="shared" si="701"/>
        <v>0</v>
      </c>
      <c r="P463" s="570">
        <f t="shared" si="701"/>
        <v>0</v>
      </c>
      <c r="Q463" s="570">
        <f t="shared" si="701"/>
        <v>0</v>
      </c>
      <c r="R463" s="570">
        <f t="shared" si="701"/>
        <v>0</v>
      </c>
      <c r="S463" s="570">
        <f t="shared" si="701"/>
        <v>0</v>
      </c>
      <c r="T463" s="570">
        <f t="shared" si="701"/>
        <v>0</v>
      </c>
      <c r="U463" s="570">
        <f t="shared" si="701"/>
        <v>0</v>
      </c>
      <c r="V463" s="570">
        <f t="shared" si="701"/>
        <v>0</v>
      </c>
      <c r="W463" s="570">
        <f t="shared" si="701"/>
        <v>0</v>
      </c>
      <c r="X463" s="570">
        <f t="shared" si="701"/>
        <v>0</v>
      </c>
      <c r="Y463" s="570">
        <f t="shared" si="701"/>
        <v>0</v>
      </c>
      <c r="Z463" s="570">
        <f t="shared" si="701"/>
        <v>0</v>
      </c>
      <c r="AA463" s="570">
        <f t="shared" si="676"/>
        <v>0</v>
      </c>
      <c r="AB463" s="570">
        <f t="shared" ref="AB463:AU463" si="702">$E463*AB605</f>
        <v>0</v>
      </c>
      <c r="AC463" s="570">
        <f t="shared" si="702"/>
        <v>0</v>
      </c>
      <c r="AD463" s="570">
        <f t="shared" si="702"/>
        <v>0</v>
      </c>
      <c r="AE463" s="570">
        <f t="shared" si="702"/>
        <v>0</v>
      </c>
      <c r="AF463" s="570">
        <f t="shared" si="702"/>
        <v>0</v>
      </c>
      <c r="AG463" s="570">
        <f t="shared" si="702"/>
        <v>0</v>
      </c>
      <c r="AH463" s="570">
        <f t="shared" si="702"/>
        <v>0</v>
      </c>
      <c r="AI463" s="570">
        <f t="shared" si="702"/>
        <v>0</v>
      </c>
      <c r="AJ463" s="570">
        <f t="shared" si="702"/>
        <v>0</v>
      </c>
      <c r="AK463" s="570">
        <f t="shared" si="702"/>
        <v>0</v>
      </c>
      <c r="AL463" s="570">
        <f t="shared" si="702"/>
        <v>0</v>
      </c>
      <c r="AM463" s="570">
        <f t="shared" si="702"/>
        <v>0</v>
      </c>
      <c r="AN463" s="570">
        <f t="shared" si="702"/>
        <v>0</v>
      </c>
      <c r="AO463" s="570">
        <f t="shared" si="702"/>
        <v>0</v>
      </c>
      <c r="AP463" s="570">
        <f t="shared" si="702"/>
        <v>0</v>
      </c>
      <c r="AQ463" s="570">
        <f t="shared" si="702"/>
        <v>0</v>
      </c>
      <c r="AR463" s="570">
        <f t="shared" si="702"/>
        <v>0</v>
      </c>
      <c r="AS463" s="570">
        <f t="shared" si="702"/>
        <v>0</v>
      </c>
      <c r="AT463" s="570">
        <f t="shared" si="702"/>
        <v>0</v>
      </c>
      <c r="AU463" s="570">
        <f t="shared" si="702"/>
        <v>0</v>
      </c>
      <c r="AV463" s="570">
        <f t="shared" si="678"/>
        <v>0</v>
      </c>
      <c r="AW463" s="570"/>
      <c r="AX463" s="570"/>
      <c r="AY463" s="570"/>
      <c r="AZ463" s="570"/>
      <c r="BA463" s="570"/>
      <c r="BB463" s="570"/>
      <c r="BC463" s="570"/>
      <c r="BD463" s="570"/>
      <c r="BE463" s="570"/>
      <c r="BF463" s="570"/>
      <c r="BG463" s="570"/>
      <c r="BH463" s="570"/>
      <c r="BI463" s="570"/>
      <c r="BJ463" s="570"/>
      <c r="BK463" s="570"/>
      <c r="BL463" s="570"/>
      <c r="BM463" s="570"/>
      <c r="BN463" s="570"/>
      <c r="BO463" s="570"/>
      <c r="BP463" s="570"/>
      <c r="BQ463" s="570"/>
    </row>
    <row r="464" spans="1:69" s="325" customFormat="1" ht="25.5" x14ac:dyDescent="0.2">
      <c r="A464" s="1165">
        <v>1820</v>
      </c>
      <c r="B464" s="349" t="s">
        <v>87</v>
      </c>
      <c r="C464" s="1142">
        <f>'I4 BO ASSETS'!N31</f>
        <v>0</v>
      </c>
      <c r="D464" s="570">
        <f t="shared" si="671"/>
        <v>0</v>
      </c>
      <c r="E464" s="570">
        <f t="shared" si="671"/>
        <v>0</v>
      </c>
      <c r="F464" s="570">
        <f t="shared" si="674"/>
        <v>0</v>
      </c>
      <c r="G464" s="570">
        <f t="shared" ref="G464:Z464" si="703">$D464*G606</f>
        <v>0</v>
      </c>
      <c r="H464" s="570">
        <f t="shared" si="703"/>
        <v>0</v>
      </c>
      <c r="I464" s="570">
        <f t="shared" si="703"/>
        <v>0</v>
      </c>
      <c r="J464" s="570">
        <f t="shared" si="703"/>
        <v>0</v>
      </c>
      <c r="K464" s="570">
        <f t="shared" si="703"/>
        <v>0</v>
      </c>
      <c r="L464" s="570">
        <f t="shared" si="703"/>
        <v>0</v>
      </c>
      <c r="M464" s="570">
        <f t="shared" si="703"/>
        <v>0</v>
      </c>
      <c r="N464" s="570">
        <f t="shared" si="703"/>
        <v>0</v>
      </c>
      <c r="O464" s="570">
        <f t="shared" si="703"/>
        <v>0</v>
      </c>
      <c r="P464" s="570">
        <f t="shared" si="703"/>
        <v>0</v>
      </c>
      <c r="Q464" s="570">
        <f t="shared" si="703"/>
        <v>0</v>
      </c>
      <c r="R464" s="570">
        <f t="shared" si="703"/>
        <v>0</v>
      </c>
      <c r="S464" s="570">
        <f t="shared" si="703"/>
        <v>0</v>
      </c>
      <c r="T464" s="570">
        <f t="shared" si="703"/>
        <v>0</v>
      </c>
      <c r="U464" s="570">
        <f t="shared" si="703"/>
        <v>0</v>
      </c>
      <c r="V464" s="570">
        <f t="shared" si="703"/>
        <v>0</v>
      </c>
      <c r="W464" s="570">
        <f t="shared" si="703"/>
        <v>0</v>
      </c>
      <c r="X464" s="570">
        <f t="shared" si="703"/>
        <v>0</v>
      </c>
      <c r="Y464" s="570">
        <f t="shared" si="703"/>
        <v>0</v>
      </c>
      <c r="Z464" s="570">
        <f t="shared" si="703"/>
        <v>0</v>
      </c>
      <c r="AA464" s="570">
        <f t="shared" si="676"/>
        <v>0</v>
      </c>
      <c r="AB464" s="570">
        <f t="shared" ref="AB464:AU464" si="704">$E464*AB606</f>
        <v>0</v>
      </c>
      <c r="AC464" s="570">
        <f t="shared" si="704"/>
        <v>0</v>
      </c>
      <c r="AD464" s="570">
        <f t="shared" si="704"/>
        <v>0</v>
      </c>
      <c r="AE464" s="570">
        <f t="shared" si="704"/>
        <v>0</v>
      </c>
      <c r="AF464" s="570">
        <f t="shared" si="704"/>
        <v>0</v>
      </c>
      <c r="AG464" s="570">
        <f t="shared" si="704"/>
        <v>0</v>
      </c>
      <c r="AH464" s="570">
        <f t="shared" si="704"/>
        <v>0</v>
      </c>
      <c r="AI464" s="570">
        <f t="shared" si="704"/>
        <v>0</v>
      </c>
      <c r="AJ464" s="570">
        <f t="shared" si="704"/>
        <v>0</v>
      </c>
      <c r="AK464" s="570">
        <f t="shared" si="704"/>
        <v>0</v>
      </c>
      <c r="AL464" s="570">
        <f t="shared" si="704"/>
        <v>0</v>
      </c>
      <c r="AM464" s="570">
        <f t="shared" si="704"/>
        <v>0</v>
      </c>
      <c r="AN464" s="570">
        <f t="shared" si="704"/>
        <v>0</v>
      </c>
      <c r="AO464" s="570">
        <f t="shared" si="704"/>
        <v>0</v>
      </c>
      <c r="AP464" s="570">
        <f t="shared" si="704"/>
        <v>0</v>
      </c>
      <c r="AQ464" s="570">
        <f t="shared" si="704"/>
        <v>0</v>
      </c>
      <c r="AR464" s="570">
        <f t="shared" si="704"/>
        <v>0</v>
      </c>
      <c r="AS464" s="570">
        <f t="shared" si="704"/>
        <v>0</v>
      </c>
      <c r="AT464" s="570">
        <f t="shared" si="704"/>
        <v>0</v>
      </c>
      <c r="AU464" s="570">
        <f t="shared" si="704"/>
        <v>0</v>
      </c>
      <c r="AV464" s="570">
        <f t="shared" si="678"/>
        <v>0</v>
      </c>
      <c r="AW464" s="570"/>
      <c r="AX464" s="570"/>
      <c r="AY464" s="570"/>
      <c r="AZ464" s="570"/>
      <c r="BA464" s="570"/>
      <c r="BB464" s="570"/>
      <c r="BC464" s="570"/>
      <c r="BD464" s="570"/>
      <c r="BE464" s="570"/>
      <c r="BF464" s="570"/>
      <c r="BG464" s="570"/>
      <c r="BH464" s="570"/>
      <c r="BI464" s="570"/>
      <c r="BJ464" s="570"/>
      <c r="BK464" s="570"/>
      <c r="BL464" s="570"/>
      <c r="BM464" s="570"/>
      <c r="BN464" s="570"/>
      <c r="BO464" s="570"/>
      <c r="BP464" s="570"/>
      <c r="BQ464" s="570"/>
    </row>
    <row r="465" spans="1:69" s="325" customFormat="1" ht="25.5" x14ac:dyDescent="0.2">
      <c r="A465" s="1165" t="s">
        <v>490</v>
      </c>
      <c r="B465" s="349" t="s">
        <v>1276</v>
      </c>
      <c r="C465" s="1142">
        <f>'I4 BO ASSETS'!N32</f>
        <v>0</v>
      </c>
      <c r="D465" s="570">
        <f t="shared" si="671"/>
        <v>0</v>
      </c>
      <c r="E465" s="570">
        <f t="shared" si="671"/>
        <v>0</v>
      </c>
      <c r="F465" s="570">
        <f>D465+E465</f>
        <v>0</v>
      </c>
      <c r="G465" s="570">
        <f t="shared" ref="G465:Z465" si="705">$D465*G607</f>
        <v>0</v>
      </c>
      <c r="H465" s="570">
        <f t="shared" si="705"/>
        <v>0</v>
      </c>
      <c r="I465" s="570">
        <f t="shared" si="705"/>
        <v>0</v>
      </c>
      <c r="J465" s="570">
        <f t="shared" si="705"/>
        <v>0</v>
      </c>
      <c r="K465" s="570">
        <f t="shared" si="705"/>
        <v>0</v>
      </c>
      <c r="L465" s="570">
        <f t="shared" si="705"/>
        <v>0</v>
      </c>
      <c r="M465" s="570">
        <f t="shared" si="705"/>
        <v>0</v>
      </c>
      <c r="N465" s="570">
        <f t="shared" si="705"/>
        <v>0</v>
      </c>
      <c r="O465" s="570">
        <f t="shared" si="705"/>
        <v>0</v>
      </c>
      <c r="P465" s="570">
        <f t="shared" si="705"/>
        <v>0</v>
      </c>
      <c r="Q465" s="570">
        <f t="shared" si="705"/>
        <v>0</v>
      </c>
      <c r="R465" s="570">
        <f t="shared" si="705"/>
        <v>0</v>
      </c>
      <c r="S465" s="570">
        <f t="shared" si="705"/>
        <v>0</v>
      </c>
      <c r="T465" s="570">
        <f t="shared" si="705"/>
        <v>0</v>
      </c>
      <c r="U465" s="570">
        <f t="shared" si="705"/>
        <v>0</v>
      </c>
      <c r="V465" s="570">
        <f t="shared" si="705"/>
        <v>0</v>
      </c>
      <c r="W465" s="570">
        <f t="shared" si="705"/>
        <v>0</v>
      </c>
      <c r="X465" s="570">
        <f t="shared" si="705"/>
        <v>0</v>
      </c>
      <c r="Y465" s="570">
        <f t="shared" si="705"/>
        <v>0</v>
      </c>
      <c r="Z465" s="570">
        <f t="shared" si="705"/>
        <v>0</v>
      </c>
      <c r="AA465" s="570">
        <f>SUM(G465:Z465)</f>
        <v>0</v>
      </c>
      <c r="AB465" s="570">
        <f t="shared" ref="AB465:AU465" si="706">$E465*AB607</f>
        <v>0</v>
      </c>
      <c r="AC465" s="570">
        <f t="shared" si="706"/>
        <v>0</v>
      </c>
      <c r="AD465" s="570">
        <f t="shared" si="706"/>
        <v>0</v>
      </c>
      <c r="AE465" s="570">
        <f t="shared" si="706"/>
        <v>0</v>
      </c>
      <c r="AF465" s="570">
        <f t="shared" si="706"/>
        <v>0</v>
      </c>
      <c r="AG465" s="570">
        <f t="shared" si="706"/>
        <v>0</v>
      </c>
      <c r="AH465" s="570">
        <f t="shared" si="706"/>
        <v>0</v>
      </c>
      <c r="AI465" s="570">
        <f t="shared" si="706"/>
        <v>0</v>
      </c>
      <c r="AJ465" s="570">
        <f t="shared" si="706"/>
        <v>0</v>
      </c>
      <c r="AK465" s="570">
        <f t="shared" si="706"/>
        <v>0</v>
      </c>
      <c r="AL465" s="570">
        <f t="shared" si="706"/>
        <v>0</v>
      </c>
      <c r="AM465" s="570">
        <f t="shared" si="706"/>
        <v>0</v>
      </c>
      <c r="AN465" s="570">
        <f t="shared" si="706"/>
        <v>0</v>
      </c>
      <c r="AO465" s="570">
        <f t="shared" si="706"/>
        <v>0</v>
      </c>
      <c r="AP465" s="570">
        <f t="shared" si="706"/>
        <v>0</v>
      </c>
      <c r="AQ465" s="570">
        <f t="shared" si="706"/>
        <v>0</v>
      </c>
      <c r="AR465" s="570">
        <f t="shared" si="706"/>
        <v>0</v>
      </c>
      <c r="AS465" s="570">
        <f t="shared" si="706"/>
        <v>0</v>
      </c>
      <c r="AT465" s="570">
        <f t="shared" si="706"/>
        <v>0</v>
      </c>
      <c r="AU465" s="570">
        <f t="shared" si="706"/>
        <v>0</v>
      </c>
      <c r="AV465" s="570">
        <f>SUM(AB465:AU465)</f>
        <v>0</v>
      </c>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row>
    <row r="466" spans="1:69" s="325" customFormat="1" ht="25.5" x14ac:dyDescent="0.2">
      <c r="A466" s="1165" t="s">
        <v>491</v>
      </c>
      <c r="B466" s="349" t="s">
        <v>1278</v>
      </c>
      <c r="C466" s="1142">
        <f>'I4 BO ASSETS'!N33</f>
        <v>0</v>
      </c>
      <c r="D466" s="570">
        <f t="shared" si="671"/>
        <v>0</v>
      </c>
      <c r="E466" s="570">
        <f t="shared" si="671"/>
        <v>0</v>
      </c>
      <c r="F466" s="570">
        <f>D466+E466</f>
        <v>0</v>
      </c>
      <c r="G466" s="570">
        <f t="shared" ref="G466:Z466" si="707">$D466*G608</f>
        <v>0</v>
      </c>
      <c r="H466" s="570">
        <f t="shared" si="707"/>
        <v>0</v>
      </c>
      <c r="I466" s="570">
        <f t="shared" si="707"/>
        <v>0</v>
      </c>
      <c r="J466" s="570">
        <f t="shared" si="707"/>
        <v>0</v>
      </c>
      <c r="K466" s="570">
        <f t="shared" si="707"/>
        <v>0</v>
      </c>
      <c r="L466" s="570">
        <f t="shared" si="707"/>
        <v>0</v>
      </c>
      <c r="M466" s="570">
        <f t="shared" si="707"/>
        <v>0</v>
      </c>
      <c r="N466" s="570">
        <f t="shared" si="707"/>
        <v>0</v>
      </c>
      <c r="O466" s="570">
        <f t="shared" si="707"/>
        <v>0</v>
      </c>
      <c r="P466" s="570">
        <f t="shared" si="707"/>
        <v>0</v>
      </c>
      <c r="Q466" s="570">
        <f t="shared" si="707"/>
        <v>0</v>
      </c>
      <c r="R466" s="570">
        <f t="shared" si="707"/>
        <v>0</v>
      </c>
      <c r="S466" s="570">
        <f t="shared" si="707"/>
        <v>0</v>
      </c>
      <c r="T466" s="570">
        <f t="shared" si="707"/>
        <v>0</v>
      </c>
      <c r="U466" s="570">
        <f t="shared" si="707"/>
        <v>0</v>
      </c>
      <c r="V466" s="570">
        <f t="shared" si="707"/>
        <v>0</v>
      </c>
      <c r="W466" s="570">
        <f t="shared" si="707"/>
        <v>0</v>
      </c>
      <c r="X466" s="570">
        <f t="shared" si="707"/>
        <v>0</v>
      </c>
      <c r="Y466" s="570">
        <f t="shared" si="707"/>
        <v>0</v>
      </c>
      <c r="Z466" s="570">
        <f t="shared" si="707"/>
        <v>0</v>
      </c>
      <c r="AA466" s="570">
        <f>SUM(G466:Z466)</f>
        <v>0</v>
      </c>
      <c r="AB466" s="570">
        <f t="shared" ref="AB466:AU466" si="708">$E466*AB608</f>
        <v>0</v>
      </c>
      <c r="AC466" s="570">
        <f t="shared" si="708"/>
        <v>0</v>
      </c>
      <c r="AD466" s="570">
        <f t="shared" si="708"/>
        <v>0</v>
      </c>
      <c r="AE466" s="570">
        <f t="shared" si="708"/>
        <v>0</v>
      </c>
      <c r="AF466" s="570">
        <f t="shared" si="708"/>
        <v>0</v>
      </c>
      <c r="AG466" s="570">
        <f t="shared" si="708"/>
        <v>0</v>
      </c>
      <c r="AH466" s="570">
        <f t="shared" si="708"/>
        <v>0</v>
      </c>
      <c r="AI466" s="570">
        <f t="shared" si="708"/>
        <v>0</v>
      </c>
      <c r="AJ466" s="570">
        <f t="shared" si="708"/>
        <v>0</v>
      </c>
      <c r="AK466" s="570">
        <f t="shared" si="708"/>
        <v>0</v>
      </c>
      <c r="AL466" s="570">
        <f t="shared" si="708"/>
        <v>0</v>
      </c>
      <c r="AM466" s="570">
        <f t="shared" si="708"/>
        <v>0</v>
      </c>
      <c r="AN466" s="570">
        <f t="shared" si="708"/>
        <v>0</v>
      </c>
      <c r="AO466" s="570">
        <f t="shared" si="708"/>
        <v>0</v>
      </c>
      <c r="AP466" s="570">
        <f t="shared" si="708"/>
        <v>0</v>
      </c>
      <c r="AQ466" s="570">
        <f t="shared" si="708"/>
        <v>0</v>
      </c>
      <c r="AR466" s="570">
        <f t="shared" si="708"/>
        <v>0</v>
      </c>
      <c r="AS466" s="570">
        <f t="shared" si="708"/>
        <v>0</v>
      </c>
      <c r="AT466" s="570">
        <f t="shared" si="708"/>
        <v>0</v>
      </c>
      <c r="AU466" s="570">
        <f t="shared" si="708"/>
        <v>0</v>
      </c>
      <c r="AV466" s="570">
        <f>SUM(AB466:AU466)</f>
        <v>0</v>
      </c>
      <c r="AW466" s="570"/>
      <c r="AX466" s="570"/>
      <c r="AY466" s="570"/>
      <c r="AZ466" s="570"/>
      <c r="BA466" s="570"/>
      <c r="BB466" s="570"/>
      <c r="BC466" s="570"/>
      <c r="BD466" s="570"/>
      <c r="BE466" s="570"/>
      <c r="BF466" s="570"/>
      <c r="BG466" s="570"/>
      <c r="BH466" s="570"/>
      <c r="BI466" s="570"/>
      <c r="BJ466" s="570"/>
      <c r="BK466" s="570"/>
      <c r="BL466" s="570"/>
      <c r="BM466" s="570"/>
      <c r="BN466" s="570"/>
      <c r="BO466" s="570"/>
      <c r="BP466" s="570"/>
      <c r="BQ466" s="570"/>
    </row>
    <row r="467" spans="1:69" s="325" customFormat="1" ht="25.5" x14ac:dyDescent="0.2">
      <c r="A467" s="1165" t="s">
        <v>1268</v>
      </c>
      <c r="B467" s="349" t="s">
        <v>1269</v>
      </c>
      <c r="C467" s="1142">
        <f>'I4 BO ASSETS'!N34</f>
        <v>0</v>
      </c>
      <c r="D467" s="570">
        <f t="shared" si="671"/>
        <v>0</v>
      </c>
      <c r="E467" s="570">
        <f t="shared" si="671"/>
        <v>0</v>
      </c>
      <c r="F467" s="570">
        <f>D467+E467</f>
        <v>0</v>
      </c>
      <c r="G467" s="570">
        <f t="shared" ref="G467:Z467" si="709">$D467*G609</f>
        <v>0</v>
      </c>
      <c r="H467" s="570">
        <f t="shared" si="709"/>
        <v>0</v>
      </c>
      <c r="I467" s="570">
        <f t="shared" si="709"/>
        <v>0</v>
      </c>
      <c r="J467" s="570">
        <f t="shared" si="709"/>
        <v>0</v>
      </c>
      <c r="K467" s="570">
        <f t="shared" si="709"/>
        <v>0</v>
      </c>
      <c r="L467" s="570">
        <f t="shared" si="709"/>
        <v>0</v>
      </c>
      <c r="M467" s="570">
        <f t="shared" si="709"/>
        <v>0</v>
      </c>
      <c r="N467" s="570">
        <f t="shared" si="709"/>
        <v>0</v>
      </c>
      <c r="O467" s="570">
        <f t="shared" si="709"/>
        <v>0</v>
      </c>
      <c r="P467" s="570">
        <f t="shared" si="709"/>
        <v>0</v>
      </c>
      <c r="Q467" s="570">
        <f t="shared" si="709"/>
        <v>0</v>
      </c>
      <c r="R467" s="570">
        <f t="shared" si="709"/>
        <v>0</v>
      </c>
      <c r="S467" s="570">
        <f t="shared" si="709"/>
        <v>0</v>
      </c>
      <c r="T467" s="570">
        <f t="shared" si="709"/>
        <v>0</v>
      </c>
      <c r="U467" s="570">
        <f t="shared" si="709"/>
        <v>0</v>
      </c>
      <c r="V467" s="570">
        <f t="shared" si="709"/>
        <v>0</v>
      </c>
      <c r="W467" s="570">
        <f t="shared" si="709"/>
        <v>0</v>
      </c>
      <c r="X467" s="570">
        <f t="shared" si="709"/>
        <v>0</v>
      </c>
      <c r="Y467" s="570">
        <f t="shared" si="709"/>
        <v>0</v>
      </c>
      <c r="Z467" s="570">
        <f t="shared" si="709"/>
        <v>0</v>
      </c>
      <c r="AA467" s="570">
        <f>SUM(G467:Z467)</f>
        <v>0</v>
      </c>
      <c r="AB467" s="570">
        <f t="shared" ref="AB467:AU467" si="710">$E467*AB609</f>
        <v>0</v>
      </c>
      <c r="AC467" s="570">
        <f t="shared" si="710"/>
        <v>0</v>
      </c>
      <c r="AD467" s="570">
        <f t="shared" si="710"/>
        <v>0</v>
      </c>
      <c r="AE467" s="570">
        <f t="shared" si="710"/>
        <v>0</v>
      </c>
      <c r="AF467" s="570">
        <f t="shared" si="710"/>
        <v>0</v>
      </c>
      <c r="AG467" s="570">
        <f t="shared" si="710"/>
        <v>0</v>
      </c>
      <c r="AH467" s="570">
        <f t="shared" si="710"/>
        <v>0</v>
      </c>
      <c r="AI467" s="570">
        <f t="shared" si="710"/>
        <v>0</v>
      </c>
      <c r="AJ467" s="570">
        <f t="shared" si="710"/>
        <v>0</v>
      </c>
      <c r="AK467" s="570">
        <f t="shared" si="710"/>
        <v>0</v>
      </c>
      <c r="AL467" s="570">
        <f t="shared" si="710"/>
        <v>0</v>
      </c>
      <c r="AM467" s="570">
        <f t="shared" si="710"/>
        <v>0</v>
      </c>
      <c r="AN467" s="570">
        <f t="shared" si="710"/>
        <v>0</v>
      </c>
      <c r="AO467" s="570">
        <f t="shared" si="710"/>
        <v>0</v>
      </c>
      <c r="AP467" s="570">
        <f t="shared" si="710"/>
        <v>0</v>
      </c>
      <c r="AQ467" s="570">
        <f t="shared" si="710"/>
        <v>0</v>
      </c>
      <c r="AR467" s="570">
        <f t="shared" si="710"/>
        <v>0</v>
      </c>
      <c r="AS467" s="570">
        <f t="shared" si="710"/>
        <v>0</v>
      </c>
      <c r="AT467" s="570">
        <f t="shared" si="710"/>
        <v>0</v>
      </c>
      <c r="AU467" s="570">
        <f t="shared" si="710"/>
        <v>0</v>
      </c>
      <c r="AV467" s="570">
        <f>SUM(AB467:AU467)</f>
        <v>0</v>
      </c>
      <c r="AW467" s="570"/>
      <c r="AX467" s="570"/>
      <c r="AY467" s="570"/>
      <c r="AZ467" s="570"/>
      <c r="BA467" s="570"/>
      <c r="BB467" s="570"/>
      <c r="BC467" s="570"/>
      <c r="BD467" s="570"/>
      <c r="BE467" s="570"/>
      <c r="BF467" s="570"/>
      <c r="BG467" s="570"/>
      <c r="BH467" s="570"/>
      <c r="BI467" s="570"/>
      <c r="BJ467" s="570"/>
      <c r="BK467" s="570"/>
      <c r="BL467" s="570"/>
      <c r="BM467" s="570"/>
      <c r="BN467" s="570"/>
      <c r="BO467" s="570"/>
      <c r="BP467" s="570"/>
      <c r="BQ467" s="570"/>
    </row>
    <row r="468" spans="1:69" s="325" customFormat="1" ht="12.75" x14ac:dyDescent="0.2">
      <c r="A468" s="1165">
        <v>1825</v>
      </c>
      <c r="B468" s="349" t="s">
        <v>88</v>
      </c>
      <c r="C468" s="1142">
        <f>'I4 BO ASSETS'!N35</f>
        <v>0</v>
      </c>
      <c r="D468" s="570">
        <f t="shared" si="671"/>
        <v>0</v>
      </c>
      <c r="E468" s="570">
        <f t="shared" si="671"/>
        <v>0</v>
      </c>
      <c r="F468" s="570">
        <f t="shared" si="674"/>
        <v>0</v>
      </c>
      <c r="G468" s="570">
        <f t="shared" ref="G468:Z468" si="711">$D468*G610</f>
        <v>0</v>
      </c>
      <c r="H468" s="570">
        <f t="shared" si="711"/>
        <v>0</v>
      </c>
      <c r="I468" s="570">
        <f t="shared" si="711"/>
        <v>0</v>
      </c>
      <c r="J468" s="570">
        <f t="shared" si="711"/>
        <v>0</v>
      </c>
      <c r="K468" s="570">
        <f t="shared" si="711"/>
        <v>0</v>
      </c>
      <c r="L468" s="570">
        <f t="shared" si="711"/>
        <v>0</v>
      </c>
      <c r="M468" s="570">
        <f t="shared" si="711"/>
        <v>0</v>
      </c>
      <c r="N468" s="570">
        <f t="shared" si="711"/>
        <v>0</v>
      </c>
      <c r="O468" s="570">
        <f t="shared" si="711"/>
        <v>0</v>
      </c>
      <c r="P468" s="570">
        <f t="shared" si="711"/>
        <v>0</v>
      </c>
      <c r="Q468" s="570">
        <f t="shared" si="711"/>
        <v>0</v>
      </c>
      <c r="R468" s="570">
        <f t="shared" si="711"/>
        <v>0</v>
      </c>
      <c r="S468" s="570">
        <f t="shared" si="711"/>
        <v>0</v>
      </c>
      <c r="T468" s="570">
        <f t="shared" si="711"/>
        <v>0</v>
      </c>
      <c r="U468" s="570">
        <f t="shared" si="711"/>
        <v>0</v>
      </c>
      <c r="V468" s="570">
        <f t="shared" si="711"/>
        <v>0</v>
      </c>
      <c r="W468" s="570">
        <f t="shared" si="711"/>
        <v>0</v>
      </c>
      <c r="X468" s="570">
        <f t="shared" si="711"/>
        <v>0</v>
      </c>
      <c r="Y468" s="570">
        <f t="shared" si="711"/>
        <v>0</v>
      </c>
      <c r="Z468" s="570">
        <f t="shared" si="711"/>
        <v>0</v>
      </c>
      <c r="AA468" s="570">
        <f t="shared" si="676"/>
        <v>0</v>
      </c>
      <c r="AB468" s="570">
        <f t="shared" ref="AB468:AU468" si="712">$E468*AB610</f>
        <v>0</v>
      </c>
      <c r="AC468" s="570">
        <f t="shared" si="712"/>
        <v>0</v>
      </c>
      <c r="AD468" s="570">
        <f t="shared" si="712"/>
        <v>0</v>
      </c>
      <c r="AE468" s="570">
        <f t="shared" si="712"/>
        <v>0</v>
      </c>
      <c r="AF468" s="570">
        <f t="shared" si="712"/>
        <v>0</v>
      </c>
      <c r="AG468" s="570">
        <f t="shared" si="712"/>
        <v>0</v>
      </c>
      <c r="AH468" s="570">
        <f t="shared" si="712"/>
        <v>0</v>
      </c>
      <c r="AI468" s="570">
        <f t="shared" si="712"/>
        <v>0</v>
      </c>
      <c r="AJ468" s="570">
        <f t="shared" si="712"/>
        <v>0</v>
      </c>
      <c r="AK468" s="570">
        <f t="shared" si="712"/>
        <v>0</v>
      </c>
      <c r="AL468" s="570">
        <f t="shared" si="712"/>
        <v>0</v>
      </c>
      <c r="AM468" s="570">
        <f t="shared" si="712"/>
        <v>0</v>
      </c>
      <c r="AN468" s="570">
        <f t="shared" si="712"/>
        <v>0</v>
      </c>
      <c r="AO468" s="570">
        <f t="shared" si="712"/>
        <v>0</v>
      </c>
      <c r="AP468" s="570">
        <f t="shared" si="712"/>
        <v>0</v>
      </c>
      <c r="AQ468" s="570">
        <f t="shared" si="712"/>
        <v>0</v>
      </c>
      <c r="AR468" s="570">
        <f t="shared" si="712"/>
        <v>0</v>
      </c>
      <c r="AS468" s="570">
        <f t="shared" si="712"/>
        <v>0</v>
      </c>
      <c r="AT468" s="570">
        <f t="shared" si="712"/>
        <v>0</v>
      </c>
      <c r="AU468" s="570">
        <f t="shared" si="712"/>
        <v>0</v>
      </c>
      <c r="AV468" s="570">
        <f t="shared" si="678"/>
        <v>0</v>
      </c>
      <c r="AW468" s="570"/>
      <c r="AX468" s="570"/>
      <c r="AY468" s="570"/>
      <c r="AZ468" s="570"/>
      <c r="BA468" s="570"/>
      <c r="BB468" s="570"/>
      <c r="BC468" s="570"/>
      <c r="BD468" s="570"/>
      <c r="BE468" s="570"/>
      <c r="BF468" s="570"/>
      <c r="BG468" s="570"/>
      <c r="BH468" s="570"/>
      <c r="BI468" s="570"/>
      <c r="BJ468" s="570"/>
      <c r="BK468" s="570"/>
      <c r="BL468" s="570"/>
      <c r="BM468" s="570"/>
      <c r="BN468" s="570"/>
      <c r="BO468" s="570"/>
      <c r="BP468" s="570"/>
      <c r="BQ468" s="570"/>
    </row>
    <row r="469" spans="1:69" s="325" customFormat="1" ht="12.75" x14ac:dyDescent="0.2">
      <c r="A469" s="1165" t="s">
        <v>823</v>
      </c>
      <c r="B469" s="349" t="s">
        <v>365</v>
      </c>
      <c r="C469" s="1142">
        <f>'I4 BO ASSETS'!N36</f>
        <v>0</v>
      </c>
      <c r="D469" s="570">
        <f t="shared" si="671"/>
        <v>0</v>
      </c>
      <c r="E469" s="570">
        <f t="shared" si="671"/>
        <v>0</v>
      </c>
      <c r="F469" s="570">
        <f t="shared" si="674"/>
        <v>0</v>
      </c>
      <c r="G469" s="570">
        <f t="shared" ref="G469:Z469" si="713">$D469*G611</f>
        <v>0</v>
      </c>
      <c r="H469" s="570">
        <f t="shared" si="713"/>
        <v>0</v>
      </c>
      <c r="I469" s="570">
        <f t="shared" si="713"/>
        <v>0</v>
      </c>
      <c r="J469" s="570">
        <f t="shared" si="713"/>
        <v>0</v>
      </c>
      <c r="K469" s="570">
        <f t="shared" si="713"/>
        <v>0</v>
      </c>
      <c r="L469" s="570">
        <f t="shared" si="713"/>
        <v>0</v>
      </c>
      <c r="M469" s="570">
        <f t="shared" si="713"/>
        <v>0</v>
      </c>
      <c r="N469" s="570">
        <f t="shared" si="713"/>
        <v>0</v>
      </c>
      <c r="O469" s="570">
        <f t="shared" si="713"/>
        <v>0</v>
      </c>
      <c r="P469" s="570">
        <f t="shared" si="713"/>
        <v>0</v>
      </c>
      <c r="Q469" s="570">
        <f t="shared" si="713"/>
        <v>0</v>
      </c>
      <c r="R469" s="570">
        <f t="shared" si="713"/>
        <v>0</v>
      </c>
      <c r="S469" s="570">
        <f t="shared" si="713"/>
        <v>0</v>
      </c>
      <c r="T469" s="570">
        <f t="shared" si="713"/>
        <v>0</v>
      </c>
      <c r="U469" s="570">
        <f t="shared" si="713"/>
        <v>0</v>
      </c>
      <c r="V469" s="570">
        <f t="shared" si="713"/>
        <v>0</v>
      </c>
      <c r="W469" s="570">
        <f t="shared" si="713"/>
        <v>0</v>
      </c>
      <c r="X469" s="570">
        <f t="shared" si="713"/>
        <v>0</v>
      </c>
      <c r="Y469" s="570">
        <f t="shared" si="713"/>
        <v>0</v>
      </c>
      <c r="Z469" s="570">
        <f t="shared" si="713"/>
        <v>0</v>
      </c>
      <c r="AA469" s="570">
        <f t="shared" si="676"/>
        <v>0</v>
      </c>
      <c r="AB469" s="570">
        <f t="shared" ref="AB469:AU469" si="714">$E469*AB611</f>
        <v>0</v>
      </c>
      <c r="AC469" s="570">
        <f t="shared" si="714"/>
        <v>0</v>
      </c>
      <c r="AD469" s="570">
        <f t="shared" si="714"/>
        <v>0</v>
      </c>
      <c r="AE469" s="570">
        <f t="shared" si="714"/>
        <v>0</v>
      </c>
      <c r="AF469" s="570">
        <f t="shared" si="714"/>
        <v>0</v>
      </c>
      <c r="AG469" s="570">
        <f t="shared" si="714"/>
        <v>0</v>
      </c>
      <c r="AH469" s="570">
        <f t="shared" si="714"/>
        <v>0</v>
      </c>
      <c r="AI469" s="570">
        <f t="shared" si="714"/>
        <v>0</v>
      </c>
      <c r="AJ469" s="570">
        <f t="shared" si="714"/>
        <v>0</v>
      </c>
      <c r="AK469" s="570">
        <f t="shared" si="714"/>
        <v>0</v>
      </c>
      <c r="AL469" s="570">
        <f t="shared" si="714"/>
        <v>0</v>
      </c>
      <c r="AM469" s="570">
        <f t="shared" si="714"/>
        <v>0</v>
      </c>
      <c r="AN469" s="570">
        <f t="shared" si="714"/>
        <v>0</v>
      </c>
      <c r="AO469" s="570">
        <f t="shared" si="714"/>
        <v>0</v>
      </c>
      <c r="AP469" s="570">
        <f t="shared" si="714"/>
        <v>0</v>
      </c>
      <c r="AQ469" s="570">
        <f t="shared" si="714"/>
        <v>0</v>
      </c>
      <c r="AR469" s="570">
        <f t="shared" si="714"/>
        <v>0</v>
      </c>
      <c r="AS469" s="570">
        <f t="shared" si="714"/>
        <v>0</v>
      </c>
      <c r="AT469" s="570">
        <f t="shared" si="714"/>
        <v>0</v>
      </c>
      <c r="AU469" s="570">
        <f t="shared" si="714"/>
        <v>0</v>
      </c>
      <c r="AV469" s="570">
        <f t="shared" si="678"/>
        <v>0</v>
      </c>
      <c r="AW469" s="570"/>
      <c r="AX469" s="570"/>
      <c r="AY469" s="570"/>
      <c r="AZ469" s="570"/>
      <c r="BA469" s="570"/>
      <c r="BB469" s="570"/>
      <c r="BC469" s="570"/>
      <c r="BD469" s="570"/>
      <c r="BE469" s="570"/>
      <c r="BF469" s="570"/>
      <c r="BG469" s="570"/>
      <c r="BH469" s="570"/>
      <c r="BI469" s="570"/>
      <c r="BJ469" s="570"/>
      <c r="BK469" s="570"/>
      <c r="BL469" s="570"/>
      <c r="BM469" s="570"/>
      <c r="BN469" s="570"/>
      <c r="BO469" s="570"/>
      <c r="BP469" s="570"/>
      <c r="BQ469" s="570"/>
    </row>
    <row r="470" spans="1:69" s="325" customFormat="1" ht="12.75" x14ac:dyDescent="0.2">
      <c r="A470" s="1165" t="s">
        <v>824</v>
      </c>
      <c r="B470" s="349" t="s">
        <v>366</v>
      </c>
      <c r="C470" s="1142">
        <f>'I4 BO ASSETS'!N37</f>
        <v>0</v>
      </c>
      <c r="D470" s="570">
        <f t="shared" ref="D470:E489" si="715">$C470*D612</f>
        <v>0</v>
      </c>
      <c r="E470" s="570">
        <f t="shared" si="715"/>
        <v>0</v>
      </c>
      <c r="F470" s="570">
        <f t="shared" si="674"/>
        <v>0</v>
      </c>
      <c r="G470" s="570">
        <f t="shared" ref="G470:Z470" si="716">$D470*G612</f>
        <v>0</v>
      </c>
      <c r="H470" s="570">
        <f t="shared" si="716"/>
        <v>0</v>
      </c>
      <c r="I470" s="570">
        <f t="shared" si="716"/>
        <v>0</v>
      </c>
      <c r="J470" s="570">
        <f t="shared" si="716"/>
        <v>0</v>
      </c>
      <c r="K470" s="570">
        <f t="shared" si="716"/>
        <v>0</v>
      </c>
      <c r="L470" s="570">
        <f t="shared" si="716"/>
        <v>0</v>
      </c>
      <c r="M470" s="570">
        <f t="shared" si="716"/>
        <v>0</v>
      </c>
      <c r="N470" s="570">
        <f t="shared" si="716"/>
        <v>0</v>
      </c>
      <c r="O470" s="570">
        <f t="shared" si="716"/>
        <v>0</v>
      </c>
      <c r="P470" s="570">
        <f t="shared" si="716"/>
        <v>0</v>
      </c>
      <c r="Q470" s="570">
        <f t="shared" si="716"/>
        <v>0</v>
      </c>
      <c r="R470" s="570">
        <f t="shared" si="716"/>
        <v>0</v>
      </c>
      <c r="S470" s="570">
        <f t="shared" si="716"/>
        <v>0</v>
      </c>
      <c r="T470" s="570">
        <f t="shared" si="716"/>
        <v>0</v>
      </c>
      <c r="U470" s="570">
        <f t="shared" si="716"/>
        <v>0</v>
      </c>
      <c r="V470" s="570">
        <f t="shared" si="716"/>
        <v>0</v>
      </c>
      <c r="W470" s="570">
        <f t="shared" si="716"/>
        <v>0</v>
      </c>
      <c r="X470" s="570">
        <f t="shared" si="716"/>
        <v>0</v>
      </c>
      <c r="Y470" s="570">
        <f t="shared" si="716"/>
        <v>0</v>
      </c>
      <c r="Z470" s="570">
        <f t="shared" si="716"/>
        <v>0</v>
      </c>
      <c r="AA470" s="570">
        <f t="shared" si="676"/>
        <v>0</v>
      </c>
      <c r="AB470" s="570">
        <f t="shared" ref="AB470:AU470" si="717">$E470*AB612</f>
        <v>0</v>
      </c>
      <c r="AC470" s="570">
        <f t="shared" si="717"/>
        <v>0</v>
      </c>
      <c r="AD470" s="570">
        <f t="shared" si="717"/>
        <v>0</v>
      </c>
      <c r="AE470" s="570">
        <f t="shared" si="717"/>
        <v>0</v>
      </c>
      <c r="AF470" s="570">
        <f t="shared" si="717"/>
        <v>0</v>
      </c>
      <c r="AG470" s="570">
        <f t="shared" si="717"/>
        <v>0</v>
      </c>
      <c r="AH470" s="570">
        <f t="shared" si="717"/>
        <v>0</v>
      </c>
      <c r="AI470" s="570">
        <f t="shared" si="717"/>
        <v>0</v>
      </c>
      <c r="AJ470" s="570">
        <f t="shared" si="717"/>
        <v>0</v>
      </c>
      <c r="AK470" s="570">
        <f t="shared" si="717"/>
        <v>0</v>
      </c>
      <c r="AL470" s="570">
        <f t="shared" si="717"/>
        <v>0</v>
      </c>
      <c r="AM470" s="570">
        <f t="shared" si="717"/>
        <v>0</v>
      </c>
      <c r="AN470" s="570">
        <f t="shared" si="717"/>
        <v>0</v>
      </c>
      <c r="AO470" s="570">
        <f t="shared" si="717"/>
        <v>0</v>
      </c>
      <c r="AP470" s="570">
        <f t="shared" si="717"/>
        <v>0</v>
      </c>
      <c r="AQ470" s="570">
        <f t="shared" si="717"/>
        <v>0</v>
      </c>
      <c r="AR470" s="570">
        <f t="shared" si="717"/>
        <v>0</v>
      </c>
      <c r="AS470" s="570">
        <f t="shared" si="717"/>
        <v>0</v>
      </c>
      <c r="AT470" s="570">
        <f t="shared" si="717"/>
        <v>0</v>
      </c>
      <c r="AU470" s="570">
        <f t="shared" si="717"/>
        <v>0</v>
      </c>
      <c r="AV470" s="570">
        <f t="shared" si="678"/>
        <v>0</v>
      </c>
      <c r="AW470" s="570"/>
      <c r="AX470" s="570"/>
      <c r="AY470" s="570"/>
      <c r="AZ470" s="570"/>
      <c r="BA470" s="570"/>
      <c r="BB470" s="570"/>
      <c r="BC470" s="570"/>
      <c r="BD470" s="570"/>
      <c r="BE470" s="570"/>
      <c r="BF470" s="570"/>
      <c r="BG470" s="570"/>
      <c r="BH470" s="570"/>
      <c r="BI470" s="570"/>
      <c r="BJ470" s="570"/>
      <c r="BK470" s="570"/>
      <c r="BL470" s="570"/>
      <c r="BM470" s="570"/>
      <c r="BN470" s="570"/>
      <c r="BO470" s="570"/>
      <c r="BP470" s="570"/>
      <c r="BQ470" s="570"/>
    </row>
    <row r="471" spans="1:69" s="325" customFormat="1" ht="12.75" x14ac:dyDescent="0.2">
      <c r="A471" s="1165">
        <v>1830</v>
      </c>
      <c r="B471" s="349" t="s">
        <v>89</v>
      </c>
      <c r="C471" s="1142">
        <f>'I4 BO ASSETS'!N38</f>
        <v>0</v>
      </c>
      <c r="D471" s="570">
        <f t="shared" si="715"/>
        <v>0</v>
      </c>
      <c r="E471" s="570">
        <f t="shared" si="715"/>
        <v>0</v>
      </c>
      <c r="F471" s="570">
        <f t="shared" si="674"/>
        <v>0</v>
      </c>
      <c r="G471" s="570">
        <f t="shared" ref="G471:Z471" si="718">$D471*G613</f>
        <v>0</v>
      </c>
      <c r="H471" s="570">
        <f t="shared" si="718"/>
        <v>0</v>
      </c>
      <c r="I471" s="570">
        <f t="shared" si="718"/>
        <v>0</v>
      </c>
      <c r="J471" s="570">
        <f t="shared" si="718"/>
        <v>0</v>
      </c>
      <c r="K471" s="570">
        <f t="shared" si="718"/>
        <v>0</v>
      </c>
      <c r="L471" s="570">
        <f t="shared" si="718"/>
        <v>0</v>
      </c>
      <c r="M471" s="570">
        <f t="shared" si="718"/>
        <v>0</v>
      </c>
      <c r="N471" s="570">
        <f t="shared" si="718"/>
        <v>0</v>
      </c>
      <c r="O471" s="570">
        <f t="shared" si="718"/>
        <v>0</v>
      </c>
      <c r="P471" s="570">
        <f t="shared" si="718"/>
        <v>0</v>
      </c>
      <c r="Q471" s="570">
        <f t="shared" si="718"/>
        <v>0</v>
      </c>
      <c r="R471" s="570">
        <f t="shared" si="718"/>
        <v>0</v>
      </c>
      <c r="S471" s="570">
        <f t="shared" si="718"/>
        <v>0</v>
      </c>
      <c r="T471" s="570">
        <f t="shared" si="718"/>
        <v>0</v>
      </c>
      <c r="U471" s="570">
        <f t="shared" si="718"/>
        <v>0</v>
      </c>
      <c r="V471" s="570">
        <f t="shared" si="718"/>
        <v>0</v>
      </c>
      <c r="W471" s="570">
        <f t="shared" si="718"/>
        <v>0</v>
      </c>
      <c r="X471" s="570">
        <f t="shared" si="718"/>
        <v>0</v>
      </c>
      <c r="Y471" s="570">
        <f t="shared" si="718"/>
        <v>0</v>
      </c>
      <c r="Z471" s="570">
        <f t="shared" si="718"/>
        <v>0</v>
      </c>
      <c r="AA471" s="570">
        <f t="shared" si="676"/>
        <v>0</v>
      </c>
      <c r="AB471" s="570">
        <f t="shared" ref="AB471:AU471" si="719">$E471*AB613</f>
        <v>0</v>
      </c>
      <c r="AC471" s="570">
        <f t="shared" si="719"/>
        <v>0</v>
      </c>
      <c r="AD471" s="570">
        <f t="shared" si="719"/>
        <v>0</v>
      </c>
      <c r="AE471" s="570">
        <f t="shared" si="719"/>
        <v>0</v>
      </c>
      <c r="AF471" s="570">
        <f t="shared" si="719"/>
        <v>0</v>
      </c>
      <c r="AG471" s="570">
        <f t="shared" si="719"/>
        <v>0</v>
      </c>
      <c r="AH471" s="570">
        <f t="shared" si="719"/>
        <v>0</v>
      </c>
      <c r="AI471" s="570">
        <f t="shared" si="719"/>
        <v>0</v>
      </c>
      <c r="AJ471" s="570">
        <f t="shared" si="719"/>
        <v>0</v>
      </c>
      <c r="AK471" s="570">
        <f t="shared" si="719"/>
        <v>0</v>
      </c>
      <c r="AL471" s="570">
        <f t="shared" si="719"/>
        <v>0</v>
      </c>
      <c r="AM471" s="570">
        <f t="shared" si="719"/>
        <v>0</v>
      </c>
      <c r="AN471" s="570">
        <f t="shared" si="719"/>
        <v>0</v>
      </c>
      <c r="AO471" s="570">
        <f t="shared" si="719"/>
        <v>0</v>
      </c>
      <c r="AP471" s="570">
        <f t="shared" si="719"/>
        <v>0</v>
      </c>
      <c r="AQ471" s="570">
        <f t="shared" si="719"/>
        <v>0</v>
      </c>
      <c r="AR471" s="570">
        <f t="shared" si="719"/>
        <v>0</v>
      </c>
      <c r="AS471" s="570">
        <f t="shared" si="719"/>
        <v>0</v>
      </c>
      <c r="AT471" s="570">
        <f t="shared" si="719"/>
        <v>0</v>
      </c>
      <c r="AU471" s="570">
        <f t="shared" si="719"/>
        <v>0</v>
      </c>
      <c r="AV471" s="570">
        <f t="shared" si="678"/>
        <v>0</v>
      </c>
      <c r="AW471" s="570"/>
      <c r="AX471" s="570"/>
      <c r="AY471" s="570"/>
      <c r="AZ471" s="570"/>
      <c r="BA471" s="570"/>
      <c r="BB471" s="570"/>
      <c r="BC471" s="570"/>
      <c r="BD471" s="570"/>
      <c r="BE471" s="570"/>
      <c r="BF471" s="570"/>
      <c r="BG471" s="570"/>
      <c r="BH471" s="570"/>
      <c r="BI471" s="570"/>
      <c r="BJ471" s="570"/>
      <c r="BK471" s="570"/>
      <c r="BL471" s="570"/>
      <c r="BM471" s="570"/>
      <c r="BN471" s="570"/>
      <c r="BO471" s="570"/>
      <c r="BP471" s="570"/>
      <c r="BQ471" s="570"/>
    </row>
    <row r="472" spans="1:69" s="325" customFormat="1" ht="25.5" x14ac:dyDescent="0.2">
      <c r="A472" s="1165" t="s">
        <v>825</v>
      </c>
      <c r="B472" s="349" t="s">
        <v>367</v>
      </c>
      <c r="C472" s="1142">
        <f>'I4 BO ASSETS'!N39</f>
        <v>0</v>
      </c>
      <c r="D472" s="570">
        <f t="shared" si="715"/>
        <v>0</v>
      </c>
      <c r="E472" s="570">
        <f t="shared" si="715"/>
        <v>0</v>
      </c>
      <c r="F472" s="570">
        <f t="shared" si="674"/>
        <v>0</v>
      </c>
      <c r="G472" s="570">
        <f t="shared" ref="G472:Z472" si="720">$D472*G614</f>
        <v>0</v>
      </c>
      <c r="H472" s="570">
        <f t="shared" si="720"/>
        <v>0</v>
      </c>
      <c r="I472" s="570">
        <f t="shared" si="720"/>
        <v>0</v>
      </c>
      <c r="J472" s="570">
        <f t="shared" si="720"/>
        <v>0</v>
      </c>
      <c r="K472" s="570">
        <f t="shared" si="720"/>
        <v>0</v>
      </c>
      <c r="L472" s="570">
        <f t="shared" si="720"/>
        <v>0</v>
      </c>
      <c r="M472" s="570">
        <f t="shared" si="720"/>
        <v>0</v>
      </c>
      <c r="N472" s="570">
        <f t="shared" si="720"/>
        <v>0</v>
      </c>
      <c r="O472" s="570">
        <f t="shared" si="720"/>
        <v>0</v>
      </c>
      <c r="P472" s="570">
        <f t="shared" si="720"/>
        <v>0</v>
      </c>
      <c r="Q472" s="570">
        <f t="shared" si="720"/>
        <v>0</v>
      </c>
      <c r="R472" s="570">
        <f t="shared" si="720"/>
        <v>0</v>
      </c>
      <c r="S472" s="570">
        <f t="shared" si="720"/>
        <v>0</v>
      </c>
      <c r="T472" s="570">
        <f t="shared" si="720"/>
        <v>0</v>
      </c>
      <c r="U472" s="570">
        <f t="shared" si="720"/>
        <v>0</v>
      </c>
      <c r="V472" s="570">
        <f t="shared" si="720"/>
        <v>0</v>
      </c>
      <c r="W472" s="570">
        <f t="shared" si="720"/>
        <v>0</v>
      </c>
      <c r="X472" s="570">
        <f t="shared" si="720"/>
        <v>0</v>
      </c>
      <c r="Y472" s="570">
        <f t="shared" si="720"/>
        <v>0</v>
      </c>
      <c r="Z472" s="570">
        <f t="shared" si="720"/>
        <v>0</v>
      </c>
      <c r="AA472" s="570">
        <f t="shared" si="676"/>
        <v>0</v>
      </c>
      <c r="AB472" s="570">
        <f t="shared" ref="AB472:AU472" si="721">$E472*AB614</f>
        <v>0</v>
      </c>
      <c r="AC472" s="570">
        <f t="shared" si="721"/>
        <v>0</v>
      </c>
      <c r="AD472" s="570">
        <f t="shared" si="721"/>
        <v>0</v>
      </c>
      <c r="AE472" s="570">
        <f t="shared" si="721"/>
        <v>0</v>
      </c>
      <c r="AF472" s="570">
        <f t="shared" si="721"/>
        <v>0</v>
      </c>
      <c r="AG472" s="570">
        <f t="shared" si="721"/>
        <v>0</v>
      </c>
      <c r="AH472" s="570">
        <f t="shared" si="721"/>
        <v>0</v>
      </c>
      <c r="AI472" s="570">
        <f t="shared" si="721"/>
        <v>0</v>
      </c>
      <c r="AJ472" s="570">
        <f t="shared" si="721"/>
        <v>0</v>
      </c>
      <c r="AK472" s="570">
        <f t="shared" si="721"/>
        <v>0</v>
      </c>
      <c r="AL472" s="570">
        <f t="shared" si="721"/>
        <v>0</v>
      </c>
      <c r="AM472" s="570">
        <f t="shared" si="721"/>
        <v>0</v>
      </c>
      <c r="AN472" s="570">
        <f t="shared" si="721"/>
        <v>0</v>
      </c>
      <c r="AO472" s="570">
        <f t="shared" si="721"/>
        <v>0</v>
      </c>
      <c r="AP472" s="570">
        <f t="shared" si="721"/>
        <v>0</v>
      </c>
      <c r="AQ472" s="570">
        <f t="shared" si="721"/>
        <v>0</v>
      </c>
      <c r="AR472" s="570">
        <f t="shared" si="721"/>
        <v>0</v>
      </c>
      <c r="AS472" s="570">
        <f t="shared" si="721"/>
        <v>0</v>
      </c>
      <c r="AT472" s="570">
        <f t="shared" si="721"/>
        <v>0</v>
      </c>
      <c r="AU472" s="570">
        <f t="shared" si="721"/>
        <v>0</v>
      </c>
      <c r="AV472" s="570">
        <f t="shared" si="678"/>
        <v>0</v>
      </c>
      <c r="AW472" s="570"/>
      <c r="AX472" s="570"/>
      <c r="AY472" s="570"/>
      <c r="AZ472" s="570"/>
      <c r="BA472" s="570"/>
      <c r="BB472" s="570"/>
      <c r="BC472" s="570"/>
      <c r="BD472" s="570"/>
      <c r="BE472" s="570"/>
      <c r="BF472" s="570"/>
      <c r="BG472" s="570"/>
      <c r="BH472" s="570"/>
      <c r="BI472" s="570"/>
      <c r="BJ472" s="570"/>
      <c r="BK472" s="570"/>
      <c r="BL472" s="570"/>
      <c r="BM472" s="570"/>
      <c r="BN472" s="570"/>
      <c r="BO472" s="570"/>
      <c r="BP472" s="570"/>
      <c r="BQ472" s="570"/>
    </row>
    <row r="473" spans="1:69" s="325" customFormat="1" ht="12.75" x14ac:dyDescent="0.2">
      <c r="A473" s="1165" t="s">
        <v>826</v>
      </c>
      <c r="B473" s="349" t="s">
        <v>368</v>
      </c>
      <c r="C473" s="1142">
        <f>'I4 BO ASSETS'!N40</f>
        <v>0</v>
      </c>
      <c r="D473" s="570">
        <f t="shared" si="715"/>
        <v>0</v>
      </c>
      <c r="E473" s="570">
        <f t="shared" si="715"/>
        <v>0</v>
      </c>
      <c r="F473" s="570">
        <f t="shared" si="674"/>
        <v>0</v>
      </c>
      <c r="G473" s="570">
        <f t="shared" ref="G473:Z473" si="722">$D473*G615</f>
        <v>0</v>
      </c>
      <c r="H473" s="570">
        <f t="shared" si="722"/>
        <v>0</v>
      </c>
      <c r="I473" s="570">
        <f t="shared" si="722"/>
        <v>0</v>
      </c>
      <c r="J473" s="570">
        <f t="shared" si="722"/>
        <v>0</v>
      </c>
      <c r="K473" s="570">
        <f t="shared" si="722"/>
        <v>0</v>
      </c>
      <c r="L473" s="570">
        <f t="shared" si="722"/>
        <v>0</v>
      </c>
      <c r="M473" s="570">
        <f t="shared" si="722"/>
        <v>0</v>
      </c>
      <c r="N473" s="570">
        <f t="shared" si="722"/>
        <v>0</v>
      </c>
      <c r="O473" s="570">
        <f t="shared" si="722"/>
        <v>0</v>
      </c>
      <c r="P473" s="570">
        <f t="shared" si="722"/>
        <v>0</v>
      </c>
      <c r="Q473" s="570">
        <f t="shared" si="722"/>
        <v>0</v>
      </c>
      <c r="R473" s="570">
        <f t="shared" si="722"/>
        <v>0</v>
      </c>
      <c r="S473" s="570">
        <f t="shared" si="722"/>
        <v>0</v>
      </c>
      <c r="T473" s="570">
        <f t="shared" si="722"/>
        <v>0</v>
      </c>
      <c r="U473" s="570">
        <f t="shared" si="722"/>
        <v>0</v>
      </c>
      <c r="V473" s="570">
        <f t="shared" si="722"/>
        <v>0</v>
      </c>
      <c r="W473" s="570">
        <f t="shared" si="722"/>
        <v>0</v>
      </c>
      <c r="X473" s="570">
        <f t="shared" si="722"/>
        <v>0</v>
      </c>
      <c r="Y473" s="570">
        <f t="shared" si="722"/>
        <v>0</v>
      </c>
      <c r="Z473" s="570">
        <f t="shared" si="722"/>
        <v>0</v>
      </c>
      <c r="AA473" s="570">
        <f t="shared" si="676"/>
        <v>0</v>
      </c>
      <c r="AB473" s="570">
        <f t="shared" ref="AB473:AU473" si="723">$E473*AB615</f>
        <v>0</v>
      </c>
      <c r="AC473" s="570">
        <f t="shared" si="723"/>
        <v>0</v>
      </c>
      <c r="AD473" s="570">
        <f t="shared" si="723"/>
        <v>0</v>
      </c>
      <c r="AE473" s="570">
        <f t="shared" si="723"/>
        <v>0</v>
      </c>
      <c r="AF473" s="570">
        <f t="shared" si="723"/>
        <v>0</v>
      </c>
      <c r="AG473" s="570">
        <f t="shared" si="723"/>
        <v>0</v>
      </c>
      <c r="AH473" s="570">
        <f t="shared" si="723"/>
        <v>0</v>
      </c>
      <c r="AI473" s="570">
        <f t="shared" si="723"/>
        <v>0</v>
      </c>
      <c r="AJ473" s="570">
        <f t="shared" si="723"/>
        <v>0</v>
      </c>
      <c r="AK473" s="570">
        <f t="shared" si="723"/>
        <v>0</v>
      </c>
      <c r="AL473" s="570">
        <f t="shared" si="723"/>
        <v>0</v>
      </c>
      <c r="AM473" s="570">
        <f t="shared" si="723"/>
        <v>0</v>
      </c>
      <c r="AN473" s="570">
        <f t="shared" si="723"/>
        <v>0</v>
      </c>
      <c r="AO473" s="570">
        <f t="shared" si="723"/>
        <v>0</v>
      </c>
      <c r="AP473" s="570">
        <f t="shared" si="723"/>
        <v>0</v>
      </c>
      <c r="AQ473" s="570">
        <f t="shared" si="723"/>
        <v>0</v>
      </c>
      <c r="AR473" s="570">
        <f t="shared" si="723"/>
        <v>0</v>
      </c>
      <c r="AS473" s="570">
        <f t="shared" si="723"/>
        <v>0</v>
      </c>
      <c r="AT473" s="570">
        <f t="shared" si="723"/>
        <v>0</v>
      </c>
      <c r="AU473" s="570">
        <f t="shared" si="723"/>
        <v>0</v>
      </c>
      <c r="AV473" s="570">
        <f t="shared" si="678"/>
        <v>0</v>
      </c>
      <c r="AW473" s="570"/>
      <c r="AX473" s="570"/>
      <c r="AY473" s="570"/>
      <c r="AZ473" s="570"/>
      <c r="BA473" s="570"/>
      <c r="BB473" s="570"/>
      <c r="BC473" s="570"/>
      <c r="BD473" s="570"/>
      <c r="BE473" s="570"/>
      <c r="BF473" s="570"/>
      <c r="BG473" s="570"/>
      <c r="BH473" s="570"/>
      <c r="BI473" s="570"/>
      <c r="BJ473" s="570"/>
      <c r="BK473" s="570"/>
      <c r="BL473" s="570"/>
      <c r="BM473" s="570"/>
      <c r="BN473" s="570"/>
      <c r="BO473" s="570"/>
      <c r="BP473" s="570"/>
      <c r="BQ473" s="570"/>
    </row>
    <row r="474" spans="1:69" s="325" customFormat="1" ht="12.75" x14ac:dyDescent="0.2">
      <c r="A474" s="1165" t="s">
        <v>827</v>
      </c>
      <c r="B474" s="349" t="s">
        <v>391</v>
      </c>
      <c r="C474" s="1142">
        <f>'I4 BO ASSETS'!N41</f>
        <v>0</v>
      </c>
      <c r="D474" s="570">
        <f t="shared" si="715"/>
        <v>0</v>
      </c>
      <c r="E474" s="570">
        <f t="shared" si="715"/>
        <v>0</v>
      </c>
      <c r="F474" s="570">
        <f t="shared" si="674"/>
        <v>0</v>
      </c>
      <c r="G474" s="570">
        <f t="shared" ref="G474:Z474" si="724">$D474*G616</f>
        <v>0</v>
      </c>
      <c r="H474" s="570">
        <f t="shared" si="724"/>
        <v>0</v>
      </c>
      <c r="I474" s="570">
        <f t="shared" si="724"/>
        <v>0</v>
      </c>
      <c r="J474" s="570">
        <f t="shared" si="724"/>
        <v>0</v>
      </c>
      <c r="K474" s="570">
        <f t="shared" si="724"/>
        <v>0</v>
      </c>
      <c r="L474" s="570">
        <f t="shared" si="724"/>
        <v>0</v>
      </c>
      <c r="M474" s="570">
        <f t="shared" si="724"/>
        <v>0</v>
      </c>
      <c r="N474" s="570">
        <f t="shared" si="724"/>
        <v>0</v>
      </c>
      <c r="O474" s="570">
        <f t="shared" si="724"/>
        <v>0</v>
      </c>
      <c r="P474" s="570">
        <f t="shared" si="724"/>
        <v>0</v>
      </c>
      <c r="Q474" s="570">
        <f t="shared" si="724"/>
        <v>0</v>
      </c>
      <c r="R474" s="570">
        <f t="shared" si="724"/>
        <v>0</v>
      </c>
      <c r="S474" s="570">
        <f t="shared" si="724"/>
        <v>0</v>
      </c>
      <c r="T474" s="570">
        <f t="shared" si="724"/>
        <v>0</v>
      </c>
      <c r="U474" s="570">
        <f t="shared" si="724"/>
        <v>0</v>
      </c>
      <c r="V474" s="570">
        <f t="shared" si="724"/>
        <v>0</v>
      </c>
      <c r="W474" s="570">
        <f t="shared" si="724"/>
        <v>0</v>
      </c>
      <c r="X474" s="570">
        <f t="shared" si="724"/>
        <v>0</v>
      </c>
      <c r="Y474" s="570">
        <f t="shared" si="724"/>
        <v>0</v>
      </c>
      <c r="Z474" s="570">
        <f t="shared" si="724"/>
        <v>0</v>
      </c>
      <c r="AA474" s="570">
        <f t="shared" si="676"/>
        <v>0</v>
      </c>
      <c r="AB474" s="570">
        <f t="shared" ref="AB474:AU474" si="725">$E474*AB616</f>
        <v>0</v>
      </c>
      <c r="AC474" s="570">
        <f t="shared" si="725"/>
        <v>0</v>
      </c>
      <c r="AD474" s="570">
        <f t="shared" si="725"/>
        <v>0</v>
      </c>
      <c r="AE474" s="570">
        <f t="shared" si="725"/>
        <v>0</v>
      </c>
      <c r="AF474" s="570">
        <f t="shared" si="725"/>
        <v>0</v>
      </c>
      <c r="AG474" s="570">
        <f t="shared" si="725"/>
        <v>0</v>
      </c>
      <c r="AH474" s="570">
        <f t="shared" si="725"/>
        <v>0</v>
      </c>
      <c r="AI474" s="570">
        <f t="shared" si="725"/>
        <v>0</v>
      </c>
      <c r="AJ474" s="570">
        <f t="shared" si="725"/>
        <v>0</v>
      </c>
      <c r="AK474" s="570">
        <f t="shared" si="725"/>
        <v>0</v>
      </c>
      <c r="AL474" s="570">
        <f t="shared" si="725"/>
        <v>0</v>
      </c>
      <c r="AM474" s="570">
        <f t="shared" si="725"/>
        <v>0</v>
      </c>
      <c r="AN474" s="570">
        <f t="shared" si="725"/>
        <v>0</v>
      </c>
      <c r="AO474" s="570">
        <f t="shared" si="725"/>
        <v>0</v>
      </c>
      <c r="AP474" s="570">
        <f t="shared" si="725"/>
        <v>0</v>
      </c>
      <c r="AQ474" s="570">
        <f t="shared" si="725"/>
        <v>0</v>
      </c>
      <c r="AR474" s="570">
        <f t="shared" si="725"/>
        <v>0</v>
      </c>
      <c r="AS474" s="570">
        <f t="shared" si="725"/>
        <v>0</v>
      </c>
      <c r="AT474" s="570">
        <f t="shared" si="725"/>
        <v>0</v>
      </c>
      <c r="AU474" s="570">
        <f t="shared" si="725"/>
        <v>0</v>
      </c>
      <c r="AV474" s="570">
        <f t="shared" si="678"/>
        <v>0</v>
      </c>
      <c r="AW474" s="570"/>
      <c r="AX474" s="570"/>
      <c r="AY474" s="570"/>
      <c r="AZ474" s="570"/>
      <c r="BA474" s="570"/>
      <c r="BB474" s="570"/>
      <c r="BC474" s="570"/>
      <c r="BD474" s="570"/>
      <c r="BE474" s="570"/>
      <c r="BF474" s="570"/>
      <c r="BG474" s="570"/>
      <c r="BH474" s="570"/>
      <c r="BI474" s="570"/>
      <c r="BJ474" s="570"/>
      <c r="BK474" s="570"/>
      <c r="BL474" s="570"/>
      <c r="BM474" s="570"/>
      <c r="BN474" s="570"/>
      <c r="BO474" s="570"/>
      <c r="BP474" s="570"/>
      <c r="BQ474" s="570"/>
    </row>
    <row r="475" spans="1:69" s="325" customFormat="1" ht="12.75" x14ac:dyDescent="0.2">
      <c r="A475" s="1165">
        <v>1835</v>
      </c>
      <c r="B475" s="349" t="s">
        <v>75</v>
      </c>
      <c r="C475" s="1142">
        <f>'I4 BO ASSETS'!N42</f>
        <v>0</v>
      </c>
      <c r="D475" s="570">
        <f t="shared" si="715"/>
        <v>0</v>
      </c>
      <c r="E475" s="570">
        <f t="shared" si="715"/>
        <v>0</v>
      </c>
      <c r="F475" s="570">
        <f t="shared" si="674"/>
        <v>0</v>
      </c>
      <c r="G475" s="570">
        <f t="shared" ref="G475:Z475" si="726">$D475*G617</f>
        <v>0</v>
      </c>
      <c r="H475" s="570">
        <f t="shared" si="726"/>
        <v>0</v>
      </c>
      <c r="I475" s="570">
        <f t="shared" si="726"/>
        <v>0</v>
      </c>
      <c r="J475" s="570">
        <f t="shared" si="726"/>
        <v>0</v>
      </c>
      <c r="K475" s="570">
        <f t="shared" si="726"/>
        <v>0</v>
      </c>
      <c r="L475" s="570">
        <f t="shared" si="726"/>
        <v>0</v>
      </c>
      <c r="M475" s="570">
        <f t="shared" si="726"/>
        <v>0</v>
      </c>
      <c r="N475" s="570">
        <f t="shared" si="726"/>
        <v>0</v>
      </c>
      <c r="O475" s="570">
        <f t="shared" si="726"/>
        <v>0</v>
      </c>
      <c r="P475" s="570">
        <f t="shared" si="726"/>
        <v>0</v>
      </c>
      <c r="Q475" s="570">
        <f t="shared" si="726"/>
        <v>0</v>
      </c>
      <c r="R475" s="570">
        <f t="shared" si="726"/>
        <v>0</v>
      </c>
      <c r="S475" s="570">
        <f t="shared" si="726"/>
        <v>0</v>
      </c>
      <c r="T475" s="570">
        <f t="shared" si="726"/>
        <v>0</v>
      </c>
      <c r="U475" s="570">
        <f t="shared" si="726"/>
        <v>0</v>
      </c>
      <c r="V475" s="570">
        <f t="shared" si="726"/>
        <v>0</v>
      </c>
      <c r="W475" s="570">
        <f t="shared" si="726"/>
        <v>0</v>
      </c>
      <c r="X475" s="570">
        <f t="shared" si="726"/>
        <v>0</v>
      </c>
      <c r="Y475" s="570">
        <f t="shared" si="726"/>
        <v>0</v>
      </c>
      <c r="Z475" s="570">
        <f t="shared" si="726"/>
        <v>0</v>
      </c>
      <c r="AA475" s="570">
        <f t="shared" si="676"/>
        <v>0</v>
      </c>
      <c r="AB475" s="570">
        <f t="shared" ref="AB475:AU475" si="727">$E475*AB617</f>
        <v>0</v>
      </c>
      <c r="AC475" s="570">
        <f t="shared" si="727"/>
        <v>0</v>
      </c>
      <c r="AD475" s="570">
        <f t="shared" si="727"/>
        <v>0</v>
      </c>
      <c r="AE475" s="570">
        <f t="shared" si="727"/>
        <v>0</v>
      </c>
      <c r="AF475" s="570">
        <f t="shared" si="727"/>
        <v>0</v>
      </c>
      <c r="AG475" s="570">
        <f t="shared" si="727"/>
        <v>0</v>
      </c>
      <c r="AH475" s="570">
        <f t="shared" si="727"/>
        <v>0</v>
      </c>
      <c r="AI475" s="570">
        <f t="shared" si="727"/>
        <v>0</v>
      </c>
      <c r="AJ475" s="570">
        <f t="shared" si="727"/>
        <v>0</v>
      </c>
      <c r="AK475" s="570">
        <f t="shared" si="727"/>
        <v>0</v>
      </c>
      <c r="AL475" s="570">
        <f t="shared" si="727"/>
        <v>0</v>
      </c>
      <c r="AM475" s="570">
        <f t="shared" si="727"/>
        <v>0</v>
      </c>
      <c r="AN475" s="570">
        <f t="shared" si="727"/>
        <v>0</v>
      </c>
      <c r="AO475" s="570">
        <f t="shared" si="727"/>
        <v>0</v>
      </c>
      <c r="AP475" s="570">
        <f t="shared" si="727"/>
        <v>0</v>
      </c>
      <c r="AQ475" s="570">
        <f t="shared" si="727"/>
        <v>0</v>
      </c>
      <c r="AR475" s="570">
        <f t="shared" si="727"/>
        <v>0</v>
      </c>
      <c r="AS475" s="570">
        <f t="shared" si="727"/>
        <v>0</v>
      </c>
      <c r="AT475" s="570">
        <f t="shared" si="727"/>
        <v>0</v>
      </c>
      <c r="AU475" s="570">
        <f t="shared" si="727"/>
        <v>0</v>
      </c>
      <c r="AV475" s="570">
        <f t="shared" si="678"/>
        <v>0</v>
      </c>
      <c r="AW475" s="570"/>
      <c r="AX475" s="570"/>
      <c r="AY475" s="570"/>
      <c r="AZ475" s="570"/>
      <c r="BA475" s="570"/>
      <c r="BB475" s="570"/>
      <c r="BC475" s="570"/>
      <c r="BD475" s="570"/>
      <c r="BE475" s="570"/>
      <c r="BF475" s="570"/>
      <c r="BG475" s="570"/>
      <c r="BH475" s="570"/>
      <c r="BI475" s="570"/>
      <c r="BJ475" s="570"/>
      <c r="BK475" s="570"/>
      <c r="BL475" s="570"/>
      <c r="BM475" s="570"/>
      <c r="BN475" s="570"/>
      <c r="BO475" s="570"/>
      <c r="BP475" s="570"/>
      <c r="BQ475" s="570"/>
    </row>
    <row r="476" spans="1:69" s="325" customFormat="1" ht="25.5" x14ac:dyDescent="0.2">
      <c r="A476" s="1165" t="s">
        <v>828</v>
      </c>
      <c r="B476" s="349" t="s">
        <v>392</v>
      </c>
      <c r="C476" s="1142">
        <f>'I4 BO ASSETS'!N43</f>
        <v>0</v>
      </c>
      <c r="D476" s="570">
        <f t="shared" si="715"/>
        <v>0</v>
      </c>
      <c r="E476" s="570">
        <f t="shared" si="715"/>
        <v>0</v>
      </c>
      <c r="F476" s="570">
        <f t="shared" si="674"/>
        <v>0</v>
      </c>
      <c r="G476" s="570">
        <f t="shared" ref="G476:Z476" si="728">$D476*G618</f>
        <v>0</v>
      </c>
      <c r="H476" s="570">
        <f t="shared" si="728"/>
        <v>0</v>
      </c>
      <c r="I476" s="570">
        <f t="shared" si="728"/>
        <v>0</v>
      </c>
      <c r="J476" s="570">
        <f t="shared" si="728"/>
        <v>0</v>
      </c>
      <c r="K476" s="570">
        <f t="shared" si="728"/>
        <v>0</v>
      </c>
      <c r="L476" s="570">
        <f t="shared" si="728"/>
        <v>0</v>
      </c>
      <c r="M476" s="570">
        <f t="shared" si="728"/>
        <v>0</v>
      </c>
      <c r="N476" s="570">
        <f t="shared" si="728"/>
        <v>0</v>
      </c>
      <c r="O476" s="570">
        <f t="shared" si="728"/>
        <v>0</v>
      </c>
      <c r="P476" s="570">
        <f t="shared" si="728"/>
        <v>0</v>
      </c>
      <c r="Q476" s="570">
        <f t="shared" si="728"/>
        <v>0</v>
      </c>
      <c r="R476" s="570">
        <f t="shared" si="728"/>
        <v>0</v>
      </c>
      <c r="S476" s="570">
        <f t="shared" si="728"/>
        <v>0</v>
      </c>
      <c r="T476" s="570">
        <f t="shared" si="728"/>
        <v>0</v>
      </c>
      <c r="U476" s="570">
        <f t="shared" si="728"/>
        <v>0</v>
      </c>
      <c r="V476" s="570">
        <f t="shared" si="728"/>
        <v>0</v>
      </c>
      <c r="W476" s="570">
        <f t="shared" si="728"/>
        <v>0</v>
      </c>
      <c r="X476" s="570">
        <f t="shared" si="728"/>
        <v>0</v>
      </c>
      <c r="Y476" s="570">
        <f t="shared" si="728"/>
        <v>0</v>
      </c>
      <c r="Z476" s="570">
        <f t="shared" si="728"/>
        <v>0</v>
      </c>
      <c r="AA476" s="570">
        <f t="shared" si="676"/>
        <v>0</v>
      </c>
      <c r="AB476" s="570">
        <f t="shared" ref="AB476:AU476" si="729">$E476*AB618</f>
        <v>0</v>
      </c>
      <c r="AC476" s="570">
        <f t="shared" si="729"/>
        <v>0</v>
      </c>
      <c r="AD476" s="570">
        <f t="shared" si="729"/>
        <v>0</v>
      </c>
      <c r="AE476" s="570">
        <f t="shared" si="729"/>
        <v>0</v>
      </c>
      <c r="AF476" s="570">
        <f t="shared" si="729"/>
        <v>0</v>
      </c>
      <c r="AG476" s="570">
        <f t="shared" si="729"/>
        <v>0</v>
      </c>
      <c r="AH476" s="570">
        <f t="shared" si="729"/>
        <v>0</v>
      </c>
      <c r="AI476" s="570">
        <f t="shared" si="729"/>
        <v>0</v>
      </c>
      <c r="AJ476" s="570">
        <f t="shared" si="729"/>
        <v>0</v>
      </c>
      <c r="AK476" s="570">
        <f t="shared" si="729"/>
        <v>0</v>
      </c>
      <c r="AL476" s="570">
        <f t="shared" si="729"/>
        <v>0</v>
      </c>
      <c r="AM476" s="570">
        <f t="shared" si="729"/>
        <v>0</v>
      </c>
      <c r="AN476" s="570">
        <f t="shared" si="729"/>
        <v>0</v>
      </c>
      <c r="AO476" s="570">
        <f t="shared" si="729"/>
        <v>0</v>
      </c>
      <c r="AP476" s="570">
        <f t="shared" si="729"/>
        <v>0</v>
      </c>
      <c r="AQ476" s="570">
        <f t="shared" si="729"/>
        <v>0</v>
      </c>
      <c r="AR476" s="570">
        <f t="shared" si="729"/>
        <v>0</v>
      </c>
      <c r="AS476" s="570">
        <f t="shared" si="729"/>
        <v>0</v>
      </c>
      <c r="AT476" s="570">
        <f t="shared" si="729"/>
        <v>0</v>
      </c>
      <c r="AU476" s="570">
        <f t="shared" si="729"/>
        <v>0</v>
      </c>
      <c r="AV476" s="570">
        <f t="shared" si="678"/>
        <v>0</v>
      </c>
      <c r="AW476" s="570"/>
      <c r="AX476" s="570"/>
      <c r="AY476" s="570"/>
      <c r="AZ476" s="570"/>
      <c r="BA476" s="570"/>
      <c r="BB476" s="570"/>
      <c r="BC476" s="570"/>
      <c r="BD476" s="570"/>
      <c r="BE476" s="570"/>
      <c r="BF476" s="570"/>
      <c r="BG476" s="570"/>
      <c r="BH476" s="570"/>
      <c r="BI476" s="570"/>
      <c r="BJ476" s="570"/>
      <c r="BK476" s="570"/>
      <c r="BL476" s="570"/>
      <c r="BM476" s="570"/>
      <c r="BN476" s="570"/>
      <c r="BO476" s="570"/>
      <c r="BP476" s="570"/>
      <c r="BQ476" s="570"/>
    </row>
    <row r="477" spans="1:69" s="325" customFormat="1" ht="25.5" x14ac:dyDescent="0.2">
      <c r="A477" s="1165" t="s">
        <v>829</v>
      </c>
      <c r="B477" s="349" t="s">
        <v>393</v>
      </c>
      <c r="C477" s="1142">
        <f>'I4 BO ASSETS'!N44</f>
        <v>0</v>
      </c>
      <c r="D477" s="570">
        <f t="shared" si="715"/>
        <v>0</v>
      </c>
      <c r="E477" s="570">
        <f t="shared" si="715"/>
        <v>0</v>
      </c>
      <c r="F477" s="570">
        <f t="shared" si="674"/>
        <v>0</v>
      </c>
      <c r="G477" s="570">
        <f t="shared" ref="G477:Z477" si="730">$D477*G619</f>
        <v>0</v>
      </c>
      <c r="H477" s="570">
        <f t="shared" si="730"/>
        <v>0</v>
      </c>
      <c r="I477" s="570">
        <f t="shared" si="730"/>
        <v>0</v>
      </c>
      <c r="J477" s="570">
        <f t="shared" si="730"/>
        <v>0</v>
      </c>
      <c r="K477" s="570">
        <f t="shared" si="730"/>
        <v>0</v>
      </c>
      <c r="L477" s="570">
        <f t="shared" si="730"/>
        <v>0</v>
      </c>
      <c r="M477" s="570">
        <f t="shared" si="730"/>
        <v>0</v>
      </c>
      <c r="N477" s="570">
        <f t="shared" si="730"/>
        <v>0</v>
      </c>
      <c r="O477" s="570">
        <f t="shared" si="730"/>
        <v>0</v>
      </c>
      <c r="P477" s="570">
        <f t="shared" si="730"/>
        <v>0</v>
      </c>
      <c r="Q477" s="570">
        <f t="shared" si="730"/>
        <v>0</v>
      </c>
      <c r="R477" s="570">
        <f t="shared" si="730"/>
        <v>0</v>
      </c>
      <c r="S477" s="570">
        <f t="shared" si="730"/>
        <v>0</v>
      </c>
      <c r="T477" s="570">
        <f t="shared" si="730"/>
        <v>0</v>
      </c>
      <c r="U477" s="570">
        <f t="shared" si="730"/>
        <v>0</v>
      </c>
      <c r="V477" s="570">
        <f t="shared" si="730"/>
        <v>0</v>
      </c>
      <c r="W477" s="570">
        <f t="shared" si="730"/>
        <v>0</v>
      </c>
      <c r="X477" s="570">
        <f t="shared" si="730"/>
        <v>0</v>
      </c>
      <c r="Y477" s="570">
        <f t="shared" si="730"/>
        <v>0</v>
      </c>
      <c r="Z477" s="570">
        <f t="shared" si="730"/>
        <v>0</v>
      </c>
      <c r="AA477" s="570">
        <f t="shared" si="676"/>
        <v>0</v>
      </c>
      <c r="AB477" s="570">
        <f t="shared" ref="AB477:AU477" si="731">$E477*AB619</f>
        <v>0</v>
      </c>
      <c r="AC477" s="570">
        <f t="shared" si="731"/>
        <v>0</v>
      </c>
      <c r="AD477" s="570">
        <f t="shared" si="731"/>
        <v>0</v>
      </c>
      <c r="AE477" s="570">
        <f t="shared" si="731"/>
        <v>0</v>
      </c>
      <c r="AF477" s="570">
        <f t="shared" si="731"/>
        <v>0</v>
      </c>
      <c r="AG477" s="570">
        <f t="shared" si="731"/>
        <v>0</v>
      </c>
      <c r="AH477" s="570">
        <f t="shared" si="731"/>
        <v>0</v>
      </c>
      <c r="AI477" s="570">
        <f t="shared" si="731"/>
        <v>0</v>
      </c>
      <c r="AJ477" s="570">
        <f t="shared" si="731"/>
        <v>0</v>
      </c>
      <c r="AK477" s="570">
        <f t="shared" si="731"/>
        <v>0</v>
      </c>
      <c r="AL477" s="570">
        <f t="shared" si="731"/>
        <v>0</v>
      </c>
      <c r="AM477" s="570">
        <f t="shared" si="731"/>
        <v>0</v>
      </c>
      <c r="AN477" s="570">
        <f t="shared" si="731"/>
        <v>0</v>
      </c>
      <c r="AO477" s="570">
        <f t="shared" si="731"/>
        <v>0</v>
      </c>
      <c r="AP477" s="570">
        <f t="shared" si="731"/>
        <v>0</v>
      </c>
      <c r="AQ477" s="570">
        <f t="shared" si="731"/>
        <v>0</v>
      </c>
      <c r="AR477" s="570">
        <f t="shared" si="731"/>
        <v>0</v>
      </c>
      <c r="AS477" s="570">
        <f t="shared" si="731"/>
        <v>0</v>
      </c>
      <c r="AT477" s="570">
        <f t="shared" si="731"/>
        <v>0</v>
      </c>
      <c r="AU477" s="570">
        <f t="shared" si="731"/>
        <v>0</v>
      </c>
      <c r="AV477" s="570">
        <f t="shared" si="678"/>
        <v>0</v>
      </c>
      <c r="AW477" s="570"/>
      <c r="AX477" s="570"/>
      <c r="AY477" s="570"/>
      <c r="AZ477" s="570"/>
      <c r="BA477" s="570"/>
      <c r="BB477" s="570"/>
      <c r="BC477" s="570"/>
      <c r="BD477" s="570"/>
      <c r="BE477" s="570"/>
      <c r="BF477" s="570"/>
      <c r="BG477" s="570"/>
      <c r="BH477" s="570"/>
      <c r="BI477" s="570"/>
      <c r="BJ477" s="570"/>
      <c r="BK477" s="570"/>
      <c r="BL477" s="570"/>
      <c r="BM477" s="570"/>
      <c r="BN477" s="570"/>
      <c r="BO477" s="570"/>
      <c r="BP477" s="570"/>
      <c r="BQ477" s="570"/>
    </row>
    <row r="478" spans="1:69" s="325" customFormat="1" ht="25.5" x14ac:dyDescent="0.2">
      <c r="A478" s="1165" t="s">
        <v>830</v>
      </c>
      <c r="B478" s="349" t="s">
        <v>394</v>
      </c>
      <c r="C478" s="1142">
        <f>'I4 BO ASSETS'!N45</f>
        <v>0</v>
      </c>
      <c r="D478" s="570">
        <f t="shared" si="715"/>
        <v>0</v>
      </c>
      <c r="E478" s="570">
        <f t="shared" si="715"/>
        <v>0</v>
      </c>
      <c r="F478" s="570">
        <f t="shared" si="674"/>
        <v>0</v>
      </c>
      <c r="G478" s="570">
        <f t="shared" ref="G478:Z478" si="732">$D478*G620</f>
        <v>0</v>
      </c>
      <c r="H478" s="570">
        <f t="shared" si="732"/>
        <v>0</v>
      </c>
      <c r="I478" s="570">
        <f t="shared" si="732"/>
        <v>0</v>
      </c>
      <c r="J478" s="570">
        <f t="shared" si="732"/>
        <v>0</v>
      </c>
      <c r="K478" s="570">
        <f t="shared" si="732"/>
        <v>0</v>
      </c>
      <c r="L478" s="570">
        <f t="shared" si="732"/>
        <v>0</v>
      </c>
      <c r="M478" s="570">
        <f t="shared" si="732"/>
        <v>0</v>
      </c>
      <c r="N478" s="570">
        <f t="shared" si="732"/>
        <v>0</v>
      </c>
      <c r="O478" s="570">
        <f t="shared" si="732"/>
        <v>0</v>
      </c>
      <c r="P478" s="570">
        <f t="shared" si="732"/>
        <v>0</v>
      </c>
      <c r="Q478" s="570">
        <f t="shared" si="732"/>
        <v>0</v>
      </c>
      <c r="R478" s="570">
        <f t="shared" si="732"/>
        <v>0</v>
      </c>
      <c r="S478" s="570">
        <f t="shared" si="732"/>
        <v>0</v>
      </c>
      <c r="T478" s="570">
        <f t="shared" si="732"/>
        <v>0</v>
      </c>
      <c r="U478" s="570">
        <f t="shared" si="732"/>
        <v>0</v>
      </c>
      <c r="V478" s="570">
        <f t="shared" si="732"/>
        <v>0</v>
      </c>
      <c r="W478" s="570">
        <f t="shared" si="732"/>
        <v>0</v>
      </c>
      <c r="X478" s="570">
        <f t="shared" si="732"/>
        <v>0</v>
      </c>
      <c r="Y478" s="570">
        <f t="shared" si="732"/>
        <v>0</v>
      </c>
      <c r="Z478" s="570">
        <f t="shared" si="732"/>
        <v>0</v>
      </c>
      <c r="AA478" s="570">
        <f t="shared" si="676"/>
        <v>0</v>
      </c>
      <c r="AB478" s="570">
        <f t="shared" ref="AB478:AU478" si="733">$E478*AB620</f>
        <v>0</v>
      </c>
      <c r="AC478" s="570">
        <f t="shared" si="733"/>
        <v>0</v>
      </c>
      <c r="AD478" s="570">
        <f t="shared" si="733"/>
        <v>0</v>
      </c>
      <c r="AE478" s="570">
        <f t="shared" si="733"/>
        <v>0</v>
      </c>
      <c r="AF478" s="570">
        <f t="shared" si="733"/>
        <v>0</v>
      </c>
      <c r="AG478" s="570">
        <f t="shared" si="733"/>
        <v>0</v>
      </c>
      <c r="AH478" s="570">
        <f t="shared" si="733"/>
        <v>0</v>
      </c>
      <c r="AI478" s="570">
        <f t="shared" si="733"/>
        <v>0</v>
      </c>
      <c r="AJ478" s="570">
        <f t="shared" si="733"/>
        <v>0</v>
      </c>
      <c r="AK478" s="570">
        <f t="shared" si="733"/>
        <v>0</v>
      </c>
      <c r="AL478" s="570">
        <f t="shared" si="733"/>
        <v>0</v>
      </c>
      <c r="AM478" s="570">
        <f t="shared" si="733"/>
        <v>0</v>
      </c>
      <c r="AN478" s="570">
        <f t="shared" si="733"/>
        <v>0</v>
      </c>
      <c r="AO478" s="570">
        <f t="shared" si="733"/>
        <v>0</v>
      </c>
      <c r="AP478" s="570">
        <f t="shared" si="733"/>
        <v>0</v>
      </c>
      <c r="AQ478" s="570">
        <f t="shared" si="733"/>
        <v>0</v>
      </c>
      <c r="AR478" s="570">
        <f t="shared" si="733"/>
        <v>0</v>
      </c>
      <c r="AS478" s="570">
        <f t="shared" si="733"/>
        <v>0</v>
      </c>
      <c r="AT478" s="570">
        <f t="shared" si="733"/>
        <v>0</v>
      </c>
      <c r="AU478" s="570">
        <f t="shared" si="733"/>
        <v>0</v>
      </c>
      <c r="AV478" s="570">
        <f t="shared" si="678"/>
        <v>0</v>
      </c>
      <c r="AW478" s="570"/>
      <c r="AX478" s="570"/>
      <c r="AY478" s="570"/>
      <c r="AZ478" s="570"/>
      <c r="BA478" s="570"/>
      <c r="BB478" s="570"/>
      <c r="BC478" s="570"/>
      <c r="BD478" s="570"/>
      <c r="BE478" s="570"/>
      <c r="BF478" s="570"/>
      <c r="BG478" s="570"/>
      <c r="BH478" s="570"/>
      <c r="BI478" s="570"/>
      <c r="BJ478" s="570"/>
      <c r="BK478" s="570"/>
      <c r="BL478" s="570"/>
      <c r="BM478" s="570"/>
      <c r="BN478" s="570"/>
      <c r="BO478" s="570"/>
      <c r="BP478" s="570"/>
      <c r="BQ478" s="570"/>
    </row>
    <row r="479" spans="1:69" s="325" customFormat="1" ht="12.75" x14ac:dyDescent="0.2">
      <c r="A479" s="1165">
        <v>1840</v>
      </c>
      <c r="B479" s="349" t="s">
        <v>76</v>
      </c>
      <c r="C479" s="1142">
        <f>'I4 BO ASSETS'!N46</f>
        <v>0</v>
      </c>
      <c r="D479" s="570">
        <f t="shared" si="715"/>
        <v>0</v>
      </c>
      <c r="E479" s="570">
        <f t="shared" si="715"/>
        <v>0</v>
      </c>
      <c r="F479" s="570">
        <f t="shared" si="674"/>
        <v>0</v>
      </c>
      <c r="G479" s="570">
        <f t="shared" ref="G479:Z479" si="734">$D479*G621</f>
        <v>0</v>
      </c>
      <c r="H479" s="570">
        <f t="shared" si="734"/>
        <v>0</v>
      </c>
      <c r="I479" s="570">
        <f t="shared" si="734"/>
        <v>0</v>
      </c>
      <c r="J479" s="570">
        <f t="shared" si="734"/>
        <v>0</v>
      </c>
      <c r="K479" s="570">
        <f t="shared" si="734"/>
        <v>0</v>
      </c>
      <c r="L479" s="570">
        <f t="shared" si="734"/>
        <v>0</v>
      </c>
      <c r="M479" s="570">
        <f t="shared" si="734"/>
        <v>0</v>
      </c>
      <c r="N479" s="570">
        <f t="shared" si="734"/>
        <v>0</v>
      </c>
      <c r="O479" s="570">
        <f t="shared" si="734"/>
        <v>0</v>
      </c>
      <c r="P479" s="570">
        <f t="shared" si="734"/>
        <v>0</v>
      </c>
      <c r="Q479" s="570">
        <f t="shared" si="734"/>
        <v>0</v>
      </c>
      <c r="R479" s="570">
        <f t="shared" si="734"/>
        <v>0</v>
      </c>
      <c r="S479" s="570">
        <f t="shared" si="734"/>
        <v>0</v>
      </c>
      <c r="T479" s="570">
        <f t="shared" si="734"/>
        <v>0</v>
      </c>
      <c r="U479" s="570">
        <f t="shared" si="734"/>
        <v>0</v>
      </c>
      <c r="V479" s="570">
        <f t="shared" si="734"/>
        <v>0</v>
      </c>
      <c r="W479" s="570">
        <f t="shared" si="734"/>
        <v>0</v>
      </c>
      <c r="X479" s="570">
        <f t="shared" si="734"/>
        <v>0</v>
      </c>
      <c r="Y479" s="570">
        <f t="shared" si="734"/>
        <v>0</v>
      </c>
      <c r="Z479" s="570">
        <f t="shared" si="734"/>
        <v>0</v>
      </c>
      <c r="AA479" s="570">
        <f t="shared" si="676"/>
        <v>0</v>
      </c>
      <c r="AB479" s="570">
        <f t="shared" ref="AB479:AU479" si="735">$E479*AB621</f>
        <v>0</v>
      </c>
      <c r="AC479" s="570">
        <f t="shared" si="735"/>
        <v>0</v>
      </c>
      <c r="AD479" s="570">
        <f t="shared" si="735"/>
        <v>0</v>
      </c>
      <c r="AE479" s="570">
        <f t="shared" si="735"/>
        <v>0</v>
      </c>
      <c r="AF479" s="570">
        <f t="shared" si="735"/>
        <v>0</v>
      </c>
      <c r="AG479" s="570">
        <f t="shared" si="735"/>
        <v>0</v>
      </c>
      <c r="AH479" s="570">
        <f t="shared" si="735"/>
        <v>0</v>
      </c>
      <c r="AI479" s="570">
        <f t="shared" si="735"/>
        <v>0</v>
      </c>
      <c r="AJ479" s="570">
        <f t="shared" si="735"/>
        <v>0</v>
      </c>
      <c r="AK479" s="570">
        <f t="shared" si="735"/>
        <v>0</v>
      </c>
      <c r="AL479" s="570">
        <f t="shared" si="735"/>
        <v>0</v>
      </c>
      <c r="AM479" s="570">
        <f t="shared" si="735"/>
        <v>0</v>
      </c>
      <c r="AN479" s="570">
        <f t="shared" si="735"/>
        <v>0</v>
      </c>
      <c r="AO479" s="570">
        <f t="shared" si="735"/>
        <v>0</v>
      </c>
      <c r="AP479" s="570">
        <f t="shared" si="735"/>
        <v>0</v>
      </c>
      <c r="AQ479" s="570">
        <f t="shared" si="735"/>
        <v>0</v>
      </c>
      <c r="AR479" s="570">
        <f t="shared" si="735"/>
        <v>0</v>
      </c>
      <c r="AS479" s="570">
        <f t="shared" si="735"/>
        <v>0</v>
      </c>
      <c r="AT479" s="570">
        <f t="shared" si="735"/>
        <v>0</v>
      </c>
      <c r="AU479" s="570">
        <f t="shared" si="735"/>
        <v>0</v>
      </c>
      <c r="AV479" s="570">
        <f t="shared" si="678"/>
        <v>0</v>
      </c>
      <c r="AW479" s="570"/>
      <c r="AX479" s="570"/>
      <c r="AY479" s="570"/>
      <c r="AZ479" s="570"/>
      <c r="BA479" s="570"/>
      <c r="BB479" s="570"/>
      <c r="BC479" s="570"/>
      <c r="BD479" s="570"/>
      <c r="BE479" s="570"/>
      <c r="BF479" s="570"/>
      <c r="BG479" s="570"/>
      <c r="BH479" s="570"/>
      <c r="BI479" s="570"/>
      <c r="BJ479" s="570"/>
      <c r="BK479" s="570"/>
      <c r="BL479" s="570"/>
      <c r="BM479" s="570"/>
      <c r="BN479" s="570"/>
      <c r="BO479" s="570"/>
      <c r="BP479" s="570"/>
      <c r="BQ479" s="570"/>
    </row>
    <row r="480" spans="1:69" s="325" customFormat="1" ht="12.75" x14ac:dyDescent="0.2">
      <c r="A480" s="1165" t="s">
        <v>831</v>
      </c>
      <c r="B480" s="349" t="s">
        <v>395</v>
      </c>
      <c r="C480" s="1142">
        <f>'I4 BO ASSETS'!N47</f>
        <v>0</v>
      </c>
      <c r="D480" s="570">
        <f t="shared" si="715"/>
        <v>0</v>
      </c>
      <c r="E480" s="570">
        <f t="shared" si="715"/>
        <v>0</v>
      </c>
      <c r="F480" s="570">
        <f t="shared" si="674"/>
        <v>0</v>
      </c>
      <c r="G480" s="570">
        <f t="shared" ref="G480:Z480" si="736">$D480*G622</f>
        <v>0</v>
      </c>
      <c r="H480" s="570">
        <f t="shared" si="736"/>
        <v>0</v>
      </c>
      <c r="I480" s="570">
        <f t="shared" si="736"/>
        <v>0</v>
      </c>
      <c r="J480" s="570">
        <f t="shared" si="736"/>
        <v>0</v>
      </c>
      <c r="K480" s="570">
        <f t="shared" si="736"/>
        <v>0</v>
      </c>
      <c r="L480" s="570">
        <f t="shared" si="736"/>
        <v>0</v>
      </c>
      <c r="M480" s="570">
        <f t="shared" si="736"/>
        <v>0</v>
      </c>
      <c r="N480" s="570">
        <f t="shared" si="736"/>
        <v>0</v>
      </c>
      <c r="O480" s="570">
        <f t="shared" si="736"/>
        <v>0</v>
      </c>
      <c r="P480" s="570">
        <f t="shared" si="736"/>
        <v>0</v>
      </c>
      <c r="Q480" s="570">
        <f t="shared" si="736"/>
        <v>0</v>
      </c>
      <c r="R480" s="570">
        <f t="shared" si="736"/>
        <v>0</v>
      </c>
      <c r="S480" s="570">
        <f t="shared" si="736"/>
        <v>0</v>
      </c>
      <c r="T480" s="570">
        <f t="shared" si="736"/>
        <v>0</v>
      </c>
      <c r="U480" s="570">
        <f t="shared" si="736"/>
        <v>0</v>
      </c>
      <c r="V480" s="570">
        <f t="shared" si="736"/>
        <v>0</v>
      </c>
      <c r="W480" s="570">
        <f t="shared" si="736"/>
        <v>0</v>
      </c>
      <c r="X480" s="570">
        <f t="shared" si="736"/>
        <v>0</v>
      </c>
      <c r="Y480" s="570">
        <f t="shared" si="736"/>
        <v>0</v>
      </c>
      <c r="Z480" s="570">
        <f t="shared" si="736"/>
        <v>0</v>
      </c>
      <c r="AA480" s="570">
        <f t="shared" si="676"/>
        <v>0</v>
      </c>
      <c r="AB480" s="570">
        <f t="shared" ref="AB480:AU480" si="737">$E480*AB622</f>
        <v>0</v>
      </c>
      <c r="AC480" s="570">
        <f t="shared" si="737"/>
        <v>0</v>
      </c>
      <c r="AD480" s="570">
        <f t="shared" si="737"/>
        <v>0</v>
      </c>
      <c r="AE480" s="570">
        <f t="shared" si="737"/>
        <v>0</v>
      </c>
      <c r="AF480" s="570">
        <f t="shared" si="737"/>
        <v>0</v>
      </c>
      <c r="AG480" s="570">
        <f t="shared" si="737"/>
        <v>0</v>
      </c>
      <c r="AH480" s="570">
        <f t="shared" si="737"/>
        <v>0</v>
      </c>
      <c r="AI480" s="570">
        <f t="shared" si="737"/>
        <v>0</v>
      </c>
      <c r="AJ480" s="570">
        <f t="shared" si="737"/>
        <v>0</v>
      </c>
      <c r="AK480" s="570">
        <f t="shared" si="737"/>
        <v>0</v>
      </c>
      <c r="AL480" s="570">
        <f t="shared" si="737"/>
        <v>0</v>
      </c>
      <c r="AM480" s="570">
        <f t="shared" si="737"/>
        <v>0</v>
      </c>
      <c r="AN480" s="570">
        <f t="shared" si="737"/>
        <v>0</v>
      </c>
      <c r="AO480" s="570">
        <f t="shared" si="737"/>
        <v>0</v>
      </c>
      <c r="AP480" s="570">
        <f t="shared" si="737"/>
        <v>0</v>
      </c>
      <c r="AQ480" s="570">
        <f t="shared" si="737"/>
        <v>0</v>
      </c>
      <c r="AR480" s="570">
        <f t="shared" si="737"/>
        <v>0</v>
      </c>
      <c r="AS480" s="570">
        <f t="shared" si="737"/>
        <v>0</v>
      </c>
      <c r="AT480" s="570">
        <f t="shared" si="737"/>
        <v>0</v>
      </c>
      <c r="AU480" s="570">
        <f t="shared" si="737"/>
        <v>0</v>
      </c>
      <c r="AV480" s="570">
        <f t="shared" si="678"/>
        <v>0</v>
      </c>
      <c r="AW480" s="570"/>
      <c r="AX480" s="570"/>
      <c r="AY480" s="570"/>
      <c r="AZ480" s="570"/>
      <c r="BA480" s="570"/>
      <c r="BB480" s="570"/>
      <c r="BC480" s="570"/>
      <c r="BD480" s="570"/>
      <c r="BE480" s="570"/>
      <c r="BF480" s="570"/>
      <c r="BG480" s="570"/>
      <c r="BH480" s="570"/>
      <c r="BI480" s="570"/>
      <c r="BJ480" s="570"/>
      <c r="BK480" s="570"/>
      <c r="BL480" s="570"/>
      <c r="BM480" s="570"/>
      <c r="BN480" s="570"/>
      <c r="BO480" s="570"/>
      <c r="BP480" s="570"/>
      <c r="BQ480" s="570"/>
    </row>
    <row r="481" spans="1:69" s="325" customFormat="1" ht="12.75" x14ac:dyDescent="0.2">
      <c r="A481" s="1165" t="s">
        <v>832</v>
      </c>
      <c r="B481" s="349" t="s">
        <v>396</v>
      </c>
      <c r="C481" s="1142">
        <f>'I4 BO ASSETS'!N48</f>
        <v>0</v>
      </c>
      <c r="D481" s="570">
        <f t="shared" si="715"/>
        <v>0</v>
      </c>
      <c r="E481" s="570">
        <f t="shared" si="715"/>
        <v>0</v>
      </c>
      <c r="F481" s="570">
        <f t="shared" si="674"/>
        <v>0</v>
      </c>
      <c r="G481" s="570">
        <f t="shared" ref="G481:Z481" si="738">$D481*G623</f>
        <v>0</v>
      </c>
      <c r="H481" s="570">
        <f t="shared" si="738"/>
        <v>0</v>
      </c>
      <c r="I481" s="570">
        <f t="shared" si="738"/>
        <v>0</v>
      </c>
      <c r="J481" s="570">
        <f t="shared" si="738"/>
        <v>0</v>
      </c>
      <c r="K481" s="570">
        <f t="shared" si="738"/>
        <v>0</v>
      </c>
      <c r="L481" s="570">
        <f t="shared" si="738"/>
        <v>0</v>
      </c>
      <c r="M481" s="570">
        <f t="shared" si="738"/>
        <v>0</v>
      </c>
      <c r="N481" s="570">
        <f t="shared" si="738"/>
        <v>0</v>
      </c>
      <c r="O481" s="570">
        <f t="shared" si="738"/>
        <v>0</v>
      </c>
      <c r="P481" s="570">
        <f t="shared" si="738"/>
        <v>0</v>
      </c>
      <c r="Q481" s="570">
        <f t="shared" si="738"/>
        <v>0</v>
      </c>
      <c r="R481" s="570">
        <f t="shared" si="738"/>
        <v>0</v>
      </c>
      <c r="S481" s="570">
        <f t="shared" si="738"/>
        <v>0</v>
      </c>
      <c r="T481" s="570">
        <f t="shared" si="738"/>
        <v>0</v>
      </c>
      <c r="U481" s="570">
        <f t="shared" si="738"/>
        <v>0</v>
      </c>
      <c r="V481" s="570">
        <f t="shared" si="738"/>
        <v>0</v>
      </c>
      <c r="W481" s="570">
        <f t="shared" si="738"/>
        <v>0</v>
      </c>
      <c r="X481" s="570">
        <f t="shared" si="738"/>
        <v>0</v>
      </c>
      <c r="Y481" s="570">
        <f t="shared" si="738"/>
        <v>0</v>
      </c>
      <c r="Z481" s="570">
        <f t="shared" si="738"/>
        <v>0</v>
      </c>
      <c r="AA481" s="570">
        <f t="shared" si="676"/>
        <v>0</v>
      </c>
      <c r="AB481" s="570">
        <f t="shared" ref="AB481:AU481" si="739">$E481*AB623</f>
        <v>0</v>
      </c>
      <c r="AC481" s="570">
        <f t="shared" si="739"/>
        <v>0</v>
      </c>
      <c r="AD481" s="570">
        <f t="shared" si="739"/>
        <v>0</v>
      </c>
      <c r="AE481" s="570">
        <f t="shared" si="739"/>
        <v>0</v>
      </c>
      <c r="AF481" s="570">
        <f t="shared" si="739"/>
        <v>0</v>
      </c>
      <c r="AG481" s="570">
        <f t="shared" si="739"/>
        <v>0</v>
      </c>
      <c r="AH481" s="570">
        <f t="shared" si="739"/>
        <v>0</v>
      </c>
      <c r="AI481" s="570">
        <f t="shared" si="739"/>
        <v>0</v>
      </c>
      <c r="AJ481" s="570">
        <f t="shared" si="739"/>
        <v>0</v>
      </c>
      <c r="AK481" s="570">
        <f t="shared" si="739"/>
        <v>0</v>
      </c>
      <c r="AL481" s="570">
        <f t="shared" si="739"/>
        <v>0</v>
      </c>
      <c r="AM481" s="570">
        <f t="shared" si="739"/>
        <v>0</v>
      </c>
      <c r="AN481" s="570">
        <f t="shared" si="739"/>
        <v>0</v>
      </c>
      <c r="AO481" s="570">
        <f t="shared" si="739"/>
        <v>0</v>
      </c>
      <c r="AP481" s="570">
        <f t="shared" si="739"/>
        <v>0</v>
      </c>
      <c r="AQ481" s="570">
        <f t="shared" si="739"/>
        <v>0</v>
      </c>
      <c r="AR481" s="570">
        <f t="shared" si="739"/>
        <v>0</v>
      </c>
      <c r="AS481" s="570">
        <f t="shared" si="739"/>
        <v>0</v>
      </c>
      <c r="AT481" s="570">
        <f t="shared" si="739"/>
        <v>0</v>
      </c>
      <c r="AU481" s="570">
        <f t="shared" si="739"/>
        <v>0</v>
      </c>
      <c r="AV481" s="570">
        <f t="shared" si="678"/>
        <v>0</v>
      </c>
      <c r="AW481" s="570"/>
      <c r="AX481" s="570"/>
      <c r="AY481" s="570"/>
      <c r="AZ481" s="570"/>
      <c r="BA481" s="570"/>
      <c r="BB481" s="570"/>
      <c r="BC481" s="570"/>
      <c r="BD481" s="570"/>
      <c r="BE481" s="570"/>
      <c r="BF481" s="570"/>
      <c r="BG481" s="570"/>
      <c r="BH481" s="570"/>
      <c r="BI481" s="570"/>
      <c r="BJ481" s="570"/>
      <c r="BK481" s="570"/>
      <c r="BL481" s="570"/>
      <c r="BM481" s="570"/>
      <c r="BN481" s="570"/>
      <c r="BO481" s="570"/>
      <c r="BP481" s="570"/>
      <c r="BQ481" s="570"/>
    </row>
    <row r="482" spans="1:69" s="325" customFormat="1" ht="12.75" x14ac:dyDescent="0.2">
      <c r="A482" s="1165" t="s">
        <v>833</v>
      </c>
      <c r="B482" s="349" t="s">
        <v>397</v>
      </c>
      <c r="C482" s="1142">
        <f>'I4 BO ASSETS'!N49</f>
        <v>0</v>
      </c>
      <c r="D482" s="570">
        <f t="shared" si="715"/>
        <v>0</v>
      </c>
      <c r="E482" s="570">
        <f t="shared" si="715"/>
        <v>0</v>
      </c>
      <c r="F482" s="570">
        <f t="shared" si="674"/>
        <v>0</v>
      </c>
      <c r="G482" s="570">
        <f t="shared" ref="G482:Z482" si="740">$D482*G624</f>
        <v>0</v>
      </c>
      <c r="H482" s="570">
        <f t="shared" si="740"/>
        <v>0</v>
      </c>
      <c r="I482" s="570">
        <f t="shared" si="740"/>
        <v>0</v>
      </c>
      <c r="J482" s="570">
        <f t="shared" si="740"/>
        <v>0</v>
      </c>
      <c r="K482" s="570">
        <f t="shared" si="740"/>
        <v>0</v>
      </c>
      <c r="L482" s="570">
        <f t="shared" si="740"/>
        <v>0</v>
      </c>
      <c r="M482" s="570">
        <f t="shared" si="740"/>
        <v>0</v>
      </c>
      <c r="N482" s="570">
        <f t="shared" si="740"/>
        <v>0</v>
      </c>
      <c r="O482" s="570">
        <f t="shared" si="740"/>
        <v>0</v>
      </c>
      <c r="P482" s="570">
        <f t="shared" si="740"/>
        <v>0</v>
      </c>
      <c r="Q482" s="570">
        <f t="shared" si="740"/>
        <v>0</v>
      </c>
      <c r="R482" s="570">
        <f t="shared" si="740"/>
        <v>0</v>
      </c>
      <c r="S482" s="570">
        <f t="shared" si="740"/>
        <v>0</v>
      </c>
      <c r="T482" s="570">
        <f t="shared" si="740"/>
        <v>0</v>
      </c>
      <c r="U482" s="570">
        <f t="shared" si="740"/>
        <v>0</v>
      </c>
      <c r="V482" s="570">
        <f t="shared" si="740"/>
        <v>0</v>
      </c>
      <c r="W482" s="570">
        <f t="shared" si="740"/>
        <v>0</v>
      </c>
      <c r="X482" s="570">
        <f t="shared" si="740"/>
        <v>0</v>
      </c>
      <c r="Y482" s="570">
        <f t="shared" si="740"/>
        <v>0</v>
      </c>
      <c r="Z482" s="570">
        <f t="shared" si="740"/>
        <v>0</v>
      </c>
      <c r="AA482" s="570">
        <f t="shared" si="676"/>
        <v>0</v>
      </c>
      <c r="AB482" s="570">
        <f t="shared" ref="AB482:AU482" si="741">$E482*AB624</f>
        <v>0</v>
      </c>
      <c r="AC482" s="570">
        <f t="shared" si="741"/>
        <v>0</v>
      </c>
      <c r="AD482" s="570">
        <f t="shared" si="741"/>
        <v>0</v>
      </c>
      <c r="AE482" s="570">
        <f t="shared" si="741"/>
        <v>0</v>
      </c>
      <c r="AF482" s="570">
        <f t="shared" si="741"/>
        <v>0</v>
      </c>
      <c r="AG482" s="570">
        <f t="shared" si="741"/>
        <v>0</v>
      </c>
      <c r="AH482" s="570">
        <f t="shared" si="741"/>
        <v>0</v>
      </c>
      <c r="AI482" s="570">
        <f t="shared" si="741"/>
        <v>0</v>
      </c>
      <c r="AJ482" s="570">
        <f t="shared" si="741"/>
        <v>0</v>
      </c>
      <c r="AK482" s="570">
        <f t="shared" si="741"/>
        <v>0</v>
      </c>
      <c r="AL482" s="570">
        <f t="shared" si="741"/>
        <v>0</v>
      </c>
      <c r="AM482" s="570">
        <f t="shared" si="741"/>
        <v>0</v>
      </c>
      <c r="AN482" s="570">
        <f t="shared" si="741"/>
        <v>0</v>
      </c>
      <c r="AO482" s="570">
        <f t="shared" si="741"/>
        <v>0</v>
      </c>
      <c r="AP482" s="570">
        <f t="shared" si="741"/>
        <v>0</v>
      </c>
      <c r="AQ482" s="570">
        <f t="shared" si="741"/>
        <v>0</v>
      </c>
      <c r="AR482" s="570">
        <f t="shared" si="741"/>
        <v>0</v>
      </c>
      <c r="AS482" s="570">
        <f t="shared" si="741"/>
        <v>0</v>
      </c>
      <c r="AT482" s="570">
        <f t="shared" si="741"/>
        <v>0</v>
      </c>
      <c r="AU482" s="570">
        <f t="shared" si="741"/>
        <v>0</v>
      </c>
      <c r="AV482" s="570">
        <f t="shared" si="678"/>
        <v>0</v>
      </c>
      <c r="AW482" s="570"/>
      <c r="AX482" s="570"/>
      <c r="AY482" s="570"/>
      <c r="AZ482" s="570"/>
      <c r="BA482" s="570"/>
      <c r="BB482" s="570"/>
      <c r="BC482" s="570"/>
      <c r="BD482" s="570"/>
      <c r="BE482" s="570"/>
      <c r="BF482" s="570"/>
      <c r="BG482" s="570"/>
      <c r="BH482" s="570"/>
      <c r="BI482" s="570"/>
      <c r="BJ482" s="570"/>
      <c r="BK482" s="570"/>
      <c r="BL482" s="570"/>
      <c r="BM482" s="570"/>
      <c r="BN482" s="570"/>
      <c r="BO482" s="570"/>
      <c r="BP482" s="570"/>
      <c r="BQ482" s="570"/>
    </row>
    <row r="483" spans="1:69" s="325" customFormat="1" ht="12.75" x14ac:dyDescent="0.2">
      <c r="A483" s="1165">
        <v>1845</v>
      </c>
      <c r="B483" s="349" t="s">
        <v>84</v>
      </c>
      <c r="C483" s="1142">
        <f>'I4 BO ASSETS'!N50</f>
        <v>0</v>
      </c>
      <c r="D483" s="570">
        <f t="shared" si="715"/>
        <v>0</v>
      </c>
      <c r="E483" s="570">
        <f t="shared" si="715"/>
        <v>0</v>
      </c>
      <c r="F483" s="570">
        <f t="shared" si="674"/>
        <v>0</v>
      </c>
      <c r="G483" s="570">
        <f t="shared" ref="G483:Z483" si="742">$D483*G625</f>
        <v>0</v>
      </c>
      <c r="H483" s="570">
        <f t="shared" si="742"/>
        <v>0</v>
      </c>
      <c r="I483" s="570">
        <f t="shared" si="742"/>
        <v>0</v>
      </c>
      <c r="J483" s="570">
        <f t="shared" si="742"/>
        <v>0</v>
      </c>
      <c r="K483" s="570">
        <f t="shared" si="742"/>
        <v>0</v>
      </c>
      <c r="L483" s="570">
        <f t="shared" si="742"/>
        <v>0</v>
      </c>
      <c r="M483" s="570">
        <f t="shared" si="742"/>
        <v>0</v>
      </c>
      <c r="N483" s="570">
        <f t="shared" si="742"/>
        <v>0</v>
      </c>
      <c r="O483" s="570">
        <f t="shared" si="742"/>
        <v>0</v>
      </c>
      <c r="P483" s="570">
        <f t="shared" si="742"/>
        <v>0</v>
      </c>
      <c r="Q483" s="570">
        <f t="shared" si="742"/>
        <v>0</v>
      </c>
      <c r="R483" s="570">
        <f t="shared" si="742"/>
        <v>0</v>
      </c>
      <c r="S483" s="570">
        <f t="shared" si="742"/>
        <v>0</v>
      </c>
      <c r="T483" s="570">
        <f t="shared" si="742"/>
        <v>0</v>
      </c>
      <c r="U483" s="570">
        <f t="shared" si="742"/>
        <v>0</v>
      </c>
      <c r="V483" s="570">
        <f t="shared" si="742"/>
        <v>0</v>
      </c>
      <c r="W483" s="570">
        <f t="shared" si="742"/>
        <v>0</v>
      </c>
      <c r="X483" s="570">
        <f t="shared" si="742"/>
        <v>0</v>
      </c>
      <c r="Y483" s="570">
        <f t="shared" si="742"/>
        <v>0</v>
      </c>
      <c r="Z483" s="570">
        <f t="shared" si="742"/>
        <v>0</v>
      </c>
      <c r="AA483" s="570">
        <f t="shared" si="676"/>
        <v>0</v>
      </c>
      <c r="AB483" s="570">
        <f t="shared" ref="AB483:AU483" si="743">$E483*AB625</f>
        <v>0</v>
      </c>
      <c r="AC483" s="570">
        <f t="shared" si="743"/>
        <v>0</v>
      </c>
      <c r="AD483" s="570">
        <f t="shared" si="743"/>
        <v>0</v>
      </c>
      <c r="AE483" s="570">
        <f t="shared" si="743"/>
        <v>0</v>
      </c>
      <c r="AF483" s="570">
        <f t="shared" si="743"/>
        <v>0</v>
      </c>
      <c r="AG483" s="570">
        <f t="shared" si="743"/>
        <v>0</v>
      </c>
      <c r="AH483" s="570">
        <f t="shared" si="743"/>
        <v>0</v>
      </c>
      <c r="AI483" s="570">
        <f t="shared" si="743"/>
        <v>0</v>
      </c>
      <c r="AJ483" s="570">
        <f t="shared" si="743"/>
        <v>0</v>
      </c>
      <c r="AK483" s="570">
        <f t="shared" si="743"/>
        <v>0</v>
      </c>
      <c r="AL483" s="570">
        <f t="shared" si="743"/>
        <v>0</v>
      </c>
      <c r="AM483" s="570">
        <f t="shared" si="743"/>
        <v>0</v>
      </c>
      <c r="AN483" s="570">
        <f t="shared" si="743"/>
        <v>0</v>
      </c>
      <c r="AO483" s="570">
        <f t="shared" si="743"/>
        <v>0</v>
      </c>
      <c r="AP483" s="570">
        <f t="shared" si="743"/>
        <v>0</v>
      </c>
      <c r="AQ483" s="570">
        <f t="shared" si="743"/>
        <v>0</v>
      </c>
      <c r="AR483" s="570">
        <f t="shared" si="743"/>
        <v>0</v>
      </c>
      <c r="AS483" s="570">
        <f t="shared" si="743"/>
        <v>0</v>
      </c>
      <c r="AT483" s="570">
        <f t="shared" si="743"/>
        <v>0</v>
      </c>
      <c r="AU483" s="570">
        <f t="shared" si="743"/>
        <v>0</v>
      </c>
      <c r="AV483" s="570">
        <f t="shared" si="678"/>
        <v>0</v>
      </c>
      <c r="AW483" s="570"/>
      <c r="AX483" s="570"/>
      <c r="AY483" s="570"/>
      <c r="AZ483" s="570"/>
      <c r="BA483" s="570"/>
      <c r="BB483" s="570"/>
      <c r="BC483" s="570"/>
      <c r="BD483" s="570"/>
      <c r="BE483" s="570"/>
      <c r="BF483" s="570"/>
      <c r="BG483" s="570"/>
      <c r="BH483" s="570"/>
      <c r="BI483" s="570"/>
      <c r="BJ483" s="570"/>
      <c r="BK483" s="570"/>
      <c r="BL483" s="570"/>
      <c r="BM483" s="570"/>
      <c r="BN483" s="570"/>
      <c r="BO483" s="570"/>
      <c r="BP483" s="570"/>
      <c r="BQ483" s="570"/>
    </row>
    <row r="484" spans="1:69" s="325" customFormat="1" ht="25.5" x14ac:dyDescent="0.2">
      <c r="A484" s="1165" t="s">
        <v>834</v>
      </c>
      <c r="B484" s="349" t="s">
        <v>398</v>
      </c>
      <c r="C484" s="1142">
        <f>'I4 BO ASSETS'!N51</f>
        <v>0</v>
      </c>
      <c r="D484" s="570">
        <f t="shared" si="715"/>
        <v>0</v>
      </c>
      <c r="E484" s="570">
        <f t="shared" si="715"/>
        <v>0</v>
      </c>
      <c r="F484" s="570">
        <f t="shared" si="674"/>
        <v>0</v>
      </c>
      <c r="G484" s="570">
        <f t="shared" ref="G484:Z484" si="744">$D484*G626</f>
        <v>0</v>
      </c>
      <c r="H484" s="570">
        <f t="shared" si="744"/>
        <v>0</v>
      </c>
      <c r="I484" s="570">
        <f t="shared" si="744"/>
        <v>0</v>
      </c>
      <c r="J484" s="570">
        <f t="shared" si="744"/>
        <v>0</v>
      </c>
      <c r="K484" s="570">
        <f t="shared" si="744"/>
        <v>0</v>
      </c>
      <c r="L484" s="570">
        <f t="shared" si="744"/>
        <v>0</v>
      </c>
      <c r="M484" s="570">
        <f t="shared" si="744"/>
        <v>0</v>
      </c>
      <c r="N484" s="570">
        <f t="shared" si="744"/>
        <v>0</v>
      </c>
      <c r="O484" s="570">
        <f t="shared" si="744"/>
        <v>0</v>
      </c>
      <c r="P484" s="570">
        <f t="shared" si="744"/>
        <v>0</v>
      </c>
      <c r="Q484" s="570">
        <f t="shared" si="744"/>
        <v>0</v>
      </c>
      <c r="R484" s="570">
        <f t="shared" si="744"/>
        <v>0</v>
      </c>
      <c r="S484" s="570">
        <f t="shared" si="744"/>
        <v>0</v>
      </c>
      <c r="T484" s="570">
        <f t="shared" si="744"/>
        <v>0</v>
      </c>
      <c r="U484" s="570">
        <f t="shared" si="744"/>
        <v>0</v>
      </c>
      <c r="V484" s="570">
        <f t="shared" si="744"/>
        <v>0</v>
      </c>
      <c r="W484" s="570">
        <f t="shared" si="744"/>
        <v>0</v>
      </c>
      <c r="X484" s="570">
        <f t="shared" si="744"/>
        <v>0</v>
      </c>
      <c r="Y484" s="570">
        <f t="shared" si="744"/>
        <v>0</v>
      </c>
      <c r="Z484" s="570">
        <f t="shared" si="744"/>
        <v>0</v>
      </c>
      <c r="AA484" s="570">
        <f t="shared" si="676"/>
        <v>0</v>
      </c>
      <c r="AB484" s="570">
        <f t="shared" ref="AB484:AU484" si="745">$E484*AB626</f>
        <v>0</v>
      </c>
      <c r="AC484" s="570">
        <f t="shared" si="745"/>
        <v>0</v>
      </c>
      <c r="AD484" s="570">
        <f t="shared" si="745"/>
        <v>0</v>
      </c>
      <c r="AE484" s="570">
        <f t="shared" si="745"/>
        <v>0</v>
      </c>
      <c r="AF484" s="570">
        <f t="shared" si="745"/>
        <v>0</v>
      </c>
      <c r="AG484" s="570">
        <f t="shared" si="745"/>
        <v>0</v>
      </c>
      <c r="AH484" s="570">
        <f t="shared" si="745"/>
        <v>0</v>
      </c>
      <c r="AI484" s="570">
        <f t="shared" si="745"/>
        <v>0</v>
      </c>
      <c r="AJ484" s="570">
        <f t="shared" si="745"/>
        <v>0</v>
      </c>
      <c r="AK484" s="570">
        <f t="shared" si="745"/>
        <v>0</v>
      </c>
      <c r="AL484" s="570">
        <f t="shared" si="745"/>
        <v>0</v>
      </c>
      <c r="AM484" s="570">
        <f t="shared" si="745"/>
        <v>0</v>
      </c>
      <c r="AN484" s="570">
        <f t="shared" si="745"/>
        <v>0</v>
      </c>
      <c r="AO484" s="570">
        <f t="shared" si="745"/>
        <v>0</v>
      </c>
      <c r="AP484" s="570">
        <f t="shared" si="745"/>
        <v>0</v>
      </c>
      <c r="AQ484" s="570">
        <f t="shared" si="745"/>
        <v>0</v>
      </c>
      <c r="AR484" s="570">
        <f t="shared" si="745"/>
        <v>0</v>
      </c>
      <c r="AS484" s="570">
        <f t="shared" si="745"/>
        <v>0</v>
      </c>
      <c r="AT484" s="570">
        <f t="shared" si="745"/>
        <v>0</v>
      </c>
      <c r="AU484" s="570">
        <f t="shared" si="745"/>
        <v>0</v>
      </c>
      <c r="AV484" s="570">
        <f t="shared" si="678"/>
        <v>0</v>
      </c>
      <c r="AW484" s="570"/>
      <c r="AX484" s="570"/>
      <c r="AY484" s="570"/>
      <c r="AZ484" s="570"/>
      <c r="BA484" s="570"/>
      <c r="BB484" s="570"/>
      <c r="BC484" s="570"/>
      <c r="BD484" s="570"/>
      <c r="BE484" s="570"/>
      <c r="BF484" s="570"/>
      <c r="BG484" s="570"/>
      <c r="BH484" s="570"/>
      <c r="BI484" s="570"/>
      <c r="BJ484" s="570"/>
      <c r="BK484" s="570"/>
      <c r="BL484" s="570"/>
      <c r="BM484" s="570"/>
      <c r="BN484" s="570"/>
      <c r="BO484" s="570"/>
      <c r="BP484" s="570"/>
      <c r="BQ484" s="570"/>
    </row>
    <row r="485" spans="1:69" s="325" customFormat="1" ht="25.5" x14ac:dyDescent="0.2">
      <c r="A485" s="1165" t="s">
        <v>835</v>
      </c>
      <c r="B485" s="349" t="s">
        <v>399</v>
      </c>
      <c r="C485" s="1142">
        <f>'I4 BO ASSETS'!N52</f>
        <v>0</v>
      </c>
      <c r="D485" s="570">
        <f t="shared" si="715"/>
        <v>0</v>
      </c>
      <c r="E485" s="570">
        <f t="shared" si="715"/>
        <v>0</v>
      </c>
      <c r="F485" s="570">
        <f t="shared" si="674"/>
        <v>0</v>
      </c>
      <c r="G485" s="570">
        <f t="shared" ref="G485:Z485" si="746">$D485*G627</f>
        <v>0</v>
      </c>
      <c r="H485" s="570">
        <f t="shared" si="746"/>
        <v>0</v>
      </c>
      <c r="I485" s="570">
        <f t="shared" si="746"/>
        <v>0</v>
      </c>
      <c r="J485" s="570">
        <f t="shared" si="746"/>
        <v>0</v>
      </c>
      <c r="K485" s="570">
        <f t="shared" si="746"/>
        <v>0</v>
      </c>
      <c r="L485" s="570">
        <f t="shared" si="746"/>
        <v>0</v>
      </c>
      <c r="M485" s="570">
        <f t="shared" si="746"/>
        <v>0</v>
      </c>
      <c r="N485" s="570">
        <f t="shared" si="746"/>
        <v>0</v>
      </c>
      <c r="O485" s="570">
        <f t="shared" si="746"/>
        <v>0</v>
      </c>
      <c r="P485" s="570">
        <f t="shared" si="746"/>
        <v>0</v>
      </c>
      <c r="Q485" s="570">
        <f t="shared" si="746"/>
        <v>0</v>
      </c>
      <c r="R485" s="570">
        <f t="shared" si="746"/>
        <v>0</v>
      </c>
      <c r="S485" s="570">
        <f t="shared" si="746"/>
        <v>0</v>
      </c>
      <c r="T485" s="570">
        <f t="shared" si="746"/>
        <v>0</v>
      </c>
      <c r="U485" s="570">
        <f t="shared" si="746"/>
        <v>0</v>
      </c>
      <c r="V485" s="570">
        <f t="shared" si="746"/>
        <v>0</v>
      </c>
      <c r="W485" s="570">
        <f t="shared" si="746"/>
        <v>0</v>
      </c>
      <c r="X485" s="570">
        <f t="shared" si="746"/>
        <v>0</v>
      </c>
      <c r="Y485" s="570">
        <f t="shared" si="746"/>
        <v>0</v>
      </c>
      <c r="Z485" s="570">
        <f t="shared" si="746"/>
        <v>0</v>
      </c>
      <c r="AA485" s="570">
        <f t="shared" si="676"/>
        <v>0</v>
      </c>
      <c r="AB485" s="570">
        <f t="shared" ref="AB485:AU485" si="747">$E485*AB627</f>
        <v>0</v>
      </c>
      <c r="AC485" s="570">
        <f t="shared" si="747"/>
        <v>0</v>
      </c>
      <c r="AD485" s="570">
        <f t="shared" si="747"/>
        <v>0</v>
      </c>
      <c r="AE485" s="570">
        <f t="shared" si="747"/>
        <v>0</v>
      </c>
      <c r="AF485" s="570">
        <f t="shared" si="747"/>
        <v>0</v>
      </c>
      <c r="AG485" s="570">
        <f t="shared" si="747"/>
        <v>0</v>
      </c>
      <c r="AH485" s="570">
        <f t="shared" si="747"/>
        <v>0</v>
      </c>
      <c r="AI485" s="570">
        <f t="shared" si="747"/>
        <v>0</v>
      </c>
      <c r="AJ485" s="570">
        <f t="shared" si="747"/>
        <v>0</v>
      </c>
      <c r="AK485" s="570">
        <f t="shared" si="747"/>
        <v>0</v>
      </c>
      <c r="AL485" s="570">
        <f t="shared" si="747"/>
        <v>0</v>
      </c>
      <c r="AM485" s="570">
        <f t="shared" si="747"/>
        <v>0</v>
      </c>
      <c r="AN485" s="570">
        <f t="shared" si="747"/>
        <v>0</v>
      </c>
      <c r="AO485" s="570">
        <f t="shared" si="747"/>
        <v>0</v>
      </c>
      <c r="AP485" s="570">
        <f t="shared" si="747"/>
        <v>0</v>
      </c>
      <c r="AQ485" s="570">
        <f t="shared" si="747"/>
        <v>0</v>
      </c>
      <c r="AR485" s="570">
        <f t="shared" si="747"/>
        <v>0</v>
      </c>
      <c r="AS485" s="570">
        <f t="shared" si="747"/>
        <v>0</v>
      </c>
      <c r="AT485" s="570">
        <f t="shared" si="747"/>
        <v>0</v>
      </c>
      <c r="AU485" s="570">
        <f t="shared" si="747"/>
        <v>0</v>
      </c>
      <c r="AV485" s="570">
        <f t="shared" si="678"/>
        <v>0</v>
      </c>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row>
    <row r="486" spans="1:69" s="325" customFormat="1" ht="25.5" x14ac:dyDescent="0.2">
      <c r="A486" s="1165" t="s">
        <v>836</v>
      </c>
      <c r="B486" s="349" t="s">
        <v>631</v>
      </c>
      <c r="C486" s="1142">
        <f>'I4 BO ASSETS'!N53</f>
        <v>0</v>
      </c>
      <c r="D486" s="570">
        <f t="shared" si="715"/>
        <v>0</v>
      </c>
      <c r="E486" s="570">
        <f t="shared" si="715"/>
        <v>0</v>
      </c>
      <c r="F486" s="570">
        <f t="shared" si="674"/>
        <v>0</v>
      </c>
      <c r="G486" s="570">
        <f t="shared" ref="G486:Z486" si="748">$D486*G628</f>
        <v>0</v>
      </c>
      <c r="H486" s="570">
        <f t="shared" si="748"/>
        <v>0</v>
      </c>
      <c r="I486" s="570">
        <f t="shared" si="748"/>
        <v>0</v>
      </c>
      <c r="J486" s="570">
        <f t="shared" si="748"/>
        <v>0</v>
      </c>
      <c r="K486" s="570">
        <f t="shared" si="748"/>
        <v>0</v>
      </c>
      <c r="L486" s="570">
        <f t="shared" si="748"/>
        <v>0</v>
      </c>
      <c r="M486" s="570">
        <f t="shared" si="748"/>
        <v>0</v>
      </c>
      <c r="N486" s="570">
        <f t="shared" si="748"/>
        <v>0</v>
      </c>
      <c r="O486" s="570">
        <f t="shared" si="748"/>
        <v>0</v>
      </c>
      <c r="P486" s="570">
        <f t="shared" si="748"/>
        <v>0</v>
      </c>
      <c r="Q486" s="570">
        <f t="shared" si="748"/>
        <v>0</v>
      </c>
      <c r="R486" s="570">
        <f t="shared" si="748"/>
        <v>0</v>
      </c>
      <c r="S486" s="570">
        <f t="shared" si="748"/>
        <v>0</v>
      </c>
      <c r="T486" s="570">
        <f t="shared" si="748"/>
        <v>0</v>
      </c>
      <c r="U486" s="570">
        <f t="shared" si="748"/>
        <v>0</v>
      </c>
      <c r="V486" s="570">
        <f t="shared" si="748"/>
        <v>0</v>
      </c>
      <c r="W486" s="570">
        <f t="shared" si="748"/>
        <v>0</v>
      </c>
      <c r="X486" s="570">
        <f t="shared" si="748"/>
        <v>0</v>
      </c>
      <c r="Y486" s="570">
        <f t="shared" si="748"/>
        <v>0</v>
      </c>
      <c r="Z486" s="570">
        <f t="shared" si="748"/>
        <v>0</v>
      </c>
      <c r="AA486" s="570">
        <f t="shared" si="676"/>
        <v>0</v>
      </c>
      <c r="AB486" s="570">
        <f t="shared" ref="AB486:AU486" si="749">$E486*AB628</f>
        <v>0</v>
      </c>
      <c r="AC486" s="570">
        <f t="shared" si="749"/>
        <v>0</v>
      </c>
      <c r="AD486" s="570">
        <f t="shared" si="749"/>
        <v>0</v>
      </c>
      <c r="AE486" s="570">
        <f t="shared" si="749"/>
        <v>0</v>
      </c>
      <c r="AF486" s="570">
        <f t="shared" si="749"/>
        <v>0</v>
      </c>
      <c r="AG486" s="570">
        <f t="shared" si="749"/>
        <v>0</v>
      </c>
      <c r="AH486" s="570">
        <f t="shared" si="749"/>
        <v>0</v>
      </c>
      <c r="AI486" s="570">
        <f t="shared" si="749"/>
        <v>0</v>
      </c>
      <c r="AJ486" s="570">
        <f t="shared" si="749"/>
        <v>0</v>
      </c>
      <c r="AK486" s="570">
        <f t="shared" si="749"/>
        <v>0</v>
      </c>
      <c r="AL486" s="570">
        <f t="shared" si="749"/>
        <v>0</v>
      </c>
      <c r="AM486" s="570">
        <f t="shared" si="749"/>
        <v>0</v>
      </c>
      <c r="AN486" s="570">
        <f t="shared" si="749"/>
        <v>0</v>
      </c>
      <c r="AO486" s="570">
        <f t="shared" si="749"/>
        <v>0</v>
      </c>
      <c r="AP486" s="570">
        <f t="shared" si="749"/>
        <v>0</v>
      </c>
      <c r="AQ486" s="570">
        <f t="shared" si="749"/>
        <v>0</v>
      </c>
      <c r="AR486" s="570">
        <f t="shared" si="749"/>
        <v>0</v>
      </c>
      <c r="AS486" s="570">
        <f t="shared" si="749"/>
        <v>0</v>
      </c>
      <c r="AT486" s="570">
        <f t="shared" si="749"/>
        <v>0</v>
      </c>
      <c r="AU486" s="570">
        <f t="shared" si="749"/>
        <v>0</v>
      </c>
      <c r="AV486" s="570">
        <f t="shared" si="678"/>
        <v>0</v>
      </c>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row>
    <row r="487" spans="1:69" s="325" customFormat="1" ht="12.75" x14ac:dyDescent="0.2">
      <c r="A487" s="1165">
        <v>1850</v>
      </c>
      <c r="B487" s="349" t="s">
        <v>90</v>
      </c>
      <c r="C487" s="1142">
        <f>'I4 BO ASSETS'!N54</f>
        <v>0</v>
      </c>
      <c r="D487" s="570">
        <f t="shared" si="715"/>
        <v>0</v>
      </c>
      <c r="E487" s="570">
        <f t="shared" si="715"/>
        <v>0</v>
      </c>
      <c r="F487" s="570">
        <f t="shared" si="674"/>
        <v>0</v>
      </c>
      <c r="G487" s="570">
        <f t="shared" ref="G487:Z487" si="750">$D487*G629</f>
        <v>0</v>
      </c>
      <c r="H487" s="570">
        <f t="shared" si="750"/>
        <v>0</v>
      </c>
      <c r="I487" s="570">
        <f t="shared" si="750"/>
        <v>0</v>
      </c>
      <c r="J487" s="570">
        <f t="shared" si="750"/>
        <v>0</v>
      </c>
      <c r="K487" s="570">
        <f t="shared" si="750"/>
        <v>0</v>
      </c>
      <c r="L487" s="570">
        <f t="shared" si="750"/>
        <v>0</v>
      </c>
      <c r="M487" s="570">
        <f t="shared" si="750"/>
        <v>0</v>
      </c>
      <c r="N487" s="570">
        <f t="shared" si="750"/>
        <v>0</v>
      </c>
      <c r="O487" s="570">
        <f t="shared" si="750"/>
        <v>0</v>
      </c>
      <c r="P487" s="570">
        <f t="shared" si="750"/>
        <v>0</v>
      </c>
      <c r="Q487" s="570">
        <f t="shared" si="750"/>
        <v>0</v>
      </c>
      <c r="R487" s="570">
        <f t="shared" si="750"/>
        <v>0</v>
      </c>
      <c r="S487" s="570">
        <f t="shared" si="750"/>
        <v>0</v>
      </c>
      <c r="T487" s="570">
        <f t="shared" si="750"/>
        <v>0</v>
      </c>
      <c r="U487" s="570">
        <f t="shared" si="750"/>
        <v>0</v>
      </c>
      <c r="V487" s="570">
        <f t="shared" si="750"/>
        <v>0</v>
      </c>
      <c r="W487" s="570">
        <f t="shared" si="750"/>
        <v>0</v>
      </c>
      <c r="X487" s="570">
        <f t="shared" si="750"/>
        <v>0</v>
      </c>
      <c r="Y487" s="570">
        <f t="shared" si="750"/>
        <v>0</v>
      </c>
      <c r="Z487" s="570">
        <f t="shared" si="750"/>
        <v>0</v>
      </c>
      <c r="AA487" s="570">
        <f t="shared" si="676"/>
        <v>0</v>
      </c>
      <c r="AB487" s="570">
        <f t="shared" ref="AB487:AU487" si="751">$E487*AB629</f>
        <v>0</v>
      </c>
      <c r="AC487" s="570">
        <f t="shared" si="751"/>
        <v>0</v>
      </c>
      <c r="AD487" s="570">
        <f t="shared" si="751"/>
        <v>0</v>
      </c>
      <c r="AE487" s="570">
        <f t="shared" si="751"/>
        <v>0</v>
      </c>
      <c r="AF487" s="570">
        <f t="shared" si="751"/>
        <v>0</v>
      </c>
      <c r="AG487" s="570">
        <f t="shared" si="751"/>
        <v>0</v>
      </c>
      <c r="AH487" s="570">
        <f t="shared" si="751"/>
        <v>0</v>
      </c>
      <c r="AI487" s="570">
        <f t="shared" si="751"/>
        <v>0</v>
      </c>
      <c r="AJ487" s="570">
        <f t="shared" si="751"/>
        <v>0</v>
      </c>
      <c r="AK487" s="570">
        <f t="shared" si="751"/>
        <v>0</v>
      </c>
      <c r="AL487" s="570">
        <f t="shared" si="751"/>
        <v>0</v>
      </c>
      <c r="AM487" s="570">
        <f t="shared" si="751"/>
        <v>0</v>
      </c>
      <c r="AN487" s="570">
        <f t="shared" si="751"/>
        <v>0</v>
      </c>
      <c r="AO487" s="570">
        <f t="shared" si="751"/>
        <v>0</v>
      </c>
      <c r="AP487" s="570">
        <f t="shared" si="751"/>
        <v>0</v>
      </c>
      <c r="AQ487" s="570">
        <f t="shared" si="751"/>
        <v>0</v>
      </c>
      <c r="AR487" s="570">
        <f t="shared" si="751"/>
        <v>0</v>
      </c>
      <c r="AS487" s="570">
        <f t="shared" si="751"/>
        <v>0</v>
      </c>
      <c r="AT487" s="570">
        <f t="shared" si="751"/>
        <v>0</v>
      </c>
      <c r="AU487" s="570">
        <f t="shared" si="751"/>
        <v>0</v>
      </c>
      <c r="AV487" s="570">
        <f t="shared" si="678"/>
        <v>0</v>
      </c>
      <c r="AW487" s="570"/>
      <c r="AX487" s="570"/>
      <c r="AY487" s="570"/>
      <c r="AZ487" s="570"/>
      <c r="BA487" s="570"/>
      <c r="BB487" s="570"/>
      <c r="BC487" s="570"/>
      <c r="BD487" s="570"/>
      <c r="BE487" s="570"/>
      <c r="BF487" s="570"/>
      <c r="BG487" s="570"/>
      <c r="BH487" s="570"/>
      <c r="BI487" s="570"/>
      <c r="BJ487" s="570"/>
      <c r="BK487" s="570"/>
      <c r="BL487" s="570"/>
      <c r="BM487" s="570"/>
      <c r="BN487" s="570"/>
      <c r="BO487" s="570"/>
      <c r="BP487" s="570"/>
      <c r="BQ487" s="570"/>
    </row>
    <row r="488" spans="1:69" s="325" customFormat="1" ht="12.75" x14ac:dyDescent="0.2">
      <c r="A488" s="1165">
        <v>1855</v>
      </c>
      <c r="B488" s="349" t="s">
        <v>92</v>
      </c>
      <c r="C488" s="1142">
        <f>'I4 BO ASSETS'!N55</f>
        <v>0</v>
      </c>
      <c r="D488" s="570">
        <f t="shared" si="715"/>
        <v>0</v>
      </c>
      <c r="E488" s="570">
        <f t="shared" si="715"/>
        <v>0</v>
      </c>
      <c r="F488" s="570">
        <f t="shared" si="674"/>
        <v>0</v>
      </c>
      <c r="G488" s="570">
        <f t="shared" ref="G488:Z488" si="752">$D488*G630</f>
        <v>0</v>
      </c>
      <c r="H488" s="570">
        <f t="shared" si="752"/>
        <v>0</v>
      </c>
      <c r="I488" s="570">
        <f t="shared" si="752"/>
        <v>0</v>
      </c>
      <c r="J488" s="570">
        <f t="shared" si="752"/>
        <v>0</v>
      </c>
      <c r="K488" s="570">
        <f t="shared" si="752"/>
        <v>0</v>
      </c>
      <c r="L488" s="570">
        <f t="shared" si="752"/>
        <v>0</v>
      </c>
      <c r="M488" s="570">
        <f t="shared" si="752"/>
        <v>0</v>
      </c>
      <c r="N488" s="570">
        <f t="shared" si="752"/>
        <v>0</v>
      </c>
      <c r="O488" s="570">
        <f t="shared" si="752"/>
        <v>0</v>
      </c>
      <c r="P488" s="570">
        <f t="shared" si="752"/>
        <v>0</v>
      </c>
      <c r="Q488" s="570">
        <f t="shared" si="752"/>
        <v>0</v>
      </c>
      <c r="R488" s="570">
        <f t="shared" si="752"/>
        <v>0</v>
      </c>
      <c r="S488" s="570">
        <f t="shared" si="752"/>
        <v>0</v>
      </c>
      <c r="T488" s="570">
        <f t="shared" si="752"/>
        <v>0</v>
      </c>
      <c r="U488" s="570">
        <f t="shared" si="752"/>
        <v>0</v>
      </c>
      <c r="V488" s="570">
        <f t="shared" si="752"/>
        <v>0</v>
      </c>
      <c r="W488" s="570">
        <f t="shared" si="752"/>
        <v>0</v>
      </c>
      <c r="X488" s="570">
        <f t="shared" si="752"/>
        <v>0</v>
      </c>
      <c r="Y488" s="570">
        <f t="shared" si="752"/>
        <v>0</v>
      </c>
      <c r="Z488" s="570">
        <f t="shared" si="752"/>
        <v>0</v>
      </c>
      <c r="AA488" s="570">
        <f t="shared" si="676"/>
        <v>0</v>
      </c>
      <c r="AB488" s="570">
        <f t="shared" ref="AB488:AU488" si="753">$E488*AB630</f>
        <v>0</v>
      </c>
      <c r="AC488" s="570">
        <f t="shared" si="753"/>
        <v>0</v>
      </c>
      <c r="AD488" s="570">
        <f t="shared" si="753"/>
        <v>0</v>
      </c>
      <c r="AE488" s="570">
        <f t="shared" si="753"/>
        <v>0</v>
      </c>
      <c r="AF488" s="570">
        <f t="shared" si="753"/>
        <v>0</v>
      </c>
      <c r="AG488" s="570">
        <f t="shared" si="753"/>
        <v>0</v>
      </c>
      <c r="AH488" s="570">
        <f t="shared" si="753"/>
        <v>0</v>
      </c>
      <c r="AI488" s="570">
        <f t="shared" si="753"/>
        <v>0</v>
      </c>
      <c r="AJ488" s="570">
        <f t="shared" si="753"/>
        <v>0</v>
      </c>
      <c r="AK488" s="570">
        <f t="shared" si="753"/>
        <v>0</v>
      </c>
      <c r="AL488" s="570">
        <f t="shared" si="753"/>
        <v>0</v>
      </c>
      <c r="AM488" s="570">
        <f t="shared" si="753"/>
        <v>0</v>
      </c>
      <c r="AN488" s="570">
        <f t="shared" si="753"/>
        <v>0</v>
      </c>
      <c r="AO488" s="570">
        <f t="shared" si="753"/>
        <v>0</v>
      </c>
      <c r="AP488" s="570">
        <f t="shared" si="753"/>
        <v>0</v>
      </c>
      <c r="AQ488" s="570">
        <f t="shared" si="753"/>
        <v>0</v>
      </c>
      <c r="AR488" s="570">
        <f t="shared" si="753"/>
        <v>0</v>
      </c>
      <c r="AS488" s="570">
        <f t="shared" si="753"/>
        <v>0</v>
      </c>
      <c r="AT488" s="570">
        <f t="shared" si="753"/>
        <v>0</v>
      </c>
      <c r="AU488" s="570">
        <f t="shared" si="753"/>
        <v>0</v>
      </c>
      <c r="AV488" s="570">
        <f t="shared" si="678"/>
        <v>0</v>
      </c>
      <c r="AW488" s="570"/>
      <c r="AX488" s="570"/>
      <c r="AY488" s="570"/>
      <c r="AZ488" s="570"/>
      <c r="BA488" s="570"/>
      <c r="BB488" s="570"/>
      <c r="BC488" s="570"/>
      <c r="BD488" s="570"/>
      <c r="BE488" s="570"/>
      <c r="BF488" s="570"/>
      <c r="BG488" s="570"/>
      <c r="BH488" s="570"/>
      <c r="BI488" s="570"/>
      <c r="BJ488" s="570"/>
      <c r="BK488" s="570"/>
      <c r="BL488" s="570"/>
      <c r="BM488" s="570"/>
      <c r="BN488" s="570"/>
      <c r="BO488" s="570"/>
      <c r="BP488" s="570"/>
      <c r="BQ488" s="570"/>
    </row>
    <row r="489" spans="1:69" s="1167" customFormat="1" ht="12.75" x14ac:dyDescent="0.2">
      <c r="A489" s="1165">
        <v>1860</v>
      </c>
      <c r="B489" s="349" t="s">
        <v>93</v>
      </c>
      <c r="C489" s="1142">
        <f>'I4 BO ASSETS'!N56</f>
        <v>0</v>
      </c>
      <c r="D489" s="570">
        <f t="shared" si="715"/>
        <v>0</v>
      </c>
      <c r="E489" s="570">
        <f t="shared" si="715"/>
        <v>0</v>
      </c>
      <c r="F489" s="570">
        <f t="shared" si="674"/>
        <v>0</v>
      </c>
      <c r="G489" s="570">
        <f t="shared" ref="G489:Z489" si="754">$D489*G631</f>
        <v>0</v>
      </c>
      <c r="H489" s="570">
        <f t="shared" si="754"/>
        <v>0</v>
      </c>
      <c r="I489" s="570">
        <f t="shared" si="754"/>
        <v>0</v>
      </c>
      <c r="J489" s="570">
        <f t="shared" si="754"/>
        <v>0</v>
      </c>
      <c r="K489" s="570">
        <f t="shared" si="754"/>
        <v>0</v>
      </c>
      <c r="L489" s="570">
        <f t="shared" si="754"/>
        <v>0</v>
      </c>
      <c r="M489" s="570">
        <f t="shared" si="754"/>
        <v>0</v>
      </c>
      <c r="N489" s="570">
        <f t="shared" si="754"/>
        <v>0</v>
      </c>
      <c r="O489" s="570">
        <f t="shared" si="754"/>
        <v>0</v>
      </c>
      <c r="P489" s="570">
        <f t="shared" si="754"/>
        <v>0</v>
      </c>
      <c r="Q489" s="570">
        <f t="shared" si="754"/>
        <v>0</v>
      </c>
      <c r="R489" s="570">
        <f t="shared" si="754"/>
        <v>0</v>
      </c>
      <c r="S489" s="570">
        <f t="shared" si="754"/>
        <v>0</v>
      </c>
      <c r="T489" s="570">
        <f t="shared" si="754"/>
        <v>0</v>
      </c>
      <c r="U489" s="570">
        <f t="shared" si="754"/>
        <v>0</v>
      </c>
      <c r="V489" s="570">
        <f t="shared" si="754"/>
        <v>0</v>
      </c>
      <c r="W489" s="570">
        <f t="shared" si="754"/>
        <v>0</v>
      </c>
      <c r="X489" s="570">
        <f t="shared" si="754"/>
        <v>0</v>
      </c>
      <c r="Y489" s="570">
        <f t="shared" si="754"/>
        <v>0</v>
      </c>
      <c r="Z489" s="570">
        <f t="shared" si="754"/>
        <v>0</v>
      </c>
      <c r="AA489" s="570">
        <f t="shared" si="676"/>
        <v>0</v>
      </c>
      <c r="AB489" s="570">
        <f t="shared" ref="AB489:AU489" si="755">$E489*AB631</f>
        <v>0</v>
      </c>
      <c r="AC489" s="570">
        <f t="shared" si="755"/>
        <v>0</v>
      </c>
      <c r="AD489" s="570">
        <f t="shared" si="755"/>
        <v>0</v>
      </c>
      <c r="AE489" s="570">
        <f t="shared" si="755"/>
        <v>0</v>
      </c>
      <c r="AF489" s="570">
        <f t="shared" si="755"/>
        <v>0</v>
      </c>
      <c r="AG489" s="570">
        <f t="shared" si="755"/>
        <v>0</v>
      </c>
      <c r="AH489" s="570">
        <f t="shared" si="755"/>
        <v>0</v>
      </c>
      <c r="AI489" s="570">
        <f t="shared" si="755"/>
        <v>0</v>
      </c>
      <c r="AJ489" s="570">
        <f t="shared" si="755"/>
        <v>0</v>
      </c>
      <c r="AK489" s="570">
        <f t="shared" si="755"/>
        <v>0</v>
      </c>
      <c r="AL489" s="570">
        <f t="shared" si="755"/>
        <v>0</v>
      </c>
      <c r="AM489" s="570">
        <f t="shared" si="755"/>
        <v>0</v>
      </c>
      <c r="AN489" s="570">
        <f t="shared" si="755"/>
        <v>0</v>
      </c>
      <c r="AO489" s="570">
        <f t="shared" si="755"/>
        <v>0</v>
      </c>
      <c r="AP489" s="570">
        <f t="shared" si="755"/>
        <v>0</v>
      </c>
      <c r="AQ489" s="570">
        <f t="shared" si="755"/>
        <v>0</v>
      </c>
      <c r="AR489" s="570">
        <f t="shared" si="755"/>
        <v>0</v>
      </c>
      <c r="AS489" s="570">
        <f t="shared" si="755"/>
        <v>0</v>
      </c>
      <c r="AT489" s="570">
        <f t="shared" si="755"/>
        <v>0</v>
      </c>
      <c r="AU489" s="570">
        <f t="shared" si="755"/>
        <v>0</v>
      </c>
      <c r="AV489" s="570">
        <f t="shared" si="678"/>
        <v>0</v>
      </c>
      <c r="AW489" s="570"/>
      <c r="AX489" s="570"/>
      <c r="AY489" s="570"/>
      <c r="AZ489" s="570"/>
      <c r="BA489" s="570"/>
      <c r="BB489" s="570"/>
      <c r="BC489" s="570"/>
      <c r="BD489" s="570"/>
      <c r="BE489" s="570"/>
      <c r="BF489" s="570"/>
      <c r="BG489" s="570"/>
      <c r="BH489" s="570"/>
      <c r="BI489" s="570"/>
      <c r="BJ489" s="570"/>
      <c r="BK489" s="570"/>
      <c r="BL489" s="570"/>
      <c r="BM489" s="570"/>
      <c r="BN489" s="570"/>
      <c r="BO489" s="570"/>
      <c r="BP489" s="570"/>
      <c r="BQ489" s="570"/>
    </row>
    <row r="490" spans="1:69" s="1184" customFormat="1" ht="12.75" x14ac:dyDescent="0.2">
      <c r="A490" s="1179"/>
      <c r="B490" s="1180" t="s">
        <v>909</v>
      </c>
      <c r="C490" s="1181">
        <f>SUM(C450:C489)</f>
        <v>0</v>
      </c>
      <c r="D490" s="1182">
        <f>SUM(D450:D489)</f>
        <v>0</v>
      </c>
      <c r="E490" s="1182">
        <f>SUM(E450:E489)</f>
        <v>0</v>
      </c>
      <c r="F490" s="1183">
        <f>D490+E490</f>
        <v>0</v>
      </c>
      <c r="G490" s="1182">
        <f t="shared" ref="G490:AL490" si="756">SUM(G450:G489)</f>
        <v>0</v>
      </c>
      <c r="H490" s="1182">
        <f t="shared" si="756"/>
        <v>0</v>
      </c>
      <c r="I490" s="1182">
        <f t="shared" si="756"/>
        <v>0</v>
      </c>
      <c r="J490" s="1182">
        <f t="shared" si="756"/>
        <v>0</v>
      </c>
      <c r="K490" s="1182">
        <f t="shared" si="756"/>
        <v>0</v>
      </c>
      <c r="L490" s="1182">
        <f t="shared" si="756"/>
        <v>0</v>
      </c>
      <c r="M490" s="1182">
        <f t="shared" si="756"/>
        <v>0</v>
      </c>
      <c r="N490" s="1182">
        <f t="shared" si="756"/>
        <v>0</v>
      </c>
      <c r="O490" s="1182">
        <f t="shared" si="756"/>
        <v>0</v>
      </c>
      <c r="P490" s="1182">
        <f t="shared" si="756"/>
        <v>0</v>
      </c>
      <c r="Q490" s="1182">
        <f t="shared" si="756"/>
        <v>0</v>
      </c>
      <c r="R490" s="1182">
        <f t="shared" si="756"/>
        <v>0</v>
      </c>
      <c r="S490" s="1182">
        <f t="shared" si="756"/>
        <v>0</v>
      </c>
      <c r="T490" s="1182">
        <f t="shared" si="756"/>
        <v>0</v>
      </c>
      <c r="U490" s="1182">
        <f t="shared" si="756"/>
        <v>0</v>
      </c>
      <c r="V490" s="1182">
        <f t="shared" si="756"/>
        <v>0</v>
      </c>
      <c r="W490" s="1182">
        <f t="shared" si="756"/>
        <v>0</v>
      </c>
      <c r="X490" s="1182">
        <f t="shared" si="756"/>
        <v>0</v>
      </c>
      <c r="Y490" s="1182">
        <f t="shared" si="756"/>
        <v>0</v>
      </c>
      <c r="Z490" s="1182">
        <f t="shared" si="756"/>
        <v>0</v>
      </c>
      <c r="AA490" s="1182">
        <f t="shared" si="756"/>
        <v>0</v>
      </c>
      <c r="AB490" s="1182">
        <f t="shared" si="756"/>
        <v>0</v>
      </c>
      <c r="AC490" s="1182">
        <f t="shared" si="756"/>
        <v>0</v>
      </c>
      <c r="AD490" s="1182">
        <f t="shared" si="756"/>
        <v>0</v>
      </c>
      <c r="AE490" s="1182">
        <f t="shared" si="756"/>
        <v>0</v>
      </c>
      <c r="AF490" s="1182">
        <f t="shared" si="756"/>
        <v>0</v>
      </c>
      <c r="AG490" s="1182">
        <f t="shared" si="756"/>
        <v>0</v>
      </c>
      <c r="AH490" s="1182">
        <f t="shared" si="756"/>
        <v>0</v>
      </c>
      <c r="AI490" s="1182">
        <f t="shared" si="756"/>
        <v>0</v>
      </c>
      <c r="AJ490" s="1182">
        <f t="shared" si="756"/>
        <v>0</v>
      </c>
      <c r="AK490" s="1182">
        <f t="shared" si="756"/>
        <v>0</v>
      </c>
      <c r="AL490" s="1182">
        <f t="shared" si="756"/>
        <v>0</v>
      </c>
      <c r="AM490" s="1182">
        <f t="shared" ref="AM490:BQ490" si="757">SUM(AM450:AM489)</f>
        <v>0</v>
      </c>
      <c r="AN490" s="1182">
        <f t="shared" si="757"/>
        <v>0</v>
      </c>
      <c r="AO490" s="1182">
        <f t="shared" si="757"/>
        <v>0</v>
      </c>
      <c r="AP490" s="1182">
        <f t="shared" si="757"/>
        <v>0</v>
      </c>
      <c r="AQ490" s="1182">
        <f t="shared" si="757"/>
        <v>0</v>
      </c>
      <c r="AR490" s="1182">
        <f t="shared" si="757"/>
        <v>0</v>
      </c>
      <c r="AS490" s="1182">
        <f t="shared" si="757"/>
        <v>0</v>
      </c>
      <c r="AT490" s="1182">
        <f t="shared" si="757"/>
        <v>0</v>
      </c>
      <c r="AU490" s="1182">
        <f t="shared" si="757"/>
        <v>0</v>
      </c>
      <c r="AV490" s="1182">
        <f t="shared" si="757"/>
        <v>0</v>
      </c>
      <c r="AW490" s="1182">
        <f t="shared" si="757"/>
        <v>0</v>
      </c>
      <c r="AX490" s="1182">
        <f t="shared" si="757"/>
        <v>0</v>
      </c>
      <c r="AY490" s="1182">
        <f t="shared" si="757"/>
        <v>0</v>
      </c>
      <c r="AZ490" s="1182">
        <f t="shared" si="757"/>
        <v>0</v>
      </c>
      <c r="BA490" s="1182">
        <f t="shared" si="757"/>
        <v>0</v>
      </c>
      <c r="BB490" s="1182">
        <f t="shared" si="757"/>
        <v>0</v>
      </c>
      <c r="BC490" s="1182">
        <f t="shared" si="757"/>
        <v>0</v>
      </c>
      <c r="BD490" s="1182">
        <f t="shared" si="757"/>
        <v>0</v>
      </c>
      <c r="BE490" s="1182">
        <f t="shared" si="757"/>
        <v>0</v>
      </c>
      <c r="BF490" s="1182">
        <f t="shared" si="757"/>
        <v>0</v>
      </c>
      <c r="BG490" s="1182">
        <f t="shared" si="757"/>
        <v>0</v>
      </c>
      <c r="BH490" s="1182">
        <f t="shared" si="757"/>
        <v>0</v>
      </c>
      <c r="BI490" s="1182">
        <f t="shared" si="757"/>
        <v>0</v>
      </c>
      <c r="BJ490" s="1182">
        <f t="shared" si="757"/>
        <v>0</v>
      </c>
      <c r="BK490" s="1182">
        <f t="shared" si="757"/>
        <v>0</v>
      </c>
      <c r="BL490" s="1182">
        <f t="shared" si="757"/>
        <v>0</v>
      </c>
      <c r="BM490" s="1182">
        <f t="shared" si="757"/>
        <v>0</v>
      </c>
      <c r="BN490" s="1182">
        <f t="shared" si="757"/>
        <v>0</v>
      </c>
      <c r="BO490" s="1182">
        <f t="shared" si="757"/>
        <v>0</v>
      </c>
      <c r="BP490" s="1182">
        <f t="shared" si="757"/>
        <v>0</v>
      </c>
      <c r="BQ490" s="1182">
        <f t="shared" si="757"/>
        <v>0</v>
      </c>
    </row>
    <row r="491" spans="1:69" s="325" customFormat="1" ht="12.75" x14ac:dyDescent="0.2">
      <c r="A491" s="1174" t="s">
        <v>534</v>
      </c>
      <c r="B491" s="1174"/>
      <c r="C491" s="1175"/>
      <c r="D491" s="1176"/>
      <c r="E491" s="1176"/>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c r="AQ491" s="570"/>
      <c r="AR491" s="570"/>
      <c r="AS491" s="570"/>
      <c r="AT491" s="570"/>
      <c r="AU491" s="570"/>
      <c r="AV491" s="570"/>
      <c r="AW491" s="570"/>
      <c r="AX491" s="570"/>
      <c r="AY491" s="570"/>
      <c r="AZ491" s="570"/>
      <c r="BA491" s="570"/>
      <c r="BB491" s="570"/>
      <c r="BC491" s="570"/>
      <c r="BD491" s="570"/>
      <c r="BE491" s="570"/>
      <c r="BF491" s="570"/>
      <c r="BG491" s="570"/>
      <c r="BH491" s="570"/>
      <c r="BI491" s="570"/>
      <c r="BJ491" s="570"/>
      <c r="BK491" s="570"/>
      <c r="BL491" s="570"/>
      <c r="BM491" s="570"/>
      <c r="BN491" s="570"/>
      <c r="BO491" s="570"/>
      <c r="BP491" s="570"/>
      <c r="BQ491" s="570"/>
    </row>
    <row r="492" spans="1:69" s="325" customFormat="1" ht="12.75" x14ac:dyDescent="0.2">
      <c r="A492" s="610">
        <v>1905</v>
      </c>
      <c r="B492" s="349" t="s">
        <v>282</v>
      </c>
      <c r="C492" s="1177">
        <f>'I4 BO ASSETS'!N62</f>
        <v>0</v>
      </c>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c r="AQ492" s="570"/>
      <c r="AR492" s="570"/>
      <c r="AS492" s="570"/>
      <c r="AT492" s="570"/>
      <c r="AU492" s="570"/>
      <c r="AV492" s="570"/>
      <c r="AW492" s="570">
        <f t="shared" ref="AW492:BP492" si="758">$C492*AW634</f>
        <v>0</v>
      </c>
      <c r="AX492" s="570">
        <f t="shared" si="758"/>
        <v>0</v>
      </c>
      <c r="AY492" s="570">
        <f t="shared" si="758"/>
        <v>0</v>
      </c>
      <c r="AZ492" s="570">
        <f t="shared" si="758"/>
        <v>0</v>
      </c>
      <c r="BA492" s="570">
        <f t="shared" si="758"/>
        <v>0</v>
      </c>
      <c r="BB492" s="570">
        <f t="shared" si="758"/>
        <v>0</v>
      </c>
      <c r="BC492" s="570">
        <f t="shared" si="758"/>
        <v>0</v>
      </c>
      <c r="BD492" s="570">
        <f t="shared" si="758"/>
        <v>0</v>
      </c>
      <c r="BE492" s="570">
        <f t="shared" si="758"/>
        <v>0</v>
      </c>
      <c r="BF492" s="570">
        <f t="shared" si="758"/>
        <v>0</v>
      </c>
      <c r="BG492" s="570">
        <f t="shared" si="758"/>
        <v>0</v>
      </c>
      <c r="BH492" s="570">
        <f t="shared" si="758"/>
        <v>0</v>
      </c>
      <c r="BI492" s="570">
        <f t="shared" si="758"/>
        <v>0</v>
      </c>
      <c r="BJ492" s="570">
        <f t="shared" si="758"/>
        <v>0</v>
      </c>
      <c r="BK492" s="570">
        <f t="shared" si="758"/>
        <v>0</v>
      </c>
      <c r="BL492" s="570">
        <f t="shared" si="758"/>
        <v>0</v>
      </c>
      <c r="BM492" s="570">
        <f t="shared" si="758"/>
        <v>0</v>
      </c>
      <c r="BN492" s="570">
        <f t="shared" si="758"/>
        <v>0</v>
      </c>
      <c r="BO492" s="570">
        <f t="shared" si="758"/>
        <v>0</v>
      </c>
      <c r="BP492" s="570">
        <f t="shared" si="758"/>
        <v>0</v>
      </c>
      <c r="BQ492" s="570">
        <f>SUM(AW492:BP492)</f>
        <v>0</v>
      </c>
    </row>
    <row r="493" spans="1:69" s="325" customFormat="1" ht="12.75" x14ac:dyDescent="0.2">
      <c r="A493" s="610">
        <v>1906</v>
      </c>
      <c r="B493" s="349" t="s">
        <v>283</v>
      </c>
      <c r="C493" s="1177">
        <f>'I4 BO ASSETS'!N63</f>
        <v>0</v>
      </c>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c r="AQ493" s="570"/>
      <c r="AR493" s="570"/>
      <c r="AS493" s="570"/>
      <c r="AT493" s="570"/>
      <c r="AU493" s="570"/>
      <c r="AV493" s="570"/>
      <c r="AW493" s="570">
        <f t="shared" ref="AW493:BP493" si="759">$C493*AW635</f>
        <v>0</v>
      </c>
      <c r="AX493" s="570">
        <f t="shared" si="759"/>
        <v>0</v>
      </c>
      <c r="AY493" s="570">
        <f t="shared" si="759"/>
        <v>0</v>
      </c>
      <c r="AZ493" s="570">
        <f t="shared" si="759"/>
        <v>0</v>
      </c>
      <c r="BA493" s="570">
        <f t="shared" si="759"/>
        <v>0</v>
      </c>
      <c r="BB493" s="570">
        <f t="shared" si="759"/>
        <v>0</v>
      </c>
      <c r="BC493" s="570">
        <f t="shared" si="759"/>
        <v>0</v>
      </c>
      <c r="BD493" s="570">
        <f t="shared" si="759"/>
        <v>0</v>
      </c>
      <c r="BE493" s="570">
        <f t="shared" si="759"/>
        <v>0</v>
      </c>
      <c r="BF493" s="570">
        <f t="shared" si="759"/>
        <v>0</v>
      </c>
      <c r="BG493" s="570">
        <f t="shared" si="759"/>
        <v>0</v>
      </c>
      <c r="BH493" s="570">
        <f t="shared" si="759"/>
        <v>0</v>
      </c>
      <c r="BI493" s="570">
        <f t="shared" si="759"/>
        <v>0</v>
      </c>
      <c r="BJ493" s="570">
        <f t="shared" si="759"/>
        <v>0</v>
      </c>
      <c r="BK493" s="570">
        <f t="shared" si="759"/>
        <v>0</v>
      </c>
      <c r="BL493" s="570">
        <f t="shared" si="759"/>
        <v>0</v>
      </c>
      <c r="BM493" s="570">
        <f t="shared" si="759"/>
        <v>0</v>
      </c>
      <c r="BN493" s="570">
        <f t="shared" si="759"/>
        <v>0</v>
      </c>
      <c r="BO493" s="570">
        <f t="shared" si="759"/>
        <v>0</v>
      </c>
      <c r="BP493" s="570">
        <f t="shared" si="759"/>
        <v>0</v>
      </c>
      <c r="BQ493" s="570">
        <f t="shared" ref="BQ493:BQ511" si="760">SUM(AW493:BP493)</f>
        <v>0</v>
      </c>
    </row>
    <row r="494" spans="1:69" s="325" customFormat="1" ht="12.75" x14ac:dyDescent="0.2">
      <c r="A494" s="610">
        <v>1908</v>
      </c>
      <c r="B494" s="349" t="s">
        <v>284</v>
      </c>
      <c r="C494" s="1177">
        <f>'I4 BO ASSETS'!N64</f>
        <v>0</v>
      </c>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c r="AQ494" s="570"/>
      <c r="AR494" s="570"/>
      <c r="AS494" s="570"/>
      <c r="AT494" s="570"/>
      <c r="AU494" s="570"/>
      <c r="AV494" s="570"/>
      <c r="AW494" s="570">
        <f t="shared" ref="AW494:BP494" si="761">$C494*AW636</f>
        <v>0</v>
      </c>
      <c r="AX494" s="570">
        <f t="shared" si="761"/>
        <v>0</v>
      </c>
      <c r="AY494" s="570">
        <f t="shared" si="761"/>
        <v>0</v>
      </c>
      <c r="AZ494" s="570">
        <f t="shared" si="761"/>
        <v>0</v>
      </c>
      <c r="BA494" s="570">
        <f t="shared" si="761"/>
        <v>0</v>
      </c>
      <c r="BB494" s="570">
        <f t="shared" si="761"/>
        <v>0</v>
      </c>
      <c r="BC494" s="570">
        <f t="shared" si="761"/>
        <v>0</v>
      </c>
      <c r="BD494" s="570">
        <f t="shared" si="761"/>
        <v>0</v>
      </c>
      <c r="BE494" s="570">
        <f t="shared" si="761"/>
        <v>0</v>
      </c>
      <c r="BF494" s="570">
        <f t="shared" si="761"/>
        <v>0</v>
      </c>
      <c r="BG494" s="570">
        <f t="shared" si="761"/>
        <v>0</v>
      </c>
      <c r="BH494" s="570">
        <f t="shared" si="761"/>
        <v>0</v>
      </c>
      <c r="BI494" s="570">
        <f t="shared" si="761"/>
        <v>0</v>
      </c>
      <c r="BJ494" s="570">
        <f t="shared" si="761"/>
        <v>0</v>
      </c>
      <c r="BK494" s="570">
        <f t="shared" si="761"/>
        <v>0</v>
      </c>
      <c r="BL494" s="570">
        <f t="shared" si="761"/>
        <v>0</v>
      </c>
      <c r="BM494" s="570">
        <f t="shared" si="761"/>
        <v>0</v>
      </c>
      <c r="BN494" s="570">
        <f t="shared" si="761"/>
        <v>0</v>
      </c>
      <c r="BO494" s="570">
        <f t="shared" si="761"/>
        <v>0</v>
      </c>
      <c r="BP494" s="570">
        <f t="shared" si="761"/>
        <v>0</v>
      </c>
      <c r="BQ494" s="570">
        <f t="shared" si="760"/>
        <v>0</v>
      </c>
    </row>
    <row r="495" spans="1:69" s="325" customFormat="1" ht="12.75" x14ac:dyDescent="0.2">
      <c r="A495" s="610">
        <v>1910</v>
      </c>
      <c r="B495" s="349" t="s">
        <v>285</v>
      </c>
      <c r="C495" s="1177">
        <f>'I4 BO ASSETS'!N65</f>
        <v>0</v>
      </c>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c r="AQ495" s="570"/>
      <c r="AR495" s="570"/>
      <c r="AS495" s="570"/>
      <c r="AT495" s="570"/>
      <c r="AU495" s="570"/>
      <c r="AV495" s="570"/>
      <c r="AW495" s="570">
        <f t="shared" ref="AW495:BP495" si="762">$C495*AW637</f>
        <v>0</v>
      </c>
      <c r="AX495" s="570">
        <f t="shared" si="762"/>
        <v>0</v>
      </c>
      <c r="AY495" s="570">
        <f t="shared" si="762"/>
        <v>0</v>
      </c>
      <c r="AZ495" s="570">
        <f t="shared" si="762"/>
        <v>0</v>
      </c>
      <c r="BA495" s="570">
        <f t="shared" si="762"/>
        <v>0</v>
      </c>
      <c r="BB495" s="570">
        <f t="shared" si="762"/>
        <v>0</v>
      </c>
      <c r="BC495" s="570">
        <f t="shared" si="762"/>
        <v>0</v>
      </c>
      <c r="BD495" s="570">
        <f t="shared" si="762"/>
        <v>0</v>
      </c>
      <c r="BE495" s="570">
        <f t="shared" si="762"/>
        <v>0</v>
      </c>
      <c r="BF495" s="570">
        <f t="shared" si="762"/>
        <v>0</v>
      </c>
      <c r="BG495" s="570">
        <f t="shared" si="762"/>
        <v>0</v>
      </c>
      <c r="BH495" s="570">
        <f t="shared" si="762"/>
        <v>0</v>
      </c>
      <c r="BI495" s="570">
        <f t="shared" si="762"/>
        <v>0</v>
      </c>
      <c r="BJ495" s="570">
        <f t="shared" si="762"/>
        <v>0</v>
      </c>
      <c r="BK495" s="570">
        <f t="shared" si="762"/>
        <v>0</v>
      </c>
      <c r="BL495" s="570">
        <f t="shared" si="762"/>
        <v>0</v>
      </c>
      <c r="BM495" s="570">
        <f t="shared" si="762"/>
        <v>0</v>
      </c>
      <c r="BN495" s="570">
        <f t="shared" si="762"/>
        <v>0</v>
      </c>
      <c r="BO495" s="570">
        <f t="shared" si="762"/>
        <v>0</v>
      </c>
      <c r="BP495" s="570">
        <f t="shared" si="762"/>
        <v>0</v>
      </c>
      <c r="BQ495" s="570">
        <f t="shared" si="760"/>
        <v>0</v>
      </c>
    </row>
    <row r="496" spans="1:69" s="325" customFormat="1" ht="12.75" x14ac:dyDescent="0.2">
      <c r="A496" s="610">
        <v>1915</v>
      </c>
      <c r="B496" s="349" t="s">
        <v>509</v>
      </c>
      <c r="C496" s="1177">
        <f>'I4 BO ASSETS'!N66</f>
        <v>0</v>
      </c>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c r="AQ496" s="570"/>
      <c r="AR496" s="570"/>
      <c r="AS496" s="570"/>
      <c r="AT496" s="570"/>
      <c r="AU496" s="570"/>
      <c r="AV496" s="570"/>
      <c r="AW496" s="570">
        <f t="shared" ref="AW496:BP496" si="763">$C496*AW638</f>
        <v>0</v>
      </c>
      <c r="AX496" s="570">
        <f t="shared" si="763"/>
        <v>0</v>
      </c>
      <c r="AY496" s="570">
        <f t="shared" si="763"/>
        <v>0</v>
      </c>
      <c r="AZ496" s="570">
        <f t="shared" si="763"/>
        <v>0</v>
      </c>
      <c r="BA496" s="570">
        <f t="shared" si="763"/>
        <v>0</v>
      </c>
      <c r="BB496" s="570">
        <f t="shared" si="763"/>
        <v>0</v>
      </c>
      <c r="BC496" s="570">
        <f t="shared" si="763"/>
        <v>0</v>
      </c>
      <c r="BD496" s="570">
        <f t="shared" si="763"/>
        <v>0</v>
      </c>
      <c r="BE496" s="570">
        <f t="shared" si="763"/>
        <v>0</v>
      </c>
      <c r="BF496" s="570">
        <f t="shared" si="763"/>
        <v>0</v>
      </c>
      <c r="BG496" s="570">
        <f t="shared" si="763"/>
        <v>0</v>
      </c>
      <c r="BH496" s="570">
        <f t="shared" si="763"/>
        <v>0</v>
      </c>
      <c r="BI496" s="570">
        <f t="shared" si="763"/>
        <v>0</v>
      </c>
      <c r="BJ496" s="570">
        <f t="shared" si="763"/>
        <v>0</v>
      </c>
      <c r="BK496" s="570">
        <f t="shared" si="763"/>
        <v>0</v>
      </c>
      <c r="BL496" s="570">
        <f t="shared" si="763"/>
        <v>0</v>
      </c>
      <c r="BM496" s="570">
        <f t="shared" si="763"/>
        <v>0</v>
      </c>
      <c r="BN496" s="570">
        <f t="shared" si="763"/>
        <v>0</v>
      </c>
      <c r="BO496" s="570">
        <f t="shared" si="763"/>
        <v>0</v>
      </c>
      <c r="BP496" s="570">
        <f t="shared" si="763"/>
        <v>0</v>
      </c>
      <c r="BQ496" s="570">
        <f t="shared" si="760"/>
        <v>0</v>
      </c>
    </row>
    <row r="497" spans="1:69" s="325" customFormat="1" ht="12.75" x14ac:dyDescent="0.2">
      <c r="A497" s="610">
        <v>1920</v>
      </c>
      <c r="B497" s="349" t="s">
        <v>510</v>
      </c>
      <c r="C497" s="1177">
        <f>'I4 BO ASSETS'!N67</f>
        <v>0</v>
      </c>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c r="AQ497" s="570"/>
      <c r="AR497" s="570"/>
      <c r="AS497" s="570"/>
      <c r="AT497" s="570"/>
      <c r="AU497" s="570"/>
      <c r="AV497" s="570"/>
      <c r="AW497" s="570">
        <f t="shared" ref="AW497:BP497" si="764">$C497*AW639</f>
        <v>0</v>
      </c>
      <c r="AX497" s="570">
        <f t="shared" si="764"/>
        <v>0</v>
      </c>
      <c r="AY497" s="570">
        <f t="shared" si="764"/>
        <v>0</v>
      </c>
      <c r="AZ497" s="570">
        <f t="shared" si="764"/>
        <v>0</v>
      </c>
      <c r="BA497" s="570">
        <f t="shared" si="764"/>
        <v>0</v>
      </c>
      <c r="BB497" s="570">
        <f t="shared" si="764"/>
        <v>0</v>
      </c>
      <c r="BC497" s="570">
        <f t="shared" si="764"/>
        <v>0</v>
      </c>
      <c r="BD497" s="570">
        <f t="shared" si="764"/>
        <v>0</v>
      </c>
      <c r="BE497" s="570">
        <f t="shared" si="764"/>
        <v>0</v>
      </c>
      <c r="BF497" s="570">
        <f t="shared" si="764"/>
        <v>0</v>
      </c>
      <c r="BG497" s="570">
        <f t="shared" si="764"/>
        <v>0</v>
      </c>
      <c r="BH497" s="570">
        <f t="shared" si="764"/>
        <v>0</v>
      </c>
      <c r="BI497" s="570">
        <f t="shared" si="764"/>
        <v>0</v>
      </c>
      <c r="BJ497" s="570">
        <f t="shared" si="764"/>
        <v>0</v>
      </c>
      <c r="BK497" s="570">
        <f t="shared" si="764"/>
        <v>0</v>
      </c>
      <c r="BL497" s="570">
        <f t="shared" si="764"/>
        <v>0</v>
      </c>
      <c r="BM497" s="570">
        <f t="shared" si="764"/>
        <v>0</v>
      </c>
      <c r="BN497" s="570">
        <f t="shared" si="764"/>
        <v>0</v>
      </c>
      <c r="BO497" s="570">
        <f t="shared" si="764"/>
        <v>0</v>
      </c>
      <c r="BP497" s="570">
        <f t="shared" si="764"/>
        <v>0</v>
      </c>
      <c r="BQ497" s="570">
        <f t="shared" si="760"/>
        <v>0</v>
      </c>
    </row>
    <row r="498" spans="1:69" s="325" customFormat="1" ht="12.75" x14ac:dyDescent="0.2">
      <c r="A498" s="610">
        <v>1925</v>
      </c>
      <c r="B498" s="349" t="s">
        <v>511</v>
      </c>
      <c r="C498" s="1177">
        <f>'I4 BO ASSETS'!N68</f>
        <v>0</v>
      </c>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c r="AQ498" s="570"/>
      <c r="AR498" s="570"/>
      <c r="AS498" s="570"/>
      <c r="AT498" s="570"/>
      <c r="AU498" s="570"/>
      <c r="AV498" s="570"/>
      <c r="AW498" s="570">
        <f t="shared" ref="AW498:BP498" si="765">$C498*AW640</f>
        <v>0</v>
      </c>
      <c r="AX498" s="570">
        <f t="shared" si="765"/>
        <v>0</v>
      </c>
      <c r="AY498" s="570">
        <f t="shared" si="765"/>
        <v>0</v>
      </c>
      <c r="AZ498" s="570">
        <f t="shared" si="765"/>
        <v>0</v>
      </c>
      <c r="BA498" s="570">
        <f t="shared" si="765"/>
        <v>0</v>
      </c>
      <c r="BB498" s="570">
        <f t="shared" si="765"/>
        <v>0</v>
      </c>
      <c r="BC498" s="570">
        <f t="shared" si="765"/>
        <v>0</v>
      </c>
      <c r="BD498" s="570">
        <f t="shared" si="765"/>
        <v>0</v>
      </c>
      <c r="BE498" s="570">
        <f t="shared" si="765"/>
        <v>0</v>
      </c>
      <c r="BF498" s="570">
        <f t="shared" si="765"/>
        <v>0</v>
      </c>
      <c r="BG498" s="570">
        <f t="shared" si="765"/>
        <v>0</v>
      </c>
      <c r="BH498" s="570">
        <f t="shared" si="765"/>
        <v>0</v>
      </c>
      <c r="BI498" s="570">
        <f t="shared" si="765"/>
        <v>0</v>
      </c>
      <c r="BJ498" s="570">
        <f t="shared" si="765"/>
        <v>0</v>
      </c>
      <c r="BK498" s="570">
        <f t="shared" si="765"/>
        <v>0</v>
      </c>
      <c r="BL498" s="570">
        <f t="shared" si="765"/>
        <v>0</v>
      </c>
      <c r="BM498" s="570">
        <f t="shared" si="765"/>
        <v>0</v>
      </c>
      <c r="BN498" s="570">
        <f t="shared" si="765"/>
        <v>0</v>
      </c>
      <c r="BO498" s="570">
        <f t="shared" si="765"/>
        <v>0</v>
      </c>
      <c r="BP498" s="570">
        <f t="shared" si="765"/>
        <v>0</v>
      </c>
      <c r="BQ498" s="570">
        <f t="shared" si="760"/>
        <v>0</v>
      </c>
    </row>
    <row r="499" spans="1:69" s="325" customFormat="1" ht="12.75" x14ac:dyDescent="0.2">
      <c r="A499" s="610">
        <v>1930</v>
      </c>
      <c r="B499" s="349" t="s">
        <v>512</v>
      </c>
      <c r="C499" s="1177">
        <f>'I4 BO ASSETS'!N69</f>
        <v>0</v>
      </c>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c r="AQ499" s="570"/>
      <c r="AR499" s="570"/>
      <c r="AS499" s="570"/>
      <c r="AT499" s="570"/>
      <c r="AU499" s="570"/>
      <c r="AV499" s="570"/>
      <c r="AW499" s="570">
        <f t="shared" ref="AW499:BP499" si="766">$C499*AW641</f>
        <v>0</v>
      </c>
      <c r="AX499" s="570">
        <f t="shared" si="766"/>
        <v>0</v>
      </c>
      <c r="AY499" s="570">
        <f t="shared" si="766"/>
        <v>0</v>
      </c>
      <c r="AZ499" s="570">
        <f t="shared" si="766"/>
        <v>0</v>
      </c>
      <c r="BA499" s="570">
        <f t="shared" si="766"/>
        <v>0</v>
      </c>
      <c r="BB499" s="570">
        <f t="shared" si="766"/>
        <v>0</v>
      </c>
      <c r="BC499" s="570">
        <f t="shared" si="766"/>
        <v>0</v>
      </c>
      <c r="BD499" s="570">
        <f t="shared" si="766"/>
        <v>0</v>
      </c>
      <c r="BE499" s="570">
        <f t="shared" si="766"/>
        <v>0</v>
      </c>
      <c r="BF499" s="570">
        <f t="shared" si="766"/>
        <v>0</v>
      </c>
      <c r="BG499" s="570">
        <f t="shared" si="766"/>
        <v>0</v>
      </c>
      <c r="BH499" s="570">
        <f t="shared" si="766"/>
        <v>0</v>
      </c>
      <c r="BI499" s="570">
        <f t="shared" si="766"/>
        <v>0</v>
      </c>
      <c r="BJ499" s="570">
        <f t="shared" si="766"/>
        <v>0</v>
      </c>
      <c r="BK499" s="570">
        <f t="shared" si="766"/>
        <v>0</v>
      </c>
      <c r="BL499" s="570">
        <f t="shared" si="766"/>
        <v>0</v>
      </c>
      <c r="BM499" s="570">
        <f t="shared" si="766"/>
        <v>0</v>
      </c>
      <c r="BN499" s="570">
        <f t="shared" si="766"/>
        <v>0</v>
      </c>
      <c r="BO499" s="570">
        <f t="shared" si="766"/>
        <v>0</v>
      </c>
      <c r="BP499" s="570">
        <f t="shared" si="766"/>
        <v>0</v>
      </c>
      <c r="BQ499" s="570">
        <f t="shared" si="760"/>
        <v>0</v>
      </c>
    </row>
    <row r="500" spans="1:69" s="325" customFormat="1" ht="12.75" x14ac:dyDescent="0.2">
      <c r="A500" s="610">
        <v>1935</v>
      </c>
      <c r="B500" s="349" t="s">
        <v>513</v>
      </c>
      <c r="C500" s="1177">
        <f>'I4 BO ASSETS'!N70</f>
        <v>0</v>
      </c>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c r="AQ500" s="570"/>
      <c r="AR500" s="570"/>
      <c r="AS500" s="570"/>
      <c r="AT500" s="570"/>
      <c r="AU500" s="570"/>
      <c r="AV500" s="570"/>
      <c r="AW500" s="570">
        <f t="shared" ref="AW500:BP500" si="767">$C500*AW642</f>
        <v>0</v>
      </c>
      <c r="AX500" s="570">
        <f t="shared" si="767"/>
        <v>0</v>
      </c>
      <c r="AY500" s="570">
        <f t="shared" si="767"/>
        <v>0</v>
      </c>
      <c r="AZ500" s="570">
        <f t="shared" si="767"/>
        <v>0</v>
      </c>
      <c r="BA500" s="570">
        <f t="shared" si="767"/>
        <v>0</v>
      </c>
      <c r="BB500" s="570">
        <f t="shared" si="767"/>
        <v>0</v>
      </c>
      <c r="BC500" s="570">
        <f t="shared" si="767"/>
        <v>0</v>
      </c>
      <c r="BD500" s="570">
        <f t="shared" si="767"/>
        <v>0</v>
      </c>
      <c r="BE500" s="570">
        <f t="shared" si="767"/>
        <v>0</v>
      </c>
      <c r="BF500" s="570">
        <f t="shared" si="767"/>
        <v>0</v>
      </c>
      <c r="BG500" s="570">
        <f t="shared" si="767"/>
        <v>0</v>
      </c>
      <c r="BH500" s="570">
        <f t="shared" si="767"/>
        <v>0</v>
      </c>
      <c r="BI500" s="570">
        <f t="shared" si="767"/>
        <v>0</v>
      </c>
      <c r="BJ500" s="570">
        <f t="shared" si="767"/>
        <v>0</v>
      </c>
      <c r="BK500" s="570">
        <f t="shared" si="767"/>
        <v>0</v>
      </c>
      <c r="BL500" s="570">
        <f t="shared" si="767"/>
        <v>0</v>
      </c>
      <c r="BM500" s="570">
        <f t="shared" si="767"/>
        <v>0</v>
      </c>
      <c r="BN500" s="570">
        <f t="shared" si="767"/>
        <v>0</v>
      </c>
      <c r="BO500" s="570">
        <f t="shared" si="767"/>
        <v>0</v>
      </c>
      <c r="BP500" s="570">
        <f t="shared" si="767"/>
        <v>0</v>
      </c>
      <c r="BQ500" s="570">
        <f t="shared" si="760"/>
        <v>0</v>
      </c>
    </row>
    <row r="501" spans="1:69" s="325" customFormat="1" ht="12.75" x14ac:dyDescent="0.2">
      <c r="A501" s="610">
        <v>1940</v>
      </c>
      <c r="B501" s="349" t="s">
        <v>514</v>
      </c>
      <c r="C501" s="1177">
        <f>'I4 BO ASSETS'!N71</f>
        <v>0</v>
      </c>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c r="AQ501" s="570"/>
      <c r="AR501" s="570"/>
      <c r="AS501" s="570"/>
      <c r="AT501" s="570"/>
      <c r="AU501" s="570"/>
      <c r="AV501" s="570"/>
      <c r="AW501" s="570">
        <f t="shared" ref="AW501:BP501" si="768">$C501*AW643</f>
        <v>0</v>
      </c>
      <c r="AX501" s="570">
        <f t="shared" si="768"/>
        <v>0</v>
      </c>
      <c r="AY501" s="570">
        <f t="shared" si="768"/>
        <v>0</v>
      </c>
      <c r="AZ501" s="570">
        <f t="shared" si="768"/>
        <v>0</v>
      </c>
      <c r="BA501" s="570">
        <f t="shared" si="768"/>
        <v>0</v>
      </c>
      <c r="BB501" s="570">
        <f t="shared" si="768"/>
        <v>0</v>
      </c>
      <c r="BC501" s="570">
        <f t="shared" si="768"/>
        <v>0</v>
      </c>
      <c r="BD501" s="570">
        <f t="shared" si="768"/>
        <v>0</v>
      </c>
      <c r="BE501" s="570">
        <f t="shared" si="768"/>
        <v>0</v>
      </c>
      <c r="BF501" s="570">
        <f t="shared" si="768"/>
        <v>0</v>
      </c>
      <c r="BG501" s="570">
        <f t="shared" si="768"/>
        <v>0</v>
      </c>
      <c r="BH501" s="570">
        <f t="shared" si="768"/>
        <v>0</v>
      </c>
      <c r="BI501" s="570">
        <f t="shared" si="768"/>
        <v>0</v>
      </c>
      <c r="BJ501" s="570">
        <f t="shared" si="768"/>
        <v>0</v>
      </c>
      <c r="BK501" s="570">
        <f t="shared" si="768"/>
        <v>0</v>
      </c>
      <c r="BL501" s="570">
        <f t="shared" si="768"/>
        <v>0</v>
      </c>
      <c r="BM501" s="570">
        <f t="shared" si="768"/>
        <v>0</v>
      </c>
      <c r="BN501" s="570">
        <f t="shared" si="768"/>
        <v>0</v>
      </c>
      <c r="BO501" s="570">
        <f t="shared" si="768"/>
        <v>0</v>
      </c>
      <c r="BP501" s="570">
        <f t="shared" si="768"/>
        <v>0</v>
      </c>
      <c r="BQ501" s="570">
        <f t="shared" si="760"/>
        <v>0</v>
      </c>
    </row>
    <row r="502" spans="1:69" s="325" customFormat="1" ht="12.75" x14ac:dyDescent="0.2">
      <c r="A502" s="610">
        <v>1945</v>
      </c>
      <c r="B502" s="349" t="s">
        <v>515</v>
      </c>
      <c r="C502" s="1177">
        <f>'I4 BO ASSETS'!N72</f>
        <v>0</v>
      </c>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c r="AQ502" s="570"/>
      <c r="AR502" s="570"/>
      <c r="AS502" s="570"/>
      <c r="AT502" s="570"/>
      <c r="AU502" s="570"/>
      <c r="AV502" s="570"/>
      <c r="AW502" s="570">
        <f t="shared" ref="AW502:BP502" si="769">$C502*AW644</f>
        <v>0</v>
      </c>
      <c r="AX502" s="570">
        <f t="shared" si="769"/>
        <v>0</v>
      </c>
      <c r="AY502" s="570">
        <f t="shared" si="769"/>
        <v>0</v>
      </c>
      <c r="AZ502" s="570">
        <f t="shared" si="769"/>
        <v>0</v>
      </c>
      <c r="BA502" s="570">
        <f t="shared" si="769"/>
        <v>0</v>
      </c>
      <c r="BB502" s="570">
        <f t="shared" si="769"/>
        <v>0</v>
      </c>
      <c r="BC502" s="570">
        <f t="shared" si="769"/>
        <v>0</v>
      </c>
      <c r="BD502" s="570">
        <f t="shared" si="769"/>
        <v>0</v>
      </c>
      <c r="BE502" s="570">
        <f t="shared" si="769"/>
        <v>0</v>
      </c>
      <c r="BF502" s="570">
        <f t="shared" si="769"/>
        <v>0</v>
      </c>
      <c r="BG502" s="570">
        <f t="shared" si="769"/>
        <v>0</v>
      </c>
      <c r="BH502" s="570">
        <f t="shared" si="769"/>
        <v>0</v>
      </c>
      <c r="BI502" s="570">
        <f t="shared" si="769"/>
        <v>0</v>
      </c>
      <c r="BJ502" s="570">
        <f t="shared" si="769"/>
        <v>0</v>
      </c>
      <c r="BK502" s="570">
        <f t="shared" si="769"/>
        <v>0</v>
      </c>
      <c r="BL502" s="570">
        <f t="shared" si="769"/>
        <v>0</v>
      </c>
      <c r="BM502" s="570">
        <f t="shared" si="769"/>
        <v>0</v>
      </c>
      <c r="BN502" s="570">
        <f t="shared" si="769"/>
        <v>0</v>
      </c>
      <c r="BO502" s="570">
        <f t="shared" si="769"/>
        <v>0</v>
      </c>
      <c r="BP502" s="570">
        <f t="shared" si="769"/>
        <v>0</v>
      </c>
      <c r="BQ502" s="570">
        <f t="shared" si="760"/>
        <v>0</v>
      </c>
    </row>
    <row r="503" spans="1:69" s="325" customFormat="1" ht="12.75" x14ac:dyDescent="0.2">
      <c r="A503" s="610">
        <v>1950</v>
      </c>
      <c r="B503" s="349" t="s">
        <v>516</v>
      </c>
      <c r="C503" s="1177">
        <f>'I4 BO ASSETS'!N73</f>
        <v>0</v>
      </c>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c r="AQ503" s="570"/>
      <c r="AR503" s="570"/>
      <c r="AS503" s="570"/>
      <c r="AT503" s="570"/>
      <c r="AU503" s="570"/>
      <c r="AV503" s="570"/>
      <c r="AW503" s="570">
        <f t="shared" ref="AW503:BP503" si="770">$C503*AW645</f>
        <v>0</v>
      </c>
      <c r="AX503" s="570">
        <f t="shared" si="770"/>
        <v>0</v>
      </c>
      <c r="AY503" s="570">
        <f t="shared" si="770"/>
        <v>0</v>
      </c>
      <c r="AZ503" s="570">
        <f t="shared" si="770"/>
        <v>0</v>
      </c>
      <c r="BA503" s="570">
        <f t="shared" si="770"/>
        <v>0</v>
      </c>
      <c r="BB503" s="570">
        <f t="shared" si="770"/>
        <v>0</v>
      </c>
      <c r="BC503" s="570">
        <f t="shared" si="770"/>
        <v>0</v>
      </c>
      <c r="BD503" s="570">
        <f t="shared" si="770"/>
        <v>0</v>
      </c>
      <c r="BE503" s="570">
        <f t="shared" si="770"/>
        <v>0</v>
      </c>
      <c r="BF503" s="570">
        <f t="shared" si="770"/>
        <v>0</v>
      </c>
      <c r="BG503" s="570">
        <f t="shared" si="770"/>
        <v>0</v>
      </c>
      <c r="BH503" s="570">
        <f t="shared" si="770"/>
        <v>0</v>
      </c>
      <c r="BI503" s="570">
        <f t="shared" si="770"/>
        <v>0</v>
      </c>
      <c r="BJ503" s="570">
        <f t="shared" si="770"/>
        <v>0</v>
      </c>
      <c r="BK503" s="570">
        <f t="shared" si="770"/>
        <v>0</v>
      </c>
      <c r="BL503" s="570">
        <f t="shared" si="770"/>
        <v>0</v>
      </c>
      <c r="BM503" s="570">
        <f t="shared" si="770"/>
        <v>0</v>
      </c>
      <c r="BN503" s="570">
        <f t="shared" si="770"/>
        <v>0</v>
      </c>
      <c r="BO503" s="570">
        <f t="shared" si="770"/>
        <v>0</v>
      </c>
      <c r="BP503" s="570">
        <f t="shared" si="770"/>
        <v>0</v>
      </c>
      <c r="BQ503" s="570">
        <f t="shared" si="760"/>
        <v>0</v>
      </c>
    </row>
    <row r="504" spans="1:69" s="325" customFormat="1" ht="12.75" x14ac:dyDescent="0.2">
      <c r="A504" s="610">
        <v>1955</v>
      </c>
      <c r="B504" s="349" t="s">
        <v>273</v>
      </c>
      <c r="C504" s="1177">
        <f>'I4 BO ASSETS'!N74</f>
        <v>0</v>
      </c>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f t="shared" ref="AW504:BP504" si="771">$C504*AW646</f>
        <v>0</v>
      </c>
      <c r="AX504" s="570">
        <f t="shared" si="771"/>
        <v>0</v>
      </c>
      <c r="AY504" s="570">
        <f t="shared" si="771"/>
        <v>0</v>
      </c>
      <c r="AZ504" s="570">
        <f t="shared" si="771"/>
        <v>0</v>
      </c>
      <c r="BA504" s="570">
        <f t="shared" si="771"/>
        <v>0</v>
      </c>
      <c r="BB504" s="570">
        <f t="shared" si="771"/>
        <v>0</v>
      </c>
      <c r="BC504" s="570">
        <f t="shared" si="771"/>
        <v>0</v>
      </c>
      <c r="BD504" s="570">
        <f t="shared" si="771"/>
        <v>0</v>
      </c>
      <c r="BE504" s="570">
        <f t="shared" si="771"/>
        <v>0</v>
      </c>
      <c r="BF504" s="570">
        <f t="shared" si="771"/>
        <v>0</v>
      </c>
      <c r="BG504" s="570">
        <f t="shared" si="771"/>
        <v>0</v>
      </c>
      <c r="BH504" s="570">
        <f t="shared" si="771"/>
        <v>0</v>
      </c>
      <c r="BI504" s="570">
        <f t="shared" si="771"/>
        <v>0</v>
      </c>
      <c r="BJ504" s="570">
        <f t="shared" si="771"/>
        <v>0</v>
      </c>
      <c r="BK504" s="570">
        <f t="shared" si="771"/>
        <v>0</v>
      </c>
      <c r="BL504" s="570">
        <f t="shared" si="771"/>
        <v>0</v>
      </c>
      <c r="BM504" s="570">
        <f t="shared" si="771"/>
        <v>0</v>
      </c>
      <c r="BN504" s="570">
        <f t="shared" si="771"/>
        <v>0</v>
      </c>
      <c r="BO504" s="570">
        <f t="shared" si="771"/>
        <v>0</v>
      </c>
      <c r="BP504" s="570">
        <f t="shared" si="771"/>
        <v>0</v>
      </c>
      <c r="BQ504" s="570">
        <f t="shared" si="760"/>
        <v>0</v>
      </c>
    </row>
    <row r="505" spans="1:69" s="325" customFormat="1" ht="12.75" x14ac:dyDescent="0.2">
      <c r="A505" s="610">
        <v>1960</v>
      </c>
      <c r="B505" s="349" t="s">
        <v>274</v>
      </c>
      <c r="C505" s="1177">
        <f>'I4 BO ASSETS'!N75</f>
        <v>0</v>
      </c>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c r="AQ505" s="570"/>
      <c r="AR505" s="570"/>
      <c r="AS505" s="570"/>
      <c r="AT505" s="570"/>
      <c r="AU505" s="570"/>
      <c r="AV505" s="570"/>
      <c r="AW505" s="570">
        <f t="shared" ref="AW505:BP505" si="772">$C505*AW647</f>
        <v>0</v>
      </c>
      <c r="AX505" s="570">
        <f t="shared" si="772"/>
        <v>0</v>
      </c>
      <c r="AY505" s="570">
        <f t="shared" si="772"/>
        <v>0</v>
      </c>
      <c r="AZ505" s="570">
        <f t="shared" si="772"/>
        <v>0</v>
      </c>
      <c r="BA505" s="570">
        <f t="shared" si="772"/>
        <v>0</v>
      </c>
      <c r="BB505" s="570">
        <f t="shared" si="772"/>
        <v>0</v>
      </c>
      <c r="BC505" s="570">
        <f t="shared" si="772"/>
        <v>0</v>
      </c>
      <c r="BD505" s="570">
        <f t="shared" si="772"/>
        <v>0</v>
      </c>
      <c r="BE505" s="570">
        <f t="shared" si="772"/>
        <v>0</v>
      </c>
      <c r="BF505" s="570">
        <f t="shared" si="772"/>
        <v>0</v>
      </c>
      <c r="BG505" s="570">
        <f t="shared" si="772"/>
        <v>0</v>
      </c>
      <c r="BH505" s="570">
        <f t="shared" si="772"/>
        <v>0</v>
      </c>
      <c r="BI505" s="570">
        <f t="shared" si="772"/>
        <v>0</v>
      </c>
      <c r="BJ505" s="570">
        <f t="shared" si="772"/>
        <v>0</v>
      </c>
      <c r="BK505" s="570">
        <f t="shared" si="772"/>
        <v>0</v>
      </c>
      <c r="BL505" s="570">
        <f t="shared" si="772"/>
        <v>0</v>
      </c>
      <c r="BM505" s="570">
        <f t="shared" si="772"/>
        <v>0</v>
      </c>
      <c r="BN505" s="570">
        <f t="shared" si="772"/>
        <v>0</v>
      </c>
      <c r="BO505" s="570">
        <f t="shared" si="772"/>
        <v>0</v>
      </c>
      <c r="BP505" s="570">
        <f t="shared" si="772"/>
        <v>0</v>
      </c>
      <c r="BQ505" s="570">
        <f t="shared" si="760"/>
        <v>0</v>
      </c>
    </row>
    <row r="506" spans="1:69" s="325" customFormat="1" ht="25.5" x14ac:dyDescent="0.2">
      <c r="A506" s="610">
        <v>1970</v>
      </c>
      <c r="B506" s="349" t="s">
        <v>276</v>
      </c>
      <c r="C506" s="1177">
        <f>'I4 BO ASSETS'!N76</f>
        <v>0</v>
      </c>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c r="AQ506" s="570"/>
      <c r="AR506" s="570"/>
      <c r="AS506" s="570"/>
      <c r="AT506" s="570"/>
      <c r="AU506" s="570"/>
      <c r="AV506" s="570"/>
      <c r="AW506" s="570">
        <f t="shared" ref="AW506:BP506" si="773">$C506*AW648</f>
        <v>0</v>
      </c>
      <c r="AX506" s="570">
        <f t="shared" si="773"/>
        <v>0</v>
      </c>
      <c r="AY506" s="570">
        <f t="shared" si="773"/>
        <v>0</v>
      </c>
      <c r="AZ506" s="570">
        <f t="shared" si="773"/>
        <v>0</v>
      </c>
      <c r="BA506" s="570">
        <f t="shared" si="773"/>
        <v>0</v>
      </c>
      <c r="BB506" s="570">
        <f t="shared" si="773"/>
        <v>0</v>
      </c>
      <c r="BC506" s="570">
        <f t="shared" si="773"/>
        <v>0</v>
      </c>
      <c r="BD506" s="570">
        <f t="shared" si="773"/>
        <v>0</v>
      </c>
      <c r="BE506" s="570">
        <f t="shared" si="773"/>
        <v>0</v>
      </c>
      <c r="BF506" s="570">
        <f t="shared" si="773"/>
        <v>0</v>
      </c>
      <c r="BG506" s="570">
        <f t="shared" si="773"/>
        <v>0</v>
      </c>
      <c r="BH506" s="570">
        <f t="shared" si="773"/>
        <v>0</v>
      </c>
      <c r="BI506" s="570">
        <f t="shared" si="773"/>
        <v>0</v>
      </c>
      <c r="BJ506" s="570">
        <f t="shared" si="773"/>
        <v>0</v>
      </c>
      <c r="BK506" s="570">
        <f t="shared" si="773"/>
        <v>0</v>
      </c>
      <c r="BL506" s="570">
        <f t="shared" si="773"/>
        <v>0</v>
      </c>
      <c r="BM506" s="570">
        <f t="shared" si="773"/>
        <v>0</v>
      </c>
      <c r="BN506" s="570">
        <f t="shared" si="773"/>
        <v>0</v>
      </c>
      <c r="BO506" s="570">
        <f t="shared" si="773"/>
        <v>0</v>
      </c>
      <c r="BP506" s="570">
        <f t="shared" si="773"/>
        <v>0</v>
      </c>
      <c r="BQ506" s="570">
        <f t="shared" si="760"/>
        <v>0</v>
      </c>
    </row>
    <row r="507" spans="1:69" s="325" customFormat="1" ht="25.5" x14ac:dyDescent="0.2">
      <c r="A507" s="610">
        <v>1975</v>
      </c>
      <c r="B507" s="349" t="s">
        <v>1547</v>
      </c>
      <c r="C507" s="1177">
        <f>'I4 BO ASSETS'!N77</f>
        <v>0</v>
      </c>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c r="AQ507" s="570"/>
      <c r="AR507" s="570"/>
      <c r="AS507" s="570"/>
      <c r="AT507" s="570"/>
      <c r="AU507" s="570"/>
      <c r="AV507" s="570"/>
      <c r="AW507" s="570">
        <f t="shared" ref="AW507:BP507" si="774">$C507*AW649</f>
        <v>0</v>
      </c>
      <c r="AX507" s="570">
        <f t="shared" si="774"/>
        <v>0</v>
      </c>
      <c r="AY507" s="570">
        <f t="shared" si="774"/>
        <v>0</v>
      </c>
      <c r="AZ507" s="570">
        <f t="shared" si="774"/>
        <v>0</v>
      </c>
      <c r="BA507" s="570">
        <f t="shared" si="774"/>
        <v>0</v>
      </c>
      <c r="BB507" s="570">
        <f t="shared" si="774"/>
        <v>0</v>
      </c>
      <c r="BC507" s="570">
        <f t="shared" si="774"/>
        <v>0</v>
      </c>
      <c r="BD507" s="570">
        <f t="shared" si="774"/>
        <v>0</v>
      </c>
      <c r="BE507" s="570">
        <f t="shared" si="774"/>
        <v>0</v>
      </c>
      <c r="BF507" s="570">
        <f t="shared" si="774"/>
        <v>0</v>
      </c>
      <c r="BG507" s="570">
        <f t="shared" si="774"/>
        <v>0</v>
      </c>
      <c r="BH507" s="570">
        <f t="shared" si="774"/>
        <v>0</v>
      </c>
      <c r="BI507" s="570">
        <f t="shared" si="774"/>
        <v>0</v>
      </c>
      <c r="BJ507" s="570">
        <f t="shared" si="774"/>
        <v>0</v>
      </c>
      <c r="BK507" s="570">
        <f t="shared" si="774"/>
        <v>0</v>
      </c>
      <c r="BL507" s="570">
        <f t="shared" si="774"/>
        <v>0</v>
      </c>
      <c r="BM507" s="570">
        <f t="shared" si="774"/>
        <v>0</v>
      </c>
      <c r="BN507" s="570">
        <f t="shared" si="774"/>
        <v>0</v>
      </c>
      <c r="BO507" s="570">
        <f t="shared" si="774"/>
        <v>0</v>
      </c>
      <c r="BP507" s="570">
        <f t="shared" si="774"/>
        <v>0</v>
      </c>
      <c r="BQ507" s="570">
        <f t="shared" si="760"/>
        <v>0</v>
      </c>
    </row>
    <row r="508" spans="1:69" s="325" customFormat="1" ht="12.75" x14ac:dyDescent="0.2">
      <c r="A508" s="610">
        <v>1980</v>
      </c>
      <c r="B508" s="349" t="s">
        <v>1041</v>
      </c>
      <c r="C508" s="1177">
        <f>'I4 BO ASSETS'!N78</f>
        <v>0</v>
      </c>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c r="AQ508" s="570"/>
      <c r="AR508" s="570"/>
      <c r="AS508" s="570"/>
      <c r="AT508" s="570"/>
      <c r="AU508" s="570"/>
      <c r="AV508" s="570"/>
      <c r="AW508" s="570">
        <f t="shared" ref="AW508:BP508" si="775">$C508*AW650</f>
        <v>0</v>
      </c>
      <c r="AX508" s="570">
        <f t="shared" si="775"/>
        <v>0</v>
      </c>
      <c r="AY508" s="570">
        <f t="shared" si="775"/>
        <v>0</v>
      </c>
      <c r="AZ508" s="570">
        <f t="shared" si="775"/>
        <v>0</v>
      </c>
      <c r="BA508" s="570">
        <f t="shared" si="775"/>
        <v>0</v>
      </c>
      <c r="BB508" s="570">
        <f t="shared" si="775"/>
        <v>0</v>
      </c>
      <c r="BC508" s="570">
        <f t="shared" si="775"/>
        <v>0</v>
      </c>
      <c r="BD508" s="570">
        <f t="shared" si="775"/>
        <v>0</v>
      </c>
      <c r="BE508" s="570">
        <f t="shared" si="775"/>
        <v>0</v>
      </c>
      <c r="BF508" s="570">
        <f t="shared" si="775"/>
        <v>0</v>
      </c>
      <c r="BG508" s="570">
        <f t="shared" si="775"/>
        <v>0</v>
      </c>
      <c r="BH508" s="570">
        <f t="shared" si="775"/>
        <v>0</v>
      </c>
      <c r="BI508" s="570">
        <f t="shared" si="775"/>
        <v>0</v>
      </c>
      <c r="BJ508" s="570">
        <f t="shared" si="775"/>
        <v>0</v>
      </c>
      <c r="BK508" s="570">
        <f t="shared" si="775"/>
        <v>0</v>
      </c>
      <c r="BL508" s="570">
        <f t="shared" si="775"/>
        <v>0</v>
      </c>
      <c r="BM508" s="570">
        <f t="shared" si="775"/>
        <v>0</v>
      </c>
      <c r="BN508" s="570">
        <f t="shared" si="775"/>
        <v>0</v>
      </c>
      <c r="BO508" s="570">
        <f t="shared" si="775"/>
        <v>0</v>
      </c>
      <c r="BP508" s="570">
        <f t="shared" si="775"/>
        <v>0</v>
      </c>
      <c r="BQ508" s="570">
        <f t="shared" si="760"/>
        <v>0</v>
      </c>
    </row>
    <row r="509" spans="1:69" s="325" customFormat="1" ht="12.75" x14ac:dyDescent="0.2">
      <c r="A509" s="610">
        <v>1990</v>
      </c>
      <c r="B509" s="349" t="s">
        <v>1043</v>
      </c>
      <c r="C509" s="1177">
        <f>'I4 BO ASSETS'!N79</f>
        <v>0</v>
      </c>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c r="AQ509" s="570"/>
      <c r="AR509" s="570"/>
      <c r="AS509" s="570"/>
      <c r="AT509" s="570"/>
      <c r="AU509" s="570"/>
      <c r="AV509" s="570"/>
      <c r="AW509" s="570">
        <f t="shared" ref="AW509:BP509" si="776">$C509*AW651</f>
        <v>0</v>
      </c>
      <c r="AX509" s="570">
        <f t="shared" si="776"/>
        <v>0</v>
      </c>
      <c r="AY509" s="570">
        <f t="shared" si="776"/>
        <v>0</v>
      </c>
      <c r="AZ509" s="570">
        <f t="shared" si="776"/>
        <v>0</v>
      </c>
      <c r="BA509" s="570">
        <f t="shared" si="776"/>
        <v>0</v>
      </c>
      <c r="BB509" s="570">
        <f t="shared" si="776"/>
        <v>0</v>
      </c>
      <c r="BC509" s="570">
        <f t="shared" si="776"/>
        <v>0</v>
      </c>
      <c r="BD509" s="570">
        <f t="shared" si="776"/>
        <v>0</v>
      </c>
      <c r="BE509" s="570">
        <f t="shared" si="776"/>
        <v>0</v>
      </c>
      <c r="BF509" s="570">
        <f t="shared" si="776"/>
        <v>0</v>
      </c>
      <c r="BG509" s="570">
        <f t="shared" si="776"/>
        <v>0</v>
      </c>
      <c r="BH509" s="570">
        <f t="shared" si="776"/>
        <v>0</v>
      </c>
      <c r="BI509" s="570">
        <f t="shared" si="776"/>
        <v>0</v>
      </c>
      <c r="BJ509" s="570">
        <f t="shared" si="776"/>
        <v>0</v>
      </c>
      <c r="BK509" s="570">
        <f t="shared" si="776"/>
        <v>0</v>
      </c>
      <c r="BL509" s="570">
        <f t="shared" si="776"/>
        <v>0</v>
      </c>
      <c r="BM509" s="570">
        <f t="shared" si="776"/>
        <v>0</v>
      </c>
      <c r="BN509" s="570">
        <f t="shared" si="776"/>
        <v>0</v>
      </c>
      <c r="BO509" s="570">
        <f t="shared" si="776"/>
        <v>0</v>
      </c>
      <c r="BP509" s="570">
        <f t="shared" si="776"/>
        <v>0</v>
      </c>
      <c r="BQ509" s="570">
        <f t="shared" si="760"/>
        <v>0</v>
      </c>
    </row>
    <row r="510" spans="1:69" s="325" customFormat="1" ht="12.75" x14ac:dyDescent="0.2">
      <c r="A510" s="610">
        <v>2005</v>
      </c>
      <c r="B510" s="349" t="s">
        <v>1045</v>
      </c>
      <c r="C510" s="1177">
        <f>'I4 BO ASSETS'!N80</f>
        <v>0</v>
      </c>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c r="AQ510" s="570"/>
      <c r="AR510" s="570"/>
      <c r="AS510" s="570"/>
      <c r="AT510" s="570"/>
      <c r="AU510" s="570"/>
      <c r="AV510" s="570"/>
      <c r="AW510" s="570">
        <f t="shared" ref="AW510:BP510" si="777">$C510*AW652</f>
        <v>0</v>
      </c>
      <c r="AX510" s="570">
        <f t="shared" si="777"/>
        <v>0</v>
      </c>
      <c r="AY510" s="570">
        <f t="shared" si="777"/>
        <v>0</v>
      </c>
      <c r="AZ510" s="570">
        <f t="shared" si="777"/>
        <v>0</v>
      </c>
      <c r="BA510" s="570">
        <f t="shared" si="777"/>
        <v>0</v>
      </c>
      <c r="BB510" s="570">
        <f t="shared" si="777"/>
        <v>0</v>
      </c>
      <c r="BC510" s="570">
        <f t="shared" si="777"/>
        <v>0</v>
      </c>
      <c r="BD510" s="570">
        <f t="shared" si="777"/>
        <v>0</v>
      </c>
      <c r="BE510" s="570">
        <f t="shared" si="777"/>
        <v>0</v>
      </c>
      <c r="BF510" s="570">
        <f t="shared" si="777"/>
        <v>0</v>
      </c>
      <c r="BG510" s="570">
        <f t="shared" si="777"/>
        <v>0</v>
      </c>
      <c r="BH510" s="570">
        <f t="shared" si="777"/>
        <v>0</v>
      </c>
      <c r="BI510" s="570">
        <f t="shared" si="777"/>
        <v>0</v>
      </c>
      <c r="BJ510" s="570">
        <f t="shared" si="777"/>
        <v>0</v>
      </c>
      <c r="BK510" s="570">
        <f t="shared" si="777"/>
        <v>0</v>
      </c>
      <c r="BL510" s="570">
        <f t="shared" si="777"/>
        <v>0</v>
      </c>
      <c r="BM510" s="570">
        <f t="shared" si="777"/>
        <v>0</v>
      </c>
      <c r="BN510" s="570">
        <f t="shared" si="777"/>
        <v>0</v>
      </c>
      <c r="BO510" s="570">
        <f t="shared" si="777"/>
        <v>0</v>
      </c>
      <c r="BP510" s="570">
        <f t="shared" si="777"/>
        <v>0</v>
      </c>
      <c r="BQ510" s="570">
        <f t="shared" si="760"/>
        <v>0</v>
      </c>
    </row>
    <row r="511" spans="1:69" s="1167" customFormat="1" ht="12.75" x14ac:dyDescent="0.2">
      <c r="A511" s="614">
        <v>2010</v>
      </c>
      <c r="B511" s="613" t="s">
        <v>1046</v>
      </c>
      <c r="C511" s="1177">
        <f>'I4 BO ASSETS'!N81</f>
        <v>0</v>
      </c>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c r="AQ511" s="570"/>
      <c r="AR511" s="570"/>
      <c r="AS511" s="570"/>
      <c r="AT511" s="570"/>
      <c r="AU511" s="570"/>
      <c r="AV511" s="570"/>
      <c r="AW511" s="570">
        <f t="shared" ref="AW511:BP511" si="778">$C511*AW653</f>
        <v>0</v>
      </c>
      <c r="AX511" s="570">
        <f t="shared" si="778"/>
        <v>0</v>
      </c>
      <c r="AY511" s="570">
        <f t="shared" si="778"/>
        <v>0</v>
      </c>
      <c r="AZ511" s="570">
        <f t="shared" si="778"/>
        <v>0</v>
      </c>
      <c r="BA511" s="570">
        <f t="shared" si="778"/>
        <v>0</v>
      </c>
      <c r="BB511" s="570">
        <f t="shared" si="778"/>
        <v>0</v>
      </c>
      <c r="BC511" s="570">
        <f t="shared" si="778"/>
        <v>0</v>
      </c>
      <c r="BD511" s="570">
        <f t="shared" si="778"/>
        <v>0</v>
      </c>
      <c r="BE511" s="570">
        <f t="shared" si="778"/>
        <v>0</v>
      </c>
      <c r="BF511" s="570">
        <f t="shared" si="778"/>
        <v>0</v>
      </c>
      <c r="BG511" s="570">
        <f t="shared" si="778"/>
        <v>0</v>
      </c>
      <c r="BH511" s="570">
        <f t="shared" si="778"/>
        <v>0</v>
      </c>
      <c r="BI511" s="570">
        <f t="shared" si="778"/>
        <v>0</v>
      </c>
      <c r="BJ511" s="570">
        <f t="shared" si="778"/>
        <v>0</v>
      </c>
      <c r="BK511" s="570">
        <f t="shared" si="778"/>
        <v>0</v>
      </c>
      <c r="BL511" s="570">
        <f t="shared" si="778"/>
        <v>0</v>
      </c>
      <c r="BM511" s="570">
        <f t="shared" si="778"/>
        <v>0</v>
      </c>
      <c r="BN511" s="570">
        <f t="shared" si="778"/>
        <v>0</v>
      </c>
      <c r="BO511" s="570">
        <f t="shared" si="778"/>
        <v>0</v>
      </c>
      <c r="BP511" s="570">
        <f t="shared" si="778"/>
        <v>0</v>
      </c>
      <c r="BQ511" s="570">
        <f t="shared" si="760"/>
        <v>0</v>
      </c>
    </row>
    <row r="512" spans="1:69" s="1173" customFormat="1" ht="12.75" x14ac:dyDescent="0.2">
      <c r="A512" s="1168"/>
      <c r="B512" s="1180" t="s">
        <v>909</v>
      </c>
      <c r="C512" s="1181">
        <f>SUM(C492:C511)</f>
        <v>0</v>
      </c>
      <c r="D512" s="1171"/>
      <c r="E512" s="1171"/>
      <c r="F512" s="1172"/>
      <c r="G512" s="1171">
        <f t="shared" ref="G512:AB512" si="779">SUM(G492:G511)</f>
        <v>0</v>
      </c>
      <c r="H512" s="1171">
        <f t="shared" si="779"/>
        <v>0</v>
      </c>
      <c r="I512" s="1171">
        <f t="shared" si="779"/>
        <v>0</v>
      </c>
      <c r="J512" s="1171">
        <f t="shared" si="779"/>
        <v>0</v>
      </c>
      <c r="K512" s="1171">
        <f t="shared" si="779"/>
        <v>0</v>
      </c>
      <c r="L512" s="1171">
        <f t="shared" si="779"/>
        <v>0</v>
      </c>
      <c r="M512" s="1171">
        <f t="shared" si="779"/>
        <v>0</v>
      </c>
      <c r="N512" s="1171">
        <f t="shared" si="779"/>
        <v>0</v>
      </c>
      <c r="O512" s="1171">
        <f t="shared" si="779"/>
        <v>0</v>
      </c>
      <c r="P512" s="1171">
        <f t="shared" si="779"/>
        <v>0</v>
      </c>
      <c r="Q512" s="1171">
        <f t="shared" si="779"/>
        <v>0</v>
      </c>
      <c r="R512" s="1171">
        <f t="shared" ref="R512:AA512" si="780">SUM(R492:R511)</f>
        <v>0</v>
      </c>
      <c r="S512" s="1171">
        <f t="shared" si="780"/>
        <v>0</v>
      </c>
      <c r="T512" s="1171">
        <f t="shared" si="780"/>
        <v>0</v>
      </c>
      <c r="U512" s="1171">
        <f t="shared" si="780"/>
        <v>0</v>
      </c>
      <c r="V512" s="1171">
        <f t="shared" si="780"/>
        <v>0</v>
      </c>
      <c r="W512" s="1171">
        <f t="shared" si="780"/>
        <v>0</v>
      </c>
      <c r="X512" s="1171">
        <f t="shared" si="780"/>
        <v>0</v>
      </c>
      <c r="Y512" s="1171">
        <f t="shared" si="780"/>
        <v>0</v>
      </c>
      <c r="Z512" s="1171">
        <f t="shared" si="780"/>
        <v>0</v>
      </c>
      <c r="AA512" s="1171">
        <f t="shared" si="780"/>
        <v>0</v>
      </c>
      <c r="AB512" s="1171">
        <f t="shared" si="779"/>
        <v>0</v>
      </c>
      <c r="AC512" s="1171">
        <f t="shared" ref="AC512:AX512" si="781">SUM(AC492:AC511)</f>
        <v>0</v>
      </c>
      <c r="AD512" s="1171">
        <f t="shared" si="781"/>
        <v>0</v>
      </c>
      <c r="AE512" s="1171">
        <f t="shared" si="781"/>
        <v>0</v>
      </c>
      <c r="AF512" s="1171">
        <f t="shared" si="781"/>
        <v>0</v>
      </c>
      <c r="AG512" s="1171">
        <f t="shared" si="781"/>
        <v>0</v>
      </c>
      <c r="AH512" s="1171">
        <f t="shared" si="781"/>
        <v>0</v>
      </c>
      <c r="AI512" s="1171">
        <f t="shared" si="781"/>
        <v>0</v>
      </c>
      <c r="AJ512" s="1171">
        <f t="shared" si="781"/>
        <v>0</v>
      </c>
      <c r="AK512" s="1171">
        <f t="shared" si="781"/>
        <v>0</v>
      </c>
      <c r="AL512" s="1171">
        <f t="shared" si="781"/>
        <v>0</v>
      </c>
      <c r="AM512" s="1171">
        <f t="shared" si="781"/>
        <v>0</v>
      </c>
      <c r="AN512" s="1171">
        <f t="shared" si="781"/>
        <v>0</v>
      </c>
      <c r="AO512" s="1171">
        <f t="shared" si="781"/>
        <v>0</v>
      </c>
      <c r="AP512" s="1171">
        <f t="shared" si="781"/>
        <v>0</v>
      </c>
      <c r="AQ512" s="1171">
        <f t="shared" si="781"/>
        <v>0</v>
      </c>
      <c r="AR512" s="1171">
        <f t="shared" si="781"/>
        <v>0</v>
      </c>
      <c r="AS512" s="1171">
        <f t="shared" si="781"/>
        <v>0</v>
      </c>
      <c r="AT512" s="1171">
        <f t="shared" si="781"/>
        <v>0</v>
      </c>
      <c r="AU512" s="1171">
        <f t="shared" si="781"/>
        <v>0</v>
      </c>
      <c r="AV512" s="1171">
        <f t="shared" si="781"/>
        <v>0</v>
      </c>
      <c r="AW512" s="1171">
        <f t="shared" si="781"/>
        <v>0</v>
      </c>
      <c r="AX512" s="1171">
        <f t="shared" si="781"/>
        <v>0</v>
      </c>
      <c r="AY512" s="1171">
        <f t="shared" ref="AY512:BQ512" si="782">SUM(AY492:AY511)</f>
        <v>0</v>
      </c>
      <c r="AZ512" s="1171">
        <f t="shared" si="782"/>
        <v>0</v>
      </c>
      <c r="BA512" s="1171">
        <f t="shared" si="782"/>
        <v>0</v>
      </c>
      <c r="BB512" s="1171">
        <f t="shared" si="782"/>
        <v>0</v>
      </c>
      <c r="BC512" s="1171">
        <f t="shared" si="782"/>
        <v>0</v>
      </c>
      <c r="BD512" s="1171">
        <f t="shared" si="782"/>
        <v>0</v>
      </c>
      <c r="BE512" s="1171">
        <f t="shared" si="782"/>
        <v>0</v>
      </c>
      <c r="BF512" s="1171">
        <f t="shared" si="782"/>
        <v>0</v>
      </c>
      <c r="BG512" s="1171">
        <f t="shared" si="782"/>
        <v>0</v>
      </c>
      <c r="BH512" s="1171">
        <f t="shared" si="782"/>
        <v>0</v>
      </c>
      <c r="BI512" s="1171">
        <f t="shared" si="782"/>
        <v>0</v>
      </c>
      <c r="BJ512" s="1171">
        <f t="shared" si="782"/>
        <v>0</v>
      </c>
      <c r="BK512" s="1171">
        <f t="shared" si="782"/>
        <v>0</v>
      </c>
      <c r="BL512" s="1171">
        <f t="shared" si="782"/>
        <v>0</v>
      </c>
      <c r="BM512" s="1171">
        <f t="shared" si="782"/>
        <v>0</v>
      </c>
      <c r="BN512" s="1171">
        <f t="shared" si="782"/>
        <v>0</v>
      </c>
      <c r="BO512" s="1171">
        <f t="shared" si="782"/>
        <v>0</v>
      </c>
      <c r="BP512" s="1171">
        <f t="shared" si="782"/>
        <v>0</v>
      </c>
      <c r="BQ512" s="1171">
        <f t="shared" si="782"/>
        <v>0</v>
      </c>
    </row>
    <row r="513" spans="1:69" s="325" customFormat="1" ht="12.75" x14ac:dyDescent="0.2">
      <c r="A513" s="1185"/>
      <c r="B513" s="409"/>
      <c r="C513" s="1186"/>
      <c r="D513" s="570"/>
      <c r="E513" s="570"/>
      <c r="F513" s="570"/>
      <c r="AV513" s="410"/>
      <c r="BQ513" s="410"/>
    </row>
    <row r="514" spans="1:69" s="1097" customFormat="1" ht="13.5" thickBot="1" x14ac:dyDescent="0.25">
      <c r="A514" s="1098"/>
      <c r="B514" s="1095" t="s">
        <v>787</v>
      </c>
      <c r="C514" s="1099">
        <f t="shared" ref="C514:AH514" si="783">C490+C512</f>
        <v>0</v>
      </c>
      <c r="D514" s="1099">
        <f t="shared" si="783"/>
        <v>0</v>
      </c>
      <c r="E514" s="1099">
        <f t="shared" si="783"/>
        <v>0</v>
      </c>
      <c r="F514" s="1099">
        <f t="shared" si="783"/>
        <v>0</v>
      </c>
      <c r="G514" s="1099">
        <f t="shared" si="783"/>
        <v>0</v>
      </c>
      <c r="H514" s="1099">
        <f t="shared" si="783"/>
        <v>0</v>
      </c>
      <c r="I514" s="1099">
        <f t="shared" si="783"/>
        <v>0</v>
      </c>
      <c r="J514" s="1099">
        <f t="shared" si="783"/>
        <v>0</v>
      </c>
      <c r="K514" s="1099">
        <f t="shared" si="783"/>
        <v>0</v>
      </c>
      <c r="L514" s="1099">
        <f t="shared" si="783"/>
        <v>0</v>
      </c>
      <c r="M514" s="1099">
        <f t="shared" si="783"/>
        <v>0</v>
      </c>
      <c r="N514" s="1099">
        <f t="shared" si="783"/>
        <v>0</v>
      </c>
      <c r="O514" s="1099">
        <f t="shared" si="783"/>
        <v>0</v>
      </c>
      <c r="P514" s="1099">
        <f t="shared" si="783"/>
        <v>0</v>
      </c>
      <c r="Q514" s="1099">
        <f t="shared" si="783"/>
        <v>0</v>
      </c>
      <c r="R514" s="1099">
        <f t="shared" si="783"/>
        <v>0</v>
      </c>
      <c r="S514" s="1099">
        <f t="shared" si="783"/>
        <v>0</v>
      </c>
      <c r="T514" s="1099">
        <f t="shared" si="783"/>
        <v>0</v>
      </c>
      <c r="U514" s="1099">
        <f t="shared" si="783"/>
        <v>0</v>
      </c>
      <c r="V514" s="1099">
        <f t="shared" si="783"/>
        <v>0</v>
      </c>
      <c r="W514" s="1099">
        <f t="shared" si="783"/>
        <v>0</v>
      </c>
      <c r="X514" s="1099">
        <f t="shared" si="783"/>
        <v>0</v>
      </c>
      <c r="Y514" s="1099">
        <f t="shared" si="783"/>
        <v>0</v>
      </c>
      <c r="Z514" s="1099">
        <f t="shared" si="783"/>
        <v>0</v>
      </c>
      <c r="AA514" s="1099">
        <f t="shared" si="783"/>
        <v>0</v>
      </c>
      <c r="AB514" s="1099">
        <f t="shared" si="783"/>
        <v>0</v>
      </c>
      <c r="AC514" s="1099">
        <f t="shared" si="783"/>
        <v>0</v>
      </c>
      <c r="AD514" s="1099">
        <f t="shared" si="783"/>
        <v>0</v>
      </c>
      <c r="AE514" s="1099">
        <f t="shared" si="783"/>
        <v>0</v>
      </c>
      <c r="AF514" s="1099">
        <f t="shared" si="783"/>
        <v>0</v>
      </c>
      <c r="AG514" s="1099">
        <f t="shared" si="783"/>
        <v>0</v>
      </c>
      <c r="AH514" s="1099">
        <f t="shared" si="783"/>
        <v>0</v>
      </c>
      <c r="AI514" s="1099">
        <f t="shared" ref="AI514:BQ514" si="784">AI490+AI512</f>
        <v>0</v>
      </c>
      <c r="AJ514" s="1099">
        <f t="shared" si="784"/>
        <v>0</v>
      </c>
      <c r="AK514" s="1099">
        <f t="shared" si="784"/>
        <v>0</v>
      </c>
      <c r="AL514" s="1099">
        <f t="shared" si="784"/>
        <v>0</v>
      </c>
      <c r="AM514" s="1099">
        <f t="shared" si="784"/>
        <v>0</v>
      </c>
      <c r="AN514" s="1099">
        <f t="shared" si="784"/>
        <v>0</v>
      </c>
      <c r="AO514" s="1099">
        <f t="shared" si="784"/>
        <v>0</v>
      </c>
      <c r="AP514" s="1099">
        <f t="shared" si="784"/>
        <v>0</v>
      </c>
      <c r="AQ514" s="1099">
        <f t="shared" si="784"/>
        <v>0</v>
      </c>
      <c r="AR514" s="1099">
        <f t="shared" si="784"/>
        <v>0</v>
      </c>
      <c r="AS514" s="1099">
        <f t="shared" si="784"/>
        <v>0</v>
      </c>
      <c r="AT514" s="1099">
        <f t="shared" si="784"/>
        <v>0</v>
      </c>
      <c r="AU514" s="1099">
        <f t="shared" si="784"/>
        <v>0</v>
      </c>
      <c r="AV514" s="1099">
        <f t="shared" si="784"/>
        <v>0</v>
      </c>
      <c r="AW514" s="1099">
        <f t="shared" si="784"/>
        <v>0</v>
      </c>
      <c r="AX514" s="1099">
        <f t="shared" si="784"/>
        <v>0</v>
      </c>
      <c r="AY514" s="1099">
        <f t="shared" si="784"/>
        <v>0</v>
      </c>
      <c r="AZ514" s="1099">
        <f t="shared" si="784"/>
        <v>0</v>
      </c>
      <c r="BA514" s="1099">
        <f t="shared" si="784"/>
        <v>0</v>
      </c>
      <c r="BB514" s="1099">
        <f t="shared" si="784"/>
        <v>0</v>
      </c>
      <c r="BC514" s="1099">
        <f t="shared" si="784"/>
        <v>0</v>
      </c>
      <c r="BD514" s="1099">
        <f t="shared" si="784"/>
        <v>0</v>
      </c>
      <c r="BE514" s="1099">
        <f t="shared" si="784"/>
        <v>0</v>
      </c>
      <c r="BF514" s="1099">
        <f t="shared" si="784"/>
        <v>0</v>
      </c>
      <c r="BG514" s="1099">
        <f t="shared" si="784"/>
        <v>0</v>
      </c>
      <c r="BH514" s="1099">
        <f t="shared" si="784"/>
        <v>0</v>
      </c>
      <c r="BI514" s="1099">
        <f t="shared" si="784"/>
        <v>0</v>
      </c>
      <c r="BJ514" s="1099">
        <f t="shared" si="784"/>
        <v>0</v>
      </c>
      <c r="BK514" s="1099">
        <f t="shared" si="784"/>
        <v>0</v>
      </c>
      <c r="BL514" s="1099">
        <f t="shared" si="784"/>
        <v>0</v>
      </c>
      <c r="BM514" s="1099">
        <f t="shared" si="784"/>
        <v>0</v>
      </c>
      <c r="BN514" s="1099">
        <f t="shared" si="784"/>
        <v>0</v>
      </c>
      <c r="BO514" s="1099">
        <f t="shared" si="784"/>
        <v>0</v>
      </c>
      <c r="BP514" s="1099">
        <f t="shared" si="784"/>
        <v>0</v>
      </c>
      <c r="BQ514" s="1099">
        <f t="shared" si="784"/>
        <v>0</v>
      </c>
    </row>
    <row r="515" spans="1:69" s="325" customFormat="1" ht="13.5" thickTop="1" x14ac:dyDescent="0.2">
      <c r="A515" s="1185"/>
      <c r="B515" s="409"/>
      <c r="C515" s="1186"/>
      <c r="D515" s="570"/>
      <c r="E515" s="570"/>
      <c r="F515" s="570"/>
      <c r="AV515" s="410"/>
      <c r="BQ515" s="410"/>
    </row>
    <row r="516" spans="1:69" s="325" customFormat="1" ht="12.75" x14ac:dyDescent="0.2">
      <c r="A516" s="1185"/>
      <c r="B516" s="409"/>
      <c r="C516" s="1186"/>
      <c r="D516" s="570"/>
      <c r="E516" s="570"/>
      <c r="F516" s="570"/>
      <c r="AV516" s="410"/>
      <c r="BQ516" s="410"/>
    </row>
    <row r="517" spans="1:69" s="325" customFormat="1" ht="15.75" x14ac:dyDescent="0.25">
      <c r="A517" s="1489" t="s">
        <v>950</v>
      </c>
      <c r="B517" s="1141"/>
      <c r="C517" s="1188"/>
      <c r="D517" s="1141"/>
      <c r="E517" s="1141"/>
      <c r="F517" s="1141"/>
      <c r="G517" s="1141"/>
      <c r="H517" s="1141"/>
      <c r="I517" s="1141"/>
      <c r="AV517" s="410"/>
    </row>
    <row r="518" spans="1:69" s="325" customFormat="1" ht="12.75" x14ac:dyDescent="0.2">
      <c r="C518" s="1140"/>
      <c r="AV518" s="410"/>
    </row>
    <row r="519" spans="1:69" s="325" customFormat="1" ht="12.75" x14ac:dyDescent="0.2">
      <c r="A519" s="523"/>
      <c r="B519" s="1141"/>
      <c r="C519" s="1142"/>
      <c r="AV519" s="410"/>
    </row>
    <row r="520" spans="1:69" s="1143" customFormat="1" ht="25.5" x14ac:dyDescent="0.2">
      <c r="C520" s="1144"/>
      <c r="D520" s="1145"/>
      <c r="E520" s="1146"/>
      <c r="F520" s="1147"/>
      <c r="G520" s="1148" t="s">
        <v>1130</v>
      </c>
      <c r="H520" s="1148"/>
      <c r="I520" s="1148"/>
      <c r="J520" s="1148"/>
      <c r="K520" s="1148"/>
      <c r="L520" s="1148"/>
      <c r="M520" s="1148"/>
      <c r="N520" s="1148"/>
      <c r="O520" s="1148"/>
      <c r="P520" s="1148"/>
      <c r="Q520" s="1148"/>
      <c r="R520" s="1148"/>
      <c r="S520" s="1148"/>
      <c r="T520" s="1148"/>
      <c r="U520" s="1148"/>
      <c r="V520" s="1148"/>
      <c r="W520" s="1148"/>
      <c r="X520" s="1148"/>
      <c r="Y520" s="1148"/>
      <c r="Z520" s="1148"/>
      <c r="AA520" s="1149"/>
      <c r="AB520" s="1148" t="s">
        <v>1131</v>
      </c>
      <c r="AC520" s="1148"/>
      <c r="AD520" s="1148"/>
      <c r="AE520" s="1148"/>
      <c r="AF520" s="1148"/>
      <c r="AG520" s="1148"/>
      <c r="AH520" s="1148"/>
      <c r="AI520" s="1148"/>
      <c r="AJ520" s="1148"/>
      <c r="AK520" s="1148"/>
      <c r="AL520" s="1148"/>
      <c r="AM520" s="1148"/>
      <c r="AN520" s="1148"/>
      <c r="AO520" s="1148"/>
      <c r="AP520" s="1148"/>
      <c r="AQ520" s="1148"/>
      <c r="AR520" s="1148"/>
      <c r="AS520" s="1148"/>
      <c r="AT520" s="1148"/>
      <c r="AU520" s="1148"/>
      <c r="AV520" s="1149"/>
      <c r="AW520" s="1150" t="s">
        <v>1132</v>
      </c>
      <c r="AX520" s="1148"/>
      <c r="AY520" s="1148"/>
      <c r="AZ520" s="1148"/>
      <c r="BA520" s="1148"/>
      <c r="BB520" s="1148"/>
      <c r="BC520" s="1148"/>
      <c r="BD520" s="1148"/>
      <c r="BE520" s="1148"/>
      <c r="BF520" s="1148"/>
      <c r="BG520" s="1148"/>
      <c r="BH520" s="1148"/>
      <c r="BI520" s="1148"/>
      <c r="BJ520" s="1148"/>
      <c r="BK520" s="1148"/>
      <c r="BL520" s="1148"/>
      <c r="BM520" s="1148"/>
      <c r="BN520" s="1148"/>
      <c r="BO520" s="1148"/>
      <c r="BP520" s="1148"/>
      <c r="BQ520" s="1149"/>
    </row>
    <row r="521" spans="1:69" s="985" customFormat="1" ht="12.75" x14ac:dyDescent="0.2">
      <c r="A521" s="1151"/>
      <c r="B521" s="1151"/>
      <c r="C521" s="1152"/>
      <c r="D521" s="1153"/>
      <c r="E521" s="1154"/>
      <c r="F521" s="1155"/>
      <c r="G521" s="1156">
        <v>1</v>
      </c>
      <c r="H521" s="1156">
        <v>2</v>
      </c>
      <c r="I521" s="1156">
        <v>3</v>
      </c>
      <c r="J521" s="1156">
        <v>4</v>
      </c>
      <c r="K521" s="1156">
        <v>5</v>
      </c>
      <c r="L521" s="1156">
        <v>6</v>
      </c>
      <c r="M521" s="1156">
        <v>7</v>
      </c>
      <c r="N521" s="1156">
        <v>8</v>
      </c>
      <c r="O521" s="1156">
        <v>9</v>
      </c>
      <c r="P521" s="1156">
        <v>10</v>
      </c>
      <c r="Q521" s="1156">
        <v>11</v>
      </c>
      <c r="R521" s="1156">
        <v>12</v>
      </c>
      <c r="S521" s="1156">
        <v>13</v>
      </c>
      <c r="T521" s="1156">
        <v>14</v>
      </c>
      <c r="U521" s="1156">
        <v>15</v>
      </c>
      <c r="V521" s="1156">
        <v>16</v>
      </c>
      <c r="W521" s="1156">
        <v>17</v>
      </c>
      <c r="X521" s="1156">
        <v>18</v>
      </c>
      <c r="Y521" s="1156">
        <v>19</v>
      </c>
      <c r="Z521" s="1156">
        <v>20</v>
      </c>
      <c r="AA521" s="1157" t="s">
        <v>707</v>
      </c>
      <c r="AB521" s="1156">
        <v>1</v>
      </c>
      <c r="AC521" s="1156">
        <v>2</v>
      </c>
      <c r="AD521" s="1156">
        <v>3</v>
      </c>
      <c r="AE521" s="1156">
        <v>4</v>
      </c>
      <c r="AF521" s="1156">
        <v>5</v>
      </c>
      <c r="AG521" s="1156">
        <v>6</v>
      </c>
      <c r="AH521" s="1156">
        <v>7</v>
      </c>
      <c r="AI521" s="1156">
        <v>8</v>
      </c>
      <c r="AJ521" s="1156">
        <v>9</v>
      </c>
      <c r="AK521" s="1156">
        <v>10</v>
      </c>
      <c r="AL521" s="1156">
        <v>11</v>
      </c>
      <c r="AM521" s="1156">
        <v>12</v>
      </c>
      <c r="AN521" s="1156">
        <v>13</v>
      </c>
      <c r="AO521" s="1156">
        <v>14</v>
      </c>
      <c r="AP521" s="1156">
        <v>15</v>
      </c>
      <c r="AQ521" s="1156">
        <v>16</v>
      </c>
      <c r="AR521" s="1156">
        <v>17</v>
      </c>
      <c r="AS521" s="1156">
        <v>18</v>
      </c>
      <c r="AT521" s="1156">
        <v>19</v>
      </c>
      <c r="AU521" s="1156">
        <v>20</v>
      </c>
      <c r="AV521" s="1157" t="s">
        <v>707</v>
      </c>
      <c r="AW521" s="1158">
        <v>1</v>
      </c>
      <c r="AX521" s="1156">
        <v>2</v>
      </c>
      <c r="AY521" s="1156">
        <v>3</v>
      </c>
      <c r="AZ521" s="1156">
        <v>4</v>
      </c>
      <c r="BA521" s="1156">
        <v>5</v>
      </c>
      <c r="BB521" s="1156">
        <v>6</v>
      </c>
      <c r="BC521" s="1156">
        <v>7</v>
      </c>
      <c r="BD521" s="1156">
        <v>8</v>
      </c>
      <c r="BE521" s="1156">
        <v>9</v>
      </c>
      <c r="BF521" s="1156">
        <v>10</v>
      </c>
      <c r="BG521" s="1156">
        <v>11</v>
      </c>
      <c r="BH521" s="1156">
        <v>12</v>
      </c>
      <c r="BI521" s="1156">
        <v>13</v>
      </c>
      <c r="BJ521" s="1156">
        <v>14</v>
      </c>
      <c r="BK521" s="1156">
        <v>15</v>
      </c>
      <c r="BL521" s="1156">
        <v>16</v>
      </c>
      <c r="BM521" s="1156">
        <v>17</v>
      </c>
      <c r="BN521" s="1156">
        <v>18</v>
      </c>
      <c r="BO521" s="1156">
        <v>19</v>
      </c>
      <c r="BP521" s="1156">
        <v>20</v>
      </c>
      <c r="BQ521" s="1157" t="s">
        <v>707</v>
      </c>
    </row>
    <row r="522" spans="1:69" s="397" customFormat="1" ht="38.25" x14ac:dyDescent="0.2">
      <c r="A522" s="74" t="s">
        <v>1180</v>
      </c>
      <c r="B522" s="74" t="s">
        <v>637</v>
      </c>
      <c r="C522" s="1201" t="s">
        <v>1362</v>
      </c>
      <c r="D522" s="1160" t="s">
        <v>308</v>
      </c>
      <c r="E522" s="1161" t="s">
        <v>309</v>
      </c>
      <c r="F522" s="1162" t="s">
        <v>763</v>
      </c>
      <c r="G522" s="784" t="str">
        <f>IF('I2 LDC class'!$D$20="",'I2 LDC class'!$C$20,'I2 LDC class'!$D$20)</f>
        <v>Residential</v>
      </c>
      <c r="H522" s="784" t="str">
        <f>IF('I2 LDC class'!$D$21="",'I2 LDC class'!$C$21,'I2 LDC class'!$D$21)</f>
        <v>GS &lt;50</v>
      </c>
      <c r="I522" s="784" t="str">
        <f>IF('I2 LDC class'!$D$22="",'I2 LDC class'!$C$22,'I2 LDC class'!$D$22)</f>
        <v>GS&gt;50-Regular</v>
      </c>
      <c r="J522" s="784" t="str">
        <f>IF('I2 LDC class'!$D$23="",'I2 LDC class'!$C$23,'I2 LDC class'!$D$23)</f>
        <v>GS&gt; 50-TOU</v>
      </c>
      <c r="K522" s="784" t="str">
        <f>IF('I2 LDC class'!$D$24="",'I2 LDC class'!$C$24,'I2 LDC class'!$D$24)</f>
        <v>GS &gt;50-Intermediate</v>
      </c>
      <c r="L522" s="784" t="str">
        <f>IF('I2 LDC class'!$D$25="",'I2 LDC class'!$C$25,'I2 LDC class'!$D$25)</f>
        <v>Large Use &gt;5MW</v>
      </c>
      <c r="M522" s="784" t="str">
        <f>IF('I2 LDC class'!$D$26="",'I2 LDC class'!$C$26,'I2 LDC class'!$D$26)</f>
        <v>Street Light</v>
      </c>
      <c r="N522" s="784" t="str">
        <f>IF('I2 LDC class'!$D$27="",'I2 LDC class'!$C$27,'I2 LDC class'!$D$27)</f>
        <v>Sentinel</v>
      </c>
      <c r="O522" s="784" t="str">
        <f>IF('I2 LDC class'!$D$28="",'I2 LDC class'!$C$28,'I2 LDC class'!$D$28)</f>
        <v>Unmetered Scattered Load</v>
      </c>
      <c r="P522" s="784" t="str">
        <f>IF('I2 LDC class'!$D$29="",'I2 LDC class'!$C$29,'I2 LDC class'!$D$29)</f>
        <v>Embedded Distributor</v>
      </c>
      <c r="Q522" s="784" t="str">
        <f>IF('I2 LDC class'!$D$30="",'I2 LDC class'!$C$30,'I2 LDC class'!$D$30)</f>
        <v>Back-up/Standby Power</v>
      </c>
      <c r="R522" s="784" t="str">
        <f>IF('I2 LDC class'!$D$31="",'I2 LDC class'!$C$31,'I2 LDC class'!$D$31)</f>
        <v>Rate Class 1</v>
      </c>
      <c r="S522" s="784" t="str">
        <f>IF('I2 LDC class'!$D$32="",'I2 LDC class'!$C$32,'I2 LDC class'!$D$32)</f>
        <v>Rate class 2</v>
      </c>
      <c r="T522" s="784" t="str">
        <f>IF('I2 LDC class'!$D$33="",'I2 LDC class'!$C$33,'I2 LDC class'!$D$33)</f>
        <v>Rate class 3</v>
      </c>
      <c r="U522" s="784" t="str">
        <f>IF('I2 LDC class'!$D$34="",'I2 LDC class'!$C$34,'I2 LDC class'!$D$34)</f>
        <v>Rate class 4</v>
      </c>
      <c r="V522" s="784" t="str">
        <f>IF('I2 LDC class'!$D$35="",'I2 LDC class'!$C$35,'I2 LDC class'!$D$35)</f>
        <v>Rate class 5</v>
      </c>
      <c r="W522" s="784" t="str">
        <f>IF('I2 LDC class'!$D$36="",'I2 LDC class'!$C$36,'I2 LDC class'!$D$36)</f>
        <v>Rate class 6</v>
      </c>
      <c r="X522" s="784" t="str">
        <f>IF('I2 LDC class'!$D$37="",'I2 LDC class'!$C$37,'I2 LDC class'!$D$37)</f>
        <v>Rate class 7</v>
      </c>
      <c r="Y522" s="784" t="str">
        <f>IF('I2 LDC class'!$D$38="",'I2 LDC class'!$C$38,'I2 LDC class'!$D$38)</f>
        <v>Rate class 8</v>
      </c>
      <c r="Z522" s="784" t="str">
        <f>IF('I2 LDC class'!$D$39="",'I2 LDC class'!$C$39,'I2 LDC class'!$D$39)</f>
        <v>Rate class 9</v>
      </c>
      <c r="AA522" s="1164" t="s">
        <v>707</v>
      </c>
      <c r="AB522" s="784" t="str">
        <f>IF('I2 LDC class'!$D$20="",'I2 LDC class'!$C$20,'I2 LDC class'!$D$20)</f>
        <v>Residential</v>
      </c>
      <c r="AC522" s="784" t="str">
        <f>IF('I2 LDC class'!$D$21="",'I2 LDC class'!$C$21,'I2 LDC class'!$D$21)</f>
        <v>GS &lt;50</v>
      </c>
      <c r="AD522" s="784" t="str">
        <f>IF('I2 LDC class'!$D$22="",'I2 LDC class'!$C$22,'I2 LDC class'!$D$22)</f>
        <v>GS&gt;50-Regular</v>
      </c>
      <c r="AE522" s="784" t="str">
        <f>IF('I2 LDC class'!$D$23="",'I2 LDC class'!$C$23,'I2 LDC class'!$D$23)</f>
        <v>GS&gt; 50-TOU</v>
      </c>
      <c r="AF522" s="784" t="str">
        <f>IF('I2 LDC class'!$D$24="",'I2 LDC class'!$C$24,'I2 LDC class'!$D$24)</f>
        <v>GS &gt;50-Intermediate</v>
      </c>
      <c r="AG522" s="784" t="str">
        <f>IF('I2 LDC class'!$D$25="",'I2 LDC class'!$C$25,'I2 LDC class'!$D$25)</f>
        <v>Large Use &gt;5MW</v>
      </c>
      <c r="AH522" s="784" t="str">
        <f>IF('I2 LDC class'!$D$26="",'I2 LDC class'!$C$26,'I2 LDC class'!$D$26)</f>
        <v>Street Light</v>
      </c>
      <c r="AI522" s="784" t="str">
        <f>IF('I2 LDC class'!$D$27="",'I2 LDC class'!$C$27,'I2 LDC class'!$D$27)</f>
        <v>Sentinel</v>
      </c>
      <c r="AJ522" s="784" t="str">
        <f>IF('I2 LDC class'!$D$28="",'I2 LDC class'!$C$28,'I2 LDC class'!$D$28)</f>
        <v>Unmetered Scattered Load</v>
      </c>
      <c r="AK522" s="784" t="str">
        <f>IF('I2 LDC class'!$D$29="",'I2 LDC class'!$C$29,'I2 LDC class'!$D$29)</f>
        <v>Embedded Distributor</v>
      </c>
      <c r="AL522" s="784" t="str">
        <f>IF('I2 LDC class'!$D$30="",'I2 LDC class'!$C$30,'I2 LDC class'!$D$30)</f>
        <v>Back-up/Standby Power</v>
      </c>
      <c r="AM522" s="784" t="str">
        <f>IF('I2 LDC class'!$D$31="",'I2 LDC class'!$C$31,'I2 LDC class'!$D$31)</f>
        <v>Rate Class 1</v>
      </c>
      <c r="AN522" s="784" t="str">
        <f>IF('I2 LDC class'!$D$32="",'I2 LDC class'!$C$32,'I2 LDC class'!$D$32)</f>
        <v>Rate class 2</v>
      </c>
      <c r="AO522" s="784" t="str">
        <f>IF('I2 LDC class'!$D$33="",'I2 LDC class'!$C$33,'I2 LDC class'!$D$33)</f>
        <v>Rate class 3</v>
      </c>
      <c r="AP522" s="784" t="str">
        <f>IF('I2 LDC class'!$D$34="",'I2 LDC class'!$C$34,'I2 LDC class'!$D$34)</f>
        <v>Rate class 4</v>
      </c>
      <c r="AQ522" s="784" t="str">
        <f>IF('I2 LDC class'!$D$35="",'I2 LDC class'!$C$35,'I2 LDC class'!$D$35)</f>
        <v>Rate class 5</v>
      </c>
      <c r="AR522" s="784" t="str">
        <f>IF('I2 LDC class'!$D$36="",'I2 LDC class'!$C$36,'I2 LDC class'!$D$36)</f>
        <v>Rate class 6</v>
      </c>
      <c r="AS522" s="784" t="str">
        <f>IF('I2 LDC class'!$D$37="",'I2 LDC class'!$C$37,'I2 LDC class'!$D$37)</f>
        <v>Rate class 7</v>
      </c>
      <c r="AT522" s="784" t="str">
        <f>IF('I2 LDC class'!$D$38="",'I2 LDC class'!$C$38,'I2 LDC class'!$D$38)</f>
        <v>Rate class 8</v>
      </c>
      <c r="AU522" s="784" t="str">
        <f>IF('I2 LDC class'!$D$39="",'I2 LDC class'!$C$39,'I2 LDC class'!$D$39)</f>
        <v>Rate class 9</v>
      </c>
      <c r="AV522" s="1164" t="s">
        <v>707</v>
      </c>
      <c r="AW522" s="784" t="str">
        <f>IF('I2 LDC class'!$D$20="",'I2 LDC class'!$C$20,'I2 LDC class'!$D$20)</f>
        <v>Residential</v>
      </c>
      <c r="AX522" s="784" t="str">
        <f>IF('I2 LDC class'!$D$21="",'I2 LDC class'!$C$21,'I2 LDC class'!$D$21)</f>
        <v>GS &lt;50</v>
      </c>
      <c r="AY522" s="784" t="str">
        <f>IF('I2 LDC class'!$D$22="",'I2 LDC class'!$C$22,'I2 LDC class'!$D$22)</f>
        <v>GS&gt;50-Regular</v>
      </c>
      <c r="AZ522" s="784" t="str">
        <f>IF('I2 LDC class'!$D$23="",'I2 LDC class'!$C$23,'I2 LDC class'!$D$23)</f>
        <v>GS&gt; 50-TOU</v>
      </c>
      <c r="BA522" s="784" t="str">
        <f>IF('I2 LDC class'!$D$24="",'I2 LDC class'!$C$24,'I2 LDC class'!$D$24)</f>
        <v>GS &gt;50-Intermediate</v>
      </c>
      <c r="BB522" s="784" t="str">
        <f>IF('I2 LDC class'!$D$25="",'I2 LDC class'!$C$25,'I2 LDC class'!$D$25)</f>
        <v>Large Use &gt;5MW</v>
      </c>
      <c r="BC522" s="784" t="str">
        <f>IF('I2 LDC class'!$D$26="",'I2 LDC class'!$C$26,'I2 LDC class'!$D$26)</f>
        <v>Street Light</v>
      </c>
      <c r="BD522" s="784" t="str">
        <f>IF('I2 LDC class'!$D$27="",'I2 LDC class'!$C$27,'I2 LDC class'!$D$27)</f>
        <v>Sentinel</v>
      </c>
      <c r="BE522" s="784" t="str">
        <f>IF('I2 LDC class'!$D$28="",'I2 LDC class'!$C$28,'I2 LDC class'!$D$28)</f>
        <v>Unmetered Scattered Load</v>
      </c>
      <c r="BF522" s="784" t="str">
        <f>IF('I2 LDC class'!$D$29="",'I2 LDC class'!$C$29,'I2 LDC class'!$D$29)</f>
        <v>Embedded Distributor</v>
      </c>
      <c r="BG522" s="784" t="str">
        <f>IF('I2 LDC class'!$D$30="",'I2 LDC class'!$C$30,'I2 LDC class'!$D$30)</f>
        <v>Back-up/Standby Power</v>
      </c>
      <c r="BH522" s="784" t="str">
        <f>IF('I2 LDC class'!$D$31="",'I2 LDC class'!$C$31,'I2 LDC class'!$D$31)</f>
        <v>Rate Class 1</v>
      </c>
      <c r="BI522" s="784" t="str">
        <f>IF('I2 LDC class'!$D$32="",'I2 LDC class'!$C$32,'I2 LDC class'!$D$32)</f>
        <v>Rate class 2</v>
      </c>
      <c r="BJ522" s="784" t="str">
        <f>IF('I2 LDC class'!$D$33="",'I2 LDC class'!$C$33,'I2 LDC class'!$D$33)</f>
        <v>Rate class 3</v>
      </c>
      <c r="BK522" s="784" t="str">
        <f>IF('I2 LDC class'!$D$34="",'I2 LDC class'!$C$34,'I2 LDC class'!$D$34)</f>
        <v>Rate class 4</v>
      </c>
      <c r="BL522" s="784" t="str">
        <f>IF('I2 LDC class'!$D$35="",'I2 LDC class'!$C$35,'I2 LDC class'!$D$35)</f>
        <v>Rate class 5</v>
      </c>
      <c r="BM522" s="784" t="str">
        <f>IF('I2 LDC class'!$D$36="",'I2 LDC class'!$C$36,'I2 LDC class'!$D$36)</f>
        <v>Rate class 6</v>
      </c>
      <c r="BN522" s="784" t="str">
        <f>IF('I2 LDC class'!$D$37="",'I2 LDC class'!$C$37,'I2 LDC class'!$D$37)</f>
        <v>Rate class 7</v>
      </c>
      <c r="BO522" s="784" t="str">
        <f>IF('I2 LDC class'!$D$38="",'I2 LDC class'!$C$38,'I2 LDC class'!$D$38)</f>
        <v>Rate class 8</v>
      </c>
      <c r="BP522" s="784" t="str">
        <f>IF('I2 LDC class'!$D$39="",'I2 LDC class'!$C$39,'I2 LDC class'!$D$39)</f>
        <v>Rate class 9</v>
      </c>
      <c r="BQ522" s="1164" t="s">
        <v>707</v>
      </c>
    </row>
    <row r="523" spans="1:69" s="325" customFormat="1" ht="12.75" x14ac:dyDescent="0.2">
      <c r="A523" s="198">
        <v>1565</v>
      </c>
      <c r="B523" s="349" t="s">
        <v>649</v>
      </c>
      <c r="C523" s="1142">
        <f>'I4 BO ASSETS'!O17</f>
        <v>0</v>
      </c>
      <c r="D523" s="570">
        <f t="shared" ref="D523:E542" si="785">$C523*D592</f>
        <v>0</v>
      </c>
      <c r="E523" s="570">
        <f t="shared" si="785"/>
        <v>0</v>
      </c>
      <c r="F523" s="570">
        <f>D523+E523</f>
        <v>0</v>
      </c>
      <c r="G523" s="570">
        <f t="shared" ref="G523:Z523" si="786">$D523*G592</f>
        <v>0</v>
      </c>
      <c r="H523" s="570">
        <f t="shared" si="786"/>
        <v>0</v>
      </c>
      <c r="I523" s="570">
        <f t="shared" si="786"/>
        <v>0</v>
      </c>
      <c r="J523" s="570">
        <f t="shared" si="786"/>
        <v>0</v>
      </c>
      <c r="K523" s="570">
        <f t="shared" si="786"/>
        <v>0</v>
      </c>
      <c r="L523" s="570">
        <f t="shared" si="786"/>
        <v>0</v>
      </c>
      <c r="M523" s="570">
        <f t="shared" si="786"/>
        <v>0</v>
      </c>
      <c r="N523" s="570">
        <f t="shared" si="786"/>
        <v>0</v>
      </c>
      <c r="O523" s="570">
        <f t="shared" si="786"/>
        <v>0</v>
      </c>
      <c r="P523" s="570">
        <f t="shared" si="786"/>
        <v>0</v>
      </c>
      <c r="Q523" s="570">
        <f t="shared" si="786"/>
        <v>0</v>
      </c>
      <c r="R523" s="570">
        <f t="shared" si="786"/>
        <v>0</v>
      </c>
      <c r="S523" s="570">
        <f t="shared" si="786"/>
        <v>0</v>
      </c>
      <c r="T523" s="570">
        <f t="shared" si="786"/>
        <v>0</v>
      </c>
      <c r="U523" s="570">
        <f t="shared" si="786"/>
        <v>0</v>
      </c>
      <c r="V523" s="570">
        <f t="shared" si="786"/>
        <v>0</v>
      </c>
      <c r="W523" s="570">
        <f t="shared" si="786"/>
        <v>0</v>
      </c>
      <c r="X523" s="570">
        <f t="shared" si="786"/>
        <v>0</v>
      </c>
      <c r="Y523" s="570">
        <f t="shared" si="786"/>
        <v>0</v>
      </c>
      <c r="Z523" s="570">
        <f t="shared" si="786"/>
        <v>0</v>
      </c>
      <c r="AA523" s="570">
        <f>SUM(G523:Z523)</f>
        <v>0</v>
      </c>
      <c r="AB523" s="570">
        <f t="shared" ref="AB523:AU523" si="787">$E523*AB592</f>
        <v>0</v>
      </c>
      <c r="AC523" s="570">
        <f t="shared" si="787"/>
        <v>0</v>
      </c>
      <c r="AD523" s="570">
        <f t="shared" si="787"/>
        <v>0</v>
      </c>
      <c r="AE523" s="570">
        <f t="shared" si="787"/>
        <v>0</v>
      </c>
      <c r="AF523" s="570">
        <f t="shared" si="787"/>
        <v>0</v>
      </c>
      <c r="AG523" s="570">
        <f t="shared" si="787"/>
        <v>0</v>
      </c>
      <c r="AH523" s="570">
        <f t="shared" si="787"/>
        <v>0</v>
      </c>
      <c r="AI523" s="570">
        <f t="shared" si="787"/>
        <v>0</v>
      </c>
      <c r="AJ523" s="570">
        <f t="shared" si="787"/>
        <v>0</v>
      </c>
      <c r="AK523" s="570">
        <f t="shared" si="787"/>
        <v>0</v>
      </c>
      <c r="AL523" s="570">
        <f t="shared" si="787"/>
        <v>0</v>
      </c>
      <c r="AM523" s="570">
        <f t="shared" si="787"/>
        <v>0</v>
      </c>
      <c r="AN523" s="570">
        <f t="shared" si="787"/>
        <v>0</v>
      </c>
      <c r="AO523" s="570">
        <f t="shared" si="787"/>
        <v>0</v>
      </c>
      <c r="AP523" s="570">
        <f t="shared" si="787"/>
        <v>0</v>
      </c>
      <c r="AQ523" s="570">
        <f t="shared" si="787"/>
        <v>0</v>
      </c>
      <c r="AR523" s="570">
        <f t="shared" si="787"/>
        <v>0</v>
      </c>
      <c r="AS523" s="570">
        <f t="shared" si="787"/>
        <v>0</v>
      </c>
      <c r="AT523" s="570">
        <f t="shared" si="787"/>
        <v>0</v>
      </c>
      <c r="AU523" s="570">
        <f t="shared" si="787"/>
        <v>0</v>
      </c>
      <c r="AV523" s="570">
        <f>SUM(AB523:AU523)</f>
        <v>0</v>
      </c>
      <c r="AW523" s="570"/>
      <c r="AX523" s="570"/>
      <c r="AY523" s="570"/>
      <c r="AZ523" s="570"/>
      <c r="BA523" s="570"/>
      <c r="BB523" s="570"/>
      <c r="BC523" s="570"/>
      <c r="BD523" s="570"/>
      <c r="BE523" s="570"/>
      <c r="BF523" s="570"/>
      <c r="BG523" s="570"/>
      <c r="BH523" s="570"/>
      <c r="BI523" s="570"/>
      <c r="BJ523" s="570"/>
      <c r="BK523" s="570"/>
      <c r="BL523" s="570"/>
      <c r="BM523" s="570"/>
      <c r="BN523" s="570"/>
      <c r="BO523" s="570"/>
      <c r="BP523" s="570"/>
      <c r="BQ523" s="570"/>
    </row>
    <row r="524" spans="1:69" s="325" customFormat="1" ht="12.75" x14ac:dyDescent="0.2">
      <c r="A524" s="1165">
        <v>1805</v>
      </c>
      <c r="B524" s="349" t="s">
        <v>282</v>
      </c>
      <c r="C524" s="1142">
        <f>'I4 BO ASSETS'!O18</f>
        <v>0</v>
      </c>
      <c r="D524" s="570">
        <f t="shared" si="785"/>
        <v>0</v>
      </c>
      <c r="E524" s="570">
        <f t="shared" si="785"/>
        <v>0</v>
      </c>
      <c r="F524" s="570">
        <f t="shared" ref="F524:F562" si="788">D524+E524</f>
        <v>0</v>
      </c>
      <c r="G524" s="570">
        <f t="shared" ref="G524:Z524" si="789">$D524*G593</f>
        <v>0</v>
      </c>
      <c r="H524" s="570">
        <f t="shared" si="789"/>
        <v>0</v>
      </c>
      <c r="I524" s="570">
        <f t="shared" si="789"/>
        <v>0</v>
      </c>
      <c r="J524" s="570">
        <f t="shared" si="789"/>
        <v>0</v>
      </c>
      <c r="K524" s="570">
        <f t="shared" si="789"/>
        <v>0</v>
      </c>
      <c r="L524" s="570">
        <f t="shared" si="789"/>
        <v>0</v>
      </c>
      <c r="M524" s="570">
        <f t="shared" si="789"/>
        <v>0</v>
      </c>
      <c r="N524" s="570">
        <f t="shared" si="789"/>
        <v>0</v>
      </c>
      <c r="O524" s="570">
        <f t="shared" si="789"/>
        <v>0</v>
      </c>
      <c r="P524" s="570">
        <f t="shared" si="789"/>
        <v>0</v>
      </c>
      <c r="Q524" s="570">
        <f t="shared" si="789"/>
        <v>0</v>
      </c>
      <c r="R524" s="570">
        <f t="shared" si="789"/>
        <v>0</v>
      </c>
      <c r="S524" s="570">
        <f t="shared" si="789"/>
        <v>0</v>
      </c>
      <c r="T524" s="570">
        <f t="shared" si="789"/>
        <v>0</v>
      </c>
      <c r="U524" s="570">
        <f t="shared" si="789"/>
        <v>0</v>
      </c>
      <c r="V524" s="570">
        <f t="shared" si="789"/>
        <v>0</v>
      </c>
      <c r="W524" s="570">
        <f t="shared" si="789"/>
        <v>0</v>
      </c>
      <c r="X524" s="570">
        <f t="shared" si="789"/>
        <v>0</v>
      </c>
      <c r="Y524" s="570">
        <f t="shared" si="789"/>
        <v>0</v>
      </c>
      <c r="Z524" s="570">
        <f t="shared" si="789"/>
        <v>0</v>
      </c>
      <c r="AA524" s="570">
        <f t="shared" ref="AA524:AA562" si="790">SUM(G524:Z524)</f>
        <v>0</v>
      </c>
      <c r="AB524" s="570">
        <f t="shared" ref="AB524:AU524" si="791">$E524*AB593</f>
        <v>0</v>
      </c>
      <c r="AC524" s="570">
        <f t="shared" si="791"/>
        <v>0</v>
      </c>
      <c r="AD524" s="570">
        <f t="shared" si="791"/>
        <v>0</v>
      </c>
      <c r="AE524" s="570">
        <f t="shared" si="791"/>
        <v>0</v>
      </c>
      <c r="AF524" s="570">
        <f t="shared" si="791"/>
        <v>0</v>
      </c>
      <c r="AG524" s="570">
        <f t="shared" si="791"/>
        <v>0</v>
      </c>
      <c r="AH524" s="570">
        <f t="shared" si="791"/>
        <v>0</v>
      </c>
      <c r="AI524" s="570">
        <f t="shared" si="791"/>
        <v>0</v>
      </c>
      <c r="AJ524" s="570">
        <f t="shared" si="791"/>
        <v>0</v>
      </c>
      <c r="AK524" s="570">
        <f t="shared" si="791"/>
        <v>0</v>
      </c>
      <c r="AL524" s="570">
        <f t="shared" si="791"/>
        <v>0</v>
      </c>
      <c r="AM524" s="570">
        <f t="shared" si="791"/>
        <v>0</v>
      </c>
      <c r="AN524" s="570">
        <f t="shared" si="791"/>
        <v>0</v>
      </c>
      <c r="AO524" s="570">
        <f t="shared" si="791"/>
        <v>0</v>
      </c>
      <c r="AP524" s="570">
        <f t="shared" si="791"/>
        <v>0</v>
      </c>
      <c r="AQ524" s="570">
        <f t="shared" si="791"/>
        <v>0</v>
      </c>
      <c r="AR524" s="570">
        <f t="shared" si="791"/>
        <v>0</v>
      </c>
      <c r="AS524" s="570">
        <f t="shared" si="791"/>
        <v>0</v>
      </c>
      <c r="AT524" s="570">
        <f t="shared" si="791"/>
        <v>0</v>
      </c>
      <c r="AU524" s="570">
        <f t="shared" si="791"/>
        <v>0</v>
      </c>
      <c r="AV524" s="570">
        <f t="shared" ref="AV524:AV562" si="792">SUM(AB524:AU524)</f>
        <v>0</v>
      </c>
      <c r="AW524" s="570"/>
      <c r="AX524" s="570"/>
      <c r="AY524" s="570"/>
      <c r="AZ524" s="570"/>
      <c r="BA524" s="570"/>
      <c r="BB524" s="570"/>
      <c r="BC524" s="570"/>
      <c r="BD524" s="570"/>
      <c r="BE524" s="570"/>
      <c r="BF524" s="570"/>
      <c r="BG524" s="570"/>
      <c r="BH524" s="570"/>
      <c r="BI524" s="570"/>
      <c r="BJ524" s="570"/>
      <c r="BK524" s="570"/>
      <c r="BL524" s="570"/>
      <c r="BM524" s="570"/>
      <c r="BN524" s="570"/>
      <c r="BO524" s="570"/>
      <c r="BP524" s="570"/>
      <c r="BQ524" s="570"/>
    </row>
    <row r="525" spans="1:69" s="325" customFormat="1" ht="12.75" x14ac:dyDescent="0.2">
      <c r="A525" s="1165" t="s">
        <v>815</v>
      </c>
      <c r="B525" s="349" t="s">
        <v>340</v>
      </c>
      <c r="C525" s="1142">
        <f>'I4 BO ASSETS'!O19</f>
        <v>0</v>
      </c>
      <c r="D525" s="570">
        <f t="shared" si="785"/>
        <v>0</v>
      </c>
      <c r="E525" s="570">
        <f t="shared" si="785"/>
        <v>0</v>
      </c>
      <c r="F525" s="570">
        <f t="shared" si="788"/>
        <v>0</v>
      </c>
      <c r="G525" s="570">
        <f t="shared" ref="G525:Z525" si="793">$D525*G594</f>
        <v>0</v>
      </c>
      <c r="H525" s="570">
        <f t="shared" si="793"/>
        <v>0</v>
      </c>
      <c r="I525" s="570">
        <f t="shared" si="793"/>
        <v>0</v>
      </c>
      <c r="J525" s="570">
        <f t="shared" si="793"/>
        <v>0</v>
      </c>
      <c r="K525" s="570">
        <f t="shared" si="793"/>
        <v>0</v>
      </c>
      <c r="L525" s="570">
        <f t="shared" si="793"/>
        <v>0</v>
      </c>
      <c r="M525" s="570">
        <f t="shared" si="793"/>
        <v>0</v>
      </c>
      <c r="N525" s="570">
        <f t="shared" si="793"/>
        <v>0</v>
      </c>
      <c r="O525" s="570">
        <f t="shared" si="793"/>
        <v>0</v>
      </c>
      <c r="P525" s="570">
        <f t="shared" si="793"/>
        <v>0</v>
      </c>
      <c r="Q525" s="570">
        <f t="shared" si="793"/>
        <v>0</v>
      </c>
      <c r="R525" s="570">
        <f t="shared" si="793"/>
        <v>0</v>
      </c>
      <c r="S525" s="570">
        <f t="shared" si="793"/>
        <v>0</v>
      </c>
      <c r="T525" s="570">
        <f t="shared" si="793"/>
        <v>0</v>
      </c>
      <c r="U525" s="570">
        <f t="shared" si="793"/>
        <v>0</v>
      </c>
      <c r="V525" s="570">
        <f t="shared" si="793"/>
        <v>0</v>
      </c>
      <c r="W525" s="570">
        <f t="shared" si="793"/>
        <v>0</v>
      </c>
      <c r="X525" s="570">
        <f t="shared" si="793"/>
        <v>0</v>
      </c>
      <c r="Y525" s="570">
        <f t="shared" si="793"/>
        <v>0</v>
      </c>
      <c r="Z525" s="570">
        <f t="shared" si="793"/>
        <v>0</v>
      </c>
      <c r="AA525" s="570">
        <f t="shared" si="790"/>
        <v>0</v>
      </c>
      <c r="AB525" s="570">
        <f t="shared" ref="AB525:AU525" si="794">$E525*AB594</f>
        <v>0</v>
      </c>
      <c r="AC525" s="570">
        <f t="shared" si="794"/>
        <v>0</v>
      </c>
      <c r="AD525" s="570">
        <f t="shared" si="794"/>
        <v>0</v>
      </c>
      <c r="AE525" s="570">
        <f t="shared" si="794"/>
        <v>0</v>
      </c>
      <c r="AF525" s="570">
        <f t="shared" si="794"/>
        <v>0</v>
      </c>
      <c r="AG525" s="570">
        <f t="shared" si="794"/>
        <v>0</v>
      </c>
      <c r="AH525" s="570">
        <f t="shared" si="794"/>
        <v>0</v>
      </c>
      <c r="AI525" s="570">
        <f t="shared" si="794"/>
        <v>0</v>
      </c>
      <c r="AJ525" s="570">
        <f t="shared" si="794"/>
        <v>0</v>
      </c>
      <c r="AK525" s="570">
        <f t="shared" si="794"/>
        <v>0</v>
      </c>
      <c r="AL525" s="570">
        <f t="shared" si="794"/>
        <v>0</v>
      </c>
      <c r="AM525" s="570">
        <f t="shared" si="794"/>
        <v>0</v>
      </c>
      <c r="AN525" s="570">
        <f t="shared" si="794"/>
        <v>0</v>
      </c>
      <c r="AO525" s="570">
        <f t="shared" si="794"/>
        <v>0</v>
      </c>
      <c r="AP525" s="570">
        <f t="shared" si="794"/>
        <v>0</v>
      </c>
      <c r="AQ525" s="570">
        <f t="shared" si="794"/>
        <v>0</v>
      </c>
      <c r="AR525" s="570">
        <f t="shared" si="794"/>
        <v>0</v>
      </c>
      <c r="AS525" s="570">
        <f t="shared" si="794"/>
        <v>0</v>
      </c>
      <c r="AT525" s="570">
        <f t="shared" si="794"/>
        <v>0</v>
      </c>
      <c r="AU525" s="570">
        <f t="shared" si="794"/>
        <v>0</v>
      </c>
      <c r="AV525" s="570">
        <f t="shared" si="792"/>
        <v>0</v>
      </c>
      <c r="AW525" s="570"/>
      <c r="AX525" s="570"/>
      <c r="AY525" s="570"/>
      <c r="AZ525" s="570"/>
      <c r="BA525" s="570"/>
      <c r="BB525" s="570"/>
      <c r="BC525" s="570"/>
      <c r="BD525" s="570"/>
      <c r="BE525" s="570"/>
      <c r="BF525" s="570"/>
      <c r="BG525" s="570"/>
      <c r="BH525" s="570"/>
      <c r="BI525" s="570"/>
      <c r="BJ525" s="570"/>
      <c r="BK525" s="570"/>
      <c r="BL525" s="570"/>
      <c r="BM525" s="570"/>
      <c r="BN525" s="570"/>
      <c r="BO525" s="570"/>
      <c r="BP525" s="570"/>
      <c r="BQ525" s="570"/>
    </row>
    <row r="526" spans="1:69" s="325" customFormat="1" ht="12.75" x14ac:dyDescent="0.2">
      <c r="A526" s="1165" t="s">
        <v>816</v>
      </c>
      <c r="B526" s="349" t="s">
        <v>342</v>
      </c>
      <c r="C526" s="1142">
        <f>'I4 BO ASSETS'!O20</f>
        <v>0</v>
      </c>
      <c r="D526" s="570">
        <f t="shared" si="785"/>
        <v>0</v>
      </c>
      <c r="E526" s="570">
        <f t="shared" si="785"/>
        <v>0</v>
      </c>
      <c r="F526" s="570">
        <f t="shared" si="788"/>
        <v>0</v>
      </c>
      <c r="G526" s="570">
        <f t="shared" ref="G526:Z526" si="795">$D526*G595</f>
        <v>0</v>
      </c>
      <c r="H526" s="570">
        <f t="shared" si="795"/>
        <v>0</v>
      </c>
      <c r="I526" s="570">
        <f t="shared" si="795"/>
        <v>0</v>
      </c>
      <c r="J526" s="570">
        <f t="shared" si="795"/>
        <v>0</v>
      </c>
      <c r="K526" s="570">
        <f t="shared" si="795"/>
        <v>0</v>
      </c>
      <c r="L526" s="570">
        <f t="shared" si="795"/>
        <v>0</v>
      </c>
      <c r="M526" s="570">
        <f t="shared" si="795"/>
        <v>0</v>
      </c>
      <c r="N526" s="570">
        <f t="shared" si="795"/>
        <v>0</v>
      </c>
      <c r="O526" s="570">
        <f t="shared" si="795"/>
        <v>0</v>
      </c>
      <c r="P526" s="570">
        <f t="shared" si="795"/>
        <v>0</v>
      </c>
      <c r="Q526" s="570">
        <f t="shared" si="795"/>
        <v>0</v>
      </c>
      <c r="R526" s="570">
        <f t="shared" si="795"/>
        <v>0</v>
      </c>
      <c r="S526" s="570">
        <f t="shared" si="795"/>
        <v>0</v>
      </c>
      <c r="T526" s="570">
        <f t="shared" si="795"/>
        <v>0</v>
      </c>
      <c r="U526" s="570">
        <f t="shared" si="795"/>
        <v>0</v>
      </c>
      <c r="V526" s="570">
        <f t="shared" si="795"/>
        <v>0</v>
      </c>
      <c r="W526" s="570">
        <f t="shared" si="795"/>
        <v>0</v>
      </c>
      <c r="X526" s="570">
        <f t="shared" si="795"/>
        <v>0</v>
      </c>
      <c r="Y526" s="570">
        <f t="shared" si="795"/>
        <v>0</v>
      </c>
      <c r="Z526" s="570">
        <f t="shared" si="795"/>
        <v>0</v>
      </c>
      <c r="AA526" s="570">
        <f t="shared" si="790"/>
        <v>0</v>
      </c>
      <c r="AB526" s="570">
        <f t="shared" ref="AB526:AU526" si="796">$E526*AB595</f>
        <v>0</v>
      </c>
      <c r="AC526" s="570">
        <f t="shared" si="796"/>
        <v>0</v>
      </c>
      <c r="AD526" s="570">
        <f t="shared" si="796"/>
        <v>0</v>
      </c>
      <c r="AE526" s="570">
        <f t="shared" si="796"/>
        <v>0</v>
      </c>
      <c r="AF526" s="570">
        <f t="shared" si="796"/>
        <v>0</v>
      </c>
      <c r="AG526" s="570">
        <f t="shared" si="796"/>
        <v>0</v>
      </c>
      <c r="AH526" s="570">
        <f t="shared" si="796"/>
        <v>0</v>
      </c>
      <c r="AI526" s="570">
        <f t="shared" si="796"/>
        <v>0</v>
      </c>
      <c r="AJ526" s="570">
        <f t="shared" si="796"/>
        <v>0</v>
      </c>
      <c r="AK526" s="570">
        <f t="shared" si="796"/>
        <v>0</v>
      </c>
      <c r="AL526" s="570">
        <f t="shared" si="796"/>
        <v>0</v>
      </c>
      <c r="AM526" s="570">
        <f t="shared" si="796"/>
        <v>0</v>
      </c>
      <c r="AN526" s="570">
        <f t="shared" si="796"/>
        <v>0</v>
      </c>
      <c r="AO526" s="570">
        <f t="shared" si="796"/>
        <v>0</v>
      </c>
      <c r="AP526" s="570">
        <f t="shared" si="796"/>
        <v>0</v>
      </c>
      <c r="AQ526" s="570">
        <f t="shared" si="796"/>
        <v>0</v>
      </c>
      <c r="AR526" s="570">
        <f t="shared" si="796"/>
        <v>0</v>
      </c>
      <c r="AS526" s="570">
        <f t="shared" si="796"/>
        <v>0</v>
      </c>
      <c r="AT526" s="570">
        <f t="shared" si="796"/>
        <v>0</v>
      </c>
      <c r="AU526" s="570">
        <f t="shared" si="796"/>
        <v>0</v>
      </c>
      <c r="AV526" s="570">
        <f t="shared" si="792"/>
        <v>0</v>
      </c>
      <c r="AW526" s="570"/>
      <c r="AX526" s="570"/>
      <c r="AY526" s="570"/>
      <c r="AZ526" s="570"/>
      <c r="BA526" s="570"/>
      <c r="BB526" s="570"/>
      <c r="BC526" s="570"/>
      <c r="BD526" s="570"/>
      <c r="BE526" s="570"/>
      <c r="BF526" s="570"/>
      <c r="BG526" s="570"/>
      <c r="BH526" s="570"/>
      <c r="BI526" s="570"/>
      <c r="BJ526" s="570"/>
      <c r="BK526" s="570"/>
      <c r="BL526" s="570"/>
      <c r="BM526" s="570"/>
      <c r="BN526" s="570"/>
      <c r="BO526" s="570"/>
      <c r="BP526" s="570"/>
      <c r="BQ526" s="570"/>
    </row>
    <row r="527" spans="1:69" s="325" customFormat="1" ht="12.75" x14ac:dyDescent="0.2">
      <c r="A527" s="1165">
        <v>1806</v>
      </c>
      <c r="B527" s="349" t="s">
        <v>283</v>
      </c>
      <c r="C527" s="1142">
        <f>'I4 BO ASSETS'!O21</f>
        <v>0</v>
      </c>
      <c r="D527" s="570">
        <f t="shared" si="785"/>
        <v>0</v>
      </c>
      <c r="E527" s="570">
        <f t="shared" si="785"/>
        <v>0</v>
      </c>
      <c r="F527" s="570">
        <f t="shared" si="788"/>
        <v>0</v>
      </c>
      <c r="G527" s="570">
        <f t="shared" ref="G527:Z527" si="797">$D527*G596</f>
        <v>0</v>
      </c>
      <c r="H527" s="570">
        <f t="shared" si="797"/>
        <v>0</v>
      </c>
      <c r="I527" s="570">
        <f t="shared" si="797"/>
        <v>0</v>
      </c>
      <c r="J527" s="570">
        <f t="shared" si="797"/>
        <v>0</v>
      </c>
      <c r="K527" s="570">
        <f t="shared" si="797"/>
        <v>0</v>
      </c>
      <c r="L527" s="570">
        <f t="shared" si="797"/>
        <v>0</v>
      </c>
      <c r="M527" s="570">
        <f t="shared" si="797"/>
        <v>0</v>
      </c>
      <c r="N527" s="570">
        <f t="shared" si="797"/>
        <v>0</v>
      </c>
      <c r="O527" s="570">
        <f t="shared" si="797"/>
        <v>0</v>
      </c>
      <c r="P527" s="570">
        <f t="shared" si="797"/>
        <v>0</v>
      </c>
      <c r="Q527" s="570">
        <f t="shared" si="797"/>
        <v>0</v>
      </c>
      <c r="R527" s="570">
        <f t="shared" si="797"/>
        <v>0</v>
      </c>
      <c r="S527" s="570">
        <f t="shared" si="797"/>
        <v>0</v>
      </c>
      <c r="T527" s="570">
        <f t="shared" si="797"/>
        <v>0</v>
      </c>
      <c r="U527" s="570">
        <f t="shared" si="797"/>
        <v>0</v>
      </c>
      <c r="V527" s="570">
        <f t="shared" si="797"/>
        <v>0</v>
      </c>
      <c r="W527" s="570">
        <f t="shared" si="797"/>
        <v>0</v>
      </c>
      <c r="X527" s="570">
        <f t="shared" si="797"/>
        <v>0</v>
      </c>
      <c r="Y527" s="570">
        <f t="shared" si="797"/>
        <v>0</v>
      </c>
      <c r="Z527" s="570">
        <f t="shared" si="797"/>
        <v>0</v>
      </c>
      <c r="AA527" s="570">
        <f t="shared" si="790"/>
        <v>0</v>
      </c>
      <c r="AB527" s="570">
        <f t="shared" ref="AB527:AU527" si="798">$E527*AB596</f>
        <v>0</v>
      </c>
      <c r="AC527" s="570">
        <f t="shared" si="798"/>
        <v>0</v>
      </c>
      <c r="AD527" s="570">
        <f t="shared" si="798"/>
        <v>0</v>
      </c>
      <c r="AE527" s="570">
        <f t="shared" si="798"/>
        <v>0</v>
      </c>
      <c r="AF527" s="570">
        <f t="shared" si="798"/>
        <v>0</v>
      </c>
      <c r="AG527" s="570">
        <f t="shared" si="798"/>
        <v>0</v>
      </c>
      <c r="AH527" s="570">
        <f t="shared" si="798"/>
        <v>0</v>
      </c>
      <c r="AI527" s="570">
        <f t="shared" si="798"/>
        <v>0</v>
      </c>
      <c r="AJ527" s="570">
        <f t="shared" si="798"/>
        <v>0</v>
      </c>
      <c r="AK527" s="570">
        <f t="shared" si="798"/>
        <v>0</v>
      </c>
      <c r="AL527" s="570">
        <f t="shared" si="798"/>
        <v>0</v>
      </c>
      <c r="AM527" s="570">
        <f t="shared" si="798"/>
        <v>0</v>
      </c>
      <c r="AN527" s="570">
        <f t="shared" si="798"/>
        <v>0</v>
      </c>
      <c r="AO527" s="570">
        <f t="shared" si="798"/>
        <v>0</v>
      </c>
      <c r="AP527" s="570">
        <f t="shared" si="798"/>
        <v>0</v>
      </c>
      <c r="AQ527" s="570">
        <f t="shared" si="798"/>
        <v>0</v>
      </c>
      <c r="AR527" s="570">
        <f t="shared" si="798"/>
        <v>0</v>
      </c>
      <c r="AS527" s="570">
        <f t="shared" si="798"/>
        <v>0</v>
      </c>
      <c r="AT527" s="570">
        <f t="shared" si="798"/>
        <v>0</v>
      </c>
      <c r="AU527" s="570">
        <f t="shared" si="798"/>
        <v>0</v>
      </c>
      <c r="AV527" s="570">
        <f t="shared" si="792"/>
        <v>0</v>
      </c>
      <c r="AW527" s="570"/>
      <c r="AX527" s="570"/>
      <c r="AY527" s="570"/>
      <c r="AZ527" s="570"/>
      <c r="BA527" s="570"/>
      <c r="BB527" s="570"/>
      <c r="BC527" s="570"/>
      <c r="BD527" s="570"/>
      <c r="BE527" s="570"/>
      <c r="BF527" s="570"/>
      <c r="BG527" s="570"/>
      <c r="BH527" s="570"/>
      <c r="BI527" s="570"/>
      <c r="BJ527" s="570"/>
      <c r="BK527" s="570"/>
      <c r="BL527" s="570"/>
      <c r="BM527" s="570"/>
      <c r="BN527" s="570"/>
      <c r="BO527" s="570"/>
      <c r="BP527" s="570"/>
      <c r="BQ527" s="570"/>
    </row>
    <row r="528" spans="1:69" s="325" customFormat="1" ht="12.75" x14ac:dyDescent="0.2">
      <c r="A528" s="1165" t="s">
        <v>817</v>
      </c>
      <c r="B528" s="349" t="s">
        <v>341</v>
      </c>
      <c r="C528" s="1142">
        <f>'I4 BO ASSETS'!O22</f>
        <v>0</v>
      </c>
      <c r="D528" s="570">
        <f t="shared" si="785"/>
        <v>0</v>
      </c>
      <c r="E528" s="570">
        <f t="shared" si="785"/>
        <v>0</v>
      </c>
      <c r="F528" s="570">
        <f t="shared" si="788"/>
        <v>0</v>
      </c>
      <c r="G528" s="570">
        <f t="shared" ref="G528:Z528" si="799">$D528*G597</f>
        <v>0</v>
      </c>
      <c r="H528" s="570">
        <f t="shared" si="799"/>
        <v>0</v>
      </c>
      <c r="I528" s="570">
        <f t="shared" si="799"/>
        <v>0</v>
      </c>
      <c r="J528" s="570">
        <f t="shared" si="799"/>
        <v>0</v>
      </c>
      <c r="K528" s="570">
        <f t="shared" si="799"/>
        <v>0</v>
      </c>
      <c r="L528" s="570">
        <f t="shared" si="799"/>
        <v>0</v>
      </c>
      <c r="M528" s="570">
        <f t="shared" si="799"/>
        <v>0</v>
      </c>
      <c r="N528" s="570">
        <f t="shared" si="799"/>
        <v>0</v>
      </c>
      <c r="O528" s="570">
        <f t="shared" si="799"/>
        <v>0</v>
      </c>
      <c r="P528" s="570">
        <f t="shared" si="799"/>
        <v>0</v>
      </c>
      <c r="Q528" s="570">
        <f t="shared" si="799"/>
        <v>0</v>
      </c>
      <c r="R528" s="570">
        <f t="shared" si="799"/>
        <v>0</v>
      </c>
      <c r="S528" s="570">
        <f t="shared" si="799"/>
        <v>0</v>
      </c>
      <c r="T528" s="570">
        <f t="shared" si="799"/>
        <v>0</v>
      </c>
      <c r="U528" s="570">
        <f t="shared" si="799"/>
        <v>0</v>
      </c>
      <c r="V528" s="570">
        <f t="shared" si="799"/>
        <v>0</v>
      </c>
      <c r="W528" s="570">
        <f t="shared" si="799"/>
        <v>0</v>
      </c>
      <c r="X528" s="570">
        <f t="shared" si="799"/>
        <v>0</v>
      </c>
      <c r="Y528" s="570">
        <f t="shared" si="799"/>
        <v>0</v>
      </c>
      <c r="Z528" s="570">
        <f t="shared" si="799"/>
        <v>0</v>
      </c>
      <c r="AA528" s="570">
        <f t="shared" si="790"/>
        <v>0</v>
      </c>
      <c r="AB528" s="570">
        <f t="shared" ref="AB528:AU528" si="800">$E528*AB597</f>
        <v>0</v>
      </c>
      <c r="AC528" s="570">
        <f t="shared" si="800"/>
        <v>0</v>
      </c>
      <c r="AD528" s="570">
        <f t="shared" si="800"/>
        <v>0</v>
      </c>
      <c r="AE528" s="570">
        <f t="shared" si="800"/>
        <v>0</v>
      </c>
      <c r="AF528" s="570">
        <f t="shared" si="800"/>
        <v>0</v>
      </c>
      <c r="AG528" s="570">
        <f t="shared" si="800"/>
        <v>0</v>
      </c>
      <c r="AH528" s="570">
        <f t="shared" si="800"/>
        <v>0</v>
      </c>
      <c r="AI528" s="570">
        <f t="shared" si="800"/>
        <v>0</v>
      </c>
      <c r="AJ528" s="570">
        <f t="shared" si="800"/>
        <v>0</v>
      </c>
      <c r="AK528" s="570">
        <f t="shared" si="800"/>
        <v>0</v>
      </c>
      <c r="AL528" s="570">
        <f t="shared" si="800"/>
        <v>0</v>
      </c>
      <c r="AM528" s="570">
        <f t="shared" si="800"/>
        <v>0</v>
      </c>
      <c r="AN528" s="570">
        <f t="shared" si="800"/>
        <v>0</v>
      </c>
      <c r="AO528" s="570">
        <f t="shared" si="800"/>
        <v>0</v>
      </c>
      <c r="AP528" s="570">
        <f t="shared" si="800"/>
        <v>0</v>
      </c>
      <c r="AQ528" s="570">
        <f t="shared" si="800"/>
        <v>0</v>
      </c>
      <c r="AR528" s="570">
        <f t="shared" si="800"/>
        <v>0</v>
      </c>
      <c r="AS528" s="570">
        <f t="shared" si="800"/>
        <v>0</v>
      </c>
      <c r="AT528" s="570">
        <f t="shared" si="800"/>
        <v>0</v>
      </c>
      <c r="AU528" s="570">
        <f t="shared" si="800"/>
        <v>0</v>
      </c>
      <c r="AV528" s="570">
        <f t="shared" si="792"/>
        <v>0</v>
      </c>
      <c r="AW528" s="570"/>
      <c r="AX528" s="570"/>
      <c r="AY528" s="570"/>
      <c r="AZ528" s="570"/>
      <c r="BA528" s="570"/>
      <c r="BB528" s="570"/>
      <c r="BC528" s="570"/>
      <c r="BD528" s="570"/>
      <c r="BE528" s="570"/>
      <c r="BF528" s="570"/>
      <c r="BG528" s="570"/>
      <c r="BH528" s="570"/>
      <c r="BI528" s="570"/>
      <c r="BJ528" s="570"/>
      <c r="BK528" s="570"/>
      <c r="BL528" s="570"/>
      <c r="BM528" s="570"/>
      <c r="BN528" s="570"/>
      <c r="BO528" s="570"/>
      <c r="BP528" s="570"/>
      <c r="BQ528" s="570"/>
    </row>
    <row r="529" spans="1:69" s="325" customFormat="1" ht="12.75" x14ac:dyDescent="0.2">
      <c r="A529" s="1165" t="s">
        <v>818</v>
      </c>
      <c r="B529" s="349" t="s">
        <v>343</v>
      </c>
      <c r="C529" s="1142">
        <f>'I4 BO ASSETS'!O23</f>
        <v>0</v>
      </c>
      <c r="D529" s="570">
        <f t="shared" si="785"/>
        <v>0</v>
      </c>
      <c r="E529" s="570">
        <f t="shared" si="785"/>
        <v>0</v>
      </c>
      <c r="F529" s="570">
        <f t="shared" si="788"/>
        <v>0</v>
      </c>
      <c r="G529" s="570">
        <f t="shared" ref="G529:Z529" si="801">$D529*G598</f>
        <v>0</v>
      </c>
      <c r="H529" s="570">
        <f t="shared" si="801"/>
        <v>0</v>
      </c>
      <c r="I529" s="570">
        <f t="shared" si="801"/>
        <v>0</v>
      </c>
      <c r="J529" s="570">
        <f t="shared" si="801"/>
        <v>0</v>
      </c>
      <c r="K529" s="570">
        <f t="shared" si="801"/>
        <v>0</v>
      </c>
      <c r="L529" s="570">
        <f t="shared" si="801"/>
        <v>0</v>
      </c>
      <c r="M529" s="570">
        <f t="shared" si="801"/>
        <v>0</v>
      </c>
      <c r="N529" s="570">
        <f t="shared" si="801"/>
        <v>0</v>
      </c>
      <c r="O529" s="570">
        <f t="shared" si="801"/>
        <v>0</v>
      </c>
      <c r="P529" s="570">
        <f t="shared" si="801"/>
        <v>0</v>
      </c>
      <c r="Q529" s="570">
        <f t="shared" si="801"/>
        <v>0</v>
      </c>
      <c r="R529" s="570">
        <f t="shared" si="801"/>
        <v>0</v>
      </c>
      <c r="S529" s="570">
        <f t="shared" si="801"/>
        <v>0</v>
      </c>
      <c r="T529" s="570">
        <f t="shared" si="801"/>
        <v>0</v>
      </c>
      <c r="U529" s="570">
        <f t="shared" si="801"/>
        <v>0</v>
      </c>
      <c r="V529" s="570">
        <f t="shared" si="801"/>
        <v>0</v>
      </c>
      <c r="W529" s="570">
        <f t="shared" si="801"/>
        <v>0</v>
      </c>
      <c r="X529" s="570">
        <f t="shared" si="801"/>
        <v>0</v>
      </c>
      <c r="Y529" s="570">
        <f t="shared" si="801"/>
        <v>0</v>
      </c>
      <c r="Z529" s="570">
        <f t="shared" si="801"/>
        <v>0</v>
      </c>
      <c r="AA529" s="570">
        <f t="shared" si="790"/>
        <v>0</v>
      </c>
      <c r="AB529" s="570">
        <f t="shared" ref="AB529:AU529" si="802">$E529*AB598</f>
        <v>0</v>
      </c>
      <c r="AC529" s="570">
        <f t="shared" si="802"/>
        <v>0</v>
      </c>
      <c r="AD529" s="570">
        <f t="shared" si="802"/>
        <v>0</v>
      </c>
      <c r="AE529" s="570">
        <f t="shared" si="802"/>
        <v>0</v>
      </c>
      <c r="AF529" s="570">
        <f t="shared" si="802"/>
        <v>0</v>
      </c>
      <c r="AG529" s="570">
        <f t="shared" si="802"/>
        <v>0</v>
      </c>
      <c r="AH529" s="570">
        <f t="shared" si="802"/>
        <v>0</v>
      </c>
      <c r="AI529" s="570">
        <f t="shared" si="802"/>
        <v>0</v>
      </c>
      <c r="AJ529" s="570">
        <f t="shared" si="802"/>
        <v>0</v>
      </c>
      <c r="AK529" s="570">
        <f t="shared" si="802"/>
        <v>0</v>
      </c>
      <c r="AL529" s="570">
        <f t="shared" si="802"/>
        <v>0</v>
      </c>
      <c r="AM529" s="570">
        <f t="shared" si="802"/>
        <v>0</v>
      </c>
      <c r="AN529" s="570">
        <f t="shared" si="802"/>
        <v>0</v>
      </c>
      <c r="AO529" s="570">
        <f t="shared" si="802"/>
        <v>0</v>
      </c>
      <c r="AP529" s="570">
        <f t="shared" si="802"/>
        <v>0</v>
      </c>
      <c r="AQ529" s="570">
        <f t="shared" si="802"/>
        <v>0</v>
      </c>
      <c r="AR529" s="570">
        <f t="shared" si="802"/>
        <v>0</v>
      </c>
      <c r="AS529" s="570">
        <f t="shared" si="802"/>
        <v>0</v>
      </c>
      <c r="AT529" s="570">
        <f t="shared" si="802"/>
        <v>0</v>
      </c>
      <c r="AU529" s="570">
        <f t="shared" si="802"/>
        <v>0</v>
      </c>
      <c r="AV529" s="570">
        <f t="shared" si="792"/>
        <v>0</v>
      </c>
      <c r="AW529" s="570"/>
      <c r="AX529" s="570"/>
      <c r="AY529" s="570"/>
      <c r="AZ529" s="570"/>
      <c r="BA529" s="570"/>
      <c r="BB529" s="570"/>
      <c r="BC529" s="570"/>
      <c r="BD529" s="570"/>
      <c r="BE529" s="570"/>
      <c r="BF529" s="570"/>
      <c r="BG529" s="570"/>
      <c r="BH529" s="570"/>
      <c r="BI529" s="570"/>
      <c r="BJ529" s="570"/>
      <c r="BK529" s="570"/>
      <c r="BL529" s="570"/>
      <c r="BM529" s="570"/>
      <c r="BN529" s="570"/>
      <c r="BO529" s="570"/>
      <c r="BP529" s="570"/>
      <c r="BQ529" s="570"/>
    </row>
    <row r="530" spans="1:69" s="325" customFormat="1" ht="12.75" x14ac:dyDescent="0.2">
      <c r="A530" s="1165">
        <v>1808</v>
      </c>
      <c r="B530" s="349" t="s">
        <v>284</v>
      </c>
      <c r="C530" s="1142">
        <f>'I4 BO ASSETS'!O24</f>
        <v>0</v>
      </c>
      <c r="D530" s="570">
        <f t="shared" si="785"/>
        <v>0</v>
      </c>
      <c r="E530" s="570">
        <f t="shared" si="785"/>
        <v>0</v>
      </c>
      <c r="F530" s="570">
        <f t="shared" si="788"/>
        <v>0</v>
      </c>
      <c r="G530" s="570">
        <f t="shared" ref="G530:Z530" si="803">$D530*G599</f>
        <v>0</v>
      </c>
      <c r="H530" s="570">
        <f t="shared" si="803"/>
        <v>0</v>
      </c>
      <c r="I530" s="570">
        <f t="shared" si="803"/>
        <v>0</v>
      </c>
      <c r="J530" s="570">
        <f t="shared" si="803"/>
        <v>0</v>
      </c>
      <c r="K530" s="570">
        <f t="shared" si="803"/>
        <v>0</v>
      </c>
      <c r="L530" s="570">
        <f t="shared" si="803"/>
        <v>0</v>
      </c>
      <c r="M530" s="570">
        <f t="shared" si="803"/>
        <v>0</v>
      </c>
      <c r="N530" s="570">
        <f t="shared" si="803"/>
        <v>0</v>
      </c>
      <c r="O530" s="570">
        <f t="shared" si="803"/>
        <v>0</v>
      </c>
      <c r="P530" s="570">
        <f t="shared" si="803"/>
        <v>0</v>
      </c>
      <c r="Q530" s="570">
        <f t="shared" si="803"/>
        <v>0</v>
      </c>
      <c r="R530" s="570">
        <f t="shared" si="803"/>
        <v>0</v>
      </c>
      <c r="S530" s="570">
        <f t="shared" si="803"/>
        <v>0</v>
      </c>
      <c r="T530" s="570">
        <f t="shared" si="803"/>
        <v>0</v>
      </c>
      <c r="U530" s="570">
        <f t="shared" si="803"/>
        <v>0</v>
      </c>
      <c r="V530" s="570">
        <f t="shared" si="803"/>
        <v>0</v>
      </c>
      <c r="W530" s="570">
        <f t="shared" si="803"/>
        <v>0</v>
      </c>
      <c r="X530" s="570">
        <f t="shared" si="803"/>
        <v>0</v>
      </c>
      <c r="Y530" s="570">
        <f t="shared" si="803"/>
        <v>0</v>
      </c>
      <c r="Z530" s="570">
        <f t="shared" si="803"/>
        <v>0</v>
      </c>
      <c r="AA530" s="570">
        <f t="shared" si="790"/>
        <v>0</v>
      </c>
      <c r="AB530" s="570">
        <f t="shared" ref="AB530:AU530" si="804">$E530*AB599</f>
        <v>0</v>
      </c>
      <c r="AC530" s="570">
        <f t="shared" si="804"/>
        <v>0</v>
      </c>
      <c r="AD530" s="570">
        <f t="shared" si="804"/>
        <v>0</v>
      </c>
      <c r="AE530" s="570">
        <f t="shared" si="804"/>
        <v>0</v>
      </c>
      <c r="AF530" s="570">
        <f t="shared" si="804"/>
        <v>0</v>
      </c>
      <c r="AG530" s="570">
        <f t="shared" si="804"/>
        <v>0</v>
      </c>
      <c r="AH530" s="570">
        <f t="shared" si="804"/>
        <v>0</v>
      </c>
      <c r="AI530" s="570">
        <f t="shared" si="804"/>
        <v>0</v>
      </c>
      <c r="AJ530" s="570">
        <f t="shared" si="804"/>
        <v>0</v>
      </c>
      <c r="AK530" s="570">
        <f t="shared" si="804"/>
        <v>0</v>
      </c>
      <c r="AL530" s="570">
        <f t="shared" si="804"/>
        <v>0</v>
      </c>
      <c r="AM530" s="570">
        <f t="shared" si="804"/>
        <v>0</v>
      </c>
      <c r="AN530" s="570">
        <f t="shared" si="804"/>
        <v>0</v>
      </c>
      <c r="AO530" s="570">
        <f t="shared" si="804"/>
        <v>0</v>
      </c>
      <c r="AP530" s="570">
        <f t="shared" si="804"/>
        <v>0</v>
      </c>
      <c r="AQ530" s="570">
        <f t="shared" si="804"/>
        <v>0</v>
      </c>
      <c r="AR530" s="570">
        <f t="shared" si="804"/>
        <v>0</v>
      </c>
      <c r="AS530" s="570">
        <f t="shared" si="804"/>
        <v>0</v>
      </c>
      <c r="AT530" s="570">
        <f t="shared" si="804"/>
        <v>0</v>
      </c>
      <c r="AU530" s="570">
        <f t="shared" si="804"/>
        <v>0</v>
      </c>
      <c r="AV530" s="570">
        <f t="shared" si="792"/>
        <v>0</v>
      </c>
      <c r="AW530" s="570"/>
      <c r="AX530" s="570"/>
      <c r="AY530" s="570"/>
      <c r="AZ530" s="570"/>
      <c r="BA530" s="570"/>
      <c r="BB530" s="570"/>
      <c r="BC530" s="570"/>
      <c r="BD530" s="570"/>
      <c r="BE530" s="570"/>
      <c r="BF530" s="570"/>
      <c r="BG530" s="570"/>
      <c r="BH530" s="570"/>
      <c r="BI530" s="570"/>
      <c r="BJ530" s="570"/>
      <c r="BK530" s="570"/>
      <c r="BL530" s="570"/>
      <c r="BM530" s="570"/>
      <c r="BN530" s="570"/>
      <c r="BO530" s="570"/>
      <c r="BP530" s="570"/>
      <c r="BQ530" s="570"/>
    </row>
    <row r="531" spans="1:69" s="325" customFormat="1" ht="12.75" x14ac:dyDescent="0.2">
      <c r="A531" s="1165" t="s">
        <v>819</v>
      </c>
      <c r="B531" s="349" t="s">
        <v>344</v>
      </c>
      <c r="C531" s="1142">
        <f>'I4 BO ASSETS'!O25</f>
        <v>0</v>
      </c>
      <c r="D531" s="570">
        <f t="shared" si="785"/>
        <v>0</v>
      </c>
      <c r="E531" s="570">
        <f t="shared" si="785"/>
        <v>0</v>
      </c>
      <c r="F531" s="570">
        <f t="shared" si="788"/>
        <v>0</v>
      </c>
      <c r="G531" s="570">
        <f t="shared" ref="G531:Z531" si="805">$D531*G600</f>
        <v>0</v>
      </c>
      <c r="H531" s="570">
        <f t="shared" si="805"/>
        <v>0</v>
      </c>
      <c r="I531" s="570">
        <f t="shared" si="805"/>
        <v>0</v>
      </c>
      <c r="J531" s="570">
        <f t="shared" si="805"/>
        <v>0</v>
      </c>
      <c r="K531" s="570">
        <f t="shared" si="805"/>
        <v>0</v>
      </c>
      <c r="L531" s="570">
        <f t="shared" si="805"/>
        <v>0</v>
      </c>
      <c r="M531" s="570">
        <f t="shared" si="805"/>
        <v>0</v>
      </c>
      <c r="N531" s="570">
        <f t="shared" si="805"/>
        <v>0</v>
      </c>
      <c r="O531" s="570">
        <f t="shared" si="805"/>
        <v>0</v>
      </c>
      <c r="P531" s="570">
        <f t="shared" si="805"/>
        <v>0</v>
      </c>
      <c r="Q531" s="570">
        <f t="shared" si="805"/>
        <v>0</v>
      </c>
      <c r="R531" s="570">
        <f t="shared" si="805"/>
        <v>0</v>
      </c>
      <c r="S531" s="570">
        <f t="shared" si="805"/>
        <v>0</v>
      </c>
      <c r="T531" s="570">
        <f t="shared" si="805"/>
        <v>0</v>
      </c>
      <c r="U531" s="570">
        <f t="shared" si="805"/>
        <v>0</v>
      </c>
      <c r="V531" s="570">
        <f t="shared" si="805"/>
        <v>0</v>
      </c>
      <c r="W531" s="570">
        <f t="shared" si="805"/>
        <v>0</v>
      </c>
      <c r="X531" s="570">
        <f t="shared" si="805"/>
        <v>0</v>
      </c>
      <c r="Y531" s="570">
        <f t="shared" si="805"/>
        <v>0</v>
      </c>
      <c r="Z531" s="570">
        <f t="shared" si="805"/>
        <v>0</v>
      </c>
      <c r="AA531" s="570">
        <f t="shared" si="790"/>
        <v>0</v>
      </c>
      <c r="AB531" s="570">
        <f t="shared" ref="AB531:AU531" si="806">$E531*AB600</f>
        <v>0</v>
      </c>
      <c r="AC531" s="570">
        <f t="shared" si="806"/>
        <v>0</v>
      </c>
      <c r="AD531" s="570">
        <f t="shared" si="806"/>
        <v>0</v>
      </c>
      <c r="AE531" s="570">
        <f t="shared" si="806"/>
        <v>0</v>
      </c>
      <c r="AF531" s="570">
        <f t="shared" si="806"/>
        <v>0</v>
      </c>
      <c r="AG531" s="570">
        <f t="shared" si="806"/>
        <v>0</v>
      </c>
      <c r="AH531" s="570">
        <f t="shared" si="806"/>
        <v>0</v>
      </c>
      <c r="AI531" s="570">
        <f t="shared" si="806"/>
        <v>0</v>
      </c>
      <c r="AJ531" s="570">
        <f t="shared" si="806"/>
        <v>0</v>
      </c>
      <c r="AK531" s="570">
        <f t="shared" si="806"/>
        <v>0</v>
      </c>
      <c r="AL531" s="570">
        <f t="shared" si="806"/>
        <v>0</v>
      </c>
      <c r="AM531" s="570">
        <f t="shared" si="806"/>
        <v>0</v>
      </c>
      <c r="AN531" s="570">
        <f t="shared" si="806"/>
        <v>0</v>
      </c>
      <c r="AO531" s="570">
        <f t="shared" si="806"/>
        <v>0</v>
      </c>
      <c r="AP531" s="570">
        <f t="shared" si="806"/>
        <v>0</v>
      </c>
      <c r="AQ531" s="570">
        <f t="shared" si="806"/>
        <v>0</v>
      </c>
      <c r="AR531" s="570">
        <f t="shared" si="806"/>
        <v>0</v>
      </c>
      <c r="AS531" s="570">
        <f t="shared" si="806"/>
        <v>0</v>
      </c>
      <c r="AT531" s="570">
        <f t="shared" si="806"/>
        <v>0</v>
      </c>
      <c r="AU531" s="570">
        <f t="shared" si="806"/>
        <v>0</v>
      </c>
      <c r="AV531" s="570">
        <f t="shared" si="792"/>
        <v>0</v>
      </c>
      <c r="AW531" s="570"/>
      <c r="AX531" s="570"/>
      <c r="AY531" s="570"/>
      <c r="AZ531" s="570"/>
      <c r="BA531" s="570"/>
      <c r="BB531" s="570"/>
      <c r="BC531" s="570"/>
      <c r="BD531" s="570"/>
      <c r="BE531" s="570"/>
      <c r="BF531" s="570"/>
      <c r="BG531" s="570"/>
      <c r="BH531" s="570"/>
      <c r="BI531" s="570"/>
      <c r="BJ531" s="570"/>
      <c r="BK531" s="570"/>
      <c r="BL531" s="570"/>
      <c r="BM531" s="570"/>
      <c r="BN531" s="570"/>
      <c r="BO531" s="570"/>
      <c r="BP531" s="570"/>
      <c r="BQ531" s="570"/>
    </row>
    <row r="532" spans="1:69" s="325" customFormat="1" ht="12.75" x14ac:dyDescent="0.2">
      <c r="A532" s="1165" t="s">
        <v>820</v>
      </c>
      <c r="B532" s="349" t="s">
        <v>345</v>
      </c>
      <c r="C532" s="1142">
        <f>'I4 BO ASSETS'!O26</f>
        <v>0</v>
      </c>
      <c r="D532" s="570">
        <f t="shared" si="785"/>
        <v>0</v>
      </c>
      <c r="E532" s="570">
        <f t="shared" si="785"/>
        <v>0</v>
      </c>
      <c r="F532" s="570">
        <f t="shared" si="788"/>
        <v>0</v>
      </c>
      <c r="G532" s="570">
        <f t="shared" ref="G532:Z532" si="807">$D532*G601</f>
        <v>0</v>
      </c>
      <c r="H532" s="570">
        <f t="shared" si="807"/>
        <v>0</v>
      </c>
      <c r="I532" s="570">
        <f t="shared" si="807"/>
        <v>0</v>
      </c>
      <c r="J532" s="570">
        <f t="shared" si="807"/>
        <v>0</v>
      </c>
      <c r="K532" s="570">
        <f t="shared" si="807"/>
        <v>0</v>
      </c>
      <c r="L532" s="570">
        <f t="shared" si="807"/>
        <v>0</v>
      </c>
      <c r="M532" s="570">
        <f t="shared" si="807"/>
        <v>0</v>
      </c>
      <c r="N532" s="570">
        <f t="shared" si="807"/>
        <v>0</v>
      </c>
      <c r="O532" s="570">
        <f t="shared" si="807"/>
        <v>0</v>
      </c>
      <c r="P532" s="570">
        <f t="shared" si="807"/>
        <v>0</v>
      </c>
      <c r="Q532" s="570">
        <f t="shared" si="807"/>
        <v>0</v>
      </c>
      <c r="R532" s="570">
        <f t="shared" si="807"/>
        <v>0</v>
      </c>
      <c r="S532" s="570">
        <f t="shared" si="807"/>
        <v>0</v>
      </c>
      <c r="T532" s="570">
        <f t="shared" si="807"/>
        <v>0</v>
      </c>
      <c r="U532" s="570">
        <f t="shared" si="807"/>
        <v>0</v>
      </c>
      <c r="V532" s="570">
        <f t="shared" si="807"/>
        <v>0</v>
      </c>
      <c r="W532" s="570">
        <f t="shared" si="807"/>
        <v>0</v>
      </c>
      <c r="X532" s="570">
        <f t="shared" si="807"/>
        <v>0</v>
      </c>
      <c r="Y532" s="570">
        <f t="shared" si="807"/>
        <v>0</v>
      </c>
      <c r="Z532" s="570">
        <f t="shared" si="807"/>
        <v>0</v>
      </c>
      <c r="AA532" s="570">
        <f t="shared" si="790"/>
        <v>0</v>
      </c>
      <c r="AB532" s="570">
        <f t="shared" ref="AB532:AU532" si="808">$E532*AB601</f>
        <v>0</v>
      </c>
      <c r="AC532" s="570">
        <f t="shared" si="808"/>
        <v>0</v>
      </c>
      <c r="AD532" s="570">
        <f t="shared" si="808"/>
        <v>0</v>
      </c>
      <c r="AE532" s="570">
        <f t="shared" si="808"/>
        <v>0</v>
      </c>
      <c r="AF532" s="570">
        <f t="shared" si="808"/>
        <v>0</v>
      </c>
      <c r="AG532" s="570">
        <f t="shared" si="808"/>
        <v>0</v>
      </c>
      <c r="AH532" s="570">
        <f t="shared" si="808"/>
        <v>0</v>
      </c>
      <c r="AI532" s="570">
        <f t="shared" si="808"/>
        <v>0</v>
      </c>
      <c r="AJ532" s="570">
        <f t="shared" si="808"/>
        <v>0</v>
      </c>
      <c r="AK532" s="570">
        <f t="shared" si="808"/>
        <v>0</v>
      </c>
      <c r="AL532" s="570">
        <f t="shared" si="808"/>
        <v>0</v>
      </c>
      <c r="AM532" s="570">
        <f t="shared" si="808"/>
        <v>0</v>
      </c>
      <c r="AN532" s="570">
        <f t="shared" si="808"/>
        <v>0</v>
      </c>
      <c r="AO532" s="570">
        <f t="shared" si="808"/>
        <v>0</v>
      </c>
      <c r="AP532" s="570">
        <f t="shared" si="808"/>
        <v>0</v>
      </c>
      <c r="AQ532" s="570">
        <f t="shared" si="808"/>
        <v>0</v>
      </c>
      <c r="AR532" s="570">
        <f t="shared" si="808"/>
        <v>0</v>
      </c>
      <c r="AS532" s="570">
        <f t="shared" si="808"/>
        <v>0</v>
      </c>
      <c r="AT532" s="570">
        <f t="shared" si="808"/>
        <v>0</v>
      </c>
      <c r="AU532" s="570">
        <f t="shared" si="808"/>
        <v>0</v>
      </c>
      <c r="AV532" s="570">
        <f t="shared" si="792"/>
        <v>0</v>
      </c>
      <c r="AW532" s="570"/>
      <c r="AX532" s="570"/>
      <c r="AY532" s="570"/>
      <c r="AZ532" s="570"/>
      <c r="BA532" s="570"/>
      <c r="BB532" s="570"/>
      <c r="BC532" s="570"/>
      <c r="BD532" s="570"/>
      <c r="BE532" s="570"/>
      <c r="BF532" s="570"/>
      <c r="BG532" s="570"/>
      <c r="BH532" s="570"/>
      <c r="BI532" s="570"/>
      <c r="BJ532" s="570"/>
      <c r="BK532" s="570"/>
      <c r="BL532" s="570"/>
      <c r="BM532" s="570"/>
      <c r="BN532" s="570"/>
      <c r="BO532" s="570"/>
      <c r="BP532" s="570"/>
      <c r="BQ532" s="570"/>
    </row>
    <row r="533" spans="1:69" s="325" customFormat="1" ht="12.75" x14ac:dyDescent="0.2">
      <c r="A533" s="1165">
        <v>1810</v>
      </c>
      <c r="B533" s="349" t="s">
        <v>285</v>
      </c>
      <c r="C533" s="1142">
        <f>'I4 BO ASSETS'!O27</f>
        <v>0</v>
      </c>
      <c r="D533" s="570">
        <f t="shared" si="785"/>
        <v>0</v>
      </c>
      <c r="E533" s="570">
        <f t="shared" si="785"/>
        <v>0</v>
      </c>
      <c r="F533" s="570">
        <f t="shared" si="788"/>
        <v>0</v>
      </c>
      <c r="G533" s="570">
        <f t="shared" ref="G533:Z533" si="809">$D533*G602</f>
        <v>0</v>
      </c>
      <c r="H533" s="570">
        <f t="shared" si="809"/>
        <v>0</v>
      </c>
      <c r="I533" s="570">
        <f t="shared" si="809"/>
        <v>0</v>
      </c>
      <c r="J533" s="570">
        <f t="shared" si="809"/>
        <v>0</v>
      </c>
      <c r="K533" s="570">
        <f t="shared" si="809"/>
        <v>0</v>
      </c>
      <c r="L533" s="570">
        <f t="shared" si="809"/>
        <v>0</v>
      </c>
      <c r="M533" s="570">
        <f t="shared" si="809"/>
        <v>0</v>
      </c>
      <c r="N533" s="570">
        <f t="shared" si="809"/>
        <v>0</v>
      </c>
      <c r="O533" s="570">
        <f t="shared" si="809"/>
        <v>0</v>
      </c>
      <c r="P533" s="570">
        <f t="shared" si="809"/>
        <v>0</v>
      </c>
      <c r="Q533" s="570">
        <f t="shared" si="809"/>
        <v>0</v>
      </c>
      <c r="R533" s="570">
        <f t="shared" si="809"/>
        <v>0</v>
      </c>
      <c r="S533" s="570">
        <f t="shared" si="809"/>
        <v>0</v>
      </c>
      <c r="T533" s="570">
        <f t="shared" si="809"/>
        <v>0</v>
      </c>
      <c r="U533" s="570">
        <f t="shared" si="809"/>
        <v>0</v>
      </c>
      <c r="V533" s="570">
        <f t="shared" si="809"/>
        <v>0</v>
      </c>
      <c r="W533" s="570">
        <f t="shared" si="809"/>
        <v>0</v>
      </c>
      <c r="X533" s="570">
        <f t="shared" si="809"/>
        <v>0</v>
      </c>
      <c r="Y533" s="570">
        <f t="shared" si="809"/>
        <v>0</v>
      </c>
      <c r="Z533" s="570">
        <f t="shared" si="809"/>
        <v>0</v>
      </c>
      <c r="AA533" s="570">
        <f t="shared" si="790"/>
        <v>0</v>
      </c>
      <c r="AB533" s="570">
        <f t="shared" ref="AB533:AU533" si="810">$E533*AB602</f>
        <v>0</v>
      </c>
      <c r="AC533" s="570">
        <f t="shared" si="810"/>
        <v>0</v>
      </c>
      <c r="AD533" s="570">
        <f t="shared" si="810"/>
        <v>0</v>
      </c>
      <c r="AE533" s="570">
        <f t="shared" si="810"/>
        <v>0</v>
      </c>
      <c r="AF533" s="570">
        <f t="shared" si="810"/>
        <v>0</v>
      </c>
      <c r="AG533" s="570">
        <f t="shared" si="810"/>
        <v>0</v>
      </c>
      <c r="AH533" s="570">
        <f t="shared" si="810"/>
        <v>0</v>
      </c>
      <c r="AI533" s="570">
        <f t="shared" si="810"/>
        <v>0</v>
      </c>
      <c r="AJ533" s="570">
        <f t="shared" si="810"/>
        <v>0</v>
      </c>
      <c r="AK533" s="570">
        <f t="shared" si="810"/>
        <v>0</v>
      </c>
      <c r="AL533" s="570">
        <f t="shared" si="810"/>
        <v>0</v>
      </c>
      <c r="AM533" s="570">
        <f t="shared" si="810"/>
        <v>0</v>
      </c>
      <c r="AN533" s="570">
        <f t="shared" si="810"/>
        <v>0</v>
      </c>
      <c r="AO533" s="570">
        <f t="shared" si="810"/>
        <v>0</v>
      </c>
      <c r="AP533" s="570">
        <f t="shared" si="810"/>
        <v>0</v>
      </c>
      <c r="AQ533" s="570">
        <f t="shared" si="810"/>
        <v>0</v>
      </c>
      <c r="AR533" s="570">
        <f t="shared" si="810"/>
        <v>0</v>
      </c>
      <c r="AS533" s="570">
        <f t="shared" si="810"/>
        <v>0</v>
      </c>
      <c r="AT533" s="570">
        <f t="shared" si="810"/>
        <v>0</v>
      </c>
      <c r="AU533" s="570">
        <f t="shared" si="810"/>
        <v>0</v>
      </c>
      <c r="AV533" s="570">
        <f t="shared" si="792"/>
        <v>0</v>
      </c>
      <c r="AW533" s="570"/>
      <c r="AX533" s="570"/>
      <c r="AY533" s="570"/>
      <c r="AZ533" s="570"/>
      <c r="BA533" s="570"/>
      <c r="BB533" s="570"/>
      <c r="BC533" s="570"/>
      <c r="BD533" s="570"/>
      <c r="BE533" s="570"/>
      <c r="BF533" s="570"/>
      <c r="BG533" s="570"/>
      <c r="BH533" s="570"/>
      <c r="BI533" s="570"/>
      <c r="BJ533" s="570"/>
      <c r="BK533" s="570"/>
      <c r="BL533" s="570"/>
      <c r="BM533" s="570"/>
      <c r="BN533" s="570"/>
      <c r="BO533" s="570"/>
      <c r="BP533" s="570"/>
      <c r="BQ533" s="570"/>
    </row>
    <row r="534" spans="1:69" s="325" customFormat="1" ht="12.75" x14ac:dyDescent="0.2">
      <c r="A534" s="1165" t="s">
        <v>821</v>
      </c>
      <c r="B534" s="349" t="s">
        <v>363</v>
      </c>
      <c r="C534" s="1142">
        <f>'I4 BO ASSETS'!O28</f>
        <v>0</v>
      </c>
      <c r="D534" s="570">
        <f t="shared" si="785"/>
        <v>0</v>
      </c>
      <c r="E534" s="570">
        <f t="shared" si="785"/>
        <v>0</v>
      </c>
      <c r="F534" s="570">
        <f t="shared" si="788"/>
        <v>0</v>
      </c>
      <c r="G534" s="570">
        <f t="shared" ref="G534:Z534" si="811">$D534*G603</f>
        <v>0</v>
      </c>
      <c r="H534" s="570">
        <f t="shared" si="811"/>
        <v>0</v>
      </c>
      <c r="I534" s="570">
        <f t="shared" si="811"/>
        <v>0</v>
      </c>
      <c r="J534" s="570">
        <f t="shared" si="811"/>
        <v>0</v>
      </c>
      <c r="K534" s="570">
        <f t="shared" si="811"/>
        <v>0</v>
      </c>
      <c r="L534" s="570">
        <f t="shared" si="811"/>
        <v>0</v>
      </c>
      <c r="M534" s="570">
        <f t="shared" si="811"/>
        <v>0</v>
      </c>
      <c r="N534" s="570">
        <f t="shared" si="811"/>
        <v>0</v>
      </c>
      <c r="O534" s="570">
        <f t="shared" si="811"/>
        <v>0</v>
      </c>
      <c r="P534" s="570">
        <f t="shared" si="811"/>
        <v>0</v>
      </c>
      <c r="Q534" s="570">
        <f t="shared" si="811"/>
        <v>0</v>
      </c>
      <c r="R534" s="570">
        <f t="shared" si="811"/>
        <v>0</v>
      </c>
      <c r="S534" s="570">
        <f t="shared" si="811"/>
        <v>0</v>
      </c>
      <c r="T534" s="570">
        <f t="shared" si="811"/>
        <v>0</v>
      </c>
      <c r="U534" s="570">
        <f t="shared" si="811"/>
        <v>0</v>
      </c>
      <c r="V534" s="570">
        <f t="shared" si="811"/>
        <v>0</v>
      </c>
      <c r="W534" s="570">
        <f t="shared" si="811"/>
        <v>0</v>
      </c>
      <c r="X534" s="570">
        <f t="shared" si="811"/>
        <v>0</v>
      </c>
      <c r="Y534" s="570">
        <f t="shared" si="811"/>
        <v>0</v>
      </c>
      <c r="Z534" s="570">
        <f t="shared" si="811"/>
        <v>0</v>
      </c>
      <c r="AA534" s="570">
        <f t="shared" si="790"/>
        <v>0</v>
      </c>
      <c r="AB534" s="570">
        <f t="shared" ref="AB534:AU534" si="812">$E534*AB603</f>
        <v>0</v>
      </c>
      <c r="AC534" s="570">
        <f t="shared" si="812"/>
        <v>0</v>
      </c>
      <c r="AD534" s="570">
        <f t="shared" si="812"/>
        <v>0</v>
      </c>
      <c r="AE534" s="570">
        <f t="shared" si="812"/>
        <v>0</v>
      </c>
      <c r="AF534" s="570">
        <f t="shared" si="812"/>
        <v>0</v>
      </c>
      <c r="AG534" s="570">
        <f t="shared" si="812"/>
        <v>0</v>
      </c>
      <c r="AH534" s="570">
        <f t="shared" si="812"/>
        <v>0</v>
      </c>
      <c r="AI534" s="570">
        <f t="shared" si="812"/>
        <v>0</v>
      </c>
      <c r="AJ534" s="570">
        <f t="shared" si="812"/>
        <v>0</v>
      </c>
      <c r="AK534" s="570">
        <f t="shared" si="812"/>
        <v>0</v>
      </c>
      <c r="AL534" s="570">
        <f t="shared" si="812"/>
        <v>0</v>
      </c>
      <c r="AM534" s="570">
        <f t="shared" si="812"/>
        <v>0</v>
      </c>
      <c r="AN534" s="570">
        <f t="shared" si="812"/>
        <v>0</v>
      </c>
      <c r="AO534" s="570">
        <f t="shared" si="812"/>
        <v>0</v>
      </c>
      <c r="AP534" s="570">
        <f t="shared" si="812"/>
        <v>0</v>
      </c>
      <c r="AQ534" s="570">
        <f t="shared" si="812"/>
        <v>0</v>
      </c>
      <c r="AR534" s="570">
        <f t="shared" si="812"/>
        <v>0</v>
      </c>
      <c r="AS534" s="570">
        <f t="shared" si="812"/>
        <v>0</v>
      </c>
      <c r="AT534" s="570">
        <f t="shared" si="812"/>
        <v>0</v>
      </c>
      <c r="AU534" s="570">
        <f t="shared" si="812"/>
        <v>0</v>
      </c>
      <c r="AV534" s="570">
        <f t="shared" si="792"/>
        <v>0</v>
      </c>
      <c r="AW534" s="570"/>
      <c r="AX534" s="570"/>
      <c r="AY534" s="570"/>
      <c r="AZ534" s="570"/>
      <c r="BA534" s="570"/>
      <c r="BB534" s="570"/>
      <c r="BC534" s="570"/>
      <c r="BD534" s="570"/>
      <c r="BE534" s="570"/>
      <c r="BF534" s="570"/>
      <c r="BG534" s="570"/>
      <c r="BH534" s="570"/>
      <c r="BI534" s="570"/>
      <c r="BJ534" s="570"/>
      <c r="BK534" s="570"/>
      <c r="BL534" s="570"/>
      <c r="BM534" s="570"/>
      <c r="BN534" s="570"/>
      <c r="BO534" s="570"/>
      <c r="BP534" s="570"/>
      <c r="BQ534" s="570"/>
    </row>
    <row r="535" spans="1:69" s="325" customFormat="1" ht="12.75" x14ac:dyDescent="0.2">
      <c r="A535" s="1165" t="s">
        <v>822</v>
      </c>
      <c r="B535" s="349" t="s">
        <v>364</v>
      </c>
      <c r="C535" s="1142">
        <f>'I4 BO ASSETS'!O29</f>
        <v>0</v>
      </c>
      <c r="D535" s="570">
        <f t="shared" si="785"/>
        <v>0</v>
      </c>
      <c r="E535" s="570">
        <f t="shared" si="785"/>
        <v>0</v>
      </c>
      <c r="F535" s="570">
        <f t="shared" si="788"/>
        <v>0</v>
      </c>
      <c r="G535" s="570">
        <f t="shared" ref="G535:Z535" si="813">$D535*G604</f>
        <v>0</v>
      </c>
      <c r="H535" s="570">
        <f t="shared" si="813"/>
        <v>0</v>
      </c>
      <c r="I535" s="570">
        <f t="shared" si="813"/>
        <v>0</v>
      </c>
      <c r="J535" s="570">
        <f t="shared" si="813"/>
        <v>0</v>
      </c>
      <c r="K535" s="570">
        <f t="shared" si="813"/>
        <v>0</v>
      </c>
      <c r="L535" s="570">
        <f t="shared" si="813"/>
        <v>0</v>
      </c>
      <c r="M535" s="570">
        <f t="shared" si="813"/>
        <v>0</v>
      </c>
      <c r="N535" s="570">
        <f t="shared" si="813"/>
        <v>0</v>
      </c>
      <c r="O535" s="570">
        <f t="shared" si="813"/>
        <v>0</v>
      </c>
      <c r="P535" s="570">
        <f t="shared" si="813"/>
        <v>0</v>
      </c>
      <c r="Q535" s="570">
        <f t="shared" si="813"/>
        <v>0</v>
      </c>
      <c r="R535" s="570">
        <f t="shared" si="813"/>
        <v>0</v>
      </c>
      <c r="S535" s="570">
        <f t="shared" si="813"/>
        <v>0</v>
      </c>
      <c r="T535" s="570">
        <f t="shared" si="813"/>
        <v>0</v>
      </c>
      <c r="U535" s="570">
        <f t="shared" si="813"/>
        <v>0</v>
      </c>
      <c r="V535" s="570">
        <f t="shared" si="813"/>
        <v>0</v>
      </c>
      <c r="W535" s="570">
        <f t="shared" si="813"/>
        <v>0</v>
      </c>
      <c r="X535" s="570">
        <f t="shared" si="813"/>
        <v>0</v>
      </c>
      <c r="Y535" s="570">
        <f t="shared" si="813"/>
        <v>0</v>
      </c>
      <c r="Z535" s="570">
        <f t="shared" si="813"/>
        <v>0</v>
      </c>
      <c r="AA535" s="570">
        <f t="shared" si="790"/>
        <v>0</v>
      </c>
      <c r="AB535" s="570">
        <f t="shared" ref="AB535:AU535" si="814">$E535*AB604</f>
        <v>0</v>
      </c>
      <c r="AC535" s="570">
        <f t="shared" si="814"/>
        <v>0</v>
      </c>
      <c r="AD535" s="570">
        <f t="shared" si="814"/>
        <v>0</v>
      </c>
      <c r="AE535" s="570">
        <f t="shared" si="814"/>
        <v>0</v>
      </c>
      <c r="AF535" s="570">
        <f t="shared" si="814"/>
        <v>0</v>
      </c>
      <c r="AG535" s="570">
        <f t="shared" si="814"/>
        <v>0</v>
      </c>
      <c r="AH535" s="570">
        <f t="shared" si="814"/>
        <v>0</v>
      </c>
      <c r="AI535" s="570">
        <f t="shared" si="814"/>
        <v>0</v>
      </c>
      <c r="AJ535" s="570">
        <f t="shared" si="814"/>
        <v>0</v>
      </c>
      <c r="AK535" s="570">
        <f t="shared" si="814"/>
        <v>0</v>
      </c>
      <c r="AL535" s="570">
        <f t="shared" si="814"/>
        <v>0</v>
      </c>
      <c r="AM535" s="570">
        <f t="shared" si="814"/>
        <v>0</v>
      </c>
      <c r="AN535" s="570">
        <f t="shared" si="814"/>
        <v>0</v>
      </c>
      <c r="AO535" s="570">
        <f t="shared" si="814"/>
        <v>0</v>
      </c>
      <c r="AP535" s="570">
        <f t="shared" si="814"/>
        <v>0</v>
      </c>
      <c r="AQ535" s="570">
        <f t="shared" si="814"/>
        <v>0</v>
      </c>
      <c r="AR535" s="570">
        <f t="shared" si="814"/>
        <v>0</v>
      </c>
      <c r="AS535" s="570">
        <f t="shared" si="814"/>
        <v>0</v>
      </c>
      <c r="AT535" s="570">
        <f t="shared" si="814"/>
        <v>0</v>
      </c>
      <c r="AU535" s="570">
        <f t="shared" si="814"/>
        <v>0</v>
      </c>
      <c r="AV535" s="570">
        <f t="shared" si="792"/>
        <v>0</v>
      </c>
      <c r="AW535" s="570"/>
      <c r="AX535" s="570"/>
      <c r="AY535" s="570"/>
      <c r="AZ535" s="570"/>
      <c r="BA535" s="570"/>
      <c r="BB535" s="570"/>
      <c r="BC535" s="570"/>
      <c r="BD535" s="570"/>
      <c r="BE535" s="570"/>
      <c r="BF535" s="570"/>
      <c r="BG535" s="570"/>
      <c r="BH535" s="570"/>
      <c r="BI535" s="570"/>
      <c r="BJ535" s="570"/>
      <c r="BK535" s="570"/>
      <c r="BL535" s="570"/>
      <c r="BM535" s="570"/>
      <c r="BN535" s="570"/>
      <c r="BO535" s="570"/>
      <c r="BP535" s="570"/>
      <c r="BQ535" s="570"/>
    </row>
    <row r="536" spans="1:69" s="325" customFormat="1" ht="25.5" x14ac:dyDescent="0.2">
      <c r="A536" s="1165">
        <v>1815</v>
      </c>
      <c r="B536" s="349" t="s">
        <v>86</v>
      </c>
      <c r="C536" s="1142">
        <f>'I4 BO ASSETS'!O30</f>
        <v>0</v>
      </c>
      <c r="D536" s="570">
        <f t="shared" si="785"/>
        <v>0</v>
      </c>
      <c r="E536" s="570">
        <f t="shared" si="785"/>
        <v>0</v>
      </c>
      <c r="F536" s="570">
        <f t="shared" si="788"/>
        <v>0</v>
      </c>
      <c r="G536" s="570">
        <f t="shared" ref="G536:Z536" si="815">$D536*G605</f>
        <v>0</v>
      </c>
      <c r="H536" s="570">
        <f t="shared" si="815"/>
        <v>0</v>
      </c>
      <c r="I536" s="570">
        <f t="shared" si="815"/>
        <v>0</v>
      </c>
      <c r="J536" s="570">
        <f t="shared" si="815"/>
        <v>0</v>
      </c>
      <c r="K536" s="570">
        <f t="shared" si="815"/>
        <v>0</v>
      </c>
      <c r="L536" s="570">
        <f t="shared" si="815"/>
        <v>0</v>
      </c>
      <c r="M536" s="570">
        <f t="shared" si="815"/>
        <v>0</v>
      </c>
      <c r="N536" s="570">
        <f t="shared" si="815"/>
        <v>0</v>
      </c>
      <c r="O536" s="570">
        <f t="shared" si="815"/>
        <v>0</v>
      </c>
      <c r="P536" s="570">
        <f t="shared" si="815"/>
        <v>0</v>
      </c>
      <c r="Q536" s="570">
        <f t="shared" si="815"/>
        <v>0</v>
      </c>
      <c r="R536" s="570">
        <f t="shared" si="815"/>
        <v>0</v>
      </c>
      <c r="S536" s="570">
        <f t="shared" si="815"/>
        <v>0</v>
      </c>
      <c r="T536" s="570">
        <f t="shared" si="815"/>
        <v>0</v>
      </c>
      <c r="U536" s="570">
        <f t="shared" si="815"/>
        <v>0</v>
      </c>
      <c r="V536" s="570">
        <f t="shared" si="815"/>
        <v>0</v>
      </c>
      <c r="W536" s="570">
        <f t="shared" si="815"/>
        <v>0</v>
      </c>
      <c r="X536" s="570">
        <f t="shared" si="815"/>
        <v>0</v>
      </c>
      <c r="Y536" s="570">
        <f t="shared" si="815"/>
        <v>0</v>
      </c>
      <c r="Z536" s="570">
        <f t="shared" si="815"/>
        <v>0</v>
      </c>
      <c r="AA536" s="570">
        <f t="shared" si="790"/>
        <v>0</v>
      </c>
      <c r="AB536" s="570">
        <f t="shared" ref="AB536:AU536" si="816">$E536*AB605</f>
        <v>0</v>
      </c>
      <c r="AC536" s="570">
        <f t="shared" si="816"/>
        <v>0</v>
      </c>
      <c r="AD536" s="570">
        <f t="shared" si="816"/>
        <v>0</v>
      </c>
      <c r="AE536" s="570">
        <f t="shared" si="816"/>
        <v>0</v>
      </c>
      <c r="AF536" s="570">
        <f t="shared" si="816"/>
        <v>0</v>
      </c>
      <c r="AG536" s="570">
        <f t="shared" si="816"/>
        <v>0</v>
      </c>
      <c r="AH536" s="570">
        <f t="shared" si="816"/>
        <v>0</v>
      </c>
      <c r="AI536" s="570">
        <f t="shared" si="816"/>
        <v>0</v>
      </c>
      <c r="AJ536" s="570">
        <f t="shared" si="816"/>
        <v>0</v>
      </c>
      <c r="AK536" s="570">
        <f t="shared" si="816"/>
        <v>0</v>
      </c>
      <c r="AL536" s="570">
        <f t="shared" si="816"/>
        <v>0</v>
      </c>
      <c r="AM536" s="570">
        <f t="shared" si="816"/>
        <v>0</v>
      </c>
      <c r="AN536" s="570">
        <f t="shared" si="816"/>
        <v>0</v>
      </c>
      <c r="AO536" s="570">
        <f t="shared" si="816"/>
        <v>0</v>
      </c>
      <c r="AP536" s="570">
        <f t="shared" si="816"/>
        <v>0</v>
      </c>
      <c r="AQ536" s="570">
        <f t="shared" si="816"/>
        <v>0</v>
      </c>
      <c r="AR536" s="570">
        <f t="shared" si="816"/>
        <v>0</v>
      </c>
      <c r="AS536" s="570">
        <f t="shared" si="816"/>
        <v>0</v>
      </c>
      <c r="AT536" s="570">
        <f t="shared" si="816"/>
        <v>0</v>
      </c>
      <c r="AU536" s="570">
        <f t="shared" si="816"/>
        <v>0</v>
      </c>
      <c r="AV536" s="570">
        <f t="shared" si="792"/>
        <v>0</v>
      </c>
      <c r="AW536" s="570"/>
      <c r="AX536" s="570"/>
      <c r="AY536" s="570"/>
      <c r="AZ536" s="570"/>
      <c r="BA536" s="570"/>
      <c r="BB536" s="570"/>
      <c r="BC536" s="570"/>
      <c r="BD536" s="570"/>
      <c r="BE536" s="570"/>
      <c r="BF536" s="570"/>
      <c r="BG536" s="570"/>
      <c r="BH536" s="570"/>
      <c r="BI536" s="570"/>
      <c r="BJ536" s="570"/>
      <c r="BK536" s="570"/>
      <c r="BL536" s="570"/>
      <c r="BM536" s="570"/>
      <c r="BN536" s="570"/>
      <c r="BO536" s="570"/>
      <c r="BP536" s="570"/>
      <c r="BQ536" s="570"/>
    </row>
    <row r="537" spans="1:69" s="325" customFormat="1" ht="25.5" x14ac:dyDescent="0.2">
      <c r="A537" s="1165">
        <v>1820</v>
      </c>
      <c r="B537" s="349" t="s">
        <v>87</v>
      </c>
      <c r="C537" s="1142">
        <f>'I4 BO ASSETS'!O31</f>
        <v>0</v>
      </c>
      <c r="D537" s="570">
        <f t="shared" si="785"/>
        <v>0</v>
      </c>
      <c r="E537" s="570">
        <f t="shared" si="785"/>
        <v>0</v>
      </c>
      <c r="F537" s="570">
        <f t="shared" si="788"/>
        <v>0</v>
      </c>
      <c r="G537" s="570">
        <f t="shared" ref="G537:Z537" si="817">$D537*G606</f>
        <v>0</v>
      </c>
      <c r="H537" s="570">
        <f t="shared" si="817"/>
        <v>0</v>
      </c>
      <c r="I537" s="570">
        <f t="shared" si="817"/>
        <v>0</v>
      </c>
      <c r="J537" s="570">
        <f t="shared" si="817"/>
        <v>0</v>
      </c>
      <c r="K537" s="570">
        <f t="shared" si="817"/>
        <v>0</v>
      </c>
      <c r="L537" s="570">
        <f t="shared" si="817"/>
        <v>0</v>
      </c>
      <c r="M537" s="570">
        <f t="shared" si="817"/>
        <v>0</v>
      </c>
      <c r="N537" s="570">
        <f t="shared" si="817"/>
        <v>0</v>
      </c>
      <c r="O537" s="570">
        <f t="shared" si="817"/>
        <v>0</v>
      </c>
      <c r="P537" s="570">
        <f t="shared" si="817"/>
        <v>0</v>
      </c>
      <c r="Q537" s="570">
        <f t="shared" si="817"/>
        <v>0</v>
      </c>
      <c r="R537" s="570">
        <f t="shared" si="817"/>
        <v>0</v>
      </c>
      <c r="S537" s="570">
        <f t="shared" si="817"/>
        <v>0</v>
      </c>
      <c r="T537" s="570">
        <f t="shared" si="817"/>
        <v>0</v>
      </c>
      <c r="U537" s="570">
        <f t="shared" si="817"/>
        <v>0</v>
      </c>
      <c r="V537" s="570">
        <f t="shared" si="817"/>
        <v>0</v>
      </c>
      <c r="W537" s="570">
        <f t="shared" si="817"/>
        <v>0</v>
      </c>
      <c r="X537" s="570">
        <f t="shared" si="817"/>
        <v>0</v>
      </c>
      <c r="Y537" s="570">
        <f t="shared" si="817"/>
        <v>0</v>
      </c>
      <c r="Z537" s="570">
        <f t="shared" si="817"/>
        <v>0</v>
      </c>
      <c r="AA537" s="570">
        <f t="shared" si="790"/>
        <v>0</v>
      </c>
      <c r="AB537" s="570">
        <f t="shared" ref="AB537:AU537" si="818">$E537*AB606</f>
        <v>0</v>
      </c>
      <c r="AC537" s="570">
        <f t="shared" si="818"/>
        <v>0</v>
      </c>
      <c r="AD537" s="570">
        <f t="shared" si="818"/>
        <v>0</v>
      </c>
      <c r="AE537" s="570">
        <f t="shared" si="818"/>
        <v>0</v>
      </c>
      <c r="AF537" s="570">
        <f t="shared" si="818"/>
        <v>0</v>
      </c>
      <c r="AG537" s="570">
        <f t="shared" si="818"/>
        <v>0</v>
      </c>
      <c r="AH537" s="570">
        <f t="shared" si="818"/>
        <v>0</v>
      </c>
      <c r="AI537" s="570">
        <f t="shared" si="818"/>
        <v>0</v>
      </c>
      <c r="AJ537" s="570">
        <f t="shared" si="818"/>
        <v>0</v>
      </c>
      <c r="AK537" s="570">
        <f t="shared" si="818"/>
        <v>0</v>
      </c>
      <c r="AL537" s="570">
        <f t="shared" si="818"/>
        <v>0</v>
      </c>
      <c r="AM537" s="570">
        <f t="shared" si="818"/>
        <v>0</v>
      </c>
      <c r="AN537" s="570">
        <f t="shared" si="818"/>
        <v>0</v>
      </c>
      <c r="AO537" s="570">
        <f t="shared" si="818"/>
        <v>0</v>
      </c>
      <c r="AP537" s="570">
        <f t="shared" si="818"/>
        <v>0</v>
      </c>
      <c r="AQ537" s="570">
        <f t="shared" si="818"/>
        <v>0</v>
      </c>
      <c r="AR537" s="570">
        <f t="shared" si="818"/>
        <v>0</v>
      </c>
      <c r="AS537" s="570">
        <f t="shared" si="818"/>
        <v>0</v>
      </c>
      <c r="AT537" s="570">
        <f t="shared" si="818"/>
        <v>0</v>
      </c>
      <c r="AU537" s="570">
        <f t="shared" si="818"/>
        <v>0</v>
      </c>
      <c r="AV537" s="570">
        <f t="shared" si="792"/>
        <v>0</v>
      </c>
      <c r="AW537" s="570"/>
      <c r="AX537" s="570"/>
      <c r="AY537" s="570"/>
      <c r="AZ537" s="570"/>
      <c r="BA537" s="570"/>
      <c r="BB537" s="570"/>
      <c r="BC537" s="570"/>
      <c r="BD537" s="570"/>
      <c r="BE537" s="570"/>
      <c r="BF537" s="570"/>
      <c r="BG537" s="570"/>
      <c r="BH537" s="570"/>
      <c r="BI537" s="570"/>
      <c r="BJ537" s="570"/>
      <c r="BK537" s="570"/>
      <c r="BL537" s="570"/>
      <c r="BM537" s="570"/>
      <c r="BN537" s="570"/>
      <c r="BO537" s="570"/>
      <c r="BP537" s="570"/>
      <c r="BQ537" s="570"/>
    </row>
    <row r="538" spans="1:69" s="325" customFormat="1" ht="25.5" x14ac:dyDescent="0.2">
      <c r="A538" s="1165" t="s">
        <v>490</v>
      </c>
      <c r="B538" s="349" t="s">
        <v>1276</v>
      </c>
      <c r="C538" s="1142">
        <f>'I4 BO ASSETS'!O32</f>
        <v>0</v>
      </c>
      <c r="D538" s="570">
        <f t="shared" si="785"/>
        <v>0</v>
      </c>
      <c r="E538" s="570">
        <f t="shared" si="785"/>
        <v>0</v>
      </c>
      <c r="F538" s="570">
        <f>D538+E538</f>
        <v>0</v>
      </c>
      <c r="G538" s="570">
        <f t="shared" ref="G538:Z538" si="819">$D538*G607</f>
        <v>0</v>
      </c>
      <c r="H538" s="570">
        <f t="shared" si="819"/>
        <v>0</v>
      </c>
      <c r="I538" s="570">
        <f t="shared" si="819"/>
        <v>0</v>
      </c>
      <c r="J538" s="570">
        <f t="shared" si="819"/>
        <v>0</v>
      </c>
      <c r="K538" s="570">
        <f t="shared" si="819"/>
        <v>0</v>
      </c>
      <c r="L538" s="570">
        <f t="shared" si="819"/>
        <v>0</v>
      </c>
      <c r="M538" s="570">
        <f t="shared" si="819"/>
        <v>0</v>
      </c>
      <c r="N538" s="570">
        <f t="shared" si="819"/>
        <v>0</v>
      </c>
      <c r="O538" s="570">
        <f t="shared" si="819"/>
        <v>0</v>
      </c>
      <c r="P538" s="570">
        <f t="shared" si="819"/>
        <v>0</v>
      </c>
      <c r="Q538" s="570">
        <f t="shared" si="819"/>
        <v>0</v>
      </c>
      <c r="R538" s="570">
        <f t="shared" si="819"/>
        <v>0</v>
      </c>
      <c r="S538" s="570">
        <f t="shared" si="819"/>
        <v>0</v>
      </c>
      <c r="T538" s="570">
        <f t="shared" si="819"/>
        <v>0</v>
      </c>
      <c r="U538" s="570">
        <f t="shared" si="819"/>
        <v>0</v>
      </c>
      <c r="V538" s="570">
        <f t="shared" si="819"/>
        <v>0</v>
      </c>
      <c r="W538" s="570">
        <f t="shared" si="819"/>
        <v>0</v>
      </c>
      <c r="X538" s="570">
        <f t="shared" si="819"/>
        <v>0</v>
      </c>
      <c r="Y538" s="570">
        <f t="shared" si="819"/>
        <v>0</v>
      </c>
      <c r="Z538" s="570">
        <f t="shared" si="819"/>
        <v>0</v>
      </c>
      <c r="AA538" s="570">
        <f>SUM(G538:Z538)</f>
        <v>0</v>
      </c>
      <c r="AB538" s="570">
        <f t="shared" ref="AB538:AU538" si="820">$E538*AB607</f>
        <v>0</v>
      </c>
      <c r="AC538" s="570">
        <f t="shared" si="820"/>
        <v>0</v>
      </c>
      <c r="AD538" s="570">
        <f t="shared" si="820"/>
        <v>0</v>
      </c>
      <c r="AE538" s="570">
        <f t="shared" si="820"/>
        <v>0</v>
      </c>
      <c r="AF538" s="570">
        <f t="shared" si="820"/>
        <v>0</v>
      </c>
      <c r="AG538" s="570">
        <f t="shared" si="820"/>
        <v>0</v>
      </c>
      <c r="AH538" s="570">
        <f t="shared" si="820"/>
        <v>0</v>
      </c>
      <c r="AI538" s="570">
        <f t="shared" si="820"/>
        <v>0</v>
      </c>
      <c r="AJ538" s="570">
        <f t="shared" si="820"/>
        <v>0</v>
      </c>
      <c r="AK538" s="570">
        <f t="shared" si="820"/>
        <v>0</v>
      </c>
      <c r="AL538" s="570">
        <f t="shared" si="820"/>
        <v>0</v>
      </c>
      <c r="AM538" s="570">
        <f t="shared" si="820"/>
        <v>0</v>
      </c>
      <c r="AN538" s="570">
        <f t="shared" si="820"/>
        <v>0</v>
      </c>
      <c r="AO538" s="570">
        <f t="shared" si="820"/>
        <v>0</v>
      </c>
      <c r="AP538" s="570">
        <f t="shared" si="820"/>
        <v>0</v>
      </c>
      <c r="AQ538" s="570">
        <f t="shared" si="820"/>
        <v>0</v>
      </c>
      <c r="AR538" s="570">
        <f t="shared" si="820"/>
        <v>0</v>
      </c>
      <c r="AS538" s="570">
        <f t="shared" si="820"/>
        <v>0</v>
      </c>
      <c r="AT538" s="570">
        <f t="shared" si="820"/>
        <v>0</v>
      </c>
      <c r="AU538" s="570">
        <f t="shared" si="820"/>
        <v>0</v>
      </c>
      <c r="AV538" s="570">
        <f>SUM(AB538:AU538)</f>
        <v>0</v>
      </c>
      <c r="AW538" s="570"/>
      <c r="AX538" s="570"/>
      <c r="AY538" s="570"/>
      <c r="AZ538" s="570"/>
      <c r="BA538" s="570"/>
      <c r="BB538" s="570"/>
      <c r="BC538" s="570"/>
      <c r="BD538" s="570"/>
      <c r="BE538" s="570"/>
      <c r="BF538" s="570"/>
      <c r="BG538" s="570"/>
      <c r="BH538" s="570"/>
      <c r="BI538" s="570"/>
      <c r="BJ538" s="570"/>
      <c r="BK538" s="570"/>
      <c r="BL538" s="570"/>
      <c r="BM538" s="570"/>
      <c r="BN538" s="570"/>
      <c r="BO538" s="570"/>
      <c r="BP538" s="570"/>
      <c r="BQ538" s="570"/>
    </row>
    <row r="539" spans="1:69" s="325" customFormat="1" ht="25.5" x14ac:dyDescent="0.2">
      <c r="A539" s="1165" t="s">
        <v>491</v>
      </c>
      <c r="B539" s="349" t="s">
        <v>1278</v>
      </c>
      <c r="C539" s="1142">
        <f>'I4 BO ASSETS'!O33</f>
        <v>0</v>
      </c>
      <c r="D539" s="570">
        <f t="shared" si="785"/>
        <v>0</v>
      </c>
      <c r="E539" s="570">
        <f t="shared" si="785"/>
        <v>0</v>
      </c>
      <c r="F539" s="570">
        <f>D539+E539</f>
        <v>0</v>
      </c>
      <c r="G539" s="570">
        <f t="shared" ref="G539:Z539" si="821">$D539*G608</f>
        <v>0</v>
      </c>
      <c r="H539" s="570">
        <f t="shared" si="821"/>
        <v>0</v>
      </c>
      <c r="I539" s="570">
        <f t="shared" si="821"/>
        <v>0</v>
      </c>
      <c r="J539" s="570">
        <f t="shared" si="821"/>
        <v>0</v>
      </c>
      <c r="K539" s="570">
        <f t="shared" si="821"/>
        <v>0</v>
      </c>
      <c r="L539" s="570">
        <f t="shared" si="821"/>
        <v>0</v>
      </c>
      <c r="M539" s="570">
        <f t="shared" si="821"/>
        <v>0</v>
      </c>
      <c r="N539" s="570">
        <f t="shared" si="821"/>
        <v>0</v>
      </c>
      <c r="O539" s="570">
        <f t="shared" si="821"/>
        <v>0</v>
      </c>
      <c r="P539" s="570">
        <f t="shared" si="821"/>
        <v>0</v>
      </c>
      <c r="Q539" s="570">
        <f t="shared" si="821"/>
        <v>0</v>
      </c>
      <c r="R539" s="570">
        <f t="shared" si="821"/>
        <v>0</v>
      </c>
      <c r="S539" s="570">
        <f t="shared" si="821"/>
        <v>0</v>
      </c>
      <c r="T539" s="570">
        <f t="shared" si="821"/>
        <v>0</v>
      </c>
      <c r="U539" s="570">
        <f t="shared" si="821"/>
        <v>0</v>
      </c>
      <c r="V539" s="570">
        <f t="shared" si="821"/>
        <v>0</v>
      </c>
      <c r="W539" s="570">
        <f t="shared" si="821"/>
        <v>0</v>
      </c>
      <c r="X539" s="570">
        <f t="shared" si="821"/>
        <v>0</v>
      </c>
      <c r="Y539" s="570">
        <f t="shared" si="821"/>
        <v>0</v>
      </c>
      <c r="Z539" s="570">
        <f t="shared" si="821"/>
        <v>0</v>
      </c>
      <c r="AA539" s="570">
        <f>SUM(G539:Z539)</f>
        <v>0</v>
      </c>
      <c r="AB539" s="570">
        <f t="shared" ref="AB539:AU539" si="822">$E539*AB608</f>
        <v>0</v>
      </c>
      <c r="AC539" s="570">
        <f t="shared" si="822"/>
        <v>0</v>
      </c>
      <c r="AD539" s="570">
        <f t="shared" si="822"/>
        <v>0</v>
      </c>
      <c r="AE539" s="570">
        <f t="shared" si="822"/>
        <v>0</v>
      </c>
      <c r="AF539" s="570">
        <f t="shared" si="822"/>
        <v>0</v>
      </c>
      <c r="AG539" s="570">
        <f t="shared" si="822"/>
        <v>0</v>
      </c>
      <c r="AH539" s="570">
        <f t="shared" si="822"/>
        <v>0</v>
      </c>
      <c r="AI539" s="570">
        <f t="shared" si="822"/>
        <v>0</v>
      </c>
      <c r="AJ539" s="570">
        <f t="shared" si="822"/>
        <v>0</v>
      </c>
      <c r="AK539" s="570">
        <f t="shared" si="822"/>
        <v>0</v>
      </c>
      <c r="AL539" s="570">
        <f t="shared" si="822"/>
        <v>0</v>
      </c>
      <c r="AM539" s="570">
        <f t="shared" si="822"/>
        <v>0</v>
      </c>
      <c r="AN539" s="570">
        <f t="shared" si="822"/>
        <v>0</v>
      </c>
      <c r="AO539" s="570">
        <f t="shared" si="822"/>
        <v>0</v>
      </c>
      <c r="AP539" s="570">
        <f t="shared" si="822"/>
        <v>0</v>
      </c>
      <c r="AQ539" s="570">
        <f t="shared" si="822"/>
        <v>0</v>
      </c>
      <c r="AR539" s="570">
        <f t="shared" si="822"/>
        <v>0</v>
      </c>
      <c r="AS539" s="570">
        <f t="shared" si="822"/>
        <v>0</v>
      </c>
      <c r="AT539" s="570">
        <f t="shared" si="822"/>
        <v>0</v>
      </c>
      <c r="AU539" s="570">
        <f t="shared" si="822"/>
        <v>0</v>
      </c>
      <c r="AV539" s="570">
        <f>SUM(AB539:AU539)</f>
        <v>0</v>
      </c>
      <c r="AW539" s="570"/>
      <c r="AX539" s="570"/>
      <c r="AY539" s="570"/>
      <c r="AZ539" s="570"/>
      <c r="BA539" s="570"/>
      <c r="BB539" s="570"/>
      <c r="BC539" s="570"/>
      <c r="BD539" s="570"/>
      <c r="BE539" s="570"/>
      <c r="BF539" s="570"/>
      <c r="BG539" s="570"/>
      <c r="BH539" s="570"/>
      <c r="BI539" s="570"/>
      <c r="BJ539" s="570"/>
      <c r="BK539" s="570"/>
      <c r="BL539" s="570"/>
      <c r="BM539" s="570"/>
      <c r="BN539" s="570"/>
      <c r="BO539" s="570"/>
      <c r="BP539" s="570"/>
      <c r="BQ539" s="570"/>
    </row>
    <row r="540" spans="1:69" s="325" customFormat="1" ht="25.5" x14ac:dyDescent="0.2">
      <c r="A540" s="1165" t="s">
        <v>1268</v>
      </c>
      <c r="B540" s="349" t="s">
        <v>1269</v>
      </c>
      <c r="C540" s="1142">
        <f>'I4 BO ASSETS'!O34</f>
        <v>0</v>
      </c>
      <c r="D540" s="570">
        <f t="shared" si="785"/>
        <v>0</v>
      </c>
      <c r="E540" s="570">
        <f t="shared" si="785"/>
        <v>0</v>
      </c>
      <c r="F540" s="570">
        <f>D540+E540</f>
        <v>0</v>
      </c>
      <c r="G540" s="570">
        <f t="shared" ref="G540:Z540" si="823">$D540*G609</f>
        <v>0</v>
      </c>
      <c r="H540" s="570">
        <f t="shared" si="823"/>
        <v>0</v>
      </c>
      <c r="I540" s="570">
        <f t="shared" si="823"/>
        <v>0</v>
      </c>
      <c r="J540" s="570">
        <f t="shared" si="823"/>
        <v>0</v>
      </c>
      <c r="K540" s="570">
        <f t="shared" si="823"/>
        <v>0</v>
      </c>
      <c r="L540" s="570">
        <f t="shared" si="823"/>
        <v>0</v>
      </c>
      <c r="M540" s="570">
        <f t="shared" si="823"/>
        <v>0</v>
      </c>
      <c r="N540" s="570">
        <f t="shared" si="823"/>
        <v>0</v>
      </c>
      <c r="O540" s="570">
        <f t="shared" si="823"/>
        <v>0</v>
      </c>
      <c r="P540" s="570">
        <f t="shared" si="823"/>
        <v>0</v>
      </c>
      <c r="Q540" s="570">
        <f t="shared" si="823"/>
        <v>0</v>
      </c>
      <c r="R540" s="570">
        <f t="shared" si="823"/>
        <v>0</v>
      </c>
      <c r="S540" s="570">
        <f t="shared" si="823"/>
        <v>0</v>
      </c>
      <c r="T540" s="570">
        <f t="shared" si="823"/>
        <v>0</v>
      </c>
      <c r="U540" s="570">
        <f t="shared" si="823"/>
        <v>0</v>
      </c>
      <c r="V540" s="570">
        <f t="shared" si="823"/>
        <v>0</v>
      </c>
      <c r="W540" s="570">
        <f t="shared" si="823"/>
        <v>0</v>
      </c>
      <c r="X540" s="570">
        <f t="shared" si="823"/>
        <v>0</v>
      </c>
      <c r="Y540" s="570">
        <f t="shared" si="823"/>
        <v>0</v>
      </c>
      <c r="Z540" s="570">
        <f t="shared" si="823"/>
        <v>0</v>
      </c>
      <c r="AA540" s="570">
        <f>SUM(G540:Z540)</f>
        <v>0</v>
      </c>
      <c r="AB540" s="570">
        <f t="shared" ref="AB540:AU540" si="824">$E540*AB609</f>
        <v>0</v>
      </c>
      <c r="AC540" s="570">
        <f t="shared" si="824"/>
        <v>0</v>
      </c>
      <c r="AD540" s="570">
        <f t="shared" si="824"/>
        <v>0</v>
      </c>
      <c r="AE540" s="570">
        <f t="shared" si="824"/>
        <v>0</v>
      </c>
      <c r="AF540" s="570">
        <f t="shared" si="824"/>
        <v>0</v>
      </c>
      <c r="AG540" s="570">
        <f t="shared" si="824"/>
        <v>0</v>
      </c>
      <c r="AH540" s="570">
        <f t="shared" si="824"/>
        <v>0</v>
      </c>
      <c r="AI540" s="570">
        <f t="shared" si="824"/>
        <v>0</v>
      </c>
      <c r="AJ540" s="570">
        <f t="shared" si="824"/>
        <v>0</v>
      </c>
      <c r="AK540" s="570">
        <f t="shared" si="824"/>
        <v>0</v>
      </c>
      <c r="AL540" s="570">
        <f t="shared" si="824"/>
        <v>0</v>
      </c>
      <c r="AM540" s="570">
        <f t="shared" si="824"/>
        <v>0</v>
      </c>
      <c r="AN540" s="570">
        <f t="shared" si="824"/>
        <v>0</v>
      </c>
      <c r="AO540" s="570">
        <f t="shared" si="824"/>
        <v>0</v>
      </c>
      <c r="AP540" s="570">
        <f t="shared" si="824"/>
        <v>0</v>
      </c>
      <c r="AQ540" s="570">
        <f t="shared" si="824"/>
        <v>0</v>
      </c>
      <c r="AR540" s="570">
        <f t="shared" si="824"/>
        <v>0</v>
      </c>
      <c r="AS540" s="570">
        <f t="shared" si="824"/>
        <v>0</v>
      </c>
      <c r="AT540" s="570">
        <f t="shared" si="824"/>
        <v>0</v>
      </c>
      <c r="AU540" s="570">
        <f t="shared" si="824"/>
        <v>0</v>
      </c>
      <c r="AV540" s="570">
        <f>SUM(AB540:AU540)</f>
        <v>0</v>
      </c>
      <c r="AW540" s="570"/>
      <c r="AX540" s="570"/>
      <c r="AY540" s="570"/>
      <c r="AZ540" s="570"/>
      <c r="BA540" s="570"/>
      <c r="BB540" s="570"/>
      <c r="BC540" s="570"/>
      <c r="BD540" s="570"/>
      <c r="BE540" s="570"/>
      <c r="BF540" s="570"/>
      <c r="BG540" s="570"/>
      <c r="BH540" s="570"/>
      <c r="BI540" s="570"/>
      <c r="BJ540" s="570"/>
      <c r="BK540" s="570"/>
      <c r="BL540" s="570"/>
      <c r="BM540" s="570"/>
      <c r="BN540" s="570"/>
      <c r="BO540" s="570"/>
      <c r="BP540" s="570"/>
      <c r="BQ540" s="570"/>
    </row>
    <row r="541" spans="1:69" s="325" customFormat="1" ht="12.75" x14ac:dyDescent="0.2">
      <c r="A541" s="1165">
        <v>1825</v>
      </c>
      <c r="B541" s="349" t="s">
        <v>88</v>
      </c>
      <c r="C541" s="1142">
        <f>'I4 BO ASSETS'!O35</f>
        <v>0</v>
      </c>
      <c r="D541" s="570">
        <f t="shared" si="785"/>
        <v>0</v>
      </c>
      <c r="E541" s="570">
        <f t="shared" si="785"/>
        <v>0</v>
      </c>
      <c r="F541" s="570">
        <f t="shared" si="788"/>
        <v>0</v>
      </c>
      <c r="G541" s="570">
        <f t="shared" ref="G541:Z541" si="825">$D541*G610</f>
        <v>0</v>
      </c>
      <c r="H541" s="570">
        <f t="shared" si="825"/>
        <v>0</v>
      </c>
      <c r="I541" s="570">
        <f t="shared" si="825"/>
        <v>0</v>
      </c>
      <c r="J541" s="570">
        <f t="shared" si="825"/>
        <v>0</v>
      </c>
      <c r="K541" s="570">
        <f t="shared" si="825"/>
        <v>0</v>
      </c>
      <c r="L541" s="570">
        <f t="shared" si="825"/>
        <v>0</v>
      </c>
      <c r="M541" s="570">
        <f t="shared" si="825"/>
        <v>0</v>
      </c>
      <c r="N541" s="570">
        <f t="shared" si="825"/>
        <v>0</v>
      </c>
      <c r="O541" s="570">
        <f t="shared" si="825"/>
        <v>0</v>
      </c>
      <c r="P541" s="570">
        <f t="shared" si="825"/>
        <v>0</v>
      </c>
      <c r="Q541" s="570">
        <f t="shared" si="825"/>
        <v>0</v>
      </c>
      <c r="R541" s="570">
        <f t="shared" si="825"/>
        <v>0</v>
      </c>
      <c r="S541" s="570">
        <f t="shared" si="825"/>
        <v>0</v>
      </c>
      <c r="T541" s="570">
        <f t="shared" si="825"/>
        <v>0</v>
      </c>
      <c r="U541" s="570">
        <f t="shared" si="825"/>
        <v>0</v>
      </c>
      <c r="V541" s="570">
        <f t="shared" si="825"/>
        <v>0</v>
      </c>
      <c r="W541" s="570">
        <f t="shared" si="825"/>
        <v>0</v>
      </c>
      <c r="X541" s="570">
        <f t="shared" si="825"/>
        <v>0</v>
      </c>
      <c r="Y541" s="570">
        <f t="shared" si="825"/>
        <v>0</v>
      </c>
      <c r="Z541" s="570">
        <f t="shared" si="825"/>
        <v>0</v>
      </c>
      <c r="AA541" s="570">
        <f t="shared" si="790"/>
        <v>0</v>
      </c>
      <c r="AB541" s="570">
        <f t="shared" ref="AB541:AU541" si="826">$E541*AB610</f>
        <v>0</v>
      </c>
      <c r="AC541" s="570">
        <f t="shared" si="826"/>
        <v>0</v>
      </c>
      <c r="AD541" s="570">
        <f t="shared" si="826"/>
        <v>0</v>
      </c>
      <c r="AE541" s="570">
        <f t="shared" si="826"/>
        <v>0</v>
      </c>
      <c r="AF541" s="570">
        <f t="shared" si="826"/>
        <v>0</v>
      </c>
      <c r="AG541" s="570">
        <f t="shared" si="826"/>
        <v>0</v>
      </c>
      <c r="AH541" s="570">
        <f t="shared" si="826"/>
        <v>0</v>
      </c>
      <c r="AI541" s="570">
        <f t="shared" si="826"/>
        <v>0</v>
      </c>
      <c r="AJ541" s="570">
        <f t="shared" si="826"/>
        <v>0</v>
      </c>
      <c r="AK541" s="570">
        <f t="shared" si="826"/>
        <v>0</v>
      </c>
      <c r="AL541" s="570">
        <f t="shared" si="826"/>
        <v>0</v>
      </c>
      <c r="AM541" s="570">
        <f t="shared" si="826"/>
        <v>0</v>
      </c>
      <c r="AN541" s="570">
        <f t="shared" si="826"/>
        <v>0</v>
      </c>
      <c r="AO541" s="570">
        <f t="shared" si="826"/>
        <v>0</v>
      </c>
      <c r="AP541" s="570">
        <f t="shared" si="826"/>
        <v>0</v>
      </c>
      <c r="AQ541" s="570">
        <f t="shared" si="826"/>
        <v>0</v>
      </c>
      <c r="AR541" s="570">
        <f t="shared" si="826"/>
        <v>0</v>
      </c>
      <c r="AS541" s="570">
        <f t="shared" si="826"/>
        <v>0</v>
      </c>
      <c r="AT541" s="570">
        <f t="shared" si="826"/>
        <v>0</v>
      </c>
      <c r="AU541" s="570">
        <f t="shared" si="826"/>
        <v>0</v>
      </c>
      <c r="AV541" s="570">
        <f t="shared" si="792"/>
        <v>0</v>
      </c>
      <c r="AW541" s="570"/>
      <c r="AX541" s="570"/>
      <c r="AY541" s="570"/>
      <c r="AZ541" s="570"/>
      <c r="BA541" s="570"/>
      <c r="BB541" s="570"/>
      <c r="BC541" s="570"/>
      <c r="BD541" s="570"/>
      <c r="BE541" s="570"/>
      <c r="BF541" s="570"/>
      <c r="BG541" s="570"/>
      <c r="BH541" s="570"/>
      <c r="BI541" s="570"/>
      <c r="BJ541" s="570"/>
      <c r="BK541" s="570"/>
      <c r="BL541" s="570"/>
      <c r="BM541" s="570"/>
      <c r="BN541" s="570"/>
      <c r="BO541" s="570"/>
      <c r="BP541" s="570"/>
      <c r="BQ541" s="570"/>
    </row>
    <row r="542" spans="1:69" s="325" customFormat="1" ht="12.75" x14ac:dyDescent="0.2">
      <c r="A542" s="1165" t="s">
        <v>823</v>
      </c>
      <c r="B542" s="349" t="s">
        <v>365</v>
      </c>
      <c r="C542" s="1142">
        <f>'I4 BO ASSETS'!O36</f>
        <v>0</v>
      </c>
      <c r="D542" s="570">
        <f t="shared" si="785"/>
        <v>0</v>
      </c>
      <c r="E542" s="570">
        <f t="shared" si="785"/>
        <v>0</v>
      </c>
      <c r="F542" s="570">
        <f t="shared" si="788"/>
        <v>0</v>
      </c>
      <c r="G542" s="570">
        <f t="shared" ref="G542:Z542" si="827">$D542*G611</f>
        <v>0</v>
      </c>
      <c r="H542" s="570">
        <f t="shared" si="827"/>
        <v>0</v>
      </c>
      <c r="I542" s="570">
        <f t="shared" si="827"/>
        <v>0</v>
      </c>
      <c r="J542" s="570">
        <f t="shared" si="827"/>
        <v>0</v>
      </c>
      <c r="K542" s="570">
        <f t="shared" si="827"/>
        <v>0</v>
      </c>
      <c r="L542" s="570">
        <f t="shared" si="827"/>
        <v>0</v>
      </c>
      <c r="M542" s="570">
        <f t="shared" si="827"/>
        <v>0</v>
      </c>
      <c r="N542" s="570">
        <f t="shared" si="827"/>
        <v>0</v>
      </c>
      <c r="O542" s="570">
        <f t="shared" si="827"/>
        <v>0</v>
      </c>
      <c r="P542" s="570">
        <f t="shared" si="827"/>
        <v>0</v>
      </c>
      <c r="Q542" s="570">
        <f t="shared" si="827"/>
        <v>0</v>
      </c>
      <c r="R542" s="570">
        <f t="shared" si="827"/>
        <v>0</v>
      </c>
      <c r="S542" s="570">
        <f t="shared" si="827"/>
        <v>0</v>
      </c>
      <c r="T542" s="570">
        <f t="shared" si="827"/>
        <v>0</v>
      </c>
      <c r="U542" s="570">
        <f t="shared" si="827"/>
        <v>0</v>
      </c>
      <c r="V542" s="570">
        <f t="shared" si="827"/>
        <v>0</v>
      </c>
      <c r="W542" s="570">
        <f t="shared" si="827"/>
        <v>0</v>
      </c>
      <c r="X542" s="570">
        <f t="shared" si="827"/>
        <v>0</v>
      </c>
      <c r="Y542" s="570">
        <f t="shared" si="827"/>
        <v>0</v>
      </c>
      <c r="Z542" s="570">
        <f t="shared" si="827"/>
        <v>0</v>
      </c>
      <c r="AA542" s="570">
        <f t="shared" si="790"/>
        <v>0</v>
      </c>
      <c r="AB542" s="570">
        <f t="shared" ref="AB542:AU542" si="828">$E542*AB611</f>
        <v>0</v>
      </c>
      <c r="AC542" s="570">
        <f t="shared" si="828"/>
        <v>0</v>
      </c>
      <c r="AD542" s="570">
        <f t="shared" si="828"/>
        <v>0</v>
      </c>
      <c r="AE542" s="570">
        <f t="shared" si="828"/>
        <v>0</v>
      </c>
      <c r="AF542" s="570">
        <f t="shared" si="828"/>
        <v>0</v>
      </c>
      <c r="AG542" s="570">
        <f t="shared" si="828"/>
        <v>0</v>
      </c>
      <c r="AH542" s="570">
        <f t="shared" si="828"/>
        <v>0</v>
      </c>
      <c r="AI542" s="570">
        <f t="shared" si="828"/>
        <v>0</v>
      </c>
      <c r="AJ542" s="570">
        <f t="shared" si="828"/>
        <v>0</v>
      </c>
      <c r="AK542" s="570">
        <f t="shared" si="828"/>
        <v>0</v>
      </c>
      <c r="AL542" s="570">
        <f t="shared" si="828"/>
        <v>0</v>
      </c>
      <c r="AM542" s="570">
        <f t="shared" si="828"/>
        <v>0</v>
      </c>
      <c r="AN542" s="570">
        <f t="shared" si="828"/>
        <v>0</v>
      </c>
      <c r="AO542" s="570">
        <f t="shared" si="828"/>
        <v>0</v>
      </c>
      <c r="AP542" s="570">
        <f t="shared" si="828"/>
        <v>0</v>
      </c>
      <c r="AQ542" s="570">
        <f t="shared" si="828"/>
        <v>0</v>
      </c>
      <c r="AR542" s="570">
        <f t="shared" si="828"/>
        <v>0</v>
      </c>
      <c r="AS542" s="570">
        <f t="shared" si="828"/>
        <v>0</v>
      </c>
      <c r="AT542" s="570">
        <f t="shared" si="828"/>
        <v>0</v>
      </c>
      <c r="AU542" s="570">
        <f t="shared" si="828"/>
        <v>0</v>
      </c>
      <c r="AV542" s="570">
        <f t="shared" si="792"/>
        <v>0</v>
      </c>
      <c r="AW542" s="570"/>
      <c r="AX542" s="570"/>
      <c r="AY542" s="570"/>
      <c r="AZ542" s="570"/>
      <c r="BA542" s="570"/>
      <c r="BB542" s="570"/>
      <c r="BC542" s="570"/>
      <c r="BD542" s="570"/>
      <c r="BE542" s="570"/>
      <c r="BF542" s="570"/>
      <c r="BG542" s="570"/>
      <c r="BH542" s="570"/>
      <c r="BI542" s="570"/>
      <c r="BJ542" s="570"/>
      <c r="BK542" s="570"/>
      <c r="BL542" s="570"/>
      <c r="BM542" s="570"/>
      <c r="BN542" s="570"/>
      <c r="BO542" s="570"/>
      <c r="BP542" s="570"/>
      <c r="BQ542" s="570"/>
    </row>
    <row r="543" spans="1:69" s="325" customFormat="1" ht="12.75" x14ac:dyDescent="0.2">
      <c r="A543" s="1165" t="s">
        <v>824</v>
      </c>
      <c r="B543" s="349" t="s">
        <v>366</v>
      </c>
      <c r="C543" s="1142">
        <f>'I4 BO ASSETS'!O37</f>
        <v>0</v>
      </c>
      <c r="D543" s="570">
        <f t="shared" ref="D543:E562" si="829">$C543*D612</f>
        <v>0</v>
      </c>
      <c r="E543" s="570">
        <f t="shared" si="829"/>
        <v>0</v>
      </c>
      <c r="F543" s="570">
        <f t="shared" si="788"/>
        <v>0</v>
      </c>
      <c r="G543" s="570">
        <f t="shared" ref="G543:Z543" si="830">$D543*G612</f>
        <v>0</v>
      </c>
      <c r="H543" s="570">
        <f t="shared" si="830"/>
        <v>0</v>
      </c>
      <c r="I543" s="570">
        <f t="shared" si="830"/>
        <v>0</v>
      </c>
      <c r="J543" s="570">
        <f t="shared" si="830"/>
        <v>0</v>
      </c>
      <c r="K543" s="570">
        <f t="shared" si="830"/>
        <v>0</v>
      </c>
      <c r="L543" s="570">
        <f t="shared" si="830"/>
        <v>0</v>
      </c>
      <c r="M543" s="570">
        <f t="shared" si="830"/>
        <v>0</v>
      </c>
      <c r="N543" s="570">
        <f t="shared" si="830"/>
        <v>0</v>
      </c>
      <c r="O543" s="570">
        <f t="shared" si="830"/>
        <v>0</v>
      </c>
      <c r="P543" s="570">
        <f t="shared" si="830"/>
        <v>0</v>
      </c>
      <c r="Q543" s="570">
        <f t="shared" si="830"/>
        <v>0</v>
      </c>
      <c r="R543" s="570">
        <f t="shared" si="830"/>
        <v>0</v>
      </c>
      <c r="S543" s="570">
        <f t="shared" si="830"/>
        <v>0</v>
      </c>
      <c r="T543" s="570">
        <f t="shared" si="830"/>
        <v>0</v>
      </c>
      <c r="U543" s="570">
        <f t="shared" si="830"/>
        <v>0</v>
      </c>
      <c r="V543" s="570">
        <f t="shared" si="830"/>
        <v>0</v>
      </c>
      <c r="W543" s="570">
        <f t="shared" si="830"/>
        <v>0</v>
      </c>
      <c r="X543" s="570">
        <f t="shared" si="830"/>
        <v>0</v>
      </c>
      <c r="Y543" s="570">
        <f t="shared" si="830"/>
        <v>0</v>
      </c>
      <c r="Z543" s="570">
        <f t="shared" si="830"/>
        <v>0</v>
      </c>
      <c r="AA543" s="570">
        <f t="shared" si="790"/>
        <v>0</v>
      </c>
      <c r="AB543" s="570">
        <f t="shared" ref="AB543:AU543" si="831">$E543*AB612</f>
        <v>0</v>
      </c>
      <c r="AC543" s="570">
        <f t="shared" si="831"/>
        <v>0</v>
      </c>
      <c r="AD543" s="570">
        <f t="shared" si="831"/>
        <v>0</v>
      </c>
      <c r="AE543" s="570">
        <f t="shared" si="831"/>
        <v>0</v>
      </c>
      <c r="AF543" s="570">
        <f t="shared" si="831"/>
        <v>0</v>
      </c>
      <c r="AG543" s="570">
        <f t="shared" si="831"/>
        <v>0</v>
      </c>
      <c r="AH543" s="570">
        <f t="shared" si="831"/>
        <v>0</v>
      </c>
      <c r="AI543" s="570">
        <f t="shared" si="831"/>
        <v>0</v>
      </c>
      <c r="AJ543" s="570">
        <f t="shared" si="831"/>
        <v>0</v>
      </c>
      <c r="AK543" s="570">
        <f t="shared" si="831"/>
        <v>0</v>
      </c>
      <c r="AL543" s="570">
        <f t="shared" si="831"/>
        <v>0</v>
      </c>
      <c r="AM543" s="570">
        <f t="shared" si="831"/>
        <v>0</v>
      </c>
      <c r="AN543" s="570">
        <f t="shared" si="831"/>
        <v>0</v>
      </c>
      <c r="AO543" s="570">
        <f t="shared" si="831"/>
        <v>0</v>
      </c>
      <c r="AP543" s="570">
        <f t="shared" si="831"/>
        <v>0</v>
      </c>
      <c r="AQ543" s="570">
        <f t="shared" si="831"/>
        <v>0</v>
      </c>
      <c r="AR543" s="570">
        <f t="shared" si="831"/>
        <v>0</v>
      </c>
      <c r="AS543" s="570">
        <f t="shared" si="831"/>
        <v>0</v>
      </c>
      <c r="AT543" s="570">
        <f t="shared" si="831"/>
        <v>0</v>
      </c>
      <c r="AU543" s="570">
        <f t="shared" si="831"/>
        <v>0</v>
      </c>
      <c r="AV543" s="570">
        <f t="shared" si="792"/>
        <v>0</v>
      </c>
      <c r="AW543" s="570"/>
      <c r="AX543" s="570"/>
      <c r="AY543" s="570"/>
      <c r="AZ543" s="570"/>
      <c r="BA543" s="570"/>
      <c r="BB543" s="570"/>
      <c r="BC543" s="570"/>
      <c r="BD543" s="570"/>
      <c r="BE543" s="570"/>
      <c r="BF543" s="570"/>
      <c r="BG543" s="570"/>
      <c r="BH543" s="570"/>
      <c r="BI543" s="570"/>
      <c r="BJ543" s="570"/>
      <c r="BK543" s="570"/>
      <c r="BL543" s="570"/>
      <c r="BM543" s="570"/>
      <c r="BN543" s="570"/>
      <c r="BO543" s="570"/>
      <c r="BP543" s="570"/>
      <c r="BQ543" s="570"/>
    </row>
    <row r="544" spans="1:69" s="325" customFormat="1" ht="12.75" x14ac:dyDescent="0.2">
      <c r="A544" s="1165">
        <v>1830</v>
      </c>
      <c r="B544" s="349" t="s">
        <v>89</v>
      </c>
      <c r="C544" s="1142">
        <f>'I4 BO ASSETS'!O38</f>
        <v>0</v>
      </c>
      <c r="D544" s="570">
        <f t="shared" si="829"/>
        <v>0</v>
      </c>
      <c r="E544" s="570">
        <f t="shared" si="829"/>
        <v>0</v>
      </c>
      <c r="F544" s="570">
        <f t="shared" si="788"/>
        <v>0</v>
      </c>
      <c r="G544" s="570">
        <f t="shared" ref="G544:Z544" si="832">$D544*G613</f>
        <v>0</v>
      </c>
      <c r="H544" s="570">
        <f t="shared" si="832"/>
        <v>0</v>
      </c>
      <c r="I544" s="570">
        <f t="shared" si="832"/>
        <v>0</v>
      </c>
      <c r="J544" s="570">
        <f t="shared" si="832"/>
        <v>0</v>
      </c>
      <c r="K544" s="570">
        <f t="shared" si="832"/>
        <v>0</v>
      </c>
      <c r="L544" s="570">
        <f t="shared" si="832"/>
        <v>0</v>
      </c>
      <c r="M544" s="570">
        <f t="shared" si="832"/>
        <v>0</v>
      </c>
      <c r="N544" s="570">
        <f t="shared" si="832"/>
        <v>0</v>
      </c>
      <c r="O544" s="570">
        <f t="shared" si="832"/>
        <v>0</v>
      </c>
      <c r="P544" s="570">
        <f t="shared" si="832"/>
        <v>0</v>
      </c>
      <c r="Q544" s="570">
        <f t="shared" si="832"/>
        <v>0</v>
      </c>
      <c r="R544" s="570">
        <f t="shared" si="832"/>
        <v>0</v>
      </c>
      <c r="S544" s="570">
        <f t="shared" si="832"/>
        <v>0</v>
      </c>
      <c r="T544" s="570">
        <f t="shared" si="832"/>
        <v>0</v>
      </c>
      <c r="U544" s="570">
        <f t="shared" si="832"/>
        <v>0</v>
      </c>
      <c r="V544" s="570">
        <f t="shared" si="832"/>
        <v>0</v>
      </c>
      <c r="W544" s="570">
        <f t="shared" si="832"/>
        <v>0</v>
      </c>
      <c r="X544" s="570">
        <f t="shared" si="832"/>
        <v>0</v>
      </c>
      <c r="Y544" s="570">
        <f t="shared" si="832"/>
        <v>0</v>
      </c>
      <c r="Z544" s="570">
        <f t="shared" si="832"/>
        <v>0</v>
      </c>
      <c r="AA544" s="570">
        <f t="shared" si="790"/>
        <v>0</v>
      </c>
      <c r="AB544" s="570">
        <f t="shared" ref="AB544:AU544" si="833">$E544*AB613</f>
        <v>0</v>
      </c>
      <c r="AC544" s="570">
        <f t="shared" si="833"/>
        <v>0</v>
      </c>
      <c r="AD544" s="570">
        <f t="shared" si="833"/>
        <v>0</v>
      </c>
      <c r="AE544" s="570">
        <f t="shared" si="833"/>
        <v>0</v>
      </c>
      <c r="AF544" s="570">
        <f t="shared" si="833"/>
        <v>0</v>
      </c>
      <c r="AG544" s="570">
        <f t="shared" si="833"/>
        <v>0</v>
      </c>
      <c r="AH544" s="570">
        <f t="shared" si="833"/>
        <v>0</v>
      </c>
      <c r="AI544" s="570">
        <f t="shared" si="833"/>
        <v>0</v>
      </c>
      <c r="AJ544" s="570">
        <f t="shared" si="833"/>
        <v>0</v>
      </c>
      <c r="AK544" s="570">
        <f t="shared" si="833"/>
        <v>0</v>
      </c>
      <c r="AL544" s="570">
        <f t="shared" si="833"/>
        <v>0</v>
      </c>
      <c r="AM544" s="570">
        <f t="shared" si="833"/>
        <v>0</v>
      </c>
      <c r="AN544" s="570">
        <f t="shared" si="833"/>
        <v>0</v>
      </c>
      <c r="AO544" s="570">
        <f t="shared" si="833"/>
        <v>0</v>
      </c>
      <c r="AP544" s="570">
        <f t="shared" si="833"/>
        <v>0</v>
      </c>
      <c r="AQ544" s="570">
        <f t="shared" si="833"/>
        <v>0</v>
      </c>
      <c r="AR544" s="570">
        <f t="shared" si="833"/>
        <v>0</v>
      </c>
      <c r="AS544" s="570">
        <f t="shared" si="833"/>
        <v>0</v>
      </c>
      <c r="AT544" s="570">
        <f t="shared" si="833"/>
        <v>0</v>
      </c>
      <c r="AU544" s="570">
        <f t="shared" si="833"/>
        <v>0</v>
      </c>
      <c r="AV544" s="570">
        <f t="shared" si="792"/>
        <v>0</v>
      </c>
      <c r="AW544" s="570"/>
      <c r="AX544" s="570"/>
      <c r="AY544" s="570"/>
      <c r="AZ544" s="570"/>
      <c r="BA544" s="570"/>
      <c r="BB544" s="570"/>
      <c r="BC544" s="570"/>
      <c r="BD544" s="570"/>
      <c r="BE544" s="570"/>
      <c r="BF544" s="570"/>
      <c r="BG544" s="570"/>
      <c r="BH544" s="570"/>
      <c r="BI544" s="570"/>
      <c r="BJ544" s="570"/>
      <c r="BK544" s="570"/>
      <c r="BL544" s="570"/>
      <c r="BM544" s="570"/>
      <c r="BN544" s="570"/>
      <c r="BO544" s="570"/>
      <c r="BP544" s="570"/>
      <c r="BQ544" s="570"/>
    </row>
    <row r="545" spans="1:69" s="325" customFormat="1" ht="25.5" x14ac:dyDescent="0.2">
      <c r="A545" s="1165" t="s">
        <v>825</v>
      </c>
      <c r="B545" s="349" t="s">
        <v>367</v>
      </c>
      <c r="C545" s="1142">
        <f>'I4 BO ASSETS'!O39</f>
        <v>0</v>
      </c>
      <c r="D545" s="570">
        <f t="shared" si="829"/>
        <v>0</v>
      </c>
      <c r="E545" s="570">
        <f t="shared" si="829"/>
        <v>0</v>
      </c>
      <c r="F545" s="570">
        <f t="shared" si="788"/>
        <v>0</v>
      </c>
      <c r="G545" s="570">
        <f t="shared" ref="G545:Z545" si="834">$D545*G614</f>
        <v>0</v>
      </c>
      <c r="H545" s="570">
        <f t="shared" si="834"/>
        <v>0</v>
      </c>
      <c r="I545" s="570">
        <f t="shared" si="834"/>
        <v>0</v>
      </c>
      <c r="J545" s="570">
        <f t="shared" si="834"/>
        <v>0</v>
      </c>
      <c r="K545" s="570">
        <f t="shared" si="834"/>
        <v>0</v>
      </c>
      <c r="L545" s="570">
        <f t="shared" si="834"/>
        <v>0</v>
      </c>
      <c r="M545" s="570">
        <f t="shared" si="834"/>
        <v>0</v>
      </c>
      <c r="N545" s="570">
        <f t="shared" si="834"/>
        <v>0</v>
      </c>
      <c r="O545" s="570">
        <f t="shared" si="834"/>
        <v>0</v>
      </c>
      <c r="P545" s="570">
        <f t="shared" si="834"/>
        <v>0</v>
      </c>
      <c r="Q545" s="570">
        <f t="shared" si="834"/>
        <v>0</v>
      </c>
      <c r="R545" s="570">
        <f t="shared" si="834"/>
        <v>0</v>
      </c>
      <c r="S545" s="570">
        <f t="shared" si="834"/>
        <v>0</v>
      </c>
      <c r="T545" s="570">
        <f t="shared" si="834"/>
        <v>0</v>
      </c>
      <c r="U545" s="570">
        <f t="shared" si="834"/>
        <v>0</v>
      </c>
      <c r="V545" s="570">
        <f t="shared" si="834"/>
        <v>0</v>
      </c>
      <c r="W545" s="570">
        <f t="shared" si="834"/>
        <v>0</v>
      </c>
      <c r="X545" s="570">
        <f t="shared" si="834"/>
        <v>0</v>
      </c>
      <c r="Y545" s="570">
        <f t="shared" si="834"/>
        <v>0</v>
      </c>
      <c r="Z545" s="570">
        <f t="shared" si="834"/>
        <v>0</v>
      </c>
      <c r="AA545" s="570">
        <f t="shared" si="790"/>
        <v>0</v>
      </c>
      <c r="AB545" s="570">
        <f t="shared" ref="AB545:AU545" si="835">$E545*AB614</f>
        <v>0</v>
      </c>
      <c r="AC545" s="570">
        <f t="shared" si="835"/>
        <v>0</v>
      </c>
      <c r="AD545" s="570">
        <f t="shared" si="835"/>
        <v>0</v>
      </c>
      <c r="AE545" s="570">
        <f t="shared" si="835"/>
        <v>0</v>
      </c>
      <c r="AF545" s="570">
        <f t="shared" si="835"/>
        <v>0</v>
      </c>
      <c r="AG545" s="570">
        <f t="shared" si="835"/>
        <v>0</v>
      </c>
      <c r="AH545" s="570">
        <f t="shared" si="835"/>
        <v>0</v>
      </c>
      <c r="AI545" s="570">
        <f t="shared" si="835"/>
        <v>0</v>
      </c>
      <c r="AJ545" s="570">
        <f t="shared" si="835"/>
        <v>0</v>
      </c>
      <c r="AK545" s="570">
        <f t="shared" si="835"/>
        <v>0</v>
      </c>
      <c r="AL545" s="570">
        <f t="shared" si="835"/>
        <v>0</v>
      </c>
      <c r="AM545" s="570">
        <f t="shared" si="835"/>
        <v>0</v>
      </c>
      <c r="AN545" s="570">
        <f t="shared" si="835"/>
        <v>0</v>
      </c>
      <c r="AO545" s="570">
        <f t="shared" si="835"/>
        <v>0</v>
      </c>
      <c r="AP545" s="570">
        <f t="shared" si="835"/>
        <v>0</v>
      </c>
      <c r="AQ545" s="570">
        <f t="shared" si="835"/>
        <v>0</v>
      </c>
      <c r="AR545" s="570">
        <f t="shared" si="835"/>
        <v>0</v>
      </c>
      <c r="AS545" s="570">
        <f t="shared" si="835"/>
        <v>0</v>
      </c>
      <c r="AT545" s="570">
        <f t="shared" si="835"/>
        <v>0</v>
      </c>
      <c r="AU545" s="570">
        <f t="shared" si="835"/>
        <v>0</v>
      </c>
      <c r="AV545" s="570">
        <f t="shared" si="792"/>
        <v>0</v>
      </c>
      <c r="AW545" s="570"/>
      <c r="AX545" s="570"/>
      <c r="AY545" s="570"/>
      <c r="AZ545" s="570"/>
      <c r="BA545" s="570"/>
      <c r="BB545" s="570"/>
      <c r="BC545" s="570"/>
      <c r="BD545" s="570"/>
      <c r="BE545" s="570"/>
      <c r="BF545" s="570"/>
      <c r="BG545" s="570"/>
      <c r="BH545" s="570"/>
      <c r="BI545" s="570"/>
      <c r="BJ545" s="570"/>
      <c r="BK545" s="570"/>
      <c r="BL545" s="570"/>
      <c r="BM545" s="570"/>
      <c r="BN545" s="570"/>
      <c r="BO545" s="570"/>
      <c r="BP545" s="570"/>
      <c r="BQ545" s="570"/>
    </row>
    <row r="546" spans="1:69" s="325" customFormat="1" ht="12.75" x14ac:dyDescent="0.2">
      <c r="A546" s="1165" t="s">
        <v>826</v>
      </c>
      <c r="B546" s="349" t="s">
        <v>368</v>
      </c>
      <c r="C546" s="1142">
        <f>'I4 BO ASSETS'!O40</f>
        <v>0</v>
      </c>
      <c r="D546" s="570">
        <f t="shared" si="829"/>
        <v>0</v>
      </c>
      <c r="E546" s="570">
        <f t="shared" si="829"/>
        <v>0</v>
      </c>
      <c r="F546" s="570">
        <f t="shared" si="788"/>
        <v>0</v>
      </c>
      <c r="G546" s="570">
        <f t="shared" ref="G546:Z546" si="836">$D546*G615</f>
        <v>0</v>
      </c>
      <c r="H546" s="570">
        <f t="shared" si="836"/>
        <v>0</v>
      </c>
      <c r="I546" s="570">
        <f t="shared" si="836"/>
        <v>0</v>
      </c>
      <c r="J546" s="570">
        <f t="shared" si="836"/>
        <v>0</v>
      </c>
      <c r="K546" s="570">
        <f t="shared" si="836"/>
        <v>0</v>
      </c>
      <c r="L546" s="570">
        <f t="shared" si="836"/>
        <v>0</v>
      </c>
      <c r="M546" s="570">
        <f t="shared" si="836"/>
        <v>0</v>
      </c>
      <c r="N546" s="570">
        <f t="shared" si="836"/>
        <v>0</v>
      </c>
      <c r="O546" s="570">
        <f t="shared" si="836"/>
        <v>0</v>
      </c>
      <c r="P546" s="570">
        <f t="shared" si="836"/>
        <v>0</v>
      </c>
      <c r="Q546" s="570">
        <f t="shared" si="836"/>
        <v>0</v>
      </c>
      <c r="R546" s="570">
        <f t="shared" si="836"/>
        <v>0</v>
      </c>
      <c r="S546" s="570">
        <f t="shared" si="836"/>
        <v>0</v>
      </c>
      <c r="T546" s="570">
        <f t="shared" si="836"/>
        <v>0</v>
      </c>
      <c r="U546" s="570">
        <f t="shared" si="836"/>
        <v>0</v>
      </c>
      <c r="V546" s="570">
        <f t="shared" si="836"/>
        <v>0</v>
      </c>
      <c r="W546" s="570">
        <f t="shared" si="836"/>
        <v>0</v>
      </c>
      <c r="X546" s="570">
        <f t="shared" si="836"/>
        <v>0</v>
      </c>
      <c r="Y546" s="570">
        <f t="shared" si="836"/>
        <v>0</v>
      </c>
      <c r="Z546" s="570">
        <f t="shared" si="836"/>
        <v>0</v>
      </c>
      <c r="AA546" s="570">
        <f t="shared" si="790"/>
        <v>0</v>
      </c>
      <c r="AB546" s="570">
        <f t="shared" ref="AB546:AU546" si="837">$E546*AB615</f>
        <v>0</v>
      </c>
      <c r="AC546" s="570">
        <f t="shared" si="837"/>
        <v>0</v>
      </c>
      <c r="AD546" s="570">
        <f t="shared" si="837"/>
        <v>0</v>
      </c>
      <c r="AE546" s="570">
        <f t="shared" si="837"/>
        <v>0</v>
      </c>
      <c r="AF546" s="570">
        <f t="shared" si="837"/>
        <v>0</v>
      </c>
      <c r="AG546" s="570">
        <f t="shared" si="837"/>
        <v>0</v>
      </c>
      <c r="AH546" s="570">
        <f t="shared" si="837"/>
        <v>0</v>
      </c>
      <c r="AI546" s="570">
        <f t="shared" si="837"/>
        <v>0</v>
      </c>
      <c r="AJ546" s="570">
        <f t="shared" si="837"/>
        <v>0</v>
      </c>
      <c r="AK546" s="570">
        <f t="shared" si="837"/>
        <v>0</v>
      </c>
      <c r="AL546" s="570">
        <f t="shared" si="837"/>
        <v>0</v>
      </c>
      <c r="AM546" s="570">
        <f t="shared" si="837"/>
        <v>0</v>
      </c>
      <c r="AN546" s="570">
        <f t="shared" si="837"/>
        <v>0</v>
      </c>
      <c r="AO546" s="570">
        <f t="shared" si="837"/>
        <v>0</v>
      </c>
      <c r="AP546" s="570">
        <f t="shared" si="837"/>
        <v>0</v>
      </c>
      <c r="AQ546" s="570">
        <f t="shared" si="837"/>
        <v>0</v>
      </c>
      <c r="AR546" s="570">
        <f t="shared" si="837"/>
        <v>0</v>
      </c>
      <c r="AS546" s="570">
        <f t="shared" si="837"/>
        <v>0</v>
      </c>
      <c r="AT546" s="570">
        <f t="shared" si="837"/>
        <v>0</v>
      </c>
      <c r="AU546" s="570">
        <f t="shared" si="837"/>
        <v>0</v>
      </c>
      <c r="AV546" s="570">
        <f t="shared" si="792"/>
        <v>0</v>
      </c>
      <c r="AW546" s="570"/>
      <c r="AX546" s="570"/>
      <c r="AY546" s="570"/>
      <c r="AZ546" s="570"/>
      <c r="BA546" s="570"/>
      <c r="BB546" s="570"/>
      <c r="BC546" s="570"/>
      <c r="BD546" s="570"/>
      <c r="BE546" s="570"/>
      <c r="BF546" s="570"/>
      <c r="BG546" s="570"/>
      <c r="BH546" s="570"/>
      <c r="BI546" s="570"/>
      <c r="BJ546" s="570"/>
      <c r="BK546" s="570"/>
      <c r="BL546" s="570"/>
      <c r="BM546" s="570"/>
      <c r="BN546" s="570"/>
      <c r="BO546" s="570"/>
      <c r="BP546" s="570"/>
      <c r="BQ546" s="570"/>
    </row>
    <row r="547" spans="1:69" s="325" customFormat="1" ht="12.75" x14ac:dyDescent="0.2">
      <c r="A547" s="1165" t="s">
        <v>827</v>
      </c>
      <c r="B547" s="349" t="s">
        <v>391</v>
      </c>
      <c r="C547" s="1142">
        <f>'I4 BO ASSETS'!O41</f>
        <v>0</v>
      </c>
      <c r="D547" s="570">
        <f t="shared" si="829"/>
        <v>0</v>
      </c>
      <c r="E547" s="570">
        <f t="shared" si="829"/>
        <v>0</v>
      </c>
      <c r="F547" s="570">
        <f t="shared" si="788"/>
        <v>0</v>
      </c>
      <c r="G547" s="570">
        <f t="shared" ref="G547:Z547" si="838">$D547*G616</f>
        <v>0</v>
      </c>
      <c r="H547" s="570">
        <f t="shared" si="838"/>
        <v>0</v>
      </c>
      <c r="I547" s="570">
        <f t="shared" si="838"/>
        <v>0</v>
      </c>
      <c r="J547" s="570">
        <f t="shared" si="838"/>
        <v>0</v>
      </c>
      <c r="K547" s="570">
        <f t="shared" si="838"/>
        <v>0</v>
      </c>
      <c r="L547" s="570">
        <f t="shared" si="838"/>
        <v>0</v>
      </c>
      <c r="M547" s="570">
        <f t="shared" si="838"/>
        <v>0</v>
      </c>
      <c r="N547" s="570">
        <f t="shared" si="838"/>
        <v>0</v>
      </c>
      <c r="O547" s="570">
        <f t="shared" si="838"/>
        <v>0</v>
      </c>
      <c r="P547" s="570">
        <f t="shared" si="838"/>
        <v>0</v>
      </c>
      <c r="Q547" s="570">
        <f t="shared" si="838"/>
        <v>0</v>
      </c>
      <c r="R547" s="570">
        <f t="shared" si="838"/>
        <v>0</v>
      </c>
      <c r="S547" s="570">
        <f t="shared" si="838"/>
        <v>0</v>
      </c>
      <c r="T547" s="570">
        <f t="shared" si="838"/>
        <v>0</v>
      </c>
      <c r="U547" s="570">
        <f t="shared" si="838"/>
        <v>0</v>
      </c>
      <c r="V547" s="570">
        <f t="shared" si="838"/>
        <v>0</v>
      </c>
      <c r="W547" s="570">
        <f t="shared" si="838"/>
        <v>0</v>
      </c>
      <c r="X547" s="570">
        <f t="shared" si="838"/>
        <v>0</v>
      </c>
      <c r="Y547" s="570">
        <f t="shared" si="838"/>
        <v>0</v>
      </c>
      <c r="Z547" s="570">
        <f t="shared" si="838"/>
        <v>0</v>
      </c>
      <c r="AA547" s="570">
        <f t="shared" si="790"/>
        <v>0</v>
      </c>
      <c r="AB547" s="570">
        <f t="shared" ref="AB547:AU547" si="839">$E547*AB616</f>
        <v>0</v>
      </c>
      <c r="AC547" s="570">
        <f t="shared" si="839"/>
        <v>0</v>
      </c>
      <c r="AD547" s="570">
        <f t="shared" si="839"/>
        <v>0</v>
      </c>
      <c r="AE547" s="570">
        <f t="shared" si="839"/>
        <v>0</v>
      </c>
      <c r="AF547" s="570">
        <f t="shared" si="839"/>
        <v>0</v>
      </c>
      <c r="AG547" s="570">
        <f t="shared" si="839"/>
        <v>0</v>
      </c>
      <c r="AH547" s="570">
        <f t="shared" si="839"/>
        <v>0</v>
      </c>
      <c r="AI547" s="570">
        <f t="shared" si="839"/>
        <v>0</v>
      </c>
      <c r="AJ547" s="570">
        <f t="shared" si="839"/>
        <v>0</v>
      </c>
      <c r="AK547" s="570">
        <f t="shared" si="839"/>
        <v>0</v>
      </c>
      <c r="AL547" s="570">
        <f t="shared" si="839"/>
        <v>0</v>
      </c>
      <c r="AM547" s="570">
        <f t="shared" si="839"/>
        <v>0</v>
      </c>
      <c r="AN547" s="570">
        <f t="shared" si="839"/>
        <v>0</v>
      </c>
      <c r="AO547" s="570">
        <f t="shared" si="839"/>
        <v>0</v>
      </c>
      <c r="AP547" s="570">
        <f t="shared" si="839"/>
        <v>0</v>
      </c>
      <c r="AQ547" s="570">
        <f t="shared" si="839"/>
        <v>0</v>
      </c>
      <c r="AR547" s="570">
        <f t="shared" si="839"/>
        <v>0</v>
      </c>
      <c r="AS547" s="570">
        <f t="shared" si="839"/>
        <v>0</v>
      </c>
      <c r="AT547" s="570">
        <f t="shared" si="839"/>
        <v>0</v>
      </c>
      <c r="AU547" s="570">
        <f t="shared" si="839"/>
        <v>0</v>
      </c>
      <c r="AV547" s="570">
        <f t="shared" si="792"/>
        <v>0</v>
      </c>
      <c r="AW547" s="570"/>
      <c r="AX547" s="570"/>
      <c r="AY547" s="570"/>
      <c r="AZ547" s="570"/>
      <c r="BA547" s="570"/>
      <c r="BB547" s="570"/>
      <c r="BC547" s="570"/>
      <c r="BD547" s="570"/>
      <c r="BE547" s="570"/>
      <c r="BF547" s="570"/>
      <c r="BG547" s="570"/>
      <c r="BH547" s="570"/>
      <c r="BI547" s="570"/>
      <c r="BJ547" s="570"/>
      <c r="BK547" s="570"/>
      <c r="BL547" s="570"/>
      <c r="BM547" s="570"/>
      <c r="BN547" s="570"/>
      <c r="BO547" s="570"/>
      <c r="BP547" s="570"/>
      <c r="BQ547" s="570"/>
    </row>
    <row r="548" spans="1:69" s="325" customFormat="1" ht="12.75" x14ac:dyDescent="0.2">
      <c r="A548" s="1165">
        <v>1835</v>
      </c>
      <c r="B548" s="349" t="s">
        <v>75</v>
      </c>
      <c r="C548" s="1142">
        <f>'I4 BO ASSETS'!O42</f>
        <v>0</v>
      </c>
      <c r="D548" s="570">
        <f t="shared" si="829"/>
        <v>0</v>
      </c>
      <c r="E548" s="570">
        <f t="shared" si="829"/>
        <v>0</v>
      </c>
      <c r="F548" s="570">
        <f t="shared" si="788"/>
        <v>0</v>
      </c>
      <c r="G548" s="570">
        <f t="shared" ref="G548:Z548" si="840">$D548*G617</f>
        <v>0</v>
      </c>
      <c r="H548" s="570">
        <f t="shared" si="840"/>
        <v>0</v>
      </c>
      <c r="I548" s="570">
        <f t="shared" si="840"/>
        <v>0</v>
      </c>
      <c r="J548" s="570">
        <f t="shared" si="840"/>
        <v>0</v>
      </c>
      <c r="K548" s="570">
        <f t="shared" si="840"/>
        <v>0</v>
      </c>
      <c r="L548" s="570">
        <f t="shared" si="840"/>
        <v>0</v>
      </c>
      <c r="M548" s="570">
        <f t="shared" si="840"/>
        <v>0</v>
      </c>
      <c r="N548" s="570">
        <f t="shared" si="840"/>
        <v>0</v>
      </c>
      <c r="O548" s="570">
        <f t="shared" si="840"/>
        <v>0</v>
      </c>
      <c r="P548" s="570">
        <f t="shared" si="840"/>
        <v>0</v>
      </c>
      <c r="Q548" s="570">
        <f t="shared" si="840"/>
        <v>0</v>
      </c>
      <c r="R548" s="570">
        <f t="shared" si="840"/>
        <v>0</v>
      </c>
      <c r="S548" s="570">
        <f t="shared" si="840"/>
        <v>0</v>
      </c>
      <c r="T548" s="570">
        <f t="shared" si="840"/>
        <v>0</v>
      </c>
      <c r="U548" s="570">
        <f t="shared" si="840"/>
        <v>0</v>
      </c>
      <c r="V548" s="570">
        <f t="shared" si="840"/>
        <v>0</v>
      </c>
      <c r="W548" s="570">
        <f t="shared" si="840"/>
        <v>0</v>
      </c>
      <c r="X548" s="570">
        <f t="shared" si="840"/>
        <v>0</v>
      </c>
      <c r="Y548" s="570">
        <f t="shared" si="840"/>
        <v>0</v>
      </c>
      <c r="Z548" s="570">
        <f t="shared" si="840"/>
        <v>0</v>
      </c>
      <c r="AA548" s="570">
        <f t="shared" si="790"/>
        <v>0</v>
      </c>
      <c r="AB548" s="570">
        <f t="shared" ref="AB548:AU548" si="841">$E548*AB617</f>
        <v>0</v>
      </c>
      <c r="AC548" s="570">
        <f t="shared" si="841"/>
        <v>0</v>
      </c>
      <c r="AD548" s="570">
        <f t="shared" si="841"/>
        <v>0</v>
      </c>
      <c r="AE548" s="570">
        <f t="shared" si="841"/>
        <v>0</v>
      </c>
      <c r="AF548" s="570">
        <f t="shared" si="841"/>
        <v>0</v>
      </c>
      <c r="AG548" s="570">
        <f t="shared" si="841"/>
        <v>0</v>
      </c>
      <c r="AH548" s="570">
        <f t="shared" si="841"/>
        <v>0</v>
      </c>
      <c r="AI548" s="570">
        <f t="shared" si="841"/>
        <v>0</v>
      </c>
      <c r="AJ548" s="570">
        <f t="shared" si="841"/>
        <v>0</v>
      </c>
      <c r="AK548" s="570">
        <f t="shared" si="841"/>
        <v>0</v>
      </c>
      <c r="AL548" s="570">
        <f t="shared" si="841"/>
        <v>0</v>
      </c>
      <c r="AM548" s="570">
        <f t="shared" si="841"/>
        <v>0</v>
      </c>
      <c r="AN548" s="570">
        <f t="shared" si="841"/>
        <v>0</v>
      </c>
      <c r="AO548" s="570">
        <f t="shared" si="841"/>
        <v>0</v>
      </c>
      <c r="AP548" s="570">
        <f t="shared" si="841"/>
        <v>0</v>
      </c>
      <c r="AQ548" s="570">
        <f t="shared" si="841"/>
        <v>0</v>
      </c>
      <c r="AR548" s="570">
        <f t="shared" si="841"/>
        <v>0</v>
      </c>
      <c r="AS548" s="570">
        <f t="shared" si="841"/>
        <v>0</v>
      </c>
      <c r="AT548" s="570">
        <f t="shared" si="841"/>
        <v>0</v>
      </c>
      <c r="AU548" s="570">
        <f t="shared" si="841"/>
        <v>0</v>
      </c>
      <c r="AV548" s="570">
        <f t="shared" si="792"/>
        <v>0</v>
      </c>
      <c r="AW548" s="570"/>
      <c r="AX548" s="570"/>
      <c r="AY548" s="570"/>
      <c r="AZ548" s="570"/>
      <c r="BA548" s="570"/>
      <c r="BB548" s="570"/>
      <c r="BC548" s="570"/>
      <c r="BD548" s="570"/>
      <c r="BE548" s="570"/>
      <c r="BF548" s="570"/>
      <c r="BG548" s="570"/>
      <c r="BH548" s="570"/>
      <c r="BI548" s="570"/>
      <c r="BJ548" s="570"/>
      <c r="BK548" s="570"/>
      <c r="BL548" s="570"/>
      <c r="BM548" s="570"/>
      <c r="BN548" s="570"/>
      <c r="BO548" s="570"/>
      <c r="BP548" s="570"/>
      <c r="BQ548" s="570"/>
    </row>
    <row r="549" spans="1:69" s="325" customFormat="1" ht="25.5" x14ac:dyDescent="0.2">
      <c r="A549" s="1165" t="s">
        <v>828</v>
      </c>
      <c r="B549" s="349" t="s">
        <v>392</v>
      </c>
      <c r="C549" s="1142">
        <f>'I4 BO ASSETS'!O43</f>
        <v>0</v>
      </c>
      <c r="D549" s="570">
        <f t="shared" si="829"/>
        <v>0</v>
      </c>
      <c r="E549" s="570">
        <f t="shared" si="829"/>
        <v>0</v>
      </c>
      <c r="F549" s="570">
        <f t="shared" si="788"/>
        <v>0</v>
      </c>
      <c r="G549" s="570">
        <f t="shared" ref="G549:Z549" si="842">$D549*G618</f>
        <v>0</v>
      </c>
      <c r="H549" s="570">
        <f t="shared" si="842"/>
        <v>0</v>
      </c>
      <c r="I549" s="570">
        <f t="shared" si="842"/>
        <v>0</v>
      </c>
      <c r="J549" s="570">
        <f t="shared" si="842"/>
        <v>0</v>
      </c>
      <c r="K549" s="570">
        <f t="shared" si="842"/>
        <v>0</v>
      </c>
      <c r="L549" s="570">
        <f t="shared" si="842"/>
        <v>0</v>
      </c>
      <c r="M549" s="570">
        <f t="shared" si="842"/>
        <v>0</v>
      </c>
      <c r="N549" s="570">
        <f t="shared" si="842"/>
        <v>0</v>
      </c>
      <c r="O549" s="570">
        <f t="shared" si="842"/>
        <v>0</v>
      </c>
      <c r="P549" s="570">
        <f t="shared" si="842"/>
        <v>0</v>
      </c>
      <c r="Q549" s="570">
        <f t="shared" si="842"/>
        <v>0</v>
      </c>
      <c r="R549" s="570">
        <f t="shared" si="842"/>
        <v>0</v>
      </c>
      <c r="S549" s="570">
        <f t="shared" si="842"/>
        <v>0</v>
      </c>
      <c r="T549" s="570">
        <f t="shared" si="842"/>
        <v>0</v>
      </c>
      <c r="U549" s="570">
        <f t="shared" si="842"/>
        <v>0</v>
      </c>
      <c r="V549" s="570">
        <f t="shared" si="842"/>
        <v>0</v>
      </c>
      <c r="W549" s="570">
        <f t="shared" si="842"/>
        <v>0</v>
      </c>
      <c r="X549" s="570">
        <f t="shared" si="842"/>
        <v>0</v>
      </c>
      <c r="Y549" s="570">
        <f t="shared" si="842"/>
        <v>0</v>
      </c>
      <c r="Z549" s="570">
        <f t="shared" si="842"/>
        <v>0</v>
      </c>
      <c r="AA549" s="570">
        <f t="shared" si="790"/>
        <v>0</v>
      </c>
      <c r="AB549" s="570">
        <f t="shared" ref="AB549:AU549" si="843">$E549*AB618</f>
        <v>0</v>
      </c>
      <c r="AC549" s="570">
        <f t="shared" si="843"/>
        <v>0</v>
      </c>
      <c r="AD549" s="570">
        <f t="shared" si="843"/>
        <v>0</v>
      </c>
      <c r="AE549" s="570">
        <f t="shared" si="843"/>
        <v>0</v>
      </c>
      <c r="AF549" s="570">
        <f t="shared" si="843"/>
        <v>0</v>
      </c>
      <c r="AG549" s="570">
        <f t="shared" si="843"/>
        <v>0</v>
      </c>
      <c r="AH549" s="570">
        <f t="shared" si="843"/>
        <v>0</v>
      </c>
      <c r="AI549" s="570">
        <f t="shared" si="843"/>
        <v>0</v>
      </c>
      <c r="AJ549" s="570">
        <f t="shared" si="843"/>
        <v>0</v>
      </c>
      <c r="AK549" s="570">
        <f t="shared" si="843"/>
        <v>0</v>
      </c>
      <c r="AL549" s="570">
        <f t="shared" si="843"/>
        <v>0</v>
      </c>
      <c r="AM549" s="570">
        <f t="shared" si="843"/>
        <v>0</v>
      </c>
      <c r="AN549" s="570">
        <f t="shared" si="843"/>
        <v>0</v>
      </c>
      <c r="AO549" s="570">
        <f t="shared" si="843"/>
        <v>0</v>
      </c>
      <c r="AP549" s="570">
        <f t="shared" si="843"/>
        <v>0</v>
      </c>
      <c r="AQ549" s="570">
        <f t="shared" si="843"/>
        <v>0</v>
      </c>
      <c r="AR549" s="570">
        <f t="shared" si="843"/>
        <v>0</v>
      </c>
      <c r="AS549" s="570">
        <f t="shared" si="843"/>
        <v>0</v>
      </c>
      <c r="AT549" s="570">
        <f t="shared" si="843"/>
        <v>0</v>
      </c>
      <c r="AU549" s="570">
        <f t="shared" si="843"/>
        <v>0</v>
      </c>
      <c r="AV549" s="570">
        <f t="shared" si="792"/>
        <v>0</v>
      </c>
      <c r="AW549" s="570"/>
      <c r="AX549" s="570"/>
      <c r="AY549" s="570"/>
      <c r="AZ549" s="570"/>
      <c r="BA549" s="570"/>
      <c r="BB549" s="570"/>
      <c r="BC549" s="570"/>
      <c r="BD549" s="570"/>
      <c r="BE549" s="570"/>
      <c r="BF549" s="570"/>
      <c r="BG549" s="570"/>
      <c r="BH549" s="570"/>
      <c r="BI549" s="570"/>
      <c r="BJ549" s="570"/>
      <c r="BK549" s="570"/>
      <c r="BL549" s="570"/>
      <c r="BM549" s="570"/>
      <c r="BN549" s="570"/>
      <c r="BO549" s="570"/>
      <c r="BP549" s="570"/>
      <c r="BQ549" s="570"/>
    </row>
    <row r="550" spans="1:69" s="325" customFormat="1" ht="25.5" x14ac:dyDescent="0.2">
      <c r="A550" s="1165" t="s">
        <v>829</v>
      </c>
      <c r="B550" s="349" t="s">
        <v>393</v>
      </c>
      <c r="C550" s="1142">
        <f>'I4 BO ASSETS'!O44</f>
        <v>0</v>
      </c>
      <c r="D550" s="570">
        <f t="shared" si="829"/>
        <v>0</v>
      </c>
      <c r="E550" s="570">
        <f t="shared" si="829"/>
        <v>0</v>
      </c>
      <c r="F550" s="570">
        <f t="shared" si="788"/>
        <v>0</v>
      </c>
      <c r="G550" s="570">
        <f t="shared" ref="G550:Z550" si="844">$D550*G619</f>
        <v>0</v>
      </c>
      <c r="H550" s="570">
        <f t="shared" si="844"/>
        <v>0</v>
      </c>
      <c r="I550" s="570">
        <f t="shared" si="844"/>
        <v>0</v>
      </c>
      <c r="J550" s="570">
        <f t="shared" si="844"/>
        <v>0</v>
      </c>
      <c r="K550" s="570">
        <f t="shared" si="844"/>
        <v>0</v>
      </c>
      <c r="L550" s="570">
        <f t="shared" si="844"/>
        <v>0</v>
      </c>
      <c r="M550" s="570">
        <f t="shared" si="844"/>
        <v>0</v>
      </c>
      <c r="N550" s="570">
        <f t="shared" si="844"/>
        <v>0</v>
      </c>
      <c r="O550" s="570">
        <f t="shared" si="844"/>
        <v>0</v>
      </c>
      <c r="P550" s="570">
        <f t="shared" si="844"/>
        <v>0</v>
      </c>
      <c r="Q550" s="570">
        <f t="shared" si="844"/>
        <v>0</v>
      </c>
      <c r="R550" s="570">
        <f t="shared" si="844"/>
        <v>0</v>
      </c>
      <c r="S550" s="570">
        <f t="shared" si="844"/>
        <v>0</v>
      </c>
      <c r="T550" s="570">
        <f t="shared" si="844"/>
        <v>0</v>
      </c>
      <c r="U550" s="570">
        <f t="shared" si="844"/>
        <v>0</v>
      </c>
      <c r="V550" s="570">
        <f t="shared" si="844"/>
        <v>0</v>
      </c>
      <c r="W550" s="570">
        <f t="shared" si="844"/>
        <v>0</v>
      </c>
      <c r="X550" s="570">
        <f t="shared" si="844"/>
        <v>0</v>
      </c>
      <c r="Y550" s="570">
        <f t="shared" si="844"/>
        <v>0</v>
      </c>
      <c r="Z550" s="570">
        <f t="shared" si="844"/>
        <v>0</v>
      </c>
      <c r="AA550" s="570">
        <f t="shared" si="790"/>
        <v>0</v>
      </c>
      <c r="AB550" s="570">
        <f t="shared" ref="AB550:AU550" si="845">$E550*AB619</f>
        <v>0</v>
      </c>
      <c r="AC550" s="570">
        <f t="shared" si="845"/>
        <v>0</v>
      </c>
      <c r="AD550" s="570">
        <f t="shared" si="845"/>
        <v>0</v>
      </c>
      <c r="AE550" s="570">
        <f t="shared" si="845"/>
        <v>0</v>
      </c>
      <c r="AF550" s="570">
        <f t="shared" si="845"/>
        <v>0</v>
      </c>
      <c r="AG550" s="570">
        <f t="shared" si="845"/>
        <v>0</v>
      </c>
      <c r="AH550" s="570">
        <f t="shared" si="845"/>
        <v>0</v>
      </c>
      <c r="AI550" s="570">
        <f t="shared" si="845"/>
        <v>0</v>
      </c>
      <c r="AJ550" s="570">
        <f t="shared" si="845"/>
        <v>0</v>
      </c>
      <c r="AK550" s="570">
        <f t="shared" si="845"/>
        <v>0</v>
      </c>
      <c r="AL550" s="570">
        <f t="shared" si="845"/>
        <v>0</v>
      </c>
      <c r="AM550" s="570">
        <f t="shared" si="845"/>
        <v>0</v>
      </c>
      <c r="AN550" s="570">
        <f t="shared" si="845"/>
        <v>0</v>
      </c>
      <c r="AO550" s="570">
        <f t="shared" si="845"/>
        <v>0</v>
      </c>
      <c r="AP550" s="570">
        <f t="shared" si="845"/>
        <v>0</v>
      </c>
      <c r="AQ550" s="570">
        <f t="shared" si="845"/>
        <v>0</v>
      </c>
      <c r="AR550" s="570">
        <f t="shared" si="845"/>
        <v>0</v>
      </c>
      <c r="AS550" s="570">
        <f t="shared" si="845"/>
        <v>0</v>
      </c>
      <c r="AT550" s="570">
        <f t="shared" si="845"/>
        <v>0</v>
      </c>
      <c r="AU550" s="570">
        <f t="shared" si="845"/>
        <v>0</v>
      </c>
      <c r="AV550" s="570">
        <f t="shared" si="792"/>
        <v>0</v>
      </c>
      <c r="AW550" s="570"/>
      <c r="AX550" s="570"/>
      <c r="AY550" s="570"/>
      <c r="AZ550" s="570"/>
      <c r="BA550" s="570"/>
      <c r="BB550" s="570"/>
      <c r="BC550" s="570"/>
      <c r="BD550" s="570"/>
      <c r="BE550" s="570"/>
      <c r="BF550" s="570"/>
      <c r="BG550" s="570"/>
      <c r="BH550" s="570"/>
      <c r="BI550" s="570"/>
      <c r="BJ550" s="570"/>
      <c r="BK550" s="570"/>
      <c r="BL550" s="570"/>
      <c r="BM550" s="570"/>
      <c r="BN550" s="570"/>
      <c r="BO550" s="570"/>
      <c r="BP550" s="570"/>
      <c r="BQ550" s="570"/>
    </row>
    <row r="551" spans="1:69" s="325" customFormat="1" ht="25.5" x14ac:dyDescent="0.2">
      <c r="A551" s="1165" t="s">
        <v>830</v>
      </c>
      <c r="B551" s="349" t="s">
        <v>394</v>
      </c>
      <c r="C551" s="1142">
        <f>'I4 BO ASSETS'!O45</f>
        <v>0</v>
      </c>
      <c r="D551" s="570">
        <f t="shared" si="829"/>
        <v>0</v>
      </c>
      <c r="E551" s="570">
        <f t="shared" si="829"/>
        <v>0</v>
      </c>
      <c r="F551" s="570">
        <f t="shared" si="788"/>
        <v>0</v>
      </c>
      <c r="G551" s="570">
        <f t="shared" ref="G551:Z551" si="846">$D551*G620</f>
        <v>0</v>
      </c>
      <c r="H551" s="570">
        <f t="shared" si="846"/>
        <v>0</v>
      </c>
      <c r="I551" s="570">
        <f t="shared" si="846"/>
        <v>0</v>
      </c>
      <c r="J551" s="570">
        <f t="shared" si="846"/>
        <v>0</v>
      </c>
      <c r="K551" s="570">
        <f t="shared" si="846"/>
        <v>0</v>
      </c>
      <c r="L551" s="570">
        <f t="shared" si="846"/>
        <v>0</v>
      </c>
      <c r="M551" s="570">
        <f t="shared" si="846"/>
        <v>0</v>
      </c>
      <c r="N551" s="570">
        <f t="shared" si="846"/>
        <v>0</v>
      </c>
      <c r="O551" s="570">
        <f t="shared" si="846"/>
        <v>0</v>
      </c>
      <c r="P551" s="570">
        <f t="shared" si="846"/>
        <v>0</v>
      </c>
      <c r="Q551" s="570">
        <f t="shared" si="846"/>
        <v>0</v>
      </c>
      <c r="R551" s="570">
        <f t="shared" si="846"/>
        <v>0</v>
      </c>
      <c r="S551" s="570">
        <f t="shared" si="846"/>
        <v>0</v>
      </c>
      <c r="T551" s="570">
        <f t="shared" si="846"/>
        <v>0</v>
      </c>
      <c r="U551" s="570">
        <f t="shared" si="846"/>
        <v>0</v>
      </c>
      <c r="V551" s="570">
        <f t="shared" si="846"/>
        <v>0</v>
      </c>
      <c r="W551" s="570">
        <f t="shared" si="846"/>
        <v>0</v>
      </c>
      <c r="X551" s="570">
        <f t="shared" si="846"/>
        <v>0</v>
      </c>
      <c r="Y551" s="570">
        <f t="shared" si="846"/>
        <v>0</v>
      </c>
      <c r="Z551" s="570">
        <f t="shared" si="846"/>
        <v>0</v>
      </c>
      <c r="AA551" s="570">
        <f t="shared" si="790"/>
        <v>0</v>
      </c>
      <c r="AB551" s="570">
        <f t="shared" ref="AB551:AU551" si="847">$E551*AB620</f>
        <v>0</v>
      </c>
      <c r="AC551" s="570">
        <f t="shared" si="847"/>
        <v>0</v>
      </c>
      <c r="AD551" s="570">
        <f t="shared" si="847"/>
        <v>0</v>
      </c>
      <c r="AE551" s="570">
        <f t="shared" si="847"/>
        <v>0</v>
      </c>
      <c r="AF551" s="570">
        <f t="shared" si="847"/>
        <v>0</v>
      </c>
      <c r="AG551" s="570">
        <f t="shared" si="847"/>
        <v>0</v>
      </c>
      <c r="AH551" s="570">
        <f t="shared" si="847"/>
        <v>0</v>
      </c>
      <c r="AI551" s="570">
        <f t="shared" si="847"/>
        <v>0</v>
      </c>
      <c r="AJ551" s="570">
        <f t="shared" si="847"/>
        <v>0</v>
      </c>
      <c r="AK551" s="570">
        <f t="shared" si="847"/>
        <v>0</v>
      </c>
      <c r="AL551" s="570">
        <f t="shared" si="847"/>
        <v>0</v>
      </c>
      <c r="AM551" s="570">
        <f t="shared" si="847"/>
        <v>0</v>
      </c>
      <c r="AN551" s="570">
        <f t="shared" si="847"/>
        <v>0</v>
      </c>
      <c r="AO551" s="570">
        <f t="shared" si="847"/>
        <v>0</v>
      </c>
      <c r="AP551" s="570">
        <f t="shared" si="847"/>
        <v>0</v>
      </c>
      <c r="AQ551" s="570">
        <f t="shared" si="847"/>
        <v>0</v>
      </c>
      <c r="AR551" s="570">
        <f t="shared" si="847"/>
        <v>0</v>
      </c>
      <c r="AS551" s="570">
        <f t="shared" si="847"/>
        <v>0</v>
      </c>
      <c r="AT551" s="570">
        <f t="shared" si="847"/>
        <v>0</v>
      </c>
      <c r="AU551" s="570">
        <f t="shared" si="847"/>
        <v>0</v>
      </c>
      <c r="AV551" s="570">
        <f t="shared" si="792"/>
        <v>0</v>
      </c>
      <c r="AW551" s="570"/>
      <c r="AX551" s="570"/>
      <c r="AY551" s="570"/>
      <c r="AZ551" s="570"/>
      <c r="BA551" s="570"/>
      <c r="BB551" s="570"/>
      <c r="BC551" s="570"/>
      <c r="BD551" s="570"/>
      <c r="BE551" s="570"/>
      <c r="BF551" s="570"/>
      <c r="BG551" s="570"/>
      <c r="BH551" s="570"/>
      <c r="BI551" s="570"/>
      <c r="BJ551" s="570"/>
      <c r="BK551" s="570"/>
      <c r="BL551" s="570"/>
      <c r="BM551" s="570"/>
      <c r="BN551" s="570"/>
      <c r="BO551" s="570"/>
      <c r="BP551" s="570"/>
      <c r="BQ551" s="570"/>
    </row>
    <row r="552" spans="1:69" s="325" customFormat="1" ht="12.75" x14ac:dyDescent="0.2">
      <c r="A552" s="1165">
        <v>1840</v>
      </c>
      <c r="B552" s="349" t="s">
        <v>76</v>
      </c>
      <c r="C552" s="1142">
        <f>'I4 BO ASSETS'!O46</f>
        <v>0</v>
      </c>
      <c r="D552" s="570">
        <f t="shared" si="829"/>
        <v>0</v>
      </c>
      <c r="E552" s="570">
        <f t="shared" si="829"/>
        <v>0</v>
      </c>
      <c r="F552" s="570">
        <f t="shared" si="788"/>
        <v>0</v>
      </c>
      <c r="G552" s="570">
        <f t="shared" ref="G552:Z552" si="848">$D552*G621</f>
        <v>0</v>
      </c>
      <c r="H552" s="570">
        <f t="shared" si="848"/>
        <v>0</v>
      </c>
      <c r="I552" s="570">
        <f t="shared" si="848"/>
        <v>0</v>
      </c>
      <c r="J552" s="570">
        <f t="shared" si="848"/>
        <v>0</v>
      </c>
      <c r="K552" s="570">
        <f t="shared" si="848"/>
        <v>0</v>
      </c>
      <c r="L552" s="570">
        <f t="shared" si="848"/>
        <v>0</v>
      </c>
      <c r="M552" s="570">
        <f t="shared" si="848"/>
        <v>0</v>
      </c>
      <c r="N552" s="570">
        <f t="shared" si="848"/>
        <v>0</v>
      </c>
      <c r="O552" s="570">
        <f t="shared" si="848"/>
        <v>0</v>
      </c>
      <c r="P552" s="570">
        <f t="shared" si="848"/>
        <v>0</v>
      </c>
      <c r="Q552" s="570">
        <f t="shared" si="848"/>
        <v>0</v>
      </c>
      <c r="R552" s="570">
        <f t="shared" si="848"/>
        <v>0</v>
      </c>
      <c r="S552" s="570">
        <f t="shared" si="848"/>
        <v>0</v>
      </c>
      <c r="T552" s="570">
        <f t="shared" si="848"/>
        <v>0</v>
      </c>
      <c r="U552" s="570">
        <f t="shared" si="848"/>
        <v>0</v>
      </c>
      <c r="V552" s="570">
        <f t="shared" si="848"/>
        <v>0</v>
      </c>
      <c r="W552" s="570">
        <f t="shared" si="848"/>
        <v>0</v>
      </c>
      <c r="X552" s="570">
        <f t="shared" si="848"/>
        <v>0</v>
      </c>
      <c r="Y552" s="570">
        <f t="shared" si="848"/>
        <v>0</v>
      </c>
      <c r="Z552" s="570">
        <f t="shared" si="848"/>
        <v>0</v>
      </c>
      <c r="AA552" s="570">
        <f t="shared" si="790"/>
        <v>0</v>
      </c>
      <c r="AB552" s="570">
        <f t="shared" ref="AB552:AU552" si="849">$E552*AB621</f>
        <v>0</v>
      </c>
      <c r="AC552" s="570">
        <f t="shared" si="849"/>
        <v>0</v>
      </c>
      <c r="AD552" s="570">
        <f t="shared" si="849"/>
        <v>0</v>
      </c>
      <c r="AE552" s="570">
        <f t="shared" si="849"/>
        <v>0</v>
      </c>
      <c r="AF552" s="570">
        <f t="shared" si="849"/>
        <v>0</v>
      </c>
      <c r="AG552" s="570">
        <f t="shared" si="849"/>
        <v>0</v>
      </c>
      <c r="AH552" s="570">
        <f t="shared" si="849"/>
        <v>0</v>
      </c>
      <c r="AI552" s="570">
        <f t="shared" si="849"/>
        <v>0</v>
      </c>
      <c r="AJ552" s="570">
        <f t="shared" si="849"/>
        <v>0</v>
      </c>
      <c r="AK552" s="570">
        <f t="shared" si="849"/>
        <v>0</v>
      </c>
      <c r="AL552" s="570">
        <f t="shared" si="849"/>
        <v>0</v>
      </c>
      <c r="AM552" s="570">
        <f t="shared" si="849"/>
        <v>0</v>
      </c>
      <c r="AN552" s="570">
        <f t="shared" si="849"/>
        <v>0</v>
      </c>
      <c r="AO552" s="570">
        <f t="shared" si="849"/>
        <v>0</v>
      </c>
      <c r="AP552" s="570">
        <f t="shared" si="849"/>
        <v>0</v>
      </c>
      <c r="AQ552" s="570">
        <f t="shared" si="849"/>
        <v>0</v>
      </c>
      <c r="AR552" s="570">
        <f t="shared" si="849"/>
        <v>0</v>
      </c>
      <c r="AS552" s="570">
        <f t="shared" si="849"/>
        <v>0</v>
      </c>
      <c r="AT552" s="570">
        <f t="shared" si="849"/>
        <v>0</v>
      </c>
      <c r="AU552" s="570">
        <f t="shared" si="849"/>
        <v>0</v>
      </c>
      <c r="AV552" s="570">
        <f t="shared" si="792"/>
        <v>0</v>
      </c>
      <c r="AW552" s="570"/>
      <c r="AX552" s="570"/>
      <c r="AY552" s="570"/>
      <c r="AZ552" s="570"/>
      <c r="BA552" s="570"/>
      <c r="BB552" s="570"/>
      <c r="BC552" s="570"/>
      <c r="BD552" s="570"/>
      <c r="BE552" s="570"/>
      <c r="BF552" s="570"/>
      <c r="BG552" s="570"/>
      <c r="BH552" s="570"/>
      <c r="BI552" s="570"/>
      <c r="BJ552" s="570"/>
      <c r="BK552" s="570"/>
      <c r="BL552" s="570"/>
      <c r="BM552" s="570"/>
      <c r="BN552" s="570"/>
      <c r="BO552" s="570"/>
      <c r="BP552" s="570"/>
      <c r="BQ552" s="570"/>
    </row>
    <row r="553" spans="1:69" s="325" customFormat="1" ht="12.75" x14ac:dyDescent="0.2">
      <c r="A553" s="1165" t="s">
        <v>831</v>
      </c>
      <c r="B553" s="349" t="s">
        <v>395</v>
      </c>
      <c r="C553" s="1142">
        <f>'I4 BO ASSETS'!O47</f>
        <v>0</v>
      </c>
      <c r="D553" s="570">
        <f t="shared" si="829"/>
        <v>0</v>
      </c>
      <c r="E553" s="570">
        <f t="shared" si="829"/>
        <v>0</v>
      </c>
      <c r="F553" s="570">
        <f t="shared" si="788"/>
        <v>0</v>
      </c>
      <c r="G553" s="570">
        <f t="shared" ref="G553:Z553" si="850">$D553*G622</f>
        <v>0</v>
      </c>
      <c r="H553" s="570">
        <f t="shared" si="850"/>
        <v>0</v>
      </c>
      <c r="I553" s="570">
        <f t="shared" si="850"/>
        <v>0</v>
      </c>
      <c r="J553" s="570">
        <f t="shared" si="850"/>
        <v>0</v>
      </c>
      <c r="K553" s="570">
        <f t="shared" si="850"/>
        <v>0</v>
      </c>
      <c r="L553" s="570">
        <f t="shared" si="850"/>
        <v>0</v>
      </c>
      <c r="M553" s="570">
        <f t="shared" si="850"/>
        <v>0</v>
      </c>
      <c r="N553" s="570">
        <f t="shared" si="850"/>
        <v>0</v>
      </c>
      <c r="O553" s="570">
        <f t="shared" si="850"/>
        <v>0</v>
      </c>
      <c r="P553" s="570">
        <f t="shared" si="850"/>
        <v>0</v>
      </c>
      <c r="Q553" s="570">
        <f t="shared" si="850"/>
        <v>0</v>
      </c>
      <c r="R553" s="570">
        <f t="shared" si="850"/>
        <v>0</v>
      </c>
      <c r="S553" s="570">
        <f t="shared" si="850"/>
        <v>0</v>
      </c>
      <c r="T553" s="570">
        <f t="shared" si="850"/>
        <v>0</v>
      </c>
      <c r="U553" s="570">
        <f t="shared" si="850"/>
        <v>0</v>
      </c>
      <c r="V553" s="570">
        <f t="shared" si="850"/>
        <v>0</v>
      </c>
      <c r="W553" s="570">
        <f t="shared" si="850"/>
        <v>0</v>
      </c>
      <c r="X553" s="570">
        <f t="shared" si="850"/>
        <v>0</v>
      </c>
      <c r="Y553" s="570">
        <f t="shared" si="850"/>
        <v>0</v>
      </c>
      <c r="Z553" s="570">
        <f t="shared" si="850"/>
        <v>0</v>
      </c>
      <c r="AA553" s="570">
        <f t="shared" si="790"/>
        <v>0</v>
      </c>
      <c r="AB553" s="570">
        <f t="shared" ref="AB553:AU553" si="851">$E553*AB622</f>
        <v>0</v>
      </c>
      <c r="AC553" s="570">
        <f t="shared" si="851"/>
        <v>0</v>
      </c>
      <c r="AD553" s="570">
        <f t="shared" si="851"/>
        <v>0</v>
      </c>
      <c r="AE553" s="570">
        <f t="shared" si="851"/>
        <v>0</v>
      </c>
      <c r="AF553" s="570">
        <f t="shared" si="851"/>
        <v>0</v>
      </c>
      <c r="AG553" s="570">
        <f t="shared" si="851"/>
        <v>0</v>
      </c>
      <c r="AH553" s="570">
        <f t="shared" si="851"/>
        <v>0</v>
      </c>
      <c r="AI553" s="570">
        <f t="shared" si="851"/>
        <v>0</v>
      </c>
      <c r="AJ553" s="570">
        <f t="shared" si="851"/>
        <v>0</v>
      </c>
      <c r="AK553" s="570">
        <f t="shared" si="851"/>
        <v>0</v>
      </c>
      <c r="AL553" s="570">
        <f t="shared" si="851"/>
        <v>0</v>
      </c>
      <c r="AM553" s="570">
        <f t="shared" si="851"/>
        <v>0</v>
      </c>
      <c r="AN553" s="570">
        <f t="shared" si="851"/>
        <v>0</v>
      </c>
      <c r="AO553" s="570">
        <f t="shared" si="851"/>
        <v>0</v>
      </c>
      <c r="AP553" s="570">
        <f t="shared" si="851"/>
        <v>0</v>
      </c>
      <c r="AQ553" s="570">
        <f t="shared" si="851"/>
        <v>0</v>
      </c>
      <c r="AR553" s="570">
        <f t="shared" si="851"/>
        <v>0</v>
      </c>
      <c r="AS553" s="570">
        <f t="shared" si="851"/>
        <v>0</v>
      </c>
      <c r="AT553" s="570">
        <f t="shared" si="851"/>
        <v>0</v>
      </c>
      <c r="AU553" s="570">
        <f t="shared" si="851"/>
        <v>0</v>
      </c>
      <c r="AV553" s="570">
        <f t="shared" si="792"/>
        <v>0</v>
      </c>
      <c r="AW553" s="570"/>
      <c r="AX553" s="570"/>
      <c r="AY553" s="570"/>
      <c r="AZ553" s="570"/>
      <c r="BA553" s="570"/>
      <c r="BB553" s="570"/>
      <c r="BC553" s="570"/>
      <c r="BD553" s="570"/>
      <c r="BE553" s="570"/>
      <c r="BF553" s="570"/>
      <c r="BG553" s="570"/>
      <c r="BH553" s="570"/>
      <c r="BI553" s="570"/>
      <c r="BJ553" s="570"/>
      <c r="BK553" s="570"/>
      <c r="BL553" s="570"/>
      <c r="BM553" s="570"/>
      <c r="BN553" s="570"/>
      <c r="BO553" s="570"/>
      <c r="BP553" s="570"/>
      <c r="BQ553" s="570"/>
    </row>
    <row r="554" spans="1:69" s="325" customFormat="1" ht="12.75" x14ac:dyDescent="0.2">
      <c r="A554" s="1165" t="s">
        <v>832</v>
      </c>
      <c r="B554" s="349" t="s">
        <v>396</v>
      </c>
      <c r="C554" s="1142">
        <f>'I4 BO ASSETS'!O48</f>
        <v>0</v>
      </c>
      <c r="D554" s="570">
        <f t="shared" si="829"/>
        <v>0</v>
      </c>
      <c r="E554" s="570">
        <f t="shared" si="829"/>
        <v>0</v>
      </c>
      <c r="F554" s="570">
        <f t="shared" si="788"/>
        <v>0</v>
      </c>
      <c r="G554" s="570">
        <f t="shared" ref="G554:Z554" si="852">$D554*G623</f>
        <v>0</v>
      </c>
      <c r="H554" s="570">
        <f t="shared" si="852"/>
        <v>0</v>
      </c>
      <c r="I554" s="570">
        <f t="shared" si="852"/>
        <v>0</v>
      </c>
      <c r="J554" s="570">
        <f t="shared" si="852"/>
        <v>0</v>
      </c>
      <c r="K554" s="570">
        <f t="shared" si="852"/>
        <v>0</v>
      </c>
      <c r="L554" s="570">
        <f t="shared" si="852"/>
        <v>0</v>
      </c>
      <c r="M554" s="570">
        <f t="shared" si="852"/>
        <v>0</v>
      </c>
      <c r="N554" s="570">
        <f t="shared" si="852"/>
        <v>0</v>
      </c>
      <c r="O554" s="570">
        <f t="shared" si="852"/>
        <v>0</v>
      </c>
      <c r="P554" s="570">
        <f t="shared" si="852"/>
        <v>0</v>
      </c>
      <c r="Q554" s="570">
        <f t="shared" si="852"/>
        <v>0</v>
      </c>
      <c r="R554" s="570">
        <f t="shared" si="852"/>
        <v>0</v>
      </c>
      <c r="S554" s="570">
        <f t="shared" si="852"/>
        <v>0</v>
      </c>
      <c r="T554" s="570">
        <f t="shared" si="852"/>
        <v>0</v>
      </c>
      <c r="U554" s="570">
        <f t="shared" si="852"/>
        <v>0</v>
      </c>
      <c r="V554" s="570">
        <f t="shared" si="852"/>
        <v>0</v>
      </c>
      <c r="W554" s="570">
        <f t="shared" si="852"/>
        <v>0</v>
      </c>
      <c r="X554" s="570">
        <f t="shared" si="852"/>
        <v>0</v>
      </c>
      <c r="Y554" s="570">
        <f t="shared" si="852"/>
        <v>0</v>
      </c>
      <c r="Z554" s="570">
        <f t="shared" si="852"/>
        <v>0</v>
      </c>
      <c r="AA554" s="570">
        <f t="shared" si="790"/>
        <v>0</v>
      </c>
      <c r="AB554" s="570">
        <f t="shared" ref="AB554:AU554" si="853">$E554*AB623</f>
        <v>0</v>
      </c>
      <c r="AC554" s="570">
        <f t="shared" si="853"/>
        <v>0</v>
      </c>
      <c r="AD554" s="570">
        <f t="shared" si="853"/>
        <v>0</v>
      </c>
      <c r="AE554" s="570">
        <f t="shared" si="853"/>
        <v>0</v>
      </c>
      <c r="AF554" s="570">
        <f t="shared" si="853"/>
        <v>0</v>
      </c>
      <c r="AG554" s="570">
        <f t="shared" si="853"/>
        <v>0</v>
      </c>
      <c r="AH554" s="570">
        <f t="shared" si="853"/>
        <v>0</v>
      </c>
      <c r="AI554" s="570">
        <f t="shared" si="853"/>
        <v>0</v>
      </c>
      <c r="AJ554" s="570">
        <f t="shared" si="853"/>
        <v>0</v>
      </c>
      <c r="AK554" s="570">
        <f t="shared" si="853"/>
        <v>0</v>
      </c>
      <c r="AL554" s="570">
        <f t="shared" si="853"/>
        <v>0</v>
      </c>
      <c r="AM554" s="570">
        <f t="shared" si="853"/>
        <v>0</v>
      </c>
      <c r="AN554" s="570">
        <f t="shared" si="853"/>
        <v>0</v>
      </c>
      <c r="AO554" s="570">
        <f t="shared" si="853"/>
        <v>0</v>
      </c>
      <c r="AP554" s="570">
        <f t="shared" si="853"/>
        <v>0</v>
      </c>
      <c r="AQ554" s="570">
        <f t="shared" si="853"/>
        <v>0</v>
      </c>
      <c r="AR554" s="570">
        <f t="shared" si="853"/>
        <v>0</v>
      </c>
      <c r="AS554" s="570">
        <f t="shared" si="853"/>
        <v>0</v>
      </c>
      <c r="AT554" s="570">
        <f t="shared" si="853"/>
        <v>0</v>
      </c>
      <c r="AU554" s="570">
        <f t="shared" si="853"/>
        <v>0</v>
      </c>
      <c r="AV554" s="570">
        <f t="shared" si="792"/>
        <v>0</v>
      </c>
      <c r="AW554" s="570"/>
      <c r="AX554" s="570"/>
      <c r="AY554" s="570"/>
      <c r="AZ554" s="570"/>
      <c r="BA554" s="570"/>
      <c r="BB554" s="570"/>
      <c r="BC554" s="570"/>
      <c r="BD554" s="570"/>
      <c r="BE554" s="570"/>
      <c r="BF554" s="570"/>
      <c r="BG554" s="570"/>
      <c r="BH554" s="570"/>
      <c r="BI554" s="570"/>
      <c r="BJ554" s="570"/>
      <c r="BK554" s="570"/>
      <c r="BL554" s="570"/>
      <c r="BM554" s="570"/>
      <c r="BN554" s="570"/>
      <c r="BO554" s="570"/>
      <c r="BP554" s="570"/>
      <c r="BQ554" s="570"/>
    </row>
    <row r="555" spans="1:69" s="325" customFormat="1" ht="12.75" x14ac:dyDescent="0.2">
      <c r="A555" s="1165" t="s">
        <v>833</v>
      </c>
      <c r="B555" s="349" t="s">
        <v>397</v>
      </c>
      <c r="C555" s="1142">
        <f>'I4 BO ASSETS'!O49</f>
        <v>0</v>
      </c>
      <c r="D555" s="570">
        <f t="shared" si="829"/>
        <v>0</v>
      </c>
      <c r="E555" s="570">
        <f t="shared" si="829"/>
        <v>0</v>
      </c>
      <c r="F555" s="570">
        <f t="shared" si="788"/>
        <v>0</v>
      </c>
      <c r="G555" s="570">
        <f t="shared" ref="G555:Z555" si="854">$D555*G624</f>
        <v>0</v>
      </c>
      <c r="H555" s="570">
        <f t="shared" si="854"/>
        <v>0</v>
      </c>
      <c r="I555" s="570">
        <f t="shared" si="854"/>
        <v>0</v>
      </c>
      <c r="J555" s="570">
        <f t="shared" si="854"/>
        <v>0</v>
      </c>
      <c r="K555" s="570">
        <f t="shared" si="854"/>
        <v>0</v>
      </c>
      <c r="L555" s="570">
        <f t="shared" si="854"/>
        <v>0</v>
      </c>
      <c r="M555" s="570">
        <f t="shared" si="854"/>
        <v>0</v>
      </c>
      <c r="N555" s="570">
        <f t="shared" si="854"/>
        <v>0</v>
      </c>
      <c r="O555" s="570">
        <f t="shared" si="854"/>
        <v>0</v>
      </c>
      <c r="P555" s="570">
        <f t="shared" si="854"/>
        <v>0</v>
      </c>
      <c r="Q555" s="570">
        <f t="shared" si="854"/>
        <v>0</v>
      </c>
      <c r="R555" s="570">
        <f t="shared" si="854"/>
        <v>0</v>
      </c>
      <c r="S555" s="570">
        <f t="shared" si="854"/>
        <v>0</v>
      </c>
      <c r="T555" s="570">
        <f t="shared" si="854"/>
        <v>0</v>
      </c>
      <c r="U555" s="570">
        <f t="shared" si="854"/>
        <v>0</v>
      </c>
      <c r="V555" s="570">
        <f t="shared" si="854"/>
        <v>0</v>
      </c>
      <c r="W555" s="570">
        <f t="shared" si="854"/>
        <v>0</v>
      </c>
      <c r="X555" s="570">
        <f t="shared" si="854"/>
        <v>0</v>
      </c>
      <c r="Y555" s="570">
        <f t="shared" si="854"/>
        <v>0</v>
      </c>
      <c r="Z555" s="570">
        <f t="shared" si="854"/>
        <v>0</v>
      </c>
      <c r="AA555" s="570">
        <f t="shared" si="790"/>
        <v>0</v>
      </c>
      <c r="AB555" s="570">
        <f t="shared" ref="AB555:AU555" si="855">$E555*AB624</f>
        <v>0</v>
      </c>
      <c r="AC555" s="570">
        <f t="shared" si="855"/>
        <v>0</v>
      </c>
      <c r="AD555" s="570">
        <f t="shared" si="855"/>
        <v>0</v>
      </c>
      <c r="AE555" s="570">
        <f t="shared" si="855"/>
        <v>0</v>
      </c>
      <c r="AF555" s="570">
        <f t="shared" si="855"/>
        <v>0</v>
      </c>
      <c r="AG555" s="570">
        <f t="shared" si="855"/>
        <v>0</v>
      </c>
      <c r="AH555" s="570">
        <f t="shared" si="855"/>
        <v>0</v>
      </c>
      <c r="AI555" s="570">
        <f t="shared" si="855"/>
        <v>0</v>
      </c>
      <c r="AJ555" s="570">
        <f t="shared" si="855"/>
        <v>0</v>
      </c>
      <c r="AK555" s="570">
        <f t="shared" si="855"/>
        <v>0</v>
      </c>
      <c r="AL555" s="570">
        <f t="shared" si="855"/>
        <v>0</v>
      </c>
      <c r="AM555" s="570">
        <f t="shared" si="855"/>
        <v>0</v>
      </c>
      <c r="AN555" s="570">
        <f t="shared" si="855"/>
        <v>0</v>
      </c>
      <c r="AO555" s="570">
        <f t="shared" si="855"/>
        <v>0</v>
      </c>
      <c r="AP555" s="570">
        <f t="shared" si="855"/>
        <v>0</v>
      </c>
      <c r="AQ555" s="570">
        <f t="shared" si="855"/>
        <v>0</v>
      </c>
      <c r="AR555" s="570">
        <f t="shared" si="855"/>
        <v>0</v>
      </c>
      <c r="AS555" s="570">
        <f t="shared" si="855"/>
        <v>0</v>
      </c>
      <c r="AT555" s="570">
        <f t="shared" si="855"/>
        <v>0</v>
      </c>
      <c r="AU555" s="570">
        <f t="shared" si="855"/>
        <v>0</v>
      </c>
      <c r="AV555" s="570">
        <f t="shared" si="792"/>
        <v>0</v>
      </c>
      <c r="AW555" s="570"/>
      <c r="AX555" s="570"/>
      <c r="AY555" s="570"/>
      <c r="AZ555" s="570"/>
      <c r="BA555" s="570"/>
      <c r="BB555" s="570"/>
      <c r="BC555" s="570"/>
      <c r="BD555" s="570"/>
      <c r="BE555" s="570"/>
      <c r="BF555" s="570"/>
      <c r="BG555" s="570"/>
      <c r="BH555" s="570"/>
      <c r="BI555" s="570"/>
      <c r="BJ555" s="570"/>
      <c r="BK555" s="570"/>
      <c r="BL555" s="570"/>
      <c r="BM555" s="570"/>
      <c r="BN555" s="570"/>
      <c r="BO555" s="570"/>
      <c r="BP555" s="570"/>
      <c r="BQ555" s="570"/>
    </row>
    <row r="556" spans="1:69" s="325" customFormat="1" ht="12.75" x14ac:dyDescent="0.2">
      <c r="A556" s="1165">
        <v>1845</v>
      </c>
      <c r="B556" s="349" t="s">
        <v>84</v>
      </c>
      <c r="C556" s="1142">
        <f>'I4 BO ASSETS'!O50</f>
        <v>0</v>
      </c>
      <c r="D556" s="570">
        <f t="shared" si="829"/>
        <v>0</v>
      </c>
      <c r="E556" s="570">
        <f t="shared" si="829"/>
        <v>0</v>
      </c>
      <c r="F556" s="570">
        <f t="shared" si="788"/>
        <v>0</v>
      </c>
      <c r="G556" s="570">
        <f t="shared" ref="G556:Z556" si="856">$D556*G625</f>
        <v>0</v>
      </c>
      <c r="H556" s="570">
        <f t="shared" si="856"/>
        <v>0</v>
      </c>
      <c r="I556" s="570">
        <f t="shared" si="856"/>
        <v>0</v>
      </c>
      <c r="J556" s="570">
        <f t="shared" si="856"/>
        <v>0</v>
      </c>
      <c r="K556" s="570">
        <f t="shared" si="856"/>
        <v>0</v>
      </c>
      <c r="L556" s="570">
        <f t="shared" si="856"/>
        <v>0</v>
      </c>
      <c r="M556" s="570">
        <f t="shared" si="856"/>
        <v>0</v>
      </c>
      <c r="N556" s="570">
        <f t="shared" si="856"/>
        <v>0</v>
      </c>
      <c r="O556" s="570">
        <f t="shared" si="856"/>
        <v>0</v>
      </c>
      <c r="P556" s="570">
        <f t="shared" si="856"/>
        <v>0</v>
      </c>
      <c r="Q556" s="570">
        <f t="shared" si="856"/>
        <v>0</v>
      </c>
      <c r="R556" s="570">
        <f t="shared" si="856"/>
        <v>0</v>
      </c>
      <c r="S556" s="570">
        <f t="shared" si="856"/>
        <v>0</v>
      </c>
      <c r="T556" s="570">
        <f t="shared" si="856"/>
        <v>0</v>
      </c>
      <c r="U556" s="570">
        <f t="shared" si="856"/>
        <v>0</v>
      </c>
      <c r="V556" s="570">
        <f t="shared" si="856"/>
        <v>0</v>
      </c>
      <c r="W556" s="570">
        <f t="shared" si="856"/>
        <v>0</v>
      </c>
      <c r="X556" s="570">
        <f t="shared" si="856"/>
        <v>0</v>
      </c>
      <c r="Y556" s="570">
        <f t="shared" si="856"/>
        <v>0</v>
      </c>
      <c r="Z556" s="570">
        <f t="shared" si="856"/>
        <v>0</v>
      </c>
      <c r="AA556" s="570">
        <f t="shared" si="790"/>
        <v>0</v>
      </c>
      <c r="AB556" s="570">
        <f t="shared" ref="AB556:AU556" si="857">$E556*AB625</f>
        <v>0</v>
      </c>
      <c r="AC556" s="570">
        <f t="shared" si="857"/>
        <v>0</v>
      </c>
      <c r="AD556" s="570">
        <f t="shared" si="857"/>
        <v>0</v>
      </c>
      <c r="AE556" s="570">
        <f t="shared" si="857"/>
        <v>0</v>
      </c>
      <c r="AF556" s="570">
        <f t="shared" si="857"/>
        <v>0</v>
      </c>
      <c r="AG556" s="570">
        <f t="shared" si="857"/>
        <v>0</v>
      </c>
      <c r="AH556" s="570">
        <f t="shared" si="857"/>
        <v>0</v>
      </c>
      <c r="AI556" s="570">
        <f t="shared" si="857"/>
        <v>0</v>
      </c>
      <c r="AJ556" s="570">
        <f t="shared" si="857"/>
        <v>0</v>
      </c>
      <c r="AK556" s="570">
        <f t="shared" si="857"/>
        <v>0</v>
      </c>
      <c r="AL556" s="570">
        <f t="shared" si="857"/>
        <v>0</v>
      </c>
      <c r="AM556" s="570">
        <f t="shared" si="857"/>
        <v>0</v>
      </c>
      <c r="AN556" s="570">
        <f t="shared" si="857"/>
        <v>0</v>
      </c>
      <c r="AO556" s="570">
        <f t="shared" si="857"/>
        <v>0</v>
      </c>
      <c r="AP556" s="570">
        <f t="shared" si="857"/>
        <v>0</v>
      </c>
      <c r="AQ556" s="570">
        <f t="shared" si="857"/>
        <v>0</v>
      </c>
      <c r="AR556" s="570">
        <f t="shared" si="857"/>
        <v>0</v>
      </c>
      <c r="AS556" s="570">
        <f t="shared" si="857"/>
        <v>0</v>
      </c>
      <c r="AT556" s="570">
        <f t="shared" si="857"/>
        <v>0</v>
      </c>
      <c r="AU556" s="570">
        <f t="shared" si="857"/>
        <v>0</v>
      </c>
      <c r="AV556" s="570">
        <f t="shared" si="792"/>
        <v>0</v>
      </c>
      <c r="AW556" s="570"/>
      <c r="AX556" s="570"/>
      <c r="AY556" s="570"/>
      <c r="AZ556" s="570"/>
      <c r="BA556" s="570"/>
      <c r="BB556" s="570"/>
      <c r="BC556" s="570"/>
      <c r="BD556" s="570"/>
      <c r="BE556" s="570"/>
      <c r="BF556" s="570"/>
      <c r="BG556" s="570"/>
      <c r="BH556" s="570"/>
      <c r="BI556" s="570"/>
      <c r="BJ556" s="570"/>
      <c r="BK556" s="570"/>
      <c r="BL556" s="570"/>
      <c r="BM556" s="570"/>
      <c r="BN556" s="570"/>
      <c r="BO556" s="570"/>
      <c r="BP556" s="570"/>
      <c r="BQ556" s="570"/>
    </row>
    <row r="557" spans="1:69" s="325" customFormat="1" ht="25.5" x14ac:dyDescent="0.2">
      <c r="A557" s="1165" t="s">
        <v>834</v>
      </c>
      <c r="B557" s="349" t="s">
        <v>398</v>
      </c>
      <c r="C557" s="1142">
        <f>'I4 BO ASSETS'!O51</f>
        <v>0</v>
      </c>
      <c r="D557" s="570">
        <f t="shared" si="829"/>
        <v>0</v>
      </c>
      <c r="E557" s="570">
        <f t="shared" si="829"/>
        <v>0</v>
      </c>
      <c r="F557" s="570">
        <f t="shared" si="788"/>
        <v>0</v>
      </c>
      <c r="G557" s="570">
        <f t="shared" ref="G557:Z557" si="858">$D557*G626</f>
        <v>0</v>
      </c>
      <c r="H557" s="570">
        <f t="shared" si="858"/>
        <v>0</v>
      </c>
      <c r="I557" s="570">
        <f t="shared" si="858"/>
        <v>0</v>
      </c>
      <c r="J557" s="570">
        <f t="shared" si="858"/>
        <v>0</v>
      </c>
      <c r="K557" s="570">
        <f t="shared" si="858"/>
        <v>0</v>
      </c>
      <c r="L557" s="570">
        <f t="shared" si="858"/>
        <v>0</v>
      </c>
      <c r="M557" s="570">
        <f t="shared" si="858"/>
        <v>0</v>
      </c>
      <c r="N557" s="570">
        <f t="shared" si="858"/>
        <v>0</v>
      </c>
      <c r="O557" s="570">
        <f t="shared" si="858"/>
        <v>0</v>
      </c>
      <c r="P557" s="570">
        <f t="shared" si="858"/>
        <v>0</v>
      </c>
      <c r="Q557" s="570">
        <f t="shared" si="858"/>
        <v>0</v>
      </c>
      <c r="R557" s="570">
        <f t="shared" si="858"/>
        <v>0</v>
      </c>
      <c r="S557" s="570">
        <f t="shared" si="858"/>
        <v>0</v>
      </c>
      <c r="T557" s="570">
        <f t="shared" si="858"/>
        <v>0</v>
      </c>
      <c r="U557" s="570">
        <f t="shared" si="858"/>
        <v>0</v>
      </c>
      <c r="V557" s="570">
        <f t="shared" si="858"/>
        <v>0</v>
      </c>
      <c r="W557" s="570">
        <f t="shared" si="858"/>
        <v>0</v>
      </c>
      <c r="X557" s="570">
        <f t="shared" si="858"/>
        <v>0</v>
      </c>
      <c r="Y557" s="570">
        <f t="shared" si="858"/>
        <v>0</v>
      </c>
      <c r="Z557" s="570">
        <f t="shared" si="858"/>
        <v>0</v>
      </c>
      <c r="AA557" s="570">
        <f t="shared" si="790"/>
        <v>0</v>
      </c>
      <c r="AB557" s="570">
        <f t="shared" ref="AB557:AU557" si="859">$E557*AB626</f>
        <v>0</v>
      </c>
      <c r="AC557" s="570">
        <f t="shared" si="859"/>
        <v>0</v>
      </c>
      <c r="AD557" s="570">
        <f t="shared" si="859"/>
        <v>0</v>
      </c>
      <c r="AE557" s="570">
        <f t="shared" si="859"/>
        <v>0</v>
      </c>
      <c r="AF557" s="570">
        <f t="shared" si="859"/>
        <v>0</v>
      </c>
      <c r="AG557" s="570">
        <f t="shared" si="859"/>
        <v>0</v>
      </c>
      <c r="AH557" s="570">
        <f t="shared" si="859"/>
        <v>0</v>
      </c>
      <c r="AI557" s="570">
        <f t="shared" si="859"/>
        <v>0</v>
      </c>
      <c r="AJ557" s="570">
        <f t="shared" si="859"/>
        <v>0</v>
      </c>
      <c r="AK557" s="570">
        <f t="shared" si="859"/>
        <v>0</v>
      </c>
      <c r="AL557" s="570">
        <f t="shared" si="859"/>
        <v>0</v>
      </c>
      <c r="AM557" s="570">
        <f t="shared" si="859"/>
        <v>0</v>
      </c>
      <c r="AN557" s="570">
        <f t="shared" si="859"/>
        <v>0</v>
      </c>
      <c r="AO557" s="570">
        <f t="shared" si="859"/>
        <v>0</v>
      </c>
      <c r="AP557" s="570">
        <f t="shared" si="859"/>
        <v>0</v>
      </c>
      <c r="AQ557" s="570">
        <f t="shared" si="859"/>
        <v>0</v>
      </c>
      <c r="AR557" s="570">
        <f t="shared" si="859"/>
        <v>0</v>
      </c>
      <c r="AS557" s="570">
        <f t="shared" si="859"/>
        <v>0</v>
      </c>
      <c r="AT557" s="570">
        <f t="shared" si="859"/>
        <v>0</v>
      </c>
      <c r="AU557" s="570">
        <f t="shared" si="859"/>
        <v>0</v>
      </c>
      <c r="AV557" s="570">
        <f t="shared" si="792"/>
        <v>0</v>
      </c>
      <c r="AW557" s="570"/>
      <c r="AX557" s="570"/>
      <c r="AY557" s="570"/>
      <c r="AZ557" s="570"/>
      <c r="BA557" s="570"/>
      <c r="BB557" s="570"/>
      <c r="BC557" s="570"/>
      <c r="BD557" s="570"/>
      <c r="BE557" s="570"/>
      <c r="BF557" s="570"/>
      <c r="BG557" s="570"/>
      <c r="BH557" s="570"/>
      <c r="BI557" s="570"/>
      <c r="BJ557" s="570"/>
      <c r="BK557" s="570"/>
      <c r="BL557" s="570"/>
      <c r="BM557" s="570"/>
      <c r="BN557" s="570"/>
      <c r="BO557" s="570"/>
      <c r="BP557" s="570"/>
      <c r="BQ557" s="570"/>
    </row>
    <row r="558" spans="1:69" s="325" customFormat="1" ht="25.5" x14ac:dyDescent="0.2">
      <c r="A558" s="1165" t="s">
        <v>835</v>
      </c>
      <c r="B558" s="349" t="s">
        <v>399</v>
      </c>
      <c r="C558" s="1142">
        <f>'I4 BO ASSETS'!O52</f>
        <v>0</v>
      </c>
      <c r="D558" s="570">
        <f t="shared" si="829"/>
        <v>0</v>
      </c>
      <c r="E558" s="570">
        <f t="shared" si="829"/>
        <v>0</v>
      </c>
      <c r="F558" s="570">
        <f t="shared" si="788"/>
        <v>0</v>
      </c>
      <c r="G558" s="570">
        <f t="shared" ref="G558:Z558" si="860">$D558*G627</f>
        <v>0</v>
      </c>
      <c r="H558" s="570">
        <f t="shared" si="860"/>
        <v>0</v>
      </c>
      <c r="I558" s="570">
        <f t="shared" si="860"/>
        <v>0</v>
      </c>
      <c r="J558" s="570">
        <f t="shared" si="860"/>
        <v>0</v>
      </c>
      <c r="K558" s="570">
        <f t="shared" si="860"/>
        <v>0</v>
      </c>
      <c r="L558" s="570">
        <f t="shared" si="860"/>
        <v>0</v>
      </c>
      <c r="M558" s="570">
        <f t="shared" si="860"/>
        <v>0</v>
      </c>
      <c r="N558" s="570">
        <f t="shared" si="860"/>
        <v>0</v>
      </c>
      <c r="O558" s="570">
        <f t="shared" si="860"/>
        <v>0</v>
      </c>
      <c r="P558" s="570">
        <f t="shared" si="860"/>
        <v>0</v>
      </c>
      <c r="Q558" s="570">
        <f t="shared" si="860"/>
        <v>0</v>
      </c>
      <c r="R558" s="570">
        <f t="shared" si="860"/>
        <v>0</v>
      </c>
      <c r="S558" s="570">
        <f t="shared" si="860"/>
        <v>0</v>
      </c>
      <c r="T558" s="570">
        <f t="shared" si="860"/>
        <v>0</v>
      </c>
      <c r="U558" s="570">
        <f t="shared" si="860"/>
        <v>0</v>
      </c>
      <c r="V558" s="570">
        <f t="shared" si="860"/>
        <v>0</v>
      </c>
      <c r="W558" s="570">
        <f t="shared" si="860"/>
        <v>0</v>
      </c>
      <c r="X558" s="570">
        <f t="shared" si="860"/>
        <v>0</v>
      </c>
      <c r="Y558" s="570">
        <f t="shared" si="860"/>
        <v>0</v>
      </c>
      <c r="Z558" s="570">
        <f t="shared" si="860"/>
        <v>0</v>
      </c>
      <c r="AA558" s="570">
        <f t="shared" si="790"/>
        <v>0</v>
      </c>
      <c r="AB558" s="570">
        <f t="shared" ref="AB558:AU558" si="861">$E558*AB627</f>
        <v>0</v>
      </c>
      <c r="AC558" s="570">
        <f t="shared" si="861"/>
        <v>0</v>
      </c>
      <c r="AD558" s="570">
        <f t="shared" si="861"/>
        <v>0</v>
      </c>
      <c r="AE558" s="570">
        <f t="shared" si="861"/>
        <v>0</v>
      </c>
      <c r="AF558" s="570">
        <f t="shared" si="861"/>
        <v>0</v>
      </c>
      <c r="AG558" s="570">
        <f t="shared" si="861"/>
        <v>0</v>
      </c>
      <c r="AH558" s="570">
        <f t="shared" si="861"/>
        <v>0</v>
      </c>
      <c r="AI558" s="570">
        <f t="shared" si="861"/>
        <v>0</v>
      </c>
      <c r="AJ558" s="570">
        <f t="shared" si="861"/>
        <v>0</v>
      </c>
      <c r="AK558" s="570">
        <f t="shared" si="861"/>
        <v>0</v>
      </c>
      <c r="AL558" s="570">
        <f t="shared" si="861"/>
        <v>0</v>
      </c>
      <c r="AM558" s="570">
        <f t="shared" si="861"/>
        <v>0</v>
      </c>
      <c r="AN558" s="570">
        <f t="shared" si="861"/>
        <v>0</v>
      </c>
      <c r="AO558" s="570">
        <f t="shared" si="861"/>
        <v>0</v>
      </c>
      <c r="AP558" s="570">
        <f t="shared" si="861"/>
        <v>0</v>
      </c>
      <c r="AQ558" s="570">
        <f t="shared" si="861"/>
        <v>0</v>
      </c>
      <c r="AR558" s="570">
        <f t="shared" si="861"/>
        <v>0</v>
      </c>
      <c r="AS558" s="570">
        <f t="shared" si="861"/>
        <v>0</v>
      </c>
      <c r="AT558" s="570">
        <f t="shared" si="861"/>
        <v>0</v>
      </c>
      <c r="AU558" s="570">
        <f t="shared" si="861"/>
        <v>0</v>
      </c>
      <c r="AV558" s="570">
        <f t="shared" si="792"/>
        <v>0</v>
      </c>
      <c r="AW558" s="570"/>
      <c r="AX558" s="570"/>
      <c r="AY558" s="570"/>
      <c r="AZ558" s="570"/>
      <c r="BA558" s="570"/>
      <c r="BB558" s="570"/>
      <c r="BC558" s="570"/>
      <c r="BD558" s="570"/>
      <c r="BE558" s="570"/>
      <c r="BF558" s="570"/>
      <c r="BG558" s="570"/>
      <c r="BH558" s="570"/>
      <c r="BI558" s="570"/>
      <c r="BJ558" s="570"/>
      <c r="BK558" s="570"/>
      <c r="BL558" s="570"/>
      <c r="BM558" s="570"/>
      <c r="BN558" s="570"/>
      <c r="BO558" s="570"/>
      <c r="BP558" s="570"/>
      <c r="BQ558" s="570"/>
    </row>
    <row r="559" spans="1:69" s="325" customFormat="1" ht="25.5" x14ac:dyDescent="0.2">
      <c r="A559" s="1165" t="s">
        <v>836</v>
      </c>
      <c r="B559" s="349" t="s">
        <v>631</v>
      </c>
      <c r="C559" s="1142">
        <f>'I4 BO ASSETS'!O53</f>
        <v>0</v>
      </c>
      <c r="D559" s="570">
        <f t="shared" si="829"/>
        <v>0</v>
      </c>
      <c r="E559" s="570">
        <f t="shared" si="829"/>
        <v>0</v>
      </c>
      <c r="F559" s="570">
        <f t="shared" si="788"/>
        <v>0</v>
      </c>
      <c r="G559" s="570">
        <f t="shared" ref="G559:Z559" si="862">$D559*G628</f>
        <v>0</v>
      </c>
      <c r="H559" s="570">
        <f t="shared" si="862"/>
        <v>0</v>
      </c>
      <c r="I559" s="570">
        <f t="shared" si="862"/>
        <v>0</v>
      </c>
      <c r="J559" s="570">
        <f t="shared" si="862"/>
        <v>0</v>
      </c>
      <c r="K559" s="570">
        <f t="shared" si="862"/>
        <v>0</v>
      </c>
      <c r="L559" s="570">
        <f t="shared" si="862"/>
        <v>0</v>
      </c>
      <c r="M559" s="570">
        <f t="shared" si="862"/>
        <v>0</v>
      </c>
      <c r="N559" s="570">
        <f t="shared" si="862"/>
        <v>0</v>
      </c>
      <c r="O559" s="570">
        <f t="shared" si="862"/>
        <v>0</v>
      </c>
      <c r="P559" s="570">
        <f t="shared" si="862"/>
        <v>0</v>
      </c>
      <c r="Q559" s="570">
        <f t="shared" si="862"/>
        <v>0</v>
      </c>
      <c r="R559" s="570">
        <f t="shared" si="862"/>
        <v>0</v>
      </c>
      <c r="S559" s="570">
        <f t="shared" si="862"/>
        <v>0</v>
      </c>
      <c r="T559" s="570">
        <f t="shared" si="862"/>
        <v>0</v>
      </c>
      <c r="U559" s="570">
        <f t="shared" si="862"/>
        <v>0</v>
      </c>
      <c r="V559" s="570">
        <f t="shared" si="862"/>
        <v>0</v>
      </c>
      <c r="W559" s="570">
        <f t="shared" si="862"/>
        <v>0</v>
      </c>
      <c r="X559" s="570">
        <f t="shared" si="862"/>
        <v>0</v>
      </c>
      <c r="Y559" s="570">
        <f t="shared" si="862"/>
        <v>0</v>
      </c>
      <c r="Z559" s="570">
        <f t="shared" si="862"/>
        <v>0</v>
      </c>
      <c r="AA559" s="570">
        <f t="shared" si="790"/>
        <v>0</v>
      </c>
      <c r="AB559" s="570">
        <f t="shared" ref="AB559:AU559" si="863">$E559*AB628</f>
        <v>0</v>
      </c>
      <c r="AC559" s="570">
        <f t="shared" si="863"/>
        <v>0</v>
      </c>
      <c r="AD559" s="570">
        <f t="shared" si="863"/>
        <v>0</v>
      </c>
      <c r="AE559" s="570">
        <f t="shared" si="863"/>
        <v>0</v>
      </c>
      <c r="AF559" s="570">
        <f t="shared" si="863"/>
        <v>0</v>
      </c>
      <c r="AG559" s="570">
        <f t="shared" si="863"/>
        <v>0</v>
      </c>
      <c r="AH559" s="570">
        <f t="shared" si="863"/>
        <v>0</v>
      </c>
      <c r="AI559" s="570">
        <f t="shared" si="863"/>
        <v>0</v>
      </c>
      <c r="AJ559" s="570">
        <f t="shared" si="863"/>
        <v>0</v>
      </c>
      <c r="AK559" s="570">
        <f t="shared" si="863"/>
        <v>0</v>
      </c>
      <c r="AL559" s="570">
        <f t="shared" si="863"/>
        <v>0</v>
      </c>
      <c r="AM559" s="570">
        <f t="shared" si="863"/>
        <v>0</v>
      </c>
      <c r="AN559" s="570">
        <f t="shared" si="863"/>
        <v>0</v>
      </c>
      <c r="AO559" s="570">
        <f t="shared" si="863"/>
        <v>0</v>
      </c>
      <c r="AP559" s="570">
        <f t="shared" si="863"/>
        <v>0</v>
      </c>
      <c r="AQ559" s="570">
        <f t="shared" si="863"/>
        <v>0</v>
      </c>
      <c r="AR559" s="570">
        <f t="shared" si="863"/>
        <v>0</v>
      </c>
      <c r="AS559" s="570">
        <f t="shared" si="863"/>
        <v>0</v>
      </c>
      <c r="AT559" s="570">
        <f t="shared" si="863"/>
        <v>0</v>
      </c>
      <c r="AU559" s="570">
        <f t="shared" si="863"/>
        <v>0</v>
      </c>
      <c r="AV559" s="570">
        <f t="shared" si="792"/>
        <v>0</v>
      </c>
      <c r="AW559" s="570"/>
      <c r="AX559" s="570"/>
      <c r="AY559" s="570"/>
      <c r="AZ559" s="570"/>
      <c r="BA559" s="570"/>
      <c r="BB559" s="570"/>
      <c r="BC559" s="570"/>
      <c r="BD559" s="570"/>
      <c r="BE559" s="570"/>
      <c r="BF559" s="570"/>
      <c r="BG559" s="570"/>
      <c r="BH559" s="570"/>
      <c r="BI559" s="570"/>
      <c r="BJ559" s="570"/>
      <c r="BK559" s="570"/>
      <c r="BL559" s="570"/>
      <c r="BM559" s="570"/>
      <c r="BN559" s="570"/>
      <c r="BO559" s="570"/>
      <c r="BP559" s="570"/>
      <c r="BQ559" s="570"/>
    </row>
    <row r="560" spans="1:69" s="325" customFormat="1" ht="12.75" x14ac:dyDescent="0.2">
      <c r="A560" s="1165">
        <v>1850</v>
      </c>
      <c r="B560" s="349" t="s">
        <v>90</v>
      </c>
      <c r="C560" s="1142">
        <f>'I4 BO ASSETS'!O54</f>
        <v>0</v>
      </c>
      <c r="D560" s="570">
        <f t="shared" si="829"/>
        <v>0</v>
      </c>
      <c r="E560" s="570">
        <f t="shared" si="829"/>
        <v>0</v>
      </c>
      <c r="F560" s="570">
        <f t="shared" si="788"/>
        <v>0</v>
      </c>
      <c r="G560" s="570">
        <f t="shared" ref="G560:Z560" si="864">$D560*G629</f>
        <v>0</v>
      </c>
      <c r="H560" s="570">
        <f t="shared" si="864"/>
        <v>0</v>
      </c>
      <c r="I560" s="570">
        <f t="shared" si="864"/>
        <v>0</v>
      </c>
      <c r="J560" s="570">
        <f t="shared" si="864"/>
        <v>0</v>
      </c>
      <c r="K560" s="570">
        <f t="shared" si="864"/>
        <v>0</v>
      </c>
      <c r="L560" s="570">
        <f t="shared" si="864"/>
        <v>0</v>
      </c>
      <c r="M560" s="570">
        <f t="shared" si="864"/>
        <v>0</v>
      </c>
      <c r="N560" s="570">
        <f t="shared" si="864"/>
        <v>0</v>
      </c>
      <c r="O560" s="570">
        <f t="shared" si="864"/>
        <v>0</v>
      </c>
      <c r="P560" s="570">
        <f t="shared" si="864"/>
        <v>0</v>
      </c>
      <c r="Q560" s="570">
        <f t="shared" si="864"/>
        <v>0</v>
      </c>
      <c r="R560" s="570">
        <f t="shared" si="864"/>
        <v>0</v>
      </c>
      <c r="S560" s="570">
        <f t="shared" si="864"/>
        <v>0</v>
      </c>
      <c r="T560" s="570">
        <f t="shared" si="864"/>
        <v>0</v>
      </c>
      <c r="U560" s="570">
        <f t="shared" si="864"/>
        <v>0</v>
      </c>
      <c r="V560" s="570">
        <f t="shared" si="864"/>
        <v>0</v>
      </c>
      <c r="W560" s="570">
        <f t="shared" si="864"/>
        <v>0</v>
      </c>
      <c r="X560" s="570">
        <f t="shared" si="864"/>
        <v>0</v>
      </c>
      <c r="Y560" s="570">
        <f t="shared" si="864"/>
        <v>0</v>
      </c>
      <c r="Z560" s="570">
        <f t="shared" si="864"/>
        <v>0</v>
      </c>
      <c r="AA560" s="570">
        <f t="shared" si="790"/>
        <v>0</v>
      </c>
      <c r="AB560" s="570">
        <f t="shared" ref="AB560:AU560" si="865">$E560*AB629</f>
        <v>0</v>
      </c>
      <c r="AC560" s="570">
        <f t="shared" si="865"/>
        <v>0</v>
      </c>
      <c r="AD560" s="570">
        <f t="shared" si="865"/>
        <v>0</v>
      </c>
      <c r="AE560" s="570">
        <f t="shared" si="865"/>
        <v>0</v>
      </c>
      <c r="AF560" s="570">
        <f t="shared" si="865"/>
        <v>0</v>
      </c>
      <c r="AG560" s="570">
        <f t="shared" si="865"/>
        <v>0</v>
      </c>
      <c r="AH560" s="570">
        <f t="shared" si="865"/>
        <v>0</v>
      </c>
      <c r="AI560" s="570">
        <f t="shared" si="865"/>
        <v>0</v>
      </c>
      <c r="AJ560" s="570">
        <f t="shared" si="865"/>
        <v>0</v>
      </c>
      <c r="AK560" s="570">
        <f t="shared" si="865"/>
        <v>0</v>
      </c>
      <c r="AL560" s="570">
        <f t="shared" si="865"/>
        <v>0</v>
      </c>
      <c r="AM560" s="570">
        <f t="shared" si="865"/>
        <v>0</v>
      </c>
      <c r="AN560" s="570">
        <f t="shared" si="865"/>
        <v>0</v>
      </c>
      <c r="AO560" s="570">
        <f t="shared" si="865"/>
        <v>0</v>
      </c>
      <c r="AP560" s="570">
        <f t="shared" si="865"/>
        <v>0</v>
      </c>
      <c r="AQ560" s="570">
        <f t="shared" si="865"/>
        <v>0</v>
      </c>
      <c r="AR560" s="570">
        <f t="shared" si="865"/>
        <v>0</v>
      </c>
      <c r="AS560" s="570">
        <f t="shared" si="865"/>
        <v>0</v>
      </c>
      <c r="AT560" s="570">
        <f t="shared" si="865"/>
        <v>0</v>
      </c>
      <c r="AU560" s="570">
        <f t="shared" si="865"/>
        <v>0</v>
      </c>
      <c r="AV560" s="570">
        <f t="shared" si="792"/>
        <v>0</v>
      </c>
      <c r="AW560" s="570"/>
      <c r="AX560" s="570"/>
      <c r="AY560" s="570"/>
      <c r="AZ560" s="570"/>
      <c r="BA560" s="570"/>
      <c r="BB560" s="570"/>
      <c r="BC560" s="570"/>
      <c r="BD560" s="570"/>
      <c r="BE560" s="570"/>
      <c r="BF560" s="570"/>
      <c r="BG560" s="570"/>
      <c r="BH560" s="570"/>
      <c r="BI560" s="570"/>
      <c r="BJ560" s="570"/>
      <c r="BK560" s="570"/>
      <c r="BL560" s="570"/>
      <c r="BM560" s="570"/>
      <c r="BN560" s="570"/>
      <c r="BO560" s="570"/>
      <c r="BP560" s="570"/>
      <c r="BQ560" s="570"/>
    </row>
    <row r="561" spans="1:69" s="325" customFormat="1" ht="12.75" x14ac:dyDescent="0.2">
      <c r="A561" s="1165">
        <v>1855</v>
      </c>
      <c r="B561" s="349" t="s">
        <v>92</v>
      </c>
      <c r="C561" s="1142">
        <f>'I4 BO ASSETS'!O55</f>
        <v>0</v>
      </c>
      <c r="D561" s="570">
        <f t="shared" si="829"/>
        <v>0</v>
      </c>
      <c r="E561" s="570">
        <f t="shared" si="829"/>
        <v>0</v>
      </c>
      <c r="F561" s="570">
        <f t="shared" si="788"/>
        <v>0</v>
      </c>
      <c r="G561" s="570">
        <f t="shared" ref="G561:Z561" si="866">$D561*G630</f>
        <v>0</v>
      </c>
      <c r="H561" s="570">
        <f t="shared" si="866"/>
        <v>0</v>
      </c>
      <c r="I561" s="570">
        <f t="shared" si="866"/>
        <v>0</v>
      </c>
      <c r="J561" s="570">
        <f t="shared" si="866"/>
        <v>0</v>
      </c>
      <c r="K561" s="570">
        <f t="shared" si="866"/>
        <v>0</v>
      </c>
      <c r="L561" s="570">
        <f t="shared" si="866"/>
        <v>0</v>
      </c>
      <c r="M561" s="570">
        <f t="shared" si="866"/>
        <v>0</v>
      </c>
      <c r="N561" s="570">
        <f t="shared" si="866"/>
        <v>0</v>
      </c>
      <c r="O561" s="570">
        <f t="shared" si="866"/>
        <v>0</v>
      </c>
      <c r="P561" s="570">
        <f t="shared" si="866"/>
        <v>0</v>
      </c>
      <c r="Q561" s="570">
        <f t="shared" si="866"/>
        <v>0</v>
      </c>
      <c r="R561" s="570">
        <f t="shared" si="866"/>
        <v>0</v>
      </c>
      <c r="S561" s="570">
        <f t="shared" si="866"/>
        <v>0</v>
      </c>
      <c r="T561" s="570">
        <f t="shared" si="866"/>
        <v>0</v>
      </c>
      <c r="U561" s="570">
        <f t="shared" si="866"/>
        <v>0</v>
      </c>
      <c r="V561" s="570">
        <f t="shared" si="866"/>
        <v>0</v>
      </c>
      <c r="W561" s="570">
        <f t="shared" si="866"/>
        <v>0</v>
      </c>
      <c r="X561" s="570">
        <f t="shared" si="866"/>
        <v>0</v>
      </c>
      <c r="Y561" s="570">
        <f t="shared" si="866"/>
        <v>0</v>
      </c>
      <c r="Z561" s="570">
        <f t="shared" si="866"/>
        <v>0</v>
      </c>
      <c r="AA561" s="570">
        <f t="shared" si="790"/>
        <v>0</v>
      </c>
      <c r="AB561" s="570">
        <f t="shared" ref="AB561:AU561" si="867">$E561*AB630</f>
        <v>0</v>
      </c>
      <c r="AC561" s="570">
        <f t="shared" si="867"/>
        <v>0</v>
      </c>
      <c r="AD561" s="570">
        <f t="shared" si="867"/>
        <v>0</v>
      </c>
      <c r="AE561" s="570">
        <f t="shared" si="867"/>
        <v>0</v>
      </c>
      <c r="AF561" s="570">
        <f t="shared" si="867"/>
        <v>0</v>
      </c>
      <c r="AG561" s="570">
        <f t="shared" si="867"/>
        <v>0</v>
      </c>
      <c r="AH561" s="570">
        <f t="shared" si="867"/>
        <v>0</v>
      </c>
      <c r="AI561" s="570">
        <f t="shared" si="867"/>
        <v>0</v>
      </c>
      <c r="AJ561" s="570">
        <f t="shared" si="867"/>
        <v>0</v>
      </c>
      <c r="AK561" s="570">
        <f t="shared" si="867"/>
        <v>0</v>
      </c>
      <c r="AL561" s="570">
        <f t="shared" si="867"/>
        <v>0</v>
      </c>
      <c r="AM561" s="570">
        <f t="shared" si="867"/>
        <v>0</v>
      </c>
      <c r="AN561" s="570">
        <f t="shared" si="867"/>
        <v>0</v>
      </c>
      <c r="AO561" s="570">
        <f t="shared" si="867"/>
        <v>0</v>
      </c>
      <c r="AP561" s="570">
        <f t="shared" si="867"/>
        <v>0</v>
      </c>
      <c r="AQ561" s="570">
        <f t="shared" si="867"/>
        <v>0</v>
      </c>
      <c r="AR561" s="570">
        <f t="shared" si="867"/>
        <v>0</v>
      </c>
      <c r="AS561" s="570">
        <f t="shared" si="867"/>
        <v>0</v>
      </c>
      <c r="AT561" s="570">
        <f t="shared" si="867"/>
        <v>0</v>
      </c>
      <c r="AU561" s="570">
        <f t="shared" si="867"/>
        <v>0</v>
      </c>
      <c r="AV561" s="570">
        <f t="shared" si="792"/>
        <v>0</v>
      </c>
      <c r="AW561" s="570"/>
      <c r="AX561" s="570"/>
      <c r="AY561" s="570"/>
      <c r="AZ561" s="570"/>
      <c r="BA561" s="570"/>
      <c r="BB561" s="570"/>
      <c r="BC561" s="570"/>
      <c r="BD561" s="570"/>
      <c r="BE561" s="570"/>
      <c r="BF561" s="570"/>
      <c r="BG561" s="570"/>
      <c r="BH561" s="570"/>
      <c r="BI561" s="570"/>
      <c r="BJ561" s="570"/>
      <c r="BK561" s="570"/>
      <c r="BL561" s="570"/>
      <c r="BM561" s="570"/>
      <c r="BN561" s="570"/>
      <c r="BO561" s="570"/>
      <c r="BP561" s="570"/>
      <c r="BQ561" s="570"/>
    </row>
    <row r="562" spans="1:69" s="1167" customFormat="1" ht="12.75" x14ac:dyDescent="0.2">
      <c r="A562" s="1165">
        <v>1860</v>
      </c>
      <c r="B562" s="349" t="s">
        <v>93</v>
      </c>
      <c r="C562" s="1142">
        <f>'I4 BO ASSETS'!O56</f>
        <v>0</v>
      </c>
      <c r="D562" s="570">
        <f t="shared" si="829"/>
        <v>0</v>
      </c>
      <c r="E562" s="570">
        <f t="shared" si="829"/>
        <v>0</v>
      </c>
      <c r="F562" s="570">
        <f t="shared" si="788"/>
        <v>0</v>
      </c>
      <c r="G562" s="570">
        <f t="shared" ref="G562:Z562" si="868">$D562*G631</f>
        <v>0</v>
      </c>
      <c r="H562" s="570">
        <f t="shared" si="868"/>
        <v>0</v>
      </c>
      <c r="I562" s="570">
        <f t="shared" si="868"/>
        <v>0</v>
      </c>
      <c r="J562" s="570">
        <f t="shared" si="868"/>
        <v>0</v>
      </c>
      <c r="K562" s="570">
        <f t="shared" si="868"/>
        <v>0</v>
      </c>
      <c r="L562" s="570">
        <f t="shared" si="868"/>
        <v>0</v>
      </c>
      <c r="M562" s="570">
        <f t="shared" si="868"/>
        <v>0</v>
      </c>
      <c r="N562" s="570">
        <f t="shared" si="868"/>
        <v>0</v>
      </c>
      <c r="O562" s="570">
        <f t="shared" si="868"/>
        <v>0</v>
      </c>
      <c r="P562" s="570">
        <f t="shared" si="868"/>
        <v>0</v>
      </c>
      <c r="Q562" s="570">
        <f t="shared" si="868"/>
        <v>0</v>
      </c>
      <c r="R562" s="570">
        <f t="shared" si="868"/>
        <v>0</v>
      </c>
      <c r="S562" s="570">
        <f t="shared" si="868"/>
        <v>0</v>
      </c>
      <c r="T562" s="570">
        <f t="shared" si="868"/>
        <v>0</v>
      </c>
      <c r="U562" s="570">
        <f t="shared" si="868"/>
        <v>0</v>
      </c>
      <c r="V562" s="570">
        <f t="shared" si="868"/>
        <v>0</v>
      </c>
      <c r="W562" s="570">
        <f t="shared" si="868"/>
        <v>0</v>
      </c>
      <c r="X562" s="570">
        <f t="shared" si="868"/>
        <v>0</v>
      </c>
      <c r="Y562" s="570">
        <f t="shared" si="868"/>
        <v>0</v>
      </c>
      <c r="Z562" s="570">
        <f t="shared" si="868"/>
        <v>0</v>
      </c>
      <c r="AA562" s="570">
        <f t="shared" si="790"/>
        <v>0</v>
      </c>
      <c r="AB562" s="570">
        <f t="shared" ref="AB562:AU562" si="869">$E562*AB631</f>
        <v>0</v>
      </c>
      <c r="AC562" s="570">
        <f t="shared" si="869"/>
        <v>0</v>
      </c>
      <c r="AD562" s="570">
        <f t="shared" si="869"/>
        <v>0</v>
      </c>
      <c r="AE562" s="570">
        <f t="shared" si="869"/>
        <v>0</v>
      </c>
      <c r="AF562" s="570">
        <f t="shared" si="869"/>
        <v>0</v>
      </c>
      <c r="AG562" s="570">
        <f t="shared" si="869"/>
        <v>0</v>
      </c>
      <c r="AH562" s="570">
        <f t="shared" si="869"/>
        <v>0</v>
      </c>
      <c r="AI562" s="570">
        <f t="shared" si="869"/>
        <v>0</v>
      </c>
      <c r="AJ562" s="570">
        <f t="shared" si="869"/>
        <v>0</v>
      </c>
      <c r="AK562" s="570">
        <f t="shared" si="869"/>
        <v>0</v>
      </c>
      <c r="AL562" s="570">
        <f t="shared" si="869"/>
        <v>0</v>
      </c>
      <c r="AM562" s="570">
        <f t="shared" si="869"/>
        <v>0</v>
      </c>
      <c r="AN562" s="570">
        <f t="shared" si="869"/>
        <v>0</v>
      </c>
      <c r="AO562" s="570">
        <f t="shared" si="869"/>
        <v>0</v>
      </c>
      <c r="AP562" s="570">
        <f t="shared" si="869"/>
        <v>0</v>
      </c>
      <c r="AQ562" s="570">
        <f t="shared" si="869"/>
        <v>0</v>
      </c>
      <c r="AR562" s="570">
        <f t="shared" si="869"/>
        <v>0</v>
      </c>
      <c r="AS562" s="570">
        <f t="shared" si="869"/>
        <v>0</v>
      </c>
      <c r="AT562" s="570">
        <f t="shared" si="869"/>
        <v>0</v>
      </c>
      <c r="AU562" s="570">
        <f t="shared" si="869"/>
        <v>0</v>
      </c>
      <c r="AV562" s="570">
        <f t="shared" si="792"/>
        <v>0</v>
      </c>
      <c r="AW562" s="570"/>
      <c r="AX562" s="570"/>
      <c r="AY562" s="570"/>
      <c r="AZ562" s="570"/>
      <c r="BA562" s="570"/>
      <c r="BB562" s="570"/>
      <c r="BC562" s="570"/>
      <c r="BD562" s="570"/>
      <c r="BE562" s="570"/>
      <c r="BF562" s="570"/>
      <c r="BG562" s="570"/>
      <c r="BH562" s="570"/>
      <c r="BI562" s="570"/>
      <c r="BJ562" s="570"/>
      <c r="BK562" s="570"/>
      <c r="BL562" s="570"/>
      <c r="BM562" s="570"/>
      <c r="BN562" s="570"/>
      <c r="BO562" s="570"/>
      <c r="BP562" s="570"/>
      <c r="BQ562" s="570"/>
    </row>
    <row r="563" spans="1:69" s="1184" customFormat="1" ht="12.75" x14ac:dyDescent="0.2">
      <c r="A563" s="1179"/>
      <c r="B563" s="1180" t="s">
        <v>909</v>
      </c>
      <c r="C563" s="1181">
        <f>SUM(C523:C562)</f>
        <v>0</v>
      </c>
      <c r="D563" s="1182">
        <f>SUM(D523:D562)</f>
        <v>0</v>
      </c>
      <c r="E563" s="1182">
        <f>SUM(E523:E562)</f>
        <v>0</v>
      </c>
      <c r="F563" s="1183">
        <f>D563+E563</f>
        <v>0</v>
      </c>
      <c r="G563" s="1182">
        <f t="shared" ref="G563:AL563" si="870">SUM(G523:G562)</f>
        <v>0</v>
      </c>
      <c r="H563" s="1182">
        <f t="shared" si="870"/>
        <v>0</v>
      </c>
      <c r="I563" s="1182">
        <f t="shared" si="870"/>
        <v>0</v>
      </c>
      <c r="J563" s="1182">
        <f t="shared" si="870"/>
        <v>0</v>
      </c>
      <c r="K563" s="1182">
        <f t="shared" si="870"/>
        <v>0</v>
      </c>
      <c r="L563" s="1182">
        <f t="shared" si="870"/>
        <v>0</v>
      </c>
      <c r="M563" s="1182">
        <f t="shared" si="870"/>
        <v>0</v>
      </c>
      <c r="N563" s="1182">
        <f t="shared" si="870"/>
        <v>0</v>
      </c>
      <c r="O563" s="1182">
        <f t="shared" si="870"/>
        <v>0</v>
      </c>
      <c r="P563" s="1182">
        <f t="shared" si="870"/>
        <v>0</v>
      </c>
      <c r="Q563" s="1182">
        <f t="shared" si="870"/>
        <v>0</v>
      </c>
      <c r="R563" s="1182">
        <f t="shared" si="870"/>
        <v>0</v>
      </c>
      <c r="S563" s="1182">
        <f t="shared" si="870"/>
        <v>0</v>
      </c>
      <c r="T563" s="1182">
        <f t="shared" si="870"/>
        <v>0</v>
      </c>
      <c r="U563" s="1182">
        <f t="shared" si="870"/>
        <v>0</v>
      </c>
      <c r="V563" s="1182">
        <f t="shared" si="870"/>
        <v>0</v>
      </c>
      <c r="W563" s="1182">
        <f t="shared" si="870"/>
        <v>0</v>
      </c>
      <c r="X563" s="1182">
        <f t="shared" si="870"/>
        <v>0</v>
      </c>
      <c r="Y563" s="1182">
        <f t="shared" si="870"/>
        <v>0</v>
      </c>
      <c r="Z563" s="1182">
        <f t="shared" si="870"/>
        <v>0</v>
      </c>
      <c r="AA563" s="1182">
        <f t="shared" si="870"/>
        <v>0</v>
      </c>
      <c r="AB563" s="1182">
        <f t="shared" si="870"/>
        <v>0</v>
      </c>
      <c r="AC563" s="1182">
        <f t="shared" si="870"/>
        <v>0</v>
      </c>
      <c r="AD563" s="1182">
        <f t="shared" si="870"/>
        <v>0</v>
      </c>
      <c r="AE563" s="1182">
        <f t="shared" si="870"/>
        <v>0</v>
      </c>
      <c r="AF563" s="1182">
        <f t="shared" si="870"/>
        <v>0</v>
      </c>
      <c r="AG563" s="1182">
        <f t="shared" si="870"/>
        <v>0</v>
      </c>
      <c r="AH563" s="1182">
        <f t="shared" si="870"/>
        <v>0</v>
      </c>
      <c r="AI563" s="1182">
        <f t="shared" si="870"/>
        <v>0</v>
      </c>
      <c r="AJ563" s="1182">
        <f t="shared" si="870"/>
        <v>0</v>
      </c>
      <c r="AK563" s="1182">
        <f t="shared" si="870"/>
        <v>0</v>
      </c>
      <c r="AL563" s="1182">
        <f t="shared" si="870"/>
        <v>0</v>
      </c>
      <c r="AM563" s="1182">
        <f t="shared" ref="AM563:BQ563" si="871">SUM(AM523:AM562)</f>
        <v>0</v>
      </c>
      <c r="AN563" s="1182">
        <f t="shared" si="871"/>
        <v>0</v>
      </c>
      <c r="AO563" s="1182">
        <f t="shared" si="871"/>
        <v>0</v>
      </c>
      <c r="AP563" s="1182">
        <f t="shared" si="871"/>
        <v>0</v>
      </c>
      <c r="AQ563" s="1182">
        <f t="shared" si="871"/>
        <v>0</v>
      </c>
      <c r="AR563" s="1182">
        <f t="shared" si="871"/>
        <v>0</v>
      </c>
      <c r="AS563" s="1182">
        <f t="shared" si="871"/>
        <v>0</v>
      </c>
      <c r="AT563" s="1182">
        <f t="shared" si="871"/>
        <v>0</v>
      </c>
      <c r="AU563" s="1182">
        <f t="shared" si="871"/>
        <v>0</v>
      </c>
      <c r="AV563" s="1182">
        <f t="shared" si="871"/>
        <v>0</v>
      </c>
      <c r="AW563" s="1182">
        <f t="shared" si="871"/>
        <v>0</v>
      </c>
      <c r="AX563" s="1182">
        <f t="shared" si="871"/>
        <v>0</v>
      </c>
      <c r="AY563" s="1182">
        <f t="shared" si="871"/>
        <v>0</v>
      </c>
      <c r="AZ563" s="1182">
        <f t="shared" si="871"/>
        <v>0</v>
      </c>
      <c r="BA563" s="1182">
        <f t="shared" si="871"/>
        <v>0</v>
      </c>
      <c r="BB563" s="1182">
        <f t="shared" si="871"/>
        <v>0</v>
      </c>
      <c r="BC563" s="1182">
        <f t="shared" si="871"/>
        <v>0</v>
      </c>
      <c r="BD563" s="1182">
        <f t="shared" si="871"/>
        <v>0</v>
      </c>
      <c r="BE563" s="1182">
        <f t="shared" si="871"/>
        <v>0</v>
      </c>
      <c r="BF563" s="1182">
        <f t="shared" si="871"/>
        <v>0</v>
      </c>
      <c r="BG563" s="1182">
        <f t="shared" si="871"/>
        <v>0</v>
      </c>
      <c r="BH563" s="1182">
        <f t="shared" si="871"/>
        <v>0</v>
      </c>
      <c r="BI563" s="1182">
        <f t="shared" si="871"/>
        <v>0</v>
      </c>
      <c r="BJ563" s="1182">
        <f t="shared" si="871"/>
        <v>0</v>
      </c>
      <c r="BK563" s="1182">
        <f t="shared" si="871"/>
        <v>0</v>
      </c>
      <c r="BL563" s="1182">
        <f t="shared" si="871"/>
        <v>0</v>
      </c>
      <c r="BM563" s="1182">
        <f t="shared" si="871"/>
        <v>0</v>
      </c>
      <c r="BN563" s="1182">
        <f t="shared" si="871"/>
        <v>0</v>
      </c>
      <c r="BO563" s="1182">
        <f t="shared" si="871"/>
        <v>0</v>
      </c>
      <c r="BP563" s="1182">
        <f t="shared" si="871"/>
        <v>0</v>
      </c>
      <c r="BQ563" s="1182">
        <f t="shared" si="871"/>
        <v>0</v>
      </c>
    </row>
    <row r="564" spans="1:69" s="325" customFormat="1" ht="12.75" x14ac:dyDescent="0.2">
      <c r="A564" s="1231" t="s">
        <v>534</v>
      </c>
      <c r="B564" s="1174"/>
      <c r="C564" s="1175"/>
      <c r="D564" s="1176"/>
      <c r="E564" s="1176"/>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c r="AQ564" s="570"/>
      <c r="AR564" s="570"/>
      <c r="AS564" s="570"/>
      <c r="AT564" s="570"/>
      <c r="AU564" s="570"/>
      <c r="AV564" s="570"/>
      <c r="AW564" s="570"/>
      <c r="AX564" s="570"/>
      <c r="AY564" s="570"/>
      <c r="AZ564" s="570"/>
      <c r="BA564" s="570"/>
      <c r="BB564" s="570"/>
      <c r="BC564" s="570"/>
      <c r="BD564" s="570"/>
      <c r="BE564" s="570"/>
      <c r="BF564" s="570"/>
      <c r="BG564" s="570"/>
      <c r="BH564" s="570"/>
      <c r="BI564" s="570"/>
      <c r="BJ564" s="570"/>
      <c r="BK564" s="570"/>
      <c r="BL564" s="570"/>
      <c r="BM564" s="570"/>
      <c r="BN564" s="570"/>
      <c r="BO564" s="570"/>
      <c r="BP564" s="570"/>
      <c r="BQ564" s="570"/>
    </row>
    <row r="565" spans="1:69" s="325" customFormat="1" ht="12.75" x14ac:dyDescent="0.2">
      <c r="A565" s="610">
        <v>1905</v>
      </c>
      <c r="B565" s="349" t="s">
        <v>282</v>
      </c>
      <c r="C565" s="1177">
        <f>'I4 BO ASSETS'!O62</f>
        <v>0</v>
      </c>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c r="AQ565" s="570"/>
      <c r="AR565" s="570"/>
      <c r="AS565" s="570"/>
      <c r="AT565" s="570"/>
      <c r="AU565" s="570"/>
      <c r="AV565" s="570"/>
      <c r="AW565" s="570">
        <f t="shared" ref="AW565:BP565" si="872">$C565*AW634</f>
        <v>0</v>
      </c>
      <c r="AX565" s="570">
        <f t="shared" si="872"/>
        <v>0</v>
      </c>
      <c r="AY565" s="570">
        <f t="shared" si="872"/>
        <v>0</v>
      </c>
      <c r="AZ565" s="570">
        <f t="shared" si="872"/>
        <v>0</v>
      </c>
      <c r="BA565" s="570">
        <f t="shared" si="872"/>
        <v>0</v>
      </c>
      <c r="BB565" s="570">
        <f t="shared" si="872"/>
        <v>0</v>
      </c>
      <c r="BC565" s="570">
        <f t="shared" si="872"/>
        <v>0</v>
      </c>
      <c r="BD565" s="570">
        <f t="shared" si="872"/>
        <v>0</v>
      </c>
      <c r="BE565" s="570">
        <f t="shared" si="872"/>
        <v>0</v>
      </c>
      <c r="BF565" s="570">
        <f t="shared" si="872"/>
        <v>0</v>
      </c>
      <c r="BG565" s="570">
        <f t="shared" si="872"/>
        <v>0</v>
      </c>
      <c r="BH565" s="570">
        <f t="shared" si="872"/>
        <v>0</v>
      </c>
      <c r="BI565" s="570">
        <f t="shared" si="872"/>
        <v>0</v>
      </c>
      <c r="BJ565" s="570">
        <f t="shared" si="872"/>
        <v>0</v>
      </c>
      <c r="BK565" s="570">
        <f t="shared" si="872"/>
        <v>0</v>
      </c>
      <c r="BL565" s="570">
        <f t="shared" si="872"/>
        <v>0</v>
      </c>
      <c r="BM565" s="570">
        <f t="shared" si="872"/>
        <v>0</v>
      </c>
      <c r="BN565" s="570">
        <f t="shared" si="872"/>
        <v>0</v>
      </c>
      <c r="BO565" s="570">
        <f t="shared" si="872"/>
        <v>0</v>
      </c>
      <c r="BP565" s="570">
        <f t="shared" si="872"/>
        <v>0</v>
      </c>
      <c r="BQ565" s="570">
        <f>SUM(AW565:BP565)</f>
        <v>0</v>
      </c>
    </row>
    <row r="566" spans="1:69" s="325" customFormat="1" ht="12.75" x14ac:dyDescent="0.2">
      <c r="A566" s="610">
        <v>1906</v>
      </c>
      <c r="B566" s="349" t="s">
        <v>283</v>
      </c>
      <c r="C566" s="1177">
        <f>'I4 BO ASSETS'!O63</f>
        <v>0</v>
      </c>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c r="AQ566" s="570"/>
      <c r="AR566" s="570"/>
      <c r="AS566" s="570"/>
      <c r="AT566" s="570"/>
      <c r="AU566" s="570"/>
      <c r="AV566" s="570"/>
      <c r="AW566" s="570">
        <f t="shared" ref="AW566:BP566" si="873">$C566*AW635</f>
        <v>0</v>
      </c>
      <c r="AX566" s="570">
        <f t="shared" si="873"/>
        <v>0</v>
      </c>
      <c r="AY566" s="570">
        <f t="shared" si="873"/>
        <v>0</v>
      </c>
      <c r="AZ566" s="570">
        <f t="shared" si="873"/>
        <v>0</v>
      </c>
      <c r="BA566" s="570">
        <f t="shared" si="873"/>
        <v>0</v>
      </c>
      <c r="BB566" s="570">
        <f t="shared" si="873"/>
        <v>0</v>
      </c>
      <c r="BC566" s="570">
        <f t="shared" si="873"/>
        <v>0</v>
      </c>
      <c r="BD566" s="570">
        <f t="shared" si="873"/>
        <v>0</v>
      </c>
      <c r="BE566" s="570">
        <f t="shared" si="873"/>
        <v>0</v>
      </c>
      <c r="BF566" s="570">
        <f t="shared" si="873"/>
        <v>0</v>
      </c>
      <c r="BG566" s="570">
        <f t="shared" si="873"/>
        <v>0</v>
      </c>
      <c r="BH566" s="570">
        <f t="shared" si="873"/>
        <v>0</v>
      </c>
      <c r="BI566" s="570">
        <f t="shared" si="873"/>
        <v>0</v>
      </c>
      <c r="BJ566" s="570">
        <f t="shared" si="873"/>
        <v>0</v>
      </c>
      <c r="BK566" s="570">
        <f t="shared" si="873"/>
        <v>0</v>
      </c>
      <c r="BL566" s="570">
        <f t="shared" si="873"/>
        <v>0</v>
      </c>
      <c r="BM566" s="570">
        <f t="shared" si="873"/>
        <v>0</v>
      </c>
      <c r="BN566" s="570">
        <f t="shared" si="873"/>
        <v>0</v>
      </c>
      <c r="BO566" s="570">
        <f t="shared" si="873"/>
        <v>0</v>
      </c>
      <c r="BP566" s="570">
        <f t="shared" si="873"/>
        <v>0</v>
      </c>
      <c r="BQ566" s="570">
        <f t="shared" ref="BQ566:BQ584" si="874">SUM(AW566:BP566)</f>
        <v>0</v>
      </c>
    </row>
    <row r="567" spans="1:69" s="325" customFormat="1" ht="12.75" x14ac:dyDescent="0.2">
      <c r="A567" s="610">
        <v>1908</v>
      </c>
      <c r="B567" s="349" t="s">
        <v>284</v>
      </c>
      <c r="C567" s="1177">
        <f>'I4 BO ASSETS'!O64</f>
        <v>0</v>
      </c>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c r="AQ567" s="570"/>
      <c r="AR567" s="570"/>
      <c r="AS567" s="570"/>
      <c r="AT567" s="570"/>
      <c r="AU567" s="570"/>
      <c r="AV567" s="570"/>
      <c r="AW567" s="570">
        <f t="shared" ref="AW567:BP567" si="875">$C567*AW636</f>
        <v>0</v>
      </c>
      <c r="AX567" s="570">
        <f t="shared" si="875"/>
        <v>0</v>
      </c>
      <c r="AY567" s="570">
        <f t="shared" si="875"/>
        <v>0</v>
      </c>
      <c r="AZ567" s="570">
        <f t="shared" si="875"/>
        <v>0</v>
      </c>
      <c r="BA567" s="570">
        <f t="shared" si="875"/>
        <v>0</v>
      </c>
      <c r="BB567" s="570">
        <f t="shared" si="875"/>
        <v>0</v>
      </c>
      <c r="BC567" s="570">
        <f t="shared" si="875"/>
        <v>0</v>
      </c>
      <c r="BD567" s="570">
        <f t="shared" si="875"/>
        <v>0</v>
      </c>
      <c r="BE567" s="570">
        <f t="shared" si="875"/>
        <v>0</v>
      </c>
      <c r="BF567" s="570">
        <f t="shared" si="875"/>
        <v>0</v>
      </c>
      <c r="BG567" s="570">
        <f t="shared" si="875"/>
        <v>0</v>
      </c>
      <c r="BH567" s="570">
        <f t="shared" si="875"/>
        <v>0</v>
      </c>
      <c r="BI567" s="570">
        <f t="shared" si="875"/>
        <v>0</v>
      </c>
      <c r="BJ567" s="570">
        <f t="shared" si="875"/>
        <v>0</v>
      </c>
      <c r="BK567" s="570">
        <f t="shared" si="875"/>
        <v>0</v>
      </c>
      <c r="BL567" s="570">
        <f t="shared" si="875"/>
        <v>0</v>
      </c>
      <c r="BM567" s="570">
        <f t="shared" si="875"/>
        <v>0</v>
      </c>
      <c r="BN567" s="570">
        <f t="shared" si="875"/>
        <v>0</v>
      </c>
      <c r="BO567" s="570">
        <f t="shared" si="875"/>
        <v>0</v>
      </c>
      <c r="BP567" s="570">
        <f t="shared" si="875"/>
        <v>0</v>
      </c>
      <c r="BQ567" s="570">
        <f t="shared" si="874"/>
        <v>0</v>
      </c>
    </row>
    <row r="568" spans="1:69" s="325" customFormat="1" ht="12.75" x14ac:dyDescent="0.2">
      <c r="A568" s="610">
        <v>1910</v>
      </c>
      <c r="B568" s="349" t="s">
        <v>285</v>
      </c>
      <c r="C568" s="1177">
        <f>'I4 BO ASSETS'!O65</f>
        <v>0</v>
      </c>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c r="AQ568" s="570"/>
      <c r="AR568" s="570"/>
      <c r="AS568" s="570"/>
      <c r="AT568" s="570"/>
      <c r="AU568" s="570"/>
      <c r="AV568" s="570"/>
      <c r="AW568" s="570">
        <f t="shared" ref="AW568:BP568" si="876">$C568*AW637</f>
        <v>0</v>
      </c>
      <c r="AX568" s="570">
        <f t="shared" si="876"/>
        <v>0</v>
      </c>
      <c r="AY568" s="570">
        <f t="shared" si="876"/>
        <v>0</v>
      </c>
      <c r="AZ568" s="570">
        <f t="shared" si="876"/>
        <v>0</v>
      </c>
      <c r="BA568" s="570">
        <f t="shared" si="876"/>
        <v>0</v>
      </c>
      <c r="BB568" s="570">
        <f t="shared" si="876"/>
        <v>0</v>
      </c>
      <c r="BC568" s="570">
        <f t="shared" si="876"/>
        <v>0</v>
      </c>
      <c r="BD568" s="570">
        <f t="shared" si="876"/>
        <v>0</v>
      </c>
      <c r="BE568" s="570">
        <f t="shared" si="876"/>
        <v>0</v>
      </c>
      <c r="BF568" s="570">
        <f t="shared" si="876"/>
        <v>0</v>
      </c>
      <c r="BG568" s="570">
        <f t="shared" si="876"/>
        <v>0</v>
      </c>
      <c r="BH568" s="570">
        <f t="shared" si="876"/>
        <v>0</v>
      </c>
      <c r="BI568" s="570">
        <f t="shared" si="876"/>
        <v>0</v>
      </c>
      <c r="BJ568" s="570">
        <f t="shared" si="876"/>
        <v>0</v>
      </c>
      <c r="BK568" s="570">
        <f t="shared" si="876"/>
        <v>0</v>
      </c>
      <c r="BL568" s="570">
        <f t="shared" si="876"/>
        <v>0</v>
      </c>
      <c r="BM568" s="570">
        <f t="shared" si="876"/>
        <v>0</v>
      </c>
      <c r="BN568" s="570">
        <f t="shared" si="876"/>
        <v>0</v>
      </c>
      <c r="BO568" s="570">
        <f t="shared" si="876"/>
        <v>0</v>
      </c>
      <c r="BP568" s="570">
        <f t="shared" si="876"/>
        <v>0</v>
      </c>
      <c r="BQ568" s="570">
        <f t="shared" si="874"/>
        <v>0</v>
      </c>
    </row>
    <row r="569" spans="1:69" s="325" customFormat="1" ht="12.75" x14ac:dyDescent="0.2">
      <c r="A569" s="610">
        <v>1915</v>
      </c>
      <c r="B569" s="349" t="s">
        <v>509</v>
      </c>
      <c r="C569" s="1177">
        <f>'I4 BO ASSETS'!O66</f>
        <v>0</v>
      </c>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c r="AQ569" s="570"/>
      <c r="AR569" s="570"/>
      <c r="AS569" s="570"/>
      <c r="AT569" s="570"/>
      <c r="AU569" s="570"/>
      <c r="AV569" s="570"/>
      <c r="AW569" s="570">
        <f t="shared" ref="AW569:BP569" si="877">$C569*AW638</f>
        <v>0</v>
      </c>
      <c r="AX569" s="570">
        <f t="shared" si="877"/>
        <v>0</v>
      </c>
      <c r="AY569" s="570">
        <f t="shared" si="877"/>
        <v>0</v>
      </c>
      <c r="AZ569" s="570">
        <f t="shared" si="877"/>
        <v>0</v>
      </c>
      <c r="BA569" s="570">
        <f t="shared" si="877"/>
        <v>0</v>
      </c>
      <c r="BB569" s="570">
        <f t="shared" si="877"/>
        <v>0</v>
      </c>
      <c r="BC569" s="570">
        <f t="shared" si="877"/>
        <v>0</v>
      </c>
      <c r="BD569" s="570">
        <f t="shared" si="877"/>
        <v>0</v>
      </c>
      <c r="BE569" s="570">
        <f t="shared" si="877"/>
        <v>0</v>
      </c>
      <c r="BF569" s="570">
        <f t="shared" si="877"/>
        <v>0</v>
      </c>
      <c r="BG569" s="570">
        <f t="shared" si="877"/>
        <v>0</v>
      </c>
      <c r="BH569" s="570">
        <f t="shared" si="877"/>
        <v>0</v>
      </c>
      <c r="BI569" s="570">
        <f t="shared" si="877"/>
        <v>0</v>
      </c>
      <c r="BJ569" s="570">
        <f t="shared" si="877"/>
        <v>0</v>
      </c>
      <c r="BK569" s="570">
        <f t="shared" si="877"/>
        <v>0</v>
      </c>
      <c r="BL569" s="570">
        <f t="shared" si="877"/>
        <v>0</v>
      </c>
      <c r="BM569" s="570">
        <f t="shared" si="877"/>
        <v>0</v>
      </c>
      <c r="BN569" s="570">
        <f t="shared" si="877"/>
        <v>0</v>
      </c>
      <c r="BO569" s="570">
        <f t="shared" si="877"/>
        <v>0</v>
      </c>
      <c r="BP569" s="570">
        <f t="shared" si="877"/>
        <v>0</v>
      </c>
      <c r="BQ569" s="570">
        <f t="shared" si="874"/>
        <v>0</v>
      </c>
    </row>
    <row r="570" spans="1:69" s="325" customFormat="1" ht="12.75" x14ac:dyDescent="0.2">
      <c r="A570" s="610">
        <v>1920</v>
      </c>
      <c r="B570" s="349" t="s">
        <v>510</v>
      </c>
      <c r="C570" s="1177">
        <f>'I4 BO ASSETS'!O67</f>
        <v>0</v>
      </c>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c r="AQ570" s="570"/>
      <c r="AR570" s="570"/>
      <c r="AS570" s="570"/>
      <c r="AT570" s="570"/>
      <c r="AU570" s="570"/>
      <c r="AV570" s="570"/>
      <c r="AW570" s="570">
        <f t="shared" ref="AW570:BP570" si="878">$C570*AW639</f>
        <v>0</v>
      </c>
      <c r="AX570" s="570">
        <f t="shared" si="878"/>
        <v>0</v>
      </c>
      <c r="AY570" s="570">
        <f t="shared" si="878"/>
        <v>0</v>
      </c>
      <c r="AZ570" s="570">
        <f t="shared" si="878"/>
        <v>0</v>
      </c>
      <c r="BA570" s="570">
        <f t="shared" si="878"/>
        <v>0</v>
      </c>
      <c r="BB570" s="570">
        <f t="shared" si="878"/>
        <v>0</v>
      </c>
      <c r="BC570" s="570">
        <f t="shared" si="878"/>
        <v>0</v>
      </c>
      <c r="BD570" s="570">
        <f t="shared" si="878"/>
        <v>0</v>
      </c>
      <c r="BE570" s="570">
        <f t="shared" si="878"/>
        <v>0</v>
      </c>
      <c r="BF570" s="570">
        <f t="shared" si="878"/>
        <v>0</v>
      </c>
      <c r="BG570" s="570">
        <f t="shared" si="878"/>
        <v>0</v>
      </c>
      <c r="BH570" s="570">
        <f t="shared" si="878"/>
        <v>0</v>
      </c>
      <c r="BI570" s="570">
        <f t="shared" si="878"/>
        <v>0</v>
      </c>
      <c r="BJ570" s="570">
        <f t="shared" si="878"/>
        <v>0</v>
      </c>
      <c r="BK570" s="570">
        <f t="shared" si="878"/>
        <v>0</v>
      </c>
      <c r="BL570" s="570">
        <f t="shared" si="878"/>
        <v>0</v>
      </c>
      <c r="BM570" s="570">
        <f t="shared" si="878"/>
        <v>0</v>
      </c>
      <c r="BN570" s="570">
        <f t="shared" si="878"/>
        <v>0</v>
      </c>
      <c r="BO570" s="570">
        <f t="shared" si="878"/>
        <v>0</v>
      </c>
      <c r="BP570" s="570">
        <f t="shared" si="878"/>
        <v>0</v>
      </c>
      <c r="BQ570" s="570">
        <f t="shared" si="874"/>
        <v>0</v>
      </c>
    </row>
    <row r="571" spans="1:69" s="325" customFormat="1" ht="12.75" x14ac:dyDescent="0.2">
      <c r="A571" s="610">
        <v>1925</v>
      </c>
      <c r="B571" s="349" t="s">
        <v>511</v>
      </c>
      <c r="C571" s="1177">
        <f>'I4 BO ASSETS'!O68</f>
        <v>0</v>
      </c>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c r="AQ571" s="570"/>
      <c r="AR571" s="570"/>
      <c r="AS571" s="570"/>
      <c r="AT571" s="570"/>
      <c r="AU571" s="570"/>
      <c r="AV571" s="570"/>
      <c r="AW571" s="570">
        <f t="shared" ref="AW571:BP571" si="879">$C571*AW640</f>
        <v>0</v>
      </c>
      <c r="AX571" s="570">
        <f t="shared" si="879"/>
        <v>0</v>
      </c>
      <c r="AY571" s="570">
        <f t="shared" si="879"/>
        <v>0</v>
      </c>
      <c r="AZ571" s="570">
        <f t="shared" si="879"/>
        <v>0</v>
      </c>
      <c r="BA571" s="570">
        <f t="shared" si="879"/>
        <v>0</v>
      </c>
      <c r="BB571" s="570">
        <f t="shared" si="879"/>
        <v>0</v>
      </c>
      <c r="BC571" s="570">
        <f t="shared" si="879"/>
        <v>0</v>
      </c>
      <c r="BD571" s="570">
        <f t="shared" si="879"/>
        <v>0</v>
      </c>
      <c r="BE571" s="570">
        <f t="shared" si="879"/>
        <v>0</v>
      </c>
      <c r="BF571" s="570">
        <f t="shared" si="879"/>
        <v>0</v>
      </c>
      <c r="BG571" s="570">
        <f t="shared" si="879"/>
        <v>0</v>
      </c>
      <c r="BH571" s="570">
        <f t="shared" si="879"/>
        <v>0</v>
      </c>
      <c r="BI571" s="570">
        <f t="shared" si="879"/>
        <v>0</v>
      </c>
      <c r="BJ571" s="570">
        <f t="shared" si="879"/>
        <v>0</v>
      </c>
      <c r="BK571" s="570">
        <f t="shared" si="879"/>
        <v>0</v>
      </c>
      <c r="BL571" s="570">
        <f t="shared" si="879"/>
        <v>0</v>
      </c>
      <c r="BM571" s="570">
        <f t="shared" si="879"/>
        <v>0</v>
      </c>
      <c r="BN571" s="570">
        <f t="shared" si="879"/>
        <v>0</v>
      </c>
      <c r="BO571" s="570">
        <f t="shared" si="879"/>
        <v>0</v>
      </c>
      <c r="BP571" s="570">
        <f t="shared" si="879"/>
        <v>0</v>
      </c>
      <c r="BQ571" s="570">
        <f t="shared" si="874"/>
        <v>0</v>
      </c>
    </row>
    <row r="572" spans="1:69" s="325" customFormat="1" ht="12.75" x14ac:dyDescent="0.2">
      <c r="A572" s="610">
        <v>1930</v>
      </c>
      <c r="B572" s="349" t="s">
        <v>512</v>
      </c>
      <c r="C572" s="1177">
        <f>'I4 BO ASSETS'!O69</f>
        <v>0</v>
      </c>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c r="AQ572" s="570"/>
      <c r="AR572" s="570"/>
      <c r="AS572" s="570"/>
      <c r="AT572" s="570"/>
      <c r="AU572" s="570"/>
      <c r="AV572" s="570"/>
      <c r="AW572" s="570">
        <f t="shared" ref="AW572:BP572" si="880">$C572*AW641</f>
        <v>0</v>
      </c>
      <c r="AX572" s="570">
        <f t="shared" si="880"/>
        <v>0</v>
      </c>
      <c r="AY572" s="570">
        <f t="shared" si="880"/>
        <v>0</v>
      </c>
      <c r="AZ572" s="570">
        <f t="shared" si="880"/>
        <v>0</v>
      </c>
      <c r="BA572" s="570">
        <f t="shared" si="880"/>
        <v>0</v>
      </c>
      <c r="BB572" s="570">
        <f t="shared" si="880"/>
        <v>0</v>
      </c>
      <c r="BC572" s="570">
        <f t="shared" si="880"/>
        <v>0</v>
      </c>
      <c r="BD572" s="570">
        <f t="shared" si="880"/>
        <v>0</v>
      </c>
      <c r="BE572" s="570">
        <f t="shared" si="880"/>
        <v>0</v>
      </c>
      <c r="BF572" s="570">
        <f t="shared" si="880"/>
        <v>0</v>
      </c>
      <c r="BG572" s="570">
        <f t="shared" si="880"/>
        <v>0</v>
      </c>
      <c r="BH572" s="570">
        <f t="shared" si="880"/>
        <v>0</v>
      </c>
      <c r="BI572" s="570">
        <f t="shared" si="880"/>
        <v>0</v>
      </c>
      <c r="BJ572" s="570">
        <f t="shared" si="880"/>
        <v>0</v>
      </c>
      <c r="BK572" s="570">
        <f t="shared" si="880"/>
        <v>0</v>
      </c>
      <c r="BL572" s="570">
        <f t="shared" si="880"/>
        <v>0</v>
      </c>
      <c r="BM572" s="570">
        <f t="shared" si="880"/>
        <v>0</v>
      </c>
      <c r="BN572" s="570">
        <f t="shared" si="880"/>
        <v>0</v>
      </c>
      <c r="BO572" s="570">
        <f t="shared" si="880"/>
        <v>0</v>
      </c>
      <c r="BP572" s="570">
        <f t="shared" si="880"/>
        <v>0</v>
      </c>
      <c r="BQ572" s="570">
        <f t="shared" si="874"/>
        <v>0</v>
      </c>
    </row>
    <row r="573" spans="1:69" s="325" customFormat="1" ht="12.75" x14ac:dyDescent="0.2">
      <c r="A573" s="610">
        <v>1935</v>
      </c>
      <c r="B573" s="349" t="s">
        <v>513</v>
      </c>
      <c r="C573" s="1177">
        <f>'I4 BO ASSETS'!O70</f>
        <v>0</v>
      </c>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c r="AQ573" s="570"/>
      <c r="AR573" s="570"/>
      <c r="AS573" s="570"/>
      <c r="AT573" s="570"/>
      <c r="AU573" s="570"/>
      <c r="AV573" s="570"/>
      <c r="AW573" s="570">
        <f t="shared" ref="AW573:BP573" si="881">$C573*AW642</f>
        <v>0</v>
      </c>
      <c r="AX573" s="570">
        <f t="shared" si="881"/>
        <v>0</v>
      </c>
      <c r="AY573" s="570">
        <f t="shared" si="881"/>
        <v>0</v>
      </c>
      <c r="AZ573" s="570">
        <f t="shared" si="881"/>
        <v>0</v>
      </c>
      <c r="BA573" s="570">
        <f t="shared" si="881"/>
        <v>0</v>
      </c>
      <c r="BB573" s="570">
        <f t="shared" si="881"/>
        <v>0</v>
      </c>
      <c r="BC573" s="570">
        <f t="shared" si="881"/>
        <v>0</v>
      </c>
      <c r="BD573" s="570">
        <f t="shared" si="881"/>
        <v>0</v>
      </c>
      <c r="BE573" s="570">
        <f t="shared" si="881"/>
        <v>0</v>
      </c>
      <c r="BF573" s="570">
        <f t="shared" si="881"/>
        <v>0</v>
      </c>
      <c r="BG573" s="570">
        <f t="shared" si="881"/>
        <v>0</v>
      </c>
      <c r="BH573" s="570">
        <f t="shared" si="881"/>
        <v>0</v>
      </c>
      <c r="BI573" s="570">
        <f t="shared" si="881"/>
        <v>0</v>
      </c>
      <c r="BJ573" s="570">
        <f t="shared" si="881"/>
        <v>0</v>
      </c>
      <c r="BK573" s="570">
        <f t="shared" si="881"/>
        <v>0</v>
      </c>
      <c r="BL573" s="570">
        <f t="shared" si="881"/>
        <v>0</v>
      </c>
      <c r="BM573" s="570">
        <f t="shared" si="881"/>
        <v>0</v>
      </c>
      <c r="BN573" s="570">
        <f t="shared" si="881"/>
        <v>0</v>
      </c>
      <c r="BO573" s="570">
        <f t="shared" si="881"/>
        <v>0</v>
      </c>
      <c r="BP573" s="570">
        <f t="shared" si="881"/>
        <v>0</v>
      </c>
      <c r="BQ573" s="570">
        <f t="shared" si="874"/>
        <v>0</v>
      </c>
    </row>
    <row r="574" spans="1:69" s="325" customFormat="1" ht="12.75" x14ac:dyDescent="0.2">
      <c r="A574" s="610">
        <v>1940</v>
      </c>
      <c r="B574" s="349" t="s">
        <v>514</v>
      </c>
      <c r="C574" s="1177">
        <f>'I4 BO ASSETS'!O71</f>
        <v>0</v>
      </c>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c r="AQ574" s="570"/>
      <c r="AR574" s="570"/>
      <c r="AS574" s="570"/>
      <c r="AT574" s="570"/>
      <c r="AU574" s="570"/>
      <c r="AV574" s="570"/>
      <c r="AW574" s="570">
        <f t="shared" ref="AW574:BP574" si="882">$C574*AW643</f>
        <v>0</v>
      </c>
      <c r="AX574" s="570">
        <f t="shared" si="882"/>
        <v>0</v>
      </c>
      <c r="AY574" s="570">
        <f t="shared" si="882"/>
        <v>0</v>
      </c>
      <c r="AZ574" s="570">
        <f t="shared" si="882"/>
        <v>0</v>
      </c>
      <c r="BA574" s="570">
        <f t="shared" si="882"/>
        <v>0</v>
      </c>
      <c r="BB574" s="570">
        <f t="shared" si="882"/>
        <v>0</v>
      </c>
      <c r="BC574" s="570">
        <f t="shared" si="882"/>
        <v>0</v>
      </c>
      <c r="BD574" s="570">
        <f t="shared" si="882"/>
        <v>0</v>
      </c>
      <c r="BE574" s="570">
        <f t="shared" si="882"/>
        <v>0</v>
      </c>
      <c r="BF574" s="570">
        <f t="shared" si="882"/>
        <v>0</v>
      </c>
      <c r="BG574" s="570">
        <f t="shared" si="882"/>
        <v>0</v>
      </c>
      <c r="BH574" s="570">
        <f t="shared" si="882"/>
        <v>0</v>
      </c>
      <c r="BI574" s="570">
        <f t="shared" si="882"/>
        <v>0</v>
      </c>
      <c r="BJ574" s="570">
        <f t="shared" si="882"/>
        <v>0</v>
      </c>
      <c r="BK574" s="570">
        <f t="shared" si="882"/>
        <v>0</v>
      </c>
      <c r="BL574" s="570">
        <f t="shared" si="882"/>
        <v>0</v>
      </c>
      <c r="BM574" s="570">
        <f t="shared" si="882"/>
        <v>0</v>
      </c>
      <c r="BN574" s="570">
        <f t="shared" si="882"/>
        <v>0</v>
      </c>
      <c r="BO574" s="570">
        <f t="shared" si="882"/>
        <v>0</v>
      </c>
      <c r="BP574" s="570">
        <f t="shared" si="882"/>
        <v>0</v>
      </c>
      <c r="BQ574" s="570">
        <f t="shared" si="874"/>
        <v>0</v>
      </c>
    </row>
    <row r="575" spans="1:69" s="325" customFormat="1" ht="12.75" x14ac:dyDescent="0.2">
      <c r="A575" s="610">
        <v>1945</v>
      </c>
      <c r="B575" s="349" t="s">
        <v>515</v>
      </c>
      <c r="C575" s="1177">
        <f>'I4 BO ASSETS'!O72</f>
        <v>0</v>
      </c>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c r="AQ575" s="570"/>
      <c r="AR575" s="570"/>
      <c r="AS575" s="570"/>
      <c r="AT575" s="570"/>
      <c r="AU575" s="570"/>
      <c r="AV575" s="570"/>
      <c r="AW575" s="570">
        <f t="shared" ref="AW575:BP575" si="883">$C575*AW644</f>
        <v>0</v>
      </c>
      <c r="AX575" s="570">
        <f t="shared" si="883"/>
        <v>0</v>
      </c>
      <c r="AY575" s="570">
        <f t="shared" si="883"/>
        <v>0</v>
      </c>
      <c r="AZ575" s="570">
        <f t="shared" si="883"/>
        <v>0</v>
      </c>
      <c r="BA575" s="570">
        <f t="shared" si="883"/>
        <v>0</v>
      </c>
      <c r="BB575" s="570">
        <f t="shared" si="883"/>
        <v>0</v>
      </c>
      <c r="BC575" s="570">
        <f t="shared" si="883"/>
        <v>0</v>
      </c>
      <c r="BD575" s="570">
        <f t="shared" si="883"/>
        <v>0</v>
      </c>
      <c r="BE575" s="570">
        <f t="shared" si="883"/>
        <v>0</v>
      </c>
      <c r="BF575" s="570">
        <f t="shared" si="883"/>
        <v>0</v>
      </c>
      <c r="BG575" s="570">
        <f t="shared" si="883"/>
        <v>0</v>
      </c>
      <c r="BH575" s="570">
        <f t="shared" si="883"/>
        <v>0</v>
      </c>
      <c r="BI575" s="570">
        <f t="shared" si="883"/>
        <v>0</v>
      </c>
      <c r="BJ575" s="570">
        <f t="shared" si="883"/>
        <v>0</v>
      </c>
      <c r="BK575" s="570">
        <f t="shared" si="883"/>
        <v>0</v>
      </c>
      <c r="BL575" s="570">
        <f t="shared" si="883"/>
        <v>0</v>
      </c>
      <c r="BM575" s="570">
        <f t="shared" si="883"/>
        <v>0</v>
      </c>
      <c r="BN575" s="570">
        <f t="shared" si="883"/>
        <v>0</v>
      </c>
      <c r="BO575" s="570">
        <f t="shared" si="883"/>
        <v>0</v>
      </c>
      <c r="BP575" s="570">
        <f t="shared" si="883"/>
        <v>0</v>
      </c>
      <c r="BQ575" s="570">
        <f t="shared" si="874"/>
        <v>0</v>
      </c>
    </row>
    <row r="576" spans="1:69" s="325" customFormat="1" ht="12.75" x14ac:dyDescent="0.2">
      <c r="A576" s="610">
        <v>1950</v>
      </c>
      <c r="B576" s="349" t="s">
        <v>516</v>
      </c>
      <c r="C576" s="1177">
        <f>'I4 BO ASSETS'!O73</f>
        <v>0</v>
      </c>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c r="AQ576" s="570"/>
      <c r="AR576" s="570"/>
      <c r="AS576" s="570"/>
      <c r="AT576" s="570"/>
      <c r="AU576" s="570"/>
      <c r="AV576" s="570"/>
      <c r="AW576" s="570">
        <f t="shared" ref="AW576:BP576" si="884">$C576*AW645</f>
        <v>0</v>
      </c>
      <c r="AX576" s="570">
        <f t="shared" si="884"/>
        <v>0</v>
      </c>
      <c r="AY576" s="570">
        <f t="shared" si="884"/>
        <v>0</v>
      </c>
      <c r="AZ576" s="570">
        <f t="shared" si="884"/>
        <v>0</v>
      </c>
      <c r="BA576" s="570">
        <f t="shared" si="884"/>
        <v>0</v>
      </c>
      <c r="BB576" s="570">
        <f t="shared" si="884"/>
        <v>0</v>
      </c>
      <c r="BC576" s="570">
        <f t="shared" si="884"/>
        <v>0</v>
      </c>
      <c r="BD576" s="570">
        <f t="shared" si="884"/>
        <v>0</v>
      </c>
      <c r="BE576" s="570">
        <f t="shared" si="884"/>
        <v>0</v>
      </c>
      <c r="BF576" s="570">
        <f t="shared" si="884"/>
        <v>0</v>
      </c>
      <c r="BG576" s="570">
        <f t="shared" si="884"/>
        <v>0</v>
      </c>
      <c r="BH576" s="570">
        <f t="shared" si="884"/>
        <v>0</v>
      </c>
      <c r="BI576" s="570">
        <f t="shared" si="884"/>
        <v>0</v>
      </c>
      <c r="BJ576" s="570">
        <f t="shared" si="884"/>
        <v>0</v>
      </c>
      <c r="BK576" s="570">
        <f t="shared" si="884"/>
        <v>0</v>
      </c>
      <c r="BL576" s="570">
        <f t="shared" si="884"/>
        <v>0</v>
      </c>
      <c r="BM576" s="570">
        <f t="shared" si="884"/>
        <v>0</v>
      </c>
      <c r="BN576" s="570">
        <f t="shared" si="884"/>
        <v>0</v>
      </c>
      <c r="BO576" s="570">
        <f t="shared" si="884"/>
        <v>0</v>
      </c>
      <c r="BP576" s="570">
        <f t="shared" si="884"/>
        <v>0</v>
      </c>
      <c r="BQ576" s="570">
        <f t="shared" si="874"/>
        <v>0</v>
      </c>
    </row>
    <row r="577" spans="1:69" s="325" customFormat="1" ht="12.75" x14ac:dyDescent="0.2">
      <c r="A577" s="610">
        <v>1955</v>
      </c>
      <c r="B577" s="349" t="s">
        <v>273</v>
      </c>
      <c r="C577" s="1177">
        <f>'I4 BO ASSETS'!O74</f>
        <v>0</v>
      </c>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f t="shared" ref="AW577:BP577" si="885">$C577*AW646</f>
        <v>0</v>
      </c>
      <c r="AX577" s="570">
        <f t="shared" si="885"/>
        <v>0</v>
      </c>
      <c r="AY577" s="570">
        <f t="shared" si="885"/>
        <v>0</v>
      </c>
      <c r="AZ577" s="570">
        <f t="shared" si="885"/>
        <v>0</v>
      </c>
      <c r="BA577" s="570">
        <f t="shared" si="885"/>
        <v>0</v>
      </c>
      <c r="BB577" s="570">
        <f t="shared" si="885"/>
        <v>0</v>
      </c>
      <c r="BC577" s="570">
        <f t="shared" si="885"/>
        <v>0</v>
      </c>
      <c r="BD577" s="570">
        <f t="shared" si="885"/>
        <v>0</v>
      </c>
      <c r="BE577" s="570">
        <f t="shared" si="885"/>
        <v>0</v>
      </c>
      <c r="BF577" s="570">
        <f t="shared" si="885"/>
        <v>0</v>
      </c>
      <c r="BG577" s="570">
        <f t="shared" si="885"/>
        <v>0</v>
      </c>
      <c r="BH577" s="570">
        <f t="shared" si="885"/>
        <v>0</v>
      </c>
      <c r="BI577" s="570">
        <f t="shared" si="885"/>
        <v>0</v>
      </c>
      <c r="BJ577" s="570">
        <f t="shared" si="885"/>
        <v>0</v>
      </c>
      <c r="BK577" s="570">
        <f t="shared" si="885"/>
        <v>0</v>
      </c>
      <c r="BL577" s="570">
        <f t="shared" si="885"/>
        <v>0</v>
      </c>
      <c r="BM577" s="570">
        <f t="shared" si="885"/>
        <v>0</v>
      </c>
      <c r="BN577" s="570">
        <f t="shared" si="885"/>
        <v>0</v>
      </c>
      <c r="BO577" s="570">
        <f t="shared" si="885"/>
        <v>0</v>
      </c>
      <c r="BP577" s="570">
        <f t="shared" si="885"/>
        <v>0</v>
      </c>
      <c r="BQ577" s="570">
        <f t="shared" si="874"/>
        <v>0</v>
      </c>
    </row>
    <row r="578" spans="1:69" s="325" customFormat="1" ht="12.75" x14ac:dyDescent="0.2">
      <c r="A578" s="610">
        <v>1960</v>
      </c>
      <c r="B578" s="349" t="s">
        <v>274</v>
      </c>
      <c r="C578" s="1177">
        <f>'I4 BO ASSETS'!O75</f>
        <v>0</v>
      </c>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c r="AQ578" s="570"/>
      <c r="AR578" s="570"/>
      <c r="AS578" s="570"/>
      <c r="AT578" s="570"/>
      <c r="AU578" s="570"/>
      <c r="AV578" s="570"/>
      <c r="AW578" s="570">
        <f t="shared" ref="AW578:BP578" si="886">$C578*AW647</f>
        <v>0</v>
      </c>
      <c r="AX578" s="570">
        <f t="shared" si="886"/>
        <v>0</v>
      </c>
      <c r="AY578" s="570">
        <f t="shared" si="886"/>
        <v>0</v>
      </c>
      <c r="AZ578" s="570">
        <f t="shared" si="886"/>
        <v>0</v>
      </c>
      <c r="BA578" s="570">
        <f t="shared" si="886"/>
        <v>0</v>
      </c>
      <c r="BB578" s="570">
        <f t="shared" si="886"/>
        <v>0</v>
      </c>
      <c r="BC578" s="570">
        <f t="shared" si="886"/>
        <v>0</v>
      </c>
      <c r="BD578" s="570">
        <f t="shared" si="886"/>
        <v>0</v>
      </c>
      <c r="BE578" s="570">
        <f t="shared" si="886"/>
        <v>0</v>
      </c>
      <c r="BF578" s="570">
        <f t="shared" si="886"/>
        <v>0</v>
      </c>
      <c r="BG578" s="570">
        <f t="shared" si="886"/>
        <v>0</v>
      </c>
      <c r="BH578" s="570">
        <f t="shared" si="886"/>
        <v>0</v>
      </c>
      <c r="BI578" s="570">
        <f t="shared" si="886"/>
        <v>0</v>
      </c>
      <c r="BJ578" s="570">
        <f t="shared" si="886"/>
        <v>0</v>
      </c>
      <c r="BK578" s="570">
        <f t="shared" si="886"/>
        <v>0</v>
      </c>
      <c r="BL578" s="570">
        <f t="shared" si="886"/>
        <v>0</v>
      </c>
      <c r="BM578" s="570">
        <f t="shared" si="886"/>
        <v>0</v>
      </c>
      <c r="BN578" s="570">
        <f t="shared" si="886"/>
        <v>0</v>
      </c>
      <c r="BO578" s="570">
        <f t="shared" si="886"/>
        <v>0</v>
      </c>
      <c r="BP578" s="570">
        <f t="shared" si="886"/>
        <v>0</v>
      </c>
      <c r="BQ578" s="570">
        <f t="shared" si="874"/>
        <v>0</v>
      </c>
    </row>
    <row r="579" spans="1:69" s="325" customFormat="1" ht="25.5" x14ac:dyDescent="0.2">
      <c r="A579" s="610">
        <v>1970</v>
      </c>
      <c r="B579" s="349" t="s">
        <v>276</v>
      </c>
      <c r="C579" s="1177">
        <f>'I4 BO ASSETS'!O76</f>
        <v>0</v>
      </c>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c r="AQ579" s="570"/>
      <c r="AR579" s="570"/>
      <c r="AS579" s="570"/>
      <c r="AT579" s="570"/>
      <c r="AU579" s="570"/>
      <c r="AV579" s="570"/>
      <c r="AW579" s="570">
        <f t="shared" ref="AW579:BP579" si="887">$C579*AW648</f>
        <v>0</v>
      </c>
      <c r="AX579" s="570">
        <f t="shared" si="887"/>
        <v>0</v>
      </c>
      <c r="AY579" s="570">
        <f t="shared" si="887"/>
        <v>0</v>
      </c>
      <c r="AZ579" s="570">
        <f t="shared" si="887"/>
        <v>0</v>
      </c>
      <c r="BA579" s="570">
        <f t="shared" si="887"/>
        <v>0</v>
      </c>
      <c r="BB579" s="570">
        <f t="shared" si="887"/>
        <v>0</v>
      </c>
      <c r="BC579" s="570">
        <f t="shared" si="887"/>
        <v>0</v>
      </c>
      <c r="BD579" s="570">
        <f t="shared" si="887"/>
        <v>0</v>
      </c>
      <c r="BE579" s="570">
        <f t="shared" si="887"/>
        <v>0</v>
      </c>
      <c r="BF579" s="570">
        <f t="shared" si="887"/>
        <v>0</v>
      </c>
      <c r="BG579" s="570">
        <f t="shared" si="887"/>
        <v>0</v>
      </c>
      <c r="BH579" s="570">
        <f t="shared" si="887"/>
        <v>0</v>
      </c>
      <c r="BI579" s="570">
        <f t="shared" si="887"/>
        <v>0</v>
      </c>
      <c r="BJ579" s="570">
        <f t="shared" si="887"/>
        <v>0</v>
      </c>
      <c r="BK579" s="570">
        <f t="shared" si="887"/>
        <v>0</v>
      </c>
      <c r="BL579" s="570">
        <f t="shared" si="887"/>
        <v>0</v>
      </c>
      <c r="BM579" s="570">
        <f t="shared" si="887"/>
        <v>0</v>
      </c>
      <c r="BN579" s="570">
        <f t="shared" si="887"/>
        <v>0</v>
      </c>
      <c r="BO579" s="570">
        <f t="shared" si="887"/>
        <v>0</v>
      </c>
      <c r="BP579" s="570">
        <f t="shared" si="887"/>
        <v>0</v>
      </c>
      <c r="BQ579" s="570">
        <f t="shared" si="874"/>
        <v>0</v>
      </c>
    </row>
    <row r="580" spans="1:69" s="325" customFormat="1" ht="25.5" x14ac:dyDescent="0.2">
      <c r="A580" s="610">
        <v>1975</v>
      </c>
      <c r="B580" s="349" t="s">
        <v>1547</v>
      </c>
      <c r="C580" s="1177">
        <f>'I4 BO ASSETS'!O77</f>
        <v>0</v>
      </c>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c r="AQ580" s="570"/>
      <c r="AR580" s="570"/>
      <c r="AS580" s="570"/>
      <c r="AT580" s="570"/>
      <c r="AU580" s="570"/>
      <c r="AV580" s="570"/>
      <c r="AW580" s="570">
        <f t="shared" ref="AW580:BP580" si="888">$C580*AW649</f>
        <v>0</v>
      </c>
      <c r="AX580" s="570">
        <f t="shared" si="888"/>
        <v>0</v>
      </c>
      <c r="AY580" s="570">
        <f t="shared" si="888"/>
        <v>0</v>
      </c>
      <c r="AZ580" s="570">
        <f t="shared" si="888"/>
        <v>0</v>
      </c>
      <c r="BA580" s="570">
        <f t="shared" si="888"/>
        <v>0</v>
      </c>
      <c r="BB580" s="570">
        <f t="shared" si="888"/>
        <v>0</v>
      </c>
      <c r="BC580" s="570">
        <f t="shared" si="888"/>
        <v>0</v>
      </c>
      <c r="BD580" s="570">
        <f t="shared" si="888"/>
        <v>0</v>
      </c>
      <c r="BE580" s="570">
        <f t="shared" si="888"/>
        <v>0</v>
      </c>
      <c r="BF580" s="570">
        <f t="shared" si="888"/>
        <v>0</v>
      </c>
      <c r="BG580" s="570">
        <f t="shared" si="888"/>
        <v>0</v>
      </c>
      <c r="BH580" s="570">
        <f t="shared" si="888"/>
        <v>0</v>
      </c>
      <c r="BI580" s="570">
        <f t="shared" si="888"/>
        <v>0</v>
      </c>
      <c r="BJ580" s="570">
        <f t="shared" si="888"/>
        <v>0</v>
      </c>
      <c r="BK580" s="570">
        <f t="shared" si="888"/>
        <v>0</v>
      </c>
      <c r="BL580" s="570">
        <f t="shared" si="888"/>
        <v>0</v>
      </c>
      <c r="BM580" s="570">
        <f t="shared" si="888"/>
        <v>0</v>
      </c>
      <c r="BN580" s="570">
        <f t="shared" si="888"/>
        <v>0</v>
      </c>
      <c r="BO580" s="570">
        <f t="shared" si="888"/>
        <v>0</v>
      </c>
      <c r="BP580" s="570">
        <f t="shared" si="888"/>
        <v>0</v>
      </c>
      <c r="BQ580" s="570">
        <f t="shared" si="874"/>
        <v>0</v>
      </c>
    </row>
    <row r="581" spans="1:69" s="325" customFormat="1" ht="12.75" x14ac:dyDescent="0.2">
      <c r="A581" s="610">
        <v>1980</v>
      </c>
      <c r="B581" s="349" t="s">
        <v>1041</v>
      </c>
      <c r="C581" s="1177">
        <f>'I4 BO ASSETS'!O78</f>
        <v>0</v>
      </c>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c r="AQ581" s="570"/>
      <c r="AR581" s="570"/>
      <c r="AS581" s="570"/>
      <c r="AT581" s="570"/>
      <c r="AU581" s="570"/>
      <c r="AV581" s="570"/>
      <c r="AW581" s="570">
        <f t="shared" ref="AW581:BP581" si="889">$C581*AW650</f>
        <v>0</v>
      </c>
      <c r="AX581" s="570">
        <f t="shared" si="889"/>
        <v>0</v>
      </c>
      <c r="AY581" s="570">
        <f t="shared" si="889"/>
        <v>0</v>
      </c>
      <c r="AZ581" s="570">
        <f t="shared" si="889"/>
        <v>0</v>
      </c>
      <c r="BA581" s="570">
        <f t="shared" si="889"/>
        <v>0</v>
      </c>
      <c r="BB581" s="570">
        <f t="shared" si="889"/>
        <v>0</v>
      </c>
      <c r="BC581" s="570">
        <f t="shared" si="889"/>
        <v>0</v>
      </c>
      <c r="BD581" s="570">
        <f t="shared" si="889"/>
        <v>0</v>
      </c>
      <c r="BE581" s="570">
        <f t="shared" si="889"/>
        <v>0</v>
      </c>
      <c r="BF581" s="570">
        <f t="shared" si="889"/>
        <v>0</v>
      </c>
      <c r="BG581" s="570">
        <f t="shared" si="889"/>
        <v>0</v>
      </c>
      <c r="BH581" s="570">
        <f t="shared" si="889"/>
        <v>0</v>
      </c>
      <c r="BI581" s="570">
        <f t="shared" si="889"/>
        <v>0</v>
      </c>
      <c r="BJ581" s="570">
        <f t="shared" si="889"/>
        <v>0</v>
      </c>
      <c r="BK581" s="570">
        <f t="shared" si="889"/>
        <v>0</v>
      </c>
      <c r="BL581" s="570">
        <f t="shared" si="889"/>
        <v>0</v>
      </c>
      <c r="BM581" s="570">
        <f t="shared" si="889"/>
        <v>0</v>
      </c>
      <c r="BN581" s="570">
        <f t="shared" si="889"/>
        <v>0</v>
      </c>
      <c r="BO581" s="570">
        <f t="shared" si="889"/>
        <v>0</v>
      </c>
      <c r="BP581" s="570">
        <f t="shared" si="889"/>
        <v>0</v>
      </c>
      <c r="BQ581" s="570">
        <f t="shared" si="874"/>
        <v>0</v>
      </c>
    </row>
    <row r="582" spans="1:69" s="325" customFormat="1" ht="12.75" x14ac:dyDescent="0.2">
      <c r="A582" s="610">
        <v>1990</v>
      </c>
      <c r="B582" s="349" t="s">
        <v>1043</v>
      </c>
      <c r="C582" s="1177">
        <f>'I4 BO ASSETS'!O79</f>
        <v>0</v>
      </c>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c r="AQ582" s="570"/>
      <c r="AR582" s="570"/>
      <c r="AS582" s="570"/>
      <c r="AT582" s="570"/>
      <c r="AU582" s="570"/>
      <c r="AV582" s="570"/>
      <c r="AW582" s="570">
        <f t="shared" ref="AW582:BP582" si="890">$C582*AW651</f>
        <v>0</v>
      </c>
      <c r="AX582" s="570">
        <f t="shared" si="890"/>
        <v>0</v>
      </c>
      <c r="AY582" s="570">
        <f t="shared" si="890"/>
        <v>0</v>
      </c>
      <c r="AZ582" s="570">
        <f t="shared" si="890"/>
        <v>0</v>
      </c>
      <c r="BA582" s="570">
        <f t="shared" si="890"/>
        <v>0</v>
      </c>
      <c r="BB582" s="570">
        <f t="shared" si="890"/>
        <v>0</v>
      </c>
      <c r="BC582" s="570">
        <f t="shared" si="890"/>
        <v>0</v>
      </c>
      <c r="BD582" s="570">
        <f t="shared" si="890"/>
        <v>0</v>
      </c>
      <c r="BE582" s="570">
        <f t="shared" si="890"/>
        <v>0</v>
      </c>
      <c r="BF582" s="570">
        <f t="shared" si="890"/>
        <v>0</v>
      </c>
      <c r="BG582" s="570">
        <f t="shared" si="890"/>
        <v>0</v>
      </c>
      <c r="BH582" s="570">
        <f t="shared" si="890"/>
        <v>0</v>
      </c>
      <c r="BI582" s="570">
        <f t="shared" si="890"/>
        <v>0</v>
      </c>
      <c r="BJ582" s="570">
        <f t="shared" si="890"/>
        <v>0</v>
      </c>
      <c r="BK582" s="570">
        <f t="shared" si="890"/>
        <v>0</v>
      </c>
      <c r="BL582" s="570">
        <f t="shared" si="890"/>
        <v>0</v>
      </c>
      <c r="BM582" s="570">
        <f t="shared" si="890"/>
        <v>0</v>
      </c>
      <c r="BN582" s="570">
        <f t="shared" si="890"/>
        <v>0</v>
      </c>
      <c r="BO582" s="570">
        <f t="shared" si="890"/>
        <v>0</v>
      </c>
      <c r="BP582" s="570">
        <f t="shared" si="890"/>
        <v>0</v>
      </c>
      <c r="BQ582" s="570">
        <f t="shared" si="874"/>
        <v>0</v>
      </c>
    </row>
    <row r="583" spans="1:69" s="325" customFormat="1" ht="12.75" x14ac:dyDescent="0.2">
      <c r="A583" s="610">
        <v>2005</v>
      </c>
      <c r="B583" s="349" t="s">
        <v>1045</v>
      </c>
      <c r="C583" s="1177">
        <f>'I4 BO ASSETS'!O80</f>
        <v>0</v>
      </c>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c r="AQ583" s="570"/>
      <c r="AR583" s="570"/>
      <c r="AS583" s="570"/>
      <c r="AT583" s="570"/>
      <c r="AU583" s="570"/>
      <c r="AV583" s="570"/>
      <c r="AW583" s="570">
        <f t="shared" ref="AW583:BP583" si="891">$C583*AW652</f>
        <v>0</v>
      </c>
      <c r="AX583" s="570">
        <f t="shared" si="891"/>
        <v>0</v>
      </c>
      <c r="AY583" s="570">
        <f t="shared" si="891"/>
        <v>0</v>
      </c>
      <c r="AZ583" s="570">
        <f t="shared" si="891"/>
        <v>0</v>
      </c>
      <c r="BA583" s="570">
        <f t="shared" si="891"/>
        <v>0</v>
      </c>
      <c r="BB583" s="570">
        <f t="shared" si="891"/>
        <v>0</v>
      </c>
      <c r="BC583" s="570">
        <f t="shared" si="891"/>
        <v>0</v>
      </c>
      <c r="BD583" s="570">
        <f t="shared" si="891"/>
        <v>0</v>
      </c>
      <c r="BE583" s="570">
        <f t="shared" si="891"/>
        <v>0</v>
      </c>
      <c r="BF583" s="570">
        <f t="shared" si="891"/>
        <v>0</v>
      </c>
      <c r="BG583" s="570">
        <f t="shared" si="891"/>
        <v>0</v>
      </c>
      <c r="BH583" s="570">
        <f t="shared" si="891"/>
        <v>0</v>
      </c>
      <c r="BI583" s="570">
        <f t="shared" si="891"/>
        <v>0</v>
      </c>
      <c r="BJ583" s="570">
        <f t="shared" si="891"/>
        <v>0</v>
      </c>
      <c r="BK583" s="570">
        <f t="shared" si="891"/>
        <v>0</v>
      </c>
      <c r="BL583" s="570">
        <f t="shared" si="891"/>
        <v>0</v>
      </c>
      <c r="BM583" s="570">
        <f t="shared" si="891"/>
        <v>0</v>
      </c>
      <c r="BN583" s="570">
        <f t="shared" si="891"/>
        <v>0</v>
      </c>
      <c r="BO583" s="570">
        <f t="shared" si="891"/>
        <v>0</v>
      </c>
      <c r="BP583" s="570">
        <f t="shared" si="891"/>
        <v>0</v>
      </c>
      <c r="BQ583" s="570">
        <f t="shared" si="874"/>
        <v>0</v>
      </c>
    </row>
    <row r="584" spans="1:69" s="1167" customFormat="1" ht="12.75" x14ac:dyDescent="0.2">
      <c r="A584" s="614">
        <v>2010</v>
      </c>
      <c r="B584" s="613" t="s">
        <v>1046</v>
      </c>
      <c r="C584" s="1177">
        <f>'I4 BO ASSETS'!O81</f>
        <v>0</v>
      </c>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c r="AQ584" s="570"/>
      <c r="AR584" s="570"/>
      <c r="AS584" s="570"/>
      <c r="AT584" s="570"/>
      <c r="AU584" s="570"/>
      <c r="AV584" s="570"/>
      <c r="AW584" s="570">
        <f t="shared" ref="AW584:BP584" si="892">$C584*AW653</f>
        <v>0</v>
      </c>
      <c r="AX584" s="570">
        <f t="shared" si="892"/>
        <v>0</v>
      </c>
      <c r="AY584" s="570">
        <f t="shared" si="892"/>
        <v>0</v>
      </c>
      <c r="AZ584" s="570">
        <f t="shared" si="892"/>
        <v>0</v>
      </c>
      <c r="BA584" s="570">
        <f t="shared" si="892"/>
        <v>0</v>
      </c>
      <c r="BB584" s="570">
        <f t="shared" si="892"/>
        <v>0</v>
      </c>
      <c r="BC584" s="570">
        <f t="shared" si="892"/>
        <v>0</v>
      </c>
      <c r="BD584" s="570">
        <f t="shared" si="892"/>
        <v>0</v>
      </c>
      <c r="BE584" s="570">
        <f t="shared" si="892"/>
        <v>0</v>
      </c>
      <c r="BF584" s="570">
        <f t="shared" si="892"/>
        <v>0</v>
      </c>
      <c r="BG584" s="570">
        <f t="shared" si="892"/>
        <v>0</v>
      </c>
      <c r="BH584" s="570">
        <f t="shared" si="892"/>
        <v>0</v>
      </c>
      <c r="BI584" s="570">
        <f t="shared" si="892"/>
        <v>0</v>
      </c>
      <c r="BJ584" s="570">
        <f t="shared" si="892"/>
        <v>0</v>
      </c>
      <c r="BK584" s="570">
        <f t="shared" si="892"/>
        <v>0</v>
      </c>
      <c r="BL584" s="570">
        <f t="shared" si="892"/>
        <v>0</v>
      </c>
      <c r="BM584" s="570">
        <f t="shared" si="892"/>
        <v>0</v>
      </c>
      <c r="BN584" s="570">
        <f t="shared" si="892"/>
        <v>0</v>
      </c>
      <c r="BO584" s="570">
        <f t="shared" si="892"/>
        <v>0</v>
      </c>
      <c r="BP584" s="570">
        <f t="shared" si="892"/>
        <v>0</v>
      </c>
      <c r="BQ584" s="570">
        <f t="shared" si="874"/>
        <v>0</v>
      </c>
    </row>
    <row r="585" spans="1:69" s="1184" customFormat="1" ht="12.75" x14ac:dyDescent="0.2">
      <c r="A585" s="1179"/>
      <c r="B585" s="1180" t="s">
        <v>909</v>
      </c>
      <c r="C585" s="1181">
        <f>SUM(C565:C584)</f>
        <v>0</v>
      </c>
      <c r="D585" s="1182"/>
      <c r="E585" s="1182"/>
      <c r="F585" s="1183"/>
      <c r="G585" s="1182">
        <f t="shared" ref="G585:AB585" si="893">SUM(G565:G584)</f>
        <v>0</v>
      </c>
      <c r="H585" s="1182">
        <f t="shared" si="893"/>
        <v>0</v>
      </c>
      <c r="I585" s="1182">
        <f t="shared" si="893"/>
        <v>0</v>
      </c>
      <c r="J585" s="1182">
        <f t="shared" si="893"/>
        <v>0</v>
      </c>
      <c r="K585" s="1182">
        <f t="shared" si="893"/>
        <v>0</v>
      </c>
      <c r="L585" s="1182">
        <f t="shared" si="893"/>
        <v>0</v>
      </c>
      <c r="M585" s="1182">
        <f t="shared" si="893"/>
        <v>0</v>
      </c>
      <c r="N585" s="1182">
        <f t="shared" si="893"/>
        <v>0</v>
      </c>
      <c r="O585" s="1182">
        <f t="shared" si="893"/>
        <v>0</v>
      </c>
      <c r="P585" s="1182">
        <f t="shared" si="893"/>
        <v>0</v>
      </c>
      <c r="Q585" s="1182">
        <f t="shared" si="893"/>
        <v>0</v>
      </c>
      <c r="R585" s="1182">
        <f t="shared" ref="R585:AA585" si="894">SUM(R565:R584)</f>
        <v>0</v>
      </c>
      <c r="S585" s="1182">
        <f t="shared" si="894"/>
        <v>0</v>
      </c>
      <c r="T585" s="1182">
        <f t="shared" si="894"/>
        <v>0</v>
      </c>
      <c r="U585" s="1182">
        <f t="shared" si="894"/>
        <v>0</v>
      </c>
      <c r="V585" s="1182">
        <f t="shared" si="894"/>
        <v>0</v>
      </c>
      <c r="W585" s="1182">
        <f t="shared" si="894"/>
        <v>0</v>
      </c>
      <c r="X585" s="1182">
        <f t="shared" si="894"/>
        <v>0</v>
      </c>
      <c r="Y585" s="1182">
        <f t="shared" si="894"/>
        <v>0</v>
      </c>
      <c r="Z585" s="1182">
        <f t="shared" si="894"/>
        <v>0</v>
      </c>
      <c r="AA585" s="1182">
        <f t="shared" si="894"/>
        <v>0</v>
      </c>
      <c r="AB585" s="1182">
        <f t="shared" si="893"/>
        <v>0</v>
      </c>
      <c r="AC585" s="1182">
        <f t="shared" ref="AC585:AX585" si="895">SUM(AC565:AC584)</f>
        <v>0</v>
      </c>
      <c r="AD585" s="1182">
        <f t="shared" si="895"/>
        <v>0</v>
      </c>
      <c r="AE585" s="1182">
        <f t="shared" si="895"/>
        <v>0</v>
      </c>
      <c r="AF585" s="1182">
        <f t="shared" si="895"/>
        <v>0</v>
      </c>
      <c r="AG585" s="1182">
        <f t="shared" si="895"/>
        <v>0</v>
      </c>
      <c r="AH585" s="1182">
        <f t="shared" si="895"/>
        <v>0</v>
      </c>
      <c r="AI585" s="1182">
        <f t="shared" si="895"/>
        <v>0</v>
      </c>
      <c r="AJ585" s="1182">
        <f t="shared" si="895"/>
        <v>0</v>
      </c>
      <c r="AK585" s="1182">
        <f t="shared" si="895"/>
        <v>0</v>
      </c>
      <c r="AL585" s="1182">
        <f t="shared" si="895"/>
        <v>0</v>
      </c>
      <c r="AM585" s="1182">
        <f t="shared" si="895"/>
        <v>0</v>
      </c>
      <c r="AN585" s="1182">
        <f t="shared" si="895"/>
        <v>0</v>
      </c>
      <c r="AO585" s="1182">
        <f t="shared" si="895"/>
        <v>0</v>
      </c>
      <c r="AP585" s="1182">
        <f t="shared" si="895"/>
        <v>0</v>
      </c>
      <c r="AQ585" s="1182">
        <f t="shared" si="895"/>
        <v>0</v>
      </c>
      <c r="AR585" s="1182">
        <f t="shared" si="895"/>
        <v>0</v>
      </c>
      <c r="AS585" s="1182">
        <f t="shared" si="895"/>
        <v>0</v>
      </c>
      <c r="AT585" s="1182">
        <f t="shared" si="895"/>
        <v>0</v>
      </c>
      <c r="AU585" s="1182">
        <f t="shared" si="895"/>
        <v>0</v>
      </c>
      <c r="AV585" s="1182">
        <f t="shared" si="895"/>
        <v>0</v>
      </c>
      <c r="AW585" s="1182">
        <f t="shared" si="895"/>
        <v>0</v>
      </c>
      <c r="AX585" s="1182">
        <f t="shared" si="895"/>
        <v>0</v>
      </c>
      <c r="AY585" s="1182">
        <f t="shared" ref="AY585:BQ585" si="896">SUM(AY565:AY584)</f>
        <v>0</v>
      </c>
      <c r="AZ585" s="1182">
        <f t="shared" si="896"/>
        <v>0</v>
      </c>
      <c r="BA585" s="1182">
        <f t="shared" si="896"/>
        <v>0</v>
      </c>
      <c r="BB585" s="1182">
        <f t="shared" si="896"/>
        <v>0</v>
      </c>
      <c r="BC585" s="1182">
        <f t="shared" si="896"/>
        <v>0</v>
      </c>
      <c r="BD585" s="1182">
        <f t="shared" si="896"/>
        <v>0</v>
      </c>
      <c r="BE585" s="1182">
        <f t="shared" si="896"/>
        <v>0</v>
      </c>
      <c r="BF585" s="1182">
        <f t="shared" si="896"/>
        <v>0</v>
      </c>
      <c r="BG585" s="1182">
        <f t="shared" si="896"/>
        <v>0</v>
      </c>
      <c r="BH585" s="1182">
        <f t="shared" si="896"/>
        <v>0</v>
      </c>
      <c r="BI585" s="1182">
        <f t="shared" si="896"/>
        <v>0</v>
      </c>
      <c r="BJ585" s="1182">
        <f t="shared" si="896"/>
        <v>0</v>
      </c>
      <c r="BK585" s="1182">
        <f t="shared" si="896"/>
        <v>0</v>
      </c>
      <c r="BL585" s="1182">
        <f t="shared" si="896"/>
        <v>0</v>
      </c>
      <c r="BM585" s="1182">
        <f t="shared" si="896"/>
        <v>0</v>
      </c>
      <c r="BN585" s="1182">
        <f t="shared" si="896"/>
        <v>0</v>
      </c>
      <c r="BO585" s="1182">
        <f t="shared" si="896"/>
        <v>0</v>
      </c>
      <c r="BP585" s="1182">
        <f t="shared" si="896"/>
        <v>0</v>
      </c>
      <c r="BQ585" s="1182">
        <f t="shared" si="896"/>
        <v>0</v>
      </c>
    </row>
    <row r="586" spans="1:69" s="325" customFormat="1" ht="12.75" x14ac:dyDescent="0.2">
      <c r="A586" s="1185"/>
      <c r="B586" s="409"/>
      <c r="C586" s="1186"/>
      <c r="D586" s="570"/>
      <c r="E586" s="570"/>
      <c r="F586" s="570"/>
      <c r="AV586" s="410"/>
      <c r="BQ586" s="410"/>
    </row>
    <row r="587" spans="1:69" s="1097" customFormat="1" ht="13.5" thickBot="1" x14ac:dyDescent="0.25">
      <c r="A587" s="1098"/>
      <c r="B587" s="1095" t="s">
        <v>788</v>
      </c>
      <c r="C587" s="1099">
        <f t="shared" ref="C587:AH587" si="897">C563+C585</f>
        <v>0</v>
      </c>
      <c r="D587" s="1099">
        <f t="shared" si="897"/>
        <v>0</v>
      </c>
      <c r="E587" s="1099">
        <f t="shared" si="897"/>
        <v>0</v>
      </c>
      <c r="F587" s="1099">
        <f t="shared" si="897"/>
        <v>0</v>
      </c>
      <c r="G587" s="1099">
        <f t="shared" si="897"/>
        <v>0</v>
      </c>
      <c r="H587" s="1099">
        <f t="shared" si="897"/>
        <v>0</v>
      </c>
      <c r="I587" s="1099">
        <f t="shared" si="897"/>
        <v>0</v>
      </c>
      <c r="J587" s="1099">
        <f t="shared" si="897"/>
        <v>0</v>
      </c>
      <c r="K587" s="1099">
        <f t="shared" si="897"/>
        <v>0</v>
      </c>
      <c r="L587" s="1099">
        <f t="shared" si="897"/>
        <v>0</v>
      </c>
      <c r="M587" s="1099">
        <f t="shared" si="897"/>
        <v>0</v>
      </c>
      <c r="N587" s="1099">
        <f t="shared" si="897"/>
        <v>0</v>
      </c>
      <c r="O587" s="1099">
        <f t="shared" si="897"/>
        <v>0</v>
      </c>
      <c r="P587" s="1099">
        <f t="shared" si="897"/>
        <v>0</v>
      </c>
      <c r="Q587" s="1099">
        <f t="shared" si="897"/>
        <v>0</v>
      </c>
      <c r="R587" s="1099">
        <f t="shared" si="897"/>
        <v>0</v>
      </c>
      <c r="S587" s="1099">
        <f t="shared" si="897"/>
        <v>0</v>
      </c>
      <c r="T587" s="1099">
        <f t="shared" si="897"/>
        <v>0</v>
      </c>
      <c r="U587" s="1099">
        <f t="shared" si="897"/>
        <v>0</v>
      </c>
      <c r="V587" s="1099">
        <f t="shared" si="897"/>
        <v>0</v>
      </c>
      <c r="W587" s="1099">
        <f t="shared" si="897"/>
        <v>0</v>
      </c>
      <c r="X587" s="1099">
        <f t="shared" si="897"/>
        <v>0</v>
      </c>
      <c r="Y587" s="1099">
        <f t="shared" si="897"/>
        <v>0</v>
      </c>
      <c r="Z587" s="1099">
        <f t="shared" si="897"/>
        <v>0</v>
      </c>
      <c r="AA587" s="1099">
        <f t="shared" si="897"/>
        <v>0</v>
      </c>
      <c r="AB587" s="1099">
        <f t="shared" si="897"/>
        <v>0</v>
      </c>
      <c r="AC587" s="1099">
        <f t="shared" si="897"/>
        <v>0</v>
      </c>
      <c r="AD587" s="1099">
        <f t="shared" si="897"/>
        <v>0</v>
      </c>
      <c r="AE587" s="1099">
        <f t="shared" si="897"/>
        <v>0</v>
      </c>
      <c r="AF587" s="1099">
        <f t="shared" si="897"/>
        <v>0</v>
      </c>
      <c r="AG587" s="1099">
        <f t="shared" si="897"/>
        <v>0</v>
      </c>
      <c r="AH587" s="1099">
        <f t="shared" si="897"/>
        <v>0</v>
      </c>
      <c r="AI587" s="1099">
        <f t="shared" ref="AI587:BQ587" si="898">AI563+AI585</f>
        <v>0</v>
      </c>
      <c r="AJ587" s="1099">
        <f t="shared" si="898"/>
        <v>0</v>
      </c>
      <c r="AK587" s="1099">
        <f t="shared" si="898"/>
        <v>0</v>
      </c>
      <c r="AL587" s="1099">
        <f t="shared" si="898"/>
        <v>0</v>
      </c>
      <c r="AM587" s="1099">
        <f t="shared" si="898"/>
        <v>0</v>
      </c>
      <c r="AN587" s="1099">
        <f t="shared" si="898"/>
        <v>0</v>
      </c>
      <c r="AO587" s="1099">
        <f t="shared" si="898"/>
        <v>0</v>
      </c>
      <c r="AP587" s="1099">
        <f t="shared" si="898"/>
        <v>0</v>
      </c>
      <c r="AQ587" s="1099">
        <f t="shared" si="898"/>
        <v>0</v>
      </c>
      <c r="AR587" s="1099">
        <f t="shared" si="898"/>
        <v>0</v>
      </c>
      <c r="AS587" s="1099">
        <f t="shared" si="898"/>
        <v>0</v>
      </c>
      <c r="AT587" s="1099">
        <f t="shared" si="898"/>
        <v>0</v>
      </c>
      <c r="AU587" s="1099">
        <f t="shared" si="898"/>
        <v>0</v>
      </c>
      <c r="AV587" s="1099">
        <f t="shared" si="898"/>
        <v>0</v>
      </c>
      <c r="AW587" s="1099">
        <f t="shared" si="898"/>
        <v>0</v>
      </c>
      <c r="AX587" s="1099">
        <f t="shared" si="898"/>
        <v>0</v>
      </c>
      <c r="AY587" s="1099">
        <f t="shared" si="898"/>
        <v>0</v>
      </c>
      <c r="AZ587" s="1099">
        <f t="shared" si="898"/>
        <v>0</v>
      </c>
      <c r="BA587" s="1099">
        <f t="shared" si="898"/>
        <v>0</v>
      </c>
      <c r="BB587" s="1099">
        <f t="shared" si="898"/>
        <v>0</v>
      </c>
      <c r="BC587" s="1099">
        <f t="shared" si="898"/>
        <v>0</v>
      </c>
      <c r="BD587" s="1099">
        <f t="shared" si="898"/>
        <v>0</v>
      </c>
      <c r="BE587" s="1099">
        <f t="shared" si="898"/>
        <v>0</v>
      </c>
      <c r="BF587" s="1099">
        <f t="shared" si="898"/>
        <v>0</v>
      </c>
      <c r="BG587" s="1099">
        <f t="shared" si="898"/>
        <v>0</v>
      </c>
      <c r="BH587" s="1099">
        <f t="shared" si="898"/>
        <v>0</v>
      </c>
      <c r="BI587" s="1099">
        <f t="shared" si="898"/>
        <v>0</v>
      </c>
      <c r="BJ587" s="1099">
        <f t="shared" si="898"/>
        <v>0</v>
      </c>
      <c r="BK587" s="1099">
        <f t="shared" si="898"/>
        <v>0</v>
      </c>
      <c r="BL587" s="1099">
        <f t="shared" si="898"/>
        <v>0</v>
      </c>
      <c r="BM587" s="1099">
        <f t="shared" si="898"/>
        <v>0</v>
      </c>
      <c r="BN587" s="1099">
        <f t="shared" si="898"/>
        <v>0</v>
      </c>
      <c r="BO587" s="1099">
        <f t="shared" si="898"/>
        <v>0</v>
      </c>
      <c r="BP587" s="1099">
        <f t="shared" si="898"/>
        <v>0</v>
      </c>
      <c r="BQ587" s="1099">
        <f t="shared" si="898"/>
        <v>0</v>
      </c>
    </row>
    <row r="588" spans="1:69" s="325" customFormat="1" ht="13.5" thickTop="1" x14ac:dyDescent="0.2">
      <c r="A588" s="1185"/>
      <c r="B588" s="1190"/>
      <c r="C588" s="1191"/>
      <c r="D588" s="1191"/>
      <c r="E588" s="1191"/>
      <c r="F588" s="1191"/>
      <c r="G588" s="1191"/>
      <c r="H588" s="1191"/>
      <c r="I588" s="1191"/>
      <c r="J588" s="1191"/>
      <c r="K588" s="1191"/>
      <c r="L588" s="1191"/>
      <c r="M588" s="1191"/>
      <c r="N588" s="1191"/>
      <c r="O588" s="1191"/>
      <c r="P588" s="1191"/>
      <c r="Q588" s="1191"/>
      <c r="R588" s="1191"/>
      <c r="S588" s="1191"/>
      <c r="T588" s="1191"/>
      <c r="U588" s="1191"/>
      <c r="V588" s="1191"/>
      <c r="W588" s="1191"/>
      <c r="X588" s="1191"/>
      <c r="Y588" s="1191"/>
      <c r="Z588" s="1191"/>
      <c r="AA588" s="1191"/>
      <c r="AB588" s="1191"/>
      <c r="AC588" s="1191"/>
      <c r="AD588" s="1191"/>
      <c r="AE588" s="1191"/>
      <c r="AF588" s="1191"/>
      <c r="AG588" s="1191"/>
      <c r="AH588" s="1191"/>
      <c r="AI588" s="1191"/>
      <c r="AJ588" s="1191"/>
      <c r="AK588" s="1191"/>
      <c r="AL588" s="1191"/>
      <c r="AM588" s="1191"/>
      <c r="AN588" s="1191"/>
      <c r="AO588" s="1191"/>
      <c r="AP588" s="1191"/>
      <c r="AQ588" s="1191"/>
      <c r="AR588" s="1191"/>
      <c r="AS588" s="1191"/>
      <c r="AT588" s="1191"/>
      <c r="AU588" s="1191"/>
      <c r="AV588" s="1191"/>
      <c r="AW588" s="1191"/>
      <c r="AX588" s="1191"/>
      <c r="AY588" s="1191"/>
      <c r="AZ588" s="1191"/>
      <c r="BA588" s="1191"/>
      <c r="BB588" s="1191"/>
      <c r="BC588" s="1191"/>
      <c r="BD588" s="1191"/>
      <c r="BE588" s="1191"/>
      <c r="BF588" s="1191"/>
      <c r="BG588" s="1191"/>
      <c r="BH588" s="1191"/>
      <c r="BI588" s="1191"/>
      <c r="BJ588" s="1191"/>
      <c r="BK588" s="1191"/>
      <c r="BL588" s="1191"/>
      <c r="BM588" s="1191"/>
      <c r="BN588" s="1191"/>
      <c r="BO588" s="1191"/>
      <c r="BP588" s="1191"/>
      <c r="BQ588" s="1191"/>
    </row>
    <row r="589" spans="1:69" s="1091" customFormat="1" ht="25.5" x14ac:dyDescent="0.2">
      <c r="A589" s="1100"/>
      <c r="B589" s="1100"/>
      <c r="C589" s="1101"/>
      <c r="D589" s="1102"/>
      <c r="E589" s="1103"/>
      <c r="F589" s="1104"/>
      <c r="G589" s="1105" t="s">
        <v>1130</v>
      </c>
      <c r="H589" s="1105"/>
      <c r="I589" s="1105"/>
      <c r="J589" s="1105"/>
      <c r="K589" s="1105"/>
      <c r="L589" s="1105"/>
      <c r="M589" s="1105"/>
      <c r="N589" s="1105"/>
      <c r="O589" s="1105"/>
      <c r="P589" s="1105"/>
      <c r="Q589" s="1105"/>
      <c r="R589" s="1105"/>
      <c r="S589" s="1105"/>
      <c r="T589" s="1105"/>
      <c r="U589" s="1105"/>
      <c r="V589" s="1105"/>
      <c r="W589" s="1105"/>
      <c r="X589" s="1105"/>
      <c r="Y589" s="1105"/>
      <c r="Z589" s="1105"/>
      <c r="AA589" s="1105"/>
      <c r="AB589" s="1105" t="s">
        <v>1131</v>
      </c>
      <c r="AC589" s="1105"/>
      <c r="AD589" s="1105"/>
      <c r="AE589" s="1105"/>
      <c r="AF589" s="1105"/>
      <c r="AG589" s="1105"/>
      <c r="AH589" s="1105"/>
      <c r="AI589" s="1105"/>
      <c r="AJ589" s="1105"/>
      <c r="AK589" s="1105"/>
      <c r="AL589" s="1105"/>
      <c r="AM589" s="1105"/>
      <c r="AN589" s="1105"/>
      <c r="AO589" s="1105"/>
      <c r="AP589" s="1105"/>
      <c r="AQ589" s="1105"/>
      <c r="AR589" s="1105"/>
      <c r="AS589" s="1105"/>
      <c r="AT589" s="1105"/>
      <c r="AU589" s="1105"/>
      <c r="AV589" s="1106"/>
      <c r="AW589" s="1107" t="s">
        <v>1132</v>
      </c>
      <c r="AX589" s="1105"/>
      <c r="AY589" s="1105"/>
      <c r="AZ589" s="1105"/>
      <c r="BA589" s="1105"/>
      <c r="BB589" s="1105"/>
      <c r="BC589" s="1105"/>
      <c r="BD589" s="1105"/>
      <c r="BE589" s="1105"/>
      <c r="BF589" s="1105"/>
      <c r="BG589" s="1105"/>
      <c r="BH589" s="1105"/>
      <c r="BI589" s="1105"/>
      <c r="BJ589" s="1105"/>
      <c r="BK589" s="1105"/>
      <c r="BL589" s="1105"/>
      <c r="BM589" s="1105"/>
      <c r="BN589" s="1105"/>
      <c r="BO589" s="1105"/>
      <c r="BP589" s="1105"/>
      <c r="BQ589" s="1106"/>
    </row>
    <row r="590" spans="1:69" s="1092" customFormat="1" ht="13.5" thickBot="1" x14ac:dyDescent="0.25">
      <c r="A590" s="1108"/>
      <c r="B590" s="1108"/>
      <c r="C590" s="1109"/>
      <c r="D590" s="1110"/>
      <c r="E590" s="1111"/>
      <c r="F590" s="1112"/>
      <c r="G590" s="1113">
        <v>1</v>
      </c>
      <c r="H590" s="1113">
        <v>2</v>
      </c>
      <c r="I590" s="1113">
        <v>3</v>
      </c>
      <c r="J590" s="1113">
        <v>4</v>
      </c>
      <c r="K590" s="1113">
        <v>5</v>
      </c>
      <c r="L590" s="1113">
        <v>6</v>
      </c>
      <c r="M590" s="1113">
        <v>7</v>
      </c>
      <c r="N590" s="1113">
        <v>8</v>
      </c>
      <c r="O590" s="1113">
        <v>9</v>
      </c>
      <c r="P590" s="1113">
        <v>10</v>
      </c>
      <c r="Q590" s="1113">
        <v>11</v>
      </c>
      <c r="R590" s="1113">
        <v>12</v>
      </c>
      <c r="S590" s="1113">
        <v>13</v>
      </c>
      <c r="T590" s="1113">
        <v>14</v>
      </c>
      <c r="U590" s="1113">
        <v>15</v>
      </c>
      <c r="V590" s="1113">
        <v>16</v>
      </c>
      <c r="W590" s="1113">
        <v>17</v>
      </c>
      <c r="X590" s="1113">
        <v>18</v>
      </c>
      <c r="Y590" s="1113">
        <v>19</v>
      </c>
      <c r="Z590" s="1113">
        <v>20</v>
      </c>
      <c r="AA590" s="1113" t="s">
        <v>707</v>
      </c>
      <c r="AB590" s="1113">
        <v>1</v>
      </c>
      <c r="AC590" s="1113">
        <v>2</v>
      </c>
      <c r="AD590" s="1113">
        <v>3</v>
      </c>
      <c r="AE590" s="1113">
        <v>4</v>
      </c>
      <c r="AF590" s="1113">
        <v>5</v>
      </c>
      <c r="AG590" s="1113">
        <v>6</v>
      </c>
      <c r="AH590" s="1113">
        <v>7</v>
      </c>
      <c r="AI590" s="1113">
        <v>8</v>
      </c>
      <c r="AJ590" s="1113">
        <v>9</v>
      </c>
      <c r="AK590" s="1113">
        <v>10</v>
      </c>
      <c r="AL590" s="1113">
        <v>11</v>
      </c>
      <c r="AM590" s="1113">
        <v>12</v>
      </c>
      <c r="AN590" s="1113">
        <v>13</v>
      </c>
      <c r="AO590" s="1113">
        <v>14</v>
      </c>
      <c r="AP590" s="1113">
        <v>15</v>
      </c>
      <c r="AQ590" s="1113">
        <v>16</v>
      </c>
      <c r="AR590" s="1113">
        <v>17</v>
      </c>
      <c r="AS590" s="1113">
        <v>18</v>
      </c>
      <c r="AT590" s="1113">
        <v>19</v>
      </c>
      <c r="AU590" s="1113">
        <v>20</v>
      </c>
      <c r="AV590" s="1114" t="s">
        <v>707</v>
      </c>
      <c r="AW590" s="1115">
        <v>1</v>
      </c>
      <c r="AX590" s="1113">
        <v>2</v>
      </c>
      <c r="AY590" s="1113">
        <v>3</v>
      </c>
      <c r="AZ590" s="1113">
        <v>4</v>
      </c>
      <c r="BA590" s="1113">
        <v>5</v>
      </c>
      <c r="BB590" s="1113">
        <v>6</v>
      </c>
      <c r="BC590" s="1113">
        <v>7</v>
      </c>
      <c r="BD590" s="1113">
        <v>8</v>
      </c>
      <c r="BE590" s="1113">
        <v>9</v>
      </c>
      <c r="BF590" s="1113">
        <v>10</v>
      </c>
      <c r="BG590" s="1113">
        <v>11</v>
      </c>
      <c r="BH590" s="1113">
        <v>12</v>
      </c>
      <c r="BI590" s="1113">
        <v>13</v>
      </c>
      <c r="BJ590" s="1113">
        <v>14</v>
      </c>
      <c r="BK590" s="1113">
        <v>15</v>
      </c>
      <c r="BL590" s="1113">
        <v>16</v>
      </c>
      <c r="BM590" s="1113">
        <v>17</v>
      </c>
      <c r="BN590" s="1113">
        <v>18</v>
      </c>
      <c r="BO590" s="1113">
        <v>19</v>
      </c>
      <c r="BP590" s="1113">
        <v>20</v>
      </c>
      <c r="BQ590" s="1116" t="s">
        <v>707</v>
      </c>
    </row>
    <row r="591" spans="1:69" s="1093" customFormat="1" ht="39" thickBot="1" x14ac:dyDescent="0.25">
      <c r="A591" s="1232" t="s">
        <v>1180</v>
      </c>
      <c r="B591" s="1232" t="s">
        <v>637</v>
      </c>
      <c r="C591" s="1233"/>
      <c r="D591" s="1117" t="s">
        <v>308</v>
      </c>
      <c r="E591" s="1118" t="s">
        <v>309</v>
      </c>
      <c r="F591" s="1119" t="s">
        <v>763</v>
      </c>
      <c r="G591" s="1120" t="str">
        <f>IF('I2 LDC class'!$D$20="",'I2 LDC class'!$C$20,'I2 LDC class'!$D$20)</f>
        <v>Residential</v>
      </c>
      <c r="H591" s="1120" t="str">
        <f>IF('I2 LDC class'!$D$21="",'I2 LDC class'!$C$21,'I2 LDC class'!$D$21)</f>
        <v>GS &lt;50</v>
      </c>
      <c r="I591" s="1120" t="str">
        <f>IF('I2 LDC class'!$D$22="",'I2 LDC class'!$C$22,'I2 LDC class'!$D$22)</f>
        <v>GS&gt;50-Regular</v>
      </c>
      <c r="J591" s="1120" t="str">
        <f>IF('I2 LDC class'!$D$23="",'I2 LDC class'!$C$23,'I2 LDC class'!$D$23)</f>
        <v>GS&gt; 50-TOU</v>
      </c>
      <c r="K591" s="1120" t="str">
        <f>IF('I2 LDC class'!$D$24="",'I2 LDC class'!$C$24,'I2 LDC class'!$D$24)</f>
        <v>GS &gt;50-Intermediate</v>
      </c>
      <c r="L591" s="1120" t="str">
        <f>IF('I2 LDC class'!$D$25="",'I2 LDC class'!$C$25,'I2 LDC class'!$D$25)</f>
        <v>Large Use &gt;5MW</v>
      </c>
      <c r="M591" s="1120" t="str">
        <f>IF('I2 LDC class'!$D$26="",'I2 LDC class'!$C$26,'I2 LDC class'!$D$26)</f>
        <v>Street Light</v>
      </c>
      <c r="N591" s="1120" t="str">
        <f>IF('I2 LDC class'!$D$27="",'I2 LDC class'!$C$27,'I2 LDC class'!$D$27)</f>
        <v>Sentinel</v>
      </c>
      <c r="O591" s="1120" t="str">
        <f>IF('I2 LDC class'!$D$28="",'I2 LDC class'!$C$28,'I2 LDC class'!$D$28)</f>
        <v>Unmetered Scattered Load</v>
      </c>
      <c r="P591" s="1120" t="str">
        <f>IF('I2 LDC class'!$D$29="",'I2 LDC class'!$C$29,'I2 LDC class'!$D$29)</f>
        <v>Embedded Distributor</v>
      </c>
      <c r="Q591" s="1120" t="str">
        <f>IF('I2 LDC class'!$D$30="",'I2 LDC class'!$C$30,'I2 LDC class'!$D$30)</f>
        <v>Back-up/Standby Power</v>
      </c>
      <c r="R591" s="1120" t="str">
        <f>IF('I2 LDC class'!$D$31="",'I2 LDC class'!$C$31,'I2 LDC class'!$D$31)</f>
        <v>Rate Class 1</v>
      </c>
      <c r="S591" s="1120" t="str">
        <f>IF('I2 LDC class'!$D$32="",'I2 LDC class'!$C$32,'I2 LDC class'!$D$32)</f>
        <v>Rate class 2</v>
      </c>
      <c r="T591" s="1120" t="str">
        <f>IF('I2 LDC class'!$D$33="",'I2 LDC class'!$C$33,'I2 LDC class'!$D$33)</f>
        <v>Rate class 3</v>
      </c>
      <c r="U591" s="1120" t="str">
        <f>IF('I2 LDC class'!$D$34="",'I2 LDC class'!$C$34,'I2 LDC class'!$D$34)</f>
        <v>Rate class 4</v>
      </c>
      <c r="V591" s="1120" t="str">
        <f>IF('I2 LDC class'!$D$35="",'I2 LDC class'!$C$35,'I2 LDC class'!$D$35)</f>
        <v>Rate class 5</v>
      </c>
      <c r="W591" s="1120" t="str">
        <f>IF('I2 LDC class'!$D$36="",'I2 LDC class'!$C$36,'I2 LDC class'!$D$36)</f>
        <v>Rate class 6</v>
      </c>
      <c r="X591" s="1120" t="str">
        <f>IF('I2 LDC class'!$D$37="",'I2 LDC class'!$C$37,'I2 LDC class'!$D$37)</f>
        <v>Rate class 7</v>
      </c>
      <c r="Y591" s="1120" t="str">
        <f>IF('I2 LDC class'!$D$38="",'I2 LDC class'!$C$38,'I2 LDC class'!$D$38)</f>
        <v>Rate class 8</v>
      </c>
      <c r="Z591" s="1120" t="str">
        <f>IF('I2 LDC class'!$D$39="",'I2 LDC class'!$C$39,'I2 LDC class'!$D$39)</f>
        <v>Rate class 9</v>
      </c>
      <c r="AA591" s="1121" t="s">
        <v>707</v>
      </c>
      <c r="AB591" s="1120" t="str">
        <f>IF('I2 LDC class'!$D$20="",'I2 LDC class'!$C$20,'I2 LDC class'!$D$20)</f>
        <v>Residential</v>
      </c>
      <c r="AC591" s="1120" t="str">
        <f>IF('I2 LDC class'!$D$21="",'I2 LDC class'!$C$21,'I2 LDC class'!$D$21)</f>
        <v>GS &lt;50</v>
      </c>
      <c r="AD591" s="1120" t="str">
        <f>IF('I2 LDC class'!$D$22="",'I2 LDC class'!$C$22,'I2 LDC class'!$D$22)</f>
        <v>GS&gt;50-Regular</v>
      </c>
      <c r="AE591" s="1120" t="str">
        <f>IF('I2 LDC class'!$D$23="",'I2 LDC class'!$C$23,'I2 LDC class'!$D$23)</f>
        <v>GS&gt; 50-TOU</v>
      </c>
      <c r="AF591" s="1120" t="str">
        <f>IF('I2 LDC class'!$D$24="",'I2 LDC class'!$C$24,'I2 LDC class'!$D$24)</f>
        <v>GS &gt;50-Intermediate</v>
      </c>
      <c r="AG591" s="1120" t="str">
        <f>IF('I2 LDC class'!$D$25="",'I2 LDC class'!$C$25,'I2 LDC class'!$D$25)</f>
        <v>Large Use &gt;5MW</v>
      </c>
      <c r="AH591" s="1120" t="str">
        <f>IF('I2 LDC class'!$D$26="",'I2 LDC class'!$C$26,'I2 LDC class'!$D$26)</f>
        <v>Street Light</v>
      </c>
      <c r="AI591" s="1120" t="str">
        <f>IF('I2 LDC class'!$D$27="",'I2 LDC class'!$C$27,'I2 LDC class'!$D$27)</f>
        <v>Sentinel</v>
      </c>
      <c r="AJ591" s="1120" t="str">
        <f>IF('I2 LDC class'!$D$28="",'I2 LDC class'!$C$28,'I2 LDC class'!$D$28)</f>
        <v>Unmetered Scattered Load</v>
      </c>
      <c r="AK591" s="1120" t="str">
        <f>IF('I2 LDC class'!$D$29="",'I2 LDC class'!$C$29,'I2 LDC class'!$D$29)</f>
        <v>Embedded Distributor</v>
      </c>
      <c r="AL591" s="1120" t="str">
        <f>IF('I2 LDC class'!$D$30="",'I2 LDC class'!$C$30,'I2 LDC class'!$D$30)</f>
        <v>Back-up/Standby Power</v>
      </c>
      <c r="AM591" s="1120" t="str">
        <f>IF('I2 LDC class'!$D$31="",'I2 LDC class'!$C$31,'I2 LDC class'!$D$31)</f>
        <v>Rate Class 1</v>
      </c>
      <c r="AN591" s="1120" t="str">
        <f>IF('I2 LDC class'!$D$32="",'I2 LDC class'!$C$32,'I2 LDC class'!$D$32)</f>
        <v>Rate class 2</v>
      </c>
      <c r="AO591" s="1120" t="str">
        <f>IF('I2 LDC class'!$D$33="",'I2 LDC class'!$C$33,'I2 LDC class'!$D$33)</f>
        <v>Rate class 3</v>
      </c>
      <c r="AP591" s="1120" t="str">
        <f>IF('I2 LDC class'!$D$34="",'I2 LDC class'!$C$34,'I2 LDC class'!$D$34)</f>
        <v>Rate class 4</v>
      </c>
      <c r="AQ591" s="1120" t="str">
        <f>IF('I2 LDC class'!$D$35="",'I2 LDC class'!$C$35,'I2 LDC class'!$D$35)</f>
        <v>Rate class 5</v>
      </c>
      <c r="AR591" s="1120" t="str">
        <f>IF('I2 LDC class'!$D$36="",'I2 LDC class'!$C$36,'I2 LDC class'!$D$36)</f>
        <v>Rate class 6</v>
      </c>
      <c r="AS591" s="1120" t="str">
        <f>IF('I2 LDC class'!$D$37="",'I2 LDC class'!$C$37,'I2 LDC class'!$D$37)</f>
        <v>Rate class 7</v>
      </c>
      <c r="AT591" s="1120" t="str">
        <f>IF('I2 LDC class'!$D$38="",'I2 LDC class'!$C$38,'I2 LDC class'!$D$38)</f>
        <v>Rate class 8</v>
      </c>
      <c r="AU591" s="1120" t="str">
        <f>IF('I2 LDC class'!$D$39="",'I2 LDC class'!$C$39,'I2 LDC class'!$D$39)</f>
        <v>Rate class 9</v>
      </c>
      <c r="AV591" s="1122" t="s">
        <v>707</v>
      </c>
      <c r="AW591" s="1120" t="str">
        <f>IF('I2 LDC class'!$D$20="",'I2 LDC class'!$C$20,'I2 LDC class'!$D$20)</f>
        <v>Residential</v>
      </c>
      <c r="AX591" s="1120" t="str">
        <f>IF('I2 LDC class'!$D$21="",'I2 LDC class'!$C$21,'I2 LDC class'!$D$21)</f>
        <v>GS &lt;50</v>
      </c>
      <c r="AY591" s="1120" t="str">
        <f>IF('I2 LDC class'!$D$22="",'I2 LDC class'!$C$22,'I2 LDC class'!$D$22)</f>
        <v>GS&gt;50-Regular</v>
      </c>
      <c r="AZ591" s="1120" t="str">
        <f>IF('I2 LDC class'!$D$23="",'I2 LDC class'!$C$23,'I2 LDC class'!$D$23)</f>
        <v>GS&gt; 50-TOU</v>
      </c>
      <c r="BA591" s="1120" t="str">
        <f>IF('I2 LDC class'!$D$24="",'I2 LDC class'!$C$24,'I2 LDC class'!$D$24)</f>
        <v>GS &gt;50-Intermediate</v>
      </c>
      <c r="BB591" s="1120" t="str">
        <f>IF('I2 LDC class'!$D$25="",'I2 LDC class'!$C$25,'I2 LDC class'!$D$25)</f>
        <v>Large Use &gt;5MW</v>
      </c>
      <c r="BC591" s="1120" t="str">
        <f>IF('I2 LDC class'!$D$26="",'I2 LDC class'!$C$26,'I2 LDC class'!$D$26)</f>
        <v>Street Light</v>
      </c>
      <c r="BD591" s="1120" t="str">
        <f>IF('I2 LDC class'!$D$27="",'I2 LDC class'!$C$27,'I2 LDC class'!$D$27)</f>
        <v>Sentinel</v>
      </c>
      <c r="BE591" s="1120" t="str">
        <f>IF('I2 LDC class'!$D$28="",'I2 LDC class'!$C$28,'I2 LDC class'!$D$28)</f>
        <v>Unmetered Scattered Load</v>
      </c>
      <c r="BF591" s="1120" t="str">
        <f>IF('I2 LDC class'!$D$29="",'I2 LDC class'!$C$29,'I2 LDC class'!$D$29)</f>
        <v>Embedded Distributor</v>
      </c>
      <c r="BG591" s="1120" t="str">
        <f>IF('I2 LDC class'!$D$30="",'I2 LDC class'!$C$30,'I2 LDC class'!$D$30)</f>
        <v>Back-up/Standby Power</v>
      </c>
      <c r="BH591" s="1120" t="str">
        <f>IF('I2 LDC class'!$D$31="",'I2 LDC class'!$C$31,'I2 LDC class'!$D$31)</f>
        <v>Rate Class 1</v>
      </c>
      <c r="BI591" s="1120" t="str">
        <f>IF('I2 LDC class'!$D$32="",'I2 LDC class'!$C$32,'I2 LDC class'!$D$32)</f>
        <v>Rate class 2</v>
      </c>
      <c r="BJ591" s="1120" t="str">
        <f>IF('I2 LDC class'!$D$33="",'I2 LDC class'!$C$33,'I2 LDC class'!$D$33)</f>
        <v>Rate class 3</v>
      </c>
      <c r="BK591" s="1120" t="str">
        <f>IF('I2 LDC class'!$D$34="",'I2 LDC class'!$C$34,'I2 LDC class'!$D$34)</f>
        <v>Rate class 4</v>
      </c>
      <c r="BL591" s="1120" t="str">
        <f>IF('I2 LDC class'!$D$35="",'I2 LDC class'!$C$35,'I2 LDC class'!$D$35)</f>
        <v>Rate class 5</v>
      </c>
      <c r="BM591" s="1120" t="str">
        <f>IF('I2 LDC class'!$D$36="",'I2 LDC class'!$C$36,'I2 LDC class'!$D$36)</f>
        <v>Rate class 6</v>
      </c>
      <c r="BN591" s="1120" t="str">
        <f>IF('I2 LDC class'!$D$37="",'I2 LDC class'!$C$37,'I2 LDC class'!$D$37)</f>
        <v>Rate class 7</v>
      </c>
      <c r="BO591" s="1120" t="str">
        <f>IF('I2 LDC class'!$D$38="",'I2 LDC class'!$C$38,'I2 LDC class'!$D$38)</f>
        <v>Rate class 8</v>
      </c>
      <c r="BP591" s="1120" t="str">
        <f>IF('I2 LDC class'!$D$39="",'I2 LDC class'!$C$39,'I2 LDC class'!$D$39)</f>
        <v>Rate class 9</v>
      </c>
      <c r="BQ591" s="1123" t="s">
        <v>707</v>
      </c>
    </row>
    <row r="592" spans="1:69" s="208" customFormat="1" ht="12.75" x14ac:dyDescent="0.2">
      <c r="A592" s="1124">
        <v>1565</v>
      </c>
      <c r="B592" s="1125" t="s">
        <v>649</v>
      </c>
      <c r="C592" s="1126">
        <v>1</v>
      </c>
      <c r="D592" s="1127">
        <f t="shared" ref="D592:D628" si="899">C592-E592</f>
        <v>0</v>
      </c>
      <c r="E592" s="1127">
        <f>VLOOKUP($A592,'E1 Categorization'!$A$35:$E$116,5,FALSE)</f>
        <v>1</v>
      </c>
      <c r="F592" s="1127">
        <f t="shared" ref="F592:F628" si="900">D592+E592</f>
        <v>1</v>
      </c>
      <c r="G592" s="1128">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128">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128">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128">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128">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128">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128">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128">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128">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128">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128">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128">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128">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128">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128">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128">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128">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128">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128">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128">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129">
        <f>SUM(G592:Z592)</f>
        <v>0</v>
      </c>
      <c r="AB592" s="1128">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0.68318795640932106</v>
      </c>
      <c r="AC592" s="1128">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0.12983119998788065</v>
      </c>
      <c r="AD592" s="1128">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0.16647452631800158</v>
      </c>
      <c r="AE592" s="1128">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128">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128">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0</v>
      </c>
      <c r="AH592" s="1128">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1.6673750957383281E-2</v>
      </c>
      <c r="AI592" s="1128">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1.9949261189263707E-3</v>
      </c>
      <c r="AJ592" s="1128">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1.837640208487108E-3</v>
      </c>
      <c r="AK592" s="1128">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128">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128">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128">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128">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128">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128">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128">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128">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128">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128">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129">
        <f>SUM(AB592:AU592)</f>
        <v>1</v>
      </c>
      <c r="AW592" s="1130"/>
      <c r="AX592" s="1130"/>
      <c r="AY592" s="1130"/>
      <c r="AZ592" s="1130"/>
      <c r="BA592" s="1130"/>
      <c r="BB592" s="1130"/>
      <c r="BC592" s="1130"/>
      <c r="BD592" s="1130"/>
      <c r="BE592" s="1130"/>
      <c r="BF592" s="1130"/>
      <c r="BG592" s="1130"/>
      <c r="BH592" s="1130"/>
      <c r="BI592" s="1130"/>
      <c r="BJ592" s="1130"/>
      <c r="BK592" s="1130"/>
      <c r="BL592" s="1130"/>
      <c r="BM592" s="1130"/>
      <c r="BN592" s="1130"/>
      <c r="BO592" s="1130"/>
      <c r="BP592" s="1130"/>
      <c r="BQ592" s="1131"/>
    </row>
    <row r="593" spans="1:69" s="208" customFormat="1" ht="12.75" x14ac:dyDescent="0.2">
      <c r="A593" s="1132">
        <v>1805</v>
      </c>
      <c r="B593" s="1125" t="s">
        <v>282</v>
      </c>
      <c r="C593" s="1126"/>
      <c r="D593" s="1127"/>
      <c r="E593" s="1127"/>
      <c r="F593" s="1127"/>
      <c r="G593" s="1128">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128">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128">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128">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128">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128">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128">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128">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128">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128">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128">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128">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128">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128">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128">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128">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128">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128">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128">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128">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133">
        <f t="shared" ref="AA593:AA631" si="901">SUM(G593:Z593)</f>
        <v>0</v>
      </c>
      <c r="AB593" s="1128">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128">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128">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128">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128">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128">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128">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128">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128">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128">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128">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128">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128">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128">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128">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128">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128">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128">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128">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128">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133">
        <f t="shared" ref="AV593:AV631" si="902">SUM(AB593:AU593)</f>
        <v>0</v>
      </c>
      <c r="AW593" s="1130"/>
      <c r="AX593" s="1130"/>
      <c r="AY593" s="1130"/>
      <c r="AZ593" s="1130"/>
      <c r="BA593" s="1130"/>
      <c r="BB593" s="1130"/>
      <c r="BC593" s="1130"/>
      <c r="BD593" s="1130"/>
      <c r="BE593" s="1130"/>
      <c r="BF593" s="1130"/>
      <c r="BG593" s="1130"/>
      <c r="BH593" s="1130"/>
      <c r="BI593" s="1130"/>
      <c r="BJ593" s="1130"/>
      <c r="BK593" s="1130"/>
      <c r="BL593" s="1130"/>
      <c r="BM593" s="1130"/>
      <c r="BN593" s="1130"/>
      <c r="BO593" s="1130"/>
      <c r="BP593" s="1130"/>
      <c r="BQ593" s="1131"/>
    </row>
    <row r="594" spans="1:69" s="208" customFormat="1" ht="12.75" x14ac:dyDescent="0.2">
      <c r="A594" s="1132" t="s">
        <v>815</v>
      </c>
      <c r="B594" s="1125" t="s">
        <v>340</v>
      </c>
      <c r="C594" s="1126">
        <v>1</v>
      </c>
      <c r="D594" s="1127">
        <f t="shared" si="899"/>
        <v>1</v>
      </c>
      <c r="E594" s="1127">
        <f>VLOOKUP($A594,'E1 Categorization'!$A$35:$E$116,5,FALSE)</f>
        <v>0</v>
      </c>
      <c r="F594" s="1127">
        <f t="shared" si="900"/>
        <v>1</v>
      </c>
      <c r="G594" s="1128">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0.52282533389340868</v>
      </c>
      <c r="H594" s="1128">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0.1498405492668726</v>
      </c>
      <c r="I594" s="1128">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0.31506465267518041</v>
      </c>
      <c r="J594" s="1128">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128">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128">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v>
      </c>
      <c r="M594" s="1128">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1.0924689554858683E-2</v>
      </c>
      <c r="N594" s="1128">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5.3696647729853961E-4</v>
      </c>
      <c r="O594" s="1128">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8.0780813238105179E-4</v>
      </c>
      <c r="P594" s="1128">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128">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128">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128">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128">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128">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128">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128">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128">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128">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128">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133">
        <f t="shared" si="901"/>
        <v>1</v>
      </c>
      <c r="AB594" s="1128">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128">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128">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128">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128">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128">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128">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128">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128">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128">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128">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128">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128">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128">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128">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128">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128">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128">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128">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128">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133">
        <f t="shared" si="902"/>
        <v>0</v>
      </c>
      <c r="AW594" s="1130"/>
      <c r="AX594" s="1130"/>
      <c r="AY594" s="1130"/>
      <c r="AZ594" s="1130"/>
      <c r="BA594" s="1130"/>
      <c r="BB594" s="1130"/>
      <c r="BC594" s="1130"/>
      <c r="BD594" s="1130"/>
      <c r="BE594" s="1130"/>
      <c r="BF594" s="1130"/>
      <c r="BG594" s="1130"/>
      <c r="BH594" s="1130"/>
      <c r="BI594" s="1130"/>
      <c r="BJ594" s="1130"/>
      <c r="BK594" s="1130"/>
      <c r="BL594" s="1130"/>
      <c r="BM594" s="1130"/>
      <c r="BN594" s="1130"/>
      <c r="BO594" s="1130"/>
      <c r="BP594" s="1130"/>
      <c r="BQ594" s="1131"/>
    </row>
    <row r="595" spans="1:69" s="208" customFormat="1" ht="12.75" x14ac:dyDescent="0.2">
      <c r="A595" s="1132" t="s">
        <v>816</v>
      </c>
      <c r="B595" s="1125" t="s">
        <v>342</v>
      </c>
      <c r="C595" s="1126">
        <v>1</v>
      </c>
      <c r="D595" s="1127">
        <f t="shared" si="899"/>
        <v>1</v>
      </c>
      <c r="E595" s="1127">
        <f>VLOOKUP($A595,'E1 Categorization'!$A$35:$E$116,5,FALSE)</f>
        <v>0</v>
      </c>
      <c r="F595" s="1127">
        <f t="shared" si="900"/>
        <v>1</v>
      </c>
      <c r="G595" s="1128">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0.52282533389340868</v>
      </c>
      <c r="H595" s="1128">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0.1498405492668726</v>
      </c>
      <c r="I595" s="1128">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0.31506465267518041</v>
      </c>
      <c r="J595" s="1128">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128">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128">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v>
      </c>
      <c r="M595" s="1128">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1.0924689554858683E-2</v>
      </c>
      <c r="N595" s="1128">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5.3696647729853961E-4</v>
      </c>
      <c r="O595" s="1128">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8.0780813238105179E-4</v>
      </c>
      <c r="P595" s="1128">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128">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128">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128">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128">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128">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128">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128">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128">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128">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128">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133">
        <f t="shared" si="901"/>
        <v>1</v>
      </c>
      <c r="AB595" s="1128">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128">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128">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128">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128">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128">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128">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128">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128">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128">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128">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128">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128">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128">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128">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128">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128">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128">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128">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128">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133">
        <f t="shared" si="902"/>
        <v>0</v>
      </c>
      <c r="AW595" s="1130"/>
      <c r="AX595" s="1130"/>
      <c r="AY595" s="1130"/>
      <c r="AZ595" s="1130"/>
      <c r="BA595" s="1130"/>
      <c r="BB595" s="1130"/>
      <c r="BC595" s="1130"/>
      <c r="BD595" s="1130"/>
      <c r="BE595" s="1130"/>
      <c r="BF595" s="1130"/>
      <c r="BG595" s="1130"/>
      <c r="BH595" s="1130"/>
      <c r="BI595" s="1130"/>
      <c r="BJ595" s="1130"/>
      <c r="BK595" s="1130"/>
      <c r="BL595" s="1130"/>
      <c r="BM595" s="1130"/>
      <c r="BN595" s="1130"/>
      <c r="BO595" s="1130"/>
      <c r="BP595" s="1130"/>
      <c r="BQ595" s="1131"/>
    </row>
    <row r="596" spans="1:69" s="208" customFormat="1" ht="12.75" x14ac:dyDescent="0.2">
      <c r="A596" s="1132">
        <v>1806</v>
      </c>
      <c r="B596" s="1125" t="s">
        <v>283</v>
      </c>
      <c r="C596" s="1126"/>
      <c r="D596" s="1127"/>
      <c r="E596" s="1127"/>
      <c r="F596" s="1127"/>
      <c r="G596" s="1128">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128">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128">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128">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128">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128">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128">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128">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128">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128">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128">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128">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128">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128">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128">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128">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128">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128">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128">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128">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133">
        <f t="shared" si="901"/>
        <v>0</v>
      </c>
      <c r="AB596" s="1128">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128">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128">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128">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128">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128">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128">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128">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128">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128">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128">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128">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128">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128">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128">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128">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128">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128">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128">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128">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133">
        <f t="shared" si="902"/>
        <v>0</v>
      </c>
      <c r="AW596" s="1130"/>
      <c r="AX596" s="1130"/>
      <c r="AY596" s="1130"/>
      <c r="AZ596" s="1130"/>
      <c r="BA596" s="1130"/>
      <c r="BB596" s="1130"/>
      <c r="BC596" s="1130"/>
      <c r="BD596" s="1130"/>
      <c r="BE596" s="1130"/>
      <c r="BF596" s="1130"/>
      <c r="BG596" s="1130"/>
      <c r="BH596" s="1130"/>
      <c r="BI596" s="1130"/>
      <c r="BJ596" s="1130"/>
      <c r="BK596" s="1130"/>
      <c r="BL596" s="1130"/>
      <c r="BM596" s="1130"/>
      <c r="BN596" s="1130"/>
      <c r="BO596" s="1130"/>
      <c r="BP596" s="1130"/>
      <c r="BQ596" s="1131"/>
    </row>
    <row r="597" spans="1:69" s="208" customFormat="1" ht="12.75" x14ac:dyDescent="0.2">
      <c r="A597" s="1132" t="s">
        <v>817</v>
      </c>
      <c r="B597" s="1125" t="s">
        <v>341</v>
      </c>
      <c r="C597" s="1126">
        <v>1</v>
      </c>
      <c r="D597" s="1127">
        <f t="shared" si="899"/>
        <v>1</v>
      </c>
      <c r="E597" s="1127">
        <f>VLOOKUP($A597,'E1 Categorization'!$A$35:$E$116,5,FALSE)</f>
        <v>0</v>
      </c>
      <c r="F597" s="1127">
        <f t="shared" si="900"/>
        <v>1</v>
      </c>
      <c r="G597" s="1128">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0.52282533389340868</v>
      </c>
      <c r="H597" s="1128">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0.1498405492668726</v>
      </c>
      <c r="I597" s="1128">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0.31506465267518041</v>
      </c>
      <c r="J597" s="1128">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128">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128">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v>
      </c>
      <c r="M597" s="1128">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1.0924689554858683E-2</v>
      </c>
      <c r="N597" s="1128">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5.3696647729853961E-4</v>
      </c>
      <c r="O597" s="1128">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8.0780813238105179E-4</v>
      </c>
      <c r="P597" s="1128">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128">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128">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128">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128">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128">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128">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128">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128">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128">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128">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133">
        <f t="shared" si="901"/>
        <v>1</v>
      </c>
      <c r="AB597" s="1128">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128">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128">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128">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128">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128">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128">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128">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128">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128">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128">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128">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128">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128">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128">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128">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128">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128">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128">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128">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133">
        <f t="shared" si="902"/>
        <v>0</v>
      </c>
      <c r="AW597" s="1130"/>
      <c r="AX597" s="1130"/>
      <c r="AY597" s="1130"/>
      <c r="AZ597" s="1130"/>
      <c r="BA597" s="1130"/>
      <c r="BB597" s="1130"/>
      <c r="BC597" s="1130"/>
      <c r="BD597" s="1130"/>
      <c r="BE597" s="1130"/>
      <c r="BF597" s="1130"/>
      <c r="BG597" s="1130"/>
      <c r="BH597" s="1130"/>
      <c r="BI597" s="1130"/>
      <c r="BJ597" s="1130"/>
      <c r="BK597" s="1130"/>
      <c r="BL597" s="1130"/>
      <c r="BM597" s="1130"/>
      <c r="BN597" s="1130"/>
      <c r="BO597" s="1130"/>
      <c r="BP597" s="1130"/>
      <c r="BQ597" s="1131"/>
    </row>
    <row r="598" spans="1:69" s="208" customFormat="1" ht="12.75" x14ac:dyDescent="0.2">
      <c r="A598" s="1132" t="s">
        <v>818</v>
      </c>
      <c r="B598" s="1125" t="s">
        <v>343</v>
      </c>
      <c r="C598" s="1126">
        <v>1</v>
      </c>
      <c r="D598" s="1127">
        <f t="shared" si="899"/>
        <v>1</v>
      </c>
      <c r="E598" s="1127">
        <f>VLOOKUP($A598,'E1 Categorization'!$A$35:$E$116,5,FALSE)</f>
        <v>0</v>
      </c>
      <c r="F598" s="1127">
        <f t="shared" si="900"/>
        <v>1</v>
      </c>
      <c r="G598" s="1128">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0.52282533389340868</v>
      </c>
      <c r="H598" s="1128">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0.1498405492668726</v>
      </c>
      <c r="I598" s="1128">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0.31506465267518041</v>
      </c>
      <c r="J598" s="1128">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128">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128">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v>
      </c>
      <c r="M598" s="1128">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1.0924689554858683E-2</v>
      </c>
      <c r="N598" s="1128">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5.3696647729853961E-4</v>
      </c>
      <c r="O598" s="1128">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8.0780813238105179E-4</v>
      </c>
      <c r="P598" s="1128">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128">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128">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128">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128">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128">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128">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128">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128">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128">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128">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133">
        <f t="shared" si="901"/>
        <v>1</v>
      </c>
      <c r="AB598" s="1128">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128">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128">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128">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128">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128">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128">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128">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128">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128">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128">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128">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128">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128">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128">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128">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128">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128">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128">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128">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133">
        <f t="shared" si="902"/>
        <v>0</v>
      </c>
      <c r="AW598" s="1130"/>
      <c r="AX598" s="1130"/>
      <c r="AY598" s="1130"/>
      <c r="AZ598" s="1130"/>
      <c r="BA598" s="1130"/>
      <c r="BB598" s="1130"/>
      <c r="BC598" s="1130"/>
      <c r="BD598" s="1130"/>
      <c r="BE598" s="1130"/>
      <c r="BF598" s="1130"/>
      <c r="BG598" s="1130"/>
      <c r="BH598" s="1130"/>
      <c r="BI598" s="1130"/>
      <c r="BJ598" s="1130"/>
      <c r="BK598" s="1130"/>
      <c r="BL598" s="1130"/>
      <c r="BM598" s="1130"/>
      <c r="BN598" s="1130"/>
      <c r="BO598" s="1130"/>
      <c r="BP598" s="1130"/>
      <c r="BQ598" s="1131"/>
    </row>
    <row r="599" spans="1:69" s="208" customFormat="1" ht="12.75" x14ac:dyDescent="0.2">
      <c r="A599" s="1132">
        <v>1808</v>
      </c>
      <c r="B599" s="1125" t="s">
        <v>284</v>
      </c>
      <c r="C599" s="1126"/>
      <c r="D599" s="1127"/>
      <c r="E599" s="1127"/>
      <c r="F599" s="1127"/>
      <c r="G599" s="1128">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128">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128">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128">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128">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128">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128">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128">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128">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128">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128">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128">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128">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128">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128">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128">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128">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128">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128">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128">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133">
        <f t="shared" si="901"/>
        <v>0</v>
      </c>
      <c r="AB599" s="1128">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128">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128">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128">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128">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128">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128">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128">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128">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128">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128">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128">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128">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128">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128">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128">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128">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128">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128">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128">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133">
        <f t="shared" si="902"/>
        <v>0</v>
      </c>
      <c r="AW599" s="1130"/>
      <c r="AX599" s="1130"/>
      <c r="AY599" s="1130"/>
      <c r="AZ599" s="1130"/>
      <c r="BA599" s="1130"/>
      <c r="BB599" s="1130"/>
      <c r="BC599" s="1130"/>
      <c r="BD599" s="1130"/>
      <c r="BE599" s="1130"/>
      <c r="BF599" s="1130"/>
      <c r="BG599" s="1130"/>
      <c r="BH599" s="1130"/>
      <c r="BI599" s="1130"/>
      <c r="BJ599" s="1130"/>
      <c r="BK599" s="1130"/>
      <c r="BL599" s="1130"/>
      <c r="BM599" s="1130"/>
      <c r="BN599" s="1130"/>
      <c r="BO599" s="1130"/>
      <c r="BP599" s="1130"/>
      <c r="BQ599" s="1131"/>
    </row>
    <row r="600" spans="1:69" s="208" customFormat="1" ht="12.75" x14ac:dyDescent="0.2">
      <c r="A600" s="1132" t="s">
        <v>819</v>
      </c>
      <c r="B600" s="1125" t="s">
        <v>344</v>
      </c>
      <c r="C600" s="1126">
        <v>1</v>
      </c>
      <c r="D600" s="1127">
        <f t="shared" si="899"/>
        <v>1</v>
      </c>
      <c r="E600" s="1127">
        <f>VLOOKUP($A600,'E1 Categorization'!$A$35:$E$116,5,FALSE)</f>
        <v>0</v>
      </c>
      <c r="F600" s="1127">
        <f t="shared" si="900"/>
        <v>1</v>
      </c>
      <c r="G600" s="1128">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0.52282533389340868</v>
      </c>
      <c r="H600" s="1128">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0.1498405492668726</v>
      </c>
      <c r="I600" s="1128">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0.31506465267518041</v>
      </c>
      <c r="J600" s="1128">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128">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128">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v>
      </c>
      <c r="M600" s="1128">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1.0924689554858683E-2</v>
      </c>
      <c r="N600" s="1128">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5.3696647729853961E-4</v>
      </c>
      <c r="O600" s="1128">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8.0780813238105179E-4</v>
      </c>
      <c r="P600" s="1128">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128">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128">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128">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128">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128">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128">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128">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128">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128">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128">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133">
        <f t="shared" si="901"/>
        <v>1</v>
      </c>
      <c r="AB600" s="1128">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128">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128">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128">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128">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128">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128">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128">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128">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128">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128">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128">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128">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128">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128">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128">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128">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128">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128">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128">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133">
        <f t="shared" si="902"/>
        <v>0</v>
      </c>
      <c r="AW600" s="1130"/>
      <c r="AX600" s="1130"/>
      <c r="AY600" s="1130"/>
      <c r="AZ600" s="1130"/>
      <c r="BA600" s="1130"/>
      <c r="BB600" s="1130"/>
      <c r="BC600" s="1130"/>
      <c r="BD600" s="1130"/>
      <c r="BE600" s="1130"/>
      <c r="BF600" s="1130"/>
      <c r="BG600" s="1130"/>
      <c r="BH600" s="1130"/>
      <c r="BI600" s="1130"/>
      <c r="BJ600" s="1130"/>
      <c r="BK600" s="1130"/>
      <c r="BL600" s="1130"/>
      <c r="BM600" s="1130"/>
      <c r="BN600" s="1130"/>
      <c r="BO600" s="1130"/>
      <c r="BP600" s="1130"/>
      <c r="BQ600" s="1131"/>
    </row>
    <row r="601" spans="1:69" s="208" customFormat="1" ht="12.75" x14ac:dyDescent="0.2">
      <c r="A601" s="1132" t="s">
        <v>820</v>
      </c>
      <c r="B601" s="1125" t="s">
        <v>345</v>
      </c>
      <c r="C601" s="1126">
        <v>1</v>
      </c>
      <c r="D601" s="1127">
        <f t="shared" si="899"/>
        <v>1</v>
      </c>
      <c r="E601" s="1127">
        <f>VLOOKUP($A601,'E1 Categorization'!$A$35:$E$116,5,FALSE)</f>
        <v>0</v>
      </c>
      <c r="F601" s="1127">
        <f t="shared" si="900"/>
        <v>1</v>
      </c>
      <c r="G601" s="1128">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0.52282533389340868</v>
      </c>
      <c r="H601" s="1128">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0.1498405492668726</v>
      </c>
      <c r="I601" s="1128">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0.31506465267518041</v>
      </c>
      <c r="J601" s="1128">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128">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128">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v>
      </c>
      <c r="M601" s="1128">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1.0924689554858683E-2</v>
      </c>
      <c r="N601" s="1128">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5.3696647729853961E-4</v>
      </c>
      <c r="O601" s="1128">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8.0780813238105179E-4</v>
      </c>
      <c r="P601" s="1128">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128">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128">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128">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128">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128">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128">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128">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128">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128">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128">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133">
        <f t="shared" si="901"/>
        <v>1</v>
      </c>
      <c r="AB601" s="1128">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128">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128">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128">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128">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128">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128">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128">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128">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128">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128">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128">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128">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128">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128">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128">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128">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128">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128">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128">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133">
        <f t="shared" si="902"/>
        <v>0</v>
      </c>
      <c r="AW601" s="1130"/>
      <c r="AX601" s="1130"/>
      <c r="AY601" s="1130"/>
      <c r="AZ601" s="1130"/>
      <c r="BA601" s="1130"/>
      <c r="BB601" s="1130"/>
      <c r="BC601" s="1130"/>
      <c r="BD601" s="1130"/>
      <c r="BE601" s="1130"/>
      <c r="BF601" s="1130"/>
      <c r="BG601" s="1130"/>
      <c r="BH601" s="1130"/>
      <c r="BI601" s="1130"/>
      <c r="BJ601" s="1130"/>
      <c r="BK601" s="1130"/>
      <c r="BL601" s="1130"/>
      <c r="BM601" s="1130"/>
      <c r="BN601" s="1130"/>
      <c r="BO601" s="1130"/>
      <c r="BP601" s="1130"/>
      <c r="BQ601" s="1131"/>
    </row>
    <row r="602" spans="1:69" s="208" customFormat="1" ht="12.75" x14ac:dyDescent="0.2">
      <c r="A602" s="1132">
        <v>1810</v>
      </c>
      <c r="B602" s="1125" t="s">
        <v>285</v>
      </c>
      <c r="C602" s="1126"/>
      <c r="D602" s="1127"/>
      <c r="E602" s="1127"/>
      <c r="F602" s="1127"/>
      <c r="G602" s="1128">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128">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128">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128">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128">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128">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128">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128">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128">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128">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128">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128">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128">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128">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128">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128">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128">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128">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128">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128">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133">
        <f t="shared" si="901"/>
        <v>0</v>
      </c>
      <c r="AB602" s="1128">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128">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128">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128">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128">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128">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128">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128">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128">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128">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128">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128">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128">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128">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128">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128">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128">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128">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128">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128">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133">
        <f t="shared" si="902"/>
        <v>0</v>
      </c>
      <c r="AW602" s="1130"/>
      <c r="AX602" s="1130"/>
      <c r="AY602" s="1130"/>
      <c r="AZ602" s="1130"/>
      <c r="BA602" s="1130"/>
      <c r="BB602" s="1130"/>
      <c r="BC602" s="1130"/>
      <c r="BD602" s="1130"/>
      <c r="BE602" s="1130"/>
      <c r="BF602" s="1130"/>
      <c r="BG602" s="1130"/>
      <c r="BH602" s="1130"/>
      <c r="BI602" s="1130"/>
      <c r="BJ602" s="1130"/>
      <c r="BK602" s="1130"/>
      <c r="BL602" s="1130"/>
      <c r="BM602" s="1130"/>
      <c r="BN602" s="1130"/>
      <c r="BO602" s="1130"/>
      <c r="BP602" s="1130"/>
      <c r="BQ602" s="1131"/>
    </row>
    <row r="603" spans="1:69" s="208" customFormat="1" ht="12.75" x14ac:dyDescent="0.2">
      <c r="A603" s="1132" t="s">
        <v>821</v>
      </c>
      <c r="B603" s="1125" t="s">
        <v>363</v>
      </c>
      <c r="C603" s="1126">
        <v>1</v>
      </c>
      <c r="D603" s="1127">
        <f t="shared" si="899"/>
        <v>1</v>
      </c>
      <c r="E603" s="1127">
        <f>VLOOKUP($A603,'E1 Categorization'!$A$35:$E$116,5,FALSE)</f>
        <v>0</v>
      </c>
      <c r="F603" s="1127">
        <f t="shared" si="900"/>
        <v>1</v>
      </c>
      <c r="G603" s="1128">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0.52282533389340868</v>
      </c>
      <c r="H603" s="1128">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0.1498405492668726</v>
      </c>
      <c r="I603" s="1128">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0.31506465267518041</v>
      </c>
      <c r="J603" s="1128">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128">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128">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v>
      </c>
      <c r="M603" s="1128">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1.0924689554858683E-2</v>
      </c>
      <c r="N603" s="1128">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5.3696647729853961E-4</v>
      </c>
      <c r="O603" s="1128">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8.0780813238105179E-4</v>
      </c>
      <c r="P603" s="1128">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128">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128">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128">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128">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128">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128">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128">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128">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128">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128">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133">
        <f t="shared" si="901"/>
        <v>1</v>
      </c>
      <c r="AB603" s="1128">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128">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128">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128">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128">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128">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128">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128">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128">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128">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128">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128">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128">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128">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128">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128">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128">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128">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128">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128">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133">
        <f t="shared" si="902"/>
        <v>0</v>
      </c>
      <c r="AW603" s="1130"/>
      <c r="AX603" s="1130"/>
      <c r="AY603" s="1130"/>
      <c r="AZ603" s="1130"/>
      <c r="BA603" s="1130"/>
      <c r="BB603" s="1130"/>
      <c r="BC603" s="1130"/>
      <c r="BD603" s="1130"/>
      <c r="BE603" s="1130"/>
      <c r="BF603" s="1130"/>
      <c r="BG603" s="1130"/>
      <c r="BH603" s="1130"/>
      <c r="BI603" s="1130"/>
      <c r="BJ603" s="1130"/>
      <c r="BK603" s="1130"/>
      <c r="BL603" s="1130"/>
      <c r="BM603" s="1130"/>
      <c r="BN603" s="1130"/>
      <c r="BO603" s="1130"/>
      <c r="BP603" s="1130"/>
      <c r="BQ603" s="1131"/>
    </row>
    <row r="604" spans="1:69" s="208" customFormat="1" ht="12.75" x14ac:dyDescent="0.2">
      <c r="A604" s="1132" t="s">
        <v>822</v>
      </c>
      <c r="B604" s="1125" t="s">
        <v>364</v>
      </c>
      <c r="C604" s="1126">
        <v>1</v>
      </c>
      <c r="D604" s="1127">
        <f t="shared" si="899"/>
        <v>1</v>
      </c>
      <c r="E604" s="1127">
        <f>VLOOKUP($A604,'E1 Categorization'!$A$35:$E$116,5,FALSE)</f>
        <v>0</v>
      </c>
      <c r="F604" s="1127">
        <f t="shared" si="900"/>
        <v>1</v>
      </c>
      <c r="G604" s="1128">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0.52282533389340868</v>
      </c>
      <c r="H604" s="1128">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0.1498405492668726</v>
      </c>
      <c r="I604" s="1128">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0.31506465267518041</v>
      </c>
      <c r="J604" s="1128">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128">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128">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v>
      </c>
      <c r="M604" s="1128">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1.0924689554858683E-2</v>
      </c>
      <c r="N604" s="1128">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5.3696647729853961E-4</v>
      </c>
      <c r="O604" s="1128">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8.0780813238105179E-4</v>
      </c>
      <c r="P604" s="1128">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128">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128">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128">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128">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128">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128">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128">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128">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128">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128">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133">
        <f t="shared" si="901"/>
        <v>1</v>
      </c>
      <c r="AB604" s="1128">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128">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128">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128">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128">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128">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128">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128">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128">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128">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128">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128">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128">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128">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128">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128">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128">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128">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128">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128">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133">
        <f t="shared" si="902"/>
        <v>0</v>
      </c>
      <c r="AW604" s="1130"/>
      <c r="AX604" s="1130"/>
      <c r="AY604" s="1130"/>
      <c r="AZ604" s="1130"/>
      <c r="BA604" s="1130"/>
      <c r="BB604" s="1130"/>
      <c r="BC604" s="1130"/>
      <c r="BD604" s="1130"/>
      <c r="BE604" s="1130"/>
      <c r="BF604" s="1130"/>
      <c r="BG604" s="1130"/>
      <c r="BH604" s="1130"/>
      <c r="BI604" s="1130"/>
      <c r="BJ604" s="1130"/>
      <c r="BK604" s="1130"/>
      <c r="BL604" s="1130"/>
      <c r="BM604" s="1130"/>
      <c r="BN604" s="1130"/>
      <c r="BO604" s="1130"/>
      <c r="BP604" s="1130"/>
      <c r="BQ604" s="1131"/>
    </row>
    <row r="605" spans="1:69" s="208" customFormat="1" ht="25.5" x14ac:dyDescent="0.2">
      <c r="A605" s="1132">
        <v>1815</v>
      </c>
      <c r="B605" s="1125" t="s">
        <v>86</v>
      </c>
      <c r="C605" s="1126">
        <v>1</v>
      </c>
      <c r="D605" s="1127">
        <f t="shared" si="899"/>
        <v>1</v>
      </c>
      <c r="E605" s="1127">
        <f>VLOOKUP($A605,'E1 Categorization'!$A$35:$E$116,5,FALSE)</f>
        <v>0</v>
      </c>
      <c r="F605" s="1127">
        <f t="shared" si="900"/>
        <v>1</v>
      </c>
      <c r="G605" s="1128">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0.52282533389340868</v>
      </c>
      <c r="H605" s="1128">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0.1498405492668726</v>
      </c>
      <c r="I605" s="1128">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0.31506465267518041</v>
      </c>
      <c r="J605" s="1128">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128">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128">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v>
      </c>
      <c r="M605" s="1128">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1.0924689554858683E-2</v>
      </c>
      <c r="N605" s="1128">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5.3696647729853961E-4</v>
      </c>
      <c r="O605" s="1128">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8.0780813238105179E-4</v>
      </c>
      <c r="P605" s="1128">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128">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128">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128">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128">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128">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128">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128">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128">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128">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128">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133">
        <f t="shared" si="901"/>
        <v>1</v>
      </c>
      <c r="AB605" s="1128">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128">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128">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128">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128">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128">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128">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128">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128">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128">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128">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128">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128">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128">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128">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128">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128">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128">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128">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128">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133">
        <f t="shared" si="902"/>
        <v>0</v>
      </c>
      <c r="AW605" s="1130"/>
      <c r="AX605" s="1130"/>
      <c r="AY605" s="1130"/>
      <c r="AZ605" s="1130"/>
      <c r="BA605" s="1130"/>
      <c r="BB605" s="1130"/>
      <c r="BC605" s="1130"/>
      <c r="BD605" s="1130"/>
      <c r="BE605" s="1130"/>
      <c r="BF605" s="1130"/>
      <c r="BG605" s="1130"/>
      <c r="BH605" s="1130"/>
      <c r="BI605" s="1130"/>
      <c r="BJ605" s="1130"/>
      <c r="BK605" s="1130"/>
      <c r="BL605" s="1130"/>
      <c r="BM605" s="1130"/>
      <c r="BN605" s="1130"/>
      <c r="BO605" s="1130"/>
      <c r="BP605" s="1130"/>
      <c r="BQ605" s="1131"/>
    </row>
    <row r="606" spans="1:69" s="208" customFormat="1" ht="25.5" x14ac:dyDescent="0.2">
      <c r="A606" s="1132">
        <v>1820</v>
      </c>
      <c r="B606" s="1125" t="s">
        <v>87</v>
      </c>
      <c r="C606" s="1126"/>
      <c r="D606" s="1127"/>
      <c r="E606" s="1127"/>
      <c r="F606" s="1127"/>
      <c r="G606" s="1128">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0.52282533389340868</v>
      </c>
      <c r="H606" s="1128">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0.1498405492668726</v>
      </c>
      <c r="I606" s="1128">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0.31506465267518041</v>
      </c>
      <c r="J606" s="1128">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128">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128">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v>
      </c>
      <c r="M606" s="1128">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1.0924689554858683E-2</v>
      </c>
      <c r="N606" s="1128">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5.3696647729853961E-4</v>
      </c>
      <c r="O606" s="1128">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8.0780813238105179E-4</v>
      </c>
      <c r="P606" s="1128">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128">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128">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128">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128">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128">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128">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128">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128">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128">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128">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133">
        <f t="shared" si="901"/>
        <v>1</v>
      </c>
      <c r="AB606" s="1128">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128">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128">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128">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128">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128">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128">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128">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128">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128">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128">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128">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128">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128">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128">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128">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128">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128">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128">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128">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133">
        <f t="shared" si="902"/>
        <v>0</v>
      </c>
      <c r="AW606" s="1130"/>
      <c r="AX606" s="1130"/>
      <c r="AY606" s="1130"/>
      <c r="AZ606" s="1130"/>
      <c r="BA606" s="1130"/>
      <c r="BB606" s="1130"/>
      <c r="BC606" s="1130"/>
      <c r="BD606" s="1130"/>
      <c r="BE606" s="1130"/>
      <c r="BF606" s="1130"/>
      <c r="BG606" s="1130"/>
      <c r="BH606" s="1130"/>
      <c r="BI606" s="1130"/>
      <c r="BJ606" s="1130"/>
      <c r="BK606" s="1130"/>
      <c r="BL606" s="1130"/>
      <c r="BM606" s="1130"/>
      <c r="BN606" s="1130"/>
      <c r="BO606" s="1130"/>
      <c r="BP606" s="1130"/>
      <c r="BQ606" s="1131"/>
    </row>
    <row r="607" spans="1:69" s="208" customFormat="1" ht="25.5" x14ac:dyDescent="0.2">
      <c r="A607" s="1132" t="s">
        <v>490</v>
      </c>
      <c r="B607" s="1125" t="s">
        <v>1276</v>
      </c>
      <c r="C607" s="1126">
        <v>1</v>
      </c>
      <c r="D607" s="1127">
        <f>C607-E607</f>
        <v>1</v>
      </c>
      <c r="E607" s="1127">
        <f>VLOOKUP($A607,'E1 Categorization'!$A$35:$E$116,5,FALSE)</f>
        <v>0</v>
      </c>
      <c r="F607" s="1127">
        <f>D607+E607</f>
        <v>1</v>
      </c>
      <c r="G607" s="1128">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0.52282533389340868</v>
      </c>
      <c r="H607" s="1128">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0.1498405492668726</v>
      </c>
      <c r="I607" s="1128">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0.31506465267518041</v>
      </c>
      <c r="J607" s="1128">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128">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128">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v>
      </c>
      <c r="M607" s="1128">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1.0924689554858683E-2</v>
      </c>
      <c r="N607" s="1128">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5.3696647729853961E-4</v>
      </c>
      <c r="O607" s="1128">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8.0780813238105179E-4</v>
      </c>
      <c r="P607" s="1128">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128">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128">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128">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128">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128">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128">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128">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128">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128">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128">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133">
        <f>SUM(G607:Z607)</f>
        <v>1</v>
      </c>
      <c r="AB607" s="1128">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128">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128">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128">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128">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128">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128">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128">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128">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128">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128">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128">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128">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128">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128">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128">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128">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128">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128">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128">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133">
        <f>SUM(AB607:AU607)</f>
        <v>0</v>
      </c>
      <c r="AW607" s="1130"/>
      <c r="AX607" s="1130"/>
      <c r="AY607" s="1130"/>
      <c r="AZ607" s="1130"/>
      <c r="BA607" s="1130"/>
      <c r="BB607" s="1130"/>
      <c r="BC607" s="1130"/>
      <c r="BD607" s="1130"/>
      <c r="BE607" s="1130"/>
      <c r="BF607" s="1130"/>
      <c r="BG607" s="1130"/>
      <c r="BH607" s="1130"/>
      <c r="BI607" s="1130"/>
      <c r="BJ607" s="1130"/>
      <c r="BK607" s="1130"/>
      <c r="BL607" s="1130"/>
      <c r="BM607" s="1130"/>
      <c r="BN607" s="1130"/>
      <c r="BO607" s="1130"/>
      <c r="BP607" s="1130"/>
      <c r="BQ607" s="1131"/>
    </row>
    <row r="608" spans="1:69" s="208" customFormat="1" ht="25.5" x14ac:dyDescent="0.2">
      <c r="A608" s="1132" t="s">
        <v>491</v>
      </c>
      <c r="B608" s="1125" t="s">
        <v>1278</v>
      </c>
      <c r="C608" s="1126">
        <v>1</v>
      </c>
      <c r="D608" s="1127">
        <f>C608-E608</f>
        <v>1</v>
      </c>
      <c r="E608" s="1127">
        <f>VLOOKUP($A608,'E1 Categorization'!$A$35:$E$116,5,FALSE)</f>
        <v>0</v>
      </c>
      <c r="F608" s="1127">
        <f>D608+E608</f>
        <v>1</v>
      </c>
      <c r="G608" s="1128">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0.44143342711961198</v>
      </c>
      <c r="H608" s="1128">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0.18115270884179577</v>
      </c>
      <c r="I608" s="1128">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0.36828506208325723</v>
      </c>
      <c r="J608" s="1128">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128">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128">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v>
      </c>
      <c r="M608" s="1128">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9.0373575198919223E-3</v>
      </c>
      <c r="N608" s="1128">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128">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9.1444435443064826E-5</v>
      </c>
      <c r="P608" s="1128">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128">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128">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128">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128">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128">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128">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128">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128">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128">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128">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133">
        <f>SUM(G608:Z608)</f>
        <v>0.99999999999999989</v>
      </c>
      <c r="AB608" s="1747">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128">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128">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128">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128">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128">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128">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128">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128">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128">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128">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128">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128">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128">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128">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128">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128">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128">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128">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128">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133">
        <f>SUM(AB608:AU608)</f>
        <v>0</v>
      </c>
      <c r="AW608" s="1130"/>
      <c r="AX608" s="1130"/>
      <c r="AY608" s="1130"/>
      <c r="AZ608" s="1130"/>
      <c r="BA608" s="1130"/>
      <c r="BB608" s="1130"/>
      <c r="BC608" s="1130"/>
      <c r="BD608" s="1130"/>
      <c r="BE608" s="1130"/>
      <c r="BF608" s="1130"/>
      <c r="BG608" s="1130"/>
      <c r="BH608" s="1130"/>
      <c r="BI608" s="1130"/>
      <c r="BJ608" s="1130"/>
      <c r="BK608" s="1130"/>
      <c r="BL608" s="1130"/>
      <c r="BM608" s="1130"/>
      <c r="BN608" s="1130"/>
      <c r="BO608" s="1130"/>
      <c r="BP608" s="1130"/>
      <c r="BQ608" s="1131"/>
    </row>
    <row r="609" spans="1:69" s="208" customFormat="1" ht="25.5" x14ac:dyDescent="0.2">
      <c r="A609" s="1132" t="s">
        <v>1268</v>
      </c>
      <c r="B609" s="1125" t="s">
        <v>1269</v>
      </c>
      <c r="C609" s="1126">
        <v>1</v>
      </c>
      <c r="D609" s="1127">
        <f>C609-E609</f>
        <v>0</v>
      </c>
      <c r="E609" s="1127">
        <f>VLOOKUP($A609,'E1 Categorization'!$A$35:$E$116,5,FALSE)</f>
        <v>1</v>
      </c>
      <c r="F609" s="1127">
        <f>D609+E609</f>
        <v>1</v>
      </c>
      <c r="G609" s="1128">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128">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128">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128">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128">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128">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128">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128">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128">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128">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128">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128">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128">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128">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128">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128">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128">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128">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128">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128">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133">
        <f>SUM(G609:Z609)</f>
        <v>0</v>
      </c>
      <c r="AB609" s="1747">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0.42869967634811895</v>
      </c>
      <c r="AC609" s="1747">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0.15909250617672832</v>
      </c>
      <c r="AD609" s="1747">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0.40179909282207876</v>
      </c>
      <c r="AE609" s="1747">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1747">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1747">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v>
      </c>
      <c r="AH609" s="1747">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8.6874105313834819E-3</v>
      </c>
      <c r="AI609" s="1747">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4.2700052998838713E-4</v>
      </c>
      <c r="AJ609" s="1747">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1.2943135917019943E-3</v>
      </c>
      <c r="AK609" s="1747">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1747">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1747">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1747">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1747">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1747">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1747">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1747">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1747">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1747">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1747">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133">
        <f>SUM(AB609:AU609)</f>
        <v>0.99999999999999978</v>
      </c>
      <c r="AW609" s="1130"/>
      <c r="AX609" s="1130"/>
      <c r="AY609" s="1130"/>
      <c r="AZ609" s="1130"/>
      <c r="BA609" s="1130"/>
      <c r="BB609" s="1130"/>
      <c r="BC609" s="1130"/>
      <c r="BD609" s="1130"/>
      <c r="BE609" s="1130"/>
      <c r="BF609" s="1130"/>
      <c r="BG609" s="1130"/>
      <c r="BH609" s="1130"/>
      <c r="BI609" s="1130"/>
      <c r="BJ609" s="1130"/>
      <c r="BK609" s="1130"/>
      <c r="BL609" s="1130"/>
      <c r="BM609" s="1130"/>
      <c r="BN609" s="1130"/>
      <c r="BO609" s="1130"/>
      <c r="BP609" s="1130"/>
      <c r="BQ609" s="1131"/>
    </row>
    <row r="610" spans="1:69" s="208" customFormat="1" ht="12.75" x14ac:dyDescent="0.2">
      <c r="A610" s="1132">
        <v>1825</v>
      </c>
      <c r="B610" s="1125" t="s">
        <v>88</v>
      </c>
      <c r="C610" s="1126"/>
      <c r="D610" s="1127"/>
      <c r="E610" s="1127"/>
      <c r="F610" s="1127"/>
      <c r="G610" s="1128">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128">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128">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128">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128">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128">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128">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128">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128">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128">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128">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128">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128">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128">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128">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128">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128">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128">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128">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128">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133">
        <f t="shared" si="901"/>
        <v>0</v>
      </c>
      <c r="AB610" s="1128">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128">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128">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128">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128">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128">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128">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128">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128">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128">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128">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128">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128">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128">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128">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128">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128">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128">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128">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128">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133">
        <f t="shared" si="902"/>
        <v>0</v>
      </c>
      <c r="AW610" s="1130"/>
      <c r="AX610" s="1130"/>
      <c r="AY610" s="1130"/>
      <c r="AZ610" s="1130"/>
      <c r="BA610" s="1130"/>
      <c r="BB610" s="1130"/>
      <c r="BC610" s="1130"/>
      <c r="BD610" s="1130"/>
      <c r="BE610" s="1130"/>
      <c r="BF610" s="1130"/>
      <c r="BG610" s="1130"/>
      <c r="BH610" s="1130"/>
      <c r="BI610" s="1130"/>
      <c r="BJ610" s="1130"/>
      <c r="BK610" s="1130"/>
      <c r="BL610" s="1130"/>
      <c r="BM610" s="1130"/>
      <c r="BN610" s="1130"/>
      <c r="BO610" s="1130"/>
      <c r="BP610" s="1130"/>
      <c r="BQ610" s="1131"/>
    </row>
    <row r="611" spans="1:69" s="208" customFormat="1" ht="12.75" x14ac:dyDescent="0.2">
      <c r="A611" s="1132" t="s">
        <v>823</v>
      </c>
      <c r="B611" s="1125" t="s">
        <v>365</v>
      </c>
      <c r="C611" s="1126">
        <v>1</v>
      </c>
      <c r="D611" s="1127">
        <f t="shared" si="899"/>
        <v>1</v>
      </c>
      <c r="E611" s="1127">
        <f>VLOOKUP($A611,'E1 Categorization'!$A$35:$E$116,5,FALSE)</f>
        <v>0</v>
      </c>
      <c r="F611" s="1127">
        <f t="shared" si="900"/>
        <v>1</v>
      </c>
      <c r="G611" s="1128">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0.52282533389340868</v>
      </c>
      <c r="H611" s="1128">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0.1498405492668726</v>
      </c>
      <c r="I611" s="1128">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0.31506465267518041</v>
      </c>
      <c r="J611" s="1128">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128">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128">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v>
      </c>
      <c r="M611" s="1128">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1.0924689554858683E-2</v>
      </c>
      <c r="N611" s="1128">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5.3696647729853961E-4</v>
      </c>
      <c r="O611" s="1128">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8.0780813238105179E-4</v>
      </c>
      <c r="P611" s="1128">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128">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128">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128">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128">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128">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128">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128">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128">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128">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128">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133">
        <f t="shared" si="901"/>
        <v>1</v>
      </c>
      <c r="AB611" s="1128">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128">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128">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128">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128">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128">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128">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128">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128">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128">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128">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128">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128">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128">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128">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128">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128">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128">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128">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128">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133">
        <f t="shared" si="902"/>
        <v>0</v>
      </c>
      <c r="AW611" s="1130"/>
      <c r="AX611" s="1130"/>
      <c r="AY611" s="1130"/>
      <c r="AZ611" s="1130"/>
      <c r="BA611" s="1130"/>
      <c r="BB611" s="1130"/>
      <c r="BC611" s="1130"/>
      <c r="BD611" s="1130"/>
      <c r="BE611" s="1130"/>
      <c r="BF611" s="1130"/>
      <c r="BG611" s="1130"/>
      <c r="BH611" s="1130"/>
      <c r="BI611" s="1130"/>
      <c r="BJ611" s="1130"/>
      <c r="BK611" s="1130"/>
      <c r="BL611" s="1130"/>
      <c r="BM611" s="1130"/>
      <c r="BN611" s="1130"/>
      <c r="BO611" s="1130"/>
      <c r="BP611" s="1130"/>
      <c r="BQ611" s="1131"/>
    </row>
    <row r="612" spans="1:69" s="208" customFormat="1" ht="12.75" x14ac:dyDescent="0.2">
      <c r="A612" s="1132" t="s">
        <v>824</v>
      </c>
      <c r="B612" s="1125" t="s">
        <v>366</v>
      </c>
      <c r="C612" s="1126">
        <v>1</v>
      </c>
      <c r="D612" s="1127">
        <f t="shared" si="899"/>
        <v>1</v>
      </c>
      <c r="E612" s="1127">
        <f>VLOOKUP($A612,'E1 Categorization'!$A$35:$E$116,5,FALSE)</f>
        <v>0</v>
      </c>
      <c r="F612" s="1127">
        <f t="shared" si="900"/>
        <v>1</v>
      </c>
      <c r="G612" s="1128">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0.52282533389340868</v>
      </c>
      <c r="H612" s="1128">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0.1498405492668726</v>
      </c>
      <c r="I612" s="1128">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0.31506465267518041</v>
      </c>
      <c r="J612" s="1128">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128">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128">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v>
      </c>
      <c r="M612" s="1128">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1.0924689554858683E-2</v>
      </c>
      <c r="N612" s="1128">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5.3696647729853961E-4</v>
      </c>
      <c r="O612" s="1128">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8.0780813238105179E-4</v>
      </c>
      <c r="P612" s="1128">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128">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128">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128">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128">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128">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128">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128">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128">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128">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128">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133">
        <f t="shared" si="901"/>
        <v>1</v>
      </c>
      <c r="AB612" s="1128">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128">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128">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128">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128">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128">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128">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128">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128">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128">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128">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128">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128">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128">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128">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128">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128">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128">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128">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128">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133">
        <f t="shared" si="902"/>
        <v>0</v>
      </c>
      <c r="AW612" s="1130"/>
      <c r="AX612" s="1130"/>
      <c r="AY612" s="1130"/>
      <c r="AZ612" s="1130"/>
      <c r="BA612" s="1130"/>
      <c r="BB612" s="1130"/>
      <c r="BC612" s="1130"/>
      <c r="BD612" s="1130"/>
      <c r="BE612" s="1130"/>
      <c r="BF612" s="1130"/>
      <c r="BG612" s="1130"/>
      <c r="BH612" s="1130"/>
      <c r="BI612" s="1130"/>
      <c r="BJ612" s="1130"/>
      <c r="BK612" s="1130"/>
      <c r="BL612" s="1130"/>
      <c r="BM612" s="1130"/>
      <c r="BN612" s="1130"/>
      <c r="BO612" s="1130"/>
      <c r="BP612" s="1130"/>
      <c r="BQ612" s="1131"/>
    </row>
    <row r="613" spans="1:69" s="208" customFormat="1" ht="12.75" x14ac:dyDescent="0.2">
      <c r="A613" s="1132">
        <v>1830</v>
      </c>
      <c r="B613" s="1125" t="s">
        <v>89</v>
      </c>
      <c r="C613" s="1126"/>
      <c r="D613" s="1127"/>
      <c r="E613" s="1127"/>
      <c r="F613" s="1127"/>
      <c r="G613" s="1128">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128">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128">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128">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128">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128">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128">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128">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128">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128">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128">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128">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128">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128">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128">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128">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128">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128">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128">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128">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133">
        <f t="shared" si="901"/>
        <v>0</v>
      </c>
      <c r="AB613" s="1128">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128">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128">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128">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128">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128">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128">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128">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128">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128">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128">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128">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128">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128">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128">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128">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128">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128">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128">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128">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133">
        <f t="shared" si="902"/>
        <v>0</v>
      </c>
      <c r="AW613" s="1130"/>
      <c r="AX613" s="1130"/>
      <c r="AY613" s="1130"/>
      <c r="AZ613" s="1130"/>
      <c r="BA613" s="1130"/>
      <c r="BB613" s="1130"/>
      <c r="BC613" s="1130"/>
      <c r="BD613" s="1130"/>
      <c r="BE613" s="1130"/>
      <c r="BF613" s="1130"/>
      <c r="BG613" s="1130"/>
      <c r="BH613" s="1130"/>
      <c r="BI613" s="1130"/>
      <c r="BJ613" s="1130"/>
      <c r="BK613" s="1130"/>
      <c r="BL613" s="1130"/>
      <c r="BM613" s="1130"/>
      <c r="BN613" s="1130"/>
      <c r="BO613" s="1130"/>
      <c r="BP613" s="1130"/>
      <c r="BQ613" s="1131"/>
    </row>
    <row r="614" spans="1:69" s="208" customFormat="1" ht="25.5" x14ac:dyDescent="0.2">
      <c r="A614" s="1132" t="s">
        <v>825</v>
      </c>
      <c r="B614" s="1125" t="s">
        <v>367</v>
      </c>
      <c r="C614" s="1126">
        <v>1</v>
      </c>
      <c r="D614" s="1127">
        <f t="shared" si="899"/>
        <v>1</v>
      </c>
      <c r="E614" s="1127">
        <f>VLOOKUP($A614,'E1 Categorization'!$A$35:$E$116,5,FALSE)</f>
        <v>0</v>
      </c>
      <c r="F614" s="1127">
        <f t="shared" si="900"/>
        <v>1</v>
      </c>
      <c r="G614" s="1128">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0.52282533389340868</v>
      </c>
      <c r="H614" s="1128">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0.1498405492668726</v>
      </c>
      <c r="I614" s="1128">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0.31506465267518041</v>
      </c>
      <c r="J614" s="1128">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128">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128">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v>
      </c>
      <c r="M614" s="1128">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1.0924689554858683E-2</v>
      </c>
      <c r="N614" s="1128">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5.3696647729853961E-4</v>
      </c>
      <c r="O614" s="1128">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8.0780813238105179E-4</v>
      </c>
      <c r="P614" s="1128">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128">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128">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128">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128">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128">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128">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128">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128">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128">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128">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133">
        <f t="shared" si="901"/>
        <v>1</v>
      </c>
      <c r="AB614" s="1128">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128">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128">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128">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128">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128">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128">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128">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128">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128">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128">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128">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128">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128">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128">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128">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128">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128">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128">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128">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133">
        <f t="shared" si="902"/>
        <v>0</v>
      </c>
      <c r="AW614" s="1130"/>
      <c r="AX614" s="1130"/>
      <c r="AY614" s="1130"/>
      <c r="AZ614" s="1130"/>
      <c r="BA614" s="1130"/>
      <c r="BB614" s="1130"/>
      <c r="BC614" s="1130"/>
      <c r="BD614" s="1130"/>
      <c r="BE614" s="1130"/>
      <c r="BF614" s="1130"/>
      <c r="BG614" s="1130"/>
      <c r="BH614" s="1130"/>
      <c r="BI614" s="1130"/>
      <c r="BJ614" s="1130"/>
      <c r="BK614" s="1130"/>
      <c r="BL614" s="1130"/>
      <c r="BM614" s="1130"/>
      <c r="BN614" s="1130"/>
      <c r="BO614" s="1130"/>
      <c r="BP614" s="1130"/>
      <c r="BQ614" s="1131"/>
    </row>
    <row r="615" spans="1:69" s="208" customFormat="1" ht="12.75" x14ac:dyDescent="0.2">
      <c r="A615" s="1132" t="s">
        <v>826</v>
      </c>
      <c r="B615" s="1125" t="s">
        <v>368</v>
      </c>
      <c r="C615" s="1126">
        <v>1</v>
      </c>
      <c r="D615" s="1127">
        <f t="shared" si="899"/>
        <v>0.65</v>
      </c>
      <c r="E615" s="1127">
        <f>VLOOKUP($A615,'E1 Categorization'!$A$35:$E$116,5,FALSE)</f>
        <v>0.35</v>
      </c>
      <c r="F615" s="1127">
        <f t="shared" si="900"/>
        <v>1</v>
      </c>
      <c r="G615" s="1128">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0.44143342711961198</v>
      </c>
      <c r="H615" s="1128">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0.18115270884179577</v>
      </c>
      <c r="I615" s="1128">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0.36828506208325723</v>
      </c>
      <c r="J615" s="1128">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128">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128">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v>
      </c>
      <c r="M615" s="1128">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9.0373575198919223E-3</v>
      </c>
      <c r="N615" s="1128">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128">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9.1444435443064826E-5</v>
      </c>
      <c r="P615" s="1128">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128">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128">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128">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128">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128">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128">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128">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128">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128">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128">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133">
        <f t="shared" si="901"/>
        <v>0.99999999999999989</v>
      </c>
      <c r="AB615" s="1128">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0.87383569192136679</v>
      </c>
      <c r="AC615" s="1128">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8.4990303840778561E-2</v>
      </c>
      <c r="AD615" s="1128">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1.0132368125986953E-2</v>
      </c>
      <c r="AE615" s="1128">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128">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128">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0</v>
      </c>
      <c r="AH615" s="1128">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1.788982228433663E-2</v>
      </c>
      <c r="AI615" s="1128">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7.295305050710606E-3</v>
      </c>
      <c r="AJ615" s="1128">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5.8565087768204594E-3</v>
      </c>
      <c r="AK615" s="1128">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128">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128">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128">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128">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128">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128">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128">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128">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128">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128">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133">
        <f t="shared" si="902"/>
        <v>1</v>
      </c>
      <c r="AW615" s="1130"/>
      <c r="AX615" s="1130"/>
      <c r="AY615" s="1130"/>
      <c r="AZ615" s="1130"/>
      <c r="BA615" s="1130"/>
      <c r="BB615" s="1130"/>
      <c r="BC615" s="1130"/>
      <c r="BD615" s="1130"/>
      <c r="BE615" s="1130"/>
      <c r="BF615" s="1130"/>
      <c r="BG615" s="1130"/>
      <c r="BH615" s="1130"/>
      <c r="BI615" s="1130"/>
      <c r="BJ615" s="1130"/>
      <c r="BK615" s="1130"/>
      <c r="BL615" s="1130"/>
      <c r="BM615" s="1130"/>
      <c r="BN615" s="1130"/>
      <c r="BO615" s="1130"/>
      <c r="BP615" s="1130"/>
      <c r="BQ615" s="1131"/>
    </row>
    <row r="616" spans="1:69" s="208" customFormat="1" ht="12.75" x14ac:dyDescent="0.2">
      <c r="A616" s="1132" t="s">
        <v>827</v>
      </c>
      <c r="B616" s="1125" t="s">
        <v>391</v>
      </c>
      <c r="C616" s="1126">
        <v>1</v>
      </c>
      <c r="D616" s="1127">
        <f t="shared" si="899"/>
        <v>0.65</v>
      </c>
      <c r="E616" s="1127">
        <f>VLOOKUP($A616,'E1 Categorization'!$A$35:$E$116,5,FALSE)</f>
        <v>0.35</v>
      </c>
      <c r="F616" s="1127">
        <f t="shared" si="900"/>
        <v>1</v>
      </c>
      <c r="G616" s="1128">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0.48699865684430782</v>
      </c>
      <c r="H616" s="1128">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0.19985148488938032</v>
      </c>
      <c r="I616" s="1128">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0.31304897483859501</v>
      </c>
      <c r="J616" s="1128">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128">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128">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128">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128">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128">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1.0088342771693118E-4</v>
      </c>
      <c r="P616" s="1128">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128">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128">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128">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128">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128">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128">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128">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128">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128">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128">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133">
        <f t="shared" si="901"/>
        <v>1</v>
      </c>
      <c r="AB616" s="1128">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0.73861359003785476</v>
      </c>
      <c r="AC616" s="1128">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7.1838440588547645E-2</v>
      </c>
      <c r="AD616" s="1128">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7.8621469313646559E-3</v>
      </c>
      <c r="AE616" s="1128">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128">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128">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128">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0.17056919203165413</v>
      </c>
      <c r="AI616" s="1128">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6.1663897500899264E-3</v>
      </c>
      <c r="AJ616" s="1128">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4.9502406604888579E-3</v>
      </c>
      <c r="AK616" s="1128">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128">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128">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128">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128">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128">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128">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128">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128">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128">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128">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133">
        <f t="shared" si="902"/>
        <v>0.99999999999999989</v>
      </c>
      <c r="AW616" s="1130"/>
      <c r="AX616" s="1130"/>
      <c r="AY616" s="1130"/>
      <c r="AZ616" s="1130"/>
      <c r="BA616" s="1130"/>
      <c r="BB616" s="1130"/>
      <c r="BC616" s="1130"/>
      <c r="BD616" s="1130"/>
      <c r="BE616" s="1130"/>
      <c r="BF616" s="1130"/>
      <c r="BG616" s="1130"/>
      <c r="BH616" s="1130"/>
      <c r="BI616" s="1130"/>
      <c r="BJ616" s="1130"/>
      <c r="BK616" s="1130"/>
      <c r="BL616" s="1130"/>
      <c r="BM616" s="1130"/>
      <c r="BN616" s="1130"/>
      <c r="BO616" s="1130"/>
      <c r="BP616" s="1130"/>
      <c r="BQ616" s="1131"/>
    </row>
    <row r="617" spans="1:69" s="208" customFormat="1" ht="12.75" x14ac:dyDescent="0.2">
      <c r="A617" s="1132">
        <v>1835</v>
      </c>
      <c r="B617" s="1125" t="s">
        <v>75</v>
      </c>
      <c r="C617" s="1126"/>
      <c r="D617" s="1127"/>
      <c r="E617" s="1127"/>
      <c r="F617" s="1127"/>
      <c r="G617" s="1128">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128">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128">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128">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128">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128">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128">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128">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128">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128">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128">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128">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128">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128">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128">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128">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128">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128">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128">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128">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133">
        <f t="shared" si="901"/>
        <v>0</v>
      </c>
      <c r="AB617" s="1128">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128">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128">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128">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128">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128">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128">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128">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128">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128">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128">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128">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128">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128">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128">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128">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128">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128">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128">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128">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133">
        <f t="shared" si="902"/>
        <v>0</v>
      </c>
      <c r="AW617" s="1130"/>
      <c r="AX617" s="1130"/>
      <c r="AY617" s="1130"/>
      <c r="AZ617" s="1130"/>
      <c r="BA617" s="1130"/>
      <c r="BB617" s="1130"/>
      <c r="BC617" s="1130"/>
      <c r="BD617" s="1130"/>
      <c r="BE617" s="1130"/>
      <c r="BF617" s="1130"/>
      <c r="BG617" s="1130"/>
      <c r="BH617" s="1130"/>
      <c r="BI617" s="1130"/>
      <c r="BJ617" s="1130"/>
      <c r="BK617" s="1130"/>
      <c r="BL617" s="1130"/>
      <c r="BM617" s="1130"/>
      <c r="BN617" s="1130"/>
      <c r="BO617" s="1130"/>
      <c r="BP617" s="1130"/>
      <c r="BQ617" s="1131"/>
    </row>
    <row r="618" spans="1:69" s="208" customFormat="1" ht="25.5" x14ac:dyDescent="0.2">
      <c r="A618" s="1132" t="s">
        <v>828</v>
      </c>
      <c r="B618" s="1125" t="s">
        <v>392</v>
      </c>
      <c r="C618" s="1126">
        <v>1</v>
      </c>
      <c r="D618" s="1127">
        <f t="shared" si="899"/>
        <v>1</v>
      </c>
      <c r="E618" s="1127">
        <f>VLOOKUP($A618,'E1 Categorization'!$A$35:$E$116,5,FALSE)</f>
        <v>0</v>
      </c>
      <c r="F618" s="1127">
        <f t="shared" si="900"/>
        <v>1</v>
      </c>
      <c r="G618" s="1128">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0.52282533389340868</v>
      </c>
      <c r="H618" s="1128">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0.1498405492668726</v>
      </c>
      <c r="I618" s="1128">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0.31506465267518041</v>
      </c>
      <c r="J618" s="1128">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128">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128">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v>
      </c>
      <c r="M618" s="1128">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1.0924689554858683E-2</v>
      </c>
      <c r="N618" s="1128">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5.3696647729853961E-4</v>
      </c>
      <c r="O618" s="1128">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8.0780813238105179E-4</v>
      </c>
      <c r="P618" s="1128">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128">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128">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128">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128">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128">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128">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128">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128">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128">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128">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133">
        <f t="shared" si="901"/>
        <v>1</v>
      </c>
      <c r="AB618" s="1128">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128">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128">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128">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128">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128">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128">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128">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128">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128">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128">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128">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128">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128">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128">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128">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128">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128">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128">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128">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133">
        <f t="shared" si="902"/>
        <v>0</v>
      </c>
      <c r="AW618" s="1130"/>
      <c r="AX618" s="1130"/>
      <c r="AY618" s="1130"/>
      <c r="AZ618" s="1130"/>
      <c r="BA618" s="1130"/>
      <c r="BB618" s="1130"/>
      <c r="BC618" s="1130"/>
      <c r="BD618" s="1130"/>
      <c r="BE618" s="1130"/>
      <c r="BF618" s="1130"/>
      <c r="BG618" s="1130"/>
      <c r="BH618" s="1130"/>
      <c r="BI618" s="1130"/>
      <c r="BJ618" s="1130"/>
      <c r="BK618" s="1130"/>
      <c r="BL618" s="1130"/>
      <c r="BM618" s="1130"/>
      <c r="BN618" s="1130"/>
      <c r="BO618" s="1130"/>
      <c r="BP618" s="1130"/>
      <c r="BQ618" s="1131"/>
    </row>
    <row r="619" spans="1:69" s="208" customFormat="1" ht="25.5" x14ac:dyDescent="0.2">
      <c r="A619" s="1132" t="s">
        <v>829</v>
      </c>
      <c r="B619" s="1125" t="s">
        <v>393</v>
      </c>
      <c r="C619" s="1126">
        <v>1</v>
      </c>
      <c r="D619" s="1127">
        <f t="shared" si="899"/>
        <v>0.65</v>
      </c>
      <c r="E619" s="1127">
        <f>VLOOKUP($A619,'E1 Categorization'!$A$35:$E$116,5,FALSE)</f>
        <v>0.35</v>
      </c>
      <c r="F619" s="1127">
        <f t="shared" si="900"/>
        <v>1</v>
      </c>
      <c r="G619" s="1128">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0.44143342711961198</v>
      </c>
      <c r="H619" s="1128">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0.18115270884179577</v>
      </c>
      <c r="I619" s="1128">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0.36828506208325723</v>
      </c>
      <c r="J619" s="1128">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128">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128">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v>
      </c>
      <c r="M619" s="1128">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9.0373575198919223E-3</v>
      </c>
      <c r="N619" s="1128">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128">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9.1444435443064826E-5</v>
      </c>
      <c r="P619" s="1128">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128">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128">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128">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128">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128">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128">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128">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128">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128">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128">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133">
        <f t="shared" si="901"/>
        <v>0.99999999999999989</v>
      </c>
      <c r="AB619" s="1128">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0.87383569192136679</v>
      </c>
      <c r="AC619" s="1128">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8.4990303840778561E-2</v>
      </c>
      <c r="AD619" s="1128">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1.0132368125986953E-2</v>
      </c>
      <c r="AE619" s="1128">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128">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128">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0</v>
      </c>
      <c r="AH619" s="1128">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1.788982228433663E-2</v>
      </c>
      <c r="AI619" s="1128">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7.295305050710606E-3</v>
      </c>
      <c r="AJ619" s="1128">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5.8565087768204594E-3</v>
      </c>
      <c r="AK619" s="1128">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128">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128">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128">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128">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128">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128">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128">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128">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128">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128">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133">
        <f t="shared" si="902"/>
        <v>1</v>
      </c>
      <c r="AW619" s="1130"/>
      <c r="AX619" s="1130"/>
      <c r="AY619" s="1130"/>
      <c r="AZ619" s="1130"/>
      <c r="BA619" s="1130"/>
      <c r="BB619" s="1130"/>
      <c r="BC619" s="1130"/>
      <c r="BD619" s="1130"/>
      <c r="BE619" s="1130"/>
      <c r="BF619" s="1130"/>
      <c r="BG619" s="1130"/>
      <c r="BH619" s="1130"/>
      <c r="BI619" s="1130"/>
      <c r="BJ619" s="1130"/>
      <c r="BK619" s="1130"/>
      <c r="BL619" s="1130"/>
      <c r="BM619" s="1130"/>
      <c r="BN619" s="1130"/>
      <c r="BO619" s="1130"/>
      <c r="BP619" s="1130"/>
      <c r="BQ619" s="1131"/>
    </row>
    <row r="620" spans="1:69" s="208" customFormat="1" ht="25.5" x14ac:dyDescent="0.2">
      <c r="A620" s="1132" t="s">
        <v>830</v>
      </c>
      <c r="B620" s="1125" t="s">
        <v>394</v>
      </c>
      <c r="C620" s="1126">
        <v>1</v>
      </c>
      <c r="D620" s="1127">
        <f t="shared" si="899"/>
        <v>0.65</v>
      </c>
      <c r="E620" s="1127">
        <f>VLOOKUP($A620,'E1 Categorization'!$A$35:$E$116,5,FALSE)</f>
        <v>0.35</v>
      </c>
      <c r="F620" s="1127">
        <f t="shared" si="900"/>
        <v>1</v>
      </c>
      <c r="G620" s="1128">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0.48699865684430782</v>
      </c>
      <c r="H620" s="1128">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0.19985148488938032</v>
      </c>
      <c r="I620" s="1128">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0.31304897483859501</v>
      </c>
      <c r="J620" s="1128">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128">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128">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128">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128">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128">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1.0088342771693118E-4</v>
      </c>
      <c r="P620" s="1128">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128">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128">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128">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128">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128">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128">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128">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128">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128">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128">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133">
        <f t="shared" si="901"/>
        <v>1</v>
      </c>
      <c r="AB620" s="1128">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0.73861359003785476</v>
      </c>
      <c r="AC620" s="1128">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7.1838440588547645E-2</v>
      </c>
      <c r="AD620" s="1128">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7.8621469313646559E-3</v>
      </c>
      <c r="AE620" s="1128">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128">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128">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128">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0.17056919203165413</v>
      </c>
      <c r="AI620" s="1128">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6.1663897500899264E-3</v>
      </c>
      <c r="AJ620" s="1128">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4.9502406604888579E-3</v>
      </c>
      <c r="AK620" s="1128">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128">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128">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128">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128">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128">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128">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128">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128">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128">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128">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133">
        <f t="shared" si="902"/>
        <v>0.99999999999999989</v>
      </c>
      <c r="AW620" s="1130"/>
      <c r="AX620" s="1130"/>
      <c r="AY620" s="1130"/>
      <c r="AZ620" s="1130"/>
      <c r="BA620" s="1130"/>
      <c r="BB620" s="1130"/>
      <c r="BC620" s="1130"/>
      <c r="BD620" s="1130"/>
      <c r="BE620" s="1130"/>
      <c r="BF620" s="1130"/>
      <c r="BG620" s="1130"/>
      <c r="BH620" s="1130"/>
      <c r="BI620" s="1130"/>
      <c r="BJ620" s="1130"/>
      <c r="BK620" s="1130"/>
      <c r="BL620" s="1130"/>
      <c r="BM620" s="1130"/>
      <c r="BN620" s="1130"/>
      <c r="BO620" s="1130"/>
      <c r="BP620" s="1130"/>
      <c r="BQ620" s="1131"/>
    </row>
    <row r="621" spans="1:69" s="208" customFormat="1" ht="12.75" x14ac:dyDescent="0.2">
      <c r="A621" s="1132">
        <v>1840</v>
      </c>
      <c r="B621" s="1125" t="s">
        <v>76</v>
      </c>
      <c r="C621" s="1126"/>
      <c r="D621" s="1127"/>
      <c r="E621" s="1127"/>
      <c r="F621" s="1127"/>
      <c r="G621" s="1128">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128">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128">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128">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128">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128">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128">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128">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128">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128">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128">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128">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128">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128">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128">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128">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128">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128">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128">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128">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133">
        <f t="shared" si="901"/>
        <v>0</v>
      </c>
      <c r="AB621" s="1128">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128">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128">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128">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128">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128">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128">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128">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128">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128">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128">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128">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128">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128">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128">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128">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128">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128">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128">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128">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133">
        <f t="shared" si="902"/>
        <v>0</v>
      </c>
      <c r="AW621" s="1130"/>
      <c r="AX621" s="1130"/>
      <c r="AY621" s="1130"/>
      <c r="AZ621" s="1130"/>
      <c r="BA621" s="1130"/>
      <c r="BB621" s="1130"/>
      <c r="BC621" s="1130"/>
      <c r="BD621" s="1130"/>
      <c r="BE621" s="1130"/>
      <c r="BF621" s="1130"/>
      <c r="BG621" s="1130"/>
      <c r="BH621" s="1130"/>
      <c r="BI621" s="1130"/>
      <c r="BJ621" s="1130"/>
      <c r="BK621" s="1130"/>
      <c r="BL621" s="1130"/>
      <c r="BM621" s="1130"/>
      <c r="BN621" s="1130"/>
      <c r="BO621" s="1130"/>
      <c r="BP621" s="1130"/>
      <c r="BQ621" s="1131"/>
    </row>
    <row r="622" spans="1:69" s="208" customFormat="1" ht="12.75" x14ac:dyDescent="0.2">
      <c r="A622" s="1132" t="s">
        <v>831</v>
      </c>
      <c r="B622" s="1125" t="s">
        <v>395</v>
      </c>
      <c r="C622" s="1126">
        <v>1</v>
      </c>
      <c r="D622" s="1127">
        <f t="shared" si="899"/>
        <v>1</v>
      </c>
      <c r="E622" s="1127">
        <f>VLOOKUP($A622,'E1 Categorization'!$A$35:$E$116,5,FALSE)</f>
        <v>0</v>
      </c>
      <c r="F622" s="1127">
        <f t="shared" si="900"/>
        <v>1</v>
      </c>
      <c r="G622" s="1128">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0.52282533389340868</v>
      </c>
      <c r="H622" s="1128">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0.1498405492668726</v>
      </c>
      <c r="I622" s="1128">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0.31506465267518041</v>
      </c>
      <c r="J622" s="1128">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128">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128">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v>
      </c>
      <c r="M622" s="1128">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1.0924689554858683E-2</v>
      </c>
      <c r="N622" s="1128">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5.3696647729853961E-4</v>
      </c>
      <c r="O622" s="1128">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8.0780813238105179E-4</v>
      </c>
      <c r="P622" s="1128">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128">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128">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128">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128">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128">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128">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128">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128">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128">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128">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133">
        <f t="shared" si="901"/>
        <v>1</v>
      </c>
      <c r="AB622" s="1128">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128">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128">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128">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128">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128">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128">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128">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128">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128">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128">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128">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128">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128">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128">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128">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128">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128">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128">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128">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133">
        <f t="shared" si="902"/>
        <v>0</v>
      </c>
      <c r="AW622" s="1130"/>
      <c r="AX622" s="1130"/>
      <c r="AY622" s="1130"/>
      <c r="AZ622" s="1130"/>
      <c r="BA622" s="1130"/>
      <c r="BB622" s="1130"/>
      <c r="BC622" s="1130"/>
      <c r="BD622" s="1130"/>
      <c r="BE622" s="1130"/>
      <c r="BF622" s="1130"/>
      <c r="BG622" s="1130"/>
      <c r="BH622" s="1130"/>
      <c r="BI622" s="1130"/>
      <c r="BJ622" s="1130"/>
      <c r="BK622" s="1130"/>
      <c r="BL622" s="1130"/>
      <c r="BM622" s="1130"/>
      <c r="BN622" s="1130"/>
      <c r="BO622" s="1130"/>
      <c r="BP622" s="1130"/>
      <c r="BQ622" s="1131"/>
    </row>
    <row r="623" spans="1:69" s="208" customFormat="1" ht="12.75" x14ac:dyDescent="0.2">
      <c r="A623" s="1132" t="s">
        <v>832</v>
      </c>
      <c r="B623" s="1125" t="s">
        <v>396</v>
      </c>
      <c r="C623" s="1126">
        <v>1</v>
      </c>
      <c r="D623" s="1127">
        <f t="shared" si="899"/>
        <v>0.65</v>
      </c>
      <c r="E623" s="1127">
        <f>VLOOKUP($A623,'E1 Categorization'!$A$35:$E$116,5,FALSE)</f>
        <v>0.35</v>
      </c>
      <c r="F623" s="1127">
        <f t="shared" si="900"/>
        <v>1</v>
      </c>
      <c r="G623" s="1128">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0.44143342711961198</v>
      </c>
      <c r="H623" s="1128">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0.18115270884179577</v>
      </c>
      <c r="I623" s="1128">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0.36828506208325723</v>
      </c>
      <c r="J623" s="1128">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128">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128">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v>
      </c>
      <c r="M623" s="1128">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9.0373575198919223E-3</v>
      </c>
      <c r="N623" s="1128">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128">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9.1444435443064826E-5</v>
      </c>
      <c r="P623" s="1128">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128">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128">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128">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128">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128">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128">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128">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128">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128">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128">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133">
        <f t="shared" si="901"/>
        <v>0.99999999999999989</v>
      </c>
      <c r="AB623" s="1128">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0.87383569192136679</v>
      </c>
      <c r="AC623" s="1128">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8.4990303840778561E-2</v>
      </c>
      <c r="AD623" s="1128">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1.0132368125986953E-2</v>
      </c>
      <c r="AE623" s="1128">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128">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128">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0</v>
      </c>
      <c r="AH623" s="1128">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1.788982228433663E-2</v>
      </c>
      <c r="AI623" s="1128">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7.295305050710606E-3</v>
      </c>
      <c r="AJ623" s="1128">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5.8565087768204594E-3</v>
      </c>
      <c r="AK623" s="1128">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128">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128">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128">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128">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128">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128">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128">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128">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128">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128">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133">
        <f t="shared" si="902"/>
        <v>1</v>
      </c>
      <c r="AW623" s="1130"/>
      <c r="AX623" s="1130"/>
      <c r="AY623" s="1130"/>
      <c r="AZ623" s="1130"/>
      <c r="BA623" s="1130"/>
      <c r="BB623" s="1130"/>
      <c r="BC623" s="1130"/>
      <c r="BD623" s="1130"/>
      <c r="BE623" s="1130"/>
      <c r="BF623" s="1130"/>
      <c r="BG623" s="1130"/>
      <c r="BH623" s="1130"/>
      <c r="BI623" s="1130"/>
      <c r="BJ623" s="1130"/>
      <c r="BK623" s="1130"/>
      <c r="BL623" s="1130"/>
      <c r="BM623" s="1130"/>
      <c r="BN623" s="1130"/>
      <c r="BO623" s="1130"/>
      <c r="BP623" s="1130"/>
      <c r="BQ623" s="1131"/>
    </row>
    <row r="624" spans="1:69" s="208" customFormat="1" ht="12.75" x14ac:dyDescent="0.2">
      <c r="A624" s="1132" t="s">
        <v>833</v>
      </c>
      <c r="B624" s="1125" t="s">
        <v>397</v>
      </c>
      <c r="C624" s="1126">
        <v>1</v>
      </c>
      <c r="D624" s="1127">
        <f t="shared" si="899"/>
        <v>0.65</v>
      </c>
      <c r="E624" s="1127">
        <f>VLOOKUP($A624,'E1 Categorization'!$A$35:$E$116,5,FALSE)</f>
        <v>0.35</v>
      </c>
      <c r="F624" s="1127">
        <f t="shared" si="900"/>
        <v>1</v>
      </c>
      <c r="G624" s="1128">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0.48699865684430782</v>
      </c>
      <c r="H624" s="1128">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0.19985148488938032</v>
      </c>
      <c r="I624" s="1128">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0.31304897483859501</v>
      </c>
      <c r="J624" s="1128">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128">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128">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128">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128">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128">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1.0088342771693118E-4</v>
      </c>
      <c r="P624" s="1128">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128">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128">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128">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128">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128">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128">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128">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128">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128">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128">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133">
        <f t="shared" si="901"/>
        <v>1</v>
      </c>
      <c r="AB624" s="1128">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0.73861359003785476</v>
      </c>
      <c r="AC624" s="1128">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7.1838440588547645E-2</v>
      </c>
      <c r="AD624" s="1128">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7.8621469313646559E-3</v>
      </c>
      <c r="AE624" s="1128">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128">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128">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128">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0.17056919203165413</v>
      </c>
      <c r="AI624" s="1128">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6.1663897500899264E-3</v>
      </c>
      <c r="AJ624" s="1128">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4.9502406604888579E-3</v>
      </c>
      <c r="AK624" s="1128">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128">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128">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128">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128">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128">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128">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128">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128">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128">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128">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133">
        <f t="shared" si="902"/>
        <v>0.99999999999999989</v>
      </c>
      <c r="AW624" s="1130"/>
      <c r="AX624" s="1130"/>
      <c r="AY624" s="1130"/>
      <c r="AZ624" s="1130"/>
      <c r="BA624" s="1130"/>
      <c r="BB624" s="1130"/>
      <c r="BC624" s="1130"/>
      <c r="BD624" s="1130"/>
      <c r="BE624" s="1130"/>
      <c r="BF624" s="1130"/>
      <c r="BG624" s="1130"/>
      <c r="BH624" s="1130"/>
      <c r="BI624" s="1130"/>
      <c r="BJ624" s="1130"/>
      <c r="BK624" s="1130"/>
      <c r="BL624" s="1130"/>
      <c r="BM624" s="1130"/>
      <c r="BN624" s="1130"/>
      <c r="BO624" s="1130"/>
      <c r="BP624" s="1130"/>
      <c r="BQ624" s="1131"/>
    </row>
    <row r="625" spans="1:69" s="208" customFormat="1" ht="12.75" x14ac:dyDescent="0.2">
      <c r="A625" s="1132">
        <v>1845</v>
      </c>
      <c r="B625" s="1125" t="s">
        <v>84</v>
      </c>
      <c r="C625" s="1126"/>
      <c r="D625" s="1127"/>
      <c r="E625" s="1127"/>
      <c r="F625" s="1127"/>
      <c r="G625" s="1128">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128">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128">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128">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128">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128">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128">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128">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128">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128">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128">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128">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128">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128">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128">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128">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128">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128">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128">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128">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133">
        <f t="shared" si="901"/>
        <v>0</v>
      </c>
      <c r="AB625" s="1128">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128">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128">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128">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128">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128">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128">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128">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128">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128">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128">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128">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128">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128">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128">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128">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128">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128">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128">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128">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133">
        <f t="shared" si="902"/>
        <v>0</v>
      </c>
      <c r="AW625" s="1130"/>
      <c r="AX625" s="1130"/>
      <c r="AY625" s="1130"/>
      <c r="AZ625" s="1130"/>
      <c r="BA625" s="1130"/>
      <c r="BB625" s="1130"/>
      <c r="BC625" s="1130"/>
      <c r="BD625" s="1130"/>
      <c r="BE625" s="1130"/>
      <c r="BF625" s="1130"/>
      <c r="BG625" s="1130"/>
      <c r="BH625" s="1130"/>
      <c r="BI625" s="1130"/>
      <c r="BJ625" s="1130"/>
      <c r="BK625" s="1130"/>
      <c r="BL625" s="1130"/>
      <c r="BM625" s="1130"/>
      <c r="BN625" s="1130"/>
      <c r="BO625" s="1130"/>
      <c r="BP625" s="1130"/>
      <c r="BQ625" s="1131"/>
    </row>
    <row r="626" spans="1:69" s="208" customFormat="1" ht="25.5" x14ac:dyDescent="0.2">
      <c r="A626" s="1132" t="s">
        <v>834</v>
      </c>
      <c r="B626" s="1125" t="s">
        <v>398</v>
      </c>
      <c r="C626" s="1126">
        <v>1</v>
      </c>
      <c r="D626" s="1127">
        <f t="shared" si="899"/>
        <v>1</v>
      </c>
      <c r="E626" s="1127">
        <f>VLOOKUP($A626,'E1 Categorization'!$A$35:$E$116,5,FALSE)</f>
        <v>0</v>
      </c>
      <c r="F626" s="1127">
        <f t="shared" si="900"/>
        <v>1</v>
      </c>
      <c r="G626" s="1128">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0.52282533389340868</v>
      </c>
      <c r="H626" s="1128">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0.1498405492668726</v>
      </c>
      <c r="I626" s="1128">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0.31506465267518041</v>
      </c>
      <c r="J626" s="1128">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128">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128">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v>
      </c>
      <c r="M626" s="1128">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1.0924689554858683E-2</v>
      </c>
      <c r="N626" s="1128">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5.3696647729853961E-4</v>
      </c>
      <c r="O626" s="1128">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8.0780813238105179E-4</v>
      </c>
      <c r="P626" s="1128">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128">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128">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128">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128">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128">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128">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128">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128">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128">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128">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133">
        <f t="shared" si="901"/>
        <v>1</v>
      </c>
      <c r="AB626" s="1128">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128">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128">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128">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128">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128">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128">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128">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128">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128">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128">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128">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128">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128">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128">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128">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128">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128">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128">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128">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133">
        <f t="shared" si="902"/>
        <v>0</v>
      </c>
      <c r="AW626" s="1130"/>
      <c r="AX626" s="1130"/>
      <c r="AY626" s="1130"/>
      <c r="AZ626" s="1130"/>
      <c r="BA626" s="1130"/>
      <c r="BB626" s="1130"/>
      <c r="BC626" s="1130"/>
      <c r="BD626" s="1130"/>
      <c r="BE626" s="1130"/>
      <c r="BF626" s="1130"/>
      <c r="BG626" s="1130"/>
      <c r="BH626" s="1130"/>
      <c r="BI626" s="1130"/>
      <c r="BJ626" s="1130"/>
      <c r="BK626" s="1130"/>
      <c r="BL626" s="1130"/>
      <c r="BM626" s="1130"/>
      <c r="BN626" s="1130"/>
      <c r="BO626" s="1130"/>
      <c r="BP626" s="1130"/>
      <c r="BQ626" s="1131"/>
    </row>
    <row r="627" spans="1:69" s="208" customFormat="1" ht="25.5" x14ac:dyDescent="0.2">
      <c r="A627" s="1132" t="s">
        <v>835</v>
      </c>
      <c r="B627" s="1125" t="s">
        <v>399</v>
      </c>
      <c r="C627" s="1126">
        <v>1</v>
      </c>
      <c r="D627" s="1127">
        <f t="shared" si="899"/>
        <v>0.65</v>
      </c>
      <c r="E627" s="1127">
        <f>VLOOKUP($A627,'E1 Categorization'!$A$35:$E$116,5,FALSE)</f>
        <v>0.35</v>
      </c>
      <c r="F627" s="1127">
        <f t="shared" si="900"/>
        <v>1</v>
      </c>
      <c r="G627" s="1128">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0.44143342711961198</v>
      </c>
      <c r="H627" s="1128">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0.18115270884179577</v>
      </c>
      <c r="I627" s="1128">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0.36828506208325723</v>
      </c>
      <c r="J627" s="1128">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128">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128">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v>
      </c>
      <c r="M627" s="1128">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9.0373575198919223E-3</v>
      </c>
      <c r="N627" s="1128">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128">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9.1444435443064826E-5</v>
      </c>
      <c r="P627" s="1128">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128">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128">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128">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128">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128">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128">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128">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128">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128">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128">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133">
        <f t="shared" si="901"/>
        <v>0.99999999999999989</v>
      </c>
      <c r="AB627" s="1128">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0.87383569192136679</v>
      </c>
      <c r="AC627" s="1128">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8.4990303840778561E-2</v>
      </c>
      <c r="AD627" s="1128">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1.0132368125986953E-2</v>
      </c>
      <c r="AE627" s="1128">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128">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128">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0</v>
      </c>
      <c r="AH627" s="1128">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1.788982228433663E-2</v>
      </c>
      <c r="AI627" s="1128">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7.295305050710606E-3</v>
      </c>
      <c r="AJ627" s="1128">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5.8565087768204594E-3</v>
      </c>
      <c r="AK627" s="1128">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128">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128">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128">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128">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128">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128">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128">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128">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128">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128">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133">
        <f t="shared" si="902"/>
        <v>1</v>
      </c>
      <c r="AW627" s="1130"/>
      <c r="AX627" s="1130"/>
      <c r="AY627" s="1130"/>
      <c r="AZ627" s="1130"/>
      <c r="BA627" s="1130"/>
      <c r="BB627" s="1130"/>
      <c r="BC627" s="1130"/>
      <c r="BD627" s="1130"/>
      <c r="BE627" s="1130"/>
      <c r="BF627" s="1130"/>
      <c r="BG627" s="1130"/>
      <c r="BH627" s="1130"/>
      <c r="BI627" s="1130"/>
      <c r="BJ627" s="1130"/>
      <c r="BK627" s="1130"/>
      <c r="BL627" s="1130"/>
      <c r="BM627" s="1130"/>
      <c r="BN627" s="1130"/>
      <c r="BO627" s="1130"/>
      <c r="BP627" s="1130"/>
      <c r="BQ627" s="1131"/>
    </row>
    <row r="628" spans="1:69" s="208" customFormat="1" ht="25.5" x14ac:dyDescent="0.2">
      <c r="A628" s="1132" t="s">
        <v>836</v>
      </c>
      <c r="B628" s="1125" t="s">
        <v>631</v>
      </c>
      <c r="C628" s="1126">
        <v>1</v>
      </c>
      <c r="D628" s="1127">
        <f t="shared" si="899"/>
        <v>0.65</v>
      </c>
      <c r="E628" s="1127">
        <f>VLOOKUP($A628,'E1 Categorization'!$A$35:$E$116,5,FALSE)</f>
        <v>0.35</v>
      </c>
      <c r="F628" s="1127">
        <f t="shared" si="900"/>
        <v>1</v>
      </c>
      <c r="G628" s="1128">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0.48699865684430782</v>
      </c>
      <c r="H628" s="1128">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0.19985148488938032</v>
      </c>
      <c r="I628" s="1128">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0.31304897483859501</v>
      </c>
      <c r="J628" s="1128">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128">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128">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128">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128">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128">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1.0088342771693118E-4</v>
      </c>
      <c r="P628" s="1128">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128">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128">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128">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128">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128">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128">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128">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128">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128">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128">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133">
        <f t="shared" si="901"/>
        <v>1</v>
      </c>
      <c r="AB628" s="1128">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0.73861359003785476</v>
      </c>
      <c r="AC628" s="1128">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7.1838440588547645E-2</v>
      </c>
      <c r="AD628" s="1128">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7.8621469313646559E-3</v>
      </c>
      <c r="AE628" s="1128">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128">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128">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128">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0.17056919203165413</v>
      </c>
      <c r="AI628" s="1128">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6.1663897500899264E-3</v>
      </c>
      <c r="AJ628" s="1128">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4.9502406604888579E-3</v>
      </c>
      <c r="AK628" s="1128">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128">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128">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128">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128">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128">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128">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128">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128">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128">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128">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133">
        <f t="shared" si="902"/>
        <v>0.99999999999999989</v>
      </c>
      <c r="AW628" s="1130"/>
      <c r="AX628" s="1130"/>
      <c r="AY628" s="1130"/>
      <c r="AZ628" s="1130"/>
      <c r="BA628" s="1130"/>
      <c r="BB628" s="1130"/>
      <c r="BC628" s="1130"/>
      <c r="BD628" s="1130"/>
      <c r="BE628" s="1130"/>
      <c r="BF628" s="1130"/>
      <c r="BG628" s="1130"/>
      <c r="BH628" s="1130"/>
      <c r="BI628" s="1130"/>
      <c r="BJ628" s="1130"/>
      <c r="BK628" s="1130"/>
      <c r="BL628" s="1130"/>
      <c r="BM628" s="1130"/>
      <c r="BN628" s="1130"/>
      <c r="BO628" s="1130"/>
      <c r="BP628" s="1130"/>
      <c r="BQ628" s="1131"/>
    </row>
    <row r="629" spans="1:69" s="208" customFormat="1" ht="12.75" x14ac:dyDescent="0.2">
      <c r="A629" s="1132">
        <v>1850</v>
      </c>
      <c r="B629" s="1125" t="s">
        <v>90</v>
      </c>
      <c r="C629" s="1126">
        <v>1</v>
      </c>
      <c r="D629" s="1127">
        <f>C629-E629</f>
        <v>0.7</v>
      </c>
      <c r="E629" s="1127">
        <f>VLOOKUP($A629,'E1 Categorization'!$A$35:$E$116,5,FALSE)</f>
        <v>0.3</v>
      </c>
      <c r="F629" s="1127">
        <f>D629+E629</f>
        <v>1</v>
      </c>
      <c r="G629" s="1128">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0.48219111345541904</v>
      </c>
      <c r="H629" s="1128">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0.19787859508478539</v>
      </c>
      <c r="I629" s="1128">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0.30995862436589366</v>
      </c>
      <c r="J629" s="1128">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128">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128">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128">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9.8717795651451813E-3</v>
      </c>
      <c r="N629" s="1128">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128">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9.9887528756733386E-5</v>
      </c>
      <c r="P629" s="1128">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128">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128">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128">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128">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128">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128">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128">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128">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128">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128">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133">
        <f t="shared" si="901"/>
        <v>1</v>
      </c>
      <c r="AB629" s="1128">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0.87456232569087444</v>
      </c>
      <c r="AC629" s="1128">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8.5060977109703562E-2</v>
      </c>
      <c r="AD629" s="1128">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9.3092485678001758E-3</v>
      </c>
      <c r="AE629" s="1128">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128">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128">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128">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1.7904698478022087E-2</v>
      </c>
      <c r="AI629" s="1128">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7.3013714257256276E-3</v>
      </c>
      <c r="AJ629" s="1128">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5.8613787278741841E-3</v>
      </c>
      <c r="AK629" s="1128">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128">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128">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128">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128">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128">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128">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128">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128">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128">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128">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133">
        <f t="shared" si="902"/>
        <v>1.0000000000000002</v>
      </c>
      <c r="AW629" s="1130"/>
      <c r="AX629" s="1130"/>
      <c r="AY629" s="1130"/>
      <c r="AZ629" s="1130"/>
      <c r="BA629" s="1130"/>
      <c r="BB629" s="1130"/>
      <c r="BC629" s="1130"/>
      <c r="BD629" s="1130"/>
      <c r="BE629" s="1130"/>
      <c r="BF629" s="1130"/>
      <c r="BG629" s="1130"/>
      <c r="BH629" s="1130"/>
      <c r="BI629" s="1130"/>
      <c r="BJ629" s="1130"/>
      <c r="BK629" s="1130"/>
      <c r="BL629" s="1130"/>
      <c r="BM629" s="1130"/>
      <c r="BN629" s="1130"/>
      <c r="BO629" s="1130"/>
      <c r="BP629" s="1130"/>
      <c r="BQ629" s="1131"/>
    </row>
    <row r="630" spans="1:69" s="208" customFormat="1" ht="12.75" x14ac:dyDescent="0.2">
      <c r="A630" s="1132">
        <v>1855</v>
      </c>
      <c r="B630" s="1125" t="s">
        <v>92</v>
      </c>
      <c r="C630" s="1126">
        <v>1</v>
      </c>
      <c r="D630" s="1127">
        <f>C630-E630</f>
        <v>0</v>
      </c>
      <c r="E630" s="1127">
        <f>VLOOKUP($A630,'E1 Categorization'!$A$35:$E$116,5,FALSE)</f>
        <v>1</v>
      </c>
      <c r="F630" s="1127">
        <f>D630+E630</f>
        <v>1</v>
      </c>
      <c r="G630" s="1128">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128">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128">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128">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128">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128">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128">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128">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128">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128">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128">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128">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128">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128">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128">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128">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128">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128">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128">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128">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133">
        <f t="shared" si="901"/>
        <v>0</v>
      </c>
      <c r="AB630" s="1128">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1</v>
      </c>
      <c r="AC630" s="1128">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0</v>
      </c>
      <c r="AD630" s="1128">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128">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128">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128">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128">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128">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128">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128">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128">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128">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128">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128">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128">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128">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128">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128">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128">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128">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133">
        <f t="shared" si="902"/>
        <v>1</v>
      </c>
      <c r="AW630" s="1130"/>
      <c r="AX630" s="1130"/>
      <c r="AY630" s="1130"/>
      <c r="AZ630" s="1130"/>
      <c r="BA630" s="1130"/>
      <c r="BB630" s="1130"/>
      <c r="BC630" s="1130"/>
      <c r="BD630" s="1130"/>
      <c r="BE630" s="1130"/>
      <c r="BF630" s="1130"/>
      <c r="BG630" s="1130"/>
      <c r="BH630" s="1130"/>
      <c r="BI630" s="1130"/>
      <c r="BJ630" s="1130"/>
      <c r="BK630" s="1130"/>
      <c r="BL630" s="1130"/>
      <c r="BM630" s="1130"/>
      <c r="BN630" s="1130"/>
      <c r="BO630" s="1130"/>
      <c r="BP630" s="1130"/>
      <c r="BQ630" s="1131"/>
    </row>
    <row r="631" spans="1:69" s="208" customFormat="1" ht="13.5" thickBot="1" x14ac:dyDescent="0.25">
      <c r="A631" s="1132">
        <v>1860</v>
      </c>
      <c r="B631" s="1125" t="s">
        <v>93</v>
      </c>
      <c r="C631" s="1126">
        <v>1</v>
      </c>
      <c r="D631" s="1127">
        <f>C631-E631</f>
        <v>0</v>
      </c>
      <c r="E631" s="1127">
        <f>VLOOKUP($A631,'E1 Categorization'!$A$35:$E$116,5,FALSE)</f>
        <v>1</v>
      </c>
      <c r="F631" s="1127">
        <f>D631+E631</f>
        <v>1</v>
      </c>
      <c r="G631" s="1128">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128">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128">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128">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128">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128">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128">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128">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128">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128">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128">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128">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128">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128">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128">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128">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128">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128">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128">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128">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134">
        <f t="shared" si="901"/>
        <v>0</v>
      </c>
      <c r="AB631" s="1128">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0.77108408830744068</v>
      </c>
      <c r="AC631" s="1128">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0.18579290269828289</v>
      </c>
      <c r="AD631" s="1128">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4.3123008994276367E-2</v>
      </c>
      <c r="AE631" s="1128">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128">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128">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0</v>
      </c>
      <c r="AH631" s="1128">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128">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128">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128">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128">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128">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128">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128">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128">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128">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128">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128">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128">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128">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134">
        <f t="shared" si="902"/>
        <v>0.99999999999999989</v>
      </c>
      <c r="AW631" s="1130"/>
      <c r="AX631" s="1130"/>
      <c r="AY631" s="1130"/>
      <c r="AZ631" s="1130"/>
      <c r="BA631" s="1130"/>
      <c r="BB631" s="1130"/>
      <c r="BC631" s="1130"/>
      <c r="BD631" s="1130"/>
      <c r="BE631" s="1130"/>
      <c r="BF631" s="1130"/>
      <c r="BG631" s="1130"/>
      <c r="BH631" s="1130"/>
      <c r="BI631" s="1130"/>
      <c r="BJ631" s="1130"/>
      <c r="BK631" s="1130"/>
      <c r="BL631" s="1130"/>
      <c r="BM631" s="1130"/>
      <c r="BN631" s="1130"/>
      <c r="BO631" s="1130"/>
      <c r="BP631" s="1130"/>
      <c r="BQ631" s="1131"/>
    </row>
    <row r="632" spans="1:69" s="208" customFormat="1" ht="12.75" x14ac:dyDescent="0.2">
      <c r="A632" s="1132"/>
      <c r="B632" s="1125"/>
      <c r="C632" s="1126"/>
      <c r="D632" s="1127"/>
      <c r="E632" s="1127"/>
      <c r="F632" s="1127"/>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128"/>
      <c r="AH632" s="1128"/>
      <c r="AI632" s="1128"/>
      <c r="AJ632" s="1128"/>
      <c r="AK632" s="1128"/>
      <c r="AL632" s="1128"/>
      <c r="AM632" s="1128"/>
      <c r="AN632" s="1128"/>
      <c r="AO632" s="1128"/>
      <c r="AP632" s="1128"/>
      <c r="AQ632" s="1128"/>
      <c r="AR632" s="1128"/>
      <c r="AS632" s="1128"/>
      <c r="AT632" s="1128"/>
      <c r="AU632" s="1128"/>
      <c r="AV632" s="1128"/>
      <c r="AW632" s="1130"/>
      <c r="AX632" s="1130"/>
      <c r="AY632" s="1130"/>
      <c r="AZ632" s="1130"/>
      <c r="BA632" s="1130"/>
      <c r="BB632" s="1130"/>
      <c r="BC632" s="1130"/>
      <c r="BD632" s="1130"/>
      <c r="BE632" s="1130"/>
      <c r="BF632" s="1130"/>
      <c r="BG632" s="1130"/>
      <c r="BH632" s="1130"/>
      <c r="BI632" s="1130"/>
      <c r="BJ632" s="1130"/>
      <c r="BK632" s="1130"/>
      <c r="BL632" s="1130"/>
      <c r="BM632" s="1130"/>
      <c r="BN632" s="1130"/>
      <c r="BO632" s="1130"/>
      <c r="BP632" s="1130"/>
      <c r="BQ632" s="1131"/>
    </row>
    <row r="633" spans="1:69" s="208" customFormat="1" ht="12.75" x14ac:dyDescent="0.2">
      <c r="A633" s="1135" t="s">
        <v>534</v>
      </c>
      <c r="B633" s="1135"/>
      <c r="C633" s="1136"/>
      <c r="D633" s="1137"/>
      <c r="E633" s="1137"/>
      <c r="F633" s="1130"/>
      <c r="G633" s="1130"/>
      <c r="H633" s="1130"/>
      <c r="I633" s="1130"/>
      <c r="J633" s="1130"/>
      <c r="K633" s="1130"/>
      <c r="L633" s="1130"/>
      <c r="M633" s="1130"/>
      <c r="N633" s="1130"/>
      <c r="O633" s="1130"/>
      <c r="P633" s="1130"/>
      <c r="Q633" s="1130"/>
      <c r="R633" s="1130"/>
      <c r="S633" s="1130"/>
      <c r="T633" s="1130"/>
      <c r="U633" s="1130"/>
      <c r="V633" s="1130"/>
      <c r="W633" s="1130"/>
      <c r="X633" s="1130"/>
      <c r="Y633" s="1130"/>
      <c r="Z633" s="1130"/>
      <c r="AA633" s="1130"/>
      <c r="AB633" s="1130"/>
      <c r="AC633" s="1130"/>
      <c r="AD633" s="1130"/>
      <c r="AE633" s="1130"/>
      <c r="AF633" s="1130"/>
      <c r="AG633" s="1130"/>
      <c r="AH633" s="1130"/>
      <c r="AI633" s="1130"/>
      <c r="AJ633" s="1130"/>
      <c r="AK633" s="1130"/>
      <c r="AL633" s="1130"/>
      <c r="AM633" s="1130"/>
      <c r="AN633" s="1130"/>
      <c r="AO633" s="1130"/>
      <c r="AP633" s="1130"/>
      <c r="AQ633" s="1130"/>
      <c r="AR633" s="1130"/>
      <c r="AS633" s="1130"/>
      <c r="AT633" s="1130"/>
      <c r="AU633" s="1130"/>
      <c r="AV633" s="1130"/>
      <c r="AW633" s="1130"/>
      <c r="AX633" s="1130"/>
      <c r="AY633" s="1130"/>
      <c r="AZ633" s="1130"/>
      <c r="BA633" s="1130"/>
      <c r="BB633" s="1130"/>
      <c r="BC633" s="1130"/>
      <c r="BD633" s="1130"/>
      <c r="BE633" s="1130"/>
      <c r="BF633" s="1130"/>
      <c r="BG633" s="1130"/>
      <c r="BH633" s="1130"/>
      <c r="BI633" s="1130"/>
      <c r="BJ633" s="1130"/>
      <c r="BK633" s="1130"/>
      <c r="BL633" s="1130"/>
      <c r="BM633" s="1130"/>
      <c r="BN633" s="1130"/>
      <c r="BO633" s="1130"/>
      <c r="BP633" s="1130"/>
      <c r="BQ633" s="1131"/>
    </row>
    <row r="634" spans="1:69" s="208" customFormat="1" ht="12.75" x14ac:dyDescent="0.2">
      <c r="A634" s="1138">
        <v>1905</v>
      </c>
      <c r="B634" s="1125" t="s">
        <v>282</v>
      </c>
      <c r="C634" s="1126">
        <v>1</v>
      </c>
      <c r="D634" s="1130"/>
      <c r="E634" s="1130"/>
      <c r="F634" s="1130"/>
      <c r="G634" s="1130"/>
      <c r="H634" s="1130"/>
      <c r="I634" s="1130"/>
      <c r="J634" s="1130"/>
      <c r="K634" s="1130"/>
      <c r="L634" s="1130"/>
      <c r="M634" s="1130"/>
      <c r="N634" s="1130"/>
      <c r="O634" s="1130"/>
      <c r="P634" s="1130"/>
      <c r="Q634" s="1130"/>
      <c r="R634" s="1130"/>
      <c r="S634" s="1130"/>
      <c r="T634" s="1130"/>
      <c r="U634" s="1130"/>
      <c r="V634" s="1130"/>
      <c r="W634" s="1130"/>
      <c r="X634" s="1130"/>
      <c r="Y634" s="1130"/>
      <c r="Z634" s="1130"/>
      <c r="AA634" s="1130"/>
      <c r="AB634" s="1130"/>
      <c r="AC634" s="1130"/>
      <c r="AD634" s="1130"/>
      <c r="AE634" s="1130"/>
      <c r="AF634" s="1130"/>
      <c r="AG634" s="1130"/>
      <c r="AH634" s="1130"/>
      <c r="AI634" s="1130"/>
      <c r="AJ634" s="1130"/>
      <c r="AK634" s="1130"/>
      <c r="AL634" s="1130"/>
      <c r="AM634" s="1130"/>
      <c r="AN634" s="1130"/>
      <c r="AO634" s="1130"/>
      <c r="AP634" s="1130"/>
      <c r="AQ634" s="1130"/>
      <c r="AR634" s="1130"/>
      <c r="AS634" s="1130"/>
      <c r="AT634" s="1130"/>
      <c r="AU634" s="1130"/>
      <c r="AV634" s="1130"/>
      <c r="AW634" s="1127">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0.61865889819409592</v>
      </c>
      <c r="AX634" s="1127">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0.14231520360224376</v>
      </c>
      <c r="AY634" s="1127">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0.22131089905981347</v>
      </c>
      <c r="AZ634" s="1127">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127">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127">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0</v>
      </c>
      <c r="BC634" s="1127">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1.4496672570522404E-2</v>
      </c>
      <c r="BD634" s="1127">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1.7495192481343719E-3</v>
      </c>
      <c r="BE634" s="1127">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1.4688073251899593E-3</v>
      </c>
      <c r="BF634" s="1127">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127">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127">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127">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127">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127">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127">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127">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127">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127">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127">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131">
        <f>SUM(AW634:BP634)</f>
        <v>0.99999999999999989</v>
      </c>
    </row>
    <row r="635" spans="1:69" s="208" customFormat="1" ht="12.75" x14ac:dyDescent="0.2">
      <c r="A635" s="1138">
        <v>1906</v>
      </c>
      <c r="B635" s="1125" t="s">
        <v>283</v>
      </c>
      <c r="C635" s="1126">
        <v>1</v>
      </c>
      <c r="D635" s="1130"/>
      <c r="E635" s="1130"/>
      <c r="F635" s="1130"/>
      <c r="G635" s="1130"/>
      <c r="H635" s="1130"/>
      <c r="I635" s="1130"/>
      <c r="J635" s="1130"/>
      <c r="K635" s="1130"/>
      <c r="L635" s="1130"/>
      <c r="M635" s="1130"/>
      <c r="N635" s="1130"/>
      <c r="O635" s="1130"/>
      <c r="P635" s="1130"/>
      <c r="Q635" s="1130"/>
      <c r="R635" s="1130"/>
      <c r="S635" s="1130"/>
      <c r="T635" s="1130"/>
      <c r="U635" s="1130"/>
      <c r="V635" s="1130"/>
      <c r="W635" s="1130"/>
      <c r="X635" s="1130"/>
      <c r="Y635" s="1130"/>
      <c r="Z635" s="1130"/>
      <c r="AA635" s="1130"/>
      <c r="AB635" s="1883"/>
      <c r="AC635" s="1883"/>
      <c r="AD635" s="1883"/>
      <c r="AE635" s="1883"/>
      <c r="AF635" s="1883"/>
      <c r="AG635" s="1883"/>
      <c r="AH635" s="1883"/>
      <c r="AI635" s="1883"/>
      <c r="AJ635" s="1883"/>
      <c r="AK635" s="1883"/>
      <c r="AL635" s="1883"/>
      <c r="AM635" s="1883"/>
      <c r="AN635" s="1883"/>
      <c r="AO635" s="1883"/>
      <c r="AP635" s="1883"/>
      <c r="AQ635" s="1883"/>
      <c r="AR635" s="1883"/>
      <c r="AS635" s="1883"/>
      <c r="AT635" s="1883"/>
      <c r="AU635" s="1883"/>
      <c r="AV635" s="1130"/>
      <c r="AW635" s="1127">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0.61865889819409592</v>
      </c>
      <c r="AX635" s="1127">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0.14231520360224376</v>
      </c>
      <c r="AY635" s="1127">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0.22131089905981347</v>
      </c>
      <c r="AZ635" s="1127">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127">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127">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0</v>
      </c>
      <c r="BC635" s="1127">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1.4496672570522404E-2</v>
      </c>
      <c r="BD635" s="1127">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1.7495192481343719E-3</v>
      </c>
      <c r="BE635" s="1127">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1.4688073251899593E-3</v>
      </c>
      <c r="BF635" s="1127">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127">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127">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127">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127">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127">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127">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127">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127">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127">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127">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131">
        <f t="shared" ref="BQ635:BQ653" si="903">SUM(AW635:BP635)</f>
        <v>0.99999999999999989</v>
      </c>
    </row>
    <row r="636" spans="1:69" s="208" customFormat="1" ht="12.75" x14ac:dyDescent="0.2">
      <c r="A636" s="1138">
        <v>1908</v>
      </c>
      <c r="B636" s="1125" t="s">
        <v>284</v>
      </c>
      <c r="C636" s="1126">
        <v>1</v>
      </c>
      <c r="D636" s="1130"/>
      <c r="E636" s="1130"/>
      <c r="F636" s="1130"/>
      <c r="G636" s="1130"/>
      <c r="H636" s="1130"/>
      <c r="I636" s="1130"/>
      <c r="J636" s="1130"/>
      <c r="K636" s="1130"/>
      <c r="L636" s="1130"/>
      <c r="M636" s="1130"/>
      <c r="N636" s="1130"/>
      <c r="O636" s="1130"/>
      <c r="P636" s="1130"/>
      <c r="Q636" s="1130"/>
      <c r="R636" s="1130"/>
      <c r="S636" s="1130"/>
      <c r="T636" s="1130"/>
      <c r="U636" s="1130"/>
      <c r="V636" s="1130"/>
      <c r="W636" s="1130"/>
      <c r="X636" s="1130"/>
      <c r="Y636" s="1130"/>
      <c r="Z636" s="1130"/>
      <c r="AA636" s="1130"/>
      <c r="AB636" s="1130"/>
      <c r="AC636" s="1130"/>
      <c r="AD636" s="1130"/>
      <c r="AE636" s="1130"/>
      <c r="AF636" s="1130"/>
      <c r="AG636" s="1130"/>
      <c r="AH636" s="1130"/>
      <c r="AI636" s="1130"/>
      <c r="AJ636" s="1130"/>
      <c r="AK636" s="1130"/>
      <c r="AL636" s="1130"/>
      <c r="AM636" s="1130"/>
      <c r="AN636" s="1130"/>
      <c r="AO636" s="1130"/>
      <c r="AP636" s="1130"/>
      <c r="AQ636" s="1130"/>
      <c r="AR636" s="1130"/>
      <c r="AS636" s="1130"/>
      <c r="AT636" s="1130"/>
      <c r="AU636" s="1130"/>
      <c r="AV636" s="1130"/>
      <c r="AW636" s="1127">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0.61865889819409592</v>
      </c>
      <c r="AX636" s="1127">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0.14231520360224376</v>
      </c>
      <c r="AY636" s="1127">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0.22131089905981347</v>
      </c>
      <c r="AZ636" s="1127">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127">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127">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0</v>
      </c>
      <c r="BC636" s="1127">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1.4496672570522404E-2</v>
      </c>
      <c r="BD636" s="1127">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1.7495192481343719E-3</v>
      </c>
      <c r="BE636" s="1127">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1.4688073251899593E-3</v>
      </c>
      <c r="BF636" s="1127">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127">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127">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127">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127">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127">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127">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127">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127">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127">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127">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131">
        <f t="shared" si="903"/>
        <v>0.99999999999999989</v>
      </c>
    </row>
    <row r="637" spans="1:69" s="208" customFormat="1" ht="12.75" x14ac:dyDescent="0.2">
      <c r="A637" s="1138">
        <v>1910</v>
      </c>
      <c r="B637" s="1125" t="s">
        <v>285</v>
      </c>
      <c r="C637" s="1126">
        <v>1</v>
      </c>
      <c r="D637" s="1130"/>
      <c r="E637" s="1130"/>
      <c r="F637" s="1130"/>
      <c r="G637" s="1130"/>
      <c r="H637" s="1130"/>
      <c r="I637" s="1130"/>
      <c r="J637" s="1130"/>
      <c r="K637" s="1130"/>
      <c r="L637" s="1130"/>
      <c r="M637" s="1130"/>
      <c r="N637" s="1130"/>
      <c r="O637" s="1130"/>
      <c r="P637" s="1130"/>
      <c r="Q637" s="1130"/>
      <c r="R637" s="1130"/>
      <c r="S637" s="1130"/>
      <c r="T637" s="1130"/>
      <c r="U637" s="1130"/>
      <c r="V637" s="1130"/>
      <c r="W637" s="1130"/>
      <c r="X637" s="1130"/>
      <c r="Y637" s="1130"/>
      <c r="Z637" s="1130"/>
      <c r="AA637" s="1130"/>
      <c r="AB637" s="1130"/>
      <c r="AC637" s="1130"/>
      <c r="AD637" s="1130"/>
      <c r="AE637" s="1130"/>
      <c r="AF637" s="1130"/>
      <c r="AG637" s="1130"/>
      <c r="AH637" s="1130"/>
      <c r="AI637" s="1130"/>
      <c r="AJ637" s="1130"/>
      <c r="AK637" s="1130"/>
      <c r="AL637" s="1130"/>
      <c r="AM637" s="1130"/>
      <c r="AN637" s="1130"/>
      <c r="AO637" s="1130"/>
      <c r="AP637" s="1130"/>
      <c r="AQ637" s="1130"/>
      <c r="AR637" s="1130"/>
      <c r="AS637" s="1130"/>
      <c r="AT637" s="1130"/>
      <c r="AU637" s="1130"/>
      <c r="AV637" s="1130"/>
      <c r="AW637" s="1127">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0.61865889819409592</v>
      </c>
      <c r="AX637" s="1127">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0.14231520360224376</v>
      </c>
      <c r="AY637" s="1127">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0.22131089905981347</v>
      </c>
      <c r="AZ637" s="1127">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127">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127">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0</v>
      </c>
      <c r="BC637" s="1127">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1.4496672570522404E-2</v>
      </c>
      <c r="BD637" s="1127">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1.7495192481343719E-3</v>
      </c>
      <c r="BE637" s="1127">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1.4688073251899593E-3</v>
      </c>
      <c r="BF637" s="1127">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127">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127">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127">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127">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127">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127">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127">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127">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127">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127">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131">
        <f t="shared" si="903"/>
        <v>0.99999999999999989</v>
      </c>
    </row>
    <row r="638" spans="1:69" s="208" customFormat="1" ht="12.75" x14ac:dyDescent="0.2">
      <c r="A638" s="1138">
        <v>1915</v>
      </c>
      <c r="B638" s="1125" t="s">
        <v>509</v>
      </c>
      <c r="C638" s="1126">
        <v>1</v>
      </c>
      <c r="D638" s="1130"/>
      <c r="E638" s="1130"/>
      <c r="F638" s="1130"/>
      <c r="G638" s="1130"/>
      <c r="H638" s="1130"/>
      <c r="I638" s="1130"/>
      <c r="J638" s="1130"/>
      <c r="K638" s="1130"/>
      <c r="L638" s="1130"/>
      <c r="M638" s="1130"/>
      <c r="N638" s="1130"/>
      <c r="O638" s="1130"/>
      <c r="P638" s="1130"/>
      <c r="Q638" s="1130"/>
      <c r="R638" s="1130"/>
      <c r="S638" s="1130"/>
      <c r="T638" s="1130"/>
      <c r="U638" s="1130"/>
      <c r="V638" s="1130"/>
      <c r="W638" s="1130"/>
      <c r="X638" s="1130"/>
      <c r="Y638" s="1130"/>
      <c r="Z638" s="1130"/>
      <c r="AA638" s="1130"/>
      <c r="AB638" s="1130"/>
      <c r="AC638" s="1130"/>
      <c r="AD638" s="1130"/>
      <c r="AE638" s="1130"/>
      <c r="AF638" s="1130"/>
      <c r="AG638" s="1130"/>
      <c r="AH638" s="1130"/>
      <c r="AI638" s="1130"/>
      <c r="AJ638" s="1130"/>
      <c r="AK638" s="1130"/>
      <c r="AL638" s="1130"/>
      <c r="AM638" s="1130"/>
      <c r="AN638" s="1130"/>
      <c r="AO638" s="1130"/>
      <c r="AP638" s="1130"/>
      <c r="AQ638" s="1130"/>
      <c r="AR638" s="1130"/>
      <c r="AS638" s="1130"/>
      <c r="AT638" s="1130"/>
      <c r="AU638" s="1130"/>
      <c r="AV638" s="1130"/>
      <c r="AW638" s="1127">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0.61865889819409592</v>
      </c>
      <c r="AX638" s="1127">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0.14231520360224376</v>
      </c>
      <c r="AY638" s="1127">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0.22131089905981347</v>
      </c>
      <c r="AZ638" s="1127">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127">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127">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0</v>
      </c>
      <c r="BC638" s="1127">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1.4496672570522404E-2</v>
      </c>
      <c r="BD638" s="1127">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1.7495192481343719E-3</v>
      </c>
      <c r="BE638" s="1127">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1.4688073251899593E-3</v>
      </c>
      <c r="BF638" s="1127">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127">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127">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127">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127">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127">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127">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127">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127">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127">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127">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131">
        <f t="shared" si="903"/>
        <v>0.99999999999999989</v>
      </c>
    </row>
    <row r="639" spans="1:69" s="208" customFormat="1" ht="12.75" x14ac:dyDescent="0.2">
      <c r="A639" s="1138">
        <v>1920</v>
      </c>
      <c r="B639" s="1125" t="s">
        <v>510</v>
      </c>
      <c r="C639" s="1126">
        <v>1</v>
      </c>
      <c r="D639" s="1130"/>
      <c r="E639" s="1130"/>
      <c r="F639" s="1130"/>
      <c r="G639" s="1130"/>
      <c r="H639" s="1130"/>
      <c r="I639" s="1130"/>
      <c r="J639" s="1130"/>
      <c r="K639" s="1130"/>
      <c r="L639" s="1130"/>
      <c r="M639" s="1130"/>
      <c r="N639" s="1130"/>
      <c r="O639" s="1130"/>
      <c r="P639" s="1130"/>
      <c r="Q639" s="1130"/>
      <c r="R639" s="1130"/>
      <c r="S639" s="1130"/>
      <c r="T639" s="1130"/>
      <c r="U639" s="1130"/>
      <c r="V639" s="1130"/>
      <c r="W639" s="1130"/>
      <c r="X639" s="1130"/>
      <c r="Y639" s="1130"/>
      <c r="Z639" s="1130"/>
      <c r="AA639" s="1130"/>
      <c r="AB639" s="1130"/>
      <c r="AC639" s="1130"/>
      <c r="AD639" s="1130"/>
      <c r="AE639" s="1130"/>
      <c r="AF639" s="1130"/>
      <c r="AG639" s="1130"/>
      <c r="AH639" s="1130"/>
      <c r="AI639" s="1130"/>
      <c r="AJ639" s="1130"/>
      <c r="AK639" s="1130"/>
      <c r="AL639" s="1130"/>
      <c r="AM639" s="1130"/>
      <c r="AN639" s="1130"/>
      <c r="AO639" s="1130"/>
      <c r="AP639" s="1130"/>
      <c r="AQ639" s="1130"/>
      <c r="AR639" s="1130"/>
      <c r="AS639" s="1130"/>
      <c r="AT639" s="1130"/>
      <c r="AU639" s="1130"/>
      <c r="AV639" s="1130"/>
      <c r="AW639" s="1127">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0.61865889819409592</v>
      </c>
      <c r="AX639" s="1127">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0.14231520360224376</v>
      </c>
      <c r="AY639" s="1127">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0.22131089905981347</v>
      </c>
      <c r="AZ639" s="1127">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127">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127">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0</v>
      </c>
      <c r="BC639" s="1127">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1.4496672570522404E-2</v>
      </c>
      <c r="BD639" s="1127">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1.7495192481343719E-3</v>
      </c>
      <c r="BE639" s="1127">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1.4688073251899593E-3</v>
      </c>
      <c r="BF639" s="1127">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127">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127">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127">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127">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127">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127">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127">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127">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127">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127">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131">
        <f t="shared" si="903"/>
        <v>0.99999999999999989</v>
      </c>
    </row>
    <row r="640" spans="1:69" s="208" customFormat="1" ht="12.75" x14ac:dyDescent="0.2">
      <c r="A640" s="1138">
        <v>1925</v>
      </c>
      <c r="B640" s="1125" t="s">
        <v>511</v>
      </c>
      <c r="C640" s="1126">
        <v>1</v>
      </c>
      <c r="D640" s="1130"/>
      <c r="E640" s="1130"/>
      <c r="F640" s="1130"/>
      <c r="G640" s="1130"/>
      <c r="H640" s="1130"/>
      <c r="I640" s="1130"/>
      <c r="J640" s="1130"/>
      <c r="K640" s="1130"/>
      <c r="L640" s="1130"/>
      <c r="M640" s="1130"/>
      <c r="N640" s="1130"/>
      <c r="O640" s="1130"/>
      <c r="P640" s="1130"/>
      <c r="Q640" s="1130"/>
      <c r="R640" s="1130"/>
      <c r="S640" s="1130"/>
      <c r="T640" s="1130"/>
      <c r="U640" s="1130"/>
      <c r="V640" s="1130"/>
      <c r="W640" s="1130"/>
      <c r="X640" s="1130"/>
      <c r="Y640" s="1130"/>
      <c r="Z640" s="1130"/>
      <c r="AA640" s="1130"/>
      <c r="AB640" s="1130"/>
      <c r="AC640" s="1130"/>
      <c r="AD640" s="1130"/>
      <c r="AE640" s="1130"/>
      <c r="AF640" s="1130"/>
      <c r="AG640" s="1130"/>
      <c r="AH640" s="1130"/>
      <c r="AI640" s="1130"/>
      <c r="AJ640" s="1130"/>
      <c r="AK640" s="1130"/>
      <c r="AL640" s="1130"/>
      <c r="AM640" s="1130"/>
      <c r="AN640" s="1130"/>
      <c r="AO640" s="1130"/>
      <c r="AP640" s="1130"/>
      <c r="AQ640" s="1130"/>
      <c r="AR640" s="1130"/>
      <c r="AS640" s="1130"/>
      <c r="AT640" s="1130"/>
      <c r="AU640" s="1130"/>
      <c r="AV640" s="1130"/>
      <c r="AW640" s="1127">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0.61865889819409592</v>
      </c>
      <c r="AX640" s="1127">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0.14231520360224376</v>
      </c>
      <c r="AY640" s="1127">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0.22131089905981347</v>
      </c>
      <c r="AZ640" s="1127">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127">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127">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0</v>
      </c>
      <c r="BC640" s="1127">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1.4496672570522404E-2</v>
      </c>
      <c r="BD640" s="1127">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1.7495192481343719E-3</v>
      </c>
      <c r="BE640" s="1127">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1.4688073251899593E-3</v>
      </c>
      <c r="BF640" s="1127">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127">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127">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127">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127">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127">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127">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127">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127">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127">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127">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131">
        <f t="shared" si="903"/>
        <v>0.99999999999999989</v>
      </c>
    </row>
    <row r="641" spans="1:69" s="208" customFormat="1" ht="12.75" x14ac:dyDescent="0.2">
      <c r="A641" s="1138">
        <v>1930</v>
      </c>
      <c r="B641" s="1125" t="s">
        <v>512</v>
      </c>
      <c r="C641" s="1126">
        <v>1</v>
      </c>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0"/>
      <c r="AO641" s="1130"/>
      <c r="AP641" s="1130"/>
      <c r="AQ641" s="1130"/>
      <c r="AR641" s="1130"/>
      <c r="AS641" s="1130"/>
      <c r="AT641" s="1130"/>
      <c r="AU641" s="1130"/>
      <c r="AV641" s="1130"/>
      <c r="AW641" s="1127">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0.61865889819409592</v>
      </c>
      <c r="AX641" s="1127">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0.14231520360224376</v>
      </c>
      <c r="AY641" s="1127">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0.22131089905981347</v>
      </c>
      <c r="AZ641" s="1127">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127">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127">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0</v>
      </c>
      <c r="BC641" s="1127">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1.4496672570522404E-2</v>
      </c>
      <c r="BD641" s="1127">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1.7495192481343719E-3</v>
      </c>
      <c r="BE641" s="1127">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1.4688073251899593E-3</v>
      </c>
      <c r="BF641" s="1127">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127">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127">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127">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127">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127">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127">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127">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127">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127">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127">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131">
        <f t="shared" si="903"/>
        <v>0.99999999999999989</v>
      </c>
    </row>
    <row r="642" spans="1:69" s="208" customFormat="1" ht="12.75" x14ac:dyDescent="0.2">
      <c r="A642" s="1138">
        <v>1935</v>
      </c>
      <c r="B642" s="1125" t="s">
        <v>513</v>
      </c>
      <c r="C642" s="1126">
        <v>1</v>
      </c>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0"/>
      <c r="AO642" s="1130"/>
      <c r="AP642" s="1130"/>
      <c r="AQ642" s="1130"/>
      <c r="AR642" s="1130"/>
      <c r="AS642" s="1130"/>
      <c r="AT642" s="1130"/>
      <c r="AU642" s="1130"/>
      <c r="AV642" s="1130"/>
      <c r="AW642" s="1127">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0.61865889819409592</v>
      </c>
      <c r="AX642" s="1127">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0.14231520360224376</v>
      </c>
      <c r="AY642" s="1127">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0.22131089905981347</v>
      </c>
      <c r="AZ642" s="1127">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127">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127">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0</v>
      </c>
      <c r="BC642" s="1127">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1.4496672570522404E-2</v>
      </c>
      <c r="BD642" s="1127">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1.7495192481343719E-3</v>
      </c>
      <c r="BE642" s="1127">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1.4688073251899593E-3</v>
      </c>
      <c r="BF642" s="1127">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127">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127">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127">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127">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127">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127">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127">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127">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127">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127">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131">
        <f t="shared" si="903"/>
        <v>0.99999999999999989</v>
      </c>
    </row>
    <row r="643" spans="1:69" s="208" customFormat="1" ht="12.75" x14ac:dyDescent="0.2">
      <c r="A643" s="1138">
        <v>1940</v>
      </c>
      <c r="B643" s="1125" t="s">
        <v>514</v>
      </c>
      <c r="C643" s="1126">
        <v>1</v>
      </c>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130"/>
      <c r="AO643" s="1130"/>
      <c r="AP643" s="1130"/>
      <c r="AQ643" s="1130"/>
      <c r="AR643" s="1130"/>
      <c r="AS643" s="1130"/>
      <c r="AT643" s="1130"/>
      <c r="AU643" s="1130"/>
      <c r="AV643" s="1130"/>
      <c r="AW643" s="1127">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0.61865889819409592</v>
      </c>
      <c r="AX643" s="1127">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0.14231520360224376</v>
      </c>
      <c r="AY643" s="1127">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0.22131089905981347</v>
      </c>
      <c r="AZ643" s="1127">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127">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127">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0</v>
      </c>
      <c r="BC643" s="1127">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1.4496672570522404E-2</v>
      </c>
      <c r="BD643" s="1127">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1.7495192481343719E-3</v>
      </c>
      <c r="BE643" s="1127">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1.4688073251899593E-3</v>
      </c>
      <c r="BF643" s="1127">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127">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127">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127">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127">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127">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127">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127">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127">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127">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127">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131">
        <f t="shared" si="903"/>
        <v>0.99999999999999989</v>
      </c>
    </row>
    <row r="644" spans="1:69" s="208" customFormat="1" ht="12.75" x14ac:dyDescent="0.2">
      <c r="A644" s="1138">
        <v>1945</v>
      </c>
      <c r="B644" s="1125" t="s">
        <v>515</v>
      </c>
      <c r="C644" s="1126">
        <v>1</v>
      </c>
      <c r="D644" s="1130"/>
      <c r="E644" s="1130"/>
      <c r="F644" s="1130"/>
      <c r="G644" s="1130"/>
      <c r="H644" s="1130"/>
      <c r="I644" s="1130"/>
      <c r="J644" s="1130"/>
      <c r="K644" s="1130"/>
      <c r="L644" s="1130"/>
      <c r="M644" s="1130"/>
      <c r="N644" s="1130"/>
      <c r="O644" s="1130"/>
      <c r="P644" s="1130"/>
      <c r="Q644" s="1130"/>
      <c r="R644" s="1130"/>
      <c r="S644" s="1130"/>
      <c r="T644" s="1130"/>
      <c r="U644" s="1130"/>
      <c r="V644" s="1130"/>
      <c r="W644" s="1130"/>
      <c r="X644" s="1130"/>
      <c r="Y644" s="1130"/>
      <c r="Z644" s="1130"/>
      <c r="AA644" s="1130"/>
      <c r="AB644" s="1130"/>
      <c r="AC644" s="1130"/>
      <c r="AD644" s="1130"/>
      <c r="AE644" s="1130"/>
      <c r="AF644" s="1130"/>
      <c r="AG644" s="1130"/>
      <c r="AH644" s="1130"/>
      <c r="AI644" s="1130"/>
      <c r="AJ644" s="1130"/>
      <c r="AK644" s="1130"/>
      <c r="AL644" s="1130"/>
      <c r="AM644" s="1130"/>
      <c r="AN644" s="1130"/>
      <c r="AO644" s="1130"/>
      <c r="AP644" s="1130"/>
      <c r="AQ644" s="1130"/>
      <c r="AR644" s="1130"/>
      <c r="AS644" s="1130"/>
      <c r="AT644" s="1130"/>
      <c r="AU644" s="1130"/>
      <c r="AV644" s="1130"/>
      <c r="AW644" s="1127">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0.61865889819409592</v>
      </c>
      <c r="AX644" s="1127">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0.14231520360224376</v>
      </c>
      <c r="AY644" s="1127">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0.22131089905981347</v>
      </c>
      <c r="AZ644" s="1127">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127">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127">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0</v>
      </c>
      <c r="BC644" s="1127">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1.4496672570522404E-2</v>
      </c>
      <c r="BD644" s="1127">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1.7495192481343719E-3</v>
      </c>
      <c r="BE644" s="1127">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1.4688073251899593E-3</v>
      </c>
      <c r="BF644" s="1127">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127">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127">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127">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127">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127">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127">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127">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127">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127">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127">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131">
        <f t="shared" si="903"/>
        <v>0.99999999999999989</v>
      </c>
    </row>
    <row r="645" spans="1:69" s="208" customFormat="1" ht="12.75" x14ac:dyDescent="0.2">
      <c r="A645" s="1138">
        <v>1950</v>
      </c>
      <c r="B645" s="1125" t="s">
        <v>516</v>
      </c>
      <c r="C645" s="1126">
        <v>1</v>
      </c>
      <c r="D645" s="1130"/>
      <c r="E645" s="1130"/>
      <c r="F645" s="1130"/>
      <c r="G645" s="1130"/>
      <c r="H645" s="1130"/>
      <c r="I645" s="1130"/>
      <c r="J645" s="1130"/>
      <c r="K645" s="1130"/>
      <c r="L645" s="1130"/>
      <c r="M645" s="1130"/>
      <c r="N645" s="1130"/>
      <c r="O645" s="1130"/>
      <c r="P645" s="1130"/>
      <c r="Q645" s="1130"/>
      <c r="R645" s="1130"/>
      <c r="S645" s="1130"/>
      <c r="T645" s="1130"/>
      <c r="U645" s="1130"/>
      <c r="V645" s="1130"/>
      <c r="W645" s="1130"/>
      <c r="X645" s="1130"/>
      <c r="Y645" s="1130"/>
      <c r="Z645" s="1130"/>
      <c r="AA645" s="1130"/>
      <c r="AB645" s="1130"/>
      <c r="AC645" s="1130"/>
      <c r="AD645" s="1130"/>
      <c r="AE645" s="1130"/>
      <c r="AF645" s="1130"/>
      <c r="AG645" s="1130"/>
      <c r="AH645" s="1130"/>
      <c r="AI645" s="1130"/>
      <c r="AJ645" s="1130"/>
      <c r="AK645" s="1130"/>
      <c r="AL645" s="1130"/>
      <c r="AM645" s="1130"/>
      <c r="AN645" s="1130"/>
      <c r="AO645" s="1130"/>
      <c r="AP645" s="1130"/>
      <c r="AQ645" s="1130"/>
      <c r="AR645" s="1130"/>
      <c r="AS645" s="1130"/>
      <c r="AT645" s="1130"/>
      <c r="AU645" s="1130"/>
      <c r="AV645" s="1130"/>
      <c r="AW645" s="1127">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0.61865889819409592</v>
      </c>
      <c r="AX645" s="1127">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0.14231520360224376</v>
      </c>
      <c r="AY645" s="1127">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0.22131089905981347</v>
      </c>
      <c r="AZ645" s="1127">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127">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127">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0</v>
      </c>
      <c r="BC645" s="1127">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1.4496672570522404E-2</v>
      </c>
      <c r="BD645" s="1127">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1.7495192481343719E-3</v>
      </c>
      <c r="BE645" s="1127">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1.4688073251899593E-3</v>
      </c>
      <c r="BF645" s="1127">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127">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127">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127">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127">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127">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127">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127">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127">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127">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127">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131">
        <f t="shared" si="903"/>
        <v>0.99999999999999989</v>
      </c>
    </row>
    <row r="646" spans="1:69" s="208" customFormat="1" ht="12.75" x14ac:dyDescent="0.2">
      <c r="A646" s="1138">
        <v>1955</v>
      </c>
      <c r="B646" s="1125" t="s">
        <v>273</v>
      </c>
      <c r="C646" s="1126">
        <v>1</v>
      </c>
      <c r="D646" s="1130"/>
      <c r="E646" s="1130"/>
      <c r="F646" s="1130"/>
      <c r="G646" s="1130"/>
      <c r="H646" s="1130"/>
      <c r="I646" s="1130"/>
      <c r="J646" s="1130"/>
      <c r="K646" s="1130"/>
      <c r="L646" s="1130"/>
      <c r="M646" s="1130"/>
      <c r="N646" s="1130"/>
      <c r="O646" s="1130"/>
      <c r="P646" s="1130"/>
      <c r="Q646" s="1130"/>
      <c r="R646" s="1130"/>
      <c r="S646" s="1130"/>
      <c r="T646" s="1130"/>
      <c r="U646" s="1130"/>
      <c r="V646" s="1130"/>
      <c r="W646" s="1130"/>
      <c r="X646" s="1130"/>
      <c r="Y646" s="1130"/>
      <c r="Z646" s="1130"/>
      <c r="AA646" s="1130"/>
      <c r="AB646" s="1130"/>
      <c r="AC646" s="1130"/>
      <c r="AD646" s="1130"/>
      <c r="AE646" s="1130"/>
      <c r="AF646" s="1130"/>
      <c r="AG646" s="1130"/>
      <c r="AH646" s="1130"/>
      <c r="AI646" s="1130"/>
      <c r="AJ646" s="1130"/>
      <c r="AK646" s="1130"/>
      <c r="AL646" s="1130"/>
      <c r="AM646" s="1130"/>
      <c r="AN646" s="1130"/>
      <c r="AO646" s="1130"/>
      <c r="AP646" s="1130"/>
      <c r="AQ646" s="1130"/>
      <c r="AR646" s="1130"/>
      <c r="AS646" s="1130"/>
      <c r="AT646" s="1130"/>
      <c r="AU646" s="1130"/>
      <c r="AV646" s="1130"/>
      <c r="AW646" s="1127">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0.61865889819409592</v>
      </c>
      <c r="AX646" s="1127">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0.14231520360224376</v>
      </c>
      <c r="AY646" s="1127">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0.22131089905981347</v>
      </c>
      <c r="AZ646" s="1127">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127">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127">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0</v>
      </c>
      <c r="BC646" s="1127">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1.4496672570522404E-2</v>
      </c>
      <c r="BD646" s="1127">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1.7495192481343719E-3</v>
      </c>
      <c r="BE646" s="1127">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1.4688073251899593E-3</v>
      </c>
      <c r="BF646" s="1127">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127">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127">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127">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127">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127">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127">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127">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127">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127">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127">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131">
        <f t="shared" si="903"/>
        <v>0.99999999999999989</v>
      </c>
    </row>
    <row r="647" spans="1:69" s="208" customFormat="1" ht="12.75" x14ac:dyDescent="0.2">
      <c r="A647" s="1138">
        <v>1960</v>
      </c>
      <c r="B647" s="1125" t="s">
        <v>274</v>
      </c>
      <c r="C647" s="1126">
        <v>1</v>
      </c>
      <c r="D647" s="1130"/>
      <c r="E647" s="1130"/>
      <c r="F647" s="1130"/>
      <c r="G647" s="1130"/>
      <c r="H647" s="1130"/>
      <c r="I647" s="1130"/>
      <c r="J647" s="1130"/>
      <c r="K647" s="1130"/>
      <c r="L647" s="1130"/>
      <c r="M647" s="1130"/>
      <c r="N647" s="1130"/>
      <c r="O647" s="1130"/>
      <c r="P647" s="1130"/>
      <c r="Q647" s="1130"/>
      <c r="R647" s="1130"/>
      <c r="S647" s="1130"/>
      <c r="T647" s="1130"/>
      <c r="U647" s="1130"/>
      <c r="V647" s="1130"/>
      <c r="W647" s="1130"/>
      <c r="X647" s="1130"/>
      <c r="Y647" s="1130"/>
      <c r="Z647" s="1130"/>
      <c r="AA647" s="1130"/>
      <c r="AB647" s="1130"/>
      <c r="AC647" s="1130"/>
      <c r="AD647" s="1130"/>
      <c r="AE647" s="1130"/>
      <c r="AF647" s="1130"/>
      <c r="AG647" s="1130"/>
      <c r="AH647" s="1130"/>
      <c r="AI647" s="1130"/>
      <c r="AJ647" s="1130"/>
      <c r="AK647" s="1130"/>
      <c r="AL647" s="1130"/>
      <c r="AM647" s="1130"/>
      <c r="AN647" s="1130"/>
      <c r="AO647" s="1130"/>
      <c r="AP647" s="1130"/>
      <c r="AQ647" s="1130"/>
      <c r="AR647" s="1130"/>
      <c r="AS647" s="1130"/>
      <c r="AT647" s="1130"/>
      <c r="AU647" s="1130"/>
      <c r="AV647" s="1130"/>
      <c r="AW647" s="1127">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0.61865889819409592</v>
      </c>
      <c r="AX647" s="1127">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0.14231520360224376</v>
      </c>
      <c r="AY647" s="1127">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0.22131089905981347</v>
      </c>
      <c r="AZ647" s="1127">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127">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127">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0</v>
      </c>
      <c r="BC647" s="1127">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1.4496672570522404E-2</v>
      </c>
      <c r="BD647" s="1127">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1.7495192481343719E-3</v>
      </c>
      <c r="BE647" s="1127">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1.4688073251899593E-3</v>
      </c>
      <c r="BF647" s="1127">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127">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127">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127">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127">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127">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127">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127">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127">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127">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127">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131">
        <f t="shared" si="903"/>
        <v>0.99999999999999989</v>
      </c>
    </row>
    <row r="648" spans="1:69" s="208" customFormat="1" ht="25.5" x14ac:dyDescent="0.2">
      <c r="A648" s="1138">
        <v>1970</v>
      </c>
      <c r="B648" s="1125" t="s">
        <v>276</v>
      </c>
      <c r="C648" s="1126">
        <v>1</v>
      </c>
      <c r="D648" s="1130"/>
      <c r="E648" s="1130"/>
      <c r="F648" s="1130"/>
      <c r="G648" s="1130"/>
      <c r="H648" s="1130"/>
      <c r="I648" s="1130"/>
      <c r="J648" s="1130"/>
      <c r="K648" s="1130"/>
      <c r="L648" s="1130"/>
      <c r="M648" s="1130"/>
      <c r="N648" s="1130"/>
      <c r="O648" s="1130"/>
      <c r="P648" s="1130"/>
      <c r="Q648" s="1130"/>
      <c r="R648" s="1130"/>
      <c r="S648" s="1130"/>
      <c r="T648" s="1130"/>
      <c r="U648" s="1130"/>
      <c r="V648" s="1130"/>
      <c r="W648" s="1130"/>
      <c r="X648" s="1130"/>
      <c r="Y648" s="1130"/>
      <c r="Z648" s="1130"/>
      <c r="AA648" s="1130"/>
      <c r="AB648" s="1130"/>
      <c r="AC648" s="1130"/>
      <c r="AD648" s="1130"/>
      <c r="AE648" s="1130"/>
      <c r="AF648" s="1130"/>
      <c r="AG648" s="1130"/>
      <c r="AH648" s="1130"/>
      <c r="AI648" s="1130"/>
      <c r="AJ648" s="1130"/>
      <c r="AK648" s="1130"/>
      <c r="AL648" s="1130"/>
      <c r="AM648" s="1130"/>
      <c r="AN648" s="1130"/>
      <c r="AO648" s="1130"/>
      <c r="AP648" s="1130"/>
      <c r="AQ648" s="1130"/>
      <c r="AR648" s="1130"/>
      <c r="AS648" s="1130"/>
      <c r="AT648" s="1130"/>
      <c r="AU648" s="1130"/>
      <c r="AV648" s="1130"/>
      <c r="AW648" s="1127">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0.61865889819409592</v>
      </c>
      <c r="AX648" s="1127">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0.14231520360224376</v>
      </c>
      <c r="AY648" s="1127">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0.22131089905981347</v>
      </c>
      <c r="AZ648" s="1127">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127">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127">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0</v>
      </c>
      <c r="BC648" s="1127">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1.4496672570522404E-2</v>
      </c>
      <c r="BD648" s="1127">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1.7495192481343719E-3</v>
      </c>
      <c r="BE648" s="1127">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1.4688073251899593E-3</v>
      </c>
      <c r="BF648" s="1127">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127">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127">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127">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127">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127">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127">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127">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127">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127">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127">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131">
        <f t="shared" si="903"/>
        <v>0.99999999999999989</v>
      </c>
    </row>
    <row r="649" spans="1:69" s="208" customFormat="1" ht="25.5" x14ac:dyDescent="0.2">
      <c r="A649" s="1138">
        <v>1975</v>
      </c>
      <c r="B649" s="1125" t="s">
        <v>1547</v>
      </c>
      <c r="C649" s="1126">
        <v>1</v>
      </c>
      <c r="D649" s="1130"/>
      <c r="E649" s="1130"/>
      <c r="F649" s="1130"/>
      <c r="G649" s="1130"/>
      <c r="H649" s="1130"/>
      <c r="I649" s="1130"/>
      <c r="J649" s="1130"/>
      <c r="K649" s="1130"/>
      <c r="L649" s="1130"/>
      <c r="M649" s="1130"/>
      <c r="N649" s="1130"/>
      <c r="O649" s="1130"/>
      <c r="P649" s="1130"/>
      <c r="Q649" s="1130"/>
      <c r="R649" s="1130"/>
      <c r="S649" s="1130"/>
      <c r="T649" s="1130"/>
      <c r="U649" s="1130"/>
      <c r="V649" s="1130"/>
      <c r="W649" s="1130"/>
      <c r="X649" s="1130"/>
      <c r="Y649" s="1130"/>
      <c r="Z649" s="1130"/>
      <c r="AA649" s="1130"/>
      <c r="AB649" s="1130"/>
      <c r="AC649" s="1130"/>
      <c r="AD649" s="1130"/>
      <c r="AE649" s="1130"/>
      <c r="AF649" s="1130"/>
      <c r="AG649" s="1130"/>
      <c r="AH649" s="1130"/>
      <c r="AI649" s="1130"/>
      <c r="AJ649" s="1130"/>
      <c r="AK649" s="1130"/>
      <c r="AL649" s="1130"/>
      <c r="AM649" s="1130"/>
      <c r="AN649" s="1130"/>
      <c r="AO649" s="1130"/>
      <c r="AP649" s="1130"/>
      <c r="AQ649" s="1130"/>
      <c r="AR649" s="1130"/>
      <c r="AS649" s="1130"/>
      <c r="AT649" s="1130"/>
      <c r="AU649" s="1130"/>
      <c r="AV649" s="1130"/>
      <c r="AW649" s="1127">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0.61865889819409592</v>
      </c>
      <c r="AX649" s="1127">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0.14231520360224376</v>
      </c>
      <c r="AY649" s="1127">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0.22131089905981347</v>
      </c>
      <c r="AZ649" s="1127">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127">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127">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0</v>
      </c>
      <c r="BC649" s="1127">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1.4496672570522404E-2</v>
      </c>
      <c r="BD649" s="1127">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1.7495192481343719E-3</v>
      </c>
      <c r="BE649" s="1127">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1.4688073251899593E-3</v>
      </c>
      <c r="BF649" s="1127">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127">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127">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127">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127">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127">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127">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127">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127">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127">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127">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131">
        <f t="shared" si="903"/>
        <v>0.99999999999999989</v>
      </c>
    </row>
    <row r="650" spans="1:69" s="208" customFormat="1" ht="12.75" x14ac:dyDescent="0.2">
      <c r="A650" s="1138">
        <v>1980</v>
      </c>
      <c r="B650" s="1125" t="s">
        <v>1041</v>
      </c>
      <c r="C650" s="1126">
        <v>1</v>
      </c>
      <c r="D650" s="1130"/>
      <c r="E650" s="1130"/>
      <c r="F650" s="1130"/>
      <c r="G650" s="1130"/>
      <c r="H650" s="1130"/>
      <c r="I650" s="1130"/>
      <c r="J650" s="1130"/>
      <c r="K650" s="1130"/>
      <c r="L650" s="1130"/>
      <c r="M650" s="1130"/>
      <c r="N650" s="1130"/>
      <c r="O650" s="1130"/>
      <c r="P650" s="1130"/>
      <c r="Q650" s="1130"/>
      <c r="R650" s="1130"/>
      <c r="S650" s="1130"/>
      <c r="T650" s="1130"/>
      <c r="U650" s="1130"/>
      <c r="V650" s="1130"/>
      <c r="W650" s="1130"/>
      <c r="X650" s="1130"/>
      <c r="Y650" s="1130"/>
      <c r="Z650" s="1130"/>
      <c r="AA650" s="1130"/>
      <c r="AB650" s="1130"/>
      <c r="AC650" s="1130"/>
      <c r="AD650" s="1130"/>
      <c r="AE650" s="1130"/>
      <c r="AF650" s="1130"/>
      <c r="AG650" s="1130"/>
      <c r="AH650" s="1130"/>
      <c r="AI650" s="1130"/>
      <c r="AJ650" s="1130"/>
      <c r="AK650" s="1130"/>
      <c r="AL650" s="1130"/>
      <c r="AM650" s="1130"/>
      <c r="AN650" s="1130"/>
      <c r="AO650" s="1130"/>
      <c r="AP650" s="1130"/>
      <c r="AQ650" s="1130"/>
      <c r="AR650" s="1130"/>
      <c r="AS650" s="1130"/>
      <c r="AT650" s="1130"/>
      <c r="AU650" s="1130"/>
      <c r="AV650" s="1130"/>
      <c r="AW650" s="1127">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0.61865889819409592</v>
      </c>
      <c r="AX650" s="1127">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0.14231520360224376</v>
      </c>
      <c r="AY650" s="1127">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0.22131089905981347</v>
      </c>
      <c r="AZ650" s="1127">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127">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127">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0</v>
      </c>
      <c r="BC650" s="1127">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1.4496672570522404E-2</v>
      </c>
      <c r="BD650" s="1127">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1.7495192481343719E-3</v>
      </c>
      <c r="BE650" s="1127">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1.4688073251899593E-3</v>
      </c>
      <c r="BF650" s="1127">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127">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127">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127">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127">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127">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127">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127">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127">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127">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127">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131">
        <f t="shared" si="903"/>
        <v>0.99999999999999989</v>
      </c>
    </row>
    <row r="651" spans="1:69" s="208" customFormat="1" ht="12.75" x14ac:dyDescent="0.2">
      <c r="A651" s="1138">
        <v>1990</v>
      </c>
      <c r="B651" s="1125" t="s">
        <v>1043</v>
      </c>
      <c r="C651" s="1126">
        <v>1</v>
      </c>
      <c r="D651" s="1130"/>
      <c r="E651" s="1130"/>
      <c r="F651" s="1130"/>
      <c r="G651" s="1130"/>
      <c r="H651" s="1130"/>
      <c r="I651" s="1130"/>
      <c r="J651" s="1130"/>
      <c r="K651" s="1130"/>
      <c r="L651" s="1130"/>
      <c r="M651" s="1130"/>
      <c r="N651" s="1130"/>
      <c r="O651" s="1130"/>
      <c r="P651" s="1130"/>
      <c r="Q651" s="1130"/>
      <c r="R651" s="1130"/>
      <c r="S651" s="1130"/>
      <c r="T651" s="1130"/>
      <c r="U651" s="1130"/>
      <c r="V651" s="1130"/>
      <c r="W651" s="1130"/>
      <c r="X651" s="1130"/>
      <c r="Y651" s="1130"/>
      <c r="Z651" s="1130"/>
      <c r="AA651" s="1130"/>
      <c r="AB651" s="1130"/>
      <c r="AC651" s="1130"/>
      <c r="AD651" s="1130"/>
      <c r="AE651" s="1130"/>
      <c r="AF651" s="1130"/>
      <c r="AG651" s="1130"/>
      <c r="AH651" s="1130"/>
      <c r="AI651" s="1130"/>
      <c r="AJ651" s="1130"/>
      <c r="AK651" s="1130"/>
      <c r="AL651" s="1130"/>
      <c r="AM651" s="1130"/>
      <c r="AN651" s="1130"/>
      <c r="AO651" s="1130"/>
      <c r="AP651" s="1130"/>
      <c r="AQ651" s="1130"/>
      <c r="AR651" s="1130"/>
      <c r="AS651" s="1130"/>
      <c r="AT651" s="1130"/>
      <c r="AU651" s="1130"/>
      <c r="AV651" s="1130"/>
      <c r="AW651" s="1127">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0.61865889819409592</v>
      </c>
      <c r="AX651" s="1127">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0.14231520360224376</v>
      </c>
      <c r="AY651" s="1127">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0.22131089905981347</v>
      </c>
      <c r="AZ651" s="1127">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127">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127">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0</v>
      </c>
      <c r="BC651" s="1127">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1.4496672570522404E-2</v>
      </c>
      <c r="BD651" s="1127">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1.7495192481343719E-3</v>
      </c>
      <c r="BE651" s="1127">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1.4688073251899593E-3</v>
      </c>
      <c r="BF651" s="1127">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127">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127">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127">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127">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127">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127">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127">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127">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127">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127">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131">
        <f t="shared" si="903"/>
        <v>0.99999999999999989</v>
      </c>
    </row>
    <row r="652" spans="1:69" s="208" customFormat="1" ht="12.75" x14ac:dyDescent="0.2">
      <c r="A652" s="1138">
        <v>2005</v>
      </c>
      <c r="B652" s="1125" t="s">
        <v>1045</v>
      </c>
      <c r="C652" s="1126">
        <v>1</v>
      </c>
      <c r="D652" s="1130"/>
      <c r="E652" s="1130"/>
      <c r="F652" s="1130"/>
      <c r="G652" s="1130"/>
      <c r="H652" s="1130"/>
      <c r="I652" s="1130"/>
      <c r="J652" s="1130"/>
      <c r="K652" s="1130"/>
      <c r="L652" s="1130"/>
      <c r="M652" s="1130"/>
      <c r="N652" s="1130"/>
      <c r="O652" s="1130"/>
      <c r="P652" s="1130"/>
      <c r="Q652" s="1130"/>
      <c r="R652" s="1130"/>
      <c r="S652" s="1130"/>
      <c r="T652" s="1130"/>
      <c r="U652" s="1130"/>
      <c r="V652" s="1130"/>
      <c r="W652" s="1130"/>
      <c r="X652" s="1130"/>
      <c r="Y652" s="1130"/>
      <c r="Z652" s="1130"/>
      <c r="AA652" s="1130"/>
      <c r="AB652" s="1130"/>
      <c r="AC652" s="1130"/>
      <c r="AD652" s="1130"/>
      <c r="AE652" s="1130"/>
      <c r="AF652" s="1130"/>
      <c r="AG652" s="1130"/>
      <c r="AH652" s="1130"/>
      <c r="AI652" s="1130"/>
      <c r="AJ652" s="1130"/>
      <c r="AK652" s="1130"/>
      <c r="AL652" s="1130"/>
      <c r="AM652" s="1130"/>
      <c r="AN652" s="1130"/>
      <c r="AO652" s="1130"/>
      <c r="AP652" s="1130"/>
      <c r="AQ652" s="1130"/>
      <c r="AR652" s="1130"/>
      <c r="AS652" s="1130"/>
      <c r="AT652" s="1130"/>
      <c r="AU652" s="1130"/>
      <c r="AV652" s="1130"/>
      <c r="AW652" s="1127">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0.61865889819409592</v>
      </c>
      <c r="AX652" s="1127">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0.14231520360224376</v>
      </c>
      <c r="AY652" s="1127">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0.22131089905981347</v>
      </c>
      <c r="AZ652" s="1127">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127">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127">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0</v>
      </c>
      <c r="BC652" s="1127">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1.4496672570522404E-2</v>
      </c>
      <c r="BD652" s="1127">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1.7495192481343719E-3</v>
      </c>
      <c r="BE652" s="1127">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1.4688073251899593E-3</v>
      </c>
      <c r="BF652" s="1127">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127">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127">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127">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127">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127">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127">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127">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127">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127">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127">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131">
        <f t="shared" si="903"/>
        <v>0.99999999999999989</v>
      </c>
    </row>
    <row r="653" spans="1:69" s="208" customFormat="1" ht="13.5" thickBot="1" x14ac:dyDescent="0.25">
      <c r="A653" s="1138">
        <v>2010</v>
      </c>
      <c r="B653" s="1125" t="s">
        <v>1046</v>
      </c>
      <c r="C653" s="1126">
        <v>1</v>
      </c>
      <c r="D653" s="1130"/>
      <c r="E653" s="1130"/>
      <c r="F653" s="1130"/>
      <c r="G653" s="1130"/>
      <c r="H653" s="1130"/>
      <c r="I653" s="1130"/>
      <c r="J653" s="1130"/>
      <c r="K653" s="1130"/>
      <c r="L653" s="1130"/>
      <c r="M653" s="1130"/>
      <c r="N653" s="1130"/>
      <c r="O653" s="1130"/>
      <c r="P653" s="1130"/>
      <c r="Q653" s="1130"/>
      <c r="R653" s="1130"/>
      <c r="S653" s="1130"/>
      <c r="T653" s="1130"/>
      <c r="U653" s="1130"/>
      <c r="V653" s="1130"/>
      <c r="W653" s="1130"/>
      <c r="X653" s="1130"/>
      <c r="Y653" s="1130"/>
      <c r="Z653" s="1130"/>
      <c r="AA653" s="1130"/>
      <c r="AB653" s="1130"/>
      <c r="AC653" s="1130"/>
      <c r="AD653" s="1130"/>
      <c r="AE653" s="1130"/>
      <c r="AF653" s="1130"/>
      <c r="AG653" s="1130"/>
      <c r="AH653" s="1130"/>
      <c r="AI653" s="1130"/>
      <c r="AJ653" s="1130"/>
      <c r="AK653" s="1130"/>
      <c r="AL653" s="1130"/>
      <c r="AM653" s="1130"/>
      <c r="AN653" s="1130"/>
      <c r="AO653" s="1130"/>
      <c r="AP653" s="1130"/>
      <c r="AQ653" s="1130"/>
      <c r="AR653" s="1130"/>
      <c r="AS653" s="1130"/>
      <c r="AT653" s="1130"/>
      <c r="AU653" s="1130"/>
      <c r="AV653" s="1130"/>
      <c r="AW653" s="1127">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0.61865889819409592</v>
      </c>
      <c r="AX653" s="1127">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0.14231520360224376</v>
      </c>
      <c r="AY653" s="1127">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0.22131089905981347</v>
      </c>
      <c r="AZ653" s="1127">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127">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127">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0</v>
      </c>
      <c r="BC653" s="1127">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1.4496672570522404E-2</v>
      </c>
      <c r="BD653" s="1127">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1.7495192481343719E-3</v>
      </c>
      <c r="BE653" s="1127">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1.4688073251899593E-3</v>
      </c>
      <c r="BF653" s="1127">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127">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127">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127">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127">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127">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127">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127">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127">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127">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127">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139">
        <f t="shared" si="903"/>
        <v>0.99999999999999989</v>
      </c>
    </row>
    <row r="654" spans="1:69" s="325" customFormat="1" ht="12.75" x14ac:dyDescent="0.2">
      <c r="A654" s="1185"/>
      <c r="B654" s="409"/>
      <c r="C654" s="1186"/>
      <c r="D654" s="570"/>
      <c r="E654" s="570"/>
      <c r="F654" s="570"/>
      <c r="AV654" s="410"/>
      <c r="BQ654" s="410"/>
    </row>
    <row r="655" spans="1:69" s="1141" customFormat="1" ht="12.75" x14ac:dyDescent="0.2">
      <c r="A655" s="523"/>
      <c r="B655" s="1190"/>
      <c r="C655" s="1192"/>
      <c r="D655" s="1192"/>
      <c r="E655" s="1192"/>
      <c r="F655" s="1192"/>
      <c r="G655" s="1192"/>
      <c r="H655" s="1192"/>
      <c r="I655" s="1192"/>
      <c r="J655" s="1192"/>
      <c r="K655" s="1192"/>
      <c r="L655" s="1192"/>
      <c r="M655" s="1192"/>
      <c r="N655" s="1192"/>
      <c r="O655" s="1192"/>
      <c r="P655" s="1192"/>
      <c r="Q655" s="1192"/>
      <c r="R655" s="1192"/>
      <c r="S655" s="1192"/>
      <c r="T655" s="1192"/>
      <c r="U655" s="1192"/>
      <c r="V655" s="1192"/>
      <c r="W655" s="1192"/>
      <c r="X655" s="1192"/>
      <c r="Y655" s="1192"/>
      <c r="Z655" s="1192"/>
      <c r="AA655" s="1192"/>
      <c r="AB655" s="1192"/>
      <c r="AC655" s="1192"/>
      <c r="AD655" s="1192"/>
      <c r="AE655" s="1192"/>
      <c r="AF655" s="1192"/>
      <c r="AG655" s="1192"/>
      <c r="AH655" s="1192"/>
      <c r="AI655" s="1192"/>
      <c r="AJ655" s="1192"/>
      <c r="AK655" s="1192"/>
      <c r="AL655" s="1192"/>
      <c r="AM655" s="1192"/>
      <c r="AN655" s="1192"/>
      <c r="AO655" s="1192"/>
      <c r="AP655" s="1192"/>
      <c r="AQ655" s="1192"/>
      <c r="AR655" s="1192"/>
      <c r="AS655" s="1192"/>
      <c r="AT655" s="1192"/>
      <c r="AU655" s="1192"/>
      <c r="AV655" s="1192"/>
      <c r="AW655" s="1192"/>
      <c r="AX655" s="1192"/>
      <c r="AY655" s="1192"/>
      <c r="AZ655" s="1192"/>
      <c r="BA655" s="1192"/>
      <c r="BB655" s="1192"/>
      <c r="BC655" s="1192"/>
      <c r="BD655" s="1192"/>
      <c r="BE655" s="1192"/>
      <c r="BF655" s="1192"/>
      <c r="BG655" s="1192"/>
      <c r="BH655" s="1192"/>
      <c r="BI655" s="1192"/>
      <c r="BJ655" s="1192"/>
      <c r="BK655" s="1192"/>
      <c r="BL655" s="1192"/>
      <c r="BM655" s="1192"/>
      <c r="BN655" s="1192"/>
      <c r="BO655" s="1192"/>
      <c r="BP655" s="1192"/>
      <c r="BQ655" s="1192"/>
    </row>
    <row r="656" spans="1:69" s="325" customFormat="1" ht="12.75" x14ac:dyDescent="0.2">
      <c r="A656" s="1185"/>
      <c r="B656" s="409"/>
      <c r="C656" s="1186"/>
      <c r="D656" s="570"/>
      <c r="E656" s="570"/>
      <c r="F656" s="570"/>
      <c r="AV656" s="410"/>
      <c r="BQ656" s="410"/>
    </row>
    <row r="657" spans="1:69" s="1141" customFormat="1" ht="12.75" x14ac:dyDescent="0.2">
      <c r="A657" s="523"/>
      <c r="B657" s="1193"/>
      <c r="C657" s="1194"/>
      <c r="D657" s="1010"/>
      <c r="E657" s="1010"/>
      <c r="F657" s="1010"/>
      <c r="G657" s="519"/>
      <c r="H657" s="519"/>
      <c r="I657" s="519"/>
      <c r="J657" s="519"/>
      <c r="K657" s="519"/>
      <c r="L657" s="519"/>
      <c r="M657" s="519"/>
      <c r="N657" s="519"/>
      <c r="O657" s="519"/>
      <c r="P657" s="519"/>
      <c r="Q657" s="519"/>
      <c r="R657" s="519"/>
      <c r="S657" s="519"/>
      <c r="T657" s="519"/>
      <c r="U657" s="519"/>
      <c r="V657" s="519"/>
      <c r="W657" s="519"/>
      <c r="X657" s="519"/>
      <c r="Y657" s="519"/>
      <c r="Z657" s="519"/>
      <c r="AA657" s="519"/>
      <c r="AV657" s="525"/>
      <c r="BQ657" s="525"/>
    </row>
    <row r="658" spans="1:69" s="325" customFormat="1" ht="12.75" x14ac:dyDescent="0.2">
      <c r="A658" s="1185"/>
      <c r="B658" s="409"/>
      <c r="C658" s="1186"/>
      <c r="D658" s="570"/>
      <c r="E658" s="570"/>
      <c r="F658" s="570"/>
      <c r="AV658" s="410"/>
      <c r="BQ658" s="410"/>
    </row>
    <row r="659" spans="1:69" s="325" customFormat="1" ht="12.75" x14ac:dyDescent="0.2">
      <c r="A659" s="1185"/>
      <c r="B659" s="409"/>
      <c r="C659" s="1186"/>
      <c r="D659" s="570"/>
      <c r="E659" s="570"/>
      <c r="F659" s="570"/>
      <c r="AV659" s="410"/>
      <c r="BQ659" s="410"/>
    </row>
    <row r="660" spans="1:69" s="325" customFormat="1" ht="12.75" x14ac:dyDescent="0.2">
      <c r="A660" s="1185"/>
      <c r="B660" s="409"/>
      <c r="C660" s="1186"/>
      <c r="D660" s="570"/>
      <c r="E660" s="570"/>
      <c r="F660" s="570"/>
      <c r="AV660" s="410"/>
      <c r="BQ660" s="410"/>
    </row>
    <row r="661" spans="1:69" s="325" customFormat="1" ht="12.75" x14ac:dyDescent="0.2">
      <c r="A661" s="1185"/>
      <c r="B661" s="409"/>
      <c r="C661" s="1186"/>
      <c r="D661" s="570"/>
      <c r="E661" s="570"/>
      <c r="F661" s="570"/>
      <c r="AV661" s="410"/>
      <c r="BQ661" s="410"/>
    </row>
    <row r="662" spans="1:69" s="325" customFormat="1" ht="12.75" x14ac:dyDescent="0.2">
      <c r="A662" s="1185"/>
      <c r="B662" s="409"/>
      <c r="C662" s="1186"/>
      <c r="D662" s="570"/>
      <c r="E662" s="570"/>
      <c r="F662" s="570"/>
      <c r="AV662" s="410"/>
      <c r="BQ662" s="410"/>
    </row>
    <row r="663" spans="1:69" s="325" customFormat="1" ht="12.75" x14ac:dyDescent="0.2">
      <c r="A663" s="1185"/>
      <c r="B663" s="409"/>
      <c r="C663" s="1186"/>
      <c r="D663" s="570"/>
      <c r="E663" s="570"/>
      <c r="F663" s="570"/>
      <c r="AV663" s="410"/>
      <c r="BQ663" s="410"/>
    </row>
    <row r="664" spans="1:69" s="325" customFormat="1" ht="12.75" x14ac:dyDescent="0.2">
      <c r="A664" s="1185"/>
      <c r="B664" s="409"/>
      <c r="C664" s="1186"/>
      <c r="D664" s="570"/>
      <c r="E664" s="570"/>
      <c r="F664" s="570"/>
      <c r="AV664" s="410"/>
      <c r="BQ664" s="410"/>
    </row>
    <row r="665" spans="1:69" s="325" customFormat="1" ht="12.75" x14ac:dyDescent="0.2">
      <c r="A665" s="1185"/>
      <c r="B665" s="409"/>
      <c r="C665" s="1186"/>
      <c r="D665" s="570"/>
      <c r="E665" s="570"/>
      <c r="F665" s="570"/>
      <c r="AV665" s="410"/>
      <c r="BQ665" s="410"/>
    </row>
    <row r="666" spans="1:69" s="325" customFormat="1" ht="12.75" x14ac:dyDescent="0.2">
      <c r="A666" s="1185"/>
      <c r="B666" s="409"/>
      <c r="C666" s="1186"/>
      <c r="D666" s="570"/>
      <c r="E666" s="570"/>
      <c r="F666" s="570"/>
      <c r="AV666" s="410"/>
      <c r="BQ666" s="410"/>
    </row>
    <row r="667" spans="1:69" s="325" customFormat="1" ht="12.75" x14ac:dyDescent="0.2">
      <c r="A667" s="1185"/>
      <c r="B667" s="409"/>
      <c r="C667" s="1186"/>
      <c r="D667" s="570"/>
      <c r="E667" s="570"/>
      <c r="F667" s="570"/>
      <c r="AV667" s="410"/>
      <c r="BQ667" s="410"/>
    </row>
    <row r="668" spans="1:69" s="325" customFormat="1" ht="12.75" x14ac:dyDescent="0.2">
      <c r="A668" s="1185"/>
      <c r="B668" s="409"/>
      <c r="C668" s="1186"/>
      <c r="D668" s="570"/>
      <c r="E668" s="570"/>
      <c r="F668" s="570"/>
      <c r="AV668" s="410"/>
      <c r="BQ668" s="410"/>
    </row>
    <row r="669" spans="1:69" s="325" customFormat="1" ht="12.75" x14ac:dyDescent="0.2">
      <c r="A669" s="1185"/>
      <c r="B669" s="409"/>
      <c r="C669" s="1186"/>
      <c r="D669" s="570"/>
      <c r="E669" s="570"/>
      <c r="F669" s="570"/>
      <c r="AV669" s="410"/>
      <c r="BQ669" s="410"/>
    </row>
    <row r="670" spans="1:69" s="325" customFormat="1" ht="12.75" x14ac:dyDescent="0.2">
      <c r="A670" s="1185"/>
      <c r="B670" s="409"/>
      <c r="C670" s="1186"/>
      <c r="D670" s="570"/>
      <c r="E670" s="570"/>
      <c r="F670" s="570"/>
      <c r="AV670" s="410"/>
      <c r="BQ670" s="410"/>
    </row>
    <row r="671" spans="1:69" s="325" customFormat="1" ht="12.75" x14ac:dyDescent="0.2">
      <c r="A671" s="1185"/>
      <c r="B671" s="409"/>
      <c r="C671" s="1186"/>
      <c r="D671" s="570"/>
      <c r="E671" s="570"/>
      <c r="F671" s="570"/>
      <c r="AV671" s="410"/>
      <c r="BQ671" s="410"/>
    </row>
    <row r="672" spans="1:69" s="325" customFormat="1" ht="12.75" x14ac:dyDescent="0.2">
      <c r="A672" s="1185"/>
      <c r="B672" s="409"/>
      <c r="C672" s="1186"/>
      <c r="D672" s="570"/>
      <c r="E672" s="570"/>
      <c r="F672" s="570"/>
      <c r="AV672" s="410"/>
      <c r="BQ672" s="410"/>
    </row>
    <row r="673" spans="1:69" s="325" customFormat="1" ht="12.75" x14ac:dyDescent="0.2">
      <c r="A673" s="1185"/>
      <c r="B673" s="409"/>
      <c r="C673" s="1186"/>
      <c r="D673" s="570"/>
      <c r="E673" s="570"/>
      <c r="F673" s="570"/>
      <c r="AV673" s="410"/>
      <c r="BQ673" s="410"/>
    </row>
  </sheetData>
  <sheetProtection password="F8BD"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topLeftCell="B16" workbookViewId="0">
      <selection activeCell="E24" sqref="E24"/>
    </sheetView>
  </sheetViews>
  <sheetFormatPr defaultColWidth="9.140625" defaultRowHeight="11.25" x14ac:dyDescent="0.2"/>
  <cols>
    <col min="1" max="1" width="11.140625" style="1423" customWidth="1"/>
    <col min="2" max="2" width="35.140625" style="2243" customWidth="1"/>
    <col min="3" max="4" width="13.42578125" style="1423" customWidth="1"/>
    <col min="5" max="5" width="13.42578125" style="2244" customWidth="1"/>
    <col min="6" max="16384" width="9.140625" style="1423"/>
  </cols>
  <sheetData>
    <row r="1" spans="1:15" ht="99.75" customHeight="1" x14ac:dyDescent="0.2">
      <c r="A1" s="2571"/>
      <c r="B1" s="2571"/>
      <c r="C1" s="2571"/>
      <c r="D1" s="2571"/>
      <c r="E1" s="2571"/>
      <c r="F1" s="2571"/>
    </row>
    <row r="2" spans="1:15" ht="18.75" customHeight="1" x14ac:dyDescent="0.3">
      <c r="A2" s="2572"/>
      <c r="B2" s="2572"/>
      <c r="C2" s="2572"/>
      <c r="D2" s="2572"/>
      <c r="E2" s="2572"/>
    </row>
    <row r="3" spans="1:15" ht="36.75" customHeight="1" x14ac:dyDescent="0.25">
      <c r="A3" s="2573"/>
      <c r="B3" s="2573"/>
      <c r="C3" s="2573"/>
      <c r="D3" s="2573"/>
      <c r="E3" s="2573"/>
      <c r="G3" s="2156"/>
    </row>
    <row r="4" spans="1:15" ht="18" x14ac:dyDescent="0.25">
      <c r="A4" s="2574" t="str">
        <f>'I1 Intro'!C11</f>
        <v>EB-2019-0037</v>
      </c>
      <c r="B4" s="2574"/>
      <c r="C4" s="2574"/>
      <c r="D4" s="2574"/>
      <c r="E4" s="2574"/>
    </row>
    <row r="5" spans="1:15" ht="21" customHeight="1" x14ac:dyDescent="0.3">
      <c r="A5" s="2157" t="str">
        <f>"Sheet E1 Categorization Worksheet  - "&amp;  'I2 LDC class'!$C$17</f>
        <v>Sheet E1 Categorization Worksheet  - Initial Application</v>
      </c>
      <c r="B5" s="2158"/>
      <c r="C5" s="2159"/>
      <c r="D5" s="2159"/>
      <c r="E5" s="2160"/>
    </row>
    <row r="6" spans="1:15" ht="6" customHeight="1" x14ac:dyDescent="0.2">
      <c r="A6" s="2011"/>
      <c r="B6" s="2011"/>
      <c r="C6" s="2161"/>
      <c r="D6" s="2161"/>
      <c r="E6" s="2011"/>
      <c r="F6" s="2011"/>
      <c r="G6" s="2011"/>
      <c r="H6" s="2011"/>
      <c r="I6" s="2011"/>
      <c r="J6" s="2011"/>
      <c r="K6" s="2011"/>
      <c r="L6" s="2011"/>
      <c r="M6" s="2011"/>
      <c r="N6" s="2011"/>
      <c r="O6" s="2011"/>
    </row>
    <row r="7" spans="1:15" x14ac:dyDescent="0.2">
      <c r="A7" s="2242"/>
    </row>
    <row r="8" spans="1:15" x14ac:dyDescent="0.2">
      <c r="A8" s="102"/>
    </row>
    <row r="9" spans="1:15" x14ac:dyDescent="0.2">
      <c r="A9" s="2245"/>
    </row>
    <row r="10" spans="1:15" x14ac:dyDescent="0.2">
      <c r="A10" s="102"/>
    </row>
    <row r="11" spans="1:15" ht="2.25" customHeight="1" x14ac:dyDescent="0.2">
      <c r="A11" s="2245"/>
    </row>
    <row r="12" spans="1:15" ht="2.25" customHeight="1" x14ac:dyDescent="0.2">
      <c r="C12" s="2022"/>
    </row>
    <row r="13" spans="1:15" ht="2.25" customHeight="1" x14ac:dyDescent="0.2"/>
    <row r="14" spans="1:15" ht="2.25" customHeight="1" x14ac:dyDescent="0.2">
      <c r="A14" s="2246"/>
    </row>
    <row r="15" spans="1:15" x14ac:dyDescent="0.2">
      <c r="A15" s="2068"/>
      <c r="B15" s="2068"/>
      <c r="C15" s="2060"/>
      <c r="D15" s="2060"/>
      <c r="E15" s="2247"/>
    </row>
    <row r="16" spans="1:15" ht="15.75" x14ac:dyDescent="0.2">
      <c r="A16" s="2248" t="s">
        <v>798</v>
      </c>
      <c r="B16" s="2249"/>
      <c r="C16" s="2250"/>
      <c r="F16" s="237"/>
    </row>
    <row r="17" spans="1:6" ht="12.75" x14ac:dyDescent="0.2">
      <c r="A17" s="2251"/>
      <c r="B17" s="2249"/>
      <c r="C17" s="2250"/>
      <c r="F17" s="237"/>
    </row>
    <row r="18" spans="1:6" ht="12.75" x14ac:dyDescent="0.2">
      <c r="A18" s="2252" t="s">
        <v>800</v>
      </c>
      <c r="B18" s="2253" t="s">
        <v>762</v>
      </c>
      <c r="C18" s="2254" t="s">
        <v>799</v>
      </c>
      <c r="F18" s="237"/>
    </row>
    <row r="19" spans="1:6" ht="37.5" customHeight="1" x14ac:dyDescent="0.2">
      <c r="A19" s="2255">
        <f>IF(ISERROR(B19/C19), "-", B19/C19)</f>
        <v>80.63484087102178</v>
      </c>
      <c r="B19" s="2256">
        <f>+'I6.2 Customer Data'!C21</f>
        <v>48139</v>
      </c>
      <c r="C19" s="2257">
        <f>'I5.1 Misc Data'!D15</f>
        <v>597</v>
      </c>
      <c r="F19" s="2258"/>
    </row>
    <row r="20" spans="1:6" ht="39" customHeight="1" x14ac:dyDescent="0.2">
      <c r="B20" s="2259"/>
      <c r="C20" s="2259"/>
      <c r="D20" s="2260"/>
      <c r="E20" s="1423"/>
      <c r="F20" s="2258"/>
    </row>
    <row r="21" spans="1:6" ht="34.5" customHeight="1" x14ac:dyDescent="0.2">
      <c r="A21" s="2261" t="s">
        <v>806</v>
      </c>
      <c r="B21" s="1423"/>
      <c r="D21" s="2259"/>
      <c r="E21" s="2262" t="s">
        <v>811</v>
      </c>
      <c r="F21" s="2260"/>
    </row>
    <row r="22" spans="1:6" ht="12.75" x14ac:dyDescent="0.2">
      <c r="A22" s="2263" t="s">
        <v>801</v>
      </c>
      <c r="B22" s="2264"/>
      <c r="C22" s="2265"/>
      <c r="D22" s="2263" t="s">
        <v>802</v>
      </c>
      <c r="E22" s="2266">
        <v>0.6</v>
      </c>
      <c r="F22" s="2267" t="s">
        <v>1245</v>
      </c>
    </row>
    <row r="23" spans="1:6" ht="12.75" x14ac:dyDescent="0.2">
      <c r="A23" s="2263" t="s">
        <v>803</v>
      </c>
      <c r="B23" s="2264"/>
      <c r="C23" s="2265"/>
      <c r="D23" s="2263" t="s">
        <v>812</v>
      </c>
      <c r="E23" s="2266">
        <v>0.4</v>
      </c>
      <c r="F23" s="2267" t="s">
        <v>1245</v>
      </c>
    </row>
    <row r="24" spans="1:6" ht="12.75" x14ac:dyDescent="0.2">
      <c r="A24" s="2263" t="s">
        <v>804</v>
      </c>
      <c r="B24" s="2264"/>
      <c r="C24" s="2265"/>
      <c r="D24" s="2263" t="s">
        <v>813</v>
      </c>
      <c r="E24" s="2266">
        <v>0.35</v>
      </c>
      <c r="F24" s="2267" t="s">
        <v>1549</v>
      </c>
    </row>
    <row r="25" spans="1:6" ht="12.75" x14ac:dyDescent="0.2">
      <c r="A25" s="2263" t="s">
        <v>804</v>
      </c>
      <c r="B25" s="2264"/>
      <c r="C25" s="2265"/>
      <c r="D25" s="2263" t="s">
        <v>813</v>
      </c>
      <c r="E25" s="2266">
        <v>0.3</v>
      </c>
      <c r="F25" s="2267" t="s">
        <v>1146</v>
      </c>
    </row>
    <row r="26" spans="1:6" x14ac:dyDescent="0.2">
      <c r="A26" s="2060"/>
      <c r="B26" s="2060"/>
      <c r="C26" s="2060"/>
      <c r="D26" s="2060"/>
      <c r="E26" s="2247"/>
    </row>
    <row r="27" spans="1:6" x14ac:dyDescent="0.2">
      <c r="A27" s="2060"/>
      <c r="B27" s="2060"/>
      <c r="C27" s="2060"/>
      <c r="D27" s="2060"/>
      <c r="E27" s="2247"/>
    </row>
    <row r="28" spans="1:6" x14ac:dyDescent="0.2">
      <c r="A28" s="2268"/>
      <c r="B28" s="2268"/>
      <c r="C28" s="2268"/>
      <c r="D28" s="2268"/>
      <c r="E28" s="2269"/>
    </row>
    <row r="29" spans="1:6" ht="15.75" x14ac:dyDescent="0.2">
      <c r="A29" s="2270" t="s">
        <v>797</v>
      </c>
      <c r="B29" s="2271"/>
      <c r="C29" s="2271"/>
      <c r="D29" s="2271"/>
      <c r="E29" s="2272"/>
    </row>
    <row r="31" spans="1:6" s="2273" customFormat="1" ht="25.5" customHeight="1" x14ac:dyDescent="0.2">
      <c r="E31" s="2274"/>
    </row>
    <row r="32" spans="1:6" ht="28.5" customHeight="1" x14ac:dyDescent="0.2">
      <c r="A32" s="2588" t="s">
        <v>335</v>
      </c>
      <c r="B32" s="2590" t="s">
        <v>318</v>
      </c>
      <c r="C32" s="2592" t="s">
        <v>336</v>
      </c>
      <c r="D32" s="2593"/>
      <c r="E32" s="2594"/>
    </row>
    <row r="33" spans="1:5" ht="31.5" customHeight="1" x14ac:dyDescent="0.2">
      <c r="A33" s="2589"/>
      <c r="B33" s="2591"/>
      <c r="C33" s="108" t="s">
        <v>308</v>
      </c>
      <c r="D33" s="108" t="s">
        <v>309</v>
      </c>
      <c r="E33" s="2275" t="s">
        <v>811</v>
      </c>
    </row>
    <row r="34" spans="1:5" s="2048" customFormat="1" ht="12.75" x14ac:dyDescent="0.2">
      <c r="A34" s="2276"/>
      <c r="B34" s="2277" t="s">
        <v>337</v>
      </c>
      <c r="C34" s="2278"/>
      <c r="D34" s="2278"/>
      <c r="E34" s="2279"/>
    </row>
    <row r="35" spans="1:5" ht="12.75" x14ac:dyDescent="0.2">
      <c r="A35" s="2280">
        <v>1805</v>
      </c>
      <c r="B35" s="2281" t="s">
        <v>282</v>
      </c>
      <c r="C35" s="2282" t="s">
        <v>698</v>
      </c>
      <c r="D35" s="2282"/>
      <c r="E35" s="2283">
        <v>0</v>
      </c>
    </row>
    <row r="36" spans="1:5" ht="12.75" x14ac:dyDescent="0.2">
      <c r="A36" s="2284" t="s">
        <v>815</v>
      </c>
      <c r="B36" s="2285" t="s">
        <v>340</v>
      </c>
      <c r="C36" s="2286" t="s">
        <v>697</v>
      </c>
      <c r="D36" s="2286"/>
      <c r="E36" s="2283">
        <v>0</v>
      </c>
    </row>
    <row r="37" spans="1:5" ht="12.75" x14ac:dyDescent="0.2">
      <c r="A37" s="2284" t="s">
        <v>816</v>
      </c>
      <c r="B37" s="2285" t="s">
        <v>342</v>
      </c>
      <c r="C37" s="2286" t="s">
        <v>698</v>
      </c>
      <c r="D37" s="2286"/>
      <c r="E37" s="2283">
        <v>0</v>
      </c>
    </row>
    <row r="38" spans="1:5" ht="12.75" x14ac:dyDescent="0.2">
      <c r="A38" s="2284">
        <v>1806</v>
      </c>
      <c r="B38" s="2285" t="s">
        <v>283</v>
      </c>
      <c r="C38" s="2286" t="s">
        <v>698</v>
      </c>
      <c r="D38" s="2286"/>
      <c r="E38" s="2283">
        <v>0</v>
      </c>
    </row>
    <row r="39" spans="1:5" ht="12.75" x14ac:dyDescent="0.2">
      <c r="A39" s="2284" t="s">
        <v>817</v>
      </c>
      <c r="B39" s="2285" t="s">
        <v>341</v>
      </c>
      <c r="C39" s="2286" t="s">
        <v>697</v>
      </c>
      <c r="D39" s="2286"/>
      <c r="E39" s="2283">
        <v>0</v>
      </c>
    </row>
    <row r="40" spans="1:5" ht="12.75" x14ac:dyDescent="0.2">
      <c r="A40" s="2284" t="s">
        <v>818</v>
      </c>
      <c r="B40" s="2285" t="s">
        <v>343</v>
      </c>
      <c r="C40" s="2286" t="s">
        <v>698</v>
      </c>
      <c r="D40" s="2286"/>
      <c r="E40" s="2283">
        <v>0</v>
      </c>
    </row>
    <row r="41" spans="1:5" ht="12.75" x14ac:dyDescent="0.2">
      <c r="A41" s="2284">
        <v>1808</v>
      </c>
      <c r="B41" s="2285" t="s">
        <v>284</v>
      </c>
      <c r="C41" s="2286" t="s">
        <v>698</v>
      </c>
      <c r="D41" s="2286"/>
      <c r="E41" s="2283">
        <v>0</v>
      </c>
    </row>
    <row r="42" spans="1:5" ht="12.75" x14ac:dyDescent="0.2">
      <c r="A42" s="2284" t="s">
        <v>819</v>
      </c>
      <c r="B42" s="2285" t="s">
        <v>344</v>
      </c>
      <c r="C42" s="2286" t="s">
        <v>697</v>
      </c>
      <c r="D42" s="2286"/>
      <c r="E42" s="2283">
        <v>0</v>
      </c>
    </row>
    <row r="43" spans="1:5" ht="12.75" x14ac:dyDescent="0.2">
      <c r="A43" s="2284" t="s">
        <v>820</v>
      </c>
      <c r="B43" s="2285" t="s">
        <v>345</v>
      </c>
      <c r="C43" s="2286" t="s">
        <v>698</v>
      </c>
      <c r="D43" s="2286"/>
      <c r="E43" s="2283">
        <v>0</v>
      </c>
    </row>
    <row r="44" spans="1:5" ht="12.75" x14ac:dyDescent="0.2">
      <c r="A44" s="2284">
        <v>1810</v>
      </c>
      <c r="B44" s="2285" t="s">
        <v>285</v>
      </c>
      <c r="C44" s="2286" t="s">
        <v>698</v>
      </c>
      <c r="D44" s="2286"/>
      <c r="E44" s="2283">
        <v>0</v>
      </c>
    </row>
    <row r="45" spans="1:5" ht="12.75" x14ac:dyDescent="0.2">
      <c r="A45" s="2284" t="s">
        <v>821</v>
      </c>
      <c r="B45" s="2285" t="s">
        <v>363</v>
      </c>
      <c r="C45" s="2286" t="s">
        <v>697</v>
      </c>
      <c r="D45" s="2286"/>
      <c r="E45" s="2283">
        <v>0</v>
      </c>
    </row>
    <row r="46" spans="1:5" ht="12.75" x14ac:dyDescent="0.2">
      <c r="A46" s="2284" t="s">
        <v>822</v>
      </c>
      <c r="B46" s="2285" t="s">
        <v>364</v>
      </c>
      <c r="C46" s="2286" t="s">
        <v>698</v>
      </c>
      <c r="D46" s="2286"/>
      <c r="E46" s="2283">
        <v>0</v>
      </c>
    </row>
    <row r="47" spans="1:5" ht="25.5" x14ac:dyDescent="0.2">
      <c r="A47" s="2284">
        <v>1815</v>
      </c>
      <c r="B47" s="2285" t="s">
        <v>86</v>
      </c>
      <c r="C47" s="2286" t="s">
        <v>697</v>
      </c>
      <c r="D47" s="2286"/>
      <c r="E47" s="2283">
        <v>0</v>
      </c>
    </row>
    <row r="48" spans="1:5" ht="25.5" x14ac:dyDescent="0.2">
      <c r="A48" s="2284">
        <v>1820</v>
      </c>
      <c r="B48" s="2285" t="s">
        <v>87</v>
      </c>
      <c r="C48" s="2286" t="s">
        <v>698</v>
      </c>
      <c r="D48" s="2286"/>
      <c r="E48" s="2283">
        <v>0</v>
      </c>
    </row>
    <row r="49" spans="1:5" ht="25.5" x14ac:dyDescent="0.2">
      <c r="A49" s="2284" t="s">
        <v>490</v>
      </c>
      <c r="B49" s="2285" t="s">
        <v>1276</v>
      </c>
      <c r="C49" s="2286" t="s">
        <v>698</v>
      </c>
      <c r="D49" s="2286"/>
      <c r="E49" s="2283">
        <v>0</v>
      </c>
    </row>
    <row r="50" spans="1:5" ht="25.5" x14ac:dyDescent="0.2">
      <c r="A50" s="2284" t="s">
        <v>491</v>
      </c>
      <c r="B50" s="2285" t="s">
        <v>1278</v>
      </c>
      <c r="C50" s="2286" t="s">
        <v>699</v>
      </c>
      <c r="D50" s="2286"/>
      <c r="E50" s="2283">
        <v>0</v>
      </c>
    </row>
    <row r="51" spans="1:5" ht="38.25" x14ac:dyDescent="0.2">
      <c r="A51" s="2284" t="s">
        <v>1268</v>
      </c>
      <c r="B51" s="2285" t="s">
        <v>1269</v>
      </c>
      <c r="C51" s="2286"/>
      <c r="D51" s="2286" t="s">
        <v>773</v>
      </c>
      <c r="E51" s="2283">
        <v>1</v>
      </c>
    </row>
    <row r="52" spans="1:5" ht="12.75" x14ac:dyDescent="0.2">
      <c r="A52" s="2284">
        <v>1825</v>
      </c>
      <c r="B52" s="2285" t="s">
        <v>88</v>
      </c>
      <c r="C52" s="2286" t="s">
        <v>698</v>
      </c>
      <c r="D52" s="2286"/>
      <c r="E52" s="2283">
        <v>0</v>
      </c>
    </row>
    <row r="53" spans="1:5" ht="12.75" x14ac:dyDescent="0.2">
      <c r="A53" s="2284" t="s">
        <v>823</v>
      </c>
      <c r="B53" s="2285" t="s">
        <v>365</v>
      </c>
      <c r="C53" s="2286" t="s">
        <v>697</v>
      </c>
      <c r="D53" s="2286"/>
      <c r="E53" s="2283">
        <v>0</v>
      </c>
    </row>
    <row r="54" spans="1:5" ht="12.75" x14ac:dyDescent="0.2">
      <c r="A54" s="2284" t="s">
        <v>824</v>
      </c>
      <c r="B54" s="2285" t="s">
        <v>366</v>
      </c>
      <c r="C54" s="2286" t="s">
        <v>698</v>
      </c>
      <c r="D54" s="2286"/>
      <c r="E54" s="2283">
        <v>0</v>
      </c>
    </row>
    <row r="55" spans="1:5" ht="12.75" x14ac:dyDescent="0.2">
      <c r="A55" s="2284">
        <v>1830</v>
      </c>
      <c r="B55" s="2285" t="s">
        <v>89</v>
      </c>
      <c r="C55" s="2286" t="s">
        <v>701</v>
      </c>
      <c r="D55" s="2286" t="s">
        <v>704</v>
      </c>
      <c r="E55" s="2287">
        <f>+IF($A$19&lt;30,$E$22,IF($A$19&gt;60,$E$24,$E$23))</f>
        <v>0.35</v>
      </c>
    </row>
    <row r="56" spans="1:5" ht="25.5" x14ac:dyDescent="0.2">
      <c r="A56" s="2284" t="s">
        <v>825</v>
      </c>
      <c r="B56" s="2285" t="s">
        <v>367</v>
      </c>
      <c r="C56" s="2286" t="s">
        <v>1417</v>
      </c>
      <c r="D56" s="2286" t="s">
        <v>331</v>
      </c>
      <c r="E56" s="2283">
        <v>0</v>
      </c>
    </row>
    <row r="57" spans="1:5" ht="12.75" x14ac:dyDescent="0.2">
      <c r="A57" s="2284" t="s">
        <v>826</v>
      </c>
      <c r="B57" s="2285" t="s">
        <v>368</v>
      </c>
      <c r="C57" s="2286" t="s">
        <v>699</v>
      </c>
      <c r="D57" s="2286" t="s">
        <v>703</v>
      </c>
      <c r="E57" s="2287">
        <f>+IF($A$19&lt;30,$E$22,IF($A$19&gt;60,$E$24,$E$23))</f>
        <v>0.35</v>
      </c>
    </row>
    <row r="58" spans="1:5" ht="12.75" x14ac:dyDescent="0.2">
      <c r="A58" s="2284" t="s">
        <v>827</v>
      </c>
      <c r="B58" s="2285" t="s">
        <v>391</v>
      </c>
      <c r="C58" s="2286" t="s">
        <v>700</v>
      </c>
      <c r="D58" s="2286" t="s">
        <v>702</v>
      </c>
      <c r="E58" s="2287">
        <f>+IF($A$19&lt;30,$E$22,IF($A$19&gt;60,$E$24,$E$23))</f>
        <v>0.35</v>
      </c>
    </row>
    <row r="59" spans="1:5" ht="12.75" x14ac:dyDescent="0.2">
      <c r="A59" s="2284">
        <v>1835</v>
      </c>
      <c r="B59" s="2285" t="s">
        <v>75</v>
      </c>
      <c r="C59" s="2286" t="s">
        <v>701</v>
      </c>
      <c r="D59" s="2286" t="s">
        <v>704</v>
      </c>
      <c r="E59" s="2287">
        <f>+IF($A$19&lt;30,$E$22,IF($A$19&gt;60,$E$24,$E$23))</f>
        <v>0.35</v>
      </c>
    </row>
    <row r="60" spans="1:5" ht="25.5" x14ac:dyDescent="0.2">
      <c r="A60" s="2284" t="s">
        <v>828</v>
      </c>
      <c r="B60" s="2285" t="s">
        <v>392</v>
      </c>
      <c r="C60" s="2286" t="s">
        <v>1417</v>
      </c>
      <c r="D60" s="2286" t="s">
        <v>331</v>
      </c>
      <c r="E60" s="2283">
        <v>0</v>
      </c>
    </row>
    <row r="61" spans="1:5" ht="25.5" x14ac:dyDescent="0.2">
      <c r="A61" s="2284" t="s">
        <v>829</v>
      </c>
      <c r="B61" s="2285" t="s">
        <v>393</v>
      </c>
      <c r="C61" s="2286" t="s">
        <v>699</v>
      </c>
      <c r="D61" s="2286" t="s">
        <v>703</v>
      </c>
      <c r="E61" s="2287">
        <f>+IF($A$19&lt;30,$E$22,IF($A$19&gt;60,$E$24,$E$23))</f>
        <v>0.35</v>
      </c>
    </row>
    <row r="62" spans="1:5" ht="25.5" x14ac:dyDescent="0.2">
      <c r="A62" s="2284" t="s">
        <v>830</v>
      </c>
      <c r="B62" s="2285" t="s">
        <v>394</v>
      </c>
      <c r="C62" s="2286" t="s">
        <v>700</v>
      </c>
      <c r="D62" s="2286" t="s">
        <v>702</v>
      </c>
      <c r="E62" s="2287">
        <f>+IF($A$19&lt;30,$E$22,IF($A$19&gt;60,$E$24,$E$23))</f>
        <v>0.35</v>
      </c>
    </row>
    <row r="63" spans="1:5" ht="12.75" x14ac:dyDescent="0.2">
      <c r="A63" s="2284">
        <v>1840</v>
      </c>
      <c r="B63" s="2285" t="s">
        <v>76</v>
      </c>
      <c r="C63" s="2286" t="s">
        <v>701</v>
      </c>
      <c r="D63" s="2286" t="s">
        <v>704</v>
      </c>
      <c r="E63" s="2287">
        <f>+IF($A$19&lt;30,$E$22,IF($A$19&gt;60,$E$24,$E$23))</f>
        <v>0.35</v>
      </c>
    </row>
    <row r="64" spans="1:5" ht="12.75" x14ac:dyDescent="0.2">
      <c r="A64" s="2284" t="s">
        <v>831</v>
      </c>
      <c r="B64" s="2285" t="s">
        <v>395</v>
      </c>
      <c r="C64" s="2286" t="s">
        <v>1417</v>
      </c>
      <c r="D64" s="2286"/>
      <c r="E64" s="2287">
        <v>0</v>
      </c>
    </row>
    <row r="65" spans="1:7" ht="12.75" x14ac:dyDescent="0.2">
      <c r="A65" s="2284" t="s">
        <v>832</v>
      </c>
      <c r="B65" s="2285" t="s">
        <v>396</v>
      </c>
      <c r="C65" s="2286" t="s">
        <v>699</v>
      </c>
      <c r="D65" s="2286" t="s">
        <v>703</v>
      </c>
      <c r="E65" s="2287">
        <f>+IF($A$19&lt;30,$E$22,IF($A$19&gt;60,$E$24,$E$23))</f>
        <v>0.35</v>
      </c>
    </row>
    <row r="66" spans="1:7" ht="12.75" x14ac:dyDescent="0.2">
      <c r="A66" s="2284" t="s">
        <v>833</v>
      </c>
      <c r="B66" s="2285" t="s">
        <v>397</v>
      </c>
      <c r="C66" s="2286" t="s">
        <v>700</v>
      </c>
      <c r="D66" s="2286" t="s">
        <v>702</v>
      </c>
      <c r="E66" s="2287">
        <f>+IF($A$19&lt;30,$E$22,IF($A$19&gt;60,$E$24,$E$23))</f>
        <v>0.35</v>
      </c>
    </row>
    <row r="67" spans="1:7" ht="12.75" x14ac:dyDescent="0.2">
      <c r="A67" s="2284">
        <v>1845</v>
      </c>
      <c r="B67" s="2285" t="s">
        <v>84</v>
      </c>
      <c r="C67" s="2286" t="s">
        <v>701</v>
      </c>
      <c r="D67" s="2286" t="s">
        <v>704</v>
      </c>
      <c r="E67" s="2287">
        <f>+IF($A$19&lt;30,$E$22,IF($A$19&gt;60,$E$24,$E$23))</f>
        <v>0.35</v>
      </c>
    </row>
    <row r="68" spans="1:7" ht="25.5" x14ac:dyDescent="0.2">
      <c r="A68" s="2284" t="s">
        <v>834</v>
      </c>
      <c r="B68" s="2285" t="s">
        <v>398</v>
      </c>
      <c r="C68" s="2286" t="s">
        <v>1417</v>
      </c>
      <c r="D68" s="2286" t="s">
        <v>331</v>
      </c>
      <c r="E68" s="2283">
        <v>0</v>
      </c>
    </row>
    <row r="69" spans="1:7" ht="25.5" x14ac:dyDescent="0.2">
      <c r="A69" s="2284" t="s">
        <v>835</v>
      </c>
      <c r="B69" s="2285" t="s">
        <v>399</v>
      </c>
      <c r="C69" s="2286" t="s">
        <v>699</v>
      </c>
      <c r="D69" s="2286" t="s">
        <v>703</v>
      </c>
      <c r="E69" s="2287">
        <f>+IF($A$19&lt;30,$E$22,IF($A$19&gt;60,$E$24,$E$23))</f>
        <v>0.35</v>
      </c>
    </row>
    <row r="70" spans="1:7" ht="25.5" x14ac:dyDescent="0.2">
      <c r="A70" s="2284" t="s">
        <v>836</v>
      </c>
      <c r="B70" s="2285" t="s">
        <v>631</v>
      </c>
      <c r="C70" s="2286" t="s">
        <v>700</v>
      </c>
      <c r="D70" s="2286" t="s">
        <v>702</v>
      </c>
      <c r="E70" s="2287">
        <f>+IF($A$19&lt;30,$E$22,IF($A$19&gt;60,$E$24,$E$23))</f>
        <v>0.35</v>
      </c>
    </row>
    <row r="71" spans="1:7" ht="12.75" x14ac:dyDescent="0.2">
      <c r="A71" s="2284">
        <v>1850</v>
      </c>
      <c r="B71" s="2285" t="s">
        <v>90</v>
      </c>
      <c r="C71" s="2286" t="s">
        <v>1059</v>
      </c>
      <c r="D71" s="2286" t="s">
        <v>1054</v>
      </c>
      <c r="E71" s="2287">
        <f>+IF($A$19&lt;30,$E$22,IF($A$19&gt;60,$E$25,$E$23))</f>
        <v>0.3</v>
      </c>
    </row>
    <row r="72" spans="1:7" ht="12.75" x14ac:dyDescent="0.2">
      <c r="A72" s="2284">
        <v>1855</v>
      </c>
      <c r="B72" s="2285" t="s">
        <v>92</v>
      </c>
      <c r="C72" s="1967"/>
      <c r="D72" s="1967" t="s">
        <v>1275</v>
      </c>
      <c r="E72" s="2288">
        <v>1</v>
      </c>
    </row>
    <row r="73" spans="1:7" ht="12.75" x14ac:dyDescent="0.2">
      <c r="A73" s="2284">
        <v>1860</v>
      </c>
      <c r="B73" s="2285" t="s">
        <v>93</v>
      </c>
      <c r="C73" s="1967"/>
      <c r="D73" s="1967" t="s">
        <v>774</v>
      </c>
      <c r="E73" s="2288">
        <v>1</v>
      </c>
      <c r="F73" s="2268"/>
      <c r="G73" s="2268"/>
    </row>
    <row r="74" spans="1:7" ht="12.75" x14ac:dyDescent="0.2">
      <c r="A74" s="2284"/>
      <c r="B74" s="2285" t="str">
        <f>'I3 TB Data'!B147</f>
        <v>blank row</v>
      </c>
      <c r="C74" s="1967"/>
      <c r="D74" s="1967"/>
      <c r="E74" s="2288"/>
      <c r="F74" s="2268"/>
      <c r="G74" s="2268"/>
    </row>
    <row r="75" spans="1:7" ht="25.5" x14ac:dyDescent="0.2">
      <c r="A75" s="2284">
        <v>1565</v>
      </c>
      <c r="B75" s="2285" t="s">
        <v>894</v>
      </c>
      <c r="C75" s="1967"/>
      <c r="D75" s="1967" t="s">
        <v>1271</v>
      </c>
      <c r="E75" s="2288">
        <v>1</v>
      </c>
      <c r="F75" s="2268"/>
      <c r="G75" s="2268"/>
    </row>
    <row r="76" spans="1:7" ht="12.75" x14ac:dyDescent="0.2">
      <c r="A76" s="2284"/>
      <c r="B76" s="2277" t="s">
        <v>0</v>
      </c>
      <c r="C76" s="2289"/>
      <c r="D76" s="2289"/>
      <c r="E76" s="2290"/>
    </row>
    <row r="77" spans="1:7" ht="25.5" x14ac:dyDescent="0.2">
      <c r="A77" s="2291" t="s">
        <v>1703</v>
      </c>
      <c r="B77" s="2285" t="s">
        <v>1582</v>
      </c>
      <c r="C77" s="2292" t="s">
        <v>1704</v>
      </c>
      <c r="D77" s="1967"/>
      <c r="E77" s="2293"/>
    </row>
    <row r="78" spans="1:7" ht="12.75" x14ac:dyDescent="0.2">
      <c r="A78" s="2294"/>
      <c r="B78" s="2294"/>
      <c r="C78" s="2295"/>
      <c r="D78" s="2295"/>
      <c r="E78" s="2296"/>
    </row>
    <row r="79" spans="1:7" ht="12.75" x14ac:dyDescent="0.2">
      <c r="A79" s="2284"/>
      <c r="B79" s="2277" t="s">
        <v>338</v>
      </c>
      <c r="C79" s="2297"/>
      <c r="D79" s="2297"/>
      <c r="E79" s="2298"/>
    </row>
    <row r="80" spans="1:7" ht="12.75" x14ac:dyDescent="0.2">
      <c r="A80" s="2284">
        <v>5005</v>
      </c>
      <c r="B80" s="2285" t="s">
        <v>985</v>
      </c>
      <c r="C80" s="1967" t="s">
        <v>915</v>
      </c>
      <c r="D80" s="1967" t="s">
        <v>916</v>
      </c>
      <c r="E80" s="2287">
        <f>+IF($A$19&lt;30,$E$22,IF($A$19&gt;60,$E$24,$E$23))</f>
        <v>0.35</v>
      </c>
    </row>
    <row r="81" spans="1:5" ht="12.75" x14ac:dyDescent="0.2">
      <c r="A81" s="2284">
        <v>5010</v>
      </c>
      <c r="B81" s="2285" t="s">
        <v>576</v>
      </c>
      <c r="C81" s="1967" t="s">
        <v>915</v>
      </c>
      <c r="D81" s="1967" t="s">
        <v>916</v>
      </c>
      <c r="E81" s="2287">
        <f>+IF($A$19&lt;30,$E$22,IF($A$19&gt;60,$E$24,$E$23))</f>
        <v>0.35</v>
      </c>
    </row>
    <row r="82" spans="1:5" ht="12.75" x14ac:dyDescent="0.2">
      <c r="A82" s="2284">
        <v>5012</v>
      </c>
      <c r="B82" s="2285" t="s">
        <v>976</v>
      </c>
      <c r="C82" s="1967" t="s">
        <v>1247</v>
      </c>
      <c r="D82" s="1967"/>
      <c r="E82" s="2288">
        <v>0</v>
      </c>
    </row>
    <row r="83" spans="1:5" ht="25.5" x14ac:dyDescent="0.2">
      <c r="A83" s="2284">
        <v>5014</v>
      </c>
      <c r="B83" s="2285" t="s">
        <v>977</v>
      </c>
      <c r="C83" s="1967" t="s">
        <v>1261</v>
      </c>
      <c r="D83" s="1967"/>
      <c r="E83" s="2288">
        <v>0</v>
      </c>
    </row>
    <row r="84" spans="1:5" ht="25.5" x14ac:dyDescent="0.2">
      <c r="A84" s="2284">
        <v>5015</v>
      </c>
      <c r="B84" s="2285" t="s">
        <v>978</v>
      </c>
      <c r="C84" s="1967" t="s">
        <v>1261</v>
      </c>
      <c r="D84" s="1967"/>
      <c r="E84" s="2288">
        <v>0</v>
      </c>
    </row>
    <row r="85" spans="1:5" ht="25.5" x14ac:dyDescent="0.2">
      <c r="A85" s="2284">
        <v>5016</v>
      </c>
      <c r="B85" s="2285" t="s">
        <v>979</v>
      </c>
      <c r="C85" s="1967" t="s">
        <v>1262</v>
      </c>
      <c r="D85" s="1967"/>
      <c r="E85" s="2288">
        <v>0</v>
      </c>
    </row>
    <row r="86" spans="1:5" ht="25.5" x14ac:dyDescent="0.2">
      <c r="A86" s="2284">
        <v>5017</v>
      </c>
      <c r="B86" s="2285" t="s">
        <v>552</v>
      </c>
      <c r="C86" s="1967" t="s">
        <v>1262</v>
      </c>
      <c r="D86" s="1967"/>
      <c r="E86" s="2288">
        <v>0</v>
      </c>
    </row>
    <row r="87" spans="1:5" ht="25.5" x14ac:dyDescent="0.2">
      <c r="A87" s="2284">
        <v>5020</v>
      </c>
      <c r="B87" s="2285" t="s">
        <v>553</v>
      </c>
      <c r="C87" s="2299" t="s">
        <v>1285</v>
      </c>
      <c r="D87" s="2299" t="s">
        <v>496</v>
      </c>
      <c r="E87" s="2287">
        <f>+IF($A$19&lt;30,$E$22,IF($A$19&gt;60,$E$24,$E$23))</f>
        <v>0.35</v>
      </c>
    </row>
    <row r="88" spans="1:5" ht="25.5" x14ac:dyDescent="0.2">
      <c r="A88" s="2284">
        <v>5025</v>
      </c>
      <c r="B88" s="2285" t="s">
        <v>1583</v>
      </c>
      <c r="C88" s="2299" t="s">
        <v>1285</v>
      </c>
      <c r="D88" s="2299" t="s">
        <v>496</v>
      </c>
      <c r="E88" s="2287">
        <f>+IF($A$19&lt;30,$E$22,IF($A$19&gt;60,$E$24,$E$23))</f>
        <v>0.35</v>
      </c>
    </row>
    <row r="89" spans="1:5" ht="25.5" x14ac:dyDescent="0.2">
      <c r="A89" s="2284">
        <v>5030</v>
      </c>
      <c r="B89" s="2285" t="s">
        <v>560</v>
      </c>
      <c r="C89" s="2299" t="s">
        <v>1285</v>
      </c>
      <c r="D89" s="2299"/>
      <c r="E89" s="2283">
        <v>0</v>
      </c>
    </row>
    <row r="90" spans="1:5" ht="25.5" x14ac:dyDescent="0.2">
      <c r="A90" s="2284">
        <v>5035</v>
      </c>
      <c r="B90" s="2285" t="s">
        <v>1405</v>
      </c>
      <c r="C90" s="2286" t="s">
        <v>468</v>
      </c>
      <c r="D90" s="2286" t="s">
        <v>500</v>
      </c>
      <c r="E90" s="2287">
        <f>+IF($A$19&lt;30,$E$22,IF($A$19&gt;60,$E$25,$E$23))</f>
        <v>0.3</v>
      </c>
    </row>
    <row r="91" spans="1:5" ht="25.5" x14ac:dyDescent="0.2">
      <c r="A91" s="2284">
        <v>5040</v>
      </c>
      <c r="B91" s="2285" t="s">
        <v>4</v>
      </c>
      <c r="C91" s="2286" t="s">
        <v>467</v>
      </c>
      <c r="D91" s="2286" t="s">
        <v>499</v>
      </c>
      <c r="E91" s="2287">
        <f>+IF($A$19&lt;30,$E$22,IF($A$19&gt;60,$E$24,$E$23))</f>
        <v>0.35</v>
      </c>
    </row>
    <row r="92" spans="1:5" ht="38.25" x14ac:dyDescent="0.2">
      <c r="A92" s="2284">
        <v>5045</v>
      </c>
      <c r="B92" s="2285" t="s">
        <v>1584</v>
      </c>
      <c r="C92" s="2286" t="s">
        <v>467</v>
      </c>
      <c r="D92" s="2286" t="s">
        <v>499</v>
      </c>
      <c r="E92" s="2287">
        <f>+IF($A$19&lt;30,$E$22,IF($A$19&gt;60,$E$24,$E$23))</f>
        <v>0.35</v>
      </c>
    </row>
    <row r="93" spans="1:5" ht="25.5" x14ac:dyDescent="0.2">
      <c r="A93" s="2284">
        <v>5050</v>
      </c>
      <c r="B93" s="2285" t="s">
        <v>537</v>
      </c>
      <c r="C93" s="2286" t="s">
        <v>467</v>
      </c>
      <c r="D93" s="2286"/>
      <c r="E93" s="2283">
        <v>0</v>
      </c>
    </row>
    <row r="94" spans="1:5" ht="25.5" x14ac:dyDescent="0.2">
      <c r="A94" s="2284">
        <v>5055</v>
      </c>
      <c r="B94" s="2285" t="s">
        <v>1413</v>
      </c>
      <c r="C94" s="2286" t="s">
        <v>468</v>
      </c>
      <c r="D94" s="2286" t="s">
        <v>500</v>
      </c>
      <c r="E94" s="2287">
        <f>+IF($A$19&lt;30,$E$22,IF($A$19&gt;60,$E$25,$E$23))</f>
        <v>0.3</v>
      </c>
    </row>
    <row r="95" spans="1:5" ht="12.75" x14ac:dyDescent="0.2">
      <c r="A95" s="2284">
        <v>5065</v>
      </c>
      <c r="B95" s="2285" t="s">
        <v>1578</v>
      </c>
      <c r="C95" s="1967"/>
      <c r="D95" s="1967" t="s">
        <v>774</v>
      </c>
      <c r="E95" s="2288">
        <v>1</v>
      </c>
    </row>
    <row r="96" spans="1:5" ht="12.75" x14ac:dyDescent="0.2">
      <c r="A96" s="2284">
        <v>5070</v>
      </c>
      <c r="B96" s="2285" t="s">
        <v>1579</v>
      </c>
      <c r="C96" s="1967"/>
      <c r="D96" s="1967" t="s">
        <v>704</v>
      </c>
      <c r="E96" s="2288">
        <v>1</v>
      </c>
    </row>
    <row r="97" spans="1:5" ht="25.5" x14ac:dyDescent="0.2">
      <c r="A97" s="2284">
        <v>5075</v>
      </c>
      <c r="B97" s="2285" t="s">
        <v>1580</v>
      </c>
      <c r="C97" s="1967"/>
      <c r="D97" s="1967" t="s">
        <v>704</v>
      </c>
      <c r="E97" s="2288">
        <v>1</v>
      </c>
    </row>
    <row r="98" spans="1:5" ht="12.75" x14ac:dyDescent="0.2">
      <c r="A98" s="2284">
        <v>5085</v>
      </c>
      <c r="B98" s="2285" t="s">
        <v>1561</v>
      </c>
      <c r="C98" s="1967" t="s">
        <v>915</v>
      </c>
      <c r="D98" s="1967" t="s">
        <v>916</v>
      </c>
      <c r="E98" s="2287">
        <f>+IF($A$19&lt;30,$E$22,IF($A$19&gt;60,$E$24,$E$23))</f>
        <v>0.35</v>
      </c>
    </row>
    <row r="99" spans="1:5" ht="25.5" x14ac:dyDescent="0.2">
      <c r="A99" s="2284">
        <v>5090</v>
      </c>
      <c r="B99" s="2285" t="s">
        <v>1562</v>
      </c>
      <c r="C99" s="2286" t="s">
        <v>467</v>
      </c>
      <c r="D99" s="2286" t="s">
        <v>499</v>
      </c>
      <c r="E99" s="2287">
        <f>+IF($A$19&lt;30,$E$22,IF($A$19&gt;60,$E$24,$E$23))</f>
        <v>0.35</v>
      </c>
    </row>
    <row r="100" spans="1:5" ht="25.5" x14ac:dyDescent="0.2">
      <c r="A100" s="2284">
        <v>5095</v>
      </c>
      <c r="B100" s="2285" t="s">
        <v>1563</v>
      </c>
      <c r="C100" s="2299" t="s">
        <v>1285</v>
      </c>
      <c r="D100" s="2299" t="s">
        <v>496</v>
      </c>
      <c r="E100" s="2287">
        <f>+IF($A$19&lt;30,$E$22,IF($A$19&gt;60,$E$24,$E$23))</f>
        <v>0.35</v>
      </c>
    </row>
    <row r="101" spans="1:5" ht="12.75" x14ac:dyDescent="0.2">
      <c r="A101" s="2284"/>
      <c r="B101" s="2285"/>
      <c r="C101" s="2300"/>
      <c r="D101" s="2300"/>
      <c r="E101" s="2301"/>
    </row>
    <row r="102" spans="1:5" ht="12.75" x14ac:dyDescent="0.2">
      <c r="A102" s="2284"/>
      <c r="B102" s="2277" t="s">
        <v>339</v>
      </c>
      <c r="C102" s="2289"/>
      <c r="D102" s="2289"/>
      <c r="E102" s="2302"/>
    </row>
    <row r="103" spans="1:5" ht="12.75" x14ac:dyDescent="0.2">
      <c r="A103" s="2284">
        <v>4751</v>
      </c>
      <c r="B103" s="2277"/>
      <c r="C103" s="2289"/>
      <c r="D103" s="2303" t="s">
        <v>1735</v>
      </c>
      <c r="E103" s="2302">
        <v>1</v>
      </c>
    </row>
    <row r="104" spans="1:5" ht="25.5" x14ac:dyDescent="0.2">
      <c r="A104" s="2284">
        <v>5105</v>
      </c>
      <c r="B104" s="2285" t="s">
        <v>1337</v>
      </c>
      <c r="C104" s="1967" t="s">
        <v>915</v>
      </c>
      <c r="D104" s="1967" t="s">
        <v>916</v>
      </c>
      <c r="E104" s="2287">
        <f>+IF($A$19&lt;30,$E$22,IF($A$19&gt;60,$E$24,$E$23))</f>
        <v>0.35</v>
      </c>
    </row>
    <row r="105" spans="1:5" ht="25.5" x14ac:dyDescent="0.2">
      <c r="A105" s="2284">
        <v>5110</v>
      </c>
      <c r="B105" s="2285" t="s">
        <v>1407</v>
      </c>
      <c r="C105" s="1967" t="s">
        <v>1247</v>
      </c>
      <c r="D105" s="1967"/>
      <c r="E105" s="2283">
        <v>0</v>
      </c>
    </row>
    <row r="106" spans="1:5" ht="25.5" x14ac:dyDescent="0.2">
      <c r="A106" s="2284">
        <v>5112</v>
      </c>
      <c r="B106" s="2285" t="s">
        <v>1371</v>
      </c>
      <c r="C106" s="2286" t="s">
        <v>1261</v>
      </c>
      <c r="D106" s="1967"/>
      <c r="E106" s="2283">
        <v>0</v>
      </c>
    </row>
    <row r="107" spans="1:5" ht="25.5" x14ac:dyDescent="0.2">
      <c r="A107" s="2284">
        <v>5114</v>
      </c>
      <c r="B107" s="2285" t="s">
        <v>7</v>
      </c>
      <c r="C107" s="2286" t="s">
        <v>1262</v>
      </c>
      <c r="D107" s="1967"/>
      <c r="E107" s="2283">
        <v>0</v>
      </c>
    </row>
    <row r="108" spans="1:5" ht="25.5" x14ac:dyDescent="0.2">
      <c r="A108" s="2284">
        <v>5120</v>
      </c>
      <c r="B108" s="2285" t="s">
        <v>8</v>
      </c>
      <c r="C108" s="2286" t="s">
        <v>1263</v>
      </c>
      <c r="D108" s="2286" t="s">
        <v>488</v>
      </c>
      <c r="E108" s="2287">
        <f>+IF($A$19&lt;30,$E$22,IF($A$19&gt;60,$E$24,$E$23))</f>
        <v>0.35</v>
      </c>
    </row>
    <row r="109" spans="1:5" ht="25.5" x14ac:dyDescent="0.2">
      <c r="A109" s="2284">
        <v>5125</v>
      </c>
      <c r="B109" s="2285" t="s">
        <v>1373</v>
      </c>
      <c r="C109" s="2286" t="s">
        <v>1264</v>
      </c>
      <c r="D109" s="2286" t="s">
        <v>489</v>
      </c>
      <c r="E109" s="2287">
        <f>+IF($A$19&lt;30,$E$22,IF($A$19&gt;60,$E$24,$E$23))</f>
        <v>0.35</v>
      </c>
    </row>
    <row r="110" spans="1:5" ht="12.75" x14ac:dyDescent="0.2">
      <c r="A110" s="2284">
        <v>5130</v>
      </c>
      <c r="B110" s="2285" t="s">
        <v>9</v>
      </c>
      <c r="C110" s="1967"/>
      <c r="D110" s="1967" t="s">
        <v>501</v>
      </c>
      <c r="E110" s="2283">
        <v>1</v>
      </c>
    </row>
    <row r="111" spans="1:5" ht="25.5" x14ac:dyDescent="0.2">
      <c r="A111" s="2284">
        <v>5135</v>
      </c>
      <c r="B111" s="2285" t="s">
        <v>10</v>
      </c>
      <c r="C111" s="2299" t="s">
        <v>1285</v>
      </c>
      <c r="D111" s="2299" t="s">
        <v>496</v>
      </c>
      <c r="E111" s="2287">
        <f>+IF($A$19&lt;30,$E$22,IF($A$19&gt;60,$E$24,$E$23))</f>
        <v>0.35</v>
      </c>
    </row>
    <row r="112" spans="1:5" ht="12.75" x14ac:dyDescent="0.2">
      <c r="A112" s="2284">
        <v>5145</v>
      </c>
      <c r="B112" s="2285" t="s">
        <v>11</v>
      </c>
      <c r="C112" s="2286" t="s">
        <v>1286</v>
      </c>
      <c r="D112" s="2286" t="s">
        <v>497</v>
      </c>
      <c r="E112" s="2287">
        <f>+IF($A$19&lt;30,$E$22,IF($A$19&gt;60,$E$24,$E$23))</f>
        <v>0.35</v>
      </c>
    </row>
    <row r="113" spans="1:5" ht="25.5" x14ac:dyDescent="0.2">
      <c r="A113" s="2284">
        <v>5150</v>
      </c>
      <c r="B113" s="2285" t="s">
        <v>12</v>
      </c>
      <c r="C113" s="2286" t="s">
        <v>466</v>
      </c>
      <c r="D113" s="2286" t="s">
        <v>498</v>
      </c>
      <c r="E113" s="2287">
        <f>+IF($A$19&lt;30,$E$22,IF($A$19&gt;60,$E$24,$E$23))</f>
        <v>0.35</v>
      </c>
    </row>
    <row r="114" spans="1:5" ht="12.75" x14ac:dyDescent="0.2">
      <c r="A114" s="2284">
        <v>5155</v>
      </c>
      <c r="B114" s="2285" t="s">
        <v>13</v>
      </c>
      <c r="C114" s="1967"/>
      <c r="D114" s="1967" t="s">
        <v>501</v>
      </c>
      <c r="E114" s="2283">
        <v>1</v>
      </c>
    </row>
    <row r="115" spans="1:5" ht="12.75" x14ac:dyDescent="0.2">
      <c r="A115" s="2284">
        <v>5160</v>
      </c>
      <c r="B115" s="2285" t="s">
        <v>14</v>
      </c>
      <c r="C115" s="2286" t="s">
        <v>468</v>
      </c>
      <c r="D115" s="2286" t="s">
        <v>500</v>
      </c>
      <c r="E115" s="2287">
        <f>+IF($A$19&lt;30,$E$22,IF($A$19&gt;60,$E$25,$E$23))</f>
        <v>0.3</v>
      </c>
    </row>
    <row r="116" spans="1:5" ht="12.75" x14ac:dyDescent="0.2">
      <c r="A116" s="2284">
        <v>5175</v>
      </c>
      <c r="B116" s="2285" t="s">
        <v>1522</v>
      </c>
      <c r="C116" s="1967"/>
      <c r="D116" s="1967" t="s">
        <v>502</v>
      </c>
      <c r="E116" s="2288">
        <v>1</v>
      </c>
    </row>
    <row r="117" spans="1:5" ht="12.75" x14ac:dyDescent="0.2">
      <c r="A117" s="2284">
        <v>5305</v>
      </c>
      <c r="B117" s="2285" t="s">
        <v>1532</v>
      </c>
      <c r="C117" s="1967"/>
      <c r="D117" s="1967" t="s">
        <v>1274</v>
      </c>
      <c r="E117" s="2288">
        <v>1</v>
      </c>
    </row>
    <row r="118" spans="1:5" ht="12.75" x14ac:dyDescent="0.2">
      <c r="A118" s="2284">
        <v>5310</v>
      </c>
      <c r="B118" s="2285" t="s">
        <v>286</v>
      </c>
      <c r="C118" s="1967"/>
      <c r="D118" s="1967" t="s">
        <v>775</v>
      </c>
      <c r="E118" s="2288">
        <v>1</v>
      </c>
    </row>
    <row r="119" spans="1:5" ht="12.75" x14ac:dyDescent="0.2">
      <c r="A119" s="2284">
        <v>5315</v>
      </c>
      <c r="B119" s="2285" t="s">
        <v>1136</v>
      </c>
      <c r="C119" s="1967"/>
      <c r="D119" s="1967" t="s">
        <v>1274</v>
      </c>
      <c r="E119" s="2288">
        <v>1</v>
      </c>
    </row>
    <row r="120" spans="1:5" ht="12.75" x14ac:dyDescent="0.2">
      <c r="A120" s="2284">
        <v>5320</v>
      </c>
      <c r="B120" s="2285" t="s">
        <v>1137</v>
      </c>
      <c r="C120" s="1967"/>
      <c r="D120" s="1967" t="s">
        <v>1274</v>
      </c>
      <c r="E120" s="2288">
        <v>1</v>
      </c>
    </row>
    <row r="121" spans="1:5" ht="12.75" x14ac:dyDescent="0.2">
      <c r="A121" s="2284">
        <v>5325</v>
      </c>
      <c r="B121" s="2285" t="s">
        <v>1138</v>
      </c>
      <c r="C121" s="1967"/>
      <c r="D121" s="1967" t="s">
        <v>1274</v>
      </c>
      <c r="E121" s="2288">
        <v>1</v>
      </c>
    </row>
    <row r="122" spans="1:5" ht="12.75" x14ac:dyDescent="0.2">
      <c r="A122" s="2284">
        <v>5330</v>
      </c>
      <c r="B122" s="2285" t="s">
        <v>1139</v>
      </c>
      <c r="C122" s="1967"/>
      <c r="D122" s="1967" t="s">
        <v>1274</v>
      </c>
      <c r="E122" s="2288">
        <v>1</v>
      </c>
    </row>
    <row r="123" spans="1:5" ht="12.75" x14ac:dyDescent="0.2">
      <c r="A123" s="2284">
        <v>5335</v>
      </c>
      <c r="B123" s="2285" t="s">
        <v>1140</v>
      </c>
      <c r="C123" s="1967"/>
      <c r="D123" s="1967" t="s">
        <v>1343</v>
      </c>
      <c r="E123" s="2288">
        <v>1</v>
      </c>
    </row>
    <row r="124" spans="1:5" ht="25.5" x14ac:dyDescent="0.2">
      <c r="A124" s="2284">
        <v>5340</v>
      </c>
      <c r="B124" s="2285" t="s">
        <v>1141</v>
      </c>
      <c r="C124" s="1967"/>
      <c r="D124" s="1967" t="s">
        <v>1274</v>
      </c>
      <c r="E124" s="2288">
        <v>1</v>
      </c>
    </row>
    <row r="125" spans="1:5" ht="12.75" x14ac:dyDescent="0.2">
      <c r="A125" s="2151"/>
      <c r="B125" s="599"/>
      <c r="C125" s="2151"/>
      <c r="D125" s="2151"/>
      <c r="E125" s="2304"/>
    </row>
    <row r="126" spans="1:5" ht="12.75" x14ac:dyDescent="0.2">
      <c r="A126" s="2151"/>
      <c r="B126" s="599"/>
      <c r="C126" s="2151"/>
      <c r="D126" s="2151"/>
      <c r="E126" s="2304"/>
    </row>
    <row r="127" spans="1:5" ht="12.75" x14ac:dyDescent="0.2">
      <c r="A127" s="2151"/>
      <c r="B127" s="599"/>
      <c r="C127" s="2151"/>
      <c r="D127" s="2151"/>
      <c r="E127" s="2304"/>
    </row>
    <row r="128" spans="1:5" ht="12.75" x14ac:dyDescent="0.2">
      <c r="A128" s="2151"/>
      <c r="B128" s="599"/>
      <c r="C128" s="2151"/>
      <c r="D128" s="2151"/>
      <c r="E128" s="2304"/>
    </row>
    <row r="129" spans="1:5" ht="12.75" x14ac:dyDescent="0.2">
      <c r="A129" s="2151"/>
      <c r="B129" s="599"/>
      <c r="C129" s="2151"/>
      <c r="D129" s="2151"/>
      <c r="E129" s="2304"/>
    </row>
    <row r="130" spans="1:5" ht="12.75" x14ac:dyDescent="0.2">
      <c r="A130" s="2151"/>
      <c r="B130" s="599"/>
      <c r="C130" s="2151"/>
      <c r="D130" s="2151"/>
      <c r="E130" s="2304"/>
    </row>
    <row r="131" spans="1:5" ht="12.75" x14ac:dyDescent="0.2">
      <c r="A131" s="2151"/>
      <c r="B131" s="599"/>
      <c r="C131" s="2151"/>
      <c r="D131" s="2151"/>
      <c r="E131" s="2304"/>
    </row>
    <row r="132" spans="1:5" ht="12.75" x14ac:dyDescent="0.2">
      <c r="A132" s="2151"/>
      <c r="B132" s="599"/>
      <c r="C132" s="2151"/>
      <c r="D132" s="2151"/>
      <c r="E132" s="2304"/>
    </row>
    <row r="133" spans="1:5" ht="12.75" x14ac:dyDescent="0.2">
      <c r="A133" s="2151"/>
      <c r="B133" s="599"/>
      <c r="C133" s="2151"/>
      <c r="D133" s="2151"/>
      <c r="E133" s="2304"/>
    </row>
    <row r="134" spans="1:5" ht="12.75" x14ac:dyDescent="0.2">
      <c r="A134" s="2151"/>
      <c r="B134" s="599"/>
      <c r="C134" s="2151"/>
      <c r="D134" s="2151"/>
      <c r="E134" s="2304"/>
    </row>
    <row r="135" spans="1:5" ht="12.75" x14ac:dyDescent="0.2">
      <c r="A135" s="2151"/>
      <c r="B135" s="599"/>
      <c r="C135" s="2151"/>
      <c r="D135" s="2151"/>
      <c r="E135" s="2304"/>
    </row>
    <row r="136" spans="1:5" ht="12.75" x14ac:dyDescent="0.2">
      <c r="A136" s="2151"/>
      <c r="B136" s="599"/>
      <c r="C136" s="2151"/>
      <c r="D136" s="2151"/>
      <c r="E136" s="2304"/>
    </row>
    <row r="137" spans="1:5" ht="12.75" x14ac:dyDescent="0.2">
      <c r="A137" s="2151"/>
      <c r="B137" s="599"/>
      <c r="C137" s="2151"/>
      <c r="D137" s="2151"/>
      <c r="E137" s="2304"/>
    </row>
    <row r="138" spans="1:5" ht="12.75" x14ac:dyDescent="0.2">
      <c r="A138" s="2151"/>
      <c r="B138" s="599"/>
      <c r="C138" s="2151"/>
      <c r="D138" s="2151"/>
      <c r="E138" s="2304"/>
    </row>
    <row r="139" spans="1:5" ht="12.75" x14ac:dyDescent="0.2">
      <c r="A139" s="2151"/>
      <c r="B139" s="599"/>
      <c r="C139" s="2151"/>
      <c r="D139" s="2151"/>
      <c r="E139" s="2304"/>
    </row>
    <row r="140" spans="1:5" ht="12.75" x14ac:dyDescent="0.2">
      <c r="A140" s="2151"/>
      <c r="B140" s="599"/>
      <c r="C140" s="2151"/>
      <c r="D140" s="2151"/>
      <c r="E140" s="2304"/>
    </row>
    <row r="141" spans="1:5" ht="12.75" x14ac:dyDescent="0.2">
      <c r="A141" s="2151"/>
      <c r="B141" s="599"/>
      <c r="C141" s="2151"/>
      <c r="D141" s="2151"/>
      <c r="E141" s="2304"/>
    </row>
    <row r="142" spans="1:5" ht="12.75" x14ac:dyDescent="0.2">
      <c r="A142" s="2151"/>
      <c r="B142" s="599"/>
      <c r="C142" s="2151"/>
      <c r="D142" s="2151"/>
      <c r="E142" s="2304"/>
    </row>
    <row r="143" spans="1:5" ht="12.75" x14ac:dyDescent="0.2">
      <c r="A143" s="2151"/>
      <c r="B143" s="599"/>
      <c r="C143" s="2151"/>
      <c r="D143" s="2151"/>
      <c r="E143" s="2304"/>
    </row>
    <row r="144" spans="1:5" ht="12.75" x14ac:dyDescent="0.2">
      <c r="A144" s="2151"/>
      <c r="B144" s="599"/>
      <c r="C144" s="2151"/>
      <c r="D144" s="2151"/>
      <c r="E144" s="2304"/>
    </row>
    <row r="145" spans="1:5" ht="12.75" x14ac:dyDescent="0.2">
      <c r="A145" s="2151"/>
      <c r="B145" s="599"/>
      <c r="C145" s="2151"/>
      <c r="D145" s="2151"/>
      <c r="E145" s="2304"/>
    </row>
    <row r="146" spans="1:5" ht="12.75" x14ac:dyDescent="0.2">
      <c r="A146" s="2151"/>
      <c r="B146" s="599"/>
      <c r="C146" s="2151"/>
      <c r="D146" s="2151"/>
      <c r="E146" s="2304"/>
    </row>
    <row r="147" spans="1:5" ht="12.75" x14ac:dyDescent="0.2">
      <c r="A147" s="2151"/>
      <c r="B147" s="599"/>
      <c r="C147" s="2151"/>
      <c r="D147" s="2151"/>
      <c r="E147" s="2304"/>
    </row>
    <row r="148" spans="1:5" ht="12.75" x14ac:dyDescent="0.2">
      <c r="A148" s="2151"/>
      <c r="B148" s="599"/>
      <c r="C148" s="2151"/>
      <c r="D148" s="2151"/>
      <c r="E148" s="2304"/>
    </row>
    <row r="149" spans="1:5" ht="12.75" x14ac:dyDescent="0.2">
      <c r="A149" s="2151"/>
      <c r="B149" s="599"/>
      <c r="C149" s="2151"/>
      <c r="D149" s="2151"/>
      <c r="E149" s="2304"/>
    </row>
    <row r="150" spans="1:5" ht="12.75" x14ac:dyDescent="0.2">
      <c r="A150" s="2151"/>
      <c r="B150" s="599"/>
      <c r="C150" s="2151"/>
      <c r="D150" s="2151"/>
      <c r="E150" s="2304"/>
    </row>
    <row r="151" spans="1:5" ht="12.75" x14ac:dyDescent="0.2">
      <c r="A151" s="2151"/>
      <c r="B151" s="599"/>
      <c r="C151" s="2151"/>
      <c r="D151" s="2151"/>
      <c r="E151" s="2304"/>
    </row>
    <row r="152" spans="1:5" ht="12.75" x14ac:dyDescent="0.2">
      <c r="A152" s="2151"/>
      <c r="B152" s="599"/>
      <c r="C152" s="2151"/>
      <c r="D152" s="2151"/>
      <c r="E152" s="2304"/>
    </row>
    <row r="153" spans="1:5" ht="12.75" x14ac:dyDescent="0.2">
      <c r="A153" s="2151"/>
      <c r="B153" s="599"/>
      <c r="C153" s="2151"/>
      <c r="D153" s="2151"/>
      <c r="E153" s="2304"/>
    </row>
    <row r="154" spans="1:5" ht="12.75" x14ac:dyDescent="0.2">
      <c r="A154" s="2151"/>
      <c r="B154" s="599"/>
      <c r="C154" s="2151"/>
      <c r="D154" s="2151"/>
      <c r="E154" s="2304"/>
    </row>
    <row r="155" spans="1:5" ht="12.75" x14ac:dyDescent="0.2">
      <c r="A155" s="2151"/>
      <c r="B155" s="599"/>
      <c r="C155" s="2151"/>
      <c r="D155" s="2151"/>
      <c r="E155" s="2304"/>
    </row>
    <row r="156" spans="1:5" ht="12.75" x14ac:dyDescent="0.2">
      <c r="A156" s="2151"/>
      <c r="B156" s="599"/>
      <c r="C156" s="2151"/>
      <c r="D156" s="2151"/>
      <c r="E156" s="2304"/>
    </row>
    <row r="157" spans="1:5" ht="12.75" x14ac:dyDescent="0.2">
      <c r="A157" s="2151"/>
      <c r="B157" s="599"/>
      <c r="C157" s="2151"/>
      <c r="D157" s="2151"/>
      <c r="E157" s="2304"/>
    </row>
    <row r="158" spans="1:5" ht="12.75" x14ac:dyDescent="0.2">
      <c r="A158" s="2151"/>
      <c r="B158" s="599"/>
      <c r="C158" s="2151"/>
      <c r="D158" s="2151"/>
      <c r="E158" s="2304"/>
    </row>
    <row r="159" spans="1:5" ht="12.75" x14ac:dyDescent="0.2">
      <c r="A159" s="2151"/>
      <c r="B159" s="599"/>
      <c r="C159" s="2151"/>
      <c r="D159" s="2151"/>
      <c r="E159" s="2304"/>
    </row>
    <row r="160" spans="1:5" ht="12.75" x14ac:dyDescent="0.2">
      <c r="A160" s="2151"/>
      <c r="B160" s="599"/>
      <c r="C160" s="2151"/>
      <c r="D160" s="2151"/>
      <c r="E160" s="2304"/>
    </row>
    <row r="161" spans="1:5" ht="12.75" x14ac:dyDescent="0.2">
      <c r="A161" s="2151"/>
      <c r="B161" s="599"/>
      <c r="C161" s="2151"/>
      <c r="D161" s="2151"/>
      <c r="E161" s="2304"/>
    </row>
    <row r="162" spans="1:5" ht="12.75" x14ac:dyDescent="0.2">
      <c r="A162" s="2151"/>
      <c r="B162" s="599"/>
      <c r="C162" s="2151"/>
      <c r="D162" s="2151"/>
      <c r="E162" s="2304"/>
    </row>
    <row r="163" spans="1:5" ht="12.75" x14ac:dyDescent="0.2">
      <c r="A163" s="2151"/>
      <c r="B163" s="599"/>
      <c r="C163" s="2151"/>
      <c r="D163" s="2151"/>
      <c r="E163" s="2304"/>
    </row>
    <row r="164" spans="1:5" x14ac:dyDescent="0.2">
      <c r="A164" s="2268"/>
      <c r="B164" s="2305"/>
      <c r="C164" s="2268"/>
      <c r="D164" s="2268"/>
      <c r="E164" s="2269"/>
    </row>
    <row r="165" spans="1:5" x14ac:dyDescent="0.2">
      <c r="A165" s="2268"/>
      <c r="B165" s="2305"/>
      <c r="C165" s="2268"/>
      <c r="D165" s="2268"/>
      <c r="E165" s="2269"/>
    </row>
    <row r="166" spans="1:5" x14ac:dyDescent="0.2">
      <c r="A166" s="2268"/>
      <c r="B166" s="2305"/>
      <c r="C166" s="2268"/>
      <c r="D166" s="2268"/>
      <c r="E166" s="2269"/>
    </row>
    <row r="167" spans="1:5" x14ac:dyDescent="0.2">
      <c r="A167" s="2268"/>
      <c r="B167" s="2305"/>
      <c r="C167" s="2268"/>
      <c r="D167" s="2268"/>
      <c r="E167" s="2269"/>
    </row>
    <row r="168" spans="1:5" x14ac:dyDescent="0.2">
      <c r="A168" s="2268"/>
      <c r="B168" s="2305"/>
      <c r="C168" s="2268"/>
      <c r="D168" s="2268"/>
      <c r="E168" s="2269"/>
    </row>
    <row r="169" spans="1:5" x14ac:dyDescent="0.2">
      <c r="A169" s="2268"/>
      <c r="B169" s="2305"/>
      <c r="C169" s="2268"/>
      <c r="D169" s="2268"/>
      <c r="E169" s="2269"/>
    </row>
    <row r="170" spans="1:5" x14ac:dyDescent="0.2">
      <c r="A170" s="2268"/>
      <c r="B170" s="2305"/>
      <c r="C170" s="2268"/>
      <c r="D170" s="2268"/>
      <c r="E170" s="2269"/>
    </row>
    <row r="171" spans="1:5" x14ac:dyDescent="0.2">
      <c r="A171" s="2268"/>
      <c r="B171" s="2305"/>
      <c r="C171" s="2268"/>
      <c r="D171" s="2268"/>
      <c r="E171" s="2269"/>
    </row>
    <row r="172" spans="1:5" x14ac:dyDescent="0.2">
      <c r="A172" s="2268"/>
      <c r="B172" s="2305"/>
      <c r="C172" s="2268"/>
      <c r="D172" s="2268"/>
      <c r="E172" s="2269"/>
    </row>
    <row r="173" spans="1:5" x14ac:dyDescent="0.2">
      <c r="A173" s="2268"/>
      <c r="B173" s="2305"/>
      <c r="C173" s="2268"/>
      <c r="D173" s="2268"/>
      <c r="E173" s="2269"/>
    </row>
    <row r="174" spans="1:5" x14ac:dyDescent="0.2">
      <c r="A174" s="2268"/>
      <c r="B174" s="2305"/>
      <c r="C174" s="2268"/>
      <c r="D174" s="2268"/>
      <c r="E174" s="2269"/>
    </row>
    <row r="175" spans="1:5" x14ac:dyDescent="0.2">
      <c r="A175" s="2268"/>
      <c r="B175" s="2305"/>
      <c r="C175" s="2268"/>
      <c r="D175" s="2268"/>
      <c r="E175" s="2269"/>
    </row>
    <row r="176" spans="1:5" x14ac:dyDescent="0.2">
      <c r="A176" s="2268"/>
      <c r="B176" s="2305"/>
      <c r="C176" s="2268"/>
      <c r="D176" s="2268"/>
      <c r="E176" s="2269"/>
    </row>
    <row r="177" spans="1:5" x14ac:dyDescent="0.2">
      <c r="A177" s="2268"/>
      <c r="B177" s="2305"/>
      <c r="C177" s="2268"/>
      <c r="D177" s="2268"/>
      <c r="E177" s="2269"/>
    </row>
    <row r="178" spans="1:5" x14ac:dyDescent="0.2">
      <c r="A178" s="2268"/>
      <c r="B178" s="2305"/>
      <c r="C178" s="2268"/>
      <c r="D178" s="2268"/>
      <c r="E178" s="2269"/>
    </row>
    <row r="179" spans="1:5" x14ac:dyDescent="0.2">
      <c r="A179" s="2268"/>
      <c r="B179" s="2305"/>
      <c r="C179" s="2268"/>
      <c r="D179" s="2268"/>
      <c r="E179" s="2269"/>
    </row>
    <row r="180" spans="1:5" x14ac:dyDescent="0.2">
      <c r="A180" s="2268"/>
      <c r="B180" s="2305"/>
      <c r="C180" s="2268"/>
      <c r="D180" s="2268"/>
      <c r="E180" s="2269"/>
    </row>
    <row r="181" spans="1:5" x14ac:dyDescent="0.2">
      <c r="A181" s="2268"/>
      <c r="B181" s="2305"/>
      <c r="C181" s="2268"/>
      <c r="D181" s="2268"/>
      <c r="E181" s="2269"/>
    </row>
    <row r="182" spans="1:5" x14ac:dyDescent="0.2">
      <c r="A182" s="2268"/>
      <c r="B182" s="2305"/>
      <c r="C182" s="2268"/>
      <c r="D182" s="2268"/>
      <c r="E182" s="2269"/>
    </row>
    <row r="183" spans="1:5" x14ac:dyDescent="0.2">
      <c r="A183" s="2268"/>
      <c r="B183" s="2305"/>
      <c r="C183" s="2268"/>
      <c r="D183" s="2268"/>
      <c r="E183" s="2269"/>
    </row>
    <row r="184" spans="1:5" x14ac:dyDescent="0.2">
      <c r="A184" s="2268"/>
      <c r="B184" s="2305"/>
      <c r="C184" s="2268"/>
      <c r="D184" s="2268"/>
      <c r="E184" s="2269"/>
    </row>
    <row r="185" spans="1:5" x14ac:dyDescent="0.2">
      <c r="A185" s="2268"/>
      <c r="B185" s="2305"/>
      <c r="C185" s="2268"/>
      <c r="D185" s="2268"/>
      <c r="E185" s="2269"/>
    </row>
    <row r="186" spans="1:5" x14ac:dyDescent="0.2">
      <c r="A186" s="2268"/>
      <c r="B186" s="2305"/>
      <c r="C186" s="2268"/>
      <c r="D186" s="2268"/>
      <c r="E186" s="2269"/>
    </row>
    <row r="187" spans="1:5" x14ac:dyDescent="0.2">
      <c r="A187" s="2268"/>
      <c r="B187" s="2305"/>
      <c r="C187" s="2268"/>
      <c r="D187" s="2268"/>
      <c r="E187" s="2269"/>
    </row>
    <row r="188" spans="1:5" x14ac:dyDescent="0.2">
      <c r="A188" s="2268"/>
      <c r="B188" s="2305"/>
      <c r="C188" s="2268"/>
      <c r="D188" s="2268"/>
      <c r="E188" s="2269"/>
    </row>
    <row r="189" spans="1:5" x14ac:dyDescent="0.2">
      <c r="A189" s="2268"/>
      <c r="B189" s="2305"/>
      <c r="C189" s="2268"/>
      <c r="D189" s="2268"/>
      <c r="E189" s="2269"/>
    </row>
    <row r="190" spans="1:5" x14ac:dyDescent="0.2">
      <c r="A190" s="2268"/>
      <c r="B190" s="2305"/>
      <c r="C190" s="2268"/>
      <c r="D190" s="2268"/>
      <c r="E190" s="2269"/>
    </row>
    <row r="191" spans="1:5" x14ac:dyDescent="0.2">
      <c r="A191" s="2268"/>
      <c r="B191" s="2305"/>
      <c r="C191" s="2268"/>
      <c r="D191" s="2268"/>
      <c r="E191" s="2269"/>
    </row>
    <row r="192" spans="1:5" x14ac:dyDescent="0.2">
      <c r="A192" s="2268"/>
      <c r="B192" s="2305"/>
      <c r="C192" s="2268"/>
      <c r="D192" s="2268"/>
      <c r="E192" s="2269"/>
    </row>
    <row r="193" spans="1:5" x14ac:dyDescent="0.2">
      <c r="A193" s="2268"/>
      <c r="B193" s="2305"/>
      <c r="C193" s="2268"/>
      <c r="D193" s="2268"/>
      <c r="E193" s="2269"/>
    </row>
    <row r="194" spans="1:5" x14ac:dyDescent="0.2">
      <c r="A194" s="2268"/>
      <c r="B194" s="2305"/>
      <c r="C194" s="2268"/>
      <c r="D194" s="2268"/>
      <c r="E194" s="2269"/>
    </row>
    <row r="195" spans="1:5" x14ac:dyDescent="0.2">
      <c r="A195" s="2268"/>
      <c r="B195" s="2305"/>
      <c r="C195" s="2268"/>
      <c r="D195" s="2268"/>
      <c r="E195" s="2269"/>
    </row>
    <row r="196" spans="1:5" x14ac:dyDescent="0.2">
      <c r="A196" s="2268"/>
      <c r="B196" s="2305"/>
      <c r="C196" s="2268"/>
      <c r="D196" s="2268"/>
      <c r="E196" s="2269"/>
    </row>
    <row r="197" spans="1:5" x14ac:dyDescent="0.2">
      <c r="A197" s="2268"/>
      <c r="B197" s="2305"/>
      <c r="C197" s="2268"/>
      <c r="D197" s="2268"/>
      <c r="E197" s="2269"/>
    </row>
    <row r="198" spans="1:5" x14ac:dyDescent="0.2">
      <c r="A198" s="2268"/>
      <c r="B198" s="2305"/>
      <c r="C198" s="2268"/>
      <c r="D198" s="2268"/>
      <c r="E198" s="2269"/>
    </row>
    <row r="199" spans="1:5" x14ac:dyDescent="0.2">
      <c r="A199" s="2268"/>
      <c r="B199" s="2305"/>
      <c r="C199" s="2268"/>
      <c r="D199" s="2268"/>
      <c r="E199" s="2269"/>
    </row>
    <row r="200" spans="1:5" x14ac:dyDescent="0.2">
      <c r="A200" s="2268"/>
      <c r="B200" s="2305"/>
      <c r="C200" s="2268"/>
      <c r="D200" s="2268"/>
      <c r="E200" s="2269"/>
    </row>
    <row r="201" spans="1:5" x14ac:dyDescent="0.2">
      <c r="A201" s="2268"/>
      <c r="B201" s="2305"/>
      <c r="C201" s="2268"/>
      <c r="D201" s="2268"/>
      <c r="E201" s="2269"/>
    </row>
    <row r="202" spans="1:5" x14ac:dyDescent="0.2">
      <c r="A202" s="2268"/>
      <c r="B202" s="2305"/>
      <c r="C202" s="2268"/>
      <c r="D202" s="2268"/>
      <c r="E202" s="2269"/>
    </row>
    <row r="203" spans="1:5" x14ac:dyDescent="0.2">
      <c r="A203" s="2268"/>
      <c r="B203" s="2305"/>
      <c r="C203" s="2268"/>
      <c r="D203" s="2268"/>
      <c r="E203" s="2269"/>
    </row>
    <row r="204" spans="1:5" x14ac:dyDescent="0.2">
      <c r="A204" s="2268"/>
      <c r="B204" s="2305"/>
      <c r="C204" s="2268"/>
      <c r="D204" s="2268"/>
      <c r="E204" s="2269"/>
    </row>
  </sheetData>
  <sheetProtection algorithmName="SHA-512" hashValue="Nhx2D+zuClO0VRrHcvvMsBxeRCv4KWpcOymd5rCNHeWm6nnRwiJ+FVrk+zEgRL/Zm4Tvz9u6eZzC5+33f4xxNQ==" saltValue="U/v0g2SNnXh68WPqDNOtlw=="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topLeftCell="A13" zoomScaleNormal="100" workbookViewId="0">
      <selection activeCell="K23" sqref="K23"/>
    </sheetView>
  </sheetViews>
  <sheetFormatPr defaultColWidth="9.140625" defaultRowHeight="11.25" x14ac:dyDescent="0.2"/>
  <cols>
    <col min="1" max="1" width="9.140625" style="37"/>
    <col min="2" max="2" width="9.140625" style="36"/>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8" s="8" customFormat="1" ht="20.25" customHeight="1" x14ac:dyDescent="0.2">
      <c r="C1" s="2422"/>
      <c r="D1" s="2422"/>
      <c r="E1" s="30"/>
      <c r="F1" s="31"/>
      <c r="G1" s="31"/>
    </row>
    <row r="2" spans="1:8" s="8" customFormat="1" ht="78" customHeight="1" x14ac:dyDescent="0.3">
      <c r="C2" s="32"/>
    </row>
    <row r="3" spans="1:8" s="8" customFormat="1" ht="50.25" customHeight="1" x14ac:dyDescent="0.25">
      <c r="C3" s="33"/>
      <c r="G3" s="9"/>
    </row>
    <row r="4" spans="1:8" s="8" customFormat="1" ht="18" customHeight="1" x14ac:dyDescent="0.25">
      <c r="A4" s="294"/>
      <c r="C4" s="34" t="str">
        <f>'I1 Intro'!C11</f>
        <v>EB-2019-0037</v>
      </c>
    </row>
    <row r="5" spans="1:8" s="8" customFormat="1" ht="21" customHeight="1" x14ac:dyDescent="0.35">
      <c r="A5" s="1423"/>
      <c r="B5" s="2357"/>
      <c r="C5" s="2358" t="s">
        <v>868</v>
      </c>
      <c r="D5" s="2010" t="str">
        <f>C17</f>
        <v>Initial Application</v>
      </c>
      <c r="E5" s="1423"/>
      <c r="F5" s="1423"/>
      <c r="G5" s="1423"/>
      <c r="H5" s="1423"/>
    </row>
    <row r="6" spans="1:8" s="8" customFormat="1" ht="6" customHeight="1" x14ac:dyDescent="0.2">
      <c r="A6" s="2011"/>
      <c r="B6" s="2011"/>
      <c r="C6" s="2011"/>
      <c r="D6" s="2011"/>
      <c r="E6" s="2011"/>
      <c r="F6" s="1423"/>
      <c r="G6" s="1423"/>
      <c r="H6" s="1423"/>
    </row>
    <row r="7" spans="1:8" x14ac:dyDescent="0.2">
      <c r="A7" s="2359"/>
      <c r="B7" s="2360"/>
      <c r="C7" s="2268"/>
      <c r="D7" s="2268"/>
      <c r="E7" s="2268"/>
      <c r="F7" s="2268"/>
      <c r="G7" s="2268"/>
      <c r="H7" s="2268"/>
    </row>
    <row r="8" spans="1:8" x14ac:dyDescent="0.2">
      <c r="A8" s="2359"/>
      <c r="B8" s="2360"/>
      <c r="C8" s="2268"/>
      <c r="D8" s="2268"/>
      <c r="E8" s="2268"/>
      <c r="F8" s="2268"/>
      <c r="G8" s="2268"/>
      <c r="H8" s="2268"/>
    </row>
    <row r="9" spans="1:8" ht="12.75" x14ac:dyDescent="0.2">
      <c r="A9" s="136"/>
      <c r="B9" s="2360"/>
      <c r="C9" s="2421"/>
      <c r="D9" s="2421"/>
      <c r="E9" s="2421"/>
      <c r="F9" s="2421"/>
      <c r="G9" s="2421"/>
      <c r="H9" s="2268"/>
    </row>
    <row r="10" spans="1:8" x14ac:dyDescent="0.2">
      <c r="A10" s="2361"/>
      <c r="B10" s="2360"/>
      <c r="C10" s="2268"/>
      <c r="D10" s="2268"/>
      <c r="E10" s="2268"/>
      <c r="F10" s="2268"/>
      <c r="G10" s="2268"/>
      <c r="H10" s="2268"/>
    </row>
    <row r="11" spans="1:8" x14ac:dyDescent="0.2">
      <c r="A11" s="2362"/>
      <c r="B11" s="2086"/>
      <c r="C11" s="2268"/>
      <c r="D11" s="2268"/>
      <c r="E11" s="2268"/>
      <c r="F11" s="2268"/>
      <c r="G11" s="2268"/>
      <c r="H11" s="2268"/>
    </row>
    <row r="12" spans="1:8" x14ac:dyDescent="0.2">
      <c r="A12" s="2362"/>
      <c r="B12" s="2086"/>
      <c r="C12" s="2268"/>
      <c r="D12" s="2268"/>
      <c r="E12" s="2268"/>
      <c r="F12" s="2268"/>
      <c r="G12" s="2268"/>
      <c r="H12" s="2268"/>
    </row>
    <row r="13" spans="1:8" x14ac:dyDescent="0.2">
      <c r="A13" s="2362"/>
      <c r="B13" s="2086"/>
      <c r="C13" s="2268"/>
      <c r="D13" s="2268"/>
      <c r="E13" s="2268"/>
      <c r="F13" s="2268"/>
      <c r="G13" s="2268"/>
      <c r="H13" s="2268"/>
    </row>
    <row r="14" spans="1:8" ht="12" thickBot="1" x14ac:dyDescent="0.25">
      <c r="A14" s="2362"/>
      <c r="B14" s="2086"/>
      <c r="C14" s="84" t="s">
        <v>1612</v>
      </c>
      <c r="D14" s="2268"/>
      <c r="E14" s="2268"/>
      <c r="F14" s="2268"/>
      <c r="G14" s="2268"/>
      <c r="H14" s="2268"/>
    </row>
    <row r="15" spans="1:8" ht="18" customHeight="1" thickBot="1" x14ac:dyDescent="0.25">
      <c r="A15" s="40"/>
      <c r="C15" s="2427">
        <v>43759</v>
      </c>
      <c r="D15" s="2428"/>
      <c r="E15" s="2429"/>
    </row>
    <row r="16" spans="1:8" ht="15" customHeight="1" thickBot="1" x14ac:dyDescent="0.25">
      <c r="A16" s="2423"/>
      <c r="B16" s="2423"/>
      <c r="C16" s="1002" t="s">
        <v>1609</v>
      </c>
      <c r="D16" s="1893"/>
      <c r="E16" s="1893"/>
      <c r="F16" s="8"/>
      <c r="G16" s="47"/>
    </row>
    <row r="17" spans="1:17" ht="21" customHeight="1" thickBot="1" x14ac:dyDescent="0.25">
      <c r="A17" s="2423"/>
      <c r="B17" s="2423"/>
      <c r="C17" s="2424" t="s">
        <v>1796</v>
      </c>
      <c r="D17" s="2425"/>
      <c r="E17" s="2426"/>
      <c r="F17" s="8"/>
      <c r="G17" s="47"/>
    </row>
    <row r="18" spans="1:17" ht="12" thickBot="1" x14ac:dyDescent="0.25"/>
    <row r="19" spans="1:17" ht="13.5" customHeight="1" thickBot="1" x14ac:dyDescent="0.25">
      <c r="D19" s="41" t="s">
        <v>694</v>
      </c>
      <c r="E19" s="42" t="s">
        <v>646</v>
      </c>
      <c r="F19" s="48"/>
      <c r="G19" s="48"/>
    </row>
    <row r="20" spans="1:17" ht="13.5" customHeight="1" thickBot="1" x14ac:dyDescent="0.25">
      <c r="B20" s="43">
        <v>1</v>
      </c>
      <c r="C20" s="1961" t="s">
        <v>692</v>
      </c>
      <c r="D20" s="1961"/>
      <c r="E20" s="1748" t="s">
        <v>1172</v>
      </c>
      <c r="F20" s="48"/>
      <c r="G20" s="49"/>
      <c r="Q20" s="1422" t="s">
        <v>586</v>
      </c>
    </row>
    <row r="21" spans="1:17" ht="13.5" customHeight="1" thickBot="1" x14ac:dyDescent="0.25">
      <c r="B21" s="44">
        <v>2</v>
      </c>
      <c r="C21" s="1962" t="s">
        <v>759</v>
      </c>
      <c r="D21" s="1961"/>
      <c r="E21" s="1748" t="s">
        <v>1172</v>
      </c>
      <c r="G21" s="49"/>
      <c r="Q21" s="1422" t="s">
        <v>586</v>
      </c>
    </row>
    <row r="22" spans="1:17" ht="13.5" customHeight="1" thickBot="1" x14ac:dyDescent="0.25">
      <c r="B22" s="44">
        <v>3</v>
      </c>
      <c r="C22" s="1962" t="s">
        <v>1398</v>
      </c>
      <c r="D22" s="1749"/>
      <c r="E22" s="1748" t="s">
        <v>1172</v>
      </c>
      <c r="G22" s="48"/>
      <c r="Q22" s="1422" t="s">
        <v>586</v>
      </c>
    </row>
    <row r="23" spans="1:17" ht="13.5" customHeight="1" thickBot="1" x14ac:dyDescent="0.25">
      <c r="B23" s="44">
        <v>4</v>
      </c>
      <c r="C23" s="1962" t="s">
        <v>1399</v>
      </c>
      <c r="D23" s="1749"/>
      <c r="E23" s="1748" t="s">
        <v>1793</v>
      </c>
      <c r="G23" s="48"/>
      <c r="Q23" s="1422" t="s">
        <v>586</v>
      </c>
    </row>
    <row r="24" spans="1:17" ht="13.5" customHeight="1" thickBot="1" x14ac:dyDescent="0.25">
      <c r="B24" s="44">
        <v>5</v>
      </c>
      <c r="C24" s="1962" t="s">
        <v>1400</v>
      </c>
      <c r="D24" s="1749"/>
      <c r="E24" s="1748" t="s">
        <v>1793</v>
      </c>
      <c r="G24" s="48"/>
      <c r="Q24" s="1422" t="s">
        <v>586</v>
      </c>
    </row>
    <row r="25" spans="1:17" ht="13.5" customHeight="1" thickBot="1" x14ac:dyDescent="0.25">
      <c r="B25" s="44">
        <v>6</v>
      </c>
      <c r="C25" s="1962" t="s">
        <v>1167</v>
      </c>
      <c r="D25" s="1749"/>
      <c r="E25" s="1748" t="s">
        <v>1793</v>
      </c>
      <c r="G25" s="48"/>
      <c r="Q25" s="1422" t="s">
        <v>586</v>
      </c>
    </row>
    <row r="26" spans="1:17" ht="13.5" customHeight="1" thickBot="1" x14ac:dyDescent="0.25">
      <c r="B26" s="44">
        <v>7</v>
      </c>
      <c r="C26" s="1962" t="s">
        <v>760</v>
      </c>
      <c r="D26" s="1962"/>
      <c r="E26" s="1748" t="s">
        <v>1172</v>
      </c>
      <c r="G26" s="48"/>
      <c r="Q26" s="1422" t="s">
        <v>586</v>
      </c>
    </row>
    <row r="27" spans="1:17" ht="13.5" customHeight="1" thickBot="1" x14ac:dyDescent="0.25">
      <c r="B27" s="44">
        <v>8</v>
      </c>
      <c r="C27" s="1962" t="s">
        <v>1340</v>
      </c>
      <c r="D27" s="1749"/>
      <c r="E27" s="1748" t="s">
        <v>1172</v>
      </c>
      <c r="G27" s="48"/>
      <c r="Q27" s="1422" t="s">
        <v>586</v>
      </c>
    </row>
    <row r="28" spans="1:17" ht="13.5" customHeight="1" thickBot="1" x14ac:dyDescent="0.25">
      <c r="B28" s="44">
        <v>9</v>
      </c>
      <c r="C28" s="1962" t="s">
        <v>1341</v>
      </c>
      <c r="D28" s="1749"/>
      <c r="E28" s="1748" t="s">
        <v>1172</v>
      </c>
      <c r="G28" s="48"/>
      <c r="Q28" s="1422" t="s">
        <v>586</v>
      </c>
    </row>
    <row r="29" spans="1:17" ht="13.5" customHeight="1" thickBot="1" x14ac:dyDescent="0.25">
      <c r="B29" s="44">
        <v>10</v>
      </c>
      <c r="C29" s="1962" t="s">
        <v>761</v>
      </c>
      <c r="D29" s="1749"/>
      <c r="E29" s="1748" t="s">
        <v>1793</v>
      </c>
      <c r="G29" s="48"/>
      <c r="Q29" s="1422" t="s">
        <v>586</v>
      </c>
    </row>
    <row r="30" spans="1:17" ht="13.5" customHeight="1" thickBot="1" x14ac:dyDescent="0.25">
      <c r="B30" s="44">
        <v>11</v>
      </c>
      <c r="C30" s="1962" t="s">
        <v>1351</v>
      </c>
      <c r="D30" s="1749"/>
      <c r="E30" s="1748" t="s">
        <v>1793</v>
      </c>
      <c r="G30" s="48"/>
      <c r="Q30" s="1422" t="s">
        <v>586</v>
      </c>
    </row>
    <row r="31" spans="1:17" ht="13.5" customHeight="1" thickBot="1" x14ac:dyDescent="0.25">
      <c r="B31" s="44">
        <v>12</v>
      </c>
      <c r="C31" s="1871" t="s">
        <v>1352</v>
      </c>
      <c r="D31" s="1749"/>
      <c r="E31" s="1748" t="s">
        <v>1793</v>
      </c>
      <c r="G31" s="48"/>
      <c r="Q31" s="1422" t="s">
        <v>586</v>
      </c>
    </row>
    <row r="32" spans="1:17" ht="13.5" customHeight="1" thickBot="1" x14ac:dyDescent="0.25">
      <c r="B32" s="44">
        <v>13</v>
      </c>
      <c r="C32" s="1871" t="s">
        <v>750</v>
      </c>
      <c r="D32" s="1749"/>
      <c r="E32" s="1748" t="s">
        <v>1793</v>
      </c>
      <c r="G32" s="48"/>
      <c r="Q32" s="1422" t="s">
        <v>586</v>
      </c>
    </row>
    <row r="33" spans="1:17" ht="13.5" customHeight="1" thickBot="1" x14ac:dyDescent="0.25">
      <c r="B33" s="44">
        <v>14</v>
      </c>
      <c r="C33" s="1871" t="s">
        <v>751</v>
      </c>
      <c r="D33" s="1749"/>
      <c r="E33" s="1748" t="s">
        <v>1793</v>
      </c>
      <c r="G33" s="48"/>
      <c r="Q33" s="1422" t="s">
        <v>586</v>
      </c>
    </row>
    <row r="34" spans="1:17" ht="13.5" customHeight="1" thickBot="1" x14ac:dyDescent="0.25">
      <c r="B34" s="44">
        <v>15</v>
      </c>
      <c r="C34" s="1871" t="s">
        <v>752</v>
      </c>
      <c r="D34" s="1749"/>
      <c r="E34" s="1748" t="s">
        <v>1793</v>
      </c>
      <c r="G34" s="48"/>
      <c r="Q34" s="1422" t="s">
        <v>586</v>
      </c>
    </row>
    <row r="35" spans="1:17" ht="13.5" customHeight="1" thickBot="1" x14ac:dyDescent="0.25">
      <c r="B35" s="44">
        <v>16</v>
      </c>
      <c r="C35" s="1871" t="s">
        <v>1353</v>
      </c>
      <c r="D35" s="1749"/>
      <c r="E35" s="1748" t="s">
        <v>1793</v>
      </c>
      <c r="G35" s="48"/>
      <c r="Q35" s="1422" t="s">
        <v>586</v>
      </c>
    </row>
    <row r="36" spans="1:17" ht="13.5" customHeight="1" thickBot="1" x14ac:dyDescent="0.25">
      <c r="B36" s="44">
        <v>17</v>
      </c>
      <c r="C36" s="1871" t="s">
        <v>1354</v>
      </c>
      <c r="D36" s="1749"/>
      <c r="E36" s="1748" t="s">
        <v>1793</v>
      </c>
      <c r="G36" s="48"/>
      <c r="Q36" s="1422" t="s">
        <v>586</v>
      </c>
    </row>
    <row r="37" spans="1:17" ht="13.5" customHeight="1" thickBot="1" x14ac:dyDescent="0.25">
      <c r="B37" s="44">
        <v>18</v>
      </c>
      <c r="C37" s="1871" t="s">
        <v>1355</v>
      </c>
      <c r="D37" s="1749"/>
      <c r="E37" s="1748" t="s">
        <v>1793</v>
      </c>
      <c r="G37" s="48"/>
      <c r="Q37" s="1422" t="s">
        <v>586</v>
      </c>
    </row>
    <row r="38" spans="1:17" ht="13.5" customHeight="1" thickBot="1" x14ac:dyDescent="0.25">
      <c r="B38" s="44">
        <v>19</v>
      </c>
      <c r="C38" s="1871" t="s">
        <v>1356</v>
      </c>
      <c r="D38" s="1749"/>
      <c r="E38" s="1748" t="s">
        <v>1793</v>
      </c>
      <c r="G38" s="48"/>
      <c r="Q38" s="1422" t="s">
        <v>586</v>
      </c>
    </row>
    <row r="39" spans="1:17" ht="13.5" customHeight="1" thickBot="1" x14ac:dyDescent="0.25">
      <c r="B39" s="45">
        <v>20</v>
      </c>
      <c r="C39" s="1872" t="s">
        <v>91</v>
      </c>
      <c r="D39" s="1750"/>
      <c r="E39" s="1748" t="s">
        <v>1793</v>
      </c>
      <c r="F39" s="48"/>
      <c r="G39" s="48"/>
      <c r="Q39" s="1422" t="s">
        <v>586</v>
      </c>
    </row>
    <row r="40" spans="1:17" ht="15" customHeight="1" x14ac:dyDescent="0.2">
      <c r="C40" s="51"/>
      <c r="E40" s="36"/>
      <c r="G40" s="50"/>
      <c r="H40" s="50"/>
      <c r="I40" s="50"/>
      <c r="J40" s="50"/>
      <c r="K40" s="50"/>
    </row>
    <row r="41" spans="1:17" ht="15" customHeight="1" x14ac:dyDescent="0.2">
      <c r="C41" s="51"/>
      <c r="E41" s="36"/>
      <c r="G41" s="50"/>
      <c r="H41" s="50"/>
      <c r="I41" s="50"/>
      <c r="J41" s="50"/>
      <c r="K41" s="50"/>
    </row>
    <row r="42" spans="1:17" ht="15" customHeight="1" x14ac:dyDescent="0.2">
      <c r="C42" s="51"/>
      <c r="E42" s="36"/>
      <c r="G42" s="36"/>
    </row>
    <row r="43" spans="1:17" ht="15" customHeight="1" x14ac:dyDescent="0.2">
      <c r="C43" s="51"/>
      <c r="E43" s="36"/>
      <c r="G43" s="36"/>
    </row>
    <row r="44" spans="1:17" ht="15" customHeight="1" x14ac:dyDescent="0.25">
      <c r="A44" s="53" t="s">
        <v>869</v>
      </c>
      <c r="B44" s="52" t="s">
        <v>872</v>
      </c>
      <c r="C44" s="50"/>
      <c r="D44" s="50"/>
      <c r="E44" s="50"/>
      <c r="F44" s="2268"/>
      <c r="G44" s="2268"/>
      <c r="H44" s="2363"/>
      <c r="I44" s="2268"/>
      <c r="J44" s="2268"/>
      <c r="K44" s="2268"/>
      <c r="L44" s="2268"/>
    </row>
    <row r="45" spans="1:17" ht="15" customHeight="1" x14ac:dyDescent="0.2">
      <c r="B45" s="50"/>
      <c r="C45" s="50"/>
      <c r="D45" s="50"/>
      <c r="E45" s="50"/>
      <c r="F45" s="2268"/>
      <c r="G45" s="2268"/>
      <c r="H45" s="2363"/>
      <c r="I45" s="2268"/>
      <c r="J45" s="2268"/>
      <c r="K45" s="2268"/>
      <c r="L45" s="2268"/>
    </row>
    <row r="46" spans="1:17" ht="15" customHeight="1" x14ac:dyDescent="0.2">
      <c r="B46" s="50"/>
      <c r="C46" s="50"/>
      <c r="D46" s="50"/>
      <c r="E46" s="50"/>
      <c r="F46" s="2268"/>
      <c r="G46" s="2268"/>
      <c r="H46" s="2268"/>
      <c r="I46" s="2268"/>
      <c r="J46" s="2268"/>
      <c r="K46" s="2268"/>
      <c r="L46" s="2268"/>
    </row>
    <row r="47" spans="1:17" ht="15" customHeight="1" x14ac:dyDescent="0.2">
      <c r="B47" s="50"/>
      <c r="C47" s="50"/>
      <c r="D47" s="50"/>
      <c r="E47" s="50"/>
      <c r="F47" s="2268"/>
      <c r="G47" s="2268"/>
      <c r="H47" s="2268"/>
      <c r="I47" s="2268"/>
      <c r="J47" s="2268"/>
      <c r="K47" s="2268"/>
      <c r="L47" s="2268"/>
    </row>
    <row r="48" spans="1:17" ht="15" customHeight="1" x14ac:dyDescent="0.2">
      <c r="B48" s="50"/>
      <c r="C48" s="50"/>
      <c r="D48" s="50"/>
      <c r="E48" s="50"/>
      <c r="F48" s="2268"/>
      <c r="G48" s="2268"/>
      <c r="H48" s="2268"/>
      <c r="I48" s="2268"/>
      <c r="J48" s="2268"/>
      <c r="K48" s="2268"/>
      <c r="L48" s="2268"/>
    </row>
    <row r="49" spans="2:12" ht="15" customHeight="1" x14ac:dyDescent="0.2">
      <c r="B49" s="50"/>
      <c r="C49" s="50"/>
      <c r="D49" s="50"/>
      <c r="E49" s="50"/>
      <c r="F49" s="2268"/>
      <c r="G49" s="2268"/>
      <c r="H49" s="2268"/>
      <c r="I49" s="2268"/>
      <c r="J49" s="2268"/>
      <c r="K49" s="2268"/>
      <c r="L49" s="2268"/>
    </row>
    <row r="50" spans="2:12" ht="15" customHeight="1" x14ac:dyDescent="0.2">
      <c r="B50" s="50"/>
      <c r="C50" s="50"/>
      <c r="D50" s="50"/>
      <c r="E50" s="50"/>
      <c r="F50" s="2363"/>
      <c r="G50" s="2268"/>
      <c r="H50" s="2268"/>
      <c r="I50" s="2268"/>
      <c r="J50" s="2268"/>
      <c r="K50" s="2268"/>
      <c r="L50" s="2268"/>
    </row>
    <row r="51" spans="2:12" ht="15" customHeight="1" x14ac:dyDescent="0.2">
      <c r="B51" s="50"/>
      <c r="C51" s="50"/>
      <c r="D51" s="50"/>
      <c r="E51" s="50"/>
      <c r="F51" s="2268"/>
      <c r="G51" s="2360"/>
      <c r="H51" s="2268"/>
      <c r="I51" s="2268"/>
      <c r="J51" s="2268"/>
      <c r="K51" s="2268"/>
      <c r="L51" s="2268"/>
    </row>
    <row r="52" spans="2:12" ht="15" customHeight="1" x14ac:dyDescent="0.2">
      <c r="B52" s="50"/>
      <c r="C52" s="50"/>
      <c r="D52" s="50"/>
      <c r="E52" s="50"/>
      <c r="F52" s="2363"/>
      <c r="G52" s="2364"/>
      <c r="H52" s="2268"/>
      <c r="I52" s="2268"/>
      <c r="J52" s="2268"/>
      <c r="K52" s="2268"/>
      <c r="L52" s="2268"/>
    </row>
    <row r="53" spans="2:12" ht="15" customHeight="1" x14ac:dyDescent="0.2">
      <c r="B53" s="50"/>
      <c r="C53" s="50"/>
      <c r="D53" s="50"/>
      <c r="E53" s="50"/>
      <c r="F53" s="2268"/>
      <c r="G53" s="2268"/>
      <c r="H53" s="2268"/>
      <c r="I53" s="2268"/>
      <c r="J53" s="2268"/>
      <c r="K53" s="2268"/>
      <c r="L53" s="2268"/>
    </row>
    <row r="54" spans="2:12" ht="15" customHeight="1" x14ac:dyDescent="0.2">
      <c r="C54" s="51"/>
      <c r="F54" s="2268"/>
      <c r="G54" s="2268"/>
      <c r="H54" s="2268"/>
      <c r="I54" s="2268"/>
      <c r="J54" s="2268"/>
      <c r="K54" s="2268"/>
      <c r="L54" s="2268"/>
    </row>
    <row r="55" spans="2:12" ht="15" customHeight="1" x14ac:dyDescent="0.2">
      <c r="C55" s="51"/>
      <c r="F55" s="2268"/>
      <c r="G55" s="2268"/>
      <c r="H55" s="2268"/>
      <c r="I55" s="2268"/>
      <c r="J55" s="2268"/>
      <c r="K55" s="2268"/>
      <c r="L55" s="2268"/>
    </row>
    <row r="56" spans="2:12" ht="15" customHeight="1" x14ac:dyDescent="0.2">
      <c r="C56" s="51"/>
      <c r="F56" s="2268"/>
      <c r="G56" s="2268"/>
      <c r="H56" s="2268"/>
      <c r="I56" s="2268"/>
      <c r="J56" s="2268"/>
      <c r="K56" s="2268"/>
      <c r="L56" s="2268"/>
    </row>
    <row r="57" spans="2:12" ht="15" customHeight="1" x14ac:dyDescent="0.2">
      <c r="F57" s="2268"/>
      <c r="G57" s="2268"/>
      <c r="H57" s="2268"/>
      <c r="I57" s="2268"/>
      <c r="J57" s="2268"/>
      <c r="K57" s="2268"/>
      <c r="L57" s="2268"/>
    </row>
    <row r="58" spans="2:12" ht="15" customHeight="1" x14ac:dyDescent="0.2">
      <c r="F58" s="2268"/>
      <c r="G58" s="2268"/>
      <c r="H58" s="2268"/>
      <c r="I58" s="2268"/>
      <c r="J58" s="2268"/>
      <c r="K58" s="2268"/>
      <c r="L58" s="2268"/>
    </row>
    <row r="59" spans="2:12" ht="15" customHeight="1" x14ac:dyDescent="0.2">
      <c r="F59" s="2268"/>
      <c r="G59" s="2268"/>
      <c r="H59" s="2268"/>
      <c r="I59" s="2268"/>
      <c r="J59" s="2268"/>
      <c r="K59" s="2268"/>
      <c r="L59" s="2268"/>
    </row>
    <row r="60" spans="2:12" ht="15" customHeight="1" x14ac:dyDescent="0.2">
      <c r="F60" s="2268"/>
      <c r="G60" s="2268"/>
      <c r="H60" s="2268"/>
      <c r="I60" s="2268"/>
      <c r="J60" s="2268"/>
      <c r="K60" s="2268"/>
      <c r="L60" s="2268"/>
    </row>
    <row r="61" spans="2:12" ht="15" customHeight="1" x14ac:dyDescent="0.2">
      <c r="F61" s="2268"/>
      <c r="G61" s="2268"/>
      <c r="H61" s="2268"/>
      <c r="I61" s="2268"/>
      <c r="J61" s="2268"/>
      <c r="K61" s="2268"/>
      <c r="L61" s="2268"/>
    </row>
    <row r="62" spans="2:12" ht="15" customHeight="1" x14ac:dyDescent="0.2">
      <c r="F62" s="2268"/>
      <c r="G62" s="2268"/>
      <c r="H62" s="2268"/>
      <c r="I62" s="2268"/>
      <c r="J62" s="2268"/>
      <c r="K62" s="2268"/>
      <c r="L62" s="2268"/>
    </row>
    <row r="63" spans="2:12" ht="15" customHeight="1" x14ac:dyDescent="0.2">
      <c r="F63" s="2268"/>
      <c r="G63" s="2268"/>
      <c r="H63" s="2268"/>
      <c r="I63" s="2268"/>
      <c r="J63" s="2268"/>
      <c r="K63" s="2268"/>
      <c r="L63" s="2268"/>
    </row>
    <row r="64" spans="2:12" ht="15" customHeight="1" x14ac:dyDescent="0.2">
      <c r="F64" s="2268"/>
      <c r="G64" s="2268"/>
      <c r="H64" s="2268"/>
      <c r="I64" s="2268"/>
      <c r="J64" s="2268"/>
      <c r="K64" s="2268"/>
      <c r="L64" s="2268"/>
    </row>
    <row r="65" spans="6:12" ht="15" customHeight="1" x14ac:dyDescent="0.2">
      <c r="F65" s="2268"/>
      <c r="G65" s="2268"/>
      <c r="H65" s="2268"/>
      <c r="I65" s="2268"/>
      <c r="J65" s="2268"/>
      <c r="K65" s="2268"/>
      <c r="L65" s="2268"/>
    </row>
    <row r="66" spans="6:12" ht="15" customHeight="1" x14ac:dyDescent="0.2">
      <c r="F66" s="2268"/>
      <c r="G66" s="2268"/>
      <c r="H66" s="2268"/>
      <c r="I66" s="2268"/>
      <c r="J66" s="2268"/>
      <c r="K66" s="2268"/>
      <c r="L66" s="2268"/>
    </row>
    <row r="67" spans="6:12" ht="15" customHeight="1" x14ac:dyDescent="0.2">
      <c r="F67" s="2268"/>
      <c r="G67" s="2268"/>
      <c r="H67" s="2268"/>
      <c r="I67" s="2268"/>
      <c r="J67" s="2268"/>
      <c r="K67" s="2268"/>
      <c r="L67" s="2268"/>
    </row>
    <row r="68" spans="6:12" ht="15" customHeight="1" x14ac:dyDescent="0.2"/>
    <row r="69" spans="6:12" ht="15" customHeight="1" x14ac:dyDescent="0.2"/>
    <row r="70" spans="6:12" ht="15" customHeight="1" x14ac:dyDescent="0.2"/>
    <row r="71" spans="6:12" ht="15" customHeight="1" x14ac:dyDescent="0.2"/>
    <row r="72" spans="6:12" ht="15" customHeight="1" x14ac:dyDescent="0.2"/>
    <row r="73" spans="6:12" ht="15" customHeight="1" x14ac:dyDescent="0.2"/>
    <row r="74" spans="6:12" ht="15" customHeight="1" x14ac:dyDescent="0.2"/>
    <row r="75" spans="6:12" ht="15" customHeight="1" x14ac:dyDescent="0.2"/>
    <row r="76" spans="6:12" ht="15" customHeight="1" x14ac:dyDescent="0.2"/>
    <row r="77" spans="6:12" ht="15" customHeight="1" x14ac:dyDescent="0.2"/>
    <row r="78" spans="6:12" ht="15" customHeight="1" x14ac:dyDescent="0.2"/>
    <row r="79" spans="6:12" ht="15" customHeight="1" x14ac:dyDescent="0.2"/>
    <row r="80" spans="6: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password="F8BD"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64" zoomScale="70" zoomScaleNormal="70" workbookViewId="0">
      <selection activeCell="E93" sqref="E93"/>
    </sheetView>
  </sheetViews>
  <sheetFormatPr defaultColWidth="7.5703125" defaultRowHeight="11.25" x14ac:dyDescent="0.2"/>
  <cols>
    <col min="1" max="1" width="31.5703125" style="330" customWidth="1"/>
    <col min="2" max="2" width="11.5703125" style="928" customWidth="1"/>
    <col min="3" max="3" width="10.7109375" style="2310" customWidth="1"/>
    <col min="4" max="6" width="11.42578125" style="2229" customWidth="1"/>
    <col min="7" max="7" width="11.42578125" style="2229" hidden="1" customWidth="1"/>
    <col min="8" max="8" width="13.42578125" style="2229" hidden="1" customWidth="1"/>
    <col min="9" max="9" width="11.42578125" style="2229" hidden="1" customWidth="1"/>
    <col min="10" max="11" width="11.42578125" style="2229" customWidth="1"/>
    <col min="12" max="12" width="11" style="2229" bestFit="1" customWidth="1"/>
    <col min="13" max="13" width="11.28515625" style="2229" hidden="1" customWidth="1"/>
    <col min="14" max="14" width="11.28515625" style="84" hidden="1" customWidth="1"/>
    <col min="15" max="15" width="11" style="84" hidden="1" customWidth="1"/>
    <col min="16" max="23" width="10.7109375" style="84" hidden="1" customWidth="1"/>
    <col min="24" max="16384" width="7.5703125" style="84"/>
  </cols>
  <sheetData>
    <row r="1" spans="1:23" s="1423" customFormat="1" ht="96" customHeight="1" x14ac:dyDescent="0.2">
      <c r="A1" s="2571"/>
      <c r="B1" s="2571"/>
      <c r="C1" s="2571"/>
      <c r="D1" s="2571"/>
      <c r="E1" s="2571"/>
      <c r="F1" s="2571"/>
    </row>
    <row r="2" spans="1:23" s="1423" customFormat="1" ht="18.75" customHeight="1" x14ac:dyDescent="0.3">
      <c r="A2" s="2572"/>
      <c r="B2" s="2572"/>
      <c r="C2" s="2572"/>
      <c r="D2" s="2572"/>
      <c r="E2" s="2572"/>
    </row>
    <row r="3" spans="1:23" s="1423" customFormat="1" ht="43.5" customHeight="1" x14ac:dyDescent="0.25">
      <c r="A3" s="2573"/>
      <c r="B3" s="2573"/>
      <c r="C3" s="2573"/>
      <c r="D3" s="2573"/>
      <c r="E3" s="2573"/>
      <c r="G3" s="2156"/>
    </row>
    <row r="4" spans="1:23" s="1423" customFormat="1" ht="18" x14ac:dyDescent="0.25">
      <c r="A4" s="2574" t="str">
        <f>'I1 Intro'!C11</f>
        <v>EB-2019-0037</v>
      </c>
      <c r="B4" s="2574"/>
      <c r="C4" s="2574"/>
      <c r="D4" s="2574"/>
      <c r="E4" s="2574"/>
    </row>
    <row r="5" spans="1:23" s="1423" customFormat="1" ht="21" customHeight="1" x14ac:dyDescent="0.3">
      <c r="A5" s="2157" t="str">
        <f>"Sheet E2 Allocator Worksheet  - "&amp;  'I2 LDC class'!$C$17</f>
        <v>Sheet E2 Allocator Worksheet  - Initial Application</v>
      </c>
      <c r="B5" s="2158"/>
      <c r="C5" s="2159"/>
      <c r="D5" s="2159"/>
      <c r="E5" s="2160"/>
    </row>
    <row r="6" spans="1:23" s="1423" customFormat="1" ht="6" customHeight="1" x14ac:dyDescent="0.2">
      <c r="A6" s="2011"/>
      <c r="B6" s="2011"/>
      <c r="C6" s="2161"/>
      <c r="D6" s="2161"/>
      <c r="E6" s="2011"/>
      <c r="F6" s="2011"/>
      <c r="G6" s="2011"/>
      <c r="H6" s="2011"/>
      <c r="I6" s="2011"/>
      <c r="J6" s="2011"/>
      <c r="K6" s="2011"/>
      <c r="L6" s="2011"/>
      <c r="M6" s="2011"/>
      <c r="N6" s="2011"/>
      <c r="O6" s="2011"/>
    </row>
    <row r="7" spans="1:23" ht="15" x14ac:dyDescent="0.2">
      <c r="A7" s="2306"/>
      <c r="C7" s="2307"/>
      <c r="D7" s="2308"/>
      <c r="E7" s="2308"/>
      <c r="F7" s="2308"/>
      <c r="G7" s="2308"/>
    </row>
    <row r="8" spans="1:23" x14ac:dyDescent="0.2">
      <c r="A8" s="2309"/>
    </row>
    <row r="9" spans="1:23" s="2312" customFormat="1" x14ac:dyDescent="0.2">
      <c r="A9" s="2309"/>
      <c r="B9" s="928"/>
      <c r="C9" s="2310"/>
      <c r="D9" s="2311"/>
      <c r="E9" s="2311"/>
      <c r="F9" s="2311"/>
      <c r="G9" s="2311"/>
      <c r="H9" s="2311"/>
      <c r="I9" s="2311"/>
      <c r="J9" s="2311"/>
      <c r="K9" s="2311"/>
      <c r="L9" s="2311"/>
      <c r="M9" s="2311"/>
    </row>
    <row r="10" spans="1:23" s="2312" customFormat="1" ht="12.75" x14ac:dyDescent="0.2">
      <c r="A10" s="87"/>
      <c r="B10" s="928"/>
      <c r="C10" s="2313"/>
      <c r="D10" s="2311"/>
      <c r="E10" s="2311"/>
      <c r="F10" s="2311"/>
      <c r="G10" s="2311"/>
      <c r="H10" s="2311"/>
      <c r="I10" s="2311"/>
      <c r="J10" s="2311"/>
      <c r="K10" s="2311"/>
      <c r="L10" s="2311"/>
      <c r="M10" s="2311"/>
    </row>
    <row r="11" spans="1:23" s="2312" customFormat="1" x14ac:dyDescent="0.2">
      <c r="B11" s="928"/>
      <c r="C11" s="2310"/>
      <c r="D11" s="2311"/>
      <c r="E11" s="2311"/>
      <c r="F11" s="2311"/>
      <c r="G11" s="2311"/>
      <c r="H11" s="2311"/>
      <c r="I11" s="2311"/>
      <c r="J11" s="2311"/>
      <c r="K11" s="2311"/>
      <c r="L11" s="2311"/>
      <c r="M11" s="2311"/>
    </row>
    <row r="12" spans="1:23" s="2312" customFormat="1" ht="24.6" customHeight="1" x14ac:dyDescent="0.2">
      <c r="A12" s="87"/>
      <c r="B12" s="87"/>
      <c r="C12" s="87"/>
      <c r="D12" s="2311"/>
      <c r="E12" s="2311"/>
      <c r="F12" s="2311"/>
      <c r="G12" s="2311"/>
      <c r="H12" s="2311"/>
      <c r="I12" s="2311"/>
      <c r="J12" s="2311"/>
      <c r="K12" s="2311"/>
      <c r="L12" s="2311"/>
      <c r="M12" s="2311"/>
    </row>
    <row r="14" spans="1:23" s="2314" customFormat="1" ht="12.75" x14ac:dyDescent="0.2">
      <c r="A14" s="774"/>
      <c r="C14" s="2315"/>
      <c r="D14" s="2316">
        <v>1</v>
      </c>
      <c r="E14" s="2316">
        <v>2</v>
      </c>
      <c r="F14" s="2316">
        <v>3</v>
      </c>
      <c r="G14" s="2316">
        <v>4</v>
      </c>
      <c r="H14" s="2316">
        <v>5</v>
      </c>
      <c r="I14" s="2316">
        <v>6</v>
      </c>
      <c r="J14" s="2316">
        <v>7</v>
      </c>
      <c r="K14" s="2316">
        <v>8</v>
      </c>
      <c r="L14" s="2316">
        <v>9</v>
      </c>
      <c r="M14" s="2316">
        <v>10</v>
      </c>
      <c r="N14" s="2316">
        <v>11</v>
      </c>
      <c r="O14" s="2316">
        <v>12</v>
      </c>
      <c r="P14" s="2316">
        <v>13</v>
      </c>
      <c r="Q14" s="2316">
        <v>14</v>
      </c>
      <c r="R14" s="2316">
        <v>15</v>
      </c>
      <c r="S14" s="2316">
        <v>16</v>
      </c>
      <c r="T14" s="2316">
        <v>17</v>
      </c>
      <c r="U14" s="2316">
        <v>18</v>
      </c>
      <c r="V14" s="2316">
        <v>19</v>
      </c>
      <c r="W14" s="2316">
        <v>20</v>
      </c>
    </row>
    <row r="15" spans="1:23" s="2320" customFormat="1" ht="63.75" x14ac:dyDescent="0.2">
      <c r="A15" s="74" t="s">
        <v>974</v>
      </c>
      <c r="B15" s="74" t="s">
        <v>971</v>
      </c>
      <c r="C15" s="2317" t="s">
        <v>763</v>
      </c>
      <c r="D15" s="2318" t="str">
        <f>IF('I2 LDC class'!$D$20="",'I2 LDC class'!$C$20,'I2 LDC class'!$D$20)</f>
        <v>Residential</v>
      </c>
      <c r="E15" s="2318" t="str">
        <f>IF('I2 LDC class'!$D$21="",'I2 LDC class'!$C$21,'I2 LDC class'!$D$21)</f>
        <v>GS &lt;50</v>
      </c>
      <c r="F15" s="2318" t="str">
        <f>IF('I2 LDC class'!$D$22="",'I2 LDC class'!$C$22,'I2 LDC class'!$D$22)</f>
        <v>GS&gt;50-Regular</v>
      </c>
      <c r="G15" s="2318" t="str">
        <f>IF('I2 LDC class'!$D$23="",'I2 LDC class'!$C$23,'I2 LDC class'!$D$23)</f>
        <v>GS&gt; 50-TOU</v>
      </c>
      <c r="H15" s="2318" t="str">
        <f>IF('I2 LDC class'!$D$24="",'I2 LDC class'!$C$24,'I2 LDC class'!$D$24)</f>
        <v>GS &gt;50-Intermediate</v>
      </c>
      <c r="I15" s="2318" t="str">
        <f>IF('I2 LDC class'!$D$25="",'I2 LDC class'!$C$25,'I2 LDC class'!$D$25)</f>
        <v>Large Use &gt;5MW</v>
      </c>
      <c r="J15" s="2318" t="str">
        <f>IF('I2 LDC class'!$D$26="",'I2 LDC class'!$C$26,'I2 LDC class'!$D$26)</f>
        <v>Street Light</v>
      </c>
      <c r="K15" s="2318" t="str">
        <f>IF('I2 LDC class'!$D$27="",'I2 LDC class'!$C$27,'I2 LDC class'!$D$27)</f>
        <v>Sentinel</v>
      </c>
      <c r="L15" s="2318" t="str">
        <f>IF('I2 LDC class'!$D$28="",'I2 LDC class'!$C$28,'I2 LDC class'!$D$28)</f>
        <v>Unmetered Scattered Load</v>
      </c>
      <c r="M15" s="2318" t="str">
        <f>IF('I2 LDC class'!$D$29="",'I2 LDC class'!$C$29,'I2 LDC class'!$D$29)</f>
        <v>Embedded Distributor</v>
      </c>
      <c r="N15" s="2318" t="str">
        <f>IF('I2 LDC class'!$D$30="",'I2 LDC class'!$C$30,'I2 LDC class'!$D$30)</f>
        <v>Back-up/Standby Power</v>
      </c>
      <c r="O15" s="2318" t="str">
        <f>IF('I2 LDC class'!$D$31="",'I2 LDC class'!$C$31,'I2 LDC class'!$D$31)</f>
        <v>Rate Class 1</v>
      </c>
      <c r="P15" s="2318" t="str">
        <f>IF('I2 LDC class'!$D$32="",'I2 LDC class'!$C$32,'I2 LDC class'!$D$32)</f>
        <v>Rate class 2</v>
      </c>
      <c r="Q15" s="2318" t="str">
        <f>IF('I2 LDC class'!$D$33="",'I2 LDC class'!$C$33,'I2 LDC class'!$D$33)</f>
        <v>Rate class 3</v>
      </c>
      <c r="R15" s="2318" t="str">
        <f>IF('I2 LDC class'!$D$34="",'I2 LDC class'!$C$34,'I2 LDC class'!$D$34)</f>
        <v>Rate class 4</v>
      </c>
      <c r="S15" s="2318" t="str">
        <f>IF('I2 LDC class'!$D$35="",'I2 LDC class'!$C$35,'I2 LDC class'!$D$35)</f>
        <v>Rate class 5</v>
      </c>
      <c r="T15" s="2318" t="str">
        <f>IF('I2 LDC class'!$D$36="",'I2 LDC class'!$C$36,'I2 LDC class'!$D$36)</f>
        <v>Rate class 6</v>
      </c>
      <c r="U15" s="2318" t="str">
        <f>IF('I2 LDC class'!$D$37="",'I2 LDC class'!$C$37,'I2 LDC class'!$D$37)</f>
        <v>Rate class 7</v>
      </c>
      <c r="V15" s="2318" t="str">
        <f>IF('I2 LDC class'!$D$38="",'I2 LDC class'!$C$38,'I2 LDC class'!$D$38)</f>
        <v>Rate class 8</v>
      </c>
      <c r="W15" s="2319" t="str">
        <f>IF('I2 LDC class'!$D$39="",'I2 LDC class'!$C$39,'I2 LDC class'!$D$39)</f>
        <v>Rate class 9</v>
      </c>
    </row>
    <row r="17" spans="1:23" s="339" customFormat="1" ht="12.75" x14ac:dyDescent="0.2">
      <c r="A17" s="2321" t="s">
        <v>690</v>
      </c>
      <c r="B17" s="1273"/>
      <c r="C17" s="2322"/>
      <c r="D17" s="2323"/>
      <c r="E17" s="2323"/>
      <c r="F17" s="2323"/>
      <c r="G17" s="2323"/>
      <c r="H17" s="2323"/>
      <c r="I17" s="2323"/>
      <c r="J17" s="2323"/>
      <c r="K17" s="2323"/>
      <c r="L17" s="2323"/>
      <c r="M17" s="2324"/>
      <c r="N17" s="2201"/>
      <c r="O17" s="2201"/>
      <c r="P17" s="2201"/>
      <c r="Q17" s="2201"/>
      <c r="R17" s="2201"/>
      <c r="S17" s="2201"/>
      <c r="T17" s="2201"/>
      <c r="U17" s="2201"/>
      <c r="V17" s="2201"/>
      <c r="W17" s="2201"/>
    </row>
    <row r="18" spans="1:23" s="339" customFormat="1" ht="12.75" x14ac:dyDescent="0.2">
      <c r="A18" s="349"/>
      <c r="B18" s="1272"/>
      <c r="C18" s="2322"/>
      <c r="D18" s="2323"/>
      <c r="E18" s="2323"/>
      <c r="F18" s="2323"/>
      <c r="G18" s="2323"/>
      <c r="H18" s="2323"/>
      <c r="I18" s="2323"/>
      <c r="J18" s="2323"/>
      <c r="K18" s="2323"/>
      <c r="L18" s="2323"/>
      <c r="M18" s="2324"/>
      <c r="N18" s="2201"/>
      <c r="O18" s="2201"/>
      <c r="P18" s="2201"/>
      <c r="Q18" s="2201"/>
      <c r="R18" s="2201"/>
      <c r="S18" s="2201"/>
      <c r="T18" s="2201"/>
      <c r="U18" s="2201"/>
      <c r="V18" s="2201"/>
      <c r="W18" s="2201"/>
    </row>
    <row r="19" spans="1:23" s="339" customFormat="1" ht="12.75" x14ac:dyDescent="0.2">
      <c r="A19" s="349" t="s">
        <v>1239</v>
      </c>
      <c r="B19" s="1272"/>
      <c r="C19" s="2322"/>
      <c r="D19" s="2323"/>
      <c r="E19" s="2323"/>
      <c r="F19" s="2323"/>
      <c r="G19" s="2323"/>
      <c r="H19" s="2323"/>
      <c r="I19" s="2323"/>
      <c r="J19" s="2323"/>
      <c r="K19" s="2323"/>
      <c r="L19" s="2323"/>
      <c r="M19" s="2324"/>
      <c r="N19" s="2201"/>
      <c r="O19" s="2201"/>
      <c r="P19" s="2201"/>
      <c r="Q19" s="2201"/>
      <c r="R19" s="2201"/>
      <c r="S19" s="2201"/>
      <c r="T19" s="2201"/>
      <c r="U19" s="2201"/>
      <c r="V19" s="2201"/>
      <c r="W19" s="2201"/>
    </row>
    <row r="20" spans="1:23" s="2327" customFormat="1" ht="12.75" x14ac:dyDescent="0.2">
      <c r="A20" s="2325" t="s">
        <v>764</v>
      </c>
      <c r="B20" s="2326" t="s">
        <v>1227</v>
      </c>
      <c r="C20" s="1725">
        <f>IF(+SUM(D20:W20)=0,"-",+SUM(D20:W20))</f>
        <v>1</v>
      </c>
      <c r="D20" s="1241">
        <f>IF(ISERROR('I8 Demand Data'!D38/'I8 Demand Data'!$C38),"0",('I8 Demand Data'!D38/'I8 Demand Data'!$C38))</f>
        <v>0.53138211045994566</v>
      </c>
      <c r="E20" s="1241">
        <f>IF(ISERROR('I8 Demand Data'!E38/'I8 Demand Data'!$C38),"0",('I8 Demand Data'!E38/'I8 Demand Data'!$C38))</f>
        <v>0.1445475965598389</v>
      </c>
      <c r="F20" s="1241">
        <f>IF(ISERROR('I8 Demand Data'!F38/'I8 Demand Data'!$C38),"0",('I8 Demand Data'!F38/'I8 Demand Data'!$C38))</f>
        <v>0.31237490448618271</v>
      </c>
      <c r="G20" s="1241">
        <f>IF(ISERROR('I8 Demand Data'!G38/'I8 Demand Data'!$C38),"0",('I8 Demand Data'!G38/'I8 Demand Data'!$C38))</f>
        <v>0</v>
      </c>
      <c r="H20" s="1241">
        <f>IF(ISERROR('I8 Demand Data'!H38/'I8 Demand Data'!$C38),"0",('I8 Demand Data'!H38/'I8 Demand Data'!$C38))</f>
        <v>0</v>
      </c>
      <c r="I20" s="1241">
        <f>IF(ISERROR('I8 Demand Data'!I38/'I8 Demand Data'!$C38),"0",('I8 Demand Data'!I38/'I8 Demand Data'!$C38))</f>
        <v>0</v>
      </c>
      <c r="J20" s="1241">
        <f>IF(ISERROR('I8 Demand Data'!J38/'I8 Demand Data'!$C38),"0",('I8 Demand Data'!J38/'I8 Demand Data'!$C38))</f>
        <v>1.0432866222935757E-2</v>
      </c>
      <c r="K20" s="1241">
        <f>IF(ISERROR('I8 Demand Data'!K38/'I8 Demand Data'!$C38),"0",('I8 Demand Data'!K38/'I8 Demand Data'!$C38))</f>
        <v>5.1279255082953008E-4</v>
      </c>
      <c r="L20" s="1241">
        <f>IF(ISERROR('I8 Demand Data'!L38/'I8 Demand Data'!$C38),"0",('I8 Demand Data'!L38/'I8 Demand Data'!$C38))</f>
        <v>7.4972972026751965E-4</v>
      </c>
      <c r="M20" s="1241">
        <f>IF(ISERROR('I8 Demand Data'!M38/'I8 Demand Data'!$C38),"0",('I8 Demand Data'!M38/'I8 Demand Data'!$C38))</f>
        <v>0</v>
      </c>
      <c r="N20" s="1241">
        <f>IF(ISERROR('I8 Demand Data'!N38/'I8 Demand Data'!$C38),"0",('I8 Demand Data'!N38/'I8 Demand Data'!$C38))</f>
        <v>0</v>
      </c>
      <c r="O20" s="1241">
        <f>IF(ISERROR('I8 Demand Data'!O38/'I8 Demand Data'!$C38),"0",('I8 Demand Data'!O38/'I8 Demand Data'!$C38))</f>
        <v>0</v>
      </c>
      <c r="P20" s="1241">
        <f>IF(ISERROR('I8 Demand Data'!P38/'I8 Demand Data'!$C38),"0",('I8 Demand Data'!P38/'I8 Demand Data'!$C38))</f>
        <v>0</v>
      </c>
      <c r="Q20" s="1241">
        <f>IF(ISERROR('I8 Demand Data'!Q38/'I8 Demand Data'!$C38),"0",('I8 Demand Data'!Q38/'I8 Demand Data'!$C38))</f>
        <v>0</v>
      </c>
      <c r="R20" s="1241">
        <f>IF(ISERROR('I8 Demand Data'!R38/'I8 Demand Data'!$C38),"0",('I8 Demand Data'!R38/'I8 Demand Data'!$C38))</f>
        <v>0</v>
      </c>
      <c r="S20" s="1241">
        <f>IF(ISERROR('I8 Demand Data'!S38/'I8 Demand Data'!$C38),"0",('I8 Demand Data'!S38/'I8 Demand Data'!$C38))</f>
        <v>0</v>
      </c>
      <c r="T20" s="1241">
        <f>IF(ISERROR('I8 Demand Data'!T38/'I8 Demand Data'!$C38),"0",('I8 Demand Data'!T38/'I8 Demand Data'!$C38))</f>
        <v>0</v>
      </c>
      <c r="U20" s="1241">
        <f>IF(ISERROR('I8 Demand Data'!U38/'I8 Demand Data'!$C38),"0",('I8 Demand Data'!U38/'I8 Demand Data'!$C38))</f>
        <v>0</v>
      </c>
      <c r="V20" s="1241">
        <f>IF(ISERROR('I8 Demand Data'!V38/'I8 Demand Data'!$C38),"0",('I8 Demand Data'!V38/'I8 Demand Data'!$C38))</f>
        <v>0</v>
      </c>
      <c r="W20" s="1241">
        <f>IF(ISERROR('I8 Demand Data'!W38/'I8 Demand Data'!$C38),"0",('I8 Demand Data'!W38/'I8 Demand Data'!$C38))</f>
        <v>0</v>
      </c>
    </row>
    <row r="21" spans="1:23" s="2330" customFormat="1" ht="25.5" x14ac:dyDescent="0.2">
      <c r="A21" s="2328" t="s">
        <v>632</v>
      </c>
      <c r="B21" s="2329" t="s">
        <v>1418</v>
      </c>
      <c r="C21" s="1725">
        <f>IF(+SUM(D21:W21)=0,"-",+SUM(D21:W21))</f>
        <v>1</v>
      </c>
      <c r="D21" s="1241">
        <f>IF(ISERROR('I8 Demand Data'!D39/'I8 Demand Data'!$C39),"0",('I8 Demand Data'!D39/'I8 Demand Data'!$C39))</f>
        <v>0.53138211045994566</v>
      </c>
      <c r="E21" s="1241">
        <f>IF(ISERROR('I8 Demand Data'!E39/'I8 Demand Data'!$C39),"0",('I8 Demand Data'!E39/'I8 Demand Data'!$C39))</f>
        <v>0.1445475965598389</v>
      </c>
      <c r="F21" s="1241">
        <f>IF(ISERROR('I8 Demand Data'!F39/'I8 Demand Data'!$C39),"0",('I8 Demand Data'!F39/'I8 Demand Data'!$C39))</f>
        <v>0.31237490448618271</v>
      </c>
      <c r="G21" s="1241">
        <f>IF(ISERROR('I8 Demand Data'!G39/'I8 Demand Data'!$C39),"0",('I8 Demand Data'!G39/'I8 Demand Data'!$C39))</f>
        <v>0</v>
      </c>
      <c r="H21" s="1241">
        <f>IF(ISERROR('I8 Demand Data'!H39/'I8 Demand Data'!$C39),"0",('I8 Demand Data'!H39/'I8 Demand Data'!$C39))</f>
        <v>0</v>
      </c>
      <c r="I21" s="1241">
        <f>IF(ISERROR('I8 Demand Data'!I39/'I8 Demand Data'!$C39),"0",('I8 Demand Data'!I39/'I8 Demand Data'!$C39))</f>
        <v>0</v>
      </c>
      <c r="J21" s="1241">
        <f>IF(ISERROR('I8 Demand Data'!J39/'I8 Demand Data'!$C39),"0",('I8 Demand Data'!J39/'I8 Demand Data'!$C39))</f>
        <v>1.0432866222935757E-2</v>
      </c>
      <c r="K21" s="1241">
        <f>IF(ISERROR('I8 Demand Data'!K39/'I8 Demand Data'!$C39),"0",('I8 Demand Data'!K39/'I8 Demand Data'!$C39))</f>
        <v>5.1279255082953008E-4</v>
      </c>
      <c r="L21" s="1241">
        <f>IF(ISERROR('I8 Demand Data'!L39/'I8 Demand Data'!$C39),"0",('I8 Demand Data'!L39/'I8 Demand Data'!$C39))</f>
        <v>7.4972972026751965E-4</v>
      </c>
      <c r="M21" s="1241">
        <f>IF(ISERROR('I8 Demand Data'!M39/'I8 Demand Data'!$C39),"0",('I8 Demand Data'!M39/'I8 Demand Data'!$C39))</f>
        <v>0</v>
      </c>
      <c r="N21" s="1241">
        <f>IF(ISERROR('I8 Demand Data'!N39/'I8 Demand Data'!$C39),"0",('I8 Demand Data'!N39/'I8 Demand Data'!$C39))</f>
        <v>0</v>
      </c>
      <c r="O21" s="1241">
        <f>IF(ISERROR('I8 Demand Data'!O39/'I8 Demand Data'!$C39),"0",('I8 Demand Data'!O39/'I8 Demand Data'!$C39))</f>
        <v>0</v>
      </c>
      <c r="P21" s="1241">
        <f>IF(ISERROR('I8 Demand Data'!P39/'I8 Demand Data'!$C39),"0",('I8 Demand Data'!P39/'I8 Demand Data'!$C39))</f>
        <v>0</v>
      </c>
      <c r="Q21" s="1241">
        <f>IF(ISERROR('I8 Demand Data'!Q39/'I8 Demand Data'!$C39),"0",('I8 Demand Data'!Q39/'I8 Demand Data'!$C39))</f>
        <v>0</v>
      </c>
      <c r="R21" s="1241">
        <f>IF(ISERROR('I8 Demand Data'!R39/'I8 Demand Data'!$C39),"0",('I8 Demand Data'!R39/'I8 Demand Data'!$C39))</f>
        <v>0</v>
      </c>
      <c r="S21" s="1241">
        <f>IF(ISERROR('I8 Demand Data'!S39/'I8 Demand Data'!$C39),"0",('I8 Demand Data'!S39/'I8 Demand Data'!$C39))</f>
        <v>0</v>
      </c>
      <c r="T21" s="1241">
        <f>IF(ISERROR('I8 Demand Data'!T39/'I8 Demand Data'!$C39),"0",('I8 Demand Data'!T39/'I8 Demand Data'!$C39))</f>
        <v>0</v>
      </c>
      <c r="U21" s="1241">
        <f>IF(ISERROR('I8 Demand Data'!U39/'I8 Demand Data'!$C39),"0",('I8 Demand Data'!U39/'I8 Demand Data'!$C39))</f>
        <v>0</v>
      </c>
      <c r="V21" s="1241">
        <f>IF(ISERROR('I8 Demand Data'!V39/'I8 Demand Data'!$C39),"0",('I8 Demand Data'!V39/'I8 Demand Data'!$C39))</f>
        <v>0</v>
      </c>
      <c r="W21" s="1241">
        <f>IF(ISERROR('I8 Demand Data'!W39/'I8 Demand Data'!$C39),"0",('I8 Demand Data'!W39/'I8 Demand Data'!$C39))</f>
        <v>0</v>
      </c>
    </row>
    <row r="22" spans="1:23" s="2327" customFormat="1" ht="12.75" x14ac:dyDescent="0.2">
      <c r="A22" s="2325" t="s">
        <v>633</v>
      </c>
      <c r="B22" s="2326" t="s">
        <v>1228</v>
      </c>
      <c r="C22" s="1725">
        <f>IF(+SUM(D22:W22)=0,"-",+SUM(D22:W22))</f>
        <v>1</v>
      </c>
      <c r="D22" s="1241">
        <f>IF(ISERROR('I8 Demand Data'!D40/'I8 Demand Data'!$C40),"0",('I8 Demand Data'!D40/'I8 Demand Data'!$C40))</f>
        <v>0.53138211045994566</v>
      </c>
      <c r="E22" s="1241">
        <f>IF(ISERROR('I8 Demand Data'!E40/'I8 Demand Data'!$C40),"0",('I8 Demand Data'!E40/'I8 Demand Data'!$C40))</f>
        <v>0.1445475965598389</v>
      </c>
      <c r="F22" s="1241">
        <f>IF(ISERROR('I8 Demand Data'!F40/'I8 Demand Data'!$C40),"0",('I8 Demand Data'!F40/'I8 Demand Data'!$C40))</f>
        <v>0.31237490448618271</v>
      </c>
      <c r="G22" s="1241">
        <f>IF(ISERROR('I8 Demand Data'!G40/'I8 Demand Data'!$C40),"0",('I8 Demand Data'!G40/'I8 Demand Data'!$C40))</f>
        <v>0</v>
      </c>
      <c r="H22" s="1241">
        <f>IF(ISERROR('I8 Demand Data'!H40/'I8 Demand Data'!$C40),"0",('I8 Demand Data'!H40/'I8 Demand Data'!$C40))</f>
        <v>0</v>
      </c>
      <c r="I22" s="1241">
        <f>IF(ISERROR('I8 Demand Data'!I40/'I8 Demand Data'!$C40),"0",('I8 Demand Data'!I40/'I8 Demand Data'!$C40))</f>
        <v>0</v>
      </c>
      <c r="J22" s="1241">
        <f>IF(ISERROR('I8 Demand Data'!J40/'I8 Demand Data'!$C40),"0",('I8 Demand Data'!J40/'I8 Demand Data'!$C40))</f>
        <v>1.0432866222935757E-2</v>
      </c>
      <c r="K22" s="1241">
        <f>IF(ISERROR('I8 Demand Data'!K40/'I8 Demand Data'!$C40),"0",('I8 Demand Data'!K40/'I8 Demand Data'!$C40))</f>
        <v>5.1279255082953008E-4</v>
      </c>
      <c r="L22" s="1241">
        <f>IF(ISERROR('I8 Demand Data'!L40/'I8 Demand Data'!$C40),"0",('I8 Demand Data'!L40/'I8 Demand Data'!$C40))</f>
        <v>7.4972972026751965E-4</v>
      </c>
      <c r="M22" s="1241">
        <f>IF(ISERROR('I8 Demand Data'!M40/'I8 Demand Data'!$C40),"0",('I8 Demand Data'!M40/'I8 Demand Data'!$C40))</f>
        <v>0</v>
      </c>
      <c r="N22" s="1241">
        <f>IF(ISERROR('I8 Demand Data'!N40/'I8 Demand Data'!$C40),"0",('I8 Demand Data'!N40/'I8 Demand Data'!$C40))</f>
        <v>0</v>
      </c>
      <c r="O22" s="1241">
        <f>IF(ISERROR('I8 Demand Data'!O40/'I8 Demand Data'!$C40),"0",('I8 Demand Data'!O40/'I8 Demand Data'!$C40))</f>
        <v>0</v>
      </c>
      <c r="P22" s="1241">
        <f>IF(ISERROR('I8 Demand Data'!P40/'I8 Demand Data'!$C40),"0",('I8 Demand Data'!P40/'I8 Demand Data'!$C40))</f>
        <v>0</v>
      </c>
      <c r="Q22" s="1241">
        <f>IF(ISERROR('I8 Demand Data'!Q40/'I8 Demand Data'!$C40),"0",('I8 Demand Data'!Q40/'I8 Demand Data'!$C40))</f>
        <v>0</v>
      </c>
      <c r="R22" s="1241">
        <f>IF(ISERROR('I8 Demand Data'!R40/'I8 Demand Data'!$C40),"0",('I8 Demand Data'!R40/'I8 Demand Data'!$C40))</f>
        <v>0</v>
      </c>
      <c r="S22" s="1241">
        <f>IF(ISERROR('I8 Demand Data'!S40/'I8 Demand Data'!$C40),"0",('I8 Demand Data'!S40/'I8 Demand Data'!$C40))</f>
        <v>0</v>
      </c>
      <c r="T22" s="1241">
        <f>IF(ISERROR('I8 Demand Data'!T40/'I8 Demand Data'!$C40),"0",('I8 Demand Data'!T40/'I8 Demand Data'!$C40))</f>
        <v>0</v>
      </c>
      <c r="U22" s="1241">
        <f>IF(ISERROR('I8 Demand Data'!U40/'I8 Demand Data'!$C40),"0",('I8 Demand Data'!U40/'I8 Demand Data'!$C40))</f>
        <v>0</v>
      </c>
      <c r="V22" s="1241">
        <f>IF(ISERROR('I8 Demand Data'!V40/'I8 Demand Data'!$C40),"0",('I8 Demand Data'!V40/'I8 Demand Data'!$C40))</f>
        <v>0</v>
      </c>
      <c r="W22" s="1241">
        <f>IF(ISERROR('I8 Demand Data'!W40/'I8 Demand Data'!$C40),"0",('I8 Demand Data'!W40/'I8 Demand Data'!$C40))</f>
        <v>0</v>
      </c>
    </row>
    <row r="23" spans="1:23" s="339" customFormat="1" ht="12.75" x14ac:dyDescent="0.2">
      <c r="A23" s="349"/>
      <c r="B23" s="1272"/>
      <c r="C23" s="2331"/>
      <c r="D23" s="1241"/>
      <c r="E23" s="1241"/>
      <c r="F23" s="1241"/>
      <c r="G23" s="1241"/>
      <c r="H23" s="1241"/>
      <c r="I23" s="1241"/>
      <c r="J23" s="1241"/>
      <c r="K23" s="1241"/>
      <c r="L23" s="1241"/>
      <c r="M23" s="1241"/>
      <c r="N23" s="1241"/>
      <c r="O23" s="1241"/>
      <c r="P23" s="1241"/>
      <c r="Q23" s="1241"/>
      <c r="R23" s="1241"/>
      <c r="S23" s="1241"/>
      <c r="T23" s="1241"/>
      <c r="U23" s="1241"/>
      <c r="V23" s="1241"/>
      <c r="W23" s="1241"/>
    </row>
    <row r="24" spans="1:23" s="339" customFormat="1" ht="12.75" x14ac:dyDescent="0.2">
      <c r="A24" s="349" t="s">
        <v>1240</v>
      </c>
      <c r="B24" s="1273"/>
      <c r="C24" s="2322"/>
      <c r="D24" s="1242"/>
      <c r="E24" s="1242"/>
      <c r="F24" s="1242"/>
      <c r="G24" s="1242"/>
      <c r="H24" s="1242"/>
      <c r="I24" s="1242"/>
      <c r="J24" s="1242"/>
      <c r="K24" s="1242"/>
      <c r="L24" s="1242"/>
      <c r="M24" s="1242"/>
      <c r="N24" s="1242"/>
      <c r="O24" s="1242"/>
      <c r="P24" s="1242"/>
      <c r="Q24" s="1242"/>
      <c r="R24" s="1242"/>
      <c r="S24" s="1242"/>
      <c r="T24" s="1242"/>
      <c r="U24" s="1242"/>
      <c r="V24" s="1242"/>
      <c r="W24" s="1242"/>
    </row>
    <row r="25" spans="1:23" s="2327" customFormat="1" ht="12.75" x14ac:dyDescent="0.2">
      <c r="A25" s="2325" t="s">
        <v>764</v>
      </c>
      <c r="B25" s="2326" t="s">
        <v>1229</v>
      </c>
      <c r="C25" s="1725">
        <f>IF(+SUM(D25:W25)=0,"-",+SUM(D25:W25))</f>
        <v>1</v>
      </c>
      <c r="D25" s="1241">
        <f>IF(ISERROR('I8 Demand Data'!D43/'I8 Demand Data'!$C43),"0",('I8 Demand Data'!D43/'I8 Demand Data'!$C43))</f>
        <v>0.52282533389340868</v>
      </c>
      <c r="E25" s="1241">
        <f>IF(ISERROR('I8 Demand Data'!E43/'I8 Demand Data'!$C43),"0",('I8 Demand Data'!E43/'I8 Demand Data'!$C43))</f>
        <v>0.1498405492668726</v>
      </c>
      <c r="F25" s="1241">
        <f>IF(ISERROR('I8 Demand Data'!F43/'I8 Demand Data'!$C43),"0",('I8 Demand Data'!F43/'I8 Demand Data'!$C43))</f>
        <v>0.31506465267518041</v>
      </c>
      <c r="G25" s="1241">
        <f>IF(ISERROR('I8 Demand Data'!G43/'I8 Demand Data'!$C43),"0",('I8 Demand Data'!G43/'I8 Demand Data'!$C43))</f>
        <v>0</v>
      </c>
      <c r="H25" s="1241">
        <f>IF(ISERROR('I8 Demand Data'!H43/'I8 Demand Data'!$C43),"0",('I8 Demand Data'!H43/'I8 Demand Data'!$C43))</f>
        <v>0</v>
      </c>
      <c r="I25" s="1241">
        <f>IF(ISERROR('I8 Demand Data'!I43/'I8 Demand Data'!$C43),"0",('I8 Demand Data'!I43/'I8 Demand Data'!$C43))</f>
        <v>0</v>
      </c>
      <c r="J25" s="1241">
        <f>IF(ISERROR('I8 Demand Data'!J43/'I8 Demand Data'!$C43),"0",('I8 Demand Data'!J43/'I8 Demand Data'!$C43))</f>
        <v>1.0924689554858683E-2</v>
      </c>
      <c r="K25" s="1241">
        <f>IF(ISERROR('I8 Demand Data'!K43/'I8 Demand Data'!$C43),"0",('I8 Demand Data'!K43/'I8 Demand Data'!$C43))</f>
        <v>5.3696647729853961E-4</v>
      </c>
      <c r="L25" s="1241">
        <f>IF(ISERROR('I8 Demand Data'!L43/'I8 Demand Data'!$C43),"0",('I8 Demand Data'!L43/'I8 Demand Data'!$C43))</f>
        <v>8.0780813238105179E-4</v>
      </c>
      <c r="M25" s="1241">
        <f>IF(ISERROR('I8 Demand Data'!M43/'I8 Demand Data'!$C43),"0",('I8 Demand Data'!M43/'I8 Demand Data'!$C43))</f>
        <v>0</v>
      </c>
      <c r="N25" s="1241">
        <f>IF(ISERROR('I8 Demand Data'!N43/'I8 Demand Data'!$C43),"0",('I8 Demand Data'!N43/'I8 Demand Data'!$C43))</f>
        <v>0</v>
      </c>
      <c r="O25" s="1241">
        <f>IF(ISERROR('I8 Demand Data'!O43/'I8 Demand Data'!$C43),"0",('I8 Demand Data'!O43/'I8 Demand Data'!$C43))</f>
        <v>0</v>
      </c>
      <c r="P25" s="1241">
        <f>IF(ISERROR('I8 Demand Data'!P43/'I8 Demand Data'!$C43),"0",('I8 Demand Data'!P43/'I8 Demand Data'!$C43))</f>
        <v>0</v>
      </c>
      <c r="Q25" s="1241">
        <f>IF(ISERROR('I8 Demand Data'!Q43/'I8 Demand Data'!$C43),"0",('I8 Demand Data'!Q43/'I8 Demand Data'!$C43))</f>
        <v>0</v>
      </c>
      <c r="R25" s="1241">
        <f>IF(ISERROR('I8 Demand Data'!R43/'I8 Demand Data'!$C43),"0",('I8 Demand Data'!R43/'I8 Demand Data'!$C43))</f>
        <v>0</v>
      </c>
      <c r="S25" s="1241">
        <f>IF(ISERROR('I8 Demand Data'!S43/'I8 Demand Data'!$C43),"0",('I8 Demand Data'!S43/'I8 Demand Data'!$C43))</f>
        <v>0</v>
      </c>
      <c r="T25" s="1241">
        <f>IF(ISERROR('I8 Demand Data'!T43/'I8 Demand Data'!$C43),"0",('I8 Demand Data'!T43/'I8 Demand Data'!$C43))</f>
        <v>0</v>
      </c>
      <c r="U25" s="1241">
        <f>IF(ISERROR('I8 Demand Data'!U43/'I8 Demand Data'!$C43),"0",('I8 Demand Data'!U43/'I8 Demand Data'!$C43))</f>
        <v>0</v>
      </c>
      <c r="V25" s="1241">
        <f>IF(ISERROR('I8 Demand Data'!V43/'I8 Demand Data'!$C43),"0",('I8 Demand Data'!V43/'I8 Demand Data'!$C43))</f>
        <v>0</v>
      </c>
      <c r="W25" s="1241">
        <f>IF(ISERROR('I8 Demand Data'!W43/'I8 Demand Data'!$C43),"0",('I8 Demand Data'!W43/'I8 Demand Data'!$C43))</f>
        <v>0</v>
      </c>
    </row>
    <row r="26" spans="1:23" s="2327" customFormat="1" ht="25.5" x14ac:dyDescent="0.2">
      <c r="A26" s="2325" t="s">
        <v>632</v>
      </c>
      <c r="B26" s="2326" t="s">
        <v>1419</v>
      </c>
      <c r="C26" s="1725">
        <f>IF(+SUM(D26:W26)=0,"-",+SUM(D26:W26))</f>
        <v>1</v>
      </c>
      <c r="D26" s="1241">
        <f>IF(ISERROR('I8 Demand Data'!D44/'I8 Demand Data'!$C44),"0",('I8 Demand Data'!D44/'I8 Demand Data'!$C44))</f>
        <v>0.52282533389340868</v>
      </c>
      <c r="E26" s="1241">
        <f>IF(ISERROR('I8 Demand Data'!E44/'I8 Demand Data'!$C44),"0",('I8 Demand Data'!E44/'I8 Demand Data'!$C44))</f>
        <v>0.1498405492668726</v>
      </c>
      <c r="F26" s="1241">
        <f>IF(ISERROR('I8 Demand Data'!F44/'I8 Demand Data'!$C44),"0",('I8 Demand Data'!F44/'I8 Demand Data'!$C44))</f>
        <v>0.31506465267518041</v>
      </c>
      <c r="G26" s="1241">
        <f>IF(ISERROR('I8 Demand Data'!G44/'I8 Demand Data'!$C44),"0",('I8 Demand Data'!G44/'I8 Demand Data'!$C44))</f>
        <v>0</v>
      </c>
      <c r="H26" s="1241">
        <f>IF(ISERROR('I8 Demand Data'!H44/'I8 Demand Data'!$C44),"0",('I8 Demand Data'!H44/'I8 Demand Data'!$C44))</f>
        <v>0</v>
      </c>
      <c r="I26" s="1241">
        <f>IF(ISERROR('I8 Demand Data'!I44/'I8 Demand Data'!$C44),"0",('I8 Demand Data'!I44/'I8 Demand Data'!$C44))</f>
        <v>0</v>
      </c>
      <c r="J26" s="1241">
        <f>IF(ISERROR('I8 Demand Data'!J44/'I8 Demand Data'!$C44),"0",('I8 Demand Data'!J44/'I8 Demand Data'!$C44))</f>
        <v>1.0924689554858683E-2</v>
      </c>
      <c r="K26" s="1241">
        <f>IF(ISERROR('I8 Demand Data'!K44/'I8 Demand Data'!$C44),"0",('I8 Demand Data'!K44/'I8 Demand Data'!$C44))</f>
        <v>5.3696647729853961E-4</v>
      </c>
      <c r="L26" s="1241">
        <f>IF(ISERROR('I8 Demand Data'!L44/'I8 Demand Data'!$C44),"0",('I8 Demand Data'!L44/'I8 Demand Data'!$C44))</f>
        <v>8.0780813238105179E-4</v>
      </c>
      <c r="M26" s="1241">
        <f>IF(ISERROR('I8 Demand Data'!M44/'I8 Demand Data'!$C44),"0",('I8 Demand Data'!M44/'I8 Demand Data'!$C44))</f>
        <v>0</v>
      </c>
      <c r="N26" s="1241">
        <f>IF(ISERROR('I8 Demand Data'!N44/'I8 Demand Data'!$C44),"0",('I8 Demand Data'!N44/'I8 Demand Data'!$C44))</f>
        <v>0</v>
      </c>
      <c r="O26" s="1241">
        <f>IF(ISERROR('I8 Demand Data'!O44/'I8 Demand Data'!$C44),"0",('I8 Demand Data'!O44/'I8 Demand Data'!$C44))</f>
        <v>0</v>
      </c>
      <c r="P26" s="1241">
        <f>IF(ISERROR('I8 Demand Data'!P44/'I8 Demand Data'!$C44),"0",('I8 Demand Data'!P44/'I8 Demand Data'!$C44))</f>
        <v>0</v>
      </c>
      <c r="Q26" s="1241">
        <f>IF(ISERROR('I8 Demand Data'!Q44/'I8 Demand Data'!$C44),"0",('I8 Demand Data'!Q44/'I8 Demand Data'!$C44))</f>
        <v>0</v>
      </c>
      <c r="R26" s="1241">
        <f>IF(ISERROR('I8 Demand Data'!R44/'I8 Demand Data'!$C44),"0",('I8 Demand Data'!R44/'I8 Demand Data'!$C44))</f>
        <v>0</v>
      </c>
      <c r="S26" s="1241">
        <f>IF(ISERROR('I8 Demand Data'!S44/'I8 Demand Data'!$C44),"0",('I8 Demand Data'!S44/'I8 Demand Data'!$C44))</f>
        <v>0</v>
      </c>
      <c r="T26" s="1241">
        <f>IF(ISERROR('I8 Demand Data'!T44/'I8 Demand Data'!$C44),"0",('I8 Demand Data'!T44/'I8 Demand Data'!$C44))</f>
        <v>0</v>
      </c>
      <c r="U26" s="1241">
        <f>IF(ISERROR('I8 Demand Data'!U44/'I8 Demand Data'!$C44),"0",('I8 Demand Data'!U44/'I8 Demand Data'!$C44))</f>
        <v>0</v>
      </c>
      <c r="V26" s="1241">
        <f>IF(ISERROR('I8 Demand Data'!V44/'I8 Demand Data'!$C44),"0",('I8 Demand Data'!V44/'I8 Demand Data'!$C44))</f>
        <v>0</v>
      </c>
      <c r="W26" s="1241">
        <f>IF(ISERROR('I8 Demand Data'!W44/'I8 Demand Data'!$C44),"0",('I8 Demand Data'!W44/'I8 Demand Data'!$C44))</f>
        <v>0</v>
      </c>
    </row>
    <row r="27" spans="1:23" s="2327" customFormat="1" ht="12.75" x14ac:dyDescent="0.2">
      <c r="A27" s="2325" t="s">
        <v>633</v>
      </c>
      <c r="B27" s="2326" t="s">
        <v>1230</v>
      </c>
      <c r="C27" s="1725">
        <f>IF(+SUM(D27:W27)=0,"-",+SUM(D27:W27))</f>
        <v>1</v>
      </c>
      <c r="D27" s="1241">
        <f>IF(ISERROR('I8 Demand Data'!D45/'I8 Demand Data'!$C45),"0",('I8 Demand Data'!D45/'I8 Demand Data'!$C45))</f>
        <v>0.52282533389340868</v>
      </c>
      <c r="E27" s="1241">
        <f>IF(ISERROR('I8 Demand Data'!E45/'I8 Demand Data'!$C45),"0",('I8 Demand Data'!E45/'I8 Demand Data'!$C45))</f>
        <v>0.1498405492668726</v>
      </c>
      <c r="F27" s="1241">
        <f>IF(ISERROR('I8 Demand Data'!F45/'I8 Demand Data'!$C45),"0",('I8 Demand Data'!F45/'I8 Demand Data'!$C45))</f>
        <v>0.31506465267518041</v>
      </c>
      <c r="G27" s="1241">
        <f>IF(ISERROR('I8 Demand Data'!G45/'I8 Demand Data'!$C45),"0",('I8 Demand Data'!G45/'I8 Demand Data'!$C45))</f>
        <v>0</v>
      </c>
      <c r="H27" s="1241">
        <f>IF(ISERROR('I8 Demand Data'!H45/'I8 Demand Data'!$C45),"0",('I8 Demand Data'!H45/'I8 Demand Data'!$C45))</f>
        <v>0</v>
      </c>
      <c r="I27" s="1241">
        <f>IF(ISERROR('I8 Demand Data'!I45/'I8 Demand Data'!$C45),"0",('I8 Demand Data'!I45/'I8 Demand Data'!$C45))</f>
        <v>0</v>
      </c>
      <c r="J27" s="1241">
        <f>IF(ISERROR('I8 Demand Data'!J45/'I8 Demand Data'!$C45),"0",('I8 Demand Data'!J45/'I8 Demand Data'!$C45))</f>
        <v>1.0924689554858683E-2</v>
      </c>
      <c r="K27" s="1241">
        <f>IF(ISERROR('I8 Demand Data'!K45/'I8 Demand Data'!$C45),"0",('I8 Demand Data'!K45/'I8 Demand Data'!$C45))</f>
        <v>5.3696647729853961E-4</v>
      </c>
      <c r="L27" s="1241">
        <f>IF(ISERROR('I8 Demand Data'!L45/'I8 Demand Data'!$C45),"0",('I8 Demand Data'!L45/'I8 Demand Data'!$C45))</f>
        <v>8.0780813238105179E-4</v>
      </c>
      <c r="M27" s="1241">
        <f>IF(ISERROR('I8 Demand Data'!M45/'I8 Demand Data'!$C45),"0",('I8 Demand Data'!M45/'I8 Demand Data'!$C45))</f>
        <v>0</v>
      </c>
      <c r="N27" s="1241">
        <f>IF(ISERROR('I8 Demand Data'!N45/'I8 Demand Data'!$C45),"0",('I8 Demand Data'!N45/'I8 Demand Data'!$C45))</f>
        <v>0</v>
      </c>
      <c r="O27" s="1241">
        <f>IF(ISERROR('I8 Demand Data'!O45/'I8 Demand Data'!$C45),"0",('I8 Demand Data'!O45/'I8 Demand Data'!$C45))</f>
        <v>0</v>
      </c>
      <c r="P27" s="1241">
        <f>IF(ISERROR('I8 Demand Data'!P45/'I8 Demand Data'!$C45),"0",('I8 Demand Data'!P45/'I8 Demand Data'!$C45))</f>
        <v>0</v>
      </c>
      <c r="Q27" s="1241">
        <f>IF(ISERROR('I8 Demand Data'!Q45/'I8 Demand Data'!$C45),"0",('I8 Demand Data'!Q45/'I8 Demand Data'!$C45))</f>
        <v>0</v>
      </c>
      <c r="R27" s="1241">
        <f>IF(ISERROR('I8 Demand Data'!R45/'I8 Demand Data'!$C45),"0",('I8 Demand Data'!R45/'I8 Demand Data'!$C45))</f>
        <v>0</v>
      </c>
      <c r="S27" s="1241">
        <f>IF(ISERROR('I8 Demand Data'!S45/'I8 Demand Data'!$C45),"0",('I8 Demand Data'!S45/'I8 Demand Data'!$C45))</f>
        <v>0</v>
      </c>
      <c r="T27" s="1241">
        <f>IF(ISERROR('I8 Demand Data'!T45/'I8 Demand Data'!$C45),"0",('I8 Demand Data'!T45/'I8 Demand Data'!$C45))</f>
        <v>0</v>
      </c>
      <c r="U27" s="1241">
        <f>IF(ISERROR('I8 Demand Data'!U45/'I8 Demand Data'!$C45),"0",('I8 Demand Data'!U45/'I8 Demand Data'!$C45))</f>
        <v>0</v>
      </c>
      <c r="V27" s="1241">
        <f>IF(ISERROR('I8 Demand Data'!V45/'I8 Demand Data'!$C45),"0",('I8 Demand Data'!V45/'I8 Demand Data'!$C45))</f>
        <v>0</v>
      </c>
      <c r="W27" s="1241">
        <f>IF(ISERROR('I8 Demand Data'!W45/'I8 Demand Data'!$C45),"0",('I8 Demand Data'!W45/'I8 Demand Data'!$C45))</f>
        <v>0</v>
      </c>
    </row>
    <row r="28" spans="1:23" s="339" customFormat="1" ht="12.75" x14ac:dyDescent="0.2">
      <c r="A28" s="349"/>
      <c r="B28" s="1272"/>
      <c r="C28" s="2331"/>
      <c r="D28" s="1241"/>
      <c r="E28" s="1241"/>
      <c r="F28" s="1241"/>
      <c r="G28" s="1241"/>
      <c r="H28" s="1241"/>
      <c r="I28" s="1241"/>
      <c r="J28" s="1241"/>
      <c r="K28" s="1241"/>
      <c r="L28" s="1241"/>
      <c r="M28" s="1241"/>
      <c r="N28" s="1241"/>
      <c r="O28" s="1241"/>
      <c r="P28" s="1241"/>
      <c r="Q28" s="1241"/>
      <c r="R28" s="1241"/>
      <c r="S28" s="1241"/>
      <c r="T28" s="1241"/>
      <c r="U28" s="1241"/>
      <c r="V28" s="1241"/>
      <c r="W28" s="1241"/>
    </row>
    <row r="29" spans="1:23" s="339" customFormat="1" ht="12.75" x14ac:dyDescent="0.2">
      <c r="A29" s="349" t="s">
        <v>1241</v>
      </c>
      <c r="B29" s="1273"/>
      <c r="C29" s="2322"/>
      <c r="D29" s="1242"/>
      <c r="E29" s="1242"/>
      <c r="F29" s="1242"/>
      <c r="G29" s="1242"/>
      <c r="H29" s="1242"/>
      <c r="I29" s="1242"/>
      <c r="J29" s="1242"/>
      <c r="K29" s="1242"/>
      <c r="L29" s="1242"/>
      <c r="M29" s="1242"/>
      <c r="N29" s="1242"/>
      <c r="O29" s="1242"/>
      <c r="P29" s="1242"/>
      <c r="Q29" s="1242"/>
      <c r="R29" s="1242"/>
      <c r="S29" s="1242"/>
      <c r="T29" s="1242"/>
      <c r="U29" s="1242"/>
      <c r="V29" s="1242"/>
      <c r="W29" s="1242"/>
    </row>
    <row r="30" spans="1:23" s="2327" customFormat="1" ht="12.75" x14ac:dyDescent="0.2">
      <c r="A30" s="2325" t="s">
        <v>764</v>
      </c>
      <c r="B30" s="2326" t="s">
        <v>1231</v>
      </c>
      <c r="C30" s="1725">
        <f>IF(+SUM(D30:W30)=0,"-",+SUM(D30:W30))</f>
        <v>1</v>
      </c>
      <c r="D30" s="1241">
        <f>IF(ISERROR('I8 Demand Data'!D48/'I8 Demand Data'!$C48),"0",('I8 Demand Data'!D48/'I8 Demand Data'!$C48))</f>
        <v>0.46448457696677631</v>
      </c>
      <c r="E30" s="1241">
        <f>IF(ISERROR('I8 Demand Data'!E48/'I8 Demand Data'!$C48),"0",('I8 Demand Data'!E48/'I8 Demand Data'!$C48))</f>
        <v>0.1735381428724774</v>
      </c>
      <c r="F30" s="1241">
        <f>IF(ISERROR('I8 Demand Data'!F48/'I8 Demand Data'!$C48),"0",('I8 Demand Data'!F48/'I8 Demand Data'!$C48))</f>
        <v>0.35475089533970749</v>
      </c>
      <c r="G30" s="1241">
        <f>IF(ISERROR('I8 Demand Data'!G48/'I8 Demand Data'!$C48),"0",('I8 Demand Data'!G48/'I8 Demand Data'!$C48))</f>
        <v>0</v>
      </c>
      <c r="H30" s="1241">
        <f>IF(ISERROR('I8 Demand Data'!H48/'I8 Demand Data'!$C48),"0",('I8 Demand Data'!H48/'I8 Demand Data'!$C48))</f>
        <v>0</v>
      </c>
      <c r="I30" s="1241">
        <f>IF(ISERROR('I8 Demand Data'!I48/'I8 Demand Data'!$C48),"0",('I8 Demand Data'!I48/'I8 Demand Data'!$C48))</f>
        <v>0</v>
      </c>
      <c r="J30" s="1241">
        <f>IF(ISERROR('I8 Demand Data'!J48/'I8 Demand Data'!$C48),"0",('I8 Demand Data'!J48/'I8 Demand Data'!$C48))</f>
        <v>5.9797995981562962E-3</v>
      </c>
      <c r="K30" s="1241">
        <f>IF(ISERROR('I8 Demand Data'!K48/'I8 Demand Data'!$C48),"0",('I8 Demand Data'!K48/'I8 Demand Data'!$C48))</f>
        <v>2.9391699499096128E-4</v>
      </c>
      <c r="L30" s="1241">
        <f>IF(ISERROR('I8 Demand Data'!L48/'I8 Demand Data'!$C48),"0",('I8 Demand Data'!L48/'I8 Demand Data'!$C48))</f>
        <v>9.5266822789158662E-4</v>
      </c>
      <c r="M30" s="1241">
        <f>IF(ISERROR('I8 Demand Data'!M48/'I8 Demand Data'!$C48),"0",('I8 Demand Data'!M48/'I8 Demand Data'!$C48))</f>
        <v>0</v>
      </c>
      <c r="N30" s="1241">
        <f>IF(ISERROR('I8 Demand Data'!N48/'I8 Demand Data'!$C48),"0",('I8 Demand Data'!N48/'I8 Demand Data'!$C48))</f>
        <v>0</v>
      </c>
      <c r="O30" s="1241">
        <f>IF(ISERROR('I8 Demand Data'!O48/'I8 Demand Data'!$C48),"0",('I8 Demand Data'!O48/'I8 Demand Data'!$C48))</f>
        <v>0</v>
      </c>
      <c r="P30" s="1241">
        <f>IF(ISERROR('I8 Demand Data'!P48/'I8 Demand Data'!$C48),"0",('I8 Demand Data'!P48/'I8 Demand Data'!$C48))</f>
        <v>0</v>
      </c>
      <c r="Q30" s="1241">
        <f>IF(ISERROR('I8 Demand Data'!Q48/'I8 Demand Data'!$C48),"0",('I8 Demand Data'!Q48/'I8 Demand Data'!$C48))</f>
        <v>0</v>
      </c>
      <c r="R30" s="1241">
        <f>IF(ISERROR('I8 Demand Data'!R48/'I8 Demand Data'!$C48),"0",('I8 Demand Data'!R48/'I8 Demand Data'!$C48))</f>
        <v>0</v>
      </c>
      <c r="S30" s="1241">
        <f>IF(ISERROR('I8 Demand Data'!S48/'I8 Demand Data'!$C48),"0",('I8 Demand Data'!S48/'I8 Demand Data'!$C48))</f>
        <v>0</v>
      </c>
      <c r="T30" s="1241">
        <f>IF(ISERROR('I8 Demand Data'!T48/'I8 Demand Data'!$C48),"0",('I8 Demand Data'!T48/'I8 Demand Data'!$C48))</f>
        <v>0</v>
      </c>
      <c r="U30" s="1241">
        <f>IF(ISERROR('I8 Demand Data'!U48/'I8 Demand Data'!$C48),"0",('I8 Demand Data'!U48/'I8 Demand Data'!$C48))</f>
        <v>0</v>
      </c>
      <c r="V30" s="1241">
        <f>IF(ISERROR('I8 Demand Data'!V48/'I8 Demand Data'!$C48),"0",('I8 Demand Data'!V48/'I8 Demand Data'!$C48))</f>
        <v>0</v>
      </c>
      <c r="W30" s="1241">
        <f>IF(ISERROR('I8 Demand Data'!W48/'I8 Demand Data'!$C48),"0",('I8 Demand Data'!W48/'I8 Demand Data'!$C48))</f>
        <v>0</v>
      </c>
    </row>
    <row r="31" spans="1:23" s="2327" customFormat="1" ht="25.5" x14ac:dyDescent="0.2">
      <c r="A31" s="2325" t="s">
        <v>632</v>
      </c>
      <c r="B31" s="2326" t="s">
        <v>1420</v>
      </c>
      <c r="C31" s="1725">
        <f>IF(+SUM(D31:W31)=0,"-",+SUM(D31:W31))</f>
        <v>1</v>
      </c>
      <c r="D31" s="1241">
        <f>IF(ISERROR('I8 Demand Data'!D49/'I8 Demand Data'!$C49),"0",('I8 Demand Data'!D49/'I8 Demand Data'!$C49))</f>
        <v>0.46448457696677631</v>
      </c>
      <c r="E31" s="1241">
        <f>IF(ISERROR('I8 Demand Data'!E49/'I8 Demand Data'!$C49),"0",('I8 Demand Data'!E49/'I8 Demand Data'!$C49))</f>
        <v>0.1735381428724774</v>
      </c>
      <c r="F31" s="1241">
        <f>IF(ISERROR('I8 Demand Data'!F49/'I8 Demand Data'!$C49),"0",('I8 Demand Data'!F49/'I8 Demand Data'!$C49))</f>
        <v>0.35475089533970749</v>
      </c>
      <c r="G31" s="1241">
        <f>IF(ISERROR('I8 Demand Data'!G49/'I8 Demand Data'!$C49),"0",('I8 Demand Data'!G49/'I8 Demand Data'!$C49))</f>
        <v>0</v>
      </c>
      <c r="H31" s="1241">
        <f>IF(ISERROR('I8 Demand Data'!H49/'I8 Demand Data'!$C49),"0",('I8 Demand Data'!H49/'I8 Demand Data'!$C49))</f>
        <v>0</v>
      </c>
      <c r="I31" s="1241">
        <f>IF(ISERROR('I8 Demand Data'!I49/'I8 Demand Data'!$C49),"0",('I8 Demand Data'!I49/'I8 Demand Data'!$C49))</f>
        <v>0</v>
      </c>
      <c r="J31" s="1241">
        <f>IF(ISERROR('I8 Demand Data'!J49/'I8 Demand Data'!$C49),"0",('I8 Demand Data'!J49/'I8 Demand Data'!$C49))</f>
        <v>5.9797995981562962E-3</v>
      </c>
      <c r="K31" s="1241">
        <f>IF(ISERROR('I8 Demand Data'!K49/'I8 Demand Data'!$C49),"0",('I8 Demand Data'!K49/'I8 Demand Data'!$C49))</f>
        <v>2.9391699499096128E-4</v>
      </c>
      <c r="L31" s="1241">
        <f>IF(ISERROR('I8 Demand Data'!L49/'I8 Demand Data'!$C49),"0",('I8 Demand Data'!L49/'I8 Demand Data'!$C49))</f>
        <v>9.5266822789158662E-4</v>
      </c>
      <c r="M31" s="1241">
        <f>IF(ISERROR('I8 Demand Data'!M49/'I8 Demand Data'!$C49),"0",('I8 Demand Data'!M49/'I8 Demand Data'!$C49))</f>
        <v>0</v>
      </c>
      <c r="N31" s="1241">
        <f>IF(ISERROR('I8 Demand Data'!N49/'I8 Demand Data'!$C49),"0",('I8 Demand Data'!N49/'I8 Demand Data'!$C49))</f>
        <v>0</v>
      </c>
      <c r="O31" s="1241">
        <f>IF(ISERROR('I8 Demand Data'!O49/'I8 Demand Data'!$C49),"0",('I8 Demand Data'!O49/'I8 Demand Data'!$C49))</f>
        <v>0</v>
      </c>
      <c r="P31" s="1241">
        <f>IF(ISERROR('I8 Demand Data'!P49/'I8 Demand Data'!$C49),"0",('I8 Demand Data'!P49/'I8 Demand Data'!$C49))</f>
        <v>0</v>
      </c>
      <c r="Q31" s="1241">
        <f>IF(ISERROR('I8 Demand Data'!Q49/'I8 Demand Data'!$C49),"0",('I8 Demand Data'!Q49/'I8 Demand Data'!$C49))</f>
        <v>0</v>
      </c>
      <c r="R31" s="1241">
        <f>IF(ISERROR('I8 Demand Data'!R49/'I8 Demand Data'!$C49),"0",('I8 Demand Data'!R49/'I8 Demand Data'!$C49))</f>
        <v>0</v>
      </c>
      <c r="S31" s="1241">
        <f>IF(ISERROR('I8 Demand Data'!S49/'I8 Demand Data'!$C49),"0",('I8 Demand Data'!S49/'I8 Demand Data'!$C49))</f>
        <v>0</v>
      </c>
      <c r="T31" s="1241">
        <f>IF(ISERROR('I8 Demand Data'!T49/'I8 Demand Data'!$C49),"0",('I8 Demand Data'!T49/'I8 Demand Data'!$C49))</f>
        <v>0</v>
      </c>
      <c r="U31" s="1241">
        <f>IF(ISERROR('I8 Demand Data'!U49/'I8 Demand Data'!$C49),"0",('I8 Demand Data'!U49/'I8 Demand Data'!$C49))</f>
        <v>0</v>
      </c>
      <c r="V31" s="1241">
        <f>IF(ISERROR('I8 Demand Data'!V49/'I8 Demand Data'!$C49),"0",('I8 Demand Data'!V49/'I8 Demand Data'!$C49))</f>
        <v>0</v>
      </c>
      <c r="W31" s="1241">
        <f>IF(ISERROR('I8 Demand Data'!W49/'I8 Demand Data'!$C49),"0",('I8 Demand Data'!W49/'I8 Demand Data'!$C49))</f>
        <v>0</v>
      </c>
    </row>
    <row r="32" spans="1:23" s="2327" customFormat="1" ht="12.75" x14ac:dyDescent="0.2">
      <c r="A32" s="2325" t="s">
        <v>633</v>
      </c>
      <c r="B32" s="2326" t="s">
        <v>1232</v>
      </c>
      <c r="C32" s="1725">
        <f>IF(+SUM(D32:W32)=0,"-",+SUM(D32:W32))</f>
        <v>1</v>
      </c>
      <c r="D32" s="1241">
        <f>IF(ISERROR('I8 Demand Data'!D50/'I8 Demand Data'!$C50),"0",('I8 Demand Data'!D50/'I8 Demand Data'!$C50))</f>
        <v>0.46448457696677631</v>
      </c>
      <c r="E32" s="1241">
        <f>IF(ISERROR('I8 Demand Data'!E50/'I8 Demand Data'!$C50),"0",('I8 Demand Data'!E50/'I8 Demand Data'!$C50))</f>
        <v>0.1735381428724774</v>
      </c>
      <c r="F32" s="1241">
        <f>IF(ISERROR('I8 Demand Data'!F50/'I8 Demand Data'!$C50),"0",('I8 Demand Data'!F50/'I8 Demand Data'!$C50))</f>
        <v>0.35475089533970749</v>
      </c>
      <c r="G32" s="1241">
        <f>IF(ISERROR('I8 Demand Data'!G50/'I8 Demand Data'!$C50),"0",('I8 Demand Data'!G50/'I8 Demand Data'!$C50))</f>
        <v>0</v>
      </c>
      <c r="H32" s="1241">
        <f>IF(ISERROR('I8 Demand Data'!H50/'I8 Demand Data'!$C50),"0",('I8 Demand Data'!H50/'I8 Demand Data'!$C50))</f>
        <v>0</v>
      </c>
      <c r="I32" s="1241">
        <f>IF(ISERROR('I8 Demand Data'!I50/'I8 Demand Data'!$C50),"0",('I8 Demand Data'!I50/'I8 Demand Data'!$C50))</f>
        <v>0</v>
      </c>
      <c r="J32" s="1241">
        <f>IF(ISERROR('I8 Demand Data'!J50/'I8 Demand Data'!$C50),"0",('I8 Demand Data'!J50/'I8 Demand Data'!$C50))</f>
        <v>5.9797995981562962E-3</v>
      </c>
      <c r="K32" s="1241">
        <f>IF(ISERROR('I8 Demand Data'!K50/'I8 Demand Data'!$C50),"0",('I8 Demand Data'!K50/'I8 Demand Data'!$C50))</f>
        <v>2.9391699499096128E-4</v>
      </c>
      <c r="L32" s="1241">
        <f>IF(ISERROR('I8 Demand Data'!L50/'I8 Demand Data'!$C50),"0",('I8 Demand Data'!L50/'I8 Demand Data'!$C50))</f>
        <v>9.5266822789158662E-4</v>
      </c>
      <c r="M32" s="1241">
        <f>IF(ISERROR('I8 Demand Data'!M50/'I8 Demand Data'!$C50),"0",('I8 Demand Data'!M50/'I8 Demand Data'!$C50))</f>
        <v>0</v>
      </c>
      <c r="N32" s="1241">
        <f>IF(ISERROR('I8 Demand Data'!N50/'I8 Demand Data'!$C50),"0",('I8 Demand Data'!N50/'I8 Demand Data'!$C50))</f>
        <v>0</v>
      </c>
      <c r="O32" s="1241">
        <f>IF(ISERROR('I8 Demand Data'!O50/'I8 Demand Data'!$C50),"0",('I8 Demand Data'!O50/'I8 Demand Data'!$C50))</f>
        <v>0</v>
      </c>
      <c r="P32" s="1241">
        <f>IF(ISERROR('I8 Demand Data'!P50/'I8 Demand Data'!$C50),"0",('I8 Demand Data'!P50/'I8 Demand Data'!$C50))</f>
        <v>0</v>
      </c>
      <c r="Q32" s="1241">
        <f>IF(ISERROR('I8 Demand Data'!Q50/'I8 Demand Data'!$C50),"0",('I8 Demand Data'!Q50/'I8 Demand Data'!$C50))</f>
        <v>0</v>
      </c>
      <c r="R32" s="1241">
        <f>IF(ISERROR('I8 Demand Data'!R50/'I8 Demand Data'!$C50),"0",('I8 Demand Data'!R50/'I8 Demand Data'!$C50))</f>
        <v>0</v>
      </c>
      <c r="S32" s="1241">
        <f>IF(ISERROR('I8 Demand Data'!S50/'I8 Demand Data'!$C50),"0",('I8 Demand Data'!S50/'I8 Demand Data'!$C50))</f>
        <v>0</v>
      </c>
      <c r="T32" s="1241">
        <f>IF(ISERROR('I8 Demand Data'!T50/'I8 Demand Data'!$C50),"0",('I8 Demand Data'!T50/'I8 Demand Data'!$C50))</f>
        <v>0</v>
      </c>
      <c r="U32" s="1241">
        <f>IF(ISERROR('I8 Demand Data'!U50/'I8 Demand Data'!$C50),"0",('I8 Demand Data'!U50/'I8 Demand Data'!$C50))</f>
        <v>0</v>
      </c>
      <c r="V32" s="1241">
        <f>IF(ISERROR('I8 Demand Data'!V50/'I8 Demand Data'!$C50),"0",('I8 Demand Data'!V50/'I8 Demand Data'!$C50))</f>
        <v>0</v>
      </c>
      <c r="W32" s="1241">
        <f>IF(ISERROR('I8 Demand Data'!W50/'I8 Demand Data'!$C50),"0",('I8 Demand Data'!W50/'I8 Demand Data'!$C50))</f>
        <v>0</v>
      </c>
    </row>
    <row r="33" spans="1:23" s="339" customFormat="1" ht="12.75" x14ac:dyDescent="0.2">
      <c r="A33" s="349"/>
      <c r="B33" s="1273"/>
      <c r="C33" s="2332"/>
      <c r="D33" s="1243"/>
      <c r="E33" s="1243"/>
      <c r="F33" s="1243"/>
      <c r="G33" s="1243"/>
      <c r="H33" s="1243"/>
      <c r="I33" s="1243"/>
      <c r="J33" s="1243"/>
      <c r="K33" s="1243"/>
      <c r="L33" s="1243"/>
      <c r="M33" s="1243"/>
      <c r="N33" s="1243"/>
      <c r="O33" s="1243"/>
      <c r="P33" s="1243"/>
      <c r="Q33" s="1243"/>
      <c r="R33" s="1243"/>
      <c r="S33" s="1243"/>
      <c r="T33" s="1243"/>
      <c r="U33" s="1243"/>
      <c r="V33" s="1243"/>
      <c r="W33" s="1243"/>
    </row>
    <row r="34" spans="1:23" s="339" customFormat="1" ht="12.75" x14ac:dyDescent="0.2">
      <c r="A34" s="349" t="s">
        <v>1226</v>
      </c>
      <c r="B34" s="1273"/>
      <c r="C34" s="2332"/>
      <c r="D34" s="1243"/>
      <c r="E34" s="1243"/>
      <c r="F34" s="1243"/>
      <c r="G34" s="1243"/>
      <c r="H34" s="1243"/>
      <c r="I34" s="1243"/>
      <c r="J34" s="1243"/>
      <c r="K34" s="1243"/>
      <c r="L34" s="1243"/>
      <c r="M34" s="1243"/>
      <c r="N34" s="1243"/>
      <c r="O34" s="1243"/>
      <c r="P34" s="1243"/>
      <c r="Q34" s="1243"/>
      <c r="R34" s="1243"/>
      <c r="S34" s="1243"/>
      <c r="T34" s="1243"/>
      <c r="U34" s="1243"/>
      <c r="V34" s="1243"/>
      <c r="W34" s="1243"/>
    </row>
    <row r="35" spans="1:23" s="339" customFormat="1" ht="12.75" x14ac:dyDescent="0.2">
      <c r="A35" s="349" t="s">
        <v>1220</v>
      </c>
      <c r="B35" s="1272"/>
      <c r="C35" s="2322"/>
      <c r="D35" s="1242"/>
      <c r="E35" s="1242"/>
      <c r="F35" s="1242"/>
      <c r="G35" s="1242"/>
      <c r="H35" s="1242"/>
      <c r="I35" s="1242"/>
      <c r="J35" s="1242"/>
      <c r="K35" s="1242"/>
      <c r="L35" s="1242"/>
      <c r="M35" s="1242"/>
      <c r="N35" s="1242"/>
      <c r="O35" s="1242"/>
      <c r="P35" s="1242"/>
      <c r="Q35" s="1242"/>
      <c r="R35" s="1242"/>
      <c r="S35" s="1242"/>
      <c r="T35" s="1242"/>
      <c r="U35" s="1242"/>
      <c r="V35" s="1242"/>
      <c r="W35" s="1242"/>
    </row>
    <row r="36" spans="1:23" s="2327" customFormat="1" ht="12.75" x14ac:dyDescent="0.2">
      <c r="A36" s="2325" t="s">
        <v>634</v>
      </c>
      <c r="B36" s="2326" t="s">
        <v>1233</v>
      </c>
      <c r="C36" s="1725">
        <f>IF(+SUM(D36:W36)=0,"-",+SUM(D36:W36))</f>
        <v>1</v>
      </c>
      <c r="D36" s="1241">
        <f>IF(ISERROR('E3 PLCC'!C39/'E3 PLCC'!$B39),"0",('E3 PLCC'!C39/'E3 PLCC'!$B39))</f>
        <v>0.50319781378700146</v>
      </c>
      <c r="E36" s="1241">
        <f>IF(ISERROR('E3 PLCC'!D39/'E3 PLCC'!$B39),"0",('E3 PLCC'!D39/'E3 PLCC'!$B39))</f>
        <v>0.16993927488334704</v>
      </c>
      <c r="F36" s="1241">
        <f>IF(ISERROR('E3 PLCC'!E39/'E3 PLCC'!$B39),"0",('E3 PLCC'!E39/'E3 PLCC'!$B39))</f>
        <v>0.32676863286892205</v>
      </c>
      <c r="G36" s="1241">
        <f>IF(ISERROR('E3 PLCC'!F39/'E3 PLCC'!$B39),"0",('E3 PLCC'!F39/'E3 PLCC'!$B39))</f>
        <v>0</v>
      </c>
      <c r="H36" s="1241">
        <f>IF(ISERROR('E3 PLCC'!G39/'E3 PLCC'!$B39),"0",('E3 PLCC'!G39/'E3 PLCC'!$B39))</f>
        <v>0</v>
      </c>
      <c r="I36" s="1241">
        <f>IF(ISERROR('E3 PLCC'!H39/'E3 PLCC'!$B39),"0",('E3 PLCC'!H39/'E3 PLCC'!$B39))</f>
        <v>0</v>
      </c>
      <c r="J36" s="1241">
        <f>IF(ISERROR('E3 PLCC'!I39/'E3 PLCC'!$B39),"0",('E3 PLCC'!I39/'E3 PLCC'!$B39))</f>
        <v>0</v>
      </c>
      <c r="K36" s="1241">
        <f>IF(ISERROR('E3 PLCC'!J39/'E3 PLCC'!$B39),"0",('E3 PLCC'!J39/'E3 PLCC'!$B39))</f>
        <v>0</v>
      </c>
      <c r="L36" s="1241">
        <f>IF(ISERROR('E3 PLCC'!K39/'E3 PLCC'!$B39),"0",('E3 PLCC'!K39/'E3 PLCC'!$B39))</f>
        <v>9.4278460729406077E-5</v>
      </c>
      <c r="M36" s="1241">
        <f>IF(ISERROR('E3 PLCC'!L39/'E3 PLCC'!$B39),"0",('E3 PLCC'!L39/'E3 PLCC'!$B39))</f>
        <v>0</v>
      </c>
      <c r="N36" s="1241">
        <f>IF(ISERROR('E3 PLCC'!M39/'E3 PLCC'!$B39),"0",('E3 PLCC'!M39/'E3 PLCC'!$B39))</f>
        <v>0</v>
      </c>
      <c r="O36" s="1241">
        <f>IF(ISERROR('E3 PLCC'!N39/'E3 PLCC'!$B39),"0",('E3 PLCC'!N39/'E3 PLCC'!$B39))</f>
        <v>0</v>
      </c>
      <c r="P36" s="1241">
        <f>IF(ISERROR('E3 PLCC'!O39/'E3 PLCC'!$B39),"0",('E3 PLCC'!O39/'E3 PLCC'!$B39))</f>
        <v>0</v>
      </c>
      <c r="Q36" s="1241">
        <f>IF(ISERROR('E3 PLCC'!P39/'E3 PLCC'!$B39),"0",('E3 PLCC'!P39/'E3 PLCC'!$B39))</f>
        <v>0</v>
      </c>
      <c r="R36" s="1241">
        <f>IF(ISERROR('E3 PLCC'!Q39/'E3 PLCC'!$B39),"0",('E3 PLCC'!Q39/'E3 PLCC'!$B39))</f>
        <v>0</v>
      </c>
      <c r="S36" s="1241">
        <f>IF(ISERROR('E3 PLCC'!R39/'E3 PLCC'!$B39),"0",('E3 PLCC'!R39/'E3 PLCC'!$B39))</f>
        <v>0</v>
      </c>
      <c r="T36" s="1241">
        <f>IF(ISERROR('E3 PLCC'!S39/'E3 PLCC'!$B39),"0",('E3 PLCC'!S39/'E3 PLCC'!$B39))</f>
        <v>0</v>
      </c>
      <c r="U36" s="1241">
        <f>IF(ISERROR('E3 PLCC'!T39/'E3 PLCC'!$B39),"0",('E3 PLCC'!T39/'E3 PLCC'!$B39))</f>
        <v>0</v>
      </c>
      <c r="V36" s="1241">
        <f>IF(ISERROR('E3 PLCC'!U39/'E3 PLCC'!$B39),"0",('E3 PLCC'!U39/'E3 PLCC'!$B39))</f>
        <v>0</v>
      </c>
      <c r="W36" s="1241">
        <f>IF(ISERROR('E3 PLCC'!V39/'E3 PLCC'!$B39),"0",('E3 PLCC'!V39/'E3 PLCC'!$B39))</f>
        <v>0</v>
      </c>
    </row>
    <row r="37" spans="1:23" s="2327" customFormat="1" ht="12.75" x14ac:dyDescent="0.2">
      <c r="A37" s="2325" t="s">
        <v>765</v>
      </c>
      <c r="B37" s="2326" t="s">
        <v>1234</v>
      </c>
      <c r="C37" s="1725">
        <f>IF(+SUM(D37:W37)=0,"-",+SUM(D37:W37))</f>
        <v>1.0000000000000002</v>
      </c>
      <c r="D37" s="1241">
        <f>IF(ISERROR('E3 PLCC'!C40/'E3 PLCC'!$B40),"0",('E3 PLCC'!C40/'E3 PLCC'!$B40))</f>
        <v>0.45290461742875732</v>
      </c>
      <c r="E37" s="1241">
        <f>IF(ISERROR('E3 PLCC'!D40/'E3 PLCC'!$B40),"0",('E3 PLCC'!D40/'E3 PLCC'!$B40))</f>
        <v>0.17802534987932558</v>
      </c>
      <c r="F37" s="1241">
        <f>IF(ISERROR('E3 PLCC'!E40/'E3 PLCC'!$B40),"0",('E3 PLCC'!E40/'E3 PLCC'!$B40))</f>
        <v>0.36060736352703093</v>
      </c>
      <c r="G37" s="1241">
        <f>IF(ISERROR('E3 PLCC'!F40/'E3 PLCC'!$B40),"0",('E3 PLCC'!F40/'E3 PLCC'!$B40))</f>
        <v>0</v>
      </c>
      <c r="H37" s="1241">
        <f>IF(ISERROR('E3 PLCC'!G40/'E3 PLCC'!$B40),"0",('E3 PLCC'!G40/'E3 PLCC'!$B40))</f>
        <v>0</v>
      </c>
      <c r="I37" s="1241">
        <f>IF(ISERROR('E3 PLCC'!H40/'E3 PLCC'!$B40),"0",('E3 PLCC'!H40/'E3 PLCC'!$B40))</f>
        <v>0</v>
      </c>
      <c r="J37" s="1241">
        <f>IF(ISERROR('E3 PLCC'!I40/'E3 PLCC'!$B40),"0",('E3 PLCC'!I40/'E3 PLCC'!$B40))</f>
        <v>8.3582788304519019E-3</v>
      </c>
      <c r="K37" s="1241">
        <f>IF(ISERROR('E3 PLCC'!J40/'E3 PLCC'!$B40),"0",('E3 PLCC'!J40/'E3 PLCC'!$B40))</f>
        <v>0</v>
      </c>
      <c r="L37" s="1241">
        <f>IF(ISERROR('E3 PLCC'!K40/'E3 PLCC'!$B40),"0",('E3 PLCC'!K40/'E3 PLCC'!$B40))</f>
        <v>1.043903344344763E-4</v>
      </c>
      <c r="M37" s="1241">
        <f>IF(ISERROR('E3 PLCC'!L40/'E3 PLCC'!$B40),"0",('E3 PLCC'!L40/'E3 PLCC'!$B40))</f>
        <v>0</v>
      </c>
      <c r="N37" s="1241">
        <f>IF(ISERROR('E3 PLCC'!M40/'E3 PLCC'!$B40),"0",('E3 PLCC'!M40/'E3 PLCC'!$B40))</f>
        <v>0</v>
      </c>
      <c r="O37" s="1241">
        <f>IF(ISERROR('E3 PLCC'!N40/'E3 PLCC'!$B40),"0",('E3 PLCC'!N40/'E3 PLCC'!$B40))</f>
        <v>0</v>
      </c>
      <c r="P37" s="1241">
        <f>IF(ISERROR('E3 PLCC'!O40/'E3 PLCC'!$B40),"0",('E3 PLCC'!O40/'E3 PLCC'!$B40))</f>
        <v>0</v>
      </c>
      <c r="Q37" s="1241">
        <f>IF(ISERROR('E3 PLCC'!P40/'E3 PLCC'!$B40),"0",('E3 PLCC'!P40/'E3 PLCC'!$B40))</f>
        <v>0</v>
      </c>
      <c r="R37" s="1241">
        <f>IF(ISERROR('E3 PLCC'!Q40/'E3 PLCC'!$B40),"0",('E3 PLCC'!Q40/'E3 PLCC'!$B40))</f>
        <v>0</v>
      </c>
      <c r="S37" s="1241">
        <f>IF(ISERROR('E3 PLCC'!R40/'E3 PLCC'!$B40),"0",('E3 PLCC'!R40/'E3 PLCC'!$B40))</f>
        <v>0</v>
      </c>
      <c r="T37" s="1241">
        <f>IF(ISERROR('E3 PLCC'!S40/'E3 PLCC'!$B40),"0",('E3 PLCC'!S40/'E3 PLCC'!$B40))</f>
        <v>0</v>
      </c>
      <c r="U37" s="1241">
        <f>IF(ISERROR('E3 PLCC'!T40/'E3 PLCC'!$B40),"0",('E3 PLCC'!T40/'E3 PLCC'!$B40))</f>
        <v>0</v>
      </c>
      <c r="V37" s="1241">
        <f>IF(ISERROR('E3 PLCC'!U40/'E3 PLCC'!$B40),"0",('E3 PLCC'!U40/'E3 PLCC'!$B40))</f>
        <v>0</v>
      </c>
      <c r="W37" s="1241">
        <f>IF(ISERROR('E3 PLCC'!V40/'E3 PLCC'!$B40),"0",('E3 PLCC'!V40/'E3 PLCC'!$B40))</f>
        <v>0</v>
      </c>
    </row>
    <row r="38" spans="1:23" s="2327" customFormat="1" ht="12.75" x14ac:dyDescent="0.2">
      <c r="A38" s="2325" t="s">
        <v>1050</v>
      </c>
      <c r="B38" s="2326" t="s">
        <v>1051</v>
      </c>
      <c r="C38" s="1725">
        <f>IF(+SUM(D38:W38)=0,"-",+SUM(D38:W38))</f>
        <v>1</v>
      </c>
      <c r="D38" s="1241">
        <f>IF(ISERROR('E3 PLCC'!C41/'E3 PLCC'!$B41),"0",('E3 PLCC'!C41/'E3 PLCC'!$B41))</f>
        <v>0.49376508869376934</v>
      </c>
      <c r="E38" s="1241">
        <f>IF(ISERROR('E3 PLCC'!D41/'E3 PLCC'!$B41),"0",('E3 PLCC'!D41/'E3 PLCC'!$B41))</f>
        <v>0.1940865676573319</v>
      </c>
      <c r="F38" s="1241">
        <f>IF(ISERROR('E3 PLCC'!E41/'E3 PLCC'!$B41),"0",('E3 PLCC'!E41/'E3 PLCC'!$B41))</f>
        <v>0.3029221833714682</v>
      </c>
      <c r="G38" s="1241">
        <f>IF(ISERROR('E3 PLCC'!F41/'E3 PLCC'!$B41),"0",('E3 PLCC'!F41/'E3 PLCC'!$B41))</f>
        <v>0</v>
      </c>
      <c r="H38" s="1241">
        <f>IF(ISERROR('E3 PLCC'!G41/'E3 PLCC'!$B41),"0",('E3 PLCC'!G41/'E3 PLCC'!$B41))</f>
        <v>0</v>
      </c>
      <c r="I38" s="1241">
        <f>IF(ISERROR('E3 PLCC'!H41/'E3 PLCC'!$B41),"0",('E3 PLCC'!H41/'E3 PLCC'!$B41))</f>
        <v>0</v>
      </c>
      <c r="J38" s="1241">
        <f>IF(ISERROR('E3 PLCC'!I41/'E3 PLCC'!$B41),"0",('E3 PLCC'!I41/'E3 PLCC'!$B41))</f>
        <v>9.1123519814732892E-3</v>
      </c>
      <c r="K38" s="1241">
        <f>IF(ISERROR('E3 PLCC'!J41/'E3 PLCC'!$B41),"0",('E3 PLCC'!J41/'E3 PLCC'!$B41))</f>
        <v>0</v>
      </c>
      <c r="L38" s="1241">
        <f>IF(ISERROR('E3 PLCC'!K41/'E3 PLCC'!$B41),"0",('E3 PLCC'!K41/'E3 PLCC'!$B41))</f>
        <v>1.1380829595741414E-4</v>
      </c>
      <c r="M38" s="1241">
        <f>IF(ISERROR('E3 PLCC'!L41/'E3 PLCC'!$B41),"0",('E3 PLCC'!L41/'E3 PLCC'!$B41))</f>
        <v>0</v>
      </c>
      <c r="N38" s="1241">
        <f>IF(ISERROR('E3 PLCC'!M41/'E3 PLCC'!$B41),"0",('E3 PLCC'!M41/'E3 PLCC'!$B41))</f>
        <v>0</v>
      </c>
      <c r="O38" s="1241">
        <f>IF(ISERROR('E3 PLCC'!N41/'E3 PLCC'!$B41),"0",('E3 PLCC'!N41/'E3 PLCC'!$B41))</f>
        <v>0</v>
      </c>
      <c r="P38" s="1241">
        <f>IF(ISERROR('E3 PLCC'!O41/'E3 PLCC'!$B41),"0",('E3 PLCC'!O41/'E3 PLCC'!$B41))</f>
        <v>0</v>
      </c>
      <c r="Q38" s="1241">
        <f>IF(ISERROR('E3 PLCC'!P41/'E3 PLCC'!$B41),"0",('E3 PLCC'!P41/'E3 PLCC'!$B41))</f>
        <v>0</v>
      </c>
      <c r="R38" s="1241">
        <f>IF(ISERROR('E3 PLCC'!Q41/'E3 PLCC'!$B41),"0",('E3 PLCC'!Q41/'E3 PLCC'!$B41))</f>
        <v>0</v>
      </c>
      <c r="S38" s="1241">
        <f>IF(ISERROR('E3 PLCC'!R41/'E3 PLCC'!$B41),"0",('E3 PLCC'!R41/'E3 PLCC'!$B41))</f>
        <v>0</v>
      </c>
      <c r="T38" s="1241">
        <f>IF(ISERROR('E3 PLCC'!S41/'E3 PLCC'!$B41),"0",('E3 PLCC'!S41/'E3 PLCC'!$B41))</f>
        <v>0</v>
      </c>
      <c r="U38" s="1241">
        <f>IF(ISERROR('E3 PLCC'!T41/'E3 PLCC'!$B41),"0",('E3 PLCC'!T41/'E3 PLCC'!$B41))</f>
        <v>0</v>
      </c>
      <c r="V38" s="1241">
        <f>IF(ISERROR('E3 PLCC'!U41/'E3 PLCC'!$B41),"0",('E3 PLCC'!U41/'E3 PLCC'!$B41))</f>
        <v>0</v>
      </c>
      <c r="W38" s="1241">
        <f>IF(ISERROR('E3 PLCC'!V41/'E3 PLCC'!$B41),"0",('E3 PLCC'!V41/'E3 PLCC'!$B41))</f>
        <v>0</v>
      </c>
    </row>
    <row r="39" spans="1:23" s="2327" customFormat="1" ht="12.75" x14ac:dyDescent="0.2">
      <c r="A39" s="2325" t="s">
        <v>766</v>
      </c>
      <c r="B39" s="2326" t="s">
        <v>1235</v>
      </c>
      <c r="C39" s="1725">
        <f>IF(+SUM(D39:W39)=0,"-",+SUM(D39:W39))</f>
        <v>1.0000000000000002</v>
      </c>
      <c r="D39" s="1241">
        <f>IF(ISERROR('E3 PLCC'!C42/'E3 PLCC'!$B42),"0",('E3 PLCC'!C42/'E3 PLCC'!$B42))</f>
        <v>0.49830582678182439</v>
      </c>
      <c r="E39" s="1241">
        <f>IF(ISERROR('E3 PLCC'!D42/'E3 PLCC'!$B42),"0",('E3 PLCC'!D42/'E3 PLCC'!$B42))</f>
        <v>0.19587141695170576</v>
      </c>
      <c r="F39" s="1241">
        <f>IF(ISERROR('E3 PLCC'!E42/'E3 PLCC'!$B42),"0",('E3 PLCC'!E42/'E3 PLCC'!$B42))</f>
        <v>0.30570790137229004</v>
      </c>
      <c r="G39" s="1241">
        <f>IF(ISERROR('E3 PLCC'!F42/'E3 PLCC'!$B42),"0",('E3 PLCC'!F42/'E3 PLCC'!$B42))</f>
        <v>0</v>
      </c>
      <c r="H39" s="1241">
        <f>IF(ISERROR('E3 PLCC'!G42/'E3 PLCC'!$B42),"0",('E3 PLCC'!G42/'E3 PLCC'!$B42))</f>
        <v>0</v>
      </c>
      <c r="I39" s="1241">
        <f>IF(ISERROR('E3 PLCC'!H42/'E3 PLCC'!$B42),"0",('E3 PLCC'!H42/'E3 PLCC'!$B42))</f>
        <v>0</v>
      </c>
      <c r="J39" s="1241">
        <f>IF(ISERROR('E3 PLCC'!I42/'E3 PLCC'!$B42),"0",('E3 PLCC'!I42/'E3 PLCC'!$B42))</f>
        <v>0</v>
      </c>
      <c r="K39" s="1241">
        <f>IF(ISERROR('E3 PLCC'!J42/'E3 PLCC'!$B42),"0",('E3 PLCC'!J42/'E3 PLCC'!$B42))</f>
        <v>0</v>
      </c>
      <c r="L39" s="1241">
        <f>IF(ISERROR('E3 PLCC'!K42/'E3 PLCC'!$B42),"0",('E3 PLCC'!K42/'E3 PLCC'!$B42))</f>
        <v>1.1485489417997695E-4</v>
      </c>
      <c r="M39" s="1241">
        <f>IF(ISERROR('E3 PLCC'!L42/'E3 PLCC'!$B42),"0",('E3 PLCC'!L42/'E3 PLCC'!$B42))</f>
        <v>0</v>
      </c>
      <c r="N39" s="1241">
        <f>IF(ISERROR('E3 PLCC'!M42/'E3 PLCC'!$B42),"0",('E3 PLCC'!M42/'E3 PLCC'!$B42))</f>
        <v>0</v>
      </c>
      <c r="O39" s="1241">
        <f>IF(ISERROR('E3 PLCC'!N42/'E3 PLCC'!$B42),"0",('E3 PLCC'!N42/'E3 PLCC'!$B42))</f>
        <v>0</v>
      </c>
      <c r="P39" s="1241">
        <f>IF(ISERROR('E3 PLCC'!O42/'E3 PLCC'!$B42),"0",('E3 PLCC'!O42/'E3 PLCC'!$B42))</f>
        <v>0</v>
      </c>
      <c r="Q39" s="1241">
        <f>IF(ISERROR('E3 PLCC'!P42/'E3 PLCC'!$B42),"0",('E3 PLCC'!P42/'E3 PLCC'!$B42))</f>
        <v>0</v>
      </c>
      <c r="R39" s="1241">
        <f>IF(ISERROR('E3 PLCC'!Q42/'E3 PLCC'!$B42),"0",('E3 PLCC'!Q42/'E3 PLCC'!$B42))</f>
        <v>0</v>
      </c>
      <c r="S39" s="1241">
        <f>IF(ISERROR('E3 PLCC'!R42/'E3 PLCC'!$B42),"0",('E3 PLCC'!R42/'E3 PLCC'!$B42))</f>
        <v>0</v>
      </c>
      <c r="T39" s="1241">
        <f>IF(ISERROR('E3 PLCC'!S42/'E3 PLCC'!$B42),"0",('E3 PLCC'!S42/'E3 PLCC'!$B42))</f>
        <v>0</v>
      </c>
      <c r="U39" s="1241">
        <f>IF(ISERROR('E3 PLCC'!T42/'E3 PLCC'!$B42),"0",('E3 PLCC'!T42/'E3 PLCC'!$B42))</f>
        <v>0</v>
      </c>
      <c r="V39" s="1241">
        <f>IF(ISERROR('E3 PLCC'!U42/'E3 PLCC'!$B42),"0",('E3 PLCC'!U42/'E3 PLCC'!$B42))</f>
        <v>0</v>
      </c>
      <c r="W39" s="1241">
        <f>IF(ISERROR('E3 PLCC'!V42/'E3 PLCC'!$B42),"0",('E3 PLCC'!V42/'E3 PLCC'!$B42))</f>
        <v>0</v>
      </c>
    </row>
    <row r="40" spans="1:23" s="339" customFormat="1" ht="12.75" x14ac:dyDescent="0.2">
      <c r="A40" s="349"/>
      <c r="B40" s="1272"/>
      <c r="C40" s="1725"/>
      <c r="D40" s="1241"/>
      <c r="E40" s="1241"/>
      <c r="F40" s="1241"/>
      <c r="G40" s="1241"/>
      <c r="H40" s="1241"/>
      <c r="I40" s="1241"/>
      <c r="J40" s="1241"/>
      <c r="K40" s="1241"/>
      <c r="L40" s="1241"/>
      <c r="M40" s="1241"/>
      <c r="N40" s="1241"/>
      <c r="O40" s="1241"/>
      <c r="P40" s="1241"/>
      <c r="Q40" s="1241"/>
      <c r="R40" s="1241"/>
      <c r="S40" s="1241"/>
      <c r="T40" s="1241"/>
      <c r="U40" s="1241"/>
      <c r="V40" s="1241"/>
      <c r="W40" s="1241"/>
    </row>
    <row r="41" spans="1:23" s="339" customFormat="1" ht="12.75" x14ac:dyDescent="0.2">
      <c r="A41" s="349" t="s">
        <v>1076</v>
      </c>
      <c r="B41" s="1273"/>
      <c r="C41" s="1725"/>
      <c r="D41" s="1242"/>
      <c r="E41" s="1242"/>
      <c r="F41" s="1242"/>
      <c r="G41" s="1242"/>
      <c r="H41" s="1242"/>
      <c r="I41" s="1242"/>
      <c r="J41" s="1242"/>
      <c r="K41" s="1242"/>
      <c r="L41" s="1242"/>
      <c r="M41" s="1242"/>
      <c r="N41" s="1242"/>
      <c r="O41" s="1242"/>
      <c r="P41" s="1242"/>
      <c r="Q41" s="1242"/>
      <c r="R41" s="1242"/>
      <c r="S41" s="1242"/>
      <c r="T41" s="1242"/>
      <c r="U41" s="1242"/>
      <c r="V41" s="1242"/>
      <c r="W41" s="1242"/>
    </row>
    <row r="42" spans="1:23" s="2327" customFormat="1" ht="12.75" x14ac:dyDescent="0.2">
      <c r="A42" s="2325" t="s">
        <v>634</v>
      </c>
      <c r="B42" s="2326" t="s">
        <v>1236</v>
      </c>
      <c r="C42" s="1725">
        <f>IF(+SUM(D42:W42)=0,"-",+SUM(D42:W42))</f>
        <v>1</v>
      </c>
      <c r="D42" s="1241">
        <f>IF(ISERROR('E3 PLCC'!C52/'E3 PLCC'!$B52),"0",('E3 PLCC'!C52/'E3 PLCC'!$B52))</f>
        <v>0.49672132438536154</v>
      </c>
      <c r="E42" s="1241">
        <f>IF(ISERROR('E3 PLCC'!D52/'E3 PLCC'!$B52),"0",('E3 PLCC'!D52/'E3 PLCC'!$B52))</f>
        <v>0.17212354588642392</v>
      </c>
      <c r="F42" s="1241">
        <f>IF(ISERROR('E3 PLCC'!E52/'E3 PLCC'!$B52),"0",('E3 PLCC'!E52/'E3 PLCC'!$B52))</f>
        <v>0.33107321656587879</v>
      </c>
      <c r="G42" s="1241">
        <f>IF(ISERROR('E3 PLCC'!F52/'E3 PLCC'!$B52),"0",('E3 PLCC'!F52/'E3 PLCC'!$B52))</f>
        <v>0</v>
      </c>
      <c r="H42" s="1241">
        <f>IF(ISERROR('E3 PLCC'!G52/'E3 PLCC'!$B52),"0",('E3 PLCC'!G52/'E3 PLCC'!$B52))</f>
        <v>0</v>
      </c>
      <c r="I42" s="1241">
        <f>IF(ISERROR('E3 PLCC'!H52/'E3 PLCC'!$B52),"0",('E3 PLCC'!H52/'E3 PLCC'!$B52))</f>
        <v>0</v>
      </c>
      <c r="J42" s="1241">
        <f>IF(ISERROR('E3 PLCC'!I52/'E3 PLCC'!$B52),"0",('E3 PLCC'!I52/'E3 PLCC'!$B52))</f>
        <v>0</v>
      </c>
      <c r="K42" s="1241">
        <f>IF(ISERROR('E3 PLCC'!J52/'E3 PLCC'!$B52),"0",('E3 PLCC'!J52/'E3 PLCC'!$B52))</f>
        <v>0</v>
      </c>
      <c r="L42" s="1241">
        <f>IF(ISERROR('E3 PLCC'!K52/'E3 PLCC'!$B52),"0",('E3 PLCC'!K52/'E3 PLCC'!$B52))</f>
        <v>8.1913162335695599E-5</v>
      </c>
      <c r="M42" s="1241">
        <f>IF(ISERROR('E3 PLCC'!L52/'E3 PLCC'!$B52),"0",('E3 PLCC'!L52/'E3 PLCC'!$B52))</f>
        <v>0</v>
      </c>
      <c r="N42" s="1241">
        <f>IF(ISERROR('E3 PLCC'!M52/'E3 PLCC'!$B52),"0",('E3 PLCC'!M52/'E3 PLCC'!$B52))</f>
        <v>0</v>
      </c>
      <c r="O42" s="1241">
        <f>IF(ISERROR('E3 PLCC'!N52/'E3 PLCC'!$B52),"0",('E3 PLCC'!N52/'E3 PLCC'!$B52))</f>
        <v>0</v>
      </c>
      <c r="P42" s="1241">
        <f>IF(ISERROR('E3 PLCC'!O52/'E3 PLCC'!$B52),"0",('E3 PLCC'!O52/'E3 PLCC'!$B52))</f>
        <v>0</v>
      </c>
      <c r="Q42" s="1241">
        <f>IF(ISERROR('E3 PLCC'!P52/'E3 PLCC'!$B52),"0",('E3 PLCC'!P52/'E3 PLCC'!$B52))</f>
        <v>0</v>
      </c>
      <c r="R42" s="1241">
        <f>IF(ISERROR('E3 PLCC'!Q52/'E3 PLCC'!$B52),"0",('E3 PLCC'!Q52/'E3 PLCC'!$B52))</f>
        <v>0</v>
      </c>
      <c r="S42" s="1241">
        <f>IF(ISERROR('E3 PLCC'!R52/'E3 PLCC'!$B52),"0",('E3 PLCC'!R52/'E3 PLCC'!$B52))</f>
        <v>0</v>
      </c>
      <c r="T42" s="1241">
        <f>IF(ISERROR('E3 PLCC'!S52/'E3 PLCC'!$B52),"0",('E3 PLCC'!S52/'E3 PLCC'!$B52))</f>
        <v>0</v>
      </c>
      <c r="U42" s="1241">
        <f>IF(ISERROR('E3 PLCC'!T52/'E3 PLCC'!$B52),"0",('E3 PLCC'!T52/'E3 PLCC'!$B52))</f>
        <v>0</v>
      </c>
      <c r="V42" s="1241">
        <f>IF(ISERROR('E3 PLCC'!U52/'E3 PLCC'!$B52),"0",('E3 PLCC'!U52/'E3 PLCC'!$B52))</f>
        <v>0</v>
      </c>
      <c r="W42" s="1241">
        <f>IF(ISERROR('E3 PLCC'!V52/'E3 PLCC'!$B52),"0",('E3 PLCC'!V52/'E3 PLCC'!$B52))</f>
        <v>0</v>
      </c>
    </row>
    <row r="43" spans="1:23" s="2327" customFormat="1" ht="12.75" x14ac:dyDescent="0.2">
      <c r="A43" s="2325" t="s">
        <v>765</v>
      </c>
      <c r="B43" s="2326" t="s">
        <v>1237</v>
      </c>
      <c r="C43" s="1725">
        <f>IF(+SUM(D43:W43)=0,"-",+SUM(D43:W43))</f>
        <v>0.99999999999999989</v>
      </c>
      <c r="D43" s="1241">
        <f>IF(ISERROR('E3 PLCC'!C53/'E3 PLCC'!$B53),"0",('E3 PLCC'!C53/'E3 PLCC'!$B53))</f>
        <v>0.44143342711961198</v>
      </c>
      <c r="E43" s="1241">
        <f>IF(ISERROR('E3 PLCC'!D53/'E3 PLCC'!$B53),"0",('E3 PLCC'!D53/'E3 PLCC'!$B53))</f>
        <v>0.18115270884179577</v>
      </c>
      <c r="F43" s="1241">
        <f>IF(ISERROR('E3 PLCC'!E53/'E3 PLCC'!$B53),"0",('E3 PLCC'!E53/'E3 PLCC'!$B53))</f>
        <v>0.36828506208325723</v>
      </c>
      <c r="G43" s="1241">
        <f>IF(ISERROR('E3 PLCC'!F53/'E3 PLCC'!$B53),"0",('E3 PLCC'!F53/'E3 PLCC'!$B53))</f>
        <v>0</v>
      </c>
      <c r="H43" s="1241">
        <f>IF(ISERROR('E3 PLCC'!G53/'E3 PLCC'!$B53),"0",('E3 PLCC'!G53/'E3 PLCC'!$B53))</f>
        <v>0</v>
      </c>
      <c r="I43" s="1241">
        <f>IF(ISERROR('E3 PLCC'!H53/'E3 PLCC'!$B53),"0",('E3 PLCC'!H53/'E3 PLCC'!$B53))</f>
        <v>0</v>
      </c>
      <c r="J43" s="1241">
        <f>IF(ISERROR('E3 PLCC'!I53/'E3 PLCC'!$B53),"0",('E3 PLCC'!I53/'E3 PLCC'!$B53))</f>
        <v>9.0373575198919223E-3</v>
      </c>
      <c r="K43" s="1241">
        <f>IF(ISERROR('E3 PLCC'!J53/'E3 PLCC'!$B53),"0",('E3 PLCC'!J53/'E3 PLCC'!$B53))</f>
        <v>0</v>
      </c>
      <c r="L43" s="1241">
        <f>IF(ISERROR('E3 PLCC'!K53/'E3 PLCC'!$B53),"0",('E3 PLCC'!K53/'E3 PLCC'!$B53))</f>
        <v>9.1444435443064826E-5</v>
      </c>
      <c r="M43" s="1241">
        <f>IF(ISERROR('E3 PLCC'!L53/'E3 PLCC'!$B53),"0",('E3 PLCC'!L53/'E3 PLCC'!$B53))</f>
        <v>0</v>
      </c>
      <c r="N43" s="1241">
        <f>IF(ISERROR('E3 PLCC'!M53/'E3 PLCC'!$B53),"0",('E3 PLCC'!M53/'E3 PLCC'!$B53))</f>
        <v>0</v>
      </c>
      <c r="O43" s="1241">
        <f>IF(ISERROR('E3 PLCC'!N53/'E3 PLCC'!$B53),"0",('E3 PLCC'!N53/'E3 PLCC'!$B53))</f>
        <v>0</v>
      </c>
      <c r="P43" s="1241">
        <f>IF(ISERROR('E3 PLCC'!O53/'E3 PLCC'!$B53),"0",('E3 PLCC'!O53/'E3 PLCC'!$B53))</f>
        <v>0</v>
      </c>
      <c r="Q43" s="1241">
        <f>IF(ISERROR('E3 PLCC'!P53/'E3 PLCC'!$B53),"0",('E3 PLCC'!P53/'E3 PLCC'!$B53))</f>
        <v>0</v>
      </c>
      <c r="R43" s="1241">
        <f>IF(ISERROR('E3 PLCC'!Q53/'E3 PLCC'!$B53),"0",('E3 PLCC'!Q53/'E3 PLCC'!$B53))</f>
        <v>0</v>
      </c>
      <c r="S43" s="1241">
        <f>IF(ISERROR('E3 PLCC'!R53/'E3 PLCC'!$B53),"0",('E3 PLCC'!R53/'E3 PLCC'!$B53))</f>
        <v>0</v>
      </c>
      <c r="T43" s="1241">
        <f>IF(ISERROR('E3 PLCC'!S53/'E3 PLCC'!$B53),"0",('E3 PLCC'!S53/'E3 PLCC'!$B53))</f>
        <v>0</v>
      </c>
      <c r="U43" s="1241">
        <f>IF(ISERROR('E3 PLCC'!T53/'E3 PLCC'!$B53),"0",('E3 PLCC'!T53/'E3 PLCC'!$B53))</f>
        <v>0</v>
      </c>
      <c r="V43" s="1241">
        <f>IF(ISERROR('E3 PLCC'!U53/'E3 PLCC'!$B53),"0",('E3 PLCC'!U53/'E3 PLCC'!$B53))</f>
        <v>0</v>
      </c>
      <c r="W43" s="1241">
        <f>IF(ISERROR('E3 PLCC'!V53/'E3 PLCC'!$B53),"0",('E3 PLCC'!V53/'E3 PLCC'!$B53))</f>
        <v>0</v>
      </c>
    </row>
    <row r="44" spans="1:23" s="2327" customFormat="1" ht="12.75" x14ac:dyDescent="0.2">
      <c r="A44" s="2325" t="s">
        <v>1050</v>
      </c>
      <c r="B44" s="2326" t="s">
        <v>1052</v>
      </c>
      <c r="C44" s="1725">
        <f>IF(+SUM(D44:W44)=0,"-",+SUM(D44:W44))</f>
        <v>1</v>
      </c>
      <c r="D44" s="1241">
        <f>IF(ISERROR('E3 PLCC'!C54/'E3 PLCC'!$B54),"0",('E3 PLCC'!C54/'E3 PLCC'!$B54))</f>
        <v>0.48219111345541904</v>
      </c>
      <c r="E44" s="1241">
        <f>IF(ISERROR('E3 PLCC'!D54/'E3 PLCC'!$B54),"0",('E3 PLCC'!D54/'E3 PLCC'!$B54))</f>
        <v>0.19787859508478539</v>
      </c>
      <c r="F44" s="1241">
        <f>IF(ISERROR('E3 PLCC'!E54/'E3 PLCC'!$B54),"0",('E3 PLCC'!E54/'E3 PLCC'!$B54))</f>
        <v>0.30995862436589366</v>
      </c>
      <c r="G44" s="1241">
        <f>IF(ISERROR('E3 PLCC'!F54/'E3 PLCC'!$B54),"0",('E3 PLCC'!F54/'E3 PLCC'!$B54))</f>
        <v>0</v>
      </c>
      <c r="H44" s="1241">
        <f>IF(ISERROR('E3 PLCC'!G54/'E3 PLCC'!$B54),"0",('E3 PLCC'!G54/'E3 PLCC'!$B54))</f>
        <v>0</v>
      </c>
      <c r="I44" s="1241">
        <f>IF(ISERROR('E3 PLCC'!H54/'E3 PLCC'!$B54),"0",('E3 PLCC'!H54/'E3 PLCC'!$B54))</f>
        <v>0</v>
      </c>
      <c r="J44" s="1241">
        <f>IF(ISERROR('E3 PLCC'!I54/'E3 PLCC'!$B54),"0",('E3 PLCC'!I54/'E3 PLCC'!$B54))</f>
        <v>9.8717795651451813E-3</v>
      </c>
      <c r="K44" s="1241">
        <f>IF(ISERROR('E3 PLCC'!J54/'E3 PLCC'!$B54),"0",('E3 PLCC'!J54/'E3 PLCC'!$B54))</f>
        <v>0</v>
      </c>
      <c r="L44" s="1241">
        <f>IF(ISERROR('E3 PLCC'!K54/'E3 PLCC'!$B54),"0",('E3 PLCC'!K54/'E3 PLCC'!$B54))</f>
        <v>9.9887528756733386E-5</v>
      </c>
      <c r="M44" s="1241">
        <f>IF(ISERROR('E3 PLCC'!L54/'E3 PLCC'!$B54),"0",('E3 PLCC'!L54/'E3 PLCC'!$B54))</f>
        <v>0</v>
      </c>
      <c r="N44" s="1241">
        <f>IF(ISERROR('E3 PLCC'!M54/'E3 PLCC'!$B54),"0",('E3 PLCC'!M54/'E3 PLCC'!$B54))</f>
        <v>0</v>
      </c>
      <c r="O44" s="1241">
        <f>IF(ISERROR('E3 PLCC'!N54/'E3 PLCC'!$B54),"0",('E3 PLCC'!N54/'E3 PLCC'!$B54))</f>
        <v>0</v>
      </c>
      <c r="P44" s="1241">
        <f>IF(ISERROR('E3 PLCC'!O54/'E3 PLCC'!$B54),"0",('E3 PLCC'!O54/'E3 PLCC'!$B54))</f>
        <v>0</v>
      </c>
      <c r="Q44" s="1241">
        <f>IF(ISERROR('E3 PLCC'!P54/'E3 PLCC'!$B54),"0",('E3 PLCC'!P54/'E3 PLCC'!$B54))</f>
        <v>0</v>
      </c>
      <c r="R44" s="1241">
        <f>IF(ISERROR('E3 PLCC'!Q54/'E3 PLCC'!$B54),"0",('E3 PLCC'!Q54/'E3 PLCC'!$B54))</f>
        <v>0</v>
      </c>
      <c r="S44" s="1241">
        <f>IF(ISERROR('E3 PLCC'!R54/'E3 PLCC'!$B54),"0",('E3 PLCC'!R54/'E3 PLCC'!$B54))</f>
        <v>0</v>
      </c>
      <c r="T44" s="1241">
        <f>IF(ISERROR('E3 PLCC'!S54/'E3 PLCC'!$B54),"0",('E3 PLCC'!S54/'E3 PLCC'!$B54))</f>
        <v>0</v>
      </c>
      <c r="U44" s="1241">
        <f>IF(ISERROR('E3 PLCC'!T54/'E3 PLCC'!$B54),"0",('E3 PLCC'!T54/'E3 PLCC'!$B54))</f>
        <v>0</v>
      </c>
      <c r="V44" s="1241">
        <f>IF(ISERROR('E3 PLCC'!U54/'E3 PLCC'!$B54),"0",('E3 PLCC'!U54/'E3 PLCC'!$B54))</f>
        <v>0</v>
      </c>
      <c r="W44" s="1241">
        <f>IF(ISERROR('E3 PLCC'!V54/'E3 PLCC'!$B54),"0",('E3 PLCC'!V54/'E3 PLCC'!$B54))</f>
        <v>0</v>
      </c>
    </row>
    <row r="45" spans="1:23" s="2327" customFormat="1" ht="12.75" x14ac:dyDescent="0.2">
      <c r="A45" s="2325" t="s">
        <v>766</v>
      </c>
      <c r="B45" s="2326" t="s">
        <v>1238</v>
      </c>
      <c r="C45" s="1725">
        <f>IF(+SUM(D45:W45)=0,"-",+SUM(D45:W45))</f>
        <v>1</v>
      </c>
      <c r="D45" s="1241">
        <f>IF(ISERROR('E3 PLCC'!C55/'E3 PLCC'!$B55),"0",('E3 PLCC'!C55/'E3 PLCC'!$B55))</f>
        <v>0.48699865684430782</v>
      </c>
      <c r="E45" s="1241">
        <f>IF(ISERROR('E3 PLCC'!D55/'E3 PLCC'!$B55),"0",('E3 PLCC'!D55/'E3 PLCC'!$B55))</f>
        <v>0.19985148488938032</v>
      </c>
      <c r="F45" s="1241">
        <f>IF(ISERROR('E3 PLCC'!E55/'E3 PLCC'!$B55),"0",('E3 PLCC'!E55/'E3 PLCC'!$B55))</f>
        <v>0.31304897483859501</v>
      </c>
      <c r="G45" s="1241">
        <f>IF(ISERROR('E3 PLCC'!F55/'E3 PLCC'!$B55),"0",('E3 PLCC'!F55/'E3 PLCC'!$B55))</f>
        <v>0</v>
      </c>
      <c r="H45" s="1241">
        <f>IF(ISERROR('E3 PLCC'!G55/'E3 PLCC'!$B55),"0",('E3 PLCC'!G55/'E3 PLCC'!$B55))</f>
        <v>0</v>
      </c>
      <c r="I45" s="1241">
        <f>IF(ISERROR('E3 PLCC'!H55/'E3 PLCC'!$B55),"0",('E3 PLCC'!H55/'E3 PLCC'!$B55))</f>
        <v>0</v>
      </c>
      <c r="J45" s="1241">
        <f>IF(ISERROR('E3 PLCC'!I55/'E3 PLCC'!$B55),"0",('E3 PLCC'!I55/'E3 PLCC'!$B55))</f>
        <v>0</v>
      </c>
      <c r="K45" s="1241">
        <f>IF(ISERROR('E3 PLCC'!J55/'E3 PLCC'!$B55),"0",('E3 PLCC'!J55/'E3 PLCC'!$B55))</f>
        <v>0</v>
      </c>
      <c r="L45" s="1241">
        <f>IF(ISERROR('E3 PLCC'!K55/'E3 PLCC'!$B55),"0",('E3 PLCC'!K55/'E3 PLCC'!$B55))</f>
        <v>1.0088342771693118E-4</v>
      </c>
      <c r="M45" s="1241">
        <f>IF(ISERROR('E3 PLCC'!L55/'E3 PLCC'!$B55),"0",('E3 PLCC'!L55/'E3 PLCC'!$B55))</f>
        <v>0</v>
      </c>
      <c r="N45" s="1241">
        <f>IF(ISERROR('E3 PLCC'!M55/'E3 PLCC'!$B55),"0",('E3 PLCC'!M55/'E3 PLCC'!$B55))</f>
        <v>0</v>
      </c>
      <c r="O45" s="1241">
        <f>IF(ISERROR('E3 PLCC'!N55/'E3 PLCC'!$B55),"0",('E3 PLCC'!N55/'E3 PLCC'!$B55))</f>
        <v>0</v>
      </c>
      <c r="P45" s="1241">
        <f>IF(ISERROR('E3 PLCC'!O55/'E3 PLCC'!$B55),"0",('E3 PLCC'!O55/'E3 PLCC'!$B55))</f>
        <v>0</v>
      </c>
      <c r="Q45" s="1241">
        <f>IF(ISERROR('E3 PLCC'!P55/'E3 PLCC'!$B55),"0",('E3 PLCC'!P55/'E3 PLCC'!$B55))</f>
        <v>0</v>
      </c>
      <c r="R45" s="1241">
        <f>IF(ISERROR('E3 PLCC'!Q55/'E3 PLCC'!$B55),"0",('E3 PLCC'!Q55/'E3 PLCC'!$B55))</f>
        <v>0</v>
      </c>
      <c r="S45" s="1241">
        <f>IF(ISERROR('E3 PLCC'!R55/'E3 PLCC'!$B55),"0",('E3 PLCC'!R55/'E3 PLCC'!$B55))</f>
        <v>0</v>
      </c>
      <c r="T45" s="1241">
        <f>IF(ISERROR('E3 PLCC'!S55/'E3 PLCC'!$B55),"0",('E3 PLCC'!S55/'E3 PLCC'!$B55))</f>
        <v>0</v>
      </c>
      <c r="U45" s="1241">
        <f>IF(ISERROR('E3 PLCC'!T55/'E3 PLCC'!$B55),"0",('E3 PLCC'!T55/'E3 PLCC'!$B55))</f>
        <v>0</v>
      </c>
      <c r="V45" s="1241">
        <f>IF(ISERROR('E3 PLCC'!U55/'E3 PLCC'!$B55),"0",('E3 PLCC'!U55/'E3 PLCC'!$B55))</f>
        <v>0</v>
      </c>
      <c r="W45" s="1241">
        <f>IF(ISERROR('E3 PLCC'!V55/'E3 PLCC'!$B55),"0",('E3 PLCC'!V55/'E3 PLCC'!$B55))</f>
        <v>0</v>
      </c>
    </row>
    <row r="46" spans="1:23" s="339" customFormat="1" ht="12.75" x14ac:dyDescent="0.2">
      <c r="A46" s="349"/>
      <c r="B46" s="1272"/>
      <c r="C46" s="1725"/>
      <c r="D46" s="1241"/>
      <c r="E46" s="1241"/>
      <c r="F46" s="1241"/>
      <c r="G46" s="1241"/>
      <c r="H46" s="1241"/>
      <c r="I46" s="1241"/>
      <c r="J46" s="1241"/>
      <c r="K46" s="1241"/>
      <c r="L46" s="1241"/>
      <c r="M46" s="1241"/>
      <c r="N46" s="1241"/>
      <c r="O46" s="1241"/>
      <c r="P46" s="1241"/>
      <c r="Q46" s="1241"/>
      <c r="R46" s="1241"/>
      <c r="S46" s="1241"/>
      <c r="T46" s="1241"/>
      <c r="U46" s="1241"/>
      <c r="V46" s="1241"/>
      <c r="W46" s="1241"/>
    </row>
    <row r="47" spans="1:23" s="339" customFormat="1" ht="12.75" x14ac:dyDescent="0.2">
      <c r="A47" s="349" t="s">
        <v>1221</v>
      </c>
      <c r="B47" s="1273"/>
      <c r="C47" s="1725"/>
      <c r="D47" s="1241"/>
      <c r="E47" s="1241"/>
      <c r="F47" s="1241"/>
      <c r="G47" s="1241"/>
      <c r="H47" s="1241"/>
      <c r="I47" s="1241"/>
      <c r="J47" s="1241"/>
      <c r="K47" s="1241"/>
      <c r="L47" s="1241"/>
      <c r="M47" s="1241"/>
      <c r="N47" s="1241"/>
      <c r="O47" s="1241"/>
      <c r="P47" s="1241"/>
      <c r="Q47" s="1241"/>
      <c r="R47" s="1241"/>
      <c r="S47" s="1241"/>
      <c r="T47" s="1241"/>
      <c r="U47" s="1241"/>
      <c r="V47" s="1241"/>
      <c r="W47" s="1241"/>
    </row>
    <row r="48" spans="1:23" s="2327" customFormat="1" ht="12.75" x14ac:dyDescent="0.2">
      <c r="A48" s="2325" t="s">
        <v>634</v>
      </c>
      <c r="B48" s="2326" t="s">
        <v>1242</v>
      </c>
      <c r="C48" s="1725">
        <f>IF(+SUM(D48:W48)=0,"-",+SUM(D48:W48))</f>
        <v>1</v>
      </c>
      <c r="D48" s="1241">
        <f>IF(ISERROR('E3 PLCC'!C65/'E3 PLCC'!$B65),"0",('E3 PLCC'!C65/'E3 PLCC'!$B65))</f>
        <v>0.45340777535767918</v>
      </c>
      <c r="E48" s="1241">
        <f>IF(ISERROR('E3 PLCC'!D65/'E3 PLCC'!$B65),"0",('E3 PLCC'!D65/'E3 PLCC'!$B65))</f>
        <v>0.18243847939834346</v>
      </c>
      <c r="F48" s="1241">
        <f>IF(ISERROR('E3 PLCC'!E65/'E3 PLCC'!$B65),"0",('E3 PLCC'!E65/'E3 PLCC'!$B65))</f>
        <v>0.36407866392297261</v>
      </c>
      <c r="G48" s="1241">
        <f>IF(ISERROR('E3 PLCC'!F65/'E3 PLCC'!$B65),"0",('E3 PLCC'!F65/'E3 PLCC'!$B65))</f>
        <v>0</v>
      </c>
      <c r="H48" s="1241">
        <f>IF(ISERROR('E3 PLCC'!G65/'E3 PLCC'!$B65),"0",('E3 PLCC'!G65/'E3 PLCC'!$B65))</f>
        <v>0</v>
      </c>
      <c r="I48" s="1241">
        <f>IF(ISERROR('E3 PLCC'!H65/'E3 PLCC'!$B65),"0",('E3 PLCC'!H65/'E3 PLCC'!$B65))</f>
        <v>0</v>
      </c>
      <c r="J48" s="1241">
        <f>IF(ISERROR('E3 PLCC'!I65/'E3 PLCC'!$B65),"0",('E3 PLCC'!I65/'E3 PLCC'!$B65))</f>
        <v>0</v>
      </c>
      <c r="K48" s="1241">
        <f>IF(ISERROR('E3 PLCC'!J65/'E3 PLCC'!$B65),"0",('E3 PLCC'!J65/'E3 PLCC'!$B65))</f>
        <v>0</v>
      </c>
      <c r="L48" s="1241">
        <f>IF(ISERROR('E3 PLCC'!K65/'E3 PLCC'!$B65),"0",('E3 PLCC'!K65/'E3 PLCC'!$B65))</f>
        <v>7.5081321004724234E-5</v>
      </c>
      <c r="M48" s="1241">
        <f>IF(ISERROR('E3 PLCC'!L65/'E3 PLCC'!$B65),"0",('E3 PLCC'!L65/'E3 PLCC'!$B65))</f>
        <v>0</v>
      </c>
      <c r="N48" s="1241">
        <f>IF(ISERROR('E3 PLCC'!M65/'E3 PLCC'!$B65),"0",('E3 PLCC'!M65/'E3 PLCC'!$B65))</f>
        <v>0</v>
      </c>
      <c r="O48" s="1241">
        <f>IF(ISERROR('E3 PLCC'!N65/'E3 PLCC'!$B65),"0",('E3 PLCC'!N65/'E3 PLCC'!$B65))</f>
        <v>0</v>
      </c>
      <c r="P48" s="1241">
        <f>IF(ISERROR('E3 PLCC'!O65/'E3 PLCC'!$B65),"0",('E3 PLCC'!O65/'E3 PLCC'!$B65))</f>
        <v>0</v>
      </c>
      <c r="Q48" s="1241">
        <f>IF(ISERROR('E3 PLCC'!P65/'E3 PLCC'!$B65),"0",('E3 PLCC'!P65/'E3 PLCC'!$B65))</f>
        <v>0</v>
      </c>
      <c r="R48" s="1241">
        <f>IF(ISERROR('E3 PLCC'!Q65/'E3 PLCC'!$B65),"0",('E3 PLCC'!Q65/'E3 PLCC'!$B65))</f>
        <v>0</v>
      </c>
      <c r="S48" s="1241">
        <f>IF(ISERROR('E3 PLCC'!R65/'E3 PLCC'!$B65),"0",('E3 PLCC'!R65/'E3 PLCC'!$B65))</f>
        <v>0</v>
      </c>
      <c r="T48" s="1241">
        <f>IF(ISERROR('E3 PLCC'!S65/'E3 PLCC'!$B65),"0",('E3 PLCC'!S65/'E3 PLCC'!$B65))</f>
        <v>0</v>
      </c>
      <c r="U48" s="1241">
        <f>IF(ISERROR('E3 PLCC'!T65/'E3 PLCC'!$B65),"0",('E3 PLCC'!T65/'E3 PLCC'!$B65))</f>
        <v>0</v>
      </c>
      <c r="V48" s="1241">
        <f>IF(ISERROR('E3 PLCC'!U65/'E3 PLCC'!$B65),"0",('E3 PLCC'!U65/'E3 PLCC'!$B65))</f>
        <v>0</v>
      </c>
      <c r="W48" s="1241">
        <f>IF(ISERROR('E3 PLCC'!V65/'E3 PLCC'!$B65),"0",('E3 PLCC'!V65/'E3 PLCC'!$B65))</f>
        <v>0</v>
      </c>
    </row>
    <row r="49" spans="1:23" s="2327" customFormat="1" ht="12.75" x14ac:dyDescent="0.2">
      <c r="A49" s="2325" t="s">
        <v>765</v>
      </c>
      <c r="B49" s="2326" t="s">
        <v>1243</v>
      </c>
      <c r="C49" s="1725">
        <f>IF(+SUM(D49:W49)=0,"-",+SUM(D49:W49))</f>
        <v>0.99999999999999978</v>
      </c>
      <c r="D49" s="1241">
        <f>IF(ISERROR('E3 PLCC'!C66/'E3 PLCC'!$B66),"0",('E3 PLCC'!C66/'E3 PLCC'!$B66))</f>
        <v>0.38038399621010888</v>
      </c>
      <c r="E49" s="1241">
        <f>IF(ISERROR('E3 PLCC'!D66/'E3 PLCC'!$B66),"0",('E3 PLCC'!D66/'E3 PLCC'!$B66))</f>
        <v>0.19482460472151852</v>
      </c>
      <c r="F49" s="1241">
        <f>IF(ISERROR('E3 PLCC'!E66/'E3 PLCC'!$B66),"0",('E3 PLCC'!E66/'E3 PLCC'!$B66))</f>
        <v>0.41378069496507397</v>
      </c>
      <c r="G49" s="1241">
        <f>IF(ISERROR('E3 PLCC'!F66/'E3 PLCC'!$B66),"0",('E3 PLCC'!F66/'E3 PLCC'!$B66))</f>
        <v>0</v>
      </c>
      <c r="H49" s="1241">
        <f>IF(ISERROR('E3 PLCC'!G66/'E3 PLCC'!$B66),"0",('E3 PLCC'!G66/'E3 PLCC'!$B66))</f>
        <v>0</v>
      </c>
      <c r="I49" s="1241">
        <f>IF(ISERROR('E3 PLCC'!H66/'E3 PLCC'!$B66),"0",('E3 PLCC'!H66/'E3 PLCC'!$B66))</f>
        <v>0</v>
      </c>
      <c r="J49" s="1241">
        <f>IF(ISERROR('E3 PLCC'!I66/'E3 PLCC'!$B66),"0",('E3 PLCC'!I66/'E3 PLCC'!$B66))</f>
        <v>1.09250457398988E-2</v>
      </c>
      <c r="K49" s="1241">
        <f>IF(ISERROR('E3 PLCC'!J66/'E3 PLCC'!$B66),"0",('E3 PLCC'!J66/'E3 PLCC'!$B66))</f>
        <v>0</v>
      </c>
      <c r="L49" s="1241">
        <f>IF(ISERROR('E3 PLCC'!K66/'E3 PLCC'!$B66),"0",('E3 PLCC'!K66/'E3 PLCC'!$B66))</f>
        <v>8.5658363399603106E-5</v>
      </c>
      <c r="M49" s="1241">
        <f>IF(ISERROR('E3 PLCC'!L66/'E3 PLCC'!$B66),"0",('E3 PLCC'!L66/'E3 PLCC'!$B66))</f>
        <v>0</v>
      </c>
      <c r="N49" s="1241">
        <f>IF(ISERROR('E3 PLCC'!M66/'E3 PLCC'!$B66),"0",('E3 PLCC'!M66/'E3 PLCC'!$B66))</f>
        <v>0</v>
      </c>
      <c r="O49" s="1241">
        <f>IF(ISERROR('E3 PLCC'!N66/'E3 PLCC'!$B66),"0",('E3 PLCC'!N66/'E3 PLCC'!$B66))</f>
        <v>0</v>
      </c>
      <c r="P49" s="1241">
        <f>IF(ISERROR('E3 PLCC'!O66/'E3 PLCC'!$B66),"0",('E3 PLCC'!O66/'E3 PLCC'!$B66))</f>
        <v>0</v>
      </c>
      <c r="Q49" s="1241">
        <f>IF(ISERROR('E3 PLCC'!P66/'E3 PLCC'!$B66),"0",('E3 PLCC'!P66/'E3 PLCC'!$B66))</f>
        <v>0</v>
      </c>
      <c r="R49" s="1241">
        <f>IF(ISERROR('E3 PLCC'!Q66/'E3 PLCC'!$B66),"0",('E3 PLCC'!Q66/'E3 PLCC'!$B66))</f>
        <v>0</v>
      </c>
      <c r="S49" s="1241">
        <f>IF(ISERROR('E3 PLCC'!R66/'E3 PLCC'!$B66),"0",('E3 PLCC'!R66/'E3 PLCC'!$B66))</f>
        <v>0</v>
      </c>
      <c r="T49" s="1241">
        <f>IF(ISERROR('E3 PLCC'!S66/'E3 PLCC'!$B66),"0",('E3 PLCC'!S66/'E3 PLCC'!$B66))</f>
        <v>0</v>
      </c>
      <c r="U49" s="1241">
        <f>IF(ISERROR('E3 PLCC'!T66/'E3 PLCC'!$B66),"0",('E3 PLCC'!T66/'E3 PLCC'!$B66))</f>
        <v>0</v>
      </c>
      <c r="V49" s="1241">
        <f>IF(ISERROR('E3 PLCC'!U66/'E3 PLCC'!$B66),"0",('E3 PLCC'!U66/'E3 PLCC'!$B66))</f>
        <v>0</v>
      </c>
      <c r="W49" s="1241">
        <f>IF(ISERROR('E3 PLCC'!V66/'E3 PLCC'!$B66),"0",('E3 PLCC'!V66/'E3 PLCC'!$B66))</f>
        <v>0</v>
      </c>
    </row>
    <row r="50" spans="1:23" s="2327" customFormat="1" ht="12.75" x14ac:dyDescent="0.2">
      <c r="A50" s="2325" t="s">
        <v>1050</v>
      </c>
      <c r="B50" s="2326" t="s">
        <v>1053</v>
      </c>
      <c r="C50" s="1725">
        <f>IF(+SUM(D50:W50)=0,"-",+SUM(D50:W50))</f>
        <v>0.99999999999999989</v>
      </c>
      <c r="D50" s="1241">
        <f>IF(ISERROR('E3 PLCC'!C67/'E3 PLCC'!$B67),"0",('E3 PLCC'!C67/'E3 PLCC'!$B67))</f>
        <v>0.42030665040091736</v>
      </c>
      <c r="E50" s="1241">
        <f>IF(ISERROR('E3 PLCC'!D67/'E3 PLCC'!$B67),"0",('E3 PLCC'!D67/'E3 PLCC'!$B67))</f>
        <v>0.21527214036879094</v>
      </c>
      <c r="F50" s="1241">
        <f>IF(ISERROR('E3 PLCC'!E67/'E3 PLCC'!$B67),"0",('E3 PLCC'!E67/'E3 PLCC'!$B67))</f>
        <v>0.35225489254420067</v>
      </c>
      <c r="G50" s="1241">
        <f>IF(ISERROR('E3 PLCC'!F67/'E3 PLCC'!$B67),"0",('E3 PLCC'!F67/'E3 PLCC'!$B67))</f>
        <v>0</v>
      </c>
      <c r="H50" s="1241">
        <f>IF(ISERROR('E3 PLCC'!G67/'E3 PLCC'!$B67),"0",('E3 PLCC'!G67/'E3 PLCC'!$B67))</f>
        <v>0</v>
      </c>
      <c r="I50" s="1241">
        <f>IF(ISERROR('E3 PLCC'!H67/'E3 PLCC'!$B67),"0",('E3 PLCC'!H67/'E3 PLCC'!$B67))</f>
        <v>0</v>
      </c>
      <c r="J50" s="1241">
        <f>IF(ISERROR('E3 PLCC'!I67/'E3 PLCC'!$B67),"0",('E3 PLCC'!I67/'E3 PLCC'!$B67))</f>
        <v>1.2071668172593968E-2</v>
      </c>
      <c r="K50" s="1241">
        <f>IF(ISERROR('E3 PLCC'!J67/'E3 PLCC'!$B67),"0",('E3 PLCC'!J67/'E3 PLCC'!$B67))</f>
        <v>0</v>
      </c>
      <c r="L50" s="1241">
        <f>IF(ISERROR('E3 PLCC'!K67/'E3 PLCC'!$B67),"0",('E3 PLCC'!K67/'E3 PLCC'!$B67))</f>
        <v>9.4648513496938037E-5</v>
      </c>
      <c r="M50" s="1241">
        <f>IF(ISERROR('E3 PLCC'!L67/'E3 PLCC'!$B67),"0",('E3 PLCC'!L67/'E3 PLCC'!$B67))</f>
        <v>0</v>
      </c>
      <c r="N50" s="1241">
        <f>IF(ISERROR('E3 PLCC'!M67/'E3 PLCC'!$B67),"0",('E3 PLCC'!M67/'E3 PLCC'!$B67))</f>
        <v>0</v>
      </c>
      <c r="O50" s="1241">
        <f>IF(ISERROR('E3 PLCC'!N67/'E3 PLCC'!$B67),"0",('E3 PLCC'!N67/'E3 PLCC'!$B67))</f>
        <v>0</v>
      </c>
      <c r="P50" s="1241">
        <f>IF(ISERROR('E3 PLCC'!O67/'E3 PLCC'!$B67),"0",('E3 PLCC'!O67/'E3 PLCC'!$B67))</f>
        <v>0</v>
      </c>
      <c r="Q50" s="1241">
        <f>IF(ISERROR('E3 PLCC'!P67/'E3 PLCC'!$B67),"0",('E3 PLCC'!P67/'E3 PLCC'!$B67))</f>
        <v>0</v>
      </c>
      <c r="R50" s="1241">
        <f>IF(ISERROR('E3 PLCC'!Q67/'E3 PLCC'!$B67),"0",('E3 PLCC'!Q67/'E3 PLCC'!$B67))</f>
        <v>0</v>
      </c>
      <c r="S50" s="1241">
        <f>IF(ISERROR('E3 PLCC'!R67/'E3 PLCC'!$B67),"0",('E3 PLCC'!R67/'E3 PLCC'!$B67))</f>
        <v>0</v>
      </c>
      <c r="T50" s="1241">
        <f>IF(ISERROR('E3 PLCC'!S67/'E3 PLCC'!$B67),"0",('E3 PLCC'!S67/'E3 PLCC'!$B67))</f>
        <v>0</v>
      </c>
      <c r="U50" s="1241">
        <f>IF(ISERROR('E3 PLCC'!T67/'E3 PLCC'!$B67),"0",('E3 PLCC'!T67/'E3 PLCC'!$B67))</f>
        <v>0</v>
      </c>
      <c r="V50" s="1241">
        <f>IF(ISERROR('E3 PLCC'!U67/'E3 PLCC'!$B67),"0",('E3 PLCC'!U67/'E3 PLCC'!$B67))</f>
        <v>0</v>
      </c>
      <c r="W50" s="1241">
        <f>IF(ISERROR('E3 PLCC'!V67/'E3 PLCC'!$B67),"0",('E3 PLCC'!V67/'E3 PLCC'!$B67))</f>
        <v>0</v>
      </c>
    </row>
    <row r="51" spans="1:23" s="2327" customFormat="1" ht="12.75" x14ac:dyDescent="0.2">
      <c r="A51" s="2325" t="s">
        <v>766</v>
      </c>
      <c r="B51" s="2326" t="s">
        <v>1244</v>
      </c>
      <c r="C51" s="1725">
        <f>IF(+SUM(D51:W51)=0,"-",+SUM(D51:W51))</f>
        <v>1</v>
      </c>
      <c r="D51" s="1241">
        <f>IF(ISERROR('E3 PLCC'!C68/'E3 PLCC'!$B68),"0",('E3 PLCC'!C68/'E3 PLCC'!$B68))</f>
        <v>0.42544245048976509</v>
      </c>
      <c r="E51" s="1241">
        <f>IF(ISERROR('E3 PLCC'!D68/'E3 PLCC'!$B68),"0",('E3 PLCC'!D68/'E3 PLCC'!$B68))</f>
        <v>0.21790258810636037</v>
      </c>
      <c r="F51" s="1241">
        <f>IF(ISERROR('E3 PLCC'!E68/'E3 PLCC'!$B68),"0",('E3 PLCC'!E68/'E3 PLCC'!$B68))</f>
        <v>0.3565591563637236</v>
      </c>
      <c r="G51" s="1241">
        <f>IF(ISERROR('E3 PLCC'!F68/'E3 PLCC'!$B68),"0",('E3 PLCC'!F68/'E3 PLCC'!$B68))</f>
        <v>0</v>
      </c>
      <c r="H51" s="1241">
        <f>IF(ISERROR('E3 PLCC'!G68/'E3 PLCC'!$B68),"0",('E3 PLCC'!G68/'E3 PLCC'!$B68))</f>
        <v>0</v>
      </c>
      <c r="I51" s="1241">
        <f>IF(ISERROR('E3 PLCC'!H68/'E3 PLCC'!$B68),"0",('E3 PLCC'!H68/'E3 PLCC'!$B68))</f>
        <v>0</v>
      </c>
      <c r="J51" s="1241">
        <f>IF(ISERROR('E3 PLCC'!I68/'E3 PLCC'!$B68),"0",('E3 PLCC'!I68/'E3 PLCC'!$B68))</f>
        <v>0</v>
      </c>
      <c r="K51" s="1241">
        <f>IF(ISERROR('E3 PLCC'!J68/'E3 PLCC'!$B68),"0",('E3 PLCC'!J68/'E3 PLCC'!$B68))</f>
        <v>0</v>
      </c>
      <c r="L51" s="1241">
        <f>IF(ISERROR('E3 PLCC'!K68/'E3 PLCC'!$B68),"0",('E3 PLCC'!K68/'E3 PLCC'!$B68))</f>
        <v>9.5805040150901777E-5</v>
      </c>
      <c r="M51" s="1241">
        <f>IF(ISERROR('E3 PLCC'!L68/'E3 PLCC'!$B68),"0",('E3 PLCC'!L68/'E3 PLCC'!$B68))</f>
        <v>0</v>
      </c>
      <c r="N51" s="1241">
        <f>IF(ISERROR('E3 PLCC'!M68/'E3 PLCC'!$B68),"0",('E3 PLCC'!M68/'E3 PLCC'!$B68))</f>
        <v>0</v>
      </c>
      <c r="O51" s="1241">
        <f>IF(ISERROR('E3 PLCC'!N68/'E3 PLCC'!$B68),"0",('E3 PLCC'!N68/'E3 PLCC'!$B68))</f>
        <v>0</v>
      </c>
      <c r="P51" s="1241">
        <f>IF(ISERROR('E3 PLCC'!O68/'E3 PLCC'!$B68),"0",('E3 PLCC'!O68/'E3 PLCC'!$B68))</f>
        <v>0</v>
      </c>
      <c r="Q51" s="1241">
        <f>IF(ISERROR('E3 PLCC'!P68/'E3 PLCC'!$B68),"0",('E3 PLCC'!P68/'E3 PLCC'!$B68))</f>
        <v>0</v>
      </c>
      <c r="R51" s="1241">
        <f>IF(ISERROR('E3 PLCC'!Q68/'E3 PLCC'!$B68),"0",('E3 PLCC'!Q68/'E3 PLCC'!$B68))</f>
        <v>0</v>
      </c>
      <c r="S51" s="1241">
        <f>IF(ISERROR('E3 PLCC'!R68/'E3 PLCC'!$B68),"0",('E3 PLCC'!R68/'E3 PLCC'!$B68))</f>
        <v>0</v>
      </c>
      <c r="T51" s="1241">
        <f>IF(ISERROR('E3 PLCC'!S68/'E3 PLCC'!$B68),"0",('E3 PLCC'!S68/'E3 PLCC'!$B68))</f>
        <v>0</v>
      </c>
      <c r="U51" s="1241">
        <f>IF(ISERROR('E3 PLCC'!T68/'E3 PLCC'!$B68),"0",('E3 PLCC'!T68/'E3 PLCC'!$B68))</f>
        <v>0</v>
      </c>
      <c r="V51" s="1241">
        <f>IF(ISERROR('E3 PLCC'!U68/'E3 PLCC'!$B68),"0",('E3 PLCC'!U68/'E3 PLCC'!$B68))</f>
        <v>0</v>
      </c>
      <c r="W51" s="1241">
        <f>IF(ISERROR('E3 PLCC'!V68/'E3 PLCC'!$B68),"0",('E3 PLCC'!V68/'E3 PLCC'!$B68))</f>
        <v>0</v>
      </c>
    </row>
    <row r="52" spans="1:23" s="2327" customFormat="1" ht="12.75" x14ac:dyDescent="0.2">
      <c r="A52" s="2325"/>
      <c r="B52" s="2326"/>
      <c r="C52" s="1725"/>
      <c r="D52" s="1241"/>
      <c r="E52" s="1241"/>
      <c r="F52" s="1241"/>
      <c r="G52" s="1241"/>
      <c r="H52" s="1241"/>
      <c r="I52" s="1241"/>
      <c r="J52" s="1241"/>
      <c r="K52" s="1241"/>
      <c r="L52" s="1241"/>
      <c r="M52" s="1241"/>
      <c r="N52" s="1241"/>
      <c r="O52" s="1241"/>
      <c r="P52" s="1241"/>
      <c r="Q52" s="1241"/>
      <c r="R52" s="1241"/>
      <c r="S52" s="1241"/>
      <c r="T52" s="1241"/>
      <c r="U52" s="1241"/>
      <c r="V52" s="1241"/>
      <c r="W52" s="1241"/>
    </row>
    <row r="53" spans="1:23" s="339" customFormat="1" ht="12.75" x14ac:dyDescent="0.2">
      <c r="A53" s="2321" t="s">
        <v>972</v>
      </c>
      <c r="B53" s="1272"/>
      <c r="C53" s="2332"/>
      <c r="D53" s="1241"/>
      <c r="E53" s="1241"/>
      <c r="F53" s="1243"/>
      <c r="G53" s="1243"/>
      <c r="H53" s="1243"/>
      <c r="I53" s="1243"/>
      <c r="J53" s="1243"/>
      <c r="K53" s="1243"/>
      <c r="L53" s="1243"/>
      <c r="M53" s="1241"/>
      <c r="N53" s="1244"/>
      <c r="O53" s="1245"/>
      <c r="P53" s="1245"/>
      <c r="Q53" s="1245"/>
      <c r="R53" s="1245"/>
      <c r="S53" s="1245"/>
      <c r="T53" s="1245"/>
      <c r="U53" s="1245"/>
      <c r="V53" s="1246"/>
      <c r="W53" s="1246"/>
    </row>
    <row r="54" spans="1:23" s="339" customFormat="1" ht="12.75" x14ac:dyDescent="0.2">
      <c r="A54" s="349"/>
      <c r="B54" s="1272"/>
      <c r="C54" s="1725"/>
      <c r="D54" s="1241"/>
      <c r="E54" s="1241"/>
      <c r="F54" s="1243"/>
      <c r="G54" s="1243"/>
      <c r="H54" s="1243"/>
      <c r="I54" s="1243"/>
      <c r="J54" s="1243"/>
      <c r="K54" s="1243"/>
      <c r="L54" s="1243"/>
      <c r="M54" s="1241"/>
      <c r="N54" s="1244"/>
      <c r="O54" s="1245"/>
      <c r="P54" s="1245"/>
      <c r="Q54" s="1245"/>
      <c r="R54" s="1245"/>
      <c r="S54" s="1245"/>
      <c r="T54" s="1245"/>
      <c r="U54" s="1245"/>
      <c r="V54" s="1246"/>
      <c r="W54" s="1246"/>
    </row>
    <row r="55" spans="1:23" s="339" customFormat="1" ht="12.75" x14ac:dyDescent="0.2">
      <c r="A55" s="349" t="s">
        <v>917</v>
      </c>
      <c r="B55" s="1272" t="s">
        <v>915</v>
      </c>
      <c r="C55" s="1725">
        <f t="shared" ref="C55:C68" si="0">IF(+SUM(D55:W55)=0,"-",+SUM(D55:W55))</f>
        <v>1</v>
      </c>
      <c r="D55" s="1241">
        <f>IF(ISERROR('O6 Source Data for E2'!D$88/'O6 Source Data for E2'!$C$88),"0.00%",'O6 Source Data for E2'!D$88/'O6 Source Data for E2'!$C$88)</f>
        <v>0.45454274762205166</v>
      </c>
      <c r="E55" s="1241">
        <f>IF(ISERROR('O6 Source Data for E2'!E$88/'O6 Source Data for E2'!$C$88),"0.00%",'O6 Source Data for E2'!E$88/'O6 Source Data for E2'!$C$88)</f>
        <v>0.1860578414018052</v>
      </c>
      <c r="F55" s="1241">
        <f>IF(ISERROR('O6 Source Data for E2'!F$88/'O6 Source Data for E2'!$C$88),"0.00%",'O6 Source Data for E2'!F$88/'O6 Source Data for E2'!$C$88)</f>
        <v>0.35110525256533043</v>
      </c>
      <c r="G55" s="1241">
        <f>IF(ISERROR('O6 Source Data for E2'!G$88/'O6 Source Data for E2'!$C$88),"0.00%",'O6 Source Data for E2'!G$88/'O6 Source Data for E2'!$C$88)</f>
        <v>0</v>
      </c>
      <c r="H55" s="1241">
        <f>IF(ISERROR('O6 Source Data for E2'!H$88/'O6 Source Data for E2'!$C$88),"0.00%",'O6 Source Data for E2'!H$88/'O6 Source Data for E2'!$C$88)</f>
        <v>0</v>
      </c>
      <c r="I55" s="1241">
        <f>IF(ISERROR('O6 Source Data for E2'!I$88/'O6 Source Data for E2'!$C$88),"0.00%",'O6 Source Data for E2'!I$88/'O6 Source Data for E2'!$C$88)</f>
        <v>0</v>
      </c>
      <c r="J55" s="1241">
        <f>IF(ISERROR('O6 Source Data for E2'!J$88/'O6 Source Data for E2'!$C$88),"0.00%",'O6 Source Data for E2'!J$88/'O6 Source Data for E2'!$C$88)</f>
        <v>8.1909304130327563E-3</v>
      </c>
      <c r="K55" s="1241">
        <f>IF(ISERROR('O6 Source Data for E2'!K$88/'O6 Source Data for E2'!$C$88),"0.00%",'O6 Source Data for E2'!K$88/'O6 Source Data for E2'!$C$88)</f>
        <v>3.9379619885415861E-6</v>
      </c>
      <c r="L55" s="1241">
        <f>IF(ISERROR('O6 Source Data for E2'!L$88/'O6 Source Data for E2'!$C$88),"0.00%",'O6 Source Data for E2'!L$88/'O6 Source Data for E2'!$C$88)</f>
        <v>9.9290035791535093E-5</v>
      </c>
      <c r="M55" s="1241">
        <f>IF(ISERROR('O6 Source Data for E2'!M$88/'O6 Source Data for E2'!$C$88),"0.00%",'O6 Source Data for E2'!M$88/'O6 Source Data for E2'!$C$88)</f>
        <v>0</v>
      </c>
      <c r="N55" s="1241">
        <f>IF(ISERROR('O6 Source Data for E2'!N$88/'O6 Source Data for E2'!$C$88),"0.00%",'O6 Source Data for E2'!N$88/'O6 Source Data for E2'!$C$88)</f>
        <v>0</v>
      </c>
      <c r="O55" s="1241">
        <f>IF(ISERROR('O6 Source Data for E2'!O$88/'O6 Source Data for E2'!$C$88),"0.00%",'O6 Source Data for E2'!O$88/'O6 Source Data for E2'!$C$88)</f>
        <v>0</v>
      </c>
      <c r="P55" s="1241">
        <f>IF(ISERROR('O6 Source Data for E2'!P$88/'O6 Source Data for E2'!$C$88),"0.00%",'O6 Source Data for E2'!P$88/'O6 Source Data for E2'!$C$88)</f>
        <v>0</v>
      </c>
      <c r="Q55" s="1241">
        <f>IF(ISERROR('O6 Source Data for E2'!Q$88/'O6 Source Data for E2'!$C$88),"0.00%",'O6 Source Data for E2'!Q$88/'O6 Source Data for E2'!$C$88)</f>
        <v>0</v>
      </c>
      <c r="R55" s="1241">
        <f>IF(ISERROR('O6 Source Data for E2'!R$88/'O6 Source Data for E2'!$C$88),"0.00%",'O6 Source Data for E2'!R$88/'O6 Source Data for E2'!$C$88)</f>
        <v>0</v>
      </c>
      <c r="S55" s="1241">
        <f>IF(ISERROR('O6 Source Data for E2'!S$88/'O6 Source Data for E2'!$C$88),"0.00%",'O6 Source Data for E2'!S$88/'O6 Source Data for E2'!$C$88)</f>
        <v>0</v>
      </c>
      <c r="T55" s="1241">
        <f>IF(ISERROR('O6 Source Data for E2'!T$88/'O6 Source Data for E2'!$C$88),"0.00%",'O6 Source Data for E2'!T$88/'O6 Source Data for E2'!$C$88)</f>
        <v>0</v>
      </c>
      <c r="U55" s="1241">
        <f>IF(ISERROR('O6 Source Data for E2'!U$88/'O6 Source Data for E2'!$C$88),"0.00%",'O6 Source Data for E2'!U$88/'O6 Source Data for E2'!$C$88)</f>
        <v>0</v>
      </c>
      <c r="V55" s="1241">
        <f>IF(ISERROR('O6 Source Data for E2'!V$88/'O6 Source Data for E2'!$C$88),"0.00%",'O6 Source Data for E2'!V$88/'O6 Source Data for E2'!$C$88)</f>
        <v>0</v>
      </c>
      <c r="W55" s="1241">
        <f>IF(ISERROR('O6 Source Data for E2'!W$88/'O6 Source Data for E2'!$C$88),"0.00%",'O6 Source Data for E2'!W$88/'O6 Source Data for E2'!$C$88)</f>
        <v>0</v>
      </c>
    </row>
    <row r="56" spans="1:23" s="339" customFormat="1" ht="12.75" x14ac:dyDescent="0.2">
      <c r="A56" s="349" t="s">
        <v>1246</v>
      </c>
      <c r="B56" s="1272" t="s">
        <v>1247</v>
      </c>
      <c r="C56" s="1725">
        <f t="shared" si="0"/>
        <v>1</v>
      </c>
      <c r="D56" s="1241">
        <f>IF(ISERROR('O6 Source Data for E2'!D$39/'O6 Source Data for E2'!$C$39),"0.00%",'O6 Source Data for E2'!D$39/'O6 Source Data for E2'!$C$39)</f>
        <v>0.52282533389340868</v>
      </c>
      <c r="E56" s="1241">
        <f>IF(ISERROR('O6 Source Data for E2'!E$39/'O6 Source Data for E2'!$C$39),"0.00%",'O6 Source Data for E2'!E$39/'O6 Source Data for E2'!$C$39)</f>
        <v>0.1498405492668726</v>
      </c>
      <c r="F56" s="1241">
        <f>IF(ISERROR('O6 Source Data for E2'!F$39/'O6 Source Data for E2'!$C$39),"0.00%",'O6 Source Data for E2'!F$39/'O6 Source Data for E2'!$C$39)</f>
        <v>0.31506465267518041</v>
      </c>
      <c r="G56" s="1241">
        <f>IF(ISERROR('O6 Source Data for E2'!G$39/'O6 Source Data for E2'!$C$39),"0.00%",'O6 Source Data for E2'!G$39/'O6 Source Data for E2'!$C$39)</f>
        <v>0</v>
      </c>
      <c r="H56" s="1241">
        <f>IF(ISERROR('O6 Source Data for E2'!H$39/'O6 Source Data for E2'!$C$39),"0.00%",'O6 Source Data for E2'!H$39/'O6 Source Data for E2'!$C$39)</f>
        <v>0</v>
      </c>
      <c r="I56" s="1241">
        <f>IF(ISERROR('O6 Source Data for E2'!I$39/'O6 Source Data for E2'!$C$39),"0.00%",'O6 Source Data for E2'!I$39/'O6 Source Data for E2'!$C$39)</f>
        <v>0</v>
      </c>
      <c r="J56" s="1241">
        <f>IF(ISERROR('O6 Source Data for E2'!J$39/'O6 Source Data for E2'!$C$39),"0.00%",'O6 Source Data for E2'!J$39/'O6 Source Data for E2'!$C$39)</f>
        <v>1.0924689554858683E-2</v>
      </c>
      <c r="K56" s="1241">
        <f>IF(ISERROR('O6 Source Data for E2'!K$39/'O6 Source Data for E2'!$C$39),"0.00%",'O6 Source Data for E2'!K$39/'O6 Source Data for E2'!$C$39)</f>
        <v>5.3696647729853961E-4</v>
      </c>
      <c r="L56" s="1241">
        <f>IF(ISERROR('O6 Source Data for E2'!L$39/'O6 Source Data for E2'!$C$39),"0.00%",'O6 Source Data for E2'!L$39/'O6 Source Data for E2'!$C$39)</f>
        <v>8.0780813238105168E-4</v>
      </c>
      <c r="M56" s="1241">
        <f>IF(ISERROR('O6 Source Data for E2'!M$39/'O6 Source Data for E2'!$C$39),"0.00%",'O6 Source Data for E2'!M$39/'O6 Source Data for E2'!$C$39)</f>
        <v>0</v>
      </c>
      <c r="N56" s="1241">
        <f>IF(ISERROR('O6 Source Data for E2'!N$39/'O6 Source Data for E2'!$C$39),"0.00%",'O6 Source Data for E2'!N$39/'O6 Source Data for E2'!$C$39)</f>
        <v>0</v>
      </c>
      <c r="O56" s="1241">
        <f>IF(ISERROR('O6 Source Data for E2'!O$39/'O6 Source Data for E2'!$C$39),"0.00%",'O6 Source Data for E2'!O$39/'O6 Source Data for E2'!$C$39)</f>
        <v>0</v>
      </c>
      <c r="P56" s="1241">
        <f>IF(ISERROR('O6 Source Data for E2'!P$39/'O6 Source Data for E2'!$C$39),"0.00%",'O6 Source Data for E2'!P$39/'O6 Source Data for E2'!$C$39)</f>
        <v>0</v>
      </c>
      <c r="Q56" s="1241">
        <f>IF(ISERROR('O6 Source Data for E2'!Q$39/'O6 Source Data for E2'!$C$39),"0.00%",'O6 Source Data for E2'!Q$39/'O6 Source Data for E2'!$C$39)</f>
        <v>0</v>
      </c>
      <c r="R56" s="1241">
        <f>IF(ISERROR('O6 Source Data for E2'!R$39/'O6 Source Data for E2'!$C$39),"0.00%",'O6 Source Data for E2'!R$39/'O6 Source Data for E2'!$C$39)</f>
        <v>0</v>
      </c>
      <c r="S56" s="1241">
        <f>IF(ISERROR('O6 Source Data for E2'!S$39/'O6 Source Data for E2'!$C$39),"0.00%",'O6 Source Data for E2'!S$39/'O6 Source Data for E2'!$C$39)</f>
        <v>0</v>
      </c>
      <c r="T56" s="1241">
        <f>IF(ISERROR('O6 Source Data for E2'!T$39/'O6 Source Data for E2'!$C$39),"0.00%",'O6 Source Data for E2'!T$39/'O6 Source Data for E2'!$C$39)</f>
        <v>0</v>
      </c>
      <c r="U56" s="1241">
        <f>IF(ISERROR('O6 Source Data for E2'!U$39/'O6 Source Data for E2'!$C$39),"0.00%",'O6 Source Data for E2'!U$39/'O6 Source Data for E2'!$C$39)</f>
        <v>0</v>
      </c>
      <c r="V56" s="1241">
        <f>IF(ISERROR('O6 Source Data for E2'!V$39/'O6 Source Data for E2'!$C$39),"0.00%",'O6 Source Data for E2'!V$39/'O6 Source Data for E2'!$C$39)</f>
        <v>0</v>
      </c>
      <c r="W56" s="1241">
        <f>IF(ISERROR('O6 Source Data for E2'!W$39/'O6 Source Data for E2'!$C$39),"0.00%",'O6 Source Data for E2'!W$39/'O6 Source Data for E2'!$C$39)</f>
        <v>0</v>
      </c>
    </row>
    <row r="57" spans="1:23" s="339" customFormat="1" ht="12.75" x14ac:dyDescent="0.2">
      <c r="A57" s="349" t="s">
        <v>1250</v>
      </c>
      <c r="B57" s="1272" t="s">
        <v>1261</v>
      </c>
      <c r="C57" s="1725" t="str">
        <f t="shared" si="0"/>
        <v>-</v>
      </c>
      <c r="D57" s="1241" t="str">
        <f>IF(ISERROR('O6 Source Data for E2'!D$45/'O6 Source Data for E2'!$C$45),"0.00%",'O6 Source Data for E2'!D$45/'O6 Source Data for E2'!$C$45)</f>
        <v>0.00%</v>
      </c>
      <c r="E57" s="1241" t="str">
        <f>IF(ISERROR('O6 Source Data for E2'!E$45/'O6 Source Data for E2'!$C$45),"0.00%",'O6 Source Data for E2'!E$45/'O6 Source Data for E2'!$C$45)</f>
        <v>0.00%</v>
      </c>
      <c r="F57" s="1241" t="str">
        <f>IF(ISERROR('O6 Source Data for E2'!F$45/'O6 Source Data for E2'!$C$45),"0.00%",'O6 Source Data for E2'!F$45/'O6 Source Data for E2'!$C$45)</f>
        <v>0.00%</v>
      </c>
      <c r="G57" s="1241" t="str">
        <f>IF(ISERROR('O6 Source Data for E2'!G$45/'O6 Source Data for E2'!$C$45),"0.00%",'O6 Source Data for E2'!G$45/'O6 Source Data for E2'!$C$45)</f>
        <v>0.00%</v>
      </c>
      <c r="H57" s="1241" t="str">
        <f>IF(ISERROR('O6 Source Data for E2'!H$45/'O6 Source Data for E2'!$C$45),"0.00%",'O6 Source Data for E2'!H$45/'O6 Source Data for E2'!$C$45)</f>
        <v>0.00%</v>
      </c>
      <c r="I57" s="1241" t="str">
        <f>IF(ISERROR('O6 Source Data for E2'!I$45/'O6 Source Data for E2'!$C$45),"0.00%",'O6 Source Data for E2'!I$45/'O6 Source Data for E2'!$C$45)</f>
        <v>0.00%</v>
      </c>
      <c r="J57" s="1241" t="str">
        <f>IF(ISERROR('O6 Source Data for E2'!J$45/'O6 Source Data for E2'!$C$45),"0.00%",'O6 Source Data for E2'!J$45/'O6 Source Data for E2'!$C$45)</f>
        <v>0.00%</v>
      </c>
      <c r="K57" s="1241" t="str">
        <f>IF(ISERROR('O6 Source Data for E2'!K$45/'O6 Source Data for E2'!$C$45),"0.00%",'O6 Source Data for E2'!K$45/'O6 Source Data for E2'!$C$45)</f>
        <v>0.00%</v>
      </c>
      <c r="L57" s="1241" t="str">
        <f>IF(ISERROR('O6 Source Data for E2'!L$45/'O6 Source Data for E2'!$C$45),"0.00%",'O6 Source Data for E2'!L$45/'O6 Source Data for E2'!$C$45)</f>
        <v>0.00%</v>
      </c>
      <c r="M57" s="1241" t="str">
        <f>IF(ISERROR('O6 Source Data for E2'!M$45/'O6 Source Data for E2'!$C$45),"0.00%",'O6 Source Data for E2'!M$45/'O6 Source Data for E2'!$C$45)</f>
        <v>0.00%</v>
      </c>
      <c r="N57" s="1241" t="str">
        <f>IF(ISERROR('O6 Source Data for E2'!N$45/'O6 Source Data for E2'!$C$45),"0.00%",'O6 Source Data for E2'!N$45/'O6 Source Data for E2'!$C$45)</f>
        <v>0.00%</v>
      </c>
      <c r="O57" s="1241" t="str">
        <f>IF(ISERROR('O6 Source Data for E2'!O$45/'O6 Source Data for E2'!$C$45),"0.00%",'O6 Source Data for E2'!O$45/'O6 Source Data for E2'!$C$45)</f>
        <v>0.00%</v>
      </c>
      <c r="P57" s="1241" t="str">
        <f>IF(ISERROR('O6 Source Data for E2'!P$45/'O6 Source Data for E2'!$C$45),"0.00%",'O6 Source Data for E2'!P$45/'O6 Source Data for E2'!$C$45)</f>
        <v>0.00%</v>
      </c>
      <c r="Q57" s="1241" t="str">
        <f>IF(ISERROR('O6 Source Data for E2'!Q$45/'O6 Source Data for E2'!$C$45),"0.00%",'O6 Source Data for E2'!Q$45/'O6 Source Data for E2'!$C$45)</f>
        <v>0.00%</v>
      </c>
      <c r="R57" s="1241" t="str">
        <f>IF(ISERROR('O6 Source Data for E2'!R$45/'O6 Source Data for E2'!$C$45),"0.00%",'O6 Source Data for E2'!R$45/'O6 Source Data for E2'!$C$45)</f>
        <v>0.00%</v>
      </c>
      <c r="S57" s="1241" t="str">
        <f>IF(ISERROR('O6 Source Data for E2'!S$45/'O6 Source Data for E2'!$C$45),"0.00%",'O6 Source Data for E2'!S$45/'O6 Source Data for E2'!$C$45)</f>
        <v>0.00%</v>
      </c>
      <c r="T57" s="1241" t="str">
        <f>IF(ISERROR('O6 Source Data for E2'!T$45/'O6 Source Data for E2'!$C$45),"0.00%",'O6 Source Data for E2'!T$45/'O6 Source Data for E2'!$C$45)</f>
        <v>0.00%</v>
      </c>
      <c r="U57" s="1241" t="str">
        <f>IF(ISERROR('O6 Source Data for E2'!U$45/'O6 Source Data for E2'!$C$45),"0.00%",'O6 Source Data for E2'!U$45/'O6 Source Data for E2'!$C$45)</f>
        <v>0.00%</v>
      </c>
      <c r="V57" s="1241" t="str">
        <f>IF(ISERROR('O6 Source Data for E2'!V$45/'O6 Source Data for E2'!$C$45),"0.00%",'O6 Source Data for E2'!V$45/'O6 Source Data for E2'!$C$45)</f>
        <v>0.00%</v>
      </c>
      <c r="W57" s="1241" t="str">
        <f>IF(ISERROR('O6 Source Data for E2'!W$45/'O6 Source Data for E2'!$C$45),"0.00%",'O6 Source Data for E2'!W$45/'O6 Source Data for E2'!$C$45)</f>
        <v>0.00%</v>
      </c>
    </row>
    <row r="58" spans="1:23" s="339" customFormat="1" ht="12.75" x14ac:dyDescent="0.2">
      <c r="A58" s="349" t="s">
        <v>1251</v>
      </c>
      <c r="B58" s="1272" t="s">
        <v>1262</v>
      </c>
      <c r="C58" s="1725">
        <f t="shared" si="0"/>
        <v>1</v>
      </c>
      <c r="D58" s="1241">
        <f>IF(ISERROR('O6 Source Data for E2'!D$50/'O6 Source Data for E2'!$C$50),"0.00%",'O6 Source Data for E2'!D$50/'O6 Source Data for E2'!$C$50)</f>
        <v>0.44143342711961203</v>
      </c>
      <c r="E58" s="1241">
        <f>IF(ISERROR('O6 Source Data for E2'!E$50/'O6 Source Data for E2'!$C$50),"0.00%",'O6 Source Data for E2'!E$50/'O6 Source Data for E2'!$C$50)</f>
        <v>0.1811527088417958</v>
      </c>
      <c r="F58" s="1241">
        <f>IF(ISERROR('O6 Source Data for E2'!F$50/'O6 Source Data for E2'!$C$50),"0.00%",'O6 Source Data for E2'!F$50/'O6 Source Data for E2'!$C$50)</f>
        <v>0.36828506208325729</v>
      </c>
      <c r="G58" s="1241">
        <f>IF(ISERROR('O6 Source Data for E2'!G$50/'O6 Source Data for E2'!$C$50),"0.00%",'O6 Source Data for E2'!G$50/'O6 Source Data for E2'!$C$50)</f>
        <v>0</v>
      </c>
      <c r="H58" s="1241">
        <f>IF(ISERROR('O6 Source Data for E2'!H$50/'O6 Source Data for E2'!$C$50),"0.00%",'O6 Source Data for E2'!H$50/'O6 Source Data for E2'!$C$50)</f>
        <v>0</v>
      </c>
      <c r="I58" s="1241">
        <f>IF(ISERROR('O6 Source Data for E2'!I$50/'O6 Source Data for E2'!$C$50),"0.00%",'O6 Source Data for E2'!I$50/'O6 Source Data for E2'!$C$50)</f>
        <v>0</v>
      </c>
      <c r="J58" s="1241">
        <f>IF(ISERROR('O6 Source Data for E2'!J$50/'O6 Source Data for E2'!$C$50),"0.00%",'O6 Source Data for E2'!J$50/'O6 Source Data for E2'!$C$50)</f>
        <v>9.0373575198919223E-3</v>
      </c>
      <c r="K58" s="1241">
        <f>IF(ISERROR('O6 Source Data for E2'!K$50/'O6 Source Data for E2'!$C$50),"0.00%",'O6 Source Data for E2'!K$50/'O6 Source Data for E2'!$C$50)</f>
        <v>0</v>
      </c>
      <c r="L58" s="1241">
        <f>IF(ISERROR('O6 Source Data for E2'!L$50/'O6 Source Data for E2'!$C$50),"0.00%",'O6 Source Data for E2'!L$50/'O6 Source Data for E2'!$C$50)</f>
        <v>9.1444435443064839E-5</v>
      </c>
      <c r="M58" s="1241">
        <f>IF(ISERROR('O6 Source Data for E2'!M$50/'O6 Source Data for E2'!$C$50),"0.00%",'O6 Source Data for E2'!M$50/'O6 Source Data for E2'!$C$50)</f>
        <v>0</v>
      </c>
      <c r="N58" s="1241">
        <f>IF(ISERROR('O6 Source Data for E2'!N$50/'O6 Source Data for E2'!$C$50),"0.00%",'O6 Source Data for E2'!N$50/'O6 Source Data for E2'!$C$50)</f>
        <v>0</v>
      </c>
      <c r="O58" s="1241">
        <f>IF(ISERROR('O6 Source Data for E2'!O$50/'O6 Source Data for E2'!$C$50),"0.00%",'O6 Source Data for E2'!O$50/'O6 Source Data for E2'!$C$50)</f>
        <v>0</v>
      </c>
      <c r="P58" s="1241">
        <f>IF(ISERROR('O6 Source Data for E2'!P$50/'O6 Source Data for E2'!$C$50),"0.00%",'O6 Source Data for E2'!P$50/'O6 Source Data for E2'!$C$50)</f>
        <v>0</v>
      </c>
      <c r="Q58" s="1241">
        <f>IF(ISERROR('O6 Source Data for E2'!Q$50/'O6 Source Data for E2'!$C$50),"0.00%",'O6 Source Data for E2'!Q$50/'O6 Source Data for E2'!$C$50)</f>
        <v>0</v>
      </c>
      <c r="R58" s="1241">
        <f>IF(ISERROR('O6 Source Data for E2'!R$50/'O6 Source Data for E2'!$C$50),"0.00%",'O6 Source Data for E2'!R$50/'O6 Source Data for E2'!$C$50)</f>
        <v>0</v>
      </c>
      <c r="S58" s="1241">
        <f>IF(ISERROR('O6 Source Data for E2'!S$50/'O6 Source Data for E2'!$C$50),"0.00%",'O6 Source Data for E2'!S$50/'O6 Source Data for E2'!$C$50)</f>
        <v>0</v>
      </c>
      <c r="T58" s="1241">
        <f>IF(ISERROR('O6 Source Data for E2'!T$50/'O6 Source Data for E2'!$C$50),"0.00%",'O6 Source Data for E2'!T$50/'O6 Source Data for E2'!$C$50)</f>
        <v>0</v>
      </c>
      <c r="U58" s="1241">
        <f>IF(ISERROR('O6 Source Data for E2'!U$50/'O6 Source Data for E2'!$C$50),"0.00%",'O6 Source Data for E2'!U$50/'O6 Source Data for E2'!$C$50)</f>
        <v>0</v>
      </c>
      <c r="V58" s="1241">
        <f>IF(ISERROR('O6 Source Data for E2'!V$50/'O6 Source Data for E2'!$C$50),"0.00%",'O6 Source Data for E2'!V$50/'O6 Source Data for E2'!$C$50)</f>
        <v>0</v>
      </c>
      <c r="W58" s="1241">
        <f>IF(ISERROR('O6 Source Data for E2'!W$50/'O6 Source Data for E2'!$C$50),"0.00%",'O6 Source Data for E2'!W$50/'O6 Source Data for E2'!$C$50)</f>
        <v>0</v>
      </c>
    </row>
    <row r="59" spans="1:23" s="339" customFormat="1" ht="25.5" x14ac:dyDescent="0.2">
      <c r="A59" s="349" t="s">
        <v>1248</v>
      </c>
      <c r="B59" s="1272" t="s">
        <v>1249</v>
      </c>
      <c r="C59" s="1725">
        <f t="shared" si="0"/>
        <v>1</v>
      </c>
      <c r="D59" s="1241">
        <f>IF(ISERROR('O6 Source Data for E2'!D$52/'O6 Source Data for E2'!$C$52),"0.00%",'O6 Source Data for E2'!D$52/'O6 Source Data for E2'!$C$52)</f>
        <v>0.44143342711961203</v>
      </c>
      <c r="E59" s="1241">
        <f>IF(ISERROR('O6 Source Data for E2'!E$52/'O6 Source Data for E2'!$C$52),"0.00%",'O6 Source Data for E2'!E$52/'O6 Source Data for E2'!$C$52)</f>
        <v>0.1811527088417958</v>
      </c>
      <c r="F59" s="1241">
        <f>IF(ISERROR('O6 Source Data for E2'!F$52/'O6 Source Data for E2'!$C$52),"0.00%",'O6 Source Data for E2'!F$52/'O6 Source Data for E2'!$C$52)</f>
        <v>0.36828506208325729</v>
      </c>
      <c r="G59" s="1241">
        <f>IF(ISERROR('O6 Source Data for E2'!G$52/'O6 Source Data for E2'!$C$52),"0.00%",'O6 Source Data for E2'!G$52/'O6 Source Data for E2'!$C$52)</f>
        <v>0</v>
      </c>
      <c r="H59" s="1241">
        <f>IF(ISERROR('O6 Source Data for E2'!H$52/'O6 Source Data for E2'!$C$52),"0.00%",'O6 Source Data for E2'!H$52/'O6 Source Data for E2'!$C$52)</f>
        <v>0</v>
      </c>
      <c r="I59" s="1241">
        <f>IF(ISERROR('O6 Source Data for E2'!I$52/'O6 Source Data for E2'!$C$52),"0.00%",'O6 Source Data for E2'!I$52/'O6 Source Data for E2'!$C$52)</f>
        <v>0</v>
      </c>
      <c r="J59" s="1241">
        <f>IF(ISERROR('O6 Source Data for E2'!J$52/'O6 Source Data for E2'!$C$52),"0.00%",'O6 Source Data for E2'!J$52/'O6 Source Data for E2'!$C$52)</f>
        <v>9.0373575198919223E-3</v>
      </c>
      <c r="K59" s="1241">
        <f>IF(ISERROR('O6 Source Data for E2'!K$52/'O6 Source Data for E2'!$C$52),"0.00%",'O6 Source Data for E2'!K$52/'O6 Source Data for E2'!$C$52)</f>
        <v>0</v>
      </c>
      <c r="L59" s="1241">
        <f>IF(ISERROR('O6 Source Data for E2'!L$52/'O6 Source Data for E2'!$C$52),"0.00%",'O6 Source Data for E2'!L$52/'O6 Source Data for E2'!$C$52)</f>
        <v>9.1444435443064839E-5</v>
      </c>
      <c r="M59" s="1241">
        <f>IF(ISERROR('O6 Source Data for E2'!M$52/'O6 Source Data for E2'!$C$52),"0.00%",'O6 Source Data for E2'!M$52/'O6 Source Data for E2'!$C$52)</f>
        <v>0</v>
      </c>
      <c r="N59" s="1241">
        <f>IF(ISERROR('O6 Source Data for E2'!N$52/'O6 Source Data for E2'!$C$52),"0.00%",'O6 Source Data for E2'!N$52/'O6 Source Data for E2'!$C$52)</f>
        <v>0</v>
      </c>
      <c r="O59" s="1241">
        <f>IF(ISERROR('O6 Source Data for E2'!O$52/'O6 Source Data for E2'!$C$52),"0.00%",'O6 Source Data for E2'!O$52/'O6 Source Data for E2'!$C$52)</f>
        <v>0</v>
      </c>
      <c r="P59" s="1241">
        <f>IF(ISERROR('O6 Source Data for E2'!P$52/'O6 Source Data for E2'!$C$52),"0.00%",'O6 Source Data for E2'!P$52/'O6 Source Data for E2'!$C$52)</f>
        <v>0</v>
      </c>
      <c r="Q59" s="1241">
        <f>IF(ISERROR('O6 Source Data for E2'!Q$52/'O6 Source Data for E2'!$C$52),"0.00%",'O6 Source Data for E2'!Q$52/'O6 Source Data for E2'!$C$52)</f>
        <v>0</v>
      </c>
      <c r="R59" s="1241">
        <f>IF(ISERROR('O6 Source Data for E2'!R$52/'O6 Source Data for E2'!$C$52),"0.00%",'O6 Source Data for E2'!R$52/'O6 Source Data for E2'!$C$52)</f>
        <v>0</v>
      </c>
      <c r="S59" s="1241">
        <f>IF(ISERROR('O6 Source Data for E2'!S$52/'O6 Source Data for E2'!$C$52),"0.00%",'O6 Source Data for E2'!S$52/'O6 Source Data for E2'!$C$52)</f>
        <v>0</v>
      </c>
      <c r="T59" s="1241">
        <f>IF(ISERROR('O6 Source Data for E2'!T$52/'O6 Source Data for E2'!$C$52),"0.00%",'O6 Source Data for E2'!T$52/'O6 Source Data for E2'!$C$52)</f>
        <v>0</v>
      </c>
      <c r="U59" s="1241">
        <f>IF(ISERROR('O6 Source Data for E2'!U$52/'O6 Source Data for E2'!$C$52),"0.00%",'O6 Source Data for E2'!U$52/'O6 Source Data for E2'!$C$52)</f>
        <v>0</v>
      </c>
      <c r="V59" s="1241">
        <f>IF(ISERROR('O6 Source Data for E2'!V$52/'O6 Source Data for E2'!$C$52),"0.00%",'O6 Source Data for E2'!V$52/'O6 Source Data for E2'!$C$52)</f>
        <v>0</v>
      </c>
      <c r="W59" s="1241">
        <f>IF(ISERROR('O6 Source Data for E2'!W$52/'O6 Source Data for E2'!$C$52),"0.00%",'O6 Source Data for E2'!W$52/'O6 Source Data for E2'!$C$52)</f>
        <v>0</v>
      </c>
    </row>
    <row r="60" spans="1:23" s="339" customFormat="1" ht="12.75" x14ac:dyDescent="0.2">
      <c r="A60" s="349" t="s">
        <v>1256</v>
      </c>
      <c r="B60" s="1272" t="s">
        <v>1263</v>
      </c>
      <c r="C60" s="1725">
        <f t="shared" si="0"/>
        <v>1</v>
      </c>
      <c r="D60" s="1241">
        <f>IF(ISERROR('O6 Source Data for E2'!D$61/'O6 Source Data for E2'!$C$61),"0.00%",'O6 Source Data for E2'!D$61/'O6 Source Data for E2'!$C$61)</f>
        <v>0.44371168860584675</v>
      </c>
      <c r="E60" s="1241">
        <f>IF(ISERROR('O6 Source Data for E2'!E$61/'O6 Source Data for E2'!$C$61),"0.00%",'O6 Source Data for E2'!E$61/'O6 Source Data for E2'!$C$61)</f>
        <v>0.18208764764417501</v>
      </c>
      <c r="F60" s="1241">
        <f>IF(ISERROR('O6 Source Data for E2'!F$61/'O6 Source Data for E2'!$C$61),"0.00%",'O6 Source Data for E2'!F$61/'O6 Source Data for E2'!$C$61)</f>
        <v>0.36552325772102418</v>
      </c>
      <c r="G60" s="1241">
        <f>IF(ISERROR('O6 Source Data for E2'!G$61/'O6 Source Data for E2'!$C$61),"0.00%",'O6 Source Data for E2'!G$61/'O6 Source Data for E2'!$C$61)</f>
        <v>0</v>
      </c>
      <c r="H60" s="1241">
        <f>IF(ISERROR('O6 Source Data for E2'!H$61/'O6 Source Data for E2'!$C$61),"0.00%",'O6 Source Data for E2'!H$61/'O6 Source Data for E2'!$C$61)</f>
        <v>0</v>
      </c>
      <c r="I60" s="1241">
        <f>IF(ISERROR('O6 Source Data for E2'!I$61/'O6 Source Data for E2'!$C$61),"0.00%",'O6 Source Data for E2'!I$61/'O6 Source Data for E2'!$C$61)</f>
        <v>0</v>
      </c>
      <c r="J60" s="1241">
        <f>IF(ISERROR('O6 Source Data for E2'!J$61/'O6 Source Data for E2'!$C$61),"0.00%",'O6 Source Data for E2'!J$61/'O6 Source Data for E2'!$C$61)</f>
        <v>8.5854896438973261E-3</v>
      </c>
      <c r="K60" s="1241">
        <f>IF(ISERROR('O6 Source Data for E2'!K$61/'O6 Source Data for E2'!$C$61),"0.00%",'O6 Source Data for E2'!K$61/'O6 Source Data for E2'!$C$61)</f>
        <v>0</v>
      </c>
      <c r="L60" s="1241">
        <f>IF(ISERROR('O6 Source Data for E2'!L$61/'O6 Source Data for E2'!$C$61),"0.00%",'O6 Source Data for E2'!L$61/'O6 Source Data for E2'!$C$61)</f>
        <v>9.1916385056758145E-5</v>
      </c>
      <c r="M60" s="1241">
        <f>IF(ISERROR('O6 Source Data for E2'!M$61/'O6 Source Data for E2'!$C$61),"0.00%",'O6 Source Data for E2'!M$61/'O6 Source Data for E2'!$C$61)</f>
        <v>0</v>
      </c>
      <c r="N60" s="1241">
        <f>IF(ISERROR('O6 Source Data for E2'!N$61/'O6 Source Data for E2'!$C$61),"0.00%",'O6 Source Data for E2'!N$61/'O6 Source Data for E2'!$C$61)</f>
        <v>0</v>
      </c>
      <c r="O60" s="1241">
        <f>IF(ISERROR('O6 Source Data for E2'!O$61/'O6 Source Data for E2'!$C$61),"0.00%",'O6 Source Data for E2'!O$61/'O6 Source Data for E2'!$C$61)</f>
        <v>0</v>
      </c>
      <c r="P60" s="1241">
        <f>IF(ISERROR('O6 Source Data for E2'!P$61/'O6 Source Data for E2'!$C$61),"0.00%",'O6 Source Data for E2'!P$61/'O6 Source Data for E2'!$C$61)</f>
        <v>0</v>
      </c>
      <c r="Q60" s="1241">
        <f>IF(ISERROR('O6 Source Data for E2'!Q$61/'O6 Source Data for E2'!$C$61),"0.00%",'O6 Source Data for E2'!Q$61/'O6 Source Data for E2'!$C$61)</f>
        <v>0</v>
      </c>
      <c r="R60" s="1241">
        <f>IF(ISERROR('O6 Source Data for E2'!R$61/'O6 Source Data for E2'!$C$61),"0.00%",'O6 Source Data for E2'!R$61/'O6 Source Data for E2'!$C$61)</f>
        <v>0</v>
      </c>
      <c r="S60" s="1241">
        <f>IF(ISERROR('O6 Source Data for E2'!S$61/'O6 Source Data for E2'!$C$61),"0.00%",'O6 Source Data for E2'!S$61/'O6 Source Data for E2'!$C$61)</f>
        <v>0</v>
      </c>
      <c r="T60" s="1241">
        <f>IF(ISERROR('O6 Source Data for E2'!T$61/'O6 Source Data for E2'!$C$61),"0.00%",'O6 Source Data for E2'!T$61/'O6 Source Data for E2'!$C$61)</f>
        <v>0</v>
      </c>
      <c r="U60" s="1241">
        <f>IF(ISERROR('O6 Source Data for E2'!U$61/'O6 Source Data for E2'!$C$61),"0.00%",'O6 Source Data for E2'!U$61/'O6 Source Data for E2'!$C$61)</f>
        <v>0</v>
      </c>
      <c r="V60" s="1241">
        <f>IF(ISERROR('O6 Source Data for E2'!V$61/'O6 Source Data for E2'!$C$61),"0.00%",'O6 Source Data for E2'!V$61/'O6 Source Data for E2'!$C$61)</f>
        <v>0</v>
      </c>
      <c r="W60" s="1241">
        <f>IF(ISERROR('O6 Source Data for E2'!W$61/'O6 Source Data for E2'!$C$61),"0.00%",'O6 Source Data for E2'!W$61/'O6 Source Data for E2'!$C$61)</f>
        <v>0</v>
      </c>
    </row>
    <row r="61" spans="1:23" s="339" customFormat="1" ht="12.75" x14ac:dyDescent="0.2">
      <c r="A61" s="349" t="s">
        <v>1257</v>
      </c>
      <c r="B61" s="1272" t="s">
        <v>1264</v>
      </c>
      <c r="C61" s="1725">
        <f t="shared" si="0"/>
        <v>1.0000000000000002</v>
      </c>
      <c r="D61" s="1241">
        <f>IF(ISERROR('O6 Source Data for E2'!D$66/'O6 Source Data for E2'!$C$66),"0.00%",'O6 Source Data for E2'!D$66/'O6 Source Data for E2'!$C$66)</f>
        <v>0.44598995009208159</v>
      </c>
      <c r="E61" s="1241">
        <f>IF(ISERROR('O6 Source Data for E2'!E$66/'O6 Source Data for E2'!$C$66),"0.00%",'O6 Source Data for E2'!E$66/'O6 Source Data for E2'!$C$66)</f>
        <v>0.18302258644655425</v>
      </c>
      <c r="F61" s="1241">
        <f>IF(ISERROR('O6 Source Data for E2'!F$66/'O6 Source Data for E2'!$C$66),"0.00%",'O6 Source Data for E2'!F$66/'O6 Source Data for E2'!$C$66)</f>
        <v>0.36276145335879106</v>
      </c>
      <c r="G61" s="1241">
        <f>IF(ISERROR('O6 Source Data for E2'!G$66/'O6 Source Data for E2'!$C$66),"0.00%",'O6 Source Data for E2'!G$66/'O6 Source Data for E2'!$C$66)</f>
        <v>0</v>
      </c>
      <c r="H61" s="1241">
        <f>IF(ISERROR('O6 Source Data for E2'!H$66/'O6 Source Data for E2'!$C$66),"0.00%",'O6 Source Data for E2'!H$66/'O6 Source Data for E2'!$C$66)</f>
        <v>0</v>
      </c>
      <c r="I61" s="1241">
        <f>IF(ISERROR('O6 Source Data for E2'!I$66/'O6 Source Data for E2'!$C$66),"0.00%",'O6 Source Data for E2'!I$66/'O6 Source Data for E2'!$C$66)</f>
        <v>0</v>
      </c>
      <c r="J61" s="1241">
        <f>IF(ISERROR('O6 Source Data for E2'!J$66/'O6 Source Data for E2'!$C$66),"0.00%",'O6 Source Data for E2'!J$66/'O6 Source Data for E2'!$C$66)</f>
        <v>8.1336217679027316E-3</v>
      </c>
      <c r="K61" s="1241">
        <f>IF(ISERROR('O6 Source Data for E2'!K$66/'O6 Source Data for E2'!$C$66),"0.00%",'O6 Source Data for E2'!K$66/'O6 Source Data for E2'!$C$66)</f>
        <v>0</v>
      </c>
      <c r="L61" s="1241">
        <f>IF(ISERROR('O6 Source Data for E2'!L$66/'O6 Source Data for E2'!$C$66),"0.00%",'O6 Source Data for E2'!L$66/'O6 Source Data for E2'!$C$66)</f>
        <v>9.2388334670451478E-5</v>
      </c>
      <c r="M61" s="1241">
        <f>IF(ISERROR('O6 Source Data for E2'!M$66/'O6 Source Data for E2'!$C$66),"0.00%",'O6 Source Data for E2'!M$66/'O6 Source Data for E2'!$C$66)</f>
        <v>0</v>
      </c>
      <c r="N61" s="1241">
        <f>IF(ISERROR('O6 Source Data for E2'!N$66/'O6 Source Data for E2'!$C$66),"0.00%",'O6 Source Data for E2'!N$66/'O6 Source Data for E2'!$C$66)</f>
        <v>0</v>
      </c>
      <c r="O61" s="1241">
        <f>IF(ISERROR('O6 Source Data for E2'!O$66/'O6 Source Data for E2'!$C$66),"0.00%",'O6 Source Data for E2'!O$66/'O6 Source Data for E2'!$C$66)</f>
        <v>0</v>
      </c>
      <c r="P61" s="1241">
        <f>IF(ISERROR('O6 Source Data for E2'!P$66/'O6 Source Data for E2'!$C$66),"0.00%",'O6 Source Data for E2'!P$66/'O6 Source Data for E2'!$C$66)</f>
        <v>0</v>
      </c>
      <c r="Q61" s="1241">
        <f>IF(ISERROR('O6 Source Data for E2'!Q$66/'O6 Source Data for E2'!$C$66),"0.00%",'O6 Source Data for E2'!Q$66/'O6 Source Data for E2'!$C$66)</f>
        <v>0</v>
      </c>
      <c r="R61" s="1241">
        <f>IF(ISERROR('O6 Source Data for E2'!R$66/'O6 Source Data for E2'!$C$66),"0.00%",'O6 Source Data for E2'!R$66/'O6 Source Data for E2'!$C$66)</f>
        <v>0</v>
      </c>
      <c r="S61" s="1241">
        <f>IF(ISERROR('O6 Source Data for E2'!S$66/'O6 Source Data for E2'!$C$66),"0.00%",'O6 Source Data for E2'!S$66/'O6 Source Data for E2'!$C$66)</f>
        <v>0</v>
      </c>
      <c r="T61" s="1241">
        <f>IF(ISERROR('O6 Source Data for E2'!T$66/'O6 Source Data for E2'!$C$66),"0.00%",'O6 Source Data for E2'!T$66/'O6 Source Data for E2'!$C$66)</f>
        <v>0</v>
      </c>
      <c r="U61" s="1241">
        <f>IF(ISERROR('O6 Source Data for E2'!U$66/'O6 Source Data for E2'!$C$66),"0.00%",'O6 Source Data for E2'!U$66/'O6 Source Data for E2'!$C$66)</f>
        <v>0</v>
      </c>
      <c r="V61" s="1241">
        <f>IF(ISERROR('O6 Source Data for E2'!V$66/'O6 Source Data for E2'!$C$66),"0.00%",'O6 Source Data for E2'!V$66/'O6 Source Data for E2'!$C$66)</f>
        <v>0</v>
      </c>
      <c r="W61" s="1241">
        <f>IF(ISERROR('O6 Source Data for E2'!W$66/'O6 Source Data for E2'!$C$66),"0.00%",'O6 Source Data for E2'!W$66/'O6 Source Data for E2'!$C$66)</f>
        <v>0</v>
      </c>
    </row>
    <row r="62" spans="1:23" s="339" customFormat="1" ht="25.5" x14ac:dyDescent="0.2">
      <c r="A62" s="349" t="s">
        <v>1252</v>
      </c>
      <c r="B62" s="1272" t="s">
        <v>1285</v>
      </c>
      <c r="C62" s="1725">
        <f t="shared" si="0"/>
        <v>1</v>
      </c>
      <c r="D62" s="1241">
        <f>IF(ISERROR('O6 Source Data for E2'!D$68/'O6 Source Data for E2'!$C$68),"0.00%",'O6 Source Data for E2'!D$68/'O6 Source Data for E2'!$C$68)</f>
        <v>0.44503980941822618</v>
      </c>
      <c r="E62" s="1241">
        <f>IF(ISERROR('O6 Source Data for E2'!E$68/'O6 Source Data for E2'!$C$68),"0.00%",'O6 Source Data for E2'!E$68/'O6 Source Data for E2'!$C$68)</f>
        <v>0.1826326736164979</v>
      </c>
      <c r="F62" s="1241">
        <f>IF(ISERROR('O6 Source Data for E2'!F$68/'O6 Source Data for E2'!$C$68),"0.00%",'O6 Source Data for E2'!F$68/'O6 Source Data for E2'!$C$68)</f>
        <v>0.36391325383193418</v>
      </c>
      <c r="G62" s="1241">
        <f>IF(ISERROR('O6 Source Data for E2'!G$68/'O6 Source Data for E2'!$C$68),"0.00%",'O6 Source Data for E2'!G$68/'O6 Source Data for E2'!$C$68)</f>
        <v>0</v>
      </c>
      <c r="H62" s="1241">
        <f>IF(ISERROR('O6 Source Data for E2'!H$68/'O6 Source Data for E2'!$C$68),"0.00%",'O6 Source Data for E2'!H$68/'O6 Source Data for E2'!$C$68)</f>
        <v>0</v>
      </c>
      <c r="I62" s="1241">
        <f>IF(ISERROR('O6 Source Data for E2'!I$68/'O6 Source Data for E2'!$C$68),"0.00%",'O6 Source Data for E2'!I$68/'O6 Source Data for E2'!$C$68)</f>
        <v>0</v>
      </c>
      <c r="J62" s="1241">
        <f>IF(ISERROR('O6 Source Data for E2'!J$68/'O6 Source Data for E2'!$C$68),"0.00%",'O6 Source Data for E2'!J$68/'O6 Source Data for E2'!$C$68)</f>
        <v>8.3220716235427299E-3</v>
      </c>
      <c r="K62" s="1241">
        <f>IF(ISERROR('O6 Source Data for E2'!K$68/'O6 Source Data for E2'!$C$68),"0.00%",'O6 Source Data for E2'!K$68/'O6 Source Data for E2'!$C$68)</f>
        <v>0</v>
      </c>
      <c r="L62" s="1241">
        <f>IF(ISERROR('O6 Source Data for E2'!L$68/'O6 Source Data for E2'!$C$68),"0.00%",'O6 Source Data for E2'!L$68/'O6 Source Data for E2'!$C$68)</f>
        <v>9.2191509799079279E-5</v>
      </c>
      <c r="M62" s="1241">
        <f>IF(ISERROR('O6 Source Data for E2'!M$68/'O6 Source Data for E2'!$C$68),"0.00%",'O6 Source Data for E2'!M$68/'O6 Source Data for E2'!$C$68)</f>
        <v>0</v>
      </c>
      <c r="N62" s="1241">
        <f>IF(ISERROR('O6 Source Data for E2'!N$68/'O6 Source Data for E2'!$C$68),"0.00%",'O6 Source Data for E2'!N$68/'O6 Source Data for E2'!$C$68)</f>
        <v>0</v>
      </c>
      <c r="O62" s="1241">
        <f>IF(ISERROR('O6 Source Data for E2'!O$68/'O6 Source Data for E2'!$C$68),"0.00%",'O6 Source Data for E2'!O$68/'O6 Source Data for E2'!$C$68)</f>
        <v>0</v>
      </c>
      <c r="P62" s="1241">
        <f>IF(ISERROR('O6 Source Data for E2'!P$68/'O6 Source Data for E2'!$C$68),"0.00%",'O6 Source Data for E2'!P$68/'O6 Source Data for E2'!$C$68)</f>
        <v>0</v>
      </c>
      <c r="Q62" s="1241">
        <f>IF(ISERROR('O6 Source Data for E2'!Q$68/'O6 Source Data for E2'!$C$68),"0.00%",'O6 Source Data for E2'!Q$68/'O6 Source Data for E2'!$C$68)</f>
        <v>0</v>
      </c>
      <c r="R62" s="1241">
        <f>IF(ISERROR('O6 Source Data for E2'!R$68/'O6 Source Data for E2'!$C$68),"0.00%",'O6 Source Data for E2'!R$68/'O6 Source Data for E2'!$C$68)</f>
        <v>0</v>
      </c>
      <c r="S62" s="1241">
        <f>IF(ISERROR('O6 Source Data for E2'!S$68/'O6 Source Data for E2'!$C$68),"0.00%",'O6 Source Data for E2'!S$68/'O6 Source Data for E2'!$C$68)</f>
        <v>0</v>
      </c>
      <c r="T62" s="1241">
        <f>IF(ISERROR('O6 Source Data for E2'!T$68/'O6 Source Data for E2'!$C$68),"0.00%",'O6 Source Data for E2'!T$68/'O6 Source Data for E2'!$C$68)</f>
        <v>0</v>
      </c>
      <c r="U62" s="1241">
        <f>IF(ISERROR('O6 Source Data for E2'!U$68/'O6 Source Data for E2'!$C$68),"0.00%",'O6 Source Data for E2'!U$68/'O6 Source Data for E2'!$C$68)</f>
        <v>0</v>
      </c>
      <c r="V62" s="1241">
        <f>IF(ISERROR('O6 Source Data for E2'!V$68/'O6 Source Data for E2'!$C$68),"0.00%",'O6 Source Data for E2'!V$68/'O6 Source Data for E2'!$C$68)</f>
        <v>0</v>
      </c>
      <c r="W62" s="1241">
        <f>IF(ISERROR('O6 Source Data for E2'!W$68/'O6 Source Data for E2'!$C$68),"0.00%",'O6 Source Data for E2'!W$68/'O6 Source Data for E2'!$C$68)</f>
        <v>0</v>
      </c>
    </row>
    <row r="63" spans="1:23" s="339" customFormat="1" ht="12.75" x14ac:dyDescent="0.2">
      <c r="A63" s="349" t="s">
        <v>1258</v>
      </c>
      <c r="B63" s="1272" t="s">
        <v>1286</v>
      </c>
      <c r="C63" s="1725">
        <f t="shared" si="0"/>
        <v>1</v>
      </c>
      <c r="D63" s="1241">
        <f>IF(ISERROR('O6 Source Data for E2'!D$73/'O6 Source Data for E2'!$C$73),"0.00%",'O6 Source Data for E2'!D$73/'O6 Source Data for E2'!$C$73)</f>
        <v>0.45282473455078598</v>
      </c>
      <c r="E63" s="1241">
        <f>IF(ISERROR('O6 Source Data for E2'!E$73/'O6 Source Data for E2'!$C$73),"0.00%",'O6 Source Data for E2'!E$73/'O6 Source Data for E2'!$C$73)</f>
        <v>0.18582740285369193</v>
      </c>
      <c r="F63" s="1241">
        <f>IF(ISERROR('O6 Source Data for E2'!F$73/'O6 Source Data for E2'!$C$73),"0.00%",'O6 Source Data for E2'!F$73/'O6 Source Data for E2'!$C$73)</f>
        <v>0.35447604027209167</v>
      </c>
      <c r="G63" s="1241">
        <f>IF(ISERROR('O6 Source Data for E2'!G$73/'O6 Source Data for E2'!$C$73),"0.00%",'O6 Source Data for E2'!G$73/'O6 Source Data for E2'!$C$73)</f>
        <v>0</v>
      </c>
      <c r="H63" s="1241">
        <f>IF(ISERROR('O6 Source Data for E2'!H$73/'O6 Source Data for E2'!$C$73),"0.00%",'O6 Source Data for E2'!H$73/'O6 Source Data for E2'!$C$73)</f>
        <v>0</v>
      </c>
      <c r="I63" s="1241">
        <f>IF(ISERROR('O6 Source Data for E2'!I$73/'O6 Source Data for E2'!$C$73),"0.00%",'O6 Source Data for E2'!I$73/'O6 Source Data for E2'!$C$73)</f>
        <v>0</v>
      </c>
      <c r="J63" s="1241">
        <f>IF(ISERROR('O6 Source Data for E2'!J$73/'O6 Source Data for E2'!$C$73),"0.00%",'O6 Source Data for E2'!J$73/'O6 Source Data for E2'!$C$73)</f>
        <v>6.7780181399189421E-3</v>
      </c>
      <c r="K63" s="1241">
        <f>IF(ISERROR('O6 Source Data for E2'!K$73/'O6 Source Data for E2'!$C$73),"0.00%",'O6 Source Data for E2'!K$73/'O6 Source Data for E2'!$C$73)</f>
        <v>0</v>
      </c>
      <c r="L63" s="1241">
        <f>IF(ISERROR('O6 Source Data for E2'!L$73/'O6 Source Data for E2'!$C$73),"0.00%",'O6 Source Data for E2'!L$73/'O6 Source Data for E2'!$C$73)</f>
        <v>9.3804183511531422E-5</v>
      </c>
      <c r="M63" s="1241">
        <f>IF(ISERROR('O6 Source Data for E2'!M$73/'O6 Source Data for E2'!$C$73),"0.00%",'O6 Source Data for E2'!M$73/'O6 Source Data for E2'!$C$73)</f>
        <v>0</v>
      </c>
      <c r="N63" s="1241">
        <f>IF(ISERROR('O6 Source Data for E2'!N$73/'O6 Source Data for E2'!$C$73),"0.00%",'O6 Source Data for E2'!N$73/'O6 Source Data for E2'!$C$73)</f>
        <v>0</v>
      </c>
      <c r="O63" s="1241">
        <f>IF(ISERROR('O6 Source Data for E2'!O$73/'O6 Source Data for E2'!$C$73),"0.00%",'O6 Source Data for E2'!O$73/'O6 Source Data for E2'!$C$73)</f>
        <v>0</v>
      </c>
      <c r="P63" s="1241">
        <f>IF(ISERROR('O6 Source Data for E2'!P$73/'O6 Source Data for E2'!$C$73),"0.00%",'O6 Source Data for E2'!P$73/'O6 Source Data for E2'!$C$73)</f>
        <v>0</v>
      </c>
      <c r="Q63" s="1241">
        <f>IF(ISERROR('O6 Source Data for E2'!Q$73/'O6 Source Data for E2'!$C$73),"0.00%",'O6 Source Data for E2'!Q$73/'O6 Source Data for E2'!$C$73)</f>
        <v>0</v>
      </c>
      <c r="R63" s="1241">
        <f>IF(ISERROR('O6 Source Data for E2'!R$73/'O6 Source Data for E2'!$C$73),"0.00%",'O6 Source Data for E2'!R$73/'O6 Source Data for E2'!$C$73)</f>
        <v>0</v>
      </c>
      <c r="S63" s="1241">
        <f>IF(ISERROR('O6 Source Data for E2'!S$73/'O6 Source Data for E2'!$C$73),"0.00%",'O6 Source Data for E2'!S$73/'O6 Source Data for E2'!$C$73)</f>
        <v>0</v>
      </c>
      <c r="T63" s="1241">
        <f>IF(ISERROR('O6 Source Data for E2'!T$73/'O6 Source Data for E2'!$C$73),"0.00%",'O6 Source Data for E2'!T$73/'O6 Source Data for E2'!$C$73)</f>
        <v>0</v>
      </c>
      <c r="U63" s="1241">
        <f>IF(ISERROR('O6 Source Data for E2'!U$73/'O6 Source Data for E2'!$C$73),"0.00%",'O6 Source Data for E2'!U$73/'O6 Source Data for E2'!$C$73)</f>
        <v>0</v>
      </c>
      <c r="V63" s="1241">
        <f>IF(ISERROR('O6 Source Data for E2'!V$73/'O6 Source Data for E2'!$C$73),"0.00%",'O6 Source Data for E2'!V$73/'O6 Source Data for E2'!$C$73)</f>
        <v>0</v>
      </c>
      <c r="W63" s="1241">
        <f>IF(ISERROR('O6 Source Data for E2'!W$73/'O6 Source Data for E2'!$C$73),"0.00%",'O6 Source Data for E2'!W$73/'O6 Source Data for E2'!$C$73)</f>
        <v>0</v>
      </c>
    </row>
    <row r="64" spans="1:23" s="339" customFormat="1" ht="12.75" x14ac:dyDescent="0.2">
      <c r="A64" s="349" t="s">
        <v>1259</v>
      </c>
      <c r="B64" s="1272" t="s">
        <v>466</v>
      </c>
      <c r="C64" s="1725">
        <f t="shared" si="0"/>
        <v>1.0000000000000002</v>
      </c>
      <c r="D64" s="1241">
        <f>IF(ISERROR('O6 Source Data for E2'!D$78/'O6 Source Data for E2'!$C$78),"0.00%",'O6 Source Data for E2'!D$78/'O6 Source Data for E2'!$C$78)</f>
        <v>0.46421604198195993</v>
      </c>
      <c r="E64" s="1241">
        <f>IF(ISERROR('O6 Source Data for E2'!E$78/'O6 Source Data for E2'!$C$78),"0.00%",'O6 Source Data for E2'!E$78/'O6 Source Data for E2'!$C$78)</f>
        <v>0.19050209686558806</v>
      </c>
      <c r="F64" s="1241">
        <f>IF(ISERROR('O6 Source Data for E2'!F$78/'O6 Source Data for E2'!$C$78),"0.00%",'O6 Source Data for E2'!F$78/'O6 Source Data for E2'!$C$78)</f>
        <v>0.34066701846092612</v>
      </c>
      <c r="G64" s="1241">
        <f>IF(ISERROR('O6 Source Data for E2'!G$78/'O6 Source Data for E2'!$C$78),"0.00%",'O6 Source Data for E2'!G$78/'O6 Source Data for E2'!$C$78)</f>
        <v>0</v>
      </c>
      <c r="H64" s="1241">
        <f>IF(ISERROR('O6 Source Data for E2'!H$78/'O6 Source Data for E2'!$C$78),"0.00%",'O6 Source Data for E2'!H$78/'O6 Source Data for E2'!$C$78)</f>
        <v>0</v>
      </c>
      <c r="I64" s="1241">
        <f>IF(ISERROR('O6 Source Data for E2'!I$78/'O6 Source Data for E2'!$C$78),"0.00%",'O6 Source Data for E2'!I$78/'O6 Source Data for E2'!$C$78)</f>
        <v>0</v>
      </c>
      <c r="J64" s="1241">
        <f>IF(ISERROR('O6 Source Data for E2'!J$78/'O6 Source Data for E2'!$C$78),"0.00%",'O6 Source Data for E2'!J$78/'O6 Source Data for E2'!$C$78)</f>
        <v>4.5186787599459611E-3</v>
      </c>
      <c r="K64" s="1241">
        <f>IF(ISERROR('O6 Source Data for E2'!K$78/'O6 Source Data for E2'!$C$78),"0.00%",'O6 Source Data for E2'!K$78/'O6 Source Data for E2'!$C$78)</f>
        <v>0</v>
      </c>
      <c r="L64" s="1241">
        <f>IF(ISERROR('O6 Source Data for E2'!L$78/'O6 Source Data for E2'!$C$78),"0.00%",'O6 Source Data for E2'!L$78/'O6 Source Data for E2'!$C$78)</f>
        <v>9.6163931579998005E-5</v>
      </c>
      <c r="M64" s="1241">
        <f>IF(ISERROR('O6 Source Data for E2'!M$78/'O6 Source Data for E2'!$C$78),"0.00%",'O6 Source Data for E2'!M$78/'O6 Source Data for E2'!$C$78)</f>
        <v>0</v>
      </c>
      <c r="N64" s="1241">
        <f>IF(ISERROR('O6 Source Data for E2'!N$78/'O6 Source Data for E2'!$C$78),"0.00%",'O6 Source Data for E2'!N$78/'O6 Source Data for E2'!$C$78)</f>
        <v>0</v>
      </c>
      <c r="O64" s="1241">
        <f>IF(ISERROR('O6 Source Data for E2'!O$78/'O6 Source Data for E2'!$C$78),"0.00%",'O6 Source Data for E2'!O$78/'O6 Source Data for E2'!$C$78)</f>
        <v>0</v>
      </c>
      <c r="P64" s="1241">
        <f>IF(ISERROR('O6 Source Data for E2'!P$78/'O6 Source Data for E2'!$C$78),"0.00%",'O6 Source Data for E2'!P$78/'O6 Source Data for E2'!$C$78)</f>
        <v>0</v>
      </c>
      <c r="Q64" s="1241">
        <f>IF(ISERROR('O6 Source Data for E2'!Q$78/'O6 Source Data for E2'!$C$78),"0.00%",'O6 Source Data for E2'!Q$78/'O6 Source Data for E2'!$C$78)</f>
        <v>0</v>
      </c>
      <c r="R64" s="1241">
        <f>IF(ISERROR('O6 Source Data for E2'!R$78/'O6 Source Data for E2'!$C$78),"0.00%",'O6 Source Data for E2'!R$78/'O6 Source Data for E2'!$C$78)</f>
        <v>0</v>
      </c>
      <c r="S64" s="1241">
        <f>IF(ISERROR('O6 Source Data for E2'!S$78/'O6 Source Data for E2'!$C$78),"0.00%",'O6 Source Data for E2'!S$78/'O6 Source Data for E2'!$C$78)</f>
        <v>0</v>
      </c>
      <c r="T64" s="1241">
        <f>IF(ISERROR('O6 Source Data for E2'!T$78/'O6 Source Data for E2'!$C$78),"0.00%",'O6 Source Data for E2'!T$78/'O6 Source Data for E2'!$C$78)</f>
        <v>0</v>
      </c>
      <c r="U64" s="1241">
        <f>IF(ISERROR('O6 Source Data for E2'!U$78/'O6 Source Data for E2'!$C$78),"0.00%",'O6 Source Data for E2'!U$78/'O6 Source Data for E2'!$C$78)</f>
        <v>0</v>
      </c>
      <c r="V64" s="1241">
        <f>IF(ISERROR('O6 Source Data for E2'!V$78/'O6 Source Data for E2'!$C$78),"0.00%",'O6 Source Data for E2'!V$78/'O6 Source Data for E2'!$C$78)</f>
        <v>0</v>
      </c>
      <c r="W64" s="1241">
        <f>IF(ISERROR('O6 Source Data for E2'!W$78/'O6 Source Data for E2'!$C$78),"0.00%",'O6 Source Data for E2'!W$78/'O6 Source Data for E2'!$C$78)</f>
        <v>0</v>
      </c>
    </row>
    <row r="65" spans="1:23" s="339" customFormat="1" ht="25.5" x14ac:dyDescent="0.2">
      <c r="A65" s="349" t="s">
        <v>1254</v>
      </c>
      <c r="B65" s="1272" t="s">
        <v>467</v>
      </c>
      <c r="C65" s="1725">
        <f t="shared" si="0"/>
        <v>1</v>
      </c>
      <c r="D65" s="1241">
        <f>IF(ISERROR('O6 Source Data for E2'!D$80/'O6 Source Data for E2'!$C$80),"0.00%",'O6 Source Data for E2'!D$80/'O6 Source Data for E2'!$C$80)</f>
        <v>0.45749993120624721</v>
      </c>
      <c r="E65" s="1241">
        <f>IF(ISERROR('O6 Source Data for E2'!E$80/'O6 Source Data for E2'!$C$80),"0.00%",'O6 Source Data for E2'!E$80/'O6 Source Data for E2'!$C$80)</f>
        <v>0.18774598102759948</v>
      </c>
      <c r="F65" s="1241">
        <f>IF(ISERROR('O6 Source Data for E2'!F$80/'O6 Source Data for E2'!$C$80),"0.00%",'O6 Source Data for E2'!F$80/'O6 Source Data for E2'!$C$80)</f>
        <v>0.34880857031951396</v>
      </c>
      <c r="G65" s="1241">
        <f>IF(ISERROR('O6 Source Data for E2'!G$80/'O6 Source Data for E2'!$C$80),"0.00%",'O6 Source Data for E2'!G$80/'O6 Source Data for E2'!$C$80)</f>
        <v>0</v>
      </c>
      <c r="H65" s="1241">
        <f>IF(ISERROR('O6 Source Data for E2'!H$80/'O6 Source Data for E2'!$C$80),"0.00%",'O6 Source Data for E2'!H$80/'O6 Source Data for E2'!$C$80)</f>
        <v>0</v>
      </c>
      <c r="I65" s="1241">
        <f>IF(ISERROR('O6 Source Data for E2'!I$80/'O6 Source Data for E2'!$C$80),"0.00%",'O6 Source Data for E2'!I$80/'O6 Source Data for E2'!$C$80)</f>
        <v>0</v>
      </c>
      <c r="J65" s="1241">
        <f>IF(ISERROR('O6 Source Data for E2'!J$80/'O6 Source Data for E2'!$C$80),"0.00%",'O6 Source Data for E2'!J$80/'O6 Source Data for E2'!$C$80)</f>
        <v>5.8507447802433991E-3</v>
      </c>
      <c r="K65" s="1241">
        <f>IF(ISERROR('O6 Source Data for E2'!K$80/'O6 Source Data for E2'!$C$80),"0.00%",'O6 Source Data for E2'!K$80/'O6 Source Data for E2'!$C$80)</f>
        <v>0</v>
      </c>
      <c r="L65" s="1241">
        <f>IF(ISERROR('O6 Source Data for E2'!L$80/'O6 Source Data for E2'!$C$80),"0.00%",'O6 Source Data for E2'!L$80/'O6 Source Data for E2'!$C$80)</f>
        <v>9.477266639587836E-5</v>
      </c>
      <c r="M65" s="1241">
        <f>IF(ISERROR('O6 Source Data for E2'!M$80/'O6 Source Data for E2'!$C$80),"0.00%",'O6 Source Data for E2'!M$80/'O6 Source Data for E2'!$C$80)</f>
        <v>0</v>
      </c>
      <c r="N65" s="1241">
        <f>IF(ISERROR('O6 Source Data for E2'!N$80/'O6 Source Data for E2'!$C$80),"0.00%",'O6 Source Data for E2'!N$80/'O6 Source Data for E2'!$C$80)</f>
        <v>0</v>
      </c>
      <c r="O65" s="1241">
        <f>IF(ISERROR('O6 Source Data for E2'!O$80/'O6 Source Data for E2'!$C$80),"0.00%",'O6 Source Data for E2'!O$80/'O6 Source Data for E2'!$C$80)</f>
        <v>0</v>
      </c>
      <c r="P65" s="1241">
        <f>IF(ISERROR('O6 Source Data for E2'!P$80/'O6 Source Data for E2'!$C$80),"0.00%",'O6 Source Data for E2'!P$80/'O6 Source Data for E2'!$C$80)</f>
        <v>0</v>
      </c>
      <c r="Q65" s="1241">
        <f>IF(ISERROR('O6 Source Data for E2'!Q$80/'O6 Source Data for E2'!$C$80),"0.00%",'O6 Source Data for E2'!Q$80/'O6 Source Data for E2'!$C$80)</f>
        <v>0</v>
      </c>
      <c r="R65" s="1241">
        <f>IF(ISERROR('O6 Source Data for E2'!R$80/'O6 Source Data for E2'!$C$80),"0.00%",'O6 Source Data for E2'!R$80/'O6 Source Data for E2'!$C$80)</f>
        <v>0</v>
      </c>
      <c r="S65" s="1241">
        <f>IF(ISERROR('O6 Source Data for E2'!S$80/'O6 Source Data for E2'!$C$80),"0.00%",'O6 Source Data for E2'!S$80/'O6 Source Data for E2'!$C$80)</f>
        <v>0</v>
      </c>
      <c r="T65" s="1241">
        <f>IF(ISERROR('O6 Source Data for E2'!T$80/'O6 Source Data for E2'!$C$80),"0.00%",'O6 Source Data for E2'!T$80/'O6 Source Data for E2'!$C$80)</f>
        <v>0</v>
      </c>
      <c r="U65" s="1241">
        <f>IF(ISERROR('O6 Source Data for E2'!U$80/'O6 Source Data for E2'!$C$80),"0.00%",'O6 Source Data for E2'!U$80/'O6 Source Data for E2'!$C$80)</f>
        <v>0</v>
      </c>
      <c r="V65" s="1241">
        <f>IF(ISERROR('O6 Source Data for E2'!V$80/'O6 Source Data for E2'!$C$80),"0.00%",'O6 Source Data for E2'!V$80/'O6 Source Data for E2'!$C$80)</f>
        <v>0</v>
      </c>
      <c r="W65" s="1241">
        <f>IF(ISERROR('O6 Source Data for E2'!W$80/'O6 Source Data for E2'!$C$80),"0.00%",'O6 Source Data for E2'!W$80/'O6 Source Data for E2'!$C$80)</f>
        <v>0</v>
      </c>
    </row>
    <row r="66" spans="1:23" s="339" customFormat="1" ht="12.75" x14ac:dyDescent="0.2">
      <c r="A66" s="349" t="s">
        <v>1253</v>
      </c>
      <c r="B66" s="1272" t="s">
        <v>468</v>
      </c>
      <c r="C66" s="1725">
        <f t="shared" si="0"/>
        <v>0.99999999999999989</v>
      </c>
      <c r="D66" s="1241">
        <f>IF(ISERROR('O6 Source Data for E2'!D$82/'O6 Source Data for E2'!$C$82),"0.00%",'O6 Source Data for E2'!D$82/'O6 Source Data for E2'!$C$82)</f>
        <v>0.48219111345541893</v>
      </c>
      <c r="E66" s="1241">
        <f>IF(ISERROR('O6 Source Data for E2'!E$82/'O6 Source Data for E2'!$C$82),"0.00%",'O6 Source Data for E2'!E$82/'O6 Source Data for E2'!$C$82)</f>
        <v>0.19787859508478536</v>
      </c>
      <c r="F66" s="1241">
        <f>IF(ISERROR('O6 Source Data for E2'!F$82/'O6 Source Data for E2'!$C$82),"0.00%",'O6 Source Data for E2'!F$82/'O6 Source Data for E2'!$C$82)</f>
        <v>0.30995862436589361</v>
      </c>
      <c r="G66" s="1241">
        <f>IF(ISERROR('O6 Source Data for E2'!G$82/'O6 Source Data for E2'!$C$82),"0.00%",'O6 Source Data for E2'!G$82/'O6 Source Data for E2'!$C$82)</f>
        <v>0</v>
      </c>
      <c r="H66" s="1241">
        <f>IF(ISERROR('O6 Source Data for E2'!H$82/'O6 Source Data for E2'!$C$82),"0.00%",'O6 Source Data for E2'!H$82/'O6 Source Data for E2'!$C$82)</f>
        <v>0</v>
      </c>
      <c r="I66" s="1241">
        <f>IF(ISERROR('O6 Source Data for E2'!I$82/'O6 Source Data for E2'!$C$82),"0.00%",'O6 Source Data for E2'!I$82/'O6 Source Data for E2'!$C$82)</f>
        <v>0</v>
      </c>
      <c r="J66" s="1241">
        <f>IF(ISERROR('O6 Source Data for E2'!J$82/'O6 Source Data for E2'!$C$82),"0.00%",'O6 Source Data for E2'!J$82/'O6 Source Data for E2'!$C$82)</f>
        <v>9.8717795651451796E-3</v>
      </c>
      <c r="K66" s="1241">
        <f>IF(ISERROR('O6 Source Data for E2'!K$82/'O6 Source Data for E2'!$C$82),"0.00%",'O6 Source Data for E2'!K$82/'O6 Source Data for E2'!$C$82)</f>
        <v>0</v>
      </c>
      <c r="L66" s="1241">
        <f>IF(ISERROR('O6 Source Data for E2'!L$82/'O6 Source Data for E2'!$C$82),"0.00%",'O6 Source Data for E2'!L$82/'O6 Source Data for E2'!$C$82)</f>
        <v>9.9887528756733372E-5</v>
      </c>
      <c r="M66" s="1241">
        <f>IF(ISERROR('O6 Source Data for E2'!M$82/'O6 Source Data for E2'!$C$82),"0.00%",'O6 Source Data for E2'!M$82/'O6 Source Data for E2'!$C$82)</f>
        <v>0</v>
      </c>
      <c r="N66" s="1241">
        <f>IF(ISERROR('O6 Source Data for E2'!N$82/'O6 Source Data for E2'!$C$82),"0.00%",'O6 Source Data for E2'!N$82/'O6 Source Data for E2'!$C$82)</f>
        <v>0</v>
      </c>
      <c r="O66" s="1241">
        <f>IF(ISERROR('O6 Source Data for E2'!O$82/'O6 Source Data for E2'!$C$82),"0.00%",'O6 Source Data for E2'!O$82/'O6 Source Data for E2'!$C$82)</f>
        <v>0</v>
      </c>
      <c r="P66" s="1241">
        <f>IF(ISERROR('O6 Source Data for E2'!P$82/'O6 Source Data for E2'!$C$82),"0.00%",'O6 Source Data for E2'!P$82/'O6 Source Data for E2'!$C$82)</f>
        <v>0</v>
      </c>
      <c r="Q66" s="1241">
        <f>IF(ISERROR('O6 Source Data for E2'!Q$82/'O6 Source Data for E2'!$C$82),"0.00%",'O6 Source Data for E2'!Q$82/'O6 Source Data for E2'!$C$82)</f>
        <v>0</v>
      </c>
      <c r="R66" s="1241">
        <f>IF(ISERROR('O6 Source Data for E2'!R$82/'O6 Source Data for E2'!$C$82),"0.00%",'O6 Source Data for E2'!R$82/'O6 Source Data for E2'!$C$82)</f>
        <v>0</v>
      </c>
      <c r="S66" s="1241">
        <f>IF(ISERROR('O6 Source Data for E2'!S$82/'O6 Source Data for E2'!$C$82),"0.00%",'O6 Source Data for E2'!S$82/'O6 Source Data for E2'!$C$82)</f>
        <v>0</v>
      </c>
      <c r="T66" s="1241">
        <f>IF(ISERROR('O6 Source Data for E2'!T$82/'O6 Source Data for E2'!$C$82),"0.00%",'O6 Source Data for E2'!T$82/'O6 Source Data for E2'!$C$82)</f>
        <v>0</v>
      </c>
      <c r="U66" s="1241">
        <f>IF(ISERROR('O6 Source Data for E2'!U$82/'O6 Source Data for E2'!$C$82),"0.00%",'O6 Source Data for E2'!U$82/'O6 Source Data for E2'!$C$82)</f>
        <v>0</v>
      </c>
      <c r="V66" s="1241">
        <f>IF(ISERROR('O6 Source Data for E2'!V$82/'O6 Source Data for E2'!$C$82),"0.00%",'O6 Source Data for E2'!V$82/'O6 Source Data for E2'!$C$82)</f>
        <v>0</v>
      </c>
      <c r="W66" s="1241">
        <f>IF(ISERROR('O6 Source Data for E2'!W$82/'O6 Source Data for E2'!$C$82),"0.00%",'O6 Source Data for E2'!W$82/'O6 Source Data for E2'!$C$82)</f>
        <v>0</v>
      </c>
    </row>
    <row r="67" spans="1:23" s="339" customFormat="1" ht="12.75" x14ac:dyDescent="0.2">
      <c r="A67" s="349" t="s">
        <v>1260</v>
      </c>
      <c r="B67" s="1272" t="s">
        <v>469</v>
      </c>
      <c r="C67" s="1725" t="str">
        <f t="shared" si="0"/>
        <v>-</v>
      </c>
      <c r="D67" s="1241" t="str">
        <f>IF(ISERROR('O6 Source Data for E2'!D$86/'O6 Source Data for E2'!$C$86),"0.00%",'O6 Source Data for E2'!D$86/'O6 Source Data for E2'!$C$86)</f>
        <v>0.00%</v>
      </c>
      <c r="E67" s="1241" t="str">
        <f>IF(ISERROR('O6 Source Data for E2'!E$86/'O6 Source Data for E2'!$C$86),"0.00%",'O6 Source Data for E2'!E$86/'O6 Source Data for E2'!$C$86)</f>
        <v>0.00%</v>
      </c>
      <c r="F67" s="1241" t="str">
        <f>IF(ISERROR('O6 Source Data for E2'!F$86/'O6 Source Data for E2'!$C$86),"0.00%",'O6 Source Data for E2'!F$86/'O6 Source Data for E2'!$C$86)</f>
        <v>0.00%</v>
      </c>
      <c r="G67" s="1241" t="str">
        <f>IF(ISERROR('O6 Source Data for E2'!G$86/'O6 Source Data for E2'!$C$86),"0.00%",'O6 Source Data for E2'!G$86/'O6 Source Data for E2'!$C$86)</f>
        <v>0.00%</v>
      </c>
      <c r="H67" s="1241" t="str">
        <f>IF(ISERROR('O6 Source Data for E2'!H$86/'O6 Source Data for E2'!$C$86),"0.00%",'O6 Source Data for E2'!H$86/'O6 Source Data for E2'!$C$86)</f>
        <v>0.00%</v>
      </c>
      <c r="I67" s="1241" t="str">
        <f>IF(ISERROR('O6 Source Data for E2'!I$86/'O6 Source Data for E2'!$C$86),"0.00%",'O6 Source Data for E2'!I$86/'O6 Source Data for E2'!$C$86)</f>
        <v>0.00%</v>
      </c>
      <c r="J67" s="1241" t="str">
        <f>IF(ISERROR('O6 Source Data for E2'!J$86/'O6 Source Data for E2'!$C$86),"0.00%",'O6 Source Data for E2'!J$86/'O6 Source Data for E2'!$C$86)</f>
        <v>0.00%</v>
      </c>
      <c r="K67" s="1241" t="str">
        <f>IF(ISERROR('O6 Source Data for E2'!K$86/'O6 Source Data for E2'!$C$86),"0.00%",'O6 Source Data for E2'!K$86/'O6 Source Data for E2'!$C$86)</f>
        <v>0.00%</v>
      </c>
      <c r="L67" s="1241" t="str">
        <f>IF(ISERROR('O6 Source Data for E2'!L$86/'O6 Source Data for E2'!$C$86),"0.00%",'O6 Source Data for E2'!L$86/'O6 Source Data for E2'!$C$86)</f>
        <v>0.00%</v>
      </c>
      <c r="M67" s="1241" t="str">
        <f>IF(ISERROR('O6 Source Data for E2'!M$86/'O6 Source Data for E2'!$C$86),"0.00%",'O6 Source Data for E2'!M$86/'O6 Source Data for E2'!$C$86)</f>
        <v>0.00%</v>
      </c>
      <c r="N67" s="1241" t="str">
        <f>IF(ISERROR('O6 Source Data for E2'!N$86/'O6 Source Data for E2'!$C$86),"0.00%",'O6 Source Data for E2'!N$86/'O6 Source Data for E2'!$C$86)</f>
        <v>0.00%</v>
      </c>
      <c r="O67" s="1241" t="str">
        <f>IF(ISERROR('O6 Source Data for E2'!O$86/'O6 Source Data for E2'!$C$86),"0.00%",'O6 Source Data for E2'!O$86/'O6 Source Data for E2'!$C$86)</f>
        <v>0.00%</v>
      </c>
      <c r="P67" s="1241" t="str">
        <f>IF(ISERROR('O6 Source Data for E2'!P$86/'O6 Source Data for E2'!$C$86),"0.00%",'O6 Source Data for E2'!P$86/'O6 Source Data for E2'!$C$86)</f>
        <v>0.00%</v>
      </c>
      <c r="Q67" s="1241" t="str">
        <f>IF(ISERROR('O6 Source Data for E2'!Q$86/'O6 Source Data for E2'!$C$86),"0.00%",'O6 Source Data for E2'!Q$86/'O6 Source Data for E2'!$C$86)</f>
        <v>0.00%</v>
      </c>
      <c r="R67" s="1241" t="str">
        <f>IF(ISERROR('O6 Source Data for E2'!R$86/'O6 Source Data for E2'!$C$86),"0.00%",'O6 Source Data for E2'!R$86/'O6 Source Data for E2'!$C$86)</f>
        <v>0.00%</v>
      </c>
      <c r="S67" s="1241" t="str">
        <f>IF(ISERROR('O6 Source Data for E2'!S$86/'O6 Source Data for E2'!$C$86),"0.00%",'O6 Source Data for E2'!S$86/'O6 Source Data for E2'!$C$86)</f>
        <v>0.00%</v>
      </c>
      <c r="T67" s="1241" t="str">
        <f>IF(ISERROR('O6 Source Data for E2'!T$86/'O6 Source Data for E2'!$C$86),"0.00%",'O6 Source Data for E2'!T$86/'O6 Source Data for E2'!$C$86)</f>
        <v>0.00%</v>
      </c>
      <c r="U67" s="1241" t="str">
        <f>IF(ISERROR('O6 Source Data for E2'!U$86/'O6 Source Data for E2'!$C$86),"0.00%",'O6 Source Data for E2'!U$86/'O6 Source Data for E2'!$C$86)</f>
        <v>0.00%</v>
      </c>
      <c r="V67" s="1241" t="str">
        <f>IF(ISERROR('O6 Source Data for E2'!V$86/'O6 Source Data for E2'!$C$86),"0.00%",'O6 Source Data for E2'!V$86/'O6 Source Data for E2'!$C$86)</f>
        <v>0.00%</v>
      </c>
      <c r="W67" s="1241" t="str">
        <f>IF(ISERROR('O6 Source Data for E2'!W$86/'O6 Source Data for E2'!$C$86),"0.00%",'O6 Source Data for E2'!W$86/'O6 Source Data for E2'!$C$86)</f>
        <v>0.00%</v>
      </c>
    </row>
    <row r="68" spans="1:23" s="339" customFormat="1" ht="12.75" x14ac:dyDescent="0.2">
      <c r="A68" s="349" t="s">
        <v>1255</v>
      </c>
      <c r="B68" s="1272" t="s">
        <v>470</v>
      </c>
      <c r="C68" s="1725" t="str">
        <f t="shared" si="0"/>
        <v>-</v>
      </c>
      <c r="D68" s="1241" t="str">
        <f>IF(ISERROR('O6 Source Data for E2'!D$90/'O6 Source Data for E2'!$C$90),"0.00%",'O6 Source Data for E2'!D$90/'O6 Source Data for E2'!$C$90)</f>
        <v>0.00%</v>
      </c>
      <c r="E68" s="1241" t="str">
        <f>IF(ISERROR('O6 Source Data for E2'!E$90/'O6 Source Data for E2'!$C$90),"0.00%",'O6 Source Data for E2'!E$90/'O6 Source Data for E2'!$C$90)</f>
        <v>0.00%</v>
      </c>
      <c r="F68" s="1241" t="str">
        <f>IF(ISERROR('O6 Source Data for E2'!F$90/'O6 Source Data for E2'!$C$90),"0.00%",'O6 Source Data for E2'!F$90/'O6 Source Data for E2'!$C$90)</f>
        <v>0.00%</v>
      </c>
      <c r="G68" s="1241" t="str">
        <f>IF(ISERROR('O6 Source Data for E2'!G$90/'O6 Source Data for E2'!$C$90),"0.00%",'O6 Source Data for E2'!G$90/'O6 Source Data for E2'!$C$90)</f>
        <v>0.00%</v>
      </c>
      <c r="H68" s="1241" t="str">
        <f>IF(ISERROR('O6 Source Data for E2'!H$90/'O6 Source Data for E2'!$C$90),"0.00%",'O6 Source Data for E2'!H$90/'O6 Source Data for E2'!$C$90)</f>
        <v>0.00%</v>
      </c>
      <c r="I68" s="1241" t="str">
        <f>IF(ISERROR('O6 Source Data for E2'!I$90/'O6 Source Data for E2'!$C$90),"0.00%",'O6 Source Data for E2'!I$90/'O6 Source Data for E2'!$C$90)</f>
        <v>0.00%</v>
      </c>
      <c r="J68" s="1241" t="str">
        <f>IF(ISERROR('O6 Source Data for E2'!J$90/'O6 Source Data for E2'!$C$90),"0.00%",'O6 Source Data for E2'!J$90/'O6 Source Data for E2'!$C$90)</f>
        <v>0.00%</v>
      </c>
      <c r="K68" s="1241" t="str">
        <f>IF(ISERROR('O6 Source Data for E2'!K$90/'O6 Source Data for E2'!$C$90),"0.00%",'O6 Source Data for E2'!K$90/'O6 Source Data for E2'!$C$90)</f>
        <v>0.00%</v>
      </c>
      <c r="L68" s="1241" t="str">
        <f>IF(ISERROR('O6 Source Data for E2'!L$90/'O6 Source Data for E2'!$C$90),"0.00%",'O6 Source Data for E2'!L$90/'O6 Source Data for E2'!$C$90)</f>
        <v>0.00%</v>
      </c>
      <c r="M68" s="1241" t="str">
        <f>IF(ISERROR('O6 Source Data for E2'!M$90/'O6 Source Data for E2'!$C$90),"0.00%",'O6 Source Data for E2'!M$90/'O6 Source Data for E2'!$C$90)</f>
        <v>0.00%</v>
      </c>
      <c r="N68" s="1241" t="str">
        <f>IF(ISERROR('O6 Source Data for E2'!N$90/'O6 Source Data for E2'!$C$90),"0.00%",'O6 Source Data for E2'!N$90/'O6 Source Data for E2'!$C$90)</f>
        <v>0.00%</v>
      </c>
      <c r="O68" s="1241" t="str">
        <f>IF(ISERROR('O6 Source Data for E2'!O$90/'O6 Source Data for E2'!$C$90),"0.00%",'O6 Source Data for E2'!O$90/'O6 Source Data for E2'!$C$90)</f>
        <v>0.00%</v>
      </c>
      <c r="P68" s="1241" t="str">
        <f>IF(ISERROR('O6 Source Data for E2'!P$90/'O6 Source Data for E2'!$C$90),"0.00%",'O6 Source Data for E2'!P$90/'O6 Source Data for E2'!$C$90)</f>
        <v>0.00%</v>
      </c>
      <c r="Q68" s="1241" t="str">
        <f>IF(ISERROR('O6 Source Data for E2'!Q$90/'O6 Source Data for E2'!$C$90),"0.00%",'O6 Source Data for E2'!Q$90/'O6 Source Data for E2'!$C$90)</f>
        <v>0.00%</v>
      </c>
      <c r="R68" s="1241" t="str">
        <f>IF(ISERROR('O6 Source Data for E2'!R$90/'O6 Source Data for E2'!$C$90),"0.00%",'O6 Source Data for E2'!R$90/'O6 Source Data for E2'!$C$90)</f>
        <v>0.00%</v>
      </c>
      <c r="S68" s="1241" t="str">
        <f>IF(ISERROR('O6 Source Data for E2'!S$90/'O6 Source Data for E2'!$C$90),"0.00%",'O6 Source Data for E2'!S$90/'O6 Source Data for E2'!$C$90)</f>
        <v>0.00%</v>
      </c>
      <c r="T68" s="1241" t="str">
        <f>IF(ISERROR('O6 Source Data for E2'!T$90/'O6 Source Data for E2'!$C$90),"0.00%",'O6 Source Data for E2'!T$90/'O6 Source Data for E2'!$C$90)</f>
        <v>0.00%</v>
      </c>
      <c r="U68" s="1241" t="str">
        <f>IF(ISERROR('O6 Source Data for E2'!U$90/'O6 Source Data for E2'!$C$90),"0.00%",'O6 Source Data for E2'!U$90/'O6 Source Data for E2'!$C$90)</f>
        <v>0.00%</v>
      </c>
      <c r="V68" s="1241" t="str">
        <f>IF(ISERROR('O6 Source Data for E2'!V$90/'O6 Source Data for E2'!$C$90),"0.00%",'O6 Source Data for E2'!V$90/'O6 Source Data for E2'!$C$90)</f>
        <v>0.00%</v>
      </c>
      <c r="W68" s="1241" t="str">
        <f>IF(ISERROR('O6 Source Data for E2'!W$90/'O6 Source Data for E2'!$C$90),"0.00%",'O6 Source Data for E2'!W$90/'O6 Source Data for E2'!$C$90)</f>
        <v>0.00%</v>
      </c>
    </row>
    <row r="69" spans="1:23" s="339" customFormat="1" ht="12.75" x14ac:dyDescent="0.2">
      <c r="A69" s="349"/>
      <c r="B69" s="1273"/>
      <c r="C69" s="1725"/>
      <c r="D69" s="1243"/>
      <c r="E69" s="1243"/>
      <c r="F69" s="1243"/>
      <c r="G69" s="1243"/>
      <c r="H69" s="1243"/>
      <c r="I69" s="1243"/>
      <c r="J69" s="1243"/>
      <c r="K69" s="1243"/>
      <c r="L69" s="1243"/>
      <c r="M69" s="1243"/>
      <c r="N69" s="1247"/>
      <c r="O69" s="1247"/>
      <c r="P69" s="1247"/>
      <c r="Q69" s="1247"/>
      <c r="R69" s="1247"/>
      <c r="S69" s="1247"/>
      <c r="T69" s="1247"/>
      <c r="U69" s="1247"/>
      <c r="V69" s="1247"/>
      <c r="W69" s="1247"/>
    </row>
    <row r="70" spans="1:23" s="339" customFormat="1" ht="12.75" x14ac:dyDescent="0.2">
      <c r="A70" s="990" t="s">
        <v>1080</v>
      </c>
      <c r="B70" s="1273"/>
      <c r="C70" s="1725"/>
      <c r="D70" s="1243"/>
      <c r="E70" s="1243"/>
      <c r="F70" s="1243"/>
      <c r="G70" s="1243"/>
      <c r="H70" s="1243"/>
      <c r="I70" s="1243"/>
      <c r="J70" s="1243"/>
      <c r="K70" s="1243"/>
      <c r="L70" s="1243"/>
      <c r="M70" s="1243"/>
      <c r="N70" s="1247"/>
      <c r="O70" s="1247"/>
      <c r="P70" s="1247"/>
      <c r="Q70" s="1247"/>
      <c r="R70" s="1247"/>
      <c r="S70" s="1247"/>
      <c r="T70" s="1247"/>
      <c r="U70" s="1247"/>
      <c r="V70" s="1247"/>
      <c r="W70" s="1247"/>
    </row>
    <row r="71" spans="1:23" s="339" customFormat="1" ht="12.75" x14ac:dyDescent="0.2">
      <c r="A71" s="349"/>
      <c r="B71" s="1273"/>
      <c r="C71" s="1725"/>
      <c r="D71" s="1243"/>
      <c r="E71" s="1243"/>
      <c r="F71" s="1243"/>
      <c r="G71" s="1243"/>
      <c r="H71" s="1243"/>
      <c r="I71" s="1243"/>
      <c r="J71" s="1243"/>
      <c r="K71" s="1243"/>
      <c r="L71" s="1243"/>
      <c r="M71" s="1243"/>
      <c r="N71" s="1247"/>
      <c r="O71" s="1247"/>
      <c r="P71" s="1247"/>
      <c r="Q71" s="1247"/>
      <c r="R71" s="1247"/>
      <c r="S71" s="1247"/>
      <c r="T71" s="1247"/>
      <c r="U71" s="1247"/>
      <c r="V71" s="1247"/>
      <c r="W71" s="1247"/>
    </row>
    <row r="72" spans="1:23" s="339" customFormat="1" ht="12.75" x14ac:dyDescent="0.2">
      <c r="A72" s="349" t="s">
        <v>1181</v>
      </c>
      <c r="B72" s="1273"/>
      <c r="C72" s="1725"/>
      <c r="D72" s="1241"/>
      <c r="E72" s="1241"/>
      <c r="F72" s="1241"/>
      <c r="G72" s="1241"/>
      <c r="H72" s="1241"/>
      <c r="I72" s="1241"/>
      <c r="J72" s="1241"/>
      <c r="K72" s="1241"/>
      <c r="L72" s="1241"/>
      <c r="M72" s="1241"/>
      <c r="N72" s="1244"/>
      <c r="O72" s="1247"/>
      <c r="P72" s="1247"/>
      <c r="Q72" s="1247"/>
      <c r="R72" s="1247"/>
      <c r="S72" s="1247"/>
      <c r="T72" s="1247"/>
      <c r="U72" s="1247"/>
      <c r="V72" s="1247"/>
      <c r="W72" s="1247"/>
    </row>
    <row r="73" spans="1:23" s="339" customFormat="1" ht="12.75" x14ac:dyDescent="0.2">
      <c r="A73" s="349" t="s">
        <v>696</v>
      </c>
      <c r="B73" s="1272" t="s">
        <v>773</v>
      </c>
      <c r="C73" s="1725">
        <f>IF(+SUM(D73:W73)=0,"-",+SUM(D73:W73))</f>
        <v>0.99999999999999978</v>
      </c>
      <c r="D73" s="1241">
        <f>IF(ISERROR('I6.1 Revenue'!D$25/'I6.1 Revenue'!$C$25),0,'I6.1 Revenue'!D$25/'I6.1 Revenue'!$C$25)</f>
        <v>0.42869967634811895</v>
      </c>
      <c r="E73" s="1241">
        <f>IF(ISERROR('I6.1 Revenue'!E$25/'I6.1 Revenue'!$C$25),0,'I6.1 Revenue'!E$25/'I6.1 Revenue'!$C$25)</f>
        <v>0.15909250617672832</v>
      </c>
      <c r="F73" s="1241">
        <f>IF(ISERROR('I6.1 Revenue'!F$25/'I6.1 Revenue'!$C$25),0,'I6.1 Revenue'!F$25/'I6.1 Revenue'!$C$25)</f>
        <v>0.40179909282207876</v>
      </c>
      <c r="G73" s="1241">
        <f>IF(ISERROR('I6.1 Revenue'!G$25/'I6.1 Revenue'!$C$25),0,'I6.1 Revenue'!G$25/'I6.1 Revenue'!$C$25)</f>
        <v>0</v>
      </c>
      <c r="H73" s="1241">
        <f>IF(ISERROR('I6.1 Revenue'!H$25/'I6.1 Revenue'!$C$25),0,'I6.1 Revenue'!H$25/'I6.1 Revenue'!$C$25)</f>
        <v>0</v>
      </c>
      <c r="I73" s="1241">
        <f>IF(ISERROR('I6.1 Revenue'!I$25/'I6.1 Revenue'!$C$25),0,'I6.1 Revenue'!I$25/'I6.1 Revenue'!$C$25)</f>
        <v>0</v>
      </c>
      <c r="J73" s="1241">
        <f>IF(ISERROR('I6.1 Revenue'!J$25/'I6.1 Revenue'!$C$25),0,'I6.1 Revenue'!J$25/'I6.1 Revenue'!$C$25)</f>
        <v>8.6874105313834819E-3</v>
      </c>
      <c r="K73" s="1241">
        <f>IF(ISERROR('I6.1 Revenue'!K$25/'I6.1 Revenue'!$C$25),0,'I6.1 Revenue'!K$25/'I6.1 Revenue'!$C$25)</f>
        <v>4.2700052998838713E-4</v>
      </c>
      <c r="L73" s="1241">
        <f>IF(ISERROR('I6.1 Revenue'!L$25/'I6.1 Revenue'!$C$25),0,'I6.1 Revenue'!L$25/'I6.1 Revenue'!$C$25)</f>
        <v>1.2943135917019943E-3</v>
      </c>
      <c r="M73" s="1241">
        <f>IF(ISERROR('I6.1 Revenue'!M$25/'I6.1 Revenue'!$C$25),0,'I6.1 Revenue'!M$25/'I6.1 Revenue'!$C$25)</f>
        <v>0</v>
      </c>
      <c r="N73" s="1241">
        <f>IF(ISERROR('I6.1 Revenue'!N$25/'I6.1 Revenue'!$C$25),0,'I6.1 Revenue'!N$25/'I6.1 Revenue'!$C$25)</f>
        <v>0</v>
      </c>
      <c r="O73" s="1241">
        <f>IF(ISERROR('I6.1 Revenue'!O$25/'I6.1 Revenue'!$C$25),0,'I6.1 Revenue'!O$25/'I6.1 Revenue'!$C$25)</f>
        <v>0</v>
      </c>
      <c r="P73" s="1241">
        <f>IF(ISERROR('I6.1 Revenue'!P$25/'I6.1 Revenue'!$C$25),0,'I6.1 Revenue'!P$25/'I6.1 Revenue'!$C$25)</f>
        <v>0</v>
      </c>
      <c r="Q73" s="1241">
        <f>IF(ISERROR('I6.1 Revenue'!Q$25/'I6.1 Revenue'!$C$25),0,'I6.1 Revenue'!Q$25/'I6.1 Revenue'!$C$25)</f>
        <v>0</v>
      </c>
      <c r="R73" s="1241">
        <f>IF(ISERROR('I6.1 Revenue'!R$25/'I6.1 Revenue'!$C$25),0,'I6.1 Revenue'!R$25/'I6.1 Revenue'!$C$25)</f>
        <v>0</v>
      </c>
      <c r="S73" s="1241">
        <f>IF(ISERROR('I6.1 Revenue'!S$25/'I6.1 Revenue'!$C$25),0,'I6.1 Revenue'!S$25/'I6.1 Revenue'!$C$25)</f>
        <v>0</v>
      </c>
      <c r="T73" s="1241">
        <f>IF(ISERROR('I6.1 Revenue'!T$25/'I6.1 Revenue'!$C$25),0,'I6.1 Revenue'!T$25/'I6.1 Revenue'!$C$25)</f>
        <v>0</v>
      </c>
      <c r="U73" s="1241">
        <f>IF(ISERROR('I6.1 Revenue'!U$25/'I6.1 Revenue'!$C$25),0,'I6.1 Revenue'!U$25/'I6.1 Revenue'!$C$25)</f>
        <v>0</v>
      </c>
      <c r="V73" s="1241">
        <f>IF(ISERROR('I6.1 Revenue'!V$25/'I6.1 Revenue'!$C$25),0,'I6.1 Revenue'!V$25/'I6.1 Revenue'!$C$25)</f>
        <v>0</v>
      </c>
      <c r="W73" s="1241">
        <f>IF(ISERROR('I6.1 Revenue'!W$25/'I6.1 Revenue'!$C$25),0,'I6.1 Revenue'!W$25/'I6.1 Revenue'!$C$25)</f>
        <v>0</v>
      </c>
    </row>
    <row r="74" spans="1:23" s="339" customFormat="1" ht="12.75" x14ac:dyDescent="0.2">
      <c r="A74" s="349" t="s">
        <v>693</v>
      </c>
      <c r="B74" s="1273" t="s">
        <v>1184</v>
      </c>
      <c r="C74" s="1725">
        <f>IF(+SUM(D74:W74)=0,"-",+SUM(D74:W74))</f>
        <v>0.99999999999999989</v>
      </c>
      <c r="D74" s="1241">
        <f>IF(ISERROR('I6.1 Revenue'!D$26/'I6.1 Revenue'!$C$26),0,'I6.1 Revenue'!D$26/'I6.1 Revenue'!$C$26)</f>
        <v>0</v>
      </c>
      <c r="E74" s="1241">
        <f>IF(ISERROR('I6.1 Revenue'!E$26/'I6.1 Revenue'!$C$26),0,'I6.1 Revenue'!E$26/'I6.1 Revenue'!$C$26)</f>
        <v>0</v>
      </c>
      <c r="F74" s="1241">
        <f>IF(ISERROR('I6.1 Revenue'!F$26/'I6.1 Revenue'!$C$26),0,'I6.1 Revenue'!F$26/'I6.1 Revenue'!$C$26)</f>
        <v>0.97519689839839863</v>
      </c>
      <c r="G74" s="1241">
        <f>IF(ISERROR('I6.1 Revenue'!G$26/'I6.1 Revenue'!$C$26),0,'I6.1 Revenue'!G$26/'I6.1 Revenue'!$C$26)</f>
        <v>0</v>
      </c>
      <c r="H74" s="1241">
        <f>IF(ISERROR('I6.1 Revenue'!H$26/'I6.1 Revenue'!$C$26),0,'I6.1 Revenue'!H$26/'I6.1 Revenue'!$C$26)</f>
        <v>0</v>
      </c>
      <c r="I74" s="1241">
        <f>IF(ISERROR('I6.1 Revenue'!I$26/'I6.1 Revenue'!$C$26),0,'I6.1 Revenue'!I$26/'I6.1 Revenue'!$C$26)</f>
        <v>0</v>
      </c>
      <c r="J74" s="1241">
        <f>IF(ISERROR('I6.1 Revenue'!J$26/'I6.1 Revenue'!$C$26),0,'I6.1 Revenue'!J$26/'I6.1 Revenue'!$C$26)</f>
        <v>2.3655159421221445E-2</v>
      </c>
      <c r="K74" s="1241">
        <f>IF(ISERROR('I6.1 Revenue'!K$26/'I6.1 Revenue'!$C$26),0,'I6.1 Revenue'!K$26/'I6.1 Revenue'!$C$26)</f>
        <v>1.147942180379886E-3</v>
      </c>
      <c r="L74" s="1241">
        <f>IF(ISERROR('I6.1 Revenue'!L$26/'I6.1 Revenue'!$C$26),0,'I6.1 Revenue'!L$26/'I6.1 Revenue'!$C$26)</f>
        <v>0</v>
      </c>
      <c r="M74" s="1241">
        <f>IF(ISERROR('I6.1 Revenue'!M$26/'I6.1 Revenue'!$C$26),0,'I6.1 Revenue'!M$26/'I6.1 Revenue'!$C$26)</f>
        <v>0</v>
      </c>
      <c r="N74" s="1241">
        <f>IF(ISERROR('I6.1 Revenue'!N$26/'I6.1 Revenue'!$C$26),0,'I6.1 Revenue'!N$26/'I6.1 Revenue'!$C$26)</f>
        <v>0</v>
      </c>
      <c r="O74" s="1241">
        <f>IF(ISERROR('I6.1 Revenue'!O$26/'I6.1 Revenue'!$C$26),0,'I6.1 Revenue'!O$26/'I6.1 Revenue'!$C$26)</f>
        <v>0</v>
      </c>
      <c r="P74" s="1241">
        <f>IF(ISERROR('I6.1 Revenue'!P$26/'I6.1 Revenue'!$C$26),0,'I6.1 Revenue'!P$26/'I6.1 Revenue'!$C$26)</f>
        <v>0</v>
      </c>
      <c r="Q74" s="1241">
        <f>IF(ISERROR('I6.1 Revenue'!Q$26/'I6.1 Revenue'!$C$26),0,'I6.1 Revenue'!Q$26/'I6.1 Revenue'!$C$26)</f>
        <v>0</v>
      </c>
      <c r="R74" s="1241">
        <f>IF(ISERROR('I6.1 Revenue'!R$26/'I6.1 Revenue'!$C$26),0,'I6.1 Revenue'!R$26/'I6.1 Revenue'!$C$26)</f>
        <v>0</v>
      </c>
      <c r="S74" s="1241">
        <f>IF(ISERROR('I6.1 Revenue'!S$26/'I6.1 Revenue'!$C$26),0,'I6.1 Revenue'!S$26/'I6.1 Revenue'!$C$26)</f>
        <v>0</v>
      </c>
      <c r="T74" s="1241">
        <f>IF(ISERROR('I6.1 Revenue'!T$26/'I6.1 Revenue'!$C$26),0,'I6.1 Revenue'!T$26/'I6.1 Revenue'!$C$26)</f>
        <v>0</v>
      </c>
      <c r="U74" s="1241">
        <f>IF(ISERROR('I6.1 Revenue'!U$26/'I6.1 Revenue'!$C$26),0,'I6.1 Revenue'!U$26/'I6.1 Revenue'!$C$26)</f>
        <v>0</v>
      </c>
      <c r="V74" s="1241">
        <f>IF(ISERROR('I6.1 Revenue'!V$26/'I6.1 Revenue'!$C$26),0,'I6.1 Revenue'!V$26/'I6.1 Revenue'!$C$26)</f>
        <v>0</v>
      </c>
      <c r="W74" s="1241">
        <f>IF(ISERROR('I6.1 Revenue'!W$26/'I6.1 Revenue'!$C$26),0,'I6.1 Revenue'!W$26/'I6.1 Revenue'!$C$26)</f>
        <v>0</v>
      </c>
    </row>
    <row r="75" spans="1:23" s="339" customFormat="1" ht="12.75" x14ac:dyDescent="0.2">
      <c r="A75" s="349" t="s">
        <v>1267</v>
      </c>
      <c r="B75" s="1273" t="s">
        <v>1266</v>
      </c>
      <c r="C75" s="1725" t="str">
        <f>IF(+SUM(D75:W75)=0,"-",+SUM(D75:W75))</f>
        <v>-</v>
      </c>
      <c r="D75" s="1241" t="str">
        <f>IF(ISERROR('I6.1 Revenue'!D$29/'I6.1 Revenue'!$C$29),"0.00%",'I6.1 Revenue'!D$29/'I6.1 Revenue'!$C$29)</f>
        <v>0.00%</v>
      </c>
      <c r="E75" s="1241" t="str">
        <f>IF(ISERROR('I6.1 Revenue'!E$29/'I6.1 Revenue'!$C$29),"0.00%",'I6.1 Revenue'!E$29/'I6.1 Revenue'!$C$29)</f>
        <v>0.00%</v>
      </c>
      <c r="F75" s="1241" t="str">
        <f>IF(ISERROR('I6.1 Revenue'!F$29/'I6.1 Revenue'!$C$29),"0.00%",'I6.1 Revenue'!F$29/'I6.1 Revenue'!$C$29)</f>
        <v>0.00%</v>
      </c>
      <c r="G75" s="1241" t="str">
        <f>IF(ISERROR('I6.1 Revenue'!G$29/'I6.1 Revenue'!$C$29),"0.00%",'I6.1 Revenue'!G$29/'I6.1 Revenue'!$C$29)</f>
        <v>0.00%</v>
      </c>
      <c r="H75" s="1241" t="str">
        <f>IF(ISERROR('I6.1 Revenue'!H$29/'I6.1 Revenue'!$C$29),"0.00%",'I6.1 Revenue'!H$29/'I6.1 Revenue'!$C$29)</f>
        <v>0.00%</v>
      </c>
      <c r="I75" s="1241" t="str">
        <f>IF(ISERROR('I6.1 Revenue'!I$29/'I6.1 Revenue'!$C$29),"0.00%",'I6.1 Revenue'!I$29/'I6.1 Revenue'!$C$29)</f>
        <v>0.00%</v>
      </c>
      <c r="J75" s="1241" t="str">
        <f>IF(ISERROR('I6.1 Revenue'!J$29/'I6.1 Revenue'!$C$29),"0.00%",'I6.1 Revenue'!J$29/'I6.1 Revenue'!$C$29)</f>
        <v>0.00%</v>
      </c>
      <c r="K75" s="1241" t="str">
        <f>IF(ISERROR('I6.1 Revenue'!K$29/'I6.1 Revenue'!$C$29),"0.00%",'I6.1 Revenue'!K$29/'I6.1 Revenue'!$C$29)</f>
        <v>0.00%</v>
      </c>
      <c r="L75" s="1241" t="str">
        <f>IF(ISERROR('I6.1 Revenue'!L$29/'I6.1 Revenue'!$C$29),"0.00%",'I6.1 Revenue'!L$29/'I6.1 Revenue'!$C$29)</f>
        <v>0.00%</v>
      </c>
      <c r="M75" s="1241" t="str">
        <f>IF(ISERROR('I6.1 Revenue'!M$29/'I6.1 Revenue'!$C$29),"0.00%",'I6.1 Revenue'!M$29/'I6.1 Revenue'!$C$29)</f>
        <v>0.00%</v>
      </c>
      <c r="N75" s="1241" t="str">
        <f>IF(ISERROR('I6.1 Revenue'!N$29/'I6.1 Revenue'!$C$29),"0.00%",'I6.1 Revenue'!N$29/'I6.1 Revenue'!$C$29)</f>
        <v>0.00%</v>
      </c>
      <c r="O75" s="1241" t="str">
        <f>IF(ISERROR('I6.1 Revenue'!O$29/'I6.1 Revenue'!$C$29),"0.00%",'I6.1 Revenue'!O$29/'I6.1 Revenue'!$C$29)</f>
        <v>0.00%</v>
      </c>
      <c r="P75" s="1241" t="str">
        <f>IF(ISERROR('I6.1 Revenue'!P$29/'I6.1 Revenue'!$C$29),"0.00%",'I6.1 Revenue'!P$29/'I6.1 Revenue'!$C$29)</f>
        <v>0.00%</v>
      </c>
      <c r="Q75" s="1241" t="str">
        <f>IF(ISERROR('I6.1 Revenue'!Q$29/'I6.1 Revenue'!$C$29),"0.00%",'I6.1 Revenue'!Q$29/'I6.1 Revenue'!$C$29)</f>
        <v>0.00%</v>
      </c>
      <c r="R75" s="1241" t="str">
        <f>IF(ISERROR('I6.1 Revenue'!R$29/'I6.1 Revenue'!$C$29),"0.00%",'I6.1 Revenue'!R$29/'I6.1 Revenue'!$C$29)</f>
        <v>0.00%</v>
      </c>
      <c r="S75" s="1241" t="str">
        <f>IF(ISERROR('I6.1 Revenue'!S$29/'I6.1 Revenue'!$C$29),"0.00%",'I6.1 Revenue'!S$29/'I6.1 Revenue'!$C$29)</f>
        <v>0.00%</v>
      </c>
      <c r="T75" s="1241" t="str">
        <f>IF(ISERROR('I6.1 Revenue'!T$29/'I6.1 Revenue'!$C$29),"0.00%",'I6.1 Revenue'!T$29/'I6.1 Revenue'!$C$29)</f>
        <v>0.00%</v>
      </c>
      <c r="U75" s="1241" t="str">
        <f>IF(ISERROR('I6.1 Revenue'!U$29/'I6.1 Revenue'!$C$29),"0.00%",'I6.1 Revenue'!U$29/'I6.1 Revenue'!$C$29)</f>
        <v>0.00%</v>
      </c>
      <c r="V75" s="1241" t="str">
        <f>IF(ISERROR('I6.1 Revenue'!V$29/'I6.1 Revenue'!$C$29),"0.00%",'I6.1 Revenue'!V$29/'I6.1 Revenue'!$C$29)</f>
        <v>0.00%</v>
      </c>
      <c r="W75" s="1241" t="str">
        <f>IF(ISERROR('I6.1 Revenue'!W$29/'I6.1 Revenue'!$C$29),"0.00%",'I6.1 Revenue'!W$29/'I6.1 Revenue'!$C$29)</f>
        <v>0.00%</v>
      </c>
    </row>
    <row r="76" spans="1:23" s="339" customFormat="1" ht="12.75" x14ac:dyDescent="0.2">
      <c r="A76" s="349"/>
      <c r="B76" s="1273"/>
      <c r="C76" s="1725"/>
      <c r="D76" s="1241"/>
      <c r="E76" s="1241"/>
      <c r="F76" s="1241"/>
      <c r="G76" s="1241"/>
      <c r="H76" s="1241"/>
      <c r="I76" s="1241"/>
      <c r="J76" s="1241"/>
      <c r="K76" s="1241"/>
      <c r="L76" s="1241"/>
      <c r="M76" s="1241"/>
      <c r="N76" s="1241"/>
      <c r="O76" s="1241"/>
      <c r="P76" s="1241"/>
      <c r="Q76" s="1241"/>
      <c r="R76" s="1241"/>
      <c r="S76" s="1241"/>
      <c r="T76" s="1241"/>
      <c r="U76" s="1241"/>
      <c r="V76" s="1241"/>
      <c r="W76" s="1241"/>
    </row>
    <row r="77" spans="1:23" s="339" customFormat="1" ht="12.75" x14ac:dyDescent="0.2">
      <c r="A77" s="349" t="s">
        <v>460</v>
      </c>
      <c r="B77" s="1273" t="s">
        <v>1081</v>
      </c>
      <c r="C77" s="1725">
        <f>IF(+SUM(D77:W77)=0,"-",+SUM(D77:W77))</f>
        <v>1</v>
      </c>
      <c r="D77" s="1241">
        <f>IF(ISERROR('I6.1 Revenue'!D$41/'I6.1 Revenue'!$C$41),0,'I6.1 Revenue'!D$41/'I6.1 Revenue'!$C$41)</f>
        <v>0.6002634694095822</v>
      </c>
      <c r="E77" s="1241">
        <f>IF(ISERROR('I6.1 Revenue'!E$41/'I6.1 Revenue'!$C$41),0,'I6.1 Revenue'!E$41/'I6.1 Revenue'!$C$41)</f>
        <v>0.16212673213622544</v>
      </c>
      <c r="F77" s="1241">
        <f>IF(ISERROR('I6.1 Revenue'!F$41/'I6.1 Revenue'!$C$41),0,'I6.1 Revenue'!F$41/'I6.1 Revenue'!$C$41)</f>
        <v>0.20345678936895945</v>
      </c>
      <c r="G77" s="1241">
        <f>IF(ISERROR('I6.1 Revenue'!G$41/'I6.1 Revenue'!$C$41),0,'I6.1 Revenue'!G$41/'I6.1 Revenue'!$C$41)</f>
        <v>0</v>
      </c>
      <c r="H77" s="1241">
        <f>IF(ISERROR('I6.1 Revenue'!H$41/'I6.1 Revenue'!$C$41),0,'I6.1 Revenue'!H$41/'I6.1 Revenue'!$C$41)</f>
        <v>0</v>
      </c>
      <c r="I77" s="1241">
        <f>IF(ISERROR('I6.1 Revenue'!I$41/'I6.1 Revenue'!$C$41),0,'I6.1 Revenue'!I$41/'I6.1 Revenue'!$C$41)</f>
        <v>0</v>
      </c>
      <c r="J77" s="1241">
        <f>IF(ISERROR('I6.1 Revenue'!J$41/'I6.1 Revenue'!$C$41),0,'I6.1 Revenue'!J$41/'I6.1 Revenue'!$C$41)</f>
        <v>3.1199368193937267E-2</v>
      </c>
      <c r="K77" s="1241">
        <f>IF(ISERROR('I6.1 Revenue'!K$41/'I6.1 Revenue'!$C$41),0,'I6.1 Revenue'!K$41/'I6.1 Revenue'!$C$41)</f>
        <v>1.3268136742482276E-3</v>
      </c>
      <c r="L77" s="1241">
        <f>IF(ISERROR('I6.1 Revenue'!L$41/'I6.1 Revenue'!$C$41),0,'I6.1 Revenue'!L$41/'I6.1 Revenue'!$C$41)</f>
        <v>1.6268272170473629E-3</v>
      </c>
      <c r="M77" s="1241">
        <f>IF(ISERROR('I6.1 Revenue'!M$41/'I6.1 Revenue'!$C$41),0,'I6.1 Revenue'!M$41/'I6.1 Revenue'!$C$41)</f>
        <v>0</v>
      </c>
      <c r="N77" s="1241">
        <f>IF(ISERROR('I6.1 Revenue'!N$41/'I6.1 Revenue'!$C$41),0,'I6.1 Revenue'!N$41/'I6.1 Revenue'!$C$41)</f>
        <v>0</v>
      </c>
      <c r="O77" s="1241">
        <f>IF(ISERROR('I6.1 Revenue'!O$41/'I6.1 Revenue'!$C$41),0,'I6.1 Revenue'!O$41/'I6.1 Revenue'!$C$41)</f>
        <v>0</v>
      </c>
      <c r="P77" s="1241">
        <f>IF(ISERROR('I6.1 Revenue'!P$41/'I6.1 Revenue'!$C$41),0,'I6.1 Revenue'!P$41/'I6.1 Revenue'!$C$41)</f>
        <v>0</v>
      </c>
      <c r="Q77" s="1241">
        <f>IF(ISERROR('I6.1 Revenue'!Q$41/'I6.1 Revenue'!$C$41),0,'I6.1 Revenue'!Q$41/'I6.1 Revenue'!$C$41)</f>
        <v>0</v>
      </c>
      <c r="R77" s="1241">
        <f>IF(ISERROR('I6.1 Revenue'!R$41/'I6.1 Revenue'!$C$41),0,'I6.1 Revenue'!R$41/'I6.1 Revenue'!$C$41)</f>
        <v>0</v>
      </c>
      <c r="S77" s="1241">
        <f>IF(ISERROR('I6.1 Revenue'!S$41/'I6.1 Revenue'!$C$41),0,'I6.1 Revenue'!S$41/'I6.1 Revenue'!$C$41)</f>
        <v>0</v>
      </c>
      <c r="T77" s="1241">
        <f>IF(ISERROR('I6.1 Revenue'!T$41/'I6.1 Revenue'!$C$41),0,'I6.1 Revenue'!T$41/'I6.1 Revenue'!$C$41)</f>
        <v>0</v>
      </c>
      <c r="U77" s="1241">
        <f>IF(ISERROR('I6.1 Revenue'!U$41/'I6.1 Revenue'!$C$41),0,'I6.1 Revenue'!U$41/'I6.1 Revenue'!$C$41)</f>
        <v>0</v>
      </c>
      <c r="V77" s="1241">
        <f>IF(ISERROR('I6.1 Revenue'!V$41/'I6.1 Revenue'!$C$41),0,'I6.1 Revenue'!V$41/'I6.1 Revenue'!$C$41)</f>
        <v>0</v>
      </c>
      <c r="W77" s="1241">
        <f>IF(ISERROR('I6.1 Revenue'!W$41/'I6.1 Revenue'!$C$41),0,'I6.1 Revenue'!W$41/'I6.1 Revenue'!$C$41)</f>
        <v>0</v>
      </c>
    </row>
    <row r="78" spans="1:23" s="339" customFormat="1" ht="12.75" x14ac:dyDescent="0.2">
      <c r="A78" s="349" t="s">
        <v>1344</v>
      </c>
      <c r="B78" s="1273" t="s">
        <v>1343</v>
      </c>
      <c r="C78" s="1725">
        <f>IF(+SUM(D78:W78)=0,"-",+SUM(D78:W78))</f>
        <v>1</v>
      </c>
      <c r="D78" s="1241">
        <f>IF(ISERROR('I6.2 Customer Data'!D$14/'I6.2 Customer Data'!$C$14),0,'I6.2 Customer Data'!D$14/'I6.2 Customer Data'!$C$14)</f>
        <v>0.86882537235056001</v>
      </c>
      <c r="E78" s="1241">
        <f>IF(ISERROR('I6.2 Customer Data'!E$14/'I6.2 Customer Data'!$C$14),0,'I6.2 Customer Data'!E$14/'I6.2 Customer Data'!$C$14)</f>
        <v>9.7177385461100788E-2</v>
      </c>
      <c r="F78" s="1241">
        <f>IF(ISERROR('I6.2 Customer Data'!F$14/'I6.2 Customer Data'!$C$14),0,'I6.2 Customer Data'!F$14/'I6.2 Customer Data'!$C$14)</f>
        <v>3.3526233767873309E-2</v>
      </c>
      <c r="G78" s="1241">
        <f>IF(ISERROR('I6.2 Customer Data'!G$14/'I6.2 Customer Data'!$C$14),0,'I6.2 Customer Data'!G$14/'I6.2 Customer Data'!$C$14)</f>
        <v>0</v>
      </c>
      <c r="H78" s="1241">
        <f>IF(ISERROR('I6.2 Customer Data'!H$14/'I6.2 Customer Data'!$C$14),0,'I6.2 Customer Data'!H$14/'I6.2 Customer Data'!$C$14)</f>
        <v>0</v>
      </c>
      <c r="I78" s="1241">
        <f>IF(ISERROR('I6.2 Customer Data'!I$14/'I6.2 Customer Data'!$C$14),0,'I6.2 Customer Data'!I$14/'I6.2 Customer Data'!$C$14)</f>
        <v>0</v>
      </c>
      <c r="J78" s="1241">
        <f>IF(ISERROR('I6.2 Customer Data'!J$14/'I6.2 Customer Data'!$C$14),0,'I6.2 Customer Data'!J$14/'I6.2 Customer Data'!$C$14)</f>
        <v>0</v>
      </c>
      <c r="K78" s="1241">
        <f>IF(ISERROR('I6.2 Customer Data'!K$14/'I6.2 Customer Data'!$C$14),0,'I6.2 Customer Data'!K$14/'I6.2 Customer Data'!$C$14)</f>
        <v>3.7540620615868855E-6</v>
      </c>
      <c r="L78" s="1241">
        <f>IF(ISERROR('I6.2 Customer Data'!L$14/'I6.2 Customer Data'!$C$14),0,'I6.2 Customer Data'!L$14/'I6.2 Customer Data'!$C$14)</f>
        <v>4.6725435840441043E-4</v>
      </c>
      <c r="M78" s="1241">
        <f>IF(ISERROR('I6.2 Customer Data'!M$14/'I6.2 Customer Data'!$C$14),0,'I6.2 Customer Data'!M$14/'I6.2 Customer Data'!$C$14)</f>
        <v>0</v>
      </c>
      <c r="N78" s="1241">
        <f>IF(ISERROR('I6.2 Customer Data'!N$14/'I6.2 Customer Data'!$C$14),0,'I6.2 Customer Data'!N$14/'I6.2 Customer Data'!$C$14)</f>
        <v>0</v>
      </c>
      <c r="O78" s="1241">
        <f>IF(ISERROR('I6.2 Customer Data'!O$14/'I6.2 Customer Data'!$C$14),0,'I6.2 Customer Data'!O$14/'I6.2 Customer Data'!$C$14)</f>
        <v>0</v>
      </c>
      <c r="P78" s="1241">
        <f>IF(ISERROR('I6.2 Customer Data'!P$14/'I6.2 Customer Data'!$C$14),0,'I6.2 Customer Data'!P$14/'I6.2 Customer Data'!$C$14)</f>
        <v>0</v>
      </c>
      <c r="Q78" s="1241">
        <f>IF(ISERROR('I6.2 Customer Data'!Q$14/'I6.2 Customer Data'!$C$14),0,'I6.2 Customer Data'!Q$14/'I6.2 Customer Data'!$C$14)</f>
        <v>0</v>
      </c>
      <c r="R78" s="1241">
        <f>IF(ISERROR('I6.2 Customer Data'!R$14/'I6.2 Customer Data'!$C$14),0,'I6.2 Customer Data'!R$14/'I6.2 Customer Data'!$C$14)</f>
        <v>0</v>
      </c>
      <c r="S78" s="1241">
        <f>IF(ISERROR('I6.2 Customer Data'!S$14/'I6.2 Customer Data'!$C$14),0,'I6.2 Customer Data'!S$14/'I6.2 Customer Data'!$C$14)</f>
        <v>0</v>
      </c>
      <c r="T78" s="1241">
        <f>IF(ISERROR('I6.2 Customer Data'!T$14/'I6.2 Customer Data'!$C$14),0,'I6.2 Customer Data'!T$14/'I6.2 Customer Data'!$C$14)</f>
        <v>0</v>
      </c>
      <c r="U78" s="1241">
        <f>IF(ISERROR('I6.2 Customer Data'!U$14/'I6.2 Customer Data'!$C$14),0,'I6.2 Customer Data'!U$14/'I6.2 Customer Data'!$C$14)</f>
        <v>0</v>
      </c>
      <c r="V78" s="1241">
        <f>IF(ISERROR('I6.2 Customer Data'!V$14/'I6.2 Customer Data'!$C$14),0,'I6.2 Customer Data'!V$14/'I6.2 Customer Data'!$C$14)</f>
        <v>0</v>
      </c>
      <c r="W78" s="1241">
        <f>IF(ISERROR('I6.2 Customer Data'!W$14/'I6.2 Customer Data'!$C$14),0,'I6.2 Customer Data'!W$14/'I6.2 Customer Data'!$C$14)</f>
        <v>0</v>
      </c>
    </row>
    <row r="79" spans="1:23" s="339" customFormat="1" ht="25.5" x14ac:dyDescent="0.2">
      <c r="A79" s="349" t="s">
        <v>1345</v>
      </c>
      <c r="B79" s="1273" t="s">
        <v>1346</v>
      </c>
      <c r="C79" s="1725">
        <f>IF(+SUM(D79:W79)=0,"-",+SUM(D79:W79))</f>
        <v>1</v>
      </c>
      <c r="D79" s="1241">
        <f>IF(ISERROR('I6.2 Customer Data'!D$15/'I6.2 Customer Data'!$C$15),0,'I6.2 Customer Data'!D$15/'I6.2 Customer Data'!$C$15)</f>
        <v>0.70588117451795607</v>
      </c>
      <c r="E79" s="1241">
        <f>IF(ISERROR('I6.2 Customer Data'!E$15/'I6.2 Customer Data'!$C$15),0,'I6.2 Customer Data'!E$15/'I6.2 Customer Data'!$C$15)</f>
        <v>0.1430902397183641</v>
      </c>
      <c r="F79" s="1241">
        <f>IF(ISERROR('I6.2 Customer Data'!F$15/'I6.2 Customer Data'!$C$15),0,'I6.2 Customer Data'!F$15/'I6.2 Customer Data'!$C$15)</f>
        <v>0.14990788261909108</v>
      </c>
      <c r="G79" s="1241">
        <f>IF(ISERROR('I6.2 Customer Data'!G$15/'I6.2 Customer Data'!$C$15),0,'I6.2 Customer Data'!G$15/'I6.2 Customer Data'!$C$15)</f>
        <v>0</v>
      </c>
      <c r="H79" s="1241">
        <f>IF(ISERROR('I6.2 Customer Data'!H$15/'I6.2 Customer Data'!$C$15),0,'I6.2 Customer Data'!H$15/'I6.2 Customer Data'!$C$15)</f>
        <v>0</v>
      </c>
      <c r="I79" s="1241">
        <f>IF(ISERROR('I6.2 Customer Data'!I$15/'I6.2 Customer Data'!$C$15),0,'I6.2 Customer Data'!I$15/'I6.2 Customer Data'!$C$15)</f>
        <v>0</v>
      </c>
      <c r="J79" s="1241">
        <f>IF(ISERROR('I6.2 Customer Data'!J$15/'I6.2 Customer Data'!$C$15),0,'I6.2 Customer Data'!J$15/'I6.2 Customer Data'!$C$15)</f>
        <v>1.5949505048461389E-4</v>
      </c>
      <c r="K79" s="1241">
        <f>IF(ISERROR('I6.2 Customer Data'!K$15/'I6.2 Customer Data'!$C$15),0,'I6.2 Customer Data'!K$15/'I6.2 Customer Data'!$C$15)</f>
        <v>6.366960227880158E-4</v>
      </c>
      <c r="L79" s="1241">
        <f>IF(ISERROR('I6.2 Customer Data'!L$15/'I6.2 Customer Data'!$C$15),0,'I6.2 Customer Data'!L$15/'I6.2 Customer Data'!$C$15)</f>
        <v>3.2451207131611859E-4</v>
      </c>
      <c r="M79" s="1241">
        <f>IF(ISERROR('I6.2 Customer Data'!M$15/'I6.2 Customer Data'!$C$15),0,'I6.2 Customer Data'!M$15/'I6.2 Customer Data'!$C$15)</f>
        <v>0</v>
      </c>
      <c r="N79" s="1241">
        <f>IF(ISERROR('I6.2 Customer Data'!N$15/'I6.2 Customer Data'!$C$15),0,'I6.2 Customer Data'!N$15/'I6.2 Customer Data'!$C$15)</f>
        <v>0</v>
      </c>
      <c r="O79" s="1241">
        <f>IF(ISERROR('I6.2 Customer Data'!O$15/'I6.2 Customer Data'!$C$15),0,'I6.2 Customer Data'!O$15/'I6.2 Customer Data'!$C$15)</f>
        <v>0</v>
      </c>
      <c r="P79" s="1241">
        <f>IF(ISERROR('I6.2 Customer Data'!P$15/'I6.2 Customer Data'!$C$15),0,'I6.2 Customer Data'!P$15/'I6.2 Customer Data'!$C$15)</f>
        <v>0</v>
      </c>
      <c r="Q79" s="1241">
        <f>IF(ISERROR('I6.2 Customer Data'!Q$15/'I6.2 Customer Data'!$C$15),0,'I6.2 Customer Data'!Q$15/'I6.2 Customer Data'!$C$15)</f>
        <v>0</v>
      </c>
      <c r="R79" s="1241">
        <f>IF(ISERROR('I6.2 Customer Data'!R$15/'I6.2 Customer Data'!$C$15),0,'I6.2 Customer Data'!R$15/'I6.2 Customer Data'!$C$15)</f>
        <v>0</v>
      </c>
      <c r="S79" s="1241">
        <f>IF(ISERROR('I6.2 Customer Data'!S$15/'I6.2 Customer Data'!$C$15),0,'I6.2 Customer Data'!S$15/'I6.2 Customer Data'!$C$15)</f>
        <v>0</v>
      </c>
      <c r="T79" s="1241">
        <f>IF(ISERROR('I6.2 Customer Data'!T$15/'I6.2 Customer Data'!$C$15),0,'I6.2 Customer Data'!T$15/'I6.2 Customer Data'!$C$15)</f>
        <v>0</v>
      </c>
      <c r="U79" s="1241">
        <f>IF(ISERROR('I6.2 Customer Data'!U$15/'I6.2 Customer Data'!$C$15),0,'I6.2 Customer Data'!U$15/'I6.2 Customer Data'!$C$15)</f>
        <v>0</v>
      </c>
      <c r="V79" s="1241">
        <f>IF(ISERROR('I6.2 Customer Data'!V$15/'I6.2 Customer Data'!$C$15),0,'I6.2 Customer Data'!V$15/'I6.2 Customer Data'!$C$15)</f>
        <v>0</v>
      </c>
      <c r="W79" s="1241">
        <f>IF(ISERROR('I6.2 Customer Data'!W$15/'I6.2 Customer Data'!$C$15),0,'I6.2 Customer Data'!W$15/'I6.2 Customer Data'!$C$15)</f>
        <v>0</v>
      </c>
    </row>
    <row r="80" spans="1:23" s="339" customFormat="1" ht="12.75" x14ac:dyDescent="0.2">
      <c r="A80" s="349"/>
      <c r="B80" s="1273"/>
      <c r="C80" s="1725"/>
      <c r="D80" s="1241"/>
      <c r="E80" s="1241"/>
      <c r="F80" s="1241"/>
      <c r="G80" s="1241"/>
      <c r="H80" s="1241"/>
      <c r="I80" s="1241"/>
      <c r="J80" s="1241"/>
      <c r="K80" s="1241"/>
      <c r="L80" s="1241"/>
      <c r="M80" s="1241"/>
      <c r="N80" s="1241"/>
      <c r="O80" s="1241"/>
      <c r="P80" s="1241"/>
      <c r="Q80" s="1241"/>
      <c r="R80" s="1241"/>
      <c r="S80" s="1241"/>
      <c r="T80" s="1241"/>
      <c r="U80" s="1241"/>
      <c r="V80" s="1241"/>
      <c r="W80" s="1241"/>
    </row>
    <row r="81" spans="1:24" s="339" customFormat="1" ht="12.75" x14ac:dyDescent="0.2">
      <c r="A81" s="349" t="s">
        <v>332</v>
      </c>
      <c r="B81" s="1273" t="s">
        <v>838</v>
      </c>
      <c r="C81" s="1725">
        <f>IF(+SUM(D81:W81)=0,"-",+SUM(D81:W81))</f>
        <v>1</v>
      </c>
      <c r="D81" s="1241">
        <f>IF(ISERROR('I6.2 Customer Data'!D$17/'I6.2 Customer Data'!$C$17),0,'I6.2 Customer Data'!D$17/'I6.2 Customer Data'!$C$17)</f>
        <v>0.89576019443694299</v>
      </c>
      <c r="E81" s="1241">
        <f>IF(ISERROR('I6.2 Customer Data'!E$17/'I6.2 Customer Data'!$C$17),0,'I6.2 Customer Data'!E$17/'I6.2 Customer Data'!$C$17)</f>
        <v>8.7122707160514345E-2</v>
      </c>
      <c r="F81" s="1241">
        <f>IF(ISERROR('I6.2 Customer Data'!F$17/'I6.2 Customer Data'!$C$17),0,'I6.2 Customer Data'!F$17/'I6.2 Customer Data'!$C$17)</f>
        <v>1.0386588836494319E-2</v>
      </c>
      <c r="G81" s="1241">
        <f>IF(ISERROR('I6.2 Customer Data'!G$17/'I6.2 Customer Data'!$C$17),0,'I6.2 Customer Data'!G$17/'I6.2 Customer Data'!$C$17)</f>
        <v>0</v>
      </c>
      <c r="H81" s="1241">
        <f>IF(ISERROR('I6.2 Customer Data'!H$17/'I6.2 Customer Data'!$C$17),0,'I6.2 Customer Data'!H$17/'I6.2 Customer Data'!$C$17)</f>
        <v>0</v>
      </c>
      <c r="I81" s="1241">
        <f>IF(ISERROR('I6.2 Customer Data'!I$17/'I6.2 Customer Data'!$C$17),0,'I6.2 Customer Data'!I$17/'I6.2 Customer Data'!$C$17)</f>
        <v>0</v>
      </c>
      <c r="J81" s="1241">
        <f>IF(ISERROR('I6.2 Customer Data'!J$17/'I6.2 Customer Data'!$C$17),0,'I6.2 Customer Data'!J$17/'I6.2 Customer Data'!$C$17)</f>
        <v>4.1546355345977271E-5</v>
      </c>
      <c r="K81" s="1241">
        <f>IF(ISERROR('I6.2 Customer Data'!K$17/'I6.2 Customer Data'!$C$17),0,'I6.2 Customer Data'!K$17/'I6.2 Customer Data'!$C$17)</f>
        <v>3.2406157169862274E-3</v>
      </c>
      <c r="L81" s="1241">
        <f>IF(ISERROR('I6.2 Customer Data'!L$17/'I6.2 Customer Data'!$C$17),0,'I6.2 Customer Data'!L$17/'I6.2 Customer Data'!$C$17)</f>
        <v>3.4483474937161136E-3</v>
      </c>
      <c r="M81" s="1241">
        <f>IF(ISERROR('I6.2 Customer Data'!M$17/'I6.2 Customer Data'!$C$17),0,'I6.2 Customer Data'!M$17/'I6.2 Customer Data'!$C$17)</f>
        <v>0</v>
      </c>
      <c r="N81" s="1241">
        <f>IF(ISERROR('I6.2 Customer Data'!N$17/'I6.2 Customer Data'!$C$17),0,'I6.2 Customer Data'!N$17/'I6.2 Customer Data'!$C$17)</f>
        <v>0</v>
      </c>
      <c r="O81" s="1241">
        <f>IF(ISERROR('I6.2 Customer Data'!O$17/'I6.2 Customer Data'!$C$17),0,'I6.2 Customer Data'!O$17/'I6.2 Customer Data'!$C$17)</f>
        <v>0</v>
      </c>
      <c r="P81" s="1241">
        <f>IF(ISERROR('I6.2 Customer Data'!P$17/'I6.2 Customer Data'!$C$17),0,'I6.2 Customer Data'!P$17/'I6.2 Customer Data'!$C$17)</f>
        <v>0</v>
      </c>
      <c r="Q81" s="1241">
        <f>IF(ISERROR('I6.2 Customer Data'!Q$17/'I6.2 Customer Data'!$C$17),0,'I6.2 Customer Data'!Q$17/'I6.2 Customer Data'!$C$17)</f>
        <v>0</v>
      </c>
      <c r="R81" s="1241">
        <f>IF(ISERROR('I6.2 Customer Data'!R$17/'I6.2 Customer Data'!$C$17),0,'I6.2 Customer Data'!R$17/'I6.2 Customer Data'!$C$17)</f>
        <v>0</v>
      </c>
      <c r="S81" s="1241">
        <f>IF(ISERROR('I6.2 Customer Data'!S$17/'I6.2 Customer Data'!$C$17),0,'I6.2 Customer Data'!S$17/'I6.2 Customer Data'!$C$17)</f>
        <v>0</v>
      </c>
      <c r="T81" s="1241">
        <f>IF(ISERROR('I6.2 Customer Data'!T$17/'I6.2 Customer Data'!$C$17),0,'I6.2 Customer Data'!T$17/'I6.2 Customer Data'!$C$17)</f>
        <v>0</v>
      </c>
      <c r="U81" s="1241">
        <f>IF(ISERROR('I6.2 Customer Data'!U$17/'I6.2 Customer Data'!$C$17),0,'I6.2 Customer Data'!U$17/'I6.2 Customer Data'!$C$17)</f>
        <v>0</v>
      </c>
      <c r="V81" s="1241">
        <f>IF(ISERROR('I6.2 Customer Data'!V$17/'I6.2 Customer Data'!$C$17),0,'I6.2 Customer Data'!V$17/'I6.2 Customer Data'!$C$17)</f>
        <v>0</v>
      </c>
      <c r="W81" s="1241">
        <f>IF(ISERROR('I6.2 Customer Data'!W$17/'I6.2 Customer Data'!$C$17),0,'I6.2 Customer Data'!W$17/'I6.2 Customer Data'!$C$17)</f>
        <v>0</v>
      </c>
    </row>
    <row r="82" spans="1:24" s="339" customFormat="1" ht="25.5" x14ac:dyDescent="0.2">
      <c r="A82" s="349" t="s">
        <v>1182</v>
      </c>
      <c r="B82" s="1273" t="s">
        <v>1185</v>
      </c>
      <c r="C82" s="1725">
        <f>IF(+SUM(D82:W82)=0,"-",+SUM(D82:W82))</f>
        <v>1</v>
      </c>
      <c r="D82" s="1241">
        <f>IF(ISERROR('I6.2 Customer Data'!D19/'I6.2 Customer Data'!$C$19), 0, 'I6.2 Customer Data'!D19/'I6.2 Customer Data'!$C$19)</f>
        <v>0</v>
      </c>
      <c r="E82" s="1241">
        <f>IF(ISERROR('I6.2 Customer Data'!E19/'I6.2 Customer Data'!$C$19), 0, 'I6.2 Customer Data'!E19/'I6.2 Customer Data'!$C$19)</f>
        <v>0</v>
      </c>
      <c r="F82" s="1241">
        <f>IF(ISERROR('I6.2 Customer Data'!F19/'I6.2 Customer Data'!$C$19), 0, 'I6.2 Customer Data'!F19/'I6.2 Customer Data'!$C$19)</f>
        <v>0</v>
      </c>
      <c r="G82" s="1241">
        <f>IF(ISERROR('I6.2 Customer Data'!G19/'I6.2 Customer Data'!$C$19), 0, 'I6.2 Customer Data'!G19/'I6.2 Customer Data'!$C$19)</f>
        <v>0</v>
      </c>
      <c r="H82" s="1241">
        <f>IF(ISERROR('I6.2 Customer Data'!H19/'I6.2 Customer Data'!$C$19), 0, 'I6.2 Customer Data'!H19/'I6.2 Customer Data'!$C$19)</f>
        <v>0</v>
      </c>
      <c r="I82" s="1241">
        <f>IF(ISERROR('I6.2 Customer Data'!I19/'I6.2 Customer Data'!$C$19), 0, 'I6.2 Customer Data'!I19/'I6.2 Customer Data'!$C$19)</f>
        <v>0</v>
      </c>
      <c r="J82" s="1241">
        <f>IF(ISERROR('I6.2 Customer Data'!J19/'I6.2 Customer Data'!$C$19), 0, 'I6.2 Customer Data'!J19/'I6.2 Customer Data'!$C$19)</f>
        <v>0.93881399076081828</v>
      </c>
      <c r="K82" s="1241">
        <f>IF(ISERROR('I6.2 Customer Data'!K19/'I6.2 Customer Data'!$C$19), 0, 'I6.2 Customer Data'!K19/'I6.2 Customer Data'!$C$19)</f>
        <v>3.3939851041764869E-2</v>
      </c>
      <c r="L82" s="1241">
        <f>IF(ISERROR('I6.2 Customer Data'!L19/'I6.2 Customer Data'!$C$19), 0, 'I6.2 Customer Data'!L19/'I6.2 Customer Data'!$C$19)</f>
        <v>2.7246158197416801E-2</v>
      </c>
      <c r="M82" s="1241">
        <f>IF(ISERROR('I6.2 Customer Data'!M19/'I6.2 Customer Data'!$C$19), 0, 'I6.2 Customer Data'!M19/'I6.2 Customer Data'!$C$19)</f>
        <v>0</v>
      </c>
      <c r="N82" s="1241">
        <f>IF(ISERROR('I6.2 Customer Data'!N19/'I6.2 Customer Data'!$C$19), 0, 'I6.2 Customer Data'!N19/'I6.2 Customer Data'!$C$19)</f>
        <v>0</v>
      </c>
      <c r="O82" s="1241">
        <f>IF(ISERROR('I6.2 Customer Data'!O19/'I6.2 Customer Data'!$C$19), 0, 'I6.2 Customer Data'!O19/'I6.2 Customer Data'!$C$19)</f>
        <v>0</v>
      </c>
      <c r="P82" s="1241">
        <f>IF(ISERROR('I6.2 Customer Data'!P19/'I6.2 Customer Data'!$C$19), 0, 'I6.2 Customer Data'!P19/'I6.2 Customer Data'!$C$19)</f>
        <v>0</v>
      </c>
      <c r="Q82" s="1241">
        <f>IF(ISERROR('I6.2 Customer Data'!Q19/'I6.2 Customer Data'!$C$19), 0, 'I6.2 Customer Data'!Q19/'I6.2 Customer Data'!$C$19)</f>
        <v>0</v>
      </c>
      <c r="R82" s="1241">
        <f>IF(ISERROR('I6.2 Customer Data'!R19/'I6.2 Customer Data'!$C$19), 0, 'I6.2 Customer Data'!R19/'I6.2 Customer Data'!$C$19)</f>
        <v>0</v>
      </c>
      <c r="S82" s="1241">
        <f>IF(ISERROR('I6.2 Customer Data'!S19/'I6.2 Customer Data'!$C$19), 0, 'I6.2 Customer Data'!S19/'I6.2 Customer Data'!$C$19)</f>
        <v>0</v>
      </c>
      <c r="T82" s="1241">
        <f>IF(ISERROR('I6.2 Customer Data'!T19/'I6.2 Customer Data'!$C$19), 0, 'I6.2 Customer Data'!T19/'I6.2 Customer Data'!$C$19)</f>
        <v>0</v>
      </c>
      <c r="U82" s="1241">
        <f>IF(ISERROR('I6.2 Customer Data'!U19/'I6.2 Customer Data'!$C$19), 0, 'I6.2 Customer Data'!U19/'I6.2 Customer Data'!$C$19)</f>
        <v>0</v>
      </c>
      <c r="V82" s="1241">
        <f>IF(ISERROR('I6.2 Customer Data'!V19/'I6.2 Customer Data'!$C$19), 0, 'I6.2 Customer Data'!V19/'I6.2 Customer Data'!$C$19)</f>
        <v>0</v>
      </c>
      <c r="W82" s="1241">
        <f>IF(ISERROR('I6.2 Customer Data'!W19/'I6.2 Customer Data'!$C$19), 0, 'I6.2 Customer Data'!W19/'I6.2 Customer Data'!$C$19)</f>
        <v>0</v>
      </c>
      <c r="X82" s="2333"/>
    </row>
    <row r="83" spans="1:24" s="339" customFormat="1" ht="12.75" x14ac:dyDescent="0.2">
      <c r="A83" s="2334" t="s">
        <v>761</v>
      </c>
      <c r="B83" s="1273" t="s">
        <v>404</v>
      </c>
      <c r="C83" s="1725">
        <f>IF(+SUM(D83:W83)=0,"-",+SUM(D83:W83))</f>
        <v>1</v>
      </c>
      <c r="D83" s="1241">
        <v>0</v>
      </c>
      <c r="E83" s="1241">
        <v>0</v>
      </c>
      <c r="F83" s="1241">
        <v>0</v>
      </c>
      <c r="G83" s="1241"/>
      <c r="H83" s="1241">
        <v>0</v>
      </c>
      <c r="I83" s="1241">
        <v>0</v>
      </c>
      <c r="J83" s="1241">
        <v>0</v>
      </c>
      <c r="K83" s="1241"/>
      <c r="L83" s="1241">
        <v>0</v>
      </c>
      <c r="M83" s="1241">
        <v>1</v>
      </c>
      <c r="N83" s="1241">
        <v>0</v>
      </c>
      <c r="O83" s="1241">
        <v>0</v>
      </c>
      <c r="P83" s="1241">
        <v>0</v>
      </c>
      <c r="Q83" s="1241">
        <v>0</v>
      </c>
      <c r="R83" s="1241">
        <v>0</v>
      </c>
      <c r="S83" s="1241">
        <v>0</v>
      </c>
      <c r="T83" s="1241">
        <v>0</v>
      </c>
      <c r="U83" s="1241">
        <v>0</v>
      </c>
      <c r="V83" s="1241">
        <v>0</v>
      </c>
      <c r="W83" s="1241">
        <v>0</v>
      </c>
    </row>
    <row r="84" spans="1:24" s="339" customFormat="1" ht="12.75" hidden="1" x14ac:dyDescent="0.2">
      <c r="A84" s="349" t="s">
        <v>1270</v>
      </c>
      <c r="B84" s="1273" t="s">
        <v>1271</v>
      </c>
      <c r="C84" s="1725" t="str">
        <f>IF(+SUM(D84:W84)=0,"-",+SUM(D84:W84))</f>
        <v>-</v>
      </c>
      <c r="D84" s="1241" t="s">
        <v>579</v>
      </c>
      <c r="E84" s="1241" t="s">
        <v>579</v>
      </c>
      <c r="F84" s="1241" t="s">
        <v>579</v>
      </c>
      <c r="G84" s="1241" t="s">
        <v>579</v>
      </c>
      <c r="H84" s="1241" t="s">
        <v>579</v>
      </c>
      <c r="I84" s="1241" t="s">
        <v>579</v>
      </c>
      <c r="J84" s="1241" t="s">
        <v>579</v>
      </c>
      <c r="K84" s="1241" t="s">
        <v>579</v>
      </c>
      <c r="L84" s="1241" t="s">
        <v>579</v>
      </c>
      <c r="M84" s="1241" t="s">
        <v>579</v>
      </c>
      <c r="N84" s="1241" t="s">
        <v>579</v>
      </c>
      <c r="O84" s="1241" t="s">
        <v>579</v>
      </c>
      <c r="P84" s="1241" t="s">
        <v>579</v>
      </c>
      <c r="Q84" s="1241" t="s">
        <v>579</v>
      </c>
      <c r="R84" s="1241" t="s">
        <v>579</v>
      </c>
      <c r="S84" s="1241" t="s">
        <v>579</v>
      </c>
      <c r="T84" s="1241" t="s">
        <v>579</v>
      </c>
      <c r="U84" s="1241" t="s">
        <v>579</v>
      </c>
      <c r="V84" s="1241" t="s">
        <v>579</v>
      </c>
      <c r="W84" s="1241" t="s">
        <v>579</v>
      </c>
    </row>
    <row r="85" spans="1:24" s="339" customFormat="1" ht="12.75" x14ac:dyDescent="0.2">
      <c r="A85" s="349"/>
      <c r="B85" s="1273"/>
      <c r="C85" s="1725"/>
      <c r="D85" s="1241"/>
      <c r="E85" s="1241"/>
      <c r="F85" s="1241"/>
      <c r="G85" s="1241"/>
      <c r="H85" s="1241"/>
      <c r="I85" s="1241"/>
      <c r="J85" s="1241"/>
      <c r="K85" s="1241"/>
      <c r="L85" s="1241"/>
      <c r="M85" s="1241"/>
      <c r="N85" s="1241"/>
      <c r="O85" s="1241"/>
      <c r="P85" s="1241"/>
      <c r="Q85" s="1241"/>
      <c r="R85" s="1241"/>
      <c r="S85" s="1241"/>
      <c r="T85" s="1241"/>
      <c r="U85" s="1241"/>
      <c r="V85" s="1241"/>
      <c r="W85" s="1241"/>
    </row>
    <row r="86" spans="1:24" s="339" customFormat="1" ht="12.75" x14ac:dyDescent="0.2">
      <c r="A86" s="349" t="s">
        <v>768</v>
      </c>
      <c r="B86" s="1272" t="s">
        <v>704</v>
      </c>
      <c r="C86" s="1725">
        <f>IF(+SUM(D86:W86)=0,"-",+SUM(D86:W86))</f>
        <v>1</v>
      </c>
      <c r="D86" s="1241">
        <f>IF(ISERROR('E3 PLCC'!C19/'E3 PLCC'!$B19),"0",('E3 PLCC'!C19/'E3 PLCC'!$B19))</f>
        <v>0.73809523809523814</v>
      </c>
      <c r="E86" s="1241">
        <f>IF(ISERROR('E3 PLCC'!D19/'E3 PLCC'!$B19),"0",('E3 PLCC'!D19/'E3 PLCC'!$B19))</f>
        <v>7.1788025059053101E-2</v>
      </c>
      <c r="F86" s="1241">
        <f>IF(ISERROR('E3 PLCC'!E19/'E3 PLCC'!$B19),"0",('E3 PLCC'!E19/'E3 PLCC'!$B19))</f>
        <v>8.5584197733730438E-3</v>
      </c>
      <c r="G86" s="1241">
        <f>IF(ISERROR('E3 PLCC'!F19/'E3 PLCC'!$B19),"0",('E3 PLCC'!F19/'E3 PLCC'!$B19))</f>
        <v>0</v>
      </c>
      <c r="H86" s="1241">
        <f>IF(ISERROR('E3 PLCC'!G19/'E3 PLCC'!$B19),"0",('E3 PLCC'!G19/'E3 PLCC'!$B19))</f>
        <v>0</v>
      </c>
      <c r="I86" s="1241">
        <f>IF(ISERROR('E3 PLCC'!H19/'E3 PLCC'!$B19),"0",('E3 PLCC'!H19/'E3 PLCC'!$B19))</f>
        <v>0</v>
      </c>
      <c r="J86" s="1241">
        <f>IF(ISERROR('E3 PLCC'!I19/'E3 PLCC'!$B19),"0",('E3 PLCC'!I19/'E3 PLCC'!$B19))</f>
        <v>0.17044948820649755</v>
      </c>
      <c r="K86" s="1241">
        <f>IF(ISERROR('E3 PLCC'!J19/'E3 PLCC'!$B19),"0",('E3 PLCC'!J19/'E3 PLCC'!$B19))</f>
        <v>6.1620622368285917E-3</v>
      </c>
      <c r="L86" s="1241">
        <f>IF(ISERROR('E3 PLCC'!K19/'E3 PLCC'!$B19),"0",('E3 PLCC'!K19/'E3 PLCC'!$B19))</f>
        <v>4.9467666290096196E-3</v>
      </c>
      <c r="M86" s="1241">
        <f>IF(ISERROR('E3 PLCC'!L19/'E3 PLCC'!$B19),"0",('E3 PLCC'!L19/'E3 PLCC'!$B19))</f>
        <v>0</v>
      </c>
      <c r="N86" s="1241">
        <f>IF(ISERROR('E3 PLCC'!M19/'E3 PLCC'!$B19),"0",('E3 PLCC'!M19/'E3 PLCC'!$B19))</f>
        <v>0</v>
      </c>
      <c r="O86" s="1241">
        <f>IF(ISERROR('E3 PLCC'!N19/'E3 PLCC'!$B19),"0",('E3 PLCC'!N19/'E3 PLCC'!$B19))</f>
        <v>0</v>
      </c>
      <c r="P86" s="1241">
        <f>IF(ISERROR('E3 PLCC'!O19/'E3 PLCC'!$B19),"0",('E3 PLCC'!O19/'E3 PLCC'!$B19))</f>
        <v>0</v>
      </c>
      <c r="Q86" s="1241">
        <f>IF(ISERROR('E3 PLCC'!P19/'E3 PLCC'!$B19),"0",('E3 PLCC'!P19/'E3 PLCC'!$B19))</f>
        <v>0</v>
      </c>
      <c r="R86" s="1241">
        <f>IF(ISERROR('E3 PLCC'!Q19/'E3 PLCC'!$B19),"0",('E3 PLCC'!Q19/'E3 PLCC'!$B19))</f>
        <v>0</v>
      </c>
      <c r="S86" s="1241">
        <f>IF(ISERROR('E3 PLCC'!R19/'E3 PLCC'!$B19),"0",('E3 PLCC'!R19/'E3 PLCC'!$B19))</f>
        <v>0</v>
      </c>
      <c r="T86" s="1241">
        <f>IF(ISERROR('E3 PLCC'!S19/'E3 PLCC'!$B19),"0",('E3 PLCC'!S19/'E3 PLCC'!$B19))</f>
        <v>0</v>
      </c>
      <c r="U86" s="1241">
        <f>IF(ISERROR('E3 PLCC'!T19/'E3 PLCC'!$B19),"0",('E3 PLCC'!T19/'E3 PLCC'!$B19))</f>
        <v>0</v>
      </c>
      <c r="V86" s="1241">
        <f>IF(ISERROR('E3 PLCC'!U19/'E3 PLCC'!$B19),"0",('E3 PLCC'!U19/'E3 PLCC'!$B19))</f>
        <v>0</v>
      </c>
      <c r="W86" s="1241">
        <f>IF(ISERROR('E3 PLCC'!V19/'E3 PLCC'!$B19),"0",('E3 PLCC'!V19/'E3 PLCC'!$B19))</f>
        <v>0</v>
      </c>
    </row>
    <row r="87" spans="1:24" s="339" customFormat="1" ht="12.75" x14ac:dyDescent="0.2">
      <c r="A87" s="349" t="s">
        <v>769</v>
      </c>
      <c r="B87" s="1272" t="s">
        <v>796</v>
      </c>
      <c r="C87" s="1725">
        <f>IF(+SUM(D87:W87)=0,"-",+SUM(D87:W87))</f>
        <v>1</v>
      </c>
      <c r="D87" s="1241">
        <f>IF(ISERROR('E3 PLCC'!C20/'E3 PLCC'!$B20),"0",('E3 PLCC'!C20/'E3 PLCC'!$B20))</f>
        <v>0</v>
      </c>
      <c r="E87" s="1241">
        <f>IF(ISERROR('E3 PLCC'!D20/'E3 PLCC'!$B20),"0",('E3 PLCC'!D20/'E3 PLCC'!$B20))</f>
        <v>0</v>
      </c>
      <c r="F87" s="1241">
        <f>IF(ISERROR('E3 PLCC'!E20/'E3 PLCC'!$B20),"0",('E3 PLCC'!E20/'E3 PLCC'!$B20))</f>
        <v>0</v>
      </c>
      <c r="G87" s="1241">
        <f>IF(ISERROR('E3 PLCC'!F20/'E3 PLCC'!$B20),"0",('E3 PLCC'!F20/'E3 PLCC'!$B20))</f>
        <v>0</v>
      </c>
      <c r="H87" s="1241">
        <f>IF(ISERROR('E3 PLCC'!G20/'E3 PLCC'!$B20),"0",('E3 PLCC'!G20/'E3 PLCC'!$B20))</f>
        <v>0</v>
      </c>
      <c r="I87" s="1241">
        <f>IF(ISERROR('E3 PLCC'!H20/'E3 PLCC'!$B20),"0",('E3 PLCC'!H20/'E3 PLCC'!$B20))</f>
        <v>0</v>
      </c>
      <c r="J87" s="1241">
        <f>IF(ISERROR('E3 PLCC'!I20/'E3 PLCC'!$B20),"0",('E3 PLCC'!I20/'E3 PLCC'!$B20))</f>
        <v>0.93881399076081828</v>
      </c>
      <c r="K87" s="1241">
        <f>IF(ISERROR('E3 PLCC'!J20/'E3 PLCC'!$B20),"0",('E3 PLCC'!J20/'E3 PLCC'!$B20))</f>
        <v>3.3939851041764869E-2</v>
      </c>
      <c r="L87" s="1241">
        <f>IF(ISERROR('E3 PLCC'!K20/'E3 PLCC'!$B20),"0",('E3 PLCC'!K20/'E3 PLCC'!$B20))</f>
        <v>2.7246158197416801E-2</v>
      </c>
      <c r="M87" s="1241">
        <f>IF(ISERROR('E3 PLCC'!L20/'E3 PLCC'!$B20),"0",('E3 PLCC'!L20/'E3 PLCC'!$B20))</f>
        <v>0</v>
      </c>
      <c r="N87" s="1241">
        <f>IF(ISERROR('E3 PLCC'!M20/'E3 PLCC'!$B20),"0",('E3 PLCC'!M20/'E3 PLCC'!$B20))</f>
        <v>0</v>
      </c>
      <c r="O87" s="1241">
        <f>IF(ISERROR('E3 PLCC'!N20/'E3 PLCC'!$B20),"0",('E3 PLCC'!N20/'E3 PLCC'!$B20))</f>
        <v>0</v>
      </c>
      <c r="P87" s="1241">
        <f>IF(ISERROR('E3 PLCC'!O20/'E3 PLCC'!$B20),"0",('E3 PLCC'!O20/'E3 PLCC'!$B20))</f>
        <v>0</v>
      </c>
      <c r="Q87" s="1241">
        <f>IF(ISERROR('E3 PLCC'!P20/'E3 PLCC'!$B20),"0",('E3 PLCC'!P20/'E3 PLCC'!$B20))</f>
        <v>0</v>
      </c>
      <c r="R87" s="1241">
        <f>IF(ISERROR('E3 PLCC'!Q20/'E3 PLCC'!$B20),"0",('E3 PLCC'!Q20/'E3 PLCC'!$B20))</f>
        <v>0</v>
      </c>
      <c r="S87" s="1241">
        <f>IF(ISERROR('E3 PLCC'!R20/'E3 PLCC'!$B20),"0",('E3 PLCC'!R20/'E3 PLCC'!$B20))</f>
        <v>0</v>
      </c>
      <c r="T87" s="1241">
        <f>IF(ISERROR('E3 PLCC'!S20/'E3 PLCC'!$B20),"0",('E3 PLCC'!S20/'E3 PLCC'!$B20))</f>
        <v>0</v>
      </c>
      <c r="U87" s="1241">
        <f>IF(ISERROR('E3 PLCC'!T20/'E3 PLCC'!$B20),"0",('E3 PLCC'!T20/'E3 PLCC'!$B20))</f>
        <v>0</v>
      </c>
      <c r="V87" s="1241">
        <f>IF(ISERROR('E3 PLCC'!U20/'E3 PLCC'!$B20),"0",('E3 PLCC'!U20/'E3 PLCC'!$B20))</f>
        <v>0</v>
      </c>
      <c r="W87" s="1241">
        <f>IF(ISERROR('E3 PLCC'!V20/'E3 PLCC'!$B20),"0",('E3 PLCC'!V20/'E3 PLCC'!$B20))</f>
        <v>0</v>
      </c>
    </row>
    <row r="88" spans="1:24" s="339" customFormat="1" ht="12.75" x14ac:dyDescent="0.2">
      <c r="A88" s="349" t="s">
        <v>770</v>
      </c>
      <c r="B88" s="1272" t="s">
        <v>703</v>
      </c>
      <c r="C88" s="1725">
        <f>IF(+SUM(D88:W88)=0,"-",+SUM(D88:W88))</f>
        <v>1</v>
      </c>
      <c r="D88" s="1241">
        <f>IF(ISERROR('E3 PLCC'!C21/'E3 PLCC'!$B21),"0",('E3 PLCC'!C21/'E3 PLCC'!$B21))</f>
        <v>0.87383569192136679</v>
      </c>
      <c r="E88" s="1241">
        <f>IF(ISERROR('E3 PLCC'!D21/'E3 PLCC'!$B21),"0",('E3 PLCC'!D21/'E3 PLCC'!$B21))</f>
        <v>8.4990303840778561E-2</v>
      </c>
      <c r="F88" s="1241">
        <f>IF(ISERROR('E3 PLCC'!E21/'E3 PLCC'!$B21),"0",('E3 PLCC'!E21/'E3 PLCC'!$B21))</f>
        <v>1.0132368125986953E-2</v>
      </c>
      <c r="G88" s="1241">
        <f>IF(ISERROR('E3 PLCC'!F21/'E3 PLCC'!$B21),"0",('E3 PLCC'!F21/'E3 PLCC'!$B21))</f>
        <v>0</v>
      </c>
      <c r="H88" s="1241">
        <f>IF(ISERROR('E3 PLCC'!G21/'E3 PLCC'!$B21),"0",('E3 PLCC'!G21/'E3 PLCC'!$B21))</f>
        <v>0</v>
      </c>
      <c r="I88" s="1241">
        <f>IF(ISERROR('E3 PLCC'!H21/'E3 PLCC'!$B21),"0",('E3 PLCC'!H21/'E3 PLCC'!$B21))</f>
        <v>0</v>
      </c>
      <c r="J88" s="1241">
        <f>IF(ISERROR('E3 PLCC'!I21/'E3 PLCC'!$B21),"0",('E3 PLCC'!I21/'E3 PLCC'!$B21))</f>
        <v>1.788982228433663E-2</v>
      </c>
      <c r="K88" s="1241">
        <f>IF(ISERROR('E3 PLCC'!J21/'E3 PLCC'!$B21),"0",('E3 PLCC'!J21/'E3 PLCC'!$B21))</f>
        <v>7.295305050710606E-3</v>
      </c>
      <c r="L88" s="1241">
        <f>IF(ISERROR('E3 PLCC'!K21/'E3 PLCC'!$B21),"0",('E3 PLCC'!K21/'E3 PLCC'!$B21))</f>
        <v>5.8565087768204594E-3</v>
      </c>
      <c r="M88" s="1241">
        <f>IF(ISERROR('E3 PLCC'!L21/'E3 PLCC'!$B21),"0",('E3 PLCC'!L21/'E3 PLCC'!$B21))</f>
        <v>0</v>
      </c>
      <c r="N88" s="1241">
        <f>IF(ISERROR('E3 PLCC'!M21/'E3 PLCC'!$B21),"0",('E3 PLCC'!M21/'E3 PLCC'!$B21))</f>
        <v>0</v>
      </c>
      <c r="O88" s="1241">
        <f>IF(ISERROR('E3 PLCC'!N21/'E3 PLCC'!$B21),"0",('E3 PLCC'!N21/'E3 PLCC'!$B21))</f>
        <v>0</v>
      </c>
      <c r="P88" s="1241">
        <f>IF(ISERROR('E3 PLCC'!O21/'E3 PLCC'!$B21),"0",('E3 PLCC'!O21/'E3 PLCC'!$B21))</f>
        <v>0</v>
      </c>
      <c r="Q88" s="1241">
        <f>IF(ISERROR('E3 PLCC'!P21/'E3 PLCC'!$B21),"0",('E3 PLCC'!P21/'E3 PLCC'!$B21))</f>
        <v>0</v>
      </c>
      <c r="R88" s="1241">
        <f>IF(ISERROR('E3 PLCC'!Q21/'E3 PLCC'!$B21),"0",('E3 PLCC'!Q21/'E3 PLCC'!$B21))</f>
        <v>0</v>
      </c>
      <c r="S88" s="1241">
        <f>IF(ISERROR('E3 PLCC'!R21/'E3 PLCC'!$B21),"0",('E3 PLCC'!R21/'E3 PLCC'!$B21))</f>
        <v>0</v>
      </c>
      <c r="T88" s="1241">
        <f>IF(ISERROR('E3 PLCC'!S21/'E3 PLCC'!$B21),"0",('E3 PLCC'!S21/'E3 PLCC'!$B21))</f>
        <v>0</v>
      </c>
      <c r="U88" s="1241">
        <f>IF(ISERROR('E3 PLCC'!T21/'E3 PLCC'!$B21),"0",('E3 PLCC'!T21/'E3 PLCC'!$B21))</f>
        <v>0</v>
      </c>
      <c r="V88" s="1241">
        <f>IF(ISERROR('E3 PLCC'!U21/'E3 PLCC'!$B21),"0",('E3 PLCC'!U21/'E3 PLCC'!$B21))</f>
        <v>0</v>
      </c>
      <c r="W88" s="1241">
        <f>IF(ISERROR('E3 PLCC'!V21/'E3 PLCC'!$B21),"0",('E3 PLCC'!V21/'E3 PLCC'!$B21))</f>
        <v>0</v>
      </c>
      <c r="X88" s="2333"/>
    </row>
    <row r="89" spans="1:24" s="339" customFormat="1" ht="12.75" x14ac:dyDescent="0.2">
      <c r="A89" s="349" t="s">
        <v>1049</v>
      </c>
      <c r="B89" s="1272" t="s">
        <v>1054</v>
      </c>
      <c r="C89" s="1725">
        <f>IF(+SUM(D89:W89)=0,"-",+SUM(D89:W89))</f>
        <v>1.0000000000000002</v>
      </c>
      <c r="D89" s="1241">
        <f>IF(ISERROR('E3 PLCC'!C22/'E3 PLCC'!$B22),"0",('E3 PLCC'!C22/'E3 PLCC'!$B22))</f>
        <v>0.87456232569087444</v>
      </c>
      <c r="E89" s="1241">
        <f>IF(ISERROR('E3 PLCC'!D22/'E3 PLCC'!$B22),"0",('E3 PLCC'!D22/'E3 PLCC'!$B22))</f>
        <v>8.5060977109703562E-2</v>
      </c>
      <c r="F89" s="1241">
        <f>IF(ISERROR('E3 PLCC'!E22/'E3 PLCC'!$B22),"0",('E3 PLCC'!E22/'E3 PLCC'!$B22))</f>
        <v>9.3092485678001758E-3</v>
      </c>
      <c r="G89" s="1241">
        <f>IF(ISERROR('E3 PLCC'!F22/'E3 PLCC'!$B22),"0",('E3 PLCC'!F22/'E3 PLCC'!$B22))</f>
        <v>0</v>
      </c>
      <c r="H89" s="1241">
        <f>IF(ISERROR('E3 PLCC'!G22/'E3 PLCC'!$B22),"0",('E3 PLCC'!G22/'E3 PLCC'!$B22))</f>
        <v>0</v>
      </c>
      <c r="I89" s="1241">
        <f>IF(ISERROR('E3 PLCC'!H22/'E3 PLCC'!$B22),"0",('E3 PLCC'!H22/'E3 PLCC'!$B22))</f>
        <v>0</v>
      </c>
      <c r="J89" s="1241">
        <f>IF(ISERROR('E3 PLCC'!I22/'E3 PLCC'!$B22),"0",('E3 PLCC'!I22/'E3 PLCC'!$B22))</f>
        <v>1.7904698478022087E-2</v>
      </c>
      <c r="K89" s="1241">
        <f>IF(ISERROR('E3 PLCC'!J22/'E3 PLCC'!$B22),"0",('E3 PLCC'!J22/'E3 PLCC'!$B22))</f>
        <v>7.3013714257256276E-3</v>
      </c>
      <c r="L89" s="1241">
        <f>IF(ISERROR('E3 PLCC'!K22/'E3 PLCC'!$B22),"0",('E3 PLCC'!K22/'E3 PLCC'!$B22))</f>
        <v>5.8613787278741841E-3</v>
      </c>
      <c r="M89" s="1241">
        <f>IF(ISERROR('E3 PLCC'!L22/'E3 PLCC'!$B22),"0",('E3 PLCC'!L22/'E3 PLCC'!$B22))</f>
        <v>0</v>
      </c>
      <c r="N89" s="1241">
        <f>IF(ISERROR('E3 PLCC'!M22/'E3 PLCC'!$B22),"0",('E3 PLCC'!M22/'E3 PLCC'!$B22))</f>
        <v>0</v>
      </c>
      <c r="O89" s="1241">
        <f>IF(ISERROR('E3 PLCC'!N22/'E3 PLCC'!$B22),"0",('E3 PLCC'!N22/'E3 PLCC'!$B22))</f>
        <v>0</v>
      </c>
      <c r="P89" s="1241">
        <f>IF(ISERROR('E3 PLCC'!O22/'E3 PLCC'!$B22),"0",('E3 PLCC'!O22/'E3 PLCC'!$B22))</f>
        <v>0</v>
      </c>
      <c r="Q89" s="1241">
        <f>IF(ISERROR('E3 PLCC'!P22/'E3 PLCC'!$B22),"0",('E3 PLCC'!P22/'E3 PLCC'!$B22))</f>
        <v>0</v>
      </c>
      <c r="R89" s="1241">
        <f>IF(ISERROR('E3 PLCC'!Q22/'E3 PLCC'!$B22),"0",('E3 PLCC'!Q22/'E3 PLCC'!$B22))</f>
        <v>0</v>
      </c>
      <c r="S89" s="1241">
        <f>IF(ISERROR('E3 PLCC'!R22/'E3 PLCC'!$B22),"0",('E3 PLCC'!R22/'E3 PLCC'!$B22))</f>
        <v>0</v>
      </c>
      <c r="T89" s="1241">
        <f>IF(ISERROR('E3 PLCC'!S22/'E3 PLCC'!$B22),"0",('E3 PLCC'!S22/'E3 PLCC'!$B22))</f>
        <v>0</v>
      </c>
      <c r="U89" s="1241">
        <f>IF(ISERROR('E3 PLCC'!T22/'E3 PLCC'!$B22),"0",('E3 PLCC'!T22/'E3 PLCC'!$B22))</f>
        <v>0</v>
      </c>
      <c r="V89" s="1241">
        <f>IF(ISERROR('E3 PLCC'!U22/'E3 PLCC'!$B22),"0",('E3 PLCC'!U22/'E3 PLCC'!$B22))</f>
        <v>0</v>
      </c>
      <c r="W89" s="1241">
        <f>IF(ISERROR('E3 PLCC'!V22/'E3 PLCC'!$B22),"0",('E3 PLCC'!V22/'E3 PLCC'!$B22))</f>
        <v>0</v>
      </c>
      <c r="X89" s="2333"/>
    </row>
    <row r="90" spans="1:24" s="339" customFormat="1" ht="12.75" x14ac:dyDescent="0.2">
      <c r="A90" s="349" t="s">
        <v>771</v>
      </c>
      <c r="B90" s="1272" t="s">
        <v>702</v>
      </c>
      <c r="C90" s="1725">
        <f>IF(+SUM(D90:W90)=0,"-",+SUM(D90:W90))</f>
        <v>0.99999999999999989</v>
      </c>
      <c r="D90" s="1241">
        <f>IF(ISERROR('E3 PLCC'!C23/'E3 PLCC'!$B23),"0",('E3 PLCC'!C23/'E3 PLCC'!$B23))</f>
        <v>0.73861359003785476</v>
      </c>
      <c r="E90" s="1241">
        <f>IF(ISERROR('E3 PLCC'!D23/'E3 PLCC'!$B23),"0",('E3 PLCC'!D23/'E3 PLCC'!$B23))</f>
        <v>7.1838440588547645E-2</v>
      </c>
      <c r="F90" s="1241">
        <f>IF(ISERROR('E3 PLCC'!E23/'E3 PLCC'!$B23),"0",('E3 PLCC'!E23/'E3 PLCC'!$B23))</f>
        <v>7.8621469313646559E-3</v>
      </c>
      <c r="G90" s="1241">
        <f>IF(ISERROR('E3 PLCC'!F23/'E3 PLCC'!$B23),"0",('E3 PLCC'!F23/'E3 PLCC'!$B23))</f>
        <v>0</v>
      </c>
      <c r="H90" s="1241">
        <f>IF(ISERROR('E3 PLCC'!G23/'E3 PLCC'!$B23),"0",('E3 PLCC'!G23/'E3 PLCC'!$B23))</f>
        <v>0</v>
      </c>
      <c r="I90" s="1241">
        <f>IF(ISERROR('E3 PLCC'!H23/'E3 PLCC'!$B23),"0",('E3 PLCC'!H23/'E3 PLCC'!$B23))</f>
        <v>0</v>
      </c>
      <c r="J90" s="1241">
        <f>IF(ISERROR('E3 PLCC'!I23/'E3 PLCC'!$B23),"0",('E3 PLCC'!I23/'E3 PLCC'!$B23))</f>
        <v>0.17056919203165413</v>
      </c>
      <c r="K90" s="1241">
        <f>IF(ISERROR('E3 PLCC'!J23/'E3 PLCC'!$B23),"0",('E3 PLCC'!J23/'E3 PLCC'!$B23))</f>
        <v>6.1663897500899264E-3</v>
      </c>
      <c r="L90" s="1241">
        <f>IF(ISERROR('E3 PLCC'!K23/'E3 PLCC'!$B23),"0",('E3 PLCC'!K23/'E3 PLCC'!$B23))</f>
        <v>4.9502406604888579E-3</v>
      </c>
      <c r="M90" s="1241">
        <f>IF(ISERROR('E3 PLCC'!L23/'E3 PLCC'!$B23),"0",('E3 PLCC'!L23/'E3 PLCC'!$B23))</f>
        <v>0</v>
      </c>
      <c r="N90" s="1241">
        <f>IF(ISERROR('E3 PLCC'!M23/'E3 PLCC'!$B23),"0",('E3 PLCC'!M23/'E3 PLCC'!$B23))</f>
        <v>0</v>
      </c>
      <c r="O90" s="1241">
        <f>IF(ISERROR('E3 PLCC'!N23/'E3 PLCC'!$B23),"0",('E3 PLCC'!N23/'E3 PLCC'!$B23))</f>
        <v>0</v>
      </c>
      <c r="P90" s="1241">
        <f>IF(ISERROR('E3 PLCC'!O23/'E3 PLCC'!$B23),"0",('E3 PLCC'!O23/'E3 PLCC'!$B23))</f>
        <v>0</v>
      </c>
      <c r="Q90" s="1241">
        <f>IF(ISERROR('E3 PLCC'!P23/'E3 PLCC'!$B23),"0",('E3 PLCC'!P23/'E3 PLCC'!$B23))</f>
        <v>0</v>
      </c>
      <c r="R90" s="1241">
        <f>IF(ISERROR('E3 PLCC'!Q23/'E3 PLCC'!$B23),"0",('E3 PLCC'!Q23/'E3 PLCC'!$B23))</f>
        <v>0</v>
      </c>
      <c r="S90" s="1241">
        <f>IF(ISERROR('E3 PLCC'!R23/'E3 PLCC'!$B23),"0",('E3 PLCC'!R23/'E3 PLCC'!$B23))</f>
        <v>0</v>
      </c>
      <c r="T90" s="1241">
        <f>IF(ISERROR('E3 PLCC'!S23/'E3 PLCC'!$B23),"0",('E3 PLCC'!S23/'E3 PLCC'!$B23))</f>
        <v>0</v>
      </c>
      <c r="U90" s="1241">
        <f>IF(ISERROR('E3 PLCC'!T23/'E3 PLCC'!$B23),"0",('E3 PLCC'!T23/'E3 PLCC'!$B23))</f>
        <v>0</v>
      </c>
      <c r="V90" s="1241">
        <f>IF(ISERROR('E3 PLCC'!U23/'E3 PLCC'!$B23),"0",('E3 PLCC'!U23/'E3 PLCC'!$B23))</f>
        <v>0</v>
      </c>
      <c r="W90" s="1241">
        <f>IF(ISERROR('E3 PLCC'!V23/'E3 PLCC'!$B23),"0",('E3 PLCC'!V23/'E3 PLCC'!$B23))</f>
        <v>0</v>
      </c>
    </row>
    <row r="91" spans="1:24" s="339" customFormat="1" ht="12.75" x14ac:dyDescent="0.2">
      <c r="A91" s="349"/>
      <c r="B91" s="1272"/>
      <c r="C91" s="1725"/>
      <c r="D91" s="1241"/>
      <c r="E91" s="1241"/>
      <c r="F91" s="1241"/>
      <c r="G91" s="1241"/>
      <c r="H91" s="1241"/>
      <c r="I91" s="1241"/>
      <c r="J91" s="1241"/>
      <c r="K91" s="1241"/>
      <c r="L91" s="1241"/>
      <c r="M91" s="1241"/>
      <c r="N91" s="1241"/>
      <c r="O91" s="1241"/>
      <c r="P91" s="1241"/>
      <c r="Q91" s="1241"/>
      <c r="R91" s="1241"/>
      <c r="S91" s="1241"/>
      <c r="T91" s="1241"/>
      <c r="U91" s="1241"/>
      <c r="V91" s="1241"/>
      <c r="W91" s="1241"/>
    </row>
    <row r="92" spans="1:24" s="339" customFormat="1" ht="12.75" x14ac:dyDescent="0.2">
      <c r="A92" s="349" t="s">
        <v>1272</v>
      </c>
      <c r="B92" s="1272" t="s">
        <v>1275</v>
      </c>
      <c r="C92" s="1725">
        <f>IF(+SUM(D92:W92)=0,"-",+SUM(D92:W92))</f>
        <v>1</v>
      </c>
      <c r="D92" s="1241">
        <f>IF(ISERROR('I6.2 Customer Data'!D27/'I6.2 Customer Data'!$C$27), 0, 'I6.2 Customer Data'!D27/'I6.2 Customer Data'!$C$27)</f>
        <v>1</v>
      </c>
      <c r="E92" s="1241">
        <f>IF(ISERROR('I6.2 Customer Data'!E27/'I6.2 Customer Data'!$C$27), 0, 'I6.2 Customer Data'!E27/'I6.2 Customer Data'!$C$27)</f>
        <v>0</v>
      </c>
      <c r="F92" s="1241">
        <f>IF(ISERROR('I6.2 Customer Data'!F27/'I6.2 Customer Data'!$C$27), 0, 'I6.2 Customer Data'!F27/'I6.2 Customer Data'!$C$27)</f>
        <v>0</v>
      </c>
      <c r="G92" s="1241">
        <f>IF(ISERROR('I6.2 Customer Data'!G27/'I6.2 Customer Data'!$C$27), 0, 'I6.2 Customer Data'!G27/'I6.2 Customer Data'!$C$27)</f>
        <v>0</v>
      </c>
      <c r="H92" s="1241">
        <f>IF(ISERROR('I6.2 Customer Data'!H27/'I6.2 Customer Data'!$C$27), 0, 'I6.2 Customer Data'!H27/'I6.2 Customer Data'!$C$27)</f>
        <v>0</v>
      </c>
      <c r="I92" s="1241">
        <f>IF(ISERROR('I6.2 Customer Data'!I27/'I6.2 Customer Data'!$C$27), 0, 'I6.2 Customer Data'!I27/'I6.2 Customer Data'!$C$27)</f>
        <v>0</v>
      </c>
      <c r="J92" s="1241">
        <f>IF(ISERROR('I6.2 Customer Data'!J27/'I6.2 Customer Data'!$C$27), 0, 'I6.2 Customer Data'!J27/'I6.2 Customer Data'!$C$27)</f>
        <v>0</v>
      </c>
      <c r="K92" s="1241">
        <f>IF(ISERROR('I6.2 Customer Data'!K27/'I6.2 Customer Data'!$C$27), 0, 'I6.2 Customer Data'!K27/'I6.2 Customer Data'!$C$27)</f>
        <v>0</v>
      </c>
      <c r="L92" s="1241">
        <f>IF(ISERROR('I6.2 Customer Data'!L27/'I6.2 Customer Data'!$C$27), 0, 'I6.2 Customer Data'!L27/'I6.2 Customer Data'!$C$27)</f>
        <v>0</v>
      </c>
      <c r="M92" s="1241">
        <f>IF(ISERROR('I6.2 Customer Data'!M27/'I6.2 Customer Data'!$C$27), 0, 'I6.2 Customer Data'!M27/'I6.2 Customer Data'!$C$27)</f>
        <v>0</v>
      </c>
      <c r="N92" s="1241">
        <f>IF(ISERROR('I6.2 Customer Data'!N27/'I6.2 Customer Data'!$C$27), 0, 'I6.2 Customer Data'!N27/'I6.2 Customer Data'!$C$27)</f>
        <v>0</v>
      </c>
      <c r="O92" s="1241">
        <f>IF(ISERROR('I6.2 Customer Data'!O27/'I6.2 Customer Data'!$C$27), 0, 'I6.2 Customer Data'!O27/'I6.2 Customer Data'!$C$27)</f>
        <v>0</v>
      </c>
      <c r="P92" s="1241">
        <f>IF(ISERROR('I6.2 Customer Data'!P27/'I6.2 Customer Data'!$C$27), 0, 'I6.2 Customer Data'!P27/'I6.2 Customer Data'!$C$27)</f>
        <v>0</v>
      </c>
      <c r="Q92" s="1241">
        <f>IF(ISERROR('I6.2 Customer Data'!Q27/'I6.2 Customer Data'!$C$27), 0, 'I6.2 Customer Data'!Q27/'I6.2 Customer Data'!$C$27)</f>
        <v>0</v>
      </c>
      <c r="R92" s="1241">
        <f>IF(ISERROR('I6.2 Customer Data'!R27/'I6.2 Customer Data'!$C$27), 0, 'I6.2 Customer Data'!R27/'I6.2 Customer Data'!$C$27)</f>
        <v>0</v>
      </c>
      <c r="S92" s="1241">
        <f>IF(ISERROR('I6.2 Customer Data'!S27/'I6.2 Customer Data'!$C$27), 0, 'I6.2 Customer Data'!S27/'I6.2 Customer Data'!$C$27)</f>
        <v>0</v>
      </c>
      <c r="T92" s="1241">
        <f>IF(ISERROR('I6.2 Customer Data'!T27/'I6.2 Customer Data'!$C$27), 0, 'I6.2 Customer Data'!T27/'I6.2 Customer Data'!$C$27)</f>
        <v>0</v>
      </c>
      <c r="U92" s="1241">
        <f>IF(ISERROR('I6.2 Customer Data'!U27/'I6.2 Customer Data'!$C$27), 0, 'I6.2 Customer Data'!U27/'I6.2 Customer Data'!$C$27)</f>
        <v>0</v>
      </c>
      <c r="V92" s="1241">
        <f>IF(ISERROR('I6.2 Customer Data'!V27/'I6.2 Customer Data'!$C$27), 0, 'I6.2 Customer Data'!V27/'I6.2 Customer Data'!$C$27)</f>
        <v>0</v>
      </c>
      <c r="W92" s="1241">
        <f>IF(ISERROR('I6.2 Customer Data'!W27/'I6.2 Customer Data'!$C$27), 0, 'I6.2 Customer Data'!W27/'I6.2 Customer Data'!$C$27)</f>
        <v>0</v>
      </c>
      <c r="X92" s="2333"/>
    </row>
    <row r="93" spans="1:24" s="339" customFormat="1" ht="12.75" x14ac:dyDescent="0.2">
      <c r="A93" s="349" t="s">
        <v>772</v>
      </c>
      <c r="B93" s="1272" t="s">
        <v>774</v>
      </c>
      <c r="C93" s="1725">
        <f>IF(+SUM(D93:W93)=0,"-",+SUM(D93:W93))</f>
        <v>0.99999999999999989</v>
      </c>
      <c r="D93" s="1241">
        <f>IF(ISERROR('I6.2 Customer Data'!D28/'I6.2 Customer Data'!$C$28), 0, 'I6.2 Customer Data'!D28/'I6.2 Customer Data'!$C$28)</f>
        <v>0.77108408830744068</v>
      </c>
      <c r="E93" s="1241">
        <f>IF(ISERROR('I6.2 Customer Data'!E28/'I6.2 Customer Data'!$C$28), 0, 'I6.2 Customer Data'!E28/'I6.2 Customer Data'!$C$28)</f>
        <v>0.18579290269828289</v>
      </c>
      <c r="F93" s="1241">
        <f>IF(ISERROR('I6.2 Customer Data'!F28/'I6.2 Customer Data'!$C$28), 0, 'I6.2 Customer Data'!F28/'I6.2 Customer Data'!$C$28)</f>
        <v>4.3123008994276367E-2</v>
      </c>
      <c r="G93" s="1241">
        <f>IF(ISERROR('I6.2 Customer Data'!G28/'I6.2 Customer Data'!$C$28), 0, 'I6.2 Customer Data'!G28/'I6.2 Customer Data'!$C$28)</f>
        <v>0</v>
      </c>
      <c r="H93" s="1241">
        <f>IF(ISERROR('I6.2 Customer Data'!H28/'I6.2 Customer Data'!$C$28), 0, 'I6.2 Customer Data'!H28/'I6.2 Customer Data'!$C$28)</f>
        <v>0</v>
      </c>
      <c r="I93" s="1241">
        <f>IF(ISERROR('I6.2 Customer Data'!I28/'I6.2 Customer Data'!$C$28), 0, 'I6.2 Customer Data'!I28/'I6.2 Customer Data'!$C$28)</f>
        <v>0</v>
      </c>
      <c r="J93" s="1241">
        <f>IF(ISERROR('I6.2 Customer Data'!J28/'I6.2 Customer Data'!$C$28), 0, 'I6.2 Customer Data'!J28/'I6.2 Customer Data'!$C$28)</f>
        <v>0</v>
      </c>
      <c r="K93" s="1241">
        <f>IF(ISERROR('I6.2 Customer Data'!K28/'I6.2 Customer Data'!$C$28), 0, 'I6.2 Customer Data'!K28/'I6.2 Customer Data'!$C$28)</f>
        <v>0</v>
      </c>
      <c r="L93" s="1241">
        <f>IF(ISERROR('I6.2 Customer Data'!L28/'I6.2 Customer Data'!$C$28), 0, 'I6.2 Customer Data'!L28/'I6.2 Customer Data'!$C$28)</f>
        <v>0</v>
      </c>
      <c r="M93" s="1241">
        <f>IF(ISERROR('I6.2 Customer Data'!M28/'I6.2 Customer Data'!$C$28), 0, 'I6.2 Customer Data'!M28/'I6.2 Customer Data'!$C$28)</f>
        <v>0</v>
      </c>
      <c r="N93" s="1241">
        <f>IF(ISERROR('I6.2 Customer Data'!N28/'I6.2 Customer Data'!$C$28), 0, 'I6.2 Customer Data'!N28/'I6.2 Customer Data'!$C$28)</f>
        <v>0</v>
      </c>
      <c r="O93" s="1241">
        <f>IF(ISERROR('I6.2 Customer Data'!O28/'I6.2 Customer Data'!$C$28), 0, 'I6.2 Customer Data'!O28/'I6.2 Customer Data'!$C$28)</f>
        <v>0</v>
      </c>
      <c r="P93" s="1241">
        <f>IF(ISERROR('I6.2 Customer Data'!P28/'I6.2 Customer Data'!$C$28), 0, 'I6.2 Customer Data'!P28/'I6.2 Customer Data'!$C$28)</f>
        <v>0</v>
      </c>
      <c r="Q93" s="1241">
        <f>IF(ISERROR('I6.2 Customer Data'!Q28/'I6.2 Customer Data'!$C$28), 0, 'I6.2 Customer Data'!Q28/'I6.2 Customer Data'!$C$28)</f>
        <v>0</v>
      </c>
      <c r="R93" s="1241">
        <f>IF(ISERROR('I6.2 Customer Data'!R28/'I6.2 Customer Data'!$C$28), 0, 'I6.2 Customer Data'!R28/'I6.2 Customer Data'!$C$28)</f>
        <v>0</v>
      </c>
      <c r="S93" s="1241">
        <f>IF(ISERROR('I6.2 Customer Data'!S28/'I6.2 Customer Data'!$C$28), 0, 'I6.2 Customer Data'!S28/'I6.2 Customer Data'!$C$28)</f>
        <v>0</v>
      </c>
      <c r="T93" s="1241">
        <f>IF(ISERROR('I6.2 Customer Data'!T28/'I6.2 Customer Data'!$C$28), 0, 'I6.2 Customer Data'!T28/'I6.2 Customer Data'!$C$28)</f>
        <v>0</v>
      </c>
      <c r="U93" s="1241">
        <f>IF(ISERROR('I6.2 Customer Data'!U28/'I6.2 Customer Data'!$C$28), 0, 'I6.2 Customer Data'!U28/'I6.2 Customer Data'!$C$28)</f>
        <v>0</v>
      </c>
      <c r="V93" s="1241">
        <f>IF(ISERROR('I6.2 Customer Data'!V28/'I6.2 Customer Data'!$C$28), 0, 'I6.2 Customer Data'!V28/'I6.2 Customer Data'!$C$28)</f>
        <v>0</v>
      </c>
      <c r="W93" s="1241">
        <f>IF(ISERROR('I6.2 Customer Data'!W28/'I6.2 Customer Data'!$C$28), 0, 'I6.2 Customer Data'!W28/'I6.2 Customer Data'!$C$28)</f>
        <v>0</v>
      </c>
    </row>
    <row r="94" spans="1:24" s="2337" customFormat="1" ht="12.75" x14ac:dyDescent="0.2">
      <c r="A94" s="2335" t="s">
        <v>837</v>
      </c>
      <c r="B94" s="2336" t="s">
        <v>775</v>
      </c>
      <c r="C94" s="1725">
        <f>IF(+SUM(D94:W94)=0,"-",+SUM(D94:W94))</f>
        <v>0.99999999999999989</v>
      </c>
      <c r="D94" s="1241">
        <f>IF(ISERROR('I6.2 Customer Data'!D29/'I6.2 Customer Data'!$C$29), 0, 'I6.2 Customer Data'!D29/'I6.2 Customer Data'!$C$29)</f>
        <v>0.89648648648648643</v>
      </c>
      <c r="E94" s="1241">
        <f>IF(ISERROR('I6.2 Customer Data'!E29/'I6.2 Customer Data'!$C$29), 0, 'I6.2 Customer Data'!E29/'I6.2 Customer Data'!$C$29)</f>
        <v>8.719334719334719E-2</v>
      </c>
      <c r="F94" s="1241">
        <f>IF(ISERROR('I6.2 Customer Data'!F29/'I6.2 Customer Data'!$C$29), 0, 'I6.2 Customer Data'!F29/'I6.2 Customer Data'!$C$29)</f>
        <v>1.6320166320166321E-2</v>
      </c>
      <c r="G94" s="1241">
        <f>IF(ISERROR('I6.2 Customer Data'!G29/'I6.2 Customer Data'!$C$29), 0, 'I6.2 Customer Data'!G29/'I6.2 Customer Data'!$C$29)</f>
        <v>0</v>
      </c>
      <c r="H94" s="1241">
        <f>IF(ISERROR('I6.2 Customer Data'!H29/'I6.2 Customer Data'!$C$29), 0, 'I6.2 Customer Data'!H29/'I6.2 Customer Data'!$C$29)</f>
        <v>0</v>
      </c>
      <c r="I94" s="1241">
        <f>IF(ISERROR('I6.2 Customer Data'!I29/'I6.2 Customer Data'!$C$29), 0, 'I6.2 Customer Data'!I29/'I6.2 Customer Data'!$C$29)</f>
        <v>0</v>
      </c>
      <c r="J94" s="1241">
        <f>IF(ISERROR('I6.2 Customer Data'!J29/'I6.2 Customer Data'!$C$29), 0, 'I6.2 Customer Data'!J29/'I6.2 Customer Data'!$C$29)</f>
        <v>0</v>
      </c>
      <c r="K94" s="1241">
        <f>IF(ISERROR('I6.2 Customer Data'!K29/'I6.2 Customer Data'!$C$29), 0, 'I6.2 Customer Data'!K29/'I6.2 Customer Data'!$C$29)</f>
        <v>0</v>
      </c>
      <c r="L94" s="1241">
        <f>IF(ISERROR('I6.2 Customer Data'!L29/'I6.2 Customer Data'!$C$29), 0, 'I6.2 Customer Data'!L29/'I6.2 Customer Data'!$C$29)</f>
        <v>0</v>
      </c>
      <c r="M94" s="1241">
        <f>IF(ISERROR('I6.2 Customer Data'!M29/'I6.2 Customer Data'!$C$29), 0, 'I6.2 Customer Data'!M29/'I6.2 Customer Data'!$C$29)</f>
        <v>0</v>
      </c>
      <c r="N94" s="1241">
        <f>IF(ISERROR('I6.2 Customer Data'!N29/'I6.2 Customer Data'!$C$29), 0, 'I6.2 Customer Data'!N29/'I6.2 Customer Data'!$C$29)</f>
        <v>0</v>
      </c>
      <c r="O94" s="1241">
        <f>IF(ISERROR('I6.2 Customer Data'!O29/'I6.2 Customer Data'!$C$29), 0, 'I6.2 Customer Data'!O29/'I6.2 Customer Data'!$C$29)</f>
        <v>0</v>
      </c>
      <c r="P94" s="1241">
        <f>IF(ISERROR('I6.2 Customer Data'!P29/'I6.2 Customer Data'!$C$29), 0, 'I6.2 Customer Data'!P29/'I6.2 Customer Data'!$C$29)</f>
        <v>0</v>
      </c>
      <c r="Q94" s="1241">
        <f>IF(ISERROR('I6.2 Customer Data'!Q29/'I6.2 Customer Data'!$C$29), 0, 'I6.2 Customer Data'!Q29/'I6.2 Customer Data'!$C$29)</f>
        <v>0</v>
      </c>
      <c r="R94" s="1241">
        <f>IF(ISERROR('I6.2 Customer Data'!R29/'I6.2 Customer Data'!$C$29), 0, 'I6.2 Customer Data'!R29/'I6.2 Customer Data'!$C$29)</f>
        <v>0</v>
      </c>
      <c r="S94" s="1241">
        <f>IF(ISERROR('I6.2 Customer Data'!S29/'I6.2 Customer Data'!$C$29), 0, 'I6.2 Customer Data'!S29/'I6.2 Customer Data'!$C$29)</f>
        <v>0</v>
      </c>
      <c r="T94" s="1241">
        <f>IF(ISERROR('I6.2 Customer Data'!T29/'I6.2 Customer Data'!$C$29), 0, 'I6.2 Customer Data'!T29/'I6.2 Customer Data'!$C$29)</f>
        <v>0</v>
      </c>
      <c r="U94" s="1241">
        <f>IF(ISERROR('I6.2 Customer Data'!U29/'I6.2 Customer Data'!$C$29), 0, 'I6.2 Customer Data'!U29/'I6.2 Customer Data'!$C$29)</f>
        <v>0</v>
      </c>
      <c r="V94" s="1241">
        <f>IF(ISERROR('I6.2 Customer Data'!V29/'I6.2 Customer Data'!$C$29), 0, 'I6.2 Customer Data'!V29/'I6.2 Customer Data'!$C$29)</f>
        <v>0</v>
      </c>
      <c r="W94" s="1241">
        <f>IF(ISERROR('I6.2 Customer Data'!W29/'I6.2 Customer Data'!$C$29), 0, 'I6.2 Customer Data'!W29/'I6.2 Customer Data'!$C$29)</f>
        <v>0</v>
      </c>
      <c r="X94" s="2333"/>
    </row>
    <row r="95" spans="1:24" s="2337" customFormat="1" ht="12.75" x14ac:dyDescent="0.2">
      <c r="A95" s="2335" t="s">
        <v>1273</v>
      </c>
      <c r="B95" s="2336" t="s">
        <v>1274</v>
      </c>
      <c r="C95" s="1725">
        <f>IF(+SUM(D95:W95)=0,"-",+SUM(D95:W95))</f>
        <v>1</v>
      </c>
      <c r="D95" s="1241">
        <f>IF(ISERROR('I6.2 Customer Data'!D30/'I6.2 Customer Data'!$C$30), 0, 'I6.2 Customer Data'!D30/'I6.2 Customer Data'!$C$30)</f>
        <v>0.89576019443694299</v>
      </c>
      <c r="E95" s="1241">
        <f>IF(ISERROR('I6.2 Customer Data'!E30/'I6.2 Customer Data'!$C$30), 0, 'I6.2 Customer Data'!E30/'I6.2 Customer Data'!$C$30)</f>
        <v>8.7122707160514345E-2</v>
      </c>
      <c r="F95" s="1241">
        <f>IF(ISERROR('I6.2 Customer Data'!F30/'I6.2 Customer Data'!$C$30), 0, 'I6.2 Customer Data'!F30/'I6.2 Customer Data'!$C$30)</f>
        <v>1.0386588836494319E-2</v>
      </c>
      <c r="G95" s="1241">
        <f>IF(ISERROR('I6.2 Customer Data'!G30/'I6.2 Customer Data'!$C$30), 0, 'I6.2 Customer Data'!G30/'I6.2 Customer Data'!$C$30)</f>
        <v>0</v>
      </c>
      <c r="H95" s="1241">
        <f>IF(ISERROR('I6.2 Customer Data'!H30/'I6.2 Customer Data'!$C$30), 0, 'I6.2 Customer Data'!H30/'I6.2 Customer Data'!$C$30)</f>
        <v>0</v>
      </c>
      <c r="I95" s="1241">
        <f>IF(ISERROR('I6.2 Customer Data'!I30/'I6.2 Customer Data'!$C$30), 0, 'I6.2 Customer Data'!I30/'I6.2 Customer Data'!$C$30)</f>
        <v>0</v>
      </c>
      <c r="J95" s="1241">
        <f>IF(ISERROR('I6.2 Customer Data'!J30/'I6.2 Customer Data'!$C$30), 0, 'I6.2 Customer Data'!J30/'I6.2 Customer Data'!$C$30)</f>
        <v>4.1546355345977271E-5</v>
      </c>
      <c r="K95" s="1241">
        <f>IF(ISERROR('I6.2 Customer Data'!K30/'I6.2 Customer Data'!$C$30), 0, 'I6.2 Customer Data'!K30/'I6.2 Customer Data'!$C$30)</f>
        <v>3.2406157169862274E-3</v>
      </c>
      <c r="L95" s="1241">
        <f>IF(ISERROR('I6.2 Customer Data'!L30/'I6.2 Customer Data'!$C$30), 0, 'I6.2 Customer Data'!L30/'I6.2 Customer Data'!$C$30)</f>
        <v>3.4483474937161136E-3</v>
      </c>
      <c r="M95" s="1241">
        <f>IF(ISERROR('I6.2 Customer Data'!M30/'I6.2 Customer Data'!$C$30), 0, 'I6.2 Customer Data'!M30/'I6.2 Customer Data'!$C$30)</f>
        <v>0</v>
      </c>
      <c r="N95" s="1241">
        <f>IF(ISERROR('I6.2 Customer Data'!N30/'I6.2 Customer Data'!$C$30), 0, 'I6.2 Customer Data'!N30/'I6.2 Customer Data'!$C$30)</f>
        <v>0</v>
      </c>
      <c r="O95" s="1241">
        <f>IF(ISERROR('I6.2 Customer Data'!O30/'I6.2 Customer Data'!$C$30), 0, 'I6.2 Customer Data'!O30/'I6.2 Customer Data'!$C$30)</f>
        <v>0</v>
      </c>
      <c r="P95" s="1241">
        <f>IF(ISERROR('I6.2 Customer Data'!P30/'I6.2 Customer Data'!$C$30), 0, 'I6.2 Customer Data'!P30/'I6.2 Customer Data'!$C$30)</f>
        <v>0</v>
      </c>
      <c r="Q95" s="1241">
        <f>IF(ISERROR('I6.2 Customer Data'!Q30/'I6.2 Customer Data'!$C$30), 0, 'I6.2 Customer Data'!Q30/'I6.2 Customer Data'!$C$30)</f>
        <v>0</v>
      </c>
      <c r="R95" s="1241">
        <f>IF(ISERROR('I6.2 Customer Data'!R30/'I6.2 Customer Data'!$C$30), 0, 'I6.2 Customer Data'!R30/'I6.2 Customer Data'!$C$30)</f>
        <v>0</v>
      </c>
      <c r="S95" s="1241">
        <f>IF(ISERROR('I6.2 Customer Data'!S30/'I6.2 Customer Data'!$C$30), 0, 'I6.2 Customer Data'!S30/'I6.2 Customer Data'!$C$30)</f>
        <v>0</v>
      </c>
      <c r="T95" s="1241">
        <f>IF(ISERROR('I6.2 Customer Data'!T30/'I6.2 Customer Data'!$C$30), 0, 'I6.2 Customer Data'!T30/'I6.2 Customer Data'!$C$30)</f>
        <v>0</v>
      </c>
      <c r="U95" s="1241">
        <f>IF(ISERROR('I6.2 Customer Data'!U30/'I6.2 Customer Data'!$C$30), 0, 'I6.2 Customer Data'!U30/'I6.2 Customer Data'!$C$30)</f>
        <v>0</v>
      </c>
      <c r="V95" s="1241">
        <f>IF(ISERROR('I6.2 Customer Data'!V30/'I6.2 Customer Data'!$C$30), 0, 'I6.2 Customer Data'!V30/'I6.2 Customer Data'!$C$30)</f>
        <v>0</v>
      </c>
      <c r="W95" s="1241">
        <f>IF(ISERROR('I6.2 Customer Data'!W30/'I6.2 Customer Data'!$C$30), 0, 'I6.2 Customer Data'!W30/'I6.2 Customer Data'!$C$30)</f>
        <v>0</v>
      </c>
      <c r="X95" s="2333"/>
    </row>
    <row r="96" spans="1:24" s="339" customFormat="1" ht="12.75" x14ac:dyDescent="0.2">
      <c r="A96" s="349"/>
      <c r="B96" s="1272"/>
      <c r="C96" s="1725"/>
      <c r="D96" s="1241"/>
      <c r="E96" s="1241"/>
      <c r="F96" s="1241"/>
      <c r="G96" s="1241"/>
      <c r="H96" s="1241"/>
      <c r="I96" s="1241"/>
      <c r="J96" s="1241"/>
      <c r="K96" s="1241"/>
      <c r="L96" s="1241"/>
      <c r="M96" s="1241"/>
      <c r="N96" s="1241"/>
      <c r="O96" s="1241"/>
      <c r="P96" s="1241"/>
      <c r="Q96" s="1241"/>
      <c r="R96" s="1241"/>
      <c r="S96" s="1241"/>
      <c r="T96" s="1241"/>
      <c r="U96" s="1241"/>
      <c r="V96" s="1241"/>
      <c r="W96" s="1241"/>
    </row>
    <row r="97" spans="1:26" s="339" customFormat="1" ht="25.5" x14ac:dyDescent="0.2">
      <c r="A97" s="349" t="s">
        <v>973</v>
      </c>
      <c r="B97" s="640"/>
      <c r="C97" s="2332"/>
      <c r="D97" s="1241"/>
      <c r="E97" s="1241"/>
      <c r="F97" s="1243"/>
      <c r="G97" s="1243"/>
      <c r="H97" s="1243"/>
      <c r="I97" s="1243"/>
      <c r="J97" s="1243"/>
      <c r="K97" s="1243"/>
      <c r="L97" s="1243"/>
      <c r="M97" s="1241"/>
      <c r="N97" s="1244"/>
      <c r="O97" s="1245"/>
      <c r="P97" s="1245"/>
      <c r="Q97" s="1245"/>
      <c r="R97" s="1245"/>
      <c r="S97" s="1245"/>
      <c r="T97" s="1245"/>
      <c r="U97" s="1245"/>
      <c r="V97" s="1246"/>
      <c r="W97" s="1246"/>
    </row>
    <row r="98" spans="1:26" s="339" customFormat="1" ht="12.75" x14ac:dyDescent="0.2">
      <c r="A98" s="349"/>
      <c r="B98" s="640"/>
      <c r="C98" s="2332"/>
      <c r="D98" s="1241"/>
      <c r="E98" s="1241"/>
      <c r="F98" s="1243"/>
      <c r="G98" s="1243"/>
      <c r="H98" s="1243"/>
      <c r="I98" s="1243"/>
      <c r="J98" s="1243"/>
      <c r="K98" s="1243"/>
      <c r="L98" s="1243"/>
      <c r="M98" s="1241"/>
      <c r="N98" s="1244"/>
      <c r="O98" s="1245"/>
      <c r="P98" s="1245"/>
      <c r="Q98" s="1245"/>
      <c r="R98" s="1245"/>
      <c r="S98" s="1245"/>
      <c r="T98" s="1245"/>
      <c r="U98" s="1245"/>
      <c r="V98" s="1246"/>
      <c r="W98" s="1246"/>
    </row>
    <row r="99" spans="1:26" s="339" customFormat="1" ht="12.75" x14ac:dyDescent="0.2">
      <c r="A99" s="349" t="s">
        <v>918</v>
      </c>
      <c r="B99" s="1272" t="s">
        <v>916</v>
      </c>
      <c r="C99" s="1725">
        <f t="shared" ref="C99:C112" si="1">IF(+SUM(D99:W99)=0,"-",+SUM(D99:W99))</f>
        <v>1</v>
      </c>
      <c r="D99" s="1241">
        <f>IF(ISERROR('O6 Source Data for E2'!Y$88/'O6 Source Data for E2'!$X$88),"0.00%",'O6 Source Data for E2'!Y$88/'O6 Source Data for E2'!$X$88)</f>
        <v>0.89132281703893668</v>
      </c>
      <c r="E99" s="1241">
        <f>IF(ISERROR('O6 Source Data for E2'!Z$88/'O6 Source Data for E2'!$X$88),"0.00%",'O6 Source Data for E2'!Z$88/'O6 Source Data for E2'!$X$88)</f>
        <v>6.1836952611910349E-2</v>
      </c>
      <c r="F99" s="1241">
        <f>IF(ISERROR('O6 Source Data for E2'!AA$88/'O6 Source Data for E2'!$X$88),"0.00%",'O6 Source Data for E2'!AA$88/'O6 Source Data for E2'!$X$88)</f>
        <v>7.1768575623912083E-3</v>
      </c>
      <c r="G99" s="1241">
        <f>IF(ISERROR('O6 Source Data for E2'!AB$88/'O6 Source Data for E2'!$X$88),"0.00%",'O6 Source Data for E2'!AB$88/'O6 Source Data for E2'!$X$88)</f>
        <v>0</v>
      </c>
      <c r="H99" s="1241">
        <f>IF(ISERROR('O6 Source Data for E2'!AC$88/'O6 Source Data for E2'!$X$88),"0.00%",'O6 Source Data for E2'!AC$88/'O6 Source Data for E2'!$X$88)</f>
        <v>0</v>
      </c>
      <c r="I99" s="1241">
        <f>IF(ISERROR('O6 Source Data for E2'!AD$88/'O6 Source Data for E2'!$X$88),"0.00%",'O6 Source Data for E2'!AD$88/'O6 Source Data for E2'!$X$88)</f>
        <v>0</v>
      </c>
      <c r="J99" s="1241">
        <f>IF(ISERROR('O6 Source Data for E2'!AE$88/'O6 Source Data for E2'!$X$88),"0.00%",'O6 Source Data for E2'!AE$88/'O6 Source Data for E2'!$X$88)</f>
        <v>3.0094421369229594E-2</v>
      </c>
      <c r="K99" s="1241">
        <f>IF(ISERROR('O6 Source Data for E2'!AF$88/'O6 Source Data for E2'!$X$88),"0.00%",'O6 Source Data for E2'!AF$88/'O6 Source Data for E2'!$X$88)</f>
        <v>5.3078929280609742E-3</v>
      </c>
      <c r="L99" s="1241">
        <f>IF(ISERROR('O6 Source Data for E2'!AG$88/'O6 Source Data for E2'!$X$88),"0.00%",'O6 Source Data for E2'!AG$88/'O6 Source Data for E2'!$X$88)</f>
        <v>4.2610584894711718E-3</v>
      </c>
      <c r="M99" s="1241">
        <f>IF(ISERROR('O6 Source Data for E2'!AH$88/'O6 Source Data for E2'!$X$88),"0.00%",'O6 Source Data for E2'!AH$88/'O6 Source Data for E2'!$X$88)</f>
        <v>0</v>
      </c>
      <c r="N99" s="1241">
        <f>IF(ISERROR('O6 Source Data for E2'!AI$88/'O6 Source Data for E2'!$X$88),"0.00%",'O6 Source Data for E2'!AI$88/'O6 Source Data for E2'!$X$88)</f>
        <v>0</v>
      </c>
      <c r="O99" s="1241">
        <f>IF(ISERROR('O6 Source Data for E2'!AJ$88/'O6 Source Data for E2'!$X$88),"0.00%",'O6 Source Data for E2'!AJ$88/'O6 Source Data for E2'!$X$88)</f>
        <v>0</v>
      </c>
      <c r="P99" s="1241">
        <f>IF(ISERROR('O6 Source Data for E2'!AK$88/'O6 Source Data for E2'!$X$88),"0.00%",'O6 Source Data for E2'!AK$88/'O6 Source Data for E2'!$X$88)</f>
        <v>0</v>
      </c>
      <c r="Q99" s="1241">
        <f>IF(ISERROR('O6 Source Data for E2'!AL$88/'O6 Source Data for E2'!$X$88),"0.00%",'O6 Source Data for E2'!AL$88/'O6 Source Data for E2'!$X$88)</f>
        <v>0</v>
      </c>
      <c r="R99" s="1241">
        <f>IF(ISERROR('O6 Source Data for E2'!AM$88/'O6 Source Data for E2'!$X$88),"0.00%",'O6 Source Data for E2'!AM$88/'O6 Source Data for E2'!$X$88)</f>
        <v>0</v>
      </c>
      <c r="S99" s="1241">
        <f>IF(ISERROR('O6 Source Data for E2'!AN$88/'O6 Source Data for E2'!$X$88),"0.00%",'O6 Source Data for E2'!AN$88/'O6 Source Data for E2'!$X$88)</f>
        <v>0</v>
      </c>
      <c r="T99" s="1241">
        <f>IF(ISERROR('O6 Source Data for E2'!AO$88/'O6 Source Data for E2'!$X$88),"0.00%",'O6 Source Data for E2'!AO$88/'O6 Source Data for E2'!$X$88)</f>
        <v>0</v>
      </c>
      <c r="U99" s="1241">
        <f>IF(ISERROR('O6 Source Data for E2'!AP$88/'O6 Source Data for E2'!$X$88),"0.00%",'O6 Source Data for E2'!AP$88/'O6 Source Data for E2'!$X$88)</f>
        <v>0</v>
      </c>
      <c r="V99" s="1241">
        <f>IF(ISERROR('O6 Source Data for E2'!AQ$88/'O6 Source Data for E2'!$X$88),"0.00%",'O6 Source Data for E2'!AQ$88/'O6 Source Data for E2'!$X$88)</f>
        <v>0</v>
      </c>
      <c r="W99" s="1241">
        <f>IF(ISERROR('O6 Source Data for E2'!AR$88/'O6 Source Data for E2'!$X$88),"0.00%",'O6 Source Data for E2'!AR$88/'O6 Source Data for E2'!$X$88)</f>
        <v>0</v>
      </c>
    </row>
    <row r="100" spans="1:26" s="339" customFormat="1" ht="12.75" x14ac:dyDescent="0.2">
      <c r="A100" s="349" t="s">
        <v>471</v>
      </c>
      <c r="B100" s="1272" t="s">
        <v>484</v>
      </c>
      <c r="C100" s="1725" t="str">
        <f t="shared" si="1"/>
        <v>-</v>
      </c>
      <c r="D100" s="1241" t="str">
        <f>IF(ISERROR('O6 Source Data for E2'!Y$39/'O6 Source Data for E2'!$X$39),"0.00%",'O6 Source Data for E2'!Y$39/'O6 Source Data for E2'!$X$39)</f>
        <v>0.00%</v>
      </c>
      <c r="E100" s="1241" t="str">
        <f>IF(ISERROR('O6 Source Data for E2'!Z$39/'O6 Source Data for E2'!$X$39),"0.00%",'O6 Source Data for E2'!Z$39/'O6 Source Data for E2'!$X$39)</f>
        <v>0.00%</v>
      </c>
      <c r="F100" s="1241" t="str">
        <f>IF(ISERROR('O6 Source Data for E2'!AA$39/'O6 Source Data for E2'!$X$39),"0.00%",'O6 Source Data for E2'!AA$39/'O6 Source Data for E2'!$X$39)</f>
        <v>0.00%</v>
      </c>
      <c r="G100" s="1241" t="str">
        <f>IF(ISERROR('O6 Source Data for E2'!AB$39/'O6 Source Data for E2'!$X$39),"0.00%",'O6 Source Data for E2'!AB$39/'O6 Source Data for E2'!$X$39)</f>
        <v>0.00%</v>
      </c>
      <c r="H100" s="1241" t="str">
        <f>IF(ISERROR('O6 Source Data for E2'!AC$39/'O6 Source Data for E2'!$X$39),"0.00%",'O6 Source Data for E2'!AC$39/'O6 Source Data for E2'!$X$39)</f>
        <v>0.00%</v>
      </c>
      <c r="I100" s="1241" t="str">
        <f>IF(ISERROR('O6 Source Data for E2'!AD$39/'O6 Source Data for E2'!$X$39),"0.00%",'O6 Source Data for E2'!AD$39/'O6 Source Data for E2'!$X$39)</f>
        <v>0.00%</v>
      </c>
      <c r="J100" s="1241" t="str">
        <f>IF(ISERROR('O6 Source Data for E2'!AE$39/'O6 Source Data for E2'!$X$39),"0.00%",'O6 Source Data for E2'!AE$39/'O6 Source Data for E2'!$X$39)</f>
        <v>0.00%</v>
      </c>
      <c r="K100" s="1241" t="str">
        <f>IF(ISERROR('O6 Source Data for E2'!AF$39/'O6 Source Data for E2'!$X$39),"0.00%",'O6 Source Data for E2'!AF$39/'O6 Source Data for E2'!$X$39)</f>
        <v>0.00%</v>
      </c>
      <c r="L100" s="1241" t="str">
        <f>IF(ISERROR('O6 Source Data for E2'!AG$39/'O6 Source Data for E2'!$X$39),"0.00%",'O6 Source Data for E2'!AG$39/'O6 Source Data for E2'!$X$39)</f>
        <v>0.00%</v>
      </c>
      <c r="M100" s="1241" t="str">
        <f>IF(ISERROR('O6 Source Data for E2'!AH$39/'O6 Source Data for E2'!$X$39),"0.00%",'O6 Source Data for E2'!AH$39/'O6 Source Data for E2'!$X$39)</f>
        <v>0.00%</v>
      </c>
      <c r="N100" s="1241" t="str">
        <f>IF(ISERROR('O6 Source Data for E2'!AI$39/'O6 Source Data for E2'!$X$39),"0.00%",'O6 Source Data for E2'!AI$39/'O6 Source Data for E2'!$X$39)</f>
        <v>0.00%</v>
      </c>
      <c r="O100" s="1241" t="str">
        <f>IF(ISERROR('O6 Source Data for E2'!AJ$39/'O6 Source Data for E2'!$X$39),"0.00%",'O6 Source Data for E2'!AJ$39/'O6 Source Data for E2'!$X$39)</f>
        <v>0.00%</v>
      </c>
      <c r="P100" s="1241" t="str">
        <f>IF(ISERROR('O6 Source Data for E2'!AK$39/'O6 Source Data for E2'!$X$39),"0.00%",'O6 Source Data for E2'!AK$39/'O6 Source Data for E2'!$X$39)</f>
        <v>0.00%</v>
      </c>
      <c r="Q100" s="1241" t="str">
        <f>IF(ISERROR('O6 Source Data for E2'!AL$39/'O6 Source Data for E2'!$X$39),"0.00%",'O6 Source Data for E2'!AL$39/'O6 Source Data for E2'!$X$39)</f>
        <v>0.00%</v>
      </c>
      <c r="R100" s="1241" t="str">
        <f>IF(ISERROR('O6 Source Data for E2'!AM$39/'O6 Source Data for E2'!$X$39),"0.00%",'O6 Source Data for E2'!AM$39/'O6 Source Data for E2'!$X$39)</f>
        <v>0.00%</v>
      </c>
      <c r="S100" s="1241" t="str">
        <f>IF(ISERROR('O6 Source Data for E2'!AN$39/'O6 Source Data for E2'!$X$39),"0.00%",'O6 Source Data for E2'!AN$39/'O6 Source Data for E2'!$X$39)</f>
        <v>0.00%</v>
      </c>
      <c r="T100" s="1241" t="str">
        <f>IF(ISERROR('O6 Source Data for E2'!AO$39/'O6 Source Data for E2'!$X$39),"0.00%",'O6 Source Data for E2'!AO$39/'O6 Source Data for E2'!$X$39)</f>
        <v>0.00%</v>
      </c>
      <c r="U100" s="1241" t="str">
        <f>IF(ISERROR('O6 Source Data for E2'!AP$39/'O6 Source Data for E2'!$X$39),"0.00%",'O6 Source Data for E2'!AP$39/'O6 Source Data for E2'!$X$39)</f>
        <v>0.00%</v>
      </c>
      <c r="V100" s="1241" t="str">
        <f>IF(ISERROR('O6 Source Data for E2'!AQ$39/'O6 Source Data for E2'!$X$39),"0.00%",'O6 Source Data for E2'!AQ$39/'O6 Source Data for E2'!$X$39)</f>
        <v>0.00%</v>
      </c>
      <c r="W100" s="1241" t="str">
        <f>IF(ISERROR('O6 Source Data for E2'!AR$39/'O6 Source Data for E2'!$X$39),"0.00%",'O6 Source Data for E2'!AR$39/'O6 Source Data for E2'!$X$39)</f>
        <v>0.00%</v>
      </c>
      <c r="X100" s="2338"/>
      <c r="Y100" s="2338"/>
      <c r="Z100" s="2338"/>
    </row>
    <row r="101" spans="1:26" s="339" customFormat="1" ht="12.75" x14ac:dyDescent="0.2">
      <c r="A101" s="349" t="s">
        <v>472</v>
      </c>
      <c r="B101" s="1272" t="s">
        <v>485</v>
      </c>
      <c r="C101" s="1725" t="str">
        <f t="shared" si="1"/>
        <v>-</v>
      </c>
      <c r="D101" s="1241" t="str">
        <f>IF(ISERROR('O6 Source Data for E2'!Y$45/'O6 Source Data for E2'!$X$45),"0.00%",'O6 Source Data for E2'!Y$45/'O6 Source Data for E2'!$X$45)</f>
        <v>0.00%</v>
      </c>
      <c r="E101" s="1241" t="str">
        <f>IF(ISERROR('O6 Source Data for E2'!Z$45/'O6 Source Data for E2'!$X$45),"0.00%",'O6 Source Data for E2'!Z$45/'O6 Source Data for E2'!$X$45)</f>
        <v>0.00%</v>
      </c>
      <c r="F101" s="1241" t="str">
        <f>IF(ISERROR('O6 Source Data for E2'!AA$45/'O6 Source Data for E2'!$X$45),"0.00%",'O6 Source Data for E2'!AA$45/'O6 Source Data for E2'!$X$45)</f>
        <v>0.00%</v>
      </c>
      <c r="G101" s="1241" t="str">
        <f>IF(ISERROR('O6 Source Data for E2'!AB$45/'O6 Source Data for E2'!$X$45),"0.00%",'O6 Source Data for E2'!AB$45/'O6 Source Data for E2'!$X$45)</f>
        <v>0.00%</v>
      </c>
      <c r="H101" s="1241" t="str">
        <f>IF(ISERROR('O6 Source Data for E2'!AC$45/'O6 Source Data for E2'!$X$45),"0.00%",'O6 Source Data for E2'!AC$45/'O6 Source Data for E2'!$X$45)</f>
        <v>0.00%</v>
      </c>
      <c r="I101" s="1241" t="str">
        <f>IF(ISERROR('O6 Source Data for E2'!AD$45/'O6 Source Data for E2'!$X$45),"0.00%",'O6 Source Data for E2'!AD$45/'O6 Source Data for E2'!$X$45)</f>
        <v>0.00%</v>
      </c>
      <c r="J101" s="1241" t="str">
        <f>IF(ISERROR('O6 Source Data for E2'!AE$45/'O6 Source Data for E2'!$X$45),"0.00%",'O6 Source Data for E2'!AE$45/'O6 Source Data for E2'!$X$45)</f>
        <v>0.00%</v>
      </c>
      <c r="K101" s="1241" t="str">
        <f>IF(ISERROR('O6 Source Data for E2'!AF$45/'O6 Source Data for E2'!$X$45),"0.00%",'O6 Source Data for E2'!AF$45/'O6 Source Data for E2'!$X$45)</f>
        <v>0.00%</v>
      </c>
      <c r="L101" s="1241" t="str">
        <f>IF(ISERROR('O6 Source Data for E2'!AG$45/'O6 Source Data for E2'!$X$45),"0.00%",'O6 Source Data for E2'!AG$45/'O6 Source Data for E2'!$X$45)</f>
        <v>0.00%</v>
      </c>
      <c r="M101" s="1241" t="str">
        <f>IF(ISERROR('O6 Source Data for E2'!AH$45/'O6 Source Data for E2'!$X$45),"0.00%",'O6 Source Data for E2'!AH$45/'O6 Source Data for E2'!$X$45)</f>
        <v>0.00%</v>
      </c>
      <c r="N101" s="1241" t="str">
        <f>IF(ISERROR('O6 Source Data for E2'!AI$45/'O6 Source Data for E2'!$X$45),"0.00%",'O6 Source Data for E2'!AI$45/'O6 Source Data for E2'!$X$45)</f>
        <v>0.00%</v>
      </c>
      <c r="O101" s="1241" t="str">
        <f>IF(ISERROR('O6 Source Data for E2'!AJ$45/'O6 Source Data for E2'!$X$45),"0.00%",'O6 Source Data for E2'!AJ$45/'O6 Source Data for E2'!$X$45)</f>
        <v>0.00%</v>
      </c>
      <c r="P101" s="1241" t="str">
        <f>IF(ISERROR('O6 Source Data for E2'!AK$45/'O6 Source Data for E2'!$X$45),"0.00%",'O6 Source Data for E2'!AK$45/'O6 Source Data for E2'!$X$45)</f>
        <v>0.00%</v>
      </c>
      <c r="Q101" s="1241" t="str">
        <f>IF(ISERROR('O6 Source Data for E2'!AL$45/'O6 Source Data for E2'!$X$45),"0.00%",'O6 Source Data for E2'!AL$45/'O6 Source Data for E2'!$X$45)</f>
        <v>0.00%</v>
      </c>
      <c r="R101" s="1241" t="str">
        <f>IF(ISERROR('O6 Source Data for E2'!AM$45/'O6 Source Data for E2'!$X$45),"0.00%",'O6 Source Data for E2'!AM$45/'O6 Source Data for E2'!$X$45)</f>
        <v>0.00%</v>
      </c>
      <c r="S101" s="1241" t="str">
        <f>IF(ISERROR('O6 Source Data for E2'!AN$45/'O6 Source Data for E2'!$X$45),"0.00%",'O6 Source Data for E2'!AN$45/'O6 Source Data for E2'!$X$45)</f>
        <v>0.00%</v>
      </c>
      <c r="T101" s="1241" t="str">
        <f>IF(ISERROR('O6 Source Data for E2'!AO$45/'O6 Source Data for E2'!$X$45),"0.00%",'O6 Source Data for E2'!AO$45/'O6 Source Data for E2'!$X$45)</f>
        <v>0.00%</v>
      </c>
      <c r="U101" s="1241" t="str">
        <f>IF(ISERROR('O6 Source Data for E2'!AP$45/'O6 Source Data for E2'!$X$45),"0.00%",'O6 Source Data for E2'!AP$45/'O6 Source Data for E2'!$X$45)</f>
        <v>0.00%</v>
      </c>
      <c r="V101" s="1241" t="str">
        <f>IF(ISERROR('O6 Source Data for E2'!AQ$45/'O6 Source Data for E2'!$X$45),"0.00%",'O6 Source Data for E2'!AQ$45/'O6 Source Data for E2'!$X$45)</f>
        <v>0.00%</v>
      </c>
      <c r="W101" s="1241" t="str">
        <f>IF(ISERROR('O6 Source Data for E2'!AR$45/'O6 Source Data for E2'!$X$45),"0.00%",'O6 Source Data for E2'!AR$45/'O6 Source Data for E2'!$X$45)</f>
        <v>0.00%</v>
      </c>
      <c r="X101" s="2338"/>
      <c r="Y101" s="2338"/>
      <c r="Z101" s="2338"/>
    </row>
    <row r="102" spans="1:26" s="339" customFormat="1" ht="12.75" x14ac:dyDescent="0.2">
      <c r="A102" s="349" t="s">
        <v>473</v>
      </c>
      <c r="B102" s="1272" t="s">
        <v>486</v>
      </c>
      <c r="C102" s="1725" t="str">
        <f t="shared" si="1"/>
        <v>-</v>
      </c>
      <c r="D102" s="1241" t="str">
        <f>IF(ISERROR('O6 Source Data for E2'!Y$50/'O6 Source Data for E2'!$X$50),"0.00%",'O6 Source Data for E2'!Y$50/'O6 Source Data for E2'!$X$50)</f>
        <v>0.00%</v>
      </c>
      <c r="E102" s="1241" t="str">
        <f>IF(ISERROR('O6 Source Data for E2'!Z$50/'O6 Source Data for E2'!$X$50),"0.00%",'O6 Source Data for E2'!Z$50/'O6 Source Data for E2'!$X$50)</f>
        <v>0.00%</v>
      </c>
      <c r="F102" s="1241" t="str">
        <f>IF(ISERROR('O6 Source Data for E2'!AA$50/'O6 Source Data for E2'!$X$50),"0.00%",'O6 Source Data for E2'!AA$50/'O6 Source Data for E2'!$X$50)</f>
        <v>0.00%</v>
      </c>
      <c r="G102" s="1241" t="str">
        <f>IF(ISERROR('O6 Source Data for E2'!AB$50/'O6 Source Data for E2'!$X$50),"0.00%",'O6 Source Data for E2'!AB$50/'O6 Source Data for E2'!$X$50)</f>
        <v>0.00%</v>
      </c>
      <c r="H102" s="1241" t="str">
        <f>IF(ISERROR('O6 Source Data for E2'!AC$50/'O6 Source Data for E2'!$X$50),"0.00%",'O6 Source Data for E2'!AC$50/'O6 Source Data for E2'!$X$50)</f>
        <v>0.00%</v>
      </c>
      <c r="I102" s="1241" t="str">
        <f>IF(ISERROR('O6 Source Data for E2'!AD$50/'O6 Source Data for E2'!$X$50),"0.00%",'O6 Source Data for E2'!AD$50/'O6 Source Data for E2'!$X$50)</f>
        <v>0.00%</v>
      </c>
      <c r="J102" s="1241" t="str">
        <f>IF(ISERROR('O6 Source Data for E2'!AE$50/'O6 Source Data for E2'!$X$50),"0.00%",'O6 Source Data for E2'!AE$50/'O6 Source Data for E2'!$X$50)</f>
        <v>0.00%</v>
      </c>
      <c r="K102" s="1241" t="str">
        <f>IF(ISERROR('O6 Source Data for E2'!AF$50/'O6 Source Data for E2'!$X$50),"0.00%",'O6 Source Data for E2'!AF$50/'O6 Source Data for E2'!$X$50)</f>
        <v>0.00%</v>
      </c>
      <c r="L102" s="1241" t="str">
        <f>IF(ISERROR('O6 Source Data for E2'!AG$50/'O6 Source Data for E2'!$X$50),"0.00%",'O6 Source Data for E2'!AG$50/'O6 Source Data for E2'!$X$50)</f>
        <v>0.00%</v>
      </c>
      <c r="M102" s="1241" t="str">
        <f>IF(ISERROR('O6 Source Data for E2'!AH$50/'O6 Source Data for E2'!$X$50),"0.00%",'O6 Source Data for E2'!AH$50/'O6 Source Data for E2'!$X$50)</f>
        <v>0.00%</v>
      </c>
      <c r="N102" s="1241" t="str">
        <f>IF(ISERROR('O6 Source Data for E2'!AI$50/'O6 Source Data for E2'!$X$50),"0.00%",'O6 Source Data for E2'!AI$50/'O6 Source Data for E2'!$X$50)</f>
        <v>0.00%</v>
      </c>
      <c r="O102" s="1241" t="str">
        <f>IF(ISERROR('O6 Source Data for E2'!AJ$50/'O6 Source Data for E2'!$X$50),"0.00%",'O6 Source Data for E2'!AJ$50/'O6 Source Data for E2'!$X$50)</f>
        <v>0.00%</v>
      </c>
      <c r="P102" s="1241" t="str">
        <f>IF(ISERROR('O6 Source Data for E2'!AK$50/'O6 Source Data for E2'!$X$50),"0.00%",'O6 Source Data for E2'!AK$50/'O6 Source Data for E2'!$X$50)</f>
        <v>0.00%</v>
      </c>
      <c r="Q102" s="1241" t="str">
        <f>IF(ISERROR('O6 Source Data for E2'!AL$50/'O6 Source Data for E2'!$X$50),"0.00%",'O6 Source Data for E2'!AL$50/'O6 Source Data for E2'!$X$50)</f>
        <v>0.00%</v>
      </c>
      <c r="R102" s="1241" t="str">
        <f>IF(ISERROR('O6 Source Data for E2'!AM$50/'O6 Source Data for E2'!$X$50),"0.00%",'O6 Source Data for E2'!AM$50/'O6 Source Data for E2'!$X$50)</f>
        <v>0.00%</v>
      </c>
      <c r="S102" s="1241" t="str">
        <f>IF(ISERROR('O6 Source Data for E2'!AN$50/'O6 Source Data for E2'!$X$50),"0.00%",'O6 Source Data for E2'!AN$50/'O6 Source Data for E2'!$X$50)</f>
        <v>0.00%</v>
      </c>
      <c r="T102" s="1241" t="str">
        <f>IF(ISERROR('O6 Source Data for E2'!AO$50/'O6 Source Data for E2'!$X$50),"0.00%",'O6 Source Data for E2'!AO$50/'O6 Source Data for E2'!$X$50)</f>
        <v>0.00%</v>
      </c>
      <c r="U102" s="1241" t="str">
        <f>IF(ISERROR('O6 Source Data for E2'!AP$50/'O6 Source Data for E2'!$X$50),"0.00%",'O6 Source Data for E2'!AP$50/'O6 Source Data for E2'!$X$50)</f>
        <v>0.00%</v>
      </c>
      <c r="V102" s="1241" t="str">
        <f>IF(ISERROR('O6 Source Data for E2'!AQ$50/'O6 Source Data for E2'!$X$50),"0.00%",'O6 Source Data for E2'!AQ$50/'O6 Source Data for E2'!$X$50)</f>
        <v>0.00%</v>
      </c>
      <c r="W102" s="1241" t="str">
        <f>IF(ISERROR('O6 Source Data for E2'!AR$50/'O6 Source Data for E2'!$X$50),"0.00%",'O6 Source Data for E2'!AR$50/'O6 Source Data for E2'!$X$50)</f>
        <v>0.00%</v>
      </c>
      <c r="X102" s="2338"/>
      <c r="Y102" s="2338"/>
      <c r="Z102" s="2338"/>
    </row>
    <row r="103" spans="1:26" s="339" customFormat="1" ht="25.5" x14ac:dyDescent="0.2">
      <c r="A103" s="349" t="s">
        <v>474</v>
      </c>
      <c r="B103" s="1272" t="s">
        <v>487</v>
      </c>
      <c r="C103" s="1725" t="str">
        <f t="shared" si="1"/>
        <v>-</v>
      </c>
      <c r="D103" s="1241" t="str">
        <f>IF(ISERROR('O6 Source Data for E2'!Y$52/'O6 Source Data for E2'!$X$52),"0.00%",'O6 Source Data for E2'!Y$52/'O6 Source Data for E2'!$X$52)</f>
        <v>0.00%</v>
      </c>
      <c r="E103" s="1241" t="str">
        <f>IF(ISERROR('O6 Source Data for E2'!Z$52/'O6 Source Data for E2'!$X$52),"0.00%",'O6 Source Data for E2'!Z$52/'O6 Source Data for E2'!$X$52)</f>
        <v>0.00%</v>
      </c>
      <c r="F103" s="1241" t="str">
        <f>IF(ISERROR('O6 Source Data for E2'!AA$52/'O6 Source Data for E2'!$X$52),"0.00%",'O6 Source Data for E2'!AA$52/'O6 Source Data for E2'!$X$52)</f>
        <v>0.00%</v>
      </c>
      <c r="G103" s="1241" t="str">
        <f>IF(ISERROR('O6 Source Data for E2'!AB$52/'O6 Source Data for E2'!$X$52),"0.00%",'O6 Source Data for E2'!AB$52/'O6 Source Data for E2'!$X$52)</f>
        <v>0.00%</v>
      </c>
      <c r="H103" s="1241" t="str">
        <f>IF(ISERROR('O6 Source Data for E2'!AC$52/'O6 Source Data for E2'!$X$52),"0.00%",'O6 Source Data for E2'!AC$52/'O6 Source Data for E2'!$X$52)</f>
        <v>0.00%</v>
      </c>
      <c r="I103" s="1241" t="str">
        <f>IF(ISERROR('O6 Source Data for E2'!AD$52/'O6 Source Data for E2'!$X$52),"0.00%",'O6 Source Data for E2'!AD$52/'O6 Source Data for E2'!$X$52)</f>
        <v>0.00%</v>
      </c>
      <c r="J103" s="1241" t="str">
        <f>IF(ISERROR('O6 Source Data for E2'!AE$52/'O6 Source Data for E2'!$X$52),"0.00%",'O6 Source Data for E2'!AE$52/'O6 Source Data for E2'!$X$52)</f>
        <v>0.00%</v>
      </c>
      <c r="K103" s="1241" t="str">
        <f>IF(ISERROR('O6 Source Data for E2'!AF$52/'O6 Source Data for E2'!$X$52),"0.00%",'O6 Source Data for E2'!AF$52/'O6 Source Data for E2'!$X$52)</f>
        <v>0.00%</v>
      </c>
      <c r="L103" s="1241" t="str">
        <f>IF(ISERROR('O6 Source Data for E2'!AG$52/'O6 Source Data for E2'!$X$52),"0.00%",'O6 Source Data for E2'!AG$52/'O6 Source Data for E2'!$X$52)</f>
        <v>0.00%</v>
      </c>
      <c r="M103" s="1241" t="str">
        <f>IF(ISERROR('O6 Source Data for E2'!AH$52/'O6 Source Data for E2'!$X$52),"0.00%",'O6 Source Data for E2'!AH$52/'O6 Source Data for E2'!$X$52)</f>
        <v>0.00%</v>
      </c>
      <c r="N103" s="1241" t="str">
        <f>IF(ISERROR('O6 Source Data for E2'!AI$52/'O6 Source Data for E2'!$X$52),"0.00%",'O6 Source Data for E2'!AI$52/'O6 Source Data for E2'!$X$52)</f>
        <v>0.00%</v>
      </c>
      <c r="O103" s="1241" t="str">
        <f>IF(ISERROR('O6 Source Data for E2'!AJ$52/'O6 Source Data for E2'!$X$52),"0.00%",'O6 Source Data for E2'!AJ$52/'O6 Source Data for E2'!$X$52)</f>
        <v>0.00%</v>
      </c>
      <c r="P103" s="1241" t="str">
        <f>IF(ISERROR('O6 Source Data for E2'!AK$52/'O6 Source Data for E2'!$X$52),"0.00%",'O6 Source Data for E2'!AK$52/'O6 Source Data for E2'!$X$52)</f>
        <v>0.00%</v>
      </c>
      <c r="Q103" s="1241" t="str">
        <f>IF(ISERROR('O6 Source Data for E2'!AL$52/'O6 Source Data for E2'!$X$52),"0.00%",'O6 Source Data for E2'!AL$52/'O6 Source Data for E2'!$X$52)</f>
        <v>0.00%</v>
      </c>
      <c r="R103" s="1241" t="str">
        <f>IF(ISERROR('O6 Source Data for E2'!AM$52/'O6 Source Data for E2'!$X$52),"0.00%",'O6 Source Data for E2'!AM$52/'O6 Source Data for E2'!$X$52)</f>
        <v>0.00%</v>
      </c>
      <c r="S103" s="1241" t="str">
        <f>IF(ISERROR('O6 Source Data for E2'!AN$52/'O6 Source Data for E2'!$X$52),"0.00%",'O6 Source Data for E2'!AN$52/'O6 Source Data for E2'!$X$52)</f>
        <v>0.00%</v>
      </c>
      <c r="T103" s="1241" t="str">
        <f>IF(ISERROR('O6 Source Data for E2'!AO$52/'O6 Source Data for E2'!$X$52),"0.00%",'O6 Source Data for E2'!AO$52/'O6 Source Data for E2'!$X$52)</f>
        <v>0.00%</v>
      </c>
      <c r="U103" s="1241" t="str">
        <f>IF(ISERROR('O6 Source Data for E2'!AP$52/'O6 Source Data for E2'!$X$52),"0.00%",'O6 Source Data for E2'!AP$52/'O6 Source Data for E2'!$X$52)</f>
        <v>0.00%</v>
      </c>
      <c r="V103" s="1241" t="str">
        <f>IF(ISERROR('O6 Source Data for E2'!AQ$52/'O6 Source Data for E2'!$X$52),"0.00%",'O6 Source Data for E2'!AQ$52/'O6 Source Data for E2'!$X$52)</f>
        <v>0.00%</v>
      </c>
      <c r="W103" s="1241" t="str">
        <f>IF(ISERROR('O6 Source Data for E2'!AR$52/'O6 Source Data for E2'!$X$52),"0.00%",'O6 Source Data for E2'!AR$52/'O6 Source Data for E2'!$X$52)</f>
        <v>0.00%</v>
      </c>
      <c r="X103" s="2338"/>
      <c r="Y103" s="2338"/>
      <c r="Z103" s="2338"/>
    </row>
    <row r="104" spans="1:26" s="339" customFormat="1" ht="12.75" x14ac:dyDescent="0.2">
      <c r="A104" s="349" t="s">
        <v>475</v>
      </c>
      <c r="B104" s="1272" t="s">
        <v>488</v>
      </c>
      <c r="C104" s="1725">
        <f t="shared" si="1"/>
        <v>1.0000000000000002</v>
      </c>
      <c r="D104" s="1241">
        <f>IF(ISERROR('O6 Source Data for E2'!Y$61/'O6 Source Data for E2'!$X$61),"0.00%",'O6 Source Data for E2'!Y$61/'O6 Source Data for E2'!$X$61)</f>
        <v>0.8670745868271913</v>
      </c>
      <c r="E104" s="1241">
        <f>IF(ISERROR('O6 Source Data for E2'!Z$61/'O6 Source Data for E2'!$X$61),"0.00%",'O6 Source Data for E2'!Z$61/'O6 Source Data for E2'!$X$61)</f>
        <v>8.4332710678167028E-2</v>
      </c>
      <c r="F104" s="1241">
        <f>IF(ISERROR('O6 Source Data for E2'!AA$61/'O6 Source Data for E2'!$X$61),"0.00%",'O6 Source Data for E2'!AA$61/'O6 Source Data for E2'!$X$61)</f>
        <v>1.001885706625584E-2</v>
      </c>
      <c r="G104" s="1241">
        <f>IF(ISERROR('O6 Source Data for E2'!AB$61/'O6 Source Data for E2'!$X$61),"0.00%",'O6 Source Data for E2'!AB$61/'O6 Source Data for E2'!$X$61)</f>
        <v>0</v>
      </c>
      <c r="H104" s="1241">
        <f>IF(ISERROR('O6 Source Data for E2'!AC$61/'O6 Source Data for E2'!$X$61),"0.00%",'O6 Source Data for E2'!AC$61/'O6 Source Data for E2'!$X$61)</f>
        <v>0</v>
      </c>
      <c r="I104" s="1241">
        <f>IF(ISERROR('O6 Source Data for E2'!AD$61/'O6 Source Data for E2'!$X$61),"0.00%",'O6 Source Data for E2'!AD$61/'O6 Source Data for E2'!$X$61)</f>
        <v>0</v>
      </c>
      <c r="J104" s="1241">
        <f>IF(ISERROR('O6 Source Data for E2'!AE$61/'O6 Source Data for E2'!$X$61),"0.00%",'O6 Source Data for E2'!AE$61/'O6 Source Data for E2'!$X$61)</f>
        <v>2.5523790771702515E-2</v>
      </c>
      <c r="K104" s="1241">
        <f>IF(ISERROR('O6 Source Data for E2'!AF$61/'O6 Source Data for E2'!$X$61),"0.00%",'O6 Source Data for E2'!AF$61/'O6 Source Data for E2'!$X$61)</f>
        <v>7.2388592856795723E-3</v>
      </c>
      <c r="L104" s="1241">
        <f>IF(ISERROR('O6 Source Data for E2'!AG$61/'O6 Source Data for E2'!$X$61),"0.00%",'O6 Source Data for E2'!AG$61/'O6 Source Data for E2'!$X$61)</f>
        <v>5.8111953710038794E-3</v>
      </c>
      <c r="M104" s="1241">
        <f>IF(ISERROR('O6 Source Data for E2'!AH$61/'O6 Source Data for E2'!$X$61),"0.00%",'O6 Source Data for E2'!AH$61/'O6 Source Data for E2'!$X$61)</f>
        <v>0</v>
      </c>
      <c r="N104" s="1241">
        <f>IF(ISERROR('O6 Source Data for E2'!AI$61/'O6 Source Data for E2'!$X$61),"0.00%",'O6 Source Data for E2'!AI$61/'O6 Source Data for E2'!$X$61)</f>
        <v>0</v>
      </c>
      <c r="O104" s="1241">
        <f>IF(ISERROR('O6 Source Data for E2'!AJ$61/'O6 Source Data for E2'!$X$61),"0.00%",'O6 Source Data for E2'!AJ$61/'O6 Source Data for E2'!$X$61)</f>
        <v>0</v>
      </c>
      <c r="P104" s="1241">
        <f>IF(ISERROR('O6 Source Data for E2'!AK$61/'O6 Source Data for E2'!$X$61),"0.00%",'O6 Source Data for E2'!AK$61/'O6 Source Data for E2'!$X$61)</f>
        <v>0</v>
      </c>
      <c r="Q104" s="1241">
        <f>IF(ISERROR('O6 Source Data for E2'!AL$61/'O6 Source Data for E2'!$X$61),"0.00%",'O6 Source Data for E2'!AL$61/'O6 Source Data for E2'!$X$61)</f>
        <v>0</v>
      </c>
      <c r="R104" s="1241">
        <f>IF(ISERROR('O6 Source Data for E2'!AM$61/'O6 Source Data for E2'!$X$61),"0.00%",'O6 Source Data for E2'!AM$61/'O6 Source Data for E2'!$X$61)</f>
        <v>0</v>
      </c>
      <c r="S104" s="1241">
        <f>IF(ISERROR('O6 Source Data for E2'!AN$61/'O6 Source Data for E2'!$X$61),"0.00%",'O6 Source Data for E2'!AN$61/'O6 Source Data for E2'!$X$61)</f>
        <v>0</v>
      </c>
      <c r="T104" s="1241">
        <f>IF(ISERROR('O6 Source Data for E2'!AO$61/'O6 Source Data for E2'!$X$61),"0.00%",'O6 Source Data for E2'!AO$61/'O6 Source Data for E2'!$X$61)</f>
        <v>0</v>
      </c>
      <c r="U104" s="1241">
        <f>IF(ISERROR('O6 Source Data for E2'!AP$61/'O6 Source Data for E2'!$X$61),"0.00%",'O6 Source Data for E2'!AP$61/'O6 Source Data for E2'!$X$61)</f>
        <v>0</v>
      </c>
      <c r="V104" s="1241">
        <f>IF(ISERROR('O6 Source Data for E2'!AQ$61/'O6 Source Data for E2'!$X$61),"0.00%",'O6 Source Data for E2'!AQ$61/'O6 Source Data for E2'!$X$61)</f>
        <v>0</v>
      </c>
      <c r="W104" s="1241">
        <f>IF(ISERROR('O6 Source Data for E2'!AR$61/'O6 Source Data for E2'!$X$61),"0.00%",'O6 Source Data for E2'!AR$61/'O6 Source Data for E2'!$X$61)</f>
        <v>0</v>
      </c>
      <c r="X104" s="2338"/>
      <c r="Y104" s="2338"/>
      <c r="Z104" s="2338"/>
    </row>
    <row r="105" spans="1:26" s="339" customFormat="1" ht="12.75" x14ac:dyDescent="0.2">
      <c r="A105" s="349" t="s">
        <v>476</v>
      </c>
      <c r="B105" s="1272" t="s">
        <v>489</v>
      </c>
      <c r="C105" s="1725">
        <f t="shared" si="1"/>
        <v>1</v>
      </c>
      <c r="D105" s="1241">
        <f>IF(ISERROR('O6 Source Data for E2'!Y$66/'O6 Source Data for E2'!$X$66),"0.00%",'O6 Source Data for E2'!Y$66/'O6 Source Data for E2'!$X$66)</f>
        <v>0.86031348173301569</v>
      </c>
      <c r="E105" s="1241">
        <f>IF(ISERROR('O6 Source Data for E2'!Z$66/'O6 Source Data for E2'!$X$66),"0.00%",'O6 Source Data for E2'!Z$66/'O6 Source Data for E2'!$X$66)</f>
        <v>8.3675117515555494E-2</v>
      </c>
      <c r="F105" s="1241">
        <f>IF(ISERROR('O6 Source Data for E2'!AA$66/'O6 Source Data for E2'!$X$66),"0.00%",'O6 Source Data for E2'!AA$66/'O6 Source Data for E2'!$X$66)</f>
        <v>9.9053460065247258E-3</v>
      </c>
      <c r="G105" s="1241">
        <f>IF(ISERROR('O6 Source Data for E2'!AB$66/'O6 Source Data for E2'!$X$66),"0.00%",'O6 Source Data for E2'!AB$66/'O6 Source Data for E2'!$X$66)</f>
        <v>0</v>
      </c>
      <c r="H105" s="1241">
        <f>IF(ISERROR('O6 Source Data for E2'!AC$66/'O6 Source Data for E2'!$X$66),"0.00%",'O6 Source Data for E2'!AC$66/'O6 Source Data for E2'!$X$66)</f>
        <v>0</v>
      </c>
      <c r="I105" s="1241">
        <f>IF(ISERROR('O6 Source Data for E2'!AD$66/'O6 Source Data for E2'!$X$66),"0.00%",'O6 Source Data for E2'!AD$66/'O6 Source Data for E2'!$X$66)</f>
        <v>0</v>
      </c>
      <c r="J105" s="1241">
        <f>IF(ISERROR('O6 Source Data for E2'!AE$66/'O6 Source Data for E2'!$X$66),"0.00%",'O6 Source Data for E2'!AE$66/'O6 Source Data for E2'!$X$66)</f>
        <v>3.315775925906838E-2</v>
      </c>
      <c r="K105" s="1241">
        <f>IF(ISERROR('O6 Source Data for E2'!AF$66/'O6 Source Data for E2'!$X$66),"0.00%",'O6 Source Data for E2'!AF$66/'O6 Source Data for E2'!$X$66)</f>
        <v>7.1824135206485394E-3</v>
      </c>
      <c r="L105" s="1241">
        <f>IF(ISERROR('O6 Source Data for E2'!AG$66/'O6 Source Data for E2'!$X$66),"0.00%",'O6 Source Data for E2'!AG$66/'O6 Source Data for E2'!$X$66)</f>
        <v>5.7658819651872995E-3</v>
      </c>
      <c r="M105" s="1241">
        <f>IF(ISERROR('O6 Source Data for E2'!AH$66/'O6 Source Data for E2'!$X$66),"0.00%",'O6 Source Data for E2'!AH$66/'O6 Source Data for E2'!$X$66)</f>
        <v>0</v>
      </c>
      <c r="N105" s="1241">
        <f>IF(ISERROR('O6 Source Data for E2'!AI$66/'O6 Source Data for E2'!$X$66),"0.00%",'O6 Source Data for E2'!AI$66/'O6 Source Data for E2'!$X$66)</f>
        <v>0</v>
      </c>
      <c r="O105" s="1241">
        <f>IF(ISERROR('O6 Source Data for E2'!AJ$66/'O6 Source Data for E2'!$X$66),"0.00%",'O6 Source Data for E2'!AJ$66/'O6 Source Data for E2'!$X$66)</f>
        <v>0</v>
      </c>
      <c r="P105" s="1241">
        <f>IF(ISERROR('O6 Source Data for E2'!AK$66/'O6 Source Data for E2'!$X$66),"0.00%",'O6 Source Data for E2'!AK$66/'O6 Source Data for E2'!$X$66)</f>
        <v>0</v>
      </c>
      <c r="Q105" s="1241">
        <f>IF(ISERROR('O6 Source Data for E2'!AL$66/'O6 Source Data for E2'!$X$66),"0.00%",'O6 Source Data for E2'!AL$66/'O6 Source Data for E2'!$X$66)</f>
        <v>0</v>
      </c>
      <c r="R105" s="1241">
        <f>IF(ISERROR('O6 Source Data for E2'!AM$66/'O6 Source Data for E2'!$X$66),"0.00%",'O6 Source Data for E2'!AM$66/'O6 Source Data for E2'!$X$66)</f>
        <v>0</v>
      </c>
      <c r="S105" s="1241">
        <f>IF(ISERROR('O6 Source Data for E2'!AN$66/'O6 Source Data for E2'!$X$66),"0.00%",'O6 Source Data for E2'!AN$66/'O6 Source Data for E2'!$X$66)</f>
        <v>0</v>
      </c>
      <c r="T105" s="1241">
        <f>IF(ISERROR('O6 Source Data for E2'!AO$66/'O6 Source Data for E2'!$X$66),"0.00%",'O6 Source Data for E2'!AO$66/'O6 Source Data for E2'!$X$66)</f>
        <v>0</v>
      </c>
      <c r="U105" s="1241">
        <f>IF(ISERROR('O6 Source Data for E2'!AP$66/'O6 Source Data for E2'!$X$66),"0.00%",'O6 Source Data for E2'!AP$66/'O6 Source Data for E2'!$X$66)</f>
        <v>0</v>
      </c>
      <c r="V105" s="1241">
        <f>IF(ISERROR('O6 Source Data for E2'!AQ$66/'O6 Source Data for E2'!$X$66),"0.00%",'O6 Source Data for E2'!AQ$66/'O6 Source Data for E2'!$X$66)</f>
        <v>0</v>
      </c>
      <c r="W105" s="1241">
        <f>IF(ISERROR('O6 Source Data for E2'!AR$66/'O6 Source Data for E2'!$X$66),"0.00%",'O6 Source Data for E2'!AR$66/'O6 Source Data for E2'!$X$66)</f>
        <v>0</v>
      </c>
      <c r="X105" s="2338"/>
      <c r="Y105" s="2338"/>
      <c r="Z105" s="2338"/>
    </row>
    <row r="106" spans="1:26" s="339" customFormat="1" ht="25.5" x14ac:dyDescent="0.2">
      <c r="A106" s="349" t="s">
        <v>477</v>
      </c>
      <c r="B106" s="1272" t="s">
        <v>496</v>
      </c>
      <c r="C106" s="1725">
        <f t="shared" si="1"/>
        <v>1</v>
      </c>
      <c r="D106" s="1241">
        <f>IF(ISERROR('O6 Source Data for E2'!Y$68/'O6 Source Data for E2'!$X$68),"0.00%",'O6 Source Data for E2'!Y$68/'O6 Source Data for E2'!$X$68)</f>
        <v>0.86313317604334872</v>
      </c>
      <c r="E106" s="1241">
        <f>IF(ISERROR('O6 Source Data for E2'!Z$68/'O6 Source Data for E2'!$X$68),"0.00%",'O6 Source Data for E2'!Z$68/'O6 Source Data for E2'!$X$68)</f>
        <v>8.3949364354393569E-2</v>
      </c>
      <c r="F106" s="1241">
        <f>IF(ISERROR('O6 Source Data for E2'!AA$68/'O6 Source Data for E2'!$X$68),"0.00%",'O6 Source Data for E2'!AA$68/'O6 Source Data for E2'!$X$68)</f>
        <v>9.9526853814975273E-3</v>
      </c>
      <c r="G106" s="1241">
        <f>IF(ISERROR('O6 Source Data for E2'!AB$68/'O6 Source Data for E2'!$X$68),"0.00%",'O6 Source Data for E2'!AB$68/'O6 Source Data for E2'!$X$68)</f>
        <v>0</v>
      </c>
      <c r="H106" s="1241">
        <f>IF(ISERROR('O6 Source Data for E2'!AC$68/'O6 Source Data for E2'!$X$68),"0.00%",'O6 Source Data for E2'!AC$68/'O6 Source Data for E2'!$X$68)</f>
        <v>0</v>
      </c>
      <c r="I106" s="1241">
        <f>IF(ISERROR('O6 Source Data for E2'!AD$68/'O6 Source Data for E2'!$X$68),"0.00%",'O6 Source Data for E2'!AD$68/'O6 Source Data for E2'!$X$68)</f>
        <v>0</v>
      </c>
      <c r="J106" s="1241">
        <f>IF(ISERROR('O6 Source Data for E2'!AE$68/'O6 Source Data for E2'!$X$68),"0.00%",'O6 Source Data for E2'!AE$68/'O6 Source Data for E2'!$X$68)</f>
        <v>2.9974040442505283E-2</v>
      </c>
      <c r="K106" s="1241">
        <f>IF(ISERROR('O6 Source Data for E2'!AF$68/'O6 Source Data for E2'!$X$68),"0.00%",'O6 Source Data for E2'!AF$68/'O6 Source Data for E2'!$X$68)</f>
        <v>7.205954021836357E-3</v>
      </c>
      <c r="L106" s="1241">
        <f>IF(ISERROR('O6 Source Data for E2'!AG$68/'O6 Source Data for E2'!$X$68),"0.00%",'O6 Source Data for E2'!AG$68/'O6 Source Data for E2'!$X$68)</f>
        <v>5.7847797564186312E-3</v>
      </c>
      <c r="M106" s="1241">
        <f>IF(ISERROR('O6 Source Data for E2'!AH$68/'O6 Source Data for E2'!$X$68),"0.00%",'O6 Source Data for E2'!AH$68/'O6 Source Data for E2'!$X$68)</f>
        <v>0</v>
      </c>
      <c r="N106" s="1241">
        <f>IF(ISERROR('O6 Source Data for E2'!AI$68/'O6 Source Data for E2'!$X$68),"0.00%",'O6 Source Data for E2'!AI$68/'O6 Source Data for E2'!$X$68)</f>
        <v>0</v>
      </c>
      <c r="O106" s="1241">
        <f>IF(ISERROR('O6 Source Data for E2'!AJ$68/'O6 Source Data for E2'!$X$68),"0.00%",'O6 Source Data for E2'!AJ$68/'O6 Source Data for E2'!$X$68)</f>
        <v>0</v>
      </c>
      <c r="P106" s="1241">
        <f>IF(ISERROR('O6 Source Data for E2'!AK$68/'O6 Source Data for E2'!$X$68),"0.00%",'O6 Source Data for E2'!AK$68/'O6 Source Data for E2'!$X$68)</f>
        <v>0</v>
      </c>
      <c r="Q106" s="1241">
        <f>IF(ISERROR('O6 Source Data for E2'!AL$68/'O6 Source Data for E2'!$X$68),"0.00%",'O6 Source Data for E2'!AL$68/'O6 Source Data for E2'!$X$68)</f>
        <v>0</v>
      </c>
      <c r="R106" s="1241">
        <f>IF(ISERROR('O6 Source Data for E2'!AM$68/'O6 Source Data for E2'!$X$68),"0.00%",'O6 Source Data for E2'!AM$68/'O6 Source Data for E2'!$X$68)</f>
        <v>0</v>
      </c>
      <c r="S106" s="1241">
        <f>IF(ISERROR('O6 Source Data for E2'!AN$68/'O6 Source Data for E2'!$X$68),"0.00%",'O6 Source Data for E2'!AN$68/'O6 Source Data for E2'!$X$68)</f>
        <v>0</v>
      </c>
      <c r="T106" s="1241">
        <f>IF(ISERROR('O6 Source Data for E2'!AO$68/'O6 Source Data for E2'!$X$68),"0.00%",'O6 Source Data for E2'!AO$68/'O6 Source Data for E2'!$X$68)</f>
        <v>0</v>
      </c>
      <c r="U106" s="1241">
        <f>IF(ISERROR('O6 Source Data for E2'!AP$68/'O6 Source Data for E2'!$X$68),"0.00%",'O6 Source Data for E2'!AP$68/'O6 Source Data for E2'!$X$68)</f>
        <v>0</v>
      </c>
      <c r="V106" s="1241">
        <f>IF(ISERROR('O6 Source Data for E2'!AQ$68/'O6 Source Data for E2'!$X$68),"0.00%",'O6 Source Data for E2'!AQ$68/'O6 Source Data for E2'!$X$68)</f>
        <v>0</v>
      </c>
      <c r="W106" s="1241">
        <f>IF(ISERROR('O6 Source Data for E2'!AR$68/'O6 Source Data for E2'!$X$68),"0.00%",'O6 Source Data for E2'!AR$68/'O6 Source Data for E2'!$X$68)</f>
        <v>0</v>
      </c>
      <c r="X106" s="2338"/>
      <c r="Y106" s="2338"/>
      <c r="Z106" s="2338"/>
    </row>
    <row r="107" spans="1:26" s="339" customFormat="1" ht="12.75" x14ac:dyDescent="0.2">
      <c r="A107" s="349" t="s">
        <v>478</v>
      </c>
      <c r="B107" s="1272" t="s">
        <v>497</v>
      </c>
      <c r="C107" s="1725">
        <f t="shared" si="1"/>
        <v>1</v>
      </c>
      <c r="D107" s="1241">
        <f>IF(ISERROR('O6 Source Data for E2'!Y$73/'O6 Source Data for E2'!$X$73),"0.00%",'O6 Source Data for E2'!Y$73/'O6 Source Data for E2'!$X$73)</f>
        <v>0.84003016645048878</v>
      </c>
      <c r="E107" s="1241">
        <f>IF(ISERROR('O6 Source Data for E2'!Z$73/'O6 Source Data for E2'!$X$73),"0.00%",'O6 Source Data for E2'!Z$73/'O6 Source Data for E2'!$X$73)</f>
        <v>8.1702338027720825E-2</v>
      </c>
      <c r="F107" s="1241">
        <f>IF(ISERROR('O6 Source Data for E2'!AA$73/'O6 Source Data for E2'!$X$73),"0.00%",'O6 Source Data for E2'!AA$73/'O6 Source Data for E2'!$X$73)</f>
        <v>9.5648128273313777E-3</v>
      </c>
      <c r="G107" s="1241">
        <f>IF(ISERROR('O6 Source Data for E2'!AB$73/'O6 Source Data for E2'!$X$73),"0.00%",'O6 Source Data for E2'!AB$73/'O6 Source Data for E2'!$X$73)</f>
        <v>0</v>
      </c>
      <c r="H107" s="1241">
        <f>IF(ISERROR('O6 Source Data for E2'!AC$73/'O6 Source Data for E2'!$X$73),"0.00%",'O6 Source Data for E2'!AC$73/'O6 Source Data for E2'!$X$73)</f>
        <v>0</v>
      </c>
      <c r="I107" s="1241">
        <f>IF(ISERROR('O6 Source Data for E2'!AD$73/'O6 Source Data for E2'!$X$73),"0.00%",'O6 Source Data for E2'!AD$73/'O6 Source Data for E2'!$X$73)</f>
        <v>0</v>
      </c>
      <c r="J107" s="1241">
        <f>IF(ISERROR('O6 Source Data for E2'!AE$73/'O6 Source Data for E2'!$X$73),"0.00%",'O6 Source Data for E2'!AE$73/'O6 Source Data for E2'!$X$73)</f>
        <v>5.6059664721166004E-2</v>
      </c>
      <c r="K107" s="1241">
        <f>IF(ISERROR('O6 Source Data for E2'!AF$73/'O6 Source Data for E2'!$X$73),"0.00%",'O6 Source Data for E2'!AF$73/'O6 Source Data for E2'!$X$73)</f>
        <v>7.0130762255554363E-3</v>
      </c>
      <c r="L107" s="1241">
        <f>IF(ISERROR('O6 Source Data for E2'!AG$73/'O6 Source Data for E2'!$X$73),"0.00%",'O6 Source Data for E2'!AG$73/'O6 Source Data for E2'!$X$73)</f>
        <v>5.6299417477375588E-3</v>
      </c>
      <c r="M107" s="1241">
        <f>IF(ISERROR('O6 Source Data for E2'!AH$73/'O6 Source Data for E2'!$X$73),"0.00%",'O6 Source Data for E2'!AH$73/'O6 Source Data for E2'!$X$73)</f>
        <v>0</v>
      </c>
      <c r="N107" s="1241">
        <f>IF(ISERROR('O6 Source Data for E2'!AI$73/'O6 Source Data for E2'!$X$73),"0.00%",'O6 Source Data for E2'!AI$73/'O6 Source Data for E2'!$X$73)</f>
        <v>0</v>
      </c>
      <c r="O107" s="1241">
        <f>IF(ISERROR('O6 Source Data for E2'!AJ$73/'O6 Source Data for E2'!$X$73),"0.00%",'O6 Source Data for E2'!AJ$73/'O6 Source Data for E2'!$X$73)</f>
        <v>0</v>
      </c>
      <c r="P107" s="1241">
        <f>IF(ISERROR('O6 Source Data for E2'!AK$73/'O6 Source Data for E2'!$X$73),"0.00%",'O6 Source Data for E2'!AK$73/'O6 Source Data for E2'!$X$73)</f>
        <v>0</v>
      </c>
      <c r="Q107" s="1241">
        <f>IF(ISERROR('O6 Source Data for E2'!AL$73/'O6 Source Data for E2'!$X$73),"0.00%",'O6 Source Data for E2'!AL$73/'O6 Source Data for E2'!$X$73)</f>
        <v>0</v>
      </c>
      <c r="R107" s="1241">
        <f>IF(ISERROR('O6 Source Data for E2'!AM$73/'O6 Source Data for E2'!$X$73),"0.00%",'O6 Source Data for E2'!AM$73/'O6 Source Data for E2'!$X$73)</f>
        <v>0</v>
      </c>
      <c r="S107" s="1241">
        <f>IF(ISERROR('O6 Source Data for E2'!AN$73/'O6 Source Data for E2'!$X$73),"0.00%",'O6 Source Data for E2'!AN$73/'O6 Source Data for E2'!$X$73)</f>
        <v>0</v>
      </c>
      <c r="T107" s="1241">
        <f>IF(ISERROR('O6 Source Data for E2'!AO$73/'O6 Source Data for E2'!$X$73),"0.00%",'O6 Source Data for E2'!AO$73/'O6 Source Data for E2'!$X$73)</f>
        <v>0</v>
      </c>
      <c r="U107" s="1241">
        <f>IF(ISERROR('O6 Source Data for E2'!AP$73/'O6 Source Data for E2'!$X$73),"0.00%",'O6 Source Data for E2'!AP$73/'O6 Source Data for E2'!$X$73)</f>
        <v>0</v>
      </c>
      <c r="V107" s="1241">
        <f>IF(ISERROR('O6 Source Data for E2'!AQ$73/'O6 Source Data for E2'!$X$73),"0.00%",'O6 Source Data for E2'!AQ$73/'O6 Source Data for E2'!$X$73)</f>
        <v>0</v>
      </c>
      <c r="W107" s="1241">
        <f>IF(ISERROR('O6 Source Data for E2'!AR$73/'O6 Source Data for E2'!$X$73),"0.00%",'O6 Source Data for E2'!AR$73/'O6 Source Data for E2'!$X$73)</f>
        <v>0</v>
      </c>
      <c r="X107" s="2338"/>
      <c r="Y107" s="2338"/>
      <c r="Z107" s="2338"/>
    </row>
    <row r="108" spans="1:26" s="339" customFormat="1" ht="12.75" x14ac:dyDescent="0.2">
      <c r="A108" s="349" t="s">
        <v>479</v>
      </c>
      <c r="B108" s="1272" t="s">
        <v>498</v>
      </c>
      <c r="C108" s="1725">
        <f t="shared" si="1"/>
        <v>1</v>
      </c>
      <c r="D108" s="1241">
        <f>IF(ISERROR('O6 Source Data for E2'!Y$78/'O6 Source Data for E2'!$X$78),"0.00%",'O6 Source Data for E2'!Y$78/'O6 Source Data for E2'!$X$78)</f>
        <v>0.80622464097961088</v>
      </c>
      <c r="E108" s="1241">
        <f>IF(ISERROR('O6 Source Data for E2'!Z$78/'O6 Source Data for E2'!$X$78),"0.00%",'O6 Source Data for E2'!Z$78/'O6 Source Data for E2'!$X$78)</f>
        <v>7.8414372214663117E-2</v>
      </c>
      <c r="F108" s="1241">
        <f>IF(ISERROR('O6 Source Data for E2'!AA$78/'O6 Source Data for E2'!$X$78),"0.00%",'O6 Source Data for E2'!AA$78/'O6 Source Data for E2'!$X$78)</f>
        <v>8.9972575286758043E-3</v>
      </c>
      <c r="G108" s="1241">
        <f>IF(ISERROR('O6 Source Data for E2'!AB$78/'O6 Source Data for E2'!$X$78),"0.00%",'O6 Source Data for E2'!AB$78/'O6 Source Data for E2'!$X$78)</f>
        <v>0</v>
      </c>
      <c r="H108" s="1241">
        <f>IF(ISERROR('O6 Source Data for E2'!AC$78/'O6 Source Data for E2'!$X$78),"0.00%",'O6 Source Data for E2'!AC$78/'O6 Source Data for E2'!$X$78)</f>
        <v>0</v>
      </c>
      <c r="I108" s="1241">
        <f>IF(ISERROR('O6 Source Data for E2'!AD$78/'O6 Source Data for E2'!$X$78),"0.00%",'O6 Source Data for E2'!AD$78/'O6 Source Data for E2'!$X$78)</f>
        <v>0</v>
      </c>
      <c r="J108" s="1241">
        <f>IF(ISERROR('O6 Source Data for E2'!AE$78/'O6 Source Data for E2'!$X$78),"0.00%",'O6 Source Data for E2'!AE$78/'O6 Source Data for E2'!$X$78)</f>
        <v>9.4229507157995399E-2</v>
      </c>
      <c r="K108" s="1241">
        <f>IF(ISERROR('O6 Source Data for E2'!AF$78/'O6 Source Data for E2'!$X$78),"0.00%",'O6 Source Data for E2'!AF$78/'O6 Source Data for E2'!$X$78)</f>
        <v>6.7308474004002666E-3</v>
      </c>
      <c r="L108" s="1241">
        <f>IF(ISERROR('O6 Source Data for E2'!AG$78/'O6 Source Data for E2'!$X$78),"0.00%",'O6 Source Data for E2'!AG$78/'O6 Source Data for E2'!$X$78)</f>
        <v>5.4033747186546599E-3</v>
      </c>
      <c r="M108" s="1241">
        <f>IF(ISERROR('O6 Source Data for E2'!AH$78/'O6 Source Data for E2'!$X$78),"0.00%",'O6 Source Data for E2'!AH$78/'O6 Source Data for E2'!$X$78)</f>
        <v>0</v>
      </c>
      <c r="N108" s="1241">
        <f>IF(ISERROR('O6 Source Data for E2'!AI$78/'O6 Source Data for E2'!$X$78),"0.00%",'O6 Source Data for E2'!AI$78/'O6 Source Data for E2'!$X$78)</f>
        <v>0</v>
      </c>
      <c r="O108" s="1241">
        <f>IF(ISERROR('O6 Source Data for E2'!AJ$78/'O6 Source Data for E2'!$X$78),"0.00%",'O6 Source Data for E2'!AJ$78/'O6 Source Data for E2'!$X$78)</f>
        <v>0</v>
      </c>
      <c r="P108" s="1241">
        <f>IF(ISERROR('O6 Source Data for E2'!AK$78/'O6 Source Data for E2'!$X$78),"0.00%",'O6 Source Data for E2'!AK$78/'O6 Source Data for E2'!$X$78)</f>
        <v>0</v>
      </c>
      <c r="Q108" s="1241">
        <f>IF(ISERROR('O6 Source Data for E2'!AL$78/'O6 Source Data for E2'!$X$78),"0.00%",'O6 Source Data for E2'!AL$78/'O6 Source Data for E2'!$X$78)</f>
        <v>0</v>
      </c>
      <c r="R108" s="1241">
        <f>IF(ISERROR('O6 Source Data for E2'!AM$78/'O6 Source Data for E2'!$X$78),"0.00%",'O6 Source Data for E2'!AM$78/'O6 Source Data for E2'!$X$78)</f>
        <v>0</v>
      </c>
      <c r="S108" s="1241">
        <f>IF(ISERROR('O6 Source Data for E2'!AN$78/'O6 Source Data for E2'!$X$78),"0.00%",'O6 Source Data for E2'!AN$78/'O6 Source Data for E2'!$X$78)</f>
        <v>0</v>
      </c>
      <c r="T108" s="1241">
        <f>IF(ISERROR('O6 Source Data for E2'!AO$78/'O6 Source Data for E2'!$X$78),"0.00%",'O6 Source Data for E2'!AO$78/'O6 Source Data for E2'!$X$78)</f>
        <v>0</v>
      </c>
      <c r="U108" s="1241">
        <f>IF(ISERROR('O6 Source Data for E2'!AP$78/'O6 Source Data for E2'!$X$78),"0.00%",'O6 Source Data for E2'!AP$78/'O6 Source Data for E2'!$X$78)</f>
        <v>0</v>
      </c>
      <c r="V108" s="1241">
        <f>IF(ISERROR('O6 Source Data for E2'!AQ$78/'O6 Source Data for E2'!$X$78),"0.00%",'O6 Source Data for E2'!AQ$78/'O6 Source Data for E2'!$X$78)</f>
        <v>0</v>
      </c>
      <c r="W108" s="1241">
        <f>IF(ISERROR('O6 Source Data for E2'!AR$78/'O6 Source Data for E2'!$X$78),"0.00%",'O6 Source Data for E2'!AR$78/'O6 Source Data for E2'!$X$78)</f>
        <v>0</v>
      </c>
      <c r="X108" s="2338"/>
      <c r="Y108" s="2338"/>
      <c r="Z108" s="2338"/>
    </row>
    <row r="109" spans="1:26" s="339" customFormat="1" ht="25.5" x14ac:dyDescent="0.2">
      <c r="A109" s="349" t="s">
        <v>480</v>
      </c>
      <c r="B109" s="1272" t="s">
        <v>499</v>
      </c>
      <c r="C109" s="1725">
        <f t="shared" si="1"/>
        <v>1.0000000000000002</v>
      </c>
      <c r="D109" s="1241">
        <f>IF(ISERROR('O6 Source Data for E2'!Y$80/'O6 Source Data for E2'!$X$80),"0.00%",'O6 Source Data for E2'!Y$80/'O6 Source Data for E2'!$X$80)</f>
        <v>0.82615577314028465</v>
      </c>
      <c r="E109" s="1241">
        <f>IF(ISERROR('O6 Source Data for E2'!Z$80/'O6 Source Data for E2'!$X$80),"0.00%",'O6 Source Data for E2'!Z$80/'O6 Source Data for E2'!$X$80)</f>
        <v>8.0352897951122507E-2</v>
      </c>
      <c r="F109" s="1241">
        <f>IF(ISERROR('O6 Source Data for E2'!AA$80/'O6 Source Data for E2'!$X$80),"0.00%",'O6 Source Data for E2'!AA$80/'O6 Source Data for E2'!$X$80)</f>
        <v>9.3318779644900544E-3</v>
      </c>
      <c r="G109" s="1241">
        <f>IF(ISERROR('O6 Source Data for E2'!AB$80/'O6 Source Data for E2'!$X$80),"0.00%",'O6 Source Data for E2'!AB$80/'O6 Source Data for E2'!$X$80)</f>
        <v>0</v>
      </c>
      <c r="H109" s="1241">
        <f>IF(ISERROR('O6 Source Data for E2'!AC$80/'O6 Source Data for E2'!$X$80),"0.00%",'O6 Source Data for E2'!AC$80/'O6 Source Data for E2'!$X$80)</f>
        <v>0</v>
      </c>
      <c r="I109" s="1241">
        <f>IF(ISERROR('O6 Source Data for E2'!AD$80/'O6 Source Data for E2'!$X$80),"0.00%",'O6 Source Data for E2'!AD$80/'O6 Source Data for E2'!$X$80)</f>
        <v>0</v>
      </c>
      <c r="J109" s="1241">
        <f>IF(ISERROR('O6 Source Data for E2'!AE$80/'O6 Source Data for E2'!$X$80),"0.00%",'O6 Source Data for E2'!AE$80/'O6 Source Data for E2'!$X$80)</f>
        <v>7.1725251904933035E-2</v>
      </c>
      <c r="K109" s="1241">
        <f>IF(ISERROR('O6 Source Data for E2'!AF$80/'O6 Source Data for E2'!$X$80),"0.00%",'O6 Source Data for E2'!AF$80/'O6 Source Data for E2'!$X$80)</f>
        <v>6.8972444593238206E-3</v>
      </c>
      <c r="L109" s="1241">
        <f>IF(ISERROR('O6 Source Data for E2'!AG$80/'O6 Source Data for E2'!$X$80),"0.00%",'O6 Source Data for E2'!AG$80/'O6 Source Data for E2'!$X$80)</f>
        <v>5.5369545798460672E-3</v>
      </c>
      <c r="M109" s="1241">
        <f>IF(ISERROR('O6 Source Data for E2'!AH$80/'O6 Source Data for E2'!$X$80),"0.00%",'O6 Source Data for E2'!AH$80/'O6 Source Data for E2'!$X$80)</f>
        <v>0</v>
      </c>
      <c r="N109" s="1241">
        <f>IF(ISERROR('O6 Source Data for E2'!AI$80/'O6 Source Data for E2'!$X$80),"0.00%",'O6 Source Data for E2'!AI$80/'O6 Source Data for E2'!$X$80)</f>
        <v>0</v>
      </c>
      <c r="O109" s="1241">
        <f>IF(ISERROR('O6 Source Data for E2'!AJ$80/'O6 Source Data for E2'!$X$80),"0.00%",'O6 Source Data for E2'!AJ$80/'O6 Source Data for E2'!$X$80)</f>
        <v>0</v>
      </c>
      <c r="P109" s="1241">
        <f>IF(ISERROR('O6 Source Data for E2'!AK$80/'O6 Source Data for E2'!$X$80),"0.00%",'O6 Source Data for E2'!AK$80/'O6 Source Data for E2'!$X$80)</f>
        <v>0</v>
      </c>
      <c r="Q109" s="1241">
        <f>IF(ISERROR('O6 Source Data for E2'!AL$80/'O6 Source Data for E2'!$X$80),"0.00%",'O6 Source Data for E2'!AL$80/'O6 Source Data for E2'!$X$80)</f>
        <v>0</v>
      </c>
      <c r="R109" s="1241">
        <f>IF(ISERROR('O6 Source Data for E2'!AM$80/'O6 Source Data for E2'!$X$80),"0.00%",'O6 Source Data for E2'!AM$80/'O6 Source Data for E2'!$X$80)</f>
        <v>0</v>
      </c>
      <c r="S109" s="1241">
        <f>IF(ISERROR('O6 Source Data for E2'!AN$80/'O6 Source Data for E2'!$X$80),"0.00%",'O6 Source Data for E2'!AN$80/'O6 Source Data for E2'!$X$80)</f>
        <v>0</v>
      </c>
      <c r="T109" s="1241">
        <f>IF(ISERROR('O6 Source Data for E2'!AO$80/'O6 Source Data for E2'!$X$80),"0.00%",'O6 Source Data for E2'!AO$80/'O6 Source Data for E2'!$X$80)</f>
        <v>0</v>
      </c>
      <c r="U109" s="1241">
        <f>IF(ISERROR('O6 Source Data for E2'!AP$80/'O6 Source Data for E2'!$X$80),"0.00%",'O6 Source Data for E2'!AP$80/'O6 Source Data for E2'!$X$80)</f>
        <v>0</v>
      </c>
      <c r="V109" s="1241">
        <f>IF(ISERROR('O6 Source Data for E2'!AQ$80/'O6 Source Data for E2'!$X$80),"0.00%",'O6 Source Data for E2'!AQ$80/'O6 Source Data for E2'!$X$80)</f>
        <v>0</v>
      </c>
      <c r="W109" s="1241">
        <f>IF(ISERROR('O6 Source Data for E2'!AR$80/'O6 Source Data for E2'!$X$80),"0.00%",'O6 Source Data for E2'!AR$80/'O6 Source Data for E2'!$X$80)</f>
        <v>0</v>
      </c>
      <c r="X109" s="2338"/>
      <c r="Y109" s="2338"/>
      <c r="Z109" s="2338"/>
    </row>
    <row r="110" spans="1:26" s="339" customFormat="1" ht="12.75" x14ac:dyDescent="0.2">
      <c r="A110" s="349" t="s">
        <v>481</v>
      </c>
      <c r="B110" s="1272" t="s">
        <v>500</v>
      </c>
      <c r="C110" s="1725">
        <f t="shared" si="1"/>
        <v>0.99999999999999978</v>
      </c>
      <c r="D110" s="1241">
        <f>IF(ISERROR('O6 Source Data for E2'!Y$82/'O6 Source Data for E2'!$X$82),"0.00%",'O6 Source Data for E2'!Y$82/'O6 Source Data for E2'!$X$82)</f>
        <v>0.87456232569087422</v>
      </c>
      <c r="E110" s="1241">
        <f>IF(ISERROR('O6 Source Data for E2'!Z$82/'O6 Source Data for E2'!$X$82),"0.00%",'O6 Source Data for E2'!Z$82/'O6 Source Data for E2'!$X$82)</f>
        <v>8.5060977109703548E-2</v>
      </c>
      <c r="F110" s="1241">
        <f>IF(ISERROR('O6 Source Data for E2'!AA$82/'O6 Source Data for E2'!$X$82),"0.00%",'O6 Source Data for E2'!AA$82/'O6 Source Data for E2'!$X$82)</f>
        <v>9.3092485678001741E-3</v>
      </c>
      <c r="G110" s="1241">
        <f>IF(ISERROR('O6 Source Data for E2'!AB$82/'O6 Source Data for E2'!$X$82),"0.00%",'O6 Source Data for E2'!AB$82/'O6 Source Data for E2'!$X$82)</f>
        <v>0</v>
      </c>
      <c r="H110" s="1241">
        <f>IF(ISERROR('O6 Source Data for E2'!AC$82/'O6 Source Data for E2'!$X$82),"0.00%",'O6 Source Data for E2'!AC$82/'O6 Source Data for E2'!$X$82)</f>
        <v>0</v>
      </c>
      <c r="I110" s="1241">
        <f>IF(ISERROR('O6 Source Data for E2'!AD$82/'O6 Source Data for E2'!$X$82),"0.00%",'O6 Source Data for E2'!AD$82/'O6 Source Data for E2'!$X$82)</f>
        <v>0</v>
      </c>
      <c r="J110" s="1241">
        <f>IF(ISERROR('O6 Source Data for E2'!AE$82/'O6 Source Data for E2'!$X$82),"0.00%",'O6 Source Data for E2'!AE$82/'O6 Source Data for E2'!$X$82)</f>
        <v>1.7904698478022084E-2</v>
      </c>
      <c r="K110" s="1241">
        <f>IF(ISERROR('O6 Source Data for E2'!AF$82/'O6 Source Data for E2'!$X$82),"0.00%",'O6 Source Data for E2'!AF$82/'O6 Source Data for E2'!$X$82)</f>
        <v>7.3013714257256258E-3</v>
      </c>
      <c r="L110" s="1241">
        <f>IF(ISERROR('O6 Source Data for E2'!AG$82/'O6 Source Data for E2'!$X$82),"0.00%",'O6 Source Data for E2'!AG$82/'O6 Source Data for E2'!$X$82)</f>
        <v>5.8613787278741832E-3</v>
      </c>
      <c r="M110" s="1241">
        <f>IF(ISERROR('O6 Source Data for E2'!AH$82/'O6 Source Data for E2'!$X$82),"0.00%",'O6 Source Data for E2'!AH$82/'O6 Source Data for E2'!$X$82)</f>
        <v>0</v>
      </c>
      <c r="N110" s="1241">
        <f>IF(ISERROR('O6 Source Data for E2'!AI$82/'O6 Source Data for E2'!$X$82),"0.00%",'O6 Source Data for E2'!AI$82/'O6 Source Data for E2'!$X$82)</f>
        <v>0</v>
      </c>
      <c r="O110" s="1241">
        <f>IF(ISERROR('O6 Source Data for E2'!AJ$82/'O6 Source Data for E2'!$X$82),"0.00%",'O6 Source Data for E2'!AJ$82/'O6 Source Data for E2'!$X$82)</f>
        <v>0</v>
      </c>
      <c r="P110" s="1241">
        <f>IF(ISERROR('O6 Source Data for E2'!AK$82/'O6 Source Data for E2'!$X$82),"0.00%",'O6 Source Data for E2'!AK$82/'O6 Source Data for E2'!$X$82)</f>
        <v>0</v>
      </c>
      <c r="Q110" s="1241">
        <f>IF(ISERROR('O6 Source Data for E2'!AL$82/'O6 Source Data for E2'!$X$82),"0.00%",'O6 Source Data for E2'!AL$82/'O6 Source Data for E2'!$X$82)</f>
        <v>0</v>
      </c>
      <c r="R110" s="1241">
        <f>IF(ISERROR('O6 Source Data for E2'!AM$82/'O6 Source Data for E2'!$X$82),"0.00%",'O6 Source Data for E2'!AM$82/'O6 Source Data for E2'!$X$82)</f>
        <v>0</v>
      </c>
      <c r="S110" s="1241">
        <f>IF(ISERROR('O6 Source Data for E2'!AN$82/'O6 Source Data for E2'!$X$82),"0.00%",'O6 Source Data for E2'!AN$82/'O6 Source Data for E2'!$X$82)</f>
        <v>0</v>
      </c>
      <c r="T110" s="1241">
        <f>IF(ISERROR('O6 Source Data for E2'!AO$82/'O6 Source Data for E2'!$X$82),"0.00%",'O6 Source Data for E2'!AO$82/'O6 Source Data for E2'!$X$82)</f>
        <v>0</v>
      </c>
      <c r="U110" s="1241">
        <f>IF(ISERROR('O6 Source Data for E2'!AP$82/'O6 Source Data for E2'!$X$82),"0.00%",'O6 Source Data for E2'!AP$82/'O6 Source Data for E2'!$X$82)</f>
        <v>0</v>
      </c>
      <c r="V110" s="1241">
        <f>IF(ISERROR('O6 Source Data for E2'!AQ$82/'O6 Source Data for E2'!$X$82),"0.00%",'O6 Source Data for E2'!AQ$82/'O6 Source Data for E2'!$X$82)</f>
        <v>0</v>
      </c>
      <c r="W110" s="1241">
        <f>IF(ISERROR('O6 Source Data for E2'!AR$82/'O6 Source Data for E2'!$X$82),"0.00%",'O6 Source Data for E2'!AR$82/'O6 Source Data for E2'!$X$82)</f>
        <v>0</v>
      </c>
      <c r="X110" s="2338"/>
      <c r="Y110" s="2338"/>
      <c r="Z110" s="2338"/>
    </row>
    <row r="111" spans="1:26" s="339" customFormat="1" ht="12.75" x14ac:dyDescent="0.2">
      <c r="A111" s="349" t="s">
        <v>482</v>
      </c>
      <c r="B111" s="1272" t="s">
        <v>501</v>
      </c>
      <c r="C111" s="1725">
        <f t="shared" si="1"/>
        <v>1</v>
      </c>
      <c r="D111" s="1241">
        <f>IF(ISERROR('O6 Source Data for E2'!Y$86/'O6 Source Data for E2'!$X$86),"0.00%",'O6 Source Data for E2'!Y$86/'O6 Source Data for E2'!$X$86)</f>
        <v>1</v>
      </c>
      <c r="E111" s="1241">
        <f>IF(ISERROR('O6 Source Data for E2'!Z$86/'O6 Source Data for E2'!$X$86),"0.00%",'O6 Source Data for E2'!Z$86/'O6 Source Data for E2'!$X$86)</f>
        <v>0</v>
      </c>
      <c r="F111" s="1241">
        <f>IF(ISERROR('O6 Source Data for E2'!AA$86/'O6 Source Data for E2'!$X$86),"0.00%",'O6 Source Data for E2'!AA$86/'O6 Source Data for E2'!$X$86)</f>
        <v>0</v>
      </c>
      <c r="G111" s="1241">
        <f>IF(ISERROR('O6 Source Data for E2'!AB$86/'O6 Source Data for E2'!$X$86),"0.00%",'O6 Source Data for E2'!AB$86/'O6 Source Data for E2'!$X$86)</f>
        <v>0</v>
      </c>
      <c r="H111" s="1241">
        <f>IF(ISERROR('O6 Source Data for E2'!AC$86/'O6 Source Data for E2'!$X$86),"0.00%",'O6 Source Data for E2'!AC$86/'O6 Source Data for E2'!$X$86)</f>
        <v>0</v>
      </c>
      <c r="I111" s="1241">
        <f>IF(ISERROR('O6 Source Data for E2'!AD$86/'O6 Source Data for E2'!$X$86),"0.00%",'O6 Source Data for E2'!AD$86/'O6 Source Data for E2'!$X$86)</f>
        <v>0</v>
      </c>
      <c r="J111" s="1241">
        <f>IF(ISERROR('O6 Source Data for E2'!AE$86/'O6 Source Data for E2'!$X$86),"0.00%",'O6 Source Data for E2'!AE$86/'O6 Source Data for E2'!$X$86)</f>
        <v>0</v>
      </c>
      <c r="K111" s="1241">
        <f>IF(ISERROR('O6 Source Data for E2'!AF$86/'O6 Source Data for E2'!$X$86),"0.00%",'O6 Source Data for E2'!AF$86/'O6 Source Data for E2'!$X$86)</f>
        <v>0</v>
      </c>
      <c r="L111" s="1241">
        <f>IF(ISERROR('O6 Source Data for E2'!AG$86/'O6 Source Data for E2'!$X$86),"0.00%",'O6 Source Data for E2'!AG$86/'O6 Source Data for E2'!$X$86)</f>
        <v>0</v>
      </c>
      <c r="M111" s="1241">
        <f>IF(ISERROR('O6 Source Data for E2'!AH$86/'O6 Source Data for E2'!$X$86),"0.00%",'O6 Source Data for E2'!AH$86/'O6 Source Data for E2'!$X$86)</f>
        <v>0</v>
      </c>
      <c r="N111" s="1241">
        <f>IF(ISERROR('O6 Source Data for E2'!AI$86/'O6 Source Data for E2'!$X$86),"0.00%",'O6 Source Data for E2'!AI$86/'O6 Source Data for E2'!$X$86)</f>
        <v>0</v>
      </c>
      <c r="O111" s="1241">
        <f>IF(ISERROR('O6 Source Data for E2'!AJ$86/'O6 Source Data for E2'!$X$86),"0.00%",'O6 Source Data for E2'!AJ$86/'O6 Source Data for E2'!$X$86)</f>
        <v>0</v>
      </c>
      <c r="P111" s="1241">
        <f>IF(ISERROR('O6 Source Data for E2'!AK$86/'O6 Source Data for E2'!$X$86),"0.00%",'O6 Source Data for E2'!AK$86/'O6 Source Data for E2'!$X$86)</f>
        <v>0</v>
      </c>
      <c r="Q111" s="1241">
        <f>IF(ISERROR('O6 Source Data for E2'!AL$86/'O6 Source Data for E2'!$X$86),"0.00%",'O6 Source Data for E2'!AL$86/'O6 Source Data for E2'!$X$86)</f>
        <v>0</v>
      </c>
      <c r="R111" s="1241">
        <f>IF(ISERROR('O6 Source Data for E2'!AM$86/'O6 Source Data for E2'!$X$86),"0.00%",'O6 Source Data for E2'!AM$86/'O6 Source Data for E2'!$X$86)</f>
        <v>0</v>
      </c>
      <c r="S111" s="1241">
        <f>IF(ISERROR('O6 Source Data for E2'!AN$86/'O6 Source Data for E2'!$X$86),"0.00%",'O6 Source Data for E2'!AN$86/'O6 Source Data for E2'!$X$86)</f>
        <v>0</v>
      </c>
      <c r="T111" s="1241">
        <f>IF(ISERROR('O6 Source Data for E2'!AO$86/'O6 Source Data for E2'!$X$86),"0.00%",'O6 Source Data for E2'!AO$86/'O6 Source Data for E2'!$X$86)</f>
        <v>0</v>
      </c>
      <c r="U111" s="1241">
        <f>IF(ISERROR('O6 Source Data for E2'!AP$86/'O6 Source Data for E2'!$X$86),"0.00%",'O6 Source Data for E2'!AP$86/'O6 Source Data for E2'!$X$86)</f>
        <v>0</v>
      </c>
      <c r="V111" s="1241">
        <f>IF(ISERROR('O6 Source Data for E2'!AQ$86/'O6 Source Data for E2'!$X$86),"0.00%",'O6 Source Data for E2'!AQ$86/'O6 Source Data for E2'!$X$86)</f>
        <v>0</v>
      </c>
      <c r="W111" s="1241">
        <f>IF(ISERROR('O6 Source Data for E2'!AR$86/'O6 Source Data for E2'!$X$86),"0.00%",'O6 Source Data for E2'!AR$86/'O6 Source Data for E2'!$X$86)</f>
        <v>0</v>
      </c>
      <c r="X111" s="2338"/>
      <c r="Y111" s="2338"/>
      <c r="Z111" s="2338"/>
    </row>
    <row r="112" spans="1:26" s="339" customFormat="1" ht="12.75" x14ac:dyDescent="0.2">
      <c r="A112" s="349" t="s">
        <v>483</v>
      </c>
      <c r="B112" s="1272" t="s">
        <v>502</v>
      </c>
      <c r="C112" s="1725">
        <f t="shared" si="1"/>
        <v>0.99999999999999989</v>
      </c>
      <c r="D112" s="1241">
        <f>IF(ISERROR('O6 Source Data for E2'!Y$90/'O6 Source Data for E2'!$X$90),"0.00%",'O6 Source Data for E2'!Y$90/'O6 Source Data for E2'!$X$90)</f>
        <v>0.77108408830744068</v>
      </c>
      <c r="E112" s="1241">
        <f>IF(ISERROR('O6 Source Data for E2'!Z$90/'O6 Source Data for E2'!$X$90),"0.00%",'O6 Source Data for E2'!Z$90/'O6 Source Data for E2'!$X$90)</f>
        <v>0.18579290269828289</v>
      </c>
      <c r="F112" s="1241">
        <f>IF(ISERROR('O6 Source Data for E2'!AA$90/'O6 Source Data for E2'!$X$90),"0.00%",'O6 Source Data for E2'!AA$90/'O6 Source Data for E2'!$X$90)</f>
        <v>4.3123008994276367E-2</v>
      </c>
      <c r="G112" s="1241">
        <f>IF(ISERROR('O6 Source Data for E2'!AB$90/'O6 Source Data for E2'!$X$90),"0.00%",'O6 Source Data for E2'!AB$90/'O6 Source Data for E2'!$X$90)</f>
        <v>0</v>
      </c>
      <c r="H112" s="1241">
        <f>IF(ISERROR('O6 Source Data for E2'!AC$90/'O6 Source Data for E2'!$X$90),"0.00%",'O6 Source Data for E2'!AC$90/'O6 Source Data for E2'!$X$90)</f>
        <v>0</v>
      </c>
      <c r="I112" s="1241">
        <f>IF(ISERROR('O6 Source Data for E2'!AD$90/'O6 Source Data for E2'!$X$90),"0.00%",'O6 Source Data for E2'!AD$90/'O6 Source Data for E2'!$X$90)</f>
        <v>0</v>
      </c>
      <c r="J112" s="1241">
        <f>IF(ISERROR('O6 Source Data for E2'!AE$90/'O6 Source Data for E2'!$X$90),"0.00%",'O6 Source Data for E2'!AE$90/'O6 Source Data for E2'!$X$90)</f>
        <v>0</v>
      </c>
      <c r="K112" s="1241">
        <f>IF(ISERROR('O6 Source Data for E2'!AF$90/'O6 Source Data for E2'!$X$90),"0.00%",'O6 Source Data for E2'!AF$90/'O6 Source Data for E2'!$X$90)</f>
        <v>0</v>
      </c>
      <c r="L112" s="1241">
        <f>IF(ISERROR('O6 Source Data for E2'!AG$90/'O6 Source Data for E2'!$X$90),"0.00%",'O6 Source Data for E2'!AG$90/'O6 Source Data for E2'!$X$90)</f>
        <v>0</v>
      </c>
      <c r="M112" s="1241">
        <f>IF(ISERROR('O6 Source Data for E2'!AH$90/'O6 Source Data for E2'!$X$90),"0.00%",'O6 Source Data for E2'!AH$90/'O6 Source Data for E2'!$X$90)</f>
        <v>0</v>
      </c>
      <c r="N112" s="1241">
        <f>IF(ISERROR('O6 Source Data for E2'!AI$90/'O6 Source Data for E2'!$X$90),"0.00%",'O6 Source Data for E2'!AI$90/'O6 Source Data for E2'!$X$90)</f>
        <v>0</v>
      </c>
      <c r="O112" s="1241">
        <f>IF(ISERROR('O6 Source Data for E2'!AJ$90/'O6 Source Data for E2'!$X$90),"0.00%",'O6 Source Data for E2'!AJ$90/'O6 Source Data for E2'!$X$90)</f>
        <v>0</v>
      </c>
      <c r="P112" s="1241">
        <f>IF(ISERROR('O6 Source Data for E2'!AK$90/'O6 Source Data for E2'!$X$90),"0.00%",'O6 Source Data for E2'!AK$90/'O6 Source Data for E2'!$X$90)</f>
        <v>0</v>
      </c>
      <c r="Q112" s="1241">
        <f>IF(ISERROR('O6 Source Data for E2'!AL$90/'O6 Source Data for E2'!$X$90),"0.00%",'O6 Source Data for E2'!AL$90/'O6 Source Data for E2'!$X$90)</f>
        <v>0</v>
      </c>
      <c r="R112" s="1241">
        <f>IF(ISERROR('O6 Source Data for E2'!AM$90/'O6 Source Data for E2'!$X$90),"0.00%",'O6 Source Data for E2'!AM$90/'O6 Source Data for E2'!$X$90)</f>
        <v>0</v>
      </c>
      <c r="S112" s="1241">
        <f>IF(ISERROR('O6 Source Data for E2'!AN$90/'O6 Source Data for E2'!$X$90),"0.00%",'O6 Source Data for E2'!AN$90/'O6 Source Data for E2'!$X$90)</f>
        <v>0</v>
      </c>
      <c r="T112" s="1241">
        <f>IF(ISERROR('O6 Source Data for E2'!AO$90/'O6 Source Data for E2'!$X$90),"0.00%",'O6 Source Data for E2'!AO$90/'O6 Source Data for E2'!$X$90)</f>
        <v>0</v>
      </c>
      <c r="U112" s="1241">
        <f>IF(ISERROR('O6 Source Data for E2'!AP$90/'O6 Source Data for E2'!$X$90),"0.00%",'O6 Source Data for E2'!AP$90/'O6 Source Data for E2'!$X$90)</f>
        <v>0</v>
      </c>
      <c r="V112" s="1241">
        <f>IF(ISERROR('O6 Source Data for E2'!AQ$90/'O6 Source Data for E2'!$X$90),"0.00%",'O6 Source Data for E2'!AQ$90/'O6 Source Data for E2'!$X$90)</f>
        <v>0</v>
      </c>
      <c r="W112" s="1241">
        <f>IF(ISERROR('O6 Source Data for E2'!AR$90/'O6 Source Data for E2'!$X$90),"0.00%",'O6 Source Data for E2'!AR$90/'O6 Source Data for E2'!$X$90)</f>
        <v>0</v>
      </c>
      <c r="X112" s="2338"/>
      <c r="Y112" s="2338"/>
      <c r="Z112" s="2338"/>
    </row>
    <row r="113" spans="1:24" s="339" customFormat="1" ht="12.75" x14ac:dyDescent="0.2">
      <c r="A113" s="349"/>
      <c r="B113" s="1272"/>
      <c r="C113" s="1725"/>
      <c r="D113" s="1241"/>
      <c r="E113" s="1241"/>
      <c r="F113" s="1241"/>
      <c r="G113" s="1241"/>
      <c r="H113" s="1241"/>
      <c r="I113" s="1241"/>
      <c r="J113" s="1241"/>
      <c r="K113" s="1241"/>
      <c r="L113" s="1241"/>
      <c r="M113" s="1241"/>
      <c r="N113" s="1241"/>
      <c r="O113" s="1241"/>
      <c r="P113" s="1241"/>
      <c r="Q113" s="1241"/>
      <c r="R113" s="1241"/>
      <c r="S113" s="1241"/>
      <c r="T113" s="1241"/>
      <c r="U113" s="1241"/>
      <c r="V113" s="1241"/>
      <c r="W113" s="1241"/>
    </row>
    <row r="114" spans="1:24" s="339" customFormat="1" ht="12.75" x14ac:dyDescent="0.2">
      <c r="A114" s="1272" t="s">
        <v>1554</v>
      </c>
      <c r="B114" s="1272"/>
      <c r="C114" s="1725"/>
      <c r="D114" s="1241"/>
      <c r="E114" s="1241"/>
      <c r="F114" s="1241"/>
      <c r="G114" s="1241"/>
      <c r="H114" s="1241"/>
      <c r="I114" s="1241"/>
      <c r="J114" s="1241"/>
      <c r="K114" s="1241"/>
      <c r="L114" s="1241"/>
      <c r="M114" s="1241"/>
      <c r="N114" s="1241"/>
      <c r="O114" s="1241"/>
      <c r="P114" s="1241"/>
      <c r="Q114" s="1241"/>
      <c r="R114" s="1241"/>
      <c r="S114" s="1241"/>
      <c r="T114" s="1241"/>
      <c r="U114" s="1241"/>
      <c r="V114" s="1241"/>
      <c r="W114" s="1241"/>
    </row>
    <row r="115" spans="1:24" s="339" customFormat="1" ht="12.75" x14ac:dyDescent="0.2">
      <c r="A115" s="349" t="s">
        <v>1487</v>
      </c>
      <c r="B115" s="1272" t="s">
        <v>1186</v>
      </c>
      <c r="C115" s="1725">
        <f t="shared" ref="C115:C120" si="2">IF(+SUM(D115:W115)=0,"-",+SUM(D115:W115))</f>
        <v>0.99999999999999989</v>
      </c>
      <c r="D115" s="1241">
        <f>IF(ISERROR('O6 Source Data for E2'!D$102/'O6 Source Data for E2'!$C$102),"0.00%",'O6 Source Data for E2'!D$102/'O6 Source Data for E2'!$C$102)</f>
        <v>0.62114329875276386</v>
      </c>
      <c r="E115" s="1241">
        <f>IF(ISERROR('O6 Source Data for E2'!E$102/'O6 Source Data for E2'!$C$102),"0.00%",'O6 Source Data for E2'!E$102/'O6 Source Data for E2'!$C$102)</f>
        <v>0.14162764404926367</v>
      </c>
      <c r="F115" s="1241">
        <f>IF(ISERROR('O6 Source Data for E2'!F$102/'O6 Source Data for E2'!$C$102),"0.00%",'O6 Source Data for E2'!F$102/'O6 Source Data for E2'!$C$102)</f>
        <v>0.22009572206021907</v>
      </c>
      <c r="G115" s="1241">
        <f>IF(ISERROR('O6 Source Data for E2'!G$102/'O6 Source Data for E2'!$C$102),"0.00%",'O6 Source Data for E2'!G$102/'O6 Source Data for E2'!$C$102)</f>
        <v>0</v>
      </c>
      <c r="H115" s="1241">
        <f>IF(ISERROR('O6 Source Data for E2'!H$102/'O6 Source Data for E2'!$C$102),"0.00%",'O6 Source Data for E2'!H$102/'O6 Source Data for E2'!$C$102)</f>
        <v>0</v>
      </c>
      <c r="I115" s="1241">
        <f>IF(ISERROR('O6 Source Data for E2'!I$102/'O6 Source Data for E2'!$C$102),"0.00%",'O6 Source Data for E2'!I$102/'O6 Source Data for E2'!$C$102)</f>
        <v>0</v>
      </c>
      <c r="J115" s="1241">
        <f>IF(ISERROR('O6 Source Data for E2'!J$102/'O6 Source Data for E2'!$C$102),"0.00%",'O6 Source Data for E2'!J$102/'O6 Source Data for E2'!$C$102)</f>
        <v>1.3997768275972154E-2</v>
      </c>
      <c r="K115" s="1241">
        <f>IF(ISERROR('O6 Source Data for E2'!K$102/'O6 Source Data for E2'!$C$102),"0.00%",'O6 Source Data for E2'!K$102/'O6 Source Data for E2'!$C$102)</f>
        <v>1.7042176807878435E-3</v>
      </c>
      <c r="L115" s="1241">
        <f>IF(ISERROR('O6 Source Data for E2'!L$102/'O6 Source Data for E2'!$C$102),"0.00%",'O6 Source Data for E2'!L$102/'O6 Source Data for E2'!$C$102)</f>
        <v>1.4313491809933101E-3</v>
      </c>
      <c r="M115" s="1241">
        <f>IF(ISERROR('O6 Source Data for E2'!M$102/'O6 Source Data for E2'!$C$102),"0.00%",'O6 Source Data for E2'!M$102/'O6 Source Data for E2'!$C$102)</f>
        <v>0</v>
      </c>
      <c r="N115" s="1241">
        <f>IF(ISERROR('O6 Source Data for E2'!N$102/'O6 Source Data for E2'!$C$102),"0.00%",'O6 Source Data for E2'!N$102/'O6 Source Data for E2'!$C$102)</f>
        <v>0</v>
      </c>
      <c r="O115" s="1241">
        <f>IF(ISERROR('O6 Source Data for E2'!O$102/'O6 Source Data for E2'!$C$102),"0.00%",'O6 Source Data for E2'!O$102/'O6 Source Data for E2'!$C$102)</f>
        <v>0</v>
      </c>
      <c r="P115" s="1241">
        <f>IF(ISERROR('O6 Source Data for E2'!P$102/'O6 Source Data for E2'!$C$102),"0.00%",'O6 Source Data for E2'!P$102/'O6 Source Data for E2'!$C$102)</f>
        <v>0</v>
      </c>
      <c r="Q115" s="1241">
        <f>IF(ISERROR('O6 Source Data for E2'!Q$102/'O6 Source Data for E2'!$C$102),"0.00%",'O6 Source Data for E2'!Q$102/'O6 Source Data for E2'!$C$102)</f>
        <v>0</v>
      </c>
      <c r="R115" s="1241">
        <f>IF(ISERROR('O6 Source Data for E2'!R$102/'O6 Source Data for E2'!$C$102),"0.00%",'O6 Source Data for E2'!R$102/'O6 Source Data for E2'!$C$102)</f>
        <v>0</v>
      </c>
      <c r="S115" s="1241">
        <f>IF(ISERROR('O6 Source Data for E2'!S$102/'O6 Source Data for E2'!$C$102),"0.00%",'O6 Source Data for E2'!S$102/'O6 Source Data for E2'!$C$102)</f>
        <v>0</v>
      </c>
      <c r="T115" s="1241">
        <f>IF(ISERROR('O6 Source Data for E2'!T$102/'O6 Source Data for E2'!$C$102),"0.00%",'O6 Source Data for E2'!T$102/'O6 Source Data for E2'!$C$102)</f>
        <v>0</v>
      </c>
      <c r="U115" s="1241">
        <f>IF(ISERROR('O6 Source Data for E2'!U$102/'O6 Source Data for E2'!$C$102),"0.00%",'O6 Source Data for E2'!U$102/'O6 Source Data for E2'!$C$102)</f>
        <v>0</v>
      </c>
      <c r="V115" s="1241">
        <f>IF(ISERROR('O6 Source Data for E2'!V$102/'O6 Source Data for E2'!$C$102),"0.00%",'O6 Source Data for E2'!V$102/'O6 Source Data for E2'!$C$102)</f>
        <v>0</v>
      </c>
      <c r="W115" s="1241">
        <f>IF(ISERROR('O6 Source Data for E2'!W$102/'O6 Source Data for E2'!$C$102),"0.00%",'O6 Source Data for E2'!W$102/'O6 Source Data for E2'!$C$102)</f>
        <v>0</v>
      </c>
    </row>
    <row r="116" spans="1:24" s="339" customFormat="1" ht="25.5" x14ac:dyDescent="0.2">
      <c r="A116" s="349" t="s">
        <v>6</v>
      </c>
      <c r="B116" s="1272" t="s">
        <v>5</v>
      </c>
      <c r="C116" s="1725">
        <f t="shared" si="2"/>
        <v>0.99999999999999989</v>
      </c>
      <c r="D116" s="1241">
        <f>IF(ISERROR('O6 Source Data for E2'!D$103/'O6 Source Data for E2'!$C$103),"0.00%",'O6 Source Data for E2'!D$103/'O6 Source Data for E2'!$C$103)</f>
        <v>0.61865889819409592</v>
      </c>
      <c r="E116" s="1241">
        <f>IF(ISERROR('O6 Source Data for E2'!E$103/'O6 Source Data for E2'!$C$103),"0.00%",'O6 Source Data for E2'!E$103/'O6 Source Data for E2'!$C$103)</f>
        <v>0.14231520360224376</v>
      </c>
      <c r="F116" s="1241">
        <f>IF(ISERROR('O6 Source Data for E2'!F$103/'O6 Source Data for E2'!$C$103),"0.00%",'O6 Source Data for E2'!F$103/'O6 Source Data for E2'!$C$103)</f>
        <v>0.22131089905981347</v>
      </c>
      <c r="G116" s="1241">
        <f>IF(ISERROR('O6 Source Data for E2'!G$103/'O6 Source Data for E2'!$C$103),"0.00%",'O6 Source Data for E2'!G$103/'O6 Source Data for E2'!$C$103)</f>
        <v>0</v>
      </c>
      <c r="H116" s="1241">
        <f>IF(ISERROR('O6 Source Data for E2'!H$103/'O6 Source Data for E2'!$C$103),"0.00%",'O6 Source Data for E2'!H$103/'O6 Source Data for E2'!$C$103)</f>
        <v>0</v>
      </c>
      <c r="I116" s="1241">
        <f>IF(ISERROR('O6 Source Data for E2'!I$103/'O6 Source Data for E2'!$C$103),"0.00%",'O6 Source Data for E2'!I$103/'O6 Source Data for E2'!$C$103)</f>
        <v>0</v>
      </c>
      <c r="J116" s="1241">
        <f>IF(ISERROR('O6 Source Data for E2'!J$103/'O6 Source Data for E2'!$C$103),"0.00%",'O6 Source Data for E2'!J$103/'O6 Source Data for E2'!$C$103)</f>
        <v>1.4496672570522404E-2</v>
      </c>
      <c r="K116" s="1241">
        <f>IF(ISERROR('O6 Source Data for E2'!K$103/'O6 Source Data for E2'!$C$103),"0.00%",'O6 Source Data for E2'!K$103/'O6 Source Data for E2'!$C$103)</f>
        <v>1.7495192481343719E-3</v>
      </c>
      <c r="L116" s="1241">
        <f>IF(ISERROR('O6 Source Data for E2'!L$103/'O6 Source Data for E2'!$C$103),"0.00%",'O6 Source Data for E2'!L$103/'O6 Source Data for E2'!$C$103)</f>
        <v>1.4688073251899593E-3</v>
      </c>
      <c r="M116" s="1241">
        <f>IF(ISERROR('O6 Source Data for E2'!M$103/'O6 Source Data for E2'!$C$103),"0.00%",'O6 Source Data for E2'!M$103/'O6 Source Data for E2'!$C$103)</f>
        <v>0</v>
      </c>
      <c r="N116" s="1241">
        <f>IF(ISERROR('O6 Source Data for E2'!N$103/'O6 Source Data for E2'!$C$103),"0.00%",'O6 Source Data for E2'!N$103/'O6 Source Data for E2'!$C$103)</f>
        <v>0</v>
      </c>
      <c r="O116" s="1241">
        <f>IF(ISERROR('O6 Source Data for E2'!O$103/'O6 Source Data for E2'!$C$103),"0.00%",'O6 Source Data for E2'!O$103/'O6 Source Data for E2'!$C$103)</f>
        <v>0</v>
      </c>
      <c r="P116" s="1241">
        <f>IF(ISERROR('O6 Source Data for E2'!P$103/'O6 Source Data for E2'!$C$103),"0.00%",'O6 Source Data for E2'!P$103/'O6 Source Data for E2'!$C$103)</f>
        <v>0</v>
      </c>
      <c r="Q116" s="1241">
        <f>IF(ISERROR('O6 Source Data for E2'!Q$103/'O6 Source Data for E2'!$C$103),"0.00%",'O6 Source Data for E2'!Q$103/'O6 Source Data for E2'!$C$103)</f>
        <v>0</v>
      </c>
      <c r="R116" s="1241">
        <f>IF(ISERROR('O6 Source Data for E2'!R$103/'O6 Source Data for E2'!$C$103),"0.00%",'O6 Source Data for E2'!R$103/'O6 Source Data for E2'!$C$103)</f>
        <v>0</v>
      </c>
      <c r="S116" s="1241">
        <f>IF(ISERROR('O6 Source Data for E2'!S$103/'O6 Source Data for E2'!$C$103),"0.00%",'O6 Source Data for E2'!S$103/'O6 Source Data for E2'!$C$103)</f>
        <v>0</v>
      </c>
      <c r="T116" s="1241">
        <f>IF(ISERROR('O6 Source Data for E2'!T$103/'O6 Source Data for E2'!$C$103),"0.00%",'O6 Source Data for E2'!T$103/'O6 Source Data for E2'!$C$103)</f>
        <v>0</v>
      </c>
      <c r="U116" s="1241">
        <f>IF(ISERROR('O6 Source Data for E2'!U$103/'O6 Source Data for E2'!$C$103),"0.00%",'O6 Source Data for E2'!U$103/'O6 Source Data for E2'!$C$103)</f>
        <v>0</v>
      </c>
      <c r="V116" s="1241">
        <f>IF(ISERROR('O6 Source Data for E2'!V$103/'O6 Source Data for E2'!$C$103),"0.00%",'O6 Source Data for E2'!V$103/'O6 Source Data for E2'!$C$103)</f>
        <v>0</v>
      </c>
      <c r="W116" s="1241">
        <f>IF(ISERROR('O6 Source Data for E2'!W$103/'O6 Source Data for E2'!$C$103),"0.00%",'O6 Source Data for E2'!W$103/'O6 Source Data for E2'!$C$103)</f>
        <v>0</v>
      </c>
    </row>
    <row r="117" spans="1:24" s="339" customFormat="1" ht="12.75" x14ac:dyDescent="0.2">
      <c r="A117" s="349" t="s">
        <v>1559</v>
      </c>
      <c r="B117" s="2339" t="s">
        <v>1082</v>
      </c>
      <c r="C117" s="1725">
        <f t="shared" si="2"/>
        <v>1</v>
      </c>
      <c r="D117" s="1241">
        <f>IF(ISERROR('O6 Source Data for E2'!D$163/'O6 Source Data for E2'!$C$163),"0.00%",'O6 Source Data for E2'!D$163/'O6 Source Data for E2'!$C$163)</f>
        <v>0.68318795640932106</v>
      </c>
      <c r="E117" s="1241">
        <f>IF(ISERROR('O6 Source Data for E2'!E$163/'O6 Source Data for E2'!$C$163),"0.00%",'O6 Source Data for E2'!E$163/'O6 Source Data for E2'!$C$163)</f>
        <v>0.12983119998788065</v>
      </c>
      <c r="F117" s="1241">
        <f>IF(ISERROR('O6 Source Data for E2'!F$163/'O6 Source Data for E2'!$C$163),"0.00%",'O6 Source Data for E2'!F$163/'O6 Source Data for E2'!$C$163)</f>
        <v>0.16647452631800158</v>
      </c>
      <c r="G117" s="1241">
        <f>IF(ISERROR('O6 Source Data for E2'!G$163/'O6 Source Data for E2'!$C$163),"0.00%",'O6 Source Data for E2'!G$163/'O6 Source Data for E2'!$C$163)</f>
        <v>0</v>
      </c>
      <c r="H117" s="1241">
        <f>IF(ISERROR('O6 Source Data for E2'!H$163/'O6 Source Data for E2'!$C$163),"0.00%",'O6 Source Data for E2'!H$163/'O6 Source Data for E2'!$C$163)</f>
        <v>0</v>
      </c>
      <c r="I117" s="1241">
        <f>IF(ISERROR('O6 Source Data for E2'!I$163/'O6 Source Data for E2'!$C$163),"0.00%",'O6 Source Data for E2'!I$163/'O6 Source Data for E2'!$C$163)</f>
        <v>0</v>
      </c>
      <c r="J117" s="1241">
        <f>IF(ISERROR('O6 Source Data for E2'!J$163/'O6 Source Data for E2'!$C$163),"0.00%",'O6 Source Data for E2'!J$163/'O6 Source Data for E2'!$C$163)</f>
        <v>1.6673750957383281E-2</v>
      </c>
      <c r="K117" s="1241">
        <f>IF(ISERROR('O6 Source Data for E2'!K$163/'O6 Source Data for E2'!$C$163),"0.00%",'O6 Source Data for E2'!K$163/'O6 Source Data for E2'!$C$163)</f>
        <v>1.9949261189263707E-3</v>
      </c>
      <c r="L117" s="1241">
        <f>IF(ISERROR('O6 Source Data for E2'!L$163/'O6 Source Data for E2'!$C$163),"0.00%",'O6 Source Data for E2'!L$163/'O6 Source Data for E2'!$C$163)</f>
        <v>1.837640208487108E-3</v>
      </c>
      <c r="M117" s="1241">
        <f>IF(ISERROR('O6 Source Data for E2'!M$163/'O6 Source Data for E2'!$C$163),"0.00%",'O6 Source Data for E2'!M$163/'O6 Source Data for E2'!$C$163)</f>
        <v>0</v>
      </c>
      <c r="N117" s="1241">
        <f>IF(ISERROR('O6 Source Data for E2'!N$163/'O6 Source Data for E2'!$C$163),"0.00%",'O6 Source Data for E2'!N$163/'O6 Source Data for E2'!$C$163)</f>
        <v>0</v>
      </c>
      <c r="O117" s="1241">
        <f>IF(ISERROR('O6 Source Data for E2'!O$163/'O6 Source Data for E2'!$C$163),"0.00%",'O6 Source Data for E2'!O$163/'O6 Source Data for E2'!$C$163)</f>
        <v>0</v>
      </c>
      <c r="P117" s="1241">
        <f>IF(ISERROR('O6 Source Data for E2'!P$163/'O6 Source Data for E2'!$C$163),"0.00%",'O6 Source Data for E2'!P$163/'O6 Source Data for E2'!$C$163)</f>
        <v>0</v>
      </c>
      <c r="Q117" s="1241">
        <f>IF(ISERROR('O6 Source Data for E2'!Q$163/'O6 Source Data for E2'!$C$163),"0.00%",'O6 Source Data for E2'!Q$163/'O6 Source Data for E2'!$C$163)</f>
        <v>0</v>
      </c>
      <c r="R117" s="1241">
        <f>IF(ISERROR('O6 Source Data for E2'!R$163/'O6 Source Data for E2'!$C$163),"0.00%",'O6 Source Data for E2'!R$163/'O6 Source Data for E2'!$C$163)</f>
        <v>0</v>
      </c>
      <c r="S117" s="1241">
        <f>IF(ISERROR('O6 Source Data for E2'!S$163/'O6 Source Data for E2'!$C$163),"0.00%",'O6 Source Data for E2'!S$163/'O6 Source Data for E2'!$C$163)</f>
        <v>0</v>
      </c>
      <c r="T117" s="1241">
        <f>IF(ISERROR('O6 Source Data for E2'!T$163/'O6 Source Data for E2'!$C$163),"0.00%",'O6 Source Data for E2'!T$163/'O6 Source Data for E2'!$C$163)</f>
        <v>0</v>
      </c>
      <c r="U117" s="1241">
        <f>IF(ISERROR('O6 Source Data for E2'!U$163/'O6 Source Data for E2'!$C$163),"0.00%",'O6 Source Data for E2'!U$163/'O6 Source Data for E2'!$C$163)</f>
        <v>0</v>
      </c>
      <c r="V117" s="1241">
        <f>IF(ISERROR('O6 Source Data for E2'!V$163/'O6 Source Data for E2'!$C$163),"0.00%",'O6 Source Data for E2'!V$163/'O6 Source Data for E2'!$C$163)</f>
        <v>0</v>
      </c>
      <c r="W117" s="1241">
        <f>IF(ISERROR('O6 Source Data for E2'!W$163/'O6 Source Data for E2'!$C$163),"0.00%",'O6 Source Data for E2'!W$163/'O6 Source Data for E2'!$C$163)</f>
        <v>0</v>
      </c>
    </row>
    <row r="118" spans="1:24" s="339" customFormat="1" ht="12.75" x14ac:dyDescent="0.2">
      <c r="A118" s="349" t="s">
        <v>431</v>
      </c>
      <c r="B118" s="1272" t="s">
        <v>433</v>
      </c>
      <c r="C118" s="1725">
        <f t="shared" si="2"/>
        <v>1</v>
      </c>
      <c r="D118" s="1241">
        <f>D117</f>
        <v>0.68318795640932106</v>
      </c>
      <c r="E118" s="1241">
        <f t="shared" ref="E118:W118" si="3">E117</f>
        <v>0.12983119998788065</v>
      </c>
      <c r="F118" s="1241">
        <f t="shared" si="3"/>
        <v>0.16647452631800158</v>
      </c>
      <c r="G118" s="1241">
        <f t="shared" si="3"/>
        <v>0</v>
      </c>
      <c r="H118" s="1241">
        <f t="shared" si="3"/>
        <v>0</v>
      </c>
      <c r="I118" s="1241">
        <f t="shared" si="3"/>
        <v>0</v>
      </c>
      <c r="J118" s="1241">
        <f t="shared" si="3"/>
        <v>1.6673750957383281E-2</v>
      </c>
      <c r="K118" s="1241">
        <f t="shared" si="3"/>
        <v>1.9949261189263707E-3</v>
      </c>
      <c r="L118" s="1241">
        <f t="shared" si="3"/>
        <v>1.837640208487108E-3</v>
      </c>
      <c r="M118" s="1241">
        <f t="shared" si="3"/>
        <v>0</v>
      </c>
      <c r="N118" s="1241">
        <f t="shared" si="3"/>
        <v>0</v>
      </c>
      <c r="O118" s="1241">
        <f t="shared" si="3"/>
        <v>0</v>
      </c>
      <c r="P118" s="1241">
        <f t="shared" si="3"/>
        <v>0</v>
      </c>
      <c r="Q118" s="1241">
        <f t="shared" si="3"/>
        <v>0</v>
      </c>
      <c r="R118" s="1241">
        <f t="shared" si="3"/>
        <v>0</v>
      </c>
      <c r="S118" s="1241">
        <f t="shared" si="3"/>
        <v>0</v>
      </c>
      <c r="T118" s="1241">
        <f t="shared" si="3"/>
        <v>0</v>
      </c>
      <c r="U118" s="1241">
        <f t="shared" si="3"/>
        <v>0</v>
      </c>
      <c r="V118" s="1241">
        <f t="shared" si="3"/>
        <v>0</v>
      </c>
      <c r="W118" s="1241">
        <f t="shared" si="3"/>
        <v>0</v>
      </c>
      <c r="X118" s="1241"/>
    </row>
    <row r="119" spans="1:24" s="339" customFormat="1" ht="12.75" x14ac:dyDescent="0.2">
      <c r="A119" s="349" t="s">
        <v>1303</v>
      </c>
      <c r="B119" s="1273" t="s">
        <v>432</v>
      </c>
      <c r="C119" s="1725">
        <f t="shared" si="2"/>
        <v>1.0000000000000002</v>
      </c>
      <c r="D119" s="1241">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0.59100318616640857</v>
      </c>
      <c r="E119" s="1241">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0.14825097232070467</v>
      </c>
      <c r="F119" s="1241">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0.23926181578549791</v>
      </c>
      <c r="G119" s="1241">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241">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241">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0</v>
      </c>
      <c r="J119" s="1241">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1.689206988981071E-2</v>
      </c>
      <c r="K119" s="1241">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2.5138447322269886E-3</v>
      </c>
      <c r="L119" s="1241">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2.0781111053513484E-3</v>
      </c>
      <c r="M119" s="1241">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241">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241">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241">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241">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241">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241">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241">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241">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241">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241">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241"/>
    </row>
    <row r="120" spans="1:24" s="339" customFormat="1" ht="12.75" x14ac:dyDescent="0.2">
      <c r="A120" s="349" t="s">
        <v>447</v>
      </c>
      <c r="B120" s="1273" t="s">
        <v>446</v>
      </c>
      <c r="C120" s="1725">
        <f t="shared" si="2"/>
        <v>1</v>
      </c>
      <c r="D120" s="1241">
        <f>IF(ISERROR('O6 Source Data for E2'!D254/'O6 Source Data for E2'!$C254), 0, 'O6 Source Data for E2'!D254/'O6 Source Data for E2'!$C254)</f>
        <v>0.68172645112411279</v>
      </c>
      <c r="E120" s="1241">
        <f>IF(ISERROR('O6 Source Data for E2'!E254/'O6 Source Data for E2'!$C254), 0, 'O6 Source Data for E2'!E254/'O6 Source Data for E2'!$C254)</f>
        <v>0.13011079768296571</v>
      </c>
      <c r="F120" s="1241">
        <f>IF(ISERROR('O6 Source Data for E2'!F254/'O6 Source Data for E2'!$C254), 0, 'O6 Source Data for E2'!F254/'O6 Source Data for E2'!$C254)</f>
        <v>0.16773014449607157</v>
      </c>
      <c r="G120" s="1241">
        <f>IF(ISERROR('O6 Source Data for E2'!G254/'O6 Source Data for E2'!$C254), 0, 'O6 Source Data for E2'!G254/'O6 Source Data for E2'!$C254)</f>
        <v>0</v>
      </c>
      <c r="H120" s="1241">
        <f>IF(ISERROR('O6 Source Data for E2'!H254/'O6 Source Data for E2'!$C254), 0, 'O6 Source Data for E2'!H254/'O6 Source Data for E2'!$C254)</f>
        <v>0</v>
      </c>
      <c r="I120" s="1241">
        <f>IF(ISERROR('O6 Source Data for E2'!I254/'O6 Source Data for E2'!$C254), 0, 'O6 Source Data for E2'!I254/'O6 Source Data for E2'!$C254)</f>
        <v>0</v>
      </c>
      <c r="J120" s="1241">
        <f>IF(ISERROR('O6 Source Data for E2'!J254/'O6 Source Data for E2'!$C254), 0, 'O6 Source Data for E2'!J254/'O6 Source Data for E2'!$C254)</f>
        <v>1.6615572004711154E-2</v>
      </c>
      <c r="K120" s="1241">
        <f>IF(ISERROR('O6 Source Data for E2'!K254/'O6 Source Data for E2'!$C254), 0, 'O6 Source Data for E2'!K254/'O6 Source Data for E2'!$C254)</f>
        <v>1.9885344958366644E-3</v>
      </c>
      <c r="L120" s="1241">
        <f>IF(ISERROR('O6 Source Data for E2'!L254/'O6 Source Data for E2'!$C254), 0, 'O6 Source Data for E2'!L254/'O6 Source Data for E2'!$C254)</f>
        <v>1.8285001963019771E-3</v>
      </c>
      <c r="M120" s="1241">
        <f>IF(ISERROR('O6 Source Data for E2'!M254/'O6 Source Data for E2'!$C254), 0, 'O6 Source Data for E2'!M254/'O6 Source Data for E2'!$C254)</f>
        <v>0</v>
      </c>
      <c r="N120" s="1241">
        <f>IF(ISERROR('O6 Source Data for E2'!N254/'O6 Source Data for E2'!$C254), 0, 'O6 Source Data for E2'!N254/'O6 Source Data for E2'!$C254)</f>
        <v>0</v>
      </c>
      <c r="O120" s="1241">
        <f>IF(ISERROR('O6 Source Data for E2'!O254/'O6 Source Data for E2'!$C254), 0, 'O6 Source Data for E2'!O254/'O6 Source Data for E2'!$C254)</f>
        <v>0</v>
      </c>
      <c r="P120" s="1241">
        <f>IF(ISERROR('O6 Source Data for E2'!P254/'O6 Source Data for E2'!$C254), 0, 'O6 Source Data for E2'!P254/'O6 Source Data for E2'!$C254)</f>
        <v>0</v>
      </c>
      <c r="Q120" s="1241">
        <f>IF(ISERROR('O6 Source Data for E2'!Q254/'O6 Source Data for E2'!$C254), 0, 'O6 Source Data for E2'!Q254/'O6 Source Data for E2'!$C254)</f>
        <v>0</v>
      </c>
      <c r="R120" s="1241">
        <f>IF(ISERROR('O6 Source Data for E2'!R254/'O6 Source Data for E2'!$C254), 0, 'O6 Source Data for E2'!R254/'O6 Source Data for E2'!$C254)</f>
        <v>0</v>
      </c>
      <c r="S120" s="1241">
        <f>IF(ISERROR('O6 Source Data for E2'!S254/'O6 Source Data for E2'!$C254), 0, 'O6 Source Data for E2'!S254/'O6 Source Data for E2'!$C254)</f>
        <v>0</v>
      </c>
      <c r="T120" s="1241">
        <f>IF(ISERROR('O6 Source Data for E2'!T254/'O6 Source Data for E2'!$C254), 0, 'O6 Source Data for E2'!T254/'O6 Source Data for E2'!$C254)</f>
        <v>0</v>
      </c>
      <c r="U120" s="1241">
        <f>IF(ISERROR('O6 Source Data for E2'!U254/'O6 Source Data for E2'!$C254), 0, 'O6 Source Data for E2'!U254/'O6 Source Data for E2'!$C254)</f>
        <v>0</v>
      </c>
      <c r="V120" s="1241">
        <f>IF(ISERROR('O6 Source Data for E2'!V254/'O6 Source Data for E2'!$C254), 0, 'O6 Source Data for E2'!V254/'O6 Source Data for E2'!$C254)</f>
        <v>0</v>
      </c>
      <c r="W120" s="1241">
        <f>IF(ISERROR('O6 Source Data for E2'!W254/'O6 Source Data for E2'!$C254), 0, 'O6 Source Data for E2'!W254/'O6 Source Data for E2'!$C254)</f>
        <v>0</v>
      </c>
      <c r="X120" s="1241"/>
    </row>
    <row r="121" spans="1:24" s="339" customFormat="1" ht="15" customHeight="1" x14ac:dyDescent="0.2">
      <c r="A121" s="349"/>
      <c r="B121" s="1272"/>
      <c r="C121" s="1725"/>
      <c r="D121" s="1241"/>
      <c r="E121" s="1241"/>
      <c r="F121" s="1241"/>
      <c r="G121" s="1241"/>
      <c r="H121" s="1241"/>
      <c r="I121" s="1241"/>
      <c r="J121" s="1241"/>
      <c r="K121" s="1241"/>
      <c r="L121" s="1241"/>
      <c r="M121" s="1241"/>
      <c r="N121" s="1241"/>
      <c r="O121" s="1241"/>
      <c r="P121" s="1241"/>
      <c r="Q121" s="1241"/>
      <c r="R121" s="1241"/>
      <c r="S121" s="1241"/>
      <c r="T121" s="1241"/>
      <c r="U121" s="1241"/>
      <c r="V121" s="1241"/>
      <c r="W121" s="1241"/>
      <c r="X121" s="1241"/>
    </row>
    <row r="122" spans="1:24" s="339" customFormat="1" ht="15" customHeight="1" x14ac:dyDescent="0.2">
      <c r="A122" s="2334" t="s">
        <v>1734</v>
      </c>
      <c r="B122" s="1272" t="s">
        <v>1735</v>
      </c>
      <c r="C122" s="2331"/>
      <c r="D122" s="1243">
        <f>IF(ISERROR(ccar/(ccar+'I6.2 Customer Data'!E21)),0,ccar/(ccar+'I6.2 Customer Data'!E21))</f>
        <v>0.91136003381591457</v>
      </c>
      <c r="E122" s="2340">
        <f>IF(ISERROR('I6.2 Customer Data'!E21/('I6.2 Customer Data'!E21+ccar)),0,'I6.2 Customer Data'!E21/('I6.2 Customer Data'!E21+ccar))</f>
        <v>8.8639966184085386E-2</v>
      </c>
      <c r="F122" s="2341">
        <v>0</v>
      </c>
      <c r="G122" s="2341">
        <v>0</v>
      </c>
      <c r="H122" s="2341">
        <v>0</v>
      </c>
      <c r="I122" s="2341">
        <v>0</v>
      </c>
      <c r="J122" s="2341">
        <v>0</v>
      </c>
      <c r="K122" s="2341">
        <v>0</v>
      </c>
      <c r="L122" s="2341">
        <v>0</v>
      </c>
      <c r="M122" s="2341">
        <v>0</v>
      </c>
      <c r="N122" s="2341">
        <v>0</v>
      </c>
      <c r="O122" s="2341">
        <v>0</v>
      </c>
      <c r="P122" s="2341">
        <v>0</v>
      </c>
      <c r="Q122" s="2341">
        <v>0</v>
      </c>
      <c r="R122" s="2341">
        <v>0</v>
      </c>
      <c r="S122" s="2341">
        <v>0</v>
      </c>
      <c r="T122" s="2341">
        <v>0</v>
      </c>
      <c r="U122" s="2341">
        <v>0</v>
      </c>
      <c r="V122" s="2341">
        <v>0</v>
      </c>
      <c r="W122" s="2341">
        <v>0</v>
      </c>
    </row>
    <row r="123" spans="1:24" s="339" customFormat="1" ht="15" customHeight="1" x14ac:dyDescent="0.2">
      <c r="A123" s="349"/>
      <c r="B123" s="1272"/>
      <c r="C123" s="2331"/>
      <c r="D123" s="2340"/>
      <c r="E123" s="2340"/>
      <c r="F123" s="2340"/>
      <c r="G123" s="2342"/>
      <c r="H123" s="2340"/>
      <c r="I123" s="2342"/>
      <c r="J123" s="2340"/>
      <c r="K123" s="2340"/>
      <c r="L123" s="2340"/>
      <c r="M123" s="2340"/>
      <c r="N123" s="2343"/>
      <c r="O123" s="929"/>
      <c r="P123" s="929"/>
      <c r="Q123" s="929"/>
      <c r="R123" s="929"/>
      <c r="S123" s="929"/>
      <c r="T123" s="929"/>
      <c r="U123" s="929"/>
      <c r="V123" s="929"/>
      <c r="W123" s="929"/>
    </row>
    <row r="124" spans="1:24" s="339" customFormat="1" ht="15" customHeight="1" x14ac:dyDescent="0.2">
      <c r="A124" s="349"/>
      <c r="B124" s="1273"/>
      <c r="C124" s="2332"/>
      <c r="D124" s="2340"/>
      <c r="E124" s="2342"/>
      <c r="F124" s="2340"/>
      <c r="G124" s="2342"/>
      <c r="H124" s="2340"/>
      <c r="I124" s="2342"/>
      <c r="J124" s="2342"/>
      <c r="K124" s="2342"/>
      <c r="L124" s="2342"/>
      <c r="M124" s="2340"/>
      <c r="N124" s="2343"/>
      <c r="O124" s="929"/>
      <c r="P124" s="929"/>
      <c r="Q124" s="929"/>
      <c r="R124" s="929"/>
      <c r="S124" s="929"/>
      <c r="T124" s="929"/>
      <c r="U124" s="929"/>
      <c r="V124" s="929"/>
      <c r="W124" s="929"/>
    </row>
    <row r="125" spans="1:24" s="339" customFormat="1" ht="15" customHeight="1" x14ac:dyDescent="0.2">
      <c r="A125" s="349"/>
      <c r="B125" s="1273"/>
      <c r="C125" s="2332"/>
      <c r="D125" s="2342"/>
      <c r="E125" s="2342"/>
      <c r="F125" s="2342"/>
      <c r="G125" s="2340"/>
      <c r="H125" s="2340"/>
      <c r="I125" s="2342"/>
      <c r="J125" s="2342"/>
      <c r="K125" s="2342"/>
      <c r="L125" s="2342"/>
      <c r="M125" s="2340"/>
      <c r="N125" s="2343"/>
      <c r="O125" s="929"/>
      <c r="P125" s="929"/>
      <c r="Q125" s="929"/>
      <c r="R125" s="929"/>
      <c r="S125" s="929"/>
      <c r="T125" s="929"/>
      <c r="U125" s="929"/>
      <c r="V125" s="929"/>
      <c r="W125" s="929"/>
    </row>
    <row r="126" spans="1:24" s="339" customFormat="1" ht="15" customHeight="1" x14ac:dyDescent="0.2">
      <c r="A126" s="349"/>
      <c r="B126" s="1273"/>
      <c r="C126" s="2332"/>
      <c r="D126" s="2342"/>
      <c r="E126" s="2342"/>
      <c r="F126" s="2342"/>
      <c r="G126" s="2340"/>
      <c r="H126" s="2340"/>
      <c r="I126" s="2342"/>
      <c r="J126" s="2342"/>
      <c r="K126" s="2342"/>
      <c r="L126" s="2342"/>
      <c r="M126" s="2340"/>
      <c r="N126" s="2343"/>
      <c r="O126" s="929"/>
      <c r="P126" s="929"/>
      <c r="Q126" s="929"/>
      <c r="R126" s="929"/>
      <c r="S126" s="929"/>
      <c r="T126" s="929"/>
      <c r="U126" s="929"/>
      <c r="V126" s="929"/>
      <c r="W126" s="929"/>
    </row>
    <row r="127" spans="1:24" s="339" customFormat="1" ht="15" customHeight="1" x14ac:dyDescent="0.2">
      <c r="A127" s="349"/>
      <c r="B127" s="1273"/>
      <c r="C127" s="2332"/>
      <c r="D127" s="2342"/>
      <c r="E127" s="2342"/>
      <c r="F127" s="2342"/>
      <c r="G127" s="2340"/>
      <c r="H127" s="2340"/>
      <c r="I127" s="2340"/>
      <c r="J127" s="2342"/>
      <c r="K127" s="2342"/>
      <c r="L127" s="2342"/>
      <c r="M127" s="2340"/>
      <c r="N127" s="2343"/>
      <c r="O127" s="929"/>
      <c r="P127" s="929"/>
      <c r="Q127" s="929"/>
      <c r="R127" s="929"/>
      <c r="S127" s="929"/>
      <c r="T127" s="929"/>
      <c r="U127" s="929"/>
      <c r="V127" s="929"/>
      <c r="W127" s="929"/>
    </row>
    <row r="128" spans="1:24" s="339" customFormat="1" ht="15" customHeight="1" x14ac:dyDescent="0.2">
      <c r="A128" s="349"/>
      <c r="B128" s="1273"/>
      <c r="C128" s="2332"/>
      <c r="D128" s="2342"/>
      <c r="E128" s="2340"/>
      <c r="F128" s="2342"/>
      <c r="G128" s="2340"/>
      <c r="H128" s="2340"/>
      <c r="I128" s="2340"/>
      <c r="J128" s="2342"/>
      <c r="K128" s="2342"/>
      <c r="L128" s="2342"/>
      <c r="M128" s="2340"/>
      <c r="N128" s="2343"/>
      <c r="O128" s="929"/>
      <c r="P128" s="929"/>
      <c r="Q128" s="929"/>
      <c r="R128" s="929"/>
      <c r="S128" s="929"/>
      <c r="T128" s="929"/>
      <c r="U128" s="929"/>
      <c r="V128" s="929"/>
      <c r="W128" s="929"/>
    </row>
    <row r="129" spans="1:23" s="339" customFormat="1" ht="15" customHeight="1" x14ac:dyDescent="0.2">
      <c r="A129" s="349"/>
      <c r="B129" s="1273"/>
      <c r="C129" s="2332"/>
      <c r="D129" s="2342"/>
      <c r="E129" s="2340"/>
      <c r="F129" s="2342"/>
      <c r="G129" s="2340"/>
      <c r="H129" s="2341"/>
      <c r="I129" s="2340"/>
      <c r="J129" s="2340"/>
      <c r="K129" s="2340"/>
      <c r="L129" s="2340"/>
      <c r="M129" s="2340"/>
      <c r="N129" s="2343"/>
      <c r="O129" s="929"/>
      <c r="P129" s="929"/>
      <c r="Q129" s="929"/>
      <c r="R129" s="929"/>
      <c r="S129" s="929"/>
      <c r="T129" s="929"/>
      <c r="U129" s="929"/>
      <c r="V129" s="929"/>
      <c r="W129" s="929"/>
    </row>
    <row r="130" spans="1:23" s="339" customFormat="1" ht="15" customHeight="1" x14ac:dyDescent="0.2">
      <c r="A130" s="349"/>
      <c r="B130" s="1273"/>
      <c r="C130" s="2332"/>
      <c r="D130" s="2340"/>
      <c r="E130" s="2340"/>
      <c r="F130" s="2342"/>
      <c r="G130" s="2340"/>
      <c r="H130" s="2340"/>
      <c r="I130" s="2340"/>
      <c r="J130" s="2340"/>
      <c r="K130" s="2340"/>
      <c r="L130" s="2340"/>
      <c r="M130" s="2340"/>
      <c r="N130" s="2343"/>
      <c r="O130" s="929"/>
      <c r="P130" s="929"/>
      <c r="Q130" s="929"/>
      <c r="R130" s="929"/>
      <c r="S130" s="929"/>
      <c r="T130" s="929"/>
      <c r="U130" s="929"/>
      <c r="V130" s="929"/>
      <c r="W130" s="929"/>
    </row>
    <row r="131" spans="1:23" s="339" customFormat="1" ht="15" customHeight="1" x14ac:dyDescent="0.2">
      <c r="A131" s="349"/>
      <c r="B131" s="1273"/>
      <c r="C131" s="2332"/>
      <c r="D131" s="2340"/>
      <c r="E131" s="2340"/>
      <c r="F131" s="2340"/>
      <c r="G131" s="2340"/>
      <c r="H131" s="2340"/>
      <c r="I131" s="2340"/>
      <c r="J131" s="2340"/>
      <c r="K131" s="2340"/>
      <c r="L131" s="2340"/>
      <c r="M131" s="2341"/>
      <c r="N131" s="929"/>
      <c r="O131" s="929"/>
      <c r="P131" s="929"/>
      <c r="Q131" s="929"/>
      <c r="R131" s="929"/>
      <c r="S131" s="929"/>
      <c r="T131" s="929"/>
      <c r="U131" s="929"/>
      <c r="V131" s="929"/>
      <c r="W131" s="929"/>
    </row>
    <row r="132" spans="1:23" s="339" customFormat="1" ht="15" customHeight="1" x14ac:dyDescent="0.2">
      <c r="A132" s="349"/>
      <c r="B132" s="1273"/>
      <c r="C132" s="2332"/>
      <c r="D132" s="2340"/>
      <c r="E132" s="2340"/>
      <c r="F132" s="2340"/>
      <c r="G132" s="2340"/>
      <c r="H132" s="2340"/>
      <c r="I132" s="2340"/>
      <c r="J132" s="2340"/>
      <c r="K132" s="2340"/>
      <c r="L132" s="2340"/>
      <c r="M132" s="2341"/>
      <c r="N132" s="929"/>
      <c r="O132" s="929"/>
      <c r="P132" s="929"/>
      <c r="Q132" s="929"/>
      <c r="R132" s="929"/>
      <c r="S132" s="929"/>
      <c r="T132" s="929"/>
      <c r="U132" s="929"/>
      <c r="V132" s="929"/>
      <c r="W132" s="929"/>
    </row>
    <row r="133" spans="1:23" s="339" customFormat="1" ht="15" customHeight="1" x14ac:dyDescent="0.2">
      <c r="A133" s="349"/>
      <c r="B133" s="1273"/>
      <c r="C133" s="2332"/>
      <c r="D133" s="2340"/>
      <c r="E133" s="2340"/>
      <c r="F133" s="2340"/>
      <c r="G133" s="2341"/>
      <c r="H133" s="2340"/>
      <c r="I133" s="2340"/>
      <c r="J133" s="2340"/>
      <c r="K133" s="2340"/>
      <c r="L133" s="2340"/>
      <c r="M133" s="2341"/>
      <c r="N133" s="929"/>
      <c r="O133" s="929"/>
      <c r="P133" s="929"/>
      <c r="Q133" s="929"/>
      <c r="R133" s="929"/>
      <c r="S133" s="929"/>
      <c r="T133" s="929"/>
      <c r="U133" s="929"/>
      <c r="V133" s="929"/>
      <c r="W133" s="929"/>
    </row>
    <row r="134" spans="1:23" s="339" customFormat="1" ht="15" customHeight="1" x14ac:dyDescent="0.2">
      <c r="A134" s="349"/>
      <c r="B134" s="1273"/>
      <c r="C134" s="2331"/>
      <c r="D134" s="2340"/>
      <c r="E134" s="2340"/>
      <c r="F134" s="2340"/>
      <c r="G134" s="2340"/>
      <c r="H134" s="2340"/>
      <c r="I134" s="2340"/>
      <c r="J134" s="2340"/>
      <c r="K134" s="2340"/>
      <c r="L134" s="2340"/>
      <c r="M134" s="2341"/>
      <c r="N134" s="929"/>
      <c r="O134" s="929"/>
      <c r="P134" s="929"/>
      <c r="Q134" s="929"/>
      <c r="R134" s="929"/>
      <c r="S134" s="929"/>
      <c r="T134" s="929"/>
      <c r="U134" s="929"/>
      <c r="V134" s="929"/>
      <c r="W134" s="929"/>
    </row>
    <row r="135" spans="1:23" s="339" customFormat="1" ht="15" customHeight="1" x14ac:dyDescent="0.2">
      <c r="A135" s="349"/>
      <c r="B135" s="1273"/>
      <c r="C135" s="2332"/>
      <c r="D135" s="2340"/>
      <c r="E135" s="2340"/>
      <c r="F135" s="2340"/>
      <c r="G135" s="2340"/>
      <c r="H135" s="2342"/>
      <c r="I135" s="2340"/>
      <c r="J135" s="2340"/>
      <c r="K135" s="2340"/>
      <c r="L135" s="2340"/>
      <c r="M135" s="2341"/>
      <c r="N135" s="929"/>
      <c r="O135" s="929"/>
      <c r="P135" s="929"/>
      <c r="Q135" s="929"/>
      <c r="R135" s="929"/>
      <c r="S135" s="929"/>
      <c r="T135" s="929"/>
      <c r="U135" s="929"/>
      <c r="V135" s="929"/>
      <c r="W135" s="929"/>
    </row>
    <row r="136" spans="1:23" s="339" customFormat="1" ht="12.75" x14ac:dyDescent="0.2">
      <c r="A136" s="349"/>
      <c r="B136" s="1273"/>
      <c r="C136" s="2331"/>
      <c r="D136" s="2340"/>
      <c r="E136" s="2341"/>
      <c r="F136" s="2341"/>
      <c r="G136" s="2341"/>
      <c r="H136" s="2341"/>
      <c r="I136" s="2341"/>
      <c r="J136" s="2341"/>
      <c r="K136" s="2341"/>
      <c r="L136" s="2341"/>
      <c r="M136" s="2341"/>
      <c r="N136" s="929"/>
      <c r="O136" s="929"/>
      <c r="P136" s="929"/>
      <c r="Q136" s="929"/>
      <c r="R136" s="929"/>
      <c r="S136" s="929"/>
      <c r="T136" s="929"/>
      <c r="U136" s="929"/>
      <c r="V136" s="929"/>
      <c r="W136" s="929"/>
    </row>
    <row r="137" spans="1:23" s="339" customFormat="1" ht="12.75" x14ac:dyDescent="0.2">
      <c r="A137" s="349"/>
      <c r="B137" s="1273"/>
      <c r="C137" s="2332"/>
      <c r="D137" s="2341"/>
      <c r="E137" s="2341"/>
      <c r="F137" s="2341"/>
      <c r="G137" s="2341"/>
      <c r="H137" s="2341"/>
      <c r="I137" s="2341"/>
      <c r="J137" s="2341"/>
      <c r="K137" s="2341"/>
      <c r="L137" s="2341"/>
      <c r="M137" s="2341"/>
      <c r="N137" s="929"/>
      <c r="O137" s="929"/>
      <c r="P137" s="929"/>
      <c r="Q137" s="929"/>
      <c r="R137" s="929"/>
      <c r="S137" s="929"/>
      <c r="T137" s="929"/>
      <c r="U137" s="929"/>
      <c r="V137" s="929"/>
      <c r="W137" s="929"/>
    </row>
    <row r="138" spans="1:23" s="339" customFormat="1" ht="12.75" x14ac:dyDescent="0.2">
      <c r="A138" s="349"/>
      <c r="B138" s="1273" t="s">
        <v>331</v>
      </c>
      <c r="C138" s="2332"/>
      <c r="D138" s="2341"/>
      <c r="E138" s="2341"/>
      <c r="F138" s="2341"/>
      <c r="G138" s="2341"/>
      <c r="H138" s="2341"/>
      <c r="I138" s="2341"/>
      <c r="J138" s="2341"/>
      <c r="K138" s="2341"/>
      <c r="L138" s="2341"/>
      <c r="M138" s="2341"/>
      <c r="N138" s="929"/>
      <c r="O138" s="929"/>
      <c r="P138" s="929"/>
      <c r="Q138" s="929"/>
      <c r="R138" s="929"/>
      <c r="S138" s="929"/>
      <c r="T138" s="929"/>
      <c r="U138" s="929"/>
      <c r="V138" s="929"/>
      <c r="W138" s="929"/>
    </row>
    <row r="139" spans="1:23" s="339" customFormat="1" ht="12.75" x14ac:dyDescent="0.2">
      <c r="A139" s="349"/>
      <c r="B139" s="1273" t="s">
        <v>331</v>
      </c>
      <c r="C139" s="2332"/>
      <c r="D139" s="2341"/>
      <c r="E139" s="2341"/>
      <c r="F139" s="2341"/>
      <c r="G139" s="2341"/>
      <c r="H139" s="2341"/>
      <c r="I139" s="2341"/>
      <c r="J139" s="2341"/>
      <c r="K139" s="2341"/>
      <c r="L139" s="2341"/>
      <c r="M139" s="2341"/>
      <c r="N139" s="929"/>
      <c r="O139" s="929"/>
      <c r="P139" s="929"/>
      <c r="Q139" s="929"/>
      <c r="R139" s="929"/>
      <c r="S139" s="929"/>
      <c r="T139" s="929"/>
      <c r="U139" s="929"/>
      <c r="V139" s="929"/>
      <c r="W139" s="929"/>
    </row>
    <row r="140" spans="1:23" s="339" customFormat="1" ht="12.75" x14ac:dyDescent="0.2">
      <c r="A140" s="349"/>
      <c r="B140" s="1273" t="s">
        <v>331</v>
      </c>
      <c r="C140" s="2332"/>
      <c r="D140" s="2341"/>
      <c r="E140" s="2341"/>
      <c r="F140" s="2341"/>
      <c r="G140" s="2341"/>
      <c r="H140" s="2341"/>
      <c r="I140" s="2341"/>
      <c r="J140" s="2341"/>
      <c r="K140" s="2341"/>
      <c r="L140" s="2341"/>
      <c r="M140" s="2341"/>
      <c r="N140" s="929"/>
      <c r="O140" s="929"/>
      <c r="P140" s="929"/>
      <c r="Q140" s="929"/>
      <c r="R140" s="929"/>
      <c r="S140" s="929"/>
      <c r="T140" s="929"/>
      <c r="U140" s="929"/>
      <c r="V140" s="929"/>
      <c r="W140" s="929"/>
    </row>
    <row r="141" spans="1:23" s="339" customFormat="1" ht="12.75" x14ac:dyDescent="0.2">
      <c r="A141" s="349"/>
      <c r="B141" s="1273"/>
      <c r="C141" s="2332"/>
      <c r="D141" s="2341"/>
      <c r="E141" s="2341"/>
      <c r="F141" s="2341"/>
      <c r="G141" s="2341"/>
      <c r="H141" s="2341"/>
      <c r="I141" s="2341"/>
      <c r="J141" s="2341"/>
      <c r="K141" s="2341"/>
      <c r="L141" s="2341"/>
      <c r="M141" s="2341"/>
      <c r="N141" s="929"/>
      <c r="O141" s="929"/>
      <c r="P141" s="929"/>
      <c r="Q141" s="929"/>
      <c r="R141" s="929"/>
      <c r="S141" s="929"/>
      <c r="T141" s="929"/>
      <c r="U141" s="929"/>
      <c r="V141" s="929"/>
      <c r="W141" s="929"/>
    </row>
    <row r="142" spans="1:23" s="339" customFormat="1" ht="12.75" x14ac:dyDescent="0.2">
      <c r="A142" s="349"/>
      <c r="B142" s="1273"/>
      <c r="C142" s="2332"/>
      <c r="D142" s="2341"/>
      <c r="E142" s="2341"/>
      <c r="F142" s="2341"/>
      <c r="G142" s="2341"/>
      <c r="H142" s="2341"/>
      <c r="I142" s="2341"/>
      <c r="J142" s="2341"/>
      <c r="K142" s="2341"/>
      <c r="L142" s="2341"/>
      <c r="M142" s="2341"/>
      <c r="N142" s="929"/>
      <c r="O142" s="929"/>
      <c r="P142" s="929"/>
      <c r="Q142" s="929"/>
      <c r="R142" s="929"/>
      <c r="S142" s="929"/>
      <c r="T142" s="929"/>
      <c r="U142" s="929"/>
      <c r="V142" s="929"/>
      <c r="W142" s="929"/>
    </row>
    <row r="143" spans="1:23" s="339" customFormat="1" ht="12.75" x14ac:dyDescent="0.2">
      <c r="A143" s="349"/>
      <c r="B143" s="1273"/>
      <c r="C143" s="2332"/>
      <c r="D143" s="2341"/>
      <c r="E143" s="2341"/>
      <c r="F143" s="2341"/>
      <c r="G143" s="2341"/>
      <c r="H143" s="2341"/>
      <c r="I143" s="2341"/>
      <c r="J143" s="2341"/>
      <c r="K143" s="2341"/>
      <c r="L143" s="2341"/>
      <c r="M143" s="2341"/>
      <c r="N143" s="929"/>
      <c r="O143" s="929"/>
      <c r="P143" s="929"/>
      <c r="Q143" s="929"/>
      <c r="R143" s="929"/>
      <c r="S143" s="929"/>
      <c r="T143" s="929"/>
      <c r="U143" s="929"/>
      <c r="V143" s="929"/>
      <c r="W143" s="929"/>
    </row>
    <row r="144" spans="1:23" s="339" customFormat="1" ht="12.75" x14ac:dyDescent="0.2">
      <c r="A144" s="349"/>
      <c r="B144" s="1273"/>
      <c r="C144" s="2332"/>
      <c r="D144" s="2341"/>
      <c r="E144" s="2341"/>
      <c r="F144" s="2341"/>
      <c r="G144" s="2341"/>
      <c r="H144" s="2341"/>
      <c r="I144" s="2341"/>
      <c r="J144" s="2341"/>
      <c r="K144" s="2341"/>
      <c r="L144" s="2341"/>
      <c r="M144" s="2341"/>
      <c r="N144" s="929"/>
      <c r="O144" s="929"/>
      <c r="P144" s="929"/>
      <c r="Q144" s="929"/>
      <c r="R144" s="929"/>
      <c r="S144" s="929"/>
      <c r="T144" s="929"/>
      <c r="U144" s="929"/>
      <c r="V144" s="929"/>
      <c r="W144" s="929"/>
    </row>
    <row r="145" spans="1:23" s="339" customFormat="1" ht="12.75" x14ac:dyDescent="0.2">
      <c r="A145" s="349"/>
      <c r="B145" s="1273"/>
      <c r="C145" s="2332"/>
      <c r="D145" s="2341"/>
      <c r="E145" s="2341"/>
      <c r="F145" s="2341"/>
      <c r="G145" s="2341"/>
      <c r="H145" s="2341"/>
      <c r="I145" s="2341"/>
      <c r="J145" s="2341"/>
      <c r="K145" s="2341"/>
      <c r="L145" s="2341"/>
      <c r="M145" s="2341"/>
      <c r="N145" s="929"/>
      <c r="O145" s="929"/>
      <c r="P145" s="929"/>
      <c r="Q145" s="929"/>
      <c r="R145" s="929"/>
      <c r="S145" s="929"/>
      <c r="T145" s="929"/>
      <c r="U145" s="929"/>
      <c r="V145" s="929"/>
      <c r="W145" s="929"/>
    </row>
    <row r="146" spans="1:23" s="339" customFormat="1" ht="12.75" x14ac:dyDescent="0.2">
      <c r="A146" s="349"/>
      <c r="B146" s="1273"/>
      <c r="C146" s="2332"/>
      <c r="D146" s="2341"/>
      <c r="E146" s="2341"/>
      <c r="F146" s="2341"/>
      <c r="G146" s="2341"/>
      <c r="H146" s="2341"/>
      <c r="I146" s="2341"/>
      <c r="J146" s="2341"/>
      <c r="K146" s="2341"/>
      <c r="L146" s="2341"/>
      <c r="M146" s="2341"/>
      <c r="N146" s="929"/>
      <c r="O146" s="929"/>
      <c r="P146" s="929"/>
      <c r="Q146" s="929"/>
      <c r="R146" s="929"/>
      <c r="S146" s="929"/>
      <c r="T146" s="929"/>
      <c r="U146" s="929"/>
      <c r="V146" s="929"/>
      <c r="W146" s="929"/>
    </row>
    <row r="147" spans="1:23" s="339" customFormat="1" ht="12.75" x14ac:dyDescent="0.2">
      <c r="A147" s="349"/>
      <c r="B147" s="1273"/>
      <c r="C147" s="2332"/>
      <c r="D147" s="2341"/>
      <c r="E147" s="2341"/>
      <c r="F147" s="2341"/>
      <c r="G147" s="2341"/>
      <c r="H147" s="2341"/>
      <c r="I147" s="2341"/>
      <c r="J147" s="2341"/>
      <c r="K147" s="2341"/>
      <c r="L147" s="2341"/>
      <c r="M147" s="2341"/>
      <c r="N147" s="929"/>
      <c r="O147" s="929"/>
      <c r="P147" s="929"/>
      <c r="Q147" s="929"/>
      <c r="R147" s="929"/>
      <c r="S147" s="929"/>
      <c r="T147" s="929"/>
      <c r="U147" s="929"/>
      <c r="V147" s="929"/>
      <c r="W147" s="929"/>
    </row>
    <row r="148" spans="1:23" s="339" customFormat="1" ht="12.75" x14ac:dyDescent="0.2">
      <c r="A148" s="349"/>
      <c r="B148" s="1273"/>
      <c r="C148" s="2332"/>
      <c r="D148" s="2341"/>
      <c r="E148" s="2341"/>
      <c r="F148" s="2341"/>
      <c r="G148" s="2341"/>
      <c r="H148" s="2341"/>
      <c r="I148" s="2341"/>
      <c r="J148" s="2341"/>
      <c r="K148" s="2341"/>
      <c r="L148" s="2341"/>
      <c r="M148" s="2341"/>
      <c r="N148" s="929"/>
      <c r="O148" s="929"/>
      <c r="P148" s="929"/>
      <c r="Q148" s="929"/>
      <c r="R148" s="929"/>
      <c r="S148" s="929"/>
      <c r="T148" s="929"/>
      <c r="U148" s="929"/>
      <c r="V148" s="929"/>
      <c r="W148" s="929"/>
    </row>
    <row r="149" spans="1:23" s="339" customFormat="1" ht="12.75" x14ac:dyDescent="0.2">
      <c r="A149" s="349"/>
      <c r="B149" s="1273"/>
      <c r="C149" s="2332"/>
      <c r="D149" s="2341"/>
      <c r="E149" s="2341"/>
      <c r="F149" s="2341"/>
      <c r="G149" s="2341"/>
      <c r="H149" s="2341"/>
      <c r="I149" s="2341"/>
      <c r="J149" s="2341"/>
      <c r="K149" s="2341"/>
      <c r="L149" s="2341"/>
      <c r="M149" s="2341"/>
      <c r="N149" s="929"/>
      <c r="O149" s="929"/>
      <c r="P149" s="929"/>
      <c r="Q149" s="929"/>
      <c r="R149" s="929"/>
      <c r="S149" s="929"/>
      <c r="T149" s="929"/>
      <c r="U149" s="929"/>
      <c r="V149" s="929"/>
      <c r="W149" s="929"/>
    </row>
    <row r="150" spans="1:23" s="339" customFormat="1" ht="12.75" x14ac:dyDescent="0.2">
      <c r="A150" s="349"/>
      <c r="B150" s="1273"/>
      <c r="C150" s="2332"/>
      <c r="D150" s="2341"/>
      <c r="E150" s="2341"/>
      <c r="F150" s="2341"/>
      <c r="G150" s="2341"/>
      <c r="H150" s="2341"/>
      <c r="I150" s="2341"/>
      <c r="J150" s="2341"/>
      <c r="K150" s="2341"/>
      <c r="L150" s="2341"/>
      <c r="M150" s="2341"/>
      <c r="N150" s="929"/>
      <c r="O150" s="929"/>
      <c r="P150" s="929"/>
      <c r="Q150" s="929"/>
      <c r="R150" s="929"/>
      <c r="S150" s="929"/>
      <c r="T150" s="929"/>
      <c r="U150" s="929"/>
      <c r="V150" s="929"/>
      <c r="W150" s="929"/>
    </row>
    <row r="151" spans="1:23" s="339" customFormat="1" ht="12.75" x14ac:dyDescent="0.2">
      <c r="A151" s="349"/>
      <c r="B151" s="1273"/>
      <c r="C151" s="2332"/>
      <c r="D151" s="2341"/>
      <c r="E151" s="2341"/>
      <c r="F151" s="2341"/>
      <c r="G151" s="2341"/>
      <c r="H151" s="2341"/>
      <c r="I151" s="2341"/>
      <c r="J151" s="2341"/>
      <c r="K151" s="2341"/>
      <c r="L151" s="2341"/>
      <c r="M151" s="2341"/>
      <c r="N151" s="929"/>
      <c r="O151" s="929"/>
      <c r="P151" s="929"/>
      <c r="Q151" s="929"/>
      <c r="R151" s="929"/>
      <c r="S151" s="929"/>
      <c r="T151" s="929"/>
      <c r="U151" s="929"/>
      <c r="V151" s="929"/>
      <c r="W151" s="929"/>
    </row>
    <row r="152" spans="1:23" s="339" customFormat="1" ht="12.75" x14ac:dyDescent="0.2">
      <c r="A152" s="349"/>
      <c r="B152" s="1273"/>
      <c r="C152" s="2332"/>
      <c r="D152" s="2341"/>
      <c r="E152" s="2341"/>
      <c r="F152" s="2341"/>
      <c r="G152" s="2341"/>
      <c r="H152" s="2341"/>
      <c r="I152" s="2341"/>
      <c r="J152" s="2341"/>
      <c r="K152" s="2341"/>
      <c r="L152" s="2341"/>
      <c r="M152" s="2341"/>
      <c r="N152" s="929"/>
      <c r="O152" s="929"/>
      <c r="P152" s="929"/>
      <c r="Q152" s="929"/>
      <c r="R152" s="929"/>
      <c r="S152" s="929"/>
      <c r="T152" s="929"/>
      <c r="U152" s="929"/>
      <c r="V152" s="929"/>
      <c r="W152" s="929"/>
    </row>
    <row r="153" spans="1:23" s="339" customFormat="1" ht="12.75" x14ac:dyDescent="0.2">
      <c r="A153" s="349"/>
      <c r="B153" s="1273"/>
      <c r="C153" s="2332"/>
      <c r="D153" s="2341"/>
      <c r="E153" s="2341"/>
      <c r="F153" s="2341"/>
      <c r="G153" s="2341"/>
      <c r="H153" s="2341"/>
      <c r="I153" s="2341"/>
      <c r="J153" s="2341"/>
      <c r="K153" s="2341"/>
      <c r="L153" s="2341"/>
      <c r="M153" s="2341"/>
      <c r="N153" s="929"/>
      <c r="O153" s="929"/>
      <c r="P153" s="929"/>
      <c r="Q153" s="929"/>
      <c r="R153" s="929"/>
      <c r="S153" s="929"/>
      <c r="T153" s="929"/>
      <c r="U153" s="929"/>
      <c r="V153" s="929"/>
      <c r="W153" s="929"/>
    </row>
    <row r="154" spans="1:23" s="339" customFormat="1" ht="12.75" x14ac:dyDescent="0.2">
      <c r="A154" s="349"/>
      <c r="B154" s="1273"/>
      <c r="C154" s="2332"/>
      <c r="D154" s="2341"/>
      <c r="E154" s="2341"/>
      <c r="F154" s="2341"/>
      <c r="G154" s="2341"/>
      <c r="H154" s="2341"/>
      <c r="I154" s="2341"/>
      <c r="J154" s="2341"/>
      <c r="K154" s="2341"/>
      <c r="L154" s="2341"/>
      <c r="M154" s="2341"/>
      <c r="N154" s="929"/>
      <c r="O154" s="929"/>
      <c r="P154" s="929"/>
      <c r="Q154" s="929"/>
      <c r="R154" s="929"/>
      <c r="S154" s="929"/>
      <c r="T154" s="929"/>
      <c r="U154" s="929"/>
      <c r="V154" s="929"/>
      <c r="W154" s="929"/>
    </row>
    <row r="155" spans="1:23" s="339" customFormat="1" ht="12.75" x14ac:dyDescent="0.2">
      <c r="A155" s="349"/>
      <c r="B155" s="1273"/>
      <c r="C155" s="2332"/>
      <c r="D155" s="2341"/>
      <c r="E155" s="2341"/>
      <c r="F155" s="2341"/>
      <c r="G155" s="2341"/>
      <c r="H155" s="2341"/>
      <c r="I155" s="2341"/>
      <c r="J155" s="2341"/>
      <c r="K155" s="2341"/>
      <c r="L155" s="2341"/>
      <c r="M155" s="2341"/>
      <c r="N155" s="929"/>
      <c r="O155" s="929"/>
      <c r="P155" s="929"/>
      <c r="Q155" s="929"/>
      <c r="R155" s="929"/>
      <c r="S155" s="929"/>
      <c r="T155" s="929"/>
      <c r="U155" s="929"/>
      <c r="V155" s="929"/>
      <c r="W155" s="929"/>
    </row>
    <row r="156" spans="1:23" s="339" customFormat="1" ht="11.25" customHeight="1" x14ac:dyDescent="0.2">
      <c r="A156" s="349"/>
      <c r="B156" s="1273"/>
      <c r="C156" s="2332"/>
      <c r="D156" s="2341"/>
      <c r="E156" s="2341"/>
      <c r="F156" s="2341"/>
      <c r="G156" s="2341"/>
      <c r="H156" s="2341"/>
      <c r="I156" s="2341"/>
      <c r="J156" s="2341"/>
      <c r="K156" s="2341"/>
      <c r="L156" s="2341"/>
      <c r="M156" s="2341"/>
      <c r="N156" s="929"/>
      <c r="O156" s="929"/>
      <c r="P156" s="929"/>
      <c r="Q156" s="929"/>
      <c r="R156" s="929"/>
      <c r="S156" s="929"/>
      <c r="T156" s="929"/>
      <c r="U156" s="929"/>
      <c r="V156" s="929"/>
      <c r="W156" s="929"/>
    </row>
    <row r="157" spans="1:23" s="339" customFormat="1" ht="12.75" x14ac:dyDescent="0.2">
      <c r="A157" s="349"/>
      <c r="B157" s="1273"/>
      <c r="C157" s="2332"/>
      <c r="D157" s="2341"/>
      <c r="E157" s="2341"/>
      <c r="F157" s="2341"/>
      <c r="G157" s="2341"/>
      <c r="H157" s="2341"/>
      <c r="I157" s="2341"/>
      <c r="J157" s="2341"/>
      <c r="K157" s="2341"/>
      <c r="L157" s="2341"/>
      <c r="M157" s="2341"/>
      <c r="N157" s="929"/>
      <c r="O157" s="929"/>
      <c r="P157" s="929"/>
      <c r="Q157" s="929"/>
      <c r="R157" s="929"/>
      <c r="S157" s="929"/>
      <c r="T157" s="929"/>
      <c r="U157" s="929"/>
      <c r="V157" s="929"/>
      <c r="W157" s="929"/>
    </row>
    <row r="158" spans="1:23" s="339" customFormat="1" ht="12.75" x14ac:dyDescent="0.2">
      <c r="A158" s="349"/>
      <c r="B158" s="1273"/>
      <c r="C158" s="2332"/>
      <c r="D158" s="2341"/>
      <c r="E158" s="2341"/>
      <c r="F158" s="2341"/>
      <c r="G158" s="2341"/>
      <c r="H158" s="2341"/>
      <c r="I158" s="2341"/>
      <c r="J158" s="2341"/>
      <c r="K158" s="2341"/>
      <c r="L158" s="2341"/>
      <c r="M158" s="2341"/>
      <c r="N158" s="929"/>
      <c r="O158" s="929"/>
      <c r="P158" s="929"/>
      <c r="Q158" s="929"/>
      <c r="R158" s="929"/>
      <c r="S158" s="929"/>
      <c r="T158" s="929"/>
      <c r="U158" s="929"/>
      <c r="V158" s="929"/>
      <c r="W158" s="929"/>
    </row>
    <row r="159" spans="1:23" s="339" customFormat="1" ht="12.75" x14ac:dyDescent="0.2">
      <c r="A159" s="349"/>
      <c r="B159" s="1273"/>
      <c r="C159" s="2332"/>
      <c r="D159" s="2341"/>
      <c r="E159" s="2341"/>
      <c r="F159" s="2341"/>
      <c r="G159" s="2341"/>
      <c r="H159" s="2341"/>
      <c r="I159" s="2341"/>
      <c r="J159" s="2341"/>
      <c r="K159" s="2341"/>
      <c r="L159" s="2341"/>
      <c r="M159" s="2341"/>
      <c r="N159" s="929"/>
      <c r="O159" s="929"/>
      <c r="P159" s="929"/>
      <c r="Q159" s="929"/>
      <c r="R159" s="929"/>
      <c r="S159" s="929"/>
      <c r="T159" s="929"/>
      <c r="U159" s="929"/>
      <c r="V159" s="929"/>
      <c r="W159" s="929"/>
    </row>
    <row r="160" spans="1:23" s="339" customFormat="1" ht="12.75" x14ac:dyDescent="0.2">
      <c r="A160" s="349"/>
      <c r="B160" s="1273"/>
      <c r="C160" s="2332"/>
      <c r="D160" s="2341"/>
      <c r="E160" s="2341"/>
      <c r="F160" s="2341"/>
      <c r="G160" s="2341"/>
      <c r="H160" s="2341"/>
      <c r="I160" s="2341"/>
      <c r="J160" s="2341"/>
      <c r="K160" s="2341"/>
      <c r="L160" s="2341"/>
      <c r="M160" s="2341"/>
      <c r="N160" s="929"/>
      <c r="O160" s="929"/>
      <c r="P160" s="929"/>
      <c r="Q160" s="929"/>
      <c r="R160" s="929"/>
      <c r="S160" s="929"/>
      <c r="T160" s="929"/>
      <c r="U160" s="929"/>
      <c r="V160" s="929"/>
      <c r="W160" s="929"/>
    </row>
    <row r="161" spans="4:23" x14ac:dyDescent="0.2">
      <c r="D161" s="2344"/>
      <c r="E161" s="2344"/>
      <c r="F161" s="2344"/>
      <c r="G161" s="2344"/>
      <c r="H161" s="2344"/>
      <c r="I161" s="2344"/>
      <c r="J161" s="2344"/>
      <c r="K161" s="2344"/>
      <c r="L161" s="2344"/>
      <c r="M161" s="2344"/>
      <c r="N161" s="80"/>
      <c r="O161" s="80"/>
      <c r="P161" s="80"/>
      <c r="Q161" s="80"/>
      <c r="R161" s="80"/>
      <c r="S161" s="80"/>
      <c r="T161" s="80"/>
      <c r="U161" s="80"/>
      <c r="V161" s="80"/>
      <c r="W161" s="80"/>
    </row>
    <row r="162" spans="4:23" x14ac:dyDescent="0.2">
      <c r="D162" s="2344"/>
      <c r="E162" s="2344"/>
      <c r="F162" s="2344"/>
      <c r="G162" s="2344"/>
      <c r="H162" s="2344"/>
      <c r="I162" s="2344"/>
      <c r="J162" s="2344"/>
      <c r="K162" s="2344"/>
      <c r="L162" s="2344"/>
      <c r="M162" s="2344"/>
      <c r="N162" s="80"/>
      <c r="O162" s="80"/>
      <c r="P162" s="80"/>
      <c r="Q162" s="80"/>
      <c r="R162" s="80"/>
      <c r="S162" s="80"/>
      <c r="T162" s="80"/>
      <c r="U162" s="80"/>
      <c r="V162" s="80"/>
      <c r="W162" s="80"/>
    </row>
    <row r="163" spans="4:23" x14ac:dyDescent="0.2">
      <c r="D163" s="2344"/>
      <c r="E163" s="2344"/>
      <c r="F163" s="2344"/>
      <c r="G163" s="2344"/>
      <c r="H163" s="2344"/>
      <c r="I163" s="2344"/>
      <c r="J163" s="2344"/>
      <c r="K163" s="2344"/>
      <c r="L163" s="2344"/>
      <c r="M163" s="2344"/>
      <c r="N163" s="80"/>
      <c r="O163" s="80"/>
      <c r="P163" s="80"/>
      <c r="Q163" s="80"/>
      <c r="R163" s="80"/>
      <c r="S163" s="80"/>
      <c r="T163" s="80"/>
      <c r="U163" s="80"/>
      <c r="V163" s="80"/>
      <c r="W163" s="80"/>
    </row>
    <row r="164" spans="4:23" x14ac:dyDescent="0.2">
      <c r="D164" s="2344"/>
      <c r="E164" s="2344"/>
      <c r="F164" s="2344"/>
      <c r="G164" s="2344"/>
      <c r="H164" s="2344"/>
      <c r="I164" s="2344"/>
      <c r="J164" s="2344"/>
      <c r="K164" s="2344"/>
      <c r="L164" s="2344"/>
      <c r="M164" s="2344"/>
      <c r="N164" s="80"/>
      <c r="O164" s="80"/>
      <c r="P164" s="80"/>
      <c r="Q164" s="80"/>
      <c r="R164" s="80"/>
      <c r="S164" s="80"/>
      <c r="T164" s="80"/>
      <c r="U164" s="80"/>
      <c r="V164" s="80"/>
      <c r="W164" s="80"/>
    </row>
    <row r="165" spans="4:23" x14ac:dyDescent="0.2">
      <c r="D165" s="2344"/>
      <c r="E165" s="2344"/>
      <c r="F165" s="2344"/>
      <c r="G165" s="2344"/>
      <c r="H165" s="2344"/>
      <c r="I165" s="2344"/>
      <c r="J165" s="2344"/>
      <c r="K165" s="2344"/>
      <c r="L165" s="2344"/>
      <c r="M165" s="2344"/>
      <c r="N165" s="80"/>
      <c r="O165" s="80"/>
      <c r="P165" s="80"/>
      <c r="Q165" s="80"/>
      <c r="R165" s="80"/>
      <c r="S165" s="80"/>
      <c r="T165" s="80"/>
      <c r="U165" s="80"/>
      <c r="V165" s="80"/>
      <c r="W165" s="80"/>
    </row>
    <row r="166" spans="4:23" x14ac:dyDescent="0.2">
      <c r="D166" s="2344"/>
      <c r="E166" s="2344"/>
      <c r="F166" s="2344"/>
      <c r="G166" s="2344"/>
      <c r="H166" s="2344"/>
      <c r="I166" s="2344"/>
      <c r="J166" s="2344"/>
      <c r="K166" s="2344"/>
      <c r="L166" s="2344"/>
      <c r="M166" s="2344"/>
      <c r="N166" s="80"/>
      <c r="O166" s="80"/>
      <c r="P166" s="80"/>
      <c r="Q166" s="80"/>
      <c r="R166" s="80"/>
      <c r="S166" s="80"/>
      <c r="T166" s="80"/>
      <c r="U166" s="80"/>
      <c r="V166" s="80"/>
      <c r="W166" s="80"/>
    </row>
    <row r="167" spans="4:23" x14ac:dyDescent="0.2">
      <c r="D167" s="2344"/>
      <c r="E167" s="2344"/>
      <c r="F167" s="2344"/>
      <c r="G167" s="2344"/>
      <c r="H167" s="2344"/>
      <c r="I167" s="2344"/>
      <c r="J167" s="2344"/>
      <c r="K167" s="2344"/>
      <c r="L167" s="2344"/>
      <c r="M167" s="2344"/>
      <c r="N167" s="80"/>
      <c r="O167" s="80"/>
      <c r="P167" s="80"/>
      <c r="Q167" s="80"/>
      <c r="R167" s="80"/>
      <c r="S167" s="80"/>
      <c r="T167" s="80"/>
      <c r="U167" s="80"/>
      <c r="V167" s="80"/>
      <c r="W167" s="80"/>
    </row>
    <row r="168" spans="4:23" x14ac:dyDescent="0.2">
      <c r="D168" s="2344"/>
      <c r="E168" s="2344"/>
      <c r="F168" s="2344"/>
      <c r="G168" s="2344"/>
      <c r="H168" s="2344"/>
      <c r="I168" s="2344"/>
      <c r="J168" s="2344"/>
      <c r="K168" s="2344"/>
      <c r="L168" s="2344"/>
      <c r="M168" s="2344"/>
      <c r="N168" s="80"/>
      <c r="O168" s="80"/>
      <c r="P168" s="80"/>
      <c r="Q168" s="80"/>
      <c r="R168" s="80"/>
      <c r="S168" s="80"/>
      <c r="T168" s="80"/>
      <c r="U168" s="80"/>
      <c r="V168" s="80"/>
      <c r="W168" s="80"/>
    </row>
    <row r="169" spans="4:23" x14ac:dyDescent="0.2">
      <c r="D169" s="2344"/>
      <c r="E169" s="2344"/>
      <c r="F169" s="2344"/>
      <c r="G169" s="2344"/>
      <c r="H169" s="2344"/>
      <c r="I169" s="2344"/>
      <c r="J169" s="2344"/>
      <c r="K169" s="2344"/>
      <c r="L169" s="2344"/>
      <c r="M169" s="2344"/>
      <c r="N169" s="80"/>
      <c r="O169" s="80"/>
      <c r="P169" s="80"/>
      <c r="Q169" s="80"/>
      <c r="R169" s="80"/>
      <c r="S169" s="80"/>
      <c r="T169" s="80"/>
      <c r="U169" s="80"/>
      <c r="V169" s="80"/>
      <c r="W169" s="80"/>
    </row>
    <row r="170" spans="4:23" x14ac:dyDescent="0.2">
      <c r="D170" s="2344"/>
      <c r="E170" s="2344"/>
      <c r="F170" s="2344"/>
      <c r="G170" s="2344"/>
      <c r="H170" s="2344"/>
      <c r="I170" s="2344"/>
      <c r="J170" s="2344"/>
      <c r="K170" s="2344"/>
      <c r="L170" s="2344"/>
      <c r="M170" s="2344"/>
      <c r="N170" s="80"/>
      <c r="O170" s="80"/>
      <c r="P170" s="80"/>
      <c r="Q170" s="80"/>
      <c r="R170" s="80"/>
      <c r="S170" s="80"/>
      <c r="T170" s="80"/>
      <c r="U170" s="80"/>
      <c r="V170" s="80"/>
      <c r="W170" s="80"/>
    </row>
    <row r="171" spans="4:23" x14ac:dyDescent="0.2">
      <c r="D171" s="2344"/>
      <c r="E171" s="2344"/>
      <c r="F171" s="2344"/>
      <c r="G171" s="2344"/>
      <c r="H171" s="2344"/>
      <c r="I171" s="2344"/>
      <c r="J171" s="2344"/>
      <c r="K171" s="2344"/>
      <c r="L171" s="2344"/>
      <c r="M171" s="2344"/>
      <c r="N171" s="80"/>
      <c r="O171" s="80"/>
      <c r="P171" s="80"/>
      <c r="Q171" s="80"/>
      <c r="R171" s="80"/>
      <c r="S171" s="80"/>
      <c r="T171" s="80"/>
      <c r="U171" s="80"/>
      <c r="V171" s="80"/>
      <c r="W171" s="80"/>
    </row>
    <row r="172" spans="4:23" x14ac:dyDescent="0.2">
      <c r="D172" s="2344"/>
      <c r="E172" s="2344"/>
      <c r="F172" s="2344"/>
      <c r="G172" s="2344"/>
      <c r="H172" s="2344"/>
      <c r="I172" s="2344"/>
      <c r="J172" s="2344"/>
      <c r="K172" s="2344"/>
      <c r="L172" s="2344"/>
      <c r="M172" s="2344"/>
      <c r="N172" s="80"/>
      <c r="O172" s="80"/>
      <c r="P172" s="80"/>
      <c r="Q172" s="80"/>
      <c r="R172" s="80"/>
      <c r="S172" s="80"/>
      <c r="T172" s="80"/>
      <c r="U172" s="80"/>
      <c r="V172" s="80"/>
      <c r="W172" s="80"/>
    </row>
    <row r="173" spans="4:23" x14ac:dyDescent="0.2">
      <c r="D173" s="2344"/>
      <c r="E173" s="2344"/>
      <c r="F173" s="2344"/>
      <c r="G173" s="2344"/>
      <c r="H173" s="2344"/>
      <c r="I173" s="2344"/>
      <c r="J173" s="2344"/>
      <c r="K173" s="2344"/>
      <c r="L173" s="2344"/>
      <c r="M173" s="2344"/>
      <c r="N173" s="80"/>
      <c r="O173" s="80"/>
      <c r="P173" s="80"/>
      <c r="Q173" s="80"/>
      <c r="R173" s="80"/>
      <c r="S173" s="80"/>
      <c r="T173" s="80"/>
      <c r="U173" s="80"/>
      <c r="V173" s="80"/>
      <c r="W173" s="80"/>
    </row>
    <row r="174" spans="4:23" x14ac:dyDescent="0.2">
      <c r="D174" s="2344"/>
      <c r="E174" s="2344"/>
      <c r="F174" s="2344"/>
      <c r="G174" s="2344"/>
      <c r="H174" s="2344"/>
      <c r="I174" s="2344"/>
      <c r="J174" s="2344"/>
      <c r="K174" s="2344"/>
      <c r="L174" s="2344"/>
      <c r="M174" s="2344"/>
      <c r="N174" s="80"/>
      <c r="O174" s="80"/>
      <c r="P174" s="80"/>
      <c r="Q174" s="80"/>
      <c r="R174" s="80"/>
      <c r="S174" s="80"/>
      <c r="T174" s="80"/>
      <c r="U174" s="80"/>
      <c r="V174" s="80"/>
      <c r="W174" s="80"/>
    </row>
    <row r="175" spans="4:23" x14ac:dyDescent="0.2">
      <c r="D175" s="2344"/>
      <c r="E175" s="2344"/>
      <c r="F175" s="2344"/>
      <c r="G175" s="2344"/>
      <c r="H175" s="2344"/>
      <c r="I175" s="2344"/>
      <c r="J175" s="2344"/>
      <c r="K175" s="2344"/>
      <c r="L175" s="2344"/>
      <c r="M175" s="2344"/>
      <c r="N175" s="80"/>
      <c r="O175" s="80"/>
      <c r="P175" s="80"/>
      <c r="Q175" s="80"/>
      <c r="R175" s="80"/>
      <c r="S175" s="80"/>
      <c r="T175" s="80"/>
      <c r="U175" s="80"/>
      <c r="V175" s="80"/>
      <c r="W175" s="80"/>
    </row>
    <row r="176" spans="4:23" x14ac:dyDescent="0.2">
      <c r="D176" s="2344"/>
      <c r="E176" s="2344"/>
      <c r="F176" s="2344"/>
      <c r="G176" s="2344"/>
      <c r="H176" s="2344"/>
      <c r="I176" s="2344"/>
      <c r="J176" s="2344"/>
      <c r="K176" s="2344"/>
      <c r="L176" s="2344"/>
      <c r="M176" s="2344"/>
      <c r="N176" s="80"/>
      <c r="O176" s="80"/>
      <c r="P176" s="80"/>
      <c r="Q176" s="80"/>
      <c r="R176" s="80"/>
      <c r="S176" s="80"/>
      <c r="T176" s="80"/>
      <c r="U176" s="80"/>
      <c r="V176" s="80"/>
      <c r="W176" s="80"/>
    </row>
    <row r="177" spans="4:23" x14ac:dyDescent="0.2">
      <c r="D177" s="2344"/>
      <c r="E177" s="2344"/>
      <c r="F177" s="2344"/>
      <c r="G177" s="2344"/>
      <c r="H177" s="2344"/>
      <c r="I177" s="2344"/>
      <c r="J177" s="2344"/>
      <c r="K177" s="2344"/>
      <c r="L177" s="2344"/>
      <c r="M177" s="2344"/>
      <c r="N177" s="80"/>
      <c r="O177" s="80"/>
      <c r="P177" s="80"/>
      <c r="Q177" s="80"/>
      <c r="R177" s="80"/>
      <c r="S177" s="80"/>
      <c r="T177" s="80"/>
      <c r="U177" s="80"/>
      <c r="V177" s="80"/>
      <c r="W177" s="80"/>
    </row>
    <row r="178" spans="4:23" x14ac:dyDescent="0.2">
      <c r="D178" s="2344"/>
      <c r="E178" s="2344"/>
      <c r="F178" s="2344"/>
      <c r="G178" s="2344"/>
      <c r="H178" s="2344"/>
      <c r="I178" s="2344"/>
      <c r="J178" s="2344"/>
      <c r="K178" s="2344"/>
      <c r="L178" s="2344"/>
      <c r="M178" s="2344"/>
      <c r="N178" s="80"/>
      <c r="O178" s="80"/>
      <c r="P178" s="80"/>
      <c r="Q178" s="80"/>
      <c r="R178" s="80"/>
      <c r="S178" s="80"/>
      <c r="T178" s="80"/>
      <c r="U178" s="80"/>
      <c r="V178" s="80"/>
      <c r="W178" s="80"/>
    </row>
    <row r="179" spans="4:23" x14ac:dyDescent="0.2">
      <c r="D179" s="2344"/>
      <c r="E179" s="2344"/>
      <c r="F179" s="2344"/>
      <c r="G179" s="2344"/>
      <c r="H179" s="2344"/>
      <c r="I179" s="2344"/>
      <c r="J179" s="2344"/>
      <c r="K179" s="2344"/>
      <c r="L179" s="2344"/>
      <c r="M179" s="2344"/>
      <c r="N179" s="80"/>
      <c r="O179" s="80"/>
      <c r="P179" s="80"/>
      <c r="Q179" s="80"/>
      <c r="R179" s="80"/>
      <c r="S179" s="80"/>
      <c r="T179" s="80"/>
      <c r="U179" s="80"/>
      <c r="V179" s="80"/>
      <c r="W179" s="80"/>
    </row>
    <row r="180" spans="4:23" x14ac:dyDescent="0.2">
      <c r="D180" s="2344"/>
      <c r="E180" s="2344"/>
      <c r="F180" s="2344"/>
      <c r="G180" s="2344"/>
      <c r="H180" s="2344"/>
      <c r="I180" s="2344"/>
      <c r="J180" s="2344"/>
      <c r="K180" s="2344"/>
      <c r="L180" s="2344"/>
      <c r="M180" s="2344"/>
      <c r="N180" s="80"/>
      <c r="O180" s="80"/>
      <c r="P180" s="80"/>
      <c r="Q180" s="80"/>
      <c r="R180" s="80"/>
      <c r="S180" s="80"/>
      <c r="T180" s="80"/>
      <c r="U180" s="80"/>
      <c r="V180" s="80"/>
      <c r="W180" s="80"/>
    </row>
    <row r="181" spans="4:23" x14ac:dyDescent="0.2">
      <c r="D181" s="2344"/>
      <c r="E181" s="2344"/>
      <c r="F181" s="2344"/>
      <c r="G181" s="2344"/>
      <c r="H181" s="2344"/>
      <c r="I181" s="2344"/>
      <c r="J181" s="2344"/>
      <c r="K181" s="2344"/>
      <c r="L181" s="2344"/>
      <c r="M181" s="2344"/>
      <c r="N181" s="80"/>
      <c r="O181" s="80"/>
      <c r="P181" s="80"/>
      <c r="Q181" s="80"/>
      <c r="R181" s="80"/>
      <c r="S181" s="80"/>
      <c r="T181" s="80"/>
      <c r="U181" s="80"/>
      <c r="V181" s="80"/>
      <c r="W181" s="80"/>
    </row>
    <row r="182" spans="4:23" x14ac:dyDescent="0.2">
      <c r="D182" s="2344"/>
      <c r="E182" s="2344"/>
      <c r="F182" s="2344"/>
      <c r="G182" s="2344"/>
      <c r="H182" s="2344"/>
      <c r="I182" s="2344"/>
      <c r="J182" s="2344"/>
      <c r="K182" s="2344"/>
      <c r="L182" s="2344"/>
      <c r="M182" s="2344"/>
      <c r="N182" s="80"/>
      <c r="O182" s="80"/>
      <c r="P182" s="80"/>
      <c r="Q182" s="80"/>
      <c r="R182" s="80"/>
      <c r="S182" s="80"/>
      <c r="T182" s="80"/>
      <c r="U182" s="80"/>
      <c r="V182" s="80"/>
      <c r="W182" s="80"/>
    </row>
    <row r="183" spans="4:23" x14ac:dyDescent="0.2">
      <c r="D183" s="2344"/>
      <c r="E183" s="2344"/>
      <c r="F183" s="2344"/>
      <c r="G183" s="2344"/>
      <c r="H183" s="2344"/>
      <c r="I183" s="2344"/>
      <c r="J183" s="2344"/>
      <c r="K183" s="2344"/>
      <c r="L183" s="2344"/>
      <c r="M183" s="2344"/>
      <c r="N183" s="80"/>
      <c r="O183" s="80"/>
      <c r="P183" s="80"/>
      <c r="Q183" s="80"/>
      <c r="R183" s="80"/>
      <c r="S183" s="80"/>
      <c r="T183" s="80"/>
      <c r="U183" s="80"/>
      <c r="V183" s="80"/>
      <c r="W183" s="80"/>
    </row>
  </sheetData>
  <sheetProtection password="F8BD"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49" workbookViewId="0">
      <selection sqref="A1:F1"/>
    </sheetView>
  </sheetViews>
  <sheetFormatPr defaultColWidth="8.42578125" defaultRowHeight="11.25" x14ac:dyDescent="0.2"/>
  <cols>
    <col min="1" max="1" width="12.140625" style="1251" customWidth="1"/>
    <col min="2" max="2" width="15.7109375" style="1252" customWidth="1"/>
    <col min="3" max="5" width="15.7109375" style="1249" customWidth="1"/>
    <col min="6" max="8" width="15.7109375" style="1249" hidden="1" customWidth="1"/>
    <col min="9" max="11" width="15.7109375" style="1249" customWidth="1"/>
    <col min="12" max="22" width="15.7109375" style="1249" hidden="1" customWidth="1"/>
    <col min="23" max="23" width="8.42578125" style="1250" customWidth="1"/>
    <col min="24" max="16384" width="8.42578125" style="439"/>
  </cols>
  <sheetData>
    <row r="1" spans="1:23" s="8" customFormat="1" ht="103.5" customHeight="1" x14ac:dyDescent="0.2">
      <c r="A1" s="2430"/>
      <c r="B1" s="2430"/>
      <c r="C1" s="2430"/>
      <c r="D1" s="2430"/>
      <c r="E1" s="2430"/>
      <c r="F1" s="2430"/>
    </row>
    <row r="2" spans="1:23" s="8" customFormat="1" ht="18.75" customHeight="1" x14ac:dyDescent="0.3">
      <c r="A2" s="2473"/>
      <c r="B2" s="2473"/>
      <c r="C2" s="2473"/>
      <c r="D2" s="2473"/>
      <c r="E2" s="2473"/>
    </row>
    <row r="3" spans="1:23" s="8" customFormat="1" ht="43.5" customHeight="1" x14ac:dyDescent="0.25">
      <c r="A3" s="2474"/>
      <c r="B3" s="2474"/>
      <c r="C3" s="2474"/>
      <c r="D3" s="2474"/>
      <c r="E3" s="2474"/>
      <c r="G3" s="9"/>
    </row>
    <row r="4" spans="1:23" s="8" customFormat="1" ht="18" x14ac:dyDescent="0.25">
      <c r="A4" s="2475" t="str">
        <f>'I1 Intro'!C11</f>
        <v>EB-2019-0037</v>
      </c>
      <c r="B4" s="2475"/>
      <c r="C4" s="2475"/>
      <c r="D4" s="2475"/>
      <c r="E4" s="2475"/>
    </row>
    <row r="5" spans="1:23" s="8" customFormat="1" ht="21" customHeight="1" x14ac:dyDescent="0.3">
      <c r="A5" s="299" t="str">
        <f>"Sheet E3 Demand Allocator Worksheet  - "&amp;  'I2 LDC class'!$C$17</f>
        <v>Sheet E3 Demand Allocator Worksheet  - Initial Application</v>
      </c>
      <c r="B5" s="300"/>
      <c r="C5" s="480"/>
      <c r="D5" s="480"/>
      <c r="E5" s="301"/>
    </row>
    <row r="6" spans="1:23" s="8" customFormat="1" ht="6" customHeight="1" x14ac:dyDescent="0.2">
      <c r="A6" s="11"/>
      <c r="B6" s="11"/>
      <c r="C6" s="481"/>
      <c r="D6" s="481"/>
      <c r="E6" s="11"/>
      <c r="F6" s="11"/>
      <c r="G6" s="11"/>
      <c r="H6" s="11"/>
      <c r="I6" s="11"/>
      <c r="J6" s="11"/>
      <c r="K6" s="11"/>
      <c r="L6" s="11"/>
      <c r="M6" s="11"/>
      <c r="N6" s="11"/>
      <c r="O6" s="11"/>
    </row>
    <row r="7" spans="1:23" x14ac:dyDescent="0.2">
      <c r="A7" s="1254"/>
      <c r="B7" s="1255"/>
    </row>
    <row r="8" spans="1:23" x14ac:dyDescent="0.2">
      <c r="A8" s="313"/>
      <c r="B8" s="1248"/>
    </row>
    <row r="9" spans="1:23" x14ac:dyDescent="0.2">
      <c r="A9" s="522"/>
      <c r="B9" s="1248"/>
    </row>
    <row r="10" spans="1:23" ht="12.75" x14ac:dyDescent="0.2">
      <c r="C10" s="1253"/>
    </row>
    <row r="11" spans="1:23" x14ac:dyDescent="0.2">
      <c r="B11" s="1248"/>
    </row>
    <row r="12" spans="1:23" ht="12" thickBot="1" x14ac:dyDescent="0.25"/>
    <row r="13" spans="1:23" ht="15.75" x14ac:dyDescent="0.25">
      <c r="A13" s="2595" t="s">
        <v>666</v>
      </c>
      <c r="B13" s="2596"/>
    </row>
    <row r="14" spans="1:23" ht="16.5" thickBot="1" x14ac:dyDescent="0.3">
      <c r="A14" s="2597">
        <v>400</v>
      </c>
      <c r="B14" s="2598"/>
    </row>
    <row r="15" spans="1:23" x14ac:dyDescent="0.2">
      <c r="A15" s="1257"/>
      <c r="B15" s="1256"/>
    </row>
    <row r="16" spans="1:23" s="1258" customFormat="1" ht="19.5" customHeight="1" x14ac:dyDescent="0.2">
      <c r="B16" s="1259"/>
      <c r="C16" s="1269">
        <v>1</v>
      </c>
      <c r="D16" s="1269">
        <v>2</v>
      </c>
      <c r="E16" s="1269">
        <v>3</v>
      </c>
      <c r="F16" s="1269">
        <v>4</v>
      </c>
      <c r="G16" s="1269">
        <v>5</v>
      </c>
      <c r="H16" s="1269">
        <v>6</v>
      </c>
      <c r="I16" s="1269">
        <v>7</v>
      </c>
      <c r="J16" s="1269">
        <v>8</v>
      </c>
      <c r="K16" s="1269">
        <v>9</v>
      </c>
      <c r="L16" s="1269">
        <v>10</v>
      </c>
      <c r="M16" s="1269">
        <v>11</v>
      </c>
      <c r="N16" s="1269">
        <v>12</v>
      </c>
      <c r="O16" s="1269">
        <v>13</v>
      </c>
      <c r="P16" s="1269">
        <v>14</v>
      </c>
      <c r="Q16" s="1269">
        <v>15</v>
      </c>
      <c r="R16" s="1269">
        <v>16</v>
      </c>
      <c r="S16" s="1269">
        <v>17</v>
      </c>
      <c r="T16" s="1269">
        <v>18</v>
      </c>
      <c r="U16" s="1269">
        <v>19</v>
      </c>
      <c r="V16" s="1269">
        <v>20</v>
      </c>
      <c r="W16" s="1270"/>
    </row>
    <row r="17" spans="1:24" s="1261" customFormat="1" ht="38.25" x14ac:dyDescent="0.2">
      <c r="A17" s="783" t="s">
        <v>691</v>
      </c>
      <c r="B17" s="783" t="s">
        <v>763</v>
      </c>
      <c r="C17" s="1262" t="str">
        <f>IF('I2 LDC class'!$D$20="",'I2 LDC class'!$C$20,'I2 LDC class'!$D$20)</f>
        <v>Residential</v>
      </c>
      <c r="D17" s="1262" t="str">
        <f>IF('I2 LDC class'!$D$21="",'I2 LDC class'!$C$21,'I2 LDC class'!$D$21)</f>
        <v>GS &lt;50</v>
      </c>
      <c r="E17" s="1262" t="str">
        <f>IF('I2 LDC class'!$D$22="",'I2 LDC class'!$C$22,'I2 LDC class'!$D$22)</f>
        <v>GS&gt;50-Regular</v>
      </c>
      <c r="F17" s="1262" t="str">
        <f>IF('I2 LDC class'!$D$23="",'I2 LDC class'!$C$23,'I2 LDC class'!$D$23)</f>
        <v>GS&gt; 50-TOU</v>
      </c>
      <c r="G17" s="1262" t="str">
        <f>IF('I2 LDC class'!$D$24="",'I2 LDC class'!$C$24,'I2 LDC class'!$D$24)</f>
        <v>GS &gt;50-Intermediate</v>
      </c>
      <c r="H17" s="1262" t="str">
        <f>IF('I2 LDC class'!$D$25="",'I2 LDC class'!$C$25,'I2 LDC class'!$D$25)</f>
        <v>Large Use &gt;5MW</v>
      </c>
      <c r="I17" s="1262" t="str">
        <f>IF('I2 LDC class'!$D$26="",'I2 LDC class'!$C$26,'I2 LDC class'!$D$26)</f>
        <v>Street Light</v>
      </c>
      <c r="J17" s="1262" t="str">
        <f>IF('I2 LDC class'!$D$27="",'I2 LDC class'!$C$27,'I2 LDC class'!$D$27)</f>
        <v>Sentinel</v>
      </c>
      <c r="K17" s="1262" t="str">
        <f>IF('I2 LDC class'!$D$28="",'I2 LDC class'!$C$28,'I2 LDC class'!$D$28)</f>
        <v>Unmetered Scattered Load</v>
      </c>
      <c r="L17" s="1262" t="str">
        <f>IF('I2 LDC class'!$D$29="",'I2 LDC class'!$C$29,'I2 LDC class'!$D$29)</f>
        <v>Embedded Distributor</v>
      </c>
      <c r="M17" s="1262" t="str">
        <f>IF('I2 LDC class'!$D$30="",'I2 LDC class'!$C$30,'I2 LDC class'!$D$30)</f>
        <v>Back-up/Standby Power</v>
      </c>
      <c r="N17" s="1262" t="str">
        <f>IF('I2 LDC class'!$D$31="",'I2 LDC class'!$C$31,'I2 LDC class'!$D$31)</f>
        <v>Rate Class 1</v>
      </c>
      <c r="O17" s="1262" t="str">
        <f>IF('I2 LDC class'!$D$32="",'I2 LDC class'!$C$32,'I2 LDC class'!$D$32)</f>
        <v>Rate class 2</v>
      </c>
      <c r="P17" s="1262" t="str">
        <f>IF('I2 LDC class'!$D$33="",'I2 LDC class'!$C$33,'I2 LDC class'!$D$33)</f>
        <v>Rate class 3</v>
      </c>
      <c r="Q17" s="1262" t="str">
        <f>IF('I2 LDC class'!$D$34="",'I2 LDC class'!$C$34,'I2 LDC class'!$D$34)</f>
        <v>Rate class 4</v>
      </c>
      <c r="R17" s="1262" t="str">
        <f>IF('I2 LDC class'!$D$35="",'I2 LDC class'!$C$35,'I2 LDC class'!$D$35)</f>
        <v>Rate class 5</v>
      </c>
      <c r="S17" s="1262" t="str">
        <f>IF('I2 LDC class'!$D$36="",'I2 LDC class'!$C$36,'I2 LDC class'!$D$36)</f>
        <v>Rate class 6</v>
      </c>
      <c r="T17" s="1262" t="str">
        <f>IF('I2 LDC class'!$D$37="",'I2 LDC class'!$C$37,'I2 LDC class'!$D$37)</f>
        <v>Rate class 7</v>
      </c>
      <c r="U17" s="1262" t="str">
        <f>IF('I2 LDC class'!$D$38="",'I2 LDC class'!$C$38,'I2 LDC class'!$D$38)</f>
        <v>Rate class 8</v>
      </c>
      <c r="V17" s="1263" t="str">
        <f>IF('I2 LDC class'!$D$39="",'I2 LDC class'!$C$39,'I2 LDC class'!$D$39)</f>
        <v>Rate class 9</v>
      </c>
      <c r="W17" s="1260"/>
    </row>
    <row r="18" spans="1:24" s="2349" customFormat="1" ht="12.75" x14ac:dyDescent="0.2">
      <c r="A18" s="2345"/>
      <c r="B18" s="2346"/>
      <c r="C18" s="2347"/>
      <c r="D18" s="2347"/>
      <c r="E18" s="2347"/>
      <c r="F18" s="2347"/>
      <c r="G18" s="2347"/>
      <c r="H18" s="2347"/>
      <c r="I18" s="2347"/>
      <c r="J18" s="2347"/>
      <c r="K18" s="2347"/>
      <c r="L18" s="2347"/>
      <c r="M18" s="2347"/>
      <c r="N18" s="2347"/>
      <c r="O18" s="2347"/>
      <c r="P18" s="2347"/>
      <c r="Q18" s="2347"/>
      <c r="R18" s="2347"/>
      <c r="S18" s="2347"/>
      <c r="T18" s="2347"/>
      <c r="U18" s="2347"/>
      <c r="V18" s="2347"/>
      <c r="W18" s="2348"/>
    </row>
    <row r="19" spans="1:24" s="2349" customFormat="1" ht="12.75" x14ac:dyDescent="0.2">
      <c r="A19" s="2345" t="s">
        <v>704</v>
      </c>
      <c r="B19" s="2346">
        <f>SUM(C19:V19)</f>
        <v>58422</v>
      </c>
      <c r="C19" s="2350">
        <f>IF('I6.2 Customer Data'!D19 &gt; 0,'I6.2 Customer Data'!D19,'I6.2 Customer Data'!D21)</f>
        <v>43121</v>
      </c>
      <c r="D19" s="2350">
        <f>IF('I6.2 Customer Data'!E19 &gt; 0,'I6.2 Customer Data'!E19,'I6.2 Customer Data'!E21)</f>
        <v>4194</v>
      </c>
      <c r="E19" s="2350">
        <f>IF('I6.2 Customer Data'!F19 &gt; 0,'I6.2 Customer Data'!F19,'I6.2 Customer Data'!F21)</f>
        <v>500</v>
      </c>
      <c r="F19" s="2350">
        <f>IF('I6.2 Customer Data'!G19 &gt; 0,'I6.2 Customer Data'!G19,'I6.2 Customer Data'!G21)</f>
        <v>0</v>
      </c>
      <c r="G19" s="2350">
        <f>IF('I6.2 Customer Data'!H19 &gt; 0,'I6.2 Customer Data'!H19,'I6.2 Customer Data'!H21)</f>
        <v>0</v>
      </c>
      <c r="H19" s="2350">
        <f>IF('I6.2 Customer Data'!I19 &gt; 0,'I6.2 Customer Data'!I19,'I6.2 Customer Data'!I21)</f>
        <v>0</v>
      </c>
      <c r="I19" s="2350">
        <f>IF('I6.2 Customer Data'!J19 &gt; 0,'I6.2 Customer Data'!J19,'I6.2 Customer Data'!J21)</f>
        <v>9958</v>
      </c>
      <c r="J19" s="2350">
        <f>IF('I6.2 Customer Data'!K19 &gt; 0,'I6.2 Customer Data'!K19,'I6.2 Customer Data'!K21)</f>
        <v>360</v>
      </c>
      <c r="K19" s="2350">
        <f>IF('I6.2 Customer Data'!L19 &gt; 0,'I6.2 Customer Data'!L19,'I6.2 Customer Data'!L21)</f>
        <v>289</v>
      </c>
      <c r="L19" s="2350">
        <f>IF('I6.2 Customer Data'!M19 &gt; 0,'I6.2 Customer Data'!M19,'I6.2 Customer Data'!M21)</f>
        <v>0</v>
      </c>
      <c r="M19" s="2350">
        <f>IF('I6.2 Customer Data'!N19 &gt; 0,'I6.2 Customer Data'!N19,'I6.2 Customer Data'!N21)</f>
        <v>0</v>
      </c>
      <c r="N19" s="2350">
        <f>IF('I6.2 Customer Data'!O19 &gt; 0,'I6.2 Customer Data'!O19,'I6.2 Customer Data'!O21)</f>
        <v>0</v>
      </c>
      <c r="O19" s="2350">
        <f>IF('I6.2 Customer Data'!P19 &gt; 0,'I6.2 Customer Data'!P19,'I6.2 Customer Data'!P21)</f>
        <v>0</v>
      </c>
      <c r="P19" s="2350">
        <f>IF('I6.2 Customer Data'!Q19 &gt; 0,'I6.2 Customer Data'!Q19,'I6.2 Customer Data'!Q21)</f>
        <v>0</v>
      </c>
      <c r="Q19" s="2350">
        <f>IF('I6.2 Customer Data'!R19 &gt; 0,'I6.2 Customer Data'!R19,'I6.2 Customer Data'!R21)</f>
        <v>0</v>
      </c>
      <c r="R19" s="2350">
        <f>IF('I6.2 Customer Data'!S19 &gt; 0,'I6.2 Customer Data'!S19,'I6.2 Customer Data'!S21)</f>
        <v>0</v>
      </c>
      <c r="S19" s="2350">
        <f>IF('I6.2 Customer Data'!T19 &gt; 0,'I6.2 Customer Data'!T19,'I6.2 Customer Data'!T21)</f>
        <v>0</v>
      </c>
      <c r="T19" s="2350">
        <f>IF('I6.2 Customer Data'!U19 &gt; 0,'I6.2 Customer Data'!U19,'I6.2 Customer Data'!U21)</f>
        <v>0</v>
      </c>
      <c r="U19" s="2350">
        <f>IF('I6.2 Customer Data'!V19 &gt; 0,'I6.2 Customer Data'!V19,'I6.2 Customer Data'!V21)</f>
        <v>0</v>
      </c>
      <c r="V19" s="2350">
        <f>IF('I6.2 Customer Data'!W19 &gt; 0,'I6.2 Customer Data'!W19,'I6.2 Customer Data'!W21)</f>
        <v>0</v>
      </c>
      <c r="W19" s="2351"/>
      <c r="X19" s="2352"/>
    </row>
    <row r="20" spans="1:24" s="1261" customFormat="1" ht="12.75" x14ac:dyDescent="0.2">
      <c r="A20" s="1264" t="s">
        <v>796</v>
      </c>
      <c r="B20" s="1265">
        <f>SUM(C20:V20)</f>
        <v>10607</v>
      </c>
      <c r="C20" s="1267">
        <f>IF('I6.2 Customer Data'!D19 &gt; 0,'I6.2 Customer Data'!D19,'I6.2 Customer Data'!D22)</f>
        <v>0</v>
      </c>
      <c r="D20" s="1267">
        <f>IF('I6.2 Customer Data'!E19 &gt; 0,'I6.2 Customer Data'!E19,'I6.2 Customer Data'!E22)</f>
        <v>0</v>
      </c>
      <c r="E20" s="1267">
        <f>IF('I6.2 Customer Data'!F19 &gt; 0,'I6.2 Customer Data'!F19,'I6.2 Customer Data'!F22)</f>
        <v>0</v>
      </c>
      <c r="F20" s="1267">
        <f>IF('I6.2 Customer Data'!G19 &gt; 0,'I6.2 Customer Data'!G19,'I6.2 Customer Data'!G22)</f>
        <v>0</v>
      </c>
      <c r="G20" s="1267">
        <f>IF('I6.2 Customer Data'!H19 &gt; 0,'I6.2 Customer Data'!H19,'I6.2 Customer Data'!H22)</f>
        <v>0</v>
      </c>
      <c r="H20" s="1267">
        <f>IF('I6.2 Customer Data'!I19 &gt; 0,'I6.2 Customer Data'!I19,'I6.2 Customer Data'!I22)</f>
        <v>0</v>
      </c>
      <c r="I20" s="1267">
        <f>IF('I6.2 Customer Data'!J19 &gt; 0,'I6.2 Customer Data'!J19,'I6.2 Customer Data'!J22)</f>
        <v>9958</v>
      </c>
      <c r="J20" s="1267">
        <f>IF('I6.2 Customer Data'!K19 &gt; 0,'I6.2 Customer Data'!K19,'I6.2 Customer Data'!K22)</f>
        <v>360</v>
      </c>
      <c r="K20" s="1267">
        <f>IF('I6.2 Customer Data'!L19 &gt; 0,'I6.2 Customer Data'!L19,'I6.2 Customer Data'!L22)</f>
        <v>289</v>
      </c>
      <c r="L20" s="1267">
        <f>IF('I6.2 Customer Data'!M19 &gt; 0,'I6.2 Customer Data'!M19,'I6.2 Customer Data'!M22)</f>
        <v>0</v>
      </c>
      <c r="M20" s="1267">
        <f>IF('I6.2 Customer Data'!N19 &gt; 0,'I6.2 Customer Data'!N19,'I6.2 Customer Data'!N22)</f>
        <v>0</v>
      </c>
      <c r="N20" s="1267">
        <f>IF('I6.2 Customer Data'!O19 &gt; 0,'I6.2 Customer Data'!O19,'I6.2 Customer Data'!O22)</f>
        <v>0</v>
      </c>
      <c r="O20" s="1267">
        <f>IF('I6.2 Customer Data'!P19 &gt; 0,'I6.2 Customer Data'!P19,'I6.2 Customer Data'!P22)</f>
        <v>0</v>
      </c>
      <c r="P20" s="1267">
        <f>IF('I6.2 Customer Data'!Q19 &gt; 0,'I6.2 Customer Data'!Q19,'I6.2 Customer Data'!Q22)</f>
        <v>0</v>
      </c>
      <c r="Q20" s="1267">
        <f>IF('I6.2 Customer Data'!R19 &gt; 0,'I6.2 Customer Data'!R19,'I6.2 Customer Data'!R22)</f>
        <v>0</v>
      </c>
      <c r="R20" s="1267">
        <f>IF('I6.2 Customer Data'!S19 &gt; 0,'I6.2 Customer Data'!S19,'I6.2 Customer Data'!S22)</f>
        <v>0</v>
      </c>
      <c r="S20" s="1267">
        <f>IF('I6.2 Customer Data'!T19 &gt; 0,'I6.2 Customer Data'!T19,'I6.2 Customer Data'!T22)</f>
        <v>0</v>
      </c>
      <c r="T20" s="1267">
        <f>IF('I6.2 Customer Data'!U19 &gt; 0,'I6.2 Customer Data'!U19,'I6.2 Customer Data'!U22)</f>
        <v>0</v>
      </c>
      <c r="U20" s="1267">
        <f>IF('I6.2 Customer Data'!V19 &gt; 0,'I6.2 Customer Data'!V19,'I6.2 Customer Data'!V22)</f>
        <v>0</v>
      </c>
      <c r="V20" s="1267">
        <f>IF('I6.2 Customer Data'!W19 &gt; 0,'I6.2 Customer Data'!W19,'I6.2 Customer Data'!W22)</f>
        <v>0</v>
      </c>
      <c r="W20" s="1266"/>
    </row>
    <row r="21" spans="1:24" s="1261" customFormat="1" ht="12.75" x14ac:dyDescent="0.2">
      <c r="A21" s="1264" t="s">
        <v>703</v>
      </c>
      <c r="B21" s="1265">
        <f>SUM(C21:V21)</f>
        <v>49346.805582164634</v>
      </c>
      <c r="C21" s="1267">
        <f>IF('I6.2 Customer Data'!D19 &gt; 0,'I6.2 Customer Data'!D19,'I6.2 Customer Data'!D23)</f>
        <v>43121</v>
      </c>
      <c r="D21" s="1267">
        <f>IF('I6.2 Customer Data'!E19 &gt; 0,'I6.2 Customer Data'!E19,'I6.2 Customer Data'!E23)</f>
        <v>4194</v>
      </c>
      <c r="E21" s="1267">
        <f>IF('I6.2 Customer Data'!F19 &gt; 0,'I6.2 Customer Data'!F19,'I6.2 Customer Data'!F23)</f>
        <v>500</v>
      </c>
      <c r="F21" s="1267">
        <f>IF('I6.2 Customer Data'!G19 &gt; 0,'I6.2 Customer Data'!G19,'I6.2 Customer Data'!G23)</f>
        <v>0</v>
      </c>
      <c r="G21" s="1267">
        <f>IF('I6.2 Customer Data'!H19 &gt; 0,'I6.2 Customer Data'!H19,'I6.2 Customer Data'!H23)</f>
        <v>0</v>
      </c>
      <c r="H21" s="1267">
        <f>IF('I6.2 Customer Data'!I19 &gt; 0,'I6.2 Customer Data'!I19,'I6.2 Customer Data'!I23)</f>
        <v>0</v>
      </c>
      <c r="I21" s="1267">
        <f>'I6.2 Customer Data'!J23</f>
        <v>882.80558216463612</v>
      </c>
      <c r="J21" s="1267">
        <f>IF('I6.2 Customer Data'!K19 &gt; 0,'I6.2 Customer Data'!K19,'I6.2 Customer Data'!K23)</f>
        <v>360</v>
      </c>
      <c r="K21" s="1267">
        <f>IF('I6.2 Customer Data'!L19 &gt; 0,'I6.2 Customer Data'!L19,'I6.2 Customer Data'!L23)</f>
        <v>289</v>
      </c>
      <c r="L21" s="1267">
        <f>IF('I6.2 Customer Data'!M19 &gt; 0,'I6.2 Customer Data'!M19,'I6.2 Customer Data'!M23)</f>
        <v>0</v>
      </c>
      <c r="M21" s="1267">
        <f>IF('I6.2 Customer Data'!N19 &gt; 0,'I6.2 Customer Data'!N19,'I6.2 Customer Data'!N23)</f>
        <v>0</v>
      </c>
      <c r="N21" s="1267">
        <f>IF('I6.2 Customer Data'!O19 &gt; 0,'I6.2 Customer Data'!O19,'I6.2 Customer Data'!O23)</f>
        <v>0</v>
      </c>
      <c r="O21" s="1267">
        <f>IF('I6.2 Customer Data'!P19 &gt; 0,'I6.2 Customer Data'!P19,'I6.2 Customer Data'!P23)</f>
        <v>0</v>
      </c>
      <c r="P21" s="1267">
        <f>IF('I6.2 Customer Data'!Q19 &gt; 0,'I6.2 Customer Data'!Q19,'I6.2 Customer Data'!Q23)</f>
        <v>0</v>
      </c>
      <c r="Q21" s="1267">
        <f>IF('I6.2 Customer Data'!R19 &gt; 0,'I6.2 Customer Data'!R19,'I6.2 Customer Data'!R23)</f>
        <v>0</v>
      </c>
      <c r="R21" s="1267">
        <f>IF('I6.2 Customer Data'!S19 &gt; 0,'I6.2 Customer Data'!S19,'I6.2 Customer Data'!S23)</f>
        <v>0</v>
      </c>
      <c r="S21" s="1267">
        <f>IF('I6.2 Customer Data'!T19 &gt; 0,'I6.2 Customer Data'!T19,'I6.2 Customer Data'!T23)</f>
        <v>0</v>
      </c>
      <c r="T21" s="1267">
        <f>IF('I6.2 Customer Data'!U19 &gt; 0,'I6.2 Customer Data'!U19,'I6.2 Customer Data'!U23)</f>
        <v>0</v>
      </c>
      <c r="U21" s="1267">
        <f>IF('I6.2 Customer Data'!V19 &gt; 0,'I6.2 Customer Data'!V19,'I6.2 Customer Data'!V23)</f>
        <v>0</v>
      </c>
      <c r="V21" s="1267">
        <f>IF('I6.2 Customer Data'!W19 &gt; 0,'I6.2 Customer Data'!W19,'I6.2 Customer Data'!W23)</f>
        <v>0</v>
      </c>
      <c r="W21" s="1266"/>
    </row>
    <row r="22" spans="1:24" s="1261" customFormat="1" ht="12.75" x14ac:dyDescent="0.2">
      <c r="A22" s="1268" t="s">
        <v>1054</v>
      </c>
      <c r="B22" s="1265">
        <f>SUM(C22:V22)</f>
        <v>49305.805582164634</v>
      </c>
      <c r="C22" s="1267">
        <f>IF('I6.2 Customer Data'!D19 &gt; 0,'I6.2 Customer Data'!D19,'I6.2 Customer Data'!D24)</f>
        <v>43121</v>
      </c>
      <c r="D22" s="1267">
        <f>IF('I6.2 Customer Data'!E19 &gt; 0,'I6.2 Customer Data'!E19,'I6.2 Customer Data'!E24)</f>
        <v>4194</v>
      </c>
      <c r="E22" s="1267">
        <f>IF('I6.2 Customer Data'!F19 &gt; 0,'I6.2 Customer Data'!F19,'I6.2 Customer Data'!F24)</f>
        <v>459</v>
      </c>
      <c r="F22" s="1267">
        <f>IF('I6.2 Customer Data'!G19 &gt; 0,'I6.2 Customer Data'!G19,'I6.2 Customer Data'!G24)</f>
        <v>0</v>
      </c>
      <c r="G22" s="1267">
        <f>IF('I6.2 Customer Data'!H19 &gt; 0,'I6.2 Customer Data'!H19,'I6.2 Customer Data'!H24)</f>
        <v>0</v>
      </c>
      <c r="H22" s="1267">
        <f>IF('I6.2 Customer Data'!I19 &gt; 0,'I6.2 Customer Data'!I19,'I6.2 Customer Data'!I24)</f>
        <v>0</v>
      </c>
      <c r="I22" s="1959">
        <f>'I6.2 Customer Data'!J24</f>
        <v>882.80558216463612</v>
      </c>
      <c r="J22" s="1267">
        <f>IF('I6.2 Customer Data'!K19 &gt; 0,'I6.2 Customer Data'!K19,'I6.2 Customer Data'!K24)</f>
        <v>360</v>
      </c>
      <c r="K22" s="1267">
        <f>IF('I6.2 Customer Data'!L19 &gt; 0,'I6.2 Customer Data'!L19,'I6.2 Customer Data'!L24)</f>
        <v>289</v>
      </c>
      <c r="L22" s="1267">
        <f>IF('I6.2 Customer Data'!M19 &gt; 0,'I6.2 Customer Data'!M19,'I6.2 Customer Data'!M24)</f>
        <v>0</v>
      </c>
      <c r="M22" s="1267">
        <f>IF('I6.2 Customer Data'!N19 &gt; 0,'I6.2 Customer Data'!N19,'I6.2 Customer Data'!N24)</f>
        <v>0</v>
      </c>
      <c r="N22" s="1267">
        <f>IF('I6.2 Customer Data'!O19 &gt; 0,'I6.2 Customer Data'!O19,'I6.2 Customer Data'!O24)</f>
        <v>0</v>
      </c>
      <c r="O22" s="1267">
        <f>IF('I6.2 Customer Data'!P19 &gt; 0,'I6.2 Customer Data'!P19,'I6.2 Customer Data'!P24)</f>
        <v>0</v>
      </c>
      <c r="P22" s="1267">
        <f>IF('I6.2 Customer Data'!Q19 &gt; 0,'I6.2 Customer Data'!Q19,'I6.2 Customer Data'!Q24)</f>
        <v>0</v>
      </c>
      <c r="Q22" s="1267">
        <f>IF('I6.2 Customer Data'!R19 &gt; 0,'I6.2 Customer Data'!R19,'I6.2 Customer Data'!R24)</f>
        <v>0</v>
      </c>
      <c r="R22" s="1267">
        <f>IF('I6.2 Customer Data'!S19 &gt; 0,'I6.2 Customer Data'!S19,'I6.2 Customer Data'!S24)</f>
        <v>0</v>
      </c>
      <c r="S22" s="1267">
        <f>IF('I6.2 Customer Data'!T19 &gt; 0,'I6.2 Customer Data'!T19,'I6.2 Customer Data'!T24)</f>
        <v>0</v>
      </c>
      <c r="T22" s="1267">
        <f>IF('I6.2 Customer Data'!U19 &gt; 0,'I6.2 Customer Data'!U19,'I6.2 Customer Data'!U24)</f>
        <v>0</v>
      </c>
      <c r="U22" s="1267">
        <f>IF('I6.2 Customer Data'!V19 &gt; 0,'I6.2 Customer Data'!V19,'I6.2 Customer Data'!V24)</f>
        <v>0</v>
      </c>
      <c r="V22" s="1267">
        <f>IF('I6.2 Customer Data'!W19 &gt; 0,'I6.2 Customer Data'!W19,'I6.2 Customer Data'!W24)</f>
        <v>0</v>
      </c>
      <c r="W22" s="1266"/>
    </row>
    <row r="23" spans="1:24" s="1261" customFormat="1" ht="12.75" x14ac:dyDescent="0.2">
      <c r="A23" s="1264" t="s">
        <v>702</v>
      </c>
      <c r="B23" s="1265">
        <f>SUM(C23:V23)</f>
        <v>58381</v>
      </c>
      <c r="C23" s="1267">
        <f>IF('I6.2 Customer Data'!D19&gt;0,'I6.2 Customer Data'!D19,'I6.2 Customer Data'!D25)</f>
        <v>43121</v>
      </c>
      <c r="D23" s="1267">
        <f>IF('I6.2 Customer Data'!E19&gt;0,'I6.2 Customer Data'!E19,'I6.2 Customer Data'!E25)</f>
        <v>4194</v>
      </c>
      <c r="E23" s="1267">
        <f>IF('I6.2 Customer Data'!F19&gt;0,'I6.2 Customer Data'!F19,'I6.2 Customer Data'!F25)</f>
        <v>459</v>
      </c>
      <c r="F23" s="1267">
        <f>IF('I6.2 Customer Data'!G19&gt;0,'I6.2 Customer Data'!G19,'I6.2 Customer Data'!G25)</f>
        <v>0</v>
      </c>
      <c r="G23" s="1267">
        <f>IF('I6.2 Customer Data'!H19&gt;0,'I6.2 Customer Data'!H19,'I6.2 Customer Data'!H25)</f>
        <v>0</v>
      </c>
      <c r="H23" s="1267">
        <f>IF('I6.2 Customer Data'!I19&gt;0,'I6.2 Customer Data'!I19,'I6.2 Customer Data'!I25)</f>
        <v>0</v>
      </c>
      <c r="I23" s="1267">
        <f>IF('I6.2 Customer Data'!J19&gt;0,'I6.2 Customer Data'!J19,'I6.2 Customer Data'!J25)</f>
        <v>9958</v>
      </c>
      <c r="J23" s="1267">
        <f>IF('I6.2 Customer Data'!K19&gt;0,'I6.2 Customer Data'!K19,'I6.2 Customer Data'!K25)</f>
        <v>360</v>
      </c>
      <c r="K23" s="1267">
        <f>IF('I6.2 Customer Data'!L19&gt;0,'I6.2 Customer Data'!L19,'I6.2 Customer Data'!L25)</f>
        <v>289</v>
      </c>
      <c r="L23" s="1267">
        <f>IF('I6.2 Customer Data'!M19&gt;0,'I6.2 Customer Data'!M19,'I6.2 Customer Data'!M25)</f>
        <v>0</v>
      </c>
      <c r="M23" s="1267">
        <f>IF('I6.2 Customer Data'!N19&gt;0,'I6.2 Customer Data'!N19,'I6.2 Customer Data'!N25)</f>
        <v>0</v>
      </c>
      <c r="N23" s="1267">
        <f>IF('I6.2 Customer Data'!O19&gt;0,'I6.2 Customer Data'!O19,'I6.2 Customer Data'!O25)</f>
        <v>0</v>
      </c>
      <c r="O23" s="1267">
        <f>IF('I6.2 Customer Data'!P19&gt;0,'I6.2 Customer Data'!P19,'I6.2 Customer Data'!P25)</f>
        <v>0</v>
      </c>
      <c r="P23" s="1267">
        <f>IF('I6.2 Customer Data'!Q19&gt;0,'I6.2 Customer Data'!Q19,'I6.2 Customer Data'!Q25)</f>
        <v>0</v>
      </c>
      <c r="Q23" s="1267">
        <f>IF('I6.2 Customer Data'!R19&gt;0,'I6.2 Customer Data'!R19,'I6.2 Customer Data'!R25)</f>
        <v>0</v>
      </c>
      <c r="R23" s="1267">
        <f>IF('I6.2 Customer Data'!S19&gt;0,'I6.2 Customer Data'!S19,'I6.2 Customer Data'!S25)</f>
        <v>0</v>
      </c>
      <c r="S23" s="1267">
        <f>IF('I6.2 Customer Data'!T19&gt;0,'I6.2 Customer Data'!T19,'I6.2 Customer Data'!T25)</f>
        <v>0</v>
      </c>
      <c r="T23" s="1267">
        <f>IF('I6.2 Customer Data'!U19&gt;0,'I6.2 Customer Data'!U19,'I6.2 Customer Data'!U25)</f>
        <v>0</v>
      </c>
      <c r="U23" s="1267">
        <f>IF('I6.2 Customer Data'!V19&gt;0,'I6.2 Customer Data'!V19,'I6.2 Customer Data'!V25)</f>
        <v>0</v>
      </c>
      <c r="V23" s="1267">
        <f>IF('I6.2 Customer Data'!W19&gt;0,'I6.2 Customer Data'!W19,'I6.2 Customer Data'!W25)</f>
        <v>0</v>
      </c>
      <c r="W23" s="1266"/>
    </row>
    <row r="24" spans="1:24" s="1261" customFormat="1" ht="12.75" x14ac:dyDescent="0.2">
      <c r="A24" s="1264"/>
      <c r="B24" s="1265"/>
      <c r="C24" s="1267"/>
      <c r="D24" s="1267"/>
      <c r="E24" s="1267"/>
      <c r="F24" s="1267"/>
      <c r="G24" s="1267"/>
      <c r="H24" s="1267"/>
      <c r="I24" s="1267"/>
      <c r="J24" s="1267"/>
      <c r="K24" s="1267"/>
      <c r="L24" s="1267"/>
      <c r="M24" s="1267"/>
      <c r="N24" s="1267"/>
      <c r="O24" s="1267"/>
      <c r="P24" s="1267"/>
      <c r="Q24" s="1267"/>
      <c r="R24" s="1267"/>
      <c r="S24" s="1267"/>
      <c r="T24" s="1267"/>
      <c r="U24" s="1267"/>
      <c r="V24" s="1267"/>
      <c r="W24" s="1266"/>
    </row>
    <row r="25" spans="1:24" s="1261" customFormat="1" ht="12.75" x14ac:dyDescent="0.2">
      <c r="A25" s="1264" t="s">
        <v>662</v>
      </c>
      <c r="B25" s="1265">
        <f>SUM(C25:V25)</f>
        <v>23368.799999999999</v>
      </c>
      <c r="C25" s="1267">
        <f>C19*$A$14/1000</f>
        <v>17248.400000000001</v>
      </c>
      <c r="D25" s="1267">
        <f t="shared" ref="D25:V25" si="0">D19*$A$14/1000</f>
        <v>1677.6</v>
      </c>
      <c r="E25" s="1267">
        <f t="shared" si="0"/>
        <v>200</v>
      </c>
      <c r="F25" s="1267">
        <f t="shared" si="0"/>
        <v>0</v>
      </c>
      <c r="G25" s="1267">
        <f t="shared" si="0"/>
        <v>0</v>
      </c>
      <c r="H25" s="1267">
        <f t="shared" si="0"/>
        <v>0</v>
      </c>
      <c r="I25" s="1267">
        <f t="shared" si="0"/>
        <v>3983.2</v>
      </c>
      <c r="J25" s="1267">
        <f t="shared" si="0"/>
        <v>144</v>
      </c>
      <c r="K25" s="1267">
        <f t="shared" si="0"/>
        <v>115.6</v>
      </c>
      <c r="L25" s="1267">
        <f t="shared" si="0"/>
        <v>0</v>
      </c>
      <c r="M25" s="1267">
        <f t="shared" si="0"/>
        <v>0</v>
      </c>
      <c r="N25" s="1267">
        <f t="shared" si="0"/>
        <v>0</v>
      </c>
      <c r="O25" s="1267">
        <f t="shared" si="0"/>
        <v>0</v>
      </c>
      <c r="P25" s="1267">
        <f t="shared" si="0"/>
        <v>0</v>
      </c>
      <c r="Q25" s="1267">
        <f t="shared" si="0"/>
        <v>0</v>
      </c>
      <c r="R25" s="1267">
        <f t="shared" si="0"/>
        <v>0</v>
      </c>
      <c r="S25" s="1267">
        <f t="shared" si="0"/>
        <v>0</v>
      </c>
      <c r="T25" s="1267">
        <f t="shared" si="0"/>
        <v>0</v>
      </c>
      <c r="U25" s="1267">
        <f t="shared" si="0"/>
        <v>0</v>
      </c>
      <c r="V25" s="1267">
        <f t="shared" si="0"/>
        <v>0</v>
      </c>
      <c r="W25" s="1266"/>
    </row>
    <row r="26" spans="1:24" s="1261" customFormat="1" ht="12.75" x14ac:dyDescent="0.2">
      <c r="A26" s="1264" t="s">
        <v>663</v>
      </c>
      <c r="B26" s="1265">
        <f>SUM(C26:V26)</f>
        <v>4242.8</v>
      </c>
      <c r="C26" s="1267">
        <f>C20*$A$14/1000</f>
        <v>0</v>
      </c>
      <c r="D26" s="1267">
        <f t="shared" ref="D26:V26" si="1">D20*$A$14/1000</f>
        <v>0</v>
      </c>
      <c r="E26" s="1267">
        <f t="shared" si="1"/>
        <v>0</v>
      </c>
      <c r="F26" s="1267">
        <f t="shared" si="1"/>
        <v>0</v>
      </c>
      <c r="G26" s="1267">
        <f t="shared" si="1"/>
        <v>0</v>
      </c>
      <c r="H26" s="1267">
        <f t="shared" si="1"/>
        <v>0</v>
      </c>
      <c r="I26" s="1267">
        <f t="shared" si="1"/>
        <v>3983.2</v>
      </c>
      <c r="J26" s="1267">
        <f t="shared" si="1"/>
        <v>144</v>
      </c>
      <c r="K26" s="1267">
        <f t="shared" si="1"/>
        <v>115.6</v>
      </c>
      <c r="L26" s="1267">
        <f t="shared" si="1"/>
        <v>0</v>
      </c>
      <c r="M26" s="1267">
        <f t="shared" si="1"/>
        <v>0</v>
      </c>
      <c r="N26" s="1267">
        <f t="shared" si="1"/>
        <v>0</v>
      </c>
      <c r="O26" s="1267">
        <f t="shared" si="1"/>
        <v>0</v>
      </c>
      <c r="P26" s="1267">
        <f t="shared" si="1"/>
        <v>0</v>
      </c>
      <c r="Q26" s="1267">
        <f t="shared" si="1"/>
        <v>0</v>
      </c>
      <c r="R26" s="1267">
        <f t="shared" si="1"/>
        <v>0</v>
      </c>
      <c r="S26" s="1267">
        <f t="shared" si="1"/>
        <v>0</v>
      </c>
      <c r="T26" s="1267">
        <f t="shared" si="1"/>
        <v>0</v>
      </c>
      <c r="U26" s="1267">
        <f t="shared" si="1"/>
        <v>0</v>
      </c>
      <c r="V26" s="1267">
        <f t="shared" si="1"/>
        <v>0</v>
      </c>
      <c r="W26" s="1266"/>
    </row>
    <row r="27" spans="1:24" s="1261" customFormat="1" ht="12.75" x14ac:dyDescent="0.2">
      <c r="A27" s="1264" t="s">
        <v>664</v>
      </c>
      <c r="B27" s="1265">
        <f>SUM(C27:V27)</f>
        <v>19738.722232865854</v>
      </c>
      <c r="C27" s="1267">
        <f>C21*$A$14/1000</f>
        <v>17248.400000000001</v>
      </c>
      <c r="D27" s="1267">
        <f t="shared" ref="D27:V28" si="2">D21*$A$14/1000</f>
        <v>1677.6</v>
      </c>
      <c r="E27" s="1267">
        <f t="shared" si="2"/>
        <v>200</v>
      </c>
      <c r="F27" s="1267">
        <f t="shared" si="2"/>
        <v>0</v>
      </c>
      <c r="G27" s="1267">
        <f t="shared" si="2"/>
        <v>0</v>
      </c>
      <c r="H27" s="1267">
        <f t="shared" si="2"/>
        <v>0</v>
      </c>
      <c r="I27" s="1267">
        <f t="shared" si="2"/>
        <v>353.12223286585447</v>
      </c>
      <c r="J27" s="1267">
        <f t="shared" si="2"/>
        <v>144</v>
      </c>
      <c r="K27" s="1267">
        <f t="shared" si="2"/>
        <v>115.6</v>
      </c>
      <c r="L27" s="1267">
        <f t="shared" si="2"/>
        <v>0</v>
      </c>
      <c r="M27" s="1267">
        <f t="shared" si="2"/>
        <v>0</v>
      </c>
      <c r="N27" s="1267">
        <f t="shared" si="2"/>
        <v>0</v>
      </c>
      <c r="O27" s="1267">
        <f t="shared" si="2"/>
        <v>0</v>
      </c>
      <c r="P27" s="1267">
        <f t="shared" si="2"/>
        <v>0</v>
      </c>
      <c r="Q27" s="1267">
        <f t="shared" si="2"/>
        <v>0</v>
      </c>
      <c r="R27" s="1267">
        <f t="shared" si="2"/>
        <v>0</v>
      </c>
      <c r="S27" s="1267">
        <f t="shared" si="2"/>
        <v>0</v>
      </c>
      <c r="T27" s="1267">
        <f t="shared" si="2"/>
        <v>0</v>
      </c>
      <c r="U27" s="1267">
        <f t="shared" si="2"/>
        <v>0</v>
      </c>
      <c r="V27" s="1267">
        <f t="shared" si="2"/>
        <v>0</v>
      </c>
      <c r="W27" s="1266"/>
    </row>
    <row r="28" spans="1:24" s="1261" customFormat="1" ht="12.75" x14ac:dyDescent="0.2">
      <c r="A28" s="1264" t="s">
        <v>1055</v>
      </c>
      <c r="B28" s="1265">
        <f>SUM(C28:V28)</f>
        <v>19722.322232865852</v>
      </c>
      <c r="C28" s="1267">
        <f>C22*$A$14/1000</f>
        <v>17248.400000000001</v>
      </c>
      <c r="D28" s="1267">
        <f t="shared" si="2"/>
        <v>1677.6</v>
      </c>
      <c r="E28" s="1267">
        <f t="shared" si="2"/>
        <v>183.6</v>
      </c>
      <c r="F28" s="1267">
        <f t="shared" si="2"/>
        <v>0</v>
      </c>
      <c r="G28" s="1267">
        <f t="shared" si="2"/>
        <v>0</v>
      </c>
      <c r="H28" s="1267">
        <f t="shared" si="2"/>
        <v>0</v>
      </c>
      <c r="I28" s="1267">
        <f t="shared" si="2"/>
        <v>353.12223286585447</v>
      </c>
      <c r="J28" s="1267">
        <f t="shared" si="2"/>
        <v>144</v>
      </c>
      <c r="K28" s="1267">
        <f t="shared" si="2"/>
        <v>115.6</v>
      </c>
      <c r="L28" s="1267">
        <f t="shared" si="2"/>
        <v>0</v>
      </c>
      <c r="M28" s="1267">
        <f t="shared" si="2"/>
        <v>0</v>
      </c>
      <c r="N28" s="1267">
        <f t="shared" si="2"/>
        <v>0</v>
      </c>
      <c r="O28" s="1267">
        <f t="shared" si="2"/>
        <v>0</v>
      </c>
      <c r="P28" s="1267">
        <f t="shared" si="2"/>
        <v>0</v>
      </c>
      <c r="Q28" s="1267">
        <f t="shared" si="2"/>
        <v>0</v>
      </c>
      <c r="R28" s="1267">
        <f t="shared" si="2"/>
        <v>0</v>
      </c>
      <c r="S28" s="1267">
        <f t="shared" si="2"/>
        <v>0</v>
      </c>
      <c r="T28" s="1267">
        <f t="shared" si="2"/>
        <v>0</v>
      </c>
      <c r="U28" s="1267">
        <f t="shared" si="2"/>
        <v>0</v>
      </c>
      <c r="V28" s="1267">
        <f t="shared" si="2"/>
        <v>0</v>
      </c>
      <c r="W28" s="1266"/>
    </row>
    <row r="29" spans="1:24" s="1261" customFormat="1" ht="12.75" x14ac:dyDescent="0.2">
      <c r="A29" s="1264" t="s">
        <v>665</v>
      </c>
      <c r="B29" s="1265">
        <f>SUM(C29:V29)</f>
        <v>23352.399999999998</v>
      </c>
      <c r="C29" s="1267">
        <f>C23*$A$14/1000</f>
        <v>17248.400000000001</v>
      </c>
      <c r="D29" s="1267">
        <f t="shared" ref="D29:V29" si="3">D23*$A$14/1000</f>
        <v>1677.6</v>
      </c>
      <c r="E29" s="1267">
        <f t="shared" si="3"/>
        <v>183.6</v>
      </c>
      <c r="F29" s="1267">
        <f t="shared" si="3"/>
        <v>0</v>
      </c>
      <c r="G29" s="1267">
        <f t="shared" si="3"/>
        <v>0</v>
      </c>
      <c r="H29" s="1267">
        <f t="shared" si="3"/>
        <v>0</v>
      </c>
      <c r="I29" s="1267">
        <f t="shared" si="3"/>
        <v>3983.2</v>
      </c>
      <c r="J29" s="1267">
        <f t="shared" si="3"/>
        <v>144</v>
      </c>
      <c r="K29" s="1267">
        <f t="shared" si="3"/>
        <v>115.6</v>
      </c>
      <c r="L29" s="1267">
        <f t="shared" si="3"/>
        <v>0</v>
      </c>
      <c r="M29" s="1267">
        <f t="shared" si="3"/>
        <v>0</v>
      </c>
      <c r="N29" s="1267">
        <f t="shared" si="3"/>
        <v>0</v>
      </c>
      <c r="O29" s="1267">
        <f t="shared" si="3"/>
        <v>0</v>
      </c>
      <c r="P29" s="1267">
        <f t="shared" si="3"/>
        <v>0</v>
      </c>
      <c r="Q29" s="1267">
        <f t="shared" si="3"/>
        <v>0</v>
      </c>
      <c r="R29" s="1267">
        <f t="shared" si="3"/>
        <v>0</v>
      </c>
      <c r="S29" s="1267">
        <f t="shared" si="3"/>
        <v>0</v>
      </c>
      <c r="T29" s="1267">
        <f t="shared" si="3"/>
        <v>0</v>
      </c>
      <c r="U29" s="1267">
        <f t="shared" si="3"/>
        <v>0</v>
      </c>
      <c r="V29" s="1267">
        <f t="shared" si="3"/>
        <v>0</v>
      </c>
      <c r="W29" s="1266"/>
    </row>
    <row r="30" spans="1:24" s="1261" customFormat="1" ht="12.75" x14ac:dyDescent="0.2">
      <c r="A30" s="1264"/>
      <c r="B30" s="1265"/>
      <c r="C30" s="1267"/>
      <c r="D30" s="1267"/>
      <c r="E30" s="1267"/>
      <c r="F30" s="1267"/>
      <c r="G30" s="1267"/>
      <c r="H30" s="1267"/>
      <c r="I30" s="1267"/>
      <c r="J30" s="1267"/>
      <c r="K30" s="1267"/>
      <c r="L30" s="1267"/>
      <c r="M30" s="1267"/>
      <c r="N30" s="1267"/>
      <c r="O30" s="1267"/>
      <c r="P30" s="1267"/>
      <c r="Q30" s="1267"/>
      <c r="R30" s="1267"/>
      <c r="S30" s="1267"/>
      <c r="T30" s="1267"/>
      <c r="U30" s="1267"/>
      <c r="V30" s="1267"/>
      <c r="W30" s="1266"/>
    </row>
    <row r="31" spans="1:24" s="1261" customFormat="1" ht="12.75" x14ac:dyDescent="0.2">
      <c r="A31" s="1264"/>
      <c r="B31" s="1265"/>
      <c r="C31" s="1267"/>
      <c r="D31" s="1267"/>
      <c r="E31" s="1267"/>
      <c r="F31" s="1267"/>
      <c r="G31" s="1267"/>
      <c r="H31" s="1267"/>
      <c r="I31" s="1267"/>
      <c r="J31" s="1267"/>
      <c r="K31" s="1267"/>
      <c r="L31" s="1267"/>
      <c r="M31" s="1267"/>
      <c r="N31" s="1267"/>
      <c r="O31" s="1267"/>
      <c r="P31" s="1267"/>
      <c r="Q31" s="1267"/>
      <c r="R31" s="1267"/>
      <c r="S31" s="1267"/>
      <c r="T31" s="1267"/>
      <c r="U31" s="1267"/>
      <c r="V31" s="1267"/>
      <c r="W31" s="1266"/>
    </row>
    <row r="32" spans="1:24" s="1261" customFormat="1" ht="12.75" x14ac:dyDescent="0.2">
      <c r="A32" s="1264" t="s">
        <v>667</v>
      </c>
      <c r="B32" s="1265"/>
      <c r="C32" s="1267"/>
      <c r="D32" s="1267"/>
      <c r="E32" s="1267"/>
      <c r="F32" s="1267"/>
      <c r="G32" s="1267"/>
      <c r="H32" s="1267"/>
      <c r="I32" s="1267"/>
      <c r="J32" s="1267"/>
      <c r="K32" s="1267"/>
      <c r="L32" s="1267"/>
      <c r="M32" s="1267"/>
      <c r="N32" s="1267"/>
      <c r="O32" s="1267"/>
      <c r="P32" s="1267"/>
      <c r="Q32" s="1267"/>
      <c r="R32" s="1267"/>
      <c r="S32" s="1267"/>
      <c r="T32" s="1267"/>
      <c r="U32" s="1267"/>
      <c r="V32" s="1267"/>
      <c r="W32" s="1266"/>
    </row>
    <row r="33" spans="1:23" s="1261" customFormat="1" ht="12.75" x14ac:dyDescent="0.2">
      <c r="A33" s="1264" t="s">
        <v>1233</v>
      </c>
      <c r="B33" s="1265">
        <f>SUM(C33:V33)</f>
        <v>185110.29788266338</v>
      </c>
      <c r="C33" s="1267">
        <f>'I8 Demand Data'!D55</f>
        <v>92172.527044460832</v>
      </c>
      <c r="D33" s="1267">
        <f>'I8 Demand Data'!E55</f>
        <v>31128.379299222604</v>
      </c>
      <c r="E33" s="1267">
        <f>'I8 Demand Data'!F55</f>
        <v>59855.368654565173</v>
      </c>
      <c r="F33" s="1267">
        <f>'I8 Demand Data'!G55</f>
        <v>0</v>
      </c>
      <c r="G33" s="1267">
        <f>'I8 Demand Data'!H55</f>
        <v>0</v>
      </c>
      <c r="H33" s="1267">
        <f>'I8 Demand Data'!I55</f>
        <v>0</v>
      </c>
      <c r="I33" s="1267">
        <f>'I8 Demand Data'!J55</f>
        <v>1735.8344439293992</v>
      </c>
      <c r="J33" s="1267">
        <f>'I8 Demand Data'!K55</f>
        <v>85.319120680705723</v>
      </c>
      <c r="K33" s="1267">
        <f>'I8 Demand Data'!L55</f>
        <v>132.8693198046557</v>
      </c>
      <c r="L33" s="1267">
        <f>'I8 Demand Data'!M55</f>
        <v>0</v>
      </c>
      <c r="M33" s="1267">
        <f>'I8 Demand Data'!N55</f>
        <v>0</v>
      </c>
      <c r="N33" s="1267">
        <f>'I8 Demand Data'!O55</f>
        <v>0</v>
      </c>
      <c r="O33" s="1267">
        <f>'I8 Demand Data'!P55</f>
        <v>0</v>
      </c>
      <c r="P33" s="1267">
        <f>'I8 Demand Data'!Q55</f>
        <v>0</v>
      </c>
      <c r="Q33" s="1267">
        <f>'I8 Demand Data'!R55</f>
        <v>0</v>
      </c>
      <c r="R33" s="1267">
        <f>'I8 Demand Data'!S55</f>
        <v>0</v>
      </c>
      <c r="S33" s="1267">
        <f>'I8 Demand Data'!T55</f>
        <v>0</v>
      </c>
      <c r="T33" s="1267">
        <f>'I8 Demand Data'!U55</f>
        <v>0</v>
      </c>
      <c r="U33" s="1267">
        <f>'I8 Demand Data'!V55</f>
        <v>0</v>
      </c>
      <c r="V33" s="1267">
        <f>'I8 Demand Data'!W55</f>
        <v>0</v>
      </c>
      <c r="W33" s="1266"/>
    </row>
    <row r="34" spans="1:23" s="1261" customFormat="1" ht="12.75" x14ac:dyDescent="0.2">
      <c r="A34" s="1264" t="s">
        <v>1234</v>
      </c>
      <c r="B34" s="1265">
        <f>SUM(C34:V34)</f>
        <v>185110.29788266341</v>
      </c>
      <c r="C34" s="1267">
        <f>'I8 Demand Data'!D56</f>
        <v>92172.527044460832</v>
      </c>
      <c r="D34" s="1267">
        <f>'I8 Demand Data'!E56</f>
        <v>31128.379299222604</v>
      </c>
      <c r="E34" s="1267">
        <f>'I8 Demand Data'!F56</f>
        <v>59855.368654565202</v>
      </c>
      <c r="F34" s="1267">
        <f>'I8 Demand Data'!G56</f>
        <v>0</v>
      </c>
      <c r="G34" s="1267">
        <f>'I8 Demand Data'!H56</f>
        <v>0</v>
      </c>
      <c r="H34" s="1267">
        <f>'I8 Demand Data'!I56</f>
        <v>0</v>
      </c>
      <c r="I34" s="1267">
        <f>'I8 Demand Data'!J56</f>
        <v>1735.8344439293992</v>
      </c>
      <c r="J34" s="1267">
        <f>'I8 Demand Data'!K56</f>
        <v>85.319120680705723</v>
      </c>
      <c r="K34" s="1267">
        <f>'I8 Demand Data'!L56</f>
        <v>132.8693198046557</v>
      </c>
      <c r="L34" s="1267">
        <f>'I8 Demand Data'!M56</f>
        <v>0</v>
      </c>
      <c r="M34" s="1267">
        <f>'I8 Demand Data'!N56</f>
        <v>0</v>
      </c>
      <c r="N34" s="1267">
        <f>'I8 Demand Data'!O56</f>
        <v>0</v>
      </c>
      <c r="O34" s="1267">
        <f>'I8 Demand Data'!P56</f>
        <v>0</v>
      </c>
      <c r="P34" s="1267">
        <f>'I8 Demand Data'!Q56</f>
        <v>0</v>
      </c>
      <c r="Q34" s="1267">
        <f>'I8 Demand Data'!R56</f>
        <v>0</v>
      </c>
      <c r="R34" s="1267">
        <f>'I8 Demand Data'!S56</f>
        <v>0</v>
      </c>
      <c r="S34" s="1267">
        <f>'I8 Demand Data'!T56</f>
        <v>0</v>
      </c>
      <c r="T34" s="1267">
        <f>'I8 Demand Data'!U56</f>
        <v>0</v>
      </c>
      <c r="U34" s="1267">
        <f>'I8 Demand Data'!V56</f>
        <v>0</v>
      </c>
      <c r="V34" s="1267">
        <f>'I8 Demand Data'!W56</f>
        <v>0</v>
      </c>
      <c r="W34" s="1266"/>
    </row>
    <row r="35" spans="1:23" s="1261" customFormat="1" ht="12.75" x14ac:dyDescent="0.2">
      <c r="A35" s="1264" t="s">
        <v>1051</v>
      </c>
      <c r="B35" s="1265">
        <f>SUM(C35:V35)</f>
        <v>171404.07169192639</v>
      </c>
      <c r="C35" s="1267">
        <f>'I8 Demand Data'!D57</f>
        <v>92172.527044460832</v>
      </c>
      <c r="D35" s="1267">
        <f>'I8 Demand Data'!E57</f>
        <v>31128.379299222604</v>
      </c>
      <c r="E35" s="1267">
        <f>'I8 Demand Data'!F57</f>
        <v>46149.142463828175</v>
      </c>
      <c r="F35" s="1267">
        <f>'I8 Demand Data'!G57</f>
        <v>0</v>
      </c>
      <c r="G35" s="1267">
        <f>'I8 Demand Data'!H57</f>
        <v>0</v>
      </c>
      <c r="H35" s="1267">
        <f>'I8 Demand Data'!I57</f>
        <v>0</v>
      </c>
      <c r="I35" s="1267">
        <f>'I8 Demand Data'!J57</f>
        <v>1735.8344439293992</v>
      </c>
      <c r="J35" s="1267">
        <f>'I8 Demand Data'!K57</f>
        <v>85.319120680705723</v>
      </c>
      <c r="K35" s="1267">
        <f>'I8 Demand Data'!L57</f>
        <v>132.8693198046557</v>
      </c>
      <c r="L35" s="1267">
        <f>'I8 Demand Data'!M57</f>
        <v>0</v>
      </c>
      <c r="M35" s="1267">
        <f>'I8 Demand Data'!N57</f>
        <v>0</v>
      </c>
      <c r="N35" s="1267">
        <f>'I8 Demand Data'!O57</f>
        <v>0</v>
      </c>
      <c r="O35" s="1267">
        <f>'I8 Demand Data'!P57</f>
        <v>0</v>
      </c>
      <c r="P35" s="1267">
        <f>'I8 Demand Data'!Q57</f>
        <v>0</v>
      </c>
      <c r="Q35" s="1267">
        <f>'I8 Demand Data'!R57</f>
        <v>0</v>
      </c>
      <c r="R35" s="1267">
        <f>'I8 Demand Data'!S57</f>
        <v>0</v>
      </c>
      <c r="S35" s="1267">
        <f>'I8 Demand Data'!T57</f>
        <v>0</v>
      </c>
      <c r="T35" s="1267">
        <f>'I8 Demand Data'!U57</f>
        <v>0</v>
      </c>
      <c r="U35" s="1267">
        <f>'I8 Demand Data'!V57</f>
        <v>0</v>
      </c>
      <c r="V35" s="1267">
        <f>'I8 Demand Data'!W57</f>
        <v>0</v>
      </c>
      <c r="W35" s="1266"/>
    </row>
    <row r="36" spans="1:23" s="1261" customFormat="1" ht="12.75" x14ac:dyDescent="0.2">
      <c r="A36" s="1264" t="s">
        <v>1235</v>
      </c>
      <c r="B36" s="1265">
        <f>SUM(C36:V36)</f>
        <v>171404.07169192639</v>
      </c>
      <c r="C36" s="1267">
        <f>'I8 Demand Data'!D58</f>
        <v>92172.527044460832</v>
      </c>
      <c r="D36" s="1267">
        <f>'I8 Demand Data'!E58</f>
        <v>31128.379299222604</v>
      </c>
      <c r="E36" s="1267">
        <f>'I8 Demand Data'!F58</f>
        <v>46149.142463828175</v>
      </c>
      <c r="F36" s="1267">
        <f>'I8 Demand Data'!G58</f>
        <v>0</v>
      </c>
      <c r="G36" s="1267">
        <f>'I8 Demand Data'!H58</f>
        <v>0</v>
      </c>
      <c r="H36" s="1267">
        <f>'I8 Demand Data'!I58</f>
        <v>0</v>
      </c>
      <c r="I36" s="1267">
        <f>'I8 Demand Data'!J58</f>
        <v>1735.8344439293992</v>
      </c>
      <c r="J36" s="1267">
        <f>'I8 Demand Data'!K58</f>
        <v>85.319120680705723</v>
      </c>
      <c r="K36" s="1267">
        <f>'I8 Demand Data'!L58</f>
        <v>132.8693198046557</v>
      </c>
      <c r="L36" s="1267">
        <f>'I8 Demand Data'!M58</f>
        <v>0</v>
      </c>
      <c r="M36" s="1267">
        <f>'I8 Demand Data'!N58</f>
        <v>0</v>
      </c>
      <c r="N36" s="1267">
        <f>'I8 Demand Data'!O58</f>
        <v>0</v>
      </c>
      <c r="O36" s="1267">
        <f>'I8 Demand Data'!P58</f>
        <v>0</v>
      </c>
      <c r="P36" s="1267">
        <f>'I8 Demand Data'!Q58</f>
        <v>0</v>
      </c>
      <c r="Q36" s="1267">
        <f>'I8 Demand Data'!R58</f>
        <v>0</v>
      </c>
      <c r="R36" s="1267">
        <f>'I8 Demand Data'!S58</f>
        <v>0</v>
      </c>
      <c r="S36" s="1267">
        <f>'I8 Demand Data'!T58</f>
        <v>0</v>
      </c>
      <c r="T36" s="1267">
        <f>'I8 Demand Data'!U58</f>
        <v>0</v>
      </c>
      <c r="U36" s="1267">
        <f>'I8 Demand Data'!V58</f>
        <v>0</v>
      </c>
      <c r="V36" s="1267">
        <f>'I8 Demand Data'!W58</f>
        <v>0</v>
      </c>
      <c r="W36" s="1266"/>
    </row>
    <row r="37" spans="1:23" s="1261" customFormat="1" ht="12.75" x14ac:dyDescent="0.2">
      <c r="A37" s="1264"/>
      <c r="B37" s="1265"/>
      <c r="C37" s="1267"/>
      <c r="D37" s="1267"/>
      <c r="E37" s="1267"/>
      <c r="F37" s="1267"/>
      <c r="G37" s="1267"/>
      <c r="H37" s="1267"/>
      <c r="I37" s="1267"/>
      <c r="J37" s="1267"/>
      <c r="K37" s="1267"/>
      <c r="L37" s="1267"/>
      <c r="M37" s="1267"/>
      <c r="N37" s="1267"/>
      <c r="O37" s="1267"/>
      <c r="P37" s="1267"/>
      <c r="Q37" s="1267"/>
      <c r="R37" s="1267"/>
      <c r="S37" s="1267"/>
      <c r="T37" s="1267"/>
      <c r="U37" s="1267"/>
      <c r="V37" s="1267"/>
      <c r="W37" s="1266"/>
    </row>
    <row r="38" spans="1:23" s="1261" customFormat="1" ht="12.75" x14ac:dyDescent="0.2">
      <c r="A38" s="1264" t="s">
        <v>671</v>
      </c>
      <c r="B38" s="1265"/>
      <c r="C38" s="1267"/>
      <c r="D38" s="1267"/>
      <c r="E38" s="1267"/>
      <c r="F38" s="1267"/>
      <c r="G38" s="1267"/>
      <c r="H38" s="1267"/>
      <c r="I38" s="1267"/>
      <c r="J38" s="1267"/>
      <c r="K38" s="1267"/>
      <c r="L38" s="1267"/>
      <c r="M38" s="1267"/>
      <c r="N38" s="1267"/>
      <c r="O38" s="1267"/>
      <c r="P38" s="1267"/>
      <c r="Q38" s="1267"/>
      <c r="R38" s="1267"/>
      <c r="S38" s="1267"/>
      <c r="T38" s="1267"/>
      <c r="U38" s="1267"/>
      <c r="V38" s="1267"/>
      <c r="W38" s="1266"/>
    </row>
    <row r="39" spans="1:23" s="1261" customFormat="1" ht="12.75" x14ac:dyDescent="0.2">
      <c r="A39" s="1264" t="s">
        <v>668</v>
      </c>
      <c r="B39" s="1265">
        <f>SUM(C39:V39)</f>
        <v>183173.54431805326</v>
      </c>
      <c r="C39" s="1267">
        <f t="shared" ref="C39:V39" si="4">IF((C33-C26)&lt;0,0,(C33-C26))</f>
        <v>92172.527044460832</v>
      </c>
      <c r="D39" s="1267">
        <f t="shared" si="4"/>
        <v>31128.379299222604</v>
      </c>
      <c r="E39" s="1267">
        <f t="shared" si="4"/>
        <v>59855.368654565173</v>
      </c>
      <c r="F39" s="1267">
        <f t="shared" si="4"/>
        <v>0</v>
      </c>
      <c r="G39" s="1267">
        <f t="shared" si="4"/>
        <v>0</v>
      </c>
      <c r="H39" s="1267">
        <f t="shared" si="4"/>
        <v>0</v>
      </c>
      <c r="I39" s="1267">
        <f t="shared" si="4"/>
        <v>0</v>
      </c>
      <c r="J39" s="1267">
        <f t="shared" si="4"/>
        <v>0</v>
      </c>
      <c r="K39" s="1267">
        <f t="shared" si="4"/>
        <v>17.269319804655709</v>
      </c>
      <c r="L39" s="1267">
        <f t="shared" si="4"/>
        <v>0</v>
      </c>
      <c r="M39" s="1267">
        <f t="shared" si="4"/>
        <v>0</v>
      </c>
      <c r="N39" s="1267">
        <f t="shared" si="4"/>
        <v>0</v>
      </c>
      <c r="O39" s="1267">
        <f t="shared" si="4"/>
        <v>0</v>
      </c>
      <c r="P39" s="1267">
        <f t="shared" si="4"/>
        <v>0</v>
      </c>
      <c r="Q39" s="1267">
        <f t="shared" si="4"/>
        <v>0</v>
      </c>
      <c r="R39" s="1267">
        <f t="shared" si="4"/>
        <v>0</v>
      </c>
      <c r="S39" s="1267">
        <f t="shared" si="4"/>
        <v>0</v>
      </c>
      <c r="T39" s="1267">
        <f t="shared" si="4"/>
        <v>0</v>
      </c>
      <c r="U39" s="1267">
        <f t="shared" si="4"/>
        <v>0</v>
      </c>
      <c r="V39" s="1267">
        <f t="shared" si="4"/>
        <v>0</v>
      </c>
      <c r="W39" s="1266"/>
    </row>
    <row r="40" spans="1:23" s="1261" customFormat="1" ht="12.75" x14ac:dyDescent="0.2">
      <c r="A40" s="1264" t="s">
        <v>669</v>
      </c>
      <c r="B40" s="1265">
        <f>SUM(C40:V40)</f>
        <v>165430.2565291168</v>
      </c>
      <c r="C40" s="1267">
        <f t="shared" ref="C40:V41" si="5">IF((C34-C27)&lt;0,0,(C34-C27))</f>
        <v>74924.127044460824</v>
      </c>
      <c r="D40" s="1267">
        <f t="shared" si="5"/>
        <v>29450.779299222606</v>
      </c>
      <c r="E40" s="1267">
        <f t="shared" si="5"/>
        <v>59655.368654565202</v>
      </c>
      <c r="F40" s="1267">
        <f t="shared" si="5"/>
        <v>0</v>
      </c>
      <c r="G40" s="1267">
        <f t="shared" si="5"/>
        <v>0</v>
      </c>
      <c r="H40" s="1267">
        <f t="shared" si="5"/>
        <v>0</v>
      </c>
      <c r="I40" s="1267">
        <f t="shared" si="5"/>
        <v>1382.7122110635446</v>
      </c>
      <c r="J40" s="1267">
        <f t="shared" si="5"/>
        <v>0</v>
      </c>
      <c r="K40" s="1267">
        <f t="shared" si="5"/>
        <v>17.269319804655709</v>
      </c>
      <c r="L40" s="1267">
        <f t="shared" si="5"/>
        <v>0</v>
      </c>
      <c r="M40" s="1267">
        <f t="shared" si="5"/>
        <v>0</v>
      </c>
      <c r="N40" s="1267">
        <f t="shared" si="5"/>
        <v>0</v>
      </c>
      <c r="O40" s="1267">
        <f t="shared" si="5"/>
        <v>0</v>
      </c>
      <c r="P40" s="1267">
        <f t="shared" si="5"/>
        <v>0</v>
      </c>
      <c r="Q40" s="1267">
        <f t="shared" si="5"/>
        <v>0</v>
      </c>
      <c r="R40" s="1267">
        <f t="shared" si="5"/>
        <v>0</v>
      </c>
      <c r="S40" s="1267">
        <f t="shared" si="5"/>
        <v>0</v>
      </c>
      <c r="T40" s="1267">
        <f t="shared" si="5"/>
        <v>0</v>
      </c>
      <c r="U40" s="1267">
        <f t="shared" si="5"/>
        <v>0</v>
      </c>
      <c r="V40" s="1267">
        <f t="shared" si="5"/>
        <v>0</v>
      </c>
      <c r="W40" s="1266"/>
    </row>
    <row r="41" spans="1:23" s="1261" customFormat="1" ht="12.75" x14ac:dyDescent="0.2">
      <c r="A41" s="1264" t="s">
        <v>1056</v>
      </c>
      <c r="B41" s="1265">
        <f>SUM(C41:V41)</f>
        <v>151740.43033837978</v>
      </c>
      <c r="C41" s="1267">
        <f t="shared" si="5"/>
        <v>74924.127044460824</v>
      </c>
      <c r="D41" s="1267">
        <f t="shared" si="5"/>
        <v>29450.779299222606</v>
      </c>
      <c r="E41" s="1267">
        <f t="shared" si="5"/>
        <v>45965.542463828177</v>
      </c>
      <c r="F41" s="1267">
        <f t="shared" si="5"/>
        <v>0</v>
      </c>
      <c r="G41" s="1267">
        <f t="shared" si="5"/>
        <v>0</v>
      </c>
      <c r="H41" s="1267">
        <f t="shared" si="5"/>
        <v>0</v>
      </c>
      <c r="I41" s="1267">
        <f t="shared" si="5"/>
        <v>1382.7122110635446</v>
      </c>
      <c r="J41" s="1267">
        <f t="shared" si="5"/>
        <v>0</v>
      </c>
      <c r="K41" s="1267">
        <f t="shared" si="5"/>
        <v>17.269319804655709</v>
      </c>
      <c r="L41" s="1267">
        <f t="shared" si="5"/>
        <v>0</v>
      </c>
      <c r="M41" s="1267">
        <f t="shared" si="5"/>
        <v>0</v>
      </c>
      <c r="N41" s="1267">
        <f t="shared" si="5"/>
        <v>0</v>
      </c>
      <c r="O41" s="1267">
        <f t="shared" si="5"/>
        <v>0</v>
      </c>
      <c r="P41" s="1267">
        <f t="shared" si="5"/>
        <v>0</v>
      </c>
      <c r="Q41" s="1267">
        <f t="shared" si="5"/>
        <v>0</v>
      </c>
      <c r="R41" s="1267">
        <f t="shared" si="5"/>
        <v>0</v>
      </c>
      <c r="S41" s="1267">
        <f t="shared" si="5"/>
        <v>0</v>
      </c>
      <c r="T41" s="1267">
        <f t="shared" si="5"/>
        <v>0</v>
      </c>
      <c r="U41" s="1267">
        <f t="shared" si="5"/>
        <v>0</v>
      </c>
      <c r="V41" s="1267">
        <f t="shared" si="5"/>
        <v>0</v>
      </c>
      <c r="W41" s="1266"/>
    </row>
    <row r="42" spans="1:23" s="1261" customFormat="1" ht="12.75" x14ac:dyDescent="0.2">
      <c r="A42" s="1264" t="s">
        <v>670</v>
      </c>
      <c r="B42" s="1265">
        <f>SUM(C42:V42)</f>
        <v>150357.71812731624</v>
      </c>
      <c r="C42" s="1267">
        <f t="shared" ref="C42:V42" si="6">IF((C36-C29)&lt;0,0,(C36-C29))</f>
        <v>74924.127044460824</v>
      </c>
      <c r="D42" s="1267">
        <f t="shared" si="6"/>
        <v>29450.779299222606</v>
      </c>
      <c r="E42" s="1267">
        <f t="shared" si="6"/>
        <v>45965.542463828177</v>
      </c>
      <c r="F42" s="1267">
        <f t="shared" si="6"/>
        <v>0</v>
      </c>
      <c r="G42" s="1267">
        <f t="shared" si="6"/>
        <v>0</v>
      </c>
      <c r="H42" s="1267">
        <f t="shared" si="6"/>
        <v>0</v>
      </c>
      <c r="I42" s="1267">
        <f t="shared" si="6"/>
        <v>0</v>
      </c>
      <c r="J42" s="1267">
        <f t="shared" si="6"/>
        <v>0</v>
      </c>
      <c r="K42" s="1267">
        <f t="shared" si="6"/>
        <v>17.269319804655709</v>
      </c>
      <c r="L42" s="1267">
        <f t="shared" si="6"/>
        <v>0</v>
      </c>
      <c r="M42" s="1267">
        <f t="shared" si="6"/>
        <v>0</v>
      </c>
      <c r="N42" s="1267">
        <f t="shared" si="6"/>
        <v>0</v>
      </c>
      <c r="O42" s="1267">
        <f t="shared" si="6"/>
        <v>0</v>
      </c>
      <c r="P42" s="1267">
        <f t="shared" si="6"/>
        <v>0</v>
      </c>
      <c r="Q42" s="1267">
        <f t="shared" si="6"/>
        <v>0</v>
      </c>
      <c r="R42" s="1267">
        <f t="shared" si="6"/>
        <v>0</v>
      </c>
      <c r="S42" s="1267">
        <f t="shared" si="6"/>
        <v>0</v>
      </c>
      <c r="T42" s="1267">
        <f t="shared" si="6"/>
        <v>0</v>
      </c>
      <c r="U42" s="1267">
        <f t="shared" si="6"/>
        <v>0</v>
      </c>
      <c r="V42" s="1267">
        <f t="shared" si="6"/>
        <v>0</v>
      </c>
      <c r="W42" s="1266"/>
    </row>
    <row r="43" spans="1:23" s="1261" customFormat="1" ht="12.75" x14ac:dyDescent="0.2">
      <c r="A43" s="1264"/>
      <c r="B43" s="1265"/>
      <c r="C43" s="1267"/>
      <c r="D43" s="1267"/>
      <c r="E43" s="1267"/>
      <c r="F43" s="1267"/>
      <c r="G43" s="1267"/>
      <c r="H43" s="1267"/>
      <c r="I43" s="1267"/>
      <c r="J43" s="1267"/>
      <c r="K43" s="1267"/>
      <c r="L43" s="1267"/>
      <c r="M43" s="1267"/>
      <c r="N43" s="1267"/>
      <c r="O43" s="1267"/>
      <c r="P43" s="1267"/>
      <c r="Q43" s="1267"/>
      <c r="R43" s="1267"/>
      <c r="S43" s="1267"/>
      <c r="T43" s="1267"/>
      <c r="U43" s="1267"/>
      <c r="V43" s="1267"/>
      <c r="W43" s="1266"/>
    </row>
    <row r="44" spans="1:23" s="1261" customFormat="1" ht="12.75" x14ac:dyDescent="0.2">
      <c r="A44" s="1264" t="s">
        <v>1076</v>
      </c>
      <c r="B44" s="1265"/>
      <c r="C44" s="1267"/>
      <c r="D44" s="1267"/>
      <c r="E44" s="1267"/>
      <c r="F44" s="1267"/>
      <c r="G44" s="1267"/>
      <c r="H44" s="1267"/>
      <c r="I44" s="1267"/>
      <c r="J44" s="1267"/>
      <c r="K44" s="1267"/>
      <c r="L44" s="1267"/>
      <c r="M44" s="1267"/>
      <c r="N44" s="1267"/>
      <c r="O44" s="1267"/>
      <c r="P44" s="1267"/>
      <c r="Q44" s="1267"/>
      <c r="R44" s="1267"/>
      <c r="S44" s="1267"/>
      <c r="T44" s="1267"/>
      <c r="U44" s="1267"/>
      <c r="V44" s="1267"/>
      <c r="W44" s="1266"/>
    </row>
    <row r="45" spans="1:23" s="1261" customFormat="1" ht="12.75" x14ac:dyDescent="0.2">
      <c r="A45" s="1264"/>
      <c r="B45" s="1265"/>
      <c r="C45" s="1267"/>
      <c r="D45" s="1267"/>
      <c r="E45" s="1267"/>
      <c r="F45" s="1267"/>
      <c r="G45" s="1267"/>
      <c r="H45" s="1267"/>
      <c r="I45" s="1267"/>
      <c r="J45" s="1267"/>
      <c r="K45" s="1267"/>
      <c r="L45" s="1267"/>
      <c r="M45" s="1267"/>
      <c r="N45" s="1267"/>
      <c r="O45" s="1267"/>
      <c r="P45" s="1267"/>
      <c r="Q45" s="1267"/>
      <c r="R45" s="1267"/>
      <c r="S45" s="1267"/>
      <c r="T45" s="1267"/>
      <c r="U45" s="1267"/>
      <c r="V45" s="1267"/>
      <c r="W45" s="1266"/>
    </row>
    <row r="46" spans="1:23" s="1261" customFormat="1" ht="12.75" x14ac:dyDescent="0.2">
      <c r="A46" s="1264" t="s">
        <v>1236</v>
      </c>
      <c r="B46" s="1265">
        <f>SUM(C46:V46)</f>
        <v>688820.38525037549</v>
      </c>
      <c r="C46" s="1267">
        <f>'I8 Demand Data'!D61</f>
        <v>338312.60297932121</v>
      </c>
      <c r="D46" s="1267">
        <f>'I8 Demand Data'!E61</f>
        <v>117231.86016811726</v>
      </c>
      <c r="E46" s="1267">
        <f>'I8 Demand Data'!F61</f>
        <v>225491.1077388</v>
      </c>
      <c r="F46" s="1267">
        <f>'I8 Demand Data'!G61</f>
        <v>0</v>
      </c>
      <c r="G46" s="1267">
        <f>'I8 Demand Data'!H61</f>
        <v>0</v>
      </c>
      <c r="H46" s="1267">
        <f>'I8 Demand Data'!I61</f>
        <v>0</v>
      </c>
      <c r="I46" s="1267">
        <f>'I8 Demand Data'!J61</f>
        <v>6926.1903579878262</v>
      </c>
      <c r="J46" s="1267">
        <f>'I8 Demand Data'!K61</f>
        <v>340.43365891104702</v>
      </c>
      <c r="K46" s="1267">
        <f>'I8 Demand Data'!L61</f>
        <v>518.19034723815764</v>
      </c>
      <c r="L46" s="1267">
        <f>'I8 Demand Data'!M61</f>
        <v>0</v>
      </c>
      <c r="M46" s="1267">
        <f>'I8 Demand Data'!N61</f>
        <v>0</v>
      </c>
      <c r="N46" s="1267">
        <f>'I8 Demand Data'!O61</f>
        <v>0</v>
      </c>
      <c r="O46" s="1267">
        <f>'I8 Demand Data'!P61</f>
        <v>0</v>
      </c>
      <c r="P46" s="1267">
        <f>'I8 Demand Data'!Q61</f>
        <v>0</v>
      </c>
      <c r="Q46" s="1267">
        <f>'I8 Demand Data'!R61</f>
        <v>0</v>
      </c>
      <c r="R46" s="1267">
        <f>'I8 Demand Data'!S61</f>
        <v>0</v>
      </c>
      <c r="S46" s="1267">
        <f>'I8 Demand Data'!T61</f>
        <v>0</v>
      </c>
      <c r="T46" s="1267">
        <f>'I8 Demand Data'!U61</f>
        <v>0</v>
      </c>
      <c r="U46" s="1267">
        <f>'I8 Demand Data'!V61</f>
        <v>0</v>
      </c>
      <c r="V46" s="1267">
        <f>'I8 Demand Data'!W61</f>
        <v>0</v>
      </c>
      <c r="W46" s="1266"/>
    </row>
    <row r="47" spans="1:23" s="1261" customFormat="1" ht="12.75" x14ac:dyDescent="0.2">
      <c r="A47" s="1264" t="s">
        <v>1237</v>
      </c>
      <c r="B47" s="1265">
        <f>SUM(C47:V47)</f>
        <v>688820.38525037502</v>
      </c>
      <c r="C47" s="1267">
        <f>'I8 Demand Data'!D62</f>
        <v>338312.60297932121</v>
      </c>
      <c r="D47" s="1267">
        <f>'I8 Demand Data'!E62</f>
        <v>117231.86016811726</v>
      </c>
      <c r="E47" s="1267">
        <f>'I8 Demand Data'!F62</f>
        <v>225491.1077387995</v>
      </c>
      <c r="F47" s="1267">
        <f>'I8 Demand Data'!G62</f>
        <v>0</v>
      </c>
      <c r="G47" s="1267">
        <f>'I8 Demand Data'!H62</f>
        <v>0</v>
      </c>
      <c r="H47" s="1267">
        <f>'I8 Demand Data'!I62</f>
        <v>0</v>
      </c>
      <c r="I47" s="1267">
        <f>'I8 Demand Data'!J62</f>
        <v>6926.1903579878262</v>
      </c>
      <c r="J47" s="1267">
        <f>'I8 Demand Data'!K62</f>
        <v>340.43365891104702</v>
      </c>
      <c r="K47" s="1267">
        <f>'I8 Demand Data'!L62</f>
        <v>518.19034723815764</v>
      </c>
      <c r="L47" s="1267">
        <f>'I8 Demand Data'!M62</f>
        <v>0</v>
      </c>
      <c r="M47" s="1267">
        <f>'I8 Demand Data'!N62</f>
        <v>0</v>
      </c>
      <c r="N47" s="1267">
        <f>'I8 Demand Data'!O62</f>
        <v>0</v>
      </c>
      <c r="O47" s="1267">
        <f>'I8 Demand Data'!P62</f>
        <v>0</v>
      </c>
      <c r="P47" s="1267">
        <f>'I8 Demand Data'!Q62</f>
        <v>0</v>
      </c>
      <c r="Q47" s="1267">
        <f>'I8 Demand Data'!R62</f>
        <v>0</v>
      </c>
      <c r="R47" s="1267">
        <f>'I8 Demand Data'!S62</f>
        <v>0</v>
      </c>
      <c r="S47" s="1267">
        <f>'I8 Demand Data'!T62</f>
        <v>0</v>
      </c>
      <c r="T47" s="1267">
        <f>'I8 Demand Data'!U62</f>
        <v>0</v>
      </c>
      <c r="U47" s="1267">
        <f>'I8 Demand Data'!V62</f>
        <v>0</v>
      </c>
      <c r="V47" s="1267">
        <f>'I8 Demand Data'!W62</f>
        <v>0</v>
      </c>
      <c r="W47" s="1266"/>
    </row>
    <row r="48" spans="1:23" s="1261" customFormat="1" ht="12.75" x14ac:dyDescent="0.2">
      <c r="A48" s="1264" t="s">
        <v>1052</v>
      </c>
      <c r="B48" s="1265">
        <f>SUM(C48:V48)</f>
        <v>637185.38247385982</v>
      </c>
      <c r="C48" s="1267">
        <f>'I8 Demand Data'!D63</f>
        <v>338312.60297932121</v>
      </c>
      <c r="D48" s="1267">
        <f>'I8 Demand Data'!E63</f>
        <v>117231.86016811726</v>
      </c>
      <c r="E48" s="1267">
        <f>'I8 Demand Data'!F63</f>
        <v>173856.1049622843</v>
      </c>
      <c r="F48" s="1267">
        <f>'I8 Demand Data'!G63</f>
        <v>0</v>
      </c>
      <c r="G48" s="1267">
        <f>'I8 Demand Data'!H63</f>
        <v>0</v>
      </c>
      <c r="H48" s="1267">
        <f>'I8 Demand Data'!I63</f>
        <v>0</v>
      </c>
      <c r="I48" s="1267">
        <f>'I8 Demand Data'!J63</f>
        <v>6926.1903579878262</v>
      </c>
      <c r="J48" s="1267">
        <f>'I8 Demand Data'!K63</f>
        <v>340.43365891104702</v>
      </c>
      <c r="K48" s="1267">
        <f>'I8 Demand Data'!L63</f>
        <v>518.19034723815764</v>
      </c>
      <c r="L48" s="1267">
        <f>'I8 Demand Data'!M63</f>
        <v>0</v>
      </c>
      <c r="M48" s="1267">
        <f>'I8 Demand Data'!N63</f>
        <v>0</v>
      </c>
      <c r="N48" s="1267">
        <f>'I8 Demand Data'!O63</f>
        <v>0</v>
      </c>
      <c r="O48" s="1267">
        <f>'I8 Demand Data'!P63</f>
        <v>0</v>
      </c>
      <c r="P48" s="1267">
        <f>'I8 Demand Data'!Q63</f>
        <v>0</v>
      </c>
      <c r="Q48" s="1267">
        <f>'I8 Demand Data'!R63</f>
        <v>0</v>
      </c>
      <c r="R48" s="1267">
        <f>'I8 Demand Data'!S63</f>
        <v>0</v>
      </c>
      <c r="S48" s="1267">
        <f>'I8 Demand Data'!T63</f>
        <v>0</v>
      </c>
      <c r="T48" s="1267">
        <f>'I8 Demand Data'!U63</f>
        <v>0</v>
      </c>
      <c r="U48" s="1267">
        <f>'I8 Demand Data'!V63</f>
        <v>0</v>
      </c>
      <c r="V48" s="1267">
        <f>'I8 Demand Data'!W63</f>
        <v>0</v>
      </c>
      <c r="W48" s="1266"/>
    </row>
    <row r="49" spans="1:23" s="1261" customFormat="1" ht="12.75" x14ac:dyDescent="0.2">
      <c r="A49" s="1264" t="s">
        <v>1238</v>
      </c>
      <c r="B49" s="1265">
        <f>SUM(C49:V49)</f>
        <v>637185.38247385982</v>
      </c>
      <c r="C49" s="1267">
        <f>'I8 Demand Data'!D64</f>
        <v>338312.60297932121</v>
      </c>
      <c r="D49" s="1267">
        <f>'I8 Demand Data'!E64</f>
        <v>117231.86016811726</v>
      </c>
      <c r="E49" s="1267">
        <f>'I8 Demand Data'!F64</f>
        <v>173856.1049622843</v>
      </c>
      <c r="F49" s="1267">
        <f>'I8 Demand Data'!G64</f>
        <v>0</v>
      </c>
      <c r="G49" s="1267">
        <f>'I8 Demand Data'!H64</f>
        <v>0</v>
      </c>
      <c r="H49" s="1267">
        <f>'I8 Demand Data'!I64</f>
        <v>0</v>
      </c>
      <c r="I49" s="1267">
        <f>'I8 Demand Data'!J64</f>
        <v>6926.1903579878262</v>
      </c>
      <c r="J49" s="1267">
        <f>'I8 Demand Data'!K64</f>
        <v>340.43365891104702</v>
      </c>
      <c r="K49" s="1267">
        <f>'I8 Demand Data'!L64</f>
        <v>518.19034723815764</v>
      </c>
      <c r="L49" s="1267">
        <f>'I8 Demand Data'!M64</f>
        <v>0</v>
      </c>
      <c r="M49" s="1267">
        <f>'I8 Demand Data'!N64</f>
        <v>0</v>
      </c>
      <c r="N49" s="1267">
        <f>'I8 Demand Data'!O64</f>
        <v>0</v>
      </c>
      <c r="O49" s="1267">
        <f>'I8 Demand Data'!P64</f>
        <v>0</v>
      </c>
      <c r="P49" s="1267">
        <f>'I8 Demand Data'!Q64</f>
        <v>0</v>
      </c>
      <c r="Q49" s="1267">
        <f>'I8 Demand Data'!R64</f>
        <v>0</v>
      </c>
      <c r="R49" s="1267">
        <f>'I8 Demand Data'!S64</f>
        <v>0</v>
      </c>
      <c r="S49" s="1267">
        <f>'I8 Demand Data'!T64</f>
        <v>0</v>
      </c>
      <c r="T49" s="1267">
        <f>'I8 Demand Data'!U64</f>
        <v>0</v>
      </c>
      <c r="U49" s="1267">
        <f>'I8 Demand Data'!V64</f>
        <v>0</v>
      </c>
      <c r="V49" s="1267">
        <f>'I8 Demand Data'!W64</f>
        <v>0</v>
      </c>
      <c r="W49" s="1266"/>
    </row>
    <row r="50" spans="1:23" s="1261" customFormat="1" ht="12.75" x14ac:dyDescent="0.2">
      <c r="A50" s="1264"/>
      <c r="B50" s="1265"/>
      <c r="C50" s="1267"/>
      <c r="D50" s="1267"/>
      <c r="E50" s="1267"/>
      <c r="F50" s="1267"/>
      <c r="G50" s="1267"/>
      <c r="H50" s="1267"/>
      <c r="I50" s="1267"/>
      <c r="J50" s="1267"/>
      <c r="K50" s="1267"/>
      <c r="L50" s="1267"/>
      <c r="M50" s="1267"/>
      <c r="N50" s="1267"/>
      <c r="O50" s="1267"/>
      <c r="P50" s="1267"/>
      <c r="Q50" s="1267"/>
      <c r="R50" s="1267"/>
      <c r="S50" s="1267"/>
      <c r="T50" s="1267"/>
      <c r="U50" s="1267"/>
      <c r="V50" s="1267"/>
      <c r="W50" s="1266"/>
    </row>
    <row r="51" spans="1:23" s="1261" customFormat="1" ht="12.75" x14ac:dyDescent="0.2">
      <c r="A51" s="1264" t="s">
        <v>672</v>
      </c>
      <c r="B51" s="1265"/>
      <c r="C51" s="1267"/>
      <c r="D51" s="1267"/>
      <c r="E51" s="1267"/>
      <c r="F51" s="1267"/>
      <c r="G51" s="1267"/>
      <c r="H51" s="1267"/>
      <c r="I51" s="1267"/>
      <c r="J51" s="1267"/>
      <c r="K51" s="1267"/>
      <c r="L51" s="1267"/>
      <c r="M51" s="1267"/>
      <c r="N51" s="1267"/>
      <c r="O51" s="1267"/>
      <c r="P51" s="1267"/>
      <c r="Q51" s="1267"/>
      <c r="R51" s="1267"/>
      <c r="S51" s="1267"/>
      <c r="T51" s="1267"/>
      <c r="U51" s="1267"/>
      <c r="V51" s="1267"/>
      <c r="W51" s="1266"/>
    </row>
    <row r="52" spans="1:23" s="1261" customFormat="1" ht="12.75" x14ac:dyDescent="0.2">
      <c r="A52" s="1264" t="s">
        <v>673</v>
      </c>
      <c r="B52" s="1265">
        <f>SUM(C52:V52)</f>
        <v>681091.36123347667</v>
      </c>
      <c r="C52" s="1267">
        <f t="shared" ref="C52:V52" si="7">IF((C46-C26*4)&lt;0,0,(C46-C26*4))</f>
        <v>338312.60297932121</v>
      </c>
      <c r="D52" s="1267">
        <f t="shared" si="7"/>
        <v>117231.86016811726</v>
      </c>
      <c r="E52" s="1267">
        <f t="shared" si="7"/>
        <v>225491.1077388</v>
      </c>
      <c r="F52" s="1267">
        <f t="shared" si="7"/>
        <v>0</v>
      </c>
      <c r="G52" s="1267">
        <f t="shared" si="7"/>
        <v>0</v>
      </c>
      <c r="H52" s="1267">
        <f t="shared" si="7"/>
        <v>0</v>
      </c>
      <c r="I52" s="1267">
        <f t="shared" si="7"/>
        <v>0</v>
      </c>
      <c r="J52" s="1267">
        <f t="shared" si="7"/>
        <v>0</v>
      </c>
      <c r="K52" s="1267">
        <f t="shared" si="7"/>
        <v>55.790347238157665</v>
      </c>
      <c r="L52" s="1267">
        <f t="shared" si="7"/>
        <v>0</v>
      </c>
      <c r="M52" s="1267">
        <f t="shared" si="7"/>
        <v>0</v>
      </c>
      <c r="N52" s="1267">
        <f t="shared" si="7"/>
        <v>0</v>
      </c>
      <c r="O52" s="1267">
        <f t="shared" si="7"/>
        <v>0</v>
      </c>
      <c r="P52" s="1267">
        <f t="shared" si="7"/>
        <v>0</v>
      </c>
      <c r="Q52" s="1267">
        <f t="shared" si="7"/>
        <v>0</v>
      </c>
      <c r="R52" s="1267">
        <f t="shared" si="7"/>
        <v>0</v>
      </c>
      <c r="S52" s="1267">
        <f t="shared" si="7"/>
        <v>0</v>
      </c>
      <c r="T52" s="1267">
        <f t="shared" si="7"/>
        <v>0</v>
      </c>
      <c r="U52" s="1267">
        <f t="shared" si="7"/>
        <v>0</v>
      </c>
      <c r="V52" s="1267">
        <f t="shared" si="7"/>
        <v>0</v>
      </c>
      <c r="W52" s="1266"/>
    </row>
    <row r="53" spans="1:23" s="1261" customFormat="1" ht="12.75" x14ac:dyDescent="0.2">
      <c r="A53" s="1264" t="s">
        <v>674</v>
      </c>
      <c r="B53" s="1265">
        <f>SUM(C53:V53)</f>
        <v>610101.06266000052</v>
      </c>
      <c r="C53" s="1267">
        <f t="shared" ref="C53:V54" si="8">IF((C47-C27*4)&lt;0,0,(C47-C27*4))</f>
        <v>269319.00297932117</v>
      </c>
      <c r="D53" s="1267">
        <f t="shared" si="8"/>
        <v>110521.46016811726</v>
      </c>
      <c r="E53" s="1267">
        <f t="shared" si="8"/>
        <v>224691.1077387995</v>
      </c>
      <c r="F53" s="1267">
        <f t="shared" si="8"/>
        <v>0</v>
      </c>
      <c r="G53" s="1267">
        <f t="shared" si="8"/>
        <v>0</v>
      </c>
      <c r="H53" s="1267">
        <f t="shared" si="8"/>
        <v>0</v>
      </c>
      <c r="I53" s="1267">
        <f t="shared" si="8"/>
        <v>5513.7014265244088</v>
      </c>
      <c r="J53" s="1267">
        <f t="shared" si="8"/>
        <v>0</v>
      </c>
      <c r="K53" s="1267">
        <f t="shared" si="8"/>
        <v>55.790347238157665</v>
      </c>
      <c r="L53" s="1267">
        <f t="shared" si="8"/>
        <v>0</v>
      </c>
      <c r="M53" s="1267">
        <f t="shared" si="8"/>
        <v>0</v>
      </c>
      <c r="N53" s="1267">
        <f t="shared" si="8"/>
        <v>0</v>
      </c>
      <c r="O53" s="1267">
        <f t="shared" si="8"/>
        <v>0</v>
      </c>
      <c r="P53" s="1267">
        <f t="shared" si="8"/>
        <v>0</v>
      </c>
      <c r="Q53" s="1267">
        <f t="shared" si="8"/>
        <v>0</v>
      </c>
      <c r="R53" s="1267">
        <f t="shared" si="8"/>
        <v>0</v>
      </c>
      <c r="S53" s="1267">
        <f t="shared" si="8"/>
        <v>0</v>
      </c>
      <c r="T53" s="1267">
        <f t="shared" si="8"/>
        <v>0</v>
      </c>
      <c r="U53" s="1267">
        <f t="shared" si="8"/>
        <v>0</v>
      </c>
      <c r="V53" s="1267">
        <f t="shared" si="8"/>
        <v>0</v>
      </c>
      <c r="W53" s="1266"/>
    </row>
    <row r="54" spans="1:23" s="1261" customFormat="1" ht="12.75" x14ac:dyDescent="0.2">
      <c r="A54" s="1264" t="s">
        <v>1057</v>
      </c>
      <c r="B54" s="1265">
        <f>SUM(C54:V54)</f>
        <v>558531.65988348529</v>
      </c>
      <c r="C54" s="1267">
        <f t="shared" si="8"/>
        <v>269319.00297932117</v>
      </c>
      <c r="D54" s="1267">
        <f t="shared" si="8"/>
        <v>110521.46016811726</v>
      </c>
      <c r="E54" s="1267">
        <f t="shared" si="8"/>
        <v>173121.7049622843</v>
      </c>
      <c r="F54" s="1267">
        <f t="shared" si="8"/>
        <v>0</v>
      </c>
      <c r="G54" s="1267">
        <f t="shared" si="8"/>
        <v>0</v>
      </c>
      <c r="H54" s="1267">
        <f t="shared" si="8"/>
        <v>0</v>
      </c>
      <c r="I54" s="1267">
        <f t="shared" si="8"/>
        <v>5513.7014265244088</v>
      </c>
      <c r="J54" s="1267">
        <f t="shared" si="8"/>
        <v>0</v>
      </c>
      <c r="K54" s="1267">
        <f t="shared" si="8"/>
        <v>55.790347238157665</v>
      </c>
      <c r="L54" s="1267">
        <f t="shared" si="8"/>
        <v>0</v>
      </c>
      <c r="M54" s="1267">
        <f t="shared" si="8"/>
        <v>0</v>
      </c>
      <c r="N54" s="1267">
        <f t="shared" si="8"/>
        <v>0</v>
      </c>
      <c r="O54" s="1267">
        <f t="shared" si="8"/>
        <v>0</v>
      </c>
      <c r="P54" s="1267">
        <f t="shared" si="8"/>
        <v>0</v>
      </c>
      <c r="Q54" s="1267">
        <f t="shared" si="8"/>
        <v>0</v>
      </c>
      <c r="R54" s="1267">
        <f t="shared" si="8"/>
        <v>0</v>
      </c>
      <c r="S54" s="1267">
        <f t="shared" si="8"/>
        <v>0</v>
      </c>
      <c r="T54" s="1267">
        <f t="shared" si="8"/>
        <v>0</v>
      </c>
      <c r="U54" s="1267">
        <f t="shared" si="8"/>
        <v>0</v>
      </c>
      <c r="V54" s="1267">
        <f t="shared" si="8"/>
        <v>0</v>
      </c>
      <c r="W54" s="1266"/>
    </row>
    <row r="55" spans="1:23" s="1261" customFormat="1" ht="12.75" x14ac:dyDescent="0.2">
      <c r="A55" s="1264" t="s">
        <v>675</v>
      </c>
      <c r="B55" s="1265">
        <f>SUM(C55:V55)</f>
        <v>553017.95845696086</v>
      </c>
      <c r="C55" s="1267">
        <f t="shared" ref="C55:V55" si="9">IF((C49-C29*4)&lt;0,0,(C49-C29*4))</f>
        <v>269319.00297932117</v>
      </c>
      <c r="D55" s="1267">
        <f t="shared" si="9"/>
        <v>110521.46016811726</v>
      </c>
      <c r="E55" s="1267">
        <f t="shared" si="9"/>
        <v>173121.7049622843</v>
      </c>
      <c r="F55" s="1267">
        <f t="shared" si="9"/>
        <v>0</v>
      </c>
      <c r="G55" s="1267">
        <f t="shared" si="9"/>
        <v>0</v>
      </c>
      <c r="H55" s="1267">
        <f t="shared" si="9"/>
        <v>0</v>
      </c>
      <c r="I55" s="1267">
        <f t="shared" si="9"/>
        <v>0</v>
      </c>
      <c r="J55" s="1267">
        <f t="shared" si="9"/>
        <v>0</v>
      </c>
      <c r="K55" s="1267">
        <f t="shared" si="9"/>
        <v>55.790347238157665</v>
      </c>
      <c r="L55" s="1267">
        <f t="shared" si="9"/>
        <v>0</v>
      </c>
      <c r="M55" s="1267">
        <f t="shared" si="9"/>
        <v>0</v>
      </c>
      <c r="N55" s="1267">
        <f t="shared" si="9"/>
        <v>0</v>
      </c>
      <c r="O55" s="1267">
        <f t="shared" si="9"/>
        <v>0</v>
      </c>
      <c r="P55" s="1267">
        <f t="shared" si="9"/>
        <v>0</v>
      </c>
      <c r="Q55" s="1267">
        <f t="shared" si="9"/>
        <v>0</v>
      </c>
      <c r="R55" s="1267">
        <f t="shared" si="9"/>
        <v>0</v>
      </c>
      <c r="S55" s="1267">
        <f t="shared" si="9"/>
        <v>0</v>
      </c>
      <c r="T55" s="1267">
        <f t="shared" si="9"/>
        <v>0</v>
      </c>
      <c r="U55" s="1267">
        <f t="shared" si="9"/>
        <v>0</v>
      </c>
      <c r="V55" s="1267">
        <f t="shared" si="9"/>
        <v>0</v>
      </c>
      <c r="W55" s="1266"/>
    </row>
    <row r="56" spans="1:23" s="1261" customFormat="1" ht="12.75" x14ac:dyDescent="0.2">
      <c r="A56" s="1264"/>
      <c r="B56" s="1265"/>
      <c r="C56" s="1267"/>
      <c r="D56" s="1267"/>
      <c r="E56" s="1267"/>
      <c r="F56" s="1267"/>
      <c r="G56" s="1267"/>
      <c r="H56" s="1267"/>
      <c r="I56" s="1267"/>
      <c r="J56" s="1267"/>
      <c r="K56" s="1267"/>
      <c r="L56" s="1267"/>
      <c r="M56" s="1267"/>
      <c r="N56" s="1267"/>
      <c r="O56" s="1267"/>
      <c r="P56" s="1267"/>
      <c r="Q56" s="1267"/>
      <c r="R56" s="1267"/>
      <c r="S56" s="1267"/>
      <c r="T56" s="1267"/>
      <c r="U56" s="1267"/>
      <c r="V56" s="1267"/>
      <c r="W56" s="1266"/>
    </row>
    <row r="57" spans="1:23" s="1261" customFormat="1" ht="12.75" x14ac:dyDescent="0.2">
      <c r="A57" s="1264" t="s">
        <v>676</v>
      </c>
      <c r="B57" s="1265"/>
      <c r="C57" s="1267"/>
      <c r="D57" s="1267"/>
      <c r="E57" s="1267"/>
      <c r="F57" s="1267"/>
      <c r="G57" s="1267"/>
      <c r="H57" s="1267"/>
      <c r="I57" s="1267"/>
      <c r="J57" s="1267"/>
      <c r="K57" s="1267"/>
      <c r="L57" s="1267"/>
      <c r="M57" s="1267"/>
      <c r="N57" s="1267"/>
      <c r="O57" s="1267"/>
      <c r="P57" s="1267"/>
      <c r="Q57" s="1267"/>
      <c r="R57" s="1267"/>
      <c r="S57" s="1267"/>
      <c r="T57" s="1267"/>
      <c r="U57" s="1267"/>
      <c r="V57" s="1267"/>
      <c r="W57" s="1266"/>
    </row>
    <row r="58" spans="1:23" s="1261" customFormat="1" ht="12.75" x14ac:dyDescent="0.2">
      <c r="A58" s="1264"/>
      <c r="B58" s="1265"/>
      <c r="C58" s="1267"/>
      <c r="D58" s="1267"/>
      <c r="E58" s="1267"/>
      <c r="F58" s="1267"/>
      <c r="G58" s="1267"/>
      <c r="H58" s="1267"/>
      <c r="I58" s="1267"/>
      <c r="J58" s="1267"/>
      <c r="K58" s="1267"/>
      <c r="L58" s="1267"/>
      <c r="M58" s="1267"/>
      <c r="N58" s="1267"/>
      <c r="O58" s="1267"/>
      <c r="P58" s="1267"/>
      <c r="Q58" s="1267"/>
      <c r="R58" s="1267"/>
      <c r="S58" s="1267"/>
      <c r="T58" s="1267"/>
      <c r="U58" s="1267"/>
      <c r="V58" s="1267"/>
      <c r="W58" s="1266"/>
    </row>
    <row r="59" spans="1:23" s="1261" customFormat="1" ht="12.75" x14ac:dyDescent="0.2">
      <c r="A59" s="1264" t="s">
        <v>1242</v>
      </c>
      <c r="B59" s="1265">
        <f>SUM(C59:V59)</f>
        <v>1748098.2709802352</v>
      </c>
      <c r="C59" s="1267">
        <f>'I8 Demand Data'!D67</f>
        <v>782099.12598604243</v>
      </c>
      <c r="D59" s="1267">
        <f>'I8 Demand Data'!E67</f>
        <v>314694.59289953136</v>
      </c>
      <c r="E59" s="1267">
        <f>'I8 Demand Data'!F67</f>
        <v>628012.17870535213</v>
      </c>
      <c r="F59" s="1267">
        <f>'I8 Demand Data'!G67</f>
        <v>0</v>
      </c>
      <c r="G59" s="1267">
        <f>'I8 Demand Data'!H67</f>
        <v>0</v>
      </c>
      <c r="H59" s="1267">
        <f>'I8 Demand Data'!I67</f>
        <v>0</v>
      </c>
      <c r="I59" s="1267">
        <f>'I8 Demand Data'!J67</f>
        <v>20755.496153808825</v>
      </c>
      <c r="J59" s="1267">
        <f>'I8 Demand Data'!K67</f>
        <v>1020.1668064185355</v>
      </c>
      <c r="K59" s="1267">
        <f>'I8 Demand Data'!L67</f>
        <v>1516.710429081965</v>
      </c>
      <c r="L59" s="1267">
        <f>'I8 Demand Data'!M67</f>
        <v>0</v>
      </c>
      <c r="M59" s="1267">
        <f>'I8 Demand Data'!N67</f>
        <v>0</v>
      </c>
      <c r="N59" s="1267">
        <f>'I8 Demand Data'!O67</f>
        <v>0</v>
      </c>
      <c r="O59" s="1267">
        <f>'I8 Demand Data'!P67</f>
        <v>0</v>
      </c>
      <c r="P59" s="1267">
        <f>'I8 Demand Data'!Q67</f>
        <v>0</v>
      </c>
      <c r="Q59" s="1267">
        <f>'I8 Demand Data'!R67</f>
        <v>0</v>
      </c>
      <c r="R59" s="1267">
        <f>'I8 Demand Data'!S67</f>
        <v>0</v>
      </c>
      <c r="S59" s="1267">
        <f>'I8 Demand Data'!T67</f>
        <v>0</v>
      </c>
      <c r="T59" s="1267">
        <f>'I8 Demand Data'!U67</f>
        <v>0</v>
      </c>
      <c r="U59" s="1267">
        <f>'I8 Demand Data'!V67</f>
        <v>0</v>
      </c>
      <c r="V59" s="1267">
        <f>'I8 Demand Data'!W67</f>
        <v>0</v>
      </c>
      <c r="W59" s="1266"/>
    </row>
    <row r="60" spans="1:23" s="1261" customFormat="1" ht="12.75" x14ac:dyDescent="0.2">
      <c r="A60" s="1264" t="s">
        <v>1243</v>
      </c>
      <c r="B60" s="1265">
        <f>SUM(C60:V60)</f>
        <v>1748098.2709802352</v>
      </c>
      <c r="C60" s="1267">
        <f>'I8 Demand Data'!D68</f>
        <v>782099.12598604243</v>
      </c>
      <c r="D60" s="1267">
        <f>'I8 Demand Data'!E68</f>
        <v>314694.59289953136</v>
      </c>
      <c r="E60" s="1267">
        <f>'I8 Demand Data'!F68</f>
        <v>628012.17870535201</v>
      </c>
      <c r="F60" s="1267">
        <f>'I8 Demand Data'!G68</f>
        <v>0</v>
      </c>
      <c r="G60" s="1267">
        <f>'I8 Demand Data'!H68</f>
        <v>0</v>
      </c>
      <c r="H60" s="1267">
        <f>'I8 Demand Data'!I68</f>
        <v>0</v>
      </c>
      <c r="I60" s="1267">
        <f>'I8 Demand Data'!J68</f>
        <v>20755.496153808825</v>
      </c>
      <c r="J60" s="1267">
        <f>'I8 Demand Data'!K68</f>
        <v>1020.1668064185355</v>
      </c>
      <c r="K60" s="1267">
        <f>'I8 Demand Data'!L68</f>
        <v>1516.710429081965</v>
      </c>
      <c r="L60" s="1267">
        <f>'I8 Demand Data'!M68</f>
        <v>0</v>
      </c>
      <c r="M60" s="1267">
        <f>'I8 Demand Data'!N68</f>
        <v>0</v>
      </c>
      <c r="N60" s="1267">
        <f>'I8 Demand Data'!O68</f>
        <v>0</v>
      </c>
      <c r="O60" s="1267">
        <f>'I8 Demand Data'!P68</f>
        <v>0</v>
      </c>
      <c r="P60" s="1267">
        <f>'I8 Demand Data'!Q68</f>
        <v>0</v>
      </c>
      <c r="Q60" s="1267">
        <f>'I8 Demand Data'!R68</f>
        <v>0</v>
      </c>
      <c r="R60" s="1267">
        <f>'I8 Demand Data'!S68</f>
        <v>0</v>
      </c>
      <c r="S60" s="1267">
        <f>'I8 Demand Data'!T68</f>
        <v>0</v>
      </c>
      <c r="T60" s="1267">
        <f>'I8 Demand Data'!U68</f>
        <v>0</v>
      </c>
      <c r="U60" s="1267">
        <f>'I8 Demand Data'!V68</f>
        <v>0</v>
      </c>
      <c r="V60" s="1267">
        <f>'I8 Demand Data'!W68</f>
        <v>0</v>
      </c>
      <c r="W60" s="1266"/>
    </row>
    <row r="61" spans="1:23" s="1261" customFormat="1" ht="12.75" x14ac:dyDescent="0.2">
      <c r="A61" s="1264" t="s">
        <v>1053</v>
      </c>
      <c r="B61" s="1265">
        <f>SUM(C61:V61)</f>
        <v>1604290.3358633472</v>
      </c>
      <c r="C61" s="1267">
        <f>'I8 Demand Data'!D69</f>
        <v>782099.12598604243</v>
      </c>
      <c r="D61" s="1267">
        <f>'I8 Demand Data'!E69</f>
        <v>314694.59289953136</v>
      </c>
      <c r="E61" s="1267">
        <f>'I8 Demand Data'!F69</f>
        <v>484204.24358846416</v>
      </c>
      <c r="F61" s="1267">
        <f>'I8 Demand Data'!G69</f>
        <v>0</v>
      </c>
      <c r="G61" s="1267">
        <f>'I8 Demand Data'!H69</f>
        <v>0</v>
      </c>
      <c r="H61" s="1267">
        <f>'I8 Demand Data'!I69</f>
        <v>0</v>
      </c>
      <c r="I61" s="1267">
        <f>'I8 Demand Data'!J69</f>
        <v>20755.496153808825</v>
      </c>
      <c r="J61" s="1267">
        <f>'I8 Demand Data'!K69</f>
        <v>1020.1668064185355</v>
      </c>
      <c r="K61" s="1267">
        <f>'I8 Demand Data'!L69</f>
        <v>1516.710429081965</v>
      </c>
      <c r="L61" s="1267">
        <f>'I8 Demand Data'!M69</f>
        <v>0</v>
      </c>
      <c r="M61" s="1267">
        <f>'I8 Demand Data'!N69</f>
        <v>0</v>
      </c>
      <c r="N61" s="1267">
        <f>'I8 Demand Data'!O69</f>
        <v>0</v>
      </c>
      <c r="O61" s="1267">
        <f>'I8 Demand Data'!P69</f>
        <v>0</v>
      </c>
      <c r="P61" s="1267">
        <f>'I8 Demand Data'!Q69</f>
        <v>0</v>
      </c>
      <c r="Q61" s="1267">
        <f>'I8 Demand Data'!R69</f>
        <v>0</v>
      </c>
      <c r="R61" s="1267">
        <f>'I8 Demand Data'!S69</f>
        <v>0</v>
      </c>
      <c r="S61" s="1267">
        <f>'I8 Demand Data'!T69</f>
        <v>0</v>
      </c>
      <c r="T61" s="1267">
        <f>'I8 Demand Data'!U69</f>
        <v>0</v>
      </c>
      <c r="U61" s="1267">
        <f>'I8 Demand Data'!V69</f>
        <v>0</v>
      </c>
      <c r="V61" s="1267">
        <f>'I8 Demand Data'!W69</f>
        <v>0</v>
      </c>
      <c r="W61" s="1266"/>
    </row>
    <row r="62" spans="1:23" s="1261" customFormat="1" ht="12.75" x14ac:dyDescent="0.2">
      <c r="A62" s="1264" t="s">
        <v>1244</v>
      </c>
      <c r="B62" s="1265">
        <f>SUM(C62:V62)</f>
        <v>1604290.3358633472</v>
      </c>
      <c r="C62" s="1267">
        <f>'I8 Demand Data'!D70</f>
        <v>782099.12598604243</v>
      </c>
      <c r="D62" s="1267">
        <f>'I8 Demand Data'!E70</f>
        <v>314694.59289953136</v>
      </c>
      <c r="E62" s="1267">
        <f>'I8 Demand Data'!F70</f>
        <v>484204.24358846416</v>
      </c>
      <c r="F62" s="1267">
        <f>'I8 Demand Data'!G70</f>
        <v>0</v>
      </c>
      <c r="G62" s="1267">
        <f>'I8 Demand Data'!H70</f>
        <v>0</v>
      </c>
      <c r="H62" s="1267">
        <f>'I8 Demand Data'!I70</f>
        <v>0</v>
      </c>
      <c r="I62" s="1267">
        <f>'I8 Demand Data'!J70</f>
        <v>20755.496153808825</v>
      </c>
      <c r="J62" s="1267">
        <f>'I8 Demand Data'!K70</f>
        <v>1020.1668064185355</v>
      </c>
      <c r="K62" s="1267">
        <f>'I8 Demand Data'!L70</f>
        <v>1516.710429081965</v>
      </c>
      <c r="L62" s="1267">
        <f>'I8 Demand Data'!M70</f>
        <v>0</v>
      </c>
      <c r="M62" s="1267">
        <f>'I8 Demand Data'!N70</f>
        <v>0</v>
      </c>
      <c r="N62" s="1267">
        <f>'I8 Demand Data'!O70</f>
        <v>0</v>
      </c>
      <c r="O62" s="1267">
        <f>'I8 Demand Data'!P70</f>
        <v>0</v>
      </c>
      <c r="P62" s="1267">
        <f>'I8 Demand Data'!Q70</f>
        <v>0</v>
      </c>
      <c r="Q62" s="1267">
        <f>'I8 Demand Data'!R70</f>
        <v>0</v>
      </c>
      <c r="R62" s="1267">
        <f>'I8 Demand Data'!S70</f>
        <v>0</v>
      </c>
      <c r="S62" s="1267">
        <f>'I8 Demand Data'!T70</f>
        <v>0</v>
      </c>
      <c r="T62" s="1267">
        <f>'I8 Demand Data'!U70</f>
        <v>0</v>
      </c>
      <c r="U62" s="1267">
        <f>'I8 Demand Data'!V70</f>
        <v>0</v>
      </c>
      <c r="V62" s="1267">
        <f>'I8 Demand Data'!W70</f>
        <v>0</v>
      </c>
      <c r="W62" s="1266"/>
    </row>
    <row r="63" spans="1:23" s="1261" customFormat="1" ht="12.75" x14ac:dyDescent="0.2">
      <c r="A63" s="1264"/>
      <c r="B63" s="1265"/>
      <c r="C63" s="1267"/>
      <c r="D63" s="1267"/>
      <c r="E63" s="1267"/>
      <c r="F63" s="1267"/>
      <c r="G63" s="1267"/>
      <c r="H63" s="1267"/>
      <c r="I63" s="1267"/>
      <c r="J63" s="1267"/>
      <c r="K63" s="1267"/>
      <c r="L63" s="1267"/>
      <c r="M63" s="1267"/>
      <c r="N63" s="1267"/>
      <c r="O63" s="1267"/>
      <c r="P63" s="1267"/>
      <c r="Q63" s="1267"/>
      <c r="R63" s="1267"/>
      <c r="S63" s="1267"/>
      <c r="T63" s="1267"/>
      <c r="U63" s="1267"/>
      <c r="V63" s="1267"/>
      <c r="W63" s="1266"/>
    </row>
    <row r="64" spans="1:23" s="1261" customFormat="1" ht="12.75" x14ac:dyDescent="0.2">
      <c r="A64" s="1264" t="s">
        <v>677</v>
      </c>
      <c r="B64" s="1265"/>
      <c r="C64" s="1267"/>
      <c r="D64" s="1267"/>
      <c r="E64" s="1267"/>
      <c r="F64" s="1267"/>
      <c r="G64" s="1267"/>
      <c r="H64" s="1267"/>
      <c r="I64" s="1267"/>
      <c r="J64" s="1267"/>
      <c r="K64" s="1267"/>
      <c r="L64" s="1267"/>
      <c r="M64" s="1267"/>
      <c r="N64" s="1267"/>
      <c r="O64" s="1267"/>
      <c r="P64" s="1267"/>
      <c r="Q64" s="1267"/>
      <c r="R64" s="1267"/>
      <c r="S64" s="1267"/>
      <c r="T64" s="1267"/>
      <c r="U64" s="1267"/>
      <c r="V64" s="1267"/>
      <c r="W64" s="1266"/>
    </row>
    <row r="65" spans="1:23" s="1261" customFormat="1" ht="12.75" x14ac:dyDescent="0.2">
      <c r="A65" s="1264" t="s">
        <v>678</v>
      </c>
      <c r="B65" s="1265">
        <f>SUM(C65:V65)</f>
        <v>1724935.4080200079</v>
      </c>
      <c r="C65" s="1267">
        <f t="shared" ref="C65:V65" si="10">IF((C59-C26*12)&lt;0,0,(C59-C26*12))</f>
        <v>782099.12598604243</v>
      </c>
      <c r="D65" s="1267">
        <f t="shared" si="10"/>
        <v>314694.59289953136</v>
      </c>
      <c r="E65" s="1267">
        <f t="shared" si="10"/>
        <v>628012.17870535213</v>
      </c>
      <c r="F65" s="1267">
        <f t="shared" si="10"/>
        <v>0</v>
      </c>
      <c r="G65" s="1267">
        <f t="shared" si="10"/>
        <v>0</v>
      </c>
      <c r="H65" s="1267">
        <f t="shared" si="10"/>
        <v>0</v>
      </c>
      <c r="I65" s="1267">
        <f t="shared" si="10"/>
        <v>0</v>
      </c>
      <c r="J65" s="1267">
        <f t="shared" si="10"/>
        <v>0</v>
      </c>
      <c r="K65" s="1267">
        <f t="shared" si="10"/>
        <v>129.51042908196519</v>
      </c>
      <c r="L65" s="1267">
        <f t="shared" si="10"/>
        <v>0</v>
      </c>
      <c r="M65" s="1267">
        <f t="shared" si="10"/>
        <v>0</v>
      </c>
      <c r="N65" s="1267">
        <f t="shared" si="10"/>
        <v>0</v>
      </c>
      <c r="O65" s="1267">
        <f t="shared" si="10"/>
        <v>0</v>
      </c>
      <c r="P65" s="1267">
        <f t="shared" si="10"/>
        <v>0</v>
      </c>
      <c r="Q65" s="1267">
        <f t="shared" si="10"/>
        <v>0</v>
      </c>
      <c r="R65" s="1267">
        <f t="shared" si="10"/>
        <v>0</v>
      </c>
      <c r="S65" s="1267">
        <f t="shared" si="10"/>
        <v>0</v>
      </c>
      <c r="T65" s="1267">
        <f t="shared" si="10"/>
        <v>0</v>
      </c>
      <c r="U65" s="1267">
        <f t="shared" si="10"/>
        <v>0</v>
      </c>
      <c r="V65" s="1267">
        <f t="shared" si="10"/>
        <v>0</v>
      </c>
      <c r="W65" s="1266"/>
    </row>
    <row r="66" spans="1:23" s="1261" customFormat="1" ht="12.75" x14ac:dyDescent="0.2">
      <c r="A66" s="1264" t="s">
        <v>679</v>
      </c>
      <c r="B66" s="1265">
        <f>SUM(C66:V66)</f>
        <v>1511941.4373794266</v>
      </c>
      <c r="C66" s="1267">
        <f t="shared" ref="C66:V67" si="11">IF((C60-C27*12)&lt;0,0,(C60-C27*12))</f>
        <v>575118.32598604239</v>
      </c>
      <c r="D66" s="1267">
        <f t="shared" si="11"/>
        <v>294563.39289953135</v>
      </c>
      <c r="E66" s="1267">
        <f t="shared" si="11"/>
        <v>625612.17870535201</v>
      </c>
      <c r="F66" s="1267">
        <f t="shared" si="11"/>
        <v>0</v>
      </c>
      <c r="G66" s="1267">
        <f t="shared" si="11"/>
        <v>0</v>
      </c>
      <c r="H66" s="1267">
        <f t="shared" si="11"/>
        <v>0</v>
      </c>
      <c r="I66" s="1267">
        <f t="shared" si="11"/>
        <v>16518.029359418571</v>
      </c>
      <c r="J66" s="1267">
        <f t="shared" si="11"/>
        <v>0</v>
      </c>
      <c r="K66" s="1267">
        <f t="shared" si="11"/>
        <v>129.51042908196519</v>
      </c>
      <c r="L66" s="1267">
        <f t="shared" si="11"/>
        <v>0</v>
      </c>
      <c r="M66" s="1267">
        <f t="shared" si="11"/>
        <v>0</v>
      </c>
      <c r="N66" s="1267">
        <f t="shared" si="11"/>
        <v>0</v>
      </c>
      <c r="O66" s="1267">
        <f t="shared" si="11"/>
        <v>0</v>
      </c>
      <c r="P66" s="1267">
        <f t="shared" si="11"/>
        <v>0</v>
      </c>
      <c r="Q66" s="1267">
        <f t="shared" si="11"/>
        <v>0</v>
      </c>
      <c r="R66" s="1267">
        <f t="shared" si="11"/>
        <v>0</v>
      </c>
      <c r="S66" s="1267">
        <f t="shared" si="11"/>
        <v>0</v>
      </c>
      <c r="T66" s="1267">
        <f t="shared" si="11"/>
        <v>0</v>
      </c>
      <c r="U66" s="1267">
        <f t="shared" si="11"/>
        <v>0</v>
      </c>
      <c r="V66" s="1267">
        <f t="shared" si="11"/>
        <v>0</v>
      </c>
      <c r="W66" s="1266"/>
    </row>
    <row r="67" spans="1:23" s="1261" customFormat="1" ht="12.75" x14ac:dyDescent="0.2">
      <c r="A67" s="1264" t="s">
        <v>1058</v>
      </c>
      <c r="B67" s="1265">
        <f>SUM(C67:V67)</f>
        <v>1368330.3022625386</v>
      </c>
      <c r="C67" s="1267">
        <f t="shared" si="11"/>
        <v>575118.32598604239</v>
      </c>
      <c r="D67" s="1267">
        <f t="shared" si="11"/>
        <v>294563.39289953135</v>
      </c>
      <c r="E67" s="1267">
        <f t="shared" si="11"/>
        <v>482001.04358846415</v>
      </c>
      <c r="F67" s="1267">
        <f t="shared" si="11"/>
        <v>0</v>
      </c>
      <c r="G67" s="1267">
        <f t="shared" si="11"/>
        <v>0</v>
      </c>
      <c r="H67" s="1267">
        <f t="shared" si="11"/>
        <v>0</v>
      </c>
      <c r="I67" s="1267">
        <f t="shared" si="11"/>
        <v>16518.029359418571</v>
      </c>
      <c r="J67" s="1267">
        <f t="shared" si="11"/>
        <v>0</v>
      </c>
      <c r="K67" s="1267">
        <f t="shared" si="11"/>
        <v>129.51042908196519</v>
      </c>
      <c r="L67" s="1267">
        <f t="shared" si="11"/>
        <v>0</v>
      </c>
      <c r="M67" s="1267">
        <f t="shared" si="11"/>
        <v>0</v>
      </c>
      <c r="N67" s="1267">
        <f t="shared" si="11"/>
        <v>0</v>
      </c>
      <c r="O67" s="1267">
        <f t="shared" si="11"/>
        <v>0</v>
      </c>
      <c r="P67" s="1267">
        <f t="shared" si="11"/>
        <v>0</v>
      </c>
      <c r="Q67" s="1267">
        <f t="shared" si="11"/>
        <v>0</v>
      </c>
      <c r="R67" s="1267">
        <f t="shared" si="11"/>
        <v>0</v>
      </c>
      <c r="S67" s="1267">
        <f t="shared" si="11"/>
        <v>0</v>
      </c>
      <c r="T67" s="1267">
        <f t="shared" si="11"/>
        <v>0</v>
      </c>
      <c r="U67" s="1267">
        <f t="shared" si="11"/>
        <v>0</v>
      </c>
      <c r="V67" s="1267">
        <f t="shared" si="11"/>
        <v>0</v>
      </c>
      <c r="W67" s="1266"/>
    </row>
    <row r="68" spans="1:23" s="1261" customFormat="1" ht="12.75" x14ac:dyDescent="0.2">
      <c r="A68" s="1264" t="s">
        <v>680</v>
      </c>
      <c r="B68" s="1265">
        <f>SUM(C68:V68)</f>
        <v>1351812.2729031199</v>
      </c>
      <c r="C68" s="1267">
        <f t="shared" ref="C68:V68" si="12">IF((C62-C29*12)&lt;0,0,(C62-C29*12))</f>
        <v>575118.32598604239</v>
      </c>
      <c r="D68" s="1267">
        <f t="shared" si="12"/>
        <v>294563.39289953135</v>
      </c>
      <c r="E68" s="1267">
        <f t="shared" si="12"/>
        <v>482001.04358846415</v>
      </c>
      <c r="F68" s="1267">
        <f t="shared" si="12"/>
        <v>0</v>
      </c>
      <c r="G68" s="1267">
        <f t="shared" si="12"/>
        <v>0</v>
      </c>
      <c r="H68" s="1267">
        <f t="shared" si="12"/>
        <v>0</v>
      </c>
      <c r="I68" s="1267">
        <f t="shared" si="12"/>
        <v>0</v>
      </c>
      <c r="J68" s="1267">
        <f t="shared" si="12"/>
        <v>0</v>
      </c>
      <c r="K68" s="1267">
        <f t="shared" si="12"/>
        <v>129.51042908196519</v>
      </c>
      <c r="L68" s="1267">
        <f t="shared" si="12"/>
        <v>0</v>
      </c>
      <c r="M68" s="1267">
        <f t="shared" si="12"/>
        <v>0</v>
      </c>
      <c r="N68" s="1267">
        <f t="shared" si="12"/>
        <v>0</v>
      </c>
      <c r="O68" s="1267">
        <f t="shared" si="12"/>
        <v>0</v>
      </c>
      <c r="P68" s="1267">
        <f t="shared" si="12"/>
        <v>0</v>
      </c>
      <c r="Q68" s="1267">
        <f t="shared" si="12"/>
        <v>0</v>
      </c>
      <c r="R68" s="1267">
        <f t="shared" si="12"/>
        <v>0</v>
      </c>
      <c r="S68" s="1267">
        <f t="shared" si="12"/>
        <v>0</v>
      </c>
      <c r="T68" s="1267">
        <f t="shared" si="12"/>
        <v>0</v>
      </c>
      <c r="U68" s="1267">
        <f t="shared" si="12"/>
        <v>0</v>
      </c>
      <c r="V68" s="1267">
        <f t="shared" si="12"/>
        <v>0</v>
      </c>
      <c r="W68" s="1266"/>
    </row>
    <row r="69" spans="1:23" s="1261" customFormat="1" ht="12.75" x14ac:dyDescent="0.2">
      <c r="A69" s="1264"/>
      <c r="B69" s="1265"/>
      <c r="C69" s="1267"/>
      <c r="D69" s="1267"/>
      <c r="E69" s="1267"/>
      <c r="F69" s="1267"/>
      <c r="G69" s="1267"/>
      <c r="H69" s="1267"/>
      <c r="I69" s="1267"/>
      <c r="J69" s="1267"/>
      <c r="K69" s="1267"/>
      <c r="L69" s="1267"/>
      <c r="M69" s="1267"/>
      <c r="N69" s="1267"/>
      <c r="O69" s="1267"/>
      <c r="P69" s="1267"/>
      <c r="Q69" s="1267"/>
      <c r="R69" s="1267"/>
      <c r="S69" s="1267"/>
      <c r="T69" s="1267"/>
      <c r="U69" s="1267"/>
      <c r="V69" s="1267"/>
      <c r="W69" s="1266"/>
    </row>
    <row r="70" spans="1:23" s="1261" customFormat="1" ht="12.75" x14ac:dyDescent="0.2">
      <c r="A70" s="1264"/>
      <c r="B70" s="1265"/>
      <c r="C70" s="1267"/>
      <c r="D70" s="1267"/>
      <c r="E70" s="1267"/>
      <c r="F70" s="1267"/>
      <c r="G70" s="1267"/>
      <c r="H70" s="1267"/>
      <c r="I70" s="1267"/>
      <c r="J70" s="1267"/>
      <c r="K70" s="1267"/>
      <c r="L70" s="1267"/>
      <c r="M70" s="1267"/>
      <c r="N70" s="1267"/>
      <c r="O70" s="1267"/>
      <c r="P70" s="1267"/>
      <c r="Q70" s="1267"/>
      <c r="R70" s="1267"/>
      <c r="S70" s="1267"/>
      <c r="T70" s="1267"/>
      <c r="U70" s="1267"/>
      <c r="V70" s="1267"/>
      <c r="W70" s="1266"/>
    </row>
    <row r="71" spans="1:23" s="1261" customFormat="1" ht="12.75" x14ac:dyDescent="0.2">
      <c r="A71" s="1264"/>
      <c r="B71" s="1265"/>
      <c r="C71" s="1267"/>
      <c r="D71" s="1267"/>
      <c r="E71" s="1267"/>
      <c r="F71" s="1267"/>
      <c r="G71" s="1267"/>
      <c r="H71" s="1267"/>
      <c r="I71" s="1267"/>
      <c r="J71" s="1267"/>
      <c r="K71" s="1267"/>
      <c r="L71" s="1267"/>
      <c r="M71" s="1267"/>
      <c r="N71" s="1267"/>
      <c r="O71" s="1267"/>
      <c r="P71" s="1267"/>
      <c r="Q71" s="1267"/>
      <c r="R71" s="1267"/>
      <c r="S71" s="1267"/>
      <c r="T71" s="1267"/>
      <c r="U71" s="1267"/>
      <c r="V71" s="1267"/>
      <c r="W71" s="1266"/>
    </row>
    <row r="72" spans="1:23" s="1261" customFormat="1" ht="12.75" x14ac:dyDescent="0.2">
      <c r="A72" s="1264"/>
      <c r="B72" s="1265"/>
      <c r="C72" s="1267"/>
      <c r="D72" s="1267"/>
      <c r="E72" s="1267"/>
      <c r="F72" s="1267"/>
      <c r="G72" s="1267"/>
      <c r="H72" s="1267"/>
      <c r="I72" s="1267"/>
      <c r="J72" s="1267"/>
      <c r="K72" s="1267"/>
      <c r="L72" s="1267"/>
      <c r="M72" s="1267"/>
      <c r="N72" s="1267"/>
      <c r="O72" s="1267"/>
      <c r="P72" s="1267"/>
      <c r="Q72" s="1267"/>
      <c r="R72" s="1267"/>
      <c r="S72" s="1267"/>
      <c r="T72" s="1267"/>
      <c r="U72" s="1267"/>
      <c r="V72" s="1267"/>
      <c r="W72" s="1266"/>
    </row>
    <row r="73" spans="1:23" s="1261" customFormat="1" ht="12.75" x14ac:dyDescent="0.2">
      <c r="A73" s="1264"/>
      <c r="B73" s="1265"/>
      <c r="C73" s="1267"/>
      <c r="D73" s="1267"/>
      <c r="E73" s="1267"/>
      <c r="F73" s="1267"/>
      <c r="G73" s="1267"/>
      <c r="H73" s="1267"/>
      <c r="I73" s="1267"/>
      <c r="J73" s="1267"/>
      <c r="K73" s="1267"/>
      <c r="L73" s="1267"/>
      <c r="M73" s="1267"/>
      <c r="N73" s="1267"/>
      <c r="O73" s="1267"/>
      <c r="P73" s="1267"/>
      <c r="Q73" s="1267"/>
      <c r="R73" s="1267"/>
      <c r="S73" s="1267"/>
      <c r="T73" s="1267"/>
      <c r="U73" s="1267"/>
      <c r="V73" s="1267"/>
      <c r="W73" s="1266"/>
    </row>
    <row r="74" spans="1:23" s="1261" customFormat="1" ht="12.75" x14ac:dyDescent="0.2">
      <c r="A74" s="1264"/>
      <c r="B74" s="1265"/>
      <c r="C74" s="1267"/>
      <c r="D74" s="1267"/>
      <c r="E74" s="1267"/>
      <c r="F74" s="1267"/>
      <c r="G74" s="1267"/>
      <c r="H74" s="1267"/>
      <c r="I74" s="1267"/>
      <c r="J74" s="1267"/>
      <c r="K74" s="1267"/>
      <c r="L74" s="1267"/>
      <c r="M74" s="1267"/>
      <c r="N74" s="1267"/>
      <c r="O74" s="1267"/>
      <c r="P74" s="1267"/>
      <c r="Q74" s="1267"/>
      <c r="R74" s="1267"/>
      <c r="S74" s="1267"/>
      <c r="T74" s="1267"/>
      <c r="U74" s="1267"/>
      <c r="V74" s="1267"/>
      <c r="W74" s="1266"/>
    </row>
    <row r="75" spans="1:23" s="1261" customFormat="1" ht="12.75" x14ac:dyDescent="0.2">
      <c r="A75" s="1264"/>
      <c r="B75" s="1265"/>
      <c r="C75" s="1267"/>
      <c r="D75" s="1267"/>
      <c r="E75" s="1267"/>
      <c r="F75" s="1267"/>
      <c r="G75" s="1267"/>
      <c r="H75" s="1267"/>
      <c r="I75" s="1267"/>
      <c r="J75" s="1267"/>
      <c r="K75" s="1267"/>
      <c r="L75" s="1267"/>
      <c r="M75" s="1267"/>
      <c r="N75" s="1267"/>
      <c r="O75" s="1267"/>
      <c r="P75" s="1267"/>
      <c r="Q75" s="1267"/>
      <c r="R75" s="1267"/>
      <c r="S75" s="1267"/>
      <c r="T75" s="1267"/>
      <c r="U75" s="1267"/>
      <c r="V75" s="1267"/>
      <c r="W75" s="1266"/>
    </row>
    <row r="76" spans="1:23" s="1261" customFormat="1" ht="12.75" x14ac:dyDescent="0.2">
      <c r="A76" s="1264"/>
      <c r="B76" s="1265"/>
      <c r="C76" s="1267"/>
      <c r="D76" s="1267"/>
      <c r="E76" s="1267"/>
      <c r="F76" s="1267"/>
      <c r="G76" s="1267"/>
      <c r="H76" s="1267"/>
      <c r="I76" s="1267"/>
      <c r="J76" s="1267"/>
      <c r="K76" s="1267"/>
      <c r="L76" s="1267"/>
      <c r="M76" s="1267"/>
      <c r="N76" s="1267"/>
      <c r="O76" s="1267"/>
      <c r="P76" s="1267"/>
      <c r="Q76" s="1267"/>
      <c r="R76" s="1267"/>
      <c r="S76" s="1267"/>
      <c r="T76" s="1267"/>
      <c r="U76" s="1267"/>
      <c r="V76" s="1267"/>
      <c r="W76" s="1266"/>
    </row>
    <row r="77" spans="1:23" s="1261" customFormat="1" ht="12.75" x14ac:dyDescent="0.2">
      <c r="A77" s="1264"/>
      <c r="B77" s="1265"/>
      <c r="C77" s="1267"/>
      <c r="D77" s="1267"/>
      <c r="E77" s="1267"/>
      <c r="F77" s="1267"/>
      <c r="G77" s="1267"/>
      <c r="H77" s="1267"/>
      <c r="I77" s="1267"/>
      <c r="J77" s="1267"/>
      <c r="K77" s="1267"/>
      <c r="L77" s="1267"/>
      <c r="M77" s="1267"/>
      <c r="N77" s="1267"/>
      <c r="O77" s="1267"/>
      <c r="P77" s="1267"/>
      <c r="Q77" s="1267"/>
      <c r="R77" s="1267"/>
      <c r="S77" s="1267"/>
      <c r="T77" s="1267"/>
      <c r="U77" s="1267"/>
      <c r="V77" s="1267"/>
      <c r="W77" s="1266"/>
    </row>
    <row r="78" spans="1:23" s="1261" customFormat="1" ht="12.75" x14ac:dyDescent="0.2">
      <c r="A78" s="1264"/>
      <c r="B78" s="1265"/>
      <c r="C78" s="1267"/>
      <c r="D78" s="1267"/>
      <c r="E78" s="1267"/>
      <c r="F78" s="1267"/>
      <c r="G78" s="1267"/>
      <c r="H78" s="1267"/>
      <c r="I78" s="1267"/>
      <c r="J78" s="1267"/>
      <c r="K78" s="1267"/>
      <c r="L78" s="1267"/>
      <c r="M78" s="1267"/>
      <c r="N78" s="1267"/>
      <c r="O78" s="1267"/>
      <c r="P78" s="1267"/>
      <c r="Q78" s="1267"/>
      <c r="R78" s="1267"/>
      <c r="S78" s="1267"/>
      <c r="T78" s="1267"/>
      <c r="U78" s="1267"/>
      <c r="V78" s="1267"/>
      <c r="W78" s="1266"/>
    </row>
    <row r="79" spans="1:23" s="1261" customFormat="1" ht="12.75" x14ac:dyDescent="0.2">
      <c r="A79" s="1264"/>
      <c r="B79" s="1265"/>
      <c r="C79" s="1267"/>
      <c r="D79" s="1267"/>
      <c r="E79" s="1267"/>
      <c r="F79" s="1267"/>
      <c r="G79" s="1267"/>
      <c r="H79" s="1267"/>
      <c r="I79" s="1267"/>
      <c r="J79" s="1267"/>
      <c r="K79" s="1267"/>
      <c r="L79" s="1267"/>
      <c r="M79" s="1267"/>
      <c r="N79" s="1267"/>
      <c r="O79" s="1267"/>
      <c r="P79" s="1267"/>
      <c r="Q79" s="1267"/>
      <c r="R79" s="1267"/>
      <c r="S79" s="1267"/>
      <c r="T79" s="1267"/>
      <c r="U79" s="1267"/>
      <c r="V79" s="1267"/>
      <c r="W79" s="1266"/>
    </row>
    <row r="80" spans="1:23" s="1261" customFormat="1" ht="12.75" x14ac:dyDescent="0.2">
      <c r="A80" s="1264"/>
      <c r="B80" s="1265"/>
      <c r="C80" s="1267"/>
      <c r="D80" s="1267"/>
      <c r="E80" s="1267"/>
      <c r="F80" s="1267"/>
      <c r="G80" s="1267"/>
      <c r="H80" s="1267"/>
      <c r="I80" s="1267"/>
      <c r="J80" s="1267"/>
      <c r="K80" s="1267"/>
      <c r="L80" s="1267"/>
      <c r="M80" s="1267"/>
      <c r="N80" s="1267"/>
      <c r="O80" s="1267"/>
      <c r="P80" s="1267"/>
      <c r="Q80" s="1267"/>
      <c r="R80" s="1267"/>
      <c r="S80" s="1267"/>
      <c r="T80" s="1267"/>
      <c r="U80" s="1267"/>
      <c r="V80" s="1267"/>
      <c r="W80" s="1266"/>
    </row>
    <row r="81" spans="1:23" s="1261" customFormat="1" ht="12.75" x14ac:dyDescent="0.2">
      <c r="A81" s="1264"/>
      <c r="B81" s="1265"/>
      <c r="C81" s="1267"/>
      <c r="D81" s="1267"/>
      <c r="E81" s="1267"/>
      <c r="F81" s="1267"/>
      <c r="G81" s="1267"/>
      <c r="H81" s="1267"/>
      <c r="I81" s="1267"/>
      <c r="J81" s="1267"/>
      <c r="K81" s="1267"/>
      <c r="L81" s="1267"/>
      <c r="M81" s="1267"/>
      <c r="N81" s="1267"/>
      <c r="O81" s="1267"/>
      <c r="P81" s="1267"/>
      <c r="Q81" s="1267"/>
      <c r="R81" s="1267"/>
      <c r="S81" s="1267"/>
      <c r="T81" s="1267"/>
      <c r="U81" s="1267"/>
      <c r="V81" s="1267"/>
      <c r="W81" s="1266"/>
    </row>
    <row r="82" spans="1:23" s="1261" customFormat="1" ht="12.75" x14ac:dyDescent="0.2">
      <c r="A82" s="1264"/>
      <c r="B82" s="1265"/>
      <c r="C82" s="1267"/>
      <c r="D82" s="1267"/>
      <c r="E82" s="1267"/>
      <c r="F82" s="1267"/>
      <c r="G82" s="1267"/>
      <c r="H82" s="1267"/>
      <c r="I82" s="1267"/>
      <c r="J82" s="1267"/>
      <c r="K82" s="1267"/>
      <c r="L82" s="1267"/>
      <c r="M82" s="1267"/>
      <c r="N82" s="1267"/>
      <c r="O82" s="1267"/>
      <c r="P82" s="1267"/>
      <c r="Q82" s="1267"/>
      <c r="R82" s="1267"/>
      <c r="S82" s="1267"/>
      <c r="T82" s="1267"/>
      <c r="U82" s="1267"/>
      <c r="V82" s="1267"/>
      <c r="W82" s="1266"/>
    </row>
    <row r="83" spans="1:23" s="1261" customFormat="1" ht="12.75" x14ac:dyDescent="0.2">
      <c r="A83" s="1264"/>
      <c r="B83" s="1265"/>
      <c r="C83" s="1267"/>
      <c r="D83" s="1267"/>
      <c r="E83" s="1267"/>
      <c r="F83" s="1267"/>
      <c r="G83" s="1267"/>
      <c r="H83" s="1267"/>
      <c r="I83" s="1267"/>
      <c r="J83" s="1267"/>
      <c r="K83" s="1267"/>
      <c r="L83" s="1267"/>
      <c r="M83" s="1267"/>
      <c r="N83" s="1267"/>
      <c r="O83" s="1267"/>
      <c r="P83" s="1267"/>
      <c r="Q83" s="1267"/>
      <c r="R83" s="1267"/>
      <c r="S83" s="1267"/>
      <c r="T83" s="1267"/>
      <c r="U83" s="1267"/>
      <c r="V83" s="1267"/>
      <c r="W83" s="1266"/>
    </row>
    <row r="84" spans="1:23" s="1261" customFormat="1" ht="12.75" x14ac:dyDescent="0.2">
      <c r="A84" s="1264"/>
      <c r="B84" s="1265"/>
      <c r="C84" s="1267"/>
      <c r="D84" s="1267"/>
      <c r="E84" s="1267"/>
      <c r="F84" s="1267"/>
      <c r="G84" s="1267"/>
      <c r="H84" s="1267"/>
      <c r="I84" s="1267"/>
      <c r="J84" s="1267"/>
      <c r="K84" s="1267"/>
      <c r="L84" s="1267"/>
      <c r="M84" s="1267"/>
      <c r="N84" s="1267"/>
      <c r="O84" s="1267"/>
      <c r="P84" s="1267"/>
      <c r="Q84" s="1267"/>
      <c r="R84" s="1267"/>
      <c r="S84" s="1267"/>
      <c r="T84" s="1267"/>
      <c r="U84" s="1267"/>
      <c r="V84" s="1267"/>
      <c r="W84" s="1266"/>
    </row>
    <row r="85" spans="1:23" s="1261" customFormat="1" ht="12.75" x14ac:dyDescent="0.2">
      <c r="A85" s="1264"/>
      <c r="B85" s="1265"/>
      <c r="C85" s="1267"/>
      <c r="D85" s="1267"/>
      <c r="E85" s="1267"/>
      <c r="F85" s="1267"/>
      <c r="G85" s="1267"/>
      <c r="H85" s="1267"/>
      <c r="I85" s="1267"/>
      <c r="J85" s="1267"/>
      <c r="K85" s="1267"/>
      <c r="L85" s="1267"/>
      <c r="M85" s="1267"/>
      <c r="N85" s="1267"/>
      <c r="O85" s="1267"/>
      <c r="P85" s="1267"/>
      <c r="Q85" s="1267"/>
      <c r="R85" s="1267"/>
      <c r="S85" s="1267"/>
      <c r="T85" s="1267"/>
      <c r="U85" s="1267"/>
      <c r="V85" s="1267"/>
      <c r="W85" s="1266"/>
    </row>
    <row r="86" spans="1:23" s="1261" customFormat="1" ht="12.75" x14ac:dyDescent="0.2">
      <c r="A86" s="1264"/>
      <c r="B86" s="1265"/>
      <c r="C86" s="1267"/>
      <c r="D86" s="1267"/>
      <c r="E86" s="1267"/>
      <c r="F86" s="1267"/>
      <c r="G86" s="1267"/>
      <c r="H86" s="1267"/>
      <c r="I86" s="1267"/>
      <c r="J86" s="1267"/>
      <c r="K86" s="1267"/>
      <c r="L86" s="1267"/>
      <c r="M86" s="1267"/>
      <c r="N86" s="1267"/>
      <c r="O86" s="1267"/>
      <c r="P86" s="1267"/>
      <c r="Q86" s="1267"/>
      <c r="R86" s="1267"/>
      <c r="S86" s="1267"/>
      <c r="T86" s="1267"/>
      <c r="U86" s="1267"/>
      <c r="V86" s="1267"/>
      <c r="W86" s="1266"/>
    </row>
    <row r="87" spans="1:23" s="1261" customFormat="1" ht="12.75" x14ac:dyDescent="0.2">
      <c r="A87" s="1264"/>
      <c r="B87" s="1265"/>
      <c r="C87" s="1267"/>
      <c r="D87" s="1267"/>
      <c r="E87" s="1267"/>
      <c r="F87" s="1267"/>
      <c r="G87" s="1267"/>
      <c r="H87" s="1267"/>
      <c r="I87" s="1267"/>
      <c r="J87" s="1267"/>
      <c r="K87" s="1267"/>
      <c r="L87" s="1267"/>
      <c r="M87" s="1267"/>
      <c r="N87" s="1267"/>
      <c r="O87" s="1267"/>
      <c r="P87" s="1267"/>
      <c r="Q87" s="1267"/>
      <c r="R87" s="1267"/>
      <c r="S87" s="1267"/>
      <c r="T87" s="1267"/>
      <c r="U87" s="1267"/>
      <c r="V87" s="1267"/>
      <c r="W87" s="1266"/>
    </row>
    <row r="88" spans="1:23" s="1261" customFormat="1" ht="12.75" x14ac:dyDescent="0.2">
      <c r="A88" s="1264"/>
      <c r="B88" s="1265"/>
      <c r="C88" s="1267"/>
      <c r="D88" s="1267"/>
      <c r="E88" s="1267"/>
      <c r="F88" s="1267"/>
      <c r="G88" s="1267"/>
      <c r="H88" s="1267"/>
      <c r="I88" s="1267"/>
      <c r="J88" s="1267"/>
      <c r="K88" s="1267"/>
      <c r="L88" s="1267"/>
      <c r="M88" s="1267"/>
      <c r="N88" s="1267"/>
      <c r="O88" s="1267"/>
      <c r="P88" s="1267"/>
      <c r="Q88" s="1267"/>
      <c r="R88" s="1267"/>
      <c r="S88" s="1267"/>
      <c r="T88" s="1267"/>
      <c r="U88" s="1267"/>
      <c r="V88" s="1267"/>
      <c r="W88" s="1266"/>
    </row>
    <row r="89" spans="1:23" s="1261" customFormat="1" ht="12.75" x14ac:dyDescent="0.2">
      <c r="A89" s="1264"/>
      <c r="B89" s="1265"/>
      <c r="C89" s="1267"/>
      <c r="D89" s="1267"/>
      <c r="E89" s="1267"/>
      <c r="F89" s="1267"/>
      <c r="G89" s="1267"/>
      <c r="H89" s="1267"/>
      <c r="I89" s="1267"/>
      <c r="J89" s="1267"/>
      <c r="K89" s="1267"/>
      <c r="L89" s="1267"/>
      <c r="M89" s="1267"/>
      <c r="N89" s="1267"/>
      <c r="O89" s="1267"/>
      <c r="P89" s="1267"/>
      <c r="Q89" s="1267"/>
      <c r="R89" s="1267"/>
      <c r="S89" s="1267"/>
      <c r="T89" s="1267"/>
      <c r="U89" s="1267"/>
      <c r="V89" s="1267"/>
      <c r="W89" s="1266"/>
    </row>
    <row r="90" spans="1:23" s="1261" customFormat="1" ht="12.75" x14ac:dyDescent="0.2">
      <c r="A90" s="1264"/>
      <c r="B90" s="1265"/>
      <c r="C90" s="1267"/>
      <c r="D90" s="1267"/>
      <c r="E90" s="1267"/>
      <c r="F90" s="1267"/>
      <c r="G90" s="1267"/>
      <c r="H90" s="1267"/>
      <c r="I90" s="1267"/>
      <c r="J90" s="1267"/>
      <c r="K90" s="1267"/>
      <c r="L90" s="1267"/>
      <c r="M90" s="1267"/>
      <c r="N90" s="1267"/>
      <c r="O90" s="1267"/>
      <c r="P90" s="1267"/>
      <c r="Q90" s="1267"/>
      <c r="R90" s="1267"/>
      <c r="S90" s="1267"/>
      <c r="T90" s="1267"/>
      <c r="U90" s="1267"/>
      <c r="V90" s="1267"/>
      <c r="W90" s="1266"/>
    </row>
    <row r="91" spans="1:23" s="1261" customFormat="1" ht="12.75" x14ac:dyDescent="0.2">
      <c r="A91" s="1264"/>
      <c r="B91" s="1265"/>
      <c r="C91" s="1267"/>
      <c r="D91" s="1267"/>
      <c r="E91" s="1267"/>
      <c r="F91" s="1267"/>
      <c r="G91" s="1267"/>
      <c r="H91" s="1267"/>
      <c r="I91" s="1267"/>
      <c r="J91" s="1267"/>
      <c r="K91" s="1267"/>
      <c r="L91" s="1267"/>
      <c r="M91" s="1267"/>
      <c r="N91" s="1267"/>
      <c r="O91" s="1267"/>
      <c r="P91" s="1267"/>
      <c r="Q91" s="1267"/>
      <c r="R91" s="1267"/>
      <c r="S91" s="1267"/>
      <c r="T91" s="1267"/>
      <c r="U91" s="1267"/>
      <c r="V91" s="1267"/>
      <c r="W91" s="1266"/>
    </row>
    <row r="92" spans="1:23" s="1261" customFormat="1" ht="12.75" x14ac:dyDescent="0.2">
      <c r="A92" s="1264"/>
      <c r="B92" s="1265"/>
      <c r="C92" s="1267"/>
      <c r="D92" s="1267"/>
      <c r="E92" s="1267"/>
      <c r="F92" s="1267"/>
      <c r="G92" s="1267"/>
      <c r="H92" s="1267"/>
      <c r="I92" s="1267"/>
      <c r="J92" s="1267"/>
      <c r="K92" s="1267"/>
      <c r="L92" s="1267"/>
      <c r="M92" s="1267"/>
      <c r="N92" s="1267"/>
      <c r="O92" s="1267"/>
      <c r="P92" s="1267"/>
      <c r="Q92" s="1267"/>
      <c r="R92" s="1267"/>
      <c r="S92" s="1267"/>
      <c r="T92" s="1267"/>
      <c r="U92" s="1267"/>
      <c r="V92" s="1267"/>
      <c r="W92" s="1266"/>
    </row>
    <row r="93" spans="1:23" s="1261" customFormat="1" ht="12.75" x14ac:dyDescent="0.2">
      <c r="A93" s="1264"/>
      <c r="B93" s="1265"/>
      <c r="C93" s="1267"/>
      <c r="D93" s="1267"/>
      <c r="E93" s="1267"/>
      <c r="F93" s="1267"/>
      <c r="G93" s="1267"/>
      <c r="H93" s="1267"/>
      <c r="I93" s="1267"/>
      <c r="J93" s="1267"/>
      <c r="K93" s="1267"/>
      <c r="L93" s="1267"/>
      <c r="M93" s="1267"/>
      <c r="N93" s="1267"/>
      <c r="O93" s="1267"/>
      <c r="P93" s="1267"/>
      <c r="Q93" s="1267"/>
      <c r="R93" s="1267"/>
      <c r="S93" s="1267"/>
      <c r="T93" s="1267"/>
      <c r="U93" s="1267"/>
      <c r="V93" s="1267"/>
      <c r="W93" s="1266"/>
    </row>
    <row r="94" spans="1:23" s="1261" customFormat="1" ht="12.75" x14ac:dyDescent="0.2">
      <c r="A94" s="1264"/>
      <c r="B94" s="1265"/>
      <c r="C94" s="1267"/>
      <c r="D94" s="1267"/>
      <c r="E94" s="1267"/>
      <c r="F94" s="1267"/>
      <c r="G94" s="1267"/>
      <c r="H94" s="1267"/>
      <c r="I94" s="1267"/>
      <c r="J94" s="1267"/>
      <c r="K94" s="1267"/>
      <c r="L94" s="1267"/>
      <c r="M94" s="1267"/>
      <c r="N94" s="1267"/>
      <c r="O94" s="1267"/>
      <c r="P94" s="1267"/>
      <c r="Q94" s="1267"/>
      <c r="R94" s="1267"/>
      <c r="S94" s="1267"/>
      <c r="T94" s="1267"/>
      <c r="U94" s="1267"/>
      <c r="V94" s="1267"/>
      <c r="W94" s="1266"/>
    </row>
    <row r="95" spans="1:23" s="1261" customFormat="1" ht="12.75" x14ac:dyDescent="0.2">
      <c r="A95" s="1264"/>
      <c r="B95" s="1265"/>
      <c r="C95" s="1267"/>
      <c r="D95" s="1267"/>
      <c r="E95" s="1267"/>
      <c r="F95" s="1267"/>
      <c r="G95" s="1267"/>
      <c r="H95" s="1267"/>
      <c r="I95" s="1267"/>
      <c r="J95" s="1267"/>
      <c r="K95" s="1267"/>
      <c r="L95" s="1267"/>
      <c r="M95" s="1267"/>
      <c r="N95" s="1267"/>
      <c r="O95" s="1267"/>
      <c r="P95" s="1267"/>
      <c r="Q95" s="1267"/>
      <c r="R95" s="1267"/>
      <c r="S95" s="1267"/>
      <c r="T95" s="1267"/>
      <c r="U95" s="1267"/>
      <c r="V95" s="1267"/>
      <c r="W95" s="1266"/>
    </row>
    <row r="96" spans="1:23" s="1261" customFormat="1" ht="12.75" x14ac:dyDescent="0.2">
      <c r="A96" s="1264"/>
      <c r="B96" s="1265"/>
      <c r="C96" s="1267"/>
      <c r="D96" s="1267"/>
      <c r="E96" s="1267"/>
      <c r="F96" s="1267"/>
      <c r="G96" s="1267"/>
      <c r="H96" s="1267"/>
      <c r="I96" s="1267"/>
      <c r="J96" s="1267"/>
      <c r="K96" s="1267"/>
      <c r="L96" s="1267"/>
      <c r="M96" s="1267"/>
      <c r="N96" s="1267"/>
      <c r="O96" s="1267"/>
      <c r="P96" s="1267"/>
      <c r="Q96" s="1267"/>
      <c r="R96" s="1267"/>
      <c r="S96" s="1267"/>
      <c r="T96" s="1267"/>
      <c r="U96" s="1267"/>
      <c r="V96" s="1267"/>
      <c r="W96" s="1266"/>
    </row>
    <row r="97" spans="1:23" s="1261" customFormat="1" ht="12.75" x14ac:dyDescent="0.2">
      <c r="A97" s="1264"/>
      <c r="B97" s="1265"/>
      <c r="C97" s="1267"/>
      <c r="D97" s="1267"/>
      <c r="E97" s="1267"/>
      <c r="F97" s="1267"/>
      <c r="G97" s="1267"/>
      <c r="H97" s="1267"/>
      <c r="I97" s="1267"/>
      <c r="J97" s="1267"/>
      <c r="K97" s="1267"/>
      <c r="L97" s="1267"/>
      <c r="M97" s="1267"/>
      <c r="N97" s="1267"/>
      <c r="O97" s="1267"/>
      <c r="P97" s="1267"/>
      <c r="Q97" s="1267"/>
      <c r="R97" s="1267"/>
      <c r="S97" s="1267"/>
      <c r="T97" s="1267"/>
      <c r="U97" s="1267"/>
      <c r="V97" s="1267"/>
      <c r="W97" s="1266"/>
    </row>
    <row r="98" spans="1:23" s="1261" customFormat="1" ht="12.75" x14ac:dyDescent="0.2">
      <c r="A98" s="1264"/>
      <c r="B98" s="1265"/>
      <c r="C98" s="1267"/>
      <c r="D98" s="1267"/>
      <c r="E98" s="1267"/>
      <c r="F98" s="1267"/>
      <c r="G98" s="1267"/>
      <c r="H98" s="1267"/>
      <c r="I98" s="1267"/>
      <c r="J98" s="1267"/>
      <c r="K98" s="1267"/>
      <c r="L98" s="1267"/>
      <c r="M98" s="1267"/>
      <c r="N98" s="1267"/>
      <c r="O98" s="1267"/>
      <c r="P98" s="1267"/>
      <c r="Q98" s="1267"/>
      <c r="R98" s="1267"/>
      <c r="S98" s="1267"/>
      <c r="T98" s="1267"/>
      <c r="U98" s="1267"/>
      <c r="V98" s="1267"/>
      <c r="W98" s="1266"/>
    </row>
    <row r="99" spans="1:23" s="1261" customFormat="1" ht="12.75" x14ac:dyDescent="0.2">
      <c r="A99" s="1264"/>
      <c r="B99" s="1265"/>
      <c r="C99" s="1267"/>
      <c r="D99" s="1267"/>
      <c r="E99" s="1267"/>
      <c r="F99" s="1267"/>
      <c r="G99" s="1267"/>
      <c r="H99" s="1267"/>
      <c r="I99" s="1267"/>
      <c r="J99" s="1267"/>
      <c r="K99" s="1267"/>
      <c r="L99" s="1267"/>
      <c r="M99" s="1267"/>
      <c r="N99" s="1267"/>
      <c r="O99" s="1267"/>
      <c r="P99" s="1267"/>
      <c r="Q99" s="1267"/>
      <c r="R99" s="1267"/>
      <c r="S99" s="1267"/>
      <c r="T99" s="1267"/>
      <c r="U99" s="1267"/>
      <c r="V99" s="1267"/>
      <c r="W99" s="1266"/>
    </row>
    <row r="100" spans="1:23" s="1261" customFormat="1" ht="12.75" x14ac:dyDescent="0.2">
      <c r="A100" s="1264"/>
      <c r="B100" s="1265"/>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6"/>
    </row>
    <row r="101" spans="1:23" s="1261" customFormat="1" ht="12.75" x14ac:dyDescent="0.2">
      <c r="A101" s="1264"/>
      <c r="B101" s="1265"/>
      <c r="C101" s="1267"/>
      <c r="D101" s="1267"/>
      <c r="E101" s="1267"/>
      <c r="F101" s="1267"/>
      <c r="G101" s="1267"/>
      <c r="H101" s="1267"/>
      <c r="I101" s="1267"/>
      <c r="J101" s="1267"/>
      <c r="K101" s="1267"/>
      <c r="L101" s="1267"/>
      <c r="M101" s="1267"/>
      <c r="N101" s="1267"/>
      <c r="O101" s="1267"/>
      <c r="P101" s="1267"/>
      <c r="Q101" s="1267"/>
      <c r="R101" s="1267"/>
      <c r="S101" s="1267"/>
      <c r="T101" s="1267"/>
      <c r="U101" s="1267"/>
      <c r="V101" s="1267"/>
      <c r="W101" s="1266"/>
    </row>
    <row r="102" spans="1:23" s="1261" customFormat="1" ht="12.75" x14ac:dyDescent="0.2">
      <c r="A102" s="1264"/>
      <c r="B102" s="1265"/>
      <c r="C102" s="1267"/>
      <c r="D102" s="1267"/>
      <c r="E102" s="1267"/>
      <c r="F102" s="1267"/>
      <c r="G102" s="1267"/>
      <c r="H102" s="1267"/>
      <c r="I102" s="1267"/>
      <c r="J102" s="1267"/>
      <c r="K102" s="1267"/>
      <c r="L102" s="1267"/>
      <c r="M102" s="1267"/>
      <c r="N102" s="1267"/>
      <c r="O102" s="1267"/>
      <c r="P102" s="1267"/>
      <c r="Q102" s="1267"/>
      <c r="R102" s="1267"/>
      <c r="S102" s="1267"/>
      <c r="T102" s="1267"/>
      <c r="U102" s="1267"/>
      <c r="V102" s="1267"/>
      <c r="W102" s="1266"/>
    </row>
    <row r="103" spans="1:23" s="1261" customFormat="1" ht="12.75" x14ac:dyDescent="0.2">
      <c r="A103" s="1264"/>
      <c r="B103" s="1265"/>
      <c r="C103" s="1267"/>
      <c r="D103" s="1267"/>
      <c r="E103" s="1267"/>
      <c r="F103" s="1267"/>
      <c r="G103" s="1267"/>
      <c r="H103" s="1267"/>
      <c r="I103" s="1267"/>
      <c r="J103" s="1267"/>
      <c r="K103" s="1267"/>
      <c r="L103" s="1267"/>
      <c r="M103" s="1267"/>
      <c r="N103" s="1267"/>
      <c r="O103" s="1267"/>
      <c r="P103" s="1267"/>
      <c r="Q103" s="1267"/>
      <c r="R103" s="1267"/>
      <c r="S103" s="1267"/>
      <c r="T103" s="1267"/>
      <c r="U103" s="1267"/>
      <c r="V103" s="1267"/>
      <c r="W103" s="1266"/>
    </row>
    <row r="104" spans="1:23" s="1261" customFormat="1" ht="12.75" x14ac:dyDescent="0.2">
      <c r="A104" s="1264"/>
      <c r="B104" s="1265"/>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6"/>
    </row>
    <row r="105" spans="1:23" s="1261" customFormat="1" ht="12.75" x14ac:dyDescent="0.2">
      <c r="A105" s="1264"/>
      <c r="B105" s="1265"/>
      <c r="C105" s="1267"/>
      <c r="D105" s="1267"/>
      <c r="E105" s="1267"/>
      <c r="F105" s="1267"/>
      <c r="G105" s="1267"/>
      <c r="H105" s="1267"/>
      <c r="I105" s="1267"/>
      <c r="J105" s="1267"/>
      <c r="K105" s="1267"/>
      <c r="L105" s="1267"/>
      <c r="M105" s="1267"/>
      <c r="N105" s="1267"/>
      <c r="O105" s="1267"/>
      <c r="P105" s="1267"/>
      <c r="Q105" s="1267"/>
      <c r="R105" s="1267"/>
      <c r="S105" s="1267"/>
      <c r="T105" s="1267"/>
      <c r="U105" s="1267"/>
      <c r="V105" s="1267"/>
      <c r="W105" s="1266"/>
    </row>
    <row r="106" spans="1:23" s="1261" customFormat="1" ht="12.75" x14ac:dyDescent="0.2">
      <c r="A106" s="1264"/>
      <c r="B106" s="1265"/>
      <c r="C106" s="1267"/>
      <c r="D106" s="1267"/>
      <c r="E106" s="1267"/>
      <c r="F106" s="1267"/>
      <c r="G106" s="1267"/>
      <c r="H106" s="1267"/>
      <c r="I106" s="1267"/>
      <c r="J106" s="1267"/>
      <c r="K106" s="1267"/>
      <c r="L106" s="1267"/>
      <c r="M106" s="1267"/>
      <c r="N106" s="1267"/>
      <c r="O106" s="1267"/>
      <c r="P106" s="1267"/>
      <c r="Q106" s="1267"/>
      <c r="R106" s="1267"/>
      <c r="S106" s="1267"/>
      <c r="T106" s="1267"/>
      <c r="U106" s="1267"/>
      <c r="V106" s="1267"/>
      <c r="W106" s="1266"/>
    </row>
    <row r="107" spans="1:23" s="1261" customFormat="1" ht="12.75" x14ac:dyDescent="0.2">
      <c r="A107" s="1264"/>
      <c r="B107" s="1265"/>
      <c r="C107" s="1267"/>
      <c r="D107" s="1267"/>
      <c r="E107" s="1267"/>
      <c r="F107" s="1267"/>
      <c r="G107" s="1267"/>
      <c r="H107" s="1267"/>
      <c r="I107" s="1267"/>
      <c r="J107" s="1267"/>
      <c r="K107" s="1267"/>
      <c r="L107" s="1267"/>
      <c r="M107" s="1267"/>
      <c r="N107" s="1267"/>
      <c r="O107" s="1267"/>
      <c r="P107" s="1267"/>
      <c r="Q107" s="1267"/>
      <c r="R107" s="1267"/>
      <c r="S107" s="1267"/>
      <c r="T107" s="1267"/>
      <c r="U107" s="1267"/>
      <c r="V107" s="1267"/>
      <c r="W107" s="1266"/>
    </row>
    <row r="108" spans="1:23" s="1261" customFormat="1" ht="12.75" x14ac:dyDescent="0.2">
      <c r="A108" s="1264"/>
      <c r="B108" s="1265"/>
      <c r="C108" s="1267"/>
      <c r="D108" s="1267"/>
      <c r="E108" s="1267"/>
      <c r="F108" s="1267"/>
      <c r="G108" s="1267"/>
      <c r="H108" s="1267"/>
      <c r="I108" s="1267"/>
      <c r="J108" s="1267"/>
      <c r="K108" s="1267"/>
      <c r="L108" s="1267"/>
      <c r="M108" s="1267"/>
      <c r="N108" s="1267"/>
      <c r="O108" s="1267"/>
      <c r="P108" s="1267"/>
      <c r="Q108" s="1267"/>
      <c r="R108" s="1267"/>
      <c r="S108" s="1267"/>
      <c r="T108" s="1267"/>
      <c r="U108" s="1267"/>
      <c r="V108" s="1267"/>
      <c r="W108" s="1266"/>
    </row>
    <row r="109" spans="1:23" s="1261" customFormat="1" ht="12.75" x14ac:dyDescent="0.2">
      <c r="A109" s="1264"/>
      <c r="B109" s="1265"/>
      <c r="C109" s="1267"/>
      <c r="D109" s="1267"/>
      <c r="E109" s="1267"/>
      <c r="F109" s="1267"/>
      <c r="G109" s="1267"/>
      <c r="H109" s="1267"/>
      <c r="I109" s="1267"/>
      <c r="J109" s="1267"/>
      <c r="K109" s="1267"/>
      <c r="L109" s="1267"/>
      <c r="M109" s="1267"/>
      <c r="N109" s="1267"/>
      <c r="O109" s="1267"/>
      <c r="P109" s="1267"/>
      <c r="Q109" s="1267"/>
      <c r="R109" s="1267"/>
      <c r="S109" s="1267"/>
      <c r="T109" s="1267"/>
      <c r="U109" s="1267"/>
      <c r="V109" s="1267"/>
      <c r="W109" s="1266"/>
    </row>
    <row r="110" spans="1:23" s="1261" customFormat="1" ht="12.75" x14ac:dyDescent="0.2">
      <c r="A110" s="1264"/>
      <c r="B110" s="126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6"/>
    </row>
    <row r="111" spans="1:23" s="1261" customFormat="1" ht="12.75" x14ac:dyDescent="0.2">
      <c r="A111" s="1264"/>
      <c r="B111" s="1265"/>
      <c r="C111" s="1267"/>
      <c r="D111" s="1267"/>
      <c r="E111" s="1267"/>
      <c r="F111" s="1267"/>
      <c r="G111" s="1267"/>
      <c r="H111" s="1267"/>
      <c r="I111" s="1267"/>
      <c r="J111" s="1267"/>
      <c r="K111" s="1267"/>
      <c r="L111" s="1267"/>
      <c r="M111" s="1267"/>
      <c r="N111" s="1267"/>
      <c r="O111" s="1267"/>
      <c r="P111" s="1267"/>
      <c r="Q111" s="1267"/>
      <c r="R111" s="1267"/>
      <c r="S111" s="1267"/>
      <c r="T111" s="1267"/>
      <c r="U111" s="1267"/>
      <c r="V111" s="1267"/>
      <c r="W111" s="1266"/>
    </row>
    <row r="112" spans="1:23" s="1261" customFormat="1" ht="12.75" x14ac:dyDescent="0.2">
      <c r="A112" s="1264"/>
      <c r="B112" s="1265"/>
      <c r="C112" s="1267"/>
      <c r="D112" s="1267"/>
      <c r="E112" s="1267"/>
      <c r="F112" s="1267"/>
      <c r="G112" s="1267"/>
      <c r="H112" s="1267"/>
      <c r="I112" s="1267"/>
      <c r="J112" s="1267"/>
      <c r="K112" s="1267"/>
      <c r="L112" s="1267"/>
      <c r="M112" s="1267"/>
      <c r="N112" s="1267"/>
      <c r="O112" s="1267"/>
      <c r="P112" s="1267"/>
      <c r="Q112" s="1267"/>
      <c r="R112" s="1267"/>
      <c r="S112" s="1267"/>
      <c r="T112" s="1267"/>
      <c r="U112" s="1267"/>
      <c r="V112" s="1267"/>
      <c r="W112" s="1266"/>
    </row>
    <row r="113" spans="1:23" s="1261" customFormat="1" ht="12.75" x14ac:dyDescent="0.2">
      <c r="A113" s="1264"/>
      <c r="B113" s="1265"/>
      <c r="C113" s="1267"/>
      <c r="D113" s="1267"/>
      <c r="E113" s="1267"/>
      <c r="F113" s="1267"/>
      <c r="G113" s="1267"/>
      <c r="H113" s="1267"/>
      <c r="I113" s="1267"/>
      <c r="J113" s="1267"/>
      <c r="K113" s="1267"/>
      <c r="L113" s="1267"/>
      <c r="M113" s="1267"/>
      <c r="N113" s="1267"/>
      <c r="O113" s="1267"/>
      <c r="P113" s="1267"/>
      <c r="Q113" s="1267"/>
      <c r="R113" s="1267"/>
      <c r="S113" s="1267"/>
      <c r="T113" s="1267"/>
      <c r="U113" s="1267"/>
      <c r="V113" s="1267"/>
      <c r="W113" s="1266"/>
    </row>
    <row r="114" spans="1:23" s="1261" customFormat="1" ht="12.75" x14ac:dyDescent="0.2">
      <c r="A114" s="1264"/>
      <c r="B114" s="1265"/>
      <c r="C114" s="1267"/>
      <c r="D114" s="1267"/>
      <c r="E114" s="1267"/>
      <c r="F114" s="1267"/>
      <c r="G114" s="1267"/>
      <c r="H114" s="1267"/>
      <c r="I114" s="1267"/>
      <c r="J114" s="1267"/>
      <c r="K114" s="1267"/>
      <c r="L114" s="1267"/>
      <c r="M114" s="1267"/>
      <c r="N114" s="1267"/>
      <c r="O114" s="1267"/>
      <c r="P114" s="1267"/>
      <c r="Q114" s="1267"/>
      <c r="R114" s="1267"/>
      <c r="S114" s="1267"/>
      <c r="T114" s="1267"/>
      <c r="U114" s="1267"/>
      <c r="V114" s="1267"/>
      <c r="W114" s="1266"/>
    </row>
    <row r="115" spans="1:23" s="1261" customFormat="1" ht="12.75" x14ac:dyDescent="0.2">
      <c r="A115" s="1264"/>
      <c r="B115" s="1265"/>
      <c r="C115" s="1267"/>
      <c r="D115" s="1267"/>
      <c r="E115" s="1267"/>
      <c r="F115" s="1267"/>
      <c r="G115" s="1267"/>
      <c r="H115" s="1267"/>
      <c r="I115" s="1267"/>
      <c r="J115" s="1267"/>
      <c r="K115" s="1267"/>
      <c r="L115" s="1267"/>
      <c r="M115" s="1267"/>
      <c r="N115" s="1267"/>
      <c r="O115" s="1267"/>
      <c r="P115" s="1267"/>
      <c r="Q115" s="1267"/>
      <c r="R115" s="1267"/>
      <c r="S115" s="1267"/>
      <c r="T115" s="1267"/>
      <c r="U115" s="1267"/>
      <c r="V115" s="1267"/>
      <c r="W115" s="1266"/>
    </row>
    <row r="116" spans="1:23" s="1261" customFormat="1" ht="12.75" x14ac:dyDescent="0.2">
      <c r="A116" s="1264"/>
      <c r="B116" s="1265"/>
      <c r="C116" s="1267"/>
      <c r="D116" s="1267"/>
      <c r="E116" s="1267"/>
      <c r="F116" s="1267"/>
      <c r="G116" s="1267"/>
      <c r="H116" s="1267"/>
      <c r="I116" s="1267"/>
      <c r="J116" s="1267"/>
      <c r="K116" s="1267"/>
      <c r="L116" s="1267"/>
      <c r="M116" s="1267"/>
      <c r="N116" s="1267"/>
      <c r="O116" s="1267"/>
      <c r="P116" s="1267"/>
      <c r="Q116" s="1267"/>
      <c r="R116" s="1267"/>
      <c r="S116" s="1267"/>
      <c r="T116" s="1267"/>
      <c r="U116" s="1267"/>
      <c r="V116" s="1267"/>
      <c r="W116" s="1266"/>
    </row>
    <row r="117" spans="1:23" s="1261" customFormat="1" ht="12.75" x14ac:dyDescent="0.2">
      <c r="A117" s="1264"/>
      <c r="B117" s="1265"/>
      <c r="C117" s="1267"/>
      <c r="D117" s="1267"/>
      <c r="E117" s="1267"/>
      <c r="F117" s="1267"/>
      <c r="G117" s="1267"/>
      <c r="H117" s="1267"/>
      <c r="I117" s="1267"/>
      <c r="J117" s="1267"/>
      <c r="K117" s="1267"/>
      <c r="L117" s="1267"/>
      <c r="M117" s="1267"/>
      <c r="N117" s="1267"/>
      <c r="O117" s="1267"/>
      <c r="P117" s="1267"/>
      <c r="Q117" s="1267"/>
      <c r="R117" s="1267"/>
      <c r="S117" s="1267"/>
      <c r="T117" s="1267"/>
      <c r="U117" s="1267"/>
      <c r="V117" s="1267"/>
      <c r="W117" s="1266"/>
    </row>
    <row r="118" spans="1:23" s="1261" customFormat="1" ht="12.75" x14ac:dyDescent="0.2">
      <c r="A118" s="1264"/>
      <c r="B118" s="1265"/>
      <c r="C118" s="1267"/>
      <c r="D118" s="1267"/>
      <c r="E118" s="1267"/>
      <c r="F118" s="1267"/>
      <c r="G118" s="1267"/>
      <c r="H118" s="1267"/>
      <c r="I118" s="1267"/>
      <c r="J118" s="1267"/>
      <c r="K118" s="1267"/>
      <c r="L118" s="1267"/>
      <c r="M118" s="1267"/>
      <c r="N118" s="1267"/>
      <c r="O118" s="1267"/>
      <c r="P118" s="1267"/>
      <c r="Q118" s="1267"/>
      <c r="R118" s="1267"/>
      <c r="S118" s="1267"/>
      <c r="T118" s="1267"/>
      <c r="U118" s="1267"/>
      <c r="V118" s="1267"/>
      <c r="W118" s="1266"/>
    </row>
    <row r="119" spans="1:23" s="1261" customFormat="1" ht="12.75" x14ac:dyDescent="0.2">
      <c r="A119" s="1264"/>
      <c r="B119" s="1265"/>
      <c r="C119" s="1267"/>
      <c r="D119" s="1267"/>
      <c r="E119" s="1267"/>
      <c r="F119" s="1267"/>
      <c r="G119" s="1267"/>
      <c r="H119" s="1267"/>
      <c r="I119" s="1267"/>
      <c r="J119" s="1267"/>
      <c r="K119" s="1267"/>
      <c r="L119" s="1267"/>
      <c r="M119" s="1267"/>
      <c r="N119" s="1267"/>
      <c r="O119" s="1267"/>
      <c r="P119" s="1267"/>
      <c r="Q119" s="1267"/>
      <c r="R119" s="1267"/>
      <c r="S119" s="1267"/>
      <c r="T119" s="1267"/>
      <c r="U119" s="1267"/>
      <c r="V119" s="1267"/>
      <c r="W119" s="1266"/>
    </row>
    <row r="120" spans="1:23" s="1261" customFormat="1" ht="12.75" x14ac:dyDescent="0.2">
      <c r="A120" s="1264"/>
      <c r="B120" s="1265"/>
      <c r="C120" s="1267"/>
      <c r="D120" s="1267"/>
      <c r="E120" s="1267"/>
      <c r="F120" s="1267"/>
      <c r="G120" s="1267"/>
      <c r="H120" s="1267"/>
      <c r="I120" s="1267"/>
      <c r="J120" s="1267"/>
      <c r="K120" s="1267"/>
      <c r="L120" s="1267"/>
      <c r="M120" s="1267"/>
      <c r="N120" s="1267"/>
      <c r="O120" s="1267"/>
      <c r="P120" s="1267"/>
      <c r="Q120" s="1267"/>
      <c r="R120" s="1267"/>
      <c r="S120" s="1267"/>
      <c r="T120" s="1267"/>
      <c r="U120" s="1267"/>
      <c r="V120" s="1267"/>
      <c r="W120" s="1266"/>
    </row>
    <row r="121" spans="1:23" s="1261" customFormat="1" ht="12.75" x14ac:dyDescent="0.2">
      <c r="A121" s="1264"/>
      <c r="B121" s="1265"/>
      <c r="C121" s="1267"/>
      <c r="D121" s="1267"/>
      <c r="E121" s="1267"/>
      <c r="F121" s="1267"/>
      <c r="G121" s="1267"/>
      <c r="H121" s="1267"/>
      <c r="I121" s="1267"/>
      <c r="J121" s="1267"/>
      <c r="K121" s="1267"/>
      <c r="L121" s="1267"/>
      <c r="M121" s="1267"/>
      <c r="N121" s="1267"/>
      <c r="O121" s="1267"/>
      <c r="P121" s="1267"/>
      <c r="Q121" s="1267"/>
      <c r="R121" s="1267"/>
      <c r="S121" s="1267"/>
      <c r="T121" s="1267"/>
      <c r="U121" s="1267"/>
      <c r="V121" s="1267"/>
      <c r="W121" s="1266"/>
    </row>
    <row r="122" spans="1:23" s="1261" customFormat="1" ht="12.75" x14ac:dyDescent="0.2">
      <c r="A122" s="1264"/>
      <c r="B122" s="1265"/>
      <c r="C122" s="1267"/>
      <c r="D122" s="1267"/>
      <c r="E122" s="1267"/>
      <c r="F122" s="1267"/>
      <c r="G122" s="1267"/>
      <c r="H122" s="1267"/>
      <c r="I122" s="1267"/>
      <c r="J122" s="1267"/>
      <c r="K122" s="1267"/>
      <c r="L122" s="1267"/>
      <c r="M122" s="1267"/>
      <c r="N122" s="1267"/>
      <c r="O122" s="1267"/>
      <c r="P122" s="1267"/>
      <c r="Q122" s="1267"/>
      <c r="R122" s="1267"/>
      <c r="S122" s="1267"/>
      <c r="T122" s="1267"/>
      <c r="U122" s="1267"/>
      <c r="V122" s="1267"/>
      <c r="W122" s="1266"/>
    </row>
    <row r="123" spans="1:23" s="1261" customFormat="1" ht="12.75" x14ac:dyDescent="0.2">
      <c r="A123" s="1264"/>
      <c r="B123" s="1265"/>
      <c r="C123" s="1267"/>
      <c r="D123" s="1267"/>
      <c r="E123" s="1267"/>
      <c r="F123" s="1267"/>
      <c r="G123" s="1267"/>
      <c r="H123" s="1267"/>
      <c r="I123" s="1267"/>
      <c r="J123" s="1267"/>
      <c r="K123" s="1267"/>
      <c r="L123" s="1267"/>
      <c r="M123" s="1267"/>
      <c r="N123" s="1267"/>
      <c r="O123" s="1267"/>
      <c r="P123" s="1267"/>
      <c r="Q123" s="1267"/>
      <c r="R123" s="1267"/>
      <c r="S123" s="1267"/>
      <c r="T123" s="1267"/>
      <c r="U123" s="1267"/>
      <c r="V123" s="1267"/>
      <c r="W123" s="1266"/>
    </row>
    <row r="124" spans="1:23" s="1261" customFormat="1" ht="12.75" x14ac:dyDescent="0.2">
      <c r="A124" s="1264"/>
      <c r="B124" s="1265"/>
      <c r="C124" s="1267"/>
      <c r="D124" s="1267"/>
      <c r="E124" s="1267"/>
      <c r="F124" s="1267"/>
      <c r="G124" s="1267"/>
      <c r="H124" s="1267"/>
      <c r="I124" s="1267"/>
      <c r="J124" s="1267"/>
      <c r="K124" s="1267"/>
      <c r="L124" s="1267"/>
      <c r="M124" s="1267"/>
      <c r="N124" s="1267"/>
      <c r="O124" s="1267"/>
      <c r="P124" s="1267"/>
      <c r="Q124" s="1267"/>
      <c r="R124" s="1267"/>
      <c r="S124" s="1267"/>
      <c r="T124" s="1267"/>
      <c r="U124" s="1267"/>
      <c r="V124" s="1267"/>
      <c r="W124" s="1266"/>
    </row>
    <row r="125" spans="1:23" s="1261" customFormat="1" ht="12.75" x14ac:dyDescent="0.2">
      <c r="A125" s="1264"/>
      <c r="B125" s="1265"/>
      <c r="C125" s="1267"/>
      <c r="D125" s="1267"/>
      <c r="E125" s="1267"/>
      <c r="F125" s="1267"/>
      <c r="G125" s="1267"/>
      <c r="H125" s="1267"/>
      <c r="I125" s="1267"/>
      <c r="J125" s="1267"/>
      <c r="K125" s="1267"/>
      <c r="L125" s="1267"/>
      <c r="M125" s="1267"/>
      <c r="N125" s="1267"/>
      <c r="O125" s="1267"/>
      <c r="P125" s="1267"/>
      <c r="Q125" s="1267"/>
      <c r="R125" s="1267"/>
      <c r="S125" s="1267"/>
      <c r="T125" s="1267"/>
      <c r="U125" s="1267"/>
      <c r="V125" s="1267"/>
      <c r="W125" s="1266"/>
    </row>
    <row r="126" spans="1:23" s="1261" customFormat="1" ht="12.75" x14ac:dyDescent="0.2">
      <c r="A126" s="1264"/>
      <c r="B126" s="1265"/>
      <c r="C126" s="1267"/>
      <c r="D126" s="1267"/>
      <c r="E126" s="1267"/>
      <c r="F126" s="1267"/>
      <c r="G126" s="1267"/>
      <c r="H126" s="1267"/>
      <c r="I126" s="1267"/>
      <c r="J126" s="1267"/>
      <c r="K126" s="1267"/>
      <c r="L126" s="1267"/>
      <c r="M126" s="1267"/>
      <c r="N126" s="1267"/>
      <c r="O126" s="1267"/>
      <c r="P126" s="1267"/>
      <c r="Q126" s="1267"/>
      <c r="R126" s="1267"/>
      <c r="S126" s="1267"/>
      <c r="T126" s="1267"/>
      <c r="U126" s="1267"/>
      <c r="V126" s="1267"/>
      <c r="W126" s="1266"/>
    </row>
    <row r="127" spans="1:23" s="1261" customFormat="1" ht="12.75" x14ac:dyDescent="0.2">
      <c r="A127" s="1264"/>
      <c r="B127" s="1265"/>
      <c r="C127" s="1267"/>
      <c r="D127" s="1267"/>
      <c r="E127" s="1267"/>
      <c r="F127" s="1267"/>
      <c r="G127" s="1267"/>
      <c r="H127" s="1267"/>
      <c r="I127" s="1267"/>
      <c r="J127" s="1267"/>
      <c r="K127" s="1267"/>
      <c r="L127" s="1267"/>
      <c r="M127" s="1267"/>
      <c r="N127" s="1267"/>
      <c r="O127" s="1267"/>
      <c r="P127" s="1267"/>
      <c r="Q127" s="1267"/>
      <c r="R127" s="1267"/>
      <c r="S127" s="1267"/>
      <c r="T127" s="1267"/>
      <c r="U127" s="1267"/>
      <c r="V127" s="1267"/>
      <c r="W127" s="1266"/>
    </row>
    <row r="128" spans="1:23" s="1261" customFormat="1" ht="12.75" x14ac:dyDescent="0.2">
      <c r="A128" s="1264"/>
      <c r="B128" s="1265"/>
      <c r="C128" s="1267"/>
      <c r="D128" s="1267"/>
      <c r="E128" s="1267"/>
      <c r="F128" s="1267"/>
      <c r="G128" s="1267"/>
      <c r="H128" s="1267"/>
      <c r="I128" s="1267"/>
      <c r="J128" s="1267"/>
      <c r="K128" s="1267"/>
      <c r="L128" s="1267"/>
      <c r="M128" s="1267"/>
      <c r="N128" s="1267"/>
      <c r="O128" s="1267"/>
      <c r="P128" s="1267"/>
      <c r="Q128" s="1267"/>
      <c r="R128" s="1267"/>
      <c r="S128" s="1267"/>
      <c r="T128" s="1267"/>
      <c r="U128" s="1267"/>
      <c r="V128" s="1267"/>
      <c r="W128" s="1266"/>
    </row>
    <row r="129" spans="1:23" s="1261" customFormat="1" ht="12.75" x14ac:dyDescent="0.2">
      <c r="A129" s="1264"/>
      <c r="B129" s="1265"/>
      <c r="C129" s="1267"/>
      <c r="D129" s="1267"/>
      <c r="E129" s="1267"/>
      <c r="F129" s="1267"/>
      <c r="G129" s="1267"/>
      <c r="H129" s="1267"/>
      <c r="I129" s="1267"/>
      <c r="J129" s="1267"/>
      <c r="K129" s="1267"/>
      <c r="L129" s="1267"/>
      <c r="M129" s="1267"/>
      <c r="N129" s="1267"/>
      <c r="O129" s="1267"/>
      <c r="P129" s="1267"/>
      <c r="Q129" s="1267"/>
      <c r="R129" s="1267"/>
      <c r="S129" s="1267"/>
      <c r="T129" s="1267"/>
      <c r="U129" s="1267"/>
      <c r="V129" s="1267"/>
      <c r="W129" s="1266"/>
    </row>
    <row r="130" spans="1:23" s="1261" customFormat="1" ht="12.75" x14ac:dyDescent="0.2">
      <c r="A130" s="1264"/>
      <c r="B130" s="1265"/>
      <c r="C130" s="1267"/>
      <c r="D130" s="1267"/>
      <c r="E130" s="1267"/>
      <c r="F130" s="1267"/>
      <c r="G130" s="1267"/>
      <c r="H130" s="1267"/>
      <c r="I130" s="1267"/>
      <c r="J130" s="1267"/>
      <c r="K130" s="1267"/>
      <c r="L130" s="1267"/>
      <c r="M130" s="1267"/>
      <c r="N130" s="1267"/>
      <c r="O130" s="1267"/>
      <c r="P130" s="1267"/>
      <c r="Q130" s="1267"/>
      <c r="R130" s="1267"/>
      <c r="S130" s="1267"/>
      <c r="T130" s="1267"/>
      <c r="U130" s="1267"/>
      <c r="V130" s="1267"/>
      <c r="W130" s="1266"/>
    </row>
    <row r="131" spans="1:23" s="1261" customFormat="1" ht="12.75" x14ac:dyDescent="0.2">
      <c r="A131" s="1264"/>
      <c r="B131" s="1265"/>
      <c r="C131" s="1267"/>
      <c r="D131" s="1267"/>
      <c r="E131" s="1267"/>
      <c r="F131" s="1267"/>
      <c r="G131" s="1267"/>
      <c r="H131" s="1267"/>
      <c r="I131" s="1267"/>
      <c r="J131" s="1267"/>
      <c r="K131" s="1267"/>
      <c r="L131" s="1267"/>
      <c r="M131" s="1267"/>
      <c r="N131" s="1267"/>
      <c r="O131" s="1267"/>
      <c r="P131" s="1267"/>
      <c r="Q131" s="1267"/>
      <c r="R131" s="1267"/>
      <c r="S131" s="1267"/>
      <c r="T131" s="1267"/>
      <c r="U131" s="1267"/>
      <c r="V131" s="1267"/>
      <c r="W131" s="1266"/>
    </row>
    <row r="132" spans="1:23" s="1261" customFormat="1" ht="12.75" x14ac:dyDescent="0.2">
      <c r="A132" s="1264"/>
      <c r="B132" s="1265"/>
      <c r="C132" s="1267"/>
      <c r="D132" s="1267"/>
      <c r="E132" s="1267"/>
      <c r="F132" s="1267"/>
      <c r="G132" s="1267"/>
      <c r="H132" s="1267"/>
      <c r="I132" s="1267"/>
      <c r="J132" s="1267"/>
      <c r="K132" s="1267"/>
      <c r="L132" s="1267"/>
      <c r="M132" s="1267"/>
      <c r="N132" s="1267"/>
      <c r="O132" s="1267"/>
      <c r="P132" s="1267"/>
      <c r="Q132" s="1267"/>
      <c r="R132" s="1267"/>
      <c r="S132" s="1267"/>
      <c r="T132" s="1267"/>
      <c r="U132" s="1267"/>
      <c r="V132" s="1267"/>
      <c r="W132" s="1266"/>
    </row>
    <row r="133" spans="1:23" s="1261" customFormat="1" ht="12.75" x14ac:dyDescent="0.2">
      <c r="A133" s="1264"/>
      <c r="B133" s="1265"/>
      <c r="C133" s="1267"/>
      <c r="D133" s="1267"/>
      <c r="E133" s="1267"/>
      <c r="F133" s="1267"/>
      <c r="G133" s="1267"/>
      <c r="H133" s="1267"/>
      <c r="I133" s="1267"/>
      <c r="J133" s="1267"/>
      <c r="K133" s="1267"/>
      <c r="L133" s="1267"/>
      <c r="M133" s="1267"/>
      <c r="N133" s="1267"/>
      <c r="O133" s="1267"/>
      <c r="P133" s="1267"/>
      <c r="Q133" s="1267"/>
      <c r="R133" s="1267"/>
      <c r="S133" s="1267"/>
      <c r="T133" s="1267"/>
      <c r="U133" s="1267"/>
      <c r="V133" s="1267"/>
      <c r="W133" s="1266"/>
    </row>
    <row r="134" spans="1:23" s="1261" customFormat="1" ht="12.75" x14ac:dyDescent="0.2">
      <c r="A134" s="1264"/>
      <c r="B134" s="1265"/>
      <c r="C134" s="1267"/>
      <c r="D134" s="1267"/>
      <c r="E134" s="1267"/>
      <c r="F134" s="1267"/>
      <c r="G134" s="1267"/>
      <c r="H134" s="1267"/>
      <c r="I134" s="1267"/>
      <c r="J134" s="1267"/>
      <c r="K134" s="1267"/>
      <c r="L134" s="1267"/>
      <c r="M134" s="1267"/>
      <c r="N134" s="1267"/>
      <c r="O134" s="1267"/>
      <c r="P134" s="1267"/>
      <c r="Q134" s="1267"/>
      <c r="R134" s="1267"/>
      <c r="S134" s="1267"/>
      <c r="T134" s="1267"/>
      <c r="U134" s="1267"/>
      <c r="V134" s="1267"/>
      <c r="W134" s="1266"/>
    </row>
    <row r="135" spans="1:23" s="1261" customFormat="1" ht="12.75" x14ac:dyDescent="0.2">
      <c r="A135" s="1264"/>
      <c r="B135" s="1265"/>
      <c r="C135" s="1267"/>
      <c r="D135" s="1267"/>
      <c r="E135" s="1267"/>
      <c r="F135" s="1267"/>
      <c r="G135" s="1267"/>
      <c r="H135" s="1267"/>
      <c r="I135" s="1267"/>
      <c r="J135" s="1267"/>
      <c r="K135" s="1267"/>
      <c r="L135" s="1267"/>
      <c r="M135" s="1267"/>
      <c r="N135" s="1267"/>
      <c r="O135" s="1267"/>
      <c r="P135" s="1267"/>
      <c r="Q135" s="1267"/>
      <c r="R135" s="1267"/>
      <c r="S135" s="1267"/>
      <c r="T135" s="1267"/>
      <c r="U135" s="1267"/>
      <c r="V135" s="1267"/>
      <c r="W135" s="1266"/>
    </row>
    <row r="136" spans="1:23" s="1261" customFormat="1" ht="12.75" x14ac:dyDescent="0.2">
      <c r="A136" s="1264"/>
      <c r="B136" s="1265"/>
      <c r="C136" s="1267"/>
      <c r="D136" s="1267"/>
      <c r="E136" s="1267"/>
      <c r="F136" s="1267"/>
      <c r="G136" s="1267"/>
      <c r="H136" s="1267"/>
      <c r="I136" s="1267"/>
      <c r="J136" s="1267"/>
      <c r="K136" s="1267"/>
      <c r="L136" s="1267"/>
      <c r="M136" s="1267"/>
      <c r="N136" s="1267"/>
      <c r="O136" s="1267"/>
      <c r="P136" s="1267"/>
      <c r="Q136" s="1267"/>
      <c r="R136" s="1267"/>
      <c r="S136" s="1267"/>
      <c r="T136" s="1267"/>
      <c r="U136" s="1267"/>
      <c r="V136" s="1267"/>
      <c r="W136" s="1266"/>
    </row>
    <row r="137" spans="1:23" s="1261" customFormat="1" ht="12.75" x14ac:dyDescent="0.2">
      <c r="A137" s="1264"/>
      <c r="B137" s="1265"/>
      <c r="C137" s="1267"/>
      <c r="D137" s="1267"/>
      <c r="E137" s="1267"/>
      <c r="F137" s="1267"/>
      <c r="G137" s="1267"/>
      <c r="H137" s="1267"/>
      <c r="I137" s="1267"/>
      <c r="J137" s="1267"/>
      <c r="K137" s="1267"/>
      <c r="L137" s="1267"/>
      <c r="M137" s="1267"/>
      <c r="N137" s="1267"/>
      <c r="O137" s="1267"/>
      <c r="P137" s="1267"/>
      <c r="Q137" s="1267"/>
      <c r="R137" s="1267"/>
      <c r="S137" s="1267"/>
      <c r="T137" s="1267"/>
      <c r="U137" s="1267"/>
      <c r="V137" s="1267"/>
      <c r="W137" s="1266"/>
    </row>
    <row r="138" spans="1:23" s="1261" customFormat="1" ht="12.75" x14ac:dyDescent="0.2">
      <c r="A138" s="1264"/>
      <c r="B138" s="1265"/>
      <c r="C138" s="1267"/>
      <c r="D138" s="1267"/>
      <c r="E138" s="1267"/>
      <c r="F138" s="1267"/>
      <c r="G138" s="1267"/>
      <c r="H138" s="1267"/>
      <c r="I138" s="1267"/>
      <c r="J138" s="1267"/>
      <c r="K138" s="1267"/>
      <c r="L138" s="1267"/>
      <c r="M138" s="1267"/>
      <c r="N138" s="1267"/>
      <c r="O138" s="1267"/>
      <c r="P138" s="1267"/>
      <c r="Q138" s="1267"/>
      <c r="R138" s="1267"/>
      <c r="S138" s="1267"/>
      <c r="T138" s="1267"/>
      <c r="U138" s="1267"/>
      <c r="V138" s="1267"/>
      <c r="W138" s="1266"/>
    </row>
    <row r="139" spans="1:23" s="1261" customFormat="1" ht="12.75" x14ac:dyDescent="0.2">
      <c r="A139" s="1264"/>
      <c r="B139" s="1265"/>
      <c r="C139" s="1267"/>
      <c r="D139" s="1267"/>
      <c r="E139" s="1267"/>
      <c r="F139" s="1267"/>
      <c r="G139" s="1267"/>
      <c r="H139" s="1267"/>
      <c r="I139" s="1267"/>
      <c r="J139" s="1267"/>
      <c r="K139" s="1267"/>
      <c r="L139" s="1267"/>
      <c r="M139" s="1267"/>
      <c r="N139" s="1267"/>
      <c r="O139" s="1267"/>
      <c r="P139" s="1267"/>
      <c r="Q139" s="1267"/>
      <c r="R139" s="1267"/>
      <c r="S139" s="1267"/>
      <c r="T139" s="1267"/>
      <c r="U139" s="1267"/>
      <c r="V139" s="1267"/>
      <c r="W139" s="1266"/>
    </row>
    <row r="140" spans="1:23" s="1261" customFormat="1" ht="12.75" x14ac:dyDescent="0.2">
      <c r="A140" s="1264"/>
      <c r="B140" s="1265"/>
      <c r="C140" s="1267"/>
      <c r="D140" s="1267"/>
      <c r="E140" s="1267"/>
      <c r="F140" s="1267"/>
      <c r="G140" s="1267"/>
      <c r="H140" s="1267"/>
      <c r="I140" s="1267"/>
      <c r="J140" s="1267"/>
      <c r="K140" s="1267"/>
      <c r="L140" s="1267"/>
      <c r="M140" s="1267"/>
      <c r="N140" s="1267"/>
      <c r="O140" s="1267"/>
      <c r="P140" s="1267"/>
      <c r="Q140" s="1267"/>
      <c r="R140" s="1267"/>
      <c r="S140" s="1267"/>
      <c r="T140" s="1267"/>
      <c r="U140" s="1267"/>
      <c r="V140" s="1267"/>
      <c r="W140" s="1266"/>
    </row>
    <row r="141" spans="1:23" s="1261" customFormat="1" ht="12.75" x14ac:dyDescent="0.2">
      <c r="A141" s="1264"/>
      <c r="B141" s="1265"/>
      <c r="C141" s="1267"/>
      <c r="D141" s="1267"/>
      <c r="E141" s="1267"/>
      <c r="F141" s="1267"/>
      <c r="G141" s="1267"/>
      <c r="H141" s="1267"/>
      <c r="I141" s="1267"/>
      <c r="J141" s="1267"/>
      <c r="K141" s="1267"/>
      <c r="L141" s="1267"/>
      <c r="M141" s="1267"/>
      <c r="N141" s="1267"/>
      <c r="O141" s="1267"/>
      <c r="P141" s="1267"/>
      <c r="Q141" s="1267"/>
      <c r="R141" s="1267"/>
      <c r="S141" s="1267"/>
      <c r="T141" s="1267"/>
      <c r="U141" s="1267"/>
      <c r="V141" s="1267"/>
      <c r="W141" s="1266"/>
    </row>
    <row r="142" spans="1:23" s="1261" customFormat="1" ht="12.75" x14ac:dyDescent="0.2">
      <c r="A142" s="1264"/>
      <c r="B142" s="1265"/>
      <c r="C142" s="1267"/>
      <c r="D142" s="1267"/>
      <c r="E142" s="1267"/>
      <c r="F142" s="1267"/>
      <c r="G142" s="1267"/>
      <c r="H142" s="1267"/>
      <c r="I142" s="1267"/>
      <c r="J142" s="1267"/>
      <c r="K142" s="1267"/>
      <c r="L142" s="1267"/>
      <c r="M142" s="1267"/>
      <c r="N142" s="1267"/>
      <c r="O142" s="1267"/>
      <c r="P142" s="1267"/>
      <c r="Q142" s="1267"/>
      <c r="R142" s="1267"/>
      <c r="S142" s="1267"/>
      <c r="T142" s="1267"/>
      <c r="U142" s="1267"/>
      <c r="V142" s="1267"/>
      <c r="W142" s="1266"/>
    </row>
    <row r="143" spans="1:23" s="1261" customFormat="1" ht="12.75" x14ac:dyDescent="0.2">
      <c r="A143" s="1264"/>
      <c r="B143" s="1265"/>
      <c r="C143" s="1267"/>
      <c r="D143" s="1267"/>
      <c r="E143" s="1267"/>
      <c r="F143" s="1267"/>
      <c r="G143" s="1267"/>
      <c r="H143" s="1267"/>
      <c r="I143" s="1267"/>
      <c r="J143" s="1267"/>
      <c r="K143" s="1267"/>
      <c r="L143" s="1267"/>
      <c r="M143" s="1267"/>
      <c r="N143" s="1267"/>
      <c r="O143" s="1267"/>
      <c r="P143" s="1267"/>
      <c r="Q143" s="1267"/>
      <c r="R143" s="1267"/>
      <c r="S143" s="1267"/>
      <c r="T143" s="1267"/>
      <c r="U143" s="1267"/>
      <c r="V143" s="1267"/>
      <c r="W143" s="1266"/>
    </row>
    <row r="144" spans="1:23" s="1261" customFormat="1" ht="12.75" x14ac:dyDescent="0.2">
      <c r="A144" s="1264"/>
      <c r="B144" s="1265"/>
      <c r="C144" s="1267"/>
      <c r="D144" s="1267"/>
      <c r="E144" s="1267"/>
      <c r="F144" s="1267"/>
      <c r="G144" s="1267"/>
      <c r="H144" s="1267"/>
      <c r="I144" s="1267"/>
      <c r="J144" s="1267"/>
      <c r="K144" s="1267"/>
      <c r="L144" s="1267"/>
      <c r="M144" s="1267"/>
      <c r="N144" s="1267"/>
      <c r="O144" s="1267"/>
      <c r="P144" s="1267"/>
      <c r="Q144" s="1267"/>
      <c r="R144" s="1267"/>
      <c r="S144" s="1267"/>
      <c r="T144" s="1267"/>
      <c r="U144" s="1267"/>
      <c r="V144" s="1267"/>
      <c r="W144" s="1266"/>
    </row>
    <row r="145" spans="1:23" s="1261" customFormat="1" ht="12.75" x14ac:dyDescent="0.2">
      <c r="A145" s="1264"/>
      <c r="B145" s="1265"/>
      <c r="C145" s="1267"/>
      <c r="D145" s="1267"/>
      <c r="E145" s="1267"/>
      <c r="F145" s="1267"/>
      <c r="G145" s="1267"/>
      <c r="H145" s="1267"/>
      <c r="I145" s="1267"/>
      <c r="J145" s="1267"/>
      <c r="K145" s="1267"/>
      <c r="L145" s="1267"/>
      <c r="M145" s="1267"/>
      <c r="N145" s="1267"/>
      <c r="O145" s="1267"/>
      <c r="P145" s="1267"/>
      <c r="Q145" s="1267"/>
      <c r="R145" s="1267"/>
      <c r="S145" s="1267"/>
      <c r="T145" s="1267"/>
      <c r="U145" s="1267"/>
      <c r="V145" s="1267"/>
      <c r="W145" s="1266"/>
    </row>
    <row r="146" spans="1:23" s="1261" customFormat="1" ht="12.75" x14ac:dyDescent="0.2">
      <c r="A146" s="1264"/>
      <c r="B146" s="1265"/>
      <c r="C146" s="1267"/>
      <c r="D146" s="1267"/>
      <c r="E146" s="1267"/>
      <c r="F146" s="1267"/>
      <c r="G146" s="1267"/>
      <c r="H146" s="1267"/>
      <c r="I146" s="1267"/>
      <c r="J146" s="1267"/>
      <c r="K146" s="1267"/>
      <c r="L146" s="1267"/>
      <c r="M146" s="1267"/>
      <c r="N146" s="1267"/>
      <c r="O146" s="1267"/>
      <c r="P146" s="1267"/>
      <c r="Q146" s="1267"/>
      <c r="R146" s="1267"/>
      <c r="S146" s="1267"/>
      <c r="T146" s="1267"/>
      <c r="U146" s="1267"/>
      <c r="V146" s="1267"/>
      <c r="W146" s="1266"/>
    </row>
    <row r="147" spans="1:23" s="1261" customFormat="1" ht="12.75" x14ac:dyDescent="0.2">
      <c r="A147" s="1264"/>
      <c r="B147" s="1265"/>
      <c r="C147" s="1267"/>
      <c r="D147" s="1267"/>
      <c r="E147" s="1267"/>
      <c r="F147" s="1267"/>
      <c r="G147" s="1267"/>
      <c r="H147" s="1267"/>
      <c r="I147" s="1267"/>
      <c r="J147" s="1267"/>
      <c r="K147" s="1267"/>
      <c r="L147" s="1267"/>
      <c r="M147" s="1267"/>
      <c r="N147" s="1267"/>
      <c r="O147" s="1267"/>
      <c r="P147" s="1267"/>
      <c r="Q147" s="1267"/>
      <c r="R147" s="1267"/>
      <c r="S147" s="1267"/>
      <c r="T147" s="1267"/>
      <c r="U147" s="1267"/>
      <c r="V147" s="1267"/>
      <c r="W147" s="1266"/>
    </row>
    <row r="148" spans="1:23" s="1261" customFormat="1" ht="12.75" x14ac:dyDescent="0.2">
      <c r="A148" s="1264"/>
      <c r="B148" s="1265"/>
      <c r="C148" s="1267"/>
      <c r="D148" s="1267"/>
      <c r="E148" s="1267"/>
      <c r="F148" s="1267"/>
      <c r="G148" s="1267"/>
      <c r="H148" s="1267"/>
      <c r="I148" s="1267"/>
      <c r="J148" s="1267"/>
      <c r="K148" s="1267"/>
      <c r="L148" s="1267"/>
      <c r="M148" s="1267"/>
      <c r="N148" s="1267"/>
      <c r="O148" s="1267"/>
      <c r="P148" s="1267"/>
      <c r="Q148" s="1267"/>
      <c r="R148" s="1267"/>
      <c r="S148" s="1267"/>
      <c r="T148" s="1267"/>
      <c r="U148" s="1267"/>
      <c r="V148" s="1267"/>
      <c r="W148" s="1266"/>
    </row>
    <row r="149" spans="1:23" s="1261" customFormat="1" ht="12.75" x14ac:dyDescent="0.2">
      <c r="A149" s="1264"/>
      <c r="B149" s="1265"/>
      <c r="C149" s="1267"/>
      <c r="D149" s="1267"/>
      <c r="E149" s="1267"/>
      <c r="F149" s="1267"/>
      <c r="G149" s="1267"/>
      <c r="H149" s="1267"/>
      <c r="I149" s="1267"/>
      <c r="J149" s="1267"/>
      <c r="K149" s="1267"/>
      <c r="L149" s="1267"/>
      <c r="M149" s="1267"/>
      <c r="N149" s="1267"/>
      <c r="O149" s="1267"/>
      <c r="P149" s="1267"/>
      <c r="Q149" s="1267"/>
      <c r="R149" s="1267"/>
      <c r="S149" s="1267"/>
      <c r="T149" s="1267"/>
      <c r="U149" s="1267"/>
      <c r="V149" s="1267"/>
      <c r="W149" s="1266"/>
    </row>
    <row r="150" spans="1:23" s="1261" customFormat="1" ht="12.75" x14ac:dyDescent="0.2">
      <c r="A150" s="1264"/>
      <c r="B150" s="1265"/>
      <c r="C150" s="1267"/>
      <c r="D150" s="1267"/>
      <c r="E150" s="1267"/>
      <c r="F150" s="1267"/>
      <c r="G150" s="1267"/>
      <c r="H150" s="1267"/>
      <c r="I150" s="1267"/>
      <c r="J150" s="1267"/>
      <c r="K150" s="1267"/>
      <c r="L150" s="1267"/>
      <c r="M150" s="1267"/>
      <c r="N150" s="1267"/>
      <c r="O150" s="1267"/>
      <c r="P150" s="1267"/>
      <c r="Q150" s="1267"/>
      <c r="R150" s="1267"/>
      <c r="S150" s="1267"/>
      <c r="T150" s="1267"/>
      <c r="U150" s="1267"/>
      <c r="V150" s="1267"/>
      <c r="W150" s="1266"/>
    </row>
    <row r="151" spans="1:23" s="1261" customFormat="1" ht="12.75" x14ac:dyDescent="0.2">
      <c r="A151" s="1264"/>
      <c r="B151" s="1265"/>
      <c r="C151" s="1267"/>
      <c r="D151" s="1267"/>
      <c r="E151" s="1267"/>
      <c r="F151" s="1267"/>
      <c r="G151" s="1267"/>
      <c r="H151" s="1267"/>
      <c r="I151" s="1267"/>
      <c r="J151" s="1267"/>
      <c r="K151" s="1267"/>
      <c r="L151" s="1267"/>
      <c r="M151" s="1267"/>
      <c r="N151" s="1267"/>
      <c r="O151" s="1267"/>
      <c r="P151" s="1267"/>
      <c r="Q151" s="1267"/>
      <c r="R151" s="1267"/>
      <c r="S151" s="1267"/>
      <c r="T151" s="1267"/>
      <c r="U151" s="1267"/>
      <c r="V151" s="1267"/>
      <c r="W151" s="1266"/>
    </row>
    <row r="152" spans="1:23" s="1261" customFormat="1" ht="12.75" x14ac:dyDescent="0.2">
      <c r="A152" s="1264"/>
      <c r="B152" s="1265"/>
      <c r="C152" s="1267"/>
      <c r="D152" s="1267"/>
      <c r="E152" s="1267"/>
      <c r="F152" s="1267"/>
      <c r="G152" s="1267"/>
      <c r="H152" s="1267"/>
      <c r="I152" s="1267"/>
      <c r="J152" s="1267"/>
      <c r="K152" s="1267"/>
      <c r="L152" s="1267"/>
      <c r="M152" s="1267"/>
      <c r="N152" s="1267"/>
      <c r="O152" s="1267"/>
      <c r="P152" s="1267"/>
      <c r="Q152" s="1267"/>
      <c r="R152" s="1267"/>
      <c r="S152" s="1267"/>
      <c r="T152" s="1267"/>
      <c r="U152" s="1267"/>
      <c r="V152" s="1267"/>
      <c r="W152" s="1266"/>
    </row>
    <row r="153" spans="1:23" s="1261" customFormat="1" ht="12.75" x14ac:dyDescent="0.2">
      <c r="A153" s="1264"/>
      <c r="B153" s="1265"/>
      <c r="C153" s="1267"/>
      <c r="D153" s="1267"/>
      <c r="E153" s="1267"/>
      <c r="F153" s="1267"/>
      <c r="G153" s="1267"/>
      <c r="H153" s="1267"/>
      <c r="I153" s="1267"/>
      <c r="J153" s="1267"/>
      <c r="K153" s="1267"/>
      <c r="L153" s="1267"/>
      <c r="M153" s="1267"/>
      <c r="N153" s="1267"/>
      <c r="O153" s="1267"/>
      <c r="P153" s="1267"/>
      <c r="Q153" s="1267"/>
      <c r="R153" s="1267"/>
      <c r="S153" s="1267"/>
      <c r="T153" s="1267"/>
      <c r="U153" s="1267"/>
      <c r="V153" s="1267"/>
      <c r="W153" s="1266"/>
    </row>
    <row r="154" spans="1:23" s="1261" customFormat="1" ht="12.75" x14ac:dyDescent="0.2">
      <c r="A154" s="1264"/>
      <c r="B154" s="1265"/>
      <c r="C154" s="1267"/>
      <c r="D154" s="1267"/>
      <c r="E154" s="1267"/>
      <c r="F154" s="1267"/>
      <c r="G154" s="1267"/>
      <c r="H154" s="1267"/>
      <c r="I154" s="1267"/>
      <c r="J154" s="1267"/>
      <c r="K154" s="1267"/>
      <c r="L154" s="1267"/>
      <c r="M154" s="1267"/>
      <c r="N154" s="1267"/>
      <c r="O154" s="1267"/>
      <c r="P154" s="1267"/>
      <c r="Q154" s="1267"/>
      <c r="R154" s="1267"/>
      <c r="S154" s="1267"/>
      <c r="T154" s="1267"/>
      <c r="U154" s="1267"/>
      <c r="V154" s="1267"/>
      <c r="W154" s="1266"/>
    </row>
    <row r="155" spans="1:23" s="1261" customFormat="1" ht="12.75" x14ac:dyDescent="0.2">
      <c r="A155" s="1264"/>
      <c r="B155" s="1265"/>
      <c r="C155" s="1267"/>
      <c r="D155" s="1267"/>
      <c r="E155" s="1267"/>
      <c r="F155" s="1267"/>
      <c r="G155" s="1267"/>
      <c r="H155" s="1267"/>
      <c r="I155" s="1267"/>
      <c r="J155" s="1267"/>
      <c r="K155" s="1267"/>
      <c r="L155" s="1267"/>
      <c r="M155" s="1267"/>
      <c r="N155" s="1267"/>
      <c r="O155" s="1267"/>
      <c r="P155" s="1267"/>
      <c r="Q155" s="1267"/>
      <c r="R155" s="1267"/>
      <c r="S155" s="1267"/>
      <c r="T155" s="1267"/>
      <c r="U155" s="1267"/>
      <c r="V155" s="1267"/>
      <c r="W155" s="1266"/>
    </row>
    <row r="156" spans="1:23" s="1261" customFormat="1" ht="12.75" x14ac:dyDescent="0.2">
      <c r="A156" s="1264"/>
      <c r="B156" s="1265"/>
      <c r="C156" s="1267"/>
      <c r="D156" s="1267"/>
      <c r="E156" s="1267"/>
      <c r="F156" s="1267"/>
      <c r="G156" s="1267"/>
      <c r="H156" s="1267"/>
      <c r="I156" s="1267"/>
      <c r="J156" s="1267"/>
      <c r="K156" s="1267"/>
      <c r="L156" s="1267"/>
      <c r="M156" s="1267"/>
      <c r="N156" s="1267"/>
      <c r="O156" s="1267"/>
      <c r="P156" s="1267"/>
      <c r="Q156" s="1267"/>
      <c r="R156" s="1267"/>
      <c r="S156" s="1267"/>
      <c r="T156" s="1267"/>
      <c r="U156" s="1267"/>
      <c r="V156" s="1267"/>
      <c r="W156" s="1266"/>
    </row>
    <row r="157" spans="1:23" s="1261" customFormat="1" ht="12.75" x14ac:dyDescent="0.2">
      <c r="A157" s="1264"/>
      <c r="B157" s="1265"/>
      <c r="C157" s="1267"/>
      <c r="D157" s="1267"/>
      <c r="E157" s="1267"/>
      <c r="F157" s="1267"/>
      <c r="G157" s="1267"/>
      <c r="H157" s="1267"/>
      <c r="I157" s="1267"/>
      <c r="J157" s="1267"/>
      <c r="K157" s="1267"/>
      <c r="L157" s="1267"/>
      <c r="M157" s="1267"/>
      <c r="N157" s="1267"/>
      <c r="O157" s="1267"/>
      <c r="P157" s="1267"/>
      <c r="Q157" s="1267"/>
      <c r="R157" s="1267"/>
      <c r="S157" s="1267"/>
      <c r="T157" s="1267"/>
      <c r="U157" s="1267"/>
      <c r="V157" s="1267"/>
      <c r="W157" s="1266"/>
    </row>
    <row r="158" spans="1:23" s="1261" customFormat="1" ht="12.75" x14ac:dyDescent="0.2">
      <c r="A158" s="1264"/>
      <c r="B158" s="1265"/>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6"/>
    </row>
    <row r="159" spans="1:23" s="1261" customFormat="1" ht="12.75" x14ac:dyDescent="0.2">
      <c r="A159" s="1264"/>
      <c r="B159" s="1265"/>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6"/>
    </row>
    <row r="160" spans="1:23" s="1261" customFormat="1" ht="12.75" x14ac:dyDescent="0.2">
      <c r="A160" s="1264"/>
      <c r="B160" s="1265"/>
      <c r="C160" s="1267"/>
      <c r="D160" s="1267"/>
      <c r="E160" s="1267"/>
      <c r="F160" s="1267"/>
      <c r="G160" s="1267"/>
      <c r="H160" s="1267"/>
      <c r="I160" s="1267"/>
      <c r="J160" s="1267"/>
      <c r="K160" s="1267"/>
      <c r="L160" s="1267"/>
      <c r="M160" s="1267"/>
      <c r="N160" s="1267"/>
      <c r="O160" s="1267"/>
      <c r="P160" s="1267"/>
      <c r="Q160" s="1267"/>
      <c r="R160" s="1267"/>
      <c r="S160" s="1267"/>
      <c r="T160" s="1267"/>
      <c r="U160" s="1267"/>
      <c r="V160" s="1267"/>
      <c r="W160" s="1266"/>
    </row>
    <row r="161" spans="1:23" s="1261" customFormat="1" ht="12.75" x14ac:dyDescent="0.2">
      <c r="A161" s="1264"/>
      <c r="B161" s="1265"/>
      <c r="C161" s="1267"/>
      <c r="D161" s="1267"/>
      <c r="E161" s="1267"/>
      <c r="F161" s="1267"/>
      <c r="G161" s="1267"/>
      <c r="H161" s="1267"/>
      <c r="I161" s="1267"/>
      <c r="J161" s="1267"/>
      <c r="K161" s="1267"/>
      <c r="L161" s="1267"/>
      <c r="M161" s="1267"/>
      <c r="N161" s="1267"/>
      <c r="O161" s="1267"/>
      <c r="P161" s="1267"/>
      <c r="Q161" s="1267"/>
      <c r="R161" s="1267"/>
      <c r="S161" s="1267"/>
      <c r="T161" s="1267"/>
      <c r="U161" s="1267"/>
      <c r="V161" s="1267"/>
      <c r="W161" s="1266"/>
    </row>
    <row r="162" spans="1:23" s="1261" customFormat="1" ht="12.75" x14ac:dyDescent="0.2">
      <c r="A162" s="1264"/>
      <c r="B162" s="1265"/>
      <c r="C162" s="1267"/>
      <c r="D162" s="1267"/>
      <c r="E162" s="1267"/>
      <c r="F162" s="1267"/>
      <c r="G162" s="1267"/>
      <c r="H162" s="1267"/>
      <c r="I162" s="1267"/>
      <c r="J162" s="1267"/>
      <c r="K162" s="1267"/>
      <c r="L162" s="1267"/>
      <c r="M162" s="1267"/>
      <c r="N162" s="1267"/>
      <c r="O162" s="1267"/>
      <c r="P162" s="1267"/>
      <c r="Q162" s="1267"/>
      <c r="R162" s="1267"/>
      <c r="S162" s="1267"/>
      <c r="T162" s="1267"/>
      <c r="U162" s="1267"/>
      <c r="V162" s="1267"/>
      <c r="W162" s="1266"/>
    </row>
    <row r="163" spans="1:23" s="1261" customFormat="1" ht="12.75" x14ac:dyDescent="0.2">
      <c r="A163" s="1264"/>
      <c r="B163" s="1265"/>
      <c r="C163" s="1267"/>
      <c r="D163" s="1267"/>
      <c r="E163" s="1267"/>
      <c r="F163" s="1267"/>
      <c r="G163" s="1267"/>
      <c r="H163" s="1267"/>
      <c r="I163" s="1267"/>
      <c r="J163" s="1267"/>
      <c r="K163" s="1267"/>
      <c r="L163" s="1267"/>
      <c r="M163" s="1267"/>
      <c r="N163" s="1267"/>
      <c r="O163" s="1267"/>
      <c r="P163" s="1267"/>
      <c r="Q163" s="1267"/>
      <c r="R163" s="1267"/>
      <c r="S163" s="1267"/>
      <c r="T163" s="1267"/>
      <c r="U163" s="1267"/>
      <c r="V163" s="1267"/>
      <c r="W163" s="1266"/>
    </row>
    <row r="164" spans="1:23" s="1261" customFormat="1" ht="12.75" x14ac:dyDescent="0.2">
      <c r="A164" s="1264"/>
      <c r="B164" s="1265"/>
      <c r="C164" s="1267"/>
      <c r="D164" s="1267"/>
      <c r="E164" s="1267"/>
      <c r="F164" s="1267"/>
      <c r="G164" s="1267"/>
      <c r="H164" s="1267"/>
      <c r="I164" s="1267"/>
      <c r="J164" s="1267"/>
      <c r="K164" s="1267"/>
      <c r="L164" s="1267"/>
      <c r="M164" s="1267"/>
      <c r="N164" s="1267"/>
      <c r="O164" s="1267"/>
      <c r="P164" s="1267"/>
      <c r="Q164" s="1267"/>
      <c r="R164" s="1267"/>
      <c r="S164" s="1267"/>
      <c r="T164" s="1267"/>
      <c r="U164" s="1267"/>
      <c r="V164" s="1267"/>
      <c r="W164" s="1266"/>
    </row>
    <row r="165" spans="1:23" s="1261" customFormat="1" ht="12.75" x14ac:dyDescent="0.2">
      <c r="A165" s="1264"/>
      <c r="B165" s="1265"/>
      <c r="C165" s="1267"/>
      <c r="D165" s="1267"/>
      <c r="E165" s="1267"/>
      <c r="F165" s="1267"/>
      <c r="G165" s="1267"/>
      <c r="H165" s="1267"/>
      <c r="I165" s="1267"/>
      <c r="J165" s="1267"/>
      <c r="K165" s="1267"/>
      <c r="L165" s="1267"/>
      <c r="M165" s="1267"/>
      <c r="N165" s="1267"/>
      <c r="O165" s="1267"/>
      <c r="P165" s="1267"/>
      <c r="Q165" s="1267"/>
      <c r="R165" s="1267"/>
      <c r="S165" s="1267"/>
      <c r="T165" s="1267"/>
      <c r="U165" s="1267"/>
      <c r="V165" s="1267"/>
      <c r="W165" s="1266"/>
    </row>
    <row r="166" spans="1:23" s="1261" customFormat="1" ht="12.75" x14ac:dyDescent="0.2">
      <c r="A166" s="1264"/>
      <c r="B166" s="1265"/>
      <c r="C166" s="1267"/>
      <c r="D166" s="1267"/>
      <c r="E166" s="1267"/>
      <c r="F166" s="1267"/>
      <c r="G166" s="1267"/>
      <c r="H166" s="1267"/>
      <c r="I166" s="1267"/>
      <c r="J166" s="1267"/>
      <c r="K166" s="1267"/>
      <c r="L166" s="1267"/>
      <c r="M166" s="1267"/>
      <c r="N166" s="1267"/>
      <c r="O166" s="1267"/>
      <c r="P166" s="1267"/>
      <c r="Q166" s="1267"/>
      <c r="R166" s="1267"/>
      <c r="S166" s="1267"/>
      <c r="T166" s="1267"/>
      <c r="U166" s="1267"/>
      <c r="V166" s="1267"/>
      <c r="W166" s="1266"/>
    </row>
    <row r="167" spans="1:23" s="1261" customFormat="1" ht="12.75" x14ac:dyDescent="0.2">
      <c r="A167" s="1264"/>
      <c r="B167" s="1265"/>
      <c r="C167" s="1267"/>
      <c r="D167" s="1267"/>
      <c r="E167" s="1267"/>
      <c r="F167" s="1267"/>
      <c r="G167" s="1267"/>
      <c r="H167" s="1267"/>
      <c r="I167" s="1267"/>
      <c r="J167" s="1267"/>
      <c r="K167" s="1267"/>
      <c r="L167" s="1267"/>
      <c r="M167" s="1267"/>
      <c r="N167" s="1267"/>
      <c r="O167" s="1267"/>
      <c r="P167" s="1267"/>
      <c r="Q167" s="1267"/>
      <c r="R167" s="1267"/>
      <c r="S167" s="1267"/>
      <c r="T167" s="1267"/>
      <c r="U167" s="1267"/>
      <c r="V167" s="1267"/>
      <c r="W167" s="1266"/>
    </row>
    <row r="168" spans="1:23" s="1261" customFormat="1" ht="12.75" x14ac:dyDescent="0.2">
      <c r="A168" s="1264"/>
      <c r="B168" s="1265"/>
      <c r="C168" s="1267"/>
      <c r="D168" s="1267"/>
      <c r="E168" s="1267"/>
      <c r="F168" s="1267"/>
      <c r="G168" s="1267"/>
      <c r="H168" s="1267"/>
      <c r="I168" s="1267"/>
      <c r="J168" s="1267"/>
      <c r="K168" s="1267"/>
      <c r="L168" s="1267"/>
      <c r="M168" s="1267"/>
      <c r="N168" s="1267"/>
      <c r="O168" s="1267"/>
      <c r="P168" s="1267"/>
      <c r="Q168" s="1267"/>
      <c r="R168" s="1267"/>
      <c r="S168" s="1267"/>
      <c r="T168" s="1267"/>
      <c r="U168" s="1267"/>
      <c r="V168" s="1267"/>
      <c r="W168" s="1266"/>
    </row>
    <row r="169" spans="1:23" s="1261" customFormat="1" ht="12.75" x14ac:dyDescent="0.2">
      <c r="A169" s="1264"/>
      <c r="B169" s="1265"/>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6"/>
    </row>
    <row r="170" spans="1:23" s="1261" customFormat="1" ht="12.75" x14ac:dyDescent="0.2">
      <c r="A170" s="1264"/>
      <c r="B170" s="1265"/>
      <c r="C170" s="1267"/>
      <c r="D170" s="1267"/>
      <c r="E170" s="1267"/>
      <c r="F170" s="1267"/>
      <c r="G170" s="1267"/>
      <c r="H170" s="1267"/>
      <c r="I170" s="1267"/>
      <c r="J170" s="1267"/>
      <c r="K170" s="1267"/>
      <c r="L170" s="1267"/>
      <c r="M170" s="1267"/>
      <c r="N170" s="1267"/>
      <c r="O170" s="1267"/>
      <c r="P170" s="1267"/>
      <c r="Q170" s="1267"/>
      <c r="R170" s="1267"/>
      <c r="S170" s="1267"/>
      <c r="T170" s="1267"/>
      <c r="U170" s="1267"/>
      <c r="V170" s="1267"/>
      <c r="W170" s="1266"/>
    </row>
    <row r="171" spans="1:23" s="1261" customFormat="1" ht="12.75" x14ac:dyDescent="0.2">
      <c r="A171" s="1264"/>
      <c r="B171" s="1265"/>
      <c r="C171" s="1267"/>
      <c r="D171" s="1267"/>
      <c r="E171" s="1267"/>
      <c r="F171" s="1267"/>
      <c r="G171" s="1267"/>
      <c r="H171" s="1267"/>
      <c r="I171" s="1267"/>
      <c r="J171" s="1267"/>
      <c r="K171" s="1267"/>
      <c r="L171" s="1267"/>
      <c r="M171" s="1267"/>
      <c r="N171" s="1267"/>
      <c r="O171" s="1267"/>
      <c r="P171" s="1267"/>
      <c r="Q171" s="1267"/>
      <c r="R171" s="1267"/>
      <c r="S171" s="1267"/>
      <c r="T171" s="1267"/>
      <c r="U171" s="1267"/>
      <c r="V171" s="1267"/>
      <c r="W171" s="1266"/>
    </row>
    <row r="172" spans="1:23" s="1261" customFormat="1" ht="12.75" x14ac:dyDescent="0.2">
      <c r="A172" s="1264"/>
      <c r="B172" s="1265"/>
      <c r="C172" s="1267"/>
      <c r="D172" s="1267"/>
      <c r="E172" s="1267"/>
      <c r="F172" s="1267"/>
      <c r="G172" s="1267"/>
      <c r="H172" s="1267"/>
      <c r="I172" s="1267"/>
      <c r="J172" s="1267"/>
      <c r="K172" s="1267"/>
      <c r="L172" s="1267"/>
      <c r="M172" s="1267"/>
      <c r="N172" s="1267"/>
      <c r="O172" s="1267"/>
      <c r="P172" s="1267"/>
      <c r="Q172" s="1267"/>
      <c r="R172" s="1267"/>
      <c r="S172" s="1267"/>
      <c r="T172" s="1267"/>
      <c r="U172" s="1267"/>
      <c r="V172" s="1267"/>
      <c r="W172" s="1266"/>
    </row>
    <row r="173" spans="1:23" s="1261" customFormat="1" ht="12.75" x14ac:dyDescent="0.2">
      <c r="A173" s="1264"/>
      <c r="B173" s="1265"/>
      <c r="C173" s="1267"/>
      <c r="D173" s="1267"/>
      <c r="E173" s="1267"/>
      <c r="F173" s="1267"/>
      <c r="G173" s="1267"/>
      <c r="H173" s="1267"/>
      <c r="I173" s="1267"/>
      <c r="J173" s="1267"/>
      <c r="K173" s="1267"/>
      <c r="L173" s="1267"/>
      <c r="M173" s="1267"/>
      <c r="N173" s="1267"/>
      <c r="O173" s="1267"/>
      <c r="P173" s="1267"/>
      <c r="Q173" s="1267"/>
      <c r="R173" s="1267"/>
      <c r="S173" s="1267"/>
      <c r="T173" s="1267"/>
      <c r="U173" s="1267"/>
      <c r="V173" s="1267"/>
      <c r="W173" s="1266"/>
    </row>
    <row r="174" spans="1:23" s="1261" customFormat="1" ht="12.75" x14ac:dyDescent="0.2">
      <c r="A174" s="1264"/>
      <c r="B174" s="1265"/>
      <c r="C174" s="1267"/>
      <c r="D174" s="1267"/>
      <c r="E174" s="1267"/>
      <c r="F174" s="1267"/>
      <c r="G174" s="1267"/>
      <c r="H174" s="1267"/>
      <c r="I174" s="1267"/>
      <c r="J174" s="1267"/>
      <c r="K174" s="1267"/>
      <c r="L174" s="1267"/>
      <c r="M174" s="1267"/>
      <c r="N174" s="1267"/>
      <c r="O174" s="1267"/>
      <c r="P174" s="1267"/>
      <c r="Q174" s="1267"/>
      <c r="R174" s="1267"/>
      <c r="S174" s="1267"/>
      <c r="T174" s="1267"/>
      <c r="U174" s="1267"/>
      <c r="V174" s="1267"/>
      <c r="W174" s="1266"/>
    </row>
    <row r="175" spans="1:23" s="1261" customFormat="1" ht="12.75" x14ac:dyDescent="0.2">
      <c r="A175" s="1264"/>
      <c r="B175" s="1265"/>
      <c r="C175" s="1267"/>
      <c r="D175" s="1267"/>
      <c r="E175" s="1267"/>
      <c r="F175" s="1267"/>
      <c r="G175" s="1267"/>
      <c r="H175" s="1267"/>
      <c r="I175" s="1267"/>
      <c r="J175" s="1267"/>
      <c r="K175" s="1267"/>
      <c r="L175" s="1267"/>
      <c r="M175" s="1267"/>
      <c r="N175" s="1267"/>
      <c r="O175" s="1267"/>
      <c r="P175" s="1267"/>
      <c r="Q175" s="1267"/>
      <c r="R175" s="1267"/>
      <c r="S175" s="1267"/>
      <c r="T175" s="1267"/>
      <c r="U175" s="1267"/>
      <c r="V175" s="1267"/>
      <c r="W175" s="1266"/>
    </row>
    <row r="176" spans="1:23" s="1261" customFormat="1" ht="12.75" x14ac:dyDescent="0.2">
      <c r="A176" s="1264"/>
      <c r="B176" s="1265"/>
      <c r="C176" s="1267"/>
      <c r="D176" s="1267"/>
      <c r="E176" s="1267"/>
      <c r="F176" s="1267"/>
      <c r="G176" s="1267"/>
      <c r="H176" s="1267"/>
      <c r="I176" s="1267"/>
      <c r="J176" s="1267"/>
      <c r="K176" s="1267"/>
      <c r="L176" s="1267"/>
      <c r="M176" s="1267"/>
      <c r="N176" s="1267"/>
      <c r="O176" s="1267"/>
      <c r="P176" s="1267"/>
      <c r="Q176" s="1267"/>
      <c r="R176" s="1267"/>
      <c r="S176" s="1267"/>
      <c r="T176" s="1267"/>
      <c r="U176" s="1267"/>
      <c r="V176" s="1267"/>
      <c r="W176" s="1266"/>
    </row>
    <row r="177" spans="1:23" s="1261" customFormat="1" ht="12.75" x14ac:dyDescent="0.2">
      <c r="A177" s="1264"/>
      <c r="B177" s="1265"/>
      <c r="C177" s="1267"/>
      <c r="D177" s="1267"/>
      <c r="E177" s="1267"/>
      <c r="F177" s="1267"/>
      <c r="G177" s="1267"/>
      <c r="H177" s="1267"/>
      <c r="I177" s="1267"/>
      <c r="J177" s="1267"/>
      <c r="K177" s="1267"/>
      <c r="L177" s="1267"/>
      <c r="M177" s="1267"/>
      <c r="N177" s="1267"/>
      <c r="O177" s="1267"/>
      <c r="P177" s="1267"/>
      <c r="Q177" s="1267"/>
      <c r="R177" s="1267"/>
      <c r="S177" s="1267"/>
      <c r="T177" s="1267"/>
      <c r="U177" s="1267"/>
      <c r="V177" s="1267"/>
      <c r="W177" s="1266"/>
    </row>
    <row r="178" spans="1:23" s="1261" customFormat="1" ht="12.75" x14ac:dyDescent="0.2">
      <c r="A178" s="1264"/>
      <c r="B178" s="1265"/>
      <c r="C178" s="1267"/>
      <c r="D178" s="1267"/>
      <c r="E178" s="1267"/>
      <c r="F178" s="1267"/>
      <c r="G178" s="1267"/>
      <c r="H178" s="1267"/>
      <c r="I178" s="1267"/>
      <c r="J178" s="1267"/>
      <c r="K178" s="1267"/>
      <c r="L178" s="1267"/>
      <c r="M178" s="1267"/>
      <c r="N178" s="1267"/>
      <c r="O178" s="1267"/>
      <c r="P178" s="1267"/>
      <c r="Q178" s="1267"/>
      <c r="R178" s="1267"/>
      <c r="S178" s="1267"/>
      <c r="T178" s="1267"/>
      <c r="U178" s="1267"/>
      <c r="V178" s="1267"/>
      <c r="W178" s="1266"/>
    </row>
    <row r="179" spans="1:23" s="1261" customFormat="1" ht="12.75" x14ac:dyDescent="0.2">
      <c r="A179" s="1264"/>
      <c r="B179" s="1265"/>
      <c r="C179" s="1267"/>
      <c r="D179" s="1267"/>
      <c r="E179" s="1267"/>
      <c r="F179" s="1267"/>
      <c r="G179" s="1267"/>
      <c r="H179" s="1267"/>
      <c r="I179" s="1267"/>
      <c r="J179" s="1267"/>
      <c r="K179" s="1267"/>
      <c r="L179" s="1267"/>
      <c r="M179" s="1267"/>
      <c r="N179" s="1267"/>
      <c r="O179" s="1267"/>
      <c r="P179" s="1267"/>
      <c r="Q179" s="1267"/>
      <c r="R179" s="1267"/>
      <c r="S179" s="1267"/>
      <c r="T179" s="1267"/>
      <c r="U179" s="1267"/>
      <c r="V179" s="1267"/>
      <c r="W179" s="1266"/>
    </row>
    <row r="180" spans="1:23" s="1261" customFormat="1" ht="12.75" x14ac:dyDescent="0.2">
      <c r="A180" s="1264"/>
      <c r="B180" s="1265"/>
      <c r="C180" s="1267"/>
      <c r="D180" s="1267"/>
      <c r="E180" s="1267"/>
      <c r="F180" s="1267"/>
      <c r="G180" s="1267"/>
      <c r="H180" s="1267"/>
      <c r="I180" s="1267"/>
      <c r="J180" s="1267"/>
      <c r="K180" s="1267"/>
      <c r="L180" s="1267"/>
      <c r="M180" s="1267"/>
      <c r="N180" s="1267"/>
      <c r="O180" s="1267"/>
      <c r="P180" s="1267"/>
      <c r="Q180" s="1267"/>
      <c r="R180" s="1267"/>
      <c r="S180" s="1267"/>
      <c r="T180" s="1267"/>
      <c r="U180" s="1267"/>
      <c r="V180" s="1267"/>
      <c r="W180" s="1266"/>
    </row>
    <row r="181" spans="1:23" s="1261" customFormat="1" ht="12.75" x14ac:dyDescent="0.2">
      <c r="A181" s="1264"/>
      <c r="B181" s="1265"/>
      <c r="C181" s="1267"/>
      <c r="D181" s="1267"/>
      <c r="E181" s="1267"/>
      <c r="F181" s="1267"/>
      <c r="G181" s="1267"/>
      <c r="H181" s="1267"/>
      <c r="I181" s="1267"/>
      <c r="J181" s="1267"/>
      <c r="K181" s="1267"/>
      <c r="L181" s="1267"/>
      <c r="M181" s="1267"/>
      <c r="N181" s="1267"/>
      <c r="O181" s="1267"/>
      <c r="P181" s="1267"/>
      <c r="Q181" s="1267"/>
      <c r="R181" s="1267"/>
      <c r="S181" s="1267"/>
      <c r="T181" s="1267"/>
      <c r="U181" s="1267"/>
      <c r="V181" s="1267"/>
      <c r="W181" s="1266"/>
    </row>
    <row r="182" spans="1:23" s="1261" customFormat="1" ht="12.75" x14ac:dyDescent="0.2">
      <c r="A182" s="1264"/>
      <c r="B182" s="1265"/>
      <c r="C182" s="1267"/>
      <c r="D182" s="1267"/>
      <c r="E182" s="1267"/>
      <c r="F182" s="1267"/>
      <c r="G182" s="1267"/>
      <c r="H182" s="1267"/>
      <c r="I182" s="1267"/>
      <c r="J182" s="1267"/>
      <c r="K182" s="1267"/>
      <c r="L182" s="1267"/>
      <c r="M182" s="1267"/>
      <c r="N182" s="1267"/>
      <c r="O182" s="1267"/>
      <c r="P182" s="1267"/>
      <c r="Q182" s="1267"/>
      <c r="R182" s="1267"/>
      <c r="S182" s="1267"/>
      <c r="T182" s="1267"/>
      <c r="U182" s="1267"/>
      <c r="V182" s="1267"/>
      <c r="W182" s="1266"/>
    </row>
    <row r="183" spans="1:23" s="1261" customFormat="1" ht="12.75" x14ac:dyDescent="0.2">
      <c r="A183" s="1264"/>
      <c r="B183" s="1265"/>
      <c r="C183" s="1267"/>
      <c r="D183" s="1267"/>
      <c r="E183" s="1267"/>
      <c r="F183" s="1267"/>
      <c r="G183" s="1267"/>
      <c r="H183" s="1267"/>
      <c r="I183" s="1267"/>
      <c r="J183" s="1267"/>
      <c r="K183" s="1267"/>
      <c r="L183" s="1267"/>
      <c r="M183" s="1267"/>
      <c r="N183" s="1267"/>
      <c r="O183" s="1267"/>
      <c r="P183" s="1267"/>
      <c r="Q183" s="1267"/>
      <c r="R183" s="1267"/>
      <c r="S183" s="1267"/>
      <c r="T183" s="1267"/>
      <c r="U183" s="1267"/>
      <c r="V183" s="1267"/>
      <c r="W183" s="1266"/>
    </row>
    <row r="184" spans="1:23" s="1261" customFormat="1" ht="12.75" x14ac:dyDescent="0.2">
      <c r="A184" s="1264"/>
      <c r="B184" s="1265"/>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6"/>
    </row>
    <row r="185" spans="1:23" s="1261" customFormat="1" ht="12.75" x14ac:dyDescent="0.2">
      <c r="A185" s="1264"/>
      <c r="B185" s="1265"/>
      <c r="C185" s="1267"/>
      <c r="D185" s="1267"/>
      <c r="E185" s="1267"/>
      <c r="F185" s="1267"/>
      <c r="G185" s="1267"/>
      <c r="H185" s="1267"/>
      <c r="I185" s="1267"/>
      <c r="J185" s="1267"/>
      <c r="K185" s="1267"/>
      <c r="L185" s="1267"/>
      <c r="M185" s="1267"/>
      <c r="N185" s="1267"/>
      <c r="O185" s="1267"/>
      <c r="P185" s="1267"/>
      <c r="Q185" s="1267"/>
      <c r="R185" s="1267"/>
      <c r="S185" s="1267"/>
      <c r="T185" s="1267"/>
      <c r="U185" s="1267"/>
      <c r="V185" s="1267"/>
      <c r="W185" s="1266"/>
    </row>
    <row r="186" spans="1:23" s="1261" customFormat="1" ht="12.75" x14ac:dyDescent="0.2">
      <c r="A186" s="1264"/>
      <c r="B186" s="1265"/>
      <c r="C186" s="1267"/>
      <c r="D186" s="1267"/>
      <c r="E186" s="1267"/>
      <c r="F186" s="1267"/>
      <c r="G186" s="1267"/>
      <c r="H186" s="1267"/>
      <c r="I186" s="1267"/>
      <c r="J186" s="1267"/>
      <c r="K186" s="1267"/>
      <c r="L186" s="1267"/>
      <c r="M186" s="1267"/>
      <c r="N186" s="1267"/>
      <c r="O186" s="1267"/>
      <c r="P186" s="1267"/>
      <c r="Q186" s="1267"/>
      <c r="R186" s="1267"/>
      <c r="S186" s="1267"/>
      <c r="T186" s="1267"/>
      <c r="U186" s="1267"/>
      <c r="V186" s="1267"/>
      <c r="W186" s="1266"/>
    </row>
  </sheetData>
  <sheetProtection password="F8BD"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zoomScale="90" zoomScaleNormal="90" workbookViewId="0">
      <selection activeCell="A78" sqref="A78:XFD78"/>
    </sheetView>
  </sheetViews>
  <sheetFormatPr defaultColWidth="9.140625" defaultRowHeight="13.15" customHeight="1" x14ac:dyDescent="0.2"/>
  <cols>
    <col min="1" max="1" width="14.140625" style="977" customWidth="1"/>
    <col min="2" max="2" width="25.85546875" style="977" customWidth="1"/>
    <col min="3" max="3" width="18.42578125" style="977" customWidth="1"/>
    <col min="4" max="4" width="15.28515625" style="977" customWidth="1"/>
    <col min="5" max="5" width="11.28515625" style="928" customWidth="1"/>
    <col min="6" max="6" width="10.28515625" style="928" customWidth="1"/>
    <col min="7" max="7" width="11.42578125" style="928" customWidth="1"/>
    <col min="8" max="8" width="6.42578125" style="336" customWidth="1"/>
    <col min="9" max="9" width="10.28515625" style="928" customWidth="1"/>
    <col min="10" max="10" width="11.5703125" style="928" customWidth="1"/>
    <col min="11" max="12" width="10.28515625" style="928" customWidth="1"/>
    <col min="13" max="13" width="9.140625" style="83"/>
    <col min="14" max="15" width="9.140625" style="928"/>
    <col min="16" max="16" width="11.7109375" style="928" customWidth="1"/>
    <col min="17" max="17" width="12.28515625" style="928" customWidth="1"/>
    <col min="18" max="16384" width="9.140625" style="928"/>
  </cols>
  <sheetData>
    <row r="1" spans="1:15" s="8" customFormat="1" ht="115.5" customHeight="1" x14ac:dyDescent="0.2">
      <c r="A1" s="2430"/>
      <c r="B1" s="2430"/>
      <c r="C1" s="2430"/>
      <c r="D1" s="2430"/>
      <c r="E1" s="2430"/>
      <c r="F1" s="2430"/>
    </row>
    <row r="2" spans="1:15" s="8" customFormat="1" ht="18.75" customHeight="1" x14ac:dyDescent="0.3">
      <c r="A2" s="2473"/>
      <c r="B2" s="2473"/>
      <c r="C2" s="2473"/>
      <c r="D2" s="2473"/>
      <c r="E2" s="2473"/>
    </row>
    <row r="3" spans="1:15" s="8" customFormat="1" ht="18.75" customHeight="1" x14ac:dyDescent="0.25">
      <c r="A3" s="2474"/>
      <c r="B3" s="2474"/>
      <c r="C3" s="2474"/>
      <c r="D3" s="2474"/>
      <c r="E3" s="2474"/>
      <c r="G3" s="9"/>
    </row>
    <row r="4" spans="1:15" s="8" customFormat="1" ht="18" x14ac:dyDescent="0.25">
      <c r="A4" s="2475" t="str">
        <f>'I1 Intro'!C11</f>
        <v>EB-2019-0037</v>
      </c>
      <c r="B4" s="2475"/>
      <c r="C4" s="2475"/>
      <c r="D4" s="2475"/>
      <c r="E4" s="2475"/>
    </row>
    <row r="5" spans="1:15" s="8" customFormat="1" ht="21" customHeight="1" x14ac:dyDescent="0.3">
      <c r="A5" s="299" t="str">
        <f>"Sheet E4 Trial Balance Allocation Detail Worksheet  - "&amp;  'I2 LDC class'!$C$17</f>
        <v>Sheet E4 Trial Balance Allocation Detail Worksheet  - Initial Application</v>
      </c>
      <c r="B5" s="300"/>
      <c r="C5" s="480"/>
      <c r="D5" s="480"/>
      <c r="E5" s="301"/>
    </row>
    <row r="6" spans="1:15" s="8" customFormat="1" ht="6" customHeight="1" x14ac:dyDescent="0.2">
      <c r="A6" s="11"/>
      <c r="B6" s="11"/>
      <c r="C6" s="481"/>
      <c r="D6" s="481"/>
      <c r="E6" s="11"/>
      <c r="F6" s="11"/>
      <c r="G6" s="11"/>
      <c r="H6" s="11"/>
      <c r="I6" s="11"/>
      <c r="J6" s="11"/>
      <c r="K6" s="11"/>
      <c r="L6" s="11"/>
      <c r="M6" s="11"/>
      <c r="N6" s="11"/>
      <c r="O6" s="11"/>
    </row>
    <row r="7" spans="1:15" ht="13.15" customHeight="1" x14ac:dyDescent="0.2">
      <c r="A7" s="2353"/>
      <c r="M7" s="928"/>
    </row>
    <row r="8" spans="1:15" ht="13.15" customHeight="1" x14ac:dyDescent="0.2">
      <c r="A8" s="2163"/>
      <c r="M8" s="928"/>
    </row>
    <row r="9" spans="1:15" ht="13.15" customHeight="1" x14ac:dyDescent="0.2">
      <c r="A9" s="2354"/>
      <c r="M9" s="928"/>
    </row>
    <row r="10" spans="1:15" ht="13.15" customHeight="1" x14ac:dyDescent="0.2">
      <c r="A10" s="2163"/>
      <c r="M10" s="928"/>
    </row>
    <row r="11" spans="1:15" ht="13.15" customHeight="1" x14ac:dyDescent="0.2">
      <c r="A11" s="2601" t="s">
        <v>688</v>
      </c>
      <c r="B11" s="2601"/>
      <c r="C11" s="2601"/>
      <c r="D11" s="2601"/>
      <c r="E11" s="2601"/>
      <c r="F11" s="2601"/>
      <c r="G11" s="2601"/>
      <c r="H11" s="2601"/>
      <c r="I11" s="2601"/>
      <c r="J11" s="2601"/>
      <c r="K11" s="2601"/>
      <c r="L11" s="2601"/>
      <c r="M11" s="928"/>
    </row>
    <row r="12" spans="1:15" ht="12.75" customHeight="1" x14ac:dyDescent="0.2">
      <c r="A12" s="2601"/>
      <c r="B12" s="2601"/>
      <c r="C12" s="2601"/>
      <c r="D12" s="2601"/>
      <c r="E12" s="2601"/>
      <c r="F12" s="2601"/>
      <c r="G12" s="2601"/>
      <c r="H12" s="2601"/>
      <c r="I12" s="2601"/>
      <c r="J12" s="2601"/>
      <c r="K12" s="2601"/>
      <c r="L12" s="2601"/>
      <c r="M12" s="928"/>
    </row>
    <row r="13" spans="1:15" ht="13.15" customHeight="1" x14ac:dyDescent="0.2">
      <c r="A13" s="2601"/>
      <c r="B13" s="2601"/>
      <c r="C13" s="2601"/>
      <c r="D13" s="2601"/>
      <c r="E13" s="2601"/>
      <c r="F13" s="2601"/>
      <c r="G13" s="2601"/>
      <c r="H13" s="2601"/>
      <c r="I13" s="2601"/>
      <c r="J13" s="2601"/>
      <c r="K13" s="2601"/>
      <c r="L13" s="2601"/>
      <c r="M13" s="928"/>
    </row>
    <row r="14" spans="1:15" ht="13.15" customHeight="1" x14ac:dyDescent="0.2">
      <c r="A14" s="2601"/>
      <c r="B14" s="2601"/>
      <c r="C14" s="2601"/>
      <c r="D14" s="2601"/>
      <c r="E14" s="2601"/>
      <c r="F14" s="2601"/>
      <c r="G14" s="2601"/>
      <c r="H14" s="2601"/>
      <c r="I14" s="2601"/>
      <c r="J14" s="2601"/>
      <c r="K14" s="2601"/>
      <c r="L14" s="2601"/>
      <c r="M14" s="928"/>
    </row>
    <row r="15" spans="1:15" ht="24.75" customHeight="1" x14ac:dyDescent="0.2">
      <c r="B15" s="330"/>
      <c r="C15" s="330"/>
      <c r="D15" s="330"/>
      <c r="M15" s="928"/>
    </row>
    <row r="16" spans="1:15" s="1273" customFormat="1" ht="13.15" customHeight="1" thickBot="1" x14ac:dyDescent="0.25">
      <c r="A16" s="1271"/>
      <c r="B16" s="1272"/>
      <c r="C16" s="1272"/>
      <c r="D16" s="1272"/>
      <c r="H16" s="340"/>
    </row>
    <row r="17" spans="1:20" s="1273" customFormat="1" ht="64.5" thickBot="1" x14ac:dyDescent="0.25">
      <c r="A17" s="1998" t="s">
        <v>316</v>
      </c>
      <c r="B17" s="973"/>
      <c r="C17" s="1998"/>
      <c r="D17" s="2000"/>
      <c r="E17" s="2355"/>
      <c r="F17" s="2599" t="s">
        <v>689</v>
      </c>
      <c r="G17" s="2600"/>
      <c r="H17" s="2486"/>
      <c r="I17" s="973" t="s">
        <v>330</v>
      </c>
      <c r="J17" s="973" t="s">
        <v>877</v>
      </c>
      <c r="K17" s="973" t="s">
        <v>878</v>
      </c>
      <c r="L17" s="973" t="s">
        <v>879</v>
      </c>
      <c r="M17" s="637"/>
      <c r="N17" s="637"/>
      <c r="O17" s="637"/>
      <c r="P17" s="637"/>
      <c r="Q17" s="637"/>
    </row>
    <row r="18" spans="1:20" s="1272" customFormat="1" ht="51.75" thickBot="1" x14ac:dyDescent="0.25">
      <c r="A18" s="973" t="s">
        <v>315</v>
      </c>
      <c r="B18" s="973" t="s">
        <v>318</v>
      </c>
      <c r="C18" s="973" t="s">
        <v>317</v>
      </c>
      <c r="D18" s="1274" t="s">
        <v>897</v>
      </c>
      <c r="E18" s="2356" t="s">
        <v>685</v>
      </c>
      <c r="F18" s="1303" t="s">
        <v>308</v>
      </c>
      <c r="G18" s="1304" t="s">
        <v>309</v>
      </c>
      <c r="H18" s="1305" t="s">
        <v>314</v>
      </c>
      <c r="I18" s="1999" t="s">
        <v>757</v>
      </c>
      <c r="J18" s="973" t="s">
        <v>758</v>
      </c>
      <c r="K18" s="973" t="s">
        <v>710</v>
      </c>
      <c r="L18" s="973" t="s">
        <v>709</v>
      </c>
      <c r="M18" s="197"/>
      <c r="N18" s="1280" t="s">
        <v>1555</v>
      </c>
      <c r="O18" s="1280" t="s">
        <v>1556</v>
      </c>
      <c r="P18" s="1280" t="s">
        <v>1557</v>
      </c>
      <c r="Q18" s="1280" t="s">
        <v>1558</v>
      </c>
    </row>
    <row r="19" spans="1:20" s="1273" customFormat="1" ht="38.25" x14ac:dyDescent="0.2">
      <c r="A19" s="1275">
        <v>1565</v>
      </c>
      <c r="B19" s="1275" t="s">
        <v>894</v>
      </c>
      <c r="C19" s="1275" t="s">
        <v>310</v>
      </c>
      <c r="D19" s="1281" t="s">
        <v>779</v>
      </c>
      <c r="E19" s="1282"/>
      <c r="F19" s="1293" t="str">
        <f>IF(Q19="", "", Q19)</f>
        <v/>
      </c>
      <c r="G19" s="1294" t="s">
        <v>1082</v>
      </c>
      <c r="H19" s="1295"/>
      <c r="I19" s="1283" t="str">
        <f>IF(ISERROR(F19), "", (F19))</f>
        <v/>
      </c>
      <c r="J19" s="1284" t="str">
        <f t="shared" ref="J19:J47" si="0">IF(ISBLANK(G19), "", (G19))</f>
        <v>O&amp;M</v>
      </c>
      <c r="K19" s="1285"/>
      <c r="L19" s="1284"/>
      <c r="M19" s="1277"/>
      <c r="N19" s="128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286" t="str">
        <f>IF(AND(OR(E19="DNCP", OR(E19="SNCP", E19="PNCP")), 'I8 Demand Data'!C15="1 NCP"), E19 &amp; 1, IF(AND(OR(E19="DNCP", OR(E19="SNCP", E19="PNCP")), 'I8 Demand Data'!C15="4 NCP"), E19 &amp; 4, IF(AND(OR(E19="DNCP", OR(E19="SNCP", E19="PNCP")), 'I8 Demand Data'!C15="12 NCP"), E19 &amp; 12, "")))</f>
        <v/>
      </c>
      <c r="P19" s="1286" t="str">
        <f>IF(ISBLANK(E19), "", IF(ISERROR(SEARCH("cp",E19)), E19, ""))</f>
        <v/>
      </c>
      <c r="Q19" s="1286" t="str">
        <f>IF(AND(N19="",O19=""),P19,IF(AND(O19="",P19=""),N19,O19))</f>
        <v/>
      </c>
      <c r="R19" s="637"/>
      <c r="S19" s="637"/>
      <c r="T19" s="637"/>
    </row>
    <row r="20" spans="1:20" s="1273" customFormat="1" ht="25.5" x14ac:dyDescent="0.2">
      <c r="A20" s="1276">
        <v>1608</v>
      </c>
      <c r="B20" s="1276" t="s">
        <v>280</v>
      </c>
      <c r="C20" s="1276" t="s">
        <v>1568</v>
      </c>
      <c r="D20" s="347" t="s">
        <v>925</v>
      </c>
      <c r="E20" s="1287"/>
      <c r="F20" s="1296" t="str">
        <f t="shared" ref="F20:F57" si="1">IF(Q20="", "", Q20)</f>
        <v/>
      </c>
      <c r="G20" s="1297"/>
      <c r="H20" s="1298"/>
      <c r="I20" s="1288" t="str">
        <f t="shared" ref="I20:I47" si="2">IF(ISERROR(F20), "", (F20))</f>
        <v/>
      </c>
      <c r="J20" s="1288" t="str">
        <f t="shared" si="0"/>
        <v/>
      </c>
      <c r="K20" s="1288" t="s">
        <v>5</v>
      </c>
      <c r="L20" s="1288"/>
      <c r="M20" s="1277"/>
      <c r="N20" s="128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280" t="str">
        <f>IF(AND(OR(E20="DNCP", OR(E20="SNCP", E20="PNCP")), 'I8 Demand Data'!C15="1 NCP"), E20 &amp; 1, IF(AND(OR(E20="DNCP", OR(E20="SNCP", E20="PNCP")), 'I8 Demand Data'!C15="4 NCP"), E20 &amp; 4, IF(AND(OR(E20="DNCP", OR(E20="SNCP", E20="PNCP")), 'I8 Demand Data'!C15="12 NCP"), E20 &amp; 12, "")))</f>
        <v/>
      </c>
      <c r="P20" s="1280" t="str">
        <f t="shared" ref="P20:P56" si="3">IF(ISBLANK(E20), "", IF(ISERROR(SEARCH("cp",E20)), E20, ""))</f>
        <v/>
      </c>
      <c r="Q20" s="1280" t="str">
        <f>IF(AND(N20="",O20=""),P20,IF(AND(O20="",P20=""),N20,O20))</f>
        <v/>
      </c>
      <c r="R20" s="637"/>
      <c r="S20" s="637"/>
      <c r="T20" s="637"/>
    </row>
    <row r="21" spans="1:20" s="1273" customFormat="1" ht="12.75" x14ac:dyDescent="0.2">
      <c r="A21" s="1275">
        <v>1805</v>
      </c>
      <c r="B21" s="1275" t="s">
        <v>282</v>
      </c>
      <c r="C21" s="1275"/>
      <c r="D21" s="1281" t="s">
        <v>779</v>
      </c>
      <c r="E21" s="1282" t="s">
        <v>776</v>
      </c>
      <c r="F21" s="1299" t="str">
        <f t="shared" si="1"/>
        <v/>
      </c>
      <c r="G21" s="1300"/>
      <c r="H21" s="1301"/>
      <c r="I21" s="1284" t="str">
        <f t="shared" si="2"/>
        <v/>
      </c>
      <c r="J21" s="1284" t="str">
        <f t="shared" si="0"/>
        <v/>
      </c>
      <c r="K21" s="1284"/>
      <c r="L21" s="1284"/>
      <c r="M21" s="1277"/>
      <c r="N21" s="128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286" t="str">
        <f>IF(AND(OR(E21="DNCP", OR(E21="SNCP", E21="PNCP")), 'I8 Demand Data'!C15="1 NCP"), E21 &amp; 1, IF(AND(OR(E21="DNCP", OR(E21="SNCP", E21="PNCP")), 'I8 Demand Data'!C15="4 NCP"), E21 &amp; 4, IF(AND(OR(E21="DNCP", OR(E21="SNCP", E21="PNCP")), 'I8 Demand Data'!C15="12 NCP"), E21 &amp; 12, "")))</f>
        <v/>
      </c>
      <c r="P21" s="1286" t="str">
        <f t="shared" si="3"/>
        <v/>
      </c>
      <c r="Q21" s="1286" t="str">
        <f>IF(AND(N21="",O21=""),P21,IF(AND(O21="",P21=""),N21,O21))</f>
        <v/>
      </c>
      <c r="R21" s="637"/>
      <c r="S21" s="637"/>
      <c r="T21" s="637"/>
    </row>
    <row r="22" spans="1:20" s="1273" customFormat="1" ht="12.75" x14ac:dyDescent="0.2">
      <c r="A22" s="1276" t="s">
        <v>815</v>
      </c>
      <c r="B22" s="1276" t="s">
        <v>340</v>
      </c>
      <c r="C22" s="1276"/>
      <c r="D22" s="347" t="s">
        <v>779</v>
      </c>
      <c r="E22" s="1287" t="s">
        <v>697</v>
      </c>
      <c r="F22" s="1296" t="str">
        <f t="shared" si="1"/>
        <v>TCP4</v>
      </c>
      <c r="G22" s="1297"/>
      <c r="H22" s="1298"/>
      <c r="I22" s="1288" t="str">
        <f t="shared" si="2"/>
        <v>TCP4</v>
      </c>
      <c r="J22" s="1288" t="str">
        <f t="shared" si="0"/>
        <v/>
      </c>
      <c r="K22" s="1288"/>
      <c r="L22" s="1288"/>
      <c r="M22" s="1277"/>
      <c r="N22" s="1280" t="str">
        <f>IF(AND(OR(E22="TCP", OR(E22="DCP", E22="BCP")), 'I8 Demand Data'!C14="1 CP"), 'E4 TB Allocation Details'!E22 &amp; 1, IF(AND(OR(E22="TCP", OR(E22="DCP", E22="BCP")), 'I8 Demand Data'!C14="4 CP"), 'E4 TB Allocation Details'!E22 &amp; 4, IF(AND(OR(E22="TCP", OR(E22="DCP", E22="BCP")), 'I8 Demand Data'!C14="12 CP"), 'E4 TB Allocation Details'!E22 &amp; 12, "")))</f>
        <v>TCP4</v>
      </c>
      <c r="O22" s="1280" t="str">
        <f>IF(AND(OR(E22="DNCP", OR(E22="SNCP", E22="PNCP")), 'I8 Demand Data'!C15="1 NCP"), E22 &amp; 1, IF(AND(OR(E22="DNCP", OR(E22="SNCP", E22="PNCP")), 'I8 Demand Data'!C15="4 NCP"), E22 &amp; 4, IF(AND(OR(E22="DNCP", OR(E22="SNCP", E22="PNCP")), 'I8 Demand Data'!C15="12 NCP"), E22 &amp; 12, "")))</f>
        <v/>
      </c>
      <c r="P22" s="1280" t="str">
        <f t="shared" si="3"/>
        <v/>
      </c>
      <c r="Q22" s="1280" t="str">
        <f>IF(AND(N22="",O22=""),P22,IF(AND(O22="",P22=""),N22,O22))</f>
        <v>TCP4</v>
      </c>
      <c r="R22" s="637"/>
      <c r="S22" s="637"/>
      <c r="T22" s="637"/>
    </row>
    <row r="23" spans="1:20" s="1273" customFormat="1" ht="12.75" x14ac:dyDescent="0.2">
      <c r="A23" s="1275" t="s">
        <v>816</v>
      </c>
      <c r="B23" s="1275" t="s">
        <v>342</v>
      </c>
      <c r="C23" s="1275"/>
      <c r="D23" s="1281" t="s">
        <v>779</v>
      </c>
      <c r="E23" s="1282" t="s">
        <v>698</v>
      </c>
      <c r="F23" s="1299" t="str">
        <f t="shared" si="1"/>
        <v>DCP4</v>
      </c>
      <c r="G23" s="1300"/>
      <c r="H23" s="1301"/>
      <c r="I23" s="1284" t="str">
        <f t="shared" si="2"/>
        <v>DCP4</v>
      </c>
      <c r="J23" s="1284" t="str">
        <f t="shared" si="0"/>
        <v/>
      </c>
      <c r="K23" s="1284"/>
      <c r="L23" s="1284"/>
      <c r="M23" s="1277"/>
      <c r="N23" s="1286" t="str">
        <f>IF(AND(OR(E23="TCP", OR(E23="DCP", E23="BCP")), 'I8 Demand Data'!C14="1 CP"), 'E4 TB Allocation Details'!E23 &amp; 1, IF(AND(OR(E23="TCP", OR(E23="DCP", E23="BCP")), 'I8 Demand Data'!C14="4 CP"), 'E4 TB Allocation Details'!E23 &amp; 4, IF(AND(OR(E23="TCP", OR(E23="DCP", E23="BCP")), 'I8 Demand Data'!C14="12 CP"), 'E4 TB Allocation Details'!E23 &amp; 12, "")))</f>
        <v>DCP4</v>
      </c>
      <c r="O23" s="1286" t="str">
        <f>IF(AND(OR(E23="DNCP", OR(E23="SNCP", E23="PNCP")), 'I8 Demand Data'!C15="1 NCP"), E23 &amp; 1, IF(AND(OR(E23="DNCP", OR(E23="SNCP", E23="PNCP")), 'I8 Demand Data'!C15="4 NCP"), E23 &amp; 4, IF(AND(OR(E23="DNCP", OR(E23="SNCP", E23="PNCP")), 'I8 Demand Data'!C15="12 NCP"), E23 &amp; 12, "")))</f>
        <v/>
      </c>
      <c r="P23" s="1286" t="str">
        <f t="shared" si="3"/>
        <v/>
      </c>
      <c r="Q23" s="1286" t="str">
        <f t="shared" ref="Q23:Q81" si="4">IF(AND(N23="",O23=""),P23,IF(AND(O23="",P23=""),N23,O23))</f>
        <v>DCP4</v>
      </c>
      <c r="R23" s="637"/>
      <c r="S23" s="637"/>
      <c r="T23" s="637"/>
    </row>
    <row r="24" spans="1:20" s="1273" customFormat="1" ht="12.75" x14ac:dyDescent="0.2">
      <c r="A24" s="1276">
        <v>1806</v>
      </c>
      <c r="B24" s="1276" t="s">
        <v>283</v>
      </c>
      <c r="C24" s="1276"/>
      <c r="D24" s="347" t="s">
        <v>779</v>
      </c>
      <c r="E24" s="1287" t="s">
        <v>776</v>
      </c>
      <c r="F24" s="1296" t="str">
        <f t="shared" si="1"/>
        <v/>
      </c>
      <c r="G24" s="1297"/>
      <c r="H24" s="1298"/>
      <c r="I24" s="1288" t="str">
        <f t="shared" si="2"/>
        <v/>
      </c>
      <c r="J24" s="1288" t="str">
        <f t="shared" si="0"/>
        <v/>
      </c>
      <c r="K24" s="1288"/>
      <c r="L24" s="1288"/>
      <c r="M24" s="1277"/>
      <c r="N24" s="128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280" t="str">
        <f>IF(AND(OR(E24="DNCP", OR(E24="SNCP", E24="PNCP")), 'I8 Demand Data'!C15="1 NCP"), E24 &amp; 1, IF(AND(OR(E24="DNCP", OR(E24="SNCP", E24="PNCP")), 'I8 Demand Data'!C15="4 NCP"), E24 &amp; 4, IF(AND(OR(E24="DNCP", OR(E24="SNCP", E24="PNCP")), 'I8 Demand Data'!C15="12 NCP"), E24 &amp; 12, "")))</f>
        <v/>
      </c>
      <c r="P24" s="1280" t="str">
        <f t="shared" si="3"/>
        <v/>
      </c>
      <c r="Q24" s="1280" t="str">
        <f t="shared" si="4"/>
        <v/>
      </c>
      <c r="R24" s="637"/>
      <c r="S24" s="637"/>
      <c r="T24" s="637"/>
    </row>
    <row r="25" spans="1:20" s="1273" customFormat="1" ht="12.75" x14ac:dyDescent="0.2">
      <c r="A25" s="1275" t="s">
        <v>817</v>
      </c>
      <c r="B25" s="1275" t="s">
        <v>341</v>
      </c>
      <c r="C25" s="1275"/>
      <c r="D25" s="1281" t="s">
        <v>779</v>
      </c>
      <c r="E25" s="1282" t="s">
        <v>697</v>
      </c>
      <c r="F25" s="1299" t="str">
        <f t="shared" si="1"/>
        <v>TCP4</v>
      </c>
      <c r="G25" s="1300"/>
      <c r="H25" s="1301"/>
      <c r="I25" s="1284" t="str">
        <f t="shared" si="2"/>
        <v>TCP4</v>
      </c>
      <c r="J25" s="1284" t="str">
        <f t="shared" si="0"/>
        <v/>
      </c>
      <c r="K25" s="1284"/>
      <c r="L25" s="1284"/>
      <c r="M25" s="1277"/>
      <c r="N25" s="1286" t="str">
        <f>IF(AND(OR(E25="TCP", OR(E25="DCP", E25="BCP")), 'I8 Demand Data'!C14="1 CP"), 'E4 TB Allocation Details'!E25 &amp; 1, IF(AND(OR(E25="TCP", OR(E25="DCP", E25="BCP")), 'I8 Demand Data'!C14="4 CP"), 'E4 TB Allocation Details'!E25 &amp; 4, IF(AND(OR(E25="TCP", OR(E25="DCP", E25="BCP")), 'I8 Demand Data'!C14="12 CP"), 'E4 TB Allocation Details'!E25 &amp; 12, "")))</f>
        <v>TCP4</v>
      </c>
      <c r="O25" s="1286" t="str">
        <f>IF(AND(OR(E25="DNCP", OR(E25="SNCP", E25="PNCP")), 'I8 Demand Data'!C15="1 NCP"), E25 &amp; 1, IF(AND(OR(E25="DNCP", OR(E25="SNCP", E25="PNCP")), 'I8 Demand Data'!C15="4 NCP"), E25 &amp; 4, IF(AND(OR(E25="DNCP", OR(E25="SNCP", E25="PNCP")), 'I8 Demand Data'!C15="12 NCP"), E25 &amp; 12, "")))</f>
        <v/>
      </c>
      <c r="P25" s="1286" t="str">
        <f t="shared" si="3"/>
        <v/>
      </c>
      <c r="Q25" s="1286" t="str">
        <f t="shared" si="4"/>
        <v>TCP4</v>
      </c>
      <c r="R25" s="637"/>
      <c r="S25" s="637"/>
      <c r="T25" s="637"/>
    </row>
    <row r="26" spans="1:20" s="1273" customFormat="1" ht="12.75" x14ac:dyDescent="0.2">
      <c r="A26" s="1276" t="s">
        <v>818</v>
      </c>
      <c r="B26" s="1276" t="s">
        <v>343</v>
      </c>
      <c r="C26" s="1276"/>
      <c r="D26" s="347" t="s">
        <v>779</v>
      </c>
      <c r="E26" s="1287" t="s">
        <v>698</v>
      </c>
      <c r="F26" s="1296" t="str">
        <f t="shared" si="1"/>
        <v>DCP4</v>
      </c>
      <c r="G26" s="1297"/>
      <c r="H26" s="1298"/>
      <c r="I26" s="1288" t="str">
        <f t="shared" si="2"/>
        <v>DCP4</v>
      </c>
      <c r="J26" s="1288" t="str">
        <f t="shared" si="0"/>
        <v/>
      </c>
      <c r="K26" s="1288"/>
      <c r="L26" s="1288"/>
      <c r="M26" s="1277"/>
      <c r="N26" s="1280" t="str">
        <f>IF(AND(OR(E26="TCP", OR(E26="DCP", E26="BCP")), 'I8 Demand Data'!C14="1 CP"), 'E4 TB Allocation Details'!E26 &amp; 1, IF(AND(OR(E26="TCP", OR(E26="DCP", E26="BCP")), 'I8 Demand Data'!C14="4 CP"), 'E4 TB Allocation Details'!E26 &amp; 4, IF(AND(OR(E26="TCP", OR(E26="DCP", E26="BCP")), 'I8 Demand Data'!C14="12 CP"), 'E4 TB Allocation Details'!E26 &amp; 12, "")))</f>
        <v>DCP4</v>
      </c>
      <c r="O26" s="1280" t="str">
        <f>IF(AND(OR(E26="DNCP", OR(E26="SNCP", E26="PNCP")), 'I8 Demand Data'!C15="1 NCP"), E26 &amp; 1, IF(AND(OR(E26="DNCP", OR(E26="SNCP", E26="PNCP")), 'I8 Demand Data'!C15="4 NCP"), E26 &amp; 4, IF(AND(OR(E26="DNCP", OR(E26="SNCP", E26="PNCP")), 'I8 Demand Data'!C15="12 NCP"), E26 &amp; 12, "")))</f>
        <v/>
      </c>
      <c r="P26" s="1280" t="str">
        <f t="shared" si="3"/>
        <v/>
      </c>
      <c r="Q26" s="1280" t="str">
        <f t="shared" si="4"/>
        <v>DCP4</v>
      </c>
      <c r="R26" s="637"/>
      <c r="S26" s="637"/>
      <c r="T26" s="637"/>
    </row>
    <row r="27" spans="1:20" s="1273" customFormat="1" ht="12.75" x14ac:dyDescent="0.2">
      <c r="A27" s="1275">
        <v>1808</v>
      </c>
      <c r="B27" s="1275" t="s">
        <v>284</v>
      </c>
      <c r="C27" s="1275"/>
      <c r="D27" s="1281" t="s">
        <v>779</v>
      </c>
      <c r="E27" s="1282" t="s">
        <v>776</v>
      </c>
      <c r="F27" s="1299" t="str">
        <f t="shared" si="1"/>
        <v/>
      </c>
      <c r="G27" s="1300"/>
      <c r="H27" s="1301"/>
      <c r="I27" s="1284" t="str">
        <f t="shared" si="2"/>
        <v/>
      </c>
      <c r="J27" s="1284" t="str">
        <f t="shared" si="0"/>
        <v/>
      </c>
      <c r="K27" s="1284"/>
      <c r="L27" s="1284"/>
      <c r="M27" s="1277"/>
      <c r="N27" s="128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286" t="str">
        <f>IF(AND(OR(E27="DNCP", OR(E27="SNCP", E27="PNCP")), 'I8 Demand Data'!C15="1 NCP"), E27 &amp; 1, IF(AND(OR(E27="DNCP", OR(E27="SNCP", E27="PNCP")), 'I8 Demand Data'!C15="4 NCP"), E27 &amp; 4, IF(AND(OR(E27="DNCP", OR(E27="SNCP", E27="PNCP")), 'I8 Demand Data'!C15="12 NCP"), E27 &amp; 12, "")))</f>
        <v/>
      </c>
      <c r="P27" s="1286" t="str">
        <f t="shared" si="3"/>
        <v/>
      </c>
      <c r="Q27" s="1286" t="str">
        <f t="shared" si="4"/>
        <v/>
      </c>
      <c r="R27" s="637"/>
      <c r="S27" s="637"/>
      <c r="T27" s="637"/>
    </row>
    <row r="28" spans="1:20" s="1273" customFormat="1" ht="25.5" x14ac:dyDescent="0.2">
      <c r="A28" s="1276" t="s">
        <v>819</v>
      </c>
      <c r="B28" s="1276" t="s">
        <v>344</v>
      </c>
      <c r="C28" s="1276"/>
      <c r="D28" s="347" t="s">
        <v>779</v>
      </c>
      <c r="E28" s="1287" t="s">
        <v>697</v>
      </c>
      <c r="F28" s="1296" t="str">
        <f t="shared" si="1"/>
        <v>TCP4</v>
      </c>
      <c r="G28" s="1297"/>
      <c r="H28" s="1298"/>
      <c r="I28" s="1288" t="str">
        <f t="shared" si="2"/>
        <v>TCP4</v>
      </c>
      <c r="J28" s="1288" t="str">
        <f t="shared" si="0"/>
        <v/>
      </c>
      <c r="K28" s="1288"/>
      <c r="L28" s="1288"/>
      <c r="M28" s="1277"/>
      <c r="N28" s="1280" t="str">
        <f>IF(AND(OR(E28="TCP", OR(E28="DCP", E28="BCP")), 'I8 Demand Data'!C14="1 CP"), 'E4 TB Allocation Details'!E28 &amp; 1, IF(AND(OR(E28="TCP", OR(E28="DCP", E28="BCP")), 'I8 Demand Data'!C14="4 CP"), 'E4 TB Allocation Details'!E28 &amp; 4, IF(AND(OR(E28="TCP", OR(E28="DCP", E28="BCP")), 'I8 Demand Data'!C14="12 CP"), 'E4 TB Allocation Details'!E28 &amp; 12, "")))</f>
        <v>TCP4</v>
      </c>
      <c r="O28" s="1280" t="str">
        <f>IF(AND(OR(E28="DNCP", OR(E28="SNCP", E28="PNCP")), 'I8 Demand Data'!C15="1 NCP"), E28 &amp; 1, IF(AND(OR(E28="DNCP", OR(E28="SNCP", E28="PNCP")), 'I8 Demand Data'!C15="4 NCP"), E28 &amp; 4, IF(AND(OR(E28="DNCP", OR(E28="SNCP", E28="PNCP")), 'I8 Demand Data'!C15="12 NCP"), E28 &amp; 12, "")))</f>
        <v/>
      </c>
      <c r="P28" s="1280" t="str">
        <f t="shared" si="3"/>
        <v/>
      </c>
      <c r="Q28" s="1280" t="str">
        <f t="shared" si="4"/>
        <v>TCP4</v>
      </c>
      <c r="R28" s="637"/>
      <c r="S28" s="637"/>
      <c r="T28" s="637"/>
    </row>
    <row r="29" spans="1:20" s="1273" customFormat="1" ht="25.5" x14ac:dyDescent="0.2">
      <c r="A29" s="1275" t="s">
        <v>820</v>
      </c>
      <c r="B29" s="1275" t="s">
        <v>345</v>
      </c>
      <c r="C29" s="1275"/>
      <c r="D29" s="1281" t="s">
        <v>779</v>
      </c>
      <c r="E29" s="1282" t="s">
        <v>698</v>
      </c>
      <c r="F29" s="1299" t="str">
        <f t="shared" si="1"/>
        <v>DCP4</v>
      </c>
      <c r="G29" s="1300"/>
      <c r="H29" s="1301"/>
      <c r="I29" s="1284" t="str">
        <f t="shared" si="2"/>
        <v>DCP4</v>
      </c>
      <c r="J29" s="1284" t="str">
        <f t="shared" si="0"/>
        <v/>
      </c>
      <c r="K29" s="1284"/>
      <c r="L29" s="1284"/>
      <c r="M29" s="1277"/>
      <c r="N29" s="1286" t="str">
        <f>IF(AND(OR(E29="TCP", OR(E29="DCP", E29="BCP")), 'I8 Demand Data'!C14="1 CP"), 'E4 TB Allocation Details'!E29 &amp; 1, IF(AND(OR(E29="TCP", OR(E29="DCP", E29="BCP")), 'I8 Demand Data'!C14="4 CP"), 'E4 TB Allocation Details'!E29 &amp; 4, IF(AND(OR(E29="TCP", OR(E29="DCP", E29="BCP")), 'I8 Demand Data'!C14="12 CP"), 'E4 TB Allocation Details'!E29 &amp; 12, "")))</f>
        <v>DCP4</v>
      </c>
      <c r="O29" s="1286" t="str">
        <f>IF(AND(OR(E29="DNCP", OR(E29="SNCP", E29="PNCP")), 'I8 Demand Data'!C15="1 NCP"), E29 &amp; 1, IF(AND(OR(E29="DNCP", OR(E29="SNCP", E29="PNCP")), 'I8 Demand Data'!C15="4 NCP"), E29 &amp; 4, IF(AND(OR(E29="DNCP", OR(E29="SNCP", E29="PNCP")), 'I8 Demand Data'!C15="12 NCP"), E29 &amp; 12, "")))</f>
        <v/>
      </c>
      <c r="P29" s="1286" t="str">
        <f t="shared" si="3"/>
        <v/>
      </c>
      <c r="Q29" s="1286" t="str">
        <f t="shared" si="4"/>
        <v>DCP4</v>
      </c>
      <c r="R29" s="637"/>
      <c r="S29" s="637"/>
      <c r="T29" s="637"/>
    </row>
    <row r="30" spans="1:20" s="1273" customFormat="1" ht="12.75" x14ac:dyDescent="0.2">
      <c r="A30" s="1276">
        <v>1810</v>
      </c>
      <c r="B30" s="1276" t="s">
        <v>285</v>
      </c>
      <c r="C30" s="1276"/>
      <c r="D30" s="347" t="s">
        <v>779</v>
      </c>
      <c r="E30" s="1287" t="s">
        <v>776</v>
      </c>
      <c r="F30" s="1296" t="str">
        <f t="shared" si="1"/>
        <v/>
      </c>
      <c r="G30" s="1297"/>
      <c r="H30" s="1298"/>
      <c r="I30" s="1288" t="str">
        <f t="shared" si="2"/>
        <v/>
      </c>
      <c r="J30" s="1288" t="str">
        <f t="shared" si="0"/>
        <v/>
      </c>
      <c r="K30" s="1288"/>
      <c r="L30" s="1288"/>
      <c r="M30" s="1277"/>
      <c r="N30" s="128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280" t="str">
        <f>IF(AND(OR(E30="DNCP", OR(E30="SNCP", E30="PNCP")), 'I8 Demand Data'!C15="1 NCP"), E30 &amp; 1, IF(AND(OR(E30="DNCP", OR(E30="SNCP", E30="PNCP")), 'I8 Demand Data'!C15="4 NCP"), E30 &amp; 4, IF(AND(OR(E30="DNCP", OR(E30="SNCP", E30="PNCP")), 'I8 Demand Data'!C15="12 NCP"), E30 &amp; 12, "")))</f>
        <v/>
      </c>
      <c r="P30" s="1280" t="str">
        <f t="shared" si="3"/>
        <v/>
      </c>
      <c r="Q30" s="1280" t="str">
        <f t="shared" si="4"/>
        <v/>
      </c>
      <c r="R30" s="637"/>
      <c r="S30" s="637"/>
      <c r="T30" s="637"/>
    </row>
    <row r="31" spans="1:20" s="1273" customFormat="1" ht="25.5" x14ac:dyDescent="0.2">
      <c r="A31" s="1275" t="s">
        <v>821</v>
      </c>
      <c r="B31" s="1275" t="s">
        <v>363</v>
      </c>
      <c r="C31" s="1275"/>
      <c r="D31" s="1281" t="s">
        <v>779</v>
      </c>
      <c r="E31" s="1282" t="s">
        <v>697</v>
      </c>
      <c r="F31" s="1299" t="str">
        <f t="shared" si="1"/>
        <v>TCP4</v>
      </c>
      <c r="G31" s="1300"/>
      <c r="H31" s="1301"/>
      <c r="I31" s="1284" t="str">
        <f t="shared" si="2"/>
        <v>TCP4</v>
      </c>
      <c r="J31" s="1284" t="str">
        <f t="shared" si="0"/>
        <v/>
      </c>
      <c r="K31" s="1284"/>
      <c r="L31" s="1284"/>
      <c r="M31" s="1277"/>
      <c r="N31" s="1286" t="str">
        <f>IF(AND(OR(E31="TCP", OR(E31="DCP", E31="BCP")), 'I8 Demand Data'!C14="1 CP"), 'E4 TB Allocation Details'!E31 &amp; 1, IF(AND(OR(E31="TCP", OR(E31="DCP", E31="BCP")), 'I8 Demand Data'!C14="4 CP"), 'E4 TB Allocation Details'!E31 &amp; 4, IF(AND(OR(E31="TCP", OR(E31="DCP", E31="BCP")), 'I8 Demand Data'!C14="12 CP"), 'E4 TB Allocation Details'!E31 &amp; 12, "")))</f>
        <v>TCP4</v>
      </c>
      <c r="O31" s="1286" t="str">
        <f>IF(AND(OR(E31="DNCP", OR(E31="SNCP", E31="PNCP")), 'I8 Demand Data'!C15="1 NCP"), E31 &amp; 1, IF(AND(OR(E31="DNCP", OR(E31="SNCP", E31="PNCP")), 'I8 Demand Data'!C15="4 NCP"), E31 &amp; 4, IF(AND(OR(E31="DNCP", OR(E31="SNCP", E31="PNCP")), 'I8 Demand Data'!C15="12 NCP"), E31 &amp; 12, "")))</f>
        <v/>
      </c>
      <c r="P31" s="1286" t="str">
        <f t="shared" si="3"/>
        <v/>
      </c>
      <c r="Q31" s="1286" t="str">
        <f t="shared" si="4"/>
        <v>TCP4</v>
      </c>
      <c r="R31" s="637"/>
      <c r="S31" s="637"/>
      <c r="T31" s="637"/>
    </row>
    <row r="32" spans="1:20" s="1273" customFormat="1" ht="25.5" x14ac:dyDescent="0.2">
      <c r="A32" s="1276" t="s">
        <v>822</v>
      </c>
      <c r="B32" s="1276" t="s">
        <v>364</v>
      </c>
      <c r="C32" s="1276"/>
      <c r="D32" s="347" t="s">
        <v>779</v>
      </c>
      <c r="E32" s="1287" t="s">
        <v>698</v>
      </c>
      <c r="F32" s="1296" t="str">
        <f t="shared" si="1"/>
        <v>DCP4</v>
      </c>
      <c r="G32" s="1297"/>
      <c r="H32" s="1298"/>
      <c r="I32" s="1288" t="str">
        <f t="shared" si="2"/>
        <v>DCP4</v>
      </c>
      <c r="J32" s="1288" t="str">
        <f t="shared" si="0"/>
        <v/>
      </c>
      <c r="K32" s="1288"/>
      <c r="L32" s="1288"/>
      <c r="M32" s="1277"/>
      <c r="N32" s="1280" t="str">
        <f>IF(AND(OR(E32="TCP", OR(E32="DCP", E32="BCP")), 'I8 Demand Data'!C14="1 CP"), 'E4 TB Allocation Details'!E32 &amp; 1, IF(AND(OR(E32="TCP", OR(E32="DCP", E32="BCP")), 'I8 Demand Data'!C14="4 CP"), 'E4 TB Allocation Details'!E32 &amp; 4, IF(AND(OR(E32="TCP", OR(E32="DCP", E32="BCP")), 'I8 Demand Data'!C14="12 CP"), 'E4 TB Allocation Details'!E32 &amp; 12, "")))</f>
        <v>DCP4</v>
      </c>
      <c r="O32" s="1280" t="str">
        <f>IF(AND(OR(E32="DNCP", OR(E32="SNCP", E32="PNCP")), 'I8 Demand Data'!C15="1 NCP"), E32 &amp; 1, IF(AND(OR(E32="DNCP", OR(E32="SNCP", E32="PNCP")), 'I8 Demand Data'!C15="4 NCP"), E32 &amp; 4, IF(AND(OR(E32="DNCP", OR(E32="SNCP", E32="PNCP")), 'I8 Demand Data'!C15="12 NCP"), E32 &amp; 12, "")))</f>
        <v/>
      </c>
      <c r="P32" s="1280" t="str">
        <f t="shared" si="3"/>
        <v/>
      </c>
      <c r="Q32" s="1280" t="str">
        <f t="shared" si="4"/>
        <v>DCP4</v>
      </c>
      <c r="R32" s="637"/>
      <c r="S32" s="637"/>
      <c r="T32" s="637"/>
    </row>
    <row r="33" spans="1:20" s="1273" customFormat="1" ht="38.25" x14ac:dyDescent="0.2">
      <c r="A33" s="1275">
        <v>1815</v>
      </c>
      <c r="B33" s="1275" t="s">
        <v>86</v>
      </c>
      <c r="C33" s="1275"/>
      <c r="D33" s="1281" t="s">
        <v>779</v>
      </c>
      <c r="E33" s="1282" t="s">
        <v>697</v>
      </c>
      <c r="F33" s="1299" t="str">
        <f t="shared" si="1"/>
        <v>TCP4</v>
      </c>
      <c r="G33" s="1300"/>
      <c r="H33" s="1301"/>
      <c r="I33" s="1284" t="str">
        <f t="shared" si="2"/>
        <v>TCP4</v>
      </c>
      <c r="J33" s="1284" t="str">
        <f t="shared" si="0"/>
        <v/>
      </c>
      <c r="K33" s="1284"/>
      <c r="L33" s="1284"/>
      <c r="M33" s="1277"/>
      <c r="N33" s="1286" t="str">
        <f>IF(AND(OR(E33="TCP", OR(E33="DCP", E33="BCP")), 'I8 Demand Data'!C14="1 CP"), 'E4 TB Allocation Details'!E33 &amp; 1, IF(AND(OR(E33="TCP", OR(E33="DCP", E33="BCP")), 'I8 Demand Data'!C14="4 CP"), 'E4 TB Allocation Details'!E33 &amp; 4, IF(AND(OR(E33="TCP", OR(E33="DCP", E33="BCP")), 'I8 Demand Data'!C14="12 CP"), 'E4 TB Allocation Details'!E33 &amp; 12, "")))</f>
        <v>TCP4</v>
      </c>
      <c r="O33" s="1286" t="str">
        <f>IF(AND(OR(E33="DNCP", OR(E33="SNCP", E33="PNCP")), 'I8 Demand Data'!C15="1 NCP"), E33 &amp; 1, IF(AND(OR(E33="DNCP", OR(E33="SNCP", E33="PNCP")), 'I8 Demand Data'!C15="4 NCP"), E33 &amp; 4, IF(AND(OR(E33="DNCP", OR(E33="SNCP", E33="PNCP")), 'I8 Demand Data'!C15="12 NCP"), E33 &amp; 12, "")))</f>
        <v/>
      </c>
      <c r="P33" s="1286" t="str">
        <f t="shared" si="3"/>
        <v/>
      </c>
      <c r="Q33" s="1286" t="str">
        <f t="shared" si="4"/>
        <v>TCP4</v>
      </c>
      <c r="R33" s="637"/>
      <c r="S33" s="637"/>
      <c r="T33" s="637"/>
    </row>
    <row r="34" spans="1:20" s="1273" customFormat="1" ht="38.25" x14ac:dyDescent="0.2">
      <c r="A34" s="1276">
        <v>1820</v>
      </c>
      <c r="B34" s="1276" t="s">
        <v>87</v>
      </c>
      <c r="C34" s="1276"/>
      <c r="D34" s="347" t="s">
        <v>779</v>
      </c>
      <c r="E34" s="1287" t="s">
        <v>698</v>
      </c>
      <c r="F34" s="1296" t="str">
        <f t="shared" si="1"/>
        <v>DCP4</v>
      </c>
      <c r="G34" s="1297"/>
      <c r="H34" s="1298"/>
      <c r="I34" s="1288" t="str">
        <f t="shared" si="2"/>
        <v>DCP4</v>
      </c>
      <c r="J34" s="1288" t="str">
        <f t="shared" si="0"/>
        <v/>
      </c>
      <c r="K34" s="1288"/>
      <c r="L34" s="1288"/>
      <c r="M34" s="1277"/>
      <c r="N34" s="1280" t="str">
        <f>IF(AND(OR(E34="TCP", OR(E34="DCP", E34="BCP")), 'I8 Demand Data'!C14="1 CP"), 'E4 TB Allocation Details'!E34 &amp; 1, IF(AND(OR(E34="TCP", OR(E34="DCP", E34="BCP")), 'I8 Demand Data'!C14="4 CP"), 'E4 TB Allocation Details'!E34 &amp; 4, IF(AND(OR(E34="TCP", OR(E34="DCP", E34="BCP")), 'I8 Demand Data'!C14="12 CP"), 'E4 TB Allocation Details'!E34 &amp; 12, "")))</f>
        <v>DCP4</v>
      </c>
      <c r="O34" s="1280" t="str">
        <f>IF(AND(OR(E34="DNCP", OR(E34="SNCP", E34="PNCP")), 'I8 Demand Data'!C15="1 NCP"), E34 &amp; 1, IF(AND(OR(E34="DNCP", OR(E34="SNCP", E34="PNCP")), 'I8 Demand Data'!C15="4 NCP"), E34 &amp; 4, IF(AND(OR(E34="DNCP", OR(E34="SNCP", E34="PNCP")), 'I8 Demand Data'!C15="12 NCP"), E34 &amp; 12, "")))</f>
        <v/>
      </c>
      <c r="P34" s="1280" t="str">
        <f t="shared" si="3"/>
        <v/>
      </c>
      <c r="Q34" s="1280" t="str">
        <f t="shared" si="4"/>
        <v>DCP4</v>
      </c>
      <c r="R34" s="637"/>
      <c r="S34" s="637"/>
      <c r="T34" s="637"/>
    </row>
    <row r="35" spans="1:20" s="1273" customFormat="1" ht="51" x14ac:dyDescent="0.2">
      <c r="A35" s="1275" t="s">
        <v>490</v>
      </c>
      <c r="B35" s="1275" t="s">
        <v>1276</v>
      </c>
      <c r="C35" s="1275"/>
      <c r="D35" s="1281" t="s">
        <v>779</v>
      </c>
      <c r="E35" s="1282" t="s">
        <v>698</v>
      </c>
      <c r="F35" s="1299" t="str">
        <f t="shared" si="1"/>
        <v>DCP4</v>
      </c>
      <c r="G35" s="1300"/>
      <c r="H35" s="1301"/>
      <c r="I35" s="1284" t="str">
        <f t="shared" si="2"/>
        <v>DCP4</v>
      </c>
      <c r="J35" s="1284" t="str">
        <f t="shared" si="0"/>
        <v/>
      </c>
      <c r="K35" s="1284"/>
      <c r="L35" s="1284"/>
      <c r="M35" s="1277"/>
      <c r="N35" s="1286" t="str">
        <f>IF(AND(OR(E35="TCP", OR(E35="DCP", E35="BCP")), 'I8 Demand Data'!C14="1 CP"), 'E4 TB Allocation Details'!E35 &amp; 1, IF(AND(OR(E35="TCP", OR(E35="DCP", E35="BCP")), 'I8 Demand Data'!C14="4 CP"), 'E4 TB Allocation Details'!E35 &amp; 4, IF(AND(OR(E35="TCP", OR(E35="DCP", E35="BCP")), 'I8 Demand Data'!C14="12 CP"), 'E4 TB Allocation Details'!E35 &amp; 12, "")))</f>
        <v>DCP4</v>
      </c>
      <c r="O35" s="1286" t="str">
        <f>IF(AND(OR(E35="DNCP", OR(E35="SNCP", E35="PNCP")), 'I8 Demand Data'!C15="1 NCP"), E35 &amp; 1, IF(AND(OR(E35="DNCP", OR(E35="SNCP", E35="PNCP")), 'I8 Demand Data'!C15="4 NCP"), E35 &amp; 4, IF(AND(OR(E35="DNCP", OR(E35="SNCP", E35="PNCP")), 'I8 Demand Data'!C15="12 NCP"), E35 &amp; 12, "")))</f>
        <v/>
      </c>
      <c r="P35" s="1286" t="str">
        <f>IF(ISBLANK(E35), "", IF(ISERROR(SEARCH("cp",E35)), E35, ""))</f>
        <v/>
      </c>
      <c r="Q35" s="1286" t="str">
        <f>IF(AND(N35="",O35=""),P35,IF(AND(O35="",P35=""),N35,O35))</f>
        <v>DCP4</v>
      </c>
      <c r="R35" s="637"/>
      <c r="S35" s="637"/>
      <c r="T35" s="637"/>
    </row>
    <row r="36" spans="1:20" s="1273" customFormat="1" ht="51" x14ac:dyDescent="0.2">
      <c r="A36" s="1276" t="s">
        <v>491</v>
      </c>
      <c r="B36" s="1276" t="s">
        <v>1278</v>
      </c>
      <c r="C36" s="1276"/>
      <c r="D36" s="347" t="s">
        <v>779</v>
      </c>
      <c r="E36" s="1287" t="s">
        <v>699</v>
      </c>
      <c r="F36" s="1296" t="str">
        <f t="shared" si="1"/>
        <v>PNCP4</v>
      </c>
      <c r="G36" s="1297"/>
      <c r="H36" s="1298"/>
      <c r="I36" s="1288" t="str">
        <f t="shared" si="2"/>
        <v>PNCP4</v>
      </c>
      <c r="J36" s="1288" t="str">
        <f t="shared" si="0"/>
        <v/>
      </c>
      <c r="K36" s="1288"/>
      <c r="L36" s="1288"/>
      <c r="M36" s="1277"/>
      <c r="N36" s="128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280" t="str">
        <f>IF(AND(OR(E36="DNCP", OR(E36="SNCP", E36="PNCP")), 'I8 Demand Data'!C15="1 NCP"), E36 &amp; 1, IF(AND(OR(E36="DNCP", OR(E36="SNCP", E36="PNCP")), 'I8 Demand Data'!C15="4 NCP"), E36 &amp; 4, IF(AND(OR(E36="DNCP", OR(E36="SNCP", E36="PNCP")), 'I8 Demand Data'!C15="12 NCP"), E36 &amp; 12, "")))</f>
        <v>PNCP4</v>
      </c>
      <c r="P36" s="1280" t="str">
        <f>IF(ISBLANK(E36), "", IF(ISERROR(SEARCH("cp",E36)), E36, ""))</f>
        <v/>
      </c>
      <c r="Q36" s="1280" t="str">
        <f>IF(AND(N36="",O36=""),P36,IF(AND(O36="",P36=""),N36,O36))</f>
        <v>PNCP4</v>
      </c>
      <c r="R36" s="637"/>
      <c r="S36" s="637"/>
      <c r="T36" s="637"/>
    </row>
    <row r="37" spans="1:20" s="1273" customFormat="1" ht="51" x14ac:dyDescent="0.2">
      <c r="A37" s="1275" t="s">
        <v>1268</v>
      </c>
      <c r="B37" s="1275" t="s">
        <v>1269</v>
      </c>
      <c r="C37" s="1275"/>
      <c r="D37" s="1281" t="s">
        <v>779</v>
      </c>
      <c r="E37" s="1282"/>
      <c r="F37" s="1299"/>
      <c r="G37" s="1300" t="s">
        <v>773</v>
      </c>
      <c r="H37" s="1301"/>
      <c r="I37" s="1284"/>
      <c r="J37" s="1284" t="str">
        <f t="shared" si="0"/>
        <v>CEN</v>
      </c>
      <c r="K37" s="1284"/>
      <c r="L37" s="1284"/>
      <c r="M37" s="1277"/>
      <c r="N37" s="1286"/>
      <c r="O37" s="1286"/>
      <c r="P37" s="1286" t="str">
        <f>IF(ISBLANK(E37), "", IF(ISERROR(SEARCH("cp",E37)), E37, ""))</f>
        <v/>
      </c>
      <c r="Q37" s="1286"/>
      <c r="R37" s="637"/>
      <c r="S37" s="637"/>
      <c r="T37" s="637"/>
    </row>
    <row r="38" spans="1:20" s="1273" customFormat="1" ht="25.5" x14ac:dyDescent="0.2">
      <c r="A38" s="1276">
        <v>1825</v>
      </c>
      <c r="B38" s="1276" t="s">
        <v>88</v>
      </c>
      <c r="C38" s="1276"/>
      <c r="D38" s="347" t="s">
        <v>779</v>
      </c>
      <c r="E38" s="1287" t="s">
        <v>776</v>
      </c>
      <c r="F38" s="1296" t="str">
        <f t="shared" si="1"/>
        <v/>
      </c>
      <c r="G38" s="1297"/>
      <c r="H38" s="1298"/>
      <c r="I38" s="1288" t="str">
        <f t="shared" si="2"/>
        <v/>
      </c>
      <c r="J38" s="1288" t="str">
        <f t="shared" si="0"/>
        <v/>
      </c>
      <c r="K38" s="1288"/>
      <c r="L38" s="1288"/>
      <c r="M38" s="1277"/>
      <c r="N38" s="128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280" t="str">
        <f>IF(AND(OR(E38="DNCP", OR(E38="SNCP", E38="PNCP")), 'I8 Demand Data'!C15="1 NCP"), E38 &amp; 1, IF(AND(OR(E38="DNCP", OR(E38="SNCP", E38="PNCP")), 'I8 Demand Data'!C15="4 NCP"), E38 &amp; 4, IF(AND(OR(E38="DNCP", OR(E38="SNCP", E38="PNCP")), 'I8 Demand Data'!C15="12 NCP"), E38 &amp; 12, "")))</f>
        <v/>
      </c>
      <c r="P38" s="1280" t="str">
        <f t="shared" si="3"/>
        <v/>
      </c>
      <c r="Q38" s="1280" t="str">
        <f t="shared" si="4"/>
        <v/>
      </c>
      <c r="R38" s="637"/>
      <c r="S38" s="637"/>
      <c r="T38" s="637"/>
    </row>
    <row r="39" spans="1:20" s="1273" customFormat="1" ht="25.5" x14ac:dyDescent="0.2">
      <c r="A39" s="1275" t="s">
        <v>823</v>
      </c>
      <c r="B39" s="1275" t="s">
        <v>365</v>
      </c>
      <c r="C39" s="1275"/>
      <c r="D39" s="1281" t="s">
        <v>779</v>
      </c>
      <c r="E39" s="1282" t="s">
        <v>697</v>
      </c>
      <c r="F39" s="1299" t="str">
        <f t="shared" si="1"/>
        <v>TCP4</v>
      </c>
      <c r="G39" s="1300"/>
      <c r="H39" s="1301"/>
      <c r="I39" s="1284" t="str">
        <f t="shared" si="2"/>
        <v>TCP4</v>
      </c>
      <c r="J39" s="1284" t="str">
        <f t="shared" si="0"/>
        <v/>
      </c>
      <c r="K39" s="1284"/>
      <c r="L39" s="1284"/>
      <c r="M39" s="1277"/>
      <c r="N39" s="1286" t="str">
        <f>IF(AND(OR(E39="TCP", OR(E39="DCP", E39="BCP")), 'I8 Demand Data'!C14="1 CP"), 'E4 TB Allocation Details'!E39 &amp; 1, IF(AND(OR(E39="TCP", OR(E39="DCP", E39="BCP")), 'I8 Demand Data'!C14="4 CP"), 'E4 TB Allocation Details'!E39 &amp; 4, IF(AND(OR(E39="TCP", OR(E39="DCP", E39="BCP")), 'I8 Demand Data'!C14="12 CP"), 'E4 TB Allocation Details'!E39 &amp; 12, "")))</f>
        <v>TCP4</v>
      </c>
      <c r="O39" s="1286" t="str">
        <f>IF(AND(OR(E39="DNCP", OR(E39="SNCP", E39="PNCP")), 'I8 Demand Data'!C15="1 NCP"), E39 &amp; 1, IF(AND(OR(E39="DNCP", OR(E39="SNCP", E39="PNCP")), 'I8 Demand Data'!C15="4 NCP"), E39 &amp; 4, IF(AND(OR(E39="DNCP", OR(E39="SNCP", E39="PNCP")), 'I8 Demand Data'!C15="12 NCP"), E39 &amp; 12, "")))</f>
        <v/>
      </c>
      <c r="P39" s="1286" t="str">
        <f t="shared" si="3"/>
        <v/>
      </c>
      <c r="Q39" s="1286" t="str">
        <f t="shared" si="4"/>
        <v>TCP4</v>
      </c>
      <c r="R39" s="637"/>
      <c r="S39" s="637"/>
      <c r="T39" s="637"/>
    </row>
    <row r="40" spans="1:20" s="1273" customFormat="1" ht="25.5" x14ac:dyDescent="0.2">
      <c r="A40" s="1276" t="s">
        <v>824</v>
      </c>
      <c r="B40" s="1276" t="s">
        <v>366</v>
      </c>
      <c r="C40" s="1276"/>
      <c r="D40" s="347" t="s">
        <v>779</v>
      </c>
      <c r="E40" s="1287" t="s">
        <v>698</v>
      </c>
      <c r="F40" s="1296" t="str">
        <f t="shared" si="1"/>
        <v>DCP4</v>
      </c>
      <c r="G40" s="1297"/>
      <c r="H40" s="1298"/>
      <c r="I40" s="1288" t="str">
        <f t="shared" si="2"/>
        <v>DCP4</v>
      </c>
      <c r="J40" s="1288" t="str">
        <f t="shared" si="0"/>
        <v/>
      </c>
      <c r="K40" s="1288"/>
      <c r="L40" s="1288"/>
      <c r="M40" s="1277"/>
      <c r="N40" s="1280" t="str">
        <f>IF(AND(OR(E40="TCP", OR(E40="DCP", E40="BCP")), 'I8 Demand Data'!C14="1 CP"), 'E4 TB Allocation Details'!E40 &amp; 1, IF(AND(OR(E40="TCP", OR(E40="DCP", E40="BCP")), 'I8 Demand Data'!C14="4 CP"), 'E4 TB Allocation Details'!E40 &amp; 4, IF(AND(OR(E40="TCP", OR(E40="DCP", E40="BCP")), 'I8 Demand Data'!C14="12 CP"), 'E4 TB Allocation Details'!E40 &amp; 12, "")))</f>
        <v>DCP4</v>
      </c>
      <c r="O40" s="1280" t="str">
        <f>IF(AND(OR(E40="DNCP", OR(E40="SNCP", E40="PNCP")), 'I8 Demand Data'!C15="1 NCP"), E40 &amp; 1, IF(AND(OR(E40="DNCP", OR(E40="SNCP", E40="PNCP")), 'I8 Demand Data'!C15="4 NCP"), E40 &amp; 4, IF(AND(OR(E40="DNCP", OR(E40="SNCP", E40="PNCP")), 'I8 Demand Data'!C15="12 NCP"), E40 &amp; 12, "")))</f>
        <v/>
      </c>
      <c r="P40" s="1280" t="str">
        <f t="shared" si="3"/>
        <v/>
      </c>
      <c r="Q40" s="1280" t="str">
        <f t="shared" si="4"/>
        <v>DCP4</v>
      </c>
      <c r="R40" s="637"/>
      <c r="S40" s="637"/>
      <c r="T40" s="637"/>
    </row>
    <row r="41" spans="1:20" s="1273" customFormat="1" ht="25.5" x14ac:dyDescent="0.2">
      <c r="A41" s="1275">
        <v>1830</v>
      </c>
      <c r="B41" s="1275" t="s">
        <v>89</v>
      </c>
      <c r="C41" s="1275"/>
      <c r="D41" s="1281" t="s">
        <v>779</v>
      </c>
      <c r="E41" s="1282" t="s">
        <v>777</v>
      </c>
      <c r="F41" s="1299" t="str">
        <f t="shared" si="1"/>
        <v/>
      </c>
      <c r="G41" s="1300"/>
      <c r="H41" s="1301"/>
      <c r="I41" s="1284" t="str">
        <f t="shared" si="2"/>
        <v/>
      </c>
      <c r="J41" s="1284" t="str">
        <f t="shared" si="0"/>
        <v/>
      </c>
      <c r="K41" s="1284"/>
      <c r="L41" s="1284"/>
      <c r="M41" s="1277"/>
      <c r="N41" s="128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286" t="str">
        <f>IF(AND(OR(E41="DNCP", OR(E41="SNCP", E41="PNCP")), 'I8 Demand Data'!C15="1 NCP"), E41 &amp; 1, IF(AND(OR(E41="DNCP", OR(E41="SNCP", E41="PNCP")), 'I8 Demand Data'!C15="4 NCP"), E41 &amp; 4, IF(AND(OR(E41="DNCP", OR(E41="SNCP", E41="PNCP")), 'I8 Demand Data'!C15="12 NCP"), E41 &amp; 12, "")))</f>
        <v/>
      </c>
      <c r="P41" s="1286" t="str">
        <f t="shared" si="3"/>
        <v/>
      </c>
      <c r="Q41" s="1286" t="str">
        <f t="shared" si="4"/>
        <v/>
      </c>
      <c r="R41" s="637"/>
      <c r="S41" s="637"/>
      <c r="T41" s="637"/>
    </row>
    <row r="42" spans="1:20" s="1273" customFormat="1" ht="38.25" x14ac:dyDescent="0.2">
      <c r="A42" s="1276" t="s">
        <v>825</v>
      </c>
      <c r="B42" s="1276" t="s">
        <v>367</v>
      </c>
      <c r="C42" s="1276"/>
      <c r="D42" s="347" t="s">
        <v>779</v>
      </c>
      <c r="E42" s="1287" t="s">
        <v>1417</v>
      </c>
      <c r="F42" s="1296" t="str">
        <f t="shared" si="1"/>
        <v>BCP4</v>
      </c>
      <c r="G42" s="1297"/>
      <c r="H42" s="1298"/>
      <c r="I42" s="1288" t="str">
        <f t="shared" si="2"/>
        <v>BCP4</v>
      </c>
      <c r="J42" s="1288" t="str">
        <f t="shared" si="0"/>
        <v/>
      </c>
      <c r="K42" s="1288"/>
      <c r="L42" s="1288"/>
      <c r="M42" s="1277"/>
      <c r="N42" s="1280" t="str">
        <f>IF(AND(OR(E42="TCP", OR(E42="DCP", E42="BCP")), 'I8 Demand Data'!C14="1 CP"), 'E4 TB Allocation Details'!E42 &amp; 1, IF(AND(OR(E42="TCP", OR(E42="DCP", E42="BCP")), 'I8 Demand Data'!C14="4 CP"), 'E4 TB Allocation Details'!E42 &amp; 4, IF(AND(OR(E42="TCP", OR(E42="DCP", E42="BCP")), 'I8 Demand Data'!C14="12 CP"), 'E4 TB Allocation Details'!E42 &amp; 12, "")))</f>
        <v>BCP4</v>
      </c>
      <c r="O42" s="1280" t="str">
        <f>IF(AND(OR(E42="DNCP", OR(E42="SNCP", E42="PNCP")), 'I8 Demand Data'!C15="1 NCP"), E42 &amp; 1, IF(AND(OR(E42="DNCP", OR(E42="SNCP", E42="PNCP")), 'I8 Demand Data'!C15="4 NCP"), E42 &amp; 4, IF(AND(OR(E42="DNCP", OR(E42="SNCP", E42="PNCP")), 'I8 Demand Data'!C15="12 NCP"), E42 &amp; 12, "")))</f>
        <v/>
      </c>
      <c r="P42" s="1280" t="str">
        <f t="shared" si="3"/>
        <v/>
      </c>
      <c r="Q42" s="1280" t="str">
        <f t="shared" si="4"/>
        <v>BCP4</v>
      </c>
      <c r="R42" s="637"/>
      <c r="S42" s="637"/>
      <c r="T42" s="637"/>
    </row>
    <row r="43" spans="1:20" s="1273" customFormat="1" ht="25.5" x14ac:dyDescent="0.2">
      <c r="A43" s="1275" t="s">
        <v>826</v>
      </c>
      <c r="B43" s="1275" t="s">
        <v>368</v>
      </c>
      <c r="C43" s="1275"/>
      <c r="D43" s="1281" t="s">
        <v>779</v>
      </c>
      <c r="E43" s="1282" t="s">
        <v>699</v>
      </c>
      <c r="F43" s="1299" t="str">
        <f t="shared" si="1"/>
        <v>PNCP4</v>
      </c>
      <c r="G43" s="1300" t="s">
        <v>703</v>
      </c>
      <c r="H43" s="1301" t="s">
        <v>307</v>
      </c>
      <c r="I43" s="1284" t="str">
        <f t="shared" si="2"/>
        <v>PNCP4</v>
      </c>
      <c r="J43" s="1284" t="str">
        <f t="shared" si="0"/>
        <v>CCP</v>
      </c>
      <c r="K43" s="1284"/>
      <c r="L43" s="1284"/>
      <c r="M43" s="1277"/>
      <c r="N43" s="128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286" t="str">
        <f>IF(AND(OR(E43="DNCP", OR(E43="SNCP", E43="PNCP")), 'I8 Demand Data'!C15="1 NCP"), E43 &amp; 1, IF(AND(OR(E43="DNCP", OR(E43="SNCP", E43="PNCP")), 'I8 Demand Data'!C15="4 NCP"), E43 &amp; 4, IF(AND(OR(E43="DNCP", OR(E43="SNCP", E43="PNCP")), 'I8 Demand Data'!C15="12 NCP"), E43 &amp; 12, "")))</f>
        <v>PNCP4</v>
      </c>
      <c r="P43" s="1286" t="str">
        <f t="shared" si="3"/>
        <v/>
      </c>
      <c r="Q43" s="1286" t="str">
        <f>IF(AND(N43="",O43=""),P43,IF(AND(O43="",P43=""),N43,O43))</f>
        <v>PNCP4</v>
      </c>
      <c r="R43" s="637"/>
      <c r="S43" s="637"/>
      <c r="T43" s="637"/>
    </row>
    <row r="44" spans="1:20" s="1273" customFormat="1" ht="25.5" x14ac:dyDescent="0.2">
      <c r="A44" s="1276" t="s">
        <v>827</v>
      </c>
      <c r="B44" s="1276" t="s">
        <v>391</v>
      </c>
      <c r="C44" s="1276"/>
      <c r="D44" s="347" t="s">
        <v>779</v>
      </c>
      <c r="E44" s="1287" t="s">
        <v>700</v>
      </c>
      <c r="F44" s="1296" t="str">
        <f t="shared" si="1"/>
        <v>SNCP4</v>
      </c>
      <c r="G44" s="1297" t="s">
        <v>702</v>
      </c>
      <c r="H44" s="1298" t="s">
        <v>307</v>
      </c>
      <c r="I44" s="1288" t="str">
        <f t="shared" si="2"/>
        <v>SNCP4</v>
      </c>
      <c r="J44" s="1288" t="str">
        <f t="shared" si="0"/>
        <v>CCS</v>
      </c>
      <c r="K44" s="1288"/>
      <c r="L44" s="1288"/>
      <c r="M44" s="1277"/>
      <c r="N44" s="128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280" t="str">
        <f>IF(AND(OR(E44="DNCP", OR(E44="SNCP", E44="PNCP")), 'I8 Demand Data'!C15="1 NCP"), E44 &amp; 1, IF(AND(OR(E44="DNCP", OR(E44="SNCP", E44="PNCP")), 'I8 Demand Data'!C15="4 NCP"), E44 &amp; 4, IF(AND(OR(E44="DNCP", OR(E44="SNCP", E44="PNCP")), 'I8 Demand Data'!C15="12 NCP"), E44 &amp; 12, "")))</f>
        <v>SNCP4</v>
      </c>
      <c r="P44" s="1280" t="str">
        <f t="shared" si="3"/>
        <v/>
      </c>
      <c r="Q44" s="1280" t="str">
        <f t="shared" si="4"/>
        <v>SNCP4</v>
      </c>
      <c r="R44" s="637"/>
      <c r="S44" s="637"/>
      <c r="T44" s="637"/>
    </row>
    <row r="45" spans="1:20" s="1273" customFormat="1" ht="25.5" x14ac:dyDescent="0.2">
      <c r="A45" s="1275">
        <v>1835</v>
      </c>
      <c r="B45" s="1275" t="s">
        <v>75</v>
      </c>
      <c r="C45" s="1275"/>
      <c r="D45" s="1281" t="s">
        <v>779</v>
      </c>
      <c r="E45" s="1282" t="s">
        <v>777</v>
      </c>
      <c r="F45" s="1299" t="str">
        <f t="shared" si="1"/>
        <v/>
      </c>
      <c r="G45" s="1300"/>
      <c r="H45" s="1301"/>
      <c r="I45" s="1284" t="str">
        <f t="shared" si="2"/>
        <v/>
      </c>
      <c r="J45" s="1284" t="str">
        <f t="shared" si="0"/>
        <v/>
      </c>
      <c r="K45" s="1284"/>
      <c r="L45" s="1284"/>
      <c r="M45" s="1277"/>
      <c r="N45" s="128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286" t="str">
        <f>IF(AND(OR(E45="DNCP", OR(E45="SNCP", E45="PNCP")), 'I8 Demand Data'!C15="1 NCP"), E45 &amp; 1, IF(AND(OR(E45="DNCP", OR(E45="SNCP", E45="PNCP")), 'I8 Demand Data'!C15="4 NCP"), E45 &amp; 4, IF(AND(OR(E45="DNCP", OR(E45="SNCP", E45="PNCP")), 'I8 Demand Data'!C15="12 NCP"), E45 &amp; 12, "")))</f>
        <v/>
      </c>
      <c r="P45" s="1286" t="str">
        <f t="shared" si="3"/>
        <v/>
      </c>
      <c r="Q45" s="1286" t="str">
        <f t="shared" si="4"/>
        <v/>
      </c>
      <c r="R45" s="637"/>
      <c r="S45" s="637"/>
      <c r="T45" s="637"/>
    </row>
    <row r="46" spans="1:20" s="1273" customFormat="1" ht="38.25" x14ac:dyDescent="0.2">
      <c r="A46" s="1276" t="s">
        <v>828</v>
      </c>
      <c r="B46" s="1276" t="s">
        <v>392</v>
      </c>
      <c r="C46" s="1276"/>
      <c r="D46" s="347" t="s">
        <v>779</v>
      </c>
      <c r="E46" s="1287" t="s">
        <v>1417</v>
      </c>
      <c r="F46" s="1296" t="str">
        <f t="shared" si="1"/>
        <v>BCP4</v>
      </c>
      <c r="G46" s="1297" t="s">
        <v>331</v>
      </c>
      <c r="H46" s="1298" t="s">
        <v>331</v>
      </c>
      <c r="I46" s="1288" t="str">
        <f t="shared" si="2"/>
        <v>BCP4</v>
      </c>
      <c r="J46" s="1288" t="str">
        <f t="shared" si="0"/>
        <v xml:space="preserve"> </v>
      </c>
      <c r="K46" s="1288"/>
      <c r="L46" s="1288"/>
      <c r="M46" s="1277"/>
      <c r="N46" s="1280" t="str">
        <f>IF(AND(OR(E46="TCP", OR(E46="DCP", E46="BCP")), 'I8 Demand Data'!C14="1 CP"), 'E4 TB Allocation Details'!E46 &amp; 1, IF(AND(OR(E46="TCP", OR(E46="DCP", E46="BCP")), 'I8 Demand Data'!C14="4 CP"), 'E4 TB Allocation Details'!E46 &amp; 4, IF(AND(OR(E46="TCP", OR(E46="DCP", E46="BCP")), 'I8 Demand Data'!C14="12 CP"), 'E4 TB Allocation Details'!E46 &amp; 12, "")))</f>
        <v>BCP4</v>
      </c>
      <c r="O46" s="1280" t="str">
        <f>IF(AND(OR(E46="DNCP", OR(E46="SNCP", E46="PNCP")), 'I8 Demand Data'!C15="1 NCP"), E46 &amp; 1, IF(AND(OR(E46="DNCP", OR(E46="SNCP", E46="PNCP")), 'I8 Demand Data'!C15="4 NCP"), E46 &amp; 4, IF(AND(OR(E46="DNCP", OR(E46="SNCP", E46="PNCP")), 'I8 Demand Data'!C15="12 NCP"), E46 &amp; 12, "")))</f>
        <v/>
      </c>
      <c r="P46" s="1280" t="str">
        <f t="shared" si="3"/>
        <v/>
      </c>
      <c r="Q46" s="1280" t="str">
        <f t="shared" si="4"/>
        <v>BCP4</v>
      </c>
      <c r="R46" s="637"/>
      <c r="S46" s="637"/>
      <c r="T46" s="637"/>
    </row>
    <row r="47" spans="1:20" s="1273" customFormat="1" ht="25.5" x14ac:dyDescent="0.2">
      <c r="A47" s="1275" t="s">
        <v>829</v>
      </c>
      <c r="B47" s="1275" t="s">
        <v>393</v>
      </c>
      <c r="C47" s="1275"/>
      <c r="D47" s="1281" t="s">
        <v>779</v>
      </c>
      <c r="E47" s="1282" t="s">
        <v>699</v>
      </c>
      <c r="F47" s="1299" t="str">
        <f t="shared" si="1"/>
        <v>PNCP4</v>
      </c>
      <c r="G47" s="1300" t="s">
        <v>703</v>
      </c>
      <c r="H47" s="1301" t="s">
        <v>307</v>
      </c>
      <c r="I47" s="1284" t="str">
        <f t="shared" si="2"/>
        <v>PNCP4</v>
      </c>
      <c r="J47" s="1284" t="str">
        <f t="shared" si="0"/>
        <v>CCP</v>
      </c>
      <c r="K47" s="1284"/>
      <c r="L47" s="1284"/>
      <c r="M47" s="1277"/>
      <c r="N47" s="128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286" t="str">
        <f>IF(AND(OR(E47="DNCP", OR(E47="SNCP", E47="PNCP")), 'I8 Demand Data'!C15="1 NCP"), E47 &amp; 1, IF(AND(OR(E47="DNCP", OR(E47="SNCP", E47="PNCP")), 'I8 Demand Data'!C15="4 NCP"), E47 &amp; 4, IF(AND(OR(E47="DNCP", OR(E47="SNCP", E47="PNCP")), 'I8 Demand Data'!C15="12 NCP"), E47 &amp; 12, "")))</f>
        <v>PNCP4</v>
      </c>
      <c r="P47" s="1286" t="str">
        <f t="shared" si="3"/>
        <v/>
      </c>
      <c r="Q47" s="1286" t="str">
        <f t="shared" si="4"/>
        <v>PNCP4</v>
      </c>
      <c r="R47" s="637"/>
      <c r="S47" s="637"/>
      <c r="T47" s="637"/>
    </row>
    <row r="48" spans="1:20" s="1273" customFormat="1" ht="25.5" x14ac:dyDescent="0.2">
      <c r="A48" s="1276" t="s">
        <v>830</v>
      </c>
      <c r="B48" s="1276" t="s">
        <v>394</v>
      </c>
      <c r="C48" s="1276"/>
      <c r="D48" s="347" t="s">
        <v>779</v>
      </c>
      <c r="E48" s="1287" t="s">
        <v>700</v>
      </c>
      <c r="F48" s="1296" t="str">
        <f t="shared" si="1"/>
        <v>SNCP4</v>
      </c>
      <c r="G48" s="1297" t="s">
        <v>702</v>
      </c>
      <c r="H48" s="1298" t="s">
        <v>307</v>
      </c>
      <c r="I48" s="1288" t="str">
        <f t="shared" ref="I48:I59" si="5">IF(ISERROR(F48), "", (F48))</f>
        <v>SNCP4</v>
      </c>
      <c r="J48" s="1288" t="str">
        <f t="shared" ref="J48:J82" si="6">IF(ISBLANK(G48), "", (G48))</f>
        <v>CCS</v>
      </c>
      <c r="K48" s="1288"/>
      <c r="L48" s="1288"/>
      <c r="M48" s="1277"/>
      <c r="N48" s="128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280" t="str">
        <f>IF(AND(OR(E48="DNCP", OR(E48="SNCP", E48="PNCP")), 'I8 Demand Data'!C15="1 NCP"), E48 &amp; 1, IF(AND(OR(E48="DNCP", OR(E48="SNCP", E48="PNCP")), 'I8 Demand Data'!C15="4 NCP"), E48 &amp; 4, IF(AND(OR(E48="DNCP", OR(E48="SNCP", E48="PNCP")), 'I8 Demand Data'!C15="12 NCP"), E48 &amp; 12, "")))</f>
        <v>SNCP4</v>
      </c>
      <c r="P48" s="1280" t="str">
        <f t="shared" si="3"/>
        <v/>
      </c>
      <c r="Q48" s="1280" t="str">
        <f t="shared" si="4"/>
        <v>SNCP4</v>
      </c>
      <c r="R48" s="637"/>
      <c r="S48" s="637"/>
      <c r="T48" s="637"/>
    </row>
    <row r="49" spans="1:20" s="1273" customFormat="1" ht="12.75" x14ac:dyDescent="0.2">
      <c r="A49" s="1275">
        <v>1840</v>
      </c>
      <c r="B49" s="1275" t="s">
        <v>76</v>
      </c>
      <c r="C49" s="1275"/>
      <c r="D49" s="1281" t="s">
        <v>779</v>
      </c>
      <c r="E49" s="1282" t="s">
        <v>777</v>
      </c>
      <c r="F49" s="1299" t="str">
        <f t="shared" si="1"/>
        <v/>
      </c>
      <c r="G49" s="1300"/>
      <c r="H49" s="1301"/>
      <c r="I49" s="1284" t="str">
        <f t="shared" si="5"/>
        <v/>
      </c>
      <c r="J49" s="1284" t="str">
        <f t="shared" si="6"/>
        <v/>
      </c>
      <c r="K49" s="1284"/>
      <c r="L49" s="1284"/>
      <c r="M49" s="1277"/>
      <c r="N49" s="128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286" t="str">
        <f>IF(AND(OR(E49="DNCP", OR(E49="SNCP", E49="PNCP")), 'I8 Demand Data'!C15="1 NCP"), E49 &amp; 1, IF(AND(OR(E49="DNCP", OR(E49="SNCP", E49="PNCP")), 'I8 Demand Data'!C15="4 NCP"), E49 &amp; 4, IF(AND(OR(E49="DNCP", OR(E49="SNCP", E49="PNCP")), 'I8 Demand Data'!C15="12 NCP"), E49 &amp; 12, "")))</f>
        <v/>
      </c>
      <c r="P49" s="1286" t="str">
        <f t="shared" si="3"/>
        <v/>
      </c>
      <c r="Q49" s="1286" t="str">
        <f t="shared" si="4"/>
        <v/>
      </c>
      <c r="R49" s="637"/>
      <c r="S49" s="637"/>
      <c r="T49" s="637"/>
    </row>
    <row r="50" spans="1:20" s="1273" customFormat="1" ht="25.5" x14ac:dyDescent="0.2">
      <c r="A50" s="1276" t="s">
        <v>831</v>
      </c>
      <c r="B50" s="1276" t="s">
        <v>395</v>
      </c>
      <c r="C50" s="1276" t="s">
        <v>1571</v>
      </c>
      <c r="D50" s="347" t="s">
        <v>779</v>
      </c>
      <c r="E50" s="1287" t="s">
        <v>1417</v>
      </c>
      <c r="F50" s="1296" t="str">
        <f t="shared" si="1"/>
        <v>BCP4</v>
      </c>
      <c r="G50" s="1297"/>
      <c r="H50" s="1298"/>
      <c r="I50" s="1288" t="str">
        <f t="shared" si="5"/>
        <v>BCP4</v>
      </c>
      <c r="J50" s="1288" t="str">
        <f t="shared" si="6"/>
        <v/>
      </c>
      <c r="K50" s="1288"/>
      <c r="L50" s="1288"/>
      <c r="M50" s="1277"/>
      <c r="N50" s="1280" t="str">
        <f>IF(AND(OR(E50="TCP", OR(E50="DCP", E50="BCP")), 'I8 Demand Data'!C14="1 CP"), 'E4 TB Allocation Details'!E50 &amp; 1, IF(AND(OR(E50="TCP", OR(E50="DCP", E50="BCP")), 'I8 Demand Data'!C14="4 CP"), 'E4 TB Allocation Details'!E50 &amp; 4, IF(AND(OR(E50="TCP", OR(E50="DCP", E50="BCP")), 'I8 Demand Data'!C14="12 CP"), 'E4 TB Allocation Details'!E50 &amp; 12, "")))</f>
        <v>BCP4</v>
      </c>
      <c r="O50" s="1280" t="str">
        <f>IF(AND(OR(E50="DNCP", OR(E50="SNCP", E50="PNCP")), 'I8 Demand Data'!C15="1 NCP"), E50 &amp; 1, IF(AND(OR(E50="DNCP", OR(E50="SNCP", E50="PNCP")), 'I8 Demand Data'!C15="4 NCP"), E50 &amp; 4, IF(AND(OR(E50="DNCP", OR(E50="SNCP", E50="PNCP")), 'I8 Demand Data'!C15="12 NCP"), E50 &amp; 12, "")))</f>
        <v/>
      </c>
      <c r="P50" s="1280" t="str">
        <f t="shared" si="3"/>
        <v/>
      </c>
      <c r="Q50" s="1280" t="str">
        <f t="shared" si="4"/>
        <v>BCP4</v>
      </c>
      <c r="R50" s="637"/>
      <c r="S50" s="637"/>
      <c r="T50" s="637"/>
    </row>
    <row r="51" spans="1:20" s="1273" customFormat="1" ht="25.5" x14ac:dyDescent="0.2">
      <c r="A51" s="1275" t="s">
        <v>832</v>
      </c>
      <c r="B51" s="1275" t="s">
        <v>396</v>
      </c>
      <c r="C51" s="1275" t="s">
        <v>1571</v>
      </c>
      <c r="D51" s="1281" t="s">
        <v>779</v>
      </c>
      <c r="E51" s="1282" t="s">
        <v>699</v>
      </c>
      <c r="F51" s="1299" t="str">
        <f t="shared" si="1"/>
        <v>PNCP4</v>
      </c>
      <c r="G51" s="1300" t="s">
        <v>703</v>
      </c>
      <c r="H51" s="1301" t="s">
        <v>307</v>
      </c>
      <c r="I51" s="1284" t="str">
        <f t="shared" si="5"/>
        <v>PNCP4</v>
      </c>
      <c r="J51" s="1284" t="str">
        <f t="shared" si="6"/>
        <v>CCP</v>
      </c>
      <c r="K51" s="1284"/>
      <c r="L51" s="1284"/>
      <c r="M51" s="1277"/>
      <c r="N51" s="128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286" t="str">
        <f>IF(AND(OR(E51="DNCP", OR(E51="SNCP", E51="PNCP")), 'I8 Demand Data'!C15="1 NCP"), E51 &amp; 1, IF(AND(OR(E51="DNCP", OR(E51="SNCP", E51="PNCP")), 'I8 Demand Data'!C15="4 NCP"), E51 &amp; 4, IF(AND(OR(E51="DNCP", OR(E51="SNCP", E51="PNCP")), 'I8 Demand Data'!C15="12 NCP"), E51 &amp; 12, "")))</f>
        <v>PNCP4</v>
      </c>
      <c r="P51" s="1286" t="str">
        <f t="shared" si="3"/>
        <v/>
      </c>
      <c r="Q51" s="1286" t="str">
        <f t="shared" si="4"/>
        <v>PNCP4</v>
      </c>
      <c r="R51" s="637"/>
      <c r="S51" s="637"/>
      <c r="T51" s="637"/>
    </row>
    <row r="52" spans="1:20" s="1273" customFormat="1" ht="25.5" x14ac:dyDescent="0.2">
      <c r="A52" s="1276" t="s">
        <v>833</v>
      </c>
      <c r="B52" s="1276" t="s">
        <v>397</v>
      </c>
      <c r="C52" s="1276" t="s">
        <v>1571</v>
      </c>
      <c r="D52" s="347" t="s">
        <v>779</v>
      </c>
      <c r="E52" s="1287" t="s">
        <v>700</v>
      </c>
      <c r="F52" s="1296" t="str">
        <f t="shared" si="1"/>
        <v>SNCP4</v>
      </c>
      <c r="G52" s="1297" t="s">
        <v>702</v>
      </c>
      <c r="H52" s="1298" t="s">
        <v>307</v>
      </c>
      <c r="I52" s="1288" t="str">
        <f t="shared" si="5"/>
        <v>SNCP4</v>
      </c>
      <c r="J52" s="1288" t="str">
        <f t="shared" si="6"/>
        <v>CCS</v>
      </c>
      <c r="K52" s="1288"/>
      <c r="L52" s="1288"/>
      <c r="M52" s="1277"/>
      <c r="N52" s="128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280" t="str">
        <f>IF(AND(OR(E52="DNCP", OR(E52="SNCP", E52="PNCP")), 'I8 Demand Data'!C15="1 NCP"), E52 &amp; 1, IF(AND(OR(E52="DNCP", OR(E52="SNCP", E52="PNCP")), 'I8 Demand Data'!C15="4 NCP"), E52 &amp; 4, IF(AND(OR(E52="DNCP", OR(E52="SNCP", E52="PNCP")), 'I8 Demand Data'!C15="12 NCP"), E52 &amp; 12, "")))</f>
        <v>SNCP4</v>
      </c>
      <c r="P52" s="1280" t="str">
        <f t="shared" si="3"/>
        <v/>
      </c>
      <c r="Q52" s="1280" t="str">
        <f t="shared" si="4"/>
        <v>SNCP4</v>
      </c>
      <c r="R52" s="637"/>
      <c r="S52" s="637"/>
      <c r="T52" s="637"/>
    </row>
    <row r="53" spans="1:20" s="1273" customFormat="1" ht="25.5" x14ac:dyDescent="0.2">
      <c r="A53" s="1275">
        <v>1845</v>
      </c>
      <c r="B53" s="1275" t="s">
        <v>84</v>
      </c>
      <c r="C53" s="1275" t="s">
        <v>1571</v>
      </c>
      <c r="D53" s="1281" t="s">
        <v>779</v>
      </c>
      <c r="E53" s="1282" t="s">
        <v>777</v>
      </c>
      <c r="F53" s="1299" t="str">
        <f t="shared" si="1"/>
        <v/>
      </c>
      <c r="G53" s="1300"/>
      <c r="H53" s="1301"/>
      <c r="I53" s="1284" t="str">
        <f t="shared" si="5"/>
        <v/>
      </c>
      <c r="J53" s="1284" t="str">
        <f t="shared" si="6"/>
        <v/>
      </c>
      <c r="K53" s="1284"/>
      <c r="L53" s="1284"/>
      <c r="M53" s="1277"/>
      <c r="N53" s="128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286" t="str">
        <f>IF(AND(OR(E53="DNCP", OR(E53="SNCP", E53="PNCP")), 'I8 Demand Data'!C15="1 NCP"), E53 &amp; 1, IF(AND(OR(E53="DNCP", OR(E53="SNCP", E53="PNCP")), 'I8 Demand Data'!C15="4 NCP"), E53 &amp; 4, IF(AND(OR(E53="DNCP", OR(E53="SNCP", E53="PNCP")), 'I8 Demand Data'!C15="12 NCP"), E53 &amp; 12, "")))</f>
        <v/>
      </c>
      <c r="P53" s="1286" t="str">
        <f t="shared" si="3"/>
        <v/>
      </c>
      <c r="Q53" s="1286" t="str">
        <f t="shared" si="4"/>
        <v/>
      </c>
      <c r="R53" s="637"/>
      <c r="S53" s="637"/>
      <c r="T53" s="637"/>
    </row>
    <row r="54" spans="1:20" s="1273" customFormat="1" ht="38.25" x14ac:dyDescent="0.2">
      <c r="A54" s="1276" t="s">
        <v>834</v>
      </c>
      <c r="B54" s="1276" t="s">
        <v>398</v>
      </c>
      <c r="C54" s="1276" t="s">
        <v>1572</v>
      </c>
      <c r="D54" s="347" t="s">
        <v>779</v>
      </c>
      <c r="E54" s="1287" t="s">
        <v>1417</v>
      </c>
      <c r="F54" s="1296" t="str">
        <f t="shared" si="1"/>
        <v>BCP4</v>
      </c>
      <c r="G54" s="1297" t="s">
        <v>331</v>
      </c>
      <c r="H54" s="1298" t="s">
        <v>331</v>
      </c>
      <c r="I54" s="1288" t="str">
        <f t="shared" si="5"/>
        <v>BCP4</v>
      </c>
      <c r="J54" s="1288" t="str">
        <f t="shared" si="6"/>
        <v xml:space="preserve"> </v>
      </c>
      <c r="K54" s="1288"/>
      <c r="L54" s="1288"/>
      <c r="M54" s="1277"/>
      <c r="N54" s="1280" t="str">
        <f>IF(AND(OR(E54="TCP", OR(E54="DCP", E54="BCP")), 'I8 Demand Data'!C14="1 CP"), 'E4 TB Allocation Details'!E54 &amp; 1, IF(AND(OR(E54="TCP", OR(E54="DCP", E54="BCP")), 'I8 Demand Data'!C14="4 CP"), 'E4 TB Allocation Details'!E54 &amp; 4, IF(AND(OR(E54="TCP", OR(E54="DCP", E54="BCP")), 'I8 Demand Data'!C14="12 CP"), 'E4 TB Allocation Details'!E54 &amp; 12, "")))</f>
        <v>BCP4</v>
      </c>
      <c r="O54" s="1280" t="str">
        <f>IF(AND(OR(E54="DNCP", OR(E54="SNCP", E54="PNCP")), 'I8 Demand Data'!C15="1 NCP"), E54 &amp; 1, IF(AND(OR(E54="DNCP", OR(E54="SNCP", E54="PNCP")), 'I8 Demand Data'!C15="4 NCP"), E54 &amp; 4, IF(AND(OR(E54="DNCP", OR(E54="SNCP", E54="PNCP")), 'I8 Demand Data'!C15="12 NCP"), E54 &amp; 12, "")))</f>
        <v/>
      </c>
      <c r="P54" s="1280" t="str">
        <f t="shared" si="3"/>
        <v/>
      </c>
      <c r="Q54" s="1280" t="str">
        <f t="shared" si="4"/>
        <v>BCP4</v>
      </c>
      <c r="R54" s="637"/>
      <c r="S54" s="637"/>
      <c r="T54" s="637"/>
    </row>
    <row r="55" spans="1:20" s="1273" customFormat="1" ht="25.5" x14ac:dyDescent="0.2">
      <c r="A55" s="1275" t="s">
        <v>835</v>
      </c>
      <c r="B55" s="1275" t="s">
        <v>399</v>
      </c>
      <c r="C55" s="1275" t="s">
        <v>1573</v>
      </c>
      <c r="D55" s="1281" t="s">
        <v>779</v>
      </c>
      <c r="E55" s="1282" t="s">
        <v>699</v>
      </c>
      <c r="F55" s="1299" t="str">
        <f t="shared" si="1"/>
        <v>PNCP4</v>
      </c>
      <c r="G55" s="1300" t="s">
        <v>703</v>
      </c>
      <c r="H55" s="1301" t="s">
        <v>307</v>
      </c>
      <c r="I55" s="1284" t="str">
        <f t="shared" si="5"/>
        <v>PNCP4</v>
      </c>
      <c r="J55" s="1284" t="str">
        <f t="shared" si="6"/>
        <v>CCP</v>
      </c>
      <c r="K55" s="1284"/>
      <c r="L55" s="1284"/>
      <c r="M55" s="1277"/>
      <c r="N55" s="128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286" t="str">
        <f>IF(AND(OR(E55="DNCP", OR(E55="SNCP", E55="PNCP")), 'I8 Demand Data'!C15="1 NCP"), E55 &amp; 1, IF(AND(OR(E55="DNCP", OR(E55="SNCP", E55="PNCP")), 'I8 Demand Data'!C15="4 NCP"), E55 &amp; 4, IF(AND(OR(E55="DNCP", OR(E55="SNCP", E55="PNCP")), 'I8 Demand Data'!C15="12 NCP"), E55 &amp; 12, "")))</f>
        <v>PNCP4</v>
      </c>
      <c r="P55" s="1286" t="str">
        <f t="shared" si="3"/>
        <v/>
      </c>
      <c r="Q55" s="1286" t="str">
        <f t="shared" si="4"/>
        <v>PNCP4</v>
      </c>
      <c r="R55" s="637"/>
      <c r="S55" s="637"/>
      <c r="T55" s="637"/>
    </row>
    <row r="56" spans="1:20" s="1273" customFormat="1" ht="25.5" x14ac:dyDescent="0.2">
      <c r="A56" s="1276" t="s">
        <v>836</v>
      </c>
      <c r="B56" s="1276" t="s">
        <v>631</v>
      </c>
      <c r="C56" s="1276" t="s">
        <v>1568</v>
      </c>
      <c r="D56" s="347" t="s">
        <v>779</v>
      </c>
      <c r="E56" s="1287" t="s">
        <v>700</v>
      </c>
      <c r="F56" s="1296" t="str">
        <f t="shared" si="1"/>
        <v>SNCP4</v>
      </c>
      <c r="G56" s="1297" t="s">
        <v>702</v>
      </c>
      <c r="H56" s="1298" t="s">
        <v>307</v>
      </c>
      <c r="I56" s="1288" t="str">
        <f t="shared" si="5"/>
        <v>SNCP4</v>
      </c>
      <c r="J56" s="1288" t="str">
        <f t="shared" si="6"/>
        <v>CCS</v>
      </c>
      <c r="K56" s="1288"/>
      <c r="L56" s="1288"/>
      <c r="M56" s="1277"/>
      <c r="N56" s="128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280" t="str">
        <f>IF(AND(OR(E56="DNCP", OR(E56="SNCP", E56="PNCP")), 'I8 Demand Data'!C15="1 NCP"), E56 &amp; 1, IF(AND(OR(E56="DNCP", OR(E56="SNCP", E56="PNCP")), 'I8 Demand Data'!C15="4 NCP"), E56 &amp; 4, IF(AND(OR(E56="DNCP", OR(E56="SNCP", E56="PNCP")), 'I8 Demand Data'!C15="12 NCP"), E56 &amp; 12, "")))</f>
        <v>SNCP4</v>
      </c>
      <c r="P56" s="1280" t="str">
        <f t="shared" si="3"/>
        <v/>
      </c>
      <c r="Q56" s="1280" t="str">
        <f t="shared" si="4"/>
        <v>SNCP4</v>
      </c>
      <c r="R56" s="637"/>
      <c r="S56" s="637"/>
      <c r="T56" s="637"/>
    </row>
    <row r="57" spans="1:20" s="1273" customFormat="1" ht="12.75" x14ac:dyDescent="0.2">
      <c r="A57" s="1275">
        <v>1850</v>
      </c>
      <c r="B57" s="1275" t="s">
        <v>90</v>
      </c>
      <c r="C57" s="1275" t="s">
        <v>1570</v>
      </c>
      <c r="D57" s="1281" t="s">
        <v>779</v>
      </c>
      <c r="E57" s="1282" t="s">
        <v>1059</v>
      </c>
      <c r="F57" s="1299" t="str">
        <f t="shared" si="1"/>
        <v>LTNCP4</v>
      </c>
      <c r="G57" s="1300" t="s">
        <v>1054</v>
      </c>
      <c r="H57" s="1301" t="s">
        <v>307</v>
      </c>
      <c r="I57" s="1284" t="str">
        <f t="shared" si="5"/>
        <v>LTNCP4</v>
      </c>
      <c r="J57" s="1284" t="str">
        <f t="shared" si="6"/>
        <v>CCLT</v>
      </c>
      <c r="K57" s="1284"/>
      <c r="L57" s="1284"/>
      <c r="M57" s="1277"/>
      <c r="N57" s="128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286" t="str">
        <f>IF(AND(OR(E57="DNCP", OR(E57="SNCP", E57="PNCP", E57="LTNCP")), 'I8 Demand Data'!C15="1 NCP"), E57 &amp; 1, IF(AND(OR(E57="DNCP", OR(E57="SNCP", E57="PNCP", E57="LTNCP")), 'I8 Demand Data'!C15="4 NCP"), E57 &amp; 4, IF(AND(OR(E57="DNCP", OR(E57="SNCP", E57="PNCP", E57="LTNCP")), 'I8 Demand Data'!C15="12 NCP"), E57 &amp; 12, "")))</f>
        <v>LTNCP4</v>
      </c>
      <c r="P57" s="1286" t="str">
        <f t="shared" ref="P57:P83" si="7">IF(ISBLANK(E57), "", IF(ISERROR(SEARCH("cp",E57)), E57, ""))</f>
        <v/>
      </c>
      <c r="Q57" s="1286" t="str">
        <f t="shared" si="4"/>
        <v>LTNCP4</v>
      </c>
      <c r="R57" s="637"/>
      <c r="S57" s="637"/>
      <c r="T57" s="637"/>
    </row>
    <row r="58" spans="1:20" s="1273" customFormat="1" ht="25.5" x14ac:dyDescent="0.2">
      <c r="A58" s="1276">
        <v>1855</v>
      </c>
      <c r="B58" s="1276" t="s">
        <v>92</v>
      </c>
      <c r="C58" s="1276" t="s">
        <v>1564</v>
      </c>
      <c r="D58" s="347" t="s">
        <v>779</v>
      </c>
      <c r="E58" s="1287"/>
      <c r="F58" s="1296" t="str">
        <f t="shared" ref="F58:F67" si="8">IF(Q58="", "", Q58)</f>
        <v/>
      </c>
      <c r="G58" s="1297" t="s">
        <v>1275</v>
      </c>
      <c r="H58" s="1298"/>
      <c r="I58" s="1288" t="str">
        <f t="shared" si="5"/>
        <v/>
      </c>
      <c r="J58" s="1288" t="str">
        <f t="shared" si="6"/>
        <v>CWCS</v>
      </c>
      <c r="K58" s="1288"/>
      <c r="L58" s="1288"/>
      <c r="M58" s="1277"/>
      <c r="N58" s="128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280" t="str">
        <f>IF(AND(OR(E58="DNCP", OR(E58="SNCP", E58="PNCP")), 'I8 Demand Data'!C15="1 NCP"), E58 &amp; 1, IF(AND(OR(E58="DNCP", OR(E58="SNCP", E58="PNCP")), 'I8 Demand Data'!C15="4 NCP"), E58 &amp; 4, IF(AND(OR(E58="DNCP", OR(E58="SNCP", E58="PNCP")), 'I8 Demand Data'!C15="12 NCP"), E58 &amp; 12, "")))</f>
        <v/>
      </c>
      <c r="P58" s="1280" t="str">
        <f t="shared" si="7"/>
        <v/>
      </c>
      <c r="Q58" s="1280" t="str">
        <f t="shared" si="4"/>
        <v/>
      </c>
      <c r="R58" s="637"/>
      <c r="S58" s="637"/>
      <c r="T58" s="637"/>
    </row>
    <row r="59" spans="1:20" s="1273" customFormat="1" ht="25.5" x14ac:dyDescent="0.2">
      <c r="A59" s="1275">
        <v>1860</v>
      </c>
      <c r="B59" s="1275" t="s">
        <v>93</v>
      </c>
      <c r="C59" s="1275" t="s">
        <v>1564</v>
      </c>
      <c r="D59" s="1281" t="s">
        <v>779</v>
      </c>
      <c r="E59" s="1282"/>
      <c r="F59" s="1299" t="str">
        <f t="shared" si="8"/>
        <v/>
      </c>
      <c r="G59" s="1300" t="s">
        <v>774</v>
      </c>
      <c r="H59" s="1301"/>
      <c r="I59" s="1284" t="str">
        <f t="shared" si="5"/>
        <v/>
      </c>
      <c r="J59" s="1284" t="str">
        <f t="shared" si="6"/>
        <v>CWMC</v>
      </c>
      <c r="K59" s="1284"/>
      <c r="L59" s="1284"/>
      <c r="M59" s="1277"/>
      <c r="N59" s="128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286" t="str">
        <f>IF(AND(OR(E59="DNCP", OR(E59="SNCP", E59="PNCP")), 'I8 Demand Data'!C15="1 NCP"), E59 &amp; 1, IF(AND(OR(E59="DNCP", OR(E59="SNCP", E59="PNCP")), 'I8 Demand Data'!C15="4 NCP"), E59 &amp; 4, IF(AND(OR(E59="DNCP", OR(E59="SNCP", E59="PNCP")), 'I8 Demand Data'!C15="12 NCP"), E59 &amp; 12, "")))</f>
        <v/>
      </c>
      <c r="P59" s="1286" t="str">
        <f t="shared" si="7"/>
        <v/>
      </c>
      <c r="Q59" s="1286" t="str">
        <f t="shared" si="4"/>
        <v/>
      </c>
      <c r="R59" s="637"/>
      <c r="S59" s="637"/>
      <c r="T59" s="637"/>
    </row>
    <row r="60" spans="1:20" s="1273" customFormat="1" ht="12.75" x14ac:dyDescent="0.2">
      <c r="A60" s="1276"/>
      <c r="B60" s="1276"/>
      <c r="C60" s="1276"/>
      <c r="D60" s="347"/>
      <c r="E60" s="1287"/>
      <c r="F60" s="1296"/>
      <c r="G60" s="1300"/>
      <c r="H60" s="1298"/>
      <c r="I60" s="1288"/>
      <c r="J60" s="1284"/>
      <c r="K60" s="1288"/>
      <c r="L60" s="1288"/>
      <c r="M60" s="1277"/>
      <c r="N60" s="1280"/>
      <c r="O60" s="1280"/>
      <c r="P60" s="1280"/>
      <c r="Q60" s="1280"/>
      <c r="R60" s="637"/>
      <c r="S60" s="637"/>
      <c r="T60" s="637"/>
    </row>
    <row r="61" spans="1:20" s="1273" customFormat="1" ht="25.5" x14ac:dyDescent="0.2">
      <c r="A61" s="1275">
        <v>1905</v>
      </c>
      <c r="B61" s="1275" t="s">
        <v>282</v>
      </c>
      <c r="C61" s="1275" t="s">
        <v>1571</v>
      </c>
      <c r="D61" s="1281" t="s">
        <v>925</v>
      </c>
      <c r="E61" s="1282"/>
      <c r="F61" s="1299" t="str">
        <f t="shared" si="8"/>
        <v/>
      </c>
      <c r="G61" s="1300"/>
      <c r="H61" s="1301"/>
      <c r="I61" s="1284"/>
      <c r="J61" s="1284" t="str">
        <f t="shared" si="6"/>
        <v/>
      </c>
      <c r="K61" s="1284" t="s">
        <v>5</v>
      </c>
      <c r="L61" s="1284"/>
      <c r="M61" s="1277"/>
      <c r="N61" s="128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286" t="str">
        <f>IF(AND(OR(E61="DNCP", OR(E61="SNCP", E61="PNCP")), 'I8 Demand Data'!C15="1 NCP"), E61 &amp; 1, IF(AND(OR(E61="DNCP", OR(E61="SNCP", E61="PNCP")), 'I8 Demand Data'!C15="4 NCP"), E61 &amp; 4, IF(AND(OR(E61="DNCP", OR(E61="SNCP", E61="PNCP")), 'I8 Demand Data'!C15="12 NCP"), E61 &amp; 12, "")))</f>
        <v/>
      </c>
      <c r="P61" s="1286" t="str">
        <f t="shared" si="7"/>
        <v/>
      </c>
      <c r="Q61" s="1286" t="str">
        <f t="shared" si="4"/>
        <v/>
      </c>
      <c r="R61" s="637"/>
      <c r="S61" s="637"/>
      <c r="T61" s="637"/>
    </row>
    <row r="62" spans="1:20" s="1273" customFormat="1" ht="25.5" x14ac:dyDescent="0.2">
      <c r="A62" s="1276">
        <v>1906</v>
      </c>
      <c r="B62" s="1276" t="s">
        <v>283</v>
      </c>
      <c r="C62" s="1276" t="s">
        <v>1571</v>
      </c>
      <c r="D62" s="347" t="s">
        <v>925</v>
      </c>
      <c r="E62" s="1287"/>
      <c r="F62" s="1296" t="str">
        <f t="shared" si="8"/>
        <v/>
      </c>
      <c r="G62" s="1297"/>
      <c r="H62" s="1298"/>
      <c r="I62" s="1288"/>
      <c r="J62" s="1288" t="str">
        <f t="shared" si="6"/>
        <v/>
      </c>
      <c r="K62" s="1288" t="s">
        <v>5</v>
      </c>
      <c r="L62" s="1288"/>
      <c r="M62" s="1277"/>
      <c r="N62" s="128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280" t="str">
        <f>IF(AND(OR(E62="DNCP", OR(E62="SNCP", E62="PNCP")), 'I8 Demand Data'!C15="1 NCP"), E62 &amp; 1, IF(AND(OR(E62="DNCP", OR(E62="SNCP", E62="PNCP")), 'I8 Demand Data'!C15="4 NCP"), E62 &amp; 4, IF(AND(OR(E62="DNCP", OR(E62="SNCP", E62="PNCP")), 'I8 Demand Data'!C15="12 NCP"), E62 &amp; 12, "")))</f>
        <v/>
      </c>
      <c r="P62" s="1280" t="str">
        <f t="shared" si="7"/>
        <v/>
      </c>
      <c r="Q62" s="1280" t="str">
        <f t="shared" si="4"/>
        <v/>
      </c>
      <c r="R62" s="637"/>
      <c r="S62" s="637"/>
      <c r="T62" s="637"/>
    </row>
    <row r="63" spans="1:20" s="1273" customFormat="1" ht="12.75" x14ac:dyDescent="0.2">
      <c r="A63" s="1275">
        <v>1908</v>
      </c>
      <c r="B63" s="1275" t="s">
        <v>284</v>
      </c>
      <c r="C63" s="1275" t="s">
        <v>534</v>
      </c>
      <c r="D63" s="1281" t="s">
        <v>925</v>
      </c>
      <c r="E63" s="1282"/>
      <c r="F63" s="1299" t="str">
        <f t="shared" si="8"/>
        <v/>
      </c>
      <c r="G63" s="1300"/>
      <c r="H63" s="1301"/>
      <c r="I63" s="1284"/>
      <c r="J63" s="1284" t="str">
        <f t="shared" si="6"/>
        <v/>
      </c>
      <c r="K63" s="1284" t="s">
        <v>5</v>
      </c>
      <c r="L63" s="1284"/>
      <c r="M63" s="1277"/>
      <c r="N63" s="128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286" t="str">
        <f>IF(AND(OR(E63="DNCP", OR(E63="SNCP", E63="PNCP")), 'I8 Demand Data'!C15="1 NCP"), E63 &amp; 1, IF(AND(OR(E63="DNCP", OR(E63="SNCP", E63="PNCP")), 'I8 Demand Data'!C15="4 NCP"), E63 &amp; 4, IF(AND(OR(E63="DNCP", OR(E63="SNCP", E63="PNCP")), 'I8 Demand Data'!C15="12 NCP"), E63 &amp; 12, "")))</f>
        <v/>
      </c>
      <c r="P63" s="1286" t="str">
        <f t="shared" si="7"/>
        <v/>
      </c>
      <c r="Q63" s="1286" t="str">
        <f t="shared" si="4"/>
        <v/>
      </c>
      <c r="R63" s="637"/>
      <c r="S63" s="637"/>
      <c r="T63" s="637"/>
    </row>
    <row r="64" spans="1:20" s="1273" customFormat="1" ht="12.75" x14ac:dyDescent="0.2">
      <c r="A64" s="1276">
        <v>1910</v>
      </c>
      <c r="B64" s="1276" t="s">
        <v>285</v>
      </c>
      <c r="C64" s="1276" t="s">
        <v>534</v>
      </c>
      <c r="D64" s="347" t="s">
        <v>925</v>
      </c>
      <c r="E64" s="1287"/>
      <c r="F64" s="1296" t="str">
        <f t="shared" si="8"/>
        <v/>
      </c>
      <c r="G64" s="1297"/>
      <c r="H64" s="1298"/>
      <c r="I64" s="1288"/>
      <c r="J64" s="1288" t="str">
        <f t="shared" si="6"/>
        <v/>
      </c>
      <c r="K64" s="1288" t="s">
        <v>5</v>
      </c>
      <c r="L64" s="1288"/>
      <c r="M64" s="1277"/>
      <c r="N64" s="128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280" t="str">
        <f>IF(AND(OR(E64="DNCP", OR(E64="SNCP", E64="PNCP")), 'I8 Demand Data'!C15="1 NCP"), E64 &amp; 1, IF(AND(OR(E64="DNCP", OR(E64="SNCP", E64="PNCP")), 'I8 Demand Data'!C15="4 NCP"), E64 &amp; 4, IF(AND(OR(E64="DNCP", OR(E64="SNCP", E64="PNCP")), 'I8 Demand Data'!C15="12 NCP"), E64 &amp; 12, "")))</f>
        <v/>
      </c>
      <c r="P64" s="1280" t="str">
        <f t="shared" si="7"/>
        <v/>
      </c>
      <c r="Q64" s="1280" t="str">
        <f t="shared" si="4"/>
        <v/>
      </c>
      <c r="R64" s="637"/>
      <c r="S64" s="637"/>
      <c r="T64" s="637"/>
    </row>
    <row r="65" spans="1:20" s="1273" customFormat="1" ht="25.5" x14ac:dyDescent="0.2">
      <c r="A65" s="1275">
        <v>1915</v>
      </c>
      <c r="B65" s="1275" t="s">
        <v>509</v>
      </c>
      <c r="C65" s="1275" t="s">
        <v>1565</v>
      </c>
      <c r="D65" s="1281" t="s">
        <v>925</v>
      </c>
      <c r="E65" s="1282"/>
      <c r="F65" s="1299" t="str">
        <f t="shared" si="8"/>
        <v/>
      </c>
      <c r="G65" s="1300"/>
      <c r="H65" s="1301"/>
      <c r="I65" s="1284"/>
      <c r="J65" s="1284" t="str">
        <f t="shared" si="6"/>
        <v/>
      </c>
      <c r="K65" s="1284" t="s">
        <v>5</v>
      </c>
      <c r="L65" s="1284"/>
      <c r="M65" s="1277"/>
      <c r="N65" s="128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286" t="str">
        <f>IF(AND(OR(E65="DNCP", OR(E65="SNCP", E65="PNCP")), 'I8 Demand Data'!C15="1 NCP"), E65 &amp; 1, IF(AND(OR(E65="DNCP", OR(E65="SNCP", E65="PNCP")), 'I8 Demand Data'!C15="4 NCP"), E65 &amp; 4, IF(AND(OR(E65="DNCP", OR(E65="SNCP", E65="PNCP")), 'I8 Demand Data'!C15="12 NCP"), E65 &amp; 12, "")))</f>
        <v/>
      </c>
      <c r="P65" s="1286" t="str">
        <f t="shared" si="7"/>
        <v/>
      </c>
      <c r="Q65" s="1286" t="str">
        <f t="shared" si="4"/>
        <v/>
      </c>
      <c r="R65" s="637"/>
      <c r="S65" s="637"/>
      <c r="T65" s="637"/>
    </row>
    <row r="66" spans="1:20" s="1273" customFormat="1" ht="25.5" x14ac:dyDescent="0.2">
      <c r="A66" s="1276">
        <v>1920</v>
      </c>
      <c r="B66" s="1276" t="s">
        <v>510</v>
      </c>
      <c r="C66" s="1276" t="s">
        <v>1567</v>
      </c>
      <c r="D66" s="347" t="s">
        <v>925</v>
      </c>
      <c r="E66" s="1287"/>
      <c r="F66" s="1296" t="str">
        <f t="shared" si="8"/>
        <v/>
      </c>
      <c r="G66" s="1297"/>
      <c r="H66" s="1298"/>
      <c r="I66" s="1288"/>
      <c r="J66" s="1288" t="str">
        <f t="shared" si="6"/>
        <v/>
      </c>
      <c r="K66" s="1288" t="s">
        <v>5</v>
      </c>
      <c r="L66" s="1288"/>
      <c r="M66" s="1277"/>
      <c r="N66" s="128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280" t="str">
        <f>IF(AND(OR(E66="DNCP", OR(E66="SNCP", E66="PNCP")), 'I8 Demand Data'!C15="1 NCP"), E66 &amp; 1, IF(AND(OR(E66="DNCP", OR(E66="SNCP", E66="PNCP")), 'I8 Demand Data'!C15="4 NCP"), E66 &amp; 4, IF(AND(OR(E66="DNCP", OR(E66="SNCP", E66="PNCP")), 'I8 Demand Data'!C15="12 NCP"), E66 &amp; 12, "")))</f>
        <v/>
      </c>
      <c r="P66" s="1280" t="str">
        <f t="shared" si="7"/>
        <v/>
      </c>
      <c r="Q66" s="1280" t="str">
        <f t="shared" si="4"/>
        <v/>
      </c>
      <c r="R66" s="637"/>
      <c r="S66" s="637"/>
      <c r="T66" s="637"/>
    </row>
    <row r="67" spans="1:20" s="1273" customFormat="1" ht="12.75" x14ac:dyDescent="0.2">
      <c r="A67" s="1275">
        <v>1925</v>
      </c>
      <c r="B67" s="1275" t="s">
        <v>511</v>
      </c>
      <c r="C67" s="1275" t="s">
        <v>1567</v>
      </c>
      <c r="D67" s="1281" t="s">
        <v>925</v>
      </c>
      <c r="E67" s="1282"/>
      <c r="F67" s="1299" t="str">
        <f t="shared" si="8"/>
        <v/>
      </c>
      <c r="G67" s="1300"/>
      <c r="H67" s="1301"/>
      <c r="I67" s="1284"/>
      <c r="J67" s="1284" t="str">
        <f t="shared" si="6"/>
        <v/>
      </c>
      <c r="K67" s="1284" t="s">
        <v>5</v>
      </c>
      <c r="L67" s="1284"/>
      <c r="M67" s="1277"/>
      <c r="N67" s="128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286" t="str">
        <f>IF(AND(OR(E67="DNCP", OR(E67="SNCP", E67="PNCP")), 'I8 Demand Data'!C15="1 NCP"), E67 &amp; 1, IF(AND(OR(E67="DNCP", OR(E67="SNCP", E67="PNCP")), 'I8 Demand Data'!C15="4 NCP"), E67 &amp; 4, IF(AND(OR(E67="DNCP", OR(E67="SNCP", E67="PNCP")), 'I8 Demand Data'!C15="12 NCP"), E67 &amp; 12, "")))</f>
        <v/>
      </c>
      <c r="P67" s="1286" t="str">
        <f t="shared" si="7"/>
        <v/>
      </c>
      <c r="Q67" s="1286" t="str">
        <f t="shared" si="4"/>
        <v/>
      </c>
      <c r="R67" s="637"/>
      <c r="S67" s="637"/>
      <c r="T67" s="637"/>
    </row>
    <row r="68" spans="1:20" s="1273" customFormat="1" ht="12.75" x14ac:dyDescent="0.2">
      <c r="A68" s="1276">
        <v>1930</v>
      </c>
      <c r="B68" s="1276" t="s">
        <v>512</v>
      </c>
      <c r="C68" s="1276" t="s">
        <v>1565</v>
      </c>
      <c r="D68" s="347" t="s">
        <v>925</v>
      </c>
      <c r="E68" s="1287"/>
      <c r="F68" s="1296"/>
      <c r="G68" s="1297"/>
      <c r="H68" s="1298"/>
      <c r="I68" s="1288"/>
      <c r="J68" s="1288" t="str">
        <f t="shared" si="6"/>
        <v/>
      </c>
      <c r="K68" s="1288" t="s">
        <v>5</v>
      </c>
      <c r="L68" s="1288"/>
      <c r="M68" s="1277"/>
      <c r="N68" s="128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280" t="str">
        <f>IF(AND(OR(E68="DNCP", OR(E68="SNCP", E68="PNCP")), 'I8 Demand Data'!C15="1 NCP"), E68 &amp; 1, IF(AND(OR(E68="DNCP", OR(E68="SNCP", E68="PNCP")), 'I8 Demand Data'!C15="4 NCP"), E68 &amp; 4, IF(AND(OR(E68="DNCP", OR(E68="SNCP", E68="PNCP")), 'I8 Demand Data'!C15="12 NCP"), E68 &amp; 12, "")))</f>
        <v/>
      </c>
      <c r="P68" s="1280" t="str">
        <f t="shared" si="7"/>
        <v/>
      </c>
      <c r="Q68" s="1280" t="str">
        <f t="shared" si="4"/>
        <v/>
      </c>
      <c r="R68" s="637"/>
      <c r="S68" s="637"/>
      <c r="T68" s="637"/>
    </row>
    <row r="69" spans="1:20" s="1273" customFormat="1" ht="12.75" x14ac:dyDescent="0.2">
      <c r="A69" s="1275">
        <v>1935</v>
      </c>
      <c r="B69" s="1275" t="s">
        <v>513</v>
      </c>
      <c r="C69" s="1275" t="s">
        <v>1565</v>
      </c>
      <c r="D69" s="1281" t="s">
        <v>925</v>
      </c>
      <c r="E69" s="1282"/>
      <c r="F69" s="1299"/>
      <c r="G69" s="1300"/>
      <c r="H69" s="1301"/>
      <c r="I69" s="1284"/>
      <c r="J69" s="1284" t="str">
        <f t="shared" si="6"/>
        <v/>
      </c>
      <c r="K69" s="1284" t="s">
        <v>5</v>
      </c>
      <c r="L69" s="1284"/>
      <c r="M69" s="1277"/>
      <c r="N69" s="128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286" t="str">
        <f>IF(AND(OR(E69="DNCP", OR(E69="SNCP", E69="PNCP")), 'I8 Demand Data'!C15="1 NCP"), E69 &amp; 1, IF(AND(OR(E69="DNCP", OR(E69="SNCP", E69="PNCP")), 'I8 Demand Data'!C15="4 NCP"), E69 &amp; 4, IF(AND(OR(E69="DNCP", OR(E69="SNCP", E69="PNCP")), 'I8 Demand Data'!C15="12 NCP"), E69 &amp; 12, "")))</f>
        <v/>
      </c>
      <c r="P69" s="1286" t="str">
        <f t="shared" si="7"/>
        <v/>
      </c>
      <c r="Q69" s="1286" t="str">
        <f t="shared" si="4"/>
        <v/>
      </c>
      <c r="R69" s="637"/>
      <c r="S69" s="637"/>
      <c r="T69" s="637"/>
    </row>
    <row r="70" spans="1:20" s="1273" customFormat="1" ht="25.5" x14ac:dyDescent="0.2">
      <c r="A70" s="1276">
        <v>1940</v>
      </c>
      <c r="B70" s="1276" t="s">
        <v>514</v>
      </c>
      <c r="C70" s="1276" t="s">
        <v>1565</v>
      </c>
      <c r="D70" s="347" t="s">
        <v>925</v>
      </c>
      <c r="E70" s="1287"/>
      <c r="F70" s="1296"/>
      <c r="G70" s="1297"/>
      <c r="H70" s="1298"/>
      <c r="I70" s="1288"/>
      <c r="J70" s="1288" t="str">
        <f t="shared" si="6"/>
        <v/>
      </c>
      <c r="K70" s="1288" t="s">
        <v>5</v>
      </c>
      <c r="L70" s="1288"/>
      <c r="M70" s="1277"/>
      <c r="N70" s="128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280" t="str">
        <f>IF(AND(OR(E70="DNCP", OR(E70="SNCP", E70="PNCP")), 'I8 Demand Data'!C15="1 NCP"), E70 &amp; 1, IF(AND(OR(E70="DNCP", OR(E70="SNCP", E70="PNCP")), 'I8 Demand Data'!C15="4 NCP"), E70 &amp; 4, IF(AND(OR(E70="DNCP", OR(E70="SNCP", E70="PNCP")), 'I8 Demand Data'!C15="12 NCP"), E70 &amp; 12, "")))</f>
        <v/>
      </c>
      <c r="P70" s="1280" t="str">
        <f t="shared" si="7"/>
        <v/>
      </c>
      <c r="Q70" s="1280" t="str">
        <f t="shared" si="4"/>
        <v/>
      </c>
      <c r="R70" s="637"/>
      <c r="S70" s="637"/>
      <c r="T70" s="637"/>
    </row>
    <row r="71" spans="1:20" s="1273" customFormat="1" ht="25.5" x14ac:dyDescent="0.2">
      <c r="A71" s="1275">
        <v>1945</v>
      </c>
      <c r="B71" s="1275" t="s">
        <v>515</v>
      </c>
      <c r="C71" s="1275" t="s">
        <v>1565</v>
      </c>
      <c r="D71" s="1281" t="s">
        <v>925</v>
      </c>
      <c r="E71" s="1282"/>
      <c r="F71" s="1299"/>
      <c r="G71" s="1300"/>
      <c r="H71" s="1301"/>
      <c r="I71" s="1284"/>
      <c r="J71" s="1284" t="str">
        <f t="shared" si="6"/>
        <v/>
      </c>
      <c r="K71" s="1284" t="s">
        <v>5</v>
      </c>
      <c r="L71" s="1284"/>
      <c r="M71" s="1277"/>
      <c r="N71" s="128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286" t="str">
        <f>IF(AND(OR(E71="DNCP", OR(E71="SNCP", E71="PNCP")), 'I8 Demand Data'!C15="1 NCP"), E71 &amp; 1, IF(AND(OR(E71="DNCP", OR(E71="SNCP", E71="PNCP")), 'I8 Demand Data'!C15="4 NCP"), E71 &amp; 4, IF(AND(OR(E71="DNCP", OR(E71="SNCP", E71="PNCP")), 'I8 Demand Data'!C15="12 NCP"), E71 &amp; 12, "")))</f>
        <v/>
      </c>
      <c r="P71" s="1286" t="str">
        <f t="shared" si="7"/>
        <v/>
      </c>
      <c r="Q71" s="1286" t="str">
        <f t="shared" si="4"/>
        <v/>
      </c>
      <c r="R71" s="637"/>
      <c r="S71" s="637"/>
      <c r="T71" s="637"/>
    </row>
    <row r="72" spans="1:20" s="1273" customFormat="1" ht="25.5" x14ac:dyDescent="0.2">
      <c r="A72" s="1276">
        <v>1950</v>
      </c>
      <c r="B72" s="1276" t="s">
        <v>516</v>
      </c>
      <c r="C72" s="1276" t="s">
        <v>1565</v>
      </c>
      <c r="D72" s="347" t="s">
        <v>925</v>
      </c>
      <c r="E72" s="1287"/>
      <c r="F72" s="1296"/>
      <c r="G72" s="1297"/>
      <c r="H72" s="1298"/>
      <c r="I72" s="1288"/>
      <c r="J72" s="1288" t="str">
        <f t="shared" si="6"/>
        <v/>
      </c>
      <c r="K72" s="1288" t="s">
        <v>5</v>
      </c>
      <c r="L72" s="1288"/>
      <c r="M72" s="1277"/>
      <c r="N72" s="128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280" t="str">
        <f>IF(AND(OR(E72="DNCP", OR(E72="SNCP", E72="PNCP")), 'I8 Demand Data'!C15="1 NCP"), E72 &amp; 1, IF(AND(OR(E72="DNCP", OR(E72="SNCP", E72="PNCP")), 'I8 Demand Data'!C15="4 NCP"), E72 &amp; 4, IF(AND(OR(E72="DNCP", OR(E72="SNCP", E72="PNCP")), 'I8 Demand Data'!C15="12 NCP"), E72 &amp; 12, "")))</f>
        <v/>
      </c>
      <c r="P72" s="1280" t="str">
        <f t="shared" si="7"/>
        <v/>
      </c>
      <c r="Q72" s="1280" t="str">
        <f t="shared" si="4"/>
        <v/>
      </c>
      <c r="R72" s="637"/>
      <c r="S72" s="637"/>
      <c r="T72" s="637"/>
    </row>
    <row r="73" spans="1:20" s="1273" customFormat="1" ht="25.5" x14ac:dyDescent="0.2">
      <c r="A73" s="1275">
        <v>1955</v>
      </c>
      <c r="B73" s="1275" t="s">
        <v>273</v>
      </c>
      <c r="C73" s="1275" t="s">
        <v>1565</v>
      </c>
      <c r="D73" s="1281" t="s">
        <v>925</v>
      </c>
      <c r="E73" s="1282"/>
      <c r="F73" s="1299"/>
      <c r="G73" s="1300"/>
      <c r="H73" s="1301"/>
      <c r="I73" s="1284"/>
      <c r="J73" s="1284" t="str">
        <f t="shared" si="6"/>
        <v/>
      </c>
      <c r="K73" s="1284" t="s">
        <v>5</v>
      </c>
      <c r="L73" s="1284"/>
      <c r="M73" s="1277"/>
      <c r="N73" s="128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286" t="str">
        <f>IF(AND(OR(E73="DNCP", OR(E73="SNCP", E73="PNCP")), 'I8 Demand Data'!C15="1 NCP"), E73 &amp; 1, IF(AND(OR(E73="DNCP", OR(E73="SNCP", E73="PNCP")), 'I8 Demand Data'!C15="4 NCP"), E73 &amp; 4, IF(AND(OR(E73="DNCP", OR(E73="SNCP", E73="PNCP")), 'I8 Demand Data'!C15="12 NCP"), E73 &amp; 12, "")))</f>
        <v/>
      </c>
      <c r="P73" s="1286" t="str">
        <f t="shared" si="7"/>
        <v/>
      </c>
      <c r="Q73" s="1286" t="str">
        <f t="shared" si="4"/>
        <v/>
      </c>
      <c r="R73" s="637"/>
      <c r="S73" s="637"/>
      <c r="T73" s="637"/>
    </row>
    <row r="74" spans="1:20" s="1273" customFormat="1" ht="12.75" x14ac:dyDescent="0.2">
      <c r="A74" s="1276">
        <v>1960</v>
      </c>
      <c r="B74" s="1276" t="s">
        <v>274</v>
      </c>
      <c r="C74" s="1276" t="s">
        <v>1565</v>
      </c>
      <c r="D74" s="347" t="s">
        <v>925</v>
      </c>
      <c r="E74" s="1287"/>
      <c r="F74" s="1296"/>
      <c r="G74" s="1297"/>
      <c r="H74" s="1298"/>
      <c r="I74" s="1288"/>
      <c r="J74" s="1288" t="str">
        <f t="shared" si="6"/>
        <v/>
      </c>
      <c r="K74" s="1288" t="s">
        <v>5</v>
      </c>
      <c r="L74" s="1288"/>
      <c r="M74" s="1277"/>
      <c r="N74" s="128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280" t="str">
        <f>IF(AND(OR(E74="DNCP", OR(E74="SNCP", E74="PNCP")), 'I8 Demand Data'!C15="1 NCP"), E74 &amp; 1, IF(AND(OR(E74="DNCP", OR(E74="SNCP", E74="PNCP")), 'I8 Demand Data'!C15="4 NCP"), E74 &amp; 4, IF(AND(OR(E74="DNCP", OR(E74="SNCP", E74="PNCP")), 'I8 Demand Data'!C15="12 NCP"), E74 &amp; 12, "")))</f>
        <v/>
      </c>
      <c r="P74" s="1280" t="str">
        <f t="shared" si="7"/>
        <v/>
      </c>
      <c r="Q74" s="1280" t="str">
        <f t="shared" si="4"/>
        <v/>
      </c>
      <c r="R74" s="637"/>
      <c r="S74" s="637"/>
      <c r="T74" s="637"/>
    </row>
    <row r="75" spans="1:20" s="1273" customFormat="1" ht="38.25" x14ac:dyDescent="0.2">
      <c r="A75" s="1275">
        <v>1970</v>
      </c>
      <c r="B75" s="1275" t="s">
        <v>276</v>
      </c>
      <c r="C75" s="1275" t="s">
        <v>1568</v>
      </c>
      <c r="D75" s="1281" t="s">
        <v>925</v>
      </c>
      <c r="E75" s="1282"/>
      <c r="F75" s="1299"/>
      <c r="G75" s="1300"/>
      <c r="H75" s="1301"/>
      <c r="I75" s="1284"/>
      <c r="J75" s="1284" t="str">
        <f t="shared" si="6"/>
        <v/>
      </c>
      <c r="K75" s="1284" t="s">
        <v>5</v>
      </c>
      <c r="L75" s="1284"/>
      <c r="M75" s="1277"/>
      <c r="N75" s="128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286" t="str">
        <f>IF(AND(OR(E75="DNCP", OR(E75="SNCP", E75="PNCP")), 'I8 Demand Data'!C15="1 NCP"), E75 &amp; 1, IF(AND(OR(E75="DNCP", OR(E75="SNCP", E75="PNCP")), 'I8 Demand Data'!C15="4 NCP"), E75 &amp; 4, IF(AND(OR(E75="DNCP", OR(E75="SNCP", E75="PNCP")), 'I8 Demand Data'!C15="12 NCP"), E75 &amp; 12, "")))</f>
        <v/>
      </c>
      <c r="P75" s="1286" t="str">
        <f t="shared" si="7"/>
        <v/>
      </c>
      <c r="Q75" s="1286" t="str">
        <f t="shared" si="4"/>
        <v/>
      </c>
      <c r="R75" s="637"/>
      <c r="S75" s="637"/>
      <c r="T75" s="637"/>
    </row>
    <row r="76" spans="1:20" s="1273" customFormat="1" ht="25.5" x14ac:dyDescent="0.2">
      <c r="A76" s="1276">
        <v>1975</v>
      </c>
      <c r="B76" s="1276" t="s">
        <v>1547</v>
      </c>
      <c r="C76" s="1276" t="s">
        <v>1568</v>
      </c>
      <c r="D76" s="347" t="s">
        <v>925</v>
      </c>
      <c r="E76" s="1287"/>
      <c r="F76" s="1296"/>
      <c r="G76" s="1297"/>
      <c r="H76" s="1298"/>
      <c r="I76" s="1288"/>
      <c r="J76" s="1288" t="str">
        <f t="shared" si="6"/>
        <v/>
      </c>
      <c r="K76" s="1288" t="s">
        <v>5</v>
      </c>
      <c r="L76" s="1288"/>
      <c r="M76" s="1277"/>
      <c r="N76" s="128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280" t="str">
        <f>IF(AND(OR(E76="DNCP", OR(E76="SNCP", E76="PNCP")), 'I8 Demand Data'!C15="1 NCP"), E76 &amp; 1, IF(AND(OR(E76="DNCP", OR(E76="SNCP", E76="PNCP")), 'I8 Demand Data'!C15="4 NCP"), E76 &amp; 4, IF(AND(OR(E76="DNCP", OR(E76="SNCP", E76="PNCP")), 'I8 Demand Data'!C15="12 NCP"), E76 &amp; 12, "")))</f>
        <v/>
      </c>
      <c r="P76" s="1280" t="str">
        <f t="shared" si="7"/>
        <v/>
      </c>
      <c r="Q76" s="1280" t="str">
        <f t="shared" si="4"/>
        <v/>
      </c>
      <c r="R76" s="637"/>
      <c r="S76" s="637"/>
      <c r="T76" s="637"/>
    </row>
    <row r="77" spans="1:20" s="1273" customFormat="1" ht="25.5" x14ac:dyDescent="0.2">
      <c r="A77" s="1275">
        <v>1980</v>
      </c>
      <c r="B77" s="1275" t="s">
        <v>1041</v>
      </c>
      <c r="C77" s="1275" t="s">
        <v>1568</v>
      </c>
      <c r="D77" s="1281" t="s">
        <v>925</v>
      </c>
      <c r="E77" s="1282"/>
      <c r="F77" s="1299"/>
      <c r="G77" s="1300"/>
      <c r="H77" s="1301"/>
      <c r="I77" s="1284"/>
      <c r="J77" s="1284" t="str">
        <f t="shared" si="6"/>
        <v/>
      </c>
      <c r="K77" s="1284" t="s">
        <v>5</v>
      </c>
      <c r="L77" s="1284"/>
      <c r="M77" s="1277"/>
      <c r="N77" s="128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286" t="str">
        <f>IF(AND(OR(E77="DNCP", OR(E77="SNCP", E77="PNCP")), 'I8 Demand Data'!C15="1 NCP"), E77 &amp; 1, IF(AND(OR(E77="DNCP", OR(E77="SNCP", E77="PNCP")), 'I8 Demand Data'!C15="4 NCP"), E77 &amp; 4, IF(AND(OR(E77="DNCP", OR(E77="SNCP", E77="PNCP")), 'I8 Demand Data'!C15="12 NCP"), E77 &amp; 12, "")))</f>
        <v/>
      </c>
      <c r="P77" s="1286" t="str">
        <f t="shared" si="7"/>
        <v/>
      </c>
      <c r="Q77" s="1286" t="str">
        <f t="shared" si="4"/>
        <v/>
      </c>
      <c r="R77" s="637"/>
      <c r="S77" s="637"/>
      <c r="T77" s="637"/>
    </row>
    <row r="78" spans="1:20" s="1273" customFormat="1" ht="25.5" x14ac:dyDescent="0.2">
      <c r="A78" s="1276">
        <v>1990</v>
      </c>
      <c r="B78" s="1276" t="s">
        <v>1043</v>
      </c>
      <c r="C78" s="1276" t="s">
        <v>1568</v>
      </c>
      <c r="D78" s="347" t="s">
        <v>925</v>
      </c>
      <c r="E78" s="1287"/>
      <c r="F78" s="1296"/>
      <c r="G78" s="1297"/>
      <c r="H78" s="1298" t="s">
        <v>331</v>
      </c>
      <c r="I78" s="1288"/>
      <c r="J78" s="1288" t="str">
        <f t="shared" si="6"/>
        <v/>
      </c>
      <c r="K78" s="1288" t="s">
        <v>5</v>
      </c>
      <c r="L78" s="1288"/>
      <c r="M78" s="1277"/>
      <c r="N78" s="128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280" t="str">
        <f>IF(AND(OR(E78="DNCP", OR(E78="SNCP", E78="PNCP")), 'I8 Demand Data'!C15="1 NCP"), E78 &amp; 1, IF(AND(OR(E78="DNCP", OR(E78="SNCP", E78="PNCP")), 'I8 Demand Data'!C15="4 NCP"), E78 &amp; 4, IF(AND(OR(E78="DNCP", OR(E78="SNCP", E78="PNCP")), 'I8 Demand Data'!C15="12 NCP"), E78 &amp; 12, "")))</f>
        <v/>
      </c>
      <c r="P78" s="1280" t="str">
        <f t="shared" si="7"/>
        <v/>
      </c>
      <c r="Q78" s="1280" t="str">
        <f t="shared" si="4"/>
        <v/>
      </c>
      <c r="R78" s="637"/>
      <c r="S78" s="637"/>
      <c r="T78" s="637"/>
    </row>
    <row r="79" spans="1:20" s="1273" customFormat="1" ht="25.5" x14ac:dyDescent="0.2">
      <c r="A79" s="1275">
        <v>1995</v>
      </c>
      <c r="B79" s="1275" t="s">
        <v>1044</v>
      </c>
      <c r="C79" s="1275" t="s">
        <v>1569</v>
      </c>
      <c r="D79" s="1281" t="s">
        <v>930</v>
      </c>
      <c r="E79" s="1282"/>
      <c r="F79" s="1299" t="s">
        <v>1598</v>
      </c>
      <c r="G79" s="1300" t="s">
        <v>686</v>
      </c>
      <c r="H79" s="1301"/>
      <c r="I79" s="1284" t="s">
        <v>1598</v>
      </c>
      <c r="J79" s="1284" t="str">
        <f t="shared" si="6"/>
        <v>Breakout</v>
      </c>
      <c r="K79" s="1284"/>
      <c r="L79" s="1284"/>
      <c r="M79" s="1277"/>
      <c r="N79" s="128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286" t="str">
        <f>IF(AND(OR(E79="DNCP", OR(E79="SNCP", E79="PNCP")), 'I8 Demand Data'!C15="1 NCP"), E79 &amp; 1, IF(AND(OR(E79="DNCP", OR(E79="SNCP", E79="PNCP")), 'I8 Demand Data'!C15="4 NCP"), E79 &amp; 4, IF(AND(OR(E79="DNCP", OR(E79="SNCP", E79="PNCP")), 'I8 Demand Data'!C15="12 NCP"), E79 &amp; 12, "")))</f>
        <v/>
      </c>
      <c r="P79" s="1286" t="str">
        <f t="shared" si="7"/>
        <v/>
      </c>
      <c r="Q79" s="1286" t="str">
        <f t="shared" si="4"/>
        <v/>
      </c>
      <c r="R79" s="637"/>
      <c r="S79" s="637"/>
      <c r="T79" s="637"/>
    </row>
    <row r="80" spans="1:20" s="1273" customFormat="1" ht="25.5" x14ac:dyDescent="0.2">
      <c r="A80" s="1276">
        <v>2005</v>
      </c>
      <c r="B80" s="1276" t="s">
        <v>1045</v>
      </c>
      <c r="C80" s="1276" t="s">
        <v>1568</v>
      </c>
      <c r="D80" s="347" t="s">
        <v>925</v>
      </c>
      <c r="E80" s="1287"/>
      <c r="F80" s="1296" t="s">
        <v>331</v>
      </c>
      <c r="G80" s="1297"/>
      <c r="H80" s="1298" t="s">
        <v>331</v>
      </c>
      <c r="I80" s="1288" t="s">
        <v>331</v>
      </c>
      <c r="J80" s="1288" t="str">
        <f t="shared" si="6"/>
        <v/>
      </c>
      <c r="K80" s="1288" t="s">
        <v>5</v>
      </c>
      <c r="L80" s="1288"/>
      <c r="M80" s="1277"/>
      <c r="N80" s="128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280" t="str">
        <f>IF(AND(OR(E80="DNCP", OR(E80="SNCP", E80="PNCP")), 'I8 Demand Data'!C15="1 NCP"), E80 &amp; 1, IF(AND(OR(E80="DNCP", OR(E80="SNCP", E80="PNCP")), 'I8 Demand Data'!C15="4 NCP"), E80 &amp; 4, IF(AND(OR(E80="DNCP", OR(E80="SNCP", E80="PNCP")), 'I8 Demand Data'!C15="12 NCP"), E80 &amp; 12, "")))</f>
        <v/>
      </c>
      <c r="P80" s="1280" t="str">
        <f t="shared" si="7"/>
        <v/>
      </c>
      <c r="Q80" s="1280" t="str">
        <f t="shared" si="4"/>
        <v/>
      </c>
      <c r="R80" s="637"/>
      <c r="S80" s="637"/>
      <c r="T80" s="637"/>
    </row>
    <row r="81" spans="1:20" s="1273" customFormat="1" ht="25.5" x14ac:dyDescent="0.2">
      <c r="A81" s="1275">
        <v>2010</v>
      </c>
      <c r="B81" s="1275" t="s">
        <v>1046</v>
      </c>
      <c r="C81" s="1275" t="s">
        <v>1568</v>
      </c>
      <c r="D81" s="1281" t="s">
        <v>925</v>
      </c>
      <c r="E81" s="1282"/>
      <c r="F81" s="1299" t="s">
        <v>331</v>
      </c>
      <c r="G81" s="1300"/>
      <c r="H81" s="1301" t="s">
        <v>331</v>
      </c>
      <c r="I81" s="1284" t="s">
        <v>331</v>
      </c>
      <c r="J81" s="1284" t="str">
        <f t="shared" si="6"/>
        <v/>
      </c>
      <c r="K81" s="1284" t="s">
        <v>5</v>
      </c>
      <c r="L81" s="1284"/>
      <c r="M81" s="1277"/>
      <c r="N81" s="128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286" t="str">
        <f>IF(AND(OR(E81="DNCP", OR(E81="SNCP", E81="PNCP")), 'I8 Demand Data'!C15="1 NCP"), E81 &amp; 1, IF(AND(OR(E81="DNCP", OR(E81="SNCP", E81="PNCP")), 'I8 Demand Data'!C15="4 NCP"), E81 &amp; 4, IF(AND(OR(E81="DNCP", OR(E81="SNCP", E81="PNCP")), 'I8 Demand Data'!C15="12 NCP"), E81 &amp; 12, "")))</f>
        <v/>
      </c>
      <c r="P81" s="1286" t="str">
        <f t="shared" si="7"/>
        <v/>
      </c>
      <c r="Q81" s="1286" t="str">
        <f t="shared" si="4"/>
        <v/>
      </c>
      <c r="R81" s="637"/>
      <c r="S81" s="637"/>
      <c r="T81" s="637"/>
    </row>
    <row r="82" spans="1:20" s="1273" customFormat="1" ht="51" x14ac:dyDescent="0.2">
      <c r="A82" s="1276">
        <v>2105</v>
      </c>
      <c r="B82" s="1276" t="s">
        <v>1582</v>
      </c>
      <c r="C82" s="1276" t="s">
        <v>0</v>
      </c>
      <c r="D82" s="347" t="s">
        <v>778</v>
      </c>
      <c r="E82" s="1287"/>
      <c r="F82" s="1296" t="s">
        <v>1598</v>
      </c>
      <c r="G82" s="1297" t="s">
        <v>686</v>
      </c>
      <c r="H82" s="1298"/>
      <c r="I82" s="1288" t="s">
        <v>1598</v>
      </c>
      <c r="J82" s="1288" t="str">
        <f t="shared" si="6"/>
        <v>Breakout</v>
      </c>
      <c r="K82" s="1288"/>
      <c r="L82" s="1288"/>
      <c r="M82" s="1277"/>
      <c r="N82" s="128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280" t="str">
        <f>IF(AND(OR(E82="DNCP", OR(E82="SNCP", E82="PNCP")), 'I8 Demand Data'!C15="1 NCP"), E82 &amp; 1, IF(AND(OR(E82="DNCP", OR(E82="SNCP", E82="PNCP")), 'I8 Demand Data'!C15="4 NCP"), E82 &amp; 4, IF(AND(OR(E82="DNCP", OR(E82="SNCP", E82="PNCP")), 'I8 Demand Data'!C15="12 NCP"), E82 &amp; 12, "")))</f>
        <v/>
      </c>
      <c r="P82" s="1280" t="str">
        <f t="shared" si="7"/>
        <v/>
      </c>
      <c r="Q82" s="1280" t="str">
        <f>IF(AND(N82="",O82=""),P82,IF(AND(O82="",P82=""),N82,O82))</f>
        <v/>
      </c>
      <c r="R82" s="637"/>
      <c r="S82" s="637"/>
      <c r="T82" s="637"/>
    </row>
    <row r="83" spans="1:20" s="1273" customFormat="1" ht="38.25" x14ac:dyDescent="0.2">
      <c r="A83" s="1275">
        <v>2120</v>
      </c>
      <c r="B83" s="1275" t="s">
        <v>97</v>
      </c>
      <c r="C83" s="1275" t="s">
        <v>0</v>
      </c>
      <c r="D83" s="1281" t="s">
        <v>778</v>
      </c>
      <c r="E83" s="1282"/>
      <c r="F83" s="1299" t="s">
        <v>1598</v>
      </c>
      <c r="G83" s="1300" t="s">
        <v>686</v>
      </c>
      <c r="H83" s="1301"/>
      <c r="I83" s="1284" t="s">
        <v>1598</v>
      </c>
      <c r="J83" s="1284" t="str">
        <f>IF(ISBLANK(G83), "", (G83))</f>
        <v>Breakout</v>
      </c>
      <c r="K83" s="1284"/>
      <c r="L83" s="1284"/>
      <c r="M83" s="1277"/>
      <c r="N83" s="128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286" t="str">
        <f>IF(AND(OR(E83="DNCP", OR(E83="SNCP", E83="PNCP")), 'I8 Demand Data'!C15="1 NCP"), E83 &amp; 1, IF(AND(OR(E83="DNCP", OR(E83="SNCP", E83="PNCP")), 'I8 Demand Data'!C15="4 NCP"), E83 &amp; 4, IF(AND(OR(E83="DNCP", OR(E83="SNCP", E83="PNCP")), 'I8 Demand Data'!C15="12 NCP"), E83 &amp; 12, "")))</f>
        <v/>
      </c>
      <c r="P83" s="1286" t="str">
        <f t="shared" si="7"/>
        <v/>
      </c>
      <c r="Q83" s="1286" t="str">
        <f>IF(AND(N83="",O83=""),P83,IF(AND(O83="",P83=""),N83,O83))</f>
        <v/>
      </c>
      <c r="R83" s="637"/>
      <c r="S83" s="637"/>
      <c r="T83" s="637"/>
    </row>
    <row r="84" spans="1:20" s="1273" customFormat="1" ht="25.5" x14ac:dyDescent="0.2">
      <c r="A84" s="1276">
        <v>3046</v>
      </c>
      <c r="B84" s="1276" t="s">
        <v>943</v>
      </c>
      <c r="C84" s="1276" t="s">
        <v>55</v>
      </c>
      <c r="D84" s="347" t="s">
        <v>933</v>
      </c>
      <c r="E84" s="1287"/>
      <c r="F84" s="1296"/>
      <c r="G84" s="1297"/>
      <c r="H84" s="1298"/>
      <c r="I84" s="1288"/>
      <c r="J84" s="1288" t="str">
        <f>IF(ISBLANK(G84), "", (G84))</f>
        <v/>
      </c>
      <c r="K84" s="1288"/>
      <c r="L84" s="1288" t="s">
        <v>1186</v>
      </c>
      <c r="M84" s="1277"/>
      <c r="N84" s="1897"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897" t="str">
        <f>IF(AND(OR(E84="DNCP", OR(E84="SNCP", E84="PNCP")), 'I8 Demand Data'!C15="1 NCP"), E84 &amp; 1, IF(AND(OR(E84="DNCP", OR(E84="SNCP", E84="PNCP")), 'I8 Demand Data'!C15="4 NCP"), E84 &amp; 4, IF(AND(OR(E84="DNCP", OR(E84="SNCP", E84="PNCP")), 'I8 Demand Data'!C15="12 NCP"), E84 &amp; 12, "")))</f>
        <v/>
      </c>
      <c r="P84" s="1897" t="str">
        <f>IF(ISBLANK(E84), "", IF(ISERROR(SEARCH("cp",E84)), E84, ""))</f>
        <v/>
      </c>
      <c r="Q84" s="1897" t="str">
        <f t="shared" ref="Q84:Q121" si="9">IF(AND(N84="",O84=""),P84,IF(AND(O84="",P84=""),N84,O84))</f>
        <v/>
      </c>
      <c r="R84" s="637"/>
      <c r="S84" s="637"/>
      <c r="T84" s="637"/>
    </row>
    <row r="85" spans="1:20" ht="13.15" customHeight="1" x14ac:dyDescent="0.2">
      <c r="A85" s="1899"/>
      <c r="B85" s="1899" t="s">
        <v>1616</v>
      </c>
      <c r="C85" s="1899"/>
      <c r="D85" s="1899"/>
      <c r="E85" s="1900"/>
      <c r="F85" s="1901"/>
      <c r="G85" s="1901"/>
      <c r="H85" s="1902"/>
      <c r="I85" s="1901"/>
      <c r="J85" s="1901"/>
      <c r="K85" s="1901"/>
      <c r="L85" s="1901"/>
      <c r="M85" s="1903"/>
      <c r="N85" s="1901"/>
      <c r="O85" s="1901"/>
      <c r="P85" s="1901"/>
      <c r="Q85" s="1901"/>
    </row>
    <row r="86" spans="1:20" s="1273" customFormat="1" ht="25.5" x14ac:dyDescent="0.2">
      <c r="A86" s="1275">
        <v>4080</v>
      </c>
      <c r="B86" s="1275" t="s">
        <v>1596</v>
      </c>
      <c r="C86" s="1275" t="s">
        <v>1596</v>
      </c>
      <c r="D86" s="1281" t="s">
        <v>1081</v>
      </c>
      <c r="E86" s="1282"/>
      <c r="F86" s="1299"/>
      <c r="G86" s="1300"/>
      <c r="H86" s="1301"/>
      <c r="I86" s="1284"/>
      <c r="J86" s="1284" t="str">
        <f>IF(ISBLANK(G86), "", (G86))</f>
        <v/>
      </c>
      <c r="K86" s="1284" t="s">
        <v>1081</v>
      </c>
      <c r="L86" s="1284"/>
      <c r="M86" s="1277"/>
      <c r="N86" s="1898"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898" t="str">
        <f>IF(AND(OR(E86="DNCP", OR(E86="SNCP", E86="PNCP")), 'I8 Demand Data'!C15="1 NCP"), E86 &amp; 1, IF(AND(OR(E86="DNCP", OR(E86="SNCP", E86="PNCP")), 'I8 Demand Data'!C15="4 NCP"), E86 &amp; 4, IF(AND(OR(E86="DNCP", OR(E86="SNCP", E86="PNCP")), 'I8 Demand Data'!C15="12 NCP"), E86 &amp; 12, "")))</f>
        <v/>
      </c>
      <c r="P86" s="1898" t="str">
        <f>IF(ISBLANK(E86), "", IF(ISERROR(SEARCH("cp",E86)), E86, ""))</f>
        <v/>
      </c>
      <c r="Q86" s="1898" t="str">
        <f>IF(AND(N86="",O86=""),P86,IF(AND(O86="",P86=""),N86,O86))</f>
        <v/>
      </c>
      <c r="R86" s="637"/>
      <c r="S86" s="637"/>
      <c r="T86" s="637"/>
    </row>
    <row r="87" spans="1:20" s="1273" customFormat="1" ht="25.5" x14ac:dyDescent="0.2">
      <c r="A87" s="1275">
        <v>4082</v>
      </c>
      <c r="B87" s="1275" t="s">
        <v>1597</v>
      </c>
      <c r="C87" s="1275" t="s">
        <v>597</v>
      </c>
      <c r="D87" s="1281" t="s">
        <v>926</v>
      </c>
      <c r="E87" s="1282"/>
      <c r="F87" s="1299"/>
      <c r="G87" s="1300"/>
      <c r="H87" s="1301"/>
      <c r="I87" s="1284"/>
      <c r="J87" s="1284" t="str">
        <f t="shared" ref="J87:J123" si="10">IF(ISBLANK(G87), "", (G87))</f>
        <v/>
      </c>
      <c r="K87" s="1284"/>
      <c r="L87" s="1284" t="str">
        <f>'I3 TB Data'!I271</f>
        <v>OM&amp;A</v>
      </c>
      <c r="M87" s="1277"/>
      <c r="N87" s="128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286" t="str">
        <f>IF(AND(OR(E87="DNCP", OR(E87="SNCP", E87="PNCP")), 'I8 Demand Data'!C15="1 NCP"), E87 &amp; 1, IF(AND(OR(E87="DNCP", OR(E87="SNCP", E87="PNCP")), 'I8 Demand Data'!C15="4 NCP"), E87 &amp; 4, IF(AND(OR(E87="DNCP", OR(E87="SNCP", E87="PNCP")), 'I8 Demand Data'!C15="12 NCP"), E87 &amp; 12, "")))</f>
        <v/>
      </c>
      <c r="P87" s="1286" t="str">
        <f>IF(ISBLANK(E87), "", IF(ISERROR(SEARCH("cp",E87)), E87, ""))</f>
        <v/>
      </c>
      <c r="Q87" s="1286" t="str">
        <f t="shared" si="9"/>
        <v/>
      </c>
      <c r="R87" s="637"/>
      <c r="S87" s="637"/>
      <c r="T87" s="637"/>
    </row>
    <row r="88" spans="1:20" s="1273" customFormat="1" ht="25.5" x14ac:dyDescent="0.2">
      <c r="A88" s="1276">
        <v>4084</v>
      </c>
      <c r="B88" s="1276" t="s">
        <v>517</v>
      </c>
      <c r="C88" s="1276" t="s">
        <v>597</v>
      </c>
      <c r="D88" s="347" t="s">
        <v>926</v>
      </c>
      <c r="E88" s="1287"/>
      <c r="F88" s="1296"/>
      <c r="G88" s="1297"/>
      <c r="H88" s="1298"/>
      <c r="I88" s="1288"/>
      <c r="J88" s="1288" t="str">
        <f t="shared" si="10"/>
        <v/>
      </c>
      <c r="K88" s="1288"/>
      <c r="L88" s="1288" t="str">
        <f>'I3 TB Data'!I272</f>
        <v>OM&amp;A</v>
      </c>
      <c r="M88" s="1277"/>
      <c r="N88" s="128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280" t="str">
        <f>IF(AND(OR(E88="DNCP", OR(E88="SNCP", E88="PNCP")), 'I8 Demand Data'!C15="1 NCP"), E88 &amp; 1, IF(AND(OR(E88="DNCP", OR(E88="SNCP", E88="PNCP")), 'I8 Demand Data'!C15="4 NCP"), E88 &amp; 4, IF(AND(OR(E88="DNCP", OR(E88="SNCP", E88="PNCP")), 'I8 Demand Data'!C15="12 NCP"), E88 &amp; 12, "")))</f>
        <v/>
      </c>
      <c r="P88" s="1280" t="str">
        <f>IF(ISBLANK(E88), "", IF(ISERROR(SEARCH("cp",E88)), E88, ""))</f>
        <v/>
      </c>
      <c r="Q88" s="1280" t="str">
        <f t="shared" si="9"/>
        <v/>
      </c>
      <c r="R88" s="637"/>
      <c r="S88" s="637"/>
      <c r="T88" s="637"/>
    </row>
    <row r="89" spans="1:20" s="1273" customFormat="1" ht="25.5" x14ac:dyDescent="0.2">
      <c r="A89" s="1275">
        <v>4086</v>
      </c>
      <c r="B89" s="1275" t="s">
        <v>403</v>
      </c>
      <c r="C89" s="1275" t="s">
        <v>597</v>
      </c>
      <c r="D89" s="1281" t="s">
        <v>926</v>
      </c>
      <c r="E89" s="1282"/>
      <c r="F89" s="1299"/>
      <c r="G89" s="1300"/>
      <c r="H89" s="1301"/>
      <c r="I89" s="1284"/>
      <c r="J89" s="1284"/>
      <c r="K89" s="1284"/>
      <c r="L89" s="1284" t="str">
        <f>'I3 TB Data'!I273</f>
        <v>CCA</v>
      </c>
      <c r="M89" s="1277"/>
      <c r="N89" s="1286"/>
      <c r="O89" s="1286"/>
      <c r="P89" s="1286"/>
      <c r="Q89" s="1286"/>
      <c r="R89" s="637"/>
      <c r="S89" s="637"/>
      <c r="T89" s="637"/>
    </row>
    <row r="90" spans="1:20" s="1273" customFormat="1" ht="25.5" x14ac:dyDescent="0.2">
      <c r="A90" s="1275">
        <v>4090</v>
      </c>
      <c r="B90" s="1275" t="s">
        <v>522</v>
      </c>
      <c r="C90" s="1275" t="s">
        <v>597</v>
      </c>
      <c r="D90" s="1281" t="s">
        <v>926</v>
      </c>
      <c r="E90" s="1282"/>
      <c r="F90" s="1299"/>
      <c r="G90" s="1300"/>
      <c r="H90" s="1301"/>
      <c r="I90" s="1284"/>
      <c r="J90" s="1284" t="str">
        <f t="shared" si="10"/>
        <v/>
      </c>
      <c r="K90" s="1284"/>
      <c r="L90" s="1284" t="str">
        <f>'I3 TB Data'!I274</f>
        <v>OM&amp;A</v>
      </c>
      <c r="M90" s="1277"/>
      <c r="N90" s="128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286" t="str">
        <f>IF(AND(OR(E90="DNCP", OR(E90="SNCP", E90="PNCP")), 'I8 Demand Data'!C15="1 NCP"), E90 &amp; 1, IF(AND(OR(E90="DNCP", OR(E90="SNCP", E90="PNCP")), 'I8 Demand Data'!C15="4 NCP"), E90 &amp; 4, IF(AND(OR(E90="DNCP", OR(E90="SNCP", E90="PNCP")), 'I8 Demand Data'!C15="12 NCP"), E90 &amp; 12, "")))</f>
        <v/>
      </c>
      <c r="P90" s="1286" t="str">
        <f>IF(ISBLANK(E90), "", IF(ISERROR(SEARCH("cp",E90)), E90, ""))</f>
        <v/>
      </c>
      <c r="Q90" s="1286" t="str">
        <f t="shared" si="9"/>
        <v/>
      </c>
      <c r="R90" s="637"/>
      <c r="S90" s="637"/>
      <c r="T90" s="637"/>
    </row>
    <row r="91" spans="1:20" s="1273" customFormat="1" ht="25.5" x14ac:dyDescent="0.2">
      <c r="A91" s="1276">
        <v>4205</v>
      </c>
      <c r="B91" s="1276" t="s">
        <v>525</v>
      </c>
      <c r="C91" s="1276" t="s">
        <v>597</v>
      </c>
      <c r="D91" s="347" t="s">
        <v>926</v>
      </c>
      <c r="E91" s="1287"/>
      <c r="F91" s="1296"/>
      <c r="G91" s="1297"/>
      <c r="H91" s="1298"/>
      <c r="I91" s="1288"/>
      <c r="J91" s="1288" t="str">
        <f t="shared" si="10"/>
        <v/>
      </c>
      <c r="K91" s="1288"/>
      <c r="L91" s="1288" t="str">
        <f>'I3 TB Data'!I277</f>
        <v>OM&amp;A</v>
      </c>
      <c r="M91" s="1277"/>
      <c r="N91" s="128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280" t="str">
        <f>IF(AND(OR(E91="DNCP", OR(E91="SNCP", E91="PNCP")), 'I8 Demand Data'!C15="1 NCP"), E91 &amp; 1, IF(AND(OR(E91="DNCP", OR(E91="SNCP", E91="PNCP")), 'I8 Demand Data'!C15="4 NCP"), E91 &amp; 4, IF(AND(OR(E91="DNCP", OR(E91="SNCP", E91="PNCP")), 'I8 Demand Data'!C15="12 NCP"), E91 &amp; 12, "")))</f>
        <v/>
      </c>
      <c r="P91" s="1280" t="str">
        <f t="shared" ref="P91:P129" si="11">IF(ISBLANK(E91), "", IF(ISERROR(SEARCH("cp",E91)), E91, ""))</f>
        <v/>
      </c>
      <c r="Q91" s="1280" t="str">
        <f t="shared" si="9"/>
        <v/>
      </c>
      <c r="R91" s="637"/>
      <c r="S91" s="637"/>
      <c r="T91" s="637"/>
    </row>
    <row r="92" spans="1:20" s="1273" customFormat="1" ht="25.5" x14ac:dyDescent="0.2">
      <c r="A92" s="1275">
        <v>4210</v>
      </c>
      <c r="B92" s="1275" t="s">
        <v>526</v>
      </c>
      <c r="C92" s="1275" t="s">
        <v>597</v>
      </c>
      <c r="D92" s="1281" t="s">
        <v>926</v>
      </c>
      <c r="E92" s="1282"/>
      <c r="F92" s="1299"/>
      <c r="G92" s="1300"/>
      <c r="H92" s="1301"/>
      <c r="I92" s="1284"/>
      <c r="J92" s="1284" t="str">
        <f t="shared" si="10"/>
        <v/>
      </c>
      <c r="K92" s="1284"/>
      <c r="L92" s="1284" t="str">
        <f>'I3 TB Data'!I278</f>
        <v>POLE</v>
      </c>
      <c r="M92" s="1277"/>
      <c r="N92" s="128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286" t="str">
        <f>IF(AND(OR(E92="DNCP", OR(E92="SNCP", E92="PNCP")), 'I8 Demand Data'!C15="1 NCP"), E92 &amp; 1, IF(AND(OR(E92="DNCP", OR(E92="SNCP", E92="PNCP")), 'I8 Demand Data'!C15="4 NCP"), E92 &amp; 4, IF(AND(OR(E92="DNCP", OR(E92="SNCP", E92="PNCP")), 'I8 Demand Data'!C15="12 NCP"), E92 &amp; 12, "")))</f>
        <v/>
      </c>
      <c r="P92" s="1286" t="str">
        <f t="shared" si="11"/>
        <v/>
      </c>
      <c r="Q92" s="1286" t="str">
        <f t="shared" si="9"/>
        <v/>
      </c>
      <c r="R92" s="637"/>
      <c r="S92" s="637"/>
      <c r="T92" s="637"/>
    </row>
    <row r="93" spans="1:20" s="1273" customFormat="1" ht="25.5" x14ac:dyDescent="0.2">
      <c r="A93" s="1276">
        <v>4215</v>
      </c>
      <c r="B93" s="1276" t="s">
        <v>527</v>
      </c>
      <c r="C93" s="1276" t="s">
        <v>597</v>
      </c>
      <c r="D93" s="347" t="s">
        <v>926</v>
      </c>
      <c r="E93" s="1287"/>
      <c r="F93" s="1296"/>
      <c r="G93" s="1297"/>
      <c r="H93" s="1298"/>
      <c r="I93" s="1288"/>
      <c r="J93" s="1288" t="str">
        <f t="shared" si="10"/>
        <v/>
      </c>
      <c r="K93" s="1288"/>
      <c r="L93" s="1288" t="str">
        <f>'I3 TB Data'!I279</f>
        <v>OM&amp;A</v>
      </c>
      <c r="M93" s="1277"/>
      <c r="N93" s="128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280" t="str">
        <f>IF(AND(OR(E93="DNCP", OR(E93="SNCP", E93="PNCP")), 'I8 Demand Data'!C15="1 NCP"), E93 &amp; 1, IF(AND(OR(E93="DNCP", OR(E93="SNCP", E93="PNCP")), 'I8 Demand Data'!C15="4 NCP"), E93 &amp; 4, IF(AND(OR(E93="DNCP", OR(E93="SNCP", E93="PNCP")), 'I8 Demand Data'!C15="12 NCP"), E93 &amp; 12, "")))</f>
        <v/>
      </c>
      <c r="P93" s="1280" t="str">
        <f t="shared" si="11"/>
        <v/>
      </c>
      <c r="Q93" s="1280" t="str">
        <f t="shared" si="9"/>
        <v/>
      </c>
      <c r="R93" s="637"/>
      <c r="S93" s="637"/>
      <c r="T93" s="637"/>
    </row>
    <row r="94" spans="1:20" s="1273" customFormat="1" ht="25.5" x14ac:dyDescent="0.2">
      <c r="A94" s="1275">
        <v>4220</v>
      </c>
      <c r="B94" s="1275" t="s">
        <v>528</v>
      </c>
      <c r="C94" s="1275" t="s">
        <v>597</v>
      </c>
      <c r="D94" s="1289" t="s">
        <v>926</v>
      </c>
      <c r="E94" s="1282"/>
      <c r="F94" s="1299"/>
      <c r="G94" s="1300"/>
      <c r="H94" s="1301"/>
      <c r="I94" s="1284"/>
      <c r="J94" s="1284" t="str">
        <f t="shared" si="10"/>
        <v/>
      </c>
      <c r="K94" s="1284"/>
      <c r="L94" s="1284" t="str">
        <f>'I3 TB Data'!I280</f>
        <v>OM&amp;A</v>
      </c>
      <c r="M94" s="1277"/>
      <c r="N94" s="128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286" t="str">
        <f>IF(AND(OR(E94="DNCP", OR(E94="SNCP", E94="PNCP")), 'I8 Demand Data'!C15="1 NCP"), E94 &amp; 1, IF(AND(OR(E94="DNCP", OR(E94="SNCP", E94="PNCP")), 'I8 Demand Data'!C15="4 NCP"), E94 &amp; 4, IF(AND(OR(E94="DNCP", OR(E94="SNCP", E94="PNCP")), 'I8 Demand Data'!C15="12 NCP"), E94 &amp; 12, "")))</f>
        <v/>
      </c>
      <c r="P94" s="1286" t="str">
        <f t="shared" si="11"/>
        <v/>
      </c>
      <c r="Q94" s="1286" t="str">
        <f t="shared" si="9"/>
        <v/>
      </c>
      <c r="R94" s="637"/>
      <c r="S94" s="637"/>
      <c r="T94" s="637"/>
    </row>
    <row r="95" spans="1:20" s="1273" customFormat="1" ht="25.5" x14ac:dyDescent="0.2">
      <c r="A95" s="1276">
        <v>4225</v>
      </c>
      <c r="B95" s="1276" t="s">
        <v>529</v>
      </c>
      <c r="C95" s="1276" t="s">
        <v>529</v>
      </c>
      <c r="D95" s="347" t="s">
        <v>926</v>
      </c>
      <c r="E95" s="1287"/>
      <c r="F95" s="1296"/>
      <c r="G95" s="1297"/>
      <c r="H95" s="1298"/>
      <c r="I95" s="1288"/>
      <c r="J95" s="1288" t="str">
        <f t="shared" si="10"/>
        <v/>
      </c>
      <c r="K95" s="1288"/>
      <c r="L95" s="1288" t="str">
        <f>'I3 TB Data'!I281</f>
        <v>LPHA</v>
      </c>
      <c r="M95" s="1277"/>
      <c r="N95" s="128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280" t="str">
        <f>IF(AND(OR(E95="DNCP", OR(E95="SNCP", E95="PNCP")), 'I8 Demand Data'!C15="1 NCP"), E95 &amp; 1, IF(AND(OR(E95="DNCP", OR(E95="SNCP", E95="PNCP")), 'I8 Demand Data'!C15="4 NCP"), E95 &amp; 4, IF(AND(OR(E95="DNCP", OR(E95="SNCP", E95="PNCP")), 'I8 Demand Data'!C15="12 NCP"), E95 &amp; 12, "")))</f>
        <v/>
      </c>
      <c r="P95" s="1280" t="str">
        <f t="shared" si="11"/>
        <v/>
      </c>
      <c r="Q95" s="1280" t="str">
        <f t="shared" si="9"/>
        <v/>
      </c>
      <c r="R95" s="637"/>
      <c r="S95" s="637"/>
      <c r="T95" s="637"/>
    </row>
    <row r="96" spans="1:20" s="1279" customFormat="1" ht="25.5" x14ac:dyDescent="0.2">
      <c r="A96" s="1275">
        <v>4235</v>
      </c>
      <c r="B96" s="1275" t="s">
        <v>531</v>
      </c>
      <c r="C96" s="1275" t="s">
        <v>1548</v>
      </c>
      <c r="D96" s="1289" t="s">
        <v>926</v>
      </c>
      <c r="E96" s="1282"/>
      <c r="F96" s="1299"/>
      <c r="G96" s="1300"/>
      <c r="H96" s="1301"/>
      <c r="I96" s="1284"/>
      <c r="J96" s="1284" t="str">
        <f t="shared" si="10"/>
        <v/>
      </c>
      <c r="K96" s="1284"/>
      <c r="L96" s="1284"/>
      <c r="M96" s="1302"/>
      <c r="N96" s="128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286" t="str">
        <f>IF(AND(OR(E96="DNCP", OR(E96="SNCP", E96="PNCP")), 'I8 Demand Data'!C15="1 NCP"), E96 &amp; 1, IF(AND(OR(E96="DNCP", OR(E96="SNCP", E96="PNCP")), 'I8 Demand Data'!C15="4 NCP"), E96 &amp; 4, IF(AND(OR(E96="DNCP", OR(E96="SNCP", E96="PNCP")), 'I8 Demand Data'!C15="12 NCP"), E96 &amp; 12, "")))</f>
        <v/>
      </c>
      <c r="P96" s="1286" t="str">
        <f t="shared" si="11"/>
        <v/>
      </c>
      <c r="Q96" s="1286" t="str">
        <f t="shared" si="9"/>
        <v/>
      </c>
      <c r="R96" s="1278"/>
      <c r="S96" s="1278"/>
      <c r="T96" s="1278"/>
    </row>
    <row r="97" spans="1:20" s="1279" customFormat="1" ht="25.5" x14ac:dyDescent="0.2">
      <c r="A97" s="1276" t="s">
        <v>1300</v>
      </c>
      <c r="B97" s="1276" t="s">
        <v>1302</v>
      </c>
      <c r="C97" s="1276" t="s">
        <v>1548</v>
      </c>
      <c r="D97" s="347" t="s">
        <v>926</v>
      </c>
      <c r="E97" s="1287"/>
      <c r="F97" s="1296"/>
      <c r="G97" s="1297"/>
      <c r="H97" s="1298"/>
      <c r="I97" s="1288"/>
      <c r="J97" s="1288"/>
      <c r="K97" s="1288"/>
      <c r="L97" s="1288" t="str">
        <f>'I3 TB Data'!I284</f>
        <v>CWNB</v>
      </c>
      <c r="M97" s="1302"/>
      <c r="N97" s="1280"/>
      <c r="O97" s="1280"/>
      <c r="P97" s="1280"/>
      <c r="Q97" s="1280"/>
      <c r="R97" s="1278"/>
      <c r="S97" s="1278"/>
      <c r="T97" s="1278"/>
    </row>
    <row r="98" spans="1:20" s="1279" customFormat="1" ht="25.5" x14ac:dyDescent="0.2">
      <c r="A98" s="1275" t="s">
        <v>430</v>
      </c>
      <c r="B98" s="1275" t="s">
        <v>1301</v>
      </c>
      <c r="C98" s="1275" t="s">
        <v>1548</v>
      </c>
      <c r="D98" s="1281" t="s">
        <v>926</v>
      </c>
      <c r="E98" s="1282"/>
      <c r="F98" s="1299"/>
      <c r="G98" s="1300"/>
      <c r="H98" s="1301"/>
      <c r="I98" s="1284"/>
      <c r="J98" s="1284"/>
      <c r="K98" s="1284"/>
      <c r="L98" s="1284" t="str">
        <f>'I3 TB Data'!I285</f>
        <v>OM&amp;A</v>
      </c>
      <c r="M98" s="1302"/>
      <c r="N98" s="1286"/>
      <c r="O98" s="1286"/>
      <c r="P98" s="1286"/>
      <c r="Q98" s="1286"/>
      <c r="R98" s="1278"/>
      <c r="S98" s="1278"/>
      <c r="T98" s="1278"/>
    </row>
    <row r="99" spans="1:20" s="1273" customFormat="1" ht="25.5" x14ac:dyDescent="0.2">
      <c r="A99" s="1276">
        <v>4240</v>
      </c>
      <c r="B99" s="1276" t="s">
        <v>532</v>
      </c>
      <c r="C99" s="1276" t="s">
        <v>597</v>
      </c>
      <c r="D99" s="347" t="s">
        <v>926</v>
      </c>
      <c r="E99" s="1287"/>
      <c r="F99" s="1296"/>
      <c r="G99" s="1297"/>
      <c r="H99" s="1298"/>
      <c r="I99" s="1288"/>
      <c r="J99" s="1288" t="str">
        <f t="shared" si="10"/>
        <v/>
      </c>
      <c r="K99" s="1288"/>
      <c r="L99" s="1288" t="str">
        <f>'I3 TB Data'!I286</f>
        <v>OM&amp;A</v>
      </c>
      <c r="M99" s="1277"/>
      <c r="N99" s="128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280" t="str">
        <f>IF(AND(OR(E99="DNCP", OR(E99="SNCP", E99="PNCP")), 'I8 Demand Data'!C15="1 NCP"), E99 &amp; 1, IF(AND(OR(E99="DNCP", OR(E99="SNCP", E99="PNCP")), 'I8 Demand Data'!C15="4 NCP"), E99 &amp; 4, IF(AND(OR(E99="DNCP", OR(E99="SNCP", E99="PNCP")), 'I8 Demand Data'!C15="12 NCP"), E99 &amp; 12, "")))</f>
        <v/>
      </c>
      <c r="P99" s="1280" t="str">
        <f t="shared" si="11"/>
        <v/>
      </c>
      <c r="Q99" s="1280" t="str">
        <f t="shared" si="9"/>
        <v/>
      </c>
      <c r="R99" s="637"/>
      <c r="S99" s="637"/>
      <c r="T99" s="637"/>
    </row>
    <row r="100" spans="1:20" s="1273" customFormat="1" ht="38.25" x14ac:dyDescent="0.2">
      <c r="A100" s="1275">
        <v>4245</v>
      </c>
      <c r="B100" s="1275" t="s">
        <v>533</v>
      </c>
      <c r="C100" s="1275" t="s">
        <v>597</v>
      </c>
      <c r="D100" s="1281" t="s">
        <v>926</v>
      </c>
      <c r="E100" s="1282"/>
      <c r="F100" s="1299"/>
      <c r="G100" s="1300"/>
      <c r="H100" s="1301"/>
      <c r="I100" s="1284"/>
      <c r="J100" s="1284" t="str">
        <f t="shared" si="10"/>
        <v/>
      </c>
      <c r="K100" s="1284"/>
      <c r="L100" s="1284" t="str">
        <f>'I3 TB Data'!I287</f>
        <v>OM&amp;A</v>
      </c>
      <c r="M100" s="1277"/>
      <c r="N100" s="128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286" t="str">
        <f>IF(AND(OR(E100="DNCP", OR(E100="SNCP", E100="PNCP")), 'I8 Demand Data'!C15="1 NCP"), E100 &amp; 1, IF(AND(OR(E100="DNCP", OR(E100="SNCP", E100="PNCP")), 'I8 Demand Data'!C15="4 NCP"), E100 &amp; 4, IF(AND(OR(E100="DNCP", OR(E100="SNCP", E100="PNCP")), 'I8 Demand Data'!C15="12 NCP"), E100 &amp; 12, "")))</f>
        <v/>
      </c>
      <c r="P100" s="1286" t="str">
        <f t="shared" si="11"/>
        <v/>
      </c>
      <c r="Q100" s="1286" t="str">
        <f t="shared" si="9"/>
        <v/>
      </c>
      <c r="R100" s="637"/>
      <c r="S100" s="637"/>
      <c r="T100" s="637"/>
    </row>
    <row r="101" spans="1:20" s="1273" customFormat="1" ht="25.5" x14ac:dyDescent="0.2">
      <c r="A101" s="1276">
        <v>4305</v>
      </c>
      <c r="B101" s="1276" t="s">
        <v>1395</v>
      </c>
      <c r="C101" s="1276" t="s">
        <v>960</v>
      </c>
      <c r="D101" s="347" t="s">
        <v>926</v>
      </c>
      <c r="E101" s="1287"/>
      <c r="F101" s="1296"/>
      <c r="G101" s="1297"/>
      <c r="H101" s="1298"/>
      <c r="I101" s="1288"/>
      <c r="J101" s="1288" t="str">
        <f t="shared" si="10"/>
        <v/>
      </c>
      <c r="K101" s="1288"/>
      <c r="L101" s="1288" t="str">
        <f>'I3 TB Data'!I288</f>
        <v>OM&amp;A</v>
      </c>
      <c r="M101" s="1277"/>
      <c r="N101" s="128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280" t="str">
        <f>IF(AND(OR(E101="DNCP", OR(E101="SNCP", E101="PNCP")), 'I8 Demand Data'!C15="1 NCP"), E101 &amp; 1, IF(AND(OR(E101="DNCP", OR(E101="SNCP", E101="PNCP")), 'I8 Demand Data'!C15="4 NCP"), E101 &amp; 4, IF(AND(OR(E101="DNCP", OR(E101="SNCP", E101="PNCP")), 'I8 Demand Data'!C15="12 NCP"), E101 &amp; 12, "")))</f>
        <v/>
      </c>
      <c r="P101" s="1280" t="str">
        <f t="shared" si="11"/>
        <v/>
      </c>
      <c r="Q101" s="1280" t="str">
        <f t="shared" si="9"/>
        <v/>
      </c>
      <c r="R101" s="637"/>
      <c r="S101" s="637"/>
      <c r="T101" s="637"/>
    </row>
    <row r="102" spans="1:20" s="1273" customFormat="1" ht="25.5" x14ac:dyDescent="0.2">
      <c r="A102" s="1275">
        <v>4310</v>
      </c>
      <c r="B102" s="1275" t="s">
        <v>1396</v>
      </c>
      <c r="C102" s="1275" t="s">
        <v>960</v>
      </c>
      <c r="D102" s="1281" t="s">
        <v>926</v>
      </c>
      <c r="E102" s="1282"/>
      <c r="F102" s="1299"/>
      <c r="G102" s="1300"/>
      <c r="H102" s="1301"/>
      <c r="I102" s="1284"/>
      <c r="J102" s="1284" t="str">
        <f t="shared" si="10"/>
        <v/>
      </c>
      <c r="K102" s="1284"/>
      <c r="L102" s="1284" t="str">
        <f>'I3 TB Data'!I289</f>
        <v>OM&amp;A</v>
      </c>
      <c r="M102" s="1277"/>
      <c r="N102" s="128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286" t="str">
        <f>IF(AND(OR(E102="DNCP", OR(E102="SNCP", E102="PNCP")), 'I8 Demand Data'!C15="1 NCP"), E102 &amp; 1, IF(AND(OR(E102="DNCP", OR(E102="SNCP", E102="PNCP")), 'I8 Demand Data'!C15="4 NCP"), E102 &amp; 4, IF(AND(OR(E102="DNCP", OR(E102="SNCP", E102="PNCP")), 'I8 Demand Data'!C15="12 NCP"), E102 &amp; 12, "")))</f>
        <v/>
      </c>
      <c r="P102" s="1286" t="str">
        <f t="shared" si="11"/>
        <v/>
      </c>
      <c r="Q102" s="1286" t="str">
        <f t="shared" si="9"/>
        <v/>
      </c>
      <c r="R102" s="637"/>
      <c r="S102" s="637"/>
      <c r="T102" s="637"/>
    </row>
    <row r="103" spans="1:20" s="1273" customFormat="1" ht="25.5" x14ac:dyDescent="0.2">
      <c r="A103" s="1276">
        <v>4315</v>
      </c>
      <c r="B103" s="1276" t="s">
        <v>1397</v>
      </c>
      <c r="C103" s="1276" t="s">
        <v>960</v>
      </c>
      <c r="D103" s="347" t="s">
        <v>926</v>
      </c>
      <c r="E103" s="1287"/>
      <c r="F103" s="1296"/>
      <c r="G103" s="1297"/>
      <c r="H103" s="1298"/>
      <c r="I103" s="1288"/>
      <c r="J103" s="1288" t="str">
        <f t="shared" si="10"/>
        <v/>
      </c>
      <c r="K103" s="1288"/>
      <c r="L103" s="1288" t="str">
        <f>'I3 TB Data'!I290</f>
        <v>OM&amp;A</v>
      </c>
      <c r="M103" s="1277"/>
      <c r="N103" s="128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280" t="str">
        <f>IF(AND(OR(E103="DNCP", OR(E103="SNCP", E103="PNCP")), 'I8 Demand Data'!C15="1 NCP"), E103 &amp; 1, IF(AND(OR(E103="DNCP", OR(E103="SNCP", E103="PNCP")), 'I8 Demand Data'!C15="4 NCP"), E103 &amp; 4, IF(AND(OR(E103="DNCP", OR(E103="SNCP", E103="PNCP")), 'I8 Demand Data'!C15="12 NCP"), E103 &amp; 12, "")))</f>
        <v/>
      </c>
      <c r="P103" s="1280" t="str">
        <f t="shared" si="11"/>
        <v/>
      </c>
      <c r="Q103" s="1280" t="str">
        <f t="shared" si="9"/>
        <v/>
      </c>
      <c r="R103" s="637"/>
      <c r="S103" s="637"/>
      <c r="T103" s="637"/>
    </row>
    <row r="104" spans="1:20" s="1273" customFormat="1" ht="25.5" x14ac:dyDescent="0.2">
      <c r="A104" s="1275">
        <v>4320</v>
      </c>
      <c r="B104" s="1275" t="s">
        <v>1401</v>
      </c>
      <c r="C104" s="1275" t="s">
        <v>960</v>
      </c>
      <c r="D104" s="1281" t="s">
        <v>926</v>
      </c>
      <c r="E104" s="1282"/>
      <c r="F104" s="1299"/>
      <c r="G104" s="1300"/>
      <c r="H104" s="1301"/>
      <c r="I104" s="1284"/>
      <c r="J104" s="1284" t="str">
        <f t="shared" si="10"/>
        <v/>
      </c>
      <c r="K104" s="1284"/>
      <c r="L104" s="1284" t="str">
        <f>'I3 TB Data'!I291</f>
        <v>OM&amp;A</v>
      </c>
      <c r="M104" s="1277"/>
      <c r="N104" s="128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286" t="str">
        <f>IF(AND(OR(E104="DNCP", OR(E104="SNCP", E104="PNCP")), 'I8 Demand Data'!C15="1 NCP"), E104 &amp; 1, IF(AND(OR(E104="DNCP", OR(E104="SNCP", E104="PNCP")), 'I8 Demand Data'!C15="4 NCP"), E104 &amp; 4, IF(AND(OR(E104="DNCP", OR(E104="SNCP", E104="PNCP")), 'I8 Demand Data'!C15="12 NCP"), E104 &amp; 12, "")))</f>
        <v/>
      </c>
      <c r="P104" s="1286" t="str">
        <f t="shared" si="11"/>
        <v/>
      </c>
      <c r="Q104" s="1286" t="str">
        <f t="shared" si="9"/>
        <v/>
      </c>
      <c r="R104" s="637"/>
      <c r="S104" s="637"/>
      <c r="T104" s="637"/>
    </row>
    <row r="105" spans="1:20" s="1273" customFormat="1" ht="38.25" x14ac:dyDescent="0.2">
      <c r="A105" s="1276">
        <v>4325</v>
      </c>
      <c r="B105" s="1276" t="s">
        <v>1387</v>
      </c>
      <c r="C105" s="1276" t="s">
        <v>960</v>
      </c>
      <c r="D105" s="347" t="s">
        <v>926</v>
      </c>
      <c r="E105" s="1287"/>
      <c r="F105" s="1296"/>
      <c r="G105" s="1297"/>
      <c r="H105" s="1298"/>
      <c r="I105" s="1288"/>
      <c r="J105" s="1288" t="str">
        <f t="shared" si="10"/>
        <v/>
      </c>
      <c r="K105" s="1288"/>
      <c r="L105" s="1288" t="str">
        <f>'I3 TB Data'!I293</f>
        <v>O&amp;M</v>
      </c>
      <c r="M105" s="1277"/>
      <c r="N105" s="128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280" t="str">
        <f>IF(AND(OR(E105="DNCP", OR(E105="SNCP", E105="PNCP")), 'I8 Demand Data'!C15="1 NCP"), E105 &amp; 1, IF(AND(OR(E105="DNCP", OR(E105="SNCP", E105="PNCP")), 'I8 Demand Data'!C15="4 NCP"), E105 &amp; 4, IF(AND(OR(E105="DNCP", OR(E105="SNCP", E105="PNCP")), 'I8 Demand Data'!C15="12 NCP"), E105 &amp; 12, "")))</f>
        <v/>
      </c>
      <c r="P105" s="1280" t="str">
        <f t="shared" si="11"/>
        <v/>
      </c>
      <c r="Q105" s="1280" t="str">
        <f t="shared" si="9"/>
        <v/>
      </c>
      <c r="R105" s="637"/>
      <c r="S105" s="637"/>
      <c r="T105" s="637"/>
    </row>
    <row r="106" spans="1:20" s="1273" customFormat="1" ht="38.25" x14ac:dyDescent="0.2">
      <c r="A106" s="1275">
        <v>4330</v>
      </c>
      <c r="B106" s="1275" t="s">
        <v>1388</v>
      </c>
      <c r="C106" s="1275" t="s">
        <v>960</v>
      </c>
      <c r="D106" s="1281" t="s">
        <v>926</v>
      </c>
      <c r="E106" s="1282"/>
      <c r="F106" s="1299"/>
      <c r="G106" s="1300"/>
      <c r="H106" s="1301"/>
      <c r="I106" s="1284"/>
      <c r="J106" s="1284" t="str">
        <f t="shared" si="10"/>
        <v/>
      </c>
      <c r="K106" s="1284"/>
      <c r="L106" s="1284" t="str">
        <f>'I3 TB Data'!I294</f>
        <v>OM&amp;A</v>
      </c>
      <c r="M106" s="1277"/>
      <c r="N106" s="128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286" t="str">
        <f>IF(AND(OR(E106="DNCP", OR(E106="SNCP", E106="PNCP")), 'I8 Demand Data'!C15="1 NCP"), E106 &amp; 1, IF(AND(OR(E106="DNCP", OR(E106="SNCP", E106="PNCP")), 'I8 Demand Data'!C15="4 NCP"), E106 &amp; 4, IF(AND(OR(E106="DNCP", OR(E106="SNCP", E106="PNCP")), 'I8 Demand Data'!C15="12 NCP"), E106 &amp; 12, "")))</f>
        <v/>
      </c>
      <c r="P106" s="1286" t="str">
        <f t="shared" si="11"/>
        <v/>
      </c>
      <c r="Q106" s="1286" t="str">
        <f t="shared" si="9"/>
        <v/>
      </c>
      <c r="R106" s="637"/>
      <c r="S106" s="637"/>
      <c r="T106" s="637"/>
    </row>
    <row r="107" spans="1:20" s="1273" customFormat="1" ht="38.25" x14ac:dyDescent="0.2">
      <c r="A107" s="1276">
        <v>4335</v>
      </c>
      <c r="B107" s="1276" t="s">
        <v>1391</v>
      </c>
      <c r="C107" s="1276" t="s">
        <v>960</v>
      </c>
      <c r="D107" s="347" t="s">
        <v>926</v>
      </c>
      <c r="E107" s="1287"/>
      <c r="F107" s="1296"/>
      <c r="G107" s="1297"/>
      <c r="H107" s="1298"/>
      <c r="I107" s="1288"/>
      <c r="J107" s="1288" t="str">
        <f t="shared" si="10"/>
        <v/>
      </c>
      <c r="K107" s="1288"/>
      <c r="L107" s="1288" t="str">
        <f>'I3 TB Data'!I295</f>
        <v>OM&amp;A</v>
      </c>
      <c r="M107" s="1277"/>
      <c r="N107" s="128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280" t="str">
        <f>IF(AND(OR(E107="DNCP", OR(E107="SNCP", E107="PNCP")), 'I8 Demand Data'!C15="1 NCP"), E107 &amp; 1, IF(AND(OR(E107="DNCP", OR(E107="SNCP", E107="PNCP")), 'I8 Demand Data'!C15="4 NCP"), E107 &amp; 4, IF(AND(OR(E107="DNCP", OR(E107="SNCP", E107="PNCP")), 'I8 Demand Data'!C15="12 NCP"), E107 &amp; 12, "")))</f>
        <v/>
      </c>
      <c r="P107" s="1280" t="str">
        <f t="shared" si="11"/>
        <v/>
      </c>
      <c r="Q107" s="1280" t="str">
        <f t="shared" si="9"/>
        <v/>
      </c>
      <c r="R107" s="637"/>
      <c r="S107" s="637"/>
      <c r="T107" s="637"/>
    </row>
    <row r="108" spans="1:20" s="1273" customFormat="1" ht="38.25" x14ac:dyDescent="0.2">
      <c r="A108" s="1275">
        <v>4340</v>
      </c>
      <c r="B108" s="1275" t="s">
        <v>1392</v>
      </c>
      <c r="C108" s="1275" t="s">
        <v>960</v>
      </c>
      <c r="D108" s="1281" t="s">
        <v>926</v>
      </c>
      <c r="E108" s="1282"/>
      <c r="F108" s="1299"/>
      <c r="G108" s="1300"/>
      <c r="H108" s="1301"/>
      <c r="I108" s="1284"/>
      <c r="J108" s="1284" t="str">
        <f t="shared" si="10"/>
        <v/>
      </c>
      <c r="K108" s="1284"/>
      <c r="L108" s="1284" t="str">
        <f>'I3 TB Data'!I296</f>
        <v>OM&amp;A</v>
      </c>
      <c r="M108" s="1277"/>
      <c r="N108" s="128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286" t="str">
        <f>IF(AND(OR(E108="DNCP", OR(E108="SNCP", E108="PNCP")), 'I8 Demand Data'!C15="1 NCP"), E108 &amp; 1, IF(AND(OR(E108="DNCP", OR(E108="SNCP", E108="PNCP")), 'I8 Demand Data'!C15="4 NCP"), E108 &amp; 4, IF(AND(OR(E108="DNCP", OR(E108="SNCP", E108="PNCP")), 'I8 Demand Data'!C15="12 NCP"), E108 &amp; 12, "")))</f>
        <v/>
      </c>
      <c r="P108" s="1286" t="str">
        <f t="shared" si="11"/>
        <v/>
      </c>
      <c r="Q108" s="1286" t="str">
        <f t="shared" si="9"/>
        <v/>
      </c>
      <c r="R108" s="637"/>
      <c r="S108" s="637"/>
      <c r="T108" s="637"/>
    </row>
    <row r="109" spans="1:20" s="1273" customFormat="1" ht="25.5" x14ac:dyDescent="0.2">
      <c r="A109" s="1276">
        <v>4345</v>
      </c>
      <c r="B109" s="1276" t="s">
        <v>1393</v>
      </c>
      <c r="C109" s="1276" t="s">
        <v>960</v>
      </c>
      <c r="D109" s="347" t="s">
        <v>926</v>
      </c>
      <c r="E109" s="1287"/>
      <c r="F109" s="1296"/>
      <c r="G109" s="1297"/>
      <c r="H109" s="1298"/>
      <c r="I109" s="1288"/>
      <c r="J109" s="1288" t="str">
        <f t="shared" si="10"/>
        <v/>
      </c>
      <c r="K109" s="1288"/>
      <c r="L109" s="1288" t="str">
        <f>'I3 TB Data'!I297</f>
        <v>OM&amp;A</v>
      </c>
      <c r="M109" s="1277"/>
      <c r="N109" s="128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280" t="str">
        <f>IF(AND(OR(E109="DNCP", OR(E109="SNCP", E109="PNCP")), 'I8 Demand Data'!C15="1 NCP"), E109 &amp; 1, IF(AND(OR(E109="DNCP", OR(E109="SNCP", E109="PNCP")), 'I8 Demand Data'!C15="4 NCP"), E109 &amp; 4, IF(AND(OR(E109="DNCP", OR(E109="SNCP", E109="PNCP")), 'I8 Demand Data'!C15="12 NCP"), E109 &amp; 12, "")))</f>
        <v/>
      </c>
      <c r="P109" s="1280" t="str">
        <f t="shared" si="11"/>
        <v/>
      </c>
      <c r="Q109" s="1280" t="str">
        <f t="shared" si="9"/>
        <v/>
      </c>
      <c r="R109" s="637"/>
      <c r="S109" s="637"/>
      <c r="T109" s="637"/>
    </row>
    <row r="110" spans="1:20" s="1273" customFormat="1" ht="25.5" x14ac:dyDescent="0.2">
      <c r="A110" s="1275">
        <v>4350</v>
      </c>
      <c r="B110" s="1275" t="s">
        <v>1394</v>
      </c>
      <c r="C110" s="1275" t="s">
        <v>960</v>
      </c>
      <c r="D110" s="1281" t="s">
        <v>926</v>
      </c>
      <c r="E110" s="1282"/>
      <c r="F110" s="1299"/>
      <c r="G110" s="1300"/>
      <c r="H110" s="1301"/>
      <c r="I110" s="1284"/>
      <c r="J110" s="1284" t="str">
        <f t="shared" si="10"/>
        <v/>
      </c>
      <c r="K110" s="1284"/>
      <c r="L110" s="1284" t="str">
        <f>'I3 TB Data'!I298</f>
        <v>OM&amp;A</v>
      </c>
      <c r="M110" s="1277"/>
      <c r="N110" s="128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286" t="str">
        <f>IF(AND(OR(E110="DNCP", OR(E110="SNCP", E110="PNCP")), 'I8 Demand Data'!C15="1 NCP"), E110 &amp; 1, IF(AND(OR(E110="DNCP", OR(E110="SNCP", E110="PNCP")), 'I8 Demand Data'!C15="4 NCP"), E110 &amp; 4, IF(AND(OR(E110="DNCP", OR(E110="SNCP", E110="PNCP")), 'I8 Demand Data'!C15="12 NCP"), E110 &amp; 12, "")))</f>
        <v/>
      </c>
      <c r="P110" s="1286" t="str">
        <f t="shared" si="11"/>
        <v/>
      </c>
      <c r="Q110" s="1286" t="str">
        <f t="shared" si="9"/>
        <v/>
      </c>
      <c r="R110" s="637"/>
      <c r="S110" s="637"/>
      <c r="T110" s="637"/>
    </row>
    <row r="111" spans="1:20" s="1273" customFormat="1" ht="25.5" x14ac:dyDescent="0.2">
      <c r="A111" s="1276">
        <v>4355</v>
      </c>
      <c r="B111" s="1276" t="s">
        <v>980</v>
      </c>
      <c r="C111" s="1276" t="s">
        <v>960</v>
      </c>
      <c r="D111" s="347" t="s">
        <v>926</v>
      </c>
      <c r="E111" s="1287"/>
      <c r="F111" s="1296"/>
      <c r="G111" s="1297"/>
      <c r="H111" s="1298"/>
      <c r="I111" s="1288"/>
      <c r="J111" s="1288" t="str">
        <f t="shared" si="10"/>
        <v/>
      </c>
      <c r="K111" s="1288"/>
      <c r="L111" s="1288" t="str">
        <f>'I3 TB Data'!I299</f>
        <v>O&amp;M</v>
      </c>
      <c r="M111" s="1277"/>
      <c r="N111" s="128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280" t="str">
        <f>IF(AND(OR(E111="DNCP", OR(E111="SNCP", E111="PNCP")), 'I8 Demand Data'!C15="1 NCP"), E111 &amp; 1, IF(AND(OR(E111="DNCP", OR(E111="SNCP", E111="PNCP")), 'I8 Demand Data'!C15="4 NCP"), E111 &amp; 4, IF(AND(OR(E111="DNCP", OR(E111="SNCP", E111="PNCP")), 'I8 Demand Data'!C15="12 NCP"), E111 &amp; 12, "")))</f>
        <v/>
      </c>
      <c r="P111" s="1280" t="str">
        <f t="shared" si="11"/>
        <v/>
      </c>
      <c r="Q111" s="1280" t="str">
        <f t="shared" si="9"/>
        <v/>
      </c>
      <c r="R111" s="637"/>
      <c r="S111" s="637"/>
      <c r="T111" s="637"/>
    </row>
    <row r="112" spans="1:20" s="1273" customFormat="1" ht="25.5" x14ac:dyDescent="0.2">
      <c r="A112" s="1275">
        <v>4360</v>
      </c>
      <c r="B112" s="1275" t="s">
        <v>961</v>
      </c>
      <c r="C112" s="1275" t="s">
        <v>960</v>
      </c>
      <c r="D112" s="1281" t="s">
        <v>926</v>
      </c>
      <c r="E112" s="1282"/>
      <c r="F112" s="1299"/>
      <c r="G112" s="1300"/>
      <c r="H112" s="1301"/>
      <c r="I112" s="1284"/>
      <c r="J112" s="1284" t="str">
        <f t="shared" si="10"/>
        <v/>
      </c>
      <c r="K112" s="1284"/>
      <c r="L112" s="1284" t="str">
        <f>'I3 TB Data'!I300</f>
        <v>OM&amp;A</v>
      </c>
      <c r="M112" s="1277"/>
      <c r="N112" s="128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286" t="str">
        <f>IF(AND(OR(E112="DNCP", OR(E112="SNCP", E112="PNCP")), 'I8 Demand Data'!C15="1 NCP"), E112 &amp; 1, IF(AND(OR(E112="DNCP", OR(E112="SNCP", E112="PNCP")), 'I8 Demand Data'!C15="4 NCP"), E112 &amp; 4, IF(AND(OR(E112="DNCP", OR(E112="SNCP", E112="PNCP")), 'I8 Demand Data'!C15="12 NCP"), E112 &amp; 12, "")))</f>
        <v/>
      </c>
      <c r="P112" s="1286" t="str">
        <f t="shared" si="11"/>
        <v/>
      </c>
      <c r="Q112" s="1286" t="str">
        <f t="shared" si="9"/>
        <v/>
      </c>
      <c r="R112" s="637"/>
      <c r="S112" s="637"/>
      <c r="T112" s="637"/>
    </row>
    <row r="113" spans="1:20" s="1273" customFormat="1" ht="25.5" x14ac:dyDescent="0.2">
      <c r="A113" s="1276">
        <v>4365</v>
      </c>
      <c r="B113" s="1276" t="s">
        <v>962</v>
      </c>
      <c r="C113" s="1276" t="s">
        <v>960</v>
      </c>
      <c r="D113" s="347" t="s">
        <v>926</v>
      </c>
      <c r="E113" s="1287"/>
      <c r="F113" s="1296"/>
      <c r="G113" s="1297"/>
      <c r="H113" s="1298"/>
      <c r="I113" s="1288"/>
      <c r="J113" s="1288" t="str">
        <f t="shared" si="10"/>
        <v/>
      </c>
      <c r="K113" s="1288"/>
      <c r="L113" s="1288" t="str">
        <f>'I3 TB Data'!I301</f>
        <v>OM&amp;A</v>
      </c>
      <c r="M113" s="1277"/>
      <c r="N113" s="128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280" t="str">
        <f>IF(AND(OR(E113="DNCP", OR(E113="SNCP", E113="PNCP")), 'I8 Demand Data'!C15="1 NCP"), E113 &amp; 1, IF(AND(OR(E113="DNCP", OR(E113="SNCP", E113="PNCP")), 'I8 Demand Data'!C15="4 NCP"), E113 &amp; 4, IF(AND(OR(E113="DNCP", OR(E113="SNCP", E113="PNCP")), 'I8 Demand Data'!C15="12 NCP"), E113 &amp; 12, "")))</f>
        <v/>
      </c>
      <c r="P113" s="1280" t="str">
        <f t="shared" si="11"/>
        <v/>
      </c>
      <c r="Q113" s="1280" t="str">
        <f t="shared" si="9"/>
        <v/>
      </c>
      <c r="R113" s="637"/>
      <c r="S113" s="637"/>
      <c r="T113" s="637"/>
    </row>
    <row r="114" spans="1:20" s="1273" customFormat="1" ht="25.5" x14ac:dyDescent="0.2">
      <c r="A114" s="1275">
        <v>4370</v>
      </c>
      <c r="B114" s="1275" t="s">
        <v>1402</v>
      </c>
      <c r="C114" s="1275" t="s">
        <v>960</v>
      </c>
      <c r="D114" s="1281" t="s">
        <v>926</v>
      </c>
      <c r="E114" s="1282"/>
      <c r="F114" s="1299"/>
      <c r="G114" s="1300"/>
      <c r="H114" s="1301"/>
      <c r="I114" s="1284"/>
      <c r="J114" s="1284" t="str">
        <f t="shared" si="10"/>
        <v/>
      </c>
      <c r="K114" s="1284"/>
      <c r="L114" s="1284" t="str">
        <f>'I3 TB Data'!I302</f>
        <v>OM&amp;A</v>
      </c>
      <c r="M114" s="1277"/>
      <c r="N114" s="128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286" t="str">
        <f>IF(AND(OR(E114="DNCP", OR(E114="SNCP", E114="PNCP")), 'I8 Demand Data'!C15="1 NCP"), E114 &amp; 1, IF(AND(OR(E114="DNCP", OR(E114="SNCP", E114="PNCP")), 'I8 Demand Data'!C15="4 NCP"), E114 &amp; 4, IF(AND(OR(E114="DNCP", OR(E114="SNCP", E114="PNCP")), 'I8 Demand Data'!C15="12 NCP"), E114 &amp; 12, "")))</f>
        <v/>
      </c>
      <c r="P114" s="1286" t="str">
        <f t="shared" si="11"/>
        <v/>
      </c>
      <c r="Q114" s="1286" t="str">
        <f t="shared" si="9"/>
        <v/>
      </c>
      <c r="R114" s="637"/>
      <c r="S114" s="637"/>
      <c r="T114" s="637"/>
    </row>
    <row r="115" spans="1:20" s="1273" customFormat="1" ht="25.5" x14ac:dyDescent="0.2">
      <c r="A115" s="1275">
        <v>4375</v>
      </c>
      <c r="B115" s="1275" t="s">
        <v>1403</v>
      </c>
      <c r="C115" s="1275" t="s">
        <v>960</v>
      </c>
      <c r="D115" s="1281" t="s">
        <v>926</v>
      </c>
      <c r="E115" s="1282"/>
      <c r="F115" s="1299"/>
      <c r="G115" s="1300"/>
      <c r="H115" s="1301"/>
      <c r="I115" s="1284"/>
      <c r="J115" s="1284" t="str">
        <f>IF(ISBLANK(G115), "", (G115))</f>
        <v/>
      </c>
      <c r="K115" s="1284"/>
      <c r="L115" s="1284" t="str">
        <f>'I3 TB Data'!I303</f>
        <v>O&amp;M</v>
      </c>
      <c r="M115" s="1277"/>
      <c r="N115" s="1286"/>
      <c r="O115" s="1286"/>
      <c r="P115" s="1286"/>
      <c r="Q115" s="1286"/>
      <c r="R115" s="637"/>
      <c r="S115" s="637"/>
      <c r="T115" s="637"/>
    </row>
    <row r="116" spans="1:20" s="1273" customFormat="1" ht="25.5" x14ac:dyDescent="0.2">
      <c r="A116" s="1275">
        <v>4380</v>
      </c>
      <c r="B116" s="1275" t="s">
        <v>1375</v>
      </c>
      <c r="C116" s="1275" t="s">
        <v>960</v>
      </c>
      <c r="D116" s="1281" t="s">
        <v>926</v>
      </c>
      <c r="E116" s="1282"/>
      <c r="F116" s="1299"/>
      <c r="G116" s="1300"/>
      <c r="H116" s="1301"/>
      <c r="I116" s="1284"/>
      <c r="J116" s="1284" t="str">
        <f>IF(ISBLANK(G116), "", (G116))</f>
        <v/>
      </c>
      <c r="K116" s="1284"/>
      <c r="L116" s="1284" t="str">
        <f>'I3 TB Data'!I304</f>
        <v>OM&amp;A</v>
      </c>
      <c r="M116" s="1277"/>
      <c r="N116" s="1286"/>
      <c r="O116" s="1286"/>
      <c r="P116" s="1286"/>
      <c r="Q116" s="1286"/>
      <c r="R116" s="637"/>
      <c r="S116" s="637"/>
      <c r="T116" s="637"/>
    </row>
    <row r="117" spans="1:20" s="1273" customFormat="1" ht="25.5" x14ac:dyDescent="0.2">
      <c r="A117" s="1276">
        <v>4390</v>
      </c>
      <c r="B117" s="1276" t="s">
        <v>1377</v>
      </c>
      <c r="C117" s="1276" t="s">
        <v>960</v>
      </c>
      <c r="D117" s="347" t="s">
        <v>926</v>
      </c>
      <c r="E117" s="1287"/>
      <c r="F117" s="1296"/>
      <c r="G117" s="1297"/>
      <c r="H117" s="1298"/>
      <c r="I117" s="1288"/>
      <c r="J117" s="1288" t="str">
        <f t="shared" si="10"/>
        <v/>
      </c>
      <c r="K117" s="1288"/>
      <c r="L117" s="1288" t="str">
        <f>'I3 TB Data'!I306</f>
        <v>OM&amp;A</v>
      </c>
      <c r="M117" s="1277"/>
      <c r="N117" s="128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280" t="str">
        <f>IF(AND(OR(E117="DNCP", OR(E117="SNCP", E117="PNCP")), 'I8 Demand Data'!C15="1 NCP"), E117 &amp; 1, IF(AND(OR(E117="DNCP", OR(E117="SNCP", E117="PNCP")), 'I8 Demand Data'!C15="4 NCP"), E117 &amp; 4, IF(AND(OR(E117="DNCP", OR(E117="SNCP", E117="PNCP")), 'I8 Demand Data'!C15="12 NCP"), E117 &amp; 12, "")))</f>
        <v/>
      </c>
      <c r="P117" s="1280" t="str">
        <f t="shared" si="11"/>
        <v/>
      </c>
      <c r="Q117" s="1280" t="str">
        <f t="shared" si="9"/>
        <v/>
      </c>
      <c r="R117" s="637"/>
      <c r="S117" s="637"/>
      <c r="T117" s="637"/>
    </row>
    <row r="118" spans="1:20" s="1273" customFormat="1" ht="25.5" x14ac:dyDescent="0.2">
      <c r="A118" s="1275">
        <v>4395</v>
      </c>
      <c r="B118" s="1275" t="s">
        <v>1435</v>
      </c>
      <c r="C118" s="1275" t="s">
        <v>960</v>
      </c>
      <c r="D118" s="1281" t="s">
        <v>926</v>
      </c>
      <c r="E118" s="1282"/>
      <c r="F118" s="1299"/>
      <c r="G118" s="1300"/>
      <c r="H118" s="1301"/>
      <c r="I118" s="1284"/>
      <c r="J118" s="1284" t="str">
        <f t="shared" si="10"/>
        <v/>
      </c>
      <c r="K118" s="1284"/>
      <c r="L118" s="1284" t="str">
        <f>'I3 TB Data'!I307</f>
        <v>OM&amp;A</v>
      </c>
      <c r="M118" s="1277"/>
      <c r="N118" s="128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286" t="str">
        <f>IF(AND(OR(E118="DNCP", OR(E118="SNCP", E118="PNCP")), 'I8 Demand Data'!C15="1 NCP"), E118 &amp; 1, IF(AND(OR(E118="DNCP", OR(E118="SNCP", E118="PNCP")), 'I8 Demand Data'!C15="4 NCP"), E118 &amp; 4, IF(AND(OR(E118="DNCP", OR(E118="SNCP", E118="PNCP")), 'I8 Demand Data'!C15="12 NCP"), E118 &amp; 12, "")))</f>
        <v/>
      </c>
      <c r="P118" s="1286" t="str">
        <f t="shared" si="11"/>
        <v/>
      </c>
      <c r="Q118" s="1286" t="str">
        <f t="shared" si="9"/>
        <v/>
      </c>
      <c r="R118" s="637"/>
      <c r="S118" s="637"/>
      <c r="T118" s="637"/>
    </row>
    <row r="119" spans="1:20" s="1273" customFormat="1" ht="38.25" x14ac:dyDescent="0.2">
      <c r="A119" s="1276">
        <v>4398</v>
      </c>
      <c r="B119" s="1276" t="s">
        <v>982</v>
      </c>
      <c r="C119" s="1276" t="s">
        <v>960</v>
      </c>
      <c r="D119" s="347" t="s">
        <v>926</v>
      </c>
      <c r="E119" s="1287"/>
      <c r="F119" s="1296"/>
      <c r="G119" s="1297"/>
      <c r="H119" s="1298"/>
      <c r="I119" s="1288"/>
      <c r="J119" s="1288" t="str">
        <f t="shared" si="10"/>
        <v/>
      </c>
      <c r="K119" s="1288"/>
      <c r="L119" s="1288" t="str">
        <f>'I3 TB Data'!I308</f>
        <v>OM&amp;A</v>
      </c>
      <c r="M119" s="1277"/>
      <c r="N119" s="128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280" t="str">
        <f>IF(AND(OR(E119="DNCP", OR(E119="SNCP", E119="PNCP")), 'I8 Demand Data'!C15="1 NCP"), E119 &amp; 1, IF(AND(OR(E119="DNCP", OR(E119="SNCP", E119="PNCP")), 'I8 Demand Data'!C15="4 NCP"), E119 &amp; 4, IF(AND(OR(E119="DNCP", OR(E119="SNCP", E119="PNCP")), 'I8 Demand Data'!C15="12 NCP"), E119 &amp; 12, "")))</f>
        <v/>
      </c>
      <c r="P119" s="1280" t="str">
        <f t="shared" si="11"/>
        <v/>
      </c>
      <c r="Q119" s="1280" t="str">
        <f t="shared" si="9"/>
        <v/>
      </c>
      <c r="R119" s="637"/>
      <c r="S119" s="637"/>
      <c r="T119" s="637"/>
    </row>
    <row r="120" spans="1:20" s="1273" customFormat="1" ht="25.5" x14ac:dyDescent="0.2">
      <c r="A120" s="1275">
        <v>4405</v>
      </c>
      <c r="B120" s="1275" t="s">
        <v>983</v>
      </c>
      <c r="C120" s="1275" t="s">
        <v>960</v>
      </c>
      <c r="D120" s="1281" t="s">
        <v>926</v>
      </c>
      <c r="E120" s="1282"/>
      <c r="F120" s="1299"/>
      <c r="G120" s="1300"/>
      <c r="H120" s="1301"/>
      <c r="I120" s="1284"/>
      <c r="J120" s="1284" t="str">
        <f t="shared" si="10"/>
        <v/>
      </c>
      <c r="K120" s="1284"/>
      <c r="L120" s="1284" t="str">
        <f>'I3 TB Data'!I309</f>
        <v>OM&amp;A</v>
      </c>
      <c r="M120" s="1277"/>
      <c r="N120" s="128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286" t="str">
        <f>IF(AND(OR(E120="DNCP", OR(E120="SNCP", E120="PNCP")), 'I8 Demand Data'!C15="1 NCP"), E120 &amp; 1, IF(AND(OR(E120="DNCP", OR(E120="SNCP", E120="PNCP")), 'I8 Demand Data'!C15="4 NCP"), E120 &amp; 4, IF(AND(OR(E120="DNCP", OR(E120="SNCP", E120="PNCP")), 'I8 Demand Data'!C15="12 NCP"), E120 &amp; 12, "")))</f>
        <v/>
      </c>
      <c r="P120" s="1286" t="str">
        <f t="shared" si="11"/>
        <v/>
      </c>
      <c r="Q120" s="1286" t="str">
        <f t="shared" si="9"/>
        <v/>
      </c>
      <c r="R120" s="637"/>
      <c r="S120" s="637"/>
      <c r="T120" s="637"/>
    </row>
    <row r="121" spans="1:20" s="1273" customFormat="1" ht="25.5" x14ac:dyDescent="0.2">
      <c r="A121" s="1276">
        <v>4415</v>
      </c>
      <c r="B121" s="1276" t="s">
        <v>984</v>
      </c>
      <c r="C121" s="1276" t="s">
        <v>960</v>
      </c>
      <c r="D121" s="347" t="s">
        <v>926</v>
      </c>
      <c r="E121" s="1287"/>
      <c r="F121" s="1296"/>
      <c r="G121" s="1297"/>
      <c r="H121" s="1298"/>
      <c r="I121" s="1288"/>
      <c r="J121" s="1288" t="str">
        <f t="shared" si="10"/>
        <v/>
      </c>
      <c r="K121" s="1288"/>
      <c r="L121" s="1288" t="str">
        <f>'I3 TB Data'!I310</f>
        <v>OM&amp;A</v>
      </c>
      <c r="M121" s="1277"/>
      <c r="N121" s="128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280" t="str">
        <f>IF(AND(OR(E121="DNCP", OR(E121="SNCP", E121="PNCP")), 'I8 Demand Data'!C15="1 NCP"), E121 &amp; 1, IF(AND(OR(E121="DNCP", OR(E121="SNCP", E121="PNCP")), 'I8 Demand Data'!C15="4 NCP"), E121 &amp; 4, IF(AND(OR(E121="DNCP", OR(E121="SNCP", E121="PNCP")), 'I8 Demand Data'!C15="12 NCP"), E121 &amp; 12, "")))</f>
        <v/>
      </c>
      <c r="P121" s="1280" t="str">
        <f t="shared" si="11"/>
        <v/>
      </c>
      <c r="Q121" s="1280" t="str">
        <f t="shared" si="9"/>
        <v/>
      </c>
      <c r="R121" s="637"/>
      <c r="S121" s="637"/>
      <c r="T121" s="637"/>
    </row>
    <row r="122" spans="1:20" s="1273" customFormat="1" ht="38.25" x14ac:dyDescent="0.2">
      <c r="A122" s="1275">
        <v>4705</v>
      </c>
      <c r="B122" s="1275" t="s">
        <v>1360</v>
      </c>
      <c r="C122" s="1275" t="s">
        <v>47</v>
      </c>
      <c r="D122" s="1281" t="s">
        <v>931</v>
      </c>
      <c r="E122" s="1282"/>
      <c r="F122" s="1299" t="str">
        <f t="shared" ref="F122:F144" si="12">IF(Q122="", "", Q122)</f>
        <v/>
      </c>
      <c r="G122" s="1300"/>
      <c r="H122" s="1301"/>
      <c r="I122" s="1284" t="str">
        <f t="shared" ref="I122:I144" si="13">IF(ISERROR(F122), "", (F122))</f>
        <v/>
      </c>
      <c r="J122" s="1284" t="str">
        <f t="shared" si="10"/>
        <v/>
      </c>
      <c r="K122" s="1284" t="s">
        <v>773</v>
      </c>
      <c r="L122" s="1284"/>
      <c r="M122" s="1277"/>
      <c r="N122" s="128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286" t="str">
        <f>IF(AND(OR(E122="DNCP", OR(E122="SNCP", E122="PNCP")), 'I8 Demand Data'!C15="1 NCP"), E122 &amp; 1, IF(AND(OR(E122="DNCP", OR(E122="SNCP", E122="PNCP")), 'I8 Demand Data'!C15="4 NCP"), E122 &amp; 4, IF(AND(OR(E122="DNCP", OR(E122="SNCP", E122="PNCP")), 'I8 Demand Data'!C15="12 NCP"), E122 &amp; 12, "")))</f>
        <v/>
      </c>
      <c r="P122" s="1286" t="str">
        <f t="shared" si="11"/>
        <v/>
      </c>
      <c r="Q122" s="1286" t="str">
        <f t="shared" ref="Q122:Q134" si="14">IF(AND(N122="",O122=""),P122,IF(AND(O122="",P122=""),N122,O122))</f>
        <v/>
      </c>
      <c r="R122" s="637"/>
      <c r="S122" s="637"/>
      <c r="T122" s="637"/>
    </row>
    <row r="123" spans="1:20" s="1273" customFormat="1" ht="38.25" x14ac:dyDescent="0.2">
      <c r="A123" s="1276">
        <v>4708</v>
      </c>
      <c r="B123" s="1276" t="s">
        <v>1361</v>
      </c>
      <c r="C123" s="1276" t="s">
        <v>47</v>
      </c>
      <c r="D123" s="347" t="s">
        <v>931</v>
      </c>
      <c r="E123" s="1287"/>
      <c r="F123" s="1296" t="str">
        <f t="shared" si="12"/>
        <v/>
      </c>
      <c r="G123" s="1297"/>
      <c r="H123" s="1298"/>
      <c r="I123" s="1288" t="str">
        <f t="shared" si="13"/>
        <v/>
      </c>
      <c r="J123" s="1288" t="str">
        <f t="shared" si="10"/>
        <v/>
      </c>
      <c r="K123" s="1288" t="s">
        <v>773</v>
      </c>
      <c r="L123" s="1288"/>
      <c r="M123" s="1277"/>
      <c r="N123" s="128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280" t="str">
        <f>IF(AND(OR(E123="DNCP", OR(E123="SNCP", E123="PNCP")), 'I8 Demand Data'!C15="1 NCP"), E123 &amp; 1, IF(AND(OR(E123="DNCP", OR(E123="SNCP", E123="PNCP")), 'I8 Demand Data'!C15="4 NCP"), E123 &amp; 4, IF(AND(OR(E123="DNCP", OR(E123="SNCP", E123="PNCP")), 'I8 Demand Data'!C15="12 NCP"), E123 &amp; 12, "")))</f>
        <v/>
      </c>
      <c r="P123" s="1280" t="str">
        <f t="shared" si="11"/>
        <v/>
      </c>
      <c r="Q123" s="1280" t="str">
        <f t="shared" si="14"/>
        <v/>
      </c>
      <c r="R123" s="637"/>
      <c r="S123" s="637"/>
      <c r="T123" s="637"/>
    </row>
    <row r="124" spans="1:20" s="1273" customFormat="1" ht="38.25" x14ac:dyDescent="0.2">
      <c r="A124" s="1275">
        <v>4710</v>
      </c>
      <c r="B124" s="1275" t="s">
        <v>1384</v>
      </c>
      <c r="C124" s="1275" t="s">
        <v>47</v>
      </c>
      <c r="D124" s="1281" t="s">
        <v>931</v>
      </c>
      <c r="E124" s="1282"/>
      <c r="F124" s="1299" t="str">
        <f t="shared" si="12"/>
        <v/>
      </c>
      <c r="G124" s="1300"/>
      <c r="H124" s="1301"/>
      <c r="I124" s="1284" t="str">
        <f t="shared" si="13"/>
        <v/>
      </c>
      <c r="J124" s="1284" t="str">
        <f t="shared" ref="J124:J165" si="15">IF(ISBLANK(G124), "", (G124))</f>
        <v/>
      </c>
      <c r="K124" s="1284" t="s">
        <v>773</v>
      </c>
      <c r="L124" s="1284"/>
      <c r="M124" s="1277"/>
      <c r="N124" s="128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286" t="str">
        <f>IF(AND(OR(E124="DNCP", OR(E124="SNCP", E124="PNCP")), 'I8 Demand Data'!C15="1 NCP"), E124 &amp; 1, IF(AND(OR(E124="DNCP", OR(E124="SNCP", E124="PNCP")), 'I8 Demand Data'!C15="4 NCP"), E124 &amp; 4, IF(AND(OR(E124="DNCP", OR(E124="SNCP", E124="PNCP")), 'I8 Demand Data'!C15="12 NCP"), E124 &amp; 12, "")))</f>
        <v/>
      </c>
      <c r="P124" s="1286" t="str">
        <f t="shared" si="11"/>
        <v/>
      </c>
      <c r="Q124" s="1286" t="str">
        <f t="shared" si="14"/>
        <v/>
      </c>
      <c r="R124" s="637"/>
      <c r="S124" s="637"/>
      <c r="T124" s="637"/>
    </row>
    <row r="125" spans="1:20" s="1273" customFormat="1" ht="38.25" x14ac:dyDescent="0.2">
      <c r="A125" s="1276">
        <v>4712</v>
      </c>
      <c r="B125" s="1276" t="s">
        <v>1385</v>
      </c>
      <c r="C125" s="1276" t="s">
        <v>47</v>
      </c>
      <c r="D125" s="347" t="s">
        <v>931</v>
      </c>
      <c r="E125" s="1287"/>
      <c r="F125" s="1296" t="str">
        <f t="shared" si="12"/>
        <v/>
      </c>
      <c r="G125" s="1297"/>
      <c r="H125" s="1298"/>
      <c r="I125" s="1288" t="str">
        <f t="shared" si="13"/>
        <v/>
      </c>
      <c r="J125" s="1288" t="str">
        <f t="shared" si="15"/>
        <v/>
      </c>
      <c r="K125" s="1288" t="s">
        <v>773</v>
      </c>
      <c r="L125" s="1288"/>
      <c r="M125" s="1277"/>
      <c r="N125" s="128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280" t="str">
        <f>IF(AND(OR(E125="DNCP", OR(E125="SNCP", E125="PNCP")), 'I8 Demand Data'!C15="1 NCP"), E125 &amp; 1, IF(AND(OR(E125="DNCP", OR(E125="SNCP", E125="PNCP")), 'I8 Demand Data'!C15="4 NCP"), E125 &amp; 4, IF(AND(OR(E125="DNCP", OR(E125="SNCP", E125="PNCP")), 'I8 Demand Data'!C15="12 NCP"), E125 &amp; 12, "")))</f>
        <v/>
      </c>
      <c r="P125" s="1280" t="str">
        <f t="shared" si="11"/>
        <v/>
      </c>
      <c r="Q125" s="1280" t="str">
        <f t="shared" si="14"/>
        <v/>
      </c>
      <c r="R125" s="637"/>
      <c r="S125" s="637"/>
      <c r="T125" s="637"/>
    </row>
    <row r="126" spans="1:20" s="1273" customFormat="1" ht="38.25" x14ac:dyDescent="0.2">
      <c r="A126" s="1275">
        <v>4714</v>
      </c>
      <c r="B126" s="1275" t="s">
        <v>1386</v>
      </c>
      <c r="C126" s="1275" t="s">
        <v>47</v>
      </c>
      <c r="D126" s="1281" t="s">
        <v>931</v>
      </c>
      <c r="E126" s="1282"/>
      <c r="F126" s="1299" t="str">
        <f t="shared" si="12"/>
        <v/>
      </c>
      <c r="G126" s="1300"/>
      <c r="H126" s="1301"/>
      <c r="I126" s="1284" t="str">
        <f t="shared" si="13"/>
        <v/>
      </c>
      <c r="J126" s="1284" t="str">
        <f t="shared" si="15"/>
        <v/>
      </c>
      <c r="K126" s="1284" t="s">
        <v>773</v>
      </c>
      <c r="L126" s="1284"/>
      <c r="M126" s="1277"/>
      <c r="N126" s="128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286" t="str">
        <f>IF(AND(OR(E126="DNCP", OR(E126="SNCP", E126="PNCP")), 'I8 Demand Data'!C15="1 NCP"), E126 &amp; 1, IF(AND(OR(E126="DNCP", OR(E126="SNCP", E126="PNCP")), 'I8 Demand Data'!C15="4 NCP"), E126 &amp; 4, IF(AND(OR(E126="DNCP", OR(E126="SNCP", E126="PNCP")), 'I8 Demand Data'!C15="12 NCP"), E126 &amp; 12, "")))</f>
        <v/>
      </c>
      <c r="P126" s="1286" t="str">
        <f t="shared" si="11"/>
        <v/>
      </c>
      <c r="Q126" s="1286" t="str">
        <f t="shared" si="14"/>
        <v/>
      </c>
      <c r="R126" s="637"/>
      <c r="S126" s="637"/>
      <c r="T126" s="637"/>
    </row>
    <row r="127" spans="1:20" s="1273" customFormat="1" ht="25.5" x14ac:dyDescent="0.2">
      <c r="A127" s="1276">
        <v>4715</v>
      </c>
      <c r="B127" s="1276" t="s">
        <v>571</v>
      </c>
      <c r="C127" s="1276" t="s">
        <v>313</v>
      </c>
      <c r="D127" s="347" t="s">
        <v>931</v>
      </c>
      <c r="E127" s="1287"/>
      <c r="F127" s="1296" t="str">
        <f t="shared" si="12"/>
        <v/>
      </c>
      <c r="G127" s="1297"/>
      <c r="H127" s="1298"/>
      <c r="I127" s="1288" t="str">
        <f t="shared" si="13"/>
        <v/>
      </c>
      <c r="J127" s="1288" t="str">
        <f t="shared" si="15"/>
        <v/>
      </c>
      <c r="K127" s="1288" t="s">
        <v>773</v>
      </c>
      <c r="L127" s="1288"/>
      <c r="M127" s="1277"/>
      <c r="N127" s="128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280" t="str">
        <f>IF(AND(OR(E127="DNCP", OR(E127="SNCP", E127="PNCP")), 'I8 Demand Data'!C15="1 NCP"), E127 &amp; 1, IF(AND(OR(E127="DNCP", OR(E127="SNCP", E127="PNCP")), 'I8 Demand Data'!C15="4 NCP"), E127 &amp; 4, IF(AND(OR(E127="DNCP", OR(E127="SNCP", E127="PNCP")), 'I8 Demand Data'!C15="12 NCP"), E127 &amp; 12, "")))</f>
        <v/>
      </c>
      <c r="P127" s="1280" t="str">
        <f t="shared" si="11"/>
        <v/>
      </c>
      <c r="Q127" s="1280" t="str">
        <f t="shared" si="14"/>
        <v/>
      </c>
      <c r="R127" s="637"/>
      <c r="S127" s="637"/>
      <c r="T127" s="637"/>
    </row>
    <row r="128" spans="1:20" s="1273" customFormat="1" ht="38.25" x14ac:dyDescent="0.2">
      <c r="A128" s="1275">
        <v>4716</v>
      </c>
      <c r="B128" s="1275" t="s">
        <v>572</v>
      </c>
      <c r="C128" s="1275" t="s">
        <v>47</v>
      </c>
      <c r="D128" s="1281" t="s">
        <v>931</v>
      </c>
      <c r="E128" s="1282"/>
      <c r="F128" s="1299" t="str">
        <f t="shared" si="12"/>
        <v/>
      </c>
      <c r="G128" s="1300"/>
      <c r="H128" s="1301"/>
      <c r="I128" s="1284" t="str">
        <f t="shared" si="13"/>
        <v/>
      </c>
      <c r="J128" s="1284" t="str">
        <f t="shared" si="15"/>
        <v/>
      </c>
      <c r="K128" s="1284" t="s">
        <v>773</v>
      </c>
      <c r="L128" s="1284"/>
      <c r="M128" s="1277"/>
      <c r="N128" s="128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286" t="str">
        <f>IF(AND(OR(E128="DNCP", OR(E128="SNCP", E128="PNCP")), 'I8 Demand Data'!C15="1 NCP"), E128 &amp; 1, IF(AND(OR(E128="DNCP", OR(E128="SNCP", E128="PNCP")), 'I8 Demand Data'!C15="4 NCP"), E128 &amp; 4, IF(AND(OR(E128="DNCP", OR(E128="SNCP", E128="PNCP")), 'I8 Demand Data'!C15="12 NCP"), E128 &amp; 12, "")))</f>
        <v/>
      </c>
      <c r="P128" s="1286" t="str">
        <f t="shared" si="11"/>
        <v/>
      </c>
      <c r="Q128" s="1286" t="str">
        <f t="shared" si="14"/>
        <v/>
      </c>
      <c r="R128" s="637"/>
      <c r="S128" s="637"/>
      <c r="T128" s="637"/>
    </row>
    <row r="129" spans="1:20" s="1273" customFormat="1" ht="38.25" x14ac:dyDescent="0.2">
      <c r="A129" s="1276">
        <v>4730</v>
      </c>
      <c r="B129" s="1276" t="s">
        <v>575</v>
      </c>
      <c r="C129" s="1276" t="s">
        <v>47</v>
      </c>
      <c r="D129" s="347" t="s">
        <v>931</v>
      </c>
      <c r="E129" s="1287"/>
      <c r="F129" s="1296" t="str">
        <f t="shared" si="12"/>
        <v/>
      </c>
      <c r="G129" s="1297"/>
      <c r="H129" s="1298"/>
      <c r="I129" s="1288" t="str">
        <f t="shared" si="13"/>
        <v/>
      </c>
      <c r="J129" s="1288" t="str">
        <f t="shared" si="15"/>
        <v/>
      </c>
      <c r="K129" s="1288" t="s">
        <v>773</v>
      </c>
      <c r="L129" s="1288"/>
      <c r="M129" s="1277"/>
      <c r="N129" s="128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280" t="str">
        <f>IF(AND(OR(E129="DNCP", OR(E129="SNCP", E129="PNCP")), 'I8 Demand Data'!C15="1 NCP"), E129 &amp; 1, IF(AND(OR(E129="DNCP", OR(E129="SNCP", E129="PNCP")), 'I8 Demand Data'!C15="4 NCP"), E129 &amp; 4, IF(AND(OR(E129="DNCP", OR(E129="SNCP", E129="PNCP")), 'I8 Demand Data'!C15="12 NCP"), E129 &amp; 12, "")))</f>
        <v/>
      </c>
      <c r="P129" s="1280" t="str">
        <f t="shared" si="11"/>
        <v/>
      </c>
      <c r="Q129" s="1280" t="str">
        <f t="shared" si="14"/>
        <v/>
      </c>
      <c r="R129" s="637"/>
      <c r="S129" s="637"/>
      <c r="T129" s="637"/>
    </row>
    <row r="130" spans="1:20" s="1273" customFormat="1" ht="38.25" x14ac:dyDescent="0.2">
      <c r="A130" s="1275">
        <v>4750</v>
      </c>
      <c r="B130" s="1275" t="s">
        <v>448</v>
      </c>
      <c r="C130" s="1275" t="s">
        <v>47</v>
      </c>
      <c r="D130" s="1281" t="s">
        <v>931</v>
      </c>
      <c r="E130" s="1282"/>
      <c r="F130" s="1299" t="str">
        <f>IF(Q130="", "", Q130)</f>
        <v/>
      </c>
      <c r="G130" s="1300"/>
      <c r="H130" s="1301"/>
      <c r="I130" s="1284" t="str">
        <f>IF(ISERROR(F130), "", (F130))</f>
        <v/>
      </c>
      <c r="J130" s="1284" t="str">
        <f>IF(ISBLANK(G130), "", (G130))</f>
        <v/>
      </c>
      <c r="K130" s="1284" t="s">
        <v>773</v>
      </c>
      <c r="L130" s="1284"/>
      <c r="M130" s="1277"/>
      <c r="N130" s="1286"/>
      <c r="O130" s="1286"/>
      <c r="P130" s="1286"/>
      <c r="Q130" s="1286"/>
      <c r="R130" s="637"/>
      <c r="S130" s="637"/>
      <c r="T130" s="637"/>
    </row>
    <row r="131" spans="1:20" s="1273" customFormat="1" ht="38.25" x14ac:dyDescent="0.2">
      <c r="A131" s="1275">
        <v>4751</v>
      </c>
      <c r="B131" s="1275" t="s">
        <v>1642</v>
      </c>
      <c r="C131" s="1275" t="s">
        <v>47</v>
      </c>
      <c r="D131" s="1281" t="s">
        <v>931</v>
      </c>
      <c r="E131" s="1282"/>
      <c r="F131" s="1299" t="str">
        <f t="shared" ref="F131" si="16">IF(Q131="", "", Q131)</f>
        <v/>
      </c>
      <c r="G131" s="1300" t="s">
        <v>1735</v>
      </c>
      <c r="H131" s="1301"/>
      <c r="I131" s="1284" t="str">
        <f t="shared" ref="I131" si="17">IF(ISERROR(F131), "", (F131))</f>
        <v/>
      </c>
      <c r="J131" s="1284" t="str">
        <f t="shared" ref="J131" si="18">IF(ISBLANK(G131), "", (G131))</f>
        <v>4751 C</v>
      </c>
      <c r="K131" s="1284"/>
      <c r="L131" s="1284"/>
      <c r="M131" s="1277"/>
      <c r="N131" s="128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286" t="str">
        <f>IF(AND(OR(E131="DNCP", OR(E131="SNCP", E131="PNCP")), 'I8 Demand Data'!C24="1 NCP"), E131 &amp; 1, IF(AND(OR(E131="DNCP", OR(E131="SNCP", E131="PNCP")), 'I8 Demand Data'!C24="4 NCP"), E131 &amp; 4, IF(AND(OR(E131="DNCP", OR(E131="SNCP", E131="PNCP")), 'I8 Demand Data'!C24="12 NCP"), E131 &amp; 12, "")))</f>
        <v/>
      </c>
      <c r="P131" s="1286" t="str">
        <f t="shared" ref="P131" si="19">IF(ISBLANK(E131), "", IF(ISERROR(SEARCH("cp",E131)), E131, ""))</f>
        <v/>
      </c>
      <c r="Q131" s="1286" t="str">
        <f t="shared" ref="Q131" si="20">IF(AND(N131="",O131=""),P131,IF(AND(O131="",P131=""),N131,O131))</f>
        <v/>
      </c>
      <c r="R131" s="637"/>
      <c r="S131" s="637"/>
      <c r="T131" s="637"/>
    </row>
    <row r="132" spans="1:20" s="1273" customFormat="1" ht="25.5" x14ac:dyDescent="0.2">
      <c r="A132" s="1276">
        <v>5005</v>
      </c>
      <c r="B132" s="1276" t="s">
        <v>985</v>
      </c>
      <c r="C132" s="1276" t="s">
        <v>563</v>
      </c>
      <c r="D132" s="347" t="s">
        <v>927</v>
      </c>
      <c r="E132" s="1287" t="s">
        <v>915</v>
      </c>
      <c r="F132" s="1296" t="str">
        <f t="shared" si="12"/>
        <v>1815-1855 D</v>
      </c>
      <c r="G132" s="1297" t="s">
        <v>916</v>
      </c>
      <c r="H132" s="1298" t="s">
        <v>307</v>
      </c>
      <c r="I132" s="1288" t="str">
        <f t="shared" si="13"/>
        <v>1815-1855 D</v>
      </c>
      <c r="J132" s="1288" t="str">
        <f t="shared" si="15"/>
        <v>1815-1855 C</v>
      </c>
      <c r="K132" s="1288"/>
      <c r="L132" s="1288"/>
      <c r="M132" s="1277"/>
      <c r="N132" s="128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280" t="str">
        <f>IF(AND(OR(E132="DNCP", OR(E132="SNCP", E132="PNCP")), 'I8 Demand Data'!C15="1 NCP"), E132 &amp; 1, IF(AND(OR(E132="DNCP", OR(E132="SNCP", E132="PNCP")), 'I8 Demand Data'!C15="4 NCP"), E132 &amp; 4, IF(AND(OR(E132="DNCP", OR(E132="SNCP", E132="PNCP")), 'I8 Demand Data'!C15="12 NCP"), E132 &amp; 12, "")))</f>
        <v/>
      </c>
      <c r="P132" s="1280" t="str">
        <f t="shared" ref="P132:P166" si="21">IF(ISBLANK(E132), "", IF(ISERROR(SEARCH("cp",E132)), E132, ""))</f>
        <v>1815-1855 D</v>
      </c>
      <c r="Q132" s="1280" t="str">
        <f t="shared" si="14"/>
        <v>1815-1855 D</v>
      </c>
      <c r="R132" s="637"/>
      <c r="S132" s="637"/>
      <c r="T132" s="637"/>
    </row>
    <row r="133" spans="1:20" s="1273" customFormat="1" ht="25.5" x14ac:dyDescent="0.2">
      <c r="A133" s="1275">
        <v>5010</v>
      </c>
      <c r="B133" s="1275" t="s">
        <v>576</v>
      </c>
      <c r="C133" s="1275" t="s">
        <v>563</v>
      </c>
      <c r="D133" s="1281" t="s">
        <v>927</v>
      </c>
      <c r="E133" s="1282" t="s">
        <v>915</v>
      </c>
      <c r="F133" s="1299" t="str">
        <f t="shared" si="12"/>
        <v>1815-1855 D</v>
      </c>
      <c r="G133" s="1300" t="s">
        <v>916</v>
      </c>
      <c r="H133" s="1301" t="s">
        <v>307</v>
      </c>
      <c r="I133" s="1284" t="str">
        <f t="shared" si="13"/>
        <v>1815-1855 D</v>
      </c>
      <c r="J133" s="1284" t="str">
        <f t="shared" si="15"/>
        <v>1815-1855 C</v>
      </c>
      <c r="K133" s="1284"/>
      <c r="L133" s="1284"/>
      <c r="M133" s="1277"/>
      <c r="N133" s="128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286" t="str">
        <f>IF(AND(OR(E133="DNCP", OR(E133="SNCP", E133="PNCP")), 'I8 Demand Data'!C15="1 NCP"), E133 &amp; 1, IF(AND(OR(E133="DNCP", OR(E133="SNCP", E133="PNCP")), 'I8 Demand Data'!C15="4 NCP"), E133 &amp; 4, IF(AND(OR(E133="DNCP", OR(E133="SNCP", E133="PNCP")), 'I8 Demand Data'!C15="12 NCP"), E133 &amp; 12, "")))</f>
        <v/>
      </c>
      <c r="P133" s="1286" t="str">
        <f t="shared" si="21"/>
        <v>1815-1855 D</v>
      </c>
      <c r="Q133" s="1286" t="str">
        <f t="shared" si="14"/>
        <v>1815-1855 D</v>
      </c>
      <c r="R133" s="637"/>
      <c r="S133" s="637"/>
      <c r="T133" s="637"/>
    </row>
    <row r="134" spans="1:20" s="1273" customFormat="1" ht="25.5" x14ac:dyDescent="0.2">
      <c r="A134" s="1276">
        <v>5012</v>
      </c>
      <c r="B134" s="1276" t="s">
        <v>976</v>
      </c>
      <c r="C134" s="1276" t="s">
        <v>563</v>
      </c>
      <c r="D134" s="347" t="s">
        <v>927</v>
      </c>
      <c r="E134" s="1287" t="s">
        <v>1247</v>
      </c>
      <c r="F134" s="1296" t="str">
        <f t="shared" si="12"/>
        <v>1808 D</v>
      </c>
      <c r="G134" s="1297" t="s">
        <v>484</v>
      </c>
      <c r="H134" s="1298"/>
      <c r="I134" s="1288" t="str">
        <f t="shared" si="13"/>
        <v>1808 D</v>
      </c>
      <c r="J134" s="1288" t="str">
        <f t="shared" si="15"/>
        <v>1808 C</v>
      </c>
      <c r="K134" s="1288"/>
      <c r="L134" s="1288"/>
      <c r="M134" s="1277"/>
      <c r="N134" s="128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280" t="str">
        <f>IF(AND(OR(E134="DNCP", OR(E134="SNCP", E134="PNCP")), 'I8 Demand Data'!C15="1 NCP"), E134 &amp; 1, IF(AND(OR(E134="DNCP", OR(E134="SNCP", E134="PNCP")), 'I8 Demand Data'!C15="4 NCP"), E134 &amp; 4, IF(AND(OR(E134="DNCP", OR(E134="SNCP", E134="PNCP")), 'I8 Demand Data'!C15="12 NCP"), E134 &amp; 12, "")))</f>
        <v/>
      </c>
      <c r="P134" s="1280" t="str">
        <f t="shared" si="21"/>
        <v>1808 D</v>
      </c>
      <c r="Q134" s="1280" t="str">
        <f t="shared" si="14"/>
        <v>1808 D</v>
      </c>
      <c r="R134" s="637"/>
      <c r="S134" s="637"/>
      <c r="T134" s="637"/>
    </row>
    <row r="135" spans="1:20" s="1273" customFormat="1" ht="38.25" x14ac:dyDescent="0.2">
      <c r="A135" s="1275">
        <v>5014</v>
      </c>
      <c r="B135" s="1275" t="s">
        <v>977</v>
      </c>
      <c r="C135" s="1275" t="s">
        <v>563</v>
      </c>
      <c r="D135" s="1281" t="s">
        <v>927</v>
      </c>
      <c r="E135" s="1282" t="s">
        <v>1261</v>
      </c>
      <c r="F135" s="1299" t="str">
        <f t="shared" si="12"/>
        <v>1815 D</v>
      </c>
      <c r="G135" s="1300" t="s">
        <v>485</v>
      </c>
      <c r="H135" s="1301"/>
      <c r="I135" s="1284" t="str">
        <f t="shared" si="13"/>
        <v>1815 D</v>
      </c>
      <c r="J135" s="1284" t="str">
        <f t="shared" si="15"/>
        <v>1815 C</v>
      </c>
      <c r="K135" s="1284"/>
      <c r="L135" s="1284"/>
      <c r="M135" s="1277"/>
      <c r="N135" s="128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286" t="str">
        <f>IF(AND(OR(E135="DNCP", OR(E135="SNCP", E135="PNCP")), 'I8 Demand Data'!C15="1 NCP"), E135 &amp; 1, IF(AND(OR(E135="DNCP", OR(E135="SNCP", E135="PNCP")), 'I8 Demand Data'!C15="4 NCP"), E135 &amp; 4, IF(AND(OR(E135="DNCP", OR(E135="SNCP", E135="PNCP")), 'I8 Demand Data'!C15="12 NCP"), E135 &amp; 12, "")))</f>
        <v/>
      </c>
      <c r="P135" s="1286" t="str">
        <f t="shared" si="21"/>
        <v>1815 D</v>
      </c>
      <c r="Q135" s="1286" t="str">
        <f>IF(AND(N135="",O135=""),P135,IF(AND(O135="",P135=""),N135,O135))</f>
        <v>1815 D</v>
      </c>
      <c r="R135" s="637"/>
      <c r="S135" s="637"/>
      <c r="T135" s="637"/>
    </row>
    <row r="136" spans="1:20" s="1273" customFormat="1" ht="38.25" x14ac:dyDescent="0.2">
      <c r="A136" s="1276">
        <v>5015</v>
      </c>
      <c r="B136" s="1276" t="s">
        <v>978</v>
      </c>
      <c r="C136" s="1276" t="s">
        <v>563</v>
      </c>
      <c r="D136" s="347" t="s">
        <v>927</v>
      </c>
      <c r="E136" s="1287" t="s">
        <v>1261</v>
      </c>
      <c r="F136" s="1296" t="str">
        <f t="shared" si="12"/>
        <v>1815 D</v>
      </c>
      <c r="G136" s="1297" t="s">
        <v>485</v>
      </c>
      <c r="H136" s="1298"/>
      <c r="I136" s="1288" t="str">
        <f t="shared" si="13"/>
        <v>1815 D</v>
      </c>
      <c r="J136" s="1288" t="str">
        <f t="shared" si="15"/>
        <v>1815 C</v>
      </c>
      <c r="K136" s="1288"/>
      <c r="L136" s="1288"/>
      <c r="M136" s="1277"/>
      <c r="N136" s="128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280" t="str">
        <f>IF(AND(OR(E136="DNCP", OR(E136="SNCP", E136="PNCP")), 'I8 Demand Data'!C15="1 NCP"), E136 &amp; 1, IF(AND(OR(E136="DNCP", OR(E136="SNCP", E136="PNCP")), 'I8 Demand Data'!C15="4 NCP"), E136 &amp; 4, IF(AND(OR(E136="DNCP", OR(E136="SNCP", E136="PNCP")), 'I8 Demand Data'!C15="12 NCP"), E136 &amp; 12, "")))</f>
        <v/>
      </c>
      <c r="P136" s="1280" t="str">
        <f t="shared" si="21"/>
        <v>1815 D</v>
      </c>
      <c r="Q136" s="1280" t="str">
        <f t="shared" ref="Q136:Q142" si="22">IF(AND(N136="",O136=""),P136,IF(AND(O136="",P136=""),N136,O136))</f>
        <v>1815 D</v>
      </c>
      <c r="R136" s="637"/>
      <c r="S136" s="637"/>
      <c r="T136" s="637"/>
    </row>
    <row r="137" spans="1:20" s="1273" customFormat="1" ht="38.25" x14ac:dyDescent="0.2">
      <c r="A137" s="1275">
        <v>5016</v>
      </c>
      <c r="B137" s="1275" t="s">
        <v>979</v>
      </c>
      <c r="C137" s="1275" t="s">
        <v>563</v>
      </c>
      <c r="D137" s="1281" t="s">
        <v>927</v>
      </c>
      <c r="E137" s="1282" t="s">
        <v>1262</v>
      </c>
      <c r="F137" s="1299" t="str">
        <f t="shared" si="12"/>
        <v>1820 D</v>
      </c>
      <c r="G137" s="1300" t="s">
        <v>486</v>
      </c>
      <c r="H137" s="1301" t="s">
        <v>331</v>
      </c>
      <c r="I137" s="1284" t="str">
        <f t="shared" si="13"/>
        <v>1820 D</v>
      </c>
      <c r="J137" s="1284" t="str">
        <f t="shared" si="15"/>
        <v>1820 C</v>
      </c>
      <c r="K137" s="1284"/>
      <c r="L137" s="1284"/>
      <c r="M137" s="1277"/>
      <c r="N137" s="128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286" t="str">
        <f>IF(AND(OR(E137="DNCP", OR(E137="SNCP", E137="PNCP")), 'I8 Demand Data'!C15="1 NCP"), E137 &amp; 1, IF(AND(OR(E137="DNCP", OR(E137="SNCP", E137="PNCP")), 'I8 Demand Data'!C15="4 NCP"), E137 &amp; 4, IF(AND(OR(E137="DNCP", OR(E137="SNCP", E137="PNCP")), 'I8 Demand Data'!C15="12 NCP"), E137 &amp; 12, "")))</f>
        <v/>
      </c>
      <c r="P137" s="1286" t="str">
        <f t="shared" si="21"/>
        <v>1820 D</v>
      </c>
      <c r="Q137" s="1286" t="str">
        <f t="shared" si="22"/>
        <v>1820 D</v>
      </c>
      <c r="R137" s="637"/>
      <c r="S137" s="637"/>
      <c r="T137" s="637"/>
    </row>
    <row r="138" spans="1:20" s="1273" customFormat="1" ht="38.25" x14ac:dyDescent="0.2">
      <c r="A138" s="1276">
        <v>5017</v>
      </c>
      <c r="B138" s="1276" t="s">
        <v>552</v>
      </c>
      <c r="C138" s="1276" t="s">
        <v>563</v>
      </c>
      <c r="D138" s="347" t="s">
        <v>927</v>
      </c>
      <c r="E138" s="1287" t="s">
        <v>1262</v>
      </c>
      <c r="F138" s="1296" t="str">
        <f t="shared" si="12"/>
        <v>1820 D</v>
      </c>
      <c r="G138" s="1297" t="s">
        <v>486</v>
      </c>
      <c r="H138" s="1298" t="s">
        <v>331</v>
      </c>
      <c r="I138" s="1288" t="str">
        <f t="shared" si="13"/>
        <v>1820 D</v>
      </c>
      <c r="J138" s="1288" t="str">
        <f t="shared" si="15"/>
        <v>1820 C</v>
      </c>
      <c r="K138" s="1288"/>
      <c r="L138" s="1288"/>
      <c r="M138" s="1277"/>
      <c r="N138" s="128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280" t="str">
        <f>IF(AND(OR(E138="DNCP", OR(E138="SNCP", E138="PNCP")), 'I8 Demand Data'!C15="1 NCP"), E138 &amp; 1, IF(AND(OR(E138="DNCP", OR(E138="SNCP", E138="PNCP")), 'I8 Demand Data'!C15="4 NCP"), E138 &amp; 4, IF(AND(OR(E138="DNCP", OR(E138="SNCP", E138="PNCP")), 'I8 Demand Data'!C15="12 NCP"), E138 &amp; 12, "")))</f>
        <v/>
      </c>
      <c r="P138" s="1280" t="str">
        <f t="shared" si="21"/>
        <v>1820 D</v>
      </c>
      <c r="Q138" s="1280" t="str">
        <f t="shared" si="22"/>
        <v>1820 D</v>
      </c>
      <c r="R138" s="637"/>
      <c r="S138" s="637"/>
      <c r="T138" s="637"/>
    </row>
    <row r="139" spans="1:20" s="1273" customFormat="1" ht="38.25" x14ac:dyDescent="0.2">
      <c r="A139" s="1275">
        <v>5020</v>
      </c>
      <c r="B139" s="1275" t="s">
        <v>553</v>
      </c>
      <c r="C139" s="1275" t="s">
        <v>563</v>
      </c>
      <c r="D139" s="1281" t="s">
        <v>927</v>
      </c>
      <c r="E139" s="1282" t="s">
        <v>1285</v>
      </c>
      <c r="F139" s="1299" t="str">
        <f t="shared" si="12"/>
        <v>1830 &amp; 1835 D</v>
      </c>
      <c r="G139" s="1300" t="s">
        <v>496</v>
      </c>
      <c r="H139" s="1301" t="s">
        <v>307</v>
      </c>
      <c r="I139" s="1284" t="str">
        <f t="shared" si="13"/>
        <v>1830 &amp; 1835 D</v>
      </c>
      <c r="J139" s="1284" t="str">
        <f t="shared" si="15"/>
        <v>1830 &amp; 1835 C</v>
      </c>
      <c r="K139" s="1284"/>
      <c r="L139" s="1284"/>
      <c r="M139" s="1277"/>
      <c r="N139" s="128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286" t="str">
        <f>IF(AND(OR(E139="DNCP", OR(E139="SNCP", E139="PNCP")), 'I8 Demand Data'!C15="1 NCP"), E139 &amp; 1, IF(AND(OR(E139="DNCP", OR(E139="SNCP", E139="PNCP")), 'I8 Demand Data'!C15="4 NCP"), E139 &amp; 4, IF(AND(OR(E139="DNCP", OR(E139="SNCP", E139="PNCP")), 'I8 Demand Data'!C15="12 NCP"), E139 &amp; 12, "")))</f>
        <v/>
      </c>
      <c r="P139" s="1286" t="str">
        <f t="shared" si="21"/>
        <v>1830 &amp; 1835 D</v>
      </c>
      <c r="Q139" s="1286" t="str">
        <f t="shared" si="22"/>
        <v>1830 &amp; 1835 D</v>
      </c>
      <c r="R139" s="637"/>
      <c r="S139" s="637"/>
      <c r="T139" s="637"/>
    </row>
    <row r="140" spans="1:20" s="1273" customFormat="1" ht="51" x14ac:dyDescent="0.2">
      <c r="A140" s="1276">
        <v>5025</v>
      </c>
      <c r="B140" s="1276" t="s">
        <v>1583</v>
      </c>
      <c r="C140" s="1276" t="s">
        <v>563</v>
      </c>
      <c r="D140" s="347" t="s">
        <v>927</v>
      </c>
      <c r="E140" s="1287" t="s">
        <v>1285</v>
      </c>
      <c r="F140" s="1296" t="str">
        <f t="shared" si="12"/>
        <v>1830 &amp; 1835 D</v>
      </c>
      <c r="G140" s="1297" t="s">
        <v>496</v>
      </c>
      <c r="H140" s="1298" t="s">
        <v>307</v>
      </c>
      <c r="I140" s="1288" t="str">
        <f t="shared" si="13"/>
        <v>1830 &amp; 1835 D</v>
      </c>
      <c r="J140" s="1288" t="str">
        <f t="shared" si="15"/>
        <v>1830 &amp; 1835 C</v>
      </c>
      <c r="K140" s="1288"/>
      <c r="L140" s="1288"/>
      <c r="M140" s="1277"/>
      <c r="N140" s="128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280" t="str">
        <f>IF(AND(OR(E140="DNCP", OR(E140="SNCP", E140="PNCP")), 'I8 Demand Data'!C15="1 NCP"), E140 &amp; 1, IF(AND(OR(E140="DNCP", OR(E140="SNCP", E140="PNCP")), 'I8 Demand Data'!C15="4 NCP"), E140 &amp; 4, IF(AND(OR(E140="DNCP", OR(E140="SNCP", E140="PNCP")), 'I8 Demand Data'!C15="12 NCP"), E140 &amp; 12, "")))</f>
        <v/>
      </c>
      <c r="P140" s="1280" t="str">
        <f t="shared" si="21"/>
        <v>1830 &amp; 1835 D</v>
      </c>
      <c r="Q140" s="1280" t="str">
        <f t="shared" si="22"/>
        <v>1830 &amp; 1835 D</v>
      </c>
      <c r="R140" s="637"/>
      <c r="S140" s="637"/>
      <c r="T140" s="637"/>
    </row>
    <row r="141" spans="1:20" s="1273" customFormat="1" ht="25.5" x14ac:dyDescent="0.2">
      <c r="A141" s="1275">
        <v>5030</v>
      </c>
      <c r="B141" s="1275" t="s">
        <v>560</v>
      </c>
      <c r="C141" s="1275" t="s">
        <v>563</v>
      </c>
      <c r="D141" s="1281" t="s">
        <v>927</v>
      </c>
      <c r="E141" s="1282" t="s">
        <v>1285</v>
      </c>
      <c r="F141" s="1299" t="str">
        <f t="shared" si="12"/>
        <v>1830 &amp; 1835 D</v>
      </c>
      <c r="G141" s="1300" t="s">
        <v>496</v>
      </c>
      <c r="H141" s="1301" t="s">
        <v>331</v>
      </c>
      <c r="I141" s="1284" t="str">
        <f t="shared" si="13"/>
        <v>1830 &amp; 1835 D</v>
      </c>
      <c r="J141" s="1284" t="str">
        <f t="shared" si="15"/>
        <v>1830 &amp; 1835 C</v>
      </c>
      <c r="K141" s="1284"/>
      <c r="L141" s="1284"/>
      <c r="M141" s="1277"/>
      <c r="N141" s="128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286" t="str">
        <f>IF(AND(OR(E141="DNCP", OR(E141="SNCP", E141="PNCP")), 'I8 Demand Data'!C15="1 NCP"), E141 &amp; 1, IF(AND(OR(E141="DNCP", OR(E141="SNCP", E141="PNCP")), 'I8 Demand Data'!C15="4 NCP"), E141 &amp; 4, IF(AND(OR(E141="DNCP", OR(E141="SNCP", E141="PNCP")), 'I8 Demand Data'!C15="12 NCP"), E141 &amp; 12, "")))</f>
        <v/>
      </c>
      <c r="P141" s="1286" t="str">
        <f t="shared" si="21"/>
        <v>1830 &amp; 1835 D</v>
      </c>
      <c r="Q141" s="1286" t="str">
        <f t="shared" si="22"/>
        <v>1830 &amp; 1835 D</v>
      </c>
      <c r="R141" s="637"/>
      <c r="S141" s="637"/>
      <c r="T141" s="637"/>
    </row>
    <row r="142" spans="1:20" s="1273" customFormat="1" ht="25.5" x14ac:dyDescent="0.2">
      <c r="A142" s="1276">
        <v>5035</v>
      </c>
      <c r="B142" s="1276" t="s">
        <v>1405</v>
      </c>
      <c r="C142" s="1276" t="s">
        <v>563</v>
      </c>
      <c r="D142" s="347" t="s">
        <v>927</v>
      </c>
      <c r="E142" s="1287" t="s">
        <v>468</v>
      </c>
      <c r="F142" s="1296" t="str">
        <f t="shared" si="12"/>
        <v>1850 D</v>
      </c>
      <c r="G142" s="1297" t="s">
        <v>500</v>
      </c>
      <c r="H142" s="1298" t="s">
        <v>307</v>
      </c>
      <c r="I142" s="1288" t="str">
        <f t="shared" si="13"/>
        <v>1850 D</v>
      </c>
      <c r="J142" s="1288" t="str">
        <f t="shared" si="15"/>
        <v>1850 C</v>
      </c>
      <c r="K142" s="1288"/>
      <c r="L142" s="1288"/>
      <c r="M142" s="1277"/>
      <c r="N142" s="128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280" t="str">
        <f>IF(AND(OR(E142="DNCP", OR(E142="SNCP", E142="PNCP")), 'I8 Demand Data'!C15="1 NCP"), E142 &amp; 1, IF(AND(OR(E142="DNCP", OR(E142="SNCP", E142="PNCP")), 'I8 Demand Data'!C15="4 NCP"), E142 &amp; 4, IF(AND(OR(E142="DNCP", OR(E142="SNCP", E142="PNCP")), 'I8 Demand Data'!C15="12 NCP"), E142 &amp; 12, "")))</f>
        <v/>
      </c>
      <c r="P142" s="1280" t="str">
        <f t="shared" si="21"/>
        <v>1850 D</v>
      </c>
      <c r="Q142" s="1280" t="str">
        <f t="shared" si="22"/>
        <v>1850 D</v>
      </c>
      <c r="R142" s="637"/>
      <c r="S142" s="637"/>
      <c r="T142" s="637"/>
    </row>
    <row r="143" spans="1:20" s="1273" customFormat="1" ht="38.25" x14ac:dyDescent="0.2">
      <c r="A143" s="1275">
        <v>5040</v>
      </c>
      <c r="B143" s="1275" t="s">
        <v>4</v>
      </c>
      <c r="C143" s="1275" t="s">
        <v>563</v>
      </c>
      <c r="D143" s="1281" t="s">
        <v>927</v>
      </c>
      <c r="E143" s="1282" t="s">
        <v>467</v>
      </c>
      <c r="F143" s="1299" t="str">
        <f t="shared" si="12"/>
        <v>1840 &amp; 1845 D</v>
      </c>
      <c r="G143" s="1300" t="s">
        <v>499</v>
      </c>
      <c r="H143" s="1301" t="s">
        <v>307</v>
      </c>
      <c r="I143" s="1284" t="str">
        <f t="shared" si="13"/>
        <v>1840 &amp; 1845 D</v>
      </c>
      <c r="J143" s="1284" t="str">
        <f t="shared" si="15"/>
        <v>1840 &amp; 1845 C</v>
      </c>
      <c r="K143" s="1284"/>
      <c r="L143" s="1284"/>
      <c r="M143" s="1277"/>
      <c r="N143" s="128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286" t="str">
        <f>IF(AND(OR(E143="DNCP", OR(E143="SNCP", E143="PNCP")), 'I8 Demand Data'!C15="1 NCP"), E143 &amp; 1, IF(AND(OR(E143="DNCP", OR(E143="SNCP", E143="PNCP")), 'I8 Demand Data'!C15="4 NCP"), E143 &amp; 4, IF(AND(OR(E143="DNCP", OR(E143="SNCP", E143="PNCP")), 'I8 Demand Data'!C15="12 NCP"), E143 &amp; 12, "")))</f>
        <v/>
      </c>
      <c r="P143" s="1286" t="str">
        <f t="shared" si="21"/>
        <v>1840 &amp; 1845 D</v>
      </c>
      <c r="Q143" s="1286" t="str">
        <f>IF(AND(N143="",O143=""),P143,IF(AND(O143="",P143=""),N143,O143))</f>
        <v>1840 &amp; 1845 D</v>
      </c>
      <c r="R143" s="637"/>
      <c r="S143" s="637"/>
      <c r="T143" s="637"/>
    </row>
    <row r="144" spans="1:20" s="1273" customFormat="1" ht="51" x14ac:dyDescent="0.2">
      <c r="A144" s="1276">
        <v>5045</v>
      </c>
      <c r="B144" s="1276" t="s">
        <v>1584</v>
      </c>
      <c r="C144" s="1276" t="s">
        <v>563</v>
      </c>
      <c r="D144" s="347" t="s">
        <v>927</v>
      </c>
      <c r="E144" s="1287" t="s">
        <v>467</v>
      </c>
      <c r="F144" s="1296" t="str">
        <f t="shared" si="12"/>
        <v>1840 &amp; 1845 D</v>
      </c>
      <c r="G144" s="1297" t="s">
        <v>499</v>
      </c>
      <c r="H144" s="1298" t="s">
        <v>307</v>
      </c>
      <c r="I144" s="1288" t="str">
        <f t="shared" si="13"/>
        <v>1840 &amp; 1845 D</v>
      </c>
      <c r="J144" s="1288" t="str">
        <f t="shared" si="15"/>
        <v>1840 &amp; 1845 C</v>
      </c>
      <c r="K144" s="1288"/>
      <c r="L144" s="1288"/>
      <c r="M144" s="1277"/>
      <c r="N144" s="128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280" t="str">
        <f>IF(AND(OR(E144="DNCP", OR(E144="SNCP", E144="PNCP")), 'I8 Demand Data'!C15="1 NCP"), E144 &amp; 1, IF(AND(OR(E144="DNCP", OR(E144="SNCP", E144="PNCP")), 'I8 Demand Data'!C15="4 NCP"), E144 &amp; 4, IF(AND(OR(E144="DNCP", OR(E144="SNCP", E144="PNCP")), 'I8 Demand Data'!C15="12 NCP"), E144 &amp; 12, "")))</f>
        <v/>
      </c>
      <c r="P144" s="1280" t="str">
        <f t="shared" si="21"/>
        <v>1840 &amp; 1845 D</v>
      </c>
      <c r="Q144" s="1280" t="str">
        <f t="shared" ref="Q144:Q194" si="23">IF(AND(N144="",O144=""),P144,IF(AND(O144="",P144=""),N144,O144))</f>
        <v>1840 &amp; 1845 D</v>
      </c>
      <c r="R144" s="637"/>
      <c r="S144" s="637"/>
      <c r="T144" s="637"/>
    </row>
    <row r="145" spans="1:20" s="1273" customFormat="1" ht="38.25" x14ac:dyDescent="0.2">
      <c r="A145" s="1275">
        <v>5050</v>
      </c>
      <c r="B145" s="1275" t="s">
        <v>537</v>
      </c>
      <c r="C145" s="1275" t="s">
        <v>563</v>
      </c>
      <c r="D145" s="1281" t="s">
        <v>927</v>
      </c>
      <c r="E145" s="1282" t="s">
        <v>467</v>
      </c>
      <c r="F145" s="1299" t="str">
        <f t="shared" ref="F145:F166" si="24">IF(Q145="", "", Q145)</f>
        <v>1840 &amp; 1845 D</v>
      </c>
      <c r="G145" s="1300" t="s">
        <v>499</v>
      </c>
      <c r="H145" s="1301" t="s">
        <v>331</v>
      </c>
      <c r="I145" s="1284" t="str">
        <f t="shared" ref="I145:I166" si="25">IF(ISERROR(F145), "", (F145))</f>
        <v>1840 &amp; 1845 D</v>
      </c>
      <c r="J145" s="1284" t="str">
        <f t="shared" si="15"/>
        <v>1840 &amp; 1845 C</v>
      </c>
      <c r="K145" s="1284"/>
      <c r="L145" s="1284"/>
      <c r="M145" s="1277"/>
      <c r="N145" s="128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286" t="str">
        <f>IF(AND(OR(E145="DNCP", OR(E145="SNCP", E145="PNCP")), 'I8 Demand Data'!C15="1 NCP"), E145 &amp; 1, IF(AND(OR(E145="DNCP", OR(E145="SNCP", E145="PNCP")), 'I8 Demand Data'!C15="4 NCP"), E145 &amp; 4, IF(AND(OR(E145="DNCP", OR(E145="SNCP", E145="PNCP")), 'I8 Demand Data'!C15="12 NCP"), E145 &amp; 12, "")))</f>
        <v/>
      </c>
      <c r="P145" s="1286" t="str">
        <f t="shared" si="21"/>
        <v>1840 &amp; 1845 D</v>
      </c>
      <c r="Q145" s="1286" t="str">
        <f t="shared" si="23"/>
        <v>1840 &amp; 1845 D</v>
      </c>
      <c r="R145" s="637"/>
      <c r="S145" s="637"/>
      <c r="T145" s="637"/>
    </row>
    <row r="146" spans="1:20" s="1273" customFormat="1" ht="25.5" x14ac:dyDescent="0.2">
      <c r="A146" s="1276">
        <v>5055</v>
      </c>
      <c r="B146" s="1276" t="s">
        <v>1413</v>
      </c>
      <c r="C146" s="1276" t="s">
        <v>563</v>
      </c>
      <c r="D146" s="347" t="s">
        <v>927</v>
      </c>
      <c r="E146" s="1287" t="s">
        <v>468</v>
      </c>
      <c r="F146" s="1296" t="str">
        <f t="shared" si="24"/>
        <v>1850 D</v>
      </c>
      <c r="G146" s="1297" t="s">
        <v>500</v>
      </c>
      <c r="H146" s="1298" t="s">
        <v>307</v>
      </c>
      <c r="I146" s="1288" t="str">
        <f t="shared" si="25"/>
        <v>1850 D</v>
      </c>
      <c r="J146" s="1288" t="str">
        <f t="shared" si="15"/>
        <v>1850 C</v>
      </c>
      <c r="K146" s="1288"/>
      <c r="L146" s="1288"/>
      <c r="M146" s="1277"/>
      <c r="N146" s="128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280" t="str">
        <f>IF(AND(OR(E146="DNCP", OR(E146="SNCP", E146="PNCP")), 'I8 Demand Data'!C15="1 NCP"), E146 &amp; 1, IF(AND(OR(E146="DNCP", OR(E146="SNCP", E146="PNCP")), 'I8 Demand Data'!C15="4 NCP"), E146 &amp; 4, IF(AND(OR(E146="DNCP", OR(E146="SNCP", E146="PNCP")), 'I8 Demand Data'!C15="12 NCP"), E146 &amp; 12, "")))</f>
        <v/>
      </c>
      <c r="P146" s="1280" t="str">
        <f t="shared" si="21"/>
        <v>1850 D</v>
      </c>
      <c r="Q146" s="1280" t="str">
        <f t="shared" si="23"/>
        <v>1850 D</v>
      </c>
      <c r="R146" s="637"/>
      <c r="S146" s="637"/>
      <c r="T146" s="637"/>
    </row>
    <row r="147" spans="1:20" s="1273" customFormat="1" ht="25.5" x14ac:dyDescent="0.2">
      <c r="A147" s="1275">
        <v>5065</v>
      </c>
      <c r="B147" s="1275" t="s">
        <v>1578</v>
      </c>
      <c r="C147" s="1275" t="s">
        <v>563</v>
      </c>
      <c r="D147" s="1281" t="s">
        <v>928</v>
      </c>
      <c r="E147" s="1282" t="s">
        <v>331</v>
      </c>
      <c r="F147" s="1299" t="str">
        <f t="shared" si="24"/>
        <v xml:space="preserve"> </v>
      </c>
      <c r="G147" s="1300" t="s">
        <v>774</v>
      </c>
      <c r="H147" s="1301"/>
      <c r="I147" s="1284" t="str">
        <f t="shared" si="25"/>
        <v xml:space="preserve"> </v>
      </c>
      <c r="J147" s="1284" t="str">
        <f t="shared" si="15"/>
        <v>CWMC</v>
      </c>
      <c r="K147" s="1284"/>
      <c r="L147" s="1284"/>
      <c r="M147" s="1277"/>
      <c r="N147" s="128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286" t="str">
        <f>IF(AND(OR(E147="DNCP", OR(E147="SNCP", E147="PNCP")), 'I8 Demand Data'!C15="1 NCP"), E147 &amp; 1, IF(AND(OR(E147="DNCP", OR(E147="SNCP", E147="PNCP")), 'I8 Demand Data'!C15="4 NCP"), E147 &amp; 4, IF(AND(OR(E147="DNCP", OR(E147="SNCP", E147="PNCP")), 'I8 Demand Data'!C15="12 NCP"), E147 &amp; 12, "")))</f>
        <v/>
      </c>
      <c r="P147" s="1286" t="str">
        <f t="shared" si="21"/>
        <v xml:space="preserve"> </v>
      </c>
      <c r="Q147" s="1286" t="str">
        <f t="shared" si="23"/>
        <v xml:space="preserve"> </v>
      </c>
      <c r="R147" s="637"/>
      <c r="S147" s="637"/>
      <c r="T147" s="637"/>
    </row>
    <row r="148" spans="1:20" s="1273" customFormat="1" ht="25.5" x14ac:dyDescent="0.2">
      <c r="A148" s="1276">
        <v>5070</v>
      </c>
      <c r="B148" s="1276" t="s">
        <v>1579</v>
      </c>
      <c r="C148" s="1276" t="s">
        <v>563</v>
      </c>
      <c r="D148" s="347" t="s">
        <v>928</v>
      </c>
      <c r="E148" s="1287"/>
      <c r="F148" s="1296" t="str">
        <f t="shared" si="24"/>
        <v/>
      </c>
      <c r="G148" s="1297" t="s">
        <v>704</v>
      </c>
      <c r="H148" s="1298"/>
      <c r="I148" s="1288" t="str">
        <f t="shared" si="25"/>
        <v/>
      </c>
      <c r="J148" s="1288" t="str">
        <f t="shared" si="15"/>
        <v>CCA</v>
      </c>
      <c r="K148" s="1288"/>
      <c r="L148" s="1288"/>
      <c r="M148" s="1277"/>
      <c r="N148" s="128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280" t="str">
        <f>IF(AND(OR(E148="DNCP", OR(E148="SNCP", E148="PNCP")), 'I8 Demand Data'!C15="1 NCP"), E148 &amp; 1, IF(AND(OR(E148="DNCP", OR(E148="SNCP", E148="PNCP")), 'I8 Demand Data'!C15="4 NCP"), E148 &amp; 4, IF(AND(OR(E148="DNCP", OR(E148="SNCP", E148="PNCP")), 'I8 Demand Data'!C15="12 NCP"), E148 &amp; 12, "")))</f>
        <v/>
      </c>
      <c r="P148" s="1280" t="str">
        <f t="shared" si="21"/>
        <v/>
      </c>
      <c r="Q148" s="1280" t="str">
        <f t="shared" si="23"/>
        <v/>
      </c>
      <c r="R148" s="637"/>
      <c r="S148" s="637"/>
      <c r="T148" s="637"/>
    </row>
    <row r="149" spans="1:20" s="1273" customFormat="1" ht="25.5" x14ac:dyDescent="0.2">
      <c r="A149" s="1275">
        <v>5075</v>
      </c>
      <c r="B149" s="1275" t="s">
        <v>1580</v>
      </c>
      <c r="C149" s="1275" t="s">
        <v>563</v>
      </c>
      <c r="D149" s="1281" t="s">
        <v>928</v>
      </c>
      <c r="E149" s="1282"/>
      <c r="F149" s="1299" t="str">
        <f t="shared" si="24"/>
        <v/>
      </c>
      <c r="G149" s="1300" t="s">
        <v>704</v>
      </c>
      <c r="H149" s="1301"/>
      <c r="I149" s="1284" t="str">
        <f t="shared" si="25"/>
        <v/>
      </c>
      <c r="J149" s="1284" t="str">
        <f t="shared" si="15"/>
        <v>CCA</v>
      </c>
      <c r="K149" s="1284"/>
      <c r="L149" s="1284"/>
      <c r="M149" s="1277"/>
      <c r="N149" s="128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286" t="str">
        <f>IF(AND(OR(E149="DNCP", OR(E149="SNCP", E149="PNCP")), 'I8 Demand Data'!C15="1 NCP"), E149 &amp; 1, IF(AND(OR(E149="DNCP", OR(E149="SNCP", E149="PNCP")), 'I8 Demand Data'!C15="4 NCP"), E149 &amp; 4, IF(AND(OR(E149="DNCP", OR(E149="SNCP", E149="PNCP")), 'I8 Demand Data'!C15="12 NCP"), E149 &amp; 12, "")))</f>
        <v/>
      </c>
      <c r="P149" s="1286" t="str">
        <f t="shared" si="21"/>
        <v/>
      </c>
      <c r="Q149" s="1286" t="str">
        <f t="shared" si="23"/>
        <v/>
      </c>
      <c r="R149" s="637"/>
      <c r="S149" s="637"/>
      <c r="T149" s="637"/>
    </row>
    <row r="150" spans="1:20" s="1273" customFormat="1" ht="25.5" x14ac:dyDescent="0.2">
      <c r="A150" s="1276">
        <v>5085</v>
      </c>
      <c r="B150" s="1276" t="s">
        <v>1561</v>
      </c>
      <c r="C150" s="1276" t="s">
        <v>563</v>
      </c>
      <c r="D150" s="347" t="s">
        <v>927</v>
      </c>
      <c r="E150" s="1287" t="s">
        <v>915</v>
      </c>
      <c r="F150" s="1296" t="str">
        <f t="shared" si="24"/>
        <v>1815-1855 D</v>
      </c>
      <c r="G150" s="1297" t="s">
        <v>916</v>
      </c>
      <c r="H150" s="1298" t="s">
        <v>307</v>
      </c>
      <c r="I150" s="1288" t="str">
        <f t="shared" si="25"/>
        <v>1815-1855 D</v>
      </c>
      <c r="J150" s="1288" t="str">
        <f t="shared" si="15"/>
        <v>1815-1855 C</v>
      </c>
      <c r="K150" s="1288"/>
      <c r="L150" s="1288"/>
      <c r="M150" s="1277"/>
      <c r="N150" s="128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280" t="str">
        <f>IF(AND(OR(E150="DNCP", OR(E150="SNCP", E150="PNCP")), 'I8 Demand Data'!C15="1 NCP"), E150 &amp; 1, IF(AND(OR(E150="DNCP", OR(E150="SNCP", E150="PNCP")), 'I8 Demand Data'!C15="4 NCP"), E150 &amp; 4, IF(AND(OR(E150="DNCP", OR(E150="SNCP", E150="PNCP")), 'I8 Demand Data'!C15="12 NCP"), E150 &amp; 12, "")))</f>
        <v/>
      </c>
      <c r="P150" s="1280" t="str">
        <f t="shared" si="21"/>
        <v>1815-1855 D</v>
      </c>
      <c r="Q150" s="1280" t="str">
        <f t="shared" si="23"/>
        <v>1815-1855 D</v>
      </c>
      <c r="R150" s="637"/>
      <c r="S150" s="637"/>
      <c r="T150" s="637"/>
    </row>
    <row r="151" spans="1:20" s="1273" customFormat="1" ht="38.25" x14ac:dyDescent="0.2">
      <c r="A151" s="1275">
        <v>5090</v>
      </c>
      <c r="B151" s="1275" t="s">
        <v>1562</v>
      </c>
      <c r="C151" s="1275" t="s">
        <v>563</v>
      </c>
      <c r="D151" s="1281" t="s">
        <v>927</v>
      </c>
      <c r="E151" s="1282" t="s">
        <v>467</v>
      </c>
      <c r="F151" s="1299" t="str">
        <f t="shared" si="24"/>
        <v>1840 &amp; 1845 D</v>
      </c>
      <c r="G151" s="1300" t="s">
        <v>499</v>
      </c>
      <c r="H151" s="1301" t="s">
        <v>307</v>
      </c>
      <c r="I151" s="1284" t="str">
        <f t="shared" si="25"/>
        <v>1840 &amp; 1845 D</v>
      </c>
      <c r="J151" s="1284" t="str">
        <f t="shared" si="15"/>
        <v>1840 &amp; 1845 C</v>
      </c>
      <c r="K151" s="1284"/>
      <c r="L151" s="1284"/>
      <c r="M151" s="1277"/>
      <c r="N151" s="128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286" t="str">
        <f>IF(AND(OR(E151="DNCP", OR(E151="SNCP", E151="PNCP")), 'I8 Demand Data'!C15="1 NCP"), E151 &amp; 1, IF(AND(OR(E151="DNCP", OR(E151="SNCP", E151="PNCP")), 'I8 Demand Data'!C15="4 NCP"), E151 &amp; 4, IF(AND(OR(E151="DNCP", OR(E151="SNCP", E151="PNCP")), 'I8 Demand Data'!C15="12 NCP"), E151 &amp; 12, "")))</f>
        <v/>
      </c>
      <c r="P151" s="1286" t="str">
        <f t="shared" si="21"/>
        <v>1840 &amp; 1845 D</v>
      </c>
      <c r="Q151" s="1286" t="str">
        <f t="shared" si="23"/>
        <v>1840 &amp; 1845 D</v>
      </c>
      <c r="R151" s="637"/>
      <c r="S151" s="637"/>
      <c r="T151" s="637"/>
    </row>
    <row r="152" spans="1:20" s="1273" customFormat="1" ht="38.25" x14ac:dyDescent="0.2">
      <c r="A152" s="1276">
        <v>5095</v>
      </c>
      <c r="B152" s="1276" t="s">
        <v>1563</v>
      </c>
      <c r="C152" s="1276" t="s">
        <v>563</v>
      </c>
      <c r="D152" s="347" t="s">
        <v>927</v>
      </c>
      <c r="E152" s="1287" t="s">
        <v>1285</v>
      </c>
      <c r="F152" s="1296" t="str">
        <f t="shared" si="24"/>
        <v>1830 &amp; 1835 D</v>
      </c>
      <c r="G152" s="1297" t="s">
        <v>496</v>
      </c>
      <c r="H152" s="1298" t="s">
        <v>307</v>
      </c>
      <c r="I152" s="1288" t="str">
        <f t="shared" si="25"/>
        <v>1830 &amp; 1835 D</v>
      </c>
      <c r="J152" s="1288" t="str">
        <f t="shared" si="15"/>
        <v>1830 &amp; 1835 C</v>
      </c>
      <c r="K152" s="1288"/>
      <c r="L152" s="1288"/>
      <c r="M152" s="1277"/>
      <c r="N152" s="128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280" t="str">
        <f>IF(AND(OR(E152="DNCP", OR(E152="SNCP", E152="PNCP")), 'I8 Demand Data'!C15="1 NCP"), E152 &amp; 1, IF(AND(OR(E152="DNCP", OR(E152="SNCP", E152="PNCP")), 'I8 Demand Data'!C15="4 NCP"), E152 &amp; 4, IF(AND(OR(E152="DNCP", OR(E152="SNCP", E152="PNCP")), 'I8 Demand Data'!C15="12 NCP"), E152 &amp; 12, "")))</f>
        <v/>
      </c>
      <c r="P152" s="1280" t="str">
        <f t="shared" si="21"/>
        <v>1830 &amp; 1835 D</v>
      </c>
      <c r="Q152" s="1280" t="str">
        <f t="shared" si="23"/>
        <v>1830 &amp; 1835 D</v>
      </c>
      <c r="R152" s="637"/>
      <c r="S152" s="637"/>
      <c r="T152" s="637"/>
    </row>
    <row r="153" spans="1:20" s="1273" customFormat="1" ht="25.5" x14ac:dyDescent="0.2">
      <c r="A153" s="1275">
        <v>5096</v>
      </c>
      <c r="B153" s="1275" t="s">
        <v>1406</v>
      </c>
      <c r="C153" s="1275" t="s">
        <v>563</v>
      </c>
      <c r="D153" s="1281" t="s">
        <v>927</v>
      </c>
      <c r="E153" s="1282"/>
      <c r="F153" s="1299" t="str">
        <f t="shared" si="24"/>
        <v/>
      </c>
      <c r="G153" s="1300"/>
      <c r="H153" s="1301" t="s">
        <v>331</v>
      </c>
      <c r="I153" s="1284" t="str">
        <f t="shared" si="25"/>
        <v/>
      </c>
      <c r="J153" s="1284" t="str">
        <f t="shared" si="15"/>
        <v/>
      </c>
      <c r="K153" s="1284" t="s">
        <v>1082</v>
      </c>
      <c r="L153" s="1284"/>
      <c r="M153" s="1277"/>
      <c r="N153" s="128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286" t="str">
        <f>IF(AND(OR(E153="DNCP", OR(E153="SNCP", E153="PNCP")), 'I8 Demand Data'!C15="1 NCP"), E153 &amp; 1, IF(AND(OR(E153="DNCP", OR(E153="SNCP", E153="PNCP")), 'I8 Demand Data'!C15="4 NCP"), E153 &amp; 4, IF(AND(OR(E153="DNCP", OR(E153="SNCP", E153="PNCP")), 'I8 Demand Data'!C15="12 NCP"), E153 &amp; 12, "")))</f>
        <v/>
      </c>
      <c r="P153" s="1286" t="str">
        <f t="shared" si="21"/>
        <v/>
      </c>
      <c r="Q153" s="1286" t="str">
        <f t="shared" si="23"/>
        <v/>
      </c>
      <c r="R153" s="637"/>
      <c r="S153" s="637"/>
      <c r="T153" s="637"/>
    </row>
    <row r="154" spans="1:20" s="1273" customFormat="1" ht="25.5" x14ac:dyDescent="0.2">
      <c r="A154" s="1276">
        <v>5105</v>
      </c>
      <c r="B154" s="1276" t="s">
        <v>1337</v>
      </c>
      <c r="C154" s="1276" t="s">
        <v>1560</v>
      </c>
      <c r="D154" s="347" t="s">
        <v>927</v>
      </c>
      <c r="E154" s="1287" t="s">
        <v>915</v>
      </c>
      <c r="F154" s="1296" t="str">
        <f t="shared" si="24"/>
        <v>1815-1855 D</v>
      </c>
      <c r="G154" s="1297" t="s">
        <v>916</v>
      </c>
      <c r="H154" s="1298" t="s">
        <v>307</v>
      </c>
      <c r="I154" s="1288" t="str">
        <f t="shared" si="25"/>
        <v>1815-1855 D</v>
      </c>
      <c r="J154" s="1288" t="str">
        <f t="shared" si="15"/>
        <v>1815-1855 C</v>
      </c>
      <c r="K154" s="1288"/>
      <c r="L154" s="1288"/>
      <c r="M154" s="1277"/>
      <c r="N154" s="128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280" t="str">
        <f>IF(AND(OR(E154="DNCP", OR(E154="SNCP", E154="PNCP")), 'I8 Demand Data'!C15="1 NCP"), E154 &amp; 1, IF(AND(OR(E154="DNCP", OR(E154="SNCP", E154="PNCP")), 'I8 Demand Data'!C15="4 NCP"), E154 &amp; 4, IF(AND(OR(E154="DNCP", OR(E154="SNCP", E154="PNCP")), 'I8 Demand Data'!C15="12 NCP"), E154 &amp; 12, "")))</f>
        <v/>
      </c>
      <c r="P154" s="1280" t="str">
        <f t="shared" si="21"/>
        <v>1815-1855 D</v>
      </c>
      <c r="Q154" s="1280" t="str">
        <f t="shared" si="23"/>
        <v>1815-1855 D</v>
      </c>
      <c r="R154" s="637"/>
      <c r="S154" s="637"/>
      <c r="T154" s="637"/>
    </row>
    <row r="155" spans="1:20" s="1273" customFormat="1" ht="38.25" x14ac:dyDescent="0.2">
      <c r="A155" s="1275">
        <v>5110</v>
      </c>
      <c r="B155" s="1275" t="s">
        <v>1407</v>
      </c>
      <c r="C155" s="1275" t="s">
        <v>1560</v>
      </c>
      <c r="D155" s="1281" t="s">
        <v>927</v>
      </c>
      <c r="E155" s="1282" t="s">
        <v>1247</v>
      </c>
      <c r="F155" s="1299" t="str">
        <f t="shared" si="24"/>
        <v>1808 D</v>
      </c>
      <c r="G155" s="1300" t="s">
        <v>484</v>
      </c>
      <c r="H155" s="1301" t="s">
        <v>331</v>
      </c>
      <c r="I155" s="1284" t="str">
        <f t="shared" si="25"/>
        <v>1808 D</v>
      </c>
      <c r="J155" s="1284" t="str">
        <f t="shared" si="15"/>
        <v>1808 C</v>
      </c>
      <c r="K155" s="1284"/>
      <c r="L155" s="1284"/>
      <c r="M155" s="1277"/>
      <c r="N155" s="128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286" t="str">
        <f>IF(AND(OR(E155="DNCP", OR(E155="SNCP", E155="PNCP")), 'I8 Demand Data'!C15="1 NCP"), E155 &amp; 1, IF(AND(OR(E155="DNCP", OR(E155="SNCP", E155="PNCP")), 'I8 Demand Data'!C15="4 NCP"), E155 &amp; 4, IF(AND(OR(E155="DNCP", OR(E155="SNCP", E155="PNCP")), 'I8 Demand Data'!C15="12 NCP"), E155 &amp; 12, "")))</f>
        <v/>
      </c>
      <c r="P155" s="1286" t="str">
        <f t="shared" si="21"/>
        <v>1808 D</v>
      </c>
      <c r="Q155" s="1286" t="str">
        <f t="shared" si="23"/>
        <v>1808 D</v>
      </c>
      <c r="R155" s="637"/>
      <c r="S155" s="637"/>
      <c r="T155" s="637"/>
    </row>
    <row r="156" spans="1:20" s="1273" customFormat="1" ht="38.25" x14ac:dyDescent="0.2">
      <c r="A156" s="1276">
        <v>5112</v>
      </c>
      <c r="B156" s="1276" t="s">
        <v>1371</v>
      </c>
      <c r="C156" s="1276" t="s">
        <v>1560</v>
      </c>
      <c r="D156" s="347" t="s">
        <v>927</v>
      </c>
      <c r="E156" s="1287" t="s">
        <v>1261</v>
      </c>
      <c r="F156" s="1296" t="str">
        <f t="shared" si="24"/>
        <v>1815 D</v>
      </c>
      <c r="G156" s="1297" t="s">
        <v>485</v>
      </c>
      <c r="H156" s="1298"/>
      <c r="I156" s="1288" t="str">
        <f t="shared" si="25"/>
        <v>1815 D</v>
      </c>
      <c r="J156" s="1288" t="str">
        <f t="shared" si="15"/>
        <v>1815 C</v>
      </c>
      <c r="K156" s="1288"/>
      <c r="L156" s="1288"/>
      <c r="M156" s="1277"/>
      <c r="N156" s="128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280" t="str">
        <f>IF(AND(OR(E156="DNCP", OR(E156="SNCP", E156="PNCP")), 'I8 Demand Data'!C15="1 NCP"), E156 &amp; 1, IF(AND(OR(E156="DNCP", OR(E156="SNCP", E156="PNCP")), 'I8 Demand Data'!C15="4 NCP"), E156 &amp; 4, IF(AND(OR(E156="DNCP", OR(E156="SNCP", E156="PNCP")), 'I8 Demand Data'!C15="12 NCP"), E156 &amp; 12, "")))</f>
        <v/>
      </c>
      <c r="P156" s="1280" t="str">
        <f t="shared" si="21"/>
        <v>1815 D</v>
      </c>
      <c r="Q156" s="1280" t="str">
        <f t="shared" si="23"/>
        <v>1815 D</v>
      </c>
      <c r="R156" s="637"/>
      <c r="S156" s="637"/>
      <c r="T156" s="637"/>
    </row>
    <row r="157" spans="1:20" s="1273" customFormat="1" ht="38.25" x14ac:dyDescent="0.2">
      <c r="A157" s="1275">
        <v>5114</v>
      </c>
      <c r="B157" s="1275" t="s">
        <v>7</v>
      </c>
      <c r="C157" s="1275" t="s">
        <v>1560</v>
      </c>
      <c r="D157" s="1281" t="s">
        <v>927</v>
      </c>
      <c r="E157" s="1282" t="s">
        <v>1262</v>
      </c>
      <c r="F157" s="1299" t="str">
        <f t="shared" si="24"/>
        <v>1820 D</v>
      </c>
      <c r="G157" s="1300" t="s">
        <v>486</v>
      </c>
      <c r="H157" s="1301" t="s">
        <v>331</v>
      </c>
      <c r="I157" s="1284" t="str">
        <f t="shared" si="25"/>
        <v>1820 D</v>
      </c>
      <c r="J157" s="1284" t="str">
        <f t="shared" si="15"/>
        <v>1820 C</v>
      </c>
      <c r="K157" s="1284"/>
      <c r="L157" s="1284"/>
      <c r="M157" s="1277"/>
      <c r="N157" s="128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286" t="str">
        <f>IF(AND(OR(E157="DNCP", OR(E157="SNCP", E157="PNCP")), 'I8 Demand Data'!C15="1 NCP"), E157 &amp; 1, IF(AND(OR(E157="DNCP", OR(E157="SNCP", E157="PNCP")), 'I8 Demand Data'!C15="4 NCP"), E157 &amp; 4, IF(AND(OR(E157="DNCP", OR(E157="SNCP", E157="PNCP")), 'I8 Demand Data'!C15="12 NCP"), E157 &amp; 12, "")))</f>
        <v/>
      </c>
      <c r="P157" s="1286" t="str">
        <f t="shared" si="21"/>
        <v>1820 D</v>
      </c>
      <c r="Q157" s="1286" t="str">
        <f t="shared" si="23"/>
        <v>1820 D</v>
      </c>
      <c r="R157" s="637"/>
      <c r="S157" s="637"/>
      <c r="T157" s="637"/>
    </row>
    <row r="158" spans="1:20" s="1273" customFormat="1" ht="25.5" x14ac:dyDescent="0.2">
      <c r="A158" s="1276">
        <v>5120</v>
      </c>
      <c r="B158" s="1276" t="s">
        <v>8</v>
      </c>
      <c r="C158" s="1276" t="s">
        <v>1560</v>
      </c>
      <c r="D158" s="347" t="s">
        <v>927</v>
      </c>
      <c r="E158" s="1287" t="s">
        <v>1263</v>
      </c>
      <c r="F158" s="1296" t="str">
        <f t="shared" si="24"/>
        <v>1830 D</v>
      </c>
      <c r="G158" s="1297" t="s">
        <v>488</v>
      </c>
      <c r="H158" s="1298" t="s">
        <v>307</v>
      </c>
      <c r="I158" s="1288" t="str">
        <f t="shared" si="25"/>
        <v>1830 D</v>
      </c>
      <c r="J158" s="1288" t="str">
        <f t="shared" si="15"/>
        <v>1830 C</v>
      </c>
      <c r="K158" s="1288"/>
      <c r="L158" s="1288"/>
      <c r="M158" s="1277"/>
      <c r="N158" s="128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280" t="str">
        <f>IF(AND(OR(E158="DNCP", OR(E158="SNCP", E158="PNCP")), 'I8 Demand Data'!C15="1 NCP"), E158 &amp; 1, IF(AND(OR(E158="DNCP", OR(E158="SNCP", E158="PNCP")), 'I8 Demand Data'!C15="4 NCP"), E158 &amp; 4, IF(AND(OR(E158="DNCP", OR(E158="SNCP", E158="PNCP")), 'I8 Demand Data'!C15="12 NCP"), E158 &amp; 12, "")))</f>
        <v/>
      </c>
      <c r="P158" s="1280" t="str">
        <f t="shared" si="21"/>
        <v>1830 D</v>
      </c>
      <c r="Q158" s="1280" t="str">
        <f t="shared" si="23"/>
        <v>1830 D</v>
      </c>
      <c r="R158" s="637"/>
      <c r="S158" s="637"/>
      <c r="T158" s="637"/>
    </row>
    <row r="159" spans="1:20" s="1273" customFormat="1" ht="25.5" x14ac:dyDescent="0.2">
      <c r="A159" s="1275">
        <v>5125</v>
      </c>
      <c r="B159" s="1275" t="s">
        <v>1373</v>
      </c>
      <c r="C159" s="1275" t="s">
        <v>1560</v>
      </c>
      <c r="D159" s="1281" t="s">
        <v>927</v>
      </c>
      <c r="E159" s="1282" t="s">
        <v>1264</v>
      </c>
      <c r="F159" s="1299" t="str">
        <f t="shared" si="24"/>
        <v>1835 D</v>
      </c>
      <c r="G159" s="1300" t="s">
        <v>489</v>
      </c>
      <c r="H159" s="1301" t="s">
        <v>307</v>
      </c>
      <c r="I159" s="1284" t="str">
        <f t="shared" si="25"/>
        <v>1835 D</v>
      </c>
      <c r="J159" s="1284" t="str">
        <f t="shared" si="15"/>
        <v>1835 C</v>
      </c>
      <c r="K159" s="1284"/>
      <c r="L159" s="1284"/>
      <c r="M159" s="1277"/>
      <c r="N159" s="128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286" t="str">
        <f>IF(AND(OR(E159="DNCP", OR(E159="SNCP", E159="PNCP")), 'I8 Demand Data'!C15="1 NCP"), E159 &amp; 1, IF(AND(OR(E159="DNCP", OR(E159="SNCP", E159="PNCP")), 'I8 Demand Data'!C15="4 NCP"), E159 &amp; 4, IF(AND(OR(E159="DNCP", OR(E159="SNCP", E159="PNCP")), 'I8 Demand Data'!C15="12 NCP"), E159 &amp; 12, "")))</f>
        <v/>
      </c>
      <c r="P159" s="1286" t="str">
        <f t="shared" si="21"/>
        <v>1835 D</v>
      </c>
      <c r="Q159" s="1286" t="str">
        <f t="shared" si="23"/>
        <v>1835 D</v>
      </c>
      <c r="R159" s="637"/>
      <c r="S159" s="637"/>
      <c r="T159" s="637"/>
    </row>
    <row r="160" spans="1:20" s="1273" customFormat="1" ht="25.5" x14ac:dyDescent="0.2">
      <c r="A160" s="1276">
        <v>5130</v>
      </c>
      <c r="B160" s="1276" t="s">
        <v>9</v>
      </c>
      <c r="C160" s="1276" t="s">
        <v>1560</v>
      </c>
      <c r="D160" s="347" t="s">
        <v>927</v>
      </c>
      <c r="E160" s="1287" t="s">
        <v>469</v>
      </c>
      <c r="F160" s="1296" t="str">
        <f t="shared" si="24"/>
        <v>1855 D</v>
      </c>
      <c r="G160" s="1297" t="s">
        <v>501</v>
      </c>
      <c r="H160" s="1298" t="s">
        <v>331</v>
      </c>
      <c r="I160" s="1288" t="str">
        <f t="shared" si="25"/>
        <v>1855 D</v>
      </c>
      <c r="J160" s="1288" t="str">
        <f t="shared" si="15"/>
        <v>1855 C</v>
      </c>
      <c r="K160" s="1288"/>
      <c r="L160" s="1288"/>
      <c r="M160" s="1277"/>
      <c r="N160" s="128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280" t="str">
        <f>IF(AND(OR(E160="DNCP", OR(E160="SNCP", E160="PNCP")), 'I8 Demand Data'!C15="1 NCP"), E160 &amp; 1, IF(AND(OR(E160="DNCP", OR(E160="SNCP", E160="PNCP")), 'I8 Demand Data'!C15="4 NCP"), E160 &amp; 4, IF(AND(OR(E160="DNCP", OR(E160="SNCP", E160="PNCP")), 'I8 Demand Data'!C15="12 NCP"), E160 &amp; 12, "")))</f>
        <v/>
      </c>
      <c r="P160" s="1280" t="str">
        <f t="shared" si="21"/>
        <v>1855 D</v>
      </c>
      <c r="Q160" s="1280" t="str">
        <f>IF(AND(N160="",O160=""),P160,IF(AND(O160="",P160=""),N160,O160))</f>
        <v>1855 D</v>
      </c>
      <c r="R160" s="637"/>
      <c r="S160" s="637"/>
      <c r="T160" s="637"/>
    </row>
    <row r="161" spans="1:20" s="1273" customFormat="1" ht="38.25" x14ac:dyDescent="0.2">
      <c r="A161" s="1275">
        <v>5135</v>
      </c>
      <c r="B161" s="1275" t="s">
        <v>10</v>
      </c>
      <c r="C161" s="1275" t="s">
        <v>1560</v>
      </c>
      <c r="D161" s="1281" t="s">
        <v>927</v>
      </c>
      <c r="E161" s="1282" t="s">
        <v>1285</v>
      </c>
      <c r="F161" s="1299" t="str">
        <f t="shared" si="24"/>
        <v>1830 &amp; 1835 D</v>
      </c>
      <c r="G161" s="1300" t="s">
        <v>496</v>
      </c>
      <c r="H161" s="1301" t="s">
        <v>307</v>
      </c>
      <c r="I161" s="1284" t="str">
        <f t="shared" si="25"/>
        <v>1830 &amp; 1835 D</v>
      </c>
      <c r="J161" s="1284" t="str">
        <f t="shared" si="15"/>
        <v>1830 &amp; 1835 C</v>
      </c>
      <c r="K161" s="1284"/>
      <c r="L161" s="1284"/>
      <c r="M161" s="1277"/>
      <c r="N161" s="128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286" t="str">
        <f>IF(AND(OR(E161="DNCP", OR(E161="SNCP", E161="PNCP")), 'I8 Demand Data'!C15="1 NCP"), E161 &amp; 1, IF(AND(OR(E161="DNCP", OR(E161="SNCP", E161="PNCP")), 'I8 Demand Data'!C15="4 NCP"), E161 &amp; 4, IF(AND(OR(E161="DNCP", OR(E161="SNCP", E161="PNCP")), 'I8 Demand Data'!C15="12 NCP"), E161 &amp; 12, "")))</f>
        <v/>
      </c>
      <c r="P161" s="1286" t="str">
        <f t="shared" si="21"/>
        <v>1830 &amp; 1835 D</v>
      </c>
      <c r="Q161" s="1286" t="str">
        <f t="shared" si="23"/>
        <v>1830 &amp; 1835 D</v>
      </c>
      <c r="R161" s="637"/>
      <c r="S161" s="637"/>
      <c r="T161" s="637"/>
    </row>
    <row r="162" spans="1:20" s="1273" customFormat="1" ht="25.5" x14ac:dyDescent="0.2">
      <c r="A162" s="1276">
        <v>5145</v>
      </c>
      <c r="B162" s="1276" t="s">
        <v>11</v>
      </c>
      <c r="C162" s="1276" t="s">
        <v>1560</v>
      </c>
      <c r="D162" s="347" t="s">
        <v>927</v>
      </c>
      <c r="E162" s="1287" t="s">
        <v>1286</v>
      </c>
      <c r="F162" s="1296" t="str">
        <f t="shared" si="24"/>
        <v>1840 D</v>
      </c>
      <c r="G162" s="1297" t="s">
        <v>497</v>
      </c>
      <c r="H162" s="1298" t="s">
        <v>307</v>
      </c>
      <c r="I162" s="1288" t="str">
        <f t="shared" si="25"/>
        <v>1840 D</v>
      </c>
      <c r="J162" s="1288" t="str">
        <f t="shared" si="15"/>
        <v>1840 C</v>
      </c>
      <c r="K162" s="1288"/>
      <c r="L162" s="1288"/>
      <c r="M162" s="1277"/>
      <c r="N162" s="128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280" t="str">
        <f>IF(AND(OR(E162="DNCP", OR(E162="SNCP", E162="PNCP")), 'I8 Demand Data'!C15="1 NCP"), E162 &amp; 1, IF(AND(OR(E162="DNCP", OR(E162="SNCP", E162="PNCP")), 'I8 Demand Data'!C15="4 NCP"), E162 &amp; 4, IF(AND(OR(E162="DNCP", OR(E162="SNCP", E162="PNCP")), 'I8 Demand Data'!C15="12 NCP"), E162 &amp; 12, "")))</f>
        <v/>
      </c>
      <c r="P162" s="1280" t="str">
        <f t="shared" si="21"/>
        <v>1840 D</v>
      </c>
      <c r="Q162" s="1280" t="str">
        <f t="shared" si="23"/>
        <v>1840 D</v>
      </c>
      <c r="R162" s="637"/>
      <c r="S162" s="637"/>
      <c r="T162" s="637"/>
    </row>
    <row r="163" spans="1:20" s="1273" customFormat="1" ht="38.25" x14ac:dyDescent="0.2">
      <c r="A163" s="1275">
        <v>5150</v>
      </c>
      <c r="B163" s="1275" t="s">
        <v>12</v>
      </c>
      <c r="C163" s="1275" t="s">
        <v>1560</v>
      </c>
      <c r="D163" s="1281" t="s">
        <v>927</v>
      </c>
      <c r="E163" s="1282" t="s">
        <v>466</v>
      </c>
      <c r="F163" s="1299" t="str">
        <f t="shared" si="24"/>
        <v>1845 D</v>
      </c>
      <c r="G163" s="1300" t="s">
        <v>498</v>
      </c>
      <c r="H163" s="1301" t="s">
        <v>307</v>
      </c>
      <c r="I163" s="1284" t="str">
        <f t="shared" si="25"/>
        <v>1845 D</v>
      </c>
      <c r="J163" s="1284" t="str">
        <f t="shared" si="15"/>
        <v>1845 C</v>
      </c>
      <c r="K163" s="1284"/>
      <c r="L163" s="1284"/>
      <c r="M163" s="1277"/>
      <c r="N163" s="128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286" t="str">
        <f>IF(AND(OR(E163="DNCP", OR(E163="SNCP", E163="PNCP")), 'I8 Demand Data'!C15="1 NCP"), E163 &amp; 1, IF(AND(OR(E163="DNCP", OR(E163="SNCP", E163="PNCP")), 'I8 Demand Data'!C15="4 NCP"), E163 &amp; 4, IF(AND(OR(E163="DNCP", OR(E163="SNCP", E163="PNCP")), 'I8 Demand Data'!C15="12 NCP"), E163 &amp; 12, "")))</f>
        <v/>
      </c>
      <c r="P163" s="1286" t="str">
        <f t="shared" si="21"/>
        <v>1845 D</v>
      </c>
      <c r="Q163" s="1286" t="str">
        <f t="shared" si="23"/>
        <v>1845 D</v>
      </c>
      <c r="R163" s="637"/>
      <c r="S163" s="637"/>
      <c r="T163" s="637"/>
    </row>
    <row r="164" spans="1:20" s="1273" customFormat="1" ht="25.5" x14ac:dyDescent="0.2">
      <c r="A164" s="1276">
        <v>5155</v>
      </c>
      <c r="B164" s="1276" t="s">
        <v>13</v>
      </c>
      <c r="C164" s="1276" t="s">
        <v>1560</v>
      </c>
      <c r="D164" s="347" t="s">
        <v>927</v>
      </c>
      <c r="E164" s="1287" t="s">
        <v>469</v>
      </c>
      <c r="F164" s="1296" t="str">
        <f t="shared" si="24"/>
        <v>1855 D</v>
      </c>
      <c r="G164" s="1297" t="s">
        <v>501</v>
      </c>
      <c r="H164" s="1298" t="s">
        <v>331</v>
      </c>
      <c r="I164" s="1288" t="str">
        <f t="shared" si="25"/>
        <v>1855 D</v>
      </c>
      <c r="J164" s="1288" t="str">
        <f t="shared" si="15"/>
        <v>1855 C</v>
      </c>
      <c r="K164" s="1288"/>
      <c r="L164" s="1288"/>
      <c r="M164" s="1277"/>
      <c r="N164" s="128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280" t="str">
        <f>IF(AND(OR(E164="DNCP", OR(E164="SNCP", E164="PNCP")), 'I8 Demand Data'!C15="1 NCP"), E164 &amp; 1, IF(AND(OR(E164="DNCP", OR(E164="SNCP", E164="PNCP")), 'I8 Demand Data'!C15="4 NCP"), E164 &amp; 4, IF(AND(OR(E164="DNCP", OR(E164="SNCP", E164="PNCP")), 'I8 Demand Data'!C15="12 NCP"), E164 &amp; 12, "")))</f>
        <v/>
      </c>
      <c r="P164" s="1280" t="str">
        <f t="shared" si="21"/>
        <v>1855 D</v>
      </c>
      <c r="Q164" s="1280" t="str">
        <f t="shared" si="23"/>
        <v>1855 D</v>
      </c>
      <c r="R164" s="637"/>
      <c r="S164" s="637"/>
      <c r="T164" s="637"/>
    </row>
    <row r="165" spans="1:20" s="1273" customFormat="1" ht="25.5" x14ac:dyDescent="0.2">
      <c r="A165" s="1275">
        <v>5160</v>
      </c>
      <c r="B165" s="1275" t="s">
        <v>14</v>
      </c>
      <c r="C165" s="1275" t="s">
        <v>1560</v>
      </c>
      <c r="D165" s="1281" t="s">
        <v>927</v>
      </c>
      <c r="E165" s="1282" t="s">
        <v>468</v>
      </c>
      <c r="F165" s="1299" t="str">
        <f t="shared" si="24"/>
        <v>1850 D</v>
      </c>
      <c r="G165" s="1300" t="s">
        <v>500</v>
      </c>
      <c r="H165" s="1301" t="s">
        <v>307</v>
      </c>
      <c r="I165" s="1284" t="str">
        <f t="shared" si="25"/>
        <v>1850 D</v>
      </c>
      <c r="J165" s="1284" t="str">
        <f t="shared" si="15"/>
        <v>1850 C</v>
      </c>
      <c r="K165" s="1284"/>
      <c r="L165" s="1284"/>
      <c r="M165" s="1277"/>
      <c r="N165" s="128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286" t="str">
        <f>IF(AND(OR(E165="DNCP", OR(E165="SNCP", E165="PNCP", E165="LTNCP")), 'I8 Demand Data'!C15="1 NCP"), E165 &amp; 1, IF(AND(OR(E165="DNCP", OR(E165="SNCP", E165="PNCP", E165="LTNCP")), 'I8 Demand Data'!C15="4 NCP"), E165 &amp; 4, IF(AND(OR(E165="DNCP", OR(E165="SNCP", E165="PNCP", E165="LTNCP")), 'I8 Demand Data'!C15="12 NCP"), E165 &amp; 12, "")))</f>
        <v/>
      </c>
      <c r="P165" s="1286" t="str">
        <f t="shared" si="21"/>
        <v>1850 D</v>
      </c>
      <c r="Q165" s="1286" t="str">
        <f t="shared" si="23"/>
        <v>1850 D</v>
      </c>
      <c r="R165" s="637"/>
      <c r="S165" s="637"/>
      <c r="T165" s="637"/>
    </row>
    <row r="166" spans="1:20" s="1273" customFormat="1" ht="25.5" x14ac:dyDescent="0.2">
      <c r="A166" s="1276">
        <v>5175</v>
      </c>
      <c r="B166" s="1276" t="s">
        <v>1522</v>
      </c>
      <c r="C166" s="1276" t="s">
        <v>1560</v>
      </c>
      <c r="D166" s="347" t="s">
        <v>928</v>
      </c>
      <c r="E166" s="1287" t="s">
        <v>470</v>
      </c>
      <c r="F166" s="1296" t="str">
        <f t="shared" si="24"/>
        <v>1860 D</v>
      </c>
      <c r="G166" s="1297" t="s">
        <v>502</v>
      </c>
      <c r="H166" s="1298"/>
      <c r="I166" s="1288" t="str">
        <f t="shared" si="25"/>
        <v>1860 D</v>
      </c>
      <c r="J166" s="1288" t="str">
        <f t="shared" ref="J166:J208" si="26">IF(ISBLANK(G166), "", (G166))</f>
        <v>1860 C</v>
      </c>
      <c r="K166" s="1288"/>
      <c r="L166" s="1288"/>
      <c r="M166" s="1277"/>
      <c r="N166" s="128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280" t="str">
        <f>IF(AND(OR(E166="DNCP", OR(E166="SNCP", E166="PNCP")), 'I8 Demand Data'!C15="1 NCP"), E166 &amp; 1, IF(AND(OR(E166="DNCP", OR(E166="SNCP", E166="PNCP")), 'I8 Demand Data'!C15="4 NCP"), E166 &amp; 4, IF(AND(OR(E166="DNCP", OR(E166="SNCP", E166="PNCP")), 'I8 Demand Data'!C15="12 NCP"), E166 &amp; 12, "")))</f>
        <v/>
      </c>
      <c r="P166" s="1280" t="str">
        <f t="shared" si="21"/>
        <v>1860 D</v>
      </c>
      <c r="Q166" s="1280" t="str">
        <f t="shared" si="23"/>
        <v>1860 D</v>
      </c>
      <c r="R166" s="637"/>
      <c r="S166" s="637"/>
      <c r="T166" s="637"/>
    </row>
    <row r="167" spans="1:20" s="1273" customFormat="1" ht="38.25" x14ac:dyDescent="0.2">
      <c r="A167" s="1275">
        <v>5305</v>
      </c>
      <c r="B167" s="1275" t="s">
        <v>1532</v>
      </c>
      <c r="C167" s="1275" t="s">
        <v>564</v>
      </c>
      <c r="D167" s="1281" t="s">
        <v>928</v>
      </c>
      <c r="E167" s="1282" t="s">
        <v>331</v>
      </c>
      <c r="F167" s="1299"/>
      <c r="G167" s="1300" t="s">
        <v>1274</v>
      </c>
      <c r="H167" s="1301"/>
      <c r="I167" s="1284"/>
      <c r="J167" s="1284" t="str">
        <f>IF(ISBLANK(G167), "", (G167))</f>
        <v>CWNB</v>
      </c>
      <c r="K167" s="1284"/>
      <c r="L167" s="1284"/>
      <c r="M167" s="1277"/>
      <c r="N167" s="128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286" t="str">
        <f>IF(AND(OR(E167="DNCP", OR(E167="SNCP", E167="PNCP")), 'I8 Demand Data'!C15="1 NCP"), E167 &amp; 1, IF(AND(OR(E167="DNCP", OR(E167="SNCP", E167="PNCP")), 'I8 Demand Data'!C15="4 NCP"), E167 &amp; 4, IF(AND(OR(E167="DNCP", OR(E167="SNCP", E167="PNCP")), 'I8 Demand Data'!C15="12 NCP"), E167 &amp; 12, "")))</f>
        <v/>
      </c>
      <c r="P167" s="1286" t="str">
        <f t="shared" ref="P167:P214" si="27">IF(ISBLANK(E167), "", IF(ISERROR(SEARCH("cp",E167)), E167, ""))</f>
        <v xml:space="preserve"> </v>
      </c>
      <c r="Q167" s="1286" t="str">
        <f t="shared" si="23"/>
        <v xml:space="preserve"> </v>
      </c>
      <c r="R167" s="637"/>
      <c r="S167" s="637"/>
      <c r="T167" s="637"/>
    </row>
    <row r="168" spans="1:20" s="1273" customFormat="1" ht="38.25" x14ac:dyDescent="0.2">
      <c r="A168" s="1276">
        <v>5310</v>
      </c>
      <c r="B168" s="1276" t="s">
        <v>286</v>
      </c>
      <c r="C168" s="1276" t="s">
        <v>564</v>
      </c>
      <c r="D168" s="347" t="s">
        <v>928</v>
      </c>
      <c r="E168" s="1287"/>
      <c r="F168" s="1296"/>
      <c r="G168" s="1297" t="s">
        <v>775</v>
      </c>
      <c r="H168" s="1298"/>
      <c r="I168" s="1288"/>
      <c r="J168" s="1288" t="str">
        <f t="shared" si="26"/>
        <v>CWMR</v>
      </c>
      <c r="K168" s="1288"/>
      <c r="L168" s="1288"/>
      <c r="M168" s="1277"/>
      <c r="N168" s="128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280" t="str">
        <f>IF(AND(OR(E168="DNCP", OR(E168="SNCP", E168="PNCP")), 'I8 Demand Data'!C15="1 NCP"), E168 &amp; 1, IF(AND(OR(E168="DNCP", OR(E168="SNCP", E168="PNCP")), 'I8 Demand Data'!C15="4 NCP"), E168 &amp; 4, IF(AND(OR(E168="DNCP", OR(E168="SNCP", E168="PNCP")), 'I8 Demand Data'!C15="12 NCP"), E168 &amp; 12, "")))</f>
        <v/>
      </c>
      <c r="P168" s="1280" t="str">
        <f t="shared" si="27"/>
        <v/>
      </c>
      <c r="Q168" s="1280" t="str">
        <f t="shared" si="23"/>
        <v/>
      </c>
      <c r="R168" s="637"/>
      <c r="S168" s="637"/>
      <c r="T168" s="637"/>
    </row>
    <row r="169" spans="1:20" s="1273" customFormat="1" ht="38.25" x14ac:dyDescent="0.2">
      <c r="A169" s="1275">
        <v>5315</v>
      </c>
      <c r="B169" s="1275" t="s">
        <v>1136</v>
      </c>
      <c r="C169" s="1275" t="s">
        <v>564</v>
      </c>
      <c r="D169" s="1281" t="s">
        <v>928</v>
      </c>
      <c r="E169" s="1282" t="s">
        <v>331</v>
      </c>
      <c r="F169" s="1299"/>
      <c r="G169" s="1300" t="s">
        <v>1274</v>
      </c>
      <c r="H169" s="1301"/>
      <c r="I169" s="1284"/>
      <c r="J169" s="1284" t="str">
        <f>IF(ISBLANK(G169), "", (G169))</f>
        <v>CWNB</v>
      </c>
      <c r="K169" s="1284"/>
      <c r="L169" s="1284"/>
      <c r="M169" s="1277"/>
      <c r="N169" s="128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286" t="str">
        <f>IF(AND(OR(E169="DNCP", OR(E169="SNCP", E169="PNCP")), 'I8 Demand Data'!C15="1 NCP"), E169 &amp; 1, IF(AND(OR(E169="DNCP", OR(E169="SNCP", E169="PNCP")), 'I8 Demand Data'!C15="4 NCP"), E169 &amp; 4, IF(AND(OR(E169="DNCP", OR(E169="SNCP", E169="PNCP")), 'I8 Demand Data'!C15="12 NCP"), E169 &amp; 12, "")))</f>
        <v/>
      </c>
      <c r="P169" s="1286" t="str">
        <f t="shared" si="27"/>
        <v xml:space="preserve"> </v>
      </c>
      <c r="Q169" s="1286" t="str">
        <f t="shared" si="23"/>
        <v xml:space="preserve"> </v>
      </c>
      <c r="R169" s="637"/>
      <c r="S169" s="637"/>
      <c r="T169" s="637"/>
    </row>
    <row r="170" spans="1:20" s="1273" customFormat="1" ht="38.25" x14ac:dyDescent="0.2">
      <c r="A170" s="1276">
        <v>5320</v>
      </c>
      <c r="B170" s="1276" t="s">
        <v>1137</v>
      </c>
      <c r="C170" s="1276" t="s">
        <v>564</v>
      </c>
      <c r="D170" s="347" t="s">
        <v>928</v>
      </c>
      <c r="E170" s="1287"/>
      <c r="F170" s="1296"/>
      <c r="G170" s="1297" t="s">
        <v>1274</v>
      </c>
      <c r="H170" s="1298"/>
      <c r="I170" s="1288"/>
      <c r="J170" s="1288" t="str">
        <f t="shared" si="26"/>
        <v>CWNB</v>
      </c>
      <c r="K170" s="1288"/>
      <c r="L170" s="1288"/>
      <c r="M170" s="1277"/>
      <c r="N170" s="128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280" t="str">
        <f>IF(AND(OR(E170="DNCP", OR(E170="SNCP", E170="PNCP")), 'I8 Demand Data'!C15="1 NCP"), E170 &amp; 1, IF(AND(OR(E170="DNCP", OR(E170="SNCP", E170="PNCP")), 'I8 Demand Data'!C15="4 NCP"), E170 &amp; 4, IF(AND(OR(E170="DNCP", OR(E170="SNCP", E170="PNCP")), 'I8 Demand Data'!C15="12 NCP"), E170 &amp; 12, "")))</f>
        <v/>
      </c>
      <c r="P170" s="1280" t="str">
        <f t="shared" si="27"/>
        <v/>
      </c>
      <c r="Q170" s="1280" t="str">
        <f t="shared" si="23"/>
        <v/>
      </c>
      <c r="R170" s="637"/>
      <c r="S170" s="637"/>
      <c r="T170" s="637"/>
    </row>
    <row r="171" spans="1:20" s="1273" customFormat="1" ht="38.25" x14ac:dyDescent="0.2">
      <c r="A171" s="1275">
        <v>5325</v>
      </c>
      <c r="B171" s="1275" t="s">
        <v>1138</v>
      </c>
      <c r="C171" s="1275" t="s">
        <v>564</v>
      </c>
      <c r="D171" s="1281" t="s">
        <v>928</v>
      </c>
      <c r="E171" s="1282"/>
      <c r="F171" s="1299"/>
      <c r="G171" s="1300" t="s">
        <v>1274</v>
      </c>
      <c r="H171" s="1301"/>
      <c r="I171" s="1284"/>
      <c r="J171" s="1284" t="str">
        <f t="shared" si="26"/>
        <v>CWNB</v>
      </c>
      <c r="K171" s="1284"/>
      <c r="L171" s="1284"/>
      <c r="M171" s="1277"/>
      <c r="N171" s="128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286" t="str">
        <f>IF(AND(OR(E171="DNCP", OR(E171="SNCP", E171="PNCP")), 'I8 Demand Data'!C15="1 NCP"), E171 &amp; 1, IF(AND(OR(E171="DNCP", OR(E171="SNCP", E171="PNCP")), 'I8 Demand Data'!C15="4 NCP"), E171 &amp; 4, IF(AND(OR(E171="DNCP", OR(E171="SNCP", E171="PNCP")), 'I8 Demand Data'!C15="12 NCP"), E171 &amp; 12, "")))</f>
        <v/>
      </c>
      <c r="P171" s="1286" t="str">
        <f t="shared" si="27"/>
        <v/>
      </c>
      <c r="Q171" s="1286" t="str">
        <f t="shared" si="23"/>
        <v/>
      </c>
      <c r="R171" s="637"/>
      <c r="S171" s="637"/>
      <c r="T171" s="637"/>
    </row>
    <row r="172" spans="1:20" s="1273" customFormat="1" ht="38.25" x14ac:dyDescent="0.2">
      <c r="A172" s="1276">
        <v>5330</v>
      </c>
      <c r="B172" s="1276" t="s">
        <v>1139</v>
      </c>
      <c r="C172" s="1276" t="s">
        <v>564</v>
      </c>
      <c r="D172" s="347" t="s">
        <v>928</v>
      </c>
      <c r="E172" s="1287"/>
      <c r="F172" s="1296"/>
      <c r="G172" s="1297" t="s">
        <v>1274</v>
      </c>
      <c r="H172" s="1298"/>
      <c r="I172" s="1288"/>
      <c r="J172" s="1288" t="str">
        <f t="shared" si="26"/>
        <v>CWNB</v>
      </c>
      <c r="K172" s="1288"/>
      <c r="L172" s="1288"/>
      <c r="M172" s="1277"/>
      <c r="N172" s="128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280" t="str">
        <f>IF(AND(OR(E172="DNCP", OR(E172="SNCP", E172="PNCP")), 'I8 Demand Data'!C15="1 NCP"), E172 &amp; 1, IF(AND(OR(E172="DNCP", OR(E172="SNCP", E172="PNCP")), 'I8 Demand Data'!C15="4 NCP"), E172 &amp; 4, IF(AND(OR(E172="DNCP", OR(E172="SNCP", E172="PNCP")), 'I8 Demand Data'!C15="12 NCP"), E172 &amp; 12, "")))</f>
        <v/>
      </c>
      <c r="P172" s="1280" t="str">
        <f t="shared" si="27"/>
        <v/>
      </c>
      <c r="Q172" s="1280" t="str">
        <f t="shared" si="23"/>
        <v/>
      </c>
      <c r="R172" s="637"/>
      <c r="S172" s="637"/>
      <c r="T172" s="637"/>
    </row>
    <row r="173" spans="1:20" s="1273" customFormat="1" ht="25.5" x14ac:dyDescent="0.2">
      <c r="A173" s="1275">
        <v>5335</v>
      </c>
      <c r="B173" s="1275" t="s">
        <v>1140</v>
      </c>
      <c r="C173" s="1275" t="s">
        <v>54</v>
      </c>
      <c r="D173" s="1281" t="s">
        <v>928</v>
      </c>
      <c r="E173" s="1282"/>
      <c r="F173" s="1299"/>
      <c r="G173" s="1300" t="s">
        <v>1343</v>
      </c>
      <c r="H173" s="1301"/>
      <c r="I173" s="1284"/>
      <c r="J173" s="1284" t="str">
        <f t="shared" si="26"/>
        <v>BDHA</v>
      </c>
      <c r="K173" s="1284"/>
      <c r="L173" s="1284"/>
      <c r="M173" s="1277"/>
      <c r="N173" s="128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286" t="str">
        <f>IF(AND(OR(E173="DNCP", OR(E173="SNCP", E173="PNCP")), 'I8 Demand Data'!C15="1 NCP"), E173 &amp; 1, IF(AND(OR(E173="DNCP", OR(E173="SNCP", E173="PNCP")), 'I8 Demand Data'!C15="4 NCP"), E173 &amp; 4, IF(AND(OR(E173="DNCP", OR(E173="SNCP", E173="PNCP")), 'I8 Demand Data'!C15="12 NCP"), E173 &amp; 12, "")))</f>
        <v/>
      </c>
      <c r="P173" s="1286" t="str">
        <f t="shared" si="27"/>
        <v/>
      </c>
      <c r="Q173" s="1286" t="str">
        <f t="shared" si="23"/>
        <v/>
      </c>
      <c r="R173" s="637"/>
      <c r="S173" s="637"/>
      <c r="T173" s="637"/>
    </row>
    <row r="174" spans="1:20" s="1273" customFormat="1" ht="38.25" x14ac:dyDescent="0.2">
      <c r="A174" s="1276">
        <v>5340</v>
      </c>
      <c r="B174" s="1276" t="s">
        <v>1141</v>
      </c>
      <c r="C174" s="1276" t="s">
        <v>564</v>
      </c>
      <c r="D174" s="347" t="s">
        <v>928</v>
      </c>
      <c r="E174" s="1287"/>
      <c r="F174" s="1296"/>
      <c r="G174" s="1297" t="s">
        <v>1274</v>
      </c>
      <c r="H174" s="1298"/>
      <c r="I174" s="1288"/>
      <c r="J174" s="1288" t="str">
        <f t="shared" si="26"/>
        <v>CWNB</v>
      </c>
      <c r="K174" s="1288"/>
      <c r="L174" s="1288"/>
      <c r="M174" s="1277"/>
      <c r="N174" s="128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280" t="str">
        <f>IF(AND(OR(E174="DNCP", OR(E174="SNCP", E174="PNCP")), 'I8 Demand Data'!C15="1 NCP"), E174 &amp; 1, IF(AND(OR(E174="DNCP", OR(E174="SNCP", E174="PNCP")), 'I8 Demand Data'!C15="4 NCP"), E174 &amp; 4, IF(AND(OR(E174="DNCP", OR(E174="SNCP", E174="PNCP")), 'I8 Demand Data'!C15="12 NCP"), E174 &amp; 12, "")))</f>
        <v/>
      </c>
      <c r="P174" s="1280" t="str">
        <f t="shared" si="27"/>
        <v/>
      </c>
      <c r="Q174" s="1280" t="str">
        <f t="shared" si="23"/>
        <v/>
      </c>
      <c r="R174" s="637"/>
      <c r="S174" s="637"/>
      <c r="T174" s="637"/>
    </row>
    <row r="175" spans="1:20" s="1273" customFormat="1" ht="38.25" x14ac:dyDescent="0.2">
      <c r="A175" s="1275">
        <v>5405</v>
      </c>
      <c r="B175" s="1275" t="s">
        <v>1532</v>
      </c>
      <c r="C175" s="1275" t="s">
        <v>561</v>
      </c>
      <c r="D175" s="1281" t="s">
        <v>929</v>
      </c>
      <c r="E175" s="1282"/>
      <c r="F175" s="1299"/>
      <c r="G175" s="1300"/>
      <c r="H175" s="1301"/>
      <c r="I175" s="1284"/>
      <c r="J175" s="1284" t="str">
        <f t="shared" si="26"/>
        <v/>
      </c>
      <c r="K175" s="1284" t="s">
        <v>1082</v>
      </c>
      <c r="L175" s="1284"/>
      <c r="M175" s="1277"/>
      <c r="N175" s="128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286" t="str">
        <f>IF(AND(OR(E175="DNCP", OR(E175="SNCP", E175="PNCP")), 'I8 Demand Data'!C15="1 NCP"), E175 &amp; 1, IF(AND(OR(E175="DNCP", OR(E175="SNCP", E175="PNCP")), 'I8 Demand Data'!C15="4 NCP"), E175 &amp; 4, IF(AND(OR(E175="DNCP", OR(E175="SNCP", E175="PNCP")), 'I8 Demand Data'!C15="12 NCP"), E175 &amp; 12, "")))</f>
        <v/>
      </c>
      <c r="P175" s="1286" t="str">
        <f t="shared" si="27"/>
        <v/>
      </c>
      <c r="Q175" s="1286" t="str">
        <f t="shared" si="23"/>
        <v/>
      </c>
      <c r="R175" s="637"/>
      <c r="S175" s="637"/>
      <c r="T175" s="637"/>
    </row>
    <row r="176" spans="1:20" s="1273" customFormat="1" ht="38.25" x14ac:dyDescent="0.2">
      <c r="A176" s="1276">
        <v>5410</v>
      </c>
      <c r="B176" s="1276" t="s">
        <v>1142</v>
      </c>
      <c r="C176" s="1276" t="s">
        <v>561</v>
      </c>
      <c r="D176" s="347" t="s">
        <v>929</v>
      </c>
      <c r="E176" s="1287"/>
      <c r="F176" s="1296"/>
      <c r="G176" s="1297"/>
      <c r="H176" s="1298"/>
      <c r="I176" s="1288"/>
      <c r="J176" s="1288" t="str">
        <f t="shared" si="26"/>
        <v/>
      </c>
      <c r="K176" s="1288" t="s">
        <v>1082</v>
      </c>
      <c r="L176" s="1288"/>
      <c r="M176" s="1277"/>
      <c r="N176" s="128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280" t="str">
        <f>IF(AND(OR(E176="DNCP", OR(E176="SNCP", E176="PNCP")), 'I8 Demand Data'!C15="1 NCP"), E176 &amp; 1, IF(AND(OR(E176="DNCP", OR(E176="SNCP", E176="PNCP")), 'I8 Demand Data'!C15="4 NCP"), E176 &amp; 4, IF(AND(OR(E176="DNCP", OR(E176="SNCP", E176="PNCP")), 'I8 Demand Data'!C15="12 NCP"), E176 &amp; 12, "")))</f>
        <v/>
      </c>
      <c r="P176" s="1280" t="str">
        <f t="shared" si="27"/>
        <v/>
      </c>
      <c r="Q176" s="1280" t="str">
        <f t="shared" si="23"/>
        <v/>
      </c>
      <c r="R176" s="637"/>
      <c r="S176" s="637"/>
      <c r="T176" s="637"/>
    </row>
    <row r="177" spans="1:20" s="1273" customFormat="1" ht="38.25" x14ac:dyDescent="0.2">
      <c r="A177" s="1275">
        <v>5415</v>
      </c>
      <c r="B177" s="1275" t="s">
        <v>36</v>
      </c>
      <c r="C177" s="1275" t="s">
        <v>45</v>
      </c>
      <c r="D177" s="1281" t="s">
        <v>929</v>
      </c>
      <c r="E177" s="1282"/>
      <c r="F177" s="1299"/>
      <c r="G177" s="1300" t="s">
        <v>331</v>
      </c>
      <c r="H177" s="1301"/>
      <c r="I177" s="1284"/>
      <c r="J177" s="1284" t="str">
        <f t="shared" si="26"/>
        <v xml:space="preserve"> </v>
      </c>
      <c r="K177" s="1284" t="s">
        <v>1082</v>
      </c>
      <c r="L177" s="1284"/>
      <c r="M177" s="1277"/>
      <c r="N177" s="128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286" t="str">
        <f>IF(AND(OR(E177="DNCP", OR(E177="SNCP", E177="PNCP")), 'I8 Demand Data'!C15="1 NCP"), E177 &amp; 1, IF(AND(OR(E177="DNCP", OR(E177="SNCP", E177="PNCP")), 'I8 Demand Data'!C15="4 NCP"), E177 &amp; 4, IF(AND(OR(E177="DNCP", OR(E177="SNCP", E177="PNCP")), 'I8 Demand Data'!C15="12 NCP"), E177 &amp; 12, "")))</f>
        <v/>
      </c>
      <c r="P177" s="1286" t="str">
        <f t="shared" si="27"/>
        <v/>
      </c>
      <c r="Q177" s="1286" t="str">
        <f t="shared" si="23"/>
        <v/>
      </c>
      <c r="R177" s="637"/>
      <c r="S177" s="637"/>
      <c r="T177" s="637"/>
    </row>
    <row r="178" spans="1:20" s="1273" customFormat="1" ht="38.25" x14ac:dyDescent="0.2">
      <c r="A178" s="1276">
        <v>5420</v>
      </c>
      <c r="B178" s="1276" t="s">
        <v>37</v>
      </c>
      <c r="C178" s="1276" t="s">
        <v>561</v>
      </c>
      <c r="D178" s="347" t="s">
        <v>929</v>
      </c>
      <c r="E178" s="1287"/>
      <c r="F178" s="1296"/>
      <c r="G178" s="1297" t="s">
        <v>331</v>
      </c>
      <c r="H178" s="1298"/>
      <c r="I178" s="1288"/>
      <c r="J178" s="1288" t="str">
        <f t="shared" si="26"/>
        <v xml:space="preserve"> </v>
      </c>
      <c r="K178" s="1288" t="s">
        <v>5</v>
      </c>
      <c r="L178" s="1288"/>
      <c r="M178" s="1277"/>
      <c r="N178" s="128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280" t="str">
        <f>IF(AND(OR(E178="DNCP", OR(E178="SNCP", E178="PNCP")), 'I8 Demand Data'!C15="1 NCP"), E178 &amp; 1, IF(AND(OR(E178="DNCP", OR(E178="SNCP", E178="PNCP")), 'I8 Demand Data'!C15="4 NCP"), E178 &amp; 4, IF(AND(OR(E178="DNCP", OR(E178="SNCP", E178="PNCP")), 'I8 Demand Data'!C15="12 NCP"), E178 &amp; 12, "")))</f>
        <v/>
      </c>
      <c r="P178" s="1280" t="str">
        <f t="shared" si="27"/>
        <v/>
      </c>
      <c r="Q178" s="1280" t="str">
        <f t="shared" si="23"/>
        <v/>
      </c>
      <c r="R178" s="637"/>
      <c r="S178" s="637"/>
      <c r="T178" s="637"/>
    </row>
    <row r="179" spans="1:20" s="1273" customFormat="1" ht="38.25" x14ac:dyDescent="0.2">
      <c r="A179" s="1275">
        <v>5425</v>
      </c>
      <c r="B179" s="1275" t="s">
        <v>38</v>
      </c>
      <c r="C179" s="1275" t="s">
        <v>561</v>
      </c>
      <c r="D179" s="1281" t="s">
        <v>929</v>
      </c>
      <c r="E179" s="1282"/>
      <c r="F179" s="1299"/>
      <c r="G179" s="1300" t="s">
        <v>331</v>
      </c>
      <c r="H179" s="1301"/>
      <c r="I179" s="1284"/>
      <c r="J179" s="1284" t="str">
        <f t="shared" si="26"/>
        <v xml:space="preserve"> </v>
      </c>
      <c r="K179" s="1284" t="s">
        <v>1082</v>
      </c>
      <c r="L179" s="1284"/>
      <c r="M179" s="1277"/>
      <c r="N179" s="128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286" t="str">
        <f>IF(AND(OR(E179="DNCP", OR(E179="SNCP", E179="PNCP")), 'I8 Demand Data'!C15="1 NCP"), E179 &amp; 1, IF(AND(OR(E179="DNCP", OR(E179="SNCP", E179="PNCP")), 'I8 Demand Data'!C15="4 NCP"), E179 &amp; 4, IF(AND(OR(E179="DNCP", OR(E179="SNCP", E179="PNCP")), 'I8 Demand Data'!C15="12 NCP"), E179 &amp; 12, "")))</f>
        <v/>
      </c>
      <c r="P179" s="1286" t="str">
        <f t="shared" si="27"/>
        <v/>
      </c>
      <c r="Q179" s="1286" t="str">
        <f t="shared" si="23"/>
        <v/>
      </c>
      <c r="R179" s="637"/>
      <c r="S179" s="637"/>
      <c r="T179" s="637"/>
    </row>
    <row r="180" spans="1:20" s="1273" customFormat="1" ht="25.5" x14ac:dyDescent="0.2">
      <c r="A180" s="1276">
        <v>5505</v>
      </c>
      <c r="B180" s="1276" t="s">
        <v>1532</v>
      </c>
      <c r="C180" s="1276" t="s">
        <v>48</v>
      </c>
      <c r="D180" s="347" t="s">
        <v>929</v>
      </c>
      <c r="E180" s="1287"/>
      <c r="F180" s="1296"/>
      <c r="G180" s="1297" t="s">
        <v>331</v>
      </c>
      <c r="H180" s="1298"/>
      <c r="I180" s="1288"/>
      <c r="J180" s="1288" t="str">
        <f t="shared" si="26"/>
        <v xml:space="preserve"> </v>
      </c>
      <c r="K180" s="1288" t="s">
        <v>1082</v>
      </c>
      <c r="L180" s="1288"/>
      <c r="M180" s="1277"/>
      <c r="N180" s="128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280" t="str">
        <f>IF(AND(OR(E180="DNCP", OR(E180="SNCP", E180="PNCP")), 'I8 Demand Data'!C15="1 NCP"), E180 &amp; 1, IF(AND(OR(E180="DNCP", OR(E180="SNCP", E180="PNCP")), 'I8 Demand Data'!C15="4 NCP"), E180 &amp; 4, IF(AND(OR(E180="DNCP", OR(E180="SNCP", E180="PNCP")), 'I8 Demand Data'!C15="12 NCP"), E180 &amp; 12, "")))</f>
        <v/>
      </c>
      <c r="P180" s="1280" t="str">
        <f t="shared" si="27"/>
        <v/>
      </c>
      <c r="Q180" s="1280" t="str">
        <f t="shared" si="23"/>
        <v/>
      </c>
      <c r="R180" s="637"/>
      <c r="S180" s="637"/>
      <c r="T180" s="637"/>
    </row>
    <row r="181" spans="1:20" s="1273" customFormat="1" ht="25.5" x14ac:dyDescent="0.2">
      <c r="A181" s="1275">
        <v>5510</v>
      </c>
      <c r="B181" s="1275" t="s">
        <v>1585</v>
      </c>
      <c r="C181" s="1275" t="s">
        <v>48</v>
      </c>
      <c r="D181" s="1281" t="s">
        <v>929</v>
      </c>
      <c r="E181" s="1282"/>
      <c r="F181" s="1299"/>
      <c r="G181" s="1300" t="s">
        <v>331</v>
      </c>
      <c r="H181" s="1301"/>
      <c r="I181" s="1284"/>
      <c r="J181" s="1284" t="str">
        <f t="shared" si="26"/>
        <v xml:space="preserve"> </v>
      </c>
      <c r="K181" s="1284" t="s">
        <v>1082</v>
      </c>
      <c r="L181" s="1284"/>
      <c r="M181" s="1277"/>
      <c r="N181" s="128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286" t="str">
        <f>IF(AND(OR(E181="DNCP", OR(E181="SNCP", E181="PNCP")), 'I8 Demand Data'!C15="1 NCP"), E181 &amp; 1, IF(AND(OR(E181="DNCP", OR(E181="SNCP", E181="PNCP")), 'I8 Demand Data'!C15="4 NCP"), E181 &amp; 4, IF(AND(OR(E181="DNCP", OR(E181="SNCP", E181="PNCP")), 'I8 Demand Data'!C15="12 NCP"), E181 &amp; 12, "")))</f>
        <v/>
      </c>
      <c r="P181" s="1286" t="str">
        <f t="shared" si="27"/>
        <v/>
      </c>
      <c r="Q181" s="1286" t="str">
        <f t="shared" si="23"/>
        <v/>
      </c>
      <c r="R181" s="637"/>
      <c r="S181" s="637"/>
      <c r="T181" s="637"/>
    </row>
    <row r="182" spans="1:20" s="1273" customFormat="1" ht="25.5" x14ac:dyDescent="0.2">
      <c r="A182" s="1276">
        <v>5515</v>
      </c>
      <c r="B182" s="1276" t="s">
        <v>1586</v>
      </c>
      <c r="C182" s="1276" t="s">
        <v>3</v>
      </c>
      <c r="D182" s="347" t="s">
        <v>929</v>
      </c>
      <c r="E182" s="1287"/>
      <c r="F182" s="1296"/>
      <c r="G182" s="1297" t="s">
        <v>331</v>
      </c>
      <c r="H182" s="1298"/>
      <c r="I182" s="1288"/>
      <c r="J182" s="1288" t="str">
        <f t="shared" si="26"/>
        <v xml:space="preserve"> </v>
      </c>
      <c r="K182" s="1288" t="s">
        <v>1082</v>
      </c>
      <c r="L182" s="1288"/>
      <c r="M182" s="1277"/>
      <c r="N182" s="128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280" t="str">
        <f>IF(AND(OR(E182="DNCP", OR(E182="SNCP", E182="PNCP")), 'I8 Demand Data'!C15="1 NCP"), E182 &amp; 1, IF(AND(OR(E182="DNCP", OR(E182="SNCP", E182="PNCP")), 'I8 Demand Data'!C15="4 NCP"), E182 &amp; 4, IF(AND(OR(E182="DNCP", OR(E182="SNCP", E182="PNCP")), 'I8 Demand Data'!C15="12 NCP"), E182 &amp; 12, "")))</f>
        <v/>
      </c>
      <c r="P182" s="1280" t="str">
        <f t="shared" si="27"/>
        <v/>
      </c>
      <c r="Q182" s="1280" t="str">
        <f t="shared" si="23"/>
        <v/>
      </c>
      <c r="R182" s="637"/>
      <c r="S182" s="637"/>
      <c r="T182" s="637"/>
    </row>
    <row r="183" spans="1:20" s="1273" customFormat="1" ht="25.5" x14ac:dyDescent="0.2">
      <c r="A183" s="1275">
        <v>5520</v>
      </c>
      <c r="B183" s="1275" t="s">
        <v>1587</v>
      </c>
      <c r="C183" s="1275" t="s">
        <v>48</v>
      </c>
      <c r="D183" s="1281" t="s">
        <v>929</v>
      </c>
      <c r="E183" s="1282"/>
      <c r="F183" s="1299"/>
      <c r="G183" s="1300" t="s">
        <v>331</v>
      </c>
      <c r="H183" s="1301"/>
      <c r="I183" s="1284"/>
      <c r="J183" s="1284" t="str">
        <f t="shared" si="26"/>
        <v xml:space="preserve"> </v>
      </c>
      <c r="K183" s="1284" t="s">
        <v>1082</v>
      </c>
      <c r="L183" s="1284"/>
      <c r="M183" s="1277"/>
      <c r="N183" s="128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286" t="str">
        <f>IF(AND(OR(E183="DNCP", OR(E183="SNCP", E183="PNCP")), 'I8 Demand Data'!C15="1 NCP"), E183 &amp; 1, IF(AND(OR(E183="DNCP", OR(E183="SNCP", E183="PNCP")), 'I8 Demand Data'!C15="4 NCP"), E183 &amp; 4, IF(AND(OR(E183="DNCP", OR(E183="SNCP", E183="PNCP")), 'I8 Demand Data'!C15="12 NCP"), E183 &amp; 12, "")))</f>
        <v/>
      </c>
      <c r="P183" s="1286" t="str">
        <f t="shared" si="27"/>
        <v/>
      </c>
      <c r="Q183" s="1286" t="str">
        <f t="shared" si="23"/>
        <v/>
      </c>
      <c r="R183" s="637"/>
      <c r="S183" s="637"/>
      <c r="T183" s="637"/>
    </row>
    <row r="184" spans="1:20" s="1273" customFormat="1" ht="38.25" x14ac:dyDescent="0.2">
      <c r="A184" s="1276">
        <v>5605</v>
      </c>
      <c r="B184" s="1276" t="s">
        <v>1588</v>
      </c>
      <c r="C184" s="1276" t="s">
        <v>562</v>
      </c>
      <c r="D184" s="347" t="s">
        <v>929</v>
      </c>
      <c r="E184" s="1287"/>
      <c r="F184" s="1296"/>
      <c r="G184" s="1297" t="s">
        <v>331</v>
      </c>
      <c r="H184" s="1298"/>
      <c r="I184" s="1288"/>
      <c r="J184" s="1288" t="str">
        <f t="shared" si="26"/>
        <v xml:space="preserve"> </v>
      </c>
      <c r="K184" s="1288" t="s">
        <v>1082</v>
      </c>
      <c r="L184" s="1288"/>
      <c r="M184" s="1277"/>
      <c r="N184" s="128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280" t="str">
        <f>IF(AND(OR(E184="DNCP", OR(E184="SNCP", E184="PNCP")), 'I8 Demand Data'!C15="1 NCP"), E184 &amp; 1, IF(AND(OR(E184="DNCP", OR(E184="SNCP", E184="PNCP")), 'I8 Demand Data'!C15="4 NCP"), E184 &amp; 4, IF(AND(OR(E184="DNCP", OR(E184="SNCP", E184="PNCP")), 'I8 Demand Data'!C15="12 NCP"), E184 &amp; 12, "")))</f>
        <v/>
      </c>
      <c r="P184" s="1280" t="str">
        <f t="shared" si="27"/>
        <v/>
      </c>
      <c r="Q184" s="1280" t="str">
        <f t="shared" si="23"/>
        <v/>
      </c>
      <c r="R184" s="637"/>
      <c r="S184" s="637"/>
      <c r="T184" s="637"/>
    </row>
    <row r="185" spans="1:20" s="1273" customFormat="1" ht="38.25" x14ac:dyDescent="0.2">
      <c r="A185" s="1275">
        <v>5610</v>
      </c>
      <c r="B185" s="1275" t="s">
        <v>1589</v>
      </c>
      <c r="C185" s="1275" t="s">
        <v>562</v>
      </c>
      <c r="D185" s="1281" t="s">
        <v>929</v>
      </c>
      <c r="E185" s="1282"/>
      <c r="F185" s="1299"/>
      <c r="G185" s="1300" t="s">
        <v>331</v>
      </c>
      <c r="H185" s="1301"/>
      <c r="I185" s="1284"/>
      <c r="J185" s="1284" t="str">
        <f t="shared" si="26"/>
        <v xml:space="preserve"> </v>
      </c>
      <c r="K185" s="1284" t="s">
        <v>1082</v>
      </c>
      <c r="L185" s="1284"/>
      <c r="M185" s="1277"/>
      <c r="N185" s="128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286" t="str">
        <f>IF(AND(OR(E185="DNCP", OR(E185="SNCP", E185="PNCP")), 'I8 Demand Data'!C15="1 NCP"), E185 &amp; 1, IF(AND(OR(E185="DNCP", OR(E185="SNCP", E185="PNCP")), 'I8 Demand Data'!C15="4 NCP"), E185 &amp; 4, IF(AND(OR(E185="DNCP", OR(E185="SNCP", E185="PNCP")), 'I8 Demand Data'!C15="12 NCP"), E185 &amp; 12, "")))</f>
        <v/>
      </c>
      <c r="P185" s="1286" t="str">
        <f t="shared" si="27"/>
        <v/>
      </c>
      <c r="Q185" s="1286" t="str">
        <f t="shared" si="23"/>
        <v/>
      </c>
      <c r="R185" s="637"/>
      <c r="S185" s="637"/>
      <c r="T185" s="637"/>
    </row>
    <row r="186" spans="1:20" s="1273" customFormat="1" ht="38.25" x14ac:dyDescent="0.2">
      <c r="A186" s="1276">
        <v>5615</v>
      </c>
      <c r="B186" s="1276" t="s">
        <v>1590</v>
      </c>
      <c r="C186" s="1276" t="s">
        <v>562</v>
      </c>
      <c r="D186" s="347" t="s">
        <v>929</v>
      </c>
      <c r="E186" s="1287"/>
      <c r="F186" s="1296"/>
      <c r="G186" s="1297" t="s">
        <v>331</v>
      </c>
      <c r="H186" s="1298"/>
      <c r="I186" s="1288"/>
      <c r="J186" s="1288" t="str">
        <f t="shared" si="26"/>
        <v xml:space="preserve"> </v>
      </c>
      <c r="K186" s="1288" t="s">
        <v>1082</v>
      </c>
      <c r="L186" s="1288"/>
      <c r="M186" s="1277"/>
      <c r="N186" s="128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280" t="str">
        <f>IF(AND(OR(E186="DNCP", OR(E186="SNCP", E186="PNCP")), 'I8 Demand Data'!C15="1 NCP"), E186 &amp; 1, IF(AND(OR(E186="DNCP", OR(E186="SNCP", E186="PNCP")), 'I8 Demand Data'!C15="4 NCP"), E186 &amp; 4, IF(AND(OR(E186="DNCP", OR(E186="SNCP", E186="PNCP")), 'I8 Demand Data'!C15="12 NCP"), E186 &amp; 12, "")))</f>
        <v/>
      </c>
      <c r="P186" s="1280" t="str">
        <f t="shared" si="27"/>
        <v/>
      </c>
      <c r="Q186" s="1280" t="str">
        <f t="shared" si="23"/>
        <v/>
      </c>
      <c r="R186" s="637"/>
      <c r="S186" s="637"/>
      <c r="T186" s="637"/>
    </row>
    <row r="187" spans="1:20" s="1273" customFormat="1" ht="38.25" x14ac:dyDescent="0.2">
      <c r="A187" s="1275">
        <v>5620</v>
      </c>
      <c r="B187" s="1275" t="s">
        <v>296</v>
      </c>
      <c r="C187" s="1275" t="s">
        <v>562</v>
      </c>
      <c r="D187" s="1281" t="s">
        <v>929</v>
      </c>
      <c r="E187" s="1282"/>
      <c r="F187" s="1299"/>
      <c r="G187" s="1300" t="s">
        <v>331</v>
      </c>
      <c r="H187" s="1301"/>
      <c r="I187" s="1284"/>
      <c r="J187" s="1284" t="str">
        <f t="shared" si="26"/>
        <v xml:space="preserve"> </v>
      </c>
      <c r="K187" s="1284" t="s">
        <v>1082</v>
      </c>
      <c r="L187" s="1284"/>
      <c r="M187" s="1277"/>
      <c r="N187" s="128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286" t="str">
        <f>IF(AND(OR(E187="DNCP", OR(E187="SNCP", E187="PNCP")), 'I8 Demand Data'!C15="1 NCP"), E187 &amp; 1, IF(AND(OR(E187="DNCP", OR(E187="SNCP", E187="PNCP")), 'I8 Demand Data'!C15="4 NCP"), E187 &amp; 4, IF(AND(OR(E187="DNCP", OR(E187="SNCP", E187="PNCP")), 'I8 Demand Data'!C15="12 NCP"), E187 &amp; 12, "")))</f>
        <v/>
      </c>
      <c r="P187" s="1286" t="str">
        <f t="shared" si="27"/>
        <v/>
      </c>
      <c r="Q187" s="1286" t="str">
        <f t="shared" si="23"/>
        <v/>
      </c>
      <c r="R187" s="637"/>
      <c r="S187" s="637"/>
      <c r="T187" s="637"/>
    </row>
    <row r="188" spans="1:20" s="1273" customFormat="1" ht="38.25" x14ac:dyDescent="0.2">
      <c r="A188" s="1276">
        <v>5625</v>
      </c>
      <c r="B188" s="1276" t="s">
        <v>1135</v>
      </c>
      <c r="C188" s="1276" t="s">
        <v>562</v>
      </c>
      <c r="D188" s="347" t="s">
        <v>929</v>
      </c>
      <c r="E188" s="1287"/>
      <c r="F188" s="1296"/>
      <c r="G188" s="1297" t="s">
        <v>331</v>
      </c>
      <c r="H188" s="1298"/>
      <c r="I188" s="1288"/>
      <c r="J188" s="1288" t="str">
        <f t="shared" si="26"/>
        <v xml:space="preserve"> </v>
      </c>
      <c r="K188" s="1288" t="s">
        <v>1082</v>
      </c>
      <c r="L188" s="1288"/>
      <c r="M188" s="1277"/>
      <c r="N188" s="128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280" t="str">
        <f>IF(AND(OR(E188="DNCP", OR(E188="SNCP", E188="PNCP")), 'I8 Demand Data'!C15="1 NCP"), E188 &amp; 1, IF(AND(OR(E188="DNCP", OR(E188="SNCP", E188="PNCP")), 'I8 Demand Data'!C15="4 NCP"), E188 &amp; 4, IF(AND(OR(E188="DNCP", OR(E188="SNCP", E188="PNCP")), 'I8 Demand Data'!C15="12 NCP"), E188 &amp; 12, "")))</f>
        <v/>
      </c>
      <c r="P188" s="1280" t="str">
        <f t="shared" si="27"/>
        <v/>
      </c>
      <c r="Q188" s="1280" t="str">
        <f t="shared" si="23"/>
        <v/>
      </c>
      <c r="R188" s="637"/>
      <c r="S188" s="637"/>
      <c r="T188" s="637"/>
    </row>
    <row r="189" spans="1:20" s="1273" customFormat="1" ht="38.25" x14ac:dyDescent="0.2">
      <c r="A189" s="1275">
        <v>5630</v>
      </c>
      <c r="B189" s="1275" t="s">
        <v>297</v>
      </c>
      <c r="C189" s="1275" t="s">
        <v>562</v>
      </c>
      <c r="D189" s="1281" t="s">
        <v>929</v>
      </c>
      <c r="E189" s="1282"/>
      <c r="F189" s="1299"/>
      <c r="G189" s="1300" t="s">
        <v>331</v>
      </c>
      <c r="H189" s="1301"/>
      <c r="I189" s="1284"/>
      <c r="J189" s="1284" t="str">
        <f t="shared" si="26"/>
        <v xml:space="preserve"> </v>
      </c>
      <c r="K189" s="1284" t="s">
        <v>1082</v>
      </c>
      <c r="L189" s="1284"/>
      <c r="M189" s="1277"/>
      <c r="N189" s="128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286" t="str">
        <f>IF(AND(OR(E189="DNCP", OR(E189="SNCP", E189="PNCP")), 'I8 Demand Data'!C15="1 NCP"), E189 &amp; 1, IF(AND(OR(E189="DNCP", OR(E189="SNCP", E189="PNCP")), 'I8 Demand Data'!C15="4 NCP"), E189 &amp; 4, IF(AND(OR(E189="DNCP", OR(E189="SNCP", E189="PNCP")), 'I8 Demand Data'!C15="12 NCP"), E189 &amp; 12, "")))</f>
        <v/>
      </c>
      <c r="P189" s="1286" t="str">
        <f t="shared" si="27"/>
        <v/>
      </c>
      <c r="Q189" s="1286" t="str">
        <f t="shared" si="23"/>
        <v/>
      </c>
      <c r="R189" s="637"/>
      <c r="S189" s="637"/>
      <c r="T189" s="637"/>
    </row>
    <row r="190" spans="1:20" s="1273" customFormat="1" ht="25.5" x14ac:dyDescent="0.2">
      <c r="A190" s="1276">
        <v>5635</v>
      </c>
      <c r="B190" s="1276" t="s">
        <v>298</v>
      </c>
      <c r="C190" s="1276" t="s">
        <v>50</v>
      </c>
      <c r="D190" s="347" t="s">
        <v>929</v>
      </c>
      <c r="E190" s="1287"/>
      <c r="F190" s="1296"/>
      <c r="G190" s="1297" t="s">
        <v>651</v>
      </c>
      <c r="H190" s="1298"/>
      <c r="I190" s="1288"/>
      <c r="J190" s="1288" t="str">
        <f t="shared" si="26"/>
        <v xml:space="preserve">  </v>
      </c>
      <c r="K190" s="1288" t="s">
        <v>5</v>
      </c>
      <c r="L190" s="1288"/>
      <c r="M190" s="1277"/>
      <c r="N190" s="128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280" t="str">
        <f>IF(AND(OR(E190="DNCP", OR(E190="SNCP", E190="PNCP")), 'I8 Demand Data'!C15="1 NCP"), E190 &amp; 1, IF(AND(OR(E190="DNCP", OR(E190="SNCP", E190="PNCP")), 'I8 Demand Data'!C15="4 NCP"), E190 &amp; 4, IF(AND(OR(E190="DNCP", OR(E190="SNCP", E190="PNCP")), 'I8 Demand Data'!C15="12 NCP"), E190 &amp; 12, "")))</f>
        <v/>
      </c>
      <c r="P190" s="1280" t="str">
        <f t="shared" si="27"/>
        <v/>
      </c>
      <c r="Q190" s="1280" t="str">
        <f t="shared" si="23"/>
        <v/>
      </c>
      <c r="R190" s="637"/>
      <c r="S190" s="637"/>
      <c r="T190" s="637"/>
    </row>
    <row r="191" spans="1:20" s="1273" customFormat="1" ht="38.25" x14ac:dyDescent="0.2">
      <c r="A191" s="1275">
        <v>5640</v>
      </c>
      <c r="B191" s="1275" t="s">
        <v>299</v>
      </c>
      <c r="C191" s="1275" t="s">
        <v>562</v>
      </c>
      <c r="D191" s="1281" t="s">
        <v>929</v>
      </c>
      <c r="E191" s="1282"/>
      <c r="F191" s="1299"/>
      <c r="G191" s="1300" t="s">
        <v>331</v>
      </c>
      <c r="H191" s="1301"/>
      <c r="I191" s="1284"/>
      <c r="J191" s="1284" t="str">
        <f t="shared" si="26"/>
        <v xml:space="preserve"> </v>
      </c>
      <c r="K191" s="1284" t="s">
        <v>1082</v>
      </c>
      <c r="L191" s="1284"/>
      <c r="M191" s="1277"/>
      <c r="N191" s="128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286" t="str">
        <f>IF(AND(OR(E191="DNCP", OR(E191="SNCP", E191="PNCP")), 'I8 Demand Data'!C15="1 NCP"), E191 &amp; 1, IF(AND(OR(E191="DNCP", OR(E191="SNCP", E191="PNCP")), 'I8 Demand Data'!C15="4 NCP"), E191 &amp; 4, IF(AND(OR(E191="DNCP", OR(E191="SNCP", E191="PNCP")), 'I8 Demand Data'!C15="12 NCP"), E191 &amp; 12, "")))</f>
        <v/>
      </c>
      <c r="P191" s="1286" t="str">
        <f t="shared" si="27"/>
        <v/>
      </c>
      <c r="Q191" s="1286" t="str">
        <f t="shared" si="23"/>
        <v/>
      </c>
      <c r="R191" s="637"/>
      <c r="S191" s="637"/>
      <c r="T191" s="637"/>
    </row>
    <row r="192" spans="1:20" s="1273" customFormat="1" ht="38.25" x14ac:dyDescent="0.2">
      <c r="A192" s="1276">
        <v>5645</v>
      </c>
      <c r="B192" s="1276" t="s">
        <v>300</v>
      </c>
      <c r="C192" s="1276" t="s">
        <v>562</v>
      </c>
      <c r="D192" s="347" t="s">
        <v>929</v>
      </c>
      <c r="E192" s="1287"/>
      <c r="F192" s="1296"/>
      <c r="G192" s="1297" t="s">
        <v>331</v>
      </c>
      <c r="H192" s="1298"/>
      <c r="I192" s="1288"/>
      <c r="J192" s="1288" t="str">
        <f t="shared" si="26"/>
        <v xml:space="preserve"> </v>
      </c>
      <c r="K192" s="1288" t="s">
        <v>1082</v>
      </c>
      <c r="L192" s="1288"/>
      <c r="M192" s="1277"/>
      <c r="N192" s="128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280" t="str">
        <f>IF(AND(OR(E192="DNCP", OR(E192="SNCP", E192="PNCP")), 'I8 Demand Data'!C15="1 NCP"), E192 &amp; 1, IF(AND(OR(E192="DNCP", OR(E192="SNCP", E192="PNCP")), 'I8 Demand Data'!C15="4 NCP"), E192 &amp; 4, IF(AND(OR(E192="DNCP", OR(E192="SNCP", E192="PNCP")), 'I8 Demand Data'!C15="12 NCP"), E192 &amp; 12, "")))</f>
        <v/>
      </c>
      <c r="P192" s="1280" t="str">
        <f t="shared" si="27"/>
        <v/>
      </c>
      <c r="Q192" s="1280" t="str">
        <f t="shared" si="23"/>
        <v/>
      </c>
      <c r="R192" s="637"/>
      <c r="S192" s="637"/>
      <c r="T192" s="637"/>
    </row>
    <row r="193" spans="1:20" s="1273" customFormat="1" ht="38.25" x14ac:dyDescent="0.2">
      <c r="A193" s="1275">
        <v>5650</v>
      </c>
      <c r="B193" s="1275" t="s">
        <v>301</v>
      </c>
      <c r="C193" s="1275" t="s">
        <v>562</v>
      </c>
      <c r="D193" s="1281" t="s">
        <v>929</v>
      </c>
      <c r="E193" s="1282"/>
      <c r="F193" s="1299"/>
      <c r="G193" s="1300" t="s">
        <v>331</v>
      </c>
      <c r="H193" s="1301"/>
      <c r="I193" s="1284"/>
      <c r="J193" s="1284" t="str">
        <f t="shared" si="26"/>
        <v xml:space="preserve"> </v>
      </c>
      <c r="K193" s="1284" t="s">
        <v>1082</v>
      </c>
      <c r="L193" s="1284"/>
      <c r="M193" s="1277"/>
      <c r="N193" s="128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286" t="str">
        <f>IF(AND(OR(E193="DNCP", OR(E193="SNCP", E193="PNCP")), 'I8 Demand Data'!C15="1 NCP"), E193 &amp; 1, IF(AND(OR(E193="DNCP", OR(E193="SNCP", E193="PNCP")), 'I8 Demand Data'!C15="4 NCP"), E193 &amp; 4, IF(AND(OR(E193="DNCP", OR(E193="SNCP", E193="PNCP")), 'I8 Demand Data'!C15="12 NCP"), E193 &amp; 12, "")))</f>
        <v/>
      </c>
      <c r="P193" s="1286" t="str">
        <f t="shared" si="27"/>
        <v/>
      </c>
      <c r="Q193" s="1286" t="str">
        <f t="shared" si="23"/>
        <v/>
      </c>
      <c r="R193" s="637"/>
      <c r="S193" s="637"/>
      <c r="T193" s="637"/>
    </row>
    <row r="194" spans="1:20" s="1273" customFormat="1" ht="38.25" x14ac:dyDescent="0.2">
      <c r="A194" s="1276">
        <v>5655</v>
      </c>
      <c r="B194" s="1276" t="s">
        <v>302</v>
      </c>
      <c r="C194" s="1276" t="s">
        <v>562</v>
      </c>
      <c r="D194" s="347" t="s">
        <v>929</v>
      </c>
      <c r="E194" s="1287"/>
      <c r="F194" s="1296"/>
      <c r="G194" s="1297" t="s">
        <v>331</v>
      </c>
      <c r="H194" s="1298"/>
      <c r="I194" s="1288"/>
      <c r="J194" s="1288" t="str">
        <f t="shared" si="26"/>
        <v xml:space="preserve"> </v>
      </c>
      <c r="K194" s="1288" t="s">
        <v>1082</v>
      </c>
      <c r="L194" s="1288"/>
      <c r="M194" s="1277"/>
      <c r="N194" s="128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280" t="str">
        <f>IF(AND(OR(E194="DNCP", OR(E194="SNCP", E194="PNCP")), 'I8 Demand Data'!C15="1 NCP"), E194 &amp; 1, IF(AND(OR(E194="DNCP", OR(E194="SNCP", E194="PNCP")), 'I8 Demand Data'!C15="4 NCP"), E194 &amp; 4, IF(AND(OR(E194="DNCP", OR(E194="SNCP", E194="PNCP")), 'I8 Demand Data'!C15="12 NCP"), E194 &amp; 12, "")))</f>
        <v/>
      </c>
      <c r="P194" s="1280" t="str">
        <f t="shared" si="27"/>
        <v/>
      </c>
      <c r="Q194" s="1280" t="str">
        <f t="shared" si="23"/>
        <v/>
      </c>
      <c r="R194" s="637"/>
      <c r="S194" s="637"/>
      <c r="T194" s="637"/>
    </row>
    <row r="195" spans="1:20" s="1273" customFormat="1" ht="25.5" x14ac:dyDescent="0.2">
      <c r="A195" s="1275">
        <v>5660</v>
      </c>
      <c r="B195" s="1275" t="s">
        <v>303</v>
      </c>
      <c r="C195" s="1275" t="s">
        <v>3</v>
      </c>
      <c r="D195" s="1281" t="s">
        <v>929</v>
      </c>
      <c r="E195" s="1282"/>
      <c r="F195" s="1299"/>
      <c r="G195" s="1300" t="s">
        <v>331</v>
      </c>
      <c r="H195" s="1301"/>
      <c r="I195" s="1284"/>
      <c r="J195" s="1284" t="str">
        <f t="shared" si="26"/>
        <v xml:space="preserve"> </v>
      </c>
      <c r="K195" s="1284" t="s">
        <v>1082</v>
      </c>
      <c r="L195" s="1284"/>
      <c r="M195" s="1277"/>
      <c r="N195" s="128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286" t="str">
        <f>IF(AND(OR(E195="DNCP", OR(E195="SNCP", E195="PNCP")), 'I8 Demand Data'!C15="1 NCP"), E195 &amp; 1, IF(AND(OR(E195="DNCP", OR(E195="SNCP", E195="PNCP")), 'I8 Demand Data'!C15="4 NCP"), E195 &amp; 4, IF(AND(OR(E195="DNCP", OR(E195="SNCP", E195="PNCP")), 'I8 Demand Data'!C15="12 NCP"), E195 &amp; 12, "")))</f>
        <v/>
      </c>
      <c r="P195" s="1286" t="str">
        <f t="shared" si="27"/>
        <v/>
      </c>
      <c r="Q195" s="1286" t="str">
        <f t="shared" ref="Q195:Q214" si="28">IF(AND(N195="",O195=""),P195,IF(AND(O195="",P195=""),N195,O195))</f>
        <v/>
      </c>
      <c r="R195" s="637"/>
      <c r="S195" s="637"/>
      <c r="T195" s="637"/>
    </row>
    <row r="196" spans="1:20" s="1273" customFormat="1" ht="38.25" x14ac:dyDescent="0.2">
      <c r="A196" s="1276">
        <v>5665</v>
      </c>
      <c r="B196" s="1276" t="s">
        <v>304</v>
      </c>
      <c r="C196" s="1276" t="s">
        <v>562</v>
      </c>
      <c r="D196" s="347" t="s">
        <v>929</v>
      </c>
      <c r="E196" s="1287"/>
      <c r="F196" s="1296"/>
      <c r="G196" s="1297" t="s">
        <v>331</v>
      </c>
      <c r="H196" s="1298"/>
      <c r="I196" s="1288"/>
      <c r="J196" s="1288" t="str">
        <f t="shared" si="26"/>
        <v xml:space="preserve"> </v>
      </c>
      <c r="K196" s="1288" t="s">
        <v>1082</v>
      </c>
      <c r="L196" s="1288"/>
      <c r="M196" s="1277"/>
      <c r="N196" s="128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280" t="str">
        <f>IF(AND(OR(E196="DNCP", OR(E196="SNCP", E196="PNCP")), 'I8 Demand Data'!C15="1 NCP"), E196 &amp; 1, IF(AND(OR(E196="DNCP", OR(E196="SNCP", E196="PNCP")), 'I8 Demand Data'!C15="4 NCP"), E196 &amp; 4, IF(AND(OR(E196="DNCP", OR(E196="SNCP", E196="PNCP")), 'I8 Demand Data'!C15="12 NCP"), E196 &amp; 12, "")))</f>
        <v/>
      </c>
      <c r="P196" s="1280" t="str">
        <f t="shared" si="27"/>
        <v/>
      </c>
      <c r="Q196" s="1280" t="str">
        <f t="shared" si="28"/>
        <v/>
      </c>
      <c r="R196" s="637"/>
      <c r="S196" s="637"/>
      <c r="T196" s="637"/>
    </row>
    <row r="197" spans="1:20" s="1273" customFormat="1" ht="38.25" x14ac:dyDescent="0.2">
      <c r="A197" s="1275">
        <v>5670</v>
      </c>
      <c r="B197" s="1275" t="s">
        <v>305</v>
      </c>
      <c r="C197" s="1275" t="s">
        <v>562</v>
      </c>
      <c r="D197" s="1281" t="s">
        <v>929</v>
      </c>
      <c r="E197" s="1282"/>
      <c r="F197" s="1299"/>
      <c r="G197" s="1300" t="s">
        <v>331</v>
      </c>
      <c r="H197" s="1301"/>
      <c r="I197" s="1284"/>
      <c r="J197" s="1284" t="str">
        <f t="shared" si="26"/>
        <v xml:space="preserve"> </v>
      </c>
      <c r="K197" s="1284" t="s">
        <v>1082</v>
      </c>
      <c r="L197" s="1284"/>
      <c r="M197" s="1277"/>
      <c r="N197" s="128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286" t="str">
        <f>IF(AND(OR(E197="DNCP", OR(E197="SNCP", E197="PNCP")), 'I8 Demand Data'!C15="1 NCP"), E197 &amp; 1, IF(AND(OR(E197="DNCP", OR(E197="SNCP", E197="PNCP")), 'I8 Demand Data'!C15="4 NCP"), E197 &amp; 4, IF(AND(OR(E197="DNCP", OR(E197="SNCP", E197="PNCP")), 'I8 Demand Data'!C15="12 NCP"), E197 &amp; 12, "")))</f>
        <v/>
      </c>
      <c r="P197" s="1286" t="str">
        <f t="shared" si="27"/>
        <v/>
      </c>
      <c r="Q197" s="1286" t="str">
        <f t="shared" si="28"/>
        <v/>
      </c>
      <c r="R197" s="637"/>
      <c r="S197" s="637"/>
      <c r="T197" s="637"/>
    </row>
    <row r="198" spans="1:20" s="1273" customFormat="1" ht="38.25" x14ac:dyDescent="0.2">
      <c r="A198" s="1276">
        <v>5675</v>
      </c>
      <c r="B198" s="1276" t="s">
        <v>306</v>
      </c>
      <c r="C198" s="1276" t="s">
        <v>562</v>
      </c>
      <c r="D198" s="347" t="s">
        <v>929</v>
      </c>
      <c r="E198" s="1287"/>
      <c r="F198" s="1296"/>
      <c r="G198" s="1297" t="s">
        <v>331</v>
      </c>
      <c r="H198" s="1298"/>
      <c r="I198" s="1288"/>
      <c r="J198" s="1288" t="str">
        <f t="shared" si="26"/>
        <v xml:space="preserve"> </v>
      </c>
      <c r="K198" s="1288" t="s">
        <v>1082</v>
      </c>
      <c r="L198" s="1288"/>
      <c r="M198" s="1277"/>
      <c r="N198" s="128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280" t="str">
        <f>IF(AND(OR(E198="DNCP", OR(E198="SNCP", E198="PNCP")), 'I8 Demand Data'!C15="1 NCP"), E198 &amp; 1, IF(AND(OR(E198="DNCP", OR(E198="SNCP", E198="PNCP")), 'I8 Demand Data'!C15="4 NCP"), E198 &amp; 4, IF(AND(OR(E198="DNCP", OR(E198="SNCP", E198="PNCP")), 'I8 Demand Data'!C15="12 NCP"), E198 &amp; 12, "")))</f>
        <v/>
      </c>
      <c r="P198" s="1280" t="str">
        <f t="shared" si="27"/>
        <v/>
      </c>
      <c r="Q198" s="1280" t="str">
        <f t="shared" si="28"/>
        <v/>
      </c>
      <c r="R198" s="637"/>
      <c r="S198" s="637"/>
      <c r="T198" s="637"/>
    </row>
    <row r="199" spans="1:20" s="1273" customFormat="1" ht="38.25" x14ac:dyDescent="0.2">
      <c r="A199" s="1275">
        <v>5680</v>
      </c>
      <c r="B199" s="1275" t="s">
        <v>1378</v>
      </c>
      <c r="C199" s="1275" t="s">
        <v>562</v>
      </c>
      <c r="D199" s="1281" t="s">
        <v>929</v>
      </c>
      <c r="E199" s="1282"/>
      <c r="F199" s="1299"/>
      <c r="G199" s="1300" t="s">
        <v>331</v>
      </c>
      <c r="H199" s="1301"/>
      <c r="I199" s="1284"/>
      <c r="J199" s="1284" t="str">
        <f t="shared" si="26"/>
        <v xml:space="preserve"> </v>
      </c>
      <c r="K199" s="1284" t="s">
        <v>1082</v>
      </c>
      <c r="L199" s="1284"/>
      <c r="M199" s="1277"/>
      <c r="N199" s="128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286" t="str">
        <f>IF(AND(OR(E199="DNCP", OR(E199="SNCP", E199="PNCP")), 'I8 Demand Data'!C15="1 NCP"), E199 &amp; 1, IF(AND(OR(E199="DNCP", OR(E199="SNCP", E199="PNCP")), 'I8 Demand Data'!C15="4 NCP"), E199 &amp; 4, IF(AND(OR(E199="DNCP", OR(E199="SNCP", E199="PNCP")), 'I8 Demand Data'!C15="12 NCP"), E199 &amp; 12, "")))</f>
        <v/>
      </c>
      <c r="P199" s="1286" t="str">
        <f t="shared" si="27"/>
        <v/>
      </c>
      <c r="Q199" s="1286" t="str">
        <f t="shared" si="28"/>
        <v/>
      </c>
      <c r="R199" s="637"/>
      <c r="S199" s="637"/>
      <c r="T199" s="637"/>
    </row>
    <row r="200" spans="1:20" s="1273" customFormat="1" ht="38.25" x14ac:dyDescent="0.2">
      <c r="A200" s="1276">
        <v>5685</v>
      </c>
      <c r="B200" s="1276" t="s">
        <v>1379</v>
      </c>
      <c r="C200" s="1276" t="s">
        <v>47</v>
      </c>
      <c r="D200" s="347" t="s">
        <v>931</v>
      </c>
      <c r="E200" s="1287"/>
      <c r="F200" s="1296"/>
      <c r="G200" s="1297"/>
      <c r="H200" s="1298"/>
      <c r="I200" s="1288"/>
      <c r="J200" s="1288" t="str">
        <f t="shared" si="26"/>
        <v/>
      </c>
      <c r="K200" s="1288" t="s">
        <v>5</v>
      </c>
      <c r="L200" s="1288"/>
      <c r="M200" s="1277"/>
      <c r="N200" s="128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280" t="str">
        <f>IF(AND(OR(E200="DNCP", OR(E200="SNCP", E200="PNCP")), 'I8 Demand Data'!C15="1 NCP"), E200 &amp; 1, IF(AND(OR(E200="DNCP", OR(E200="SNCP", E200="PNCP")), 'I8 Demand Data'!C15="4 NCP"), E200 &amp; 4, IF(AND(OR(E200="DNCP", OR(E200="SNCP", E200="PNCP")), 'I8 Demand Data'!C15="12 NCP"), E200 &amp; 12, "")))</f>
        <v/>
      </c>
      <c r="P200" s="1280" t="str">
        <f t="shared" si="27"/>
        <v/>
      </c>
      <c r="Q200" s="1280" t="str">
        <f t="shared" si="28"/>
        <v/>
      </c>
      <c r="R200" s="637"/>
      <c r="S200" s="637"/>
      <c r="T200" s="637"/>
    </row>
    <row r="201" spans="1:20" s="1273" customFormat="1" ht="38.25" x14ac:dyDescent="0.2">
      <c r="A201" s="1275">
        <v>5705</v>
      </c>
      <c r="B201" s="1275" t="s">
        <v>981</v>
      </c>
      <c r="C201" s="1275" t="s">
        <v>1437</v>
      </c>
      <c r="D201" s="1281" t="s">
        <v>936</v>
      </c>
      <c r="E201" s="1282" t="s">
        <v>1128</v>
      </c>
      <c r="F201" s="1299" t="s">
        <v>1598</v>
      </c>
      <c r="G201" s="1300" t="s">
        <v>687</v>
      </c>
      <c r="H201" s="1301"/>
      <c r="I201" s="1284"/>
      <c r="J201" s="1284" t="str">
        <f t="shared" si="26"/>
        <v xml:space="preserve">Breakout </v>
      </c>
      <c r="K201" s="1284"/>
      <c r="L201" s="1284"/>
      <c r="M201" s="1277"/>
      <c r="N201" s="128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286" t="str">
        <f>IF(AND(OR(E201="DNCP", OR(E201="SNCP", E201="PNCP")), 'I8 Demand Data'!C15="1 NCP"), E201 &amp; 1, IF(AND(OR(E201="DNCP", OR(E201="SNCP", E201="PNCP")), 'I8 Demand Data'!C15="4 NCP"), E201 &amp; 4, IF(AND(OR(E201="DNCP", OR(E201="SNCP", E201="PNCP")), 'I8 Demand Data'!C15="12 NCP"), E201 &amp; 12, "")))</f>
        <v/>
      </c>
      <c r="P201" s="1286" t="str">
        <f t="shared" si="27"/>
        <v>PRORATED</v>
      </c>
      <c r="Q201" s="1286" t="str">
        <f t="shared" si="28"/>
        <v>PRORATED</v>
      </c>
      <c r="R201" s="637"/>
      <c r="S201" s="637"/>
      <c r="T201" s="637"/>
    </row>
    <row r="202" spans="1:20" s="1273" customFormat="1" ht="25.5" x14ac:dyDescent="0.2">
      <c r="A202" s="1276">
        <v>5710</v>
      </c>
      <c r="B202" s="1276" t="s">
        <v>1380</v>
      </c>
      <c r="C202" s="1276" t="s">
        <v>1437</v>
      </c>
      <c r="D202" s="347" t="s">
        <v>936</v>
      </c>
      <c r="E202" s="1287" t="s">
        <v>1128</v>
      </c>
      <c r="F202" s="1296" t="s">
        <v>1598</v>
      </c>
      <c r="G202" s="1297" t="s">
        <v>687</v>
      </c>
      <c r="H202" s="1298"/>
      <c r="I202" s="1288"/>
      <c r="J202" s="1288" t="str">
        <f t="shared" si="26"/>
        <v xml:space="preserve">Breakout </v>
      </c>
      <c r="K202" s="1288"/>
      <c r="L202" s="1288"/>
      <c r="M202" s="1277"/>
      <c r="N202" s="128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280" t="str">
        <f>IF(AND(OR(E202="DNCP", OR(E202="SNCP", E202="PNCP")), 'I8 Demand Data'!C15="1 NCP"), E202 &amp; 1, IF(AND(OR(E202="DNCP", OR(E202="SNCP", E202="PNCP")), 'I8 Demand Data'!C15="4 NCP"), E202 &amp; 4, IF(AND(OR(E202="DNCP", OR(E202="SNCP", E202="PNCP")), 'I8 Demand Data'!C15="12 NCP"), E202 &amp; 12, "")))</f>
        <v/>
      </c>
      <c r="P202" s="1280" t="str">
        <f t="shared" si="27"/>
        <v>PRORATED</v>
      </c>
      <c r="Q202" s="1280" t="str">
        <f t="shared" si="28"/>
        <v>PRORATED</v>
      </c>
      <c r="R202" s="637"/>
      <c r="S202" s="637"/>
      <c r="T202" s="637"/>
    </row>
    <row r="203" spans="1:20" s="1273" customFormat="1" ht="38.25" x14ac:dyDescent="0.2">
      <c r="A203" s="1275">
        <v>5715</v>
      </c>
      <c r="B203" s="1275" t="s">
        <v>1381</v>
      </c>
      <c r="C203" s="1275" t="s">
        <v>1437</v>
      </c>
      <c r="D203" s="1281" t="s">
        <v>936</v>
      </c>
      <c r="E203" s="1282" t="s">
        <v>1128</v>
      </c>
      <c r="F203" s="1299" t="s">
        <v>1598</v>
      </c>
      <c r="G203" s="1300" t="s">
        <v>687</v>
      </c>
      <c r="H203" s="1301" t="s">
        <v>331</v>
      </c>
      <c r="I203" s="1284"/>
      <c r="J203" s="1284" t="str">
        <f t="shared" si="26"/>
        <v xml:space="preserve">Breakout </v>
      </c>
      <c r="K203" s="1284"/>
      <c r="L203" s="1284"/>
      <c r="M203" s="1277"/>
      <c r="N203" s="128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286" t="str">
        <f>IF(AND(OR(E203="DNCP", OR(E203="SNCP", E203="PNCP")), 'I8 Demand Data'!C15="1 NCP"), E203 &amp; 1, IF(AND(OR(E203="DNCP", OR(E203="SNCP", E203="PNCP")), 'I8 Demand Data'!C15="4 NCP"), E203 &amp; 4, IF(AND(OR(E203="DNCP", OR(E203="SNCP", E203="PNCP")), 'I8 Demand Data'!C15="12 NCP"), E203 &amp; 12, "")))</f>
        <v/>
      </c>
      <c r="P203" s="1286" t="str">
        <f t="shared" si="27"/>
        <v>PRORATED</v>
      </c>
      <c r="Q203" s="1286" t="str">
        <f t="shared" si="28"/>
        <v>PRORATED</v>
      </c>
      <c r="R203" s="637"/>
      <c r="S203" s="637"/>
      <c r="T203" s="637"/>
    </row>
    <row r="204" spans="1:20" s="1273" customFormat="1" ht="38.25" x14ac:dyDescent="0.2">
      <c r="A204" s="1276">
        <v>5720</v>
      </c>
      <c r="B204" s="1276" t="s">
        <v>1382</v>
      </c>
      <c r="C204" s="1276" t="s">
        <v>895</v>
      </c>
      <c r="D204" s="347" t="s">
        <v>936</v>
      </c>
      <c r="E204" s="1287" t="s">
        <v>1128</v>
      </c>
      <c r="F204" s="1296" t="s">
        <v>1598</v>
      </c>
      <c r="G204" s="1297" t="s">
        <v>687</v>
      </c>
      <c r="H204" s="1298" t="s">
        <v>331</v>
      </c>
      <c r="I204" s="1288"/>
      <c r="J204" s="1288" t="str">
        <f t="shared" si="26"/>
        <v xml:space="preserve">Breakout </v>
      </c>
      <c r="K204" s="1288"/>
      <c r="L204" s="1288"/>
      <c r="M204" s="1277"/>
      <c r="N204" s="128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280" t="str">
        <f>IF(AND(OR(E204="DNCP", OR(E204="SNCP", E204="PNCP")), 'I8 Demand Data'!C15="1 NCP"), E204 &amp; 1, IF(AND(OR(E204="DNCP", OR(E204="SNCP", E204="PNCP")), 'I8 Demand Data'!C15="4 NCP"), E204 &amp; 4, IF(AND(OR(E204="DNCP", OR(E204="SNCP", E204="PNCP")), 'I8 Demand Data'!C15="12 NCP"), E204 &amp; 12, "")))</f>
        <v/>
      </c>
      <c r="P204" s="1280" t="str">
        <f t="shared" si="27"/>
        <v>PRORATED</v>
      </c>
      <c r="Q204" s="1280" t="str">
        <f t="shared" si="28"/>
        <v>PRORATED</v>
      </c>
      <c r="R204" s="637"/>
      <c r="S204" s="637"/>
      <c r="T204" s="637"/>
    </row>
    <row r="205" spans="1:20" s="1273" customFormat="1" ht="38.25" x14ac:dyDescent="0.2">
      <c r="A205" s="1275">
        <v>5730</v>
      </c>
      <c r="B205" s="1275" t="s">
        <v>35</v>
      </c>
      <c r="C205" s="1275" t="s">
        <v>1437</v>
      </c>
      <c r="D205" s="1281" t="s">
        <v>936</v>
      </c>
      <c r="E205" s="1282" t="s">
        <v>331</v>
      </c>
      <c r="F205" s="1299" t="str">
        <f t="shared" ref="F205:F214" si="29">IF(Q205="", "", Q205)</f>
        <v xml:space="preserve"> </v>
      </c>
      <c r="G205" s="1300" t="s">
        <v>331</v>
      </c>
      <c r="H205" s="1301"/>
      <c r="I205" s="1284" t="str">
        <f t="shared" ref="I205:I214" si="30">IF(ISERROR(F205), "", (F205))</f>
        <v xml:space="preserve"> </v>
      </c>
      <c r="J205" s="1284" t="str">
        <f t="shared" si="26"/>
        <v xml:space="preserve"> </v>
      </c>
      <c r="K205" s="1284" t="s">
        <v>1082</v>
      </c>
      <c r="L205" s="1284"/>
      <c r="M205" s="1277"/>
      <c r="N205" s="128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286" t="str">
        <f>IF(AND(OR(E205="DNCP", OR(E205="SNCP", E205="PNCP")), 'I8 Demand Data'!C15="1 NCP"), E205 &amp; 1, IF(AND(OR(E205="DNCP", OR(E205="SNCP", E205="PNCP")), 'I8 Demand Data'!C15="4 NCP"), E205 &amp; 4, IF(AND(OR(E205="DNCP", OR(E205="SNCP", E205="PNCP")), 'I8 Demand Data'!C15="12 NCP"), E205 &amp; 12, "")))</f>
        <v/>
      </c>
      <c r="P205" s="1286" t="str">
        <f t="shared" si="27"/>
        <v xml:space="preserve"> </v>
      </c>
      <c r="Q205" s="1286" t="str">
        <f t="shared" si="28"/>
        <v xml:space="preserve"> </v>
      </c>
      <c r="R205" s="637"/>
      <c r="S205" s="637"/>
      <c r="T205" s="637"/>
    </row>
    <row r="206" spans="1:20" s="1273" customFormat="1" ht="25.5" x14ac:dyDescent="0.2">
      <c r="A206" s="1276">
        <v>5735</v>
      </c>
      <c r="B206" s="1276" t="s">
        <v>39</v>
      </c>
      <c r="C206" s="1276" t="s">
        <v>1437</v>
      </c>
      <c r="D206" s="347" t="s">
        <v>936</v>
      </c>
      <c r="E206" s="1287" t="s">
        <v>331</v>
      </c>
      <c r="F206" s="1296" t="str">
        <f t="shared" si="29"/>
        <v xml:space="preserve"> </v>
      </c>
      <c r="G206" s="1297" t="s">
        <v>331</v>
      </c>
      <c r="H206" s="1298" t="s">
        <v>331</v>
      </c>
      <c r="I206" s="1288" t="str">
        <f t="shared" si="30"/>
        <v xml:space="preserve"> </v>
      </c>
      <c r="J206" s="1288" t="str">
        <f t="shared" si="26"/>
        <v xml:space="preserve"> </v>
      </c>
      <c r="K206" s="1288" t="s">
        <v>1082</v>
      </c>
      <c r="L206" s="1288"/>
      <c r="M206" s="1277"/>
      <c r="N206" s="128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280" t="str">
        <f>IF(AND(OR(E206="DNCP", OR(E206="SNCP", E206="PNCP")), 'I8 Demand Data'!C15="1 NCP"), E206 &amp; 1, IF(AND(OR(E206="DNCP", OR(E206="SNCP", E206="PNCP")), 'I8 Demand Data'!C15="4 NCP"), E206 &amp; 4, IF(AND(OR(E206="DNCP", OR(E206="SNCP", E206="PNCP")), 'I8 Demand Data'!C15="12 NCP"), E206 &amp; 12, "")))</f>
        <v/>
      </c>
      <c r="P206" s="1280" t="str">
        <f t="shared" si="27"/>
        <v xml:space="preserve"> </v>
      </c>
      <c r="Q206" s="1280" t="str">
        <f t="shared" si="28"/>
        <v xml:space="preserve"> </v>
      </c>
      <c r="R206" s="637"/>
      <c r="S206" s="637"/>
      <c r="T206" s="637"/>
    </row>
    <row r="207" spans="1:20" s="1273" customFormat="1" ht="25.5" x14ac:dyDescent="0.2">
      <c r="A207" s="1275">
        <v>5740</v>
      </c>
      <c r="B207" s="1275" t="s">
        <v>40</v>
      </c>
      <c r="C207" s="1275" t="s">
        <v>1437</v>
      </c>
      <c r="D207" s="1281" t="s">
        <v>936</v>
      </c>
      <c r="E207" s="1282" t="s">
        <v>331</v>
      </c>
      <c r="F207" s="1299" t="str">
        <f t="shared" si="29"/>
        <v xml:space="preserve"> </v>
      </c>
      <c r="G207" s="1300" t="s">
        <v>331</v>
      </c>
      <c r="H207" s="1301"/>
      <c r="I207" s="1284" t="str">
        <f t="shared" si="30"/>
        <v xml:space="preserve"> </v>
      </c>
      <c r="J207" s="1284" t="str">
        <f t="shared" si="26"/>
        <v xml:space="preserve"> </v>
      </c>
      <c r="K207" s="1284" t="s">
        <v>1082</v>
      </c>
      <c r="L207" s="1284"/>
      <c r="M207" s="1277"/>
      <c r="N207" s="128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286" t="str">
        <f>IF(AND(OR(E207="DNCP", OR(E207="SNCP", E207="PNCP")), 'I8 Demand Data'!C15="1 NCP"), E207 &amp; 1, IF(AND(OR(E207="DNCP", OR(E207="SNCP", E207="PNCP")), 'I8 Demand Data'!C15="4 NCP"), E207 &amp; 4, IF(AND(OR(E207="DNCP", OR(E207="SNCP", E207="PNCP")), 'I8 Demand Data'!C15="12 NCP"), E207 &amp; 12, "")))</f>
        <v/>
      </c>
      <c r="P207" s="1286" t="str">
        <f t="shared" si="27"/>
        <v xml:space="preserve"> </v>
      </c>
      <c r="Q207" s="1286" t="str">
        <f t="shared" si="28"/>
        <v xml:space="preserve"> </v>
      </c>
      <c r="R207" s="637"/>
      <c r="S207" s="637"/>
      <c r="T207" s="637"/>
    </row>
    <row r="208" spans="1:20" s="1273" customFormat="1" ht="25.5" x14ac:dyDescent="0.2">
      <c r="A208" s="1276">
        <v>6005</v>
      </c>
      <c r="B208" s="1276" t="s">
        <v>41</v>
      </c>
      <c r="C208" s="1276" t="s">
        <v>1436</v>
      </c>
      <c r="D208" s="347" t="s">
        <v>1390</v>
      </c>
      <c r="E208" s="1287"/>
      <c r="F208" s="1296" t="str">
        <f t="shared" si="29"/>
        <v/>
      </c>
      <c r="G208" s="1297"/>
      <c r="H208" s="1298"/>
      <c r="I208" s="1288" t="str">
        <f t="shared" si="30"/>
        <v/>
      </c>
      <c r="J208" s="1288" t="str">
        <f t="shared" si="26"/>
        <v/>
      </c>
      <c r="K208" s="1288" t="s">
        <v>1186</v>
      </c>
      <c r="L208" s="1288"/>
      <c r="M208" s="1277"/>
      <c r="N208" s="128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280" t="str">
        <f>IF(AND(OR(E208="DNCP", OR(E208="SNCP", E208="PNCP")), 'I8 Demand Data'!C15="1 NCP"), E208 &amp; 1, IF(AND(OR(E208="DNCP", OR(E208="SNCP", E208="PNCP")), 'I8 Demand Data'!C15="4 NCP"), E208 &amp; 4, IF(AND(OR(E208="DNCP", OR(E208="SNCP", E208="PNCP")), 'I8 Demand Data'!C15="12 NCP"), E208 &amp; 12, "")))</f>
        <v/>
      </c>
      <c r="P208" s="1280" t="str">
        <f t="shared" si="27"/>
        <v/>
      </c>
      <c r="Q208" s="1280" t="str">
        <f t="shared" si="28"/>
        <v/>
      </c>
      <c r="R208" s="637"/>
      <c r="S208" s="637"/>
      <c r="T208" s="637"/>
    </row>
    <row r="209" spans="1:20" s="1273" customFormat="1" ht="25.5" x14ac:dyDescent="0.2">
      <c r="A209" s="1275">
        <v>6105</v>
      </c>
      <c r="B209" s="1275" t="s">
        <v>544</v>
      </c>
      <c r="C209" s="1275" t="s">
        <v>48</v>
      </c>
      <c r="D209" s="1281" t="s">
        <v>929</v>
      </c>
      <c r="E209" s="1282"/>
      <c r="F209" s="1299" t="str">
        <f t="shared" si="29"/>
        <v/>
      </c>
      <c r="G209" s="1300" t="s">
        <v>331</v>
      </c>
      <c r="H209" s="1301" t="s">
        <v>331</v>
      </c>
      <c r="I209" s="1284" t="str">
        <f t="shared" si="30"/>
        <v/>
      </c>
      <c r="J209" s="1284" t="str">
        <f t="shared" ref="J209:J214" si="31">IF(ISBLANK(G209), "", (G209))</f>
        <v xml:space="preserve"> </v>
      </c>
      <c r="K209" s="1284" t="s">
        <v>1186</v>
      </c>
      <c r="L209" s="1284"/>
      <c r="M209" s="1277"/>
      <c r="N209" s="128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286" t="str">
        <f>IF(AND(OR(E209="DNCP", OR(E209="SNCP", E209="PNCP")), 'I8 Demand Data'!C15="1 NCP"), E209 &amp; 1, IF(AND(OR(E209="DNCP", OR(E209="SNCP", E209="PNCP")), 'I8 Demand Data'!C15="4 NCP"), E209 &amp; 4, IF(AND(OR(E209="DNCP", OR(E209="SNCP", E209="PNCP")), 'I8 Demand Data'!C15="12 NCP"), E209 &amp; 12, "")))</f>
        <v/>
      </c>
      <c r="P209" s="1286" t="str">
        <f t="shared" si="27"/>
        <v/>
      </c>
      <c r="Q209" s="1286" t="str">
        <f t="shared" si="28"/>
        <v/>
      </c>
      <c r="R209" s="637"/>
      <c r="S209" s="637"/>
      <c r="T209" s="637"/>
    </row>
    <row r="210" spans="1:20" s="1273" customFormat="1" ht="38.25" x14ac:dyDescent="0.2">
      <c r="A210" s="1276">
        <v>6110</v>
      </c>
      <c r="B210" s="1276" t="s">
        <v>545</v>
      </c>
      <c r="C210" s="1276" t="s">
        <v>896</v>
      </c>
      <c r="D210" s="347" t="s">
        <v>1177</v>
      </c>
      <c r="E210" s="1287"/>
      <c r="F210" s="1296" t="str">
        <f t="shared" si="29"/>
        <v/>
      </c>
      <c r="G210" s="1297"/>
      <c r="H210" s="1298" t="s">
        <v>331</v>
      </c>
      <c r="I210" s="1288" t="str">
        <f t="shared" si="30"/>
        <v/>
      </c>
      <c r="J210" s="1288" t="str">
        <f t="shared" si="31"/>
        <v/>
      </c>
      <c r="K210" s="1288" t="s">
        <v>1186</v>
      </c>
      <c r="L210" s="1288"/>
      <c r="M210" s="1277"/>
      <c r="N210" s="128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280" t="str">
        <f>IF(AND(OR(E210="DNCP", OR(E210="SNCP", E210="PNCP")), 'I8 Demand Data'!C15="1 NCP"), E210 &amp; 1, IF(AND(OR(E210="DNCP", OR(E210="SNCP", E210="PNCP")), 'I8 Demand Data'!C15="4 NCP"), E210 &amp; 4, IF(AND(OR(E210="DNCP", OR(E210="SNCP", E210="PNCP")), 'I8 Demand Data'!C15="12 NCP"), E210 &amp; 12, "")))</f>
        <v/>
      </c>
      <c r="P210" s="1280" t="str">
        <f t="shared" si="27"/>
        <v/>
      </c>
      <c r="Q210" s="1280" t="str">
        <f t="shared" si="28"/>
        <v/>
      </c>
      <c r="R210" s="637"/>
      <c r="S210" s="637"/>
      <c r="T210" s="637"/>
    </row>
    <row r="211" spans="1:20" s="1273" customFormat="1" ht="25.5" x14ac:dyDescent="0.2">
      <c r="A211" s="1275" t="s">
        <v>1639</v>
      </c>
      <c r="B211" s="1275" t="s">
        <v>1643</v>
      </c>
      <c r="C211" s="1275" t="s">
        <v>967</v>
      </c>
      <c r="D211" s="1290" t="s">
        <v>929</v>
      </c>
      <c r="E211" s="1282"/>
      <c r="F211" s="1299" t="str">
        <f t="shared" si="29"/>
        <v/>
      </c>
      <c r="G211" s="1300" t="s">
        <v>331</v>
      </c>
      <c r="H211" s="1301" t="s">
        <v>331</v>
      </c>
      <c r="I211" s="1284" t="str">
        <f t="shared" si="30"/>
        <v/>
      </c>
      <c r="J211" s="1284" t="str">
        <f t="shared" si="31"/>
        <v xml:space="preserve"> </v>
      </c>
      <c r="K211" s="1284" t="s">
        <v>1082</v>
      </c>
      <c r="L211" s="1284"/>
      <c r="M211" s="1277"/>
      <c r="N211" s="128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286" t="str">
        <f>IF(AND(OR(E211="DNCP", OR(E211="SNCP", E211="PNCP")), 'I8 Demand Data'!C15="1 NCP"), E211 &amp; 1, IF(AND(OR(E211="DNCP", OR(E211="SNCP", E211="PNCP")), 'I8 Demand Data'!C15="4 NCP"), E211 &amp; 4, IF(AND(OR(E211="DNCP", OR(E211="SNCP", E211="PNCP")), 'I8 Demand Data'!C15="12 NCP"), E211 &amp; 12, "")))</f>
        <v/>
      </c>
      <c r="P211" s="1286" t="str">
        <f t="shared" si="27"/>
        <v/>
      </c>
      <c r="Q211" s="1286" t="str">
        <f t="shared" si="28"/>
        <v/>
      </c>
      <c r="R211" s="637"/>
      <c r="S211" s="637"/>
      <c r="T211" s="637"/>
    </row>
    <row r="212" spans="1:20" s="1273" customFormat="1" ht="25.5" x14ac:dyDescent="0.2">
      <c r="A212" s="1276">
        <v>6210</v>
      </c>
      <c r="B212" s="1276" t="s">
        <v>993</v>
      </c>
      <c r="C212" s="1276" t="s">
        <v>50</v>
      </c>
      <c r="D212" s="347" t="s">
        <v>929</v>
      </c>
      <c r="E212" s="1287"/>
      <c r="F212" s="1296" t="str">
        <f t="shared" si="29"/>
        <v/>
      </c>
      <c r="G212" s="1297" t="s">
        <v>331</v>
      </c>
      <c r="H212" s="1298"/>
      <c r="I212" s="1288" t="str">
        <f t="shared" si="30"/>
        <v/>
      </c>
      <c r="J212" s="1288" t="str">
        <f t="shared" si="31"/>
        <v xml:space="preserve"> </v>
      </c>
      <c r="K212" s="1288" t="s">
        <v>1082</v>
      </c>
      <c r="L212" s="1288"/>
      <c r="M212" s="1277"/>
      <c r="N212" s="128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280" t="str">
        <f>IF(AND(OR(E212="DNCP", OR(E212="SNCP", E212="PNCP")), 'I8 Demand Data'!C15="1 NCP"), E212 &amp; 1, IF(AND(OR(E212="DNCP", OR(E212="SNCP", E212="PNCP")), 'I8 Demand Data'!C15="4 NCP"), E212 &amp; 4, IF(AND(OR(E212="DNCP", OR(E212="SNCP", E212="PNCP")), 'I8 Demand Data'!C15="12 NCP"), E212 &amp; 12, "")))</f>
        <v/>
      </c>
      <c r="P212" s="1280" t="str">
        <f t="shared" si="27"/>
        <v/>
      </c>
      <c r="Q212" s="1280" t="str">
        <f t="shared" si="28"/>
        <v/>
      </c>
      <c r="R212" s="637"/>
      <c r="S212" s="637"/>
      <c r="T212" s="637"/>
    </row>
    <row r="213" spans="1:20" s="1273" customFormat="1" ht="25.5" x14ac:dyDescent="0.2">
      <c r="A213" s="1275">
        <v>6215</v>
      </c>
      <c r="B213" s="1275" t="s">
        <v>994</v>
      </c>
      <c r="C213" s="1275" t="s">
        <v>48</v>
      </c>
      <c r="D213" s="1281" t="s">
        <v>929</v>
      </c>
      <c r="E213" s="1282"/>
      <c r="F213" s="1299" t="str">
        <f t="shared" si="29"/>
        <v/>
      </c>
      <c r="G213" s="1300" t="s">
        <v>331</v>
      </c>
      <c r="H213" s="1301"/>
      <c r="I213" s="1284" t="str">
        <f t="shared" si="30"/>
        <v/>
      </c>
      <c r="J213" s="1284" t="str">
        <f t="shared" si="31"/>
        <v xml:space="preserve"> </v>
      </c>
      <c r="K213" s="1284" t="s">
        <v>1082</v>
      </c>
      <c r="L213" s="1284"/>
      <c r="M213" s="1277"/>
      <c r="N213" s="128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286" t="str">
        <f>IF(AND(OR(E213="DNCP", OR(E213="SNCP", E213="PNCP")), 'I8 Demand Data'!C15="1 NCP"), E213 &amp; 1, IF(AND(OR(E213="DNCP", OR(E213="SNCP", E213="PNCP")), 'I8 Demand Data'!C15="4 NCP"), E213 &amp; 4, IF(AND(OR(E213="DNCP", OR(E213="SNCP", E213="PNCP")), 'I8 Demand Data'!C15="12 NCP"), E213 &amp; 12, "")))</f>
        <v/>
      </c>
      <c r="P213" s="1286" t="str">
        <f t="shared" si="27"/>
        <v/>
      </c>
      <c r="Q213" s="1286" t="str">
        <f t="shared" si="28"/>
        <v/>
      </c>
      <c r="R213" s="637"/>
      <c r="S213" s="637"/>
      <c r="T213" s="637"/>
    </row>
    <row r="214" spans="1:20" s="1273" customFormat="1" ht="26.25" thickBot="1" x14ac:dyDescent="0.25">
      <c r="A214" s="1665">
        <v>6225</v>
      </c>
      <c r="B214" s="1665" t="s">
        <v>995</v>
      </c>
      <c r="C214" s="1665" t="s">
        <v>48</v>
      </c>
      <c r="D214" s="1666" t="s">
        <v>929</v>
      </c>
      <c r="E214" s="1667"/>
      <c r="F214" s="1668" t="str">
        <f t="shared" si="29"/>
        <v/>
      </c>
      <c r="G214" s="1669" t="s">
        <v>331</v>
      </c>
      <c r="H214" s="1670"/>
      <c r="I214" s="1671" t="str">
        <f t="shared" si="30"/>
        <v/>
      </c>
      <c r="J214" s="1671" t="str">
        <f t="shared" si="31"/>
        <v xml:space="preserve"> </v>
      </c>
      <c r="K214" s="1671" t="s">
        <v>1082</v>
      </c>
      <c r="L214" s="1671"/>
      <c r="M214" s="1277"/>
      <c r="N214" s="128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280" t="str">
        <f>IF(AND(OR(E214="DNCP", OR(E214="SNCP", E214="PNCP")), 'I8 Demand Data'!C15="1 NCP"), E214 &amp; 1, IF(AND(OR(E214="DNCP", OR(E214="SNCP", E214="PNCP")), 'I8 Demand Data'!C15="4 NCP"), E214 &amp; 4, IF(AND(OR(E214="DNCP", OR(E214="SNCP", E214="PNCP")), 'I8 Demand Data'!C15="12 NCP"), E214 &amp; 12, "")))</f>
        <v/>
      </c>
      <c r="P214" s="1280" t="str">
        <f t="shared" si="27"/>
        <v/>
      </c>
      <c r="Q214" s="1280" t="str">
        <f t="shared" si="28"/>
        <v/>
      </c>
      <c r="R214" s="637"/>
      <c r="S214" s="637"/>
      <c r="T214" s="637"/>
    </row>
    <row r="215" spans="1:20" s="1273" customFormat="1" ht="12.75" x14ac:dyDescent="0.2">
      <c r="A215" s="197"/>
      <c r="B215" s="197"/>
      <c r="C215" s="197"/>
      <c r="D215" s="347"/>
      <c r="E215" s="1277"/>
      <c r="F215" s="1277"/>
      <c r="G215" s="1277"/>
      <c r="H215" s="1277"/>
      <c r="I215" s="1277"/>
      <c r="J215" s="1277"/>
      <c r="K215" s="1277"/>
      <c r="L215" s="1277"/>
      <c r="M215" s="1277"/>
      <c r="N215" s="1277"/>
      <c r="O215" s="1277"/>
      <c r="P215" s="1277"/>
      <c r="Q215" s="1277"/>
      <c r="R215" s="637"/>
      <c r="S215" s="637"/>
      <c r="T215" s="637"/>
    </row>
    <row r="216" spans="1:20" s="1273" customFormat="1" ht="12.75" x14ac:dyDescent="0.2">
      <c r="A216" s="197"/>
      <c r="B216" s="197"/>
      <c r="C216" s="197"/>
      <c r="D216" s="347"/>
      <c r="E216" s="1277"/>
      <c r="F216" s="1277"/>
      <c r="G216" s="1277"/>
      <c r="H216" s="1277"/>
      <c r="I216" s="1277"/>
      <c r="J216" s="1277"/>
      <c r="K216" s="1277"/>
      <c r="L216" s="1277"/>
      <c r="M216" s="1277"/>
      <c r="N216" s="1277"/>
      <c r="O216" s="1277"/>
      <c r="P216" s="1277"/>
      <c r="Q216" s="1277"/>
      <c r="R216" s="637"/>
      <c r="S216" s="637"/>
      <c r="T216" s="637"/>
    </row>
    <row r="217" spans="1:20" s="1273" customFormat="1" ht="12.75" x14ac:dyDescent="0.2">
      <c r="A217" s="197"/>
      <c r="B217" s="197"/>
      <c r="C217" s="197"/>
      <c r="D217" s="347"/>
      <c r="E217" s="1277"/>
      <c r="F217" s="1277"/>
      <c r="G217" s="1277"/>
      <c r="H217" s="1277"/>
      <c r="I217" s="1277"/>
      <c r="J217" s="1277"/>
      <c r="K217" s="1277"/>
      <c r="L217" s="1277"/>
      <c r="M217" s="1277"/>
      <c r="N217" s="1277"/>
      <c r="O217" s="1277"/>
      <c r="P217" s="1277"/>
      <c r="Q217" s="1277"/>
      <c r="R217" s="637"/>
      <c r="S217" s="637"/>
      <c r="T217" s="637"/>
    </row>
    <row r="218" spans="1:20" s="1273" customFormat="1" ht="12.75" x14ac:dyDescent="0.2">
      <c r="A218" s="197"/>
      <c r="B218" s="197"/>
      <c r="C218" s="197"/>
      <c r="D218" s="347"/>
      <c r="E218" s="1277"/>
      <c r="F218" s="1277"/>
      <c r="G218" s="1277"/>
      <c r="H218" s="1277"/>
      <c r="I218" s="1277"/>
      <c r="J218" s="1277"/>
      <c r="K218" s="1277"/>
      <c r="L218" s="1277"/>
      <c r="M218" s="1277"/>
      <c r="N218" s="1277"/>
      <c r="O218" s="1277"/>
      <c r="P218" s="1277"/>
      <c r="Q218" s="1277"/>
      <c r="R218" s="637"/>
      <c r="S218" s="637"/>
      <c r="T218" s="637"/>
    </row>
    <row r="219" spans="1:20" s="1273" customFormat="1" ht="12.75" x14ac:dyDescent="0.2">
      <c r="A219" s="197"/>
      <c r="B219" s="197"/>
      <c r="C219" s="197"/>
      <c r="D219" s="347"/>
      <c r="E219" s="1277"/>
      <c r="F219" s="1277"/>
      <c r="G219" s="1277"/>
      <c r="H219" s="1277"/>
      <c r="I219" s="1277"/>
      <c r="J219" s="1277"/>
      <c r="K219" s="1277"/>
      <c r="L219" s="1277"/>
      <c r="M219" s="1277"/>
      <c r="N219" s="1277"/>
      <c r="O219" s="1277"/>
      <c r="P219" s="1277"/>
      <c r="Q219" s="1277"/>
      <c r="R219" s="637"/>
      <c r="S219" s="637"/>
      <c r="T219" s="637"/>
    </row>
    <row r="220" spans="1:20" s="1273" customFormat="1" ht="12.75" x14ac:dyDescent="0.2">
      <c r="A220" s="197"/>
      <c r="B220" s="197"/>
      <c r="C220" s="197"/>
      <c r="D220" s="347"/>
      <c r="E220" s="1277"/>
      <c r="F220" s="1277"/>
      <c r="G220" s="1277"/>
      <c r="H220" s="1277"/>
      <c r="I220" s="1277"/>
      <c r="J220" s="1277"/>
      <c r="K220" s="1277"/>
      <c r="L220" s="1277"/>
      <c r="M220" s="1291"/>
      <c r="N220" s="1277"/>
      <c r="O220" s="1277"/>
      <c r="P220" s="1277"/>
      <c r="Q220" s="1277"/>
      <c r="R220" s="637"/>
      <c r="S220" s="637"/>
      <c r="T220" s="637"/>
    </row>
    <row r="221" spans="1:20" s="1273" customFormat="1" ht="12.75" x14ac:dyDescent="0.2">
      <c r="A221" s="197"/>
      <c r="B221" s="197"/>
      <c r="C221" s="197"/>
      <c r="D221" s="347"/>
      <c r="E221" s="1277"/>
      <c r="F221" s="1277"/>
      <c r="G221" s="1277"/>
      <c r="H221" s="1277"/>
      <c r="I221" s="1277"/>
      <c r="J221" s="1277"/>
      <c r="K221" s="1277"/>
      <c r="L221" s="1277"/>
      <c r="M221" s="1291"/>
      <c r="N221" s="1277"/>
      <c r="O221" s="1277"/>
      <c r="P221" s="1277"/>
      <c r="Q221" s="1277"/>
      <c r="R221" s="637"/>
      <c r="S221" s="637"/>
      <c r="T221" s="637"/>
    </row>
    <row r="222" spans="1:20" s="1273" customFormat="1" ht="12.75" x14ac:dyDescent="0.2">
      <c r="A222" s="197"/>
      <c r="B222" s="197"/>
      <c r="C222" s="197"/>
      <c r="D222" s="347"/>
      <c r="E222" s="1277"/>
      <c r="F222" s="1277"/>
      <c r="G222" s="1277"/>
      <c r="H222" s="1277"/>
      <c r="I222" s="1277"/>
      <c r="J222" s="1277"/>
      <c r="K222" s="1277"/>
      <c r="L222" s="1277"/>
      <c r="M222" s="1291"/>
      <c r="N222" s="1277"/>
      <c r="O222" s="1277"/>
      <c r="P222" s="1277"/>
      <c r="Q222" s="1277"/>
      <c r="R222" s="637"/>
      <c r="S222" s="637"/>
      <c r="T222" s="637"/>
    </row>
    <row r="223" spans="1:20" s="1273" customFormat="1" ht="12.75" x14ac:dyDescent="0.2">
      <c r="A223" s="197"/>
      <c r="B223" s="197"/>
      <c r="C223" s="197"/>
      <c r="D223" s="347"/>
      <c r="E223" s="1277"/>
      <c r="F223" s="1277"/>
      <c r="G223" s="1277"/>
      <c r="H223" s="1277"/>
      <c r="I223" s="1277"/>
      <c r="J223" s="1277"/>
      <c r="K223" s="1277"/>
      <c r="L223" s="1277"/>
      <c r="M223" s="1291"/>
      <c r="N223" s="1277"/>
      <c r="O223" s="1277"/>
      <c r="P223" s="1277"/>
      <c r="Q223" s="1277"/>
      <c r="R223" s="637"/>
      <c r="S223" s="637"/>
      <c r="T223" s="637"/>
    </row>
    <row r="224" spans="1:20" s="1273" customFormat="1" ht="12.75" x14ac:dyDescent="0.2">
      <c r="A224" s="197"/>
      <c r="B224" s="197"/>
      <c r="C224" s="197"/>
      <c r="D224" s="347"/>
      <c r="E224" s="1277"/>
      <c r="F224" s="1277"/>
      <c r="G224" s="1277"/>
      <c r="H224" s="1277"/>
      <c r="I224" s="1277"/>
      <c r="J224" s="1277"/>
      <c r="K224" s="1277"/>
      <c r="L224" s="1277"/>
      <c r="M224" s="1291"/>
      <c r="N224" s="1277"/>
      <c r="O224" s="1277"/>
      <c r="P224" s="1277"/>
      <c r="Q224" s="1277"/>
      <c r="R224" s="637"/>
      <c r="S224" s="637"/>
      <c r="T224" s="637"/>
    </row>
    <row r="225" spans="1:20" s="1273" customFormat="1" ht="12.75" x14ac:dyDescent="0.2">
      <c r="A225" s="197"/>
      <c r="B225" s="197"/>
      <c r="C225" s="197"/>
      <c r="D225" s="347"/>
      <c r="E225" s="1277"/>
      <c r="F225" s="1277"/>
      <c r="G225" s="1277"/>
      <c r="H225" s="1277"/>
      <c r="I225" s="1277"/>
      <c r="J225" s="1277"/>
      <c r="K225" s="1277"/>
      <c r="L225" s="1277"/>
      <c r="M225" s="1291"/>
      <c r="N225" s="1277"/>
      <c r="O225" s="1277"/>
      <c r="P225" s="1277"/>
      <c r="Q225" s="1277"/>
      <c r="R225" s="637"/>
      <c r="S225" s="637"/>
      <c r="T225" s="637"/>
    </row>
    <row r="226" spans="1:20" s="1273" customFormat="1" ht="12.75" x14ac:dyDescent="0.2">
      <c r="A226" s="197"/>
      <c r="B226" s="197"/>
      <c r="C226" s="197"/>
      <c r="D226" s="347"/>
      <c r="E226" s="1277"/>
      <c r="F226" s="1277"/>
      <c r="G226" s="1277"/>
      <c r="H226" s="1277"/>
      <c r="I226" s="1277"/>
      <c r="J226" s="1277"/>
      <c r="K226" s="1277"/>
      <c r="L226" s="1277"/>
      <c r="M226" s="1291"/>
      <c r="N226" s="1277"/>
      <c r="O226" s="1277"/>
      <c r="P226" s="1277"/>
      <c r="Q226" s="1277"/>
      <c r="R226" s="637"/>
      <c r="S226" s="637"/>
      <c r="T226" s="637"/>
    </row>
    <row r="227" spans="1:20" s="1273" customFormat="1" ht="12.75" x14ac:dyDescent="0.2">
      <c r="A227" s="197"/>
      <c r="B227" s="197"/>
      <c r="C227" s="197"/>
      <c r="D227" s="347"/>
      <c r="E227" s="1277"/>
      <c r="F227" s="1277"/>
      <c r="G227" s="1277"/>
      <c r="H227" s="1277"/>
      <c r="I227" s="1277"/>
      <c r="J227" s="1277"/>
      <c r="K227" s="1277"/>
      <c r="L227" s="1277"/>
      <c r="M227" s="1291"/>
      <c r="N227" s="1277"/>
      <c r="O227" s="1277"/>
      <c r="P227" s="1277"/>
      <c r="Q227" s="1277"/>
      <c r="R227" s="637"/>
      <c r="S227" s="637"/>
      <c r="T227" s="637"/>
    </row>
    <row r="228" spans="1:20" s="1273" customFormat="1" ht="12.75" x14ac:dyDescent="0.2">
      <c r="A228" s="197"/>
      <c r="B228" s="197"/>
      <c r="C228" s="197"/>
      <c r="D228" s="347"/>
      <c r="E228" s="1277"/>
      <c r="F228" s="1277"/>
      <c r="G228" s="1277"/>
      <c r="H228" s="1277"/>
      <c r="I228" s="1277"/>
      <c r="J228" s="1277"/>
      <c r="K228" s="1277"/>
      <c r="L228" s="1277"/>
      <c r="M228" s="1291"/>
      <c r="N228" s="1277"/>
      <c r="O228" s="1277"/>
      <c r="P228" s="1277"/>
      <c r="Q228" s="1277"/>
      <c r="R228" s="637"/>
      <c r="S228" s="637"/>
      <c r="T228" s="637"/>
    </row>
    <row r="229" spans="1:20" s="1273" customFormat="1" ht="12.75" x14ac:dyDescent="0.2">
      <c r="A229" s="197"/>
      <c r="B229" s="197"/>
      <c r="C229" s="197"/>
      <c r="D229" s="347"/>
      <c r="E229" s="1277"/>
      <c r="F229" s="1277"/>
      <c r="G229" s="1277"/>
      <c r="H229" s="1277"/>
      <c r="I229" s="1277"/>
      <c r="J229" s="1277"/>
      <c r="K229" s="1277"/>
      <c r="L229" s="1277"/>
      <c r="M229" s="1291"/>
      <c r="N229" s="1277"/>
      <c r="O229" s="1277"/>
      <c r="P229" s="1277"/>
      <c r="Q229" s="1277"/>
      <c r="R229" s="637"/>
      <c r="S229" s="637"/>
      <c r="T229" s="637"/>
    </row>
    <row r="230" spans="1:20" s="1273" customFormat="1" ht="12.75" x14ac:dyDescent="0.2">
      <c r="A230" s="197"/>
      <c r="B230" s="197"/>
      <c r="C230" s="197"/>
      <c r="D230" s="347"/>
      <c r="E230" s="1277"/>
      <c r="F230" s="1277"/>
      <c r="G230" s="1277"/>
      <c r="H230" s="1277"/>
      <c r="I230" s="1277"/>
      <c r="J230" s="1277"/>
      <c r="K230" s="1277"/>
      <c r="L230" s="1277"/>
      <c r="M230" s="1291"/>
      <c r="N230" s="1277"/>
      <c r="O230" s="1277"/>
      <c r="P230" s="1277"/>
      <c r="Q230" s="1277"/>
      <c r="R230" s="637"/>
      <c r="S230" s="637"/>
      <c r="T230" s="637"/>
    </row>
    <row r="231" spans="1:20" s="1273" customFormat="1" ht="12.75" x14ac:dyDescent="0.2">
      <c r="A231" s="197"/>
      <c r="B231" s="197"/>
      <c r="C231" s="197"/>
      <c r="D231" s="347"/>
      <c r="E231" s="1277"/>
      <c r="F231" s="1277"/>
      <c r="G231" s="1277"/>
      <c r="H231" s="1277"/>
      <c r="I231" s="1277"/>
      <c r="J231" s="1277"/>
      <c r="K231" s="1277"/>
      <c r="L231" s="1277"/>
      <c r="M231" s="1291"/>
      <c r="N231" s="1277"/>
      <c r="O231" s="1277"/>
      <c r="P231" s="1277"/>
      <c r="Q231" s="1277"/>
      <c r="R231" s="637"/>
      <c r="S231" s="637"/>
      <c r="T231" s="637"/>
    </row>
    <row r="232" spans="1:20" s="1273" customFormat="1" ht="12.75" x14ac:dyDescent="0.2">
      <c r="A232" s="197"/>
      <c r="B232" s="197"/>
      <c r="C232" s="197"/>
      <c r="D232" s="347"/>
      <c r="E232" s="1277"/>
      <c r="F232" s="1277"/>
      <c r="G232" s="1277"/>
      <c r="H232" s="1277"/>
      <c r="I232" s="1277"/>
      <c r="J232" s="1277"/>
      <c r="K232" s="1277"/>
      <c r="L232" s="1277"/>
      <c r="M232" s="1291"/>
      <c r="N232" s="1277"/>
      <c r="O232" s="1277"/>
      <c r="P232" s="1277"/>
      <c r="Q232" s="1277"/>
      <c r="R232" s="637"/>
      <c r="S232" s="637"/>
      <c r="T232" s="637"/>
    </row>
    <row r="233" spans="1:20" s="1273" customFormat="1" ht="12.75" x14ac:dyDescent="0.2">
      <c r="A233" s="197"/>
      <c r="B233" s="197"/>
      <c r="C233" s="197"/>
      <c r="D233" s="347"/>
      <c r="E233" s="1277"/>
      <c r="F233" s="1277"/>
      <c r="G233" s="1277"/>
      <c r="H233" s="1277"/>
      <c r="I233" s="1277"/>
      <c r="J233" s="1277"/>
      <c r="K233" s="1277"/>
      <c r="L233" s="1277"/>
      <c r="M233" s="1291"/>
      <c r="N233" s="1277"/>
      <c r="O233" s="1277"/>
      <c r="P233" s="1277"/>
      <c r="Q233" s="1277"/>
      <c r="R233" s="637"/>
      <c r="S233" s="637"/>
      <c r="T233" s="637"/>
    </row>
    <row r="234" spans="1:20" s="1273" customFormat="1" ht="12.75" x14ac:dyDescent="0.2">
      <c r="A234" s="197"/>
      <c r="B234" s="197"/>
      <c r="C234" s="197"/>
      <c r="D234" s="347"/>
      <c r="E234" s="1277"/>
      <c r="F234" s="1277"/>
      <c r="G234" s="1277"/>
      <c r="H234" s="1277"/>
      <c r="I234" s="1277"/>
      <c r="J234" s="1277"/>
      <c r="K234" s="1277"/>
      <c r="L234" s="1277"/>
      <c r="M234" s="1291"/>
      <c r="N234" s="1277"/>
      <c r="O234" s="1277"/>
      <c r="P234" s="1277"/>
      <c r="Q234" s="1277"/>
      <c r="R234" s="637"/>
      <c r="S234" s="637"/>
      <c r="T234" s="637"/>
    </row>
    <row r="235" spans="1:20" s="1273" customFormat="1" ht="12.75" x14ac:dyDescent="0.2">
      <c r="A235" s="197"/>
      <c r="B235" s="197"/>
      <c r="C235" s="197"/>
      <c r="D235" s="347"/>
      <c r="E235" s="1277"/>
      <c r="F235" s="1277"/>
      <c r="G235" s="1277"/>
      <c r="H235" s="1277"/>
      <c r="I235" s="1277"/>
      <c r="J235" s="1277"/>
      <c r="K235" s="1277"/>
      <c r="L235" s="1277"/>
      <c r="M235" s="1291"/>
      <c r="N235" s="1277"/>
      <c r="O235" s="1277"/>
      <c r="P235" s="1277"/>
      <c r="Q235" s="1277"/>
      <c r="R235" s="637"/>
      <c r="S235" s="637"/>
      <c r="T235" s="637"/>
    </row>
    <row r="236" spans="1:20" s="1273" customFormat="1" ht="12.75" x14ac:dyDescent="0.2">
      <c r="A236" s="197"/>
      <c r="B236" s="197"/>
      <c r="C236" s="197"/>
      <c r="D236" s="347"/>
      <c r="E236" s="1277"/>
      <c r="F236" s="1277"/>
      <c r="G236" s="1277"/>
      <c r="H236" s="1277"/>
      <c r="I236" s="1277"/>
      <c r="J236" s="1277"/>
      <c r="K236" s="1277"/>
      <c r="L236" s="1277"/>
      <c r="M236" s="1291"/>
      <c r="N236" s="1277"/>
      <c r="O236" s="1277"/>
      <c r="P236" s="1277"/>
      <c r="Q236" s="1277"/>
      <c r="R236" s="637"/>
      <c r="S236" s="637"/>
      <c r="T236" s="637"/>
    </row>
    <row r="237" spans="1:20" s="1273" customFormat="1" ht="12.75" x14ac:dyDescent="0.2">
      <c r="A237" s="197"/>
      <c r="B237" s="197"/>
      <c r="C237" s="197"/>
      <c r="D237" s="347"/>
      <c r="E237" s="1277"/>
      <c r="F237" s="1277"/>
      <c r="G237" s="1277"/>
      <c r="H237" s="1277"/>
      <c r="I237" s="1277"/>
      <c r="J237" s="1277"/>
      <c r="K237" s="1277"/>
      <c r="L237" s="1277"/>
      <c r="M237" s="1291"/>
      <c r="N237" s="1277"/>
      <c r="O237" s="1277"/>
      <c r="P237" s="1277"/>
      <c r="Q237" s="1277"/>
      <c r="R237" s="637"/>
      <c r="S237" s="637"/>
      <c r="T237" s="637"/>
    </row>
    <row r="238" spans="1:20" s="1273" customFormat="1" ht="12.75" x14ac:dyDescent="0.2">
      <c r="A238" s="197"/>
      <c r="B238" s="197"/>
      <c r="C238" s="197"/>
      <c r="D238" s="347"/>
      <c r="E238" s="1277"/>
      <c r="F238" s="1277"/>
      <c r="G238" s="1277"/>
      <c r="H238" s="1277"/>
      <c r="I238" s="1277"/>
      <c r="J238" s="1277"/>
      <c r="K238" s="1277"/>
      <c r="L238" s="1277"/>
      <c r="M238" s="1291"/>
      <c r="N238" s="1277"/>
      <c r="O238" s="1277"/>
      <c r="P238" s="1277"/>
      <c r="Q238" s="1277"/>
      <c r="R238" s="637"/>
      <c r="S238" s="637"/>
      <c r="T238" s="637"/>
    </row>
    <row r="239" spans="1:20" s="1273" customFormat="1" ht="12.75" x14ac:dyDescent="0.2">
      <c r="A239" s="197"/>
      <c r="B239" s="197"/>
      <c r="C239" s="197"/>
      <c r="D239" s="347"/>
      <c r="E239" s="1277"/>
      <c r="F239" s="1277"/>
      <c r="G239" s="1277"/>
      <c r="H239" s="1277"/>
      <c r="I239" s="1277"/>
      <c r="J239" s="1277"/>
      <c r="K239" s="1277"/>
      <c r="L239" s="1277"/>
      <c r="M239" s="1291"/>
      <c r="N239" s="1277"/>
      <c r="O239" s="1277"/>
      <c r="P239" s="1277"/>
      <c r="Q239" s="1277"/>
      <c r="R239" s="637"/>
      <c r="S239" s="637"/>
      <c r="T239" s="637"/>
    </row>
    <row r="240" spans="1:20" s="1273" customFormat="1" ht="12.75" x14ac:dyDescent="0.2">
      <c r="A240" s="1272"/>
      <c r="B240" s="1272"/>
      <c r="C240" s="1272"/>
      <c r="D240" s="524"/>
      <c r="E240" s="340"/>
      <c r="F240" s="340"/>
      <c r="G240" s="340"/>
      <c r="H240" s="340"/>
      <c r="I240" s="340"/>
      <c r="J240" s="340"/>
      <c r="K240" s="340"/>
      <c r="L240" s="340"/>
      <c r="M240" s="1292"/>
      <c r="N240" s="340"/>
      <c r="O240" s="340"/>
      <c r="P240" s="340"/>
      <c r="Q240" s="340"/>
    </row>
    <row r="241" spans="1:17" s="1273" customFormat="1" ht="12.75" x14ac:dyDescent="0.2">
      <c r="A241" s="1272"/>
      <c r="B241" s="1272"/>
      <c r="C241" s="1272"/>
      <c r="D241" s="524"/>
      <c r="E241" s="340"/>
      <c r="F241" s="340"/>
      <c r="G241" s="340"/>
      <c r="H241" s="340"/>
      <c r="I241" s="340"/>
      <c r="J241" s="340"/>
      <c r="K241" s="340"/>
      <c r="L241" s="340"/>
      <c r="M241" s="1292"/>
      <c r="N241" s="340"/>
      <c r="O241" s="340"/>
      <c r="P241" s="340"/>
      <c r="Q241" s="340"/>
    </row>
    <row r="242" spans="1:17" s="1273" customFormat="1" ht="12.75" x14ac:dyDescent="0.2">
      <c r="A242" s="1272"/>
      <c r="B242" s="1272"/>
      <c r="C242" s="1272"/>
      <c r="D242" s="524"/>
      <c r="E242" s="340"/>
      <c r="F242" s="340"/>
      <c r="G242" s="340"/>
      <c r="H242" s="340"/>
      <c r="I242" s="340"/>
      <c r="J242" s="340"/>
      <c r="K242" s="340"/>
      <c r="L242" s="340"/>
      <c r="M242" s="1292"/>
      <c r="N242" s="340"/>
      <c r="O242" s="340"/>
      <c r="P242" s="340"/>
      <c r="Q242" s="340"/>
    </row>
    <row r="243" spans="1:17" s="1273" customFormat="1" ht="12.75" x14ac:dyDescent="0.2">
      <c r="A243" s="1272"/>
      <c r="B243" s="1272"/>
      <c r="C243" s="1272"/>
      <c r="D243" s="524"/>
      <c r="E243" s="340"/>
      <c r="F243" s="340"/>
      <c r="G243" s="340"/>
      <c r="H243" s="340"/>
      <c r="I243" s="340"/>
      <c r="J243" s="340"/>
      <c r="K243" s="340"/>
      <c r="L243" s="340"/>
      <c r="M243" s="1292"/>
      <c r="N243" s="340"/>
      <c r="O243" s="340"/>
      <c r="P243" s="340"/>
      <c r="Q243" s="340"/>
    </row>
    <row r="244" spans="1:17" s="1273" customFormat="1" ht="12.75" x14ac:dyDescent="0.2">
      <c r="A244" s="1272"/>
      <c r="B244" s="1272"/>
      <c r="C244" s="1272"/>
      <c r="D244" s="524"/>
      <c r="E244" s="340"/>
      <c r="F244" s="340"/>
      <c r="G244" s="340"/>
      <c r="H244" s="340"/>
      <c r="I244" s="340"/>
      <c r="J244" s="340"/>
      <c r="K244" s="340"/>
      <c r="L244" s="340"/>
      <c r="M244" s="1292"/>
      <c r="N244" s="340"/>
      <c r="O244" s="340"/>
      <c r="P244" s="340"/>
      <c r="Q244" s="340"/>
    </row>
    <row r="245" spans="1:17" s="1273" customFormat="1" ht="12.75" x14ac:dyDescent="0.2">
      <c r="A245" s="1272"/>
      <c r="B245" s="1272"/>
      <c r="C245" s="1272"/>
      <c r="D245" s="524"/>
      <c r="E245" s="340"/>
      <c r="F245" s="340"/>
      <c r="G245" s="340"/>
      <c r="H245" s="340"/>
      <c r="I245" s="340"/>
      <c r="J245" s="340"/>
      <c r="K245" s="340"/>
      <c r="L245" s="340"/>
      <c r="M245" s="1292"/>
      <c r="N245" s="340"/>
      <c r="O245" s="340"/>
      <c r="P245" s="340"/>
      <c r="Q245" s="340"/>
    </row>
    <row r="246" spans="1:17" s="1273" customFormat="1" ht="12.75" x14ac:dyDescent="0.2">
      <c r="A246" s="1272"/>
      <c r="B246" s="1272"/>
      <c r="C246" s="1272"/>
      <c r="D246" s="524"/>
      <c r="E246" s="340"/>
      <c r="F246" s="340"/>
      <c r="G246" s="340"/>
      <c r="H246" s="340"/>
      <c r="I246" s="340"/>
      <c r="J246" s="340"/>
      <c r="K246" s="340"/>
      <c r="L246" s="340"/>
      <c r="M246" s="1292"/>
      <c r="N246" s="340"/>
      <c r="O246" s="340"/>
      <c r="P246" s="340"/>
      <c r="Q246" s="340"/>
    </row>
    <row r="247" spans="1:17" s="1273" customFormat="1" ht="12.75" x14ac:dyDescent="0.2">
      <c r="A247" s="1272"/>
      <c r="B247" s="1272"/>
      <c r="C247" s="1272"/>
      <c r="D247" s="524"/>
      <c r="E247" s="340"/>
      <c r="F247" s="340"/>
      <c r="G247" s="340"/>
      <c r="H247" s="340"/>
      <c r="I247" s="340"/>
      <c r="J247" s="340"/>
      <c r="K247" s="340"/>
      <c r="L247" s="340"/>
      <c r="M247" s="1292"/>
      <c r="N247" s="340"/>
      <c r="O247" s="340"/>
      <c r="P247" s="340"/>
      <c r="Q247" s="340"/>
    </row>
    <row r="248" spans="1:17" s="1273" customFormat="1" ht="12.75" x14ac:dyDescent="0.2">
      <c r="A248" s="1272"/>
      <c r="B248" s="1272"/>
      <c r="C248" s="1272"/>
      <c r="D248" s="524"/>
      <c r="E248" s="340"/>
      <c r="F248" s="340"/>
      <c r="G248" s="340"/>
      <c r="H248" s="340"/>
      <c r="I248" s="340"/>
      <c r="J248" s="340"/>
      <c r="K248" s="340"/>
      <c r="L248" s="340"/>
      <c r="M248" s="1292"/>
      <c r="N248" s="340"/>
      <c r="O248" s="340"/>
      <c r="P248" s="340"/>
      <c r="Q248" s="340"/>
    </row>
    <row r="249" spans="1:17" s="1273" customFormat="1" ht="12.75" x14ac:dyDescent="0.2">
      <c r="A249" s="1272"/>
      <c r="B249" s="1272"/>
      <c r="C249" s="1272"/>
      <c r="D249" s="524"/>
      <c r="E249" s="340"/>
      <c r="F249" s="340"/>
      <c r="G249" s="340"/>
      <c r="H249" s="340"/>
      <c r="I249" s="340"/>
      <c r="J249" s="340"/>
      <c r="K249" s="340"/>
      <c r="L249" s="340"/>
      <c r="M249" s="1292"/>
      <c r="N249" s="340"/>
      <c r="O249" s="340"/>
      <c r="P249" s="340"/>
      <c r="Q249" s="340"/>
    </row>
    <row r="250" spans="1:17" s="1273" customFormat="1" ht="12.75" x14ac:dyDescent="0.2">
      <c r="A250" s="1272"/>
      <c r="B250" s="1272"/>
      <c r="C250" s="1272"/>
      <c r="D250" s="524"/>
      <c r="E250" s="340"/>
      <c r="F250" s="340"/>
      <c r="G250" s="340"/>
      <c r="H250" s="340"/>
      <c r="I250" s="340"/>
      <c r="J250" s="340"/>
      <c r="K250" s="340"/>
      <c r="L250" s="340"/>
      <c r="M250" s="1292"/>
      <c r="N250" s="340"/>
      <c r="O250" s="340"/>
      <c r="P250" s="340"/>
      <c r="Q250" s="340"/>
    </row>
    <row r="251" spans="1:17" s="1273" customFormat="1" ht="12.75" x14ac:dyDescent="0.2">
      <c r="A251" s="1272"/>
      <c r="B251" s="1272"/>
      <c r="C251" s="1272"/>
      <c r="D251" s="524"/>
      <c r="E251" s="340"/>
      <c r="F251" s="340"/>
      <c r="G251" s="340"/>
      <c r="H251" s="340"/>
      <c r="I251" s="340"/>
      <c r="J251" s="340"/>
      <c r="K251" s="340"/>
      <c r="L251" s="340"/>
      <c r="M251" s="1292"/>
      <c r="N251" s="340"/>
      <c r="O251" s="340"/>
      <c r="P251" s="340"/>
      <c r="Q251" s="340"/>
    </row>
    <row r="252" spans="1:17" s="1273" customFormat="1" ht="12.75" x14ac:dyDescent="0.2">
      <c r="A252" s="1272"/>
      <c r="B252" s="1272"/>
      <c r="C252" s="1272"/>
      <c r="D252" s="524"/>
      <c r="E252" s="340"/>
      <c r="F252" s="340"/>
      <c r="G252" s="340"/>
      <c r="H252" s="340"/>
      <c r="I252" s="340"/>
      <c r="J252" s="340"/>
      <c r="K252" s="340"/>
      <c r="L252" s="340"/>
      <c r="M252" s="1292"/>
      <c r="N252" s="340"/>
      <c r="O252" s="340"/>
      <c r="P252" s="340"/>
      <c r="Q252" s="340"/>
    </row>
    <row r="253" spans="1:17" s="1273" customFormat="1" ht="12.75" x14ac:dyDescent="0.2">
      <c r="A253" s="1272"/>
      <c r="B253" s="1272"/>
      <c r="C253" s="1272"/>
      <c r="D253" s="524"/>
      <c r="E253" s="340"/>
      <c r="F253" s="340"/>
      <c r="G253" s="340"/>
      <c r="H253" s="340"/>
      <c r="I253" s="340"/>
      <c r="J253" s="340"/>
      <c r="K253" s="340"/>
      <c r="L253" s="340"/>
      <c r="M253" s="1292"/>
      <c r="N253" s="340"/>
      <c r="O253" s="340"/>
      <c r="P253" s="340"/>
      <c r="Q253" s="340"/>
    </row>
    <row r="254" spans="1:17" s="1273" customFormat="1" ht="12.75" x14ac:dyDescent="0.2">
      <c r="A254" s="1272"/>
      <c r="B254" s="1272"/>
      <c r="C254" s="1272"/>
      <c r="D254" s="524"/>
      <c r="E254" s="340"/>
      <c r="F254" s="340"/>
      <c r="G254" s="340"/>
      <c r="H254" s="340"/>
      <c r="I254" s="340"/>
      <c r="J254" s="340"/>
      <c r="K254" s="340"/>
      <c r="L254" s="340"/>
      <c r="M254" s="1292"/>
      <c r="N254" s="340"/>
      <c r="O254" s="340"/>
      <c r="P254" s="340"/>
      <c r="Q254" s="340"/>
    </row>
    <row r="255" spans="1:17" s="1273" customFormat="1" ht="12.75" x14ac:dyDescent="0.2">
      <c r="A255" s="1272"/>
      <c r="B255" s="1272"/>
      <c r="C255" s="1272"/>
      <c r="D255" s="524"/>
      <c r="E255" s="340"/>
      <c r="F255" s="340"/>
      <c r="G255" s="340"/>
      <c r="H255" s="340"/>
      <c r="I255" s="340"/>
      <c r="J255" s="340"/>
      <c r="K255" s="340"/>
      <c r="L255" s="340"/>
      <c r="M255" s="1292"/>
      <c r="N255" s="340"/>
      <c r="O255" s="340"/>
      <c r="P255" s="340"/>
      <c r="Q255" s="340"/>
    </row>
    <row r="256" spans="1:17" s="1273" customFormat="1" ht="12.75" x14ac:dyDescent="0.2">
      <c r="A256" s="1272"/>
      <c r="B256" s="1272"/>
      <c r="C256" s="1272"/>
      <c r="D256" s="524"/>
      <c r="E256" s="340"/>
      <c r="F256" s="340"/>
      <c r="G256" s="340"/>
      <c r="H256" s="340"/>
      <c r="I256" s="340"/>
      <c r="J256" s="340"/>
      <c r="K256" s="340"/>
      <c r="L256" s="340"/>
      <c r="M256" s="1292"/>
      <c r="N256" s="340"/>
      <c r="O256" s="340"/>
      <c r="P256" s="340"/>
      <c r="Q256" s="340"/>
    </row>
    <row r="257" spans="1:17" s="1273" customFormat="1" ht="12.75" x14ac:dyDescent="0.2">
      <c r="A257" s="1272"/>
      <c r="B257" s="1272"/>
      <c r="C257" s="1272"/>
      <c r="D257" s="524"/>
      <c r="E257" s="340"/>
      <c r="F257" s="340"/>
      <c r="G257" s="340"/>
      <c r="H257" s="340"/>
      <c r="I257" s="340"/>
      <c r="J257" s="340"/>
      <c r="K257" s="340"/>
      <c r="L257" s="340"/>
      <c r="M257" s="1292"/>
      <c r="N257" s="340"/>
      <c r="O257" s="340"/>
      <c r="P257" s="340"/>
      <c r="Q257" s="340"/>
    </row>
    <row r="258" spans="1:17" s="1273" customFormat="1" ht="12.75" x14ac:dyDescent="0.2">
      <c r="A258" s="1272"/>
      <c r="B258" s="1272"/>
      <c r="C258" s="1272"/>
      <c r="D258" s="1272"/>
      <c r="H258" s="340"/>
      <c r="M258" s="346"/>
    </row>
    <row r="259" spans="1:17" s="1273" customFormat="1" ht="12.75" x14ac:dyDescent="0.2">
      <c r="A259" s="1272"/>
      <c r="B259" s="1272"/>
      <c r="C259" s="1272"/>
      <c r="D259" s="1272"/>
      <c r="H259" s="340"/>
      <c r="M259" s="346"/>
    </row>
    <row r="260" spans="1:17" s="1273" customFormat="1" ht="12.75" x14ac:dyDescent="0.2">
      <c r="A260" s="1272"/>
      <c r="B260" s="1272"/>
      <c r="C260" s="1272"/>
      <c r="D260" s="1272"/>
      <c r="H260" s="340"/>
      <c r="M260" s="346"/>
    </row>
    <row r="261" spans="1:17" s="1273" customFormat="1" ht="12.75" x14ac:dyDescent="0.2">
      <c r="A261" s="1272"/>
      <c r="B261" s="1272"/>
      <c r="C261" s="1272"/>
      <c r="D261" s="1272"/>
      <c r="H261" s="340"/>
      <c r="M261" s="346"/>
    </row>
    <row r="262" spans="1:17" s="1273" customFormat="1" ht="12.75" x14ac:dyDescent="0.2">
      <c r="A262" s="1272"/>
      <c r="B262" s="1272"/>
      <c r="C262" s="1272"/>
      <c r="D262" s="1272"/>
      <c r="H262" s="340"/>
      <c r="M262" s="346"/>
    </row>
    <row r="263" spans="1:17" s="1273" customFormat="1" ht="12.75" x14ac:dyDescent="0.2">
      <c r="A263" s="1272"/>
      <c r="B263" s="1272"/>
      <c r="C263" s="1272"/>
      <c r="D263" s="1272"/>
      <c r="H263" s="340"/>
      <c r="M263" s="346"/>
    </row>
    <row r="264" spans="1:17" s="1273" customFormat="1" ht="12.75" x14ac:dyDescent="0.2">
      <c r="A264" s="1272"/>
      <c r="B264" s="1272"/>
      <c r="C264" s="1272"/>
      <c r="D264" s="1272"/>
      <c r="H264" s="340"/>
      <c r="M264" s="346"/>
    </row>
    <row r="265" spans="1:17" s="1273" customFormat="1" ht="12.75" x14ac:dyDescent="0.2">
      <c r="A265" s="1272"/>
      <c r="B265" s="1272"/>
      <c r="C265" s="1272"/>
      <c r="D265" s="1272"/>
      <c r="H265" s="340"/>
      <c r="M265" s="346"/>
    </row>
    <row r="266" spans="1:17" s="1273" customFormat="1" ht="12.75" x14ac:dyDescent="0.2">
      <c r="A266" s="1272"/>
      <c r="B266" s="1272"/>
      <c r="C266" s="1272"/>
      <c r="D266" s="1272"/>
      <c r="H266" s="340"/>
      <c r="M266" s="346"/>
    </row>
    <row r="267" spans="1:17" s="1273" customFormat="1" ht="12.75" x14ac:dyDescent="0.2">
      <c r="A267" s="1272"/>
      <c r="B267" s="1272"/>
      <c r="C267" s="1272"/>
      <c r="D267" s="1272"/>
      <c r="H267" s="340"/>
      <c r="M267" s="346"/>
    </row>
    <row r="268" spans="1:17" s="1273" customFormat="1" ht="12.75" x14ac:dyDescent="0.2">
      <c r="A268" s="1272"/>
      <c r="B268" s="1272"/>
      <c r="C268" s="1272"/>
      <c r="D268" s="1272"/>
      <c r="H268" s="340"/>
      <c r="M268" s="346"/>
    </row>
    <row r="269" spans="1:17" s="1273" customFormat="1" ht="12.75" x14ac:dyDescent="0.2">
      <c r="A269" s="1272"/>
      <c r="B269" s="1272"/>
      <c r="C269" s="1272"/>
      <c r="D269" s="1272"/>
      <c r="H269" s="340"/>
      <c r="M269" s="346"/>
    </row>
    <row r="270" spans="1:17" s="1273" customFormat="1" ht="12.75" x14ac:dyDescent="0.2">
      <c r="A270" s="1272"/>
      <c r="B270" s="1272"/>
      <c r="C270" s="1272"/>
      <c r="D270" s="1272"/>
      <c r="H270" s="340"/>
      <c r="M270" s="346"/>
    </row>
    <row r="271" spans="1:17" s="1273" customFormat="1" ht="12.75" x14ac:dyDescent="0.2">
      <c r="A271" s="1272"/>
      <c r="B271" s="1272"/>
      <c r="C271" s="1272"/>
      <c r="D271" s="1272"/>
      <c r="H271" s="340"/>
      <c r="M271" s="346"/>
    </row>
    <row r="272" spans="1:17" s="1273" customFormat="1" ht="12.75" x14ac:dyDescent="0.2">
      <c r="A272" s="1272"/>
      <c r="B272" s="1272"/>
      <c r="C272" s="1272"/>
      <c r="D272" s="1272"/>
      <c r="H272" s="340"/>
      <c r="M272" s="346"/>
    </row>
    <row r="273" spans="1:13" s="1273" customFormat="1" ht="12.75" x14ac:dyDescent="0.2">
      <c r="A273" s="1272"/>
      <c r="B273" s="1272"/>
      <c r="C273" s="1272"/>
      <c r="D273" s="1272"/>
      <c r="H273" s="340"/>
      <c r="M273" s="346"/>
    </row>
    <row r="274" spans="1:13" s="1273" customFormat="1" ht="12.75" x14ac:dyDescent="0.2">
      <c r="A274" s="1272"/>
      <c r="B274" s="1272"/>
      <c r="C274" s="1272"/>
      <c r="D274" s="1272"/>
      <c r="H274" s="340"/>
      <c r="M274" s="346"/>
    </row>
    <row r="275" spans="1:13" s="1273" customFormat="1" ht="12.75" x14ac:dyDescent="0.2">
      <c r="A275" s="1272"/>
      <c r="B275" s="1272"/>
      <c r="C275" s="1272"/>
      <c r="D275" s="1272"/>
      <c r="H275" s="340"/>
      <c r="M275" s="346"/>
    </row>
    <row r="276" spans="1:13" s="1273" customFormat="1" ht="12.75" x14ac:dyDescent="0.2">
      <c r="A276" s="1272"/>
      <c r="B276" s="1272"/>
      <c r="C276" s="1272"/>
      <c r="D276" s="1272"/>
      <c r="H276" s="340"/>
      <c r="M276" s="346"/>
    </row>
    <row r="277" spans="1:13" s="1273" customFormat="1" ht="12.75" x14ac:dyDescent="0.2">
      <c r="A277" s="1272"/>
      <c r="B277" s="1272"/>
      <c r="C277" s="1272"/>
      <c r="D277" s="1272"/>
      <c r="H277" s="340"/>
      <c r="M277" s="346"/>
    </row>
    <row r="278" spans="1:13" s="1273" customFormat="1" ht="12.75" x14ac:dyDescent="0.2">
      <c r="A278" s="1272"/>
      <c r="B278" s="1272"/>
      <c r="C278" s="1272"/>
      <c r="D278" s="1272"/>
      <c r="H278" s="340"/>
      <c r="M278" s="346"/>
    </row>
    <row r="279" spans="1:13" s="1273" customFormat="1" ht="12.75" x14ac:dyDescent="0.2">
      <c r="A279" s="1272"/>
      <c r="B279" s="1272"/>
      <c r="C279" s="1272"/>
      <c r="D279" s="1272"/>
      <c r="H279" s="340"/>
      <c r="M279" s="346"/>
    </row>
    <row r="280" spans="1:13" s="1273" customFormat="1" ht="12.75" x14ac:dyDescent="0.2">
      <c r="A280" s="1272"/>
      <c r="B280" s="1272"/>
      <c r="C280" s="1272"/>
      <c r="D280" s="1272"/>
      <c r="H280" s="340"/>
      <c r="M280" s="346"/>
    </row>
    <row r="281" spans="1:13" s="1273" customFormat="1" ht="12.75" x14ac:dyDescent="0.2">
      <c r="A281" s="1272"/>
      <c r="B281" s="1272"/>
      <c r="C281" s="1272"/>
      <c r="D281" s="1272"/>
      <c r="H281" s="340"/>
      <c r="M281" s="346"/>
    </row>
    <row r="282" spans="1:13" s="1273" customFormat="1" ht="12.75" x14ac:dyDescent="0.2">
      <c r="A282" s="1272"/>
      <c r="B282" s="1272"/>
      <c r="C282" s="1272"/>
      <c r="D282" s="1272"/>
      <c r="H282" s="340"/>
      <c r="M282" s="346"/>
    </row>
    <row r="283" spans="1:13" s="1273" customFormat="1" ht="12.75" x14ac:dyDescent="0.2">
      <c r="A283" s="1272"/>
      <c r="B283" s="1272"/>
      <c r="C283" s="1272"/>
      <c r="D283" s="1272"/>
      <c r="H283" s="340"/>
      <c r="M283" s="346"/>
    </row>
    <row r="284" spans="1:13" s="1273" customFormat="1" ht="12.75" x14ac:dyDescent="0.2">
      <c r="A284" s="1272"/>
      <c r="B284" s="1272"/>
      <c r="C284" s="1272"/>
      <c r="D284" s="1272"/>
      <c r="H284" s="340"/>
      <c r="M284" s="346"/>
    </row>
    <row r="285" spans="1:13" s="1273" customFormat="1" ht="12.75" x14ac:dyDescent="0.2">
      <c r="A285" s="1272"/>
      <c r="B285" s="1272"/>
      <c r="C285" s="1272"/>
      <c r="D285" s="1272"/>
      <c r="H285" s="340"/>
      <c r="M285" s="346"/>
    </row>
    <row r="286" spans="1:13" s="1273" customFormat="1" ht="12.75" x14ac:dyDescent="0.2">
      <c r="A286" s="1272"/>
      <c r="B286" s="1272"/>
      <c r="C286" s="1272"/>
      <c r="D286" s="1272"/>
      <c r="H286" s="340"/>
      <c r="M286" s="346"/>
    </row>
    <row r="287" spans="1:13" s="1273" customFormat="1" ht="12.75" x14ac:dyDescent="0.2">
      <c r="A287" s="1272"/>
      <c r="B287" s="1272"/>
      <c r="C287" s="1272"/>
      <c r="D287" s="1272"/>
      <c r="H287" s="340"/>
      <c r="M287" s="346"/>
    </row>
    <row r="288" spans="1:13" s="1273" customFormat="1" ht="12.75" x14ac:dyDescent="0.2">
      <c r="A288" s="1272"/>
      <c r="B288" s="1272"/>
      <c r="C288" s="1272"/>
      <c r="D288" s="1272"/>
      <c r="H288" s="340"/>
      <c r="M288" s="346"/>
    </row>
    <row r="289" spans="1:13" s="1273" customFormat="1" ht="12.75" x14ac:dyDescent="0.2">
      <c r="A289" s="1272"/>
      <c r="B289" s="1272"/>
      <c r="C289" s="1272"/>
      <c r="D289" s="1272"/>
      <c r="H289" s="340"/>
      <c r="M289" s="346"/>
    </row>
    <row r="290" spans="1:13" s="1273" customFormat="1" ht="12.75" x14ac:dyDescent="0.2">
      <c r="A290" s="1272"/>
      <c r="B290" s="1272"/>
      <c r="C290" s="1272"/>
      <c r="D290" s="1272"/>
      <c r="H290" s="340"/>
      <c r="M290" s="346"/>
    </row>
    <row r="291" spans="1:13" s="1273" customFormat="1" ht="12.75" x14ac:dyDescent="0.2">
      <c r="A291" s="1272"/>
      <c r="B291" s="1272"/>
      <c r="C291" s="1272"/>
      <c r="D291" s="1272"/>
      <c r="H291" s="340"/>
      <c r="M291" s="346"/>
    </row>
    <row r="292" spans="1:13" s="1273" customFormat="1" ht="12.75" x14ac:dyDescent="0.2">
      <c r="A292" s="1272"/>
      <c r="B292" s="1272"/>
      <c r="C292" s="1272"/>
      <c r="D292" s="1272"/>
      <c r="H292" s="340"/>
      <c r="M292" s="346"/>
    </row>
    <row r="293" spans="1:13" s="1273" customFormat="1" ht="12.75" x14ac:dyDescent="0.2">
      <c r="A293" s="1272"/>
      <c r="B293" s="1272"/>
      <c r="C293" s="1272"/>
      <c r="D293" s="1272"/>
      <c r="H293" s="340"/>
      <c r="M293" s="346"/>
    </row>
    <row r="294" spans="1:13" s="1273" customFormat="1" ht="12.75" x14ac:dyDescent="0.2">
      <c r="A294" s="1272"/>
      <c r="B294" s="1272"/>
      <c r="C294" s="1272"/>
      <c r="D294" s="1272"/>
      <c r="H294" s="340"/>
      <c r="M294" s="346"/>
    </row>
    <row r="295" spans="1:13" s="1273" customFormat="1" ht="12.75" x14ac:dyDescent="0.2">
      <c r="A295" s="1272"/>
      <c r="B295" s="1272"/>
      <c r="C295" s="1272"/>
      <c r="D295" s="1272"/>
      <c r="H295" s="340"/>
      <c r="M295" s="346"/>
    </row>
    <row r="296" spans="1:13" s="1273" customFormat="1" ht="12.75" x14ac:dyDescent="0.2">
      <c r="A296" s="1272"/>
      <c r="B296" s="1272"/>
      <c r="C296" s="1272"/>
      <c r="D296" s="1272"/>
      <c r="H296" s="340"/>
      <c r="M296" s="346"/>
    </row>
    <row r="297" spans="1:13" s="1273" customFormat="1" ht="12.75" x14ac:dyDescent="0.2">
      <c r="A297" s="1272"/>
      <c r="B297" s="1272"/>
      <c r="C297" s="1272"/>
      <c r="D297" s="1272"/>
      <c r="H297" s="340"/>
      <c r="M297" s="346"/>
    </row>
    <row r="298" spans="1:13" s="1273" customFormat="1" ht="12.75" x14ac:dyDescent="0.2">
      <c r="A298" s="1272"/>
      <c r="B298" s="1272"/>
      <c r="C298" s="1272"/>
      <c r="D298" s="1272"/>
      <c r="H298" s="340"/>
      <c r="M298" s="346"/>
    </row>
    <row r="299" spans="1:13" s="1273" customFormat="1" ht="12.75" x14ac:dyDescent="0.2">
      <c r="A299" s="1272"/>
      <c r="B299" s="1272"/>
      <c r="C299" s="1272"/>
      <c r="D299" s="1272"/>
      <c r="H299" s="340"/>
      <c r="M299" s="346"/>
    </row>
    <row r="300" spans="1:13" s="1273" customFormat="1" ht="12.75" x14ac:dyDescent="0.2">
      <c r="A300" s="1272"/>
      <c r="B300" s="1272"/>
      <c r="C300" s="1272"/>
      <c r="D300" s="1272"/>
      <c r="H300" s="340"/>
      <c r="M300" s="346"/>
    </row>
    <row r="301" spans="1:13" s="1273" customFormat="1" ht="12.75" x14ac:dyDescent="0.2">
      <c r="A301" s="1272"/>
      <c r="B301" s="1272"/>
      <c r="C301" s="1272"/>
      <c r="D301" s="1272"/>
      <c r="H301" s="340"/>
      <c r="M301" s="346"/>
    </row>
    <row r="302" spans="1:13" s="1273" customFormat="1" ht="12.75" x14ac:dyDescent="0.2">
      <c r="A302" s="1272"/>
      <c r="B302" s="1272"/>
      <c r="C302" s="1272"/>
      <c r="D302" s="1272"/>
      <c r="H302" s="340"/>
      <c r="M302" s="346"/>
    </row>
    <row r="303" spans="1:13" s="1273" customFormat="1" ht="12.75" x14ac:dyDescent="0.2">
      <c r="A303" s="1272"/>
      <c r="B303" s="1272"/>
      <c r="C303" s="1272"/>
      <c r="D303" s="1272"/>
      <c r="H303" s="340"/>
      <c r="M303" s="346"/>
    </row>
    <row r="304" spans="1:13" s="1273" customFormat="1" ht="12.75" x14ac:dyDescent="0.2">
      <c r="A304" s="1272"/>
      <c r="B304" s="1272"/>
      <c r="C304" s="1272"/>
      <c r="D304" s="1272"/>
      <c r="H304" s="340"/>
      <c r="M304" s="346"/>
    </row>
    <row r="305" spans="1:13" s="1273" customFormat="1" ht="12.75" x14ac:dyDescent="0.2">
      <c r="A305" s="1272"/>
      <c r="B305" s="1272"/>
      <c r="C305" s="1272"/>
      <c r="D305" s="1272"/>
      <c r="H305" s="340"/>
      <c r="M305" s="346"/>
    </row>
    <row r="306" spans="1:13" s="1273" customFormat="1" ht="12.75" x14ac:dyDescent="0.2">
      <c r="A306" s="1272"/>
      <c r="B306" s="1272"/>
      <c r="C306" s="1272"/>
      <c r="D306" s="1272"/>
      <c r="H306" s="340"/>
      <c r="M306" s="346"/>
    </row>
    <row r="307" spans="1:13" s="1273" customFormat="1" ht="12.75" x14ac:dyDescent="0.2">
      <c r="A307" s="1272"/>
      <c r="B307" s="1272"/>
      <c r="C307" s="1272"/>
      <c r="D307" s="1272"/>
      <c r="H307" s="340"/>
      <c r="M307" s="346"/>
    </row>
    <row r="308" spans="1:13" s="1273" customFormat="1" ht="12.75" x14ac:dyDescent="0.2">
      <c r="A308" s="1272"/>
      <c r="B308" s="1272"/>
      <c r="C308" s="1272"/>
      <c r="D308" s="1272"/>
      <c r="H308" s="340"/>
      <c r="M308" s="346"/>
    </row>
    <row r="309" spans="1:13" s="1273" customFormat="1" ht="12.75" x14ac:dyDescent="0.2">
      <c r="A309" s="1272"/>
      <c r="B309" s="1272"/>
      <c r="C309" s="1272"/>
      <c r="D309" s="1272"/>
      <c r="H309" s="340"/>
      <c r="M309" s="346"/>
    </row>
    <row r="310" spans="1:13" s="1273" customFormat="1" ht="12.75" x14ac:dyDescent="0.2">
      <c r="A310" s="1272"/>
      <c r="B310" s="1272"/>
      <c r="C310" s="1272"/>
      <c r="D310" s="1272"/>
      <c r="H310" s="340"/>
      <c r="M310" s="346"/>
    </row>
    <row r="311" spans="1:13" s="1273" customFormat="1" ht="12.75" x14ac:dyDescent="0.2">
      <c r="A311" s="1272"/>
      <c r="B311" s="1272"/>
      <c r="C311" s="1272"/>
      <c r="D311" s="1272"/>
      <c r="H311" s="340"/>
      <c r="M311" s="346"/>
    </row>
    <row r="312" spans="1:13" s="1273" customFormat="1" ht="12.75" x14ac:dyDescent="0.2">
      <c r="A312" s="1272"/>
      <c r="B312" s="1272"/>
      <c r="C312" s="1272"/>
      <c r="D312" s="1272"/>
      <c r="H312" s="340"/>
      <c r="M312" s="346"/>
    </row>
    <row r="313" spans="1:13" s="1273" customFormat="1" ht="12.75" x14ac:dyDescent="0.2">
      <c r="A313" s="1272"/>
      <c r="B313" s="1272"/>
      <c r="C313" s="1272"/>
      <c r="D313" s="1272"/>
      <c r="H313" s="340"/>
      <c r="M313" s="346"/>
    </row>
    <row r="314" spans="1:13" s="1273" customFormat="1" ht="12.75" x14ac:dyDescent="0.2">
      <c r="A314" s="1272"/>
      <c r="B314" s="1272"/>
      <c r="C314" s="1272"/>
      <c r="D314" s="1272"/>
      <c r="H314" s="340"/>
      <c r="M314" s="346"/>
    </row>
    <row r="315" spans="1:13" s="1273" customFormat="1" ht="12.75" x14ac:dyDescent="0.2">
      <c r="A315" s="1272"/>
      <c r="B315" s="1272"/>
      <c r="C315" s="1272"/>
      <c r="D315" s="1272"/>
      <c r="H315" s="340"/>
      <c r="M315" s="346"/>
    </row>
    <row r="316" spans="1:13" s="1273" customFormat="1" ht="12.75" x14ac:dyDescent="0.2">
      <c r="A316" s="1272"/>
      <c r="B316" s="1272"/>
      <c r="C316" s="1272"/>
      <c r="D316" s="1272"/>
      <c r="H316" s="340"/>
      <c r="M316" s="346"/>
    </row>
    <row r="317" spans="1:13" s="1273" customFormat="1" ht="12.75" x14ac:dyDescent="0.2">
      <c r="A317" s="1272"/>
      <c r="B317" s="1272"/>
      <c r="C317" s="1272"/>
      <c r="D317" s="1272"/>
      <c r="H317" s="340"/>
      <c r="M317" s="346"/>
    </row>
    <row r="318" spans="1:13" s="1273" customFormat="1" ht="12.75" x14ac:dyDescent="0.2">
      <c r="A318" s="1272"/>
      <c r="B318" s="1272"/>
      <c r="C318" s="1272"/>
      <c r="D318" s="1272"/>
      <c r="H318" s="340"/>
      <c r="M318" s="346"/>
    </row>
    <row r="319" spans="1:13" s="1273" customFormat="1" ht="12.75" x14ac:dyDescent="0.2">
      <c r="A319" s="1272"/>
      <c r="B319" s="1272"/>
      <c r="C319" s="1272"/>
      <c r="D319" s="1272"/>
      <c r="H319" s="340"/>
      <c r="M319" s="346"/>
    </row>
    <row r="320" spans="1:13" s="1273" customFormat="1" ht="12.75" x14ac:dyDescent="0.2">
      <c r="A320" s="1272"/>
      <c r="B320" s="1272"/>
      <c r="C320" s="1272"/>
      <c r="D320" s="1272"/>
      <c r="H320" s="340"/>
      <c r="M320" s="346"/>
    </row>
    <row r="321" spans="1:13" s="1273" customFormat="1" ht="12.75" x14ac:dyDescent="0.2">
      <c r="A321" s="1272"/>
      <c r="B321" s="1272"/>
      <c r="C321" s="1272"/>
      <c r="D321" s="1272"/>
      <c r="H321" s="340"/>
      <c r="M321" s="346"/>
    </row>
    <row r="322" spans="1:13" s="1273" customFormat="1" ht="12.75" x14ac:dyDescent="0.2">
      <c r="A322" s="1272"/>
      <c r="B322" s="1272"/>
      <c r="C322" s="1272"/>
      <c r="D322" s="1272"/>
      <c r="H322" s="340"/>
      <c r="M322" s="346"/>
    </row>
    <row r="323" spans="1:13" s="1273" customFormat="1" ht="12.75" x14ac:dyDescent="0.2">
      <c r="A323" s="1272"/>
      <c r="B323" s="1272"/>
      <c r="C323" s="1272"/>
      <c r="D323" s="1272"/>
      <c r="H323" s="340"/>
      <c r="M323" s="346"/>
    </row>
    <row r="324" spans="1:13" s="1273" customFormat="1" ht="12.75" x14ac:dyDescent="0.2">
      <c r="A324" s="1272"/>
      <c r="B324" s="1272"/>
      <c r="C324" s="1272"/>
      <c r="D324" s="1272"/>
      <c r="H324" s="340"/>
      <c r="M324" s="346"/>
    </row>
    <row r="325" spans="1:13" s="1273" customFormat="1" ht="12.75" x14ac:dyDescent="0.2">
      <c r="A325" s="1272"/>
      <c r="B325" s="1272"/>
      <c r="C325" s="1272"/>
      <c r="D325" s="1272"/>
      <c r="H325" s="340"/>
      <c r="M325" s="346"/>
    </row>
    <row r="326" spans="1:13" s="1273" customFormat="1" ht="12.75" x14ac:dyDescent="0.2">
      <c r="A326" s="1272"/>
      <c r="B326" s="1272"/>
      <c r="C326" s="1272"/>
      <c r="D326" s="1272"/>
      <c r="H326" s="340"/>
      <c r="M326" s="346"/>
    </row>
    <row r="327" spans="1:13" s="1273" customFormat="1" ht="12.75" x14ac:dyDescent="0.2">
      <c r="A327" s="1272"/>
      <c r="B327" s="1272"/>
      <c r="C327" s="1272"/>
      <c r="D327" s="1272"/>
      <c r="H327" s="340"/>
      <c r="M327" s="346"/>
    </row>
    <row r="328" spans="1:13" s="1273" customFormat="1" ht="12.75" x14ac:dyDescent="0.2">
      <c r="A328" s="1272"/>
      <c r="B328" s="1272"/>
      <c r="C328" s="1272"/>
      <c r="D328" s="1272"/>
      <c r="H328" s="340"/>
      <c r="M328" s="346"/>
    </row>
    <row r="329" spans="1:13" s="1273" customFormat="1" ht="12.75" x14ac:dyDescent="0.2">
      <c r="A329" s="1272"/>
      <c r="B329" s="1272"/>
      <c r="C329" s="1272"/>
      <c r="D329" s="1272"/>
      <c r="H329" s="340"/>
      <c r="M329" s="346"/>
    </row>
    <row r="330" spans="1:13" s="1273" customFormat="1" ht="12.75" x14ac:dyDescent="0.2">
      <c r="A330" s="1272"/>
      <c r="B330" s="1272"/>
      <c r="C330" s="1272"/>
      <c r="D330" s="1272"/>
      <c r="H330" s="340"/>
      <c r="M330" s="346"/>
    </row>
    <row r="331" spans="1:13" s="1273" customFormat="1" ht="12.75" x14ac:dyDescent="0.2">
      <c r="A331" s="1272"/>
      <c r="B331" s="1272"/>
      <c r="C331" s="1272"/>
      <c r="D331" s="1272"/>
      <c r="H331" s="340"/>
      <c r="M331" s="346"/>
    </row>
    <row r="332" spans="1:13" s="1273" customFormat="1" ht="12.75" x14ac:dyDescent="0.2">
      <c r="A332" s="1272"/>
      <c r="B332" s="1272"/>
      <c r="C332" s="1272"/>
      <c r="D332" s="1272"/>
      <c r="H332" s="340"/>
      <c r="M332" s="346"/>
    </row>
    <row r="333" spans="1:13" s="1273" customFormat="1" ht="12.75" x14ac:dyDescent="0.2">
      <c r="A333" s="1272"/>
      <c r="B333" s="1272"/>
      <c r="C333" s="1272"/>
      <c r="D333" s="1272"/>
      <c r="H333" s="340"/>
      <c r="M333" s="346"/>
    </row>
    <row r="334" spans="1:13" s="1273" customFormat="1" ht="12.75" x14ac:dyDescent="0.2">
      <c r="A334" s="1272"/>
      <c r="B334" s="1272"/>
      <c r="C334" s="1272"/>
      <c r="D334" s="1272"/>
      <c r="H334" s="340"/>
      <c r="M334" s="346"/>
    </row>
    <row r="335" spans="1:13" s="1273" customFormat="1" ht="12.75" x14ac:dyDescent="0.2">
      <c r="A335" s="1272"/>
      <c r="B335" s="1272"/>
      <c r="C335" s="1272"/>
      <c r="D335" s="1272"/>
      <c r="H335" s="340"/>
      <c r="M335" s="346"/>
    </row>
    <row r="336" spans="1:13" s="1273" customFormat="1" ht="12.75" x14ac:dyDescent="0.2">
      <c r="A336" s="1272"/>
      <c r="B336" s="1272"/>
      <c r="C336" s="1272"/>
      <c r="D336" s="1272"/>
      <c r="H336" s="340"/>
      <c r="M336" s="346"/>
    </row>
    <row r="337" spans="1:13" s="1273" customFormat="1" ht="12.75" x14ac:dyDescent="0.2">
      <c r="A337" s="1272"/>
      <c r="B337" s="1272"/>
      <c r="C337" s="1272"/>
      <c r="D337" s="1272"/>
      <c r="H337" s="340"/>
      <c r="M337" s="346"/>
    </row>
    <row r="338" spans="1:13" s="1273" customFormat="1" ht="12.75" x14ac:dyDescent="0.2">
      <c r="A338" s="1272"/>
      <c r="B338" s="1272"/>
      <c r="C338" s="1272"/>
      <c r="D338" s="1272"/>
      <c r="H338" s="340"/>
      <c r="M338" s="346"/>
    </row>
    <row r="339" spans="1:13" s="1273" customFormat="1" ht="12.75" x14ac:dyDescent="0.2">
      <c r="A339" s="1272"/>
      <c r="B339" s="1272"/>
      <c r="C339" s="1272"/>
      <c r="D339" s="1272"/>
      <c r="H339" s="340"/>
      <c r="M339" s="346"/>
    </row>
    <row r="340" spans="1:13" s="1273" customFormat="1" ht="12.75" x14ac:dyDescent="0.2">
      <c r="A340" s="1272"/>
      <c r="B340" s="1272"/>
      <c r="C340" s="1272"/>
      <c r="D340" s="1272"/>
      <c r="H340" s="340"/>
      <c r="M340" s="346"/>
    </row>
    <row r="341" spans="1:13" s="1273" customFormat="1" ht="12.75" x14ac:dyDescent="0.2">
      <c r="A341" s="1272"/>
      <c r="B341" s="1272"/>
      <c r="C341" s="1272"/>
      <c r="D341" s="1272"/>
      <c r="H341" s="340"/>
      <c r="M341" s="346"/>
    </row>
    <row r="342" spans="1:13" s="1273" customFormat="1" ht="12.75" x14ac:dyDescent="0.2">
      <c r="A342" s="1272"/>
      <c r="B342" s="1272"/>
      <c r="C342" s="1272"/>
      <c r="D342" s="1272"/>
      <c r="H342" s="340"/>
      <c r="M342" s="346"/>
    </row>
    <row r="343" spans="1:13" s="1273" customFormat="1" ht="12.75" x14ac:dyDescent="0.2">
      <c r="A343" s="1272"/>
      <c r="B343" s="1272"/>
      <c r="C343" s="1272"/>
      <c r="D343" s="1272"/>
      <c r="H343" s="340"/>
      <c r="M343" s="346"/>
    </row>
    <row r="344" spans="1:13" s="1273" customFormat="1" ht="12.75" x14ac:dyDescent="0.2">
      <c r="A344" s="1272"/>
      <c r="B344" s="1272"/>
      <c r="C344" s="1272"/>
      <c r="D344" s="1272"/>
      <c r="H344" s="340"/>
      <c r="M344" s="346"/>
    </row>
    <row r="345" spans="1:13" s="1273" customFormat="1" ht="12.75" x14ac:dyDescent="0.2">
      <c r="A345" s="1272"/>
      <c r="B345" s="1272"/>
      <c r="C345" s="1272"/>
      <c r="D345" s="1272"/>
      <c r="H345" s="340"/>
      <c r="M345" s="346"/>
    </row>
    <row r="346" spans="1:13" s="1273" customFormat="1" ht="12.75" x14ac:dyDescent="0.2">
      <c r="A346" s="1272"/>
      <c r="B346" s="1272"/>
      <c r="C346" s="1272"/>
      <c r="D346" s="1272"/>
      <c r="H346" s="340"/>
      <c r="M346" s="346"/>
    </row>
    <row r="347" spans="1:13" s="1273" customFormat="1" ht="12.75" x14ac:dyDescent="0.2">
      <c r="A347" s="1272"/>
      <c r="B347" s="1272"/>
      <c r="C347" s="1272"/>
      <c r="D347" s="1272"/>
      <c r="H347" s="340"/>
      <c r="M347" s="346"/>
    </row>
    <row r="348" spans="1:13" s="1273" customFormat="1" ht="12.75" x14ac:dyDescent="0.2">
      <c r="A348" s="1272"/>
      <c r="B348" s="1272"/>
      <c r="C348" s="1272"/>
      <c r="D348" s="1272"/>
      <c r="H348" s="340"/>
      <c r="M348" s="346"/>
    </row>
    <row r="349" spans="1:13" s="1273" customFormat="1" ht="12.75" x14ac:dyDescent="0.2">
      <c r="A349" s="1272"/>
      <c r="B349" s="1272"/>
      <c r="C349" s="1272"/>
      <c r="D349" s="1272"/>
      <c r="H349" s="340"/>
      <c r="M349" s="346"/>
    </row>
    <row r="350" spans="1:13" s="1273" customFormat="1" ht="12.75" x14ac:dyDescent="0.2">
      <c r="A350" s="1272"/>
      <c r="B350" s="1272"/>
      <c r="C350" s="1272"/>
      <c r="D350" s="1272"/>
      <c r="H350" s="340"/>
      <c r="M350" s="346"/>
    </row>
    <row r="351" spans="1:13" s="1273" customFormat="1" ht="12.75" x14ac:dyDescent="0.2">
      <c r="A351" s="1272"/>
      <c r="B351" s="1272"/>
      <c r="C351" s="1272"/>
      <c r="D351" s="1272"/>
      <c r="H351" s="340"/>
      <c r="M351" s="346"/>
    </row>
    <row r="352" spans="1:13" s="1273" customFormat="1" ht="12.75" x14ac:dyDescent="0.2">
      <c r="A352" s="1272"/>
      <c r="B352" s="1272"/>
      <c r="C352" s="1272"/>
      <c r="D352" s="1272"/>
      <c r="H352" s="340"/>
      <c r="M352" s="346"/>
    </row>
    <row r="353" spans="1:13" s="1273" customFormat="1" ht="12.75" x14ac:dyDescent="0.2">
      <c r="A353" s="1272"/>
      <c r="B353" s="1272"/>
      <c r="C353" s="1272"/>
      <c r="D353" s="1272"/>
      <c r="H353" s="340"/>
      <c r="M353" s="346"/>
    </row>
    <row r="354" spans="1:13" s="1273" customFormat="1" ht="12.75" x14ac:dyDescent="0.2">
      <c r="A354" s="1272"/>
      <c r="B354" s="1272"/>
      <c r="C354" s="1272"/>
      <c r="D354" s="1272"/>
      <c r="H354" s="340"/>
      <c r="M354" s="346"/>
    </row>
    <row r="355" spans="1:13" s="1273" customFormat="1" ht="12.75" x14ac:dyDescent="0.2">
      <c r="A355" s="1272"/>
      <c r="B355" s="1272"/>
      <c r="C355" s="1272"/>
      <c r="D355" s="1272"/>
      <c r="H355" s="340"/>
      <c r="M355" s="346"/>
    </row>
    <row r="356" spans="1:13" s="1273" customFormat="1" ht="12.75" x14ac:dyDescent="0.2">
      <c r="A356" s="1272"/>
      <c r="B356" s="1272"/>
      <c r="C356" s="1272"/>
      <c r="D356" s="1272"/>
      <c r="H356" s="340"/>
      <c r="M356" s="346"/>
    </row>
    <row r="357" spans="1:13" s="1273" customFormat="1" ht="12.75" x14ac:dyDescent="0.2">
      <c r="A357" s="1272"/>
      <c r="B357" s="1272"/>
      <c r="C357" s="1272"/>
      <c r="D357" s="1272"/>
      <c r="H357" s="340"/>
      <c r="M357" s="346"/>
    </row>
    <row r="358" spans="1:13" s="1273" customFormat="1" ht="12.75" x14ac:dyDescent="0.2">
      <c r="A358" s="1272"/>
      <c r="B358" s="1272"/>
      <c r="C358" s="1272"/>
      <c r="D358" s="1272"/>
      <c r="H358" s="340"/>
      <c r="M358" s="346"/>
    </row>
    <row r="359" spans="1:13" s="1273" customFormat="1" ht="12.75" x14ac:dyDescent="0.2">
      <c r="A359" s="1272"/>
      <c r="B359" s="1272"/>
      <c r="C359" s="1272"/>
      <c r="D359" s="1272"/>
      <c r="H359" s="340"/>
      <c r="M359" s="346"/>
    </row>
    <row r="360" spans="1:13" s="1273" customFormat="1" ht="12.75" x14ac:dyDescent="0.2">
      <c r="A360" s="1272"/>
      <c r="B360" s="1272"/>
      <c r="C360" s="1272"/>
      <c r="D360" s="1272"/>
      <c r="H360" s="340"/>
      <c r="M360" s="346"/>
    </row>
    <row r="361" spans="1:13" s="1273" customFormat="1" ht="12.75" x14ac:dyDescent="0.2">
      <c r="A361" s="1272"/>
      <c r="B361" s="1272"/>
      <c r="C361" s="1272"/>
      <c r="D361" s="1272"/>
      <c r="H361" s="340"/>
      <c r="M361" s="346"/>
    </row>
    <row r="362" spans="1:13" s="1273" customFormat="1" ht="12.75" x14ac:dyDescent="0.2">
      <c r="A362" s="1272"/>
      <c r="B362" s="1272"/>
      <c r="C362" s="1272"/>
      <c r="D362" s="1272"/>
      <c r="H362" s="340"/>
      <c r="M362" s="346"/>
    </row>
    <row r="363" spans="1:13" s="1273" customFormat="1" ht="12.75" x14ac:dyDescent="0.2">
      <c r="A363" s="1272"/>
      <c r="B363" s="1272"/>
      <c r="C363" s="1272"/>
      <c r="D363" s="1272"/>
      <c r="H363" s="340"/>
      <c r="M363" s="346"/>
    </row>
    <row r="364" spans="1:13" s="1273" customFormat="1" ht="12.75" x14ac:dyDescent="0.2">
      <c r="A364" s="1272"/>
      <c r="B364" s="1272"/>
      <c r="C364" s="1272"/>
      <c r="D364" s="1272"/>
      <c r="H364" s="340"/>
      <c r="M364" s="346"/>
    </row>
    <row r="365" spans="1:13" s="1273" customFormat="1" ht="12.75" x14ac:dyDescent="0.2">
      <c r="A365" s="1272"/>
      <c r="B365" s="1272"/>
      <c r="C365" s="1272"/>
      <c r="D365" s="1272"/>
      <c r="H365" s="340"/>
      <c r="M365" s="346"/>
    </row>
    <row r="366" spans="1:13" s="1273" customFormat="1" ht="13.15" customHeight="1" x14ac:dyDescent="0.2">
      <c r="A366" s="1272"/>
      <c r="B366" s="1272"/>
      <c r="C366" s="1272"/>
      <c r="D366" s="1272"/>
      <c r="H366" s="340"/>
      <c r="M366" s="346"/>
    </row>
    <row r="367" spans="1:13" s="1273" customFormat="1" ht="13.15" customHeight="1" x14ac:dyDescent="0.2">
      <c r="A367" s="1272"/>
      <c r="B367" s="1272"/>
      <c r="C367" s="1272"/>
      <c r="D367" s="1272"/>
      <c r="H367" s="340"/>
      <c r="M367" s="346"/>
    </row>
    <row r="368" spans="1:13" s="1273" customFormat="1" ht="13.15" customHeight="1" x14ac:dyDescent="0.2">
      <c r="A368" s="1272"/>
      <c r="B368" s="1272"/>
      <c r="C368" s="1272"/>
      <c r="D368" s="1272"/>
      <c r="H368" s="340"/>
      <c r="M368" s="346"/>
    </row>
    <row r="369" spans="1:13" s="1273" customFormat="1" ht="13.15" customHeight="1" x14ac:dyDescent="0.2">
      <c r="A369" s="1272"/>
      <c r="B369" s="1272"/>
      <c r="C369" s="1272"/>
      <c r="D369" s="1272"/>
      <c r="H369" s="340"/>
      <c r="M369" s="346"/>
    </row>
    <row r="370" spans="1:13" s="1273" customFormat="1" ht="13.15" customHeight="1" x14ac:dyDescent="0.2">
      <c r="A370" s="1272"/>
      <c r="B370" s="1272"/>
      <c r="C370" s="1272"/>
      <c r="D370" s="1272"/>
      <c r="H370" s="340"/>
      <c r="M370" s="346"/>
    </row>
    <row r="371" spans="1:13" s="1273" customFormat="1" ht="13.15" customHeight="1" x14ac:dyDescent="0.2">
      <c r="A371" s="1272"/>
      <c r="B371" s="1272"/>
      <c r="C371" s="1272"/>
      <c r="D371" s="1272"/>
      <c r="H371" s="340"/>
      <c r="M371" s="346"/>
    </row>
    <row r="372" spans="1:13" s="1273" customFormat="1" ht="13.15" customHeight="1" x14ac:dyDescent="0.2">
      <c r="A372" s="1272"/>
      <c r="B372" s="1272"/>
      <c r="C372" s="1272"/>
      <c r="D372" s="1272"/>
      <c r="H372" s="340"/>
      <c r="M372" s="346"/>
    </row>
    <row r="373" spans="1:13" s="1273" customFormat="1" ht="13.15" customHeight="1" x14ac:dyDescent="0.2">
      <c r="A373" s="1272"/>
      <c r="B373" s="1272"/>
      <c r="C373" s="1272"/>
      <c r="D373" s="1272"/>
      <c r="H373" s="340"/>
      <c r="M373" s="346"/>
    </row>
    <row r="374" spans="1:13" s="1273" customFormat="1" ht="13.15" customHeight="1" x14ac:dyDescent="0.2">
      <c r="A374" s="1272"/>
      <c r="B374" s="1272"/>
      <c r="C374" s="1272"/>
      <c r="D374" s="1272"/>
      <c r="H374" s="340"/>
      <c r="M374" s="346"/>
    </row>
    <row r="375" spans="1:13" s="1273" customFormat="1" ht="13.15" customHeight="1" x14ac:dyDescent="0.2">
      <c r="A375" s="1272"/>
      <c r="B375" s="1272"/>
      <c r="C375" s="1272"/>
      <c r="D375" s="1272"/>
      <c r="H375" s="340"/>
      <c r="M375" s="346"/>
    </row>
    <row r="376" spans="1:13" s="1273" customFormat="1" ht="13.15" customHeight="1" x14ac:dyDescent="0.2">
      <c r="A376" s="1272"/>
      <c r="B376" s="1272"/>
      <c r="C376" s="1272"/>
      <c r="D376" s="1272"/>
      <c r="H376" s="340"/>
      <c r="M376" s="346"/>
    </row>
    <row r="377" spans="1:13" s="1273" customFormat="1" ht="13.15" customHeight="1" x14ac:dyDescent="0.2">
      <c r="A377" s="1272"/>
      <c r="B377" s="1272"/>
      <c r="C377" s="1272"/>
      <c r="D377" s="1272"/>
      <c r="H377" s="340"/>
      <c r="M377" s="346"/>
    </row>
    <row r="378" spans="1:13" s="1273" customFormat="1" ht="13.15" customHeight="1" x14ac:dyDescent="0.2">
      <c r="A378" s="1272"/>
      <c r="B378" s="1272"/>
      <c r="C378" s="1272"/>
      <c r="D378" s="1272"/>
      <c r="H378" s="340"/>
      <c r="M378" s="346"/>
    </row>
    <row r="379" spans="1:13" s="1273" customFormat="1" ht="13.15" customHeight="1" x14ac:dyDescent="0.2">
      <c r="A379" s="1272"/>
      <c r="B379" s="1272"/>
      <c r="C379" s="1272"/>
      <c r="D379" s="1272"/>
      <c r="H379" s="340"/>
      <c r="M379" s="346"/>
    </row>
    <row r="380" spans="1:13" s="1273" customFormat="1" ht="13.15" customHeight="1" x14ac:dyDescent="0.2">
      <c r="A380" s="1272"/>
      <c r="B380" s="1272"/>
      <c r="C380" s="1272"/>
      <c r="D380" s="1272"/>
      <c r="H380" s="340"/>
      <c r="M380" s="346"/>
    </row>
    <row r="381" spans="1:13" s="1273" customFormat="1" ht="13.15" customHeight="1" x14ac:dyDescent="0.2">
      <c r="A381" s="1272"/>
      <c r="B381" s="1272"/>
      <c r="C381" s="1272"/>
      <c r="D381" s="1272"/>
      <c r="H381" s="340"/>
      <c r="M381" s="346"/>
    </row>
    <row r="382" spans="1:13" s="1273" customFormat="1" ht="13.15" customHeight="1" x14ac:dyDescent="0.2">
      <c r="A382" s="1272"/>
      <c r="B382" s="1272"/>
      <c r="C382" s="1272"/>
      <c r="D382" s="1272"/>
      <c r="H382" s="340"/>
      <c r="M382" s="346"/>
    </row>
    <row r="383" spans="1:13" s="1273" customFormat="1" ht="13.15" customHeight="1" x14ac:dyDescent="0.2">
      <c r="A383" s="1272"/>
      <c r="B383" s="1272"/>
      <c r="C383" s="1272"/>
      <c r="D383" s="1272"/>
      <c r="H383" s="340"/>
      <c r="M383" s="346"/>
    </row>
    <row r="384" spans="1:13" s="1273" customFormat="1" ht="13.15" customHeight="1" x14ac:dyDescent="0.2">
      <c r="A384" s="1272"/>
      <c r="B384" s="1272"/>
      <c r="C384" s="1272"/>
      <c r="D384" s="1272"/>
      <c r="H384" s="340"/>
      <c r="M384" s="346"/>
    </row>
    <row r="385" spans="1:13" s="1273" customFormat="1" ht="13.15" customHeight="1" x14ac:dyDescent="0.2">
      <c r="A385" s="1272"/>
      <c r="B385" s="1272"/>
      <c r="C385" s="1272"/>
      <c r="D385" s="1272"/>
      <c r="H385" s="340"/>
      <c r="M385" s="346"/>
    </row>
    <row r="386" spans="1:13" s="1273" customFormat="1" ht="13.15" customHeight="1" x14ac:dyDescent="0.2">
      <c r="A386" s="1272"/>
      <c r="B386" s="1272"/>
      <c r="C386" s="1272"/>
      <c r="D386" s="1272"/>
      <c r="H386" s="340"/>
      <c r="M386" s="346"/>
    </row>
    <row r="387" spans="1:13" s="1273" customFormat="1" ht="13.15" customHeight="1" x14ac:dyDescent="0.2">
      <c r="A387" s="1272"/>
      <c r="B387" s="1272"/>
      <c r="C387" s="1272"/>
      <c r="D387" s="1272"/>
      <c r="H387" s="340"/>
      <c r="M387" s="346"/>
    </row>
    <row r="388" spans="1:13" s="1273" customFormat="1" ht="13.15" customHeight="1" x14ac:dyDescent="0.2">
      <c r="A388" s="1272"/>
      <c r="B388" s="1272"/>
      <c r="C388" s="1272"/>
      <c r="D388" s="1272"/>
      <c r="H388" s="340"/>
      <c r="M388" s="346"/>
    </row>
    <row r="389" spans="1:13" s="1273" customFormat="1" ht="13.15" customHeight="1" x14ac:dyDescent="0.2">
      <c r="A389" s="1272"/>
      <c r="B389" s="1272"/>
      <c r="C389" s="1272"/>
      <c r="D389" s="1272"/>
      <c r="H389" s="340"/>
      <c r="M389" s="346"/>
    </row>
    <row r="390" spans="1:13" s="1273" customFormat="1" ht="13.15" customHeight="1" x14ac:dyDescent="0.2">
      <c r="A390" s="1272"/>
      <c r="B390" s="1272"/>
      <c r="C390" s="1272"/>
      <c r="D390" s="1272"/>
      <c r="H390" s="340"/>
      <c r="M390" s="346"/>
    </row>
    <row r="391" spans="1:13" s="1273" customFormat="1" ht="13.15" customHeight="1" x14ac:dyDescent="0.2">
      <c r="A391" s="1272"/>
      <c r="B391" s="1272"/>
      <c r="C391" s="1272"/>
      <c r="D391" s="1272"/>
      <c r="H391" s="340"/>
      <c r="M391" s="346"/>
    </row>
    <row r="392" spans="1:13" s="1273" customFormat="1" ht="13.15" customHeight="1" x14ac:dyDescent="0.2">
      <c r="A392" s="1272"/>
      <c r="B392" s="1272"/>
      <c r="C392" s="1272"/>
      <c r="D392" s="1272"/>
      <c r="H392" s="340"/>
      <c r="M392" s="346"/>
    </row>
    <row r="393" spans="1:13" s="1273" customFormat="1" ht="13.15" customHeight="1" x14ac:dyDescent="0.2">
      <c r="A393" s="1272"/>
      <c r="B393" s="1272"/>
      <c r="C393" s="1272"/>
      <c r="D393" s="1272"/>
      <c r="H393" s="340"/>
      <c r="M393" s="346"/>
    </row>
    <row r="394" spans="1:13" s="1273" customFormat="1" ht="13.15" customHeight="1" x14ac:dyDescent="0.2">
      <c r="A394" s="1272"/>
      <c r="B394" s="1272"/>
      <c r="C394" s="1272"/>
      <c r="D394" s="1272"/>
      <c r="H394" s="340"/>
      <c r="M394" s="346"/>
    </row>
    <row r="395" spans="1:13" s="1273" customFormat="1" ht="13.15" customHeight="1" x14ac:dyDescent="0.2">
      <c r="A395" s="1272"/>
      <c r="B395" s="1272"/>
      <c r="C395" s="1272"/>
      <c r="D395" s="1272"/>
      <c r="H395" s="340"/>
      <c r="M395" s="346"/>
    </row>
    <row r="396" spans="1:13" s="1273" customFormat="1" ht="13.15" customHeight="1" x14ac:dyDescent="0.2">
      <c r="A396" s="1272"/>
      <c r="B396" s="1272"/>
      <c r="C396" s="1272"/>
      <c r="D396" s="1272"/>
      <c r="H396" s="340"/>
      <c r="M396" s="346"/>
    </row>
    <row r="397" spans="1:13" s="1273" customFormat="1" ht="13.15" customHeight="1" x14ac:dyDescent="0.2">
      <c r="A397" s="1272"/>
      <c r="B397" s="1272"/>
      <c r="C397" s="1272"/>
      <c r="D397" s="1272"/>
      <c r="H397" s="340"/>
      <c r="M397" s="346"/>
    </row>
    <row r="398" spans="1:13" s="1273" customFormat="1" ht="13.15" customHeight="1" x14ac:dyDescent="0.2">
      <c r="A398" s="1272"/>
      <c r="B398" s="1272"/>
      <c r="C398" s="1272"/>
      <c r="D398" s="1272"/>
      <c r="H398" s="340"/>
      <c r="M398" s="346"/>
    </row>
    <row r="399" spans="1:13" s="1273" customFormat="1" ht="13.15" customHeight="1" x14ac:dyDescent="0.2">
      <c r="A399" s="1272"/>
      <c r="B399" s="1272"/>
      <c r="C399" s="1272"/>
      <c r="D399" s="1272"/>
      <c r="H399" s="340"/>
      <c r="M399" s="346"/>
    </row>
    <row r="400" spans="1:13" s="1273" customFormat="1" ht="13.15" customHeight="1" x14ac:dyDescent="0.2">
      <c r="A400" s="1272"/>
      <c r="B400" s="1272"/>
      <c r="C400" s="1272"/>
      <c r="D400" s="1272"/>
      <c r="H400" s="340"/>
      <c r="M400" s="346"/>
    </row>
    <row r="401" spans="1:13" s="1273" customFormat="1" ht="13.15" customHeight="1" x14ac:dyDescent="0.2">
      <c r="A401" s="1272"/>
      <c r="B401" s="1272"/>
      <c r="C401" s="1272"/>
      <c r="D401" s="1272"/>
      <c r="H401" s="340"/>
      <c r="M401" s="346"/>
    </row>
    <row r="402" spans="1:13" s="1273" customFormat="1" ht="13.15" customHeight="1" x14ac:dyDescent="0.2">
      <c r="A402" s="1272"/>
      <c r="B402" s="1272"/>
      <c r="C402" s="1272"/>
      <c r="D402" s="1272"/>
      <c r="H402" s="340"/>
      <c r="M402" s="346"/>
    </row>
    <row r="403" spans="1:13" s="1273" customFormat="1" ht="13.15" customHeight="1" x14ac:dyDescent="0.2">
      <c r="A403" s="1272"/>
      <c r="B403" s="1272"/>
      <c r="C403" s="1272"/>
      <c r="D403" s="1272"/>
      <c r="H403" s="340"/>
      <c r="M403" s="346"/>
    </row>
    <row r="404" spans="1:13" s="1273" customFormat="1" ht="13.15" customHeight="1" x14ac:dyDescent="0.2">
      <c r="A404" s="1272"/>
      <c r="B404" s="1272"/>
      <c r="C404" s="1272"/>
      <c r="D404" s="1272"/>
      <c r="H404" s="340"/>
      <c r="M404" s="346"/>
    </row>
    <row r="405" spans="1:13" s="1273" customFormat="1" ht="13.15" customHeight="1" x14ac:dyDescent="0.2">
      <c r="A405" s="1272"/>
      <c r="B405" s="1272"/>
      <c r="C405" s="1272"/>
      <c r="D405" s="1272"/>
      <c r="H405" s="340"/>
      <c r="M405" s="346"/>
    </row>
    <row r="406" spans="1:13" s="1273" customFormat="1" ht="13.15" customHeight="1" x14ac:dyDescent="0.2">
      <c r="A406" s="1272"/>
      <c r="B406" s="1272"/>
      <c r="C406" s="1272"/>
      <c r="D406" s="1272"/>
      <c r="H406" s="340"/>
      <c r="M406" s="346"/>
    </row>
    <row r="407" spans="1:13" s="1273" customFormat="1" ht="13.15" customHeight="1" x14ac:dyDescent="0.2">
      <c r="A407" s="1272"/>
      <c r="B407" s="1272"/>
      <c r="C407" s="1272"/>
      <c r="D407" s="1272"/>
      <c r="H407" s="340"/>
      <c r="M407" s="346"/>
    </row>
    <row r="408" spans="1:13" s="1273" customFormat="1" ht="13.15" customHeight="1" x14ac:dyDescent="0.2">
      <c r="A408" s="1272"/>
      <c r="B408" s="1272"/>
      <c r="C408" s="1272"/>
      <c r="D408" s="1272"/>
      <c r="H408" s="340"/>
      <c r="M408" s="346"/>
    </row>
    <row r="409" spans="1:13" s="1273" customFormat="1" ht="13.15" customHeight="1" x14ac:dyDescent="0.2">
      <c r="A409" s="1272"/>
      <c r="B409" s="1272"/>
      <c r="C409" s="1272"/>
      <c r="D409" s="1272"/>
      <c r="H409" s="340"/>
      <c r="M409" s="346"/>
    </row>
    <row r="410" spans="1:13" s="1273" customFormat="1" ht="13.15" customHeight="1" x14ac:dyDescent="0.2">
      <c r="A410" s="1272"/>
      <c r="B410" s="1272"/>
      <c r="C410" s="1272"/>
      <c r="D410" s="1272"/>
      <c r="H410" s="340"/>
      <c r="M410" s="346"/>
    </row>
    <row r="411" spans="1:13" s="1273" customFormat="1" ht="13.15" customHeight="1" x14ac:dyDescent="0.2">
      <c r="A411" s="1272"/>
      <c r="B411" s="1272"/>
      <c r="C411" s="1272"/>
      <c r="D411" s="1272"/>
      <c r="H411" s="340"/>
      <c r="M411" s="346"/>
    </row>
    <row r="412" spans="1:13" s="1273" customFormat="1" ht="13.15" customHeight="1" x14ac:dyDescent="0.2">
      <c r="A412" s="1272"/>
      <c r="B412" s="1272"/>
      <c r="C412" s="1272"/>
      <c r="D412" s="1272"/>
      <c r="H412" s="340"/>
      <c r="M412" s="346"/>
    </row>
    <row r="413" spans="1:13" s="1273" customFormat="1" ht="13.15" customHeight="1" x14ac:dyDescent="0.2">
      <c r="A413" s="1272"/>
      <c r="B413" s="1272"/>
      <c r="C413" s="1272"/>
      <c r="D413" s="1272"/>
      <c r="H413" s="340"/>
      <c r="M413" s="346"/>
    </row>
    <row r="414" spans="1:13" s="1273" customFormat="1" ht="13.15" customHeight="1" x14ac:dyDescent="0.2">
      <c r="A414" s="1272"/>
      <c r="B414" s="1272"/>
      <c r="C414" s="1272"/>
      <c r="D414" s="1272"/>
      <c r="H414" s="340"/>
      <c r="M414" s="346"/>
    </row>
    <row r="415" spans="1:13" s="1273" customFormat="1" ht="13.15" customHeight="1" x14ac:dyDescent="0.2">
      <c r="A415" s="1272"/>
      <c r="B415" s="1272"/>
      <c r="C415" s="1272"/>
      <c r="D415" s="1272"/>
      <c r="H415" s="340"/>
      <c r="M415" s="346"/>
    </row>
    <row r="416" spans="1:13" s="1273" customFormat="1" ht="13.15" customHeight="1" x14ac:dyDescent="0.2">
      <c r="A416" s="1272"/>
      <c r="B416" s="1272"/>
      <c r="C416" s="1272"/>
      <c r="D416" s="1272"/>
      <c r="H416" s="340"/>
      <c r="M416" s="346"/>
    </row>
    <row r="417" spans="1:13" s="1273" customFormat="1" ht="13.15" customHeight="1" x14ac:dyDescent="0.2">
      <c r="A417" s="1272"/>
      <c r="B417" s="1272"/>
      <c r="C417" s="1272"/>
      <c r="D417" s="1272"/>
      <c r="H417" s="340"/>
      <c r="M417" s="346"/>
    </row>
    <row r="418" spans="1:13" s="1273" customFormat="1" ht="13.15" customHeight="1" x14ac:dyDescent="0.2">
      <c r="A418" s="1272"/>
      <c r="B418" s="1272"/>
      <c r="C418" s="1272"/>
      <c r="D418" s="1272"/>
      <c r="H418" s="340"/>
      <c r="M418" s="346"/>
    </row>
    <row r="419" spans="1:13" s="1273" customFormat="1" ht="13.15" customHeight="1" x14ac:dyDescent="0.2">
      <c r="A419" s="1272"/>
      <c r="B419" s="1272"/>
      <c r="C419" s="1272"/>
      <c r="D419" s="1272"/>
      <c r="H419" s="340"/>
      <c r="M419" s="346"/>
    </row>
    <row r="420" spans="1:13" s="1273" customFormat="1" ht="13.15" customHeight="1" x14ac:dyDescent="0.2">
      <c r="A420" s="1272"/>
      <c r="B420" s="1272"/>
      <c r="C420" s="1272"/>
      <c r="D420" s="1272"/>
      <c r="H420" s="340"/>
      <c r="M420" s="346"/>
    </row>
    <row r="421" spans="1:13" s="1273" customFormat="1" ht="13.15" customHeight="1" x14ac:dyDescent="0.2">
      <c r="A421" s="1272"/>
      <c r="B421" s="1272"/>
      <c r="C421" s="1272"/>
      <c r="D421" s="1272"/>
      <c r="H421" s="340"/>
      <c r="M421" s="346"/>
    </row>
    <row r="422" spans="1:13" s="1273" customFormat="1" ht="13.15" customHeight="1" x14ac:dyDescent="0.2">
      <c r="A422" s="1272"/>
      <c r="B422" s="1272"/>
      <c r="C422" s="1272"/>
      <c r="D422" s="1272"/>
      <c r="H422" s="340"/>
      <c r="M422" s="346"/>
    </row>
    <row r="423" spans="1:13" s="1273" customFormat="1" ht="13.15" customHeight="1" x14ac:dyDescent="0.2">
      <c r="A423" s="1272"/>
      <c r="B423" s="1272"/>
      <c r="C423" s="1272"/>
      <c r="D423" s="1272"/>
      <c r="H423" s="340"/>
      <c r="M423" s="346"/>
    </row>
    <row r="424" spans="1:13" s="1273" customFormat="1" ht="13.15" customHeight="1" x14ac:dyDescent="0.2">
      <c r="A424" s="1272"/>
      <c r="B424" s="1272"/>
      <c r="C424" s="1272"/>
      <c r="D424" s="1272"/>
      <c r="H424" s="340"/>
      <c r="M424" s="346"/>
    </row>
    <row r="425" spans="1:13" s="1273" customFormat="1" ht="13.15" customHeight="1" x14ac:dyDescent="0.2">
      <c r="A425" s="1272"/>
      <c r="B425" s="1272"/>
      <c r="C425" s="1272"/>
      <c r="D425" s="1272"/>
      <c r="H425" s="340"/>
      <c r="M425" s="346"/>
    </row>
    <row r="426" spans="1:13" s="1273" customFormat="1" ht="13.15" customHeight="1" x14ac:dyDescent="0.2">
      <c r="A426" s="1272"/>
      <c r="B426" s="1272"/>
      <c r="C426" s="1272"/>
      <c r="D426" s="1272"/>
      <c r="H426" s="340"/>
      <c r="M426" s="346"/>
    </row>
    <row r="427" spans="1:13" s="1273" customFormat="1" ht="13.15" customHeight="1" x14ac:dyDescent="0.2">
      <c r="A427" s="1272"/>
      <c r="B427" s="1272"/>
      <c r="C427" s="1272"/>
      <c r="D427" s="1272"/>
      <c r="H427" s="340"/>
      <c r="M427" s="346"/>
    </row>
    <row r="428" spans="1:13" s="1273" customFormat="1" ht="13.15" customHeight="1" x14ac:dyDescent="0.2">
      <c r="A428" s="1272"/>
      <c r="B428" s="1272"/>
      <c r="C428" s="1272"/>
      <c r="D428" s="1272"/>
      <c r="H428" s="340"/>
      <c r="M428" s="346"/>
    </row>
    <row r="429" spans="1:13" s="1273" customFormat="1" ht="13.15" customHeight="1" x14ac:dyDescent="0.2">
      <c r="A429" s="1272"/>
      <c r="B429" s="1272"/>
      <c r="C429" s="1272"/>
      <c r="D429" s="1272"/>
      <c r="H429" s="340"/>
      <c r="M429" s="346"/>
    </row>
    <row r="430" spans="1:13" s="1273" customFormat="1" ht="13.15" customHeight="1" x14ac:dyDescent="0.2">
      <c r="A430" s="1272"/>
      <c r="B430" s="1272"/>
      <c r="C430" s="1272"/>
      <c r="D430" s="1272"/>
      <c r="H430" s="340"/>
      <c r="M430" s="346"/>
    </row>
    <row r="431" spans="1:13" s="1273" customFormat="1" ht="13.15" customHeight="1" x14ac:dyDescent="0.2">
      <c r="A431" s="1272"/>
      <c r="B431" s="1272"/>
      <c r="C431" s="1272"/>
      <c r="D431" s="1272"/>
      <c r="H431" s="340"/>
      <c r="M431" s="346"/>
    </row>
    <row r="432" spans="1:13" s="1273" customFormat="1" ht="13.15" customHeight="1" x14ac:dyDescent="0.2">
      <c r="A432" s="1272"/>
      <c r="B432" s="1272"/>
      <c r="C432" s="1272"/>
      <c r="D432" s="1272"/>
      <c r="H432" s="340"/>
      <c r="M432" s="346"/>
    </row>
    <row r="433" spans="1:13" s="1273" customFormat="1" ht="13.15" customHeight="1" x14ac:dyDescent="0.2">
      <c r="A433" s="1272"/>
      <c r="B433" s="1272"/>
      <c r="C433" s="1272"/>
      <c r="D433" s="1272"/>
      <c r="H433" s="340"/>
      <c r="M433" s="346"/>
    </row>
    <row r="434" spans="1:13" s="1273" customFormat="1" ht="13.15" customHeight="1" x14ac:dyDescent="0.2">
      <c r="A434" s="1272"/>
      <c r="B434" s="1272"/>
      <c r="C434" s="1272"/>
      <c r="D434" s="1272"/>
      <c r="H434" s="340"/>
      <c r="M434" s="346"/>
    </row>
    <row r="435" spans="1:13" s="1273" customFormat="1" ht="13.15" customHeight="1" x14ac:dyDescent="0.2">
      <c r="A435" s="1272"/>
      <c r="B435" s="1272"/>
      <c r="C435" s="1272"/>
      <c r="D435" s="1272"/>
      <c r="H435" s="340"/>
      <c r="M435" s="346"/>
    </row>
    <row r="436" spans="1:13" s="1273" customFormat="1" ht="13.15" customHeight="1" x14ac:dyDescent="0.2">
      <c r="A436" s="1272"/>
      <c r="B436" s="1272"/>
      <c r="C436" s="1272"/>
      <c r="D436" s="1272"/>
      <c r="H436" s="340"/>
      <c r="M436" s="346"/>
    </row>
    <row r="437" spans="1:13" s="1273" customFormat="1" ht="13.15" customHeight="1" x14ac:dyDescent="0.2">
      <c r="A437" s="1272"/>
      <c r="B437" s="1272"/>
      <c r="C437" s="1272"/>
      <c r="D437" s="1272"/>
      <c r="H437" s="340"/>
      <c r="M437" s="346"/>
    </row>
    <row r="438" spans="1:13" s="1273" customFormat="1" ht="13.15" customHeight="1" x14ac:dyDescent="0.2">
      <c r="A438" s="1272"/>
      <c r="B438" s="1272"/>
      <c r="C438" s="1272"/>
      <c r="D438" s="1272"/>
      <c r="H438" s="340"/>
      <c r="M438" s="346"/>
    </row>
    <row r="439" spans="1:13" s="1273" customFormat="1" ht="13.15" customHeight="1" x14ac:dyDescent="0.2">
      <c r="A439" s="1272"/>
      <c r="B439" s="1272"/>
      <c r="C439" s="1272"/>
      <c r="D439" s="1272"/>
      <c r="H439" s="340"/>
      <c r="M439" s="346"/>
    </row>
    <row r="440" spans="1:13" s="1273" customFormat="1" ht="13.15" customHeight="1" x14ac:dyDescent="0.2">
      <c r="A440" s="1272"/>
      <c r="B440" s="1272"/>
      <c r="C440" s="1272"/>
      <c r="D440" s="1272"/>
      <c r="H440" s="340"/>
      <c r="M440" s="346"/>
    </row>
    <row r="441" spans="1:13" s="1273" customFormat="1" ht="13.15" customHeight="1" x14ac:dyDescent="0.2">
      <c r="A441" s="1272"/>
      <c r="B441" s="1272"/>
      <c r="C441" s="1272"/>
      <c r="D441" s="1272"/>
      <c r="H441" s="340"/>
      <c r="M441" s="346"/>
    </row>
    <row r="442" spans="1:13" s="1273" customFormat="1" ht="13.15" customHeight="1" x14ac:dyDescent="0.2">
      <c r="A442" s="1272"/>
      <c r="B442" s="1272"/>
      <c r="C442" s="1272"/>
      <c r="D442" s="1272"/>
      <c r="H442" s="340"/>
      <c r="M442" s="346"/>
    </row>
    <row r="443" spans="1:13" s="1273" customFormat="1" ht="13.15" customHeight="1" x14ac:dyDescent="0.2">
      <c r="A443" s="1272"/>
      <c r="B443" s="1272"/>
      <c r="C443" s="1272"/>
      <c r="D443" s="1272"/>
      <c r="H443" s="340"/>
      <c r="M443" s="346"/>
    </row>
    <row r="444" spans="1:13" s="1273" customFormat="1" ht="13.15" customHeight="1" x14ac:dyDescent="0.2">
      <c r="A444" s="1272"/>
      <c r="B444" s="1272"/>
      <c r="C444" s="1272"/>
      <c r="D444" s="1272"/>
      <c r="H444" s="340"/>
      <c r="M444" s="346"/>
    </row>
    <row r="445" spans="1:13" s="1273" customFormat="1" ht="13.15" customHeight="1" x14ac:dyDescent="0.2">
      <c r="A445" s="1272"/>
      <c r="B445" s="1272"/>
      <c r="C445" s="1272"/>
      <c r="D445" s="1272"/>
      <c r="H445" s="340"/>
      <c r="M445" s="346"/>
    </row>
    <row r="446" spans="1:13" s="1273" customFormat="1" ht="13.15" customHeight="1" x14ac:dyDescent="0.2">
      <c r="A446" s="1272"/>
      <c r="B446" s="1272"/>
      <c r="C446" s="1272"/>
      <c r="D446" s="1272"/>
      <c r="H446" s="340"/>
      <c r="M446" s="346"/>
    </row>
    <row r="447" spans="1:13" s="1273" customFormat="1" ht="13.15" customHeight="1" x14ac:dyDescent="0.2">
      <c r="A447" s="1272"/>
      <c r="B447" s="1272"/>
      <c r="C447" s="1272"/>
      <c r="D447" s="1272"/>
      <c r="H447" s="340"/>
      <c r="M447" s="346"/>
    </row>
    <row r="448" spans="1:13" s="1273" customFormat="1" ht="13.15" customHeight="1" x14ac:dyDescent="0.2">
      <c r="A448" s="1272"/>
      <c r="B448" s="1272"/>
      <c r="C448" s="1272"/>
      <c r="D448" s="1272"/>
      <c r="H448" s="340"/>
      <c r="M448" s="346"/>
    </row>
    <row r="449" spans="1:13" s="1273" customFormat="1" ht="13.15" customHeight="1" x14ac:dyDescent="0.2">
      <c r="A449" s="1272"/>
      <c r="B449" s="1272"/>
      <c r="C449" s="1272"/>
      <c r="D449" s="1272"/>
      <c r="H449" s="340"/>
      <c r="M449" s="346"/>
    </row>
    <row r="450" spans="1:13" s="1273" customFormat="1" ht="13.15" customHeight="1" x14ac:dyDescent="0.2">
      <c r="A450" s="1272"/>
      <c r="B450" s="1272"/>
      <c r="C450" s="1272"/>
      <c r="D450" s="1272"/>
      <c r="H450" s="340"/>
      <c r="M450" s="346"/>
    </row>
    <row r="451" spans="1:13" s="1273" customFormat="1" ht="13.15" customHeight="1" x14ac:dyDescent="0.2">
      <c r="A451" s="1272"/>
      <c r="B451" s="1272"/>
      <c r="C451" s="1272"/>
      <c r="D451" s="1272"/>
      <c r="H451" s="340"/>
      <c r="M451" s="346"/>
    </row>
    <row r="452" spans="1:13" s="1273" customFormat="1" ht="13.15" customHeight="1" x14ac:dyDescent="0.2">
      <c r="A452" s="1272"/>
      <c r="B452" s="1272"/>
      <c r="C452" s="1272"/>
      <c r="D452" s="1272"/>
      <c r="H452" s="340"/>
      <c r="M452" s="346"/>
    </row>
    <row r="453" spans="1:13" s="1273" customFormat="1" ht="13.15" customHeight="1" x14ac:dyDescent="0.2">
      <c r="A453" s="1272"/>
      <c r="B453" s="1272"/>
      <c r="C453" s="1272"/>
      <c r="D453" s="1272"/>
      <c r="H453" s="340"/>
      <c r="M453" s="346"/>
    </row>
    <row r="454" spans="1:13" s="1273" customFormat="1" ht="13.15" customHeight="1" x14ac:dyDescent="0.2">
      <c r="A454" s="1272"/>
      <c r="B454" s="1272"/>
      <c r="C454" s="1272"/>
      <c r="D454" s="1272"/>
      <c r="H454" s="340"/>
      <c r="M454" s="346"/>
    </row>
    <row r="455" spans="1:13" s="1273" customFormat="1" ht="13.15" customHeight="1" x14ac:dyDescent="0.2">
      <c r="A455" s="1272"/>
      <c r="B455" s="1272"/>
      <c r="C455" s="1272"/>
      <c r="D455" s="1272"/>
      <c r="H455" s="340"/>
      <c r="M455" s="346"/>
    </row>
    <row r="456" spans="1:13" s="1273" customFormat="1" ht="13.15" customHeight="1" x14ac:dyDescent="0.2">
      <c r="A456" s="1272"/>
      <c r="B456" s="1272"/>
      <c r="C456" s="1272"/>
      <c r="D456" s="1272"/>
      <c r="H456" s="340"/>
      <c r="M456" s="346"/>
    </row>
    <row r="457" spans="1:13" s="1273" customFormat="1" ht="13.15" customHeight="1" x14ac:dyDescent="0.2">
      <c r="A457" s="1272"/>
      <c r="B457" s="1272"/>
      <c r="C457" s="1272"/>
      <c r="D457" s="1272"/>
      <c r="H457" s="340"/>
      <c r="M457" s="346"/>
    </row>
    <row r="458" spans="1:13" s="1273" customFormat="1" ht="13.15" customHeight="1" x14ac:dyDescent="0.2">
      <c r="A458" s="1272"/>
      <c r="B458" s="1272"/>
      <c r="C458" s="1272"/>
      <c r="D458" s="1272"/>
      <c r="H458" s="340"/>
      <c r="M458" s="346"/>
    </row>
    <row r="459" spans="1:13" s="1273" customFormat="1" ht="13.15" customHeight="1" x14ac:dyDescent="0.2">
      <c r="A459" s="1272"/>
      <c r="B459" s="1272"/>
      <c r="C459" s="1272"/>
      <c r="D459" s="1272"/>
      <c r="H459" s="340"/>
      <c r="M459" s="346"/>
    </row>
    <row r="460" spans="1:13" s="1273" customFormat="1" ht="13.15" customHeight="1" x14ac:dyDescent="0.2">
      <c r="A460" s="1272"/>
      <c r="B460" s="1272"/>
      <c r="C460" s="1272"/>
      <c r="D460" s="1272"/>
      <c r="H460" s="340"/>
      <c r="M460" s="346"/>
    </row>
    <row r="461" spans="1:13" s="1273" customFormat="1" ht="13.15" customHeight="1" x14ac:dyDescent="0.2">
      <c r="A461" s="1272"/>
      <c r="B461" s="1272"/>
      <c r="C461" s="1272"/>
      <c r="D461" s="1272"/>
      <c r="H461" s="340"/>
      <c r="M461" s="346"/>
    </row>
    <row r="462" spans="1:13" s="1273" customFormat="1" ht="13.15" customHeight="1" x14ac:dyDescent="0.2">
      <c r="A462" s="1272"/>
      <c r="B462" s="1272"/>
      <c r="C462" s="1272"/>
      <c r="D462" s="1272"/>
      <c r="H462" s="340"/>
      <c r="M462" s="346"/>
    </row>
    <row r="463" spans="1:13" s="1273" customFormat="1" ht="13.15" customHeight="1" x14ac:dyDescent="0.2">
      <c r="A463" s="1272"/>
      <c r="B463" s="1272"/>
      <c r="C463" s="1272"/>
      <c r="D463" s="1272"/>
      <c r="H463" s="340"/>
      <c r="M463" s="346"/>
    </row>
    <row r="464" spans="1:13" s="1273" customFormat="1" ht="13.15" customHeight="1" x14ac:dyDescent="0.2">
      <c r="A464" s="1272"/>
      <c r="B464" s="1272"/>
      <c r="C464" s="1272"/>
      <c r="D464" s="1272"/>
      <c r="H464" s="340"/>
      <c r="M464" s="346"/>
    </row>
    <row r="465" spans="1:13" s="1273" customFormat="1" ht="13.15" customHeight="1" x14ac:dyDescent="0.2">
      <c r="A465" s="1272"/>
      <c r="B465" s="1272"/>
      <c r="C465" s="1272"/>
      <c r="D465" s="1272"/>
      <c r="H465" s="340"/>
      <c r="M465" s="346"/>
    </row>
    <row r="466" spans="1:13" s="1273" customFormat="1" ht="13.15" customHeight="1" x14ac:dyDescent="0.2">
      <c r="A466" s="1272"/>
      <c r="B466" s="1272"/>
      <c r="C466" s="1272"/>
      <c r="D466" s="1272"/>
      <c r="H466" s="340"/>
      <c r="M466" s="346"/>
    </row>
    <row r="467" spans="1:13" s="1273" customFormat="1" ht="13.15" customHeight="1" x14ac:dyDescent="0.2">
      <c r="A467" s="1272"/>
      <c r="B467" s="1272"/>
      <c r="C467" s="1272"/>
      <c r="D467" s="1272"/>
      <c r="H467" s="340"/>
      <c r="M467" s="346"/>
    </row>
    <row r="468" spans="1:13" s="1273" customFormat="1" ht="13.15" customHeight="1" x14ac:dyDescent="0.2">
      <c r="A468" s="1272"/>
      <c r="B468" s="1272"/>
      <c r="C468" s="1272"/>
      <c r="D468" s="1272"/>
      <c r="H468" s="340"/>
      <c r="M468" s="346"/>
    </row>
    <row r="469" spans="1:13" s="1273" customFormat="1" ht="13.15" customHeight="1" x14ac:dyDescent="0.2">
      <c r="A469" s="1272"/>
      <c r="B469" s="1272"/>
      <c r="C469" s="1272"/>
      <c r="D469" s="1272"/>
      <c r="H469" s="340"/>
      <c r="M469" s="346"/>
    </row>
    <row r="470" spans="1:13" s="1273" customFormat="1" ht="13.15" customHeight="1" x14ac:dyDescent="0.2">
      <c r="A470" s="1272"/>
      <c r="B470" s="1272"/>
      <c r="C470" s="1272"/>
      <c r="D470" s="1272"/>
      <c r="H470" s="340"/>
      <c r="M470" s="346"/>
    </row>
    <row r="471" spans="1:13" s="1273" customFormat="1" ht="13.15" customHeight="1" x14ac:dyDescent="0.2">
      <c r="A471" s="1272"/>
      <c r="B471" s="1272"/>
      <c r="C471" s="1272"/>
      <c r="D471" s="1272"/>
      <c r="H471" s="340"/>
      <c r="M471" s="346"/>
    </row>
    <row r="472" spans="1:13" s="1273" customFormat="1" ht="13.15" customHeight="1" x14ac:dyDescent="0.2">
      <c r="A472" s="1272"/>
      <c r="B472" s="1272"/>
      <c r="C472" s="1272"/>
      <c r="D472" s="1272"/>
      <c r="H472" s="340"/>
      <c r="M472" s="346"/>
    </row>
    <row r="473" spans="1:13" s="1273" customFormat="1" ht="13.15" customHeight="1" x14ac:dyDescent="0.2">
      <c r="A473" s="1272"/>
      <c r="B473" s="1272"/>
      <c r="C473" s="1272"/>
      <c r="D473" s="1272"/>
      <c r="H473" s="340"/>
      <c r="M473" s="346"/>
    </row>
    <row r="474" spans="1:13" s="1273" customFormat="1" ht="13.15" customHeight="1" x14ac:dyDescent="0.2">
      <c r="A474" s="1272"/>
      <c r="B474" s="1272"/>
      <c r="C474" s="1272"/>
      <c r="D474" s="1272"/>
      <c r="H474" s="340"/>
      <c r="M474" s="346"/>
    </row>
    <row r="475" spans="1:13" s="1273" customFormat="1" ht="13.15" customHeight="1" x14ac:dyDescent="0.2">
      <c r="A475" s="1272"/>
      <c r="B475" s="1272"/>
      <c r="C475" s="1272"/>
      <c r="D475" s="1272"/>
      <c r="H475" s="340"/>
      <c r="M475" s="346"/>
    </row>
    <row r="476" spans="1:13" s="1273" customFormat="1" ht="13.15" customHeight="1" x14ac:dyDescent="0.2">
      <c r="A476" s="1272"/>
      <c r="B476" s="1272"/>
      <c r="C476" s="1272"/>
      <c r="D476" s="1272"/>
      <c r="H476" s="340"/>
      <c r="M476" s="346"/>
    </row>
    <row r="477" spans="1:13" s="1273" customFormat="1" ht="13.15" customHeight="1" x14ac:dyDescent="0.2">
      <c r="A477" s="1272"/>
      <c r="B477" s="1272"/>
      <c r="C477" s="1272"/>
      <c r="D477" s="1272"/>
      <c r="H477" s="340"/>
      <c r="M477" s="346"/>
    </row>
    <row r="478" spans="1:13" s="1273" customFormat="1" ht="13.15" customHeight="1" x14ac:dyDescent="0.2">
      <c r="A478" s="1272"/>
      <c r="B478" s="1272"/>
      <c r="C478" s="1272"/>
      <c r="D478" s="1272"/>
      <c r="H478" s="340"/>
      <c r="M478" s="346"/>
    </row>
    <row r="479" spans="1:13" s="1273" customFormat="1" ht="13.15" customHeight="1" x14ac:dyDescent="0.2">
      <c r="A479" s="1272"/>
      <c r="B479" s="1272"/>
      <c r="C479" s="1272"/>
      <c r="D479" s="1272"/>
      <c r="H479" s="340"/>
      <c r="M479" s="346"/>
    </row>
    <row r="480" spans="1:13" s="1273" customFormat="1" ht="13.15" customHeight="1" x14ac:dyDescent="0.2">
      <c r="A480" s="1272"/>
      <c r="B480" s="1272"/>
      <c r="C480" s="1272"/>
      <c r="D480" s="1272"/>
      <c r="H480" s="340"/>
      <c r="M480" s="346"/>
    </row>
    <row r="481" spans="1:13" s="1273" customFormat="1" ht="13.15" customHeight="1" x14ac:dyDescent="0.2">
      <c r="A481" s="1272"/>
      <c r="B481" s="1272"/>
      <c r="C481" s="1272"/>
      <c r="D481" s="1272"/>
      <c r="H481" s="340"/>
      <c r="M481" s="346"/>
    </row>
    <row r="482" spans="1:13" s="1273" customFormat="1" ht="13.15" customHeight="1" x14ac:dyDescent="0.2">
      <c r="A482" s="1272"/>
      <c r="B482" s="1272"/>
      <c r="C482" s="1272"/>
      <c r="D482" s="1272"/>
      <c r="H482" s="340"/>
      <c r="M482" s="346"/>
    </row>
    <row r="483" spans="1:13" s="1273" customFormat="1" ht="13.15" customHeight="1" x14ac:dyDescent="0.2">
      <c r="A483" s="1272"/>
      <c r="B483" s="1272"/>
      <c r="C483" s="1272"/>
      <c r="D483" s="1272"/>
      <c r="H483" s="340"/>
      <c r="M483" s="346"/>
    </row>
    <row r="484" spans="1:13" s="1273" customFormat="1" ht="13.15" customHeight="1" x14ac:dyDescent="0.2">
      <c r="A484" s="1272"/>
      <c r="B484" s="1272"/>
      <c r="C484" s="1272"/>
      <c r="D484" s="1272"/>
      <c r="H484" s="340"/>
      <c r="M484" s="346"/>
    </row>
    <row r="485" spans="1:13" s="1273" customFormat="1" ht="13.15" customHeight="1" x14ac:dyDescent="0.2">
      <c r="A485" s="1272"/>
      <c r="B485" s="1272"/>
      <c r="C485" s="1272"/>
      <c r="D485" s="1272"/>
      <c r="H485" s="340"/>
      <c r="M485" s="346"/>
    </row>
    <row r="486" spans="1:13" s="1273" customFormat="1" ht="13.15" customHeight="1" x14ac:dyDescent="0.2">
      <c r="A486" s="1272"/>
      <c r="B486" s="1272"/>
      <c r="C486" s="1272"/>
      <c r="D486" s="1272"/>
      <c r="H486" s="340"/>
      <c r="M486" s="346"/>
    </row>
    <row r="487" spans="1:13" s="1273" customFormat="1" ht="13.15" customHeight="1" x14ac:dyDescent="0.2">
      <c r="A487" s="1272"/>
      <c r="B487" s="1272"/>
      <c r="C487" s="1272"/>
      <c r="D487" s="1272"/>
      <c r="H487" s="340"/>
      <c r="M487" s="346"/>
    </row>
    <row r="488" spans="1:13" s="1273" customFormat="1" ht="13.15" customHeight="1" x14ac:dyDescent="0.2">
      <c r="A488" s="1272"/>
      <c r="B488" s="1272"/>
      <c r="C488" s="1272"/>
      <c r="D488" s="1272"/>
      <c r="H488" s="340"/>
      <c r="M488" s="346"/>
    </row>
    <row r="489" spans="1:13" s="1273" customFormat="1" ht="13.15" customHeight="1" x14ac:dyDescent="0.2">
      <c r="A489" s="1272"/>
      <c r="B489" s="1272"/>
      <c r="C489" s="1272"/>
      <c r="D489" s="1272"/>
      <c r="H489" s="340"/>
      <c r="M489" s="346"/>
    </row>
    <row r="490" spans="1:13" s="1273" customFormat="1" ht="13.15" customHeight="1" x14ac:dyDescent="0.2">
      <c r="A490" s="1272"/>
      <c r="B490" s="1272"/>
      <c r="C490" s="1272"/>
      <c r="D490" s="1272"/>
      <c r="H490" s="340"/>
      <c r="M490" s="346"/>
    </row>
    <row r="491" spans="1:13" s="1273" customFormat="1" ht="13.15" customHeight="1" x14ac:dyDescent="0.2">
      <c r="A491" s="1272"/>
      <c r="B491" s="1272"/>
      <c r="C491" s="1272"/>
      <c r="D491" s="1272"/>
      <c r="H491" s="340"/>
      <c r="M491" s="346"/>
    </row>
    <row r="492" spans="1:13" s="1273" customFormat="1" ht="13.15" customHeight="1" x14ac:dyDescent="0.2">
      <c r="A492" s="1272"/>
      <c r="B492" s="1272"/>
      <c r="C492" s="1272"/>
      <c r="D492" s="1272"/>
      <c r="H492" s="340"/>
      <c r="M492" s="346"/>
    </row>
    <row r="493" spans="1:13" s="1273" customFormat="1" ht="13.15" customHeight="1" x14ac:dyDescent="0.2">
      <c r="A493" s="1272"/>
      <c r="B493" s="1272"/>
      <c r="C493" s="1272"/>
      <c r="D493" s="1272"/>
      <c r="H493" s="340"/>
      <c r="M493" s="346"/>
    </row>
    <row r="494" spans="1:13" s="1273" customFormat="1" ht="13.15" customHeight="1" x14ac:dyDescent="0.2">
      <c r="A494" s="1272"/>
      <c r="B494" s="1272"/>
      <c r="C494" s="1272"/>
      <c r="D494" s="1272"/>
      <c r="H494" s="340"/>
      <c r="M494" s="346"/>
    </row>
    <row r="495" spans="1:13" s="1273" customFormat="1" ht="13.15" customHeight="1" x14ac:dyDescent="0.2">
      <c r="A495" s="1272"/>
      <c r="B495" s="1272"/>
      <c r="C495" s="1272"/>
      <c r="D495" s="1272"/>
      <c r="H495" s="340"/>
      <c r="M495" s="346"/>
    </row>
    <row r="496" spans="1:13" s="1273" customFormat="1" ht="13.15" customHeight="1" x14ac:dyDescent="0.2">
      <c r="A496" s="1272"/>
      <c r="B496" s="1272"/>
      <c r="C496" s="1272"/>
      <c r="D496" s="1272"/>
      <c r="H496" s="340"/>
      <c r="M496" s="346"/>
    </row>
    <row r="497" spans="1:13" s="1273" customFormat="1" ht="13.15" customHeight="1" x14ac:dyDescent="0.2">
      <c r="A497" s="1272"/>
      <c r="B497" s="1272"/>
      <c r="C497" s="1272"/>
      <c r="D497" s="1272"/>
      <c r="H497" s="340"/>
      <c r="M497" s="346"/>
    </row>
    <row r="498" spans="1:13" s="1273" customFormat="1" ht="13.15" customHeight="1" x14ac:dyDescent="0.2">
      <c r="A498" s="1272"/>
      <c r="B498" s="1272"/>
      <c r="C498" s="1272"/>
      <c r="D498" s="1272"/>
      <c r="H498" s="340"/>
      <c r="M498" s="346"/>
    </row>
    <row r="499" spans="1:13" s="1273" customFormat="1" ht="13.15" customHeight="1" x14ac:dyDescent="0.2">
      <c r="A499" s="1272"/>
      <c r="B499" s="1272"/>
      <c r="C499" s="1272"/>
      <c r="D499" s="1272"/>
      <c r="H499" s="340"/>
      <c r="M499" s="346"/>
    </row>
    <row r="500" spans="1:13" s="1273" customFormat="1" ht="13.15" customHeight="1" x14ac:dyDescent="0.2">
      <c r="A500" s="1272"/>
      <c r="B500" s="1272"/>
      <c r="C500" s="1272"/>
      <c r="D500" s="1272"/>
      <c r="H500" s="340"/>
      <c r="M500" s="346"/>
    </row>
    <row r="501" spans="1:13" s="1273" customFormat="1" ht="13.15" customHeight="1" x14ac:dyDescent="0.2">
      <c r="A501" s="1272"/>
      <c r="B501" s="1272"/>
      <c r="C501" s="1272"/>
      <c r="D501" s="1272"/>
      <c r="H501" s="340"/>
      <c r="M501" s="346"/>
    </row>
    <row r="502" spans="1:13" s="1273" customFormat="1" ht="13.15" customHeight="1" x14ac:dyDescent="0.2">
      <c r="A502" s="1272"/>
      <c r="B502" s="1272"/>
      <c r="C502" s="1272"/>
      <c r="D502" s="1272"/>
      <c r="H502" s="340"/>
      <c r="M502" s="346"/>
    </row>
    <row r="503" spans="1:13" s="1273" customFormat="1" ht="13.15" customHeight="1" x14ac:dyDescent="0.2">
      <c r="A503" s="1272"/>
      <c r="B503" s="1272"/>
      <c r="C503" s="1272"/>
      <c r="D503" s="1272"/>
      <c r="H503" s="340"/>
      <c r="M503" s="346"/>
    </row>
  </sheetData>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A61" workbookViewId="0">
      <selection activeCell="K94" sqref="K94"/>
    </sheetView>
  </sheetViews>
  <sheetFormatPr defaultColWidth="9.140625" defaultRowHeight="11.25" x14ac:dyDescent="0.2"/>
  <cols>
    <col min="1" max="1" width="9.140625" style="64"/>
    <col min="2" max="2" width="37" style="328" customWidth="1"/>
    <col min="3" max="3" width="18.28515625" style="62" customWidth="1"/>
    <col min="4" max="4" width="19.28515625" style="62" customWidth="1"/>
    <col min="5" max="5" width="12" style="62" customWidth="1"/>
    <col min="6" max="6" width="17" style="62" customWidth="1"/>
    <col min="7" max="7" width="15.5703125" style="62" customWidth="1"/>
    <col min="8" max="8" width="12" style="62" customWidth="1"/>
    <col min="9" max="9" width="16.5703125" style="57" bestFit="1" customWidth="1"/>
    <col min="10" max="10" width="12" style="57" customWidth="1"/>
    <col min="11" max="12" width="12" style="54" customWidth="1"/>
    <col min="13" max="20" width="0" style="1" hidden="1" customWidth="1"/>
    <col min="21" max="22" width="9.140625" style="54"/>
    <col min="23" max="23" width="0" style="54" hidden="1" customWidth="1"/>
    <col min="24" max="16384" width="9.140625" style="54"/>
  </cols>
  <sheetData>
    <row r="1" spans="1:23" s="8" customFormat="1" ht="96" customHeight="1" x14ac:dyDescent="0.2">
      <c r="A1" s="2430"/>
      <c r="B1" s="2430"/>
      <c r="C1" s="2430"/>
      <c r="D1" s="2430"/>
      <c r="E1" s="2430"/>
      <c r="F1" s="2430"/>
      <c r="W1" s="1622"/>
    </row>
    <row r="2" spans="1:23" s="8" customFormat="1" ht="18.75" customHeight="1" x14ac:dyDescent="0.3">
      <c r="A2" s="2473"/>
      <c r="B2" s="2473"/>
      <c r="C2" s="2473"/>
      <c r="D2" s="2473"/>
      <c r="E2" s="2473"/>
      <c r="W2" s="1622"/>
    </row>
    <row r="3" spans="1:23" s="8" customFormat="1" ht="44.25" customHeight="1" x14ac:dyDescent="0.25">
      <c r="A3" s="2474"/>
      <c r="B3" s="2474"/>
      <c r="C3" s="2474"/>
      <c r="D3" s="2474"/>
      <c r="E3" s="2474"/>
      <c r="G3" s="9"/>
      <c r="W3" s="1622"/>
    </row>
    <row r="4" spans="1:23" s="8" customFormat="1" ht="18" x14ac:dyDescent="0.25">
      <c r="A4" s="2475" t="str">
        <f>'I1 Intro'!C11</f>
        <v>EB-2019-0037</v>
      </c>
      <c r="B4" s="2475"/>
      <c r="C4" s="2475"/>
      <c r="D4" s="2475"/>
      <c r="E4" s="2475"/>
      <c r="W4" s="1622"/>
    </row>
    <row r="5" spans="1:23" s="8" customFormat="1" ht="21" customHeight="1" x14ac:dyDescent="0.3">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x14ac:dyDescent="0.2">
      <c r="A7" s="927"/>
      <c r="B7" s="1240"/>
      <c r="M7" s="54"/>
      <c r="N7" s="54"/>
      <c r="O7" s="54"/>
      <c r="P7" s="54"/>
      <c r="Q7" s="54"/>
      <c r="R7" s="54"/>
      <c r="S7" s="54"/>
      <c r="T7" s="54"/>
      <c r="W7" s="1624"/>
    </row>
    <row r="8" spans="1:23" x14ac:dyDescent="0.2">
      <c r="A8" s="63"/>
      <c r="B8" s="1240"/>
      <c r="M8" s="54"/>
      <c r="N8" s="54"/>
      <c r="O8" s="54"/>
      <c r="P8" s="54"/>
      <c r="Q8" s="54"/>
      <c r="R8" s="54"/>
      <c r="S8" s="54"/>
      <c r="T8" s="54"/>
      <c r="W8" s="1624"/>
    </row>
    <row r="9" spans="1:23" x14ac:dyDescent="0.2">
      <c r="A9" s="362"/>
      <c r="B9" s="1240"/>
      <c r="M9" s="54"/>
      <c r="N9" s="54"/>
      <c r="O9" s="54"/>
      <c r="P9" s="54"/>
      <c r="Q9" s="54"/>
      <c r="R9" s="54"/>
      <c r="S9" s="54"/>
      <c r="T9" s="54"/>
      <c r="W9" s="1624"/>
    </row>
    <row r="10" spans="1:23" x14ac:dyDescent="0.2">
      <c r="A10" s="63"/>
      <c r="B10" s="1240"/>
      <c r="M10" s="54"/>
      <c r="N10" s="54"/>
      <c r="O10" s="54"/>
      <c r="P10" s="54"/>
      <c r="Q10" s="54"/>
      <c r="R10" s="54"/>
      <c r="S10" s="54"/>
      <c r="T10" s="54"/>
      <c r="W10" s="1624"/>
    </row>
    <row r="11" spans="1:23" ht="3" customHeight="1" x14ac:dyDescent="0.2">
      <c r="A11" s="362"/>
      <c r="B11" s="1240"/>
      <c r="M11" s="54"/>
      <c r="N11" s="54"/>
      <c r="O11" s="54"/>
      <c r="P11" s="54"/>
      <c r="Q11" s="54"/>
      <c r="R11" s="54"/>
      <c r="S11" s="54"/>
      <c r="T11" s="54"/>
      <c r="W11" s="1624"/>
    </row>
    <row r="12" spans="1:23" ht="3" customHeight="1" x14ac:dyDescent="0.2">
      <c r="C12" s="976"/>
      <c r="D12" s="976"/>
      <c r="E12" s="976"/>
      <c r="F12" s="976"/>
      <c r="G12" s="976"/>
      <c r="M12" s="54"/>
      <c r="N12" s="54"/>
      <c r="O12" s="54"/>
      <c r="P12" s="54"/>
      <c r="Q12" s="54"/>
      <c r="R12" s="54"/>
      <c r="S12" s="54"/>
      <c r="T12" s="54"/>
      <c r="W12" s="1624"/>
    </row>
    <row r="13" spans="1:23" ht="3" customHeight="1" x14ac:dyDescent="0.2">
      <c r="M13" s="54"/>
      <c r="N13" s="54"/>
      <c r="O13" s="54"/>
      <c r="P13" s="54"/>
      <c r="Q13" s="54"/>
      <c r="R13" s="54"/>
      <c r="S13" s="54"/>
      <c r="T13" s="54"/>
      <c r="W13" s="1624"/>
    </row>
    <row r="14" spans="1:23" ht="3" customHeight="1" x14ac:dyDescent="0.2">
      <c r="A14" s="1306"/>
      <c r="M14" s="54"/>
      <c r="N14" s="54"/>
      <c r="O14" s="54"/>
      <c r="P14" s="54"/>
      <c r="Q14" s="54"/>
      <c r="R14" s="54"/>
      <c r="S14" s="54"/>
      <c r="T14" s="54"/>
      <c r="W14" s="1624"/>
    </row>
    <row r="15" spans="1:23" ht="3" customHeight="1" x14ac:dyDescent="0.2">
      <c r="A15" s="1306"/>
      <c r="M15" s="54"/>
      <c r="N15" s="54"/>
      <c r="O15" s="54"/>
      <c r="P15" s="54"/>
      <c r="Q15" s="54"/>
      <c r="R15" s="54"/>
      <c r="S15" s="54"/>
      <c r="T15" s="54"/>
      <c r="W15" s="1624"/>
    </row>
    <row r="16" spans="1:23" ht="3" customHeight="1" x14ac:dyDescent="0.2">
      <c r="A16" s="514"/>
      <c r="B16" s="977"/>
      <c r="C16" s="514"/>
      <c r="D16" s="514"/>
      <c r="E16" s="1307"/>
      <c r="F16" s="514"/>
      <c r="G16" s="1307"/>
      <c r="H16" s="1307"/>
      <c r="M16" s="54"/>
      <c r="N16" s="54"/>
      <c r="O16" s="54"/>
      <c r="P16" s="54"/>
      <c r="Q16" s="54"/>
      <c r="R16" s="54"/>
      <c r="S16" s="54"/>
      <c r="T16" s="54"/>
      <c r="W16" s="1624"/>
    </row>
    <row r="17" spans="1:23" ht="12" thickBot="1" x14ac:dyDescent="0.25">
      <c r="A17" s="514"/>
      <c r="B17" s="977"/>
      <c r="C17" s="514"/>
      <c r="D17" s="514"/>
      <c r="E17" s="1307"/>
      <c r="F17" s="514"/>
      <c r="G17" s="1307"/>
      <c r="H17" s="1307"/>
      <c r="M17" s="54"/>
      <c r="N17" s="54"/>
      <c r="O17" s="54"/>
      <c r="P17" s="54"/>
      <c r="Q17" s="54"/>
      <c r="R17" s="54"/>
      <c r="S17" s="54"/>
      <c r="T17" s="54"/>
      <c r="W17" s="1624"/>
    </row>
    <row r="18" spans="1:23" s="1309" customFormat="1" ht="45.75" thickBot="1" x14ac:dyDescent="0.25">
      <c r="A18" s="1310" t="s">
        <v>315</v>
      </c>
      <c r="B18" s="1310" t="s">
        <v>318</v>
      </c>
      <c r="C18" s="984" t="s">
        <v>319</v>
      </c>
      <c r="D18" s="984" t="s">
        <v>882</v>
      </c>
      <c r="E18" s="984" t="s">
        <v>814</v>
      </c>
      <c r="F18" s="983" t="s">
        <v>334</v>
      </c>
      <c r="G18" s="1311" t="s">
        <v>650</v>
      </c>
      <c r="H18" s="1312" t="s">
        <v>506</v>
      </c>
      <c r="I18" s="1313" t="s">
        <v>520</v>
      </c>
      <c r="J18" s="1314" t="s">
        <v>521</v>
      </c>
      <c r="K18" s="1315" t="s">
        <v>519</v>
      </c>
      <c r="L18" s="1314" t="s">
        <v>521</v>
      </c>
      <c r="M18" s="4"/>
      <c r="N18" s="4"/>
      <c r="O18" s="4"/>
      <c r="P18" s="1308"/>
      <c r="Q18" s="1308"/>
      <c r="R18" s="1308"/>
      <c r="S18" s="1308"/>
      <c r="T18" s="1308"/>
      <c r="W18" s="1645"/>
    </row>
    <row r="19" spans="1:23" ht="25.5" x14ac:dyDescent="0.2">
      <c r="A19" s="1316">
        <v>1565</v>
      </c>
      <c r="B19" s="990" t="s">
        <v>894</v>
      </c>
      <c r="C19" s="988">
        <f>+'I3 TB Data'!H84</f>
        <v>0</v>
      </c>
      <c r="D19" s="988"/>
      <c r="E19" s="988">
        <f>+SUM(C19:D19)</f>
        <v>0</v>
      </c>
      <c r="F19" s="1325" t="s">
        <v>331</v>
      </c>
      <c r="G19" s="988">
        <f t="shared" ref="G19:G50" si="0">+IF((F19=" "),0,E19)</f>
        <v>0</v>
      </c>
      <c r="H19" s="1326">
        <f t="shared" ref="H19:H50" si="1">+IF((F19=" "),E19,0)</f>
        <v>0</v>
      </c>
      <c r="I19" s="1001">
        <f>+'O5 Details by Class &amp; Accounts'!E19</f>
        <v>0</v>
      </c>
      <c r="J19" s="1921">
        <f>+G19+H19-I19</f>
        <v>0</v>
      </c>
      <c r="K19" s="1327">
        <f>+'O4 Summary by Class &amp; Accounts'!D19</f>
        <v>0</v>
      </c>
      <c r="L19" s="1921">
        <f>+H19-K19</f>
        <v>0</v>
      </c>
      <c r="M19" s="1328"/>
      <c r="N19" s="1328"/>
      <c r="O19" s="1328"/>
      <c r="P19" s="1329"/>
      <c r="Q19" s="1329"/>
      <c r="R19" s="1329"/>
      <c r="S19" s="1329"/>
      <c r="T19" s="1329"/>
      <c r="U19" s="1330" t="s">
        <v>331</v>
      </c>
      <c r="W19" s="1625" t="s">
        <v>1271</v>
      </c>
    </row>
    <row r="20" spans="1:23" ht="12.75" x14ac:dyDescent="0.2">
      <c r="A20" s="1841">
        <v>1608</v>
      </c>
      <c r="B20" s="1807" t="s">
        <v>280</v>
      </c>
      <c r="C20" s="988">
        <f>+'I3 TB Data'!H105</f>
        <v>0</v>
      </c>
      <c r="D20" s="988"/>
      <c r="E20" s="988">
        <f>+SUM(C20:D20)</f>
        <v>0</v>
      </c>
      <c r="F20" s="1325" t="s">
        <v>331</v>
      </c>
      <c r="G20" s="988">
        <f t="shared" si="0"/>
        <v>0</v>
      </c>
      <c r="H20" s="1326">
        <f t="shared" si="1"/>
        <v>0</v>
      </c>
      <c r="I20" s="1001">
        <f>+'O5 Details by Class &amp; Accounts'!E20</f>
        <v>0</v>
      </c>
      <c r="J20" s="1921">
        <f t="shared" ref="J20:J57" si="2">+G20+H20-I20</f>
        <v>0</v>
      </c>
      <c r="K20" s="1327">
        <f>+'O4 Summary by Class &amp; Accounts'!D20</f>
        <v>0</v>
      </c>
      <c r="L20" s="1921">
        <f t="shared" ref="L20:L57" si="3">+H20-K20</f>
        <v>0</v>
      </c>
      <c r="M20" s="1842"/>
      <c r="N20" s="1842"/>
      <c r="O20" s="1842"/>
      <c r="P20" s="1329"/>
      <c r="Q20" s="1329"/>
      <c r="R20" s="1329"/>
      <c r="S20" s="1329"/>
      <c r="T20" s="1329"/>
      <c r="U20" s="1330" t="s">
        <v>331</v>
      </c>
      <c r="W20" s="1625" t="s">
        <v>5</v>
      </c>
    </row>
    <row r="21" spans="1:23" ht="12.75" x14ac:dyDescent="0.2">
      <c r="A21" s="1318">
        <v>1805</v>
      </c>
      <c r="B21" s="990" t="s">
        <v>282</v>
      </c>
      <c r="C21" s="1331"/>
      <c r="D21" s="988">
        <f>+'I4 BO ASSETS'!F18</f>
        <v>0</v>
      </c>
      <c r="E21" s="988">
        <f t="shared" ref="E21:E80" si="4">+SUM(C21:D21)</f>
        <v>0</v>
      </c>
      <c r="F21" s="1332" t="s">
        <v>331</v>
      </c>
      <c r="G21" s="988">
        <f t="shared" si="0"/>
        <v>0</v>
      </c>
      <c r="H21" s="1326">
        <f t="shared" si="1"/>
        <v>0</v>
      </c>
      <c r="I21" s="1001">
        <f>+'O5 Details by Class &amp; Accounts'!E21</f>
        <v>0</v>
      </c>
      <c r="J21" s="1921">
        <f t="shared" si="2"/>
        <v>0</v>
      </c>
      <c r="K21" s="1327">
        <f>+'O4 Summary by Class &amp; Accounts'!D21</f>
        <v>0</v>
      </c>
      <c r="L21" s="1921">
        <f t="shared" si="3"/>
        <v>0</v>
      </c>
      <c r="M21" s="1329"/>
      <c r="N21" s="1329"/>
      <c r="O21" s="1329"/>
      <c r="P21" s="1329"/>
      <c r="Q21" s="1329"/>
      <c r="R21" s="1329"/>
      <c r="S21" s="1329"/>
      <c r="T21" s="1329"/>
      <c r="U21" s="1333" t="s">
        <v>331</v>
      </c>
      <c r="W21" s="1625" t="e">
        <v>#N/A</v>
      </c>
    </row>
    <row r="22" spans="1:23" ht="12.75" x14ac:dyDescent="0.2">
      <c r="A22" s="1318" t="s">
        <v>815</v>
      </c>
      <c r="B22" s="990" t="s">
        <v>340</v>
      </c>
      <c r="C22" s="1331"/>
      <c r="D22" s="988">
        <f>+'I4 BO ASSETS'!F19</f>
        <v>0</v>
      </c>
      <c r="E22" s="988">
        <f t="shared" si="4"/>
        <v>0</v>
      </c>
      <c r="F22" s="1332" t="s">
        <v>331</v>
      </c>
      <c r="G22" s="988">
        <f t="shared" si="0"/>
        <v>0</v>
      </c>
      <c r="H22" s="1326">
        <f t="shared" si="1"/>
        <v>0</v>
      </c>
      <c r="I22" s="1001">
        <f>+'O5 Details by Class &amp; Accounts'!E22</f>
        <v>0</v>
      </c>
      <c r="J22" s="1921">
        <f t="shared" si="2"/>
        <v>0</v>
      </c>
      <c r="K22" s="1327">
        <f>+'O4 Summary by Class &amp; Accounts'!D22</f>
        <v>0</v>
      </c>
      <c r="L22" s="1921">
        <f t="shared" si="3"/>
        <v>0</v>
      </c>
      <c r="M22" s="1329"/>
      <c r="N22" s="1329"/>
      <c r="O22" s="1329"/>
      <c r="P22" s="1329"/>
      <c r="Q22" s="1329"/>
      <c r="R22" s="1329"/>
      <c r="S22" s="1329"/>
      <c r="T22" s="1329"/>
      <c r="U22" s="1333" t="s">
        <v>331</v>
      </c>
      <c r="W22" s="1625" t="s">
        <v>697</v>
      </c>
    </row>
    <row r="23" spans="1:23" ht="12.75" x14ac:dyDescent="0.2">
      <c r="A23" s="1318" t="s">
        <v>816</v>
      </c>
      <c r="B23" s="990" t="s">
        <v>342</v>
      </c>
      <c r="C23" s="1331"/>
      <c r="D23" s="988">
        <f>+'I4 BO ASSETS'!F20</f>
        <v>0</v>
      </c>
      <c r="E23" s="988">
        <f t="shared" si="4"/>
        <v>0</v>
      </c>
      <c r="F23" s="1332" t="s">
        <v>331</v>
      </c>
      <c r="G23" s="988">
        <f t="shared" si="0"/>
        <v>0</v>
      </c>
      <c r="H23" s="1326">
        <f t="shared" si="1"/>
        <v>0</v>
      </c>
      <c r="I23" s="1001">
        <f>+'O5 Details by Class &amp; Accounts'!E23</f>
        <v>0</v>
      </c>
      <c r="J23" s="1921">
        <f t="shared" si="2"/>
        <v>0</v>
      </c>
      <c r="K23" s="1327">
        <f>+'O4 Summary by Class &amp; Accounts'!D23</f>
        <v>0</v>
      </c>
      <c r="L23" s="1921">
        <f t="shared" si="3"/>
        <v>0</v>
      </c>
      <c r="M23" s="1329"/>
      <c r="N23" s="1329"/>
      <c r="O23" s="1329"/>
      <c r="P23" s="1329"/>
      <c r="Q23" s="1329"/>
      <c r="R23" s="1329"/>
      <c r="S23" s="1329"/>
      <c r="T23" s="1329"/>
      <c r="U23" s="1333" t="s">
        <v>331</v>
      </c>
      <c r="W23" s="1625" t="s">
        <v>698</v>
      </c>
    </row>
    <row r="24" spans="1:23" ht="12.75" x14ac:dyDescent="0.2">
      <c r="A24" s="1318">
        <v>1806</v>
      </c>
      <c r="B24" s="990" t="s">
        <v>283</v>
      </c>
      <c r="C24" s="1331"/>
      <c r="D24" s="988">
        <f>+'I4 BO ASSETS'!F21</f>
        <v>0</v>
      </c>
      <c r="E24" s="988">
        <f t="shared" si="4"/>
        <v>0</v>
      </c>
      <c r="F24" s="1332" t="s">
        <v>331</v>
      </c>
      <c r="G24" s="988">
        <f t="shared" si="0"/>
        <v>0</v>
      </c>
      <c r="H24" s="1326">
        <f t="shared" si="1"/>
        <v>0</v>
      </c>
      <c r="I24" s="1001">
        <f>+'O5 Details by Class &amp; Accounts'!E24</f>
        <v>0</v>
      </c>
      <c r="J24" s="1921">
        <f t="shared" si="2"/>
        <v>0</v>
      </c>
      <c r="K24" s="1327">
        <f>+'O4 Summary by Class &amp; Accounts'!D24</f>
        <v>0</v>
      </c>
      <c r="L24" s="1921">
        <f t="shared" si="3"/>
        <v>0</v>
      </c>
      <c r="M24" s="1329"/>
      <c r="N24" s="1329"/>
      <c r="O24" s="1329"/>
      <c r="P24" s="1329"/>
      <c r="Q24" s="1329"/>
      <c r="R24" s="1329"/>
      <c r="S24" s="1329"/>
      <c r="T24" s="1329"/>
      <c r="U24" s="1333" t="s">
        <v>331</v>
      </c>
      <c r="W24" s="1625" t="e">
        <v>#N/A</v>
      </c>
    </row>
    <row r="25" spans="1:23" ht="12.75" x14ac:dyDescent="0.2">
      <c r="A25" s="1318" t="s">
        <v>817</v>
      </c>
      <c r="B25" s="990" t="s">
        <v>341</v>
      </c>
      <c r="C25" s="1331"/>
      <c r="D25" s="988">
        <f>+'I4 BO ASSETS'!F22</f>
        <v>0</v>
      </c>
      <c r="E25" s="988">
        <f t="shared" si="4"/>
        <v>0</v>
      </c>
      <c r="F25" s="1332" t="s">
        <v>331</v>
      </c>
      <c r="G25" s="988">
        <f t="shared" si="0"/>
        <v>0</v>
      </c>
      <c r="H25" s="1326">
        <f t="shared" si="1"/>
        <v>0</v>
      </c>
      <c r="I25" s="1001">
        <f>+'O5 Details by Class &amp; Accounts'!E25</f>
        <v>0</v>
      </c>
      <c r="J25" s="1921">
        <f t="shared" si="2"/>
        <v>0</v>
      </c>
      <c r="K25" s="1327">
        <f>+'O4 Summary by Class &amp; Accounts'!D25</f>
        <v>0</v>
      </c>
      <c r="L25" s="1921">
        <f t="shared" si="3"/>
        <v>0</v>
      </c>
      <c r="M25" s="1329"/>
      <c r="N25" s="1329"/>
      <c r="O25" s="1329"/>
      <c r="P25" s="1329"/>
      <c r="Q25" s="1329"/>
      <c r="R25" s="1329"/>
      <c r="S25" s="1329"/>
      <c r="T25" s="1329"/>
      <c r="U25" s="1333" t="s">
        <v>331</v>
      </c>
      <c r="W25" s="1625" t="s">
        <v>697</v>
      </c>
    </row>
    <row r="26" spans="1:23" ht="12.75" x14ac:dyDescent="0.2">
      <c r="A26" s="1318" t="s">
        <v>818</v>
      </c>
      <c r="B26" s="990" t="s">
        <v>343</v>
      </c>
      <c r="C26" s="1331"/>
      <c r="D26" s="988">
        <f>+'I4 BO ASSETS'!F23</f>
        <v>0</v>
      </c>
      <c r="E26" s="988">
        <f t="shared" si="4"/>
        <v>0</v>
      </c>
      <c r="F26" s="1332" t="s">
        <v>331</v>
      </c>
      <c r="G26" s="988">
        <f t="shared" si="0"/>
        <v>0</v>
      </c>
      <c r="H26" s="1326">
        <f t="shared" si="1"/>
        <v>0</v>
      </c>
      <c r="I26" s="1001">
        <f>+'O5 Details by Class &amp; Accounts'!E26</f>
        <v>0</v>
      </c>
      <c r="J26" s="1921">
        <f t="shared" si="2"/>
        <v>0</v>
      </c>
      <c r="K26" s="1327">
        <f>+'O4 Summary by Class &amp; Accounts'!D26</f>
        <v>0</v>
      </c>
      <c r="L26" s="1921">
        <f t="shared" si="3"/>
        <v>0</v>
      </c>
      <c r="M26" s="1329"/>
      <c r="N26" s="1329"/>
      <c r="O26" s="1329"/>
      <c r="P26" s="1329"/>
      <c r="Q26" s="1329"/>
      <c r="R26" s="1329"/>
      <c r="S26" s="1329"/>
      <c r="T26" s="1329"/>
      <c r="U26" s="1333" t="s">
        <v>331</v>
      </c>
      <c r="W26" s="1625" t="s">
        <v>698</v>
      </c>
    </row>
    <row r="27" spans="1:23" ht="12.75" x14ac:dyDescent="0.2">
      <c r="A27" s="1318">
        <v>1808</v>
      </c>
      <c r="B27" s="990" t="s">
        <v>284</v>
      </c>
      <c r="C27" s="1331"/>
      <c r="D27" s="988">
        <f>+'I4 BO ASSETS'!F24</f>
        <v>0</v>
      </c>
      <c r="E27" s="988">
        <f t="shared" si="4"/>
        <v>0</v>
      </c>
      <c r="F27" s="1332" t="s">
        <v>331</v>
      </c>
      <c r="G27" s="988">
        <f t="shared" si="0"/>
        <v>0</v>
      </c>
      <c r="H27" s="1326">
        <f t="shared" si="1"/>
        <v>0</v>
      </c>
      <c r="I27" s="1001">
        <f>+'O5 Details by Class &amp; Accounts'!E27</f>
        <v>0</v>
      </c>
      <c r="J27" s="1921">
        <f t="shared" si="2"/>
        <v>0</v>
      </c>
      <c r="K27" s="1327">
        <f>+'O4 Summary by Class &amp; Accounts'!D27</f>
        <v>0</v>
      </c>
      <c r="L27" s="1921">
        <f t="shared" si="3"/>
        <v>0</v>
      </c>
      <c r="M27" s="1329"/>
      <c r="N27" s="1329"/>
      <c r="O27" s="1329"/>
      <c r="P27" s="1329"/>
      <c r="Q27" s="1329"/>
      <c r="R27" s="1329"/>
      <c r="S27" s="1329"/>
      <c r="T27" s="1329"/>
      <c r="U27" s="1333" t="s">
        <v>331</v>
      </c>
      <c r="W27" s="1625" t="e">
        <v>#N/A</v>
      </c>
    </row>
    <row r="28" spans="1:23" ht="12.75" x14ac:dyDescent="0.2">
      <c r="A28" s="1318" t="s">
        <v>819</v>
      </c>
      <c r="B28" s="990" t="s">
        <v>344</v>
      </c>
      <c r="C28" s="1331"/>
      <c r="D28" s="988">
        <f>+'I4 BO ASSETS'!F25</f>
        <v>0</v>
      </c>
      <c r="E28" s="988">
        <f t="shared" si="4"/>
        <v>0</v>
      </c>
      <c r="F28" s="1332" t="s">
        <v>331</v>
      </c>
      <c r="G28" s="988">
        <f t="shared" si="0"/>
        <v>0</v>
      </c>
      <c r="H28" s="1326">
        <f t="shared" si="1"/>
        <v>0</v>
      </c>
      <c r="I28" s="1001">
        <f>+'O5 Details by Class &amp; Accounts'!E28</f>
        <v>0</v>
      </c>
      <c r="J28" s="1921">
        <f t="shared" si="2"/>
        <v>0</v>
      </c>
      <c r="K28" s="1327">
        <f>+'O4 Summary by Class &amp; Accounts'!D28</f>
        <v>0</v>
      </c>
      <c r="L28" s="1921">
        <f t="shared" si="3"/>
        <v>0</v>
      </c>
      <c r="M28" s="1329"/>
      <c r="N28" s="1329"/>
      <c r="O28" s="1329"/>
      <c r="P28" s="1329"/>
      <c r="Q28" s="1329"/>
      <c r="R28" s="1329"/>
      <c r="S28" s="1329"/>
      <c r="T28" s="1329"/>
      <c r="U28" s="1333" t="s">
        <v>331</v>
      </c>
      <c r="W28" s="1625" t="s">
        <v>697</v>
      </c>
    </row>
    <row r="29" spans="1:23" ht="12.75" x14ac:dyDescent="0.2">
      <c r="A29" s="1318" t="s">
        <v>820</v>
      </c>
      <c r="B29" s="990" t="s">
        <v>345</v>
      </c>
      <c r="C29" s="1331"/>
      <c r="D29" s="988">
        <f>+'I4 BO ASSETS'!F26</f>
        <v>2987642</v>
      </c>
      <c r="E29" s="988">
        <f t="shared" si="4"/>
        <v>2987642</v>
      </c>
      <c r="F29" s="1332" t="s">
        <v>331</v>
      </c>
      <c r="G29" s="988">
        <f t="shared" si="0"/>
        <v>0</v>
      </c>
      <c r="H29" s="1326">
        <f t="shared" si="1"/>
        <v>2987642</v>
      </c>
      <c r="I29" s="1001">
        <f>+'O5 Details by Class &amp; Accounts'!E29</f>
        <v>2987642</v>
      </c>
      <c r="J29" s="1921">
        <f t="shared" si="2"/>
        <v>0</v>
      </c>
      <c r="K29" s="1327">
        <f>+'O4 Summary by Class &amp; Accounts'!D29</f>
        <v>2987642</v>
      </c>
      <c r="L29" s="1921">
        <f t="shared" si="3"/>
        <v>0</v>
      </c>
      <c r="M29" s="1329"/>
      <c r="N29" s="1329"/>
      <c r="O29" s="1329"/>
      <c r="P29" s="1329"/>
      <c r="Q29" s="1329"/>
      <c r="R29" s="1329"/>
      <c r="S29" s="1329"/>
      <c r="T29" s="1329"/>
      <c r="U29" s="1333" t="s">
        <v>331</v>
      </c>
      <c r="W29" s="1625" t="s">
        <v>698</v>
      </c>
    </row>
    <row r="30" spans="1:23" ht="12.75" x14ac:dyDescent="0.2">
      <c r="A30" s="1318">
        <v>1810</v>
      </c>
      <c r="B30" s="990" t="s">
        <v>285</v>
      </c>
      <c r="C30" s="1331"/>
      <c r="D30" s="988">
        <f>+'I4 BO ASSETS'!F27</f>
        <v>0</v>
      </c>
      <c r="E30" s="988">
        <f t="shared" si="4"/>
        <v>0</v>
      </c>
      <c r="F30" s="1332" t="s">
        <v>651</v>
      </c>
      <c r="G30" s="988">
        <f t="shared" si="0"/>
        <v>0</v>
      </c>
      <c r="H30" s="1326">
        <f t="shared" si="1"/>
        <v>0</v>
      </c>
      <c r="I30" s="1001">
        <f>+'O5 Details by Class &amp; Accounts'!E30</f>
        <v>0</v>
      </c>
      <c r="J30" s="1921">
        <f t="shared" si="2"/>
        <v>0</v>
      </c>
      <c r="K30" s="1327">
        <f>+'O4 Summary by Class &amp; Accounts'!D30</f>
        <v>0</v>
      </c>
      <c r="L30" s="1921">
        <f t="shared" si="3"/>
        <v>0</v>
      </c>
      <c r="M30" s="1329"/>
      <c r="N30" s="1329"/>
      <c r="O30" s="1329"/>
      <c r="P30" s="1329"/>
      <c r="Q30" s="1329"/>
      <c r="R30" s="1329"/>
      <c r="S30" s="1329"/>
      <c r="T30" s="1329"/>
      <c r="U30" s="1333" t="s">
        <v>651</v>
      </c>
      <c r="W30" s="1625" t="e">
        <v>#N/A</v>
      </c>
    </row>
    <row r="31" spans="1:23" ht="12.75" x14ac:dyDescent="0.2">
      <c r="A31" s="1318" t="s">
        <v>821</v>
      </c>
      <c r="B31" s="990" t="s">
        <v>363</v>
      </c>
      <c r="C31" s="1331"/>
      <c r="D31" s="988">
        <f>+'I4 BO ASSETS'!F28</f>
        <v>0</v>
      </c>
      <c r="E31" s="988">
        <f t="shared" si="4"/>
        <v>0</v>
      </c>
      <c r="F31" s="1332" t="s">
        <v>331</v>
      </c>
      <c r="G31" s="988">
        <f t="shared" si="0"/>
        <v>0</v>
      </c>
      <c r="H31" s="1326">
        <f t="shared" si="1"/>
        <v>0</v>
      </c>
      <c r="I31" s="1001">
        <f>+'O5 Details by Class &amp; Accounts'!E31</f>
        <v>0</v>
      </c>
      <c r="J31" s="1921">
        <f t="shared" si="2"/>
        <v>0</v>
      </c>
      <c r="K31" s="1327">
        <f>+'O4 Summary by Class &amp; Accounts'!D31</f>
        <v>0</v>
      </c>
      <c r="L31" s="1921">
        <f t="shared" si="3"/>
        <v>0</v>
      </c>
      <c r="M31" s="1329"/>
      <c r="N31" s="1329"/>
      <c r="O31" s="1329"/>
      <c r="P31" s="1329"/>
      <c r="Q31" s="1329"/>
      <c r="R31" s="1329"/>
      <c r="S31" s="1329"/>
      <c r="T31" s="1329"/>
      <c r="U31" s="1333"/>
      <c r="W31" s="1625" t="s">
        <v>697</v>
      </c>
    </row>
    <row r="32" spans="1:23" ht="12.75" x14ac:dyDescent="0.2">
      <c r="A32" s="1318" t="s">
        <v>822</v>
      </c>
      <c r="B32" s="990" t="s">
        <v>364</v>
      </c>
      <c r="C32" s="1331"/>
      <c r="D32" s="988">
        <f>+'I4 BO ASSETS'!F29</f>
        <v>0</v>
      </c>
      <c r="E32" s="988">
        <f t="shared" si="4"/>
        <v>0</v>
      </c>
      <c r="F32" s="1332" t="s">
        <v>331</v>
      </c>
      <c r="G32" s="988">
        <f t="shared" si="0"/>
        <v>0</v>
      </c>
      <c r="H32" s="1326">
        <f t="shared" si="1"/>
        <v>0</v>
      </c>
      <c r="I32" s="1001">
        <f>+'O5 Details by Class &amp; Accounts'!E32</f>
        <v>0</v>
      </c>
      <c r="J32" s="1921">
        <f t="shared" si="2"/>
        <v>0</v>
      </c>
      <c r="K32" s="1327">
        <f>+'O4 Summary by Class &amp; Accounts'!D32</f>
        <v>0</v>
      </c>
      <c r="L32" s="1921">
        <f t="shared" si="3"/>
        <v>0</v>
      </c>
      <c r="M32" s="1329"/>
      <c r="N32" s="1329"/>
      <c r="O32" s="1329"/>
      <c r="P32" s="1329"/>
      <c r="Q32" s="1329"/>
      <c r="R32" s="1329"/>
      <c r="S32" s="1329"/>
      <c r="T32" s="1329"/>
      <c r="U32" s="1333" t="s">
        <v>331</v>
      </c>
      <c r="W32" s="1625" t="s">
        <v>698</v>
      </c>
    </row>
    <row r="33" spans="1:23" ht="25.5" x14ac:dyDescent="0.2">
      <c r="A33" s="1318">
        <v>1815</v>
      </c>
      <c r="B33" s="990" t="s">
        <v>86</v>
      </c>
      <c r="C33" s="1331"/>
      <c r="D33" s="988">
        <f>+'I4 BO ASSETS'!F30</f>
        <v>0</v>
      </c>
      <c r="E33" s="988">
        <f t="shared" si="4"/>
        <v>0</v>
      </c>
      <c r="F33" s="1332" t="s">
        <v>331</v>
      </c>
      <c r="G33" s="988">
        <f t="shared" si="0"/>
        <v>0</v>
      </c>
      <c r="H33" s="1326">
        <f t="shared" si="1"/>
        <v>0</v>
      </c>
      <c r="I33" s="1001">
        <f>+'O5 Details by Class &amp; Accounts'!E33</f>
        <v>0</v>
      </c>
      <c r="J33" s="1921">
        <f t="shared" si="2"/>
        <v>0</v>
      </c>
      <c r="K33" s="1327">
        <f>+'O4 Summary by Class &amp; Accounts'!D33</f>
        <v>0</v>
      </c>
      <c r="L33" s="1921">
        <f t="shared" si="3"/>
        <v>0</v>
      </c>
      <c r="M33" s="1329"/>
      <c r="N33" s="1329"/>
      <c r="O33" s="1329"/>
      <c r="P33" s="1329"/>
      <c r="Q33" s="1329"/>
      <c r="R33" s="1329"/>
      <c r="S33" s="1329"/>
      <c r="T33" s="1329"/>
      <c r="U33" s="1333" t="s">
        <v>331</v>
      </c>
      <c r="W33" s="1625" t="s">
        <v>697</v>
      </c>
    </row>
    <row r="34" spans="1:23" ht="25.5" x14ac:dyDescent="0.2">
      <c r="A34" s="1318">
        <v>1820</v>
      </c>
      <c r="B34" s="990" t="s">
        <v>87</v>
      </c>
      <c r="C34" s="1331"/>
      <c r="D34" s="988">
        <f>+'I4 BO ASSETS'!F31</f>
        <v>0</v>
      </c>
      <c r="E34" s="988">
        <f t="shared" si="4"/>
        <v>0</v>
      </c>
      <c r="F34" s="1332" t="s">
        <v>331</v>
      </c>
      <c r="G34" s="988">
        <f t="shared" si="0"/>
        <v>0</v>
      </c>
      <c r="H34" s="1326">
        <f t="shared" si="1"/>
        <v>0</v>
      </c>
      <c r="I34" s="1001">
        <f>+'O5 Details by Class &amp; Accounts'!E34</f>
        <v>0</v>
      </c>
      <c r="J34" s="1921">
        <f t="shared" si="2"/>
        <v>0</v>
      </c>
      <c r="K34" s="1327">
        <f>+'O4 Summary by Class &amp; Accounts'!D34</f>
        <v>0</v>
      </c>
      <c r="L34" s="1921">
        <f t="shared" si="3"/>
        <v>0</v>
      </c>
      <c r="M34" s="1329"/>
      <c r="N34" s="1329"/>
      <c r="O34" s="1329"/>
      <c r="P34" s="1329"/>
      <c r="Q34" s="1329"/>
      <c r="R34" s="1329"/>
      <c r="S34" s="1329"/>
      <c r="T34" s="1329"/>
      <c r="U34" s="1333" t="s">
        <v>331</v>
      </c>
      <c r="W34" s="1625" t="e">
        <v>#N/A</v>
      </c>
    </row>
    <row r="35" spans="1:23" ht="25.5" x14ac:dyDescent="0.2">
      <c r="A35" s="1318" t="s">
        <v>490</v>
      </c>
      <c r="B35" s="990" t="s">
        <v>1276</v>
      </c>
      <c r="C35" s="1331"/>
      <c r="D35" s="988">
        <f>+'I4 BO ASSETS'!F32</f>
        <v>0</v>
      </c>
      <c r="E35" s="988">
        <f>+SUM(C35:D35)</f>
        <v>0</v>
      </c>
      <c r="F35" s="1332" t="s">
        <v>331</v>
      </c>
      <c r="G35" s="988">
        <f t="shared" si="0"/>
        <v>0</v>
      </c>
      <c r="H35" s="1326">
        <f t="shared" si="1"/>
        <v>0</v>
      </c>
      <c r="I35" s="1001">
        <f>+'O5 Details by Class &amp; Accounts'!E35</f>
        <v>0</v>
      </c>
      <c r="J35" s="1921">
        <f t="shared" si="2"/>
        <v>0</v>
      </c>
      <c r="K35" s="1327">
        <f>+'O4 Summary by Class &amp; Accounts'!D35</f>
        <v>0</v>
      </c>
      <c r="L35" s="1921">
        <f t="shared" si="3"/>
        <v>0</v>
      </c>
      <c r="M35" s="1334"/>
      <c r="N35" s="1334"/>
      <c r="O35" s="1334"/>
      <c r="P35" s="1334"/>
      <c r="Q35" s="1334"/>
      <c r="R35" s="1334"/>
      <c r="S35" s="1334"/>
      <c r="T35" s="1334"/>
      <c r="U35" s="1333" t="s">
        <v>331</v>
      </c>
      <c r="W35" s="1625" t="s">
        <v>698</v>
      </c>
    </row>
    <row r="36" spans="1:23" ht="25.5" x14ac:dyDescent="0.2">
      <c r="A36" s="1318" t="s">
        <v>491</v>
      </c>
      <c r="B36" s="990" t="s">
        <v>1278</v>
      </c>
      <c r="C36" s="1331"/>
      <c r="D36" s="988">
        <f>+'I4 BO ASSETS'!F33</f>
        <v>23641120</v>
      </c>
      <c r="E36" s="988">
        <f>+SUM(C36:D36)</f>
        <v>23641120</v>
      </c>
      <c r="F36" s="1332" t="s">
        <v>331</v>
      </c>
      <c r="G36" s="988">
        <f t="shared" si="0"/>
        <v>0</v>
      </c>
      <c r="H36" s="1326">
        <f t="shared" si="1"/>
        <v>23641120</v>
      </c>
      <c r="I36" s="1001">
        <f>+'O5 Details by Class &amp; Accounts'!E36</f>
        <v>23641120</v>
      </c>
      <c r="J36" s="1921">
        <f t="shared" si="2"/>
        <v>0</v>
      </c>
      <c r="K36" s="1327">
        <f>+'O4 Summary by Class &amp; Accounts'!D36</f>
        <v>23641119.999999996</v>
      </c>
      <c r="L36" s="1921">
        <f t="shared" si="3"/>
        <v>0</v>
      </c>
      <c r="M36" s="1334"/>
      <c r="N36" s="1334"/>
      <c r="O36" s="1334"/>
      <c r="P36" s="1334"/>
      <c r="Q36" s="1334"/>
      <c r="R36" s="1334"/>
      <c r="S36" s="1334"/>
      <c r="T36" s="1334"/>
      <c r="U36" s="1333" t="s">
        <v>331</v>
      </c>
      <c r="W36" s="1625" t="s">
        <v>699</v>
      </c>
    </row>
    <row r="37" spans="1:23" ht="25.5" x14ac:dyDescent="0.2">
      <c r="A37" s="1318" t="s">
        <v>1268</v>
      </c>
      <c r="B37" s="990" t="s">
        <v>1269</v>
      </c>
      <c r="C37" s="1331"/>
      <c r="D37" s="988">
        <f>+'I4 BO ASSETS'!F34</f>
        <v>0</v>
      </c>
      <c r="E37" s="988">
        <f>+SUM(C37:D37)</f>
        <v>0</v>
      </c>
      <c r="F37" s="1332" t="s">
        <v>331</v>
      </c>
      <c r="G37" s="988">
        <f t="shared" si="0"/>
        <v>0</v>
      </c>
      <c r="H37" s="1326">
        <f t="shared" si="1"/>
        <v>0</v>
      </c>
      <c r="I37" s="1001">
        <f>+'O5 Details by Class &amp; Accounts'!E37</f>
        <v>0</v>
      </c>
      <c r="J37" s="1921">
        <f>+G37+H37-I37</f>
        <v>0</v>
      </c>
      <c r="K37" s="1327">
        <f>+'O4 Summary by Class &amp; Accounts'!D37</f>
        <v>0</v>
      </c>
      <c r="L37" s="1921">
        <f>+H37-K37</f>
        <v>0</v>
      </c>
      <c r="M37" s="1334"/>
      <c r="N37" s="1334"/>
      <c r="O37" s="1334"/>
      <c r="P37" s="1334"/>
      <c r="Q37" s="1334"/>
      <c r="R37" s="1334"/>
      <c r="S37" s="1334"/>
      <c r="T37" s="1334"/>
      <c r="U37" s="1333"/>
      <c r="W37" s="1625" t="s">
        <v>773</v>
      </c>
    </row>
    <row r="38" spans="1:23" ht="12.75" x14ac:dyDescent="0.2">
      <c r="A38" s="1318">
        <v>1825</v>
      </c>
      <c r="B38" s="990" t="s">
        <v>88</v>
      </c>
      <c r="C38" s="1331"/>
      <c r="D38" s="988">
        <f>+'I4 BO ASSETS'!F35</f>
        <v>0</v>
      </c>
      <c r="E38" s="988">
        <f t="shared" si="4"/>
        <v>0</v>
      </c>
      <c r="F38" s="1332" t="s">
        <v>331</v>
      </c>
      <c r="G38" s="988">
        <f t="shared" si="0"/>
        <v>0</v>
      </c>
      <c r="H38" s="1326">
        <f t="shared" si="1"/>
        <v>0</v>
      </c>
      <c r="I38" s="1001">
        <f>+'O5 Details by Class &amp; Accounts'!E38</f>
        <v>0</v>
      </c>
      <c r="J38" s="1921">
        <f t="shared" si="2"/>
        <v>0</v>
      </c>
      <c r="K38" s="1327">
        <f>+'O4 Summary by Class &amp; Accounts'!D38</f>
        <v>0</v>
      </c>
      <c r="L38" s="1921">
        <f t="shared" si="3"/>
        <v>0</v>
      </c>
      <c r="M38" s="1329"/>
      <c r="N38" s="1329"/>
      <c r="O38" s="1329"/>
      <c r="P38" s="1329"/>
      <c r="Q38" s="1329"/>
      <c r="R38" s="1329"/>
      <c r="S38" s="1329"/>
      <c r="T38" s="1329"/>
      <c r="U38" s="1333" t="s">
        <v>331</v>
      </c>
      <c r="W38" s="1625" t="e">
        <v>#N/A</v>
      </c>
    </row>
    <row r="39" spans="1:23" ht="12.75" x14ac:dyDescent="0.2">
      <c r="A39" s="1318" t="s">
        <v>823</v>
      </c>
      <c r="B39" s="990" t="s">
        <v>365</v>
      </c>
      <c r="C39" s="1331"/>
      <c r="D39" s="988">
        <f>+'I4 BO ASSETS'!F36</f>
        <v>0</v>
      </c>
      <c r="E39" s="988">
        <f t="shared" si="4"/>
        <v>0</v>
      </c>
      <c r="F39" s="1332" t="s">
        <v>331</v>
      </c>
      <c r="G39" s="988">
        <f t="shared" si="0"/>
        <v>0</v>
      </c>
      <c r="H39" s="1326">
        <f t="shared" si="1"/>
        <v>0</v>
      </c>
      <c r="I39" s="1001">
        <f>+'O5 Details by Class &amp; Accounts'!E39</f>
        <v>0</v>
      </c>
      <c r="J39" s="1921">
        <f t="shared" si="2"/>
        <v>0</v>
      </c>
      <c r="K39" s="1327">
        <f>+'O4 Summary by Class &amp; Accounts'!D39</f>
        <v>0</v>
      </c>
      <c r="L39" s="1921">
        <f t="shared" si="3"/>
        <v>0</v>
      </c>
      <c r="M39" s="1329"/>
      <c r="N39" s="1329"/>
      <c r="O39" s="1329"/>
      <c r="P39" s="1329"/>
      <c r="Q39" s="1329"/>
      <c r="R39" s="1329"/>
      <c r="S39" s="1329"/>
      <c r="T39" s="1329"/>
      <c r="U39" s="1333" t="s">
        <v>331</v>
      </c>
      <c r="W39" s="1625" t="s">
        <v>697</v>
      </c>
    </row>
    <row r="40" spans="1:23" ht="12.75" x14ac:dyDescent="0.2">
      <c r="A40" s="1318" t="s">
        <v>824</v>
      </c>
      <c r="B40" s="990" t="s">
        <v>366</v>
      </c>
      <c r="C40" s="1331"/>
      <c r="D40" s="988">
        <f>+'I4 BO ASSETS'!F37</f>
        <v>881028</v>
      </c>
      <c r="E40" s="988">
        <f t="shared" si="4"/>
        <v>881028</v>
      </c>
      <c r="F40" s="1332" t="s">
        <v>331</v>
      </c>
      <c r="G40" s="988">
        <f t="shared" si="0"/>
        <v>0</v>
      </c>
      <c r="H40" s="1326">
        <f t="shared" si="1"/>
        <v>881028</v>
      </c>
      <c r="I40" s="1001">
        <f>+'O5 Details by Class &amp; Accounts'!E40</f>
        <v>881028</v>
      </c>
      <c r="J40" s="1921">
        <f t="shared" si="2"/>
        <v>0</v>
      </c>
      <c r="K40" s="1327">
        <f>+'O4 Summary by Class &amp; Accounts'!D40</f>
        <v>881028</v>
      </c>
      <c r="L40" s="1921">
        <f t="shared" si="3"/>
        <v>0</v>
      </c>
      <c r="M40" s="1329"/>
      <c r="N40" s="1329"/>
      <c r="O40" s="1329"/>
      <c r="P40" s="1329"/>
      <c r="Q40" s="1329"/>
      <c r="R40" s="1329"/>
      <c r="S40" s="1329"/>
      <c r="T40" s="1329"/>
      <c r="U40" s="1333" t="s">
        <v>331</v>
      </c>
      <c r="W40" s="1625" t="s">
        <v>698</v>
      </c>
    </row>
    <row r="41" spans="1:23" ht="12.75" x14ac:dyDescent="0.2">
      <c r="A41" s="1318">
        <v>1830</v>
      </c>
      <c r="B41" s="990" t="s">
        <v>89</v>
      </c>
      <c r="C41" s="1331"/>
      <c r="D41" s="988">
        <f>+'I4 BO ASSETS'!F38</f>
        <v>0</v>
      </c>
      <c r="E41" s="988">
        <f t="shared" si="4"/>
        <v>0</v>
      </c>
      <c r="F41" s="1332" t="s">
        <v>331</v>
      </c>
      <c r="G41" s="988">
        <f t="shared" si="0"/>
        <v>0</v>
      </c>
      <c r="H41" s="1326">
        <f t="shared" si="1"/>
        <v>0</v>
      </c>
      <c r="I41" s="1001">
        <f>+'O5 Details by Class &amp; Accounts'!E41</f>
        <v>0</v>
      </c>
      <c r="J41" s="1921">
        <f t="shared" si="2"/>
        <v>0</v>
      </c>
      <c r="K41" s="1327">
        <f>+'O4 Summary by Class &amp; Accounts'!D41</f>
        <v>0</v>
      </c>
      <c r="L41" s="1921">
        <f t="shared" si="3"/>
        <v>0</v>
      </c>
      <c r="M41" s="1329"/>
      <c r="N41" s="1329"/>
      <c r="O41" s="1329"/>
      <c r="P41" s="1329"/>
      <c r="Q41" s="1329"/>
      <c r="R41" s="1329"/>
      <c r="S41" s="1329"/>
      <c r="T41" s="1329"/>
      <c r="U41" s="1333" t="s">
        <v>331</v>
      </c>
      <c r="W41" s="1625" t="e">
        <v>#N/A</v>
      </c>
    </row>
    <row r="42" spans="1:23" ht="25.5" x14ac:dyDescent="0.2">
      <c r="A42" s="1318" t="s">
        <v>825</v>
      </c>
      <c r="B42" s="990" t="s">
        <v>367</v>
      </c>
      <c r="C42" s="1331"/>
      <c r="D42" s="988">
        <f>+'I4 BO ASSETS'!F39</f>
        <v>0</v>
      </c>
      <c r="E42" s="988">
        <f t="shared" si="4"/>
        <v>0</v>
      </c>
      <c r="F42" s="1332" t="s">
        <v>331</v>
      </c>
      <c r="G42" s="988">
        <f t="shared" si="0"/>
        <v>0</v>
      </c>
      <c r="H42" s="1326">
        <f t="shared" si="1"/>
        <v>0</v>
      </c>
      <c r="I42" s="1001">
        <f>+'O5 Details by Class &amp; Accounts'!E42</f>
        <v>0</v>
      </c>
      <c r="J42" s="1921">
        <f t="shared" si="2"/>
        <v>0</v>
      </c>
      <c r="K42" s="1327">
        <f>+'O4 Summary by Class &amp; Accounts'!D42</f>
        <v>0</v>
      </c>
      <c r="L42" s="1921">
        <f t="shared" si="3"/>
        <v>0</v>
      </c>
      <c r="M42" s="1329"/>
      <c r="N42" s="1329"/>
      <c r="O42" s="1329"/>
      <c r="P42" s="1329"/>
      <c r="Q42" s="1329"/>
      <c r="R42" s="1329"/>
      <c r="S42" s="1329"/>
      <c r="T42" s="1329"/>
      <c r="U42" s="1333" t="s">
        <v>331</v>
      </c>
      <c r="W42" s="1625" t="s">
        <v>1417</v>
      </c>
    </row>
    <row r="43" spans="1:23" ht="12.75" x14ac:dyDescent="0.2">
      <c r="A43" s="1318" t="s">
        <v>826</v>
      </c>
      <c r="B43" s="990" t="s">
        <v>368</v>
      </c>
      <c r="C43" s="1331"/>
      <c r="D43" s="988">
        <f>+'I4 BO ASSETS'!F40</f>
        <v>27994789.524999999</v>
      </c>
      <c r="E43" s="988">
        <f t="shared" si="4"/>
        <v>27994789.524999999</v>
      </c>
      <c r="F43" s="1332" t="s">
        <v>331</v>
      </c>
      <c r="G43" s="988">
        <f t="shared" si="0"/>
        <v>0</v>
      </c>
      <c r="H43" s="1326">
        <f t="shared" si="1"/>
        <v>27994789.524999999</v>
      </c>
      <c r="I43" s="1001">
        <f>+'O5 Details by Class &amp; Accounts'!E43</f>
        <v>27994789.524999999</v>
      </c>
      <c r="J43" s="1921">
        <f t="shared" si="2"/>
        <v>0</v>
      </c>
      <c r="K43" s="1327">
        <f>+'O4 Summary by Class &amp; Accounts'!D43</f>
        <v>27994789.524999995</v>
      </c>
      <c r="L43" s="1921">
        <f t="shared" si="3"/>
        <v>0</v>
      </c>
      <c r="M43" s="1329"/>
      <c r="N43" s="1329"/>
      <c r="O43" s="1329"/>
      <c r="P43" s="1329"/>
      <c r="Q43" s="1329"/>
      <c r="R43" s="1329"/>
      <c r="S43" s="1329"/>
      <c r="T43" s="1329"/>
      <c r="U43" s="1333" t="s">
        <v>331</v>
      </c>
      <c r="W43" s="1625" t="s">
        <v>699</v>
      </c>
    </row>
    <row r="44" spans="1:23" ht="12.75" x14ac:dyDescent="0.2">
      <c r="A44" s="1318" t="s">
        <v>827</v>
      </c>
      <c r="B44" s="990" t="s">
        <v>391</v>
      </c>
      <c r="C44" s="1331"/>
      <c r="D44" s="988">
        <f>+'I4 BO ASSETS'!F41</f>
        <v>1473409.9750000013</v>
      </c>
      <c r="E44" s="988">
        <f t="shared" si="4"/>
        <v>1473409.9750000013</v>
      </c>
      <c r="F44" s="1332" t="s">
        <v>331</v>
      </c>
      <c r="G44" s="988">
        <f t="shared" si="0"/>
        <v>0</v>
      </c>
      <c r="H44" s="1326">
        <f t="shared" si="1"/>
        <v>1473409.9750000013</v>
      </c>
      <c r="I44" s="1001">
        <f>+'O5 Details by Class &amp; Accounts'!E44</f>
        <v>1473409.9750000013</v>
      </c>
      <c r="J44" s="1921">
        <f t="shared" si="2"/>
        <v>0</v>
      </c>
      <c r="K44" s="1327">
        <f>+'O4 Summary by Class &amp; Accounts'!D44</f>
        <v>1473409.975000001</v>
      </c>
      <c r="L44" s="1921">
        <f t="shared" si="3"/>
        <v>0</v>
      </c>
      <c r="M44" s="1329"/>
      <c r="N44" s="1329"/>
      <c r="O44" s="1329"/>
      <c r="P44" s="1329"/>
      <c r="Q44" s="1329"/>
      <c r="R44" s="1329"/>
      <c r="S44" s="1329"/>
      <c r="T44" s="1329"/>
      <c r="U44" s="1333" t="s">
        <v>331</v>
      </c>
      <c r="W44" s="1625" t="s">
        <v>700</v>
      </c>
    </row>
    <row r="45" spans="1:23" ht="12.75" x14ac:dyDescent="0.2">
      <c r="A45" s="1318">
        <v>1835</v>
      </c>
      <c r="B45" s="990" t="s">
        <v>75</v>
      </c>
      <c r="C45" s="1331"/>
      <c r="D45" s="988">
        <f>+'I4 BO ASSETS'!F42</f>
        <v>0</v>
      </c>
      <c r="E45" s="988">
        <f t="shared" si="4"/>
        <v>0</v>
      </c>
      <c r="F45" s="1332" t="s">
        <v>331</v>
      </c>
      <c r="G45" s="988">
        <f t="shared" si="0"/>
        <v>0</v>
      </c>
      <c r="H45" s="1326">
        <f t="shared" si="1"/>
        <v>0</v>
      </c>
      <c r="I45" s="1001">
        <f>+'O5 Details by Class &amp; Accounts'!E45</f>
        <v>0</v>
      </c>
      <c r="J45" s="1921">
        <f t="shared" si="2"/>
        <v>0</v>
      </c>
      <c r="K45" s="1327">
        <f>+'O4 Summary by Class &amp; Accounts'!D45</f>
        <v>0</v>
      </c>
      <c r="L45" s="1921">
        <f t="shared" si="3"/>
        <v>0</v>
      </c>
      <c r="M45" s="1329"/>
      <c r="N45" s="1329"/>
      <c r="O45" s="1329"/>
      <c r="P45" s="1329"/>
      <c r="Q45" s="1329"/>
      <c r="R45" s="1329"/>
      <c r="S45" s="1329"/>
      <c r="T45" s="1329"/>
      <c r="U45" s="1333" t="s">
        <v>331</v>
      </c>
      <c r="W45" s="1625" t="e">
        <v>#N/A</v>
      </c>
    </row>
    <row r="46" spans="1:23" ht="25.5" x14ac:dyDescent="0.2">
      <c r="A46" s="1318" t="s">
        <v>828</v>
      </c>
      <c r="B46" s="990" t="s">
        <v>392</v>
      </c>
      <c r="C46" s="1331"/>
      <c r="D46" s="988">
        <f>+'I4 BO ASSETS'!F43</f>
        <v>0</v>
      </c>
      <c r="E46" s="988">
        <f t="shared" si="4"/>
        <v>0</v>
      </c>
      <c r="F46" s="1332" t="s">
        <v>331</v>
      </c>
      <c r="G46" s="988">
        <f t="shared" si="0"/>
        <v>0</v>
      </c>
      <c r="H46" s="1326">
        <f t="shared" si="1"/>
        <v>0</v>
      </c>
      <c r="I46" s="1001">
        <f>+'O5 Details by Class &amp; Accounts'!E46</f>
        <v>0</v>
      </c>
      <c r="J46" s="1921">
        <f t="shared" si="2"/>
        <v>0</v>
      </c>
      <c r="K46" s="1327">
        <f>+'O4 Summary by Class &amp; Accounts'!D46</f>
        <v>0</v>
      </c>
      <c r="L46" s="1921">
        <f t="shared" si="3"/>
        <v>0</v>
      </c>
      <c r="M46" s="1329"/>
      <c r="N46" s="1329"/>
      <c r="O46" s="1329"/>
      <c r="P46" s="1329"/>
      <c r="Q46" s="1329"/>
      <c r="R46" s="1329"/>
      <c r="S46" s="1329"/>
      <c r="T46" s="1329"/>
      <c r="U46" s="1333" t="s">
        <v>331</v>
      </c>
      <c r="W46" s="1625" t="s">
        <v>1417</v>
      </c>
    </row>
    <row r="47" spans="1:23" ht="25.5" x14ac:dyDescent="0.2">
      <c r="A47" s="1318" t="s">
        <v>829</v>
      </c>
      <c r="B47" s="990" t="s">
        <v>393</v>
      </c>
      <c r="C47" s="1331"/>
      <c r="D47" s="988">
        <f>+'I4 BO ASSETS'!F44</f>
        <v>37071980.100000001</v>
      </c>
      <c r="E47" s="988">
        <f t="shared" si="4"/>
        <v>37071980.100000001</v>
      </c>
      <c r="F47" s="1332" t="s">
        <v>331</v>
      </c>
      <c r="G47" s="988">
        <f t="shared" si="0"/>
        <v>0</v>
      </c>
      <c r="H47" s="1326">
        <f t="shared" si="1"/>
        <v>37071980.100000001</v>
      </c>
      <c r="I47" s="1001">
        <f>+'O5 Details by Class &amp; Accounts'!E47</f>
        <v>37071980.100000001</v>
      </c>
      <c r="J47" s="1921">
        <f t="shared" si="2"/>
        <v>0</v>
      </c>
      <c r="K47" s="1327">
        <f>+'O4 Summary by Class &amp; Accounts'!D47</f>
        <v>37071980.100000001</v>
      </c>
      <c r="L47" s="1921">
        <f t="shared" si="3"/>
        <v>0</v>
      </c>
      <c r="M47" s="1329"/>
      <c r="N47" s="1329"/>
      <c r="O47" s="1329"/>
      <c r="P47" s="1329"/>
      <c r="Q47" s="1329"/>
      <c r="R47" s="1329"/>
      <c r="S47" s="1329"/>
      <c r="T47" s="1329"/>
      <c r="U47" s="1333" t="s">
        <v>331</v>
      </c>
      <c r="W47" s="1625" t="s">
        <v>699</v>
      </c>
    </row>
    <row r="48" spans="1:23" ht="25.5" x14ac:dyDescent="0.2">
      <c r="A48" s="1318" t="s">
        <v>830</v>
      </c>
      <c r="B48" s="990" t="s">
        <v>394</v>
      </c>
      <c r="C48" s="1331"/>
      <c r="D48" s="988">
        <f>+'I4 BO ASSETS'!F45</f>
        <v>4119108.899999999</v>
      </c>
      <c r="E48" s="988">
        <f t="shared" si="4"/>
        <v>4119108.899999999</v>
      </c>
      <c r="F48" s="1332" t="s">
        <v>331</v>
      </c>
      <c r="G48" s="988">
        <f t="shared" si="0"/>
        <v>0</v>
      </c>
      <c r="H48" s="1326">
        <f t="shared" si="1"/>
        <v>4119108.899999999</v>
      </c>
      <c r="I48" s="1001">
        <f>+'O5 Details by Class &amp; Accounts'!E48</f>
        <v>4119108.899999999</v>
      </c>
      <c r="J48" s="1921">
        <f t="shared" si="2"/>
        <v>0</v>
      </c>
      <c r="K48" s="1327">
        <f>+'O4 Summary by Class &amp; Accounts'!D48</f>
        <v>4119108.899999999</v>
      </c>
      <c r="L48" s="1921">
        <f t="shared" si="3"/>
        <v>0</v>
      </c>
      <c r="M48" s="1329"/>
      <c r="N48" s="1329"/>
      <c r="O48" s="1329"/>
      <c r="P48" s="1329"/>
      <c r="Q48" s="1329"/>
      <c r="R48" s="1329"/>
      <c r="S48" s="1329"/>
      <c r="T48" s="1329"/>
      <c r="U48" s="1333" t="s">
        <v>331</v>
      </c>
      <c r="W48" s="1625" t="s">
        <v>700</v>
      </c>
    </row>
    <row r="49" spans="1:23" ht="12.75" x14ac:dyDescent="0.2">
      <c r="A49" s="1318">
        <v>1840</v>
      </c>
      <c r="B49" s="990" t="s">
        <v>76</v>
      </c>
      <c r="C49" s="1331"/>
      <c r="D49" s="988">
        <f>+'I4 BO ASSETS'!F46</f>
        <v>0</v>
      </c>
      <c r="E49" s="988">
        <f t="shared" si="4"/>
        <v>0</v>
      </c>
      <c r="F49" s="1332" t="s">
        <v>331</v>
      </c>
      <c r="G49" s="988">
        <f t="shared" si="0"/>
        <v>0</v>
      </c>
      <c r="H49" s="1326">
        <f t="shared" si="1"/>
        <v>0</v>
      </c>
      <c r="I49" s="1001">
        <f>+'O5 Details by Class &amp; Accounts'!E49</f>
        <v>0</v>
      </c>
      <c r="J49" s="1921">
        <f t="shared" si="2"/>
        <v>0</v>
      </c>
      <c r="K49" s="1327">
        <f>+'O4 Summary by Class &amp; Accounts'!D49</f>
        <v>0</v>
      </c>
      <c r="L49" s="1921">
        <f t="shared" si="3"/>
        <v>0</v>
      </c>
      <c r="M49" s="1329"/>
      <c r="N49" s="1329"/>
      <c r="O49" s="1329"/>
      <c r="P49" s="1329"/>
      <c r="Q49" s="1329"/>
      <c r="R49" s="1329"/>
      <c r="S49" s="1329"/>
      <c r="T49" s="1329"/>
      <c r="U49" s="1333" t="s">
        <v>331</v>
      </c>
      <c r="W49" s="1625" t="e">
        <v>#N/A</v>
      </c>
    </row>
    <row r="50" spans="1:23" ht="12.75" x14ac:dyDescent="0.2">
      <c r="A50" s="1318" t="s">
        <v>831</v>
      </c>
      <c r="B50" s="990" t="s">
        <v>395</v>
      </c>
      <c r="C50" s="1331"/>
      <c r="D50" s="988">
        <f>+'I4 BO ASSETS'!F47</f>
        <v>0</v>
      </c>
      <c r="E50" s="988">
        <f t="shared" si="4"/>
        <v>0</v>
      </c>
      <c r="F50" s="1332" t="s">
        <v>331</v>
      </c>
      <c r="G50" s="988">
        <f t="shared" si="0"/>
        <v>0</v>
      </c>
      <c r="H50" s="1326">
        <f t="shared" si="1"/>
        <v>0</v>
      </c>
      <c r="I50" s="1001">
        <f>+'O5 Details by Class &amp; Accounts'!E50</f>
        <v>0</v>
      </c>
      <c r="J50" s="1921">
        <f t="shared" si="2"/>
        <v>0</v>
      </c>
      <c r="K50" s="1327">
        <f>+'O4 Summary by Class &amp; Accounts'!D50</f>
        <v>0</v>
      </c>
      <c r="L50" s="1921">
        <f t="shared" si="3"/>
        <v>0</v>
      </c>
      <c r="M50" s="1329"/>
      <c r="N50" s="1329"/>
      <c r="O50" s="1329"/>
      <c r="P50" s="1329"/>
      <c r="Q50" s="1329"/>
      <c r="R50" s="1329"/>
      <c r="S50" s="1329"/>
      <c r="T50" s="1329"/>
      <c r="U50" s="1333" t="s">
        <v>331</v>
      </c>
      <c r="W50" s="1625" t="s">
        <v>1417</v>
      </c>
    </row>
    <row r="51" spans="1:23" ht="12.75" x14ac:dyDescent="0.2">
      <c r="A51" s="1318" t="s">
        <v>832</v>
      </c>
      <c r="B51" s="990" t="s">
        <v>396</v>
      </c>
      <c r="C51" s="1331"/>
      <c r="D51" s="988">
        <f>+'I4 BO ASSETS'!F48</f>
        <v>18940275</v>
      </c>
      <c r="E51" s="988">
        <f t="shared" si="4"/>
        <v>18940275</v>
      </c>
      <c r="F51" s="1332" t="s">
        <v>331</v>
      </c>
      <c r="G51" s="988">
        <f t="shared" ref="G51:G82" si="5">+IF((F51=" "),0,E51)</f>
        <v>0</v>
      </c>
      <c r="H51" s="1326">
        <f t="shared" ref="H51:H82" si="6">+IF((F51=" "),E51,0)</f>
        <v>18940275</v>
      </c>
      <c r="I51" s="1001">
        <f>+'O5 Details by Class &amp; Accounts'!E51</f>
        <v>18940275</v>
      </c>
      <c r="J51" s="1921">
        <f t="shared" si="2"/>
        <v>0</v>
      </c>
      <c r="K51" s="1327">
        <f>+'O4 Summary by Class &amp; Accounts'!D51</f>
        <v>18940275</v>
      </c>
      <c r="L51" s="1921">
        <f t="shared" si="3"/>
        <v>0</v>
      </c>
      <c r="M51" s="1329"/>
      <c r="N51" s="1329"/>
      <c r="O51" s="1329"/>
      <c r="P51" s="1329"/>
      <c r="Q51" s="1329"/>
      <c r="R51" s="1329"/>
      <c r="S51" s="1329"/>
      <c r="T51" s="1329"/>
      <c r="U51" s="1333" t="s">
        <v>331</v>
      </c>
      <c r="W51" s="1625" t="s">
        <v>699</v>
      </c>
    </row>
    <row r="52" spans="1:23" ht="12.75" x14ac:dyDescent="0.2">
      <c r="A52" s="1318" t="s">
        <v>833</v>
      </c>
      <c r="B52" s="990" t="s">
        <v>397</v>
      </c>
      <c r="C52" s="1331"/>
      <c r="D52" s="988">
        <f>+'I4 BO ASSETS'!F49</f>
        <v>6313425</v>
      </c>
      <c r="E52" s="988">
        <f t="shared" si="4"/>
        <v>6313425</v>
      </c>
      <c r="F52" s="1332" t="s">
        <v>331</v>
      </c>
      <c r="G52" s="988">
        <f t="shared" si="5"/>
        <v>0</v>
      </c>
      <c r="H52" s="1326">
        <f t="shared" si="6"/>
        <v>6313425</v>
      </c>
      <c r="I52" s="1001">
        <f>+'O5 Details by Class &amp; Accounts'!E52</f>
        <v>6313425</v>
      </c>
      <c r="J52" s="1921">
        <f t="shared" si="2"/>
        <v>0</v>
      </c>
      <c r="K52" s="1327">
        <f>+'O4 Summary by Class &amp; Accounts'!D52</f>
        <v>6313425</v>
      </c>
      <c r="L52" s="1921">
        <f t="shared" si="3"/>
        <v>0</v>
      </c>
      <c r="M52" s="1329"/>
      <c r="N52" s="1329"/>
      <c r="O52" s="1329"/>
      <c r="P52" s="1329"/>
      <c r="Q52" s="1329"/>
      <c r="R52" s="1329"/>
      <c r="S52" s="1329"/>
      <c r="T52" s="1329"/>
      <c r="U52" s="1333" t="s">
        <v>331</v>
      </c>
      <c r="W52" s="1625" t="s">
        <v>700</v>
      </c>
    </row>
    <row r="53" spans="1:23" ht="12.75" x14ac:dyDescent="0.2">
      <c r="A53" s="1318">
        <v>1845</v>
      </c>
      <c r="B53" s="990" t="s">
        <v>84</v>
      </c>
      <c r="C53" s="1331"/>
      <c r="D53" s="988">
        <f>+'I4 BO ASSETS'!F50</f>
        <v>0</v>
      </c>
      <c r="E53" s="988">
        <f t="shared" si="4"/>
        <v>0</v>
      </c>
      <c r="F53" s="1332" t="s">
        <v>331</v>
      </c>
      <c r="G53" s="988">
        <f t="shared" si="5"/>
        <v>0</v>
      </c>
      <c r="H53" s="1326">
        <f t="shared" si="6"/>
        <v>0</v>
      </c>
      <c r="I53" s="1001">
        <f>+'O5 Details by Class &amp; Accounts'!E53</f>
        <v>0</v>
      </c>
      <c r="J53" s="1921">
        <f t="shared" si="2"/>
        <v>0</v>
      </c>
      <c r="K53" s="1327">
        <f>+'O4 Summary by Class &amp; Accounts'!D53</f>
        <v>0</v>
      </c>
      <c r="L53" s="1921">
        <f t="shared" si="3"/>
        <v>0</v>
      </c>
      <c r="M53" s="1329"/>
      <c r="N53" s="1329"/>
      <c r="O53" s="1329"/>
      <c r="P53" s="1329"/>
      <c r="Q53" s="1329"/>
      <c r="R53" s="1329"/>
      <c r="S53" s="1329"/>
      <c r="T53" s="1329"/>
      <c r="U53" s="1333" t="s">
        <v>331</v>
      </c>
      <c r="W53" s="1625" t="e">
        <v>#N/A</v>
      </c>
    </row>
    <row r="54" spans="1:23" ht="25.5" x14ac:dyDescent="0.2">
      <c r="A54" s="1318" t="s">
        <v>834</v>
      </c>
      <c r="B54" s="990" t="s">
        <v>398</v>
      </c>
      <c r="C54" s="1331"/>
      <c r="D54" s="988">
        <f>+'I4 BO ASSETS'!F51</f>
        <v>0</v>
      </c>
      <c r="E54" s="988">
        <f t="shared" si="4"/>
        <v>0</v>
      </c>
      <c r="F54" s="1332" t="s">
        <v>331</v>
      </c>
      <c r="G54" s="988">
        <f t="shared" si="5"/>
        <v>0</v>
      </c>
      <c r="H54" s="1326">
        <f t="shared" si="6"/>
        <v>0</v>
      </c>
      <c r="I54" s="1001">
        <f>+'O5 Details by Class &amp; Accounts'!E54</f>
        <v>0</v>
      </c>
      <c r="J54" s="1921">
        <f t="shared" si="2"/>
        <v>0</v>
      </c>
      <c r="K54" s="1327">
        <f>+'O4 Summary by Class &amp; Accounts'!D54</f>
        <v>0</v>
      </c>
      <c r="L54" s="1921">
        <f t="shared" si="3"/>
        <v>0</v>
      </c>
      <c r="M54" s="1329"/>
      <c r="N54" s="1329"/>
      <c r="O54" s="1329"/>
      <c r="P54" s="1329"/>
      <c r="Q54" s="1329"/>
      <c r="R54" s="1329"/>
      <c r="S54" s="1329"/>
      <c r="T54" s="1329"/>
      <c r="U54" s="1333" t="s">
        <v>331</v>
      </c>
      <c r="W54" s="1625" t="s">
        <v>1417</v>
      </c>
    </row>
    <row r="55" spans="1:23" ht="25.5" x14ac:dyDescent="0.2">
      <c r="A55" s="1318" t="s">
        <v>835</v>
      </c>
      <c r="B55" s="990" t="s">
        <v>399</v>
      </c>
      <c r="C55" s="1331"/>
      <c r="D55" s="988">
        <f>+'I4 BO ASSETS'!F52</f>
        <v>8789760.75</v>
      </c>
      <c r="E55" s="988">
        <f t="shared" si="4"/>
        <v>8789760.75</v>
      </c>
      <c r="F55" s="1332" t="s">
        <v>331</v>
      </c>
      <c r="G55" s="988">
        <f t="shared" si="5"/>
        <v>0</v>
      </c>
      <c r="H55" s="1326">
        <f t="shared" si="6"/>
        <v>8789760.75</v>
      </c>
      <c r="I55" s="1001">
        <f>+'O5 Details by Class &amp; Accounts'!E55</f>
        <v>8789760.75</v>
      </c>
      <c r="J55" s="1921">
        <f t="shared" si="2"/>
        <v>0</v>
      </c>
      <c r="K55" s="1327">
        <f>+'O4 Summary by Class &amp; Accounts'!D55</f>
        <v>8789760.7499999981</v>
      </c>
      <c r="L55" s="1921">
        <f t="shared" si="3"/>
        <v>0</v>
      </c>
      <c r="M55" s="1329"/>
      <c r="N55" s="1329"/>
      <c r="O55" s="1329"/>
      <c r="P55" s="1329"/>
      <c r="Q55" s="1329"/>
      <c r="R55" s="1329"/>
      <c r="S55" s="1329"/>
      <c r="T55" s="1329"/>
      <c r="U55" s="1333" t="s">
        <v>331</v>
      </c>
      <c r="W55" s="1625" t="s">
        <v>699</v>
      </c>
    </row>
    <row r="56" spans="1:23" ht="25.5" x14ac:dyDescent="0.2">
      <c r="A56" s="1318" t="s">
        <v>836</v>
      </c>
      <c r="B56" s="990" t="s">
        <v>631</v>
      </c>
      <c r="C56" s="1331"/>
      <c r="D56" s="988">
        <f>+'I4 BO ASSETS'!F53</f>
        <v>8789760.75</v>
      </c>
      <c r="E56" s="988">
        <f t="shared" si="4"/>
        <v>8789760.75</v>
      </c>
      <c r="F56" s="1332" t="s">
        <v>331</v>
      </c>
      <c r="G56" s="988">
        <f t="shared" si="5"/>
        <v>0</v>
      </c>
      <c r="H56" s="1326">
        <f t="shared" si="6"/>
        <v>8789760.75</v>
      </c>
      <c r="I56" s="1001">
        <f>+'O5 Details by Class &amp; Accounts'!E56</f>
        <v>8789760.75</v>
      </c>
      <c r="J56" s="1921">
        <f t="shared" si="2"/>
        <v>0</v>
      </c>
      <c r="K56" s="1327">
        <f>+'O4 Summary by Class &amp; Accounts'!D56</f>
        <v>8789760.75</v>
      </c>
      <c r="L56" s="1921">
        <f t="shared" si="3"/>
        <v>0</v>
      </c>
      <c r="M56" s="1329"/>
      <c r="N56" s="1329"/>
      <c r="O56" s="1329"/>
      <c r="P56" s="1329"/>
      <c r="Q56" s="1329"/>
      <c r="R56" s="1329"/>
      <c r="S56" s="1329"/>
      <c r="T56" s="1329"/>
      <c r="U56" s="1333" t="s">
        <v>331</v>
      </c>
      <c r="W56" s="1625" t="s">
        <v>700</v>
      </c>
    </row>
    <row r="57" spans="1:23" ht="12.75" x14ac:dyDescent="0.2">
      <c r="A57" s="1318">
        <v>1850</v>
      </c>
      <c r="B57" s="990" t="s">
        <v>90</v>
      </c>
      <c r="C57" s="1331"/>
      <c r="D57" s="988">
        <f>+'I4 BO ASSETS'!F54</f>
        <v>31202231.5</v>
      </c>
      <c r="E57" s="988">
        <f t="shared" si="4"/>
        <v>31202231.5</v>
      </c>
      <c r="F57" s="1332" t="s">
        <v>331</v>
      </c>
      <c r="G57" s="988">
        <f t="shared" si="5"/>
        <v>0</v>
      </c>
      <c r="H57" s="1326">
        <f t="shared" si="6"/>
        <v>31202231.5</v>
      </c>
      <c r="I57" s="1001">
        <f>+'O5 Details by Class &amp; Accounts'!E57</f>
        <v>31202231.5</v>
      </c>
      <c r="J57" s="1921">
        <f t="shared" si="2"/>
        <v>0</v>
      </c>
      <c r="K57" s="1327">
        <f>+'O4 Summary by Class &amp; Accounts'!D57</f>
        <v>31202231.499999993</v>
      </c>
      <c r="L57" s="1921">
        <f t="shared" si="3"/>
        <v>0</v>
      </c>
      <c r="M57" s="1329"/>
      <c r="N57" s="1329"/>
      <c r="O57" s="1329"/>
      <c r="P57" s="1329"/>
      <c r="Q57" s="1329"/>
      <c r="R57" s="1329"/>
      <c r="S57" s="1329"/>
      <c r="T57" s="1329"/>
      <c r="U57" s="1333" t="s">
        <v>331</v>
      </c>
      <c r="W57" s="1625" t="s">
        <v>1059</v>
      </c>
    </row>
    <row r="58" spans="1:23" ht="12.75" x14ac:dyDescent="0.2">
      <c r="A58" s="1318">
        <v>1855</v>
      </c>
      <c r="B58" s="990" t="s">
        <v>92</v>
      </c>
      <c r="C58" s="1331"/>
      <c r="D58" s="988">
        <f>+'I4 BO ASSETS'!F55</f>
        <v>16848067</v>
      </c>
      <c r="E58" s="988">
        <f t="shared" si="4"/>
        <v>16848067</v>
      </c>
      <c r="F58" s="1335" t="s">
        <v>331</v>
      </c>
      <c r="G58" s="988">
        <f t="shared" si="5"/>
        <v>0</v>
      </c>
      <c r="H58" s="1326">
        <f t="shared" si="6"/>
        <v>16848067</v>
      </c>
      <c r="I58" s="1001">
        <f>+'O5 Details by Class &amp; Accounts'!E58</f>
        <v>16848067</v>
      </c>
      <c r="J58" s="1921">
        <f t="shared" ref="J58:J82" si="7">+G58+H58-I58</f>
        <v>0</v>
      </c>
      <c r="K58" s="1327">
        <f>+'O4 Summary by Class &amp; Accounts'!D58</f>
        <v>16848067</v>
      </c>
      <c r="L58" s="1921">
        <f t="shared" ref="L58:L82" si="8">+H58-K58</f>
        <v>0</v>
      </c>
      <c r="M58" s="1336"/>
      <c r="N58" s="1336"/>
      <c r="O58" s="1336"/>
      <c r="P58" s="1329"/>
      <c r="Q58" s="1329"/>
      <c r="R58" s="1329"/>
      <c r="S58" s="1329"/>
      <c r="T58" s="1329"/>
      <c r="U58" s="1337" t="s">
        <v>331</v>
      </c>
      <c r="W58" s="1625" t="s">
        <v>1275</v>
      </c>
    </row>
    <row r="59" spans="1:23" ht="12.75" x14ac:dyDescent="0.2">
      <c r="A59" s="1318">
        <v>1860</v>
      </c>
      <c r="B59" s="990" t="s">
        <v>93</v>
      </c>
      <c r="C59" s="1331"/>
      <c r="D59" s="988">
        <f>+'I4 BO ASSETS'!F56</f>
        <v>9261664</v>
      </c>
      <c r="E59" s="988">
        <f t="shared" si="4"/>
        <v>9261664</v>
      </c>
      <c r="F59" s="1335" t="s">
        <v>331</v>
      </c>
      <c r="G59" s="988">
        <f t="shared" si="5"/>
        <v>0</v>
      </c>
      <c r="H59" s="1326">
        <f t="shared" si="6"/>
        <v>9261664</v>
      </c>
      <c r="I59" s="1001">
        <f>+'O5 Details by Class &amp; Accounts'!E59</f>
        <v>9261664</v>
      </c>
      <c r="J59" s="1921">
        <f t="shared" si="7"/>
        <v>0</v>
      </c>
      <c r="K59" s="1327">
        <f>+'O4 Summary by Class &amp; Accounts'!D59</f>
        <v>9261664</v>
      </c>
      <c r="L59" s="1921">
        <f t="shared" si="8"/>
        <v>0</v>
      </c>
      <c r="M59" s="1336"/>
      <c r="N59" s="1336"/>
      <c r="O59" s="1336"/>
      <c r="P59" s="1329"/>
      <c r="Q59" s="1329"/>
      <c r="R59" s="1329"/>
      <c r="S59" s="1329"/>
      <c r="T59" s="1329"/>
      <c r="U59" s="1337" t="s">
        <v>331</v>
      </c>
      <c r="W59" s="1625" t="s">
        <v>774</v>
      </c>
    </row>
    <row r="60" spans="1:23" ht="12.75" x14ac:dyDescent="0.2">
      <c r="A60" s="1841">
        <v>1905</v>
      </c>
      <c r="B60" s="1807" t="s">
        <v>282</v>
      </c>
      <c r="C60" s="988">
        <v>0</v>
      </c>
      <c r="D60" s="988">
        <f>+'I4 BO ASSETS'!F62</f>
        <v>940078.79999999981</v>
      </c>
      <c r="E60" s="988">
        <f t="shared" ref="E60:E70" si="9">+SUM(C60:D60)</f>
        <v>940078.79999999981</v>
      </c>
      <c r="F60" s="1325" t="s">
        <v>331</v>
      </c>
      <c r="G60" s="988">
        <f t="shared" si="5"/>
        <v>0</v>
      </c>
      <c r="H60" s="1326">
        <f t="shared" si="6"/>
        <v>940078.79999999981</v>
      </c>
      <c r="I60" s="1001">
        <f>+'O5 Details by Class &amp; Accounts'!E60</f>
        <v>940078.79999999981</v>
      </c>
      <c r="J60" s="1921">
        <f t="shared" si="7"/>
        <v>0</v>
      </c>
      <c r="K60" s="1327">
        <f>+'O4 Summary by Class &amp; Accounts'!D60</f>
        <v>940078.79999999981</v>
      </c>
      <c r="L60" s="1921">
        <f t="shared" si="8"/>
        <v>0</v>
      </c>
      <c r="M60" s="1842"/>
      <c r="N60" s="1842"/>
      <c r="O60" s="1842"/>
      <c r="P60" s="1329"/>
      <c r="Q60" s="1329"/>
      <c r="R60" s="1329"/>
      <c r="S60" s="1329"/>
      <c r="T60" s="1329"/>
      <c r="U60" s="1330" t="s">
        <v>331</v>
      </c>
      <c r="W60" s="1625" t="s">
        <v>5</v>
      </c>
    </row>
    <row r="61" spans="1:23" ht="12.75" x14ac:dyDescent="0.2">
      <c r="A61" s="1841">
        <v>1906</v>
      </c>
      <c r="B61" s="1807" t="s">
        <v>283</v>
      </c>
      <c r="C61" s="988">
        <v>0</v>
      </c>
      <c r="D61" s="988">
        <f>+'I4 BO ASSETS'!F63</f>
        <v>65314</v>
      </c>
      <c r="E61" s="988">
        <f t="shared" si="9"/>
        <v>65314</v>
      </c>
      <c r="F61" s="1325" t="s">
        <v>331</v>
      </c>
      <c r="G61" s="988">
        <f t="shared" si="5"/>
        <v>0</v>
      </c>
      <c r="H61" s="1326">
        <f t="shared" si="6"/>
        <v>65314</v>
      </c>
      <c r="I61" s="1001">
        <f>+'O5 Details by Class &amp; Accounts'!E61</f>
        <v>65314</v>
      </c>
      <c r="J61" s="1921">
        <f t="shared" si="7"/>
        <v>0</v>
      </c>
      <c r="K61" s="1327">
        <f>+'O4 Summary by Class &amp; Accounts'!D61</f>
        <v>65313.999999999993</v>
      </c>
      <c r="L61" s="1921">
        <f t="shared" si="8"/>
        <v>0</v>
      </c>
      <c r="M61" s="1842"/>
      <c r="N61" s="1842"/>
      <c r="O61" s="1842"/>
      <c r="P61" s="1329"/>
      <c r="Q61" s="1329"/>
      <c r="R61" s="1329"/>
      <c r="S61" s="1329"/>
      <c r="T61" s="1329"/>
      <c r="U61" s="1330" t="s">
        <v>331</v>
      </c>
      <c r="W61" s="1625" t="s">
        <v>5</v>
      </c>
    </row>
    <row r="62" spans="1:23" ht="12.75" x14ac:dyDescent="0.2">
      <c r="A62" s="1841">
        <v>1908</v>
      </c>
      <c r="B62" s="1807" t="s">
        <v>284</v>
      </c>
      <c r="C62" s="988">
        <v>0</v>
      </c>
      <c r="D62" s="988">
        <f>+'I4 BO ASSETS'!F64</f>
        <v>12223707</v>
      </c>
      <c r="E62" s="988">
        <f t="shared" si="9"/>
        <v>12223707</v>
      </c>
      <c r="F62" s="1325" t="s">
        <v>331</v>
      </c>
      <c r="G62" s="988">
        <f t="shared" si="5"/>
        <v>0</v>
      </c>
      <c r="H62" s="1326">
        <f t="shared" si="6"/>
        <v>12223707</v>
      </c>
      <c r="I62" s="1001">
        <f>+'O5 Details by Class &amp; Accounts'!E62</f>
        <v>12223707</v>
      </c>
      <c r="J62" s="1921">
        <f t="shared" si="7"/>
        <v>0</v>
      </c>
      <c r="K62" s="1327">
        <f>+'O4 Summary by Class &amp; Accounts'!D62</f>
        <v>12223706.999999998</v>
      </c>
      <c r="L62" s="1921">
        <f t="shared" si="8"/>
        <v>0</v>
      </c>
      <c r="M62" s="1842"/>
      <c r="N62" s="1842"/>
      <c r="O62" s="1842"/>
      <c r="P62" s="1329"/>
      <c r="Q62" s="1329"/>
      <c r="R62" s="1329"/>
      <c r="S62" s="1329"/>
      <c r="T62" s="1329"/>
      <c r="U62" s="1330" t="s">
        <v>331</v>
      </c>
      <c r="W62" s="1625" t="s">
        <v>5</v>
      </c>
    </row>
    <row r="63" spans="1:23" ht="12.75" x14ac:dyDescent="0.2">
      <c r="A63" s="1841">
        <v>1910</v>
      </c>
      <c r="B63" s="1807" t="s">
        <v>285</v>
      </c>
      <c r="C63" s="988">
        <v>0</v>
      </c>
      <c r="D63" s="988">
        <f>+'I4 BO ASSETS'!F65</f>
        <v>0</v>
      </c>
      <c r="E63" s="988">
        <f t="shared" si="9"/>
        <v>0</v>
      </c>
      <c r="F63" s="1325" t="s">
        <v>331</v>
      </c>
      <c r="G63" s="988">
        <f t="shared" si="5"/>
        <v>0</v>
      </c>
      <c r="H63" s="1326">
        <f t="shared" si="6"/>
        <v>0</v>
      </c>
      <c r="I63" s="1001">
        <f>+'O5 Details by Class &amp; Accounts'!E63</f>
        <v>0</v>
      </c>
      <c r="J63" s="1921">
        <f t="shared" si="7"/>
        <v>0</v>
      </c>
      <c r="K63" s="1327">
        <f>+'O4 Summary by Class &amp; Accounts'!D63</f>
        <v>0</v>
      </c>
      <c r="L63" s="1921">
        <f t="shared" si="8"/>
        <v>0</v>
      </c>
      <c r="M63" s="1842"/>
      <c r="N63" s="1842"/>
      <c r="O63" s="1842"/>
      <c r="P63" s="1329"/>
      <c r="Q63" s="1329"/>
      <c r="R63" s="1329"/>
      <c r="S63" s="1329"/>
      <c r="T63" s="1329"/>
      <c r="U63" s="1330" t="s">
        <v>331</v>
      </c>
      <c r="W63" s="1625" t="s">
        <v>5</v>
      </c>
    </row>
    <row r="64" spans="1:23" ht="12.75" x14ac:dyDescent="0.2">
      <c r="A64" s="1841">
        <v>1915</v>
      </c>
      <c r="B64" s="1807" t="s">
        <v>509</v>
      </c>
      <c r="C64" s="988">
        <v>0</v>
      </c>
      <c r="D64" s="988">
        <f>+'I4 BO ASSETS'!F66</f>
        <v>90616</v>
      </c>
      <c r="E64" s="988">
        <f t="shared" si="9"/>
        <v>90616</v>
      </c>
      <c r="F64" s="1325" t="s">
        <v>331</v>
      </c>
      <c r="G64" s="988">
        <f t="shared" si="5"/>
        <v>0</v>
      </c>
      <c r="H64" s="1326">
        <f t="shared" si="6"/>
        <v>90616</v>
      </c>
      <c r="I64" s="1001">
        <f>+'O5 Details by Class &amp; Accounts'!E64</f>
        <v>90616</v>
      </c>
      <c r="J64" s="1921">
        <f t="shared" si="7"/>
        <v>0</v>
      </c>
      <c r="K64" s="1327">
        <f>+'O4 Summary by Class &amp; Accounts'!D64</f>
        <v>90615.999999999985</v>
      </c>
      <c r="L64" s="1921">
        <f t="shared" si="8"/>
        <v>0</v>
      </c>
      <c r="M64" s="1842"/>
      <c r="N64" s="1842"/>
      <c r="O64" s="1842"/>
      <c r="P64" s="1329"/>
      <c r="Q64" s="1329"/>
      <c r="R64" s="1329"/>
      <c r="S64" s="1329"/>
      <c r="T64" s="1329"/>
      <c r="U64" s="1330" t="s">
        <v>331</v>
      </c>
      <c r="W64" s="1625" t="s">
        <v>5</v>
      </c>
    </row>
    <row r="65" spans="1:23" ht="12.75" x14ac:dyDescent="0.2">
      <c r="A65" s="1841">
        <v>1920</v>
      </c>
      <c r="B65" s="1807" t="s">
        <v>510</v>
      </c>
      <c r="C65" s="988">
        <v>0</v>
      </c>
      <c r="D65" s="988">
        <f>+'I4 BO ASSETS'!F67</f>
        <v>762482</v>
      </c>
      <c r="E65" s="988">
        <f t="shared" si="9"/>
        <v>762482</v>
      </c>
      <c r="F65" s="1325" t="s">
        <v>331</v>
      </c>
      <c r="G65" s="988">
        <f t="shared" si="5"/>
        <v>0</v>
      </c>
      <c r="H65" s="1326">
        <f t="shared" si="6"/>
        <v>762482</v>
      </c>
      <c r="I65" s="1001">
        <f>+'O5 Details by Class &amp; Accounts'!E65</f>
        <v>762482</v>
      </c>
      <c r="J65" s="1921">
        <f t="shared" si="7"/>
        <v>0</v>
      </c>
      <c r="K65" s="1327">
        <f>+'O4 Summary by Class &amp; Accounts'!D65</f>
        <v>762481.99999999988</v>
      </c>
      <c r="L65" s="1921">
        <f t="shared" si="8"/>
        <v>0</v>
      </c>
      <c r="M65" s="1842"/>
      <c r="N65" s="1842"/>
      <c r="O65" s="1842"/>
      <c r="P65" s="1329"/>
      <c r="Q65" s="1329"/>
      <c r="R65" s="1329"/>
      <c r="S65" s="1329"/>
      <c r="T65" s="1329"/>
      <c r="U65" s="1330" t="s">
        <v>331</v>
      </c>
      <c r="W65" s="1625" t="s">
        <v>5</v>
      </c>
    </row>
    <row r="66" spans="1:23" ht="12.75" x14ac:dyDescent="0.2">
      <c r="A66" s="1841">
        <v>1925</v>
      </c>
      <c r="B66" s="1807" t="s">
        <v>511</v>
      </c>
      <c r="C66" s="988">
        <v>0</v>
      </c>
      <c r="D66" s="988">
        <f>+'I4 BO ASSETS'!F68</f>
        <v>3378640</v>
      </c>
      <c r="E66" s="988">
        <f t="shared" si="9"/>
        <v>3378640</v>
      </c>
      <c r="F66" s="1325" t="s">
        <v>331</v>
      </c>
      <c r="G66" s="988">
        <f t="shared" si="5"/>
        <v>0</v>
      </c>
      <c r="H66" s="1326">
        <f t="shared" si="6"/>
        <v>3378640</v>
      </c>
      <c r="I66" s="1001">
        <f>+'O5 Details by Class &amp; Accounts'!E66</f>
        <v>3378640</v>
      </c>
      <c r="J66" s="1921">
        <f t="shared" si="7"/>
        <v>0</v>
      </c>
      <c r="K66" s="1327">
        <f>+'O4 Summary by Class &amp; Accounts'!D66</f>
        <v>3378640</v>
      </c>
      <c r="L66" s="1921">
        <f t="shared" si="8"/>
        <v>0</v>
      </c>
      <c r="M66" s="1842"/>
      <c r="N66" s="1842"/>
      <c r="O66" s="1842"/>
      <c r="P66" s="1329"/>
      <c r="Q66" s="1329"/>
      <c r="R66" s="1329"/>
      <c r="S66" s="1329"/>
      <c r="T66" s="1329"/>
      <c r="U66" s="1330" t="s">
        <v>331</v>
      </c>
      <c r="W66" s="1625" t="s">
        <v>5</v>
      </c>
    </row>
    <row r="67" spans="1:23" ht="12.75" x14ac:dyDescent="0.2">
      <c r="A67" s="1841">
        <v>1930</v>
      </c>
      <c r="B67" s="1807" t="s">
        <v>512</v>
      </c>
      <c r="C67" s="988">
        <v>0</v>
      </c>
      <c r="D67" s="988">
        <f>+'I4 BO ASSETS'!F69</f>
        <v>6650783</v>
      </c>
      <c r="E67" s="988">
        <f t="shared" si="9"/>
        <v>6650783</v>
      </c>
      <c r="F67" s="1325" t="s">
        <v>331</v>
      </c>
      <c r="G67" s="988">
        <f t="shared" si="5"/>
        <v>0</v>
      </c>
      <c r="H67" s="1326">
        <f t="shared" si="6"/>
        <v>6650783</v>
      </c>
      <c r="I67" s="1001">
        <f>+'O5 Details by Class &amp; Accounts'!E67</f>
        <v>6650783</v>
      </c>
      <c r="J67" s="1921">
        <f t="shared" si="7"/>
        <v>0</v>
      </c>
      <c r="K67" s="1327">
        <f>+'O4 Summary by Class &amp; Accounts'!D67</f>
        <v>6650782.9999999981</v>
      </c>
      <c r="L67" s="1921">
        <f t="shared" si="8"/>
        <v>0</v>
      </c>
      <c r="M67" s="1842"/>
      <c r="N67" s="1842"/>
      <c r="O67" s="1842"/>
      <c r="P67" s="1329"/>
      <c r="Q67" s="1329"/>
      <c r="R67" s="1329"/>
      <c r="S67" s="1329"/>
      <c r="T67" s="1329"/>
      <c r="U67" s="1330" t="s">
        <v>331</v>
      </c>
      <c r="W67" s="1625" t="s">
        <v>5</v>
      </c>
    </row>
    <row r="68" spans="1:23" ht="12.75" x14ac:dyDescent="0.2">
      <c r="A68" s="1841">
        <v>1935</v>
      </c>
      <c r="B68" s="1807" t="s">
        <v>513</v>
      </c>
      <c r="C68" s="988">
        <v>0</v>
      </c>
      <c r="D68" s="988">
        <f>+'I4 BO ASSETS'!F70</f>
        <v>0</v>
      </c>
      <c r="E68" s="988">
        <f t="shared" si="9"/>
        <v>0</v>
      </c>
      <c r="F68" s="1325" t="s">
        <v>331</v>
      </c>
      <c r="G68" s="988">
        <f t="shared" si="5"/>
        <v>0</v>
      </c>
      <c r="H68" s="1326">
        <f t="shared" si="6"/>
        <v>0</v>
      </c>
      <c r="I68" s="1001">
        <f>+'O5 Details by Class &amp; Accounts'!E68</f>
        <v>0</v>
      </c>
      <c r="J68" s="1921">
        <f t="shared" si="7"/>
        <v>0</v>
      </c>
      <c r="K68" s="1327">
        <f>+'O4 Summary by Class &amp; Accounts'!D68</f>
        <v>0</v>
      </c>
      <c r="L68" s="1921">
        <f t="shared" si="8"/>
        <v>0</v>
      </c>
      <c r="M68" s="1842"/>
      <c r="N68" s="1842"/>
      <c r="O68" s="1842"/>
      <c r="P68" s="1329"/>
      <c r="Q68" s="1329"/>
      <c r="R68" s="1329"/>
      <c r="S68" s="1329"/>
      <c r="T68" s="1329"/>
      <c r="U68" s="1330" t="s">
        <v>331</v>
      </c>
      <c r="W68" s="1625" t="s">
        <v>5</v>
      </c>
    </row>
    <row r="69" spans="1:23" ht="12.75" x14ac:dyDescent="0.2">
      <c r="A69" s="1841">
        <v>1940</v>
      </c>
      <c r="B69" s="1807" t="s">
        <v>514</v>
      </c>
      <c r="C69" s="988">
        <v>0</v>
      </c>
      <c r="D69" s="988">
        <f>+'I4 BO ASSETS'!F71</f>
        <v>2659604</v>
      </c>
      <c r="E69" s="988">
        <f t="shared" si="9"/>
        <v>2659604</v>
      </c>
      <c r="F69" s="1325" t="s">
        <v>331</v>
      </c>
      <c r="G69" s="988">
        <f t="shared" si="5"/>
        <v>0</v>
      </c>
      <c r="H69" s="1326">
        <f t="shared" si="6"/>
        <v>2659604</v>
      </c>
      <c r="I69" s="1001">
        <f>+'O5 Details by Class &amp; Accounts'!E69</f>
        <v>2659604</v>
      </c>
      <c r="J69" s="1921">
        <f t="shared" si="7"/>
        <v>0</v>
      </c>
      <c r="K69" s="1327">
        <f>+'O4 Summary by Class &amp; Accounts'!D69</f>
        <v>2659604</v>
      </c>
      <c r="L69" s="1921">
        <f t="shared" si="8"/>
        <v>0</v>
      </c>
      <c r="M69" s="1842"/>
      <c r="N69" s="1842"/>
      <c r="O69" s="1842"/>
      <c r="P69" s="1329"/>
      <c r="Q69" s="1329"/>
      <c r="R69" s="1329"/>
      <c r="S69" s="1329"/>
      <c r="T69" s="1329"/>
      <c r="U69" s="1330" t="s">
        <v>331</v>
      </c>
      <c r="W69" s="1625" t="s">
        <v>5</v>
      </c>
    </row>
    <row r="70" spans="1:23" ht="12.75" x14ac:dyDescent="0.2">
      <c r="A70" s="1841">
        <v>1945</v>
      </c>
      <c r="B70" s="1807" t="s">
        <v>515</v>
      </c>
      <c r="C70" s="988">
        <v>0</v>
      </c>
      <c r="D70" s="988">
        <f>+'I4 BO ASSETS'!F72</f>
        <v>0</v>
      </c>
      <c r="E70" s="988">
        <f t="shared" si="9"/>
        <v>0</v>
      </c>
      <c r="F70" s="1325" t="s">
        <v>331</v>
      </c>
      <c r="G70" s="988">
        <f t="shared" si="5"/>
        <v>0</v>
      </c>
      <c r="H70" s="1326">
        <f t="shared" si="6"/>
        <v>0</v>
      </c>
      <c r="I70" s="1001">
        <f>+'O5 Details by Class &amp; Accounts'!E70</f>
        <v>0</v>
      </c>
      <c r="J70" s="1921">
        <f t="shared" si="7"/>
        <v>0</v>
      </c>
      <c r="K70" s="1327">
        <f>+'O4 Summary by Class &amp; Accounts'!D70</f>
        <v>0</v>
      </c>
      <c r="L70" s="1921">
        <f t="shared" si="8"/>
        <v>0</v>
      </c>
      <c r="M70" s="1842"/>
      <c r="N70" s="1842"/>
      <c r="O70" s="1842"/>
      <c r="P70" s="1329"/>
      <c r="Q70" s="1329"/>
      <c r="R70" s="1329"/>
      <c r="S70" s="1329"/>
      <c r="T70" s="1329"/>
      <c r="U70" s="1330" t="s">
        <v>331</v>
      </c>
      <c r="W70" s="1625" t="s">
        <v>5</v>
      </c>
    </row>
    <row r="71" spans="1:23" ht="12.75" x14ac:dyDescent="0.2">
      <c r="A71" s="1841">
        <v>1950</v>
      </c>
      <c r="B71" s="1807" t="s">
        <v>516</v>
      </c>
      <c r="C71" s="988">
        <v>0</v>
      </c>
      <c r="D71" s="988">
        <f>+'I4 BO ASSETS'!F73</f>
        <v>0</v>
      </c>
      <c r="E71" s="988">
        <f t="shared" si="4"/>
        <v>0</v>
      </c>
      <c r="F71" s="1325" t="s">
        <v>331</v>
      </c>
      <c r="G71" s="988">
        <f t="shared" si="5"/>
        <v>0</v>
      </c>
      <c r="H71" s="1326">
        <f t="shared" si="6"/>
        <v>0</v>
      </c>
      <c r="I71" s="1001">
        <f>+'O5 Details by Class &amp; Accounts'!E71</f>
        <v>0</v>
      </c>
      <c r="J71" s="1921">
        <f t="shared" si="7"/>
        <v>0</v>
      </c>
      <c r="K71" s="1327">
        <f>+'O4 Summary by Class &amp; Accounts'!D71</f>
        <v>0</v>
      </c>
      <c r="L71" s="1921">
        <f t="shared" si="8"/>
        <v>0</v>
      </c>
      <c r="M71" s="1842"/>
      <c r="N71" s="1842"/>
      <c r="O71" s="1842"/>
      <c r="P71" s="1329"/>
      <c r="Q71" s="1329"/>
      <c r="R71" s="1329"/>
      <c r="S71" s="1329"/>
      <c r="T71" s="1329"/>
      <c r="U71" s="1330" t="s">
        <v>331</v>
      </c>
      <c r="W71" s="1625" t="s">
        <v>5</v>
      </c>
    </row>
    <row r="72" spans="1:23" ht="12.75" x14ac:dyDescent="0.2">
      <c r="A72" s="1841">
        <v>1955</v>
      </c>
      <c r="B72" s="1807" t="s">
        <v>273</v>
      </c>
      <c r="C72" s="988">
        <v>0</v>
      </c>
      <c r="D72" s="988">
        <f>+'I4 BO ASSETS'!F74</f>
        <v>2407599</v>
      </c>
      <c r="E72" s="988">
        <f t="shared" si="4"/>
        <v>2407599</v>
      </c>
      <c r="F72" s="1325" t="s">
        <v>331</v>
      </c>
      <c r="G72" s="988">
        <f t="shared" si="5"/>
        <v>0</v>
      </c>
      <c r="H72" s="1326">
        <f t="shared" si="6"/>
        <v>2407599</v>
      </c>
      <c r="I72" s="1001">
        <f>+'O5 Details by Class &amp; Accounts'!E72</f>
        <v>2407599</v>
      </c>
      <c r="J72" s="1921">
        <f t="shared" si="7"/>
        <v>0</v>
      </c>
      <c r="K72" s="1327">
        <f>+'O4 Summary by Class &amp; Accounts'!D72</f>
        <v>2407599</v>
      </c>
      <c r="L72" s="1921">
        <f t="shared" si="8"/>
        <v>0</v>
      </c>
      <c r="M72" s="1842"/>
      <c r="N72" s="1842"/>
      <c r="O72" s="1842"/>
      <c r="P72" s="1329"/>
      <c r="Q72" s="1329"/>
      <c r="R72" s="1329"/>
      <c r="S72" s="1329"/>
      <c r="T72" s="1329"/>
      <c r="U72" s="1330" t="s">
        <v>331</v>
      </c>
      <c r="W72" s="1625" t="s">
        <v>5</v>
      </c>
    </row>
    <row r="73" spans="1:23" ht="12.75" x14ac:dyDescent="0.2">
      <c r="A73" s="1841">
        <v>1960</v>
      </c>
      <c r="B73" s="1807" t="s">
        <v>274</v>
      </c>
      <c r="C73" s="988">
        <v>0</v>
      </c>
      <c r="D73" s="988">
        <f>+'I4 BO ASSETS'!F75</f>
        <v>0</v>
      </c>
      <c r="E73" s="988">
        <f t="shared" si="4"/>
        <v>0</v>
      </c>
      <c r="F73" s="1325" t="s">
        <v>331</v>
      </c>
      <c r="G73" s="988">
        <f t="shared" si="5"/>
        <v>0</v>
      </c>
      <c r="H73" s="1326">
        <f t="shared" si="6"/>
        <v>0</v>
      </c>
      <c r="I73" s="1001">
        <f>+'O5 Details by Class &amp; Accounts'!E73</f>
        <v>0</v>
      </c>
      <c r="J73" s="1921">
        <f t="shared" si="7"/>
        <v>0</v>
      </c>
      <c r="K73" s="1327">
        <f>+'O4 Summary by Class &amp; Accounts'!D73</f>
        <v>0</v>
      </c>
      <c r="L73" s="1921">
        <f t="shared" si="8"/>
        <v>0</v>
      </c>
      <c r="M73" s="1842"/>
      <c r="N73" s="1842"/>
      <c r="O73" s="1842"/>
      <c r="P73" s="1329"/>
      <c r="Q73" s="1329"/>
      <c r="R73" s="1329"/>
      <c r="S73" s="1329"/>
      <c r="T73" s="1329"/>
      <c r="U73" s="1330" t="s">
        <v>331</v>
      </c>
      <c r="W73" s="1625" t="s">
        <v>5</v>
      </c>
    </row>
    <row r="74" spans="1:23" ht="25.5" x14ac:dyDescent="0.2">
      <c r="A74" s="1841">
        <v>1970</v>
      </c>
      <c r="B74" s="1807" t="s">
        <v>276</v>
      </c>
      <c r="C74" s="988">
        <v>0</v>
      </c>
      <c r="D74" s="988">
        <f>+'I4 BO ASSETS'!F76</f>
        <v>0</v>
      </c>
      <c r="E74" s="988">
        <f t="shared" si="4"/>
        <v>0</v>
      </c>
      <c r="F74" s="1325" t="s">
        <v>331</v>
      </c>
      <c r="G74" s="988">
        <f t="shared" si="5"/>
        <v>0</v>
      </c>
      <c r="H74" s="1326">
        <f t="shared" si="6"/>
        <v>0</v>
      </c>
      <c r="I74" s="1001">
        <f>+'O5 Details by Class &amp; Accounts'!E74</f>
        <v>0</v>
      </c>
      <c r="J74" s="1921">
        <f t="shared" si="7"/>
        <v>0</v>
      </c>
      <c r="K74" s="1327">
        <f>+'O4 Summary by Class &amp; Accounts'!D74</f>
        <v>0</v>
      </c>
      <c r="L74" s="1921">
        <f t="shared" si="8"/>
        <v>0</v>
      </c>
      <c r="M74" s="1842"/>
      <c r="N74" s="1842"/>
      <c r="O74" s="1842"/>
      <c r="P74" s="1329"/>
      <c r="Q74" s="1329"/>
      <c r="R74" s="1329"/>
      <c r="S74" s="1329"/>
      <c r="T74" s="1329"/>
      <c r="U74" s="1330" t="s">
        <v>331</v>
      </c>
      <c r="W74" s="1625" t="s">
        <v>5</v>
      </c>
    </row>
    <row r="75" spans="1:23" ht="25.5" x14ac:dyDescent="0.2">
      <c r="A75" s="1841">
        <v>1975</v>
      </c>
      <c r="B75" s="1807" t="s">
        <v>1547</v>
      </c>
      <c r="C75" s="988">
        <v>0</v>
      </c>
      <c r="D75" s="988">
        <f>+'I4 BO ASSETS'!F77</f>
        <v>0</v>
      </c>
      <c r="E75" s="988">
        <f t="shared" si="4"/>
        <v>0</v>
      </c>
      <c r="F75" s="1325" t="s">
        <v>331</v>
      </c>
      <c r="G75" s="988">
        <f t="shared" si="5"/>
        <v>0</v>
      </c>
      <c r="H75" s="1326">
        <f t="shared" si="6"/>
        <v>0</v>
      </c>
      <c r="I75" s="1001">
        <f>+'O5 Details by Class &amp; Accounts'!E75</f>
        <v>0</v>
      </c>
      <c r="J75" s="1921">
        <f t="shared" si="7"/>
        <v>0</v>
      </c>
      <c r="K75" s="1327">
        <f>+'O4 Summary by Class &amp; Accounts'!D75</f>
        <v>0</v>
      </c>
      <c r="L75" s="1921">
        <f t="shared" si="8"/>
        <v>0</v>
      </c>
      <c r="M75" s="1842"/>
      <c r="N75" s="1842"/>
      <c r="O75" s="1842"/>
      <c r="P75" s="1329"/>
      <c r="Q75" s="1329"/>
      <c r="R75" s="1329"/>
      <c r="S75" s="1329"/>
      <c r="T75" s="1329"/>
      <c r="U75" s="1330" t="s">
        <v>331</v>
      </c>
      <c r="W75" s="1625" t="s">
        <v>5</v>
      </c>
    </row>
    <row r="76" spans="1:23" ht="12.75" x14ac:dyDescent="0.2">
      <c r="A76" s="1841">
        <v>1980</v>
      </c>
      <c r="B76" s="1807" t="s">
        <v>1041</v>
      </c>
      <c r="C76" s="988">
        <v>0</v>
      </c>
      <c r="D76" s="988">
        <f>+'I4 BO ASSETS'!F78</f>
        <v>2608457</v>
      </c>
      <c r="E76" s="988">
        <f t="shared" si="4"/>
        <v>2608457</v>
      </c>
      <c r="F76" s="1325" t="s">
        <v>331</v>
      </c>
      <c r="G76" s="988">
        <f t="shared" si="5"/>
        <v>0</v>
      </c>
      <c r="H76" s="1326">
        <f t="shared" si="6"/>
        <v>2608457</v>
      </c>
      <c r="I76" s="1001">
        <f>+'O5 Details by Class &amp; Accounts'!E76</f>
        <v>2608457</v>
      </c>
      <c r="J76" s="1921">
        <f t="shared" si="7"/>
        <v>0</v>
      </c>
      <c r="K76" s="1327">
        <f>+'O4 Summary by Class &amp; Accounts'!D76</f>
        <v>2608456.9999999995</v>
      </c>
      <c r="L76" s="1921">
        <f t="shared" si="8"/>
        <v>0</v>
      </c>
      <c r="M76" s="1842"/>
      <c r="N76" s="1842"/>
      <c r="O76" s="1842"/>
      <c r="P76" s="1329"/>
      <c r="Q76" s="1329"/>
      <c r="R76" s="1329"/>
      <c r="S76" s="1329"/>
      <c r="T76" s="1329"/>
      <c r="U76" s="1330" t="s">
        <v>331</v>
      </c>
      <c r="W76" s="1625" t="s">
        <v>5</v>
      </c>
    </row>
    <row r="77" spans="1:23" ht="12.75" x14ac:dyDescent="0.2">
      <c r="A77" s="1841">
        <v>1990</v>
      </c>
      <c r="B77" s="1807" t="s">
        <v>1043</v>
      </c>
      <c r="C77" s="988">
        <v>0</v>
      </c>
      <c r="D77" s="988">
        <f>'I4 BO ASSETS'!F79</f>
        <v>47668</v>
      </c>
      <c r="E77" s="988">
        <f>+SUM(C77:D77)</f>
        <v>47668</v>
      </c>
      <c r="F77" s="1325" t="s">
        <v>331</v>
      </c>
      <c r="G77" s="988">
        <f t="shared" si="5"/>
        <v>0</v>
      </c>
      <c r="H77" s="1326">
        <f t="shared" si="6"/>
        <v>47668</v>
      </c>
      <c r="I77" s="1001">
        <f>+'O5 Details by Class &amp; Accounts'!E77</f>
        <v>47668</v>
      </c>
      <c r="J77" s="1921">
        <f t="shared" si="7"/>
        <v>0</v>
      </c>
      <c r="K77" s="1327">
        <f>+'O4 Summary by Class &amp; Accounts'!D77</f>
        <v>47668</v>
      </c>
      <c r="L77" s="1921">
        <f t="shared" si="8"/>
        <v>0</v>
      </c>
      <c r="M77" s="1842"/>
      <c r="N77" s="1842"/>
      <c r="O77" s="1842"/>
      <c r="P77" s="1329"/>
      <c r="Q77" s="1329"/>
      <c r="R77" s="1329"/>
      <c r="S77" s="1329"/>
      <c r="T77" s="1329"/>
      <c r="U77" s="1330" t="s">
        <v>331</v>
      </c>
      <c r="W77" s="1625" t="s">
        <v>5</v>
      </c>
    </row>
    <row r="78" spans="1:23" ht="12.75" x14ac:dyDescent="0.2">
      <c r="A78" s="1316">
        <v>1995</v>
      </c>
      <c r="B78" s="990" t="s">
        <v>1044</v>
      </c>
      <c r="C78" s="988">
        <f>+'I3 TB Data'!H171</f>
        <v>-7302139</v>
      </c>
      <c r="D78" s="1001">
        <f>0</f>
        <v>0</v>
      </c>
      <c r="E78" s="988">
        <f>+SUM(C78:D78)</f>
        <v>-7302139</v>
      </c>
      <c r="F78" s="1325" t="s">
        <v>331</v>
      </c>
      <c r="G78" s="988">
        <f t="shared" si="5"/>
        <v>0</v>
      </c>
      <c r="H78" s="1326">
        <f t="shared" si="6"/>
        <v>-7302139</v>
      </c>
      <c r="I78" s="1001">
        <f>+'O5 Details by Class &amp; Accounts'!E78</f>
        <v>-7302139</v>
      </c>
      <c r="J78" s="1921">
        <f t="shared" si="7"/>
        <v>0</v>
      </c>
      <c r="K78" s="1327">
        <f>+'O4 Summary by Class &amp; Accounts'!D78</f>
        <v>-7302139.4649999999</v>
      </c>
      <c r="L78" s="1921">
        <f t="shared" si="8"/>
        <v>0.46499999985098839</v>
      </c>
      <c r="M78" s="1328"/>
      <c r="N78" s="1328"/>
      <c r="O78" s="1328"/>
      <c r="P78" s="1329"/>
      <c r="Q78" s="1329"/>
      <c r="R78" s="1329"/>
      <c r="S78" s="1329"/>
      <c r="T78" s="1329"/>
      <c r="U78" s="1330" t="s">
        <v>331</v>
      </c>
      <c r="W78" s="1625" t="s">
        <v>1598</v>
      </c>
    </row>
    <row r="79" spans="1:23" ht="12.75" x14ac:dyDescent="0.2">
      <c r="A79" s="1841">
        <v>2005</v>
      </c>
      <c r="B79" s="1807" t="s">
        <v>1045</v>
      </c>
      <c r="C79" s="988">
        <v>0</v>
      </c>
      <c r="D79" s="1001">
        <f>'I4 BO ASSETS'!F80</f>
        <v>0</v>
      </c>
      <c r="E79" s="988">
        <f>+SUM(C79:D79)</f>
        <v>0</v>
      </c>
      <c r="F79" s="1325" t="s">
        <v>331</v>
      </c>
      <c r="G79" s="988">
        <f t="shared" si="5"/>
        <v>0</v>
      </c>
      <c r="H79" s="1326">
        <f t="shared" si="6"/>
        <v>0</v>
      </c>
      <c r="I79" s="1001">
        <f>+'O5 Details by Class &amp; Accounts'!E79</f>
        <v>0</v>
      </c>
      <c r="J79" s="1921">
        <f t="shared" si="7"/>
        <v>0</v>
      </c>
      <c r="K79" s="1327">
        <f>+'O4 Summary by Class &amp; Accounts'!D79</f>
        <v>0</v>
      </c>
      <c r="L79" s="1921">
        <f t="shared" si="8"/>
        <v>0</v>
      </c>
      <c r="M79" s="1842"/>
      <c r="N79" s="1842"/>
      <c r="O79" s="1842"/>
      <c r="P79" s="1329"/>
      <c r="Q79" s="1329"/>
      <c r="R79" s="1329"/>
      <c r="S79" s="1329"/>
      <c r="T79" s="1329"/>
      <c r="U79" s="1330" t="s">
        <v>331</v>
      </c>
      <c r="W79" s="1625" t="s">
        <v>5</v>
      </c>
    </row>
    <row r="80" spans="1:23" ht="12.75" x14ac:dyDescent="0.2">
      <c r="A80" s="1841">
        <v>2010</v>
      </c>
      <c r="B80" s="1807" t="s">
        <v>1046</v>
      </c>
      <c r="C80" s="988">
        <v>0</v>
      </c>
      <c r="D80" s="1001">
        <f>'I4 BO ASSETS'!F81</f>
        <v>0</v>
      </c>
      <c r="E80" s="988">
        <f t="shared" si="4"/>
        <v>0</v>
      </c>
      <c r="F80" s="1325" t="s">
        <v>331</v>
      </c>
      <c r="G80" s="988">
        <f t="shared" si="5"/>
        <v>0</v>
      </c>
      <c r="H80" s="1326">
        <f t="shared" si="6"/>
        <v>0</v>
      </c>
      <c r="I80" s="1001">
        <f>+'O5 Details by Class &amp; Accounts'!E80</f>
        <v>0</v>
      </c>
      <c r="J80" s="1921">
        <f t="shared" si="7"/>
        <v>0</v>
      </c>
      <c r="K80" s="1327">
        <f>+'O4 Summary by Class &amp; Accounts'!D80</f>
        <v>0</v>
      </c>
      <c r="L80" s="1921">
        <f t="shared" si="8"/>
        <v>0</v>
      </c>
      <c r="M80" s="1842"/>
      <c r="N80" s="1842"/>
      <c r="O80" s="1842"/>
      <c r="P80" s="1329"/>
      <c r="Q80" s="1329"/>
      <c r="R80" s="1329"/>
      <c r="S80" s="1329"/>
      <c r="T80" s="1329"/>
      <c r="U80" s="1330" t="s">
        <v>331</v>
      </c>
      <c r="W80" s="1625" t="s">
        <v>5</v>
      </c>
    </row>
    <row r="81" spans="1:23" ht="25.5" x14ac:dyDescent="0.2">
      <c r="A81" s="1841">
        <v>2105</v>
      </c>
      <c r="B81" s="1807" t="s">
        <v>1582</v>
      </c>
      <c r="C81" s="988">
        <f>+'I3 TB Data'!H183</f>
        <v>633492</v>
      </c>
      <c r="D81" s="988"/>
      <c r="E81" s="988">
        <f>+SUM(C81:D81)</f>
        <v>633492</v>
      </c>
      <c r="F81" s="1325" t="s">
        <v>331</v>
      </c>
      <c r="G81" s="988">
        <f t="shared" si="5"/>
        <v>0</v>
      </c>
      <c r="H81" s="1326">
        <f t="shared" si="6"/>
        <v>633492</v>
      </c>
      <c r="I81" s="1001">
        <f>+'O5 Details by Class &amp; Accounts'!E81</f>
        <v>633492</v>
      </c>
      <c r="J81" s="1921">
        <f t="shared" si="7"/>
        <v>0</v>
      </c>
      <c r="K81" s="1327">
        <f>+'O4 Summary by Class &amp; Accounts'!D81</f>
        <v>633492.20500000007</v>
      </c>
      <c r="L81" s="1921">
        <f t="shared" si="8"/>
        <v>-0.20500000007450581</v>
      </c>
      <c r="M81" s="1334"/>
      <c r="N81" s="1334"/>
      <c r="O81" s="1334"/>
      <c r="P81" s="1334"/>
      <c r="Q81" s="1334"/>
      <c r="R81" s="1334"/>
      <c r="S81" s="1334"/>
      <c r="T81" s="1334"/>
      <c r="U81" s="1330" t="s">
        <v>331</v>
      </c>
      <c r="W81" s="1625" t="s">
        <v>1598</v>
      </c>
    </row>
    <row r="82" spans="1:23" ht="25.5" x14ac:dyDescent="0.2">
      <c r="A82" s="1841">
        <v>2120</v>
      </c>
      <c r="B82" s="1807" t="s">
        <v>97</v>
      </c>
      <c r="C82" s="988">
        <f>+'I3 TB Data'!H184</f>
        <v>-126651692.5</v>
      </c>
      <c r="D82" s="988"/>
      <c r="E82" s="988">
        <f>+SUM(C82:D82)</f>
        <v>-126651692.5</v>
      </c>
      <c r="F82" s="1325" t="s">
        <v>331</v>
      </c>
      <c r="G82" s="988">
        <f t="shared" si="5"/>
        <v>0</v>
      </c>
      <c r="H82" s="1326">
        <f t="shared" si="6"/>
        <v>-126651692.5</v>
      </c>
      <c r="I82" s="1001">
        <f>+'O5 Details by Class &amp; Accounts'!E82</f>
        <v>-126651692.5</v>
      </c>
      <c r="J82" s="1921">
        <f t="shared" si="7"/>
        <v>0</v>
      </c>
      <c r="K82" s="1327">
        <f>+'O4 Summary by Class &amp; Accounts'!D82</f>
        <v>-126651692.49999999</v>
      </c>
      <c r="L82" s="1921">
        <f t="shared" si="8"/>
        <v>0</v>
      </c>
      <c r="M82" s="1842"/>
      <c r="N82" s="1842"/>
      <c r="O82" s="1842"/>
      <c r="P82" s="1329"/>
      <c r="Q82" s="1329"/>
      <c r="R82" s="1329"/>
      <c r="S82" s="1329"/>
      <c r="T82" s="1329"/>
      <c r="U82" s="1330" t="s">
        <v>331</v>
      </c>
      <c r="W82" s="1625" t="s">
        <v>1598</v>
      </c>
    </row>
    <row r="83" spans="1:23" ht="12.75" x14ac:dyDescent="0.2">
      <c r="A83" s="1319">
        <v>3046</v>
      </c>
      <c r="B83" s="993" t="s">
        <v>943</v>
      </c>
      <c r="C83" s="988">
        <f>+'I3 TB Data'!H246</f>
        <v>-3602210</v>
      </c>
      <c r="D83" s="988"/>
      <c r="E83" s="988">
        <f>+SUM(C83:D83)</f>
        <v>-3602210</v>
      </c>
      <c r="F83" s="1325" t="s">
        <v>331</v>
      </c>
      <c r="G83" s="988">
        <f t="shared" ref="G83:G118" si="10">+IF((F83=" "),0,E83)</f>
        <v>0</v>
      </c>
      <c r="H83" s="1326">
        <f t="shared" ref="H83:H118" si="11">+IF((F83=" "),E83,0)</f>
        <v>-3602210</v>
      </c>
      <c r="I83" s="1001">
        <f>+'O5 Details by Class &amp; Accounts'!E83</f>
        <v>-3602210</v>
      </c>
      <c r="J83" s="1921">
        <f t="shared" ref="J83:J89" si="12">+G83+H83-I83</f>
        <v>0</v>
      </c>
      <c r="K83" s="1327">
        <f>+'O4 Summary by Class &amp; Accounts'!D83</f>
        <v>-3602209.9999999991</v>
      </c>
      <c r="L83" s="1921">
        <f t="shared" ref="L83:L89" si="13">+H83-K83</f>
        <v>0</v>
      </c>
      <c r="M83" s="1329"/>
      <c r="N83" s="1329"/>
      <c r="O83" s="1329"/>
      <c r="P83" s="1329"/>
      <c r="Q83" s="1329"/>
      <c r="R83" s="1329"/>
      <c r="S83" s="1329"/>
      <c r="T83" s="1329"/>
      <c r="U83" s="1330"/>
      <c r="W83" s="1625" t="s">
        <v>1186</v>
      </c>
    </row>
    <row r="84" spans="1:23" x14ac:dyDescent="0.2">
      <c r="B84" s="328" t="s">
        <v>1616</v>
      </c>
      <c r="J84" s="1922"/>
      <c r="L84" s="1923"/>
    </row>
    <row r="85" spans="1:23" ht="12.75" x14ac:dyDescent="0.2">
      <c r="A85" s="1320">
        <v>4080</v>
      </c>
      <c r="B85" s="995" t="s">
        <v>1596</v>
      </c>
      <c r="C85" s="988">
        <f>+'I3 TB Data'!H270</f>
        <v>-26431555.725120299</v>
      </c>
      <c r="D85" s="988"/>
      <c r="E85" s="988">
        <f>+SUM(C85:D85)</f>
        <v>-26431555.725120299</v>
      </c>
      <c r="F85" s="1325" t="s">
        <v>331</v>
      </c>
      <c r="G85" s="988">
        <f>+IF((F85=" "),0,E85)</f>
        <v>0</v>
      </c>
      <c r="H85" s="1326">
        <f>+IF((F85=" "),E85,0)</f>
        <v>-26431555.725120299</v>
      </c>
      <c r="I85" s="1001">
        <f>+'O5 Details by Class &amp; Accounts'!E85</f>
        <v>-26431555.725120299</v>
      </c>
      <c r="J85" s="1921">
        <f>+G85+H85-I85</f>
        <v>0</v>
      </c>
      <c r="K85" s="1327">
        <f>+'O4 Summary by Class &amp; Accounts'!D85</f>
        <v>-26431555.725120299</v>
      </c>
      <c r="L85" s="1921">
        <f>+H85-K85</f>
        <v>0</v>
      </c>
      <c r="M85" s="1338"/>
      <c r="N85" s="1338"/>
      <c r="O85" s="1338"/>
      <c r="P85" s="1329"/>
      <c r="Q85" s="1329"/>
      <c r="R85" s="1329"/>
      <c r="S85" s="1329"/>
      <c r="T85" s="1329"/>
      <c r="U85" s="1330" t="s">
        <v>331</v>
      </c>
      <c r="W85" s="1625" t="s">
        <v>1081</v>
      </c>
    </row>
    <row r="86" spans="1:23" ht="12.75" x14ac:dyDescent="0.2">
      <c r="A86" s="1320">
        <v>4082</v>
      </c>
      <c r="B86" s="995" t="s">
        <v>1597</v>
      </c>
      <c r="C86" s="988">
        <f>+'I3 TB Data'!H271</f>
        <v>-40269</v>
      </c>
      <c r="D86" s="988"/>
      <c r="E86" s="988">
        <f t="shared" ref="E86:E118" si="14">+SUM(C86:D86)</f>
        <v>-40269</v>
      </c>
      <c r="F86" s="1325" t="s">
        <v>331</v>
      </c>
      <c r="G86" s="988">
        <f t="shared" si="10"/>
        <v>0</v>
      </c>
      <c r="H86" s="1326">
        <f t="shared" si="11"/>
        <v>-40269</v>
      </c>
      <c r="I86" s="1001">
        <f>+'O5 Details by Class &amp; Accounts'!E86</f>
        <v>-40269</v>
      </c>
      <c r="J86" s="1921">
        <f t="shared" si="12"/>
        <v>0</v>
      </c>
      <c r="K86" s="1327">
        <f>+'O4 Summary by Class &amp; Accounts'!D86</f>
        <v>-40268.999999999993</v>
      </c>
      <c r="L86" s="1921">
        <f t="shared" si="13"/>
        <v>0</v>
      </c>
      <c r="M86" s="1338"/>
      <c r="N86" s="1338"/>
      <c r="O86" s="1338"/>
      <c r="P86" s="1329"/>
      <c r="Q86" s="1329"/>
      <c r="R86" s="1329"/>
      <c r="S86" s="1329"/>
      <c r="T86" s="1329"/>
      <c r="U86" s="1330" t="s">
        <v>331</v>
      </c>
      <c r="W86" s="1625" t="s">
        <v>1274</v>
      </c>
    </row>
    <row r="87" spans="1:23" ht="25.5" x14ac:dyDescent="0.2">
      <c r="A87" s="1320">
        <v>4084</v>
      </c>
      <c r="B87" s="995" t="s">
        <v>517</v>
      </c>
      <c r="C87" s="988">
        <f>+'I3 TB Data'!H272</f>
        <v>-325</v>
      </c>
      <c r="D87" s="988"/>
      <c r="E87" s="988">
        <f t="shared" si="14"/>
        <v>-325</v>
      </c>
      <c r="F87" s="1325" t="s">
        <v>331</v>
      </c>
      <c r="G87" s="988">
        <f t="shared" si="10"/>
        <v>0</v>
      </c>
      <c r="H87" s="1326">
        <f t="shared" si="11"/>
        <v>-325</v>
      </c>
      <c r="I87" s="1001">
        <f>+'O5 Details by Class &amp; Accounts'!E87</f>
        <v>-325</v>
      </c>
      <c r="J87" s="1921">
        <f t="shared" si="12"/>
        <v>0</v>
      </c>
      <c r="K87" s="1327">
        <f>+'O4 Summary by Class &amp; Accounts'!D87</f>
        <v>-325</v>
      </c>
      <c r="L87" s="1921">
        <f t="shared" si="13"/>
        <v>0</v>
      </c>
      <c r="M87" s="1338"/>
      <c r="N87" s="1338"/>
      <c r="O87" s="1338"/>
      <c r="P87" s="1329"/>
      <c r="Q87" s="1329"/>
      <c r="R87" s="1329"/>
      <c r="S87" s="1329"/>
      <c r="T87" s="1329"/>
      <c r="U87" s="1330" t="s">
        <v>651</v>
      </c>
      <c r="W87" s="1625" t="s">
        <v>1274</v>
      </c>
    </row>
    <row r="88" spans="1:23" ht="12.75" x14ac:dyDescent="0.2">
      <c r="A88" s="1320">
        <v>4086</v>
      </c>
      <c r="B88" s="995" t="s">
        <v>403</v>
      </c>
      <c r="C88" s="988">
        <f>+'I3 TB Data'!H273</f>
        <v>-140473</v>
      </c>
      <c r="D88" s="988"/>
      <c r="E88" s="988">
        <f>+SUM(C88:D88)</f>
        <v>-140473</v>
      </c>
      <c r="F88" s="1325" t="s">
        <v>331</v>
      </c>
      <c r="G88" s="988">
        <f>+IF((F88=" "),0,E88)</f>
        <v>0</v>
      </c>
      <c r="H88" s="1326">
        <f>+IF((F88=" "),E88,0)</f>
        <v>-140473</v>
      </c>
      <c r="I88" s="1001">
        <f>+'O5 Details by Class &amp; Accounts'!E88</f>
        <v>-140473</v>
      </c>
      <c r="J88" s="1921">
        <f>+G88+H88-I88</f>
        <v>0</v>
      </c>
      <c r="K88" s="1327">
        <f>+'O4 Summary by Class &amp; Accounts'!D88</f>
        <v>-140473</v>
      </c>
      <c r="L88" s="1921">
        <f>+H88-K88</f>
        <v>0</v>
      </c>
      <c r="M88" s="1338"/>
      <c r="N88" s="1338"/>
      <c r="O88" s="1338"/>
      <c r="P88" s="1329"/>
      <c r="Q88" s="1329"/>
      <c r="R88" s="1329"/>
      <c r="S88" s="1329"/>
      <c r="T88" s="1329"/>
      <c r="U88" s="1330" t="s">
        <v>331</v>
      </c>
      <c r="W88" s="1625"/>
    </row>
    <row r="89" spans="1:23" ht="12.75" customHeight="1" x14ac:dyDescent="0.2">
      <c r="A89" s="1320">
        <v>4090</v>
      </c>
      <c r="B89" s="995" t="s">
        <v>522</v>
      </c>
      <c r="C89" s="988">
        <f>+'I3 TB Data'!H274</f>
        <v>0</v>
      </c>
      <c r="D89" s="988"/>
      <c r="E89" s="988">
        <f t="shared" si="14"/>
        <v>0</v>
      </c>
      <c r="F89" s="1325" t="s">
        <v>331</v>
      </c>
      <c r="G89" s="988">
        <f t="shared" si="10"/>
        <v>0</v>
      </c>
      <c r="H89" s="1326">
        <f t="shared" si="11"/>
        <v>0</v>
      </c>
      <c r="I89" s="1001">
        <f>+'O5 Details by Class &amp; Accounts'!E89</f>
        <v>0</v>
      </c>
      <c r="J89" s="1921">
        <f t="shared" si="12"/>
        <v>0</v>
      </c>
      <c r="K89" s="1327">
        <f>+'O4 Summary by Class &amp; Accounts'!D89</f>
        <v>0</v>
      </c>
      <c r="L89" s="1921">
        <f t="shared" si="13"/>
        <v>0</v>
      </c>
      <c r="M89" s="1338"/>
      <c r="N89" s="1338"/>
      <c r="O89" s="1338"/>
      <c r="P89" s="1329"/>
      <c r="Q89" s="1329"/>
      <c r="R89" s="1329"/>
      <c r="S89" s="1329"/>
      <c r="T89" s="1329"/>
      <c r="U89" s="1330" t="s">
        <v>331</v>
      </c>
      <c r="W89" s="1625" t="s">
        <v>1274</v>
      </c>
    </row>
    <row r="90" spans="1:23" ht="12.75" x14ac:dyDescent="0.2">
      <c r="A90" s="1320">
        <v>4205</v>
      </c>
      <c r="B90" s="995" t="s">
        <v>525</v>
      </c>
      <c r="C90" s="988">
        <f>+'I3 TB Data'!H277</f>
        <v>0</v>
      </c>
      <c r="D90" s="988"/>
      <c r="E90" s="988">
        <f t="shared" si="14"/>
        <v>0</v>
      </c>
      <c r="F90" s="1325" t="s">
        <v>331</v>
      </c>
      <c r="G90" s="988">
        <f t="shared" si="10"/>
        <v>0</v>
      </c>
      <c r="H90" s="1326">
        <f t="shared" si="11"/>
        <v>0</v>
      </c>
      <c r="I90" s="1001">
        <f>+'O5 Details by Class &amp; Accounts'!E90</f>
        <v>0</v>
      </c>
      <c r="J90" s="1921">
        <f t="shared" ref="J90:J126" si="15">+G90+H90-I90</f>
        <v>0</v>
      </c>
      <c r="K90" s="1327">
        <f>+'O4 Summary by Class &amp; Accounts'!D90</f>
        <v>0</v>
      </c>
      <c r="L90" s="1921">
        <f t="shared" ref="L90:L126" si="16">+H90-K90</f>
        <v>0</v>
      </c>
      <c r="M90" s="1338"/>
      <c r="N90" s="1338"/>
      <c r="O90" s="1338"/>
      <c r="P90" s="1329"/>
      <c r="Q90" s="1329"/>
      <c r="R90" s="1329"/>
      <c r="S90" s="1329"/>
      <c r="T90" s="1329"/>
      <c r="U90" s="1330" t="s">
        <v>331</v>
      </c>
      <c r="W90" s="1625" t="s">
        <v>1186</v>
      </c>
    </row>
    <row r="91" spans="1:23" ht="12.75" x14ac:dyDescent="0.2">
      <c r="A91" s="1320">
        <v>4210</v>
      </c>
      <c r="B91" s="995" t="s">
        <v>526</v>
      </c>
      <c r="C91" s="988">
        <f>+'I3 TB Data'!H278</f>
        <v>-1180493</v>
      </c>
      <c r="D91" s="988"/>
      <c r="E91" s="988">
        <f t="shared" si="14"/>
        <v>-1180493</v>
      </c>
      <c r="F91" s="1325" t="s">
        <v>331</v>
      </c>
      <c r="G91" s="988">
        <f t="shared" si="10"/>
        <v>0</v>
      </c>
      <c r="H91" s="1326">
        <f t="shared" si="11"/>
        <v>-1180493</v>
      </c>
      <c r="I91" s="1001">
        <f>+'O5 Details by Class &amp; Accounts'!E91</f>
        <v>-1180493</v>
      </c>
      <c r="J91" s="1921">
        <f t="shared" si="15"/>
        <v>0</v>
      </c>
      <c r="K91" s="1327">
        <f>+'O4 Summary by Class &amp; Accounts'!D91</f>
        <v>-1180493</v>
      </c>
      <c r="L91" s="1921">
        <f t="shared" si="16"/>
        <v>0</v>
      </c>
      <c r="M91" s="1338"/>
      <c r="N91" s="1338"/>
      <c r="O91" s="1338"/>
      <c r="P91" s="1329"/>
      <c r="Q91" s="1329"/>
      <c r="R91" s="1329"/>
      <c r="S91" s="1329"/>
      <c r="T91" s="1329"/>
      <c r="U91" s="1330" t="s">
        <v>331</v>
      </c>
      <c r="W91" s="1625" t="s">
        <v>1186</v>
      </c>
    </row>
    <row r="92" spans="1:23" ht="12.75" x14ac:dyDescent="0.2">
      <c r="A92" s="1320">
        <v>4215</v>
      </c>
      <c r="B92" s="995" t="s">
        <v>527</v>
      </c>
      <c r="C92" s="988">
        <f>+'I3 TB Data'!H279</f>
        <v>0</v>
      </c>
      <c r="D92" s="988"/>
      <c r="E92" s="988">
        <f t="shared" si="14"/>
        <v>0</v>
      </c>
      <c r="F92" s="1325" t="s">
        <v>331</v>
      </c>
      <c r="G92" s="988">
        <f t="shared" si="10"/>
        <v>0</v>
      </c>
      <c r="H92" s="1326">
        <f t="shared" si="11"/>
        <v>0</v>
      </c>
      <c r="I92" s="1001">
        <f>+'O5 Details by Class &amp; Accounts'!E92</f>
        <v>0</v>
      </c>
      <c r="J92" s="1921">
        <f t="shared" si="15"/>
        <v>0</v>
      </c>
      <c r="K92" s="1327">
        <f>+'O4 Summary by Class &amp; Accounts'!D92</f>
        <v>0</v>
      </c>
      <c r="L92" s="1921">
        <f t="shared" si="16"/>
        <v>0</v>
      </c>
      <c r="M92" s="1338"/>
      <c r="N92" s="1338"/>
      <c r="O92" s="1338"/>
      <c r="P92" s="1329"/>
      <c r="Q92" s="1329"/>
      <c r="R92" s="1329"/>
      <c r="S92" s="1329"/>
      <c r="T92" s="1329"/>
      <c r="U92" s="1330" t="s">
        <v>331</v>
      </c>
      <c r="W92" s="1625" t="s">
        <v>1186</v>
      </c>
    </row>
    <row r="93" spans="1:23" ht="12.75" x14ac:dyDescent="0.2">
      <c r="A93" s="1320">
        <v>4220</v>
      </c>
      <c r="B93" s="995" t="s">
        <v>528</v>
      </c>
      <c r="C93" s="988">
        <f>+'I3 TB Data'!H280</f>
        <v>0</v>
      </c>
      <c r="D93" s="988"/>
      <c r="E93" s="988">
        <f t="shared" si="14"/>
        <v>0</v>
      </c>
      <c r="F93" s="1325" t="s">
        <v>331</v>
      </c>
      <c r="G93" s="988">
        <f t="shared" si="10"/>
        <v>0</v>
      </c>
      <c r="H93" s="1326">
        <f t="shared" si="11"/>
        <v>0</v>
      </c>
      <c r="I93" s="1001">
        <f>+'O5 Details by Class &amp; Accounts'!E93</f>
        <v>0</v>
      </c>
      <c r="J93" s="1921">
        <f t="shared" si="15"/>
        <v>0</v>
      </c>
      <c r="K93" s="1327">
        <f>+'O4 Summary by Class &amp; Accounts'!D93</f>
        <v>0</v>
      </c>
      <c r="L93" s="1921">
        <f t="shared" si="16"/>
        <v>0</v>
      </c>
      <c r="M93" s="1338"/>
      <c r="N93" s="1338"/>
      <c r="O93" s="1338"/>
      <c r="P93" s="1329"/>
      <c r="Q93" s="1329"/>
      <c r="R93" s="1329"/>
      <c r="S93" s="1329"/>
      <c r="T93" s="1329"/>
      <c r="U93" s="1330" t="s">
        <v>331</v>
      </c>
      <c r="W93" s="1625" t="s">
        <v>1186</v>
      </c>
    </row>
    <row r="94" spans="1:23" ht="12.75" x14ac:dyDescent="0.2">
      <c r="A94" s="1320">
        <v>4225</v>
      </c>
      <c r="B94" s="995" t="s">
        <v>529</v>
      </c>
      <c r="C94" s="988">
        <f>+'I3 TB Data'!H281</f>
        <v>-156800</v>
      </c>
      <c r="D94" s="988"/>
      <c r="E94" s="988">
        <f t="shared" si="14"/>
        <v>-156800</v>
      </c>
      <c r="F94" s="1325" t="s">
        <v>331</v>
      </c>
      <c r="G94" s="988">
        <f t="shared" si="10"/>
        <v>0</v>
      </c>
      <c r="H94" s="1326">
        <f t="shared" si="11"/>
        <v>-156800</v>
      </c>
      <c r="I94" s="1001">
        <f>+'O5 Details by Class &amp; Accounts'!E94</f>
        <v>-156800</v>
      </c>
      <c r="J94" s="1921">
        <f t="shared" si="15"/>
        <v>0</v>
      </c>
      <c r="K94" s="1327">
        <f>+'O4 Summary by Class &amp; Accounts'!D94</f>
        <v>-156800</v>
      </c>
      <c r="L94" s="1921">
        <f t="shared" si="16"/>
        <v>0</v>
      </c>
      <c r="M94" s="1338"/>
      <c r="N94" s="1338"/>
      <c r="O94" s="1338"/>
      <c r="P94" s="1329"/>
      <c r="Q94" s="1329"/>
      <c r="R94" s="1329"/>
      <c r="S94" s="1329"/>
      <c r="T94" s="1329"/>
      <c r="U94" s="1330" t="s">
        <v>331</v>
      </c>
      <c r="W94" s="1625" t="s">
        <v>1346</v>
      </c>
    </row>
    <row r="95" spans="1:23" ht="12.75" x14ac:dyDescent="0.2">
      <c r="A95" s="1320">
        <v>4235</v>
      </c>
      <c r="B95" s="995" t="s">
        <v>531</v>
      </c>
      <c r="C95" s="988">
        <f>+'I3 TB Data'!H283</f>
        <v>0</v>
      </c>
      <c r="D95" s="988"/>
      <c r="E95" s="988">
        <f t="shared" si="14"/>
        <v>0</v>
      </c>
      <c r="F95" s="1339" t="s">
        <v>331</v>
      </c>
      <c r="G95" s="988">
        <f t="shared" si="10"/>
        <v>0</v>
      </c>
      <c r="H95" s="1326">
        <f t="shared" si="11"/>
        <v>0</v>
      </c>
      <c r="I95" s="1001">
        <f>+'O5 Details by Class &amp; Accounts'!E95</f>
        <v>0</v>
      </c>
      <c r="J95" s="1921">
        <f t="shared" si="15"/>
        <v>0</v>
      </c>
      <c r="K95" s="1327">
        <f>+'O4 Summary by Class &amp; Accounts'!D95</f>
        <v>0</v>
      </c>
      <c r="L95" s="1921">
        <f t="shared" si="16"/>
        <v>0</v>
      </c>
      <c r="M95" s="1338"/>
      <c r="N95" s="1338"/>
      <c r="O95" s="1338"/>
      <c r="P95" s="1329"/>
      <c r="Q95" s="1329"/>
      <c r="R95" s="1329"/>
      <c r="S95" s="1329"/>
      <c r="T95" s="1329"/>
      <c r="U95" s="1340" t="s">
        <v>331</v>
      </c>
      <c r="W95" s="1625" t="s">
        <v>1274</v>
      </c>
    </row>
    <row r="96" spans="1:23" ht="12.75" x14ac:dyDescent="0.2">
      <c r="A96" s="1319">
        <v>4240</v>
      </c>
      <c r="B96" s="993" t="s">
        <v>532</v>
      </c>
      <c r="C96" s="988">
        <f>+'I3 TB Data'!H286</f>
        <v>0</v>
      </c>
      <c r="D96" s="988"/>
      <c r="E96" s="988">
        <f t="shared" si="14"/>
        <v>0</v>
      </c>
      <c r="F96" s="1325" t="s">
        <v>331</v>
      </c>
      <c r="G96" s="988">
        <f t="shared" si="10"/>
        <v>0</v>
      </c>
      <c r="H96" s="1326">
        <f t="shared" si="11"/>
        <v>0</v>
      </c>
      <c r="I96" s="1001">
        <f>+'O5 Details by Class &amp; Accounts'!E98</f>
        <v>0</v>
      </c>
      <c r="J96" s="1921">
        <f t="shared" si="15"/>
        <v>0</v>
      </c>
      <c r="K96" s="1327">
        <f>+'O4 Summary by Class &amp; Accounts'!D98</f>
        <v>0</v>
      </c>
      <c r="L96" s="1921">
        <f t="shared" si="16"/>
        <v>0</v>
      </c>
      <c r="M96" s="1341"/>
      <c r="N96" s="1341"/>
      <c r="O96" s="1341"/>
      <c r="P96" s="1329"/>
      <c r="Q96" s="1329"/>
      <c r="R96" s="1329"/>
      <c r="S96" s="1329"/>
      <c r="T96" s="1329"/>
      <c r="U96" s="1330" t="s">
        <v>331</v>
      </c>
      <c r="W96" s="1625" t="s">
        <v>1186</v>
      </c>
    </row>
    <row r="97" spans="1:23" ht="25.5" x14ac:dyDescent="0.2">
      <c r="A97" s="1320">
        <v>4245</v>
      </c>
      <c r="B97" s="995" t="s">
        <v>533</v>
      </c>
      <c r="C97" s="988">
        <f>+'I3 TB Data'!H287</f>
        <v>-172468</v>
      </c>
      <c r="D97" s="988"/>
      <c r="E97" s="988">
        <f t="shared" si="14"/>
        <v>-172468</v>
      </c>
      <c r="F97" s="1325" t="s">
        <v>331</v>
      </c>
      <c r="G97" s="988">
        <f t="shared" si="10"/>
        <v>0</v>
      </c>
      <c r="H97" s="1326">
        <f t="shared" si="11"/>
        <v>-172468</v>
      </c>
      <c r="I97" s="1001">
        <f>+'O5 Details by Class &amp; Accounts'!E99</f>
        <v>-172468</v>
      </c>
      <c r="J97" s="1921">
        <f t="shared" si="15"/>
        <v>0</v>
      </c>
      <c r="K97" s="1327">
        <f>+'O4 Summary by Class &amp; Accounts'!D99</f>
        <v>-172468</v>
      </c>
      <c r="L97" s="1921">
        <f t="shared" si="16"/>
        <v>0</v>
      </c>
      <c r="M97" s="1338"/>
      <c r="N97" s="1338"/>
      <c r="O97" s="1338"/>
      <c r="P97" s="1329"/>
      <c r="Q97" s="1329"/>
      <c r="R97" s="1329"/>
      <c r="S97" s="1329"/>
      <c r="T97" s="1329"/>
      <c r="U97" s="1330" t="s">
        <v>331</v>
      </c>
      <c r="W97" s="1625" t="s">
        <v>1186</v>
      </c>
    </row>
    <row r="98" spans="1:23" ht="12.75" x14ac:dyDescent="0.2">
      <c r="A98" s="1319">
        <v>4305</v>
      </c>
      <c r="B98" s="993" t="s">
        <v>1395</v>
      </c>
      <c r="C98" s="988">
        <f>+'I3 TB Data'!H288</f>
        <v>0</v>
      </c>
      <c r="D98" s="988"/>
      <c r="E98" s="988">
        <f t="shared" si="14"/>
        <v>0</v>
      </c>
      <c r="F98" s="1325" t="s">
        <v>331</v>
      </c>
      <c r="G98" s="988">
        <f t="shared" si="10"/>
        <v>0</v>
      </c>
      <c r="H98" s="1326">
        <f t="shared" si="11"/>
        <v>0</v>
      </c>
      <c r="I98" s="1001">
        <f>+'O5 Details by Class &amp; Accounts'!E100</f>
        <v>0</v>
      </c>
      <c r="J98" s="1921">
        <f t="shared" si="15"/>
        <v>0</v>
      </c>
      <c r="K98" s="1327">
        <f>+'O4 Summary by Class &amp; Accounts'!D100</f>
        <v>0</v>
      </c>
      <c r="L98" s="1921">
        <f t="shared" si="16"/>
        <v>0</v>
      </c>
      <c r="M98" s="1341"/>
      <c r="N98" s="1341"/>
      <c r="O98" s="1341"/>
      <c r="P98" s="1329"/>
      <c r="Q98" s="1329"/>
      <c r="R98" s="1329"/>
      <c r="S98" s="1329"/>
      <c r="T98" s="1329"/>
      <c r="U98" s="1330" t="s">
        <v>331</v>
      </c>
      <c r="W98" s="1625" t="s">
        <v>1186</v>
      </c>
    </row>
    <row r="99" spans="1:23" ht="12.75" x14ac:dyDescent="0.2">
      <c r="A99" s="1319">
        <v>4310</v>
      </c>
      <c r="B99" s="993" t="s">
        <v>1396</v>
      </c>
      <c r="C99" s="988">
        <f>+'I3 TB Data'!H289</f>
        <v>564690</v>
      </c>
      <c r="D99" s="988"/>
      <c r="E99" s="988">
        <f t="shared" si="14"/>
        <v>564690</v>
      </c>
      <c r="F99" s="1325" t="s">
        <v>331</v>
      </c>
      <c r="G99" s="988">
        <f t="shared" si="10"/>
        <v>0</v>
      </c>
      <c r="H99" s="1326">
        <f t="shared" si="11"/>
        <v>564690</v>
      </c>
      <c r="I99" s="1001">
        <f>+'O5 Details by Class &amp; Accounts'!E101</f>
        <v>564690</v>
      </c>
      <c r="J99" s="1921">
        <f t="shared" si="15"/>
        <v>0</v>
      </c>
      <c r="K99" s="1327">
        <f>+'O4 Summary by Class &amp; Accounts'!D101</f>
        <v>564689.99999999977</v>
      </c>
      <c r="L99" s="1921">
        <f t="shared" si="16"/>
        <v>0</v>
      </c>
      <c r="M99" s="1341"/>
      <c r="N99" s="1341"/>
      <c r="O99" s="1341"/>
      <c r="P99" s="1329"/>
      <c r="Q99" s="1329"/>
      <c r="R99" s="1329"/>
      <c r="S99" s="1329"/>
      <c r="T99" s="1329"/>
      <c r="U99" s="1330" t="s">
        <v>331</v>
      </c>
      <c r="W99" s="1625" t="s">
        <v>1186</v>
      </c>
    </row>
    <row r="100" spans="1:23" ht="25.5" x14ac:dyDescent="0.2">
      <c r="A100" s="1320">
        <v>4315</v>
      </c>
      <c r="B100" s="995" t="s">
        <v>1397</v>
      </c>
      <c r="C100" s="988">
        <f>+'I3 TB Data'!H290</f>
        <v>0</v>
      </c>
      <c r="D100" s="988"/>
      <c r="E100" s="988">
        <f t="shared" si="14"/>
        <v>0</v>
      </c>
      <c r="F100" s="1325" t="s">
        <v>331</v>
      </c>
      <c r="G100" s="988">
        <f t="shared" si="10"/>
        <v>0</v>
      </c>
      <c r="H100" s="1326">
        <f t="shared" si="11"/>
        <v>0</v>
      </c>
      <c r="I100" s="1001">
        <f>+'O5 Details by Class &amp; Accounts'!E102</f>
        <v>0</v>
      </c>
      <c r="J100" s="1921">
        <f t="shared" si="15"/>
        <v>0</v>
      </c>
      <c r="K100" s="1327">
        <f>+'O4 Summary by Class &amp; Accounts'!D102</f>
        <v>0</v>
      </c>
      <c r="L100" s="1921">
        <f t="shared" si="16"/>
        <v>0</v>
      </c>
      <c r="M100" s="1338"/>
      <c r="N100" s="1338"/>
      <c r="O100" s="1338"/>
      <c r="P100" s="1329"/>
      <c r="Q100" s="1329"/>
      <c r="R100" s="1329"/>
      <c r="S100" s="1329"/>
      <c r="T100" s="1329"/>
      <c r="U100" s="1330" t="s">
        <v>331</v>
      </c>
      <c r="W100" s="1625" t="s">
        <v>1186</v>
      </c>
    </row>
    <row r="101" spans="1:23" ht="25.5" x14ac:dyDescent="0.2">
      <c r="A101" s="1320">
        <v>4320</v>
      </c>
      <c r="B101" s="995" t="s">
        <v>1401</v>
      </c>
      <c r="C101" s="988">
        <f>+'I3 TB Data'!H291</f>
        <v>0</v>
      </c>
      <c r="D101" s="988"/>
      <c r="E101" s="988">
        <f t="shared" si="14"/>
        <v>0</v>
      </c>
      <c r="F101" s="1325" t="s">
        <v>331</v>
      </c>
      <c r="G101" s="988">
        <f t="shared" si="10"/>
        <v>0</v>
      </c>
      <c r="H101" s="1326">
        <f t="shared" si="11"/>
        <v>0</v>
      </c>
      <c r="I101" s="1001">
        <f>+'O5 Details by Class &amp; Accounts'!E103</f>
        <v>0</v>
      </c>
      <c r="J101" s="1921">
        <f t="shared" si="15"/>
        <v>0</v>
      </c>
      <c r="K101" s="1327">
        <f>+'O4 Summary by Class &amp; Accounts'!D103</f>
        <v>0</v>
      </c>
      <c r="L101" s="1921">
        <f t="shared" si="16"/>
        <v>0</v>
      </c>
      <c r="M101" s="1338"/>
      <c r="N101" s="1338"/>
      <c r="O101" s="1338"/>
      <c r="P101" s="1329"/>
      <c r="Q101" s="1329"/>
      <c r="R101" s="1329"/>
      <c r="S101" s="1329"/>
      <c r="T101" s="1329"/>
      <c r="U101" s="1330" t="s">
        <v>331</v>
      </c>
      <c r="W101" s="1625" t="s">
        <v>1186</v>
      </c>
    </row>
    <row r="102" spans="1:23" ht="25.5" x14ac:dyDescent="0.2">
      <c r="A102" s="1320">
        <v>4325</v>
      </c>
      <c r="B102" s="995" t="s">
        <v>1387</v>
      </c>
      <c r="C102" s="988">
        <f>+'I3 TB Data'!H293</f>
        <v>0</v>
      </c>
      <c r="D102" s="988"/>
      <c r="E102" s="988">
        <f t="shared" si="14"/>
        <v>0</v>
      </c>
      <c r="F102" s="1325" t="s">
        <v>331</v>
      </c>
      <c r="G102" s="988">
        <f t="shared" si="10"/>
        <v>0</v>
      </c>
      <c r="H102" s="1326">
        <f t="shared" si="11"/>
        <v>0</v>
      </c>
      <c r="I102" s="1001">
        <f>+'O5 Details by Class &amp; Accounts'!E104</f>
        <v>0</v>
      </c>
      <c r="J102" s="1921">
        <f t="shared" si="15"/>
        <v>0</v>
      </c>
      <c r="K102" s="1327">
        <f>+'O4 Summary by Class &amp; Accounts'!D104</f>
        <v>0</v>
      </c>
      <c r="L102" s="1921">
        <f t="shared" si="16"/>
        <v>0</v>
      </c>
      <c r="M102" s="1338"/>
      <c r="N102" s="1338"/>
      <c r="O102" s="1338"/>
      <c r="P102" s="1329"/>
      <c r="Q102" s="1329"/>
      <c r="R102" s="1329"/>
      <c r="S102" s="1329"/>
      <c r="T102" s="1329"/>
      <c r="U102" s="1330" t="s">
        <v>331</v>
      </c>
      <c r="W102" s="1625" t="s">
        <v>1186</v>
      </c>
    </row>
    <row r="103" spans="1:23" ht="25.5" x14ac:dyDescent="0.2">
      <c r="A103" s="1320">
        <v>4330</v>
      </c>
      <c r="B103" s="995" t="s">
        <v>1388</v>
      </c>
      <c r="C103" s="988">
        <f>+'I3 TB Data'!H294</f>
        <v>0</v>
      </c>
      <c r="D103" s="988"/>
      <c r="E103" s="988">
        <f t="shared" si="14"/>
        <v>0</v>
      </c>
      <c r="F103" s="1325" t="s">
        <v>331</v>
      </c>
      <c r="G103" s="988">
        <f t="shared" si="10"/>
        <v>0</v>
      </c>
      <c r="H103" s="1326">
        <f t="shared" si="11"/>
        <v>0</v>
      </c>
      <c r="I103" s="1001">
        <f>+'O5 Details by Class &amp; Accounts'!E105</f>
        <v>0</v>
      </c>
      <c r="J103" s="1921">
        <f t="shared" si="15"/>
        <v>0</v>
      </c>
      <c r="K103" s="1327">
        <f>+'O4 Summary by Class &amp; Accounts'!D105</f>
        <v>0</v>
      </c>
      <c r="L103" s="1921">
        <f t="shared" si="16"/>
        <v>0</v>
      </c>
      <c r="M103" s="1338"/>
      <c r="N103" s="1338"/>
      <c r="O103" s="1338"/>
      <c r="P103" s="1329"/>
      <c r="Q103" s="1329"/>
      <c r="R103" s="1329"/>
      <c r="S103" s="1329"/>
      <c r="T103" s="1329"/>
      <c r="U103" s="1330" t="s">
        <v>331</v>
      </c>
      <c r="W103" s="1625" t="s">
        <v>1186</v>
      </c>
    </row>
    <row r="104" spans="1:23" ht="25.5" x14ac:dyDescent="0.2">
      <c r="A104" s="1320">
        <v>4335</v>
      </c>
      <c r="B104" s="995" t="s">
        <v>1391</v>
      </c>
      <c r="C104" s="988">
        <f>+'I3 TB Data'!H295</f>
        <v>0</v>
      </c>
      <c r="D104" s="988"/>
      <c r="E104" s="988">
        <f t="shared" si="14"/>
        <v>0</v>
      </c>
      <c r="F104" s="1325" t="s">
        <v>331</v>
      </c>
      <c r="G104" s="988">
        <f t="shared" si="10"/>
        <v>0</v>
      </c>
      <c r="H104" s="1326">
        <f t="shared" si="11"/>
        <v>0</v>
      </c>
      <c r="I104" s="1001">
        <f>+'O5 Details by Class &amp; Accounts'!E106</f>
        <v>0</v>
      </c>
      <c r="J104" s="1921">
        <f t="shared" si="15"/>
        <v>0</v>
      </c>
      <c r="K104" s="1327">
        <f>+'O4 Summary by Class &amp; Accounts'!D106</f>
        <v>0</v>
      </c>
      <c r="L104" s="1921">
        <f t="shared" si="16"/>
        <v>0</v>
      </c>
      <c r="M104" s="1338"/>
      <c r="N104" s="1338"/>
      <c r="O104" s="1338"/>
      <c r="P104" s="1329"/>
      <c r="Q104" s="1329"/>
      <c r="R104" s="1329"/>
      <c r="S104" s="1329"/>
      <c r="T104" s="1329"/>
      <c r="U104" s="1330" t="s">
        <v>331</v>
      </c>
      <c r="W104" s="1625" t="s">
        <v>1186</v>
      </c>
    </row>
    <row r="105" spans="1:23" ht="25.5" x14ac:dyDescent="0.2">
      <c r="A105" s="1320">
        <v>4340</v>
      </c>
      <c r="B105" s="995" t="s">
        <v>1392</v>
      </c>
      <c r="C105" s="988">
        <f>+'I3 TB Data'!H296</f>
        <v>0</v>
      </c>
      <c r="D105" s="988"/>
      <c r="E105" s="988">
        <f t="shared" si="14"/>
        <v>0</v>
      </c>
      <c r="F105" s="1325" t="s">
        <v>331</v>
      </c>
      <c r="G105" s="988">
        <f t="shared" si="10"/>
        <v>0</v>
      </c>
      <c r="H105" s="1326">
        <f t="shared" si="11"/>
        <v>0</v>
      </c>
      <c r="I105" s="1001">
        <f>+'O5 Details by Class &amp; Accounts'!E107</f>
        <v>0</v>
      </c>
      <c r="J105" s="1921">
        <f t="shared" si="15"/>
        <v>0</v>
      </c>
      <c r="K105" s="1327">
        <f>+'O4 Summary by Class &amp; Accounts'!D107</f>
        <v>0</v>
      </c>
      <c r="L105" s="1921">
        <f t="shared" si="16"/>
        <v>0</v>
      </c>
      <c r="M105" s="1338"/>
      <c r="N105" s="1338"/>
      <c r="O105" s="1338"/>
      <c r="P105" s="1329"/>
      <c r="Q105" s="1329"/>
      <c r="R105" s="1329"/>
      <c r="S105" s="1329"/>
      <c r="T105" s="1329"/>
      <c r="U105" s="1330" t="s">
        <v>331</v>
      </c>
      <c r="W105" s="1625" t="s">
        <v>1186</v>
      </c>
    </row>
    <row r="106" spans="1:23" ht="25.5" x14ac:dyDescent="0.2">
      <c r="A106" s="1320">
        <v>4345</v>
      </c>
      <c r="B106" s="995" t="s">
        <v>1393</v>
      </c>
      <c r="C106" s="988">
        <f>+'I3 TB Data'!H297</f>
        <v>0</v>
      </c>
      <c r="D106" s="988"/>
      <c r="E106" s="988">
        <f t="shared" si="14"/>
        <v>0</v>
      </c>
      <c r="F106" s="1325" t="s">
        <v>331</v>
      </c>
      <c r="G106" s="988">
        <f t="shared" si="10"/>
        <v>0</v>
      </c>
      <c r="H106" s="1326">
        <f t="shared" si="11"/>
        <v>0</v>
      </c>
      <c r="I106" s="1001">
        <f>+'O5 Details by Class &amp; Accounts'!E108</f>
        <v>0</v>
      </c>
      <c r="J106" s="1921">
        <f t="shared" si="15"/>
        <v>0</v>
      </c>
      <c r="K106" s="1327">
        <f>+'O4 Summary by Class &amp; Accounts'!D108</f>
        <v>0</v>
      </c>
      <c r="L106" s="1921">
        <f t="shared" si="16"/>
        <v>0</v>
      </c>
      <c r="M106" s="1338"/>
      <c r="N106" s="1338"/>
      <c r="O106" s="1338"/>
      <c r="P106" s="1329"/>
      <c r="Q106" s="1329"/>
      <c r="R106" s="1329"/>
      <c r="S106" s="1329"/>
      <c r="T106" s="1329"/>
      <c r="U106" s="1330" t="s">
        <v>331</v>
      </c>
      <c r="W106" s="1625" t="s">
        <v>1186</v>
      </c>
    </row>
    <row r="107" spans="1:23" ht="25.5" x14ac:dyDescent="0.2">
      <c r="A107" s="1320">
        <v>4350</v>
      </c>
      <c r="B107" s="995" t="s">
        <v>1394</v>
      </c>
      <c r="C107" s="988">
        <f>+'I3 TB Data'!H298</f>
        <v>0</v>
      </c>
      <c r="D107" s="988"/>
      <c r="E107" s="988">
        <f t="shared" si="14"/>
        <v>0</v>
      </c>
      <c r="F107" s="1325" t="s">
        <v>331</v>
      </c>
      <c r="G107" s="988">
        <f t="shared" si="10"/>
        <v>0</v>
      </c>
      <c r="H107" s="1326">
        <f t="shared" si="11"/>
        <v>0</v>
      </c>
      <c r="I107" s="1001">
        <f>+'O5 Details by Class &amp; Accounts'!E109</f>
        <v>0</v>
      </c>
      <c r="J107" s="1921">
        <f t="shared" si="15"/>
        <v>0</v>
      </c>
      <c r="K107" s="1327">
        <f>+'O4 Summary by Class &amp; Accounts'!D109</f>
        <v>0</v>
      </c>
      <c r="L107" s="1921">
        <f t="shared" si="16"/>
        <v>0</v>
      </c>
      <c r="M107" s="1338"/>
      <c r="N107" s="1338"/>
      <c r="O107" s="1338"/>
      <c r="P107" s="1329"/>
      <c r="Q107" s="1329"/>
      <c r="R107" s="1329"/>
      <c r="S107" s="1329"/>
      <c r="T107" s="1329"/>
      <c r="U107" s="1330" t="s">
        <v>331</v>
      </c>
      <c r="W107" s="1625" t="s">
        <v>1186</v>
      </c>
    </row>
    <row r="108" spans="1:23" ht="25.5" x14ac:dyDescent="0.2">
      <c r="A108" s="1320">
        <v>4355</v>
      </c>
      <c r="B108" s="995" t="s">
        <v>980</v>
      </c>
      <c r="C108" s="988">
        <f>+'I3 TB Data'!H299</f>
        <v>0</v>
      </c>
      <c r="D108" s="988"/>
      <c r="E108" s="988">
        <f t="shared" si="14"/>
        <v>0</v>
      </c>
      <c r="F108" s="1325" t="s">
        <v>331</v>
      </c>
      <c r="G108" s="988">
        <f t="shared" si="10"/>
        <v>0</v>
      </c>
      <c r="H108" s="1326">
        <f t="shared" si="11"/>
        <v>0</v>
      </c>
      <c r="I108" s="1001">
        <f>+'O5 Details by Class &amp; Accounts'!E110</f>
        <v>0</v>
      </c>
      <c r="J108" s="1921">
        <f t="shared" si="15"/>
        <v>0</v>
      </c>
      <c r="K108" s="1327">
        <f>+'O4 Summary by Class &amp; Accounts'!D110</f>
        <v>0</v>
      </c>
      <c r="L108" s="1921">
        <f t="shared" si="16"/>
        <v>0</v>
      </c>
      <c r="M108" s="1338"/>
      <c r="N108" s="1338"/>
      <c r="O108" s="1338"/>
      <c r="P108" s="1329"/>
      <c r="Q108" s="1329"/>
      <c r="R108" s="1329"/>
      <c r="S108" s="1329"/>
      <c r="T108" s="1329"/>
      <c r="U108" s="1330" t="s">
        <v>331</v>
      </c>
      <c r="W108" s="1625" t="s">
        <v>1186</v>
      </c>
    </row>
    <row r="109" spans="1:23" ht="25.5" x14ac:dyDescent="0.2">
      <c r="A109" s="1320">
        <v>4360</v>
      </c>
      <c r="B109" s="995" t="s">
        <v>961</v>
      </c>
      <c r="C109" s="988">
        <f>+'I3 TB Data'!H300</f>
        <v>0</v>
      </c>
      <c r="D109" s="988"/>
      <c r="E109" s="988">
        <f t="shared" si="14"/>
        <v>0</v>
      </c>
      <c r="F109" s="1325" t="s">
        <v>331</v>
      </c>
      <c r="G109" s="988">
        <f t="shared" si="10"/>
        <v>0</v>
      </c>
      <c r="H109" s="1326">
        <f t="shared" si="11"/>
        <v>0</v>
      </c>
      <c r="I109" s="1001">
        <f>+'O5 Details by Class &amp; Accounts'!E111</f>
        <v>0</v>
      </c>
      <c r="J109" s="1921">
        <f t="shared" si="15"/>
        <v>0</v>
      </c>
      <c r="K109" s="1327">
        <f>+'O4 Summary by Class &amp; Accounts'!D111</f>
        <v>0</v>
      </c>
      <c r="L109" s="1921">
        <f t="shared" si="16"/>
        <v>0</v>
      </c>
      <c r="M109" s="1338"/>
      <c r="N109" s="1338"/>
      <c r="O109" s="1338"/>
      <c r="P109" s="1329"/>
      <c r="Q109" s="1329"/>
      <c r="R109" s="1329"/>
      <c r="S109" s="1329"/>
      <c r="T109" s="1329"/>
      <c r="U109" s="1330" t="s">
        <v>331</v>
      </c>
      <c r="W109" s="1625" t="s">
        <v>1186</v>
      </c>
    </row>
    <row r="110" spans="1:23" ht="25.5" x14ac:dyDescent="0.2">
      <c r="A110" s="1320">
        <v>4365</v>
      </c>
      <c r="B110" s="995" t="s">
        <v>962</v>
      </c>
      <c r="C110" s="988">
        <f>+'I3 TB Data'!H301</f>
        <v>0</v>
      </c>
      <c r="D110" s="988"/>
      <c r="E110" s="988">
        <f t="shared" si="14"/>
        <v>0</v>
      </c>
      <c r="F110" s="1325" t="s">
        <v>331</v>
      </c>
      <c r="G110" s="988">
        <f t="shared" si="10"/>
        <v>0</v>
      </c>
      <c r="H110" s="1326">
        <f t="shared" si="11"/>
        <v>0</v>
      </c>
      <c r="I110" s="1001">
        <f>+'O5 Details by Class &amp; Accounts'!E112</f>
        <v>0</v>
      </c>
      <c r="J110" s="1921">
        <f t="shared" si="15"/>
        <v>0</v>
      </c>
      <c r="K110" s="1327">
        <f>+'O4 Summary by Class &amp; Accounts'!D112</f>
        <v>0</v>
      </c>
      <c r="L110" s="1921">
        <f t="shared" si="16"/>
        <v>0</v>
      </c>
      <c r="M110" s="1338"/>
      <c r="N110" s="1338"/>
      <c r="O110" s="1338"/>
      <c r="P110" s="1329"/>
      <c r="Q110" s="1329"/>
      <c r="R110" s="1329"/>
      <c r="S110" s="1329"/>
      <c r="T110" s="1329"/>
      <c r="U110" s="1330" t="s">
        <v>331</v>
      </c>
      <c r="W110" s="1625" t="s">
        <v>1186</v>
      </c>
    </row>
    <row r="111" spans="1:23" ht="25.5" x14ac:dyDescent="0.2">
      <c r="A111" s="1320">
        <v>4370</v>
      </c>
      <c r="B111" s="995" t="s">
        <v>1402</v>
      </c>
      <c r="C111" s="988">
        <f>+'I3 TB Data'!H302</f>
        <v>0</v>
      </c>
      <c r="D111" s="988"/>
      <c r="E111" s="988">
        <f t="shared" si="14"/>
        <v>0</v>
      </c>
      <c r="F111" s="1325" t="s">
        <v>331</v>
      </c>
      <c r="G111" s="988">
        <f t="shared" si="10"/>
        <v>0</v>
      </c>
      <c r="H111" s="1326">
        <f t="shared" si="11"/>
        <v>0</v>
      </c>
      <c r="I111" s="1001">
        <f>+'O5 Details by Class &amp; Accounts'!E113</f>
        <v>0</v>
      </c>
      <c r="J111" s="1921">
        <f t="shared" si="15"/>
        <v>0</v>
      </c>
      <c r="K111" s="1327">
        <f>+'O4 Summary by Class &amp; Accounts'!D113</f>
        <v>0</v>
      </c>
      <c r="L111" s="1921">
        <f t="shared" si="16"/>
        <v>0</v>
      </c>
      <c r="M111" s="1338"/>
      <c r="N111" s="1338"/>
      <c r="O111" s="1338"/>
      <c r="P111" s="1329"/>
      <c r="Q111" s="1329"/>
      <c r="R111" s="1329"/>
      <c r="S111" s="1329"/>
      <c r="T111" s="1329"/>
      <c r="U111" s="1330" t="s">
        <v>331</v>
      </c>
      <c r="W111" s="1625" t="s">
        <v>1186</v>
      </c>
    </row>
    <row r="112" spans="1:23" ht="12.75" x14ac:dyDescent="0.2">
      <c r="A112" s="1320">
        <v>4375</v>
      </c>
      <c r="B112" s="995" t="s">
        <v>1403</v>
      </c>
      <c r="C112" s="988">
        <f>+'I3 TB Data'!H303</f>
        <v>-2495805</v>
      </c>
      <c r="D112" s="988"/>
      <c r="E112" s="988">
        <f>+SUM(C112:D112)</f>
        <v>-2495805</v>
      </c>
      <c r="F112" s="1325" t="s">
        <v>331</v>
      </c>
      <c r="G112" s="988">
        <f>+IF((F112=" "),0,E112)</f>
        <v>0</v>
      </c>
      <c r="H112" s="1326">
        <f>+IF((F112=" "),E112,0)</f>
        <v>-2495805</v>
      </c>
      <c r="I112" s="1001">
        <f>+'O5 Details by Class &amp; Accounts'!E114</f>
        <v>-2495805</v>
      </c>
      <c r="J112" s="1921">
        <f>+G112+H112-I112</f>
        <v>0</v>
      </c>
      <c r="K112" s="1327">
        <f>+'O4 Summary by Class &amp; Accounts'!D114</f>
        <v>-2495805</v>
      </c>
      <c r="L112" s="1921">
        <f>+H112-K112</f>
        <v>0</v>
      </c>
      <c r="M112" s="1338"/>
      <c r="N112" s="1338"/>
      <c r="O112" s="1338"/>
      <c r="P112" s="1329"/>
      <c r="Q112" s="1329"/>
      <c r="R112" s="1329"/>
      <c r="S112" s="1329"/>
      <c r="T112" s="1329"/>
      <c r="U112" s="1330" t="s">
        <v>331</v>
      </c>
      <c r="W112" s="1625"/>
    </row>
    <row r="113" spans="1:23" ht="12.75" x14ac:dyDescent="0.2">
      <c r="A113" s="1320">
        <v>4380</v>
      </c>
      <c r="B113" s="995" t="s">
        <v>1375</v>
      </c>
      <c r="C113" s="988">
        <f>+'I3 TB Data'!H304</f>
        <v>2495805</v>
      </c>
      <c r="D113" s="988"/>
      <c r="E113" s="988">
        <f>+SUM(C113:D113)</f>
        <v>2495805</v>
      </c>
      <c r="F113" s="1325" t="s">
        <v>331</v>
      </c>
      <c r="G113" s="988">
        <f>+IF((F113=" "),0,E113)</f>
        <v>0</v>
      </c>
      <c r="H113" s="1326">
        <f>+IF((F113=" "),E113,0)</f>
        <v>2495805</v>
      </c>
      <c r="I113" s="1001">
        <f>+'O5 Details by Class &amp; Accounts'!E115</f>
        <v>2495805</v>
      </c>
      <c r="J113" s="1921">
        <f>+G113+H113-I113</f>
        <v>0</v>
      </c>
      <c r="K113" s="1327">
        <f>+'O4 Summary by Class &amp; Accounts'!D115</f>
        <v>2495804.9999999995</v>
      </c>
      <c r="L113" s="1921">
        <f>+H113-K113</f>
        <v>0</v>
      </c>
      <c r="M113" s="1338"/>
      <c r="N113" s="1338"/>
      <c r="O113" s="1338"/>
      <c r="P113" s="1329"/>
      <c r="Q113" s="1329"/>
      <c r="R113" s="1329"/>
      <c r="S113" s="1329"/>
      <c r="T113" s="1329"/>
      <c r="U113" s="1330" t="s">
        <v>331</v>
      </c>
      <c r="W113" s="1625"/>
    </row>
    <row r="114" spans="1:23" ht="12.75" x14ac:dyDescent="0.2">
      <c r="A114" s="1320">
        <v>4390</v>
      </c>
      <c r="B114" s="995" t="s">
        <v>1377</v>
      </c>
      <c r="C114" s="988">
        <f>+'I3 TB Data'!H306</f>
        <v>-154694.30255162076</v>
      </c>
      <c r="D114" s="988"/>
      <c r="E114" s="988">
        <f t="shared" si="14"/>
        <v>-154694.30255162076</v>
      </c>
      <c r="F114" s="1325" t="s">
        <v>331</v>
      </c>
      <c r="G114" s="988">
        <f t="shared" si="10"/>
        <v>0</v>
      </c>
      <c r="H114" s="1326">
        <f t="shared" si="11"/>
        <v>-154694.30255162076</v>
      </c>
      <c r="I114" s="1001">
        <f>+'O5 Details by Class &amp; Accounts'!E116</f>
        <v>-154694.30255162076</v>
      </c>
      <c r="J114" s="1921">
        <f t="shared" si="15"/>
        <v>0</v>
      </c>
      <c r="K114" s="1327">
        <f>+'O4 Summary by Class &amp; Accounts'!D116</f>
        <v>-154694.30255162073</v>
      </c>
      <c r="L114" s="1921">
        <f t="shared" si="16"/>
        <v>0</v>
      </c>
      <c r="M114" s="1338"/>
      <c r="N114" s="1338"/>
      <c r="O114" s="1338"/>
      <c r="P114" s="1329"/>
      <c r="Q114" s="1329"/>
      <c r="R114" s="1329"/>
      <c r="S114" s="1329"/>
      <c r="T114" s="1329"/>
      <c r="U114" s="1330" t="s">
        <v>331</v>
      </c>
      <c r="W114" s="1625" t="s">
        <v>1186</v>
      </c>
    </row>
    <row r="115" spans="1:23" ht="12.75" x14ac:dyDescent="0.2">
      <c r="A115" s="1320">
        <v>4395</v>
      </c>
      <c r="B115" s="995" t="s">
        <v>1435</v>
      </c>
      <c r="C115" s="988">
        <f>+'I3 TB Data'!H307</f>
        <v>0</v>
      </c>
      <c r="D115" s="988"/>
      <c r="E115" s="988">
        <f t="shared" si="14"/>
        <v>0</v>
      </c>
      <c r="F115" s="1325" t="s">
        <v>331</v>
      </c>
      <c r="G115" s="988">
        <f t="shared" si="10"/>
        <v>0</v>
      </c>
      <c r="H115" s="1326">
        <f t="shared" si="11"/>
        <v>0</v>
      </c>
      <c r="I115" s="1001">
        <f>+'O5 Details by Class &amp; Accounts'!E117</f>
        <v>0</v>
      </c>
      <c r="J115" s="1921">
        <f t="shared" si="15"/>
        <v>0</v>
      </c>
      <c r="K115" s="1327">
        <f>+'O4 Summary by Class &amp; Accounts'!D117</f>
        <v>0</v>
      </c>
      <c r="L115" s="1921">
        <f t="shared" si="16"/>
        <v>0</v>
      </c>
      <c r="M115" s="1338"/>
      <c r="N115" s="1338"/>
      <c r="O115" s="1338"/>
      <c r="P115" s="1329"/>
      <c r="Q115" s="1329"/>
      <c r="R115" s="1329"/>
      <c r="S115" s="1329"/>
      <c r="T115" s="1329"/>
      <c r="U115" s="1330" t="s">
        <v>331</v>
      </c>
      <c r="W115" s="1625" t="s">
        <v>1186</v>
      </c>
    </row>
    <row r="116" spans="1:23" ht="25.5" x14ac:dyDescent="0.2">
      <c r="A116" s="1320">
        <v>4398</v>
      </c>
      <c r="B116" s="995" t="s">
        <v>982</v>
      </c>
      <c r="C116" s="988">
        <f>+'I3 TB Data'!H308</f>
        <v>0</v>
      </c>
      <c r="D116" s="988"/>
      <c r="E116" s="988">
        <f t="shared" si="14"/>
        <v>0</v>
      </c>
      <c r="F116" s="1325" t="s">
        <v>331</v>
      </c>
      <c r="G116" s="988">
        <f t="shared" si="10"/>
        <v>0</v>
      </c>
      <c r="H116" s="1326">
        <f t="shared" si="11"/>
        <v>0</v>
      </c>
      <c r="I116" s="1001">
        <f>+'O5 Details by Class &amp; Accounts'!E118</f>
        <v>0</v>
      </c>
      <c r="J116" s="1921">
        <f t="shared" si="15"/>
        <v>0</v>
      </c>
      <c r="K116" s="1327">
        <f>+'O4 Summary by Class &amp; Accounts'!D118</f>
        <v>0</v>
      </c>
      <c r="L116" s="1921">
        <f t="shared" si="16"/>
        <v>0</v>
      </c>
      <c r="M116" s="1338"/>
      <c r="N116" s="1338"/>
      <c r="O116" s="1338"/>
      <c r="P116" s="1329"/>
      <c r="Q116" s="1329"/>
      <c r="R116" s="1329"/>
      <c r="S116" s="1329"/>
      <c r="T116" s="1329"/>
      <c r="U116" s="1330" t="s">
        <v>331</v>
      </c>
      <c r="W116" s="1625" t="s">
        <v>1186</v>
      </c>
    </row>
    <row r="117" spans="1:23" ht="12.75" x14ac:dyDescent="0.2">
      <c r="A117" s="1320">
        <v>4405</v>
      </c>
      <c r="B117" s="995" t="s">
        <v>983</v>
      </c>
      <c r="C117" s="988">
        <f>+'I3 TB Data'!H309</f>
        <v>-60000</v>
      </c>
      <c r="D117" s="988"/>
      <c r="E117" s="988">
        <f t="shared" si="14"/>
        <v>-60000</v>
      </c>
      <c r="F117" s="1325" t="s">
        <v>331</v>
      </c>
      <c r="G117" s="988">
        <f t="shared" si="10"/>
        <v>0</v>
      </c>
      <c r="H117" s="1326">
        <f t="shared" si="11"/>
        <v>-60000</v>
      </c>
      <c r="I117" s="1001">
        <f>+'O5 Details by Class &amp; Accounts'!E119</f>
        <v>-60000</v>
      </c>
      <c r="J117" s="1921">
        <f t="shared" si="15"/>
        <v>0</v>
      </c>
      <c r="K117" s="1327">
        <f>+'O4 Summary by Class &amp; Accounts'!D119</f>
        <v>-59999.999999999993</v>
      </c>
      <c r="L117" s="1921">
        <f t="shared" si="16"/>
        <v>0</v>
      </c>
      <c r="M117" s="1338"/>
      <c r="N117" s="1338"/>
      <c r="O117" s="1338"/>
      <c r="P117" s="1329"/>
      <c r="Q117" s="1329"/>
      <c r="R117" s="1329"/>
      <c r="S117" s="1329"/>
      <c r="T117" s="1329"/>
      <c r="U117" s="1330" t="s">
        <v>331</v>
      </c>
      <c r="W117" s="1625" t="s">
        <v>1186</v>
      </c>
    </row>
    <row r="118" spans="1:23" ht="25.5" x14ac:dyDescent="0.2">
      <c r="A118" s="1320">
        <v>4415</v>
      </c>
      <c r="B118" s="995" t="s">
        <v>984</v>
      </c>
      <c r="C118" s="988">
        <f>+'I3 TB Data'!H310</f>
        <v>0</v>
      </c>
      <c r="D118" s="988"/>
      <c r="E118" s="988">
        <f t="shared" si="14"/>
        <v>0</v>
      </c>
      <c r="F118" s="1325"/>
      <c r="G118" s="988">
        <f t="shared" si="10"/>
        <v>0</v>
      </c>
      <c r="H118" s="1326">
        <f t="shared" si="11"/>
        <v>0</v>
      </c>
      <c r="I118" s="1001">
        <f>+'O5 Details by Class &amp; Accounts'!E120</f>
        <v>0</v>
      </c>
      <c r="J118" s="1921">
        <f t="shared" si="15"/>
        <v>0</v>
      </c>
      <c r="K118" s="1327">
        <f>+'O4 Summary by Class &amp; Accounts'!D120</f>
        <v>0</v>
      </c>
      <c r="L118" s="1921">
        <f t="shared" si="16"/>
        <v>0</v>
      </c>
      <c r="M118" s="1338"/>
      <c r="N118" s="1338"/>
      <c r="O118" s="1338"/>
      <c r="P118" s="1329"/>
      <c r="Q118" s="1329"/>
      <c r="R118" s="1329"/>
      <c r="S118" s="1329"/>
      <c r="T118" s="1329"/>
      <c r="U118" s="1330" t="s">
        <v>331</v>
      </c>
      <c r="W118" s="1625" t="s">
        <v>1186</v>
      </c>
    </row>
    <row r="119" spans="1:23" ht="12.75" x14ac:dyDescent="0.2">
      <c r="A119" s="1321">
        <v>4705</v>
      </c>
      <c r="B119" s="1322" t="s">
        <v>1360</v>
      </c>
      <c r="C119" s="988">
        <f>+'I3 TB Data'!H332</f>
        <v>111137437</v>
      </c>
      <c r="D119" s="988"/>
      <c r="E119" s="988">
        <f t="shared" ref="E119:E151" si="17">+SUM(C119:D119)</f>
        <v>111137437</v>
      </c>
      <c r="F119" s="1325"/>
      <c r="G119" s="988">
        <f t="shared" ref="G119:G129" si="18">IF((F119=""),0,E119)</f>
        <v>0</v>
      </c>
      <c r="H119" s="1326">
        <f t="shared" ref="H119:H129" si="19">+IF((F119=""),E119,0)</f>
        <v>111137437</v>
      </c>
      <c r="I119" s="1001">
        <f>+'O5 Details by Class &amp; Accounts'!E121</f>
        <v>111137437</v>
      </c>
      <c r="J119" s="1921">
        <f t="shared" si="15"/>
        <v>0</v>
      </c>
      <c r="K119" s="1327">
        <f>+'O4 Summary by Class &amp; Accounts'!D121</f>
        <v>111137437</v>
      </c>
      <c r="L119" s="1921">
        <f t="shared" si="16"/>
        <v>0</v>
      </c>
      <c r="M119" s="1329"/>
      <c r="N119" s="1329"/>
      <c r="O119" s="1329"/>
      <c r="P119" s="1329"/>
      <c r="Q119" s="1329"/>
      <c r="R119" s="1329"/>
      <c r="S119" s="1329"/>
      <c r="T119" s="1329"/>
      <c r="U119" s="1330"/>
      <c r="W119" s="1625" t="s">
        <v>1266</v>
      </c>
    </row>
    <row r="120" spans="1:23" ht="12.75" x14ac:dyDescent="0.2">
      <c r="A120" s="1321">
        <v>4708</v>
      </c>
      <c r="B120" s="1322" t="s">
        <v>1361</v>
      </c>
      <c r="C120" s="988">
        <f>+'I3 TB Data'!H333</f>
        <v>3503480.3354162909</v>
      </c>
      <c r="D120" s="988"/>
      <c r="E120" s="988">
        <f t="shared" si="17"/>
        <v>3503480.3354162909</v>
      </c>
      <c r="F120" s="1325"/>
      <c r="G120" s="988">
        <f t="shared" si="18"/>
        <v>0</v>
      </c>
      <c r="H120" s="1326">
        <f t="shared" si="19"/>
        <v>3503480.3354162909</v>
      </c>
      <c r="I120" s="1001">
        <f>+'O5 Details by Class &amp; Accounts'!E122</f>
        <v>3503480.3354162909</v>
      </c>
      <c r="J120" s="1921">
        <f t="shared" si="15"/>
        <v>0</v>
      </c>
      <c r="K120" s="1327">
        <f>+'O4 Summary by Class &amp; Accounts'!D122</f>
        <v>3503480.3354162909</v>
      </c>
      <c r="L120" s="1921">
        <f t="shared" si="16"/>
        <v>0</v>
      </c>
      <c r="M120" s="1329"/>
      <c r="N120" s="1329"/>
      <c r="O120" s="1329"/>
      <c r="P120" s="1329"/>
      <c r="Q120" s="1329"/>
      <c r="R120" s="1329"/>
      <c r="S120" s="1329"/>
      <c r="T120" s="1329"/>
      <c r="U120" s="1330"/>
      <c r="W120" s="1625" t="s">
        <v>1266</v>
      </c>
    </row>
    <row r="121" spans="1:23" ht="12.75" x14ac:dyDescent="0.2">
      <c r="A121" s="1321">
        <v>4710</v>
      </c>
      <c r="B121" s="1322" t="s">
        <v>1384</v>
      </c>
      <c r="C121" s="988">
        <f>+'I3 TB Data'!H334</f>
        <v>-25636136.311797477</v>
      </c>
      <c r="D121" s="988"/>
      <c r="E121" s="988">
        <f t="shared" si="17"/>
        <v>-25636136.311797477</v>
      </c>
      <c r="F121" s="1325"/>
      <c r="G121" s="988">
        <f t="shared" si="18"/>
        <v>0</v>
      </c>
      <c r="H121" s="1326">
        <f t="shared" si="19"/>
        <v>-25636136.311797477</v>
      </c>
      <c r="I121" s="1001">
        <f>+'O5 Details by Class &amp; Accounts'!E123</f>
        <v>-25636136.311797477</v>
      </c>
      <c r="J121" s="1921">
        <f t="shared" si="15"/>
        <v>0</v>
      </c>
      <c r="K121" s="1327">
        <f>+'O4 Summary by Class &amp; Accounts'!D123</f>
        <v>-25636136.311797477</v>
      </c>
      <c r="L121" s="1921">
        <f t="shared" si="16"/>
        <v>0</v>
      </c>
      <c r="M121" s="1329"/>
      <c r="N121" s="1329"/>
      <c r="O121" s="1329"/>
      <c r="P121" s="1329"/>
      <c r="Q121" s="1329"/>
      <c r="R121" s="1329"/>
      <c r="S121" s="1329"/>
      <c r="T121" s="1329"/>
      <c r="U121" s="1330"/>
      <c r="W121" s="1625" t="s">
        <v>1266</v>
      </c>
    </row>
    <row r="122" spans="1:23" ht="12.75" x14ac:dyDescent="0.2">
      <c r="A122" s="1321">
        <v>4712</v>
      </c>
      <c r="B122" s="1322" t="s">
        <v>1385</v>
      </c>
      <c r="C122" s="988">
        <f>+'I3 TB Data'!H335</f>
        <v>0</v>
      </c>
      <c r="D122" s="988"/>
      <c r="E122" s="988">
        <f t="shared" si="17"/>
        <v>0</v>
      </c>
      <c r="F122" s="1325"/>
      <c r="G122" s="988">
        <f t="shared" si="18"/>
        <v>0</v>
      </c>
      <c r="H122" s="1326">
        <f t="shared" si="19"/>
        <v>0</v>
      </c>
      <c r="I122" s="1001">
        <f>+'O5 Details by Class &amp; Accounts'!E124</f>
        <v>0</v>
      </c>
      <c r="J122" s="1921">
        <f t="shared" si="15"/>
        <v>0</v>
      </c>
      <c r="K122" s="1327">
        <f>+'O4 Summary by Class &amp; Accounts'!D124</f>
        <v>0</v>
      </c>
      <c r="L122" s="1921">
        <f t="shared" si="16"/>
        <v>0</v>
      </c>
      <c r="M122" s="1329"/>
      <c r="N122" s="1329"/>
      <c r="O122" s="1329"/>
      <c r="P122" s="1329"/>
      <c r="Q122" s="1329"/>
      <c r="R122" s="1329"/>
      <c r="S122" s="1329"/>
      <c r="T122" s="1329"/>
      <c r="U122" s="1330"/>
      <c r="W122" s="1625" t="s">
        <v>1266</v>
      </c>
    </row>
    <row r="123" spans="1:23" ht="12.75" x14ac:dyDescent="0.2">
      <c r="A123" s="1321">
        <v>4714</v>
      </c>
      <c r="B123" s="1322" t="s">
        <v>1386</v>
      </c>
      <c r="C123" s="988">
        <f>+'I3 TB Data'!H336</f>
        <v>6101746.4645256773</v>
      </c>
      <c r="D123" s="988"/>
      <c r="E123" s="988">
        <f t="shared" si="17"/>
        <v>6101746.4645256773</v>
      </c>
      <c r="F123" s="1325"/>
      <c r="G123" s="988">
        <f t="shared" si="18"/>
        <v>0</v>
      </c>
      <c r="H123" s="1326">
        <f t="shared" si="19"/>
        <v>6101746.4645256773</v>
      </c>
      <c r="I123" s="1001">
        <f>+'O5 Details by Class &amp; Accounts'!E125</f>
        <v>6101746.4645256773</v>
      </c>
      <c r="J123" s="1921">
        <f t="shared" si="15"/>
        <v>0</v>
      </c>
      <c r="K123" s="1327">
        <f>+'O4 Summary by Class &amp; Accounts'!D125</f>
        <v>6101746.4645256763</v>
      </c>
      <c r="L123" s="1921">
        <f t="shared" si="16"/>
        <v>0</v>
      </c>
      <c r="M123" s="1329"/>
      <c r="N123" s="1329"/>
      <c r="O123" s="1329"/>
      <c r="P123" s="1329"/>
      <c r="Q123" s="1329"/>
      <c r="R123" s="1329"/>
      <c r="S123" s="1329"/>
      <c r="T123" s="1329"/>
      <c r="U123" s="1330"/>
      <c r="W123" s="1625" t="s">
        <v>773</v>
      </c>
    </row>
    <row r="124" spans="1:23" ht="12.75" x14ac:dyDescent="0.2">
      <c r="A124" s="1321">
        <v>4715</v>
      </c>
      <c r="B124" s="1322" t="s">
        <v>571</v>
      </c>
      <c r="C124" s="988">
        <f>+'I3 TB Data'!H337</f>
        <v>0</v>
      </c>
      <c r="D124" s="988"/>
      <c r="E124" s="988">
        <f t="shared" si="17"/>
        <v>0</v>
      </c>
      <c r="F124" s="1325"/>
      <c r="G124" s="988">
        <f t="shared" si="18"/>
        <v>0</v>
      </c>
      <c r="H124" s="1326">
        <f t="shared" si="19"/>
        <v>0</v>
      </c>
      <c r="I124" s="1001">
        <f>+'O5 Details by Class &amp; Accounts'!E126</f>
        <v>0</v>
      </c>
      <c r="J124" s="1921">
        <f t="shared" si="15"/>
        <v>0</v>
      </c>
      <c r="K124" s="1327">
        <f>+'O4 Summary by Class &amp; Accounts'!D126</f>
        <v>0</v>
      </c>
      <c r="L124" s="1921">
        <f t="shared" si="16"/>
        <v>0</v>
      </c>
      <c r="M124" s="1329"/>
      <c r="N124" s="1329"/>
      <c r="O124" s="1329"/>
      <c r="P124" s="1329"/>
      <c r="Q124" s="1329"/>
      <c r="R124" s="1329"/>
      <c r="S124" s="1329"/>
      <c r="T124" s="1329"/>
      <c r="U124" s="1330"/>
      <c r="W124" s="1625" t="s">
        <v>1266</v>
      </c>
    </row>
    <row r="125" spans="1:23" ht="12.75" x14ac:dyDescent="0.2">
      <c r="A125" s="1321">
        <v>4716</v>
      </c>
      <c r="B125" s="1322" t="s">
        <v>572</v>
      </c>
      <c r="C125" s="988">
        <f>+'I3 TB Data'!H338</f>
        <v>4792474.893505903</v>
      </c>
      <c r="D125" s="988"/>
      <c r="E125" s="988">
        <f t="shared" si="17"/>
        <v>4792474.893505903</v>
      </c>
      <c r="F125" s="1325"/>
      <c r="G125" s="988">
        <f t="shared" si="18"/>
        <v>0</v>
      </c>
      <c r="H125" s="1326">
        <f t="shared" si="19"/>
        <v>4792474.893505903</v>
      </c>
      <c r="I125" s="1001">
        <f>+'O5 Details by Class &amp; Accounts'!E127</f>
        <v>4792474.893505903</v>
      </c>
      <c r="J125" s="1921">
        <f t="shared" si="15"/>
        <v>0</v>
      </c>
      <c r="K125" s="1327">
        <f>+'O4 Summary by Class &amp; Accounts'!D127</f>
        <v>4792474.893505903</v>
      </c>
      <c r="L125" s="1921">
        <f t="shared" si="16"/>
        <v>0</v>
      </c>
      <c r="M125" s="1329"/>
      <c r="N125" s="1329"/>
      <c r="O125" s="1329"/>
      <c r="P125" s="1329"/>
      <c r="Q125" s="1329"/>
      <c r="R125" s="1329"/>
      <c r="S125" s="1329"/>
      <c r="T125" s="1329"/>
      <c r="U125" s="1330"/>
      <c r="W125" s="1625" t="s">
        <v>773</v>
      </c>
    </row>
    <row r="126" spans="1:23" ht="12.75" x14ac:dyDescent="0.2">
      <c r="A126" s="1321">
        <v>4730</v>
      </c>
      <c r="B126" s="1322" t="s">
        <v>575</v>
      </c>
      <c r="C126" s="988">
        <f>+'I3 TB Data'!H341</f>
        <v>0</v>
      </c>
      <c r="D126" s="988"/>
      <c r="E126" s="988">
        <f t="shared" si="17"/>
        <v>0</v>
      </c>
      <c r="F126" s="1325"/>
      <c r="G126" s="988">
        <f t="shared" si="18"/>
        <v>0</v>
      </c>
      <c r="H126" s="1326">
        <f t="shared" si="19"/>
        <v>0</v>
      </c>
      <c r="I126" s="1001">
        <f>+'O5 Details by Class &amp; Accounts'!E128</f>
        <v>0</v>
      </c>
      <c r="J126" s="1921">
        <f t="shared" si="15"/>
        <v>0</v>
      </c>
      <c r="K126" s="1327">
        <f>+'O4 Summary by Class &amp; Accounts'!D128</f>
        <v>0</v>
      </c>
      <c r="L126" s="1921">
        <f t="shared" si="16"/>
        <v>0</v>
      </c>
      <c r="M126" s="1329"/>
      <c r="N126" s="1329"/>
      <c r="O126" s="1329"/>
      <c r="P126" s="1329"/>
      <c r="Q126" s="1329"/>
      <c r="R126" s="1329"/>
      <c r="S126" s="1329"/>
      <c r="T126" s="1329"/>
      <c r="U126" s="1330"/>
      <c r="W126" s="1625" t="s">
        <v>1266</v>
      </c>
    </row>
    <row r="127" spans="1:23" ht="12.75" x14ac:dyDescent="0.2">
      <c r="A127" s="1321">
        <v>4750</v>
      </c>
      <c r="B127" s="1322" t="s">
        <v>448</v>
      </c>
      <c r="C127" s="988">
        <f>+'I3 TB Data'!H342</f>
        <v>383278.95184139011</v>
      </c>
      <c r="D127" s="988"/>
      <c r="E127" s="988">
        <f>+SUM(C127:D127)</f>
        <v>383278.95184139011</v>
      </c>
      <c r="F127" s="1325"/>
      <c r="G127" s="988">
        <f>IF((F127=""),0,E127)</f>
        <v>0</v>
      </c>
      <c r="H127" s="1326">
        <f>+IF((F127=""),E127,0)</f>
        <v>383278.95184139011</v>
      </c>
      <c r="I127" s="1001">
        <f>+'O5 Details by Class &amp; Accounts'!E129</f>
        <v>383278.95184139011</v>
      </c>
      <c r="J127" s="1921">
        <f>+G127+H127-I127</f>
        <v>0</v>
      </c>
      <c r="K127" s="1327">
        <f>+'O4 Summary by Class &amp; Accounts'!D129</f>
        <v>383278.95184139011</v>
      </c>
      <c r="L127" s="1921">
        <f>+H127-K127</f>
        <v>0</v>
      </c>
      <c r="M127" s="1329"/>
      <c r="N127" s="1329"/>
      <c r="O127" s="1329"/>
      <c r="P127" s="1329"/>
      <c r="Q127" s="1329"/>
      <c r="R127" s="1329"/>
      <c r="S127" s="1329"/>
      <c r="T127" s="1329"/>
      <c r="U127" s="1330"/>
      <c r="W127" s="1625"/>
    </row>
    <row r="128" spans="1:23" ht="12.75" x14ac:dyDescent="0.2">
      <c r="A128" s="1321">
        <v>4751</v>
      </c>
      <c r="B128" s="1912" t="s">
        <v>1642</v>
      </c>
      <c r="C128" s="988">
        <f>+'I3 TB Data'!H343</f>
        <v>323633.31582258368</v>
      </c>
      <c r="D128" s="988"/>
      <c r="E128" s="988">
        <f>+SUM(C128:D128)</f>
        <v>323633.31582258368</v>
      </c>
      <c r="F128" s="1325"/>
      <c r="G128" s="988">
        <f>IF((F128=""),0,E128)</f>
        <v>0</v>
      </c>
      <c r="H128" s="1326">
        <f>+IF((F128=""),E128,0)</f>
        <v>323633.31582258368</v>
      </c>
      <c r="I128" s="1001">
        <f>+'O5 Details by Class &amp; Accounts'!E130</f>
        <v>323633.31582258368</v>
      </c>
      <c r="J128" s="1921">
        <f>+G128+H128-I128</f>
        <v>0</v>
      </c>
      <c r="K128" s="1327">
        <f>+'O4 Summary by Class &amp; Accounts'!D130</f>
        <v>323633.31582258368</v>
      </c>
      <c r="L128" s="1921">
        <f>+H128-K128</f>
        <v>0</v>
      </c>
      <c r="M128" s="1329"/>
      <c r="N128" s="1329"/>
      <c r="O128" s="1329"/>
      <c r="P128" s="1329"/>
      <c r="Q128" s="1329"/>
      <c r="R128" s="1329"/>
      <c r="S128" s="1329"/>
      <c r="T128" s="1329"/>
      <c r="U128" s="1330"/>
      <c r="W128" s="1625"/>
    </row>
    <row r="129" spans="1:23" ht="12.75" x14ac:dyDescent="0.2">
      <c r="A129" s="1316">
        <v>5005</v>
      </c>
      <c r="B129" s="990" t="s">
        <v>985</v>
      </c>
      <c r="C129" s="988">
        <f>+'I3 TB Data'!H364</f>
        <v>1704944</v>
      </c>
      <c r="D129" s="988"/>
      <c r="E129" s="988">
        <f t="shared" si="17"/>
        <v>1704944</v>
      </c>
      <c r="F129" s="1325"/>
      <c r="G129" s="988">
        <f t="shared" si="18"/>
        <v>0</v>
      </c>
      <c r="H129" s="1326">
        <f t="shared" si="19"/>
        <v>1704944</v>
      </c>
      <c r="I129" s="1001">
        <f>+'O5 Details by Class &amp; Accounts'!E131</f>
        <v>1704944</v>
      </c>
      <c r="J129" s="1921">
        <f t="shared" ref="J129:J163" si="20">+G129+H129-I129</f>
        <v>0</v>
      </c>
      <c r="K129" s="1327">
        <f>+'O4 Summary by Class &amp; Accounts'!D131</f>
        <v>1704944</v>
      </c>
      <c r="L129" s="1921">
        <f t="shared" ref="L129:L163" si="21">+H129-K129</f>
        <v>0</v>
      </c>
      <c r="M129" s="1328"/>
      <c r="N129" s="1328"/>
      <c r="O129" s="1328"/>
      <c r="P129" s="1329"/>
      <c r="Q129" s="1329"/>
      <c r="R129" s="1329"/>
      <c r="S129" s="1329"/>
      <c r="T129" s="1329"/>
      <c r="U129" s="1330" t="s">
        <v>331</v>
      </c>
      <c r="W129" s="1625" t="s">
        <v>108</v>
      </c>
    </row>
    <row r="130" spans="1:23" ht="12.75" x14ac:dyDescent="0.2">
      <c r="A130" s="1316">
        <v>5010</v>
      </c>
      <c r="B130" s="990" t="s">
        <v>576</v>
      </c>
      <c r="C130" s="988">
        <f>+'I3 TB Data'!H365</f>
        <v>774805</v>
      </c>
      <c r="D130" s="988"/>
      <c r="E130" s="988">
        <f t="shared" si="17"/>
        <v>774805</v>
      </c>
      <c r="F130" s="1325" t="s">
        <v>331</v>
      </c>
      <c r="G130" s="988">
        <f t="shared" ref="G130:G160" si="22">+IF((F130=" "),0,E130)</f>
        <v>0</v>
      </c>
      <c r="H130" s="1326">
        <f t="shared" ref="H130:H160" si="23">+IF((F130=" "),E130,0)</f>
        <v>774805</v>
      </c>
      <c r="I130" s="1001">
        <f>+'O5 Details by Class &amp; Accounts'!E132</f>
        <v>774805</v>
      </c>
      <c r="J130" s="1921">
        <f t="shared" si="20"/>
        <v>0</v>
      </c>
      <c r="K130" s="1327">
        <f>+'O4 Summary by Class &amp; Accounts'!D132</f>
        <v>774805.00000000012</v>
      </c>
      <c r="L130" s="1921">
        <f t="shared" si="21"/>
        <v>0</v>
      </c>
      <c r="M130" s="1328"/>
      <c r="N130" s="1328"/>
      <c r="O130" s="1328"/>
      <c r="P130" s="1329"/>
      <c r="Q130" s="1329"/>
      <c r="R130" s="1329"/>
      <c r="S130" s="1329"/>
      <c r="T130" s="1329"/>
      <c r="U130" s="1330" t="s">
        <v>331</v>
      </c>
      <c r="W130" s="1625" t="s">
        <v>108</v>
      </c>
    </row>
    <row r="131" spans="1:23" ht="12.75" x14ac:dyDescent="0.2">
      <c r="A131" s="1316">
        <v>5012</v>
      </c>
      <c r="B131" s="990" t="s">
        <v>976</v>
      </c>
      <c r="C131" s="988">
        <f>+'I3 TB Data'!H366</f>
        <v>462307</v>
      </c>
      <c r="D131" s="988"/>
      <c r="E131" s="988">
        <f t="shared" si="17"/>
        <v>462307</v>
      </c>
      <c r="F131" s="1325" t="s">
        <v>331</v>
      </c>
      <c r="G131" s="988">
        <f t="shared" si="22"/>
        <v>0</v>
      </c>
      <c r="H131" s="1326">
        <f t="shared" si="23"/>
        <v>462307</v>
      </c>
      <c r="I131" s="1001">
        <f>+'O5 Details by Class &amp; Accounts'!E133</f>
        <v>462307</v>
      </c>
      <c r="J131" s="1921">
        <f t="shared" si="20"/>
        <v>0</v>
      </c>
      <c r="K131" s="1327">
        <f>+'O4 Summary by Class &amp; Accounts'!D133</f>
        <v>462306.99999999994</v>
      </c>
      <c r="L131" s="1921">
        <f t="shared" si="21"/>
        <v>0</v>
      </c>
      <c r="M131" s="1328"/>
      <c r="N131" s="1328"/>
      <c r="O131" s="1328"/>
      <c r="P131" s="1329"/>
      <c r="Q131" s="1329"/>
      <c r="R131" s="1329"/>
      <c r="S131" s="1329"/>
      <c r="T131" s="1329"/>
      <c r="U131" s="1330" t="s">
        <v>331</v>
      </c>
      <c r="W131" s="1625">
        <v>1808</v>
      </c>
    </row>
    <row r="132" spans="1:23" ht="25.5" x14ac:dyDescent="0.2">
      <c r="A132" s="1316">
        <v>5014</v>
      </c>
      <c r="B132" s="990" t="s">
        <v>977</v>
      </c>
      <c r="C132" s="988">
        <f>+'I3 TB Data'!H367</f>
        <v>0</v>
      </c>
      <c r="D132" s="988"/>
      <c r="E132" s="988">
        <f t="shared" si="17"/>
        <v>0</v>
      </c>
      <c r="F132" s="1325" t="s">
        <v>331</v>
      </c>
      <c r="G132" s="988">
        <f t="shared" si="22"/>
        <v>0</v>
      </c>
      <c r="H132" s="1326">
        <f t="shared" si="23"/>
        <v>0</v>
      </c>
      <c r="I132" s="1001">
        <f>+'O5 Details by Class &amp; Accounts'!E134</f>
        <v>0</v>
      </c>
      <c r="J132" s="1921">
        <f t="shared" si="20"/>
        <v>0</v>
      </c>
      <c r="K132" s="1327">
        <f>+'O4 Summary by Class &amp; Accounts'!D134</f>
        <v>0</v>
      </c>
      <c r="L132" s="1921">
        <f t="shared" si="21"/>
        <v>0</v>
      </c>
      <c r="M132" s="1328"/>
      <c r="N132" s="1328"/>
      <c r="O132" s="1328"/>
      <c r="P132" s="1329"/>
      <c r="Q132" s="1329"/>
      <c r="R132" s="1329"/>
      <c r="S132" s="1329"/>
      <c r="T132" s="1329"/>
      <c r="U132" s="1330" t="s">
        <v>331</v>
      </c>
      <c r="W132" s="1625">
        <v>1815</v>
      </c>
    </row>
    <row r="133" spans="1:23" ht="25.5" x14ac:dyDescent="0.2">
      <c r="A133" s="1316">
        <v>5015</v>
      </c>
      <c r="B133" s="990" t="s">
        <v>978</v>
      </c>
      <c r="C133" s="988">
        <f>+'I3 TB Data'!H368</f>
        <v>0</v>
      </c>
      <c r="D133" s="988"/>
      <c r="E133" s="988">
        <f t="shared" si="17"/>
        <v>0</v>
      </c>
      <c r="F133" s="1325" t="s">
        <v>331</v>
      </c>
      <c r="G133" s="988">
        <f t="shared" si="22"/>
        <v>0</v>
      </c>
      <c r="H133" s="1326">
        <f t="shared" si="23"/>
        <v>0</v>
      </c>
      <c r="I133" s="1001">
        <f>+'O5 Details by Class &amp; Accounts'!E135</f>
        <v>0</v>
      </c>
      <c r="J133" s="1921">
        <f t="shared" si="20"/>
        <v>0</v>
      </c>
      <c r="K133" s="1327">
        <f>+'O4 Summary by Class &amp; Accounts'!D135</f>
        <v>0</v>
      </c>
      <c r="L133" s="1921">
        <f t="shared" si="21"/>
        <v>0</v>
      </c>
      <c r="M133" s="1328"/>
      <c r="N133" s="1328"/>
      <c r="O133" s="1328"/>
      <c r="P133" s="1329"/>
      <c r="Q133" s="1329"/>
      <c r="R133" s="1329"/>
      <c r="S133" s="1329"/>
      <c r="T133" s="1329"/>
      <c r="U133" s="1330" t="s">
        <v>331</v>
      </c>
      <c r="W133" s="1625">
        <v>1815</v>
      </c>
    </row>
    <row r="134" spans="1:23" ht="25.5" x14ac:dyDescent="0.2">
      <c r="A134" s="1316">
        <v>5016</v>
      </c>
      <c r="B134" s="990" t="s">
        <v>979</v>
      </c>
      <c r="C134" s="988">
        <f>+'I3 TB Data'!H369</f>
        <v>435828</v>
      </c>
      <c r="D134" s="988"/>
      <c r="E134" s="988">
        <f t="shared" si="17"/>
        <v>435828</v>
      </c>
      <c r="F134" s="1325" t="s">
        <v>331</v>
      </c>
      <c r="G134" s="988">
        <f t="shared" si="22"/>
        <v>0</v>
      </c>
      <c r="H134" s="1326">
        <f t="shared" si="23"/>
        <v>435828</v>
      </c>
      <c r="I134" s="1001">
        <f>+'O5 Details by Class &amp; Accounts'!E136</f>
        <v>435828</v>
      </c>
      <c r="J134" s="1921">
        <f t="shared" si="20"/>
        <v>0</v>
      </c>
      <c r="K134" s="1327">
        <f>+'O4 Summary by Class &amp; Accounts'!D136</f>
        <v>435828.00000000006</v>
      </c>
      <c r="L134" s="1921">
        <f t="shared" si="21"/>
        <v>0</v>
      </c>
      <c r="M134" s="1328"/>
      <c r="N134" s="1328"/>
      <c r="O134" s="1328"/>
      <c r="P134" s="1329"/>
      <c r="Q134" s="1329"/>
      <c r="R134" s="1329"/>
      <c r="S134" s="1329"/>
      <c r="T134" s="1329"/>
      <c r="U134" s="1330" t="s">
        <v>331</v>
      </c>
      <c r="W134" s="1625">
        <v>1820</v>
      </c>
    </row>
    <row r="135" spans="1:23" ht="25.5" x14ac:dyDescent="0.2">
      <c r="A135" s="1316">
        <v>5017</v>
      </c>
      <c r="B135" s="990" t="s">
        <v>552</v>
      </c>
      <c r="C135" s="988">
        <f>+'I3 TB Data'!H370</f>
        <v>249040</v>
      </c>
      <c r="D135" s="988"/>
      <c r="E135" s="988">
        <f t="shared" si="17"/>
        <v>249040</v>
      </c>
      <c r="F135" s="1325" t="s">
        <v>331</v>
      </c>
      <c r="G135" s="988">
        <f t="shared" si="22"/>
        <v>0</v>
      </c>
      <c r="H135" s="1326">
        <f t="shared" si="23"/>
        <v>249040</v>
      </c>
      <c r="I135" s="1001">
        <f>+'O5 Details by Class &amp; Accounts'!E137</f>
        <v>249040</v>
      </c>
      <c r="J135" s="1921">
        <f t="shared" si="20"/>
        <v>0</v>
      </c>
      <c r="K135" s="1327">
        <f>+'O4 Summary by Class &amp; Accounts'!D137</f>
        <v>249040</v>
      </c>
      <c r="L135" s="1921">
        <f t="shared" si="21"/>
        <v>0</v>
      </c>
      <c r="M135" s="1328"/>
      <c r="N135" s="1328"/>
      <c r="O135" s="1328"/>
      <c r="P135" s="1329"/>
      <c r="Q135" s="1329"/>
      <c r="R135" s="1329"/>
      <c r="S135" s="1329"/>
      <c r="T135" s="1329"/>
      <c r="U135" s="1330" t="s">
        <v>331</v>
      </c>
      <c r="W135" s="1625">
        <v>1820</v>
      </c>
    </row>
    <row r="136" spans="1:23" ht="25.5" x14ac:dyDescent="0.2">
      <c r="A136" s="1316">
        <v>5020</v>
      </c>
      <c r="B136" s="990" t="s">
        <v>553</v>
      </c>
      <c r="C136" s="988">
        <f>+'I3 TB Data'!H371</f>
        <v>210397</v>
      </c>
      <c r="D136" s="988"/>
      <c r="E136" s="988">
        <f t="shared" si="17"/>
        <v>210397</v>
      </c>
      <c r="F136" s="1325" t="s">
        <v>331</v>
      </c>
      <c r="G136" s="988">
        <f t="shared" si="22"/>
        <v>0</v>
      </c>
      <c r="H136" s="1326">
        <f t="shared" si="23"/>
        <v>210397</v>
      </c>
      <c r="I136" s="1001">
        <f>+'O5 Details by Class &amp; Accounts'!E138</f>
        <v>210397</v>
      </c>
      <c r="J136" s="1921">
        <f t="shared" si="20"/>
        <v>0</v>
      </c>
      <c r="K136" s="1327">
        <f>+'O4 Summary by Class &amp; Accounts'!D138</f>
        <v>210397.00000000006</v>
      </c>
      <c r="L136" s="1921">
        <f t="shared" si="21"/>
        <v>0</v>
      </c>
      <c r="M136" s="1328"/>
      <c r="N136" s="1328"/>
      <c r="O136" s="1328"/>
      <c r="P136" s="1329"/>
      <c r="Q136" s="1329"/>
      <c r="R136" s="1329"/>
      <c r="S136" s="1329"/>
      <c r="T136" s="1329"/>
      <c r="U136" s="1330" t="s">
        <v>331</v>
      </c>
      <c r="W136" s="1625" t="s">
        <v>504</v>
      </c>
    </row>
    <row r="137" spans="1:23" ht="25.5" x14ac:dyDescent="0.2">
      <c r="A137" s="1316">
        <v>5025</v>
      </c>
      <c r="B137" s="990" t="s">
        <v>1583</v>
      </c>
      <c r="C137" s="988">
        <f>+'I3 TB Data'!H372</f>
        <v>408048</v>
      </c>
      <c r="D137" s="988"/>
      <c r="E137" s="988">
        <f t="shared" si="17"/>
        <v>408048</v>
      </c>
      <c r="F137" s="1325" t="s">
        <v>331</v>
      </c>
      <c r="G137" s="988">
        <f t="shared" si="22"/>
        <v>0</v>
      </c>
      <c r="H137" s="1326">
        <f t="shared" si="23"/>
        <v>408048</v>
      </c>
      <c r="I137" s="1001">
        <f>+'O5 Details by Class &amp; Accounts'!E139</f>
        <v>408048</v>
      </c>
      <c r="J137" s="1921">
        <f t="shared" si="20"/>
        <v>0</v>
      </c>
      <c r="K137" s="1327">
        <f>+'O4 Summary by Class &amp; Accounts'!D139</f>
        <v>408048</v>
      </c>
      <c r="L137" s="1921">
        <f t="shared" si="21"/>
        <v>0</v>
      </c>
      <c r="M137" s="1328"/>
      <c r="N137" s="1328"/>
      <c r="O137" s="1328"/>
      <c r="P137" s="1329"/>
      <c r="Q137" s="1329"/>
      <c r="R137" s="1329"/>
      <c r="S137" s="1329"/>
      <c r="T137" s="1329"/>
      <c r="U137" s="1330" t="s">
        <v>331</v>
      </c>
      <c r="W137" s="1625" t="s">
        <v>504</v>
      </c>
    </row>
    <row r="138" spans="1:23" ht="25.5" x14ac:dyDescent="0.2">
      <c r="A138" s="1316">
        <v>5030</v>
      </c>
      <c r="B138" s="990" t="s">
        <v>560</v>
      </c>
      <c r="C138" s="988">
        <f>+'I3 TB Data'!H373</f>
        <v>55392</v>
      </c>
      <c r="D138" s="988"/>
      <c r="E138" s="988">
        <f t="shared" si="17"/>
        <v>55392</v>
      </c>
      <c r="F138" s="1325" t="s">
        <v>331</v>
      </c>
      <c r="G138" s="988">
        <f t="shared" si="22"/>
        <v>0</v>
      </c>
      <c r="H138" s="1326">
        <f t="shared" si="23"/>
        <v>55392</v>
      </c>
      <c r="I138" s="1001">
        <f>+'O5 Details by Class &amp; Accounts'!E140</f>
        <v>55392</v>
      </c>
      <c r="J138" s="1921">
        <f t="shared" si="20"/>
        <v>0</v>
      </c>
      <c r="K138" s="1327">
        <f>+'O4 Summary by Class &amp; Accounts'!D140</f>
        <v>55392.000000000007</v>
      </c>
      <c r="L138" s="1921">
        <f t="shared" si="21"/>
        <v>0</v>
      </c>
      <c r="M138" s="1328"/>
      <c r="N138" s="1328"/>
      <c r="O138" s="1328"/>
      <c r="P138" s="1329"/>
      <c r="Q138" s="1329"/>
      <c r="R138" s="1329"/>
      <c r="S138" s="1329"/>
      <c r="T138" s="1329"/>
      <c r="U138" s="1330" t="s">
        <v>331</v>
      </c>
      <c r="W138" s="1625" t="s">
        <v>504</v>
      </c>
    </row>
    <row r="139" spans="1:23" ht="25.5" x14ac:dyDescent="0.2">
      <c r="A139" s="1316">
        <v>5035</v>
      </c>
      <c r="B139" s="990" t="s">
        <v>1405</v>
      </c>
      <c r="C139" s="988">
        <f>+'I3 TB Data'!H374</f>
        <v>150316</v>
      </c>
      <c r="D139" s="988"/>
      <c r="E139" s="988">
        <f t="shared" si="17"/>
        <v>150316</v>
      </c>
      <c r="F139" s="1325" t="s">
        <v>331</v>
      </c>
      <c r="G139" s="988">
        <f t="shared" si="22"/>
        <v>0</v>
      </c>
      <c r="H139" s="1326">
        <f t="shared" si="23"/>
        <v>150316</v>
      </c>
      <c r="I139" s="1001">
        <f>+'O5 Details by Class &amp; Accounts'!E141</f>
        <v>150316</v>
      </c>
      <c r="J139" s="1921">
        <f t="shared" si="20"/>
        <v>0</v>
      </c>
      <c r="K139" s="1327">
        <f>+'O4 Summary by Class &amp; Accounts'!D141</f>
        <v>150315.99999999997</v>
      </c>
      <c r="L139" s="1921">
        <f t="shared" si="21"/>
        <v>0</v>
      </c>
      <c r="M139" s="1328"/>
      <c r="N139" s="1328"/>
      <c r="O139" s="1328"/>
      <c r="P139" s="1329"/>
      <c r="Q139" s="1329"/>
      <c r="R139" s="1329"/>
      <c r="S139" s="1329"/>
      <c r="T139" s="1329"/>
      <c r="U139" s="1330" t="s">
        <v>331</v>
      </c>
      <c r="W139" s="1625">
        <v>1850</v>
      </c>
    </row>
    <row r="140" spans="1:23" ht="25.5" x14ac:dyDescent="0.2">
      <c r="A140" s="1316">
        <v>5040</v>
      </c>
      <c r="B140" s="990" t="s">
        <v>4</v>
      </c>
      <c r="C140" s="988">
        <f>+'I3 TB Data'!H375</f>
        <v>16242</v>
      </c>
      <c r="D140" s="988"/>
      <c r="E140" s="988">
        <f t="shared" si="17"/>
        <v>16242</v>
      </c>
      <c r="F140" s="1325" t="s">
        <v>331</v>
      </c>
      <c r="G140" s="988">
        <f t="shared" si="22"/>
        <v>0</v>
      </c>
      <c r="H140" s="1326">
        <f t="shared" si="23"/>
        <v>16242</v>
      </c>
      <c r="I140" s="1001">
        <f>+'O5 Details by Class &amp; Accounts'!E142</f>
        <v>16242</v>
      </c>
      <c r="J140" s="1921">
        <f t="shared" si="20"/>
        <v>0</v>
      </c>
      <c r="K140" s="1327">
        <f>+'O4 Summary by Class &amp; Accounts'!D142</f>
        <v>16242.000000000002</v>
      </c>
      <c r="L140" s="1921">
        <f t="shared" si="21"/>
        <v>0</v>
      </c>
      <c r="M140" s="1328"/>
      <c r="N140" s="1328"/>
      <c r="O140" s="1328"/>
      <c r="P140" s="1329"/>
      <c r="Q140" s="1329"/>
      <c r="R140" s="1329"/>
      <c r="S140" s="1329"/>
      <c r="T140" s="1329"/>
      <c r="U140" s="1330" t="s">
        <v>331</v>
      </c>
      <c r="W140" s="1625" t="s">
        <v>505</v>
      </c>
    </row>
    <row r="141" spans="1:23" ht="25.5" x14ac:dyDescent="0.2">
      <c r="A141" s="1316">
        <v>5045</v>
      </c>
      <c r="B141" s="990" t="s">
        <v>1584</v>
      </c>
      <c r="C141" s="988">
        <f>+'I3 TB Data'!H376</f>
        <v>5908</v>
      </c>
      <c r="D141" s="988"/>
      <c r="E141" s="988">
        <f t="shared" si="17"/>
        <v>5908</v>
      </c>
      <c r="F141" s="1325" t="s">
        <v>331</v>
      </c>
      <c r="G141" s="988">
        <f t="shared" si="22"/>
        <v>0</v>
      </c>
      <c r="H141" s="1326">
        <f t="shared" si="23"/>
        <v>5908</v>
      </c>
      <c r="I141" s="1001">
        <f>+'O5 Details by Class &amp; Accounts'!E143</f>
        <v>5908</v>
      </c>
      <c r="J141" s="1921">
        <f t="shared" si="20"/>
        <v>0</v>
      </c>
      <c r="K141" s="1327">
        <f>+'O4 Summary by Class &amp; Accounts'!D143</f>
        <v>5908</v>
      </c>
      <c r="L141" s="1921">
        <f t="shared" si="21"/>
        <v>0</v>
      </c>
      <c r="M141" s="1328"/>
      <c r="N141" s="1328"/>
      <c r="O141" s="1328"/>
      <c r="P141" s="1329"/>
      <c r="Q141" s="1329"/>
      <c r="R141" s="1329"/>
      <c r="S141" s="1329"/>
      <c r="T141" s="1329"/>
      <c r="U141" s="1330" t="s">
        <v>331</v>
      </c>
      <c r="W141" s="1625" t="s">
        <v>505</v>
      </c>
    </row>
    <row r="142" spans="1:23" ht="25.5" x14ac:dyDescent="0.2">
      <c r="A142" s="1316">
        <v>5050</v>
      </c>
      <c r="B142" s="990" t="s">
        <v>537</v>
      </c>
      <c r="C142" s="988">
        <f>+'I3 TB Data'!H377</f>
        <v>464</v>
      </c>
      <c r="D142" s="988"/>
      <c r="E142" s="988">
        <f t="shared" si="17"/>
        <v>464</v>
      </c>
      <c r="F142" s="1325" t="s">
        <v>331</v>
      </c>
      <c r="G142" s="988">
        <f t="shared" si="22"/>
        <v>0</v>
      </c>
      <c r="H142" s="1326">
        <f t="shared" si="23"/>
        <v>464</v>
      </c>
      <c r="I142" s="1001">
        <f>+'O5 Details by Class &amp; Accounts'!E144</f>
        <v>464</v>
      </c>
      <c r="J142" s="1921">
        <f t="shared" si="20"/>
        <v>0</v>
      </c>
      <c r="K142" s="1327">
        <f>+'O4 Summary by Class &amp; Accounts'!D144</f>
        <v>464</v>
      </c>
      <c r="L142" s="1921">
        <f t="shared" si="21"/>
        <v>0</v>
      </c>
      <c r="M142" s="1328"/>
      <c r="N142" s="1328"/>
      <c r="O142" s="1328"/>
      <c r="P142" s="1329"/>
      <c r="Q142" s="1329"/>
      <c r="R142" s="1329"/>
      <c r="S142" s="1329"/>
      <c r="T142" s="1329"/>
      <c r="U142" s="1330" t="s">
        <v>331</v>
      </c>
      <c r="W142" s="1625" t="s">
        <v>505</v>
      </c>
    </row>
    <row r="143" spans="1:23" ht="25.5" x14ac:dyDescent="0.2">
      <c r="A143" s="1316">
        <v>5055</v>
      </c>
      <c r="B143" s="990" t="s">
        <v>1413</v>
      </c>
      <c r="C143" s="988">
        <f>+'I3 TB Data'!H378</f>
        <v>132332</v>
      </c>
      <c r="D143" s="988"/>
      <c r="E143" s="988">
        <f t="shared" si="17"/>
        <v>132332</v>
      </c>
      <c r="F143" s="1325" t="s">
        <v>331</v>
      </c>
      <c r="G143" s="988">
        <f t="shared" si="22"/>
        <v>0</v>
      </c>
      <c r="H143" s="1326">
        <f t="shared" si="23"/>
        <v>132332</v>
      </c>
      <c r="I143" s="1001">
        <f>+'O5 Details by Class &amp; Accounts'!E145</f>
        <v>132332</v>
      </c>
      <c r="J143" s="1921">
        <f t="shared" si="20"/>
        <v>0</v>
      </c>
      <c r="K143" s="1327">
        <f>+'O4 Summary by Class &amp; Accounts'!D145</f>
        <v>132331.99999999997</v>
      </c>
      <c r="L143" s="1921">
        <f t="shared" si="21"/>
        <v>0</v>
      </c>
      <c r="M143" s="1328"/>
      <c r="N143" s="1328"/>
      <c r="O143" s="1328"/>
      <c r="P143" s="1329"/>
      <c r="Q143" s="1329"/>
      <c r="R143" s="1329"/>
      <c r="S143" s="1329"/>
      <c r="T143" s="1329"/>
      <c r="U143" s="1330" t="s">
        <v>331</v>
      </c>
      <c r="W143" s="1625">
        <v>1850</v>
      </c>
    </row>
    <row r="144" spans="1:23" ht="12.75" x14ac:dyDescent="0.2">
      <c r="A144" s="1316">
        <v>5065</v>
      </c>
      <c r="B144" s="990" t="s">
        <v>1578</v>
      </c>
      <c r="C144" s="988">
        <f>+'I3 TB Data'!H380</f>
        <v>790446</v>
      </c>
      <c r="D144" s="988"/>
      <c r="E144" s="988">
        <f t="shared" si="17"/>
        <v>790446</v>
      </c>
      <c r="F144" s="1325" t="s">
        <v>331</v>
      </c>
      <c r="G144" s="988">
        <f t="shared" si="22"/>
        <v>0</v>
      </c>
      <c r="H144" s="1326">
        <f t="shared" si="23"/>
        <v>790446</v>
      </c>
      <c r="I144" s="1001">
        <f>+'O5 Details by Class &amp; Accounts'!E146</f>
        <v>790446</v>
      </c>
      <c r="J144" s="1921">
        <f t="shared" si="20"/>
        <v>0</v>
      </c>
      <c r="K144" s="1327">
        <f>+'O4 Summary by Class &amp; Accounts'!D146</f>
        <v>790446</v>
      </c>
      <c r="L144" s="1921">
        <f t="shared" si="21"/>
        <v>0</v>
      </c>
      <c r="M144" s="1328"/>
      <c r="N144" s="1328"/>
      <c r="O144" s="1328"/>
      <c r="P144" s="1329"/>
      <c r="Q144" s="1329"/>
      <c r="R144" s="1329"/>
      <c r="S144" s="1329"/>
      <c r="T144" s="1329"/>
      <c r="U144" s="1330" t="s">
        <v>331</v>
      </c>
      <c r="W144" s="1625" t="s">
        <v>774</v>
      </c>
    </row>
    <row r="145" spans="1:23" ht="12.75" x14ac:dyDescent="0.2">
      <c r="A145" s="1316">
        <v>5070</v>
      </c>
      <c r="B145" s="990" t="s">
        <v>1579</v>
      </c>
      <c r="C145" s="988">
        <f>+'I3 TB Data'!H381</f>
        <v>420025</v>
      </c>
      <c r="D145" s="988"/>
      <c r="E145" s="988">
        <f t="shared" si="17"/>
        <v>420025</v>
      </c>
      <c r="F145" s="1325" t="s">
        <v>331</v>
      </c>
      <c r="G145" s="988">
        <f t="shared" si="22"/>
        <v>0</v>
      </c>
      <c r="H145" s="1326">
        <f t="shared" si="23"/>
        <v>420025</v>
      </c>
      <c r="I145" s="1001">
        <f>+'O5 Details by Class &amp; Accounts'!E147</f>
        <v>420025</v>
      </c>
      <c r="J145" s="1921">
        <f t="shared" si="20"/>
        <v>0</v>
      </c>
      <c r="K145" s="1327">
        <f>+'O4 Summary by Class &amp; Accounts'!D147</f>
        <v>420025.00000000006</v>
      </c>
      <c r="L145" s="1921">
        <f t="shared" si="21"/>
        <v>0</v>
      </c>
      <c r="M145" s="1328"/>
      <c r="N145" s="1328"/>
      <c r="O145" s="1328"/>
      <c r="P145" s="1329"/>
      <c r="Q145" s="1329"/>
      <c r="R145" s="1329"/>
      <c r="S145" s="1329"/>
      <c r="T145" s="1329"/>
      <c r="U145" s="1330" t="s">
        <v>331</v>
      </c>
      <c r="W145" s="1625" t="s">
        <v>704</v>
      </c>
    </row>
    <row r="146" spans="1:23" ht="25.5" x14ac:dyDescent="0.2">
      <c r="A146" s="1316">
        <v>5075</v>
      </c>
      <c r="B146" s="990" t="s">
        <v>1580</v>
      </c>
      <c r="C146" s="988">
        <f>+'I3 TB Data'!H382</f>
        <v>90475</v>
      </c>
      <c r="D146" s="988"/>
      <c r="E146" s="988">
        <f t="shared" si="17"/>
        <v>90475</v>
      </c>
      <c r="F146" s="1325" t="s">
        <v>331</v>
      </c>
      <c r="G146" s="988">
        <f t="shared" si="22"/>
        <v>0</v>
      </c>
      <c r="H146" s="1326">
        <f t="shared" si="23"/>
        <v>90475</v>
      </c>
      <c r="I146" s="1001">
        <f>+'O5 Details by Class &amp; Accounts'!E148</f>
        <v>90475</v>
      </c>
      <c r="J146" s="1921">
        <f t="shared" si="20"/>
        <v>0</v>
      </c>
      <c r="K146" s="1327">
        <f>+'O4 Summary by Class &amp; Accounts'!D148</f>
        <v>90475.000000000015</v>
      </c>
      <c r="L146" s="1921">
        <f t="shared" si="21"/>
        <v>0</v>
      </c>
      <c r="M146" s="1328"/>
      <c r="N146" s="1328"/>
      <c r="O146" s="1328"/>
      <c r="P146" s="1329"/>
      <c r="Q146" s="1329"/>
      <c r="R146" s="1329"/>
      <c r="S146" s="1329"/>
      <c r="T146" s="1329"/>
      <c r="U146" s="1330" t="s">
        <v>331</v>
      </c>
      <c r="W146" s="1625" t="s">
        <v>704</v>
      </c>
    </row>
    <row r="147" spans="1:23" ht="12.75" x14ac:dyDescent="0.2">
      <c r="A147" s="1316">
        <v>5085</v>
      </c>
      <c r="B147" s="990" t="s">
        <v>1561</v>
      </c>
      <c r="C147" s="988">
        <f>+'I3 TB Data'!H383</f>
        <v>1012927</v>
      </c>
      <c r="D147" s="988"/>
      <c r="E147" s="988">
        <f t="shared" si="17"/>
        <v>1012927</v>
      </c>
      <c r="F147" s="1325" t="s">
        <v>331</v>
      </c>
      <c r="G147" s="988">
        <f t="shared" si="22"/>
        <v>0</v>
      </c>
      <c r="H147" s="1326">
        <f t="shared" si="23"/>
        <v>1012927</v>
      </c>
      <c r="I147" s="1001">
        <f>+'O5 Details by Class &amp; Accounts'!E149</f>
        <v>1012927</v>
      </c>
      <c r="J147" s="1921">
        <f t="shared" si="20"/>
        <v>0</v>
      </c>
      <c r="K147" s="1327">
        <f>+'O4 Summary by Class &amp; Accounts'!D149</f>
        <v>1012927.0000000001</v>
      </c>
      <c r="L147" s="1921">
        <f t="shared" si="21"/>
        <v>0</v>
      </c>
      <c r="M147" s="1328"/>
      <c r="N147" s="1328"/>
      <c r="O147" s="1328"/>
      <c r="P147" s="1329"/>
      <c r="Q147" s="1329"/>
      <c r="R147" s="1329"/>
      <c r="S147" s="1329"/>
      <c r="T147" s="1329"/>
      <c r="U147" s="1330" t="s">
        <v>331</v>
      </c>
      <c r="W147" s="1625" t="s">
        <v>108</v>
      </c>
    </row>
    <row r="148" spans="1:23" ht="25.5" x14ac:dyDescent="0.2">
      <c r="A148" s="1316">
        <v>5090</v>
      </c>
      <c r="B148" s="990" t="s">
        <v>1562</v>
      </c>
      <c r="C148" s="988">
        <f>+'I3 TB Data'!H384</f>
        <v>0</v>
      </c>
      <c r="D148" s="988"/>
      <c r="E148" s="988">
        <f t="shared" si="17"/>
        <v>0</v>
      </c>
      <c r="F148" s="1325" t="s">
        <v>331</v>
      </c>
      <c r="G148" s="988">
        <f t="shared" si="22"/>
        <v>0</v>
      </c>
      <c r="H148" s="1326">
        <f t="shared" si="23"/>
        <v>0</v>
      </c>
      <c r="I148" s="1001">
        <f>+'O5 Details by Class &amp; Accounts'!E150</f>
        <v>0</v>
      </c>
      <c r="J148" s="1921">
        <f t="shared" si="20"/>
        <v>0</v>
      </c>
      <c r="K148" s="1327">
        <f>+'O4 Summary by Class &amp; Accounts'!D150</f>
        <v>0</v>
      </c>
      <c r="L148" s="1921">
        <f t="shared" si="21"/>
        <v>0</v>
      </c>
      <c r="M148" s="1328"/>
      <c r="N148" s="1328"/>
      <c r="O148" s="1328"/>
      <c r="P148" s="1329"/>
      <c r="Q148" s="1329"/>
      <c r="R148" s="1329"/>
      <c r="S148" s="1329"/>
      <c r="T148" s="1329"/>
      <c r="U148" s="1330" t="s">
        <v>331</v>
      </c>
      <c r="W148" s="1625" t="s">
        <v>505</v>
      </c>
    </row>
    <row r="149" spans="1:23" ht="25.5" x14ac:dyDescent="0.2">
      <c r="A149" s="1316">
        <v>5095</v>
      </c>
      <c r="B149" s="990" t="s">
        <v>1563</v>
      </c>
      <c r="C149" s="988">
        <f>+'I3 TB Data'!H385</f>
        <v>166694</v>
      </c>
      <c r="D149" s="988"/>
      <c r="E149" s="988">
        <f t="shared" si="17"/>
        <v>166694</v>
      </c>
      <c r="F149" s="1325" t="s">
        <v>331</v>
      </c>
      <c r="G149" s="988">
        <f t="shared" si="22"/>
        <v>0</v>
      </c>
      <c r="H149" s="1326">
        <f t="shared" si="23"/>
        <v>166694</v>
      </c>
      <c r="I149" s="1001">
        <f>+'O5 Details by Class &amp; Accounts'!E151</f>
        <v>166694</v>
      </c>
      <c r="J149" s="1921">
        <f t="shared" si="20"/>
        <v>0</v>
      </c>
      <c r="K149" s="1327">
        <f>+'O4 Summary by Class &amp; Accounts'!D151</f>
        <v>166694</v>
      </c>
      <c r="L149" s="1921">
        <f t="shared" si="21"/>
        <v>0</v>
      </c>
      <c r="M149" s="1328"/>
      <c r="N149" s="1328"/>
      <c r="O149" s="1328"/>
      <c r="P149" s="1329"/>
      <c r="Q149" s="1329"/>
      <c r="R149" s="1329"/>
      <c r="S149" s="1329"/>
      <c r="T149" s="1329"/>
      <c r="U149" s="1330" t="s">
        <v>331</v>
      </c>
      <c r="W149" s="1625" t="s">
        <v>504</v>
      </c>
    </row>
    <row r="150" spans="1:23" ht="12.75" x14ac:dyDescent="0.2">
      <c r="A150" s="1841">
        <v>5096</v>
      </c>
      <c r="B150" s="1807" t="s">
        <v>1406</v>
      </c>
      <c r="C150" s="988">
        <f>+'I3 TB Data'!H386</f>
        <v>0</v>
      </c>
      <c r="D150" s="988"/>
      <c r="E150" s="988">
        <f t="shared" si="17"/>
        <v>0</v>
      </c>
      <c r="F150" s="1325" t="s">
        <v>331</v>
      </c>
      <c r="G150" s="988">
        <f t="shared" si="22"/>
        <v>0</v>
      </c>
      <c r="H150" s="1326">
        <f t="shared" si="23"/>
        <v>0</v>
      </c>
      <c r="I150" s="1001">
        <f>+'O5 Details by Class &amp; Accounts'!E152</f>
        <v>0</v>
      </c>
      <c r="J150" s="1921">
        <f t="shared" si="20"/>
        <v>0</v>
      </c>
      <c r="K150" s="1327">
        <f>+'O4 Summary by Class &amp; Accounts'!D152</f>
        <v>0</v>
      </c>
      <c r="L150" s="1921">
        <f t="shared" si="21"/>
        <v>0</v>
      </c>
      <c r="M150" s="1842"/>
      <c r="N150" s="1842"/>
      <c r="O150" s="1842"/>
      <c r="P150" s="1329"/>
      <c r="Q150" s="1329"/>
      <c r="R150" s="1329"/>
      <c r="S150" s="1329"/>
      <c r="T150" s="1329"/>
      <c r="U150" s="1330" t="s">
        <v>331</v>
      </c>
      <c r="W150" s="1625" t="s">
        <v>1082</v>
      </c>
    </row>
    <row r="151" spans="1:23" ht="12.75" x14ac:dyDescent="0.2">
      <c r="A151" s="1316">
        <v>5105</v>
      </c>
      <c r="B151" s="990" t="s">
        <v>1337</v>
      </c>
      <c r="C151" s="988">
        <f>+'I3 TB Data'!H387</f>
        <v>0</v>
      </c>
      <c r="D151" s="988"/>
      <c r="E151" s="988">
        <f t="shared" si="17"/>
        <v>0</v>
      </c>
      <c r="F151" s="1325" t="s">
        <v>331</v>
      </c>
      <c r="G151" s="988">
        <f t="shared" si="22"/>
        <v>0</v>
      </c>
      <c r="H151" s="1326">
        <f t="shared" si="23"/>
        <v>0</v>
      </c>
      <c r="I151" s="1001">
        <f>+'O5 Details by Class &amp; Accounts'!E153</f>
        <v>0</v>
      </c>
      <c r="J151" s="1921">
        <f t="shared" si="20"/>
        <v>0</v>
      </c>
      <c r="K151" s="1327">
        <f>+'O4 Summary by Class &amp; Accounts'!D153</f>
        <v>0</v>
      </c>
      <c r="L151" s="1921">
        <f t="shared" si="21"/>
        <v>0</v>
      </c>
      <c r="M151" s="1328"/>
      <c r="N151" s="1328"/>
      <c r="O151" s="1328"/>
      <c r="P151" s="1329"/>
      <c r="Q151" s="1329"/>
      <c r="R151" s="1329"/>
      <c r="S151" s="1329"/>
      <c r="T151" s="1329"/>
      <c r="U151" s="1330" t="s">
        <v>331</v>
      </c>
      <c r="W151" s="1625" t="s">
        <v>108</v>
      </c>
    </row>
    <row r="152" spans="1:23" ht="25.5" x14ac:dyDescent="0.2">
      <c r="A152" s="1316">
        <v>5110</v>
      </c>
      <c r="B152" s="990" t="s">
        <v>1407</v>
      </c>
      <c r="C152" s="988">
        <f>+'I3 TB Data'!H388</f>
        <v>147452</v>
      </c>
      <c r="D152" s="988"/>
      <c r="E152" s="988">
        <f t="shared" ref="E152:E202" si="24">+SUM(C152:D152)</f>
        <v>147452</v>
      </c>
      <c r="F152" s="1325" t="s">
        <v>331</v>
      </c>
      <c r="G152" s="988">
        <f t="shared" si="22"/>
        <v>0</v>
      </c>
      <c r="H152" s="1326">
        <f t="shared" si="23"/>
        <v>147452</v>
      </c>
      <c r="I152" s="1001">
        <f>+'O5 Details by Class &amp; Accounts'!E154</f>
        <v>147452</v>
      </c>
      <c r="J152" s="1921">
        <f t="shared" si="20"/>
        <v>0</v>
      </c>
      <c r="K152" s="1327">
        <f>+'O4 Summary by Class &amp; Accounts'!D154</f>
        <v>147451.99999999997</v>
      </c>
      <c r="L152" s="1921">
        <f t="shared" si="21"/>
        <v>0</v>
      </c>
      <c r="M152" s="1328"/>
      <c r="N152" s="1328"/>
      <c r="O152" s="1328"/>
      <c r="P152" s="1329"/>
      <c r="Q152" s="1329"/>
      <c r="R152" s="1329"/>
      <c r="S152" s="1329"/>
      <c r="T152" s="1329"/>
      <c r="U152" s="1330" t="s">
        <v>331</v>
      </c>
      <c r="W152" s="1625">
        <v>1808</v>
      </c>
    </row>
    <row r="153" spans="1:23" ht="25.5" x14ac:dyDescent="0.2">
      <c r="A153" s="1316">
        <v>5112</v>
      </c>
      <c r="B153" s="990" t="s">
        <v>1371</v>
      </c>
      <c r="C153" s="988">
        <f>+'I3 TB Data'!H389</f>
        <v>0</v>
      </c>
      <c r="D153" s="988"/>
      <c r="E153" s="988">
        <f t="shared" si="24"/>
        <v>0</v>
      </c>
      <c r="F153" s="1325" t="s">
        <v>331</v>
      </c>
      <c r="G153" s="988">
        <f t="shared" si="22"/>
        <v>0</v>
      </c>
      <c r="H153" s="1326">
        <f t="shared" si="23"/>
        <v>0</v>
      </c>
      <c r="I153" s="1001">
        <f>+'O5 Details by Class &amp; Accounts'!E155</f>
        <v>0</v>
      </c>
      <c r="J153" s="1921">
        <f t="shared" si="20"/>
        <v>0</v>
      </c>
      <c r="K153" s="1327">
        <f>+'O4 Summary by Class &amp; Accounts'!D155</f>
        <v>0</v>
      </c>
      <c r="L153" s="1921">
        <f t="shared" si="21"/>
        <v>0</v>
      </c>
      <c r="M153" s="1328"/>
      <c r="N153" s="1328"/>
      <c r="O153" s="1328"/>
      <c r="P153" s="1329"/>
      <c r="Q153" s="1329"/>
      <c r="R153" s="1329"/>
      <c r="S153" s="1329"/>
      <c r="T153" s="1329"/>
      <c r="U153" s="1330" t="s">
        <v>331</v>
      </c>
      <c r="W153" s="1625">
        <v>1815</v>
      </c>
    </row>
    <row r="154" spans="1:23" ht="25.5" x14ac:dyDescent="0.2">
      <c r="A154" s="1316">
        <v>5114</v>
      </c>
      <c r="B154" s="990" t="s">
        <v>7</v>
      </c>
      <c r="C154" s="988">
        <f>+'I3 TB Data'!H390</f>
        <v>133233</v>
      </c>
      <c r="D154" s="988"/>
      <c r="E154" s="988">
        <f t="shared" si="24"/>
        <v>133233</v>
      </c>
      <c r="F154" s="1325" t="s">
        <v>331</v>
      </c>
      <c r="G154" s="988">
        <f t="shared" si="22"/>
        <v>0</v>
      </c>
      <c r="H154" s="1326">
        <f t="shared" si="23"/>
        <v>133233</v>
      </c>
      <c r="I154" s="1001">
        <f>+'O5 Details by Class &amp; Accounts'!E156</f>
        <v>133233</v>
      </c>
      <c r="J154" s="1921">
        <f t="shared" si="20"/>
        <v>0</v>
      </c>
      <c r="K154" s="1327">
        <f>+'O4 Summary by Class &amp; Accounts'!D156</f>
        <v>133233.00000000003</v>
      </c>
      <c r="L154" s="1921">
        <f t="shared" si="21"/>
        <v>0</v>
      </c>
      <c r="M154" s="1328"/>
      <c r="N154" s="1328"/>
      <c r="O154" s="1328"/>
      <c r="P154" s="1329"/>
      <c r="Q154" s="1329"/>
      <c r="R154" s="1329"/>
      <c r="S154" s="1329"/>
      <c r="T154" s="1329"/>
      <c r="U154" s="1330" t="s">
        <v>331</v>
      </c>
      <c r="W154" s="1625">
        <v>1820</v>
      </c>
    </row>
    <row r="155" spans="1:23" ht="25.5" x14ac:dyDescent="0.2">
      <c r="A155" s="1316">
        <v>5120</v>
      </c>
      <c r="B155" s="990" t="s">
        <v>8</v>
      </c>
      <c r="C155" s="988">
        <f>+'I3 TB Data'!H391</f>
        <v>152598</v>
      </c>
      <c r="D155" s="988"/>
      <c r="E155" s="988">
        <f t="shared" si="24"/>
        <v>152598</v>
      </c>
      <c r="F155" s="1325" t="s">
        <v>331</v>
      </c>
      <c r="G155" s="988">
        <f t="shared" si="22"/>
        <v>0</v>
      </c>
      <c r="H155" s="1326">
        <f t="shared" si="23"/>
        <v>152598</v>
      </c>
      <c r="I155" s="1001">
        <f>+'O5 Details by Class &amp; Accounts'!E157</f>
        <v>152598</v>
      </c>
      <c r="J155" s="1921">
        <f t="shared" si="20"/>
        <v>0</v>
      </c>
      <c r="K155" s="1327">
        <f>+'O4 Summary by Class &amp; Accounts'!D157</f>
        <v>152598.00000000003</v>
      </c>
      <c r="L155" s="1921">
        <f t="shared" si="21"/>
        <v>0</v>
      </c>
      <c r="M155" s="1328"/>
      <c r="N155" s="1328"/>
      <c r="O155" s="1328"/>
      <c r="P155" s="1329"/>
      <c r="Q155" s="1329"/>
      <c r="R155" s="1329"/>
      <c r="S155" s="1329"/>
      <c r="T155" s="1329"/>
      <c r="U155" s="1330" t="s">
        <v>331</v>
      </c>
      <c r="W155" s="1625">
        <v>1830</v>
      </c>
    </row>
    <row r="156" spans="1:23" ht="25.5" x14ac:dyDescent="0.2">
      <c r="A156" s="1316">
        <v>5125</v>
      </c>
      <c r="B156" s="990" t="s">
        <v>1373</v>
      </c>
      <c r="C156" s="988">
        <f>+'I3 TB Data'!H392</f>
        <v>292953</v>
      </c>
      <c r="D156" s="988"/>
      <c r="E156" s="988">
        <f t="shared" si="24"/>
        <v>292953</v>
      </c>
      <c r="F156" s="1325" t="s">
        <v>331</v>
      </c>
      <c r="G156" s="988">
        <f t="shared" si="22"/>
        <v>0</v>
      </c>
      <c r="H156" s="1326">
        <f t="shared" si="23"/>
        <v>292953</v>
      </c>
      <c r="I156" s="1001">
        <f>+'O5 Details by Class &amp; Accounts'!E158</f>
        <v>292953</v>
      </c>
      <c r="J156" s="1921">
        <f t="shared" si="20"/>
        <v>0</v>
      </c>
      <c r="K156" s="1327">
        <f>+'O4 Summary by Class &amp; Accounts'!D158</f>
        <v>292953.00000000006</v>
      </c>
      <c r="L156" s="1921">
        <f t="shared" si="21"/>
        <v>0</v>
      </c>
      <c r="M156" s="1328"/>
      <c r="N156" s="1328"/>
      <c r="O156" s="1328"/>
      <c r="P156" s="1329"/>
      <c r="Q156" s="1329"/>
      <c r="R156" s="1329"/>
      <c r="S156" s="1329"/>
      <c r="T156" s="1329"/>
      <c r="U156" s="1330" t="s">
        <v>331</v>
      </c>
      <c r="W156" s="1625">
        <v>1835</v>
      </c>
    </row>
    <row r="157" spans="1:23" ht="12.75" x14ac:dyDescent="0.2">
      <c r="A157" s="1316">
        <v>5130</v>
      </c>
      <c r="B157" s="990" t="s">
        <v>9</v>
      </c>
      <c r="C157" s="988">
        <f>+'I3 TB Data'!H393</f>
        <v>305603</v>
      </c>
      <c r="D157" s="988"/>
      <c r="E157" s="988">
        <f t="shared" si="24"/>
        <v>305603</v>
      </c>
      <c r="F157" s="1325" t="s">
        <v>331</v>
      </c>
      <c r="G157" s="988">
        <f t="shared" si="22"/>
        <v>0</v>
      </c>
      <c r="H157" s="1326">
        <f t="shared" si="23"/>
        <v>305603</v>
      </c>
      <c r="I157" s="1001">
        <f>+'O5 Details by Class &amp; Accounts'!E159</f>
        <v>305603</v>
      </c>
      <c r="J157" s="1921">
        <f t="shared" si="20"/>
        <v>0</v>
      </c>
      <c r="K157" s="1327">
        <f>+'O4 Summary by Class &amp; Accounts'!D159</f>
        <v>305603</v>
      </c>
      <c r="L157" s="1921">
        <f t="shared" si="21"/>
        <v>0</v>
      </c>
      <c r="M157" s="1328"/>
      <c r="N157" s="1328"/>
      <c r="O157" s="1328"/>
      <c r="P157" s="1329"/>
      <c r="Q157" s="1329"/>
      <c r="R157" s="1329"/>
      <c r="S157" s="1329"/>
      <c r="T157" s="1329"/>
      <c r="U157" s="1330" t="s">
        <v>331</v>
      </c>
      <c r="W157" s="1625">
        <v>1855</v>
      </c>
    </row>
    <row r="158" spans="1:23" ht="25.5" x14ac:dyDescent="0.2">
      <c r="A158" s="1316">
        <v>5135</v>
      </c>
      <c r="B158" s="990" t="s">
        <v>10</v>
      </c>
      <c r="C158" s="988">
        <f>+'I3 TB Data'!H394</f>
        <v>538067</v>
      </c>
      <c r="D158" s="988"/>
      <c r="E158" s="988">
        <f t="shared" si="24"/>
        <v>538067</v>
      </c>
      <c r="F158" s="1325" t="s">
        <v>331</v>
      </c>
      <c r="G158" s="988">
        <f t="shared" si="22"/>
        <v>0</v>
      </c>
      <c r="H158" s="1326">
        <f t="shared" si="23"/>
        <v>538067</v>
      </c>
      <c r="I158" s="1001">
        <f>+'O5 Details by Class &amp; Accounts'!E160</f>
        <v>538067</v>
      </c>
      <c r="J158" s="1921">
        <f t="shared" si="20"/>
        <v>0</v>
      </c>
      <c r="K158" s="1327">
        <f>+'O4 Summary by Class &amp; Accounts'!D160</f>
        <v>538067</v>
      </c>
      <c r="L158" s="1921">
        <f t="shared" si="21"/>
        <v>0</v>
      </c>
      <c r="M158" s="1328"/>
      <c r="N158" s="1328"/>
      <c r="O158" s="1328"/>
      <c r="P158" s="1329"/>
      <c r="Q158" s="1329"/>
      <c r="R158" s="1329"/>
      <c r="S158" s="1329"/>
      <c r="T158" s="1329"/>
      <c r="U158" s="1330" t="s">
        <v>331</v>
      </c>
      <c r="W158" s="1625" t="s">
        <v>504</v>
      </c>
    </row>
    <row r="159" spans="1:23" ht="12.75" x14ac:dyDescent="0.2">
      <c r="A159" s="1316">
        <v>5145</v>
      </c>
      <c r="B159" s="990" t="s">
        <v>11</v>
      </c>
      <c r="C159" s="988">
        <f>+'I3 TB Data'!H395</f>
        <v>115134</v>
      </c>
      <c r="D159" s="988"/>
      <c r="E159" s="988">
        <f t="shared" si="24"/>
        <v>115134</v>
      </c>
      <c r="F159" s="1325" t="s">
        <v>331</v>
      </c>
      <c r="G159" s="988">
        <f t="shared" si="22"/>
        <v>0</v>
      </c>
      <c r="H159" s="1326">
        <f t="shared" si="23"/>
        <v>115134</v>
      </c>
      <c r="I159" s="1001">
        <f>+'O5 Details by Class &amp; Accounts'!E161</f>
        <v>115134</v>
      </c>
      <c r="J159" s="1921">
        <f t="shared" si="20"/>
        <v>0</v>
      </c>
      <c r="K159" s="1327">
        <f>+'O4 Summary by Class &amp; Accounts'!D161</f>
        <v>115134</v>
      </c>
      <c r="L159" s="1921">
        <f t="shared" si="21"/>
        <v>0</v>
      </c>
      <c r="M159" s="1328"/>
      <c r="N159" s="1328"/>
      <c r="O159" s="1328"/>
      <c r="P159" s="1329"/>
      <c r="Q159" s="1329"/>
      <c r="R159" s="1329"/>
      <c r="S159" s="1329"/>
      <c r="T159" s="1329"/>
      <c r="U159" s="1330" t="s">
        <v>331</v>
      </c>
      <c r="W159" s="1625">
        <v>1840</v>
      </c>
    </row>
    <row r="160" spans="1:23" ht="25.5" x14ac:dyDescent="0.2">
      <c r="A160" s="1316">
        <v>5150</v>
      </c>
      <c r="B160" s="990" t="s">
        <v>12</v>
      </c>
      <c r="C160" s="988">
        <f>+'I3 TB Data'!H396</f>
        <v>55578</v>
      </c>
      <c r="D160" s="988"/>
      <c r="E160" s="988">
        <f t="shared" si="24"/>
        <v>55578</v>
      </c>
      <c r="F160" s="1325" t="s">
        <v>331</v>
      </c>
      <c r="G160" s="988">
        <f t="shared" si="22"/>
        <v>0</v>
      </c>
      <c r="H160" s="1326">
        <f t="shared" si="23"/>
        <v>55578</v>
      </c>
      <c r="I160" s="1001">
        <f>+'O5 Details by Class &amp; Accounts'!E162</f>
        <v>55578</v>
      </c>
      <c r="J160" s="1921">
        <f t="shared" si="20"/>
        <v>0</v>
      </c>
      <c r="K160" s="1327">
        <f>+'O4 Summary by Class &amp; Accounts'!D162</f>
        <v>55578.000000000007</v>
      </c>
      <c r="L160" s="1921">
        <f t="shared" si="21"/>
        <v>0</v>
      </c>
      <c r="M160" s="1328"/>
      <c r="N160" s="1328"/>
      <c r="O160" s="1328"/>
      <c r="P160" s="1329"/>
      <c r="Q160" s="1329"/>
      <c r="R160" s="1329"/>
      <c r="S160" s="1329"/>
      <c r="T160" s="1329"/>
      <c r="U160" s="1330" t="s">
        <v>331</v>
      </c>
      <c r="W160" s="1625">
        <v>1845</v>
      </c>
    </row>
    <row r="161" spans="1:23" ht="12.75" x14ac:dyDescent="0.2">
      <c r="A161" s="1316">
        <v>5155</v>
      </c>
      <c r="B161" s="990" t="s">
        <v>13</v>
      </c>
      <c r="C161" s="988">
        <f>+'I3 TB Data'!H397</f>
        <v>147777</v>
      </c>
      <c r="D161" s="988"/>
      <c r="E161" s="988">
        <f t="shared" si="24"/>
        <v>147777</v>
      </c>
      <c r="F161" s="1325" t="s">
        <v>331</v>
      </c>
      <c r="G161" s="988">
        <f t="shared" ref="G161:G192" si="25">+IF((F161=" "),0,E161)</f>
        <v>0</v>
      </c>
      <c r="H161" s="1326">
        <f t="shared" ref="H161:H192" si="26">+IF((F161=" "),E161,0)</f>
        <v>147777</v>
      </c>
      <c r="I161" s="1001">
        <f>+'O5 Details by Class &amp; Accounts'!E163</f>
        <v>147777</v>
      </c>
      <c r="J161" s="1921">
        <f t="shared" si="20"/>
        <v>0</v>
      </c>
      <c r="K161" s="1327">
        <f>+'O4 Summary by Class &amp; Accounts'!D163</f>
        <v>147777</v>
      </c>
      <c r="L161" s="1921">
        <f t="shared" si="21"/>
        <v>0</v>
      </c>
      <c r="M161" s="1328"/>
      <c r="N161" s="1328"/>
      <c r="O161" s="1328"/>
      <c r="P161" s="1329"/>
      <c r="Q161" s="1329"/>
      <c r="R161" s="1329"/>
      <c r="S161" s="1329"/>
      <c r="T161" s="1329"/>
      <c r="U161" s="1330" t="s">
        <v>331</v>
      </c>
      <c r="W161" s="1625">
        <v>1855</v>
      </c>
    </row>
    <row r="162" spans="1:23" ht="12.75" x14ac:dyDescent="0.2">
      <c r="A162" s="1316">
        <v>5160</v>
      </c>
      <c r="B162" s="990" t="s">
        <v>14</v>
      </c>
      <c r="C162" s="988">
        <f>+'I3 TB Data'!H398</f>
        <v>156750</v>
      </c>
      <c r="D162" s="988"/>
      <c r="E162" s="988">
        <f t="shared" si="24"/>
        <v>156750</v>
      </c>
      <c r="F162" s="1325" t="s">
        <v>331</v>
      </c>
      <c r="G162" s="988">
        <f t="shared" si="25"/>
        <v>0</v>
      </c>
      <c r="H162" s="1326">
        <f t="shared" si="26"/>
        <v>156750</v>
      </c>
      <c r="I162" s="1001">
        <f>+'O5 Details by Class &amp; Accounts'!E164</f>
        <v>156750</v>
      </c>
      <c r="J162" s="1921">
        <f t="shared" si="20"/>
        <v>0</v>
      </c>
      <c r="K162" s="1327">
        <f>+'O4 Summary by Class &amp; Accounts'!D164</f>
        <v>156750</v>
      </c>
      <c r="L162" s="1921">
        <f t="shared" si="21"/>
        <v>0</v>
      </c>
      <c r="M162" s="1328"/>
      <c r="N162" s="1328"/>
      <c r="O162" s="1328"/>
      <c r="P162" s="1329"/>
      <c r="Q162" s="1329"/>
      <c r="R162" s="1329"/>
      <c r="S162" s="1329"/>
      <c r="T162" s="1329"/>
      <c r="U162" s="1330" t="s">
        <v>331</v>
      </c>
      <c r="W162" s="1625">
        <v>1850</v>
      </c>
    </row>
    <row r="163" spans="1:23" ht="12.75" x14ac:dyDescent="0.2">
      <c r="A163" s="1323">
        <v>5175</v>
      </c>
      <c r="B163" s="997" t="s">
        <v>1522</v>
      </c>
      <c r="C163" s="988">
        <f>+'I3 TB Data'!H402</f>
        <v>9304</v>
      </c>
      <c r="D163" s="988"/>
      <c r="E163" s="988">
        <f t="shared" si="24"/>
        <v>9304</v>
      </c>
      <c r="F163" s="1325" t="s">
        <v>331</v>
      </c>
      <c r="G163" s="988">
        <f t="shared" si="25"/>
        <v>0</v>
      </c>
      <c r="H163" s="1326">
        <f t="shared" si="26"/>
        <v>9304</v>
      </c>
      <c r="I163" s="1001">
        <f>+'O5 Details by Class &amp; Accounts'!E165</f>
        <v>9304</v>
      </c>
      <c r="J163" s="1921">
        <f t="shared" si="20"/>
        <v>0</v>
      </c>
      <c r="K163" s="1327">
        <f>+'O4 Summary by Class &amp; Accounts'!D165</f>
        <v>9304</v>
      </c>
      <c r="L163" s="1921">
        <f t="shared" si="21"/>
        <v>0</v>
      </c>
      <c r="M163" s="1336"/>
      <c r="N163" s="1336"/>
      <c r="O163" s="1336"/>
      <c r="P163" s="1329"/>
      <c r="Q163" s="1329"/>
      <c r="R163" s="1329"/>
      <c r="S163" s="1329"/>
      <c r="T163" s="1329"/>
      <c r="U163" s="1330" t="s">
        <v>331</v>
      </c>
      <c r="W163" s="1625">
        <v>1860</v>
      </c>
    </row>
    <row r="164" spans="1:23" ht="12.75" x14ac:dyDescent="0.2">
      <c r="A164" s="1323">
        <v>5305</v>
      </c>
      <c r="B164" s="997" t="s">
        <v>1532</v>
      </c>
      <c r="C164" s="988">
        <f>+'I3 TB Data'!H412</f>
        <v>256394</v>
      </c>
      <c r="D164" s="988"/>
      <c r="E164" s="988">
        <f t="shared" si="24"/>
        <v>256394</v>
      </c>
      <c r="F164" s="1325" t="s">
        <v>331</v>
      </c>
      <c r="G164" s="988">
        <f t="shared" si="25"/>
        <v>0</v>
      </c>
      <c r="H164" s="1326">
        <f t="shared" si="26"/>
        <v>256394</v>
      </c>
      <c r="I164" s="1001">
        <f>+'O5 Details by Class &amp; Accounts'!E166</f>
        <v>256394</v>
      </c>
      <c r="J164" s="1921">
        <f t="shared" ref="J164:J211" si="27">+G164+H164-I164</f>
        <v>0</v>
      </c>
      <c r="K164" s="1327">
        <f>+'O4 Summary by Class &amp; Accounts'!D166</f>
        <v>256394</v>
      </c>
      <c r="L164" s="1921">
        <f t="shared" ref="L164:L211" si="28">+H164-K164</f>
        <v>0</v>
      </c>
      <c r="M164" s="1336"/>
      <c r="N164" s="1336"/>
      <c r="O164" s="1336"/>
      <c r="P164" s="1329"/>
      <c r="Q164" s="1329"/>
      <c r="R164" s="1329"/>
      <c r="S164" s="1329"/>
      <c r="T164" s="1329"/>
      <c r="U164" s="1330" t="s">
        <v>331</v>
      </c>
      <c r="W164" s="1625" t="s">
        <v>1274</v>
      </c>
    </row>
    <row r="165" spans="1:23" ht="12.75" x14ac:dyDescent="0.2">
      <c r="A165" s="1323">
        <v>5310</v>
      </c>
      <c r="B165" s="997" t="s">
        <v>286</v>
      </c>
      <c r="C165" s="988">
        <f>+'I3 TB Data'!H413</f>
        <v>22500</v>
      </c>
      <c r="D165" s="988"/>
      <c r="E165" s="988">
        <f t="shared" si="24"/>
        <v>22500</v>
      </c>
      <c r="F165" s="1325" t="s">
        <v>331</v>
      </c>
      <c r="G165" s="988">
        <f t="shared" si="25"/>
        <v>0</v>
      </c>
      <c r="H165" s="1326">
        <f t="shared" si="26"/>
        <v>22500</v>
      </c>
      <c r="I165" s="1001">
        <f>+'O5 Details by Class &amp; Accounts'!E167</f>
        <v>22500</v>
      </c>
      <c r="J165" s="1921">
        <f t="shared" si="27"/>
        <v>0</v>
      </c>
      <c r="K165" s="1327">
        <f>+'O4 Summary by Class &amp; Accounts'!D167</f>
        <v>22499.999999999996</v>
      </c>
      <c r="L165" s="1921">
        <f t="shared" si="28"/>
        <v>0</v>
      </c>
      <c r="M165" s="1336"/>
      <c r="N165" s="1336"/>
      <c r="O165" s="1336"/>
      <c r="P165" s="1329"/>
      <c r="Q165" s="1329"/>
      <c r="R165" s="1329"/>
      <c r="S165" s="1329"/>
      <c r="T165" s="1329"/>
      <c r="U165" s="1330" t="s">
        <v>331</v>
      </c>
      <c r="W165" s="1625" t="s">
        <v>775</v>
      </c>
    </row>
    <row r="166" spans="1:23" ht="12.75" x14ac:dyDescent="0.2">
      <c r="A166" s="1323">
        <v>5315</v>
      </c>
      <c r="B166" s="997" t="s">
        <v>1136</v>
      </c>
      <c r="C166" s="988">
        <f>+'I3 TB Data'!H414</f>
        <v>1790905</v>
      </c>
      <c r="D166" s="988"/>
      <c r="E166" s="988">
        <f t="shared" si="24"/>
        <v>1790905</v>
      </c>
      <c r="F166" s="1325" t="s">
        <v>331</v>
      </c>
      <c r="G166" s="988">
        <f t="shared" si="25"/>
        <v>0</v>
      </c>
      <c r="H166" s="1326">
        <f t="shared" si="26"/>
        <v>1790905</v>
      </c>
      <c r="I166" s="1001">
        <f>+'O5 Details by Class &amp; Accounts'!E168</f>
        <v>1790905</v>
      </c>
      <c r="J166" s="1921">
        <f t="shared" si="27"/>
        <v>0</v>
      </c>
      <c r="K166" s="1327">
        <f>+'O4 Summary by Class &amp; Accounts'!D168</f>
        <v>1790904.9999999995</v>
      </c>
      <c r="L166" s="1921">
        <f t="shared" si="28"/>
        <v>0</v>
      </c>
      <c r="M166" s="1336"/>
      <c r="N166" s="1336"/>
      <c r="O166" s="1336"/>
      <c r="P166" s="1329"/>
      <c r="Q166" s="1329"/>
      <c r="R166" s="1329"/>
      <c r="S166" s="1329"/>
      <c r="T166" s="1329"/>
      <c r="U166" s="1330" t="s">
        <v>331</v>
      </c>
      <c r="W166" s="1625" t="s">
        <v>1274</v>
      </c>
    </row>
    <row r="167" spans="1:23" ht="12.75" x14ac:dyDescent="0.2">
      <c r="A167" s="1323">
        <v>5320</v>
      </c>
      <c r="B167" s="997" t="s">
        <v>1137</v>
      </c>
      <c r="C167" s="988">
        <f>+'I3 TB Data'!H415</f>
        <v>217991</v>
      </c>
      <c r="D167" s="988"/>
      <c r="E167" s="988">
        <f t="shared" si="24"/>
        <v>217991</v>
      </c>
      <c r="F167" s="1325" t="s">
        <v>331</v>
      </c>
      <c r="G167" s="988">
        <f t="shared" si="25"/>
        <v>0</v>
      </c>
      <c r="H167" s="1326">
        <f t="shared" si="26"/>
        <v>217991</v>
      </c>
      <c r="I167" s="1001">
        <f>+'O5 Details by Class &amp; Accounts'!E169</f>
        <v>217991</v>
      </c>
      <c r="J167" s="1921">
        <f t="shared" si="27"/>
        <v>0</v>
      </c>
      <c r="K167" s="1327">
        <f>+'O4 Summary by Class &amp; Accounts'!D169</f>
        <v>217990.99999999997</v>
      </c>
      <c r="L167" s="1921">
        <f t="shared" si="28"/>
        <v>0</v>
      </c>
      <c r="M167" s="1336"/>
      <c r="N167" s="1336"/>
      <c r="O167" s="1336"/>
      <c r="P167" s="1329"/>
      <c r="Q167" s="1329"/>
      <c r="R167" s="1329"/>
      <c r="S167" s="1329"/>
      <c r="T167" s="1329"/>
      <c r="U167" s="1330" t="s">
        <v>331</v>
      </c>
      <c r="W167" s="1625" t="s">
        <v>1274</v>
      </c>
    </row>
    <row r="168" spans="1:23" ht="12.75" x14ac:dyDescent="0.2">
      <c r="A168" s="1323">
        <v>5325</v>
      </c>
      <c r="B168" s="997" t="s">
        <v>1138</v>
      </c>
      <c r="C168" s="988">
        <f>+'I3 TB Data'!H416</f>
        <v>0</v>
      </c>
      <c r="D168" s="988"/>
      <c r="E168" s="988">
        <f t="shared" si="24"/>
        <v>0</v>
      </c>
      <c r="F168" s="1325" t="s">
        <v>331</v>
      </c>
      <c r="G168" s="988">
        <f t="shared" si="25"/>
        <v>0</v>
      </c>
      <c r="H168" s="1326">
        <f t="shared" si="26"/>
        <v>0</v>
      </c>
      <c r="I168" s="1001">
        <f>+'O5 Details by Class &amp; Accounts'!E170</f>
        <v>0</v>
      </c>
      <c r="J168" s="1921">
        <f t="shared" si="27"/>
        <v>0</v>
      </c>
      <c r="K168" s="1327">
        <f>+'O4 Summary by Class &amp; Accounts'!D170</f>
        <v>0</v>
      </c>
      <c r="L168" s="1921">
        <f t="shared" si="28"/>
        <v>0</v>
      </c>
      <c r="M168" s="1336"/>
      <c r="N168" s="1336"/>
      <c r="O168" s="1336"/>
      <c r="P168" s="1329"/>
      <c r="Q168" s="1329"/>
      <c r="R168" s="1329"/>
      <c r="S168" s="1329"/>
      <c r="T168" s="1329"/>
      <c r="U168" s="1330" t="s">
        <v>331</v>
      </c>
      <c r="W168" s="1625" t="s">
        <v>1274</v>
      </c>
    </row>
    <row r="169" spans="1:23" ht="12.75" x14ac:dyDescent="0.2">
      <c r="A169" s="1323">
        <v>5330</v>
      </c>
      <c r="B169" s="997" t="s">
        <v>1139</v>
      </c>
      <c r="C169" s="988">
        <f>+'I3 TB Data'!H417</f>
        <v>0</v>
      </c>
      <c r="D169" s="988"/>
      <c r="E169" s="988">
        <f t="shared" si="24"/>
        <v>0</v>
      </c>
      <c r="F169" s="1325" t="s">
        <v>331</v>
      </c>
      <c r="G169" s="988">
        <f t="shared" si="25"/>
        <v>0</v>
      </c>
      <c r="H169" s="1326">
        <f t="shared" si="26"/>
        <v>0</v>
      </c>
      <c r="I169" s="1001">
        <f>+'O5 Details by Class &amp; Accounts'!E171</f>
        <v>0</v>
      </c>
      <c r="J169" s="1921">
        <f t="shared" si="27"/>
        <v>0</v>
      </c>
      <c r="K169" s="1327">
        <f>+'O4 Summary by Class &amp; Accounts'!D171</f>
        <v>0</v>
      </c>
      <c r="L169" s="1921">
        <f t="shared" si="28"/>
        <v>0</v>
      </c>
      <c r="M169" s="1336"/>
      <c r="N169" s="1336"/>
      <c r="O169" s="1336"/>
      <c r="P169" s="1329"/>
      <c r="Q169" s="1329"/>
      <c r="R169" s="1329"/>
      <c r="S169" s="1329"/>
      <c r="T169" s="1329"/>
      <c r="U169" s="1330" t="s">
        <v>331</v>
      </c>
      <c r="W169" s="1625" t="s">
        <v>1274</v>
      </c>
    </row>
    <row r="170" spans="1:23" ht="12.75" x14ac:dyDescent="0.2">
      <c r="A170" s="1323">
        <v>5335</v>
      </c>
      <c r="B170" s="997" t="s">
        <v>1140</v>
      </c>
      <c r="C170" s="988">
        <f>+'I3 TB Data'!H418</f>
        <v>250000</v>
      </c>
      <c r="D170" s="988"/>
      <c r="E170" s="988">
        <f t="shared" si="24"/>
        <v>250000</v>
      </c>
      <c r="F170" s="1325" t="s">
        <v>331</v>
      </c>
      <c r="G170" s="988">
        <f t="shared" si="25"/>
        <v>0</v>
      </c>
      <c r="H170" s="1326">
        <f t="shared" si="26"/>
        <v>250000</v>
      </c>
      <c r="I170" s="1001">
        <f>+'O5 Details by Class &amp; Accounts'!E172</f>
        <v>250000</v>
      </c>
      <c r="J170" s="1921">
        <f t="shared" si="27"/>
        <v>0</v>
      </c>
      <c r="K170" s="1327">
        <f>+'O4 Summary by Class &amp; Accounts'!D172</f>
        <v>250000.00000000003</v>
      </c>
      <c r="L170" s="1921">
        <f t="shared" si="28"/>
        <v>0</v>
      </c>
      <c r="M170" s="1336"/>
      <c r="N170" s="1336"/>
      <c r="O170" s="1336"/>
      <c r="P170" s="1329"/>
      <c r="Q170" s="1329"/>
      <c r="R170" s="1329"/>
      <c r="S170" s="1329"/>
      <c r="T170" s="1329"/>
      <c r="U170" s="1330" t="s">
        <v>331</v>
      </c>
      <c r="W170" s="1625" t="s">
        <v>1343</v>
      </c>
    </row>
    <row r="171" spans="1:23" ht="25.5" x14ac:dyDescent="0.2">
      <c r="A171" s="1323">
        <v>5340</v>
      </c>
      <c r="B171" s="997" t="s">
        <v>1141</v>
      </c>
      <c r="C171" s="988">
        <f>+'I3 TB Data'!H419</f>
        <v>77151</v>
      </c>
      <c r="D171" s="988"/>
      <c r="E171" s="988">
        <f t="shared" si="24"/>
        <v>77151</v>
      </c>
      <c r="F171" s="1325" t="s">
        <v>331</v>
      </c>
      <c r="G171" s="988">
        <f t="shared" si="25"/>
        <v>0</v>
      </c>
      <c r="H171" s="1326">
        <f t="shared" si="26"/>
        <v>77151</v>
      </c>
      <c r="I171" s="1001">
        <f>+'O5 Details by Class &amp; Accounts'!E173</f>
        <v>77151</v>
      </c>
      <c r="J171" s="1921">
        <f t="shared" si="27"/>
        <v>0</v>
      </c>
      <c r="K171" s="1327">
        <f>+'O4 Summary by Class &amp; Accounts'!D173</f>
        <v>77151</v>
      </c>
      <c r="L171" s="1921">
        <f t="shared" si="28"/>
        <v>0</v>
      </c>
      <c r="M171" s="1336"/>
      <c r="N171" s="1336"/>
      <c r="O171" s="1336"/>
      <c r="P171" s="1329"/>
      <c r="Q171" s="1329"/>
      <c r="R171" s="1329"/>
      <c r="S171" s="1329"/>
      <c r="T171" s="1329"/>
      <c r="U171" s="1330" t="s">
        <v>331</v>
      </c>
      <c r="W171" s="1625" t="s">
        <v>1274</v>
      </c>
    </row>
    <row r="172" spans="1:23" ht="12.75" x14ac:dyDescent="0.2">
      <c r="A172" s="1841">
        <v>5405</v>
      </c>
      <c r="B172" s="1807" t="s">
        <v>1532</v>
      </c>
      <c r="C172" s="988">
        <f>+'I3 TB Data'!H420</f>
        <v>0</v>
      </c>
      <c r="D172" s="988"/>
      <c r="E172" s="988">
        <f t="shared" si="24"/>
        <v>0</v>
      </c>
      <c r="F172" s="1325" t="s">
        <v>331</v>
      </c>
      <c r="G172" s="988">
        <f t="shared" si="25"/>
        <v>0</v>
      </c>
      <c r="H172" s="1326">
        <f t="shared" si="26"/>
        <v>0</v>
      </c>
      <c r="I172" s="1001">
        <f>+'O5 Details by Class &amp; Accounts'!E174</f>
        <v>0</v>
      </c>
      <c r="J172" s="1921">
        <f t="shared" si="27"/>
        <v>0</v>
      </c>
      <c r="K172" s="1327">
        <f>+'O4 Summary by Class &amp; Accounts'!D174</f>
        <v>0</v>
      </c>
      <c r="L172" s="1921">
        <f t="shared" si="28"/>
        <v>0</v>
      </c>
      <c r="M172" s="1842"/>
      <c r="N172" s="1842"/>
      <c r="O172" s="1842"/>
      <c r="P172" s="1329"/>
      <c r="Q172" s="1329"/>
      <c r="R172" s="1329"/>
      <c r="S172" s="1329"/>
      <c r="T172" s="1329"/>
      <c r="U172" s="1330" t="s">
        <v>331</v>
      </c>
      <c r="W172" s="1625" t="s">
        <v>1082</v>
      </c>
    </row>
    <row r="173" spans="1:23" ht="12.75" x14ac:dyDescent="0.2">
      <c r="A173" s="1841">
        <v>5410</v>
      </c>
      <c r="B173" s="1807" t="s">
        <v>1142</v>
      </c>
      <c r="C173" s="988">
        <f>+'I3 TB Data'!H421</f>
        <v>0</v>
      </c>
      <c r="D173" s="988"/>
      <c r="E173" s="988">
        <f t="shared" si="24"/>
        <v>0</v>
      </c>
      <c r="F173" s="1325" t="s">
        <v>331</v>
      </c>
      <c r="G173" s="988">
        <f t="shared" si="25"/>
        <v>0</v>
      </c>
      <c r="H173" s="1326">
        <f t="shared" si="26"/>
        <v>0</v>
      </c>
      <c r="I173" s="1001">
        <f>+'O5 Details by Class &amp; Accounts'!E175</f>
        <v>0</v>
      </c>
      <c r="J173" s="1921">
        <f t="shared" si="27"/>
        <v>0</v>
      </c>
      <c r="K173" s="1327">
        <f>+'O4 Summary by Class &amp; Accounts'!D175</f>
        <v>0</v>
      </c>
      <c r="L173" s="1921">
        <f t="shared" si="28"/>
        <v>0</v>
      </c>
      <c r="M173" s="1842"/>
      <c r="N173" s="1842"/>
      <c r="O173" s="1842"/>
      <c r="P173" s="1329"/>
      <c r="Q173" s="1329"/>
      <c r="R173" s="1329"/>
      <c r="S173" s="1329"/>
      <c r="T173" s="1329"/>
      <c r="U173" s="1330" t="s">
        <v>331</v>
      </c>
      <c r="W173" s="1625" t="s">
        <v>1082</v>
      </c>
    </row>
    <row r="174" spans="1:23" ht="12.75" x14ac:dyDescent="0.2">
      <c r="A174" s="1841">
        <v>5415</v>
      </c>
      <c r="B174" s="1807" t="s">
        <v>36</v>
      </c>
      <c r="C174" s="988">
        <f>+'I3 TB Data'!H422</f>
        <v>0</v>
      </c>
      <c r="D174" s="988"/>
      <c r="E174" s="988">
        <f t="shared" si="24"/>
        <v>0</v>
      </c>
      <c r="F174" s="1325" t="s">
        <v>331</v>
      </c>
      <c r="G174" s="988">
        <f t="shared" si="25"/>
        <v>0</v>
      </c>
      <c r="H174" s="1326">
        <f t="shared" si="26"/>
        <v>0</v>
      </c>
      <c r="I174" s="1001">
        <f>+'O5 Details by Class &amp; Accounts'!E176</f>
        <v>0</v>
      </c>
      <c r="J174" s="1921">
        <f t="shared" si="27"/>
        <v>0</v>
      </c>
      <c r="K174" s="1327">
        <f>+'O4 Summary by Class &amp; Accounts'!D176</f>
        <v>0</v>
      </c>
      <c r="L174" s="1921">
        <f t="shared" si="28"/>
        <v>0</v>
      </c>
      <c r="M174" s="1842"/>
      <c r="N174" s="1842"/>
      <c r="O174" s="1842"/>
      <c r="P174" s="1329"/>
      <c r="Q174" s="1329"/>
      <c r="R174" s="1329"/>
      <c r="S174" s="1329"/>
      <c r="T174" s="1329"/>
      <c r="U174" s="1330" t="s">
        <v>331</v>
      </c>
      <c r="W174" s="1625" t="s">
        <v>1271</v>
      </c>
    </row>
    <row r="175" spans="1:23" ht="12.75" x14ac:dyDescent="0.2">
      <c r="A175" s="1841">
        <v>5420</v>
      </c>
      <c r="B175" s="1807" t="s">
        <v>37</v>
      </c>
      <c r="C175" s="988">
        <f>+'I3 TB Data'!H423</f>
        <v>0</v>
      </c>
      <c r="D175" s="988"/>
      <c r="E175" s="988">
        <f t="shared" si="24"/>
        <v>0</v>
      </c>
      <c r="F175" s="1325" t="s">
        <v>331</v>
      </c>
      <c r="G175" s="988">
        <f t="shared" si="25"/>
        <v>0</v>
      </c>
      <c r="H175" s="1326">
        <f t="shared" si="26"/>
        <v>0</v>
      </c>
      <c r="I175" s="1001">
        <f>+'O5 Details by Class &amp; Accounts'!E177</f>
        <v>0</v>
      </c>
      <c r="J175" s="1921">
        <f t="shared" si="27"/>
        <v>0</v>
      </c>
      <c r="K175" s="1327">
        <f>+'O4 Summary by Class &amp; Accounts'!D177</f>
        <v>0</v>
      </c>
      <c r="L175" s="1921">
        <f t="shared" si="28"/>
        <v>0</v>
      </c>
      <c r="M175" s="1842"/>
      <c r="N175" s="1842"/>
      <c r="O175" s="1842"/>
      <c r="P175" s="1329"/>
      <c r="Q175" s="1329"/>
      <c r="R175" s="1329"/>
      <c r="S175" s="1329"/>
      <c r="T175" s="1329"/>
      <c r="U175" s="1330" t="s">
        <v>331</v>
      </c>
      <c r="W175" s="1625" t="s">
        <v>5</v>
      </c>
    </row>
    <row r="176" spans="1:23" ht="25.5" x14ac:dyDescent="0.2">
      <c r="A176" s="1841">
        <v>5425</v>
      </c>
      <c r="B176" s="1807" t="s">
        <v>38</v>
      </c>
      <c r="C176" s="988">
        <f>+'I3 TB Data'!H424</f>
        <v>0</v>
      </c>
      <c r="D176" s="988"/>
      <c r="E176" s="988">
        <f t="shared" si="24"/>
        <v>0</v>
      </c>
      <c r="F176" s="1325" t="s">
        <v>331</v>
      </c>
      <c r="G176" s="988">
        <f t="shared" si="25"/>
        <v>0</v>
      </c>
      <c r="H176" s="1326">
        <f t="shared" si="26"/>
        <v>0</v>
      </c>
      <c r="I176" s="1001">
        <f>+'O5 Details by Class &amp; Accounts'!E178</f>
        <v>0</v>
      </c>
      <c r="J176" s="1921">
        <f t="shared" si="27"/>
        <v>0</v>
      </c>
      <c r="K176" s="1327">
        <f>+'O4 Summary by Class &amp; Accounts'!D178</f>
        <v>0</v>
      </c>
      <c r="L176" s="1921">
        <f t="shared" si="28"/>
        <v>0</v>
      </c>
      <c r="M176" s="1842"/>
      <c r="N176" s="1842"/>
      <c r="O176" s="1842"/>
      <c r="P176" s="1329"/>
      <c r="Q176" s="1329"/>
      <c r="R176" s="1329"/>
      <c r="S176" s="1329"/>
      <c r="T176" s="1329"/>
      <c r="U176" s="1330" t="s">
        <v>331</v>
      </c>
      <c r="W176" s="1625" t="s">
        <v>1082</v>
      </c>
    </row>
    <row r="177" spans="1:23" ht="12.75" x14ac:dyDescent="0.2">
      <c r="A177" s="1841">
        <v>5505</v>
      </c>
      <c r="B177" s="1807" t="s">
        <v>1532</v>
      </c>
      <c r="C177" s="988">
        <f>+'I3 TB Data'!H425</f>
        <v>0</v>
      </c>
      <c r="D177" s="988"/>
      <c r="E177" s="988">
        <f t="shared" si="24"/>
        <v>0</v>
      </c>
      <c r="F177" s="1325" t="s">
        <v>331</v>
      </c>
      <c r="G177" s="988">
        <f t="shared" si="25"/>
        <v>0</v>
      </c>
      <c r="H177" s="1326">
        <f t="shared" si="26"/>
        <v>0</v>
      </c>
      <c r="I177" s="1001">
        <f>+'O5 Details by Class &amp; Accounts'!E179</f>
        <v>0</v>
      </c>
      <c r="J177" s="1921">
        <f t="shared" si="27"/>
        <v>0</v>
      </c>
      <c r="K177" s="1327">
        <f>+'O4 Summary by Class &amp; Accounts'!D179</f>
        <v>0</v>
      </c>
      <c r="L177" s="1921">
        <f t="shared" si="28"/>
        <v>0</v>
      </c>
      <c r="M177" s="1842"/>
      <c r="N177" s="1842"/>
      <c r="O177" s="1842"/>
      <c r="P177" s="1329"/>
      <c r="Q177" s="1329"/>
      <c r="R177" s="1329"/>
      <c r="S177" s="1329"/>
      <c r="T177" s="1329"/>
      <c r="U177" s="1330" t="s">
        <v>331</v>
      </c>
      <c r="W177" s="1625" t="s">
        <v>1082</v>
      </c>
    </row>
    <row r="178" spans="1:23" ht="12.75" x14ac:dyDescent="0.2">
      <c r="A178" s="1841">
        <v>5510</v>
      </c>
      <c r="B178" s="1807" t="s">
        <v>1585</v>
      </c>
      <c r="C178" s="988">
        <f>+'I3 TB Data'!H426</f>
        <v>0</v>
      </c>
      <c r="D178" s="988"/>
      <c r="E178" s="988">
        <f t="shared" si="24"/>
        <v>0</v>
      </c>
      <c r="F178" s="1325" t="s">
        <v>331</v>
      </c>
      <c r="G178" s="988">
        <f t="shared" si="25"/>
        <v>0</v>
      </c>
      <c r="H178" s="1326">
        <f t="shared" si="26"/>
        <v>0</v>
      </c>
      <c r="I178" s="1001">
        <f>+'O5 Details by Class &amp; Accounts'!E180</f>
        <v>0</v>
      </c>
      <c r="J178" s="1921">
        <f t="shared" si="27"/>
        <v>0</v>
      </c>
      <c r="K178" s="1327">
        <f>+'O4 Summary by Class &amp; Accounts'!D180</f>
        <v>0</v>
      </c>
      <c r="L178" s="1921">
        <f t="shared" si="28"/>
        <v>0</v>
      </c>
      <c r="M178" s="1842"/>
      <c r="N178" s="1842"/>
      <c r="O178" s="1842"/>
      <c r="P178" s="1329"/>
      <c r="Q178" s="1329"/>
      <c r="R178" s="1329"/>
      <c r="S178" s="1329"/>
      <c r="T178" s="1329"/>
      <c r="U178" s="1330" t="s">
        <v>331</v>
      </c>
      <c r="W178" s="1625" t="s">
        <v>1082</v>
      </c>
    </row>
    <row r="179" spans="1:23" ht="12.75" x14ac:dyDescent="0.2">
      <c r="A179" s="1841">
        <v>5515</v>
      </c>
      <c r="B179" s="1807" t="s">
        <v>1586</v>
      </c>
      <c r="C179" s="988">
        <f>+'I3 TB Data'!H427</f>
        <v>0</v>
      </c>
      <c r="D179" s="988"/>
      <c r="E179" s="988">
        <f t="shared" si="24"/>
        <v>0</v>
      </c>
      <c r="F179" s="1325" t="s">
        <v>331</v>
      </c>
      <c r="G179" s="988">
        <f t="shared" si="25"/>
        <v>0</v>
      </c>
      <c r="H179" s="1326">
        <f t="shared" si="26"/>
        <v>0</v>
      </c>
      <c r="I179" s="1001">
        <f>+'O5 Details by Class &amp; Accounts'!E181</f>
        <v>0</v>
      </c>
      <c r="J179" s="1921">
        <f t="shared" si="27"/>
        <v>0</v>
      </c>
      <c r="K179" s="1327">
        <f>+'O4 Summary by Class &amp; Accounts'!D181</f>
        <v>0</v>
      </c>
      <c r="L179" s="1921">
        <f t="shared" si="28"/>
        <v>0</v>
      </c>
      <c r="M179" s="1842"/>
      <c r="N179" s="1842"/>
      <c r="O179" s="1842"/>
      <c r="P179" s="1329"/>
      <c r="Q179" s="1329"/>
      <c r="R179" s="1329"/>
      <c r="S179" s="1329"/>
      <c r="T179" s="1329"/>
      <c r="U179" s="1330" t="s">
        <v>331</v>
      </c>
      <c r="W179" s="1625" t="s">
        <v>1082</v>
      </c>
    </row>
    <row r="180" spans="1:23" ht="12.75" x14ac:dyDescent="0.2">
      <c r="A180" s="1841">
        <v>5520</v>
      </c>
      <c r="B180" s="1807" t="s">
        <v>1587</v>
      </c>
      <c r="C180" s="988">
        <f>+'I3 TB Data'!H428</f>
        <v>0</v>
      </c>
      <c r="D180" s="988"/>
      <c r="E180" s="988">
        <f t="shared" si="24"/>
        <v>0</v>
      </c>
      <c r="F180" s="1325" t="s">
        <v>331</v>
      </c>
      <c r="G180" s="988">
        <f t="shared" si="25"/>
        <v>0</v>
      </c>
      <c r="H180" s="1326">
        <f t="shared" si="26"/>
        <v>0</v>
      </c>
      <c r="I180" s="1001">
        <f>+'O5 Details by Class &amp; Accounts'!E182</f>
        <v>0</v>
      </c>
      <c r="J180" s="1921">
        <f t="shared" si="27"/>
        <v>0</v>
      </c>
      <c r="K180" s="1327">
        <f>+'O4 Summary by Class &amp; Accounts'!D182</f>
        <v>0</v>
      </c>
      <c r="L180" s="1921">
        <f t="shared" si="28"/>
        <v>0</v>
      </c>
      <c r="M180" s="1842"/>
      <c r="N180" s="1842"/>
      <c r="O180" s="1842"/>
      <c r="P180" s="1329"/>
      <c r="Q180" s="1329"/>
      <c r="R180" s="1329"/>
      <c r="S180" s="1329"/>
      <c r="T180" s="1329"/>
      <c r="U180" s="1330" t="s">
        <v>331</v>
      </c>
      <c r="W180" s="1625" t="s">
        <v>1082</v>
      </c>
    </row>
    <row r="181" spans="1:23" ht="12.75" x14ac:dyDescent="0.2">
      <c r="A181" s="1841">
        <v>5605</v>
      </c>
      <c r="B181" s="1807" t="s">
        <v>1588</v>
      </c>
      <c r="C181" s="988">
        <f>+'I3 TB Data'!H429</f>
        <v>1187606</v>
      </c>
      <c r="D181" s="988"/>
      <c r="E181" s="988">
        <f t="shared" si="24"/>
        <v>1187606</v>
      </c>
      <c r="F181" s="1325" t="s">
        <v>331</v>
      </c>
      <c r="G181" s="988">
        <f t="shared" si="25"/>
        <v>0</v>
      </c>
      <c r="H181" s="1326">
        <f t="shared" si="26"/>
        <v>1187606</v>
      </c>
      <c r="I181" s="1001">
        <f>+'O5 Details by Class &amp; Accounts'!E183</f>
        <v>1187606</v>
      </c>
      <c r="J181" s="1921">
        <f t="shared" si="27"/>
        <v>0</v>
      </c>
      <c r="K181" s="1327">
        <f>+'O4 Summary by Class &amp; Accounts'!D183</f>
        <v>1187605.9999999998</v>
      </c>
      <c r="L181" s="1921">
        <f t="shared" si="28"/>
        <v>0</v>
      </c>
      <c r="M181" s="1842"/>
      <c r="N181" s="1842"/>
      <c r="O181" s="1842"/>
      <c r="P181" s="1329"/>
      <c r="Q181" s="1329"/>
      <c r="R181" s="1329"/>
      <c r="S181" s="1329"/>
      <c r="T181" s="1329"/>
      <c r="U181" s="1330" t="s">
        <v>331</v>
      </c>
      <c r="W181" s="1625" t="s">
        <v>1082</v>
      </c>
    </row>
    <row r="182" spans="1:23" ht="12.75" x14ac:dyDescent="0.2">
      <c r="A182" s="1841">
        <v>5610</v>
      </c>
      <c r="B182" s="1807" t="s">
        <v>1589</v>
      </c>
      <c r="C182" s="988">
        <f>+'I3 TB Data'!H430</f>
        <v>750679</v>
      </c>
      <c r="D182" s="988"/>
      <c r="E182" s="988">
        <f t="shared" si="24"/>
        <v>750679</v>
      </c>
      <c r="F182" s="1325" t="s">
        <v>331</v>
      </c>
      <c r="G182" s="988">
        <f t="shared" si="25"/>
        <v>0</v>
      </c>
      <c r="H182" s="1326">
        <f t="shared" si="26"/>
        <v>750679</v>
      </c>
      <c r="I182" s="1001">
        <f>+'O5 Details by Class &amp; Accounts'!E184</f>
        <v>750679</v>
      </c>
      <c r="J182" s="1921">
        <f t="shared" si="27"/>
        <v>0</v>
      </c>
      <c r="K182" s="1327">
        <f>+'O4 Summary by Class &amp; Accounts'!D184</f>
        <v>750679</v>
      </c>
      <c r="L182" s="1921">
        <f t="shared" si="28"/>
        <v>0</v>
      </c>
      <c r="M182" s="1842"/>
      <c r="N182" s="1842"/>
      <c r="O182" s="1842"/>
      <c r="P182" s="1329"/>
      <c r="Q182" s="1329"/>
      <c r="R182" s="1329"/>
      <c r="S182" s="1329"/>
      <c r="T182" s="1329"/>
      <c r="U182" s="1330" t="s">
        <v>331</v>
      </c>
      <c r="W182" s="1625" t="s">
        <v>1082</v>
      </c>
    </row>
    <row r="183" spans="1:23" ht="25.5" x14ac:dyDescent="0.2">
      <c r="A183" s="1841">
        <v>5615</v>
      </c>
      <c r="B183" s="1807" t="s">
        <v>1590</v>
      </c>
      <c r="C183" s="988">
        <f>+'I3 TB Data'!H431</f>
        <v>703916</v>
      </c>
      <c r="D183" s="988"/>
      <c r="E183" s="988">
        <f t="shared" si="24"/>
        <v>703916</v>
      </c>
      <c r="F183" s="1325" t="s">
        <v>331</v>
      </c>
      <c r="G183" s="988">
        <f t="shared" si="25"/>
        <v>0</v>
      </c>
      <c r="H183" s="1326">
        <f t="shared" si="26"/>
        <v>703916</v>
      </c>
      <c r="I183" s="1001">
        <f>+'O5 Details by Class &amp; Accounts'!E185</f>
        <v>703916</v>
      </c>
      <c r="J183" s="1921">
        <f t="shared" si="27"/>
        <v>0</v>
      </c>
      <c r="K183" s="1327">
        <f>+'O4 Summary by Class &amp; Accounts'!D185</f>
        <v>703916</v>
      </c>
      <c r="L183" s="1921">
        <f t="shared" si="28"/>
        <v>0</v>
      </c>
      <c r="M183" s="1842"/>
      <c r="N183" s="1842"/>
      <c r="O183" s="1842"/>
      <c r="P183" s="1329"/>
      <c r="Q183" s="1329"/>
      <c r="R183" s="1329"/>
      <c r="S183" s="1329"/>
      <c r="T183" s="1329"/>
      <c r="U183" s="1330" t="s">
        <v>331</v>
      </c>
      <c r="W183" s="1625" t="s">
        <v>1082</v>
      </c>
    </row>
    <row r="184" spans="1:23" ht="12.75" x14ac:dyDescent="0.2">
      <c r="A184" s="1841">
        <v>5620</v>
      </c>
      <c r="B184" s="1807" t="s">
        <v>296</v>
      </c>
      <c r="C184" s="988">
        <f>+'I3 TB Data'!H432</f>
        <v>75940</v>
      </c>
      <c r="D184" s="988"/>
      <c r="E184" s="988">
        <f t="shared" si="24"/>
        <v>75940</v>
      </c>
      <c r="F184" s="1325" t="s">
        <v>331</v>
      </c>
      <c r="G184" s="988">
        <f t="shared" si="25"/>
        <v>0</v>
      </c>
      <c r="H184" s="1326">
        <f t="shared" si="26"/>
        <v>75940</v>
      </c>
      <c r="I184" s="1001">
        <f>+'O5 Details by Class &amp; Accounts'!E186</f>
        <v>75940</v>
      </c>
      <c r="J184" s="1921">
        <f t="shared" si="27"/>
        <v>0</v>
      </c>
      <c r="K184" s="1327">
        <f>+'O4 Summary by Class &amp; Accounts'!D186</f>
        <v>75940</v>
      </c>
      <c r="L184" s="1921">
        <f t="shared" si="28"/>
        <v>0</v>
      </c>
      <c r="M184" s="1842"/>
      <c r="N184" s="1842"/>
      <c r="O184" s="1842"/>
      <c r="P184" s="1329"/>
      <c r="Q184" s="1329"/>
      <c r="R184" s="1329"/>
      <c r="S184" s="1329"/>
      <c r="T184" s="1329"/>
      <c r="U184" s="1330" t="s">
        <v>331</v>
      </c>
      <c r="W184" s="1625" t="s">
        <v>1082</v>
      </c>
    </row>
    <row r="185" spans="1:23" ht="12.75" x14ac:dyDescent="0.2">
      <c r="A185" s="1841">
        <v>5625</v>
      </c>
      <c r="B185" s="1807" t="s">
        <v>1135</v>
      </c>
      <c r="C185" s="988">
        <f>+'I3 TB Data'!H433</f>
        <v>0</v>
      </c>
      <c r="D185" s="988"/>
      <c r="E185" s="988">
        <f t="shared" si="24"/>
        <v>0</v>
      </c>
      <c r="F185" s="1325" t="s">
        <v>331</v>
      </c>
      <c r="G185" s="988">
        <f t="shared" si="25"/>
        <v>0</v>
      </c>
      <c r="H185" s="1326">
        <f t="shared" si="26"/>
        <v>0</v>
      </c>
      <c r="I185" s="1001">
        <f>+'O5 Details by Class &amp; Accounts'!E187</f>
        <v>0</v>
      </c>
      <c r="J185" s="1921">
        <f t="shared" si="27"/>
        <v>0</v>
      </c>
      <c r="K185" s="1327">
        <f>+'O4 Summary by Class &amp; Accounts'!D187</f>
        <v>0</v>
      </c>
      <c r="L185" s="1921">
        <f t="shared" si="28"/>
        <v>0</v>
      </c>
      <c r="M185" s="1842"/>
      <c r="N185" s="1842"/>
      <c r="O185" s="1842"/>
      <c r="P185" s="1329"/>
      <c r="Q185" s="1329"/>
      <c r="R185" s="1329"/>
      <c r="S185" s="1329"/>
      <c r="T185" s="1329"/>
      <c r="U185" s="1330" t="s">
        <v>331</v>
      </c>
      <c r="W185" s="1625" t="s">
        <v>1082</v>
      </c>
    </row>
    <row r="186" spans="1:23" ht="12.75" x14ac:dyDescent="0.2">
      <c r="A186" s="1841">
        <v>5630</v>
      </c>
      <c r="B186" s="1807" t="s">
        <v>297</v>
      </c>
      <c r="C186" s="988">
        <f>+'I3 TB Data'!H434</f>
        <v>47000</v>
      </c>
      <c r="D186" s="988"/>
      <c r="E186" s="988">
        <f t="shared" si="24"/>
        <v>47000</v>
      </c>
      <c r="F186" s="1325" t="s">
        <v>331</v>
      </c>
      <c r="G186" s="988">
        <f t="shared" si="25"/>
        <v>0</v>
      </c>
      <c r="H186" s="1326">
        <f t="shared" si="26"/>
        <v>47000</v>
      </c>
      <c r="I186" s="1001">
        <f>+'O5 Details by Class &amp; Accounts'!E188</f>
        <v>47000</v>
      </c>
      <c r="J186" s="1921">
        <f t="shared" si="27"/>
        <v>0</v>
      </c>
      <c r="K186" s="1327">
        <f>+'O4 Summary by Class &amp; Accounts'!D188</f>
        <v>47000</v>
      </c>
      <c r="L186" s="1921">
        <f t="shared" si="28"/>
        <v>0</v>
      </c>
      <c r="M186" s="1842"/>
      <c r="N186" s="1842"/>
      <c r="O186" s="1842"/>
      <c r="P186" s="1329"/>
      <c r="Q186" s="1329"/>
      <c r="R186" s="1329"/>
      <c r="S186" s="1329"/>
      <c r="T186" s="1329"/>
      <c r="U186" s="1330" t="s">
        <v>331</v>
      </c>
      <c r="W186" s="1625" t="s">
        <v>1082</v>
      </c>
    </row>
    <row r="187" spans="1:23" ht="12.75" x14ac:dyDescent="0.2">
      <c r="A187" s="1841">
        <v>5635</v>
      </c>
      <c r="B187" s="1807" t="s">
        <v>298</v>
      </c>
      <c r="C187" s="988">
        <f>+'I3 TB Data'!H435</f>
        <v>141473</v>
      </c>
      <c r="D187" s="988"/>
      <c r="E187" s="988">
        <f t="shared" si="24"/>
        <v>141473</v>
      </c>
      <c r="F187" s="1325" t="s">
        <v>331</v>
      </c>
      <c r="G187" s="988">
        <f t="shared" si="25"/>
        <v>0</v>
      </c>
      <c r="H187" s="1326">
        <f t="shared" si="26"/>
        <v>141473</v>
      </c>
      <c r="I187" s="1001">
        <f>+'O5 Details by Class &amp; Accounts'!E189</f>
        <v>141473</v>
      </c>
      <c r="J187" s="1921">
        <f t="shared" si="27"/>
        <v>0</v>
      </c>
      <c r="K187" s="1327">
        <f>+'O4 Summary by Class &amp; Accounts'!D189</f>
        <v>141473</v>
      </c>
      <c r="L187" s="1921">
        <f t="shared" si="28"/>
        <v>0</v>
      </c>
      <c r="M187" s="1842"/>
      <c r="N187" s="1842"/>
      <c r="O187" s="1842"/>
      <c r="P187" s="1329"/>
      <c r="Q187" s="1329"/>
      <c r="R187" s="1329"/>
      <c r="S187" s="1329"/>
      <c r="T187" s="1329"/>
      <c r="U187" s="1330" t="s">
        <v>331</v>
      </c>
      <c r="W187" s="1625" t="s">
        <v>5</v>
      </c>
    </row>
    <row r="188" spans="1:23" ht="12.75" x14ac:dyDescent="0.2">
      <c r="A188" s="1841">
        <v>5640</v>
      </c>
      <c r="B188" s="1807" t="s">
        <v>299</v>
      </c>
      <c r="C188" s="988">
        <f>+'I3 TB Data'!H436</f>
        <v>0</v>
      </c>
      <c r="D188" s="988"/>
      <c r="E188" s="988">
        <f t="shared" si="24"/>
        <v>0</v>
      </c>
      <c r="F188" s="1325" t="s">
        <v>331</v>
      </c>
      <c r="G188" s="988">
        <f t="shared" si="25"/>
        <v>0</v>
      </c>
      <c r="H188" s="1326">
        <f t="shared" si="26"/>
        <v>0</v>
      </c>
      <c r="I188" s="1001">
        <f>+'O5 Details by Class &amp; Accounts'!E190</f>
        <v>0</v>
      </c>
      <c r="J188" s="1921">
        <f t="shared" si="27"/>
        <v>0</v>
      </c>
      <c r="K188" s="1327">
        <f>+'O4 Summary by Class &amp; Accounts'!D190</f>
        <v>0</v>
      </c>
      <c r="L188" s="1921">
        <f t="shared" si="28"/>
        <v>0</v>
      </c>
      <c r="M188" s="1842"/>
      <c r="N188" s="1842"/>
      <c r="O188" s="1842"/>
      <c r="P188" s="1329"/>
      <c r="Q188" s="1329"/>
      <c r="R188" s="1329"/>
      <c r="S188" s="1329"/>
      <c r="T188" s="1329"/>
      <c r="U188" s="1330" t="s">
        <v>331</v>
      </c>
      <c r="W188" s="1625" t="s">
        <v>1082</v>
      </c>
    </row>
    <row r="189" spans="1:23" ht="12.75" x14ac:dyDescent="0.2">
      <c r="A189" s="1841">
        <v>5645</v>
      </c>
      <c r="B189" s="1807" t="s">
        <v>300</v>
      </c>
      <c r="C189" s="988">
        <f>+'I3 TB Data'!H437</f>
        <v>357800</v>
      </c>
      <c r="D189" s="988"/>
      <c r="E189" s="988">
        <f t="shared" si="24"/>
        <v>357800</v>
      </c>
      <c r="F189" s="1325" t="s">
        <v>331</v>
      </c>
      <c r="G189" s="988">
        <f t="shared" si="25"/>
        <v>0</v>
      </c>
      <c r="H189" s="1326">
        <f t="shared" si="26"/>
        <v>357800</v>
      </c>
      <c r="I189" s="1001">
        <f>+'O5 Details by Class &amp; Accounts'!E191</f>
        <v>357800</v>
      </c>
      <c r="J189" s="1921">
        <f t="shared" si="27"/>
        <v>0</v>
      </c>
      <c r="K189" s="1327">
        <f>+'O4 Summary by Class &amp; Accounts'!D191</f>
        <v>357799.99999999994</v>
      </c>
      <c r="L189" s="1921">
        <f t="shared" si="28"/>
        <v>0</v>
      </c>
      <c r="M189" s="1842"/>
      <c r="N189" s="1842"/>
      <c r="O189" s="1842"/>
      <c r="P189" s="1329"/>
      <c r="Q189" s="1329"/>
      <c r="R189" s="1329"/>
      <c r="S189" s="1329"/>
      <c r="T189" s="1329"/>
      <c r="U189" s="1330" t="s">
        <v>331</v>
      </c>
      <c r="W189" s="1625" t="s">
        <v>1082</v>
      </c>
    </row>
    <row r="190" spans="1:23" ht="12.75" x14ac:dyDescent="0.2">
      <c r="A190" s="1841">
        <v>5650</v>
      </c>
      <c r="B190" s="1807" t="s">
        <v>301</v>
      </c>
      <c r="C190" s="988">
        <f>+'I3 TB Data'!H438</f>
        <v>0</v>
      </c>
      <c r="D190" s="988"/>
      <c r="E190" s="988">
        <f t="shared" si="24"/>
        <v>0</v>
      </c>
      <c r="F190" s="1325" t="s">
        <v>331</v>
      </c>
      <c r="G190" s="988">
        <f t="shared" si="25"/>
        <v>0</v>
      </c>
      <c r="H190" s="1326">
        <f t="shared" si="26"/>
        <v>0</v>
      </c>
      <c r="I190" s="1001">
        <f>+'O5 Details by Class &amp; Accounts'!E192</f>
        <v>0</v>
      </c>
      <c r="J190" s="1921">
        <f t="shared" si="27"/>
        <v>0</v>
      </c>
      <c r="K190" s="1327">
        <f>+'O4 Summary by Class &amp; Accounts'!D192</f>
        <v>0</v>
      </c>
      <c r="L190" s="1921">
        <f t="shared" si="28"/>
        <v>0</v>
      </c>
      <c r="M190" s="1842"/>
      <c r="N190" s="1842"/>
      <c r="O190" s="1842"/>
      <c r="P190" s="1329"/>
      <c r="Q190" s="1329"/>
      <c r="R190" s="1329"/>
      <c r="S190" s="1329"/>
      <c r="T190" s="1329"/>
      <c r="U190" s="1330" t="s">
        <v>331</v>
      </c>
      <c r="W190" s="1625" t="s">
        <v>1082</v>
      </c>
    </row>
    <row r="191" spans="1:23" ht="12.75" x14ac:dyDescent="0.2">
      <c r="A191" s="1841">
        <v>5655</v>
      </c>
      <c r="B191" s="1807" t="s">
        <v>302</v>
      </c>
      <c r="C191" s="988">
        <f>+'I3 TB Data'!H439</f>
        <v>697576</v>
      </c>
      <c r="D191" s="988"/>
      <c r="E191" s="988">
        <f t="shared" si="24"/>
        <v>697576</v>
      </c>
      <c r="F191" s="1325" t="s">
        <v>331</v>
      </c>
      <c r="G191" s="988">
        <f t="shared" si="25"/>
        <v>0</v>
      </c>
      <c r="H191" s="1326">
        <f t="shared" si="26"/>
        <v>697576</v>
      </c>
      <c r="I191" s="1001">
        <f>+'O5 Details by Class &amp; Accounts'!E193</f>
        <v>697576</v>
      </c>
      <c r="J191" s="1921">
        <f t="shared" si="27"/>
        <v>0</v>
      </c>
      <c r="K191" s="1327">
        <f>+'O4 Summary by Class &amp; Accounts'!D193</f>
        <v>697576</v>
      </c>
      <c r="L191" s="1921">
        <f t="shared" si="28"/>
        <v>0</v>
      </c>
      <c r="M191" s="1842"/>
      <c r="N191" s="1842"/>
      <c r="O191" s="1842"/>
      <c r="P191" s="1329"/>
      <c r="Q191" s="1329"/>
      <c r="R191" s="1329"/>
      <c r="S191" s="1329"/>
      <c r="T191" s="1329"/>
      <c r="U191" s="1330" t="s">
        <v>331</v>
      </c>
      <c r="W191" s="1625" t="s">
        <v>1082</v>
      </c>
    </row>
    <row r="192" spans="1:23" ht="12.75" x14ac:dyDescent="0.2">
      <c r="A192" s="1841">
        <v>5660</v>
      </c>
      <c r="B192" s="1807" t="s">
        <v>303</v>
      </c>
      <c r="C192" s="988">
        <f>+'I3 TB Data'!H440</f>
        <v>650268</v>
      </c>
      <c r="D192" s="988"/>
      <c r="E192" s="988">
        <f t="shared" si="24"/>
        <v>650268</v>
      </c>
      <c r="F192" s="1325" t="s">
        <v>331</v>
      </c>
      <c r="G192" s="988">
        <f t="shared" si="25"/>
        <v>0</v>
      </c>
      <c r="H192" s="1326">
        <f t="shared" si="26"/>
        <v>650268</v>
      </c>
      <c r="I192" s="1001">
        <f>+'O5 Details by Class &amp; Accounts'!E194</f>
        <v>650268</v>
      </c>
      <c r="J192" s="1921">
        <f t="shared" si="27"/>
        <v>0</v>
      </c>
      <c r="K192" s="1327">
        <f>+'O4 Summary by Class &amp; Accounts'!D194</f>
        <v>650268</v>
      </c>
      <c r="L192" s="1921">
        <f t="shared" si="28"/>
        <v>0</v>
      </c>
      <c r="M192" s="1842"/>
      <c r="N192" s="1842"/>
      <c r="O192" s="1842"/>
      <c r="P192" s="1329"/>
      <c r="Q192" s="1329"/>
      <c r="R192" s="1329"/>
      <c r="S192" s="1329"/>
      <c r="T192" s="1329"/>
      <c r="U192" s="1330" t="s">
        <v>331</v>
      </c>
      <c r="W192" s="1625" t="s">
        <v>1082</v>
      </c>
    </row>
    <row r="193" spans="1:23" ht="12.75" x14ac:dyDescent="0.2">
      <c r="A193" s="1841">
        <v>5665</v>
      </c>
      <c r="B193" s="1807" t="s">
        <v>304</v>
      </c>
      <c r="C193" s="988">
        <f>+'I3 TB Data'!H441</f>
        <v>408364</v>
      </c>
      <c r="D193" s="988"/>
      <c r="E193" s="988">
        <f t="shared" si="24"/>
        <v>408364</v>
      </c>
      <c r="F193" s="1325" t="s">
        <v>331</v>
      </c>
      <c r="G193" s="988">
        <f t="shared" ref="G193:G211" si="29">+IF((F193=" "),0,E193)</f>
        <v>0</v>
      </c>
      <c r="H193" s="1326">
        <f t="shared" ref="H193:H211" si="30">+IF((F193=" "),E193,0)</f>
        <v>408364</v>
      </c>
      <c r="I193" s="1001">
        <f>+'O5 Details by Class &amp; Accounts'!E195</f>
        <v>408364</v>
      </c>
      <c r="J193" s="1921">
        <f t="shared" si="27"/>
        <v>0</v>
      </c>
      <c r="K193" s="1327">
        <f>+'O4 Summary by Class &amp; Accounts'!D195</f>
        <v>408364.00000000006</v>
      </c>
      <c r="L193" s="1921">
        <f t="shared" si="28"/>
        <v>0</v>
      </c>
      <c r="M193" s="1842"/>
      <c r="N193" s="1842"/>
      <c r="O193" s="1842"/>
      <c r="P193" s="1329"/>
      <c r="Q193" s="1329"/>
      <c r="R193" s="1329"/>
      <c r="S193" s="1329"/>
      <c r="T193" s="1329"/>
      <c r="U193" s="1330" t="s">
        <v>331</v>
      </c>
      <c r="W193" s="1625" t="s">
        <v>1082</v>
      </c>
    </row>
    <row r="194" spans="1:23" ht="12.75" x14ac:dyDescent="0.2">
      <c r="A194" s="1841">
        <v>5670</v>
      </c>
      <c r="B194" s="1807" t="s">
        <v>305</v>
      </c>
      <c r="C194" s="988">
        <f>+'I3 TB Data'!H442</f>
        <v>0</v>
      </c>
      <c r="D194" s="988"/>
      <c r="E194" s="988">
        <f t="shared" si="24"/>
        <v>0</v>
      </c>
      <c r="F194" s="1325" t="s">
        <v>331</v>
      </c>
      <c r="G194" s="988">
        <f t="shared" si="29"/>
        <v>0</v>
      </c>
      <c r="H194" s="1326">
        <f t="shared" si="30"/>
        <v>0</v>
      </c>
      <c r="I194" s="1001">
        <f>+'O5 Details by Class &amp; Accounts'!E196</f>
        <v>0</v>
      </c>
      <c r="J194" s="1921">
        <f t="shared" si="27"/>
        <v>0</v>
      </c>
      <c r="K194" s="1327">
        <f>+'O4 Summary by Class &amp; Accounts'!D196</f>
        <v>0</v>
      </c>
      <c r="L194" s="1921">
        <f t="shared" si="28"/>
        <v>0</v>
      </c>
      <c r="M194" s="1842"/>
      <c r="N194" s="1842"/>
      <c r="O194" s="1842"/>
      <c r="P194" s="1329"/>
      <c r="Q194" s="1329"/>
      <c r="R194" s="1329"/>
      <c r="S194" s="1329"/>
      <c r="T194" s="1329"/>
      <c r="U194" s="1330" t="s">
        <v>331</v>
      </c>
      <c r="W194" s="1625" t="s">
        <v>1082</v>
      </c>
    </row>
    <row r="195" spans="1:23" ht="12.75" x14ac:dyDescent="0.2">
      <c r="A195" s="1841">
        <v>5675</v>
      </c>
      <c r="B195" s="1807" t="s">
        <v>306</v>
      </c>
      <c r="C195" s="988">
        <f>+'I3 TB Data'!H443</f>
        <v>577620</v>
      </c>
      <c r="D195" s="988"/>
      <c r="E195" s="988">
        <f t="shared" si="24"/>
        <v>577620</v>
      </c>
      <c r="F195" s="1325" t="s">
        <v>331</v>
      </c>
      <c r="G195" s="988">
        <f t="shared" si="29"/>
        <v>0</v>
      </c>
      <c r="H195" s="1326">
        <f t="shared" si="30"/>
        <v>577620</v>
      </c>
      <c r="I195" s="1001">
        <f>+'O5 Details by Class &amp; Accounts'!E197</f>
        <v>577620</v>
      </c>
      <c r="J195" s="1921">
        <f t="shared" si="27"/>
        <v>0</v>
      </c>
      <c r="K195" s="1327">
        <f>+'O4 Summary by Class &amp; Accounts'!D197</f>
        <v>577620</v>
      </c>
      <c r="L195" s="1921">
        <f t="shared" si="28"/>
        <v>0</v>
      </c>
      <c r="M195" s="1842"/>
      <c r="N195" s="1842"/>
      <c r="O195" s="1842"/>
      <c r="P195" s="1329"/>
      <c r="Q195" s="1329"/>
      <c r="R195" s="1329"/>
      <c r="S195" s="1329"/>
      <c r="T195" s="1329"/>
      <c r="U195" s="1330" t="s">
        <v>331</v>
      </c>
      <c r="W195" s="1625" t="s">
        <v>1082</v>
      </c>
    </row>
    <row r="196" spans="1:23" ht="12.75" x14ac:dyDescent="0.2">
      <c r="A196" s="1841">
        <v>5680</v>
      </c>
      <c r="B196" s="1807" t="s">
        <v>1378</v>
      </c>
      <c r="C196" s="988">
        <f>+'I3 TB Data'!H444</f>
        <v>0</v>
      </c>
      <c r="D196" s="988"/>
      <c r="E196" s="988">
        <f t="shared" si="24"/>
        <v>0</v>
      </c>
      <c r="F196" s="1325" t="s">
        <v>331</v>
      </c>
      <c r="G196" s="988">
        <f t="shared" si="29"/>
        <v>0</v>
      </c>
      <c r="H196" s="1326">
        <f t="shared" si="30"/>
        <v>0</v>
      </c>
      <c r="I196" s="1001">
        <f>+'O5 Details by Class &amp; Accounts'!E198</f>
        <v>0</v>
      </c>
      <c r="J196" s="1921">
        <f t="shared" si="27"/>
        <v>0</v>
      </c>
      <c r="K196" s="1327">
        <f>+'O4 Summary by Class &amp; Accounts'!D198</f>
        <v>0</v>
      </c>
      <c r="L196" s="1921">
        <f t="shared" si="28"/>
        <v>0</v>
      </c>
      <c r="M196" s="1842"/>
      <c r="N196" s="1842"/>
      <c r="O196" s="1842"/>
      <c r="P196" s="1329"/>
      <c r="Q196" s="1329"/>
      <c r="R196" s="1329"/>
      <c r="S196" s="1329"/>
      <c r="T196" s="1329"/>
      <c r="U196" s="1330" t="s">
        <v>331</v>
      </c>
      <c r="W196" s="1625" t="s">
        <v>1082</v>
      </c>
    </row>
    <row r="197" spans="1:23" ht="25.5" x14ac:dyDescent="0.2">
      <c r="A197" s="1324">
        <v>5685</v>
      </c>
      <c r="B197" s="999" t="s">
        <v>1379</v>
      </c>
      <c r="C197" s="988">
        <f>+'I3 TB Data'!H446</f>
        <v>0</v>
      </c>
      <c r="D197" s="988"/>
      <c r="E197" s="988">
        <f t="shared" si="24"/>
        <v>0</v>
      </c>
      <c r="F197" s="1325" t="s">
        <v>331</v>
      </c>
      <c r="G197" s="988">
        <f t="shared" si="29"/>
        <v>0</v>
      </c>
      <c r="H197" s="1326">
        <f t="shared" si="30"/>
        <v>0</v>
      </c>
      <c r="I197" s="1001">
        <f>+'O5 Details by Class &amp; Accounts'!E199</f>
        <v>0</v>
      </c>
      <c r="J197" s="1921">
        <f t="shared" si="27"/>
        <v>0</v>
      </c>
      <c r="K197" s="1327">
        <f>+'O4 Summary by Class &amp; Accounts'!D199</f>
        <v>0</v>
      </c>
      <c r="L197" s="1921">
        <f t="shared" si="28"/>
        <v>0</v>
      </c>
      <c r="M197" s="1329"/>
      <c r="N197" s="1329"/>
      <c r="O197" s="1329"/>
      <c r="P197" s="1329"/>
      <c r="Q197" s="1329"/>
      <c r="R197" s="1329"/>
      <c r="S197" s="1329"/>
      <c r="T197" s="1329"/>
      <c r="U197" s="1330" t="s">
        <v>331</v>
      </c>
      <c r="W197" s="1625" t="s">
        <v>1186</v>
      </c>
    </row>
    <row r="198" spans="1:23" ht="25.5" x14ac:dyDescent="0.2">
      <c r="A198" s="1316">
        <v>5705</v>
      </c>
      <c r="B198" s="990" t="s">
        <v>981</v>
      </c>
      <c r="C198" s="988">
        <f>+'I3 TB Data'!H447</f>
        <v>4375882</v>
      </c>
      <c r="D198" s="988"/>
      <c r="E198" s="988">
        <f t="shared" si="24"/>
        <v>4375882</v>
      </c>
      <c r="F198" s="1325" t="s">
        <v>331</v>
      </c>
      <c r="G198" s="988">
        <f t="shared" si="29"/>
        <v>0</v>
      </c>
      <c r="H198" s="1326">
        <f t="shared" si="30"/>
        <v>4375882</v>
      </c>
      <c r="I198" s="1001">
        <f>+'O5 Details by Class &amp; Accounts'!E200</f>
        <v>4375882</v>
      </c>
      <c r="J198" s="1921">
        <f t="shared" si="27"/>
        <v>0</v>
      </c>
      <c r="K198" s="1327">
        <f>+'O4 Summary by Class &amp; Accounts'!D200</f>
        <v>4375881.9999999991</v>
      </c>
      <c r="L198" s="1921">
        <f t="shared" si="28"/>
        <v>0</v>
      </c>
      <c r="M198" s="1328"/>
      <c r="N198" s="1328"/>
      <c r="O198" s="1328"/>
      <c r="P198" s="1329"/>
      <c r="Q198" s="1329"/>
      <c r="R198" s="1329"/>
      <c r="S198" s="1329"/>
      <c r="T198" s="1329"/>
      <c r="U198" s="1330" t="s">
        <v>331</v>
      </c>
      <c r="W198" s="1625" t="s">
        <v>1598</v>
      </c>
    </row>
    <row r="199" spans="1:23" ht="25.5" x14ac:dyDescent="0.2">
      <c r="A199" s="1316">
        <v>5710</v>
      </c>
      <c r="B199" s="990" t="s">
        <v>1380</v>
      </c>
      <c r="C199" s="988">
        <f>+'I3 TB Data'!H448</f>
        <v>0</v>
      </c>
      <c r="D199" s="988"/>
      <c r="E199" s="988">
        <f t="shared" si="24"/>
        <v>0</v>
      </c>
      <c r="F199" s="1325" t="s">
        <v>331</v>
      </c>
      <c r="G199" s="988">
        <f t="shared" si="29"/>
        <v>0</v>
      </c>
      <c r="H199" s="1326">
        <f t="shared" si="30"/>
        <v>0</v>
      </c>
      <c r="I199" s="1001">
        <f>+'O5 Details by Class &amp; Accounts'!E201</f>
        <v>0</v>
      </c>
      <c r="J199" s="1921">
        <f t="shared" si="27"/>
        <v>0</v>
      </c>
      <c r="K199" s="1327">
        <f>+'O4 Summary by Class &amp; Accounts'!D201</f>
        <v>0</v>
      </c>
      <c r="L199" s="1921">
        <f t="shared" si="28"/>
        <v>0</v>
      </c>
      <c r="M199" s="1328"/>
      <c r="N199" s="1328"/>
      <c r="O199" s="1328"/>
      <c r="P199" s="1329"/>
      <c r="Q199" s="1329"/>
      <c r="R199" s="1329"/>
      <c r="S199" s="1329"/>
      <c r="T199" s="1329"/>
      <c r="U199" s="1330" t="s">
        <v>331</v>
      </c>
      <c r="W199" s="1625" t="s">
        <v>1598</v>
      </c>
    </row>
    <row r="200" spans="1:23" ht="25.5" x14ac:dyDescent="0.2">
      <c r="A200" s="1841">
        <v>5715</v>
      </c>
      <c r="B200" s="1807" t="s">
        <v>1381</v>
      </c>
      <c r="C200" s="988">
        <f>+'I3 TB Data'!H449</f>
        <v>0</v>
      </c>
      <c r="D200" s="988"/>
      <c r="E200" s="988">
        <f t="shared" si="24"/>
        <v>0</v>
      </c>
      <c r="F200" s="1325" t="s">
        <v>331</v>
      </c>
      <c r="G200" s="988">
        <f t="shared" si="29"/>
        <v>0</v>
      </c>
      <c r="H200" s="1326">
        <f t="shared" si="30"/>
        <v>0</v>
      </c>
      <c r="I200" s="1001">
        <f>+'O5 Details by Class &amp; Accounts'!E202</f>
        <v>0</v>
      </c>
      <c r="J200" s="1921">
        <f t="shared" si="27"/>
        <v>0</v>
      </c>
      <c r="K200" s="1327">
        <f>+'O4 Summary by Class &amp; Accounts'!D202</f>
        <v>0</v>
      </c>
      <c r="L200" s="1921">
        <f t="shared" si="28"/>
        <v>0</v>
      </c>
      <c r="M200" s="1842"/>
      <c r="N200" s="1842"/>
      <c r="O200" s="1842"/>
      <c r="P200" s="1329"/>
      <c r="Q200" s="1329"/>
      <c r="R200" s="1329"/>
      <c r="S200" s="1329"/>
      <c r="T200" s="1329"/>
      <c r="U200" s="1330" t="s">
        <v>331</v>
      </c>
      <c r="W200" s="1625" t="s">
        <v>1598</v>
      </c>
    </row>
    <row r="201" spans="1:23" ht="25.5" x14ac:dyDescent="0.2">
      <c r="A201" s="1319">
        <v>5720</v>
      </c>
      <c r="B201" s="993" t="s">
        <v>1382</v>
      </c>
      <c r="C201" s="988">
        <f>+'I3 TB Data'!H450</f>
        <v>0</v>
      </c>
      <c r="D201" s="988"/>
      <c r="E201" s="988">
        <f t="shared" si="24"/>
        <v>0</v>
      </c>
      <c r="F201" s="1325" t="s">
        <v>331</v>
      </c>
      <c r="G201" s="988">
        <f t="shared" si="29"/>
        <v>0</v>
      </c>
      <c r="H201" s="1326">
        <f t="shared" si="30"/>
        <v>0</v>
      </c>
      <c r="I201" s="1001">
        <f>+'O5 Details by Class &amp; Accounts'!E203</f>
        <v>0</v>
      </c>
      <c r="J201" s="1921">
        <f t="shared" si="27"/>
        <v>0</v>
      </c>
      <c r="K201" s="1327">
        <f>+'O4 Summary by Class &amp; Accounts'!D203</f>
        <v>0</v>
      </c>
      <c r="L201" s="1921">
        <f t="shared" si="28"/>
        <v>0</v>
      </c>
      <c r="M201" s="1341"/>
      <c r="N201" s="1341"/>
      <c r="O201" s="1341"/>
      <c r="P201" s="1329"/>
      <c r="Q201" s="1329"/>
      <c r="R201" s="1329"/>
      <c r="S201" s="1329"/>
      <c r="T201" s="1329"/>
      <c r="U201" s="1330" t="s">
        <v>331</v>
      </c>
      <c r="W201" s="1625" t="s">
        <v>1598</v>
      </c>
    </row>
    <row r="202" spans="1:23" ht="25.5" x14ac:dyDescent="0.2">
      <c r="A202" s="1841">
        <v>5730</v>
      </c>
      <c r="B202" s="1807" t="s">
        <v>35</v>
      </c>
      <c r="C202" s="988">
        <f>+'I3 TB Data'!H452</f>
        <v>0</v>
      </c>
      <c r="D202" s="988"/>
      <c r="E202" s="988">
        <f t="shared" si="24"/>
        <v>0</v>
      </c>
      <c r="F202" s="1325" t="s">
        <v>331</v>
      </c>
      <c r="G202" s="988">
        <f t="shared" si="29"/>
        <v>0</v>
      </c>
      <c r="H202" s="1326">
        <f t="shared" si="30"/>
        <v>0</v>
      </c>
      <c r="I202" s="1001">
        <f>+'O5 Details by Class &amp; Accounts'!E204</f>
        <v>0</v>
      </c>
      <c r="J202" s="1921">
        <f t="shared" si="27"/>
        <v>0</v>
      </c>
      <c r="K202" s="1327">
        <f>+'O4 Summary by Class &amp; Accounts'!D204</f>
        <v>0</v>
      </c>
      <c r="L202" s="1921">
        <f t="shared" si="28"/>
        <v>0</v>
      </c>
      <c r="M202" s="1842"/>
      <c r="N202" s="1842"/>
      <c r="O202" s="1842"/>
      <c r="P202" s="1329"/>
      <c r="Q202" s="1329"/>
      <c r="R202" s="1329"/>
      <c r="S202" s="1329"/>
      <c r="T202" s="1329"/>
      <c r="U202" s="1330" t="s">
        <v>331</v>
      </c>
      <c r="W202" s="1625" t="s">
        <v>1082</v>
      </c>
    </row>
    <row r="203" spans="1:23" ht="25.5" x14ac:dyDescent="0.2">
      <c r="A203" s="1841">
        <v>5735</v>
      </c>
      <c r="B203" s="1807" t="s">
        <v>39</v>
      </c>
      <c r="C203" s="988">
        <f>+'I3 TB Data'!H453</f>
        <v>0</v>
      </c>
      <c r="D203" s="988"/>
      <c r="E203" s="988">
        <f t="shared" ref="E203:E211" si="31">+SUM(C203:D203)</f>
        <v>0</v>
      </c>
      <c r="F203" s="1325" t="s">
        <v>331</v>
      </c>
      <c r="G203" s="988">
        <f t="shared" si="29"/>
        <v>0</v>
      </c>
      <c r="H203" s="1326">
        <f t="shared" si="30"/>
        <v>0</v>
      </c>
      <c r="I203" s="1001">
        <f>+'O5 Details by Class &amp; Accounts'!E205</f>
        <v>0</v>
      </c>
      <c r="J203" s="1921">
        <f t="shared" si="27"/>
        <v>0</v>
      </c>
      <c r="K203" s="1327">
        <f>+'O4 Summary by Class &amp; Accounts'!D205</f>
        <v>0</v>
      </c>
      <c r="L203" s="1921">
        <f t="shared" si="28"/>
        <v>0</v>
      </c>
      <c r="M203" s="1842"/>
      <c r="N203" s="1842"/>
      <c r="O203" s="1842"/>
      <c r="P203" s="1329"/>
      <c r="Q203" s="1329"/>
      <c r="R203" s="1329"/>
      <c r="S203" s="1329"/>
      <c r="T203" s="1329"/>
      <c r="U203" s="1330" t="s">
        <v>331</v>
      </c>
      <c r="W203" s="1625" t="s">
        <v>1082</v>
      </c>
    </row>
    <row r="204" spans="1:23" ht="12.75" x14ac:dyDescent="0.2">
      <c r="A204" s="1841">
        <v>5740</v>
      </c>
      <c r="B204" s="1807" t="s">
        <v>40</v>
      </c>
      <c r="C204" s="988">
        <f>+'I3 TB Data'!H454</f>
        <v>0</v>
      </c>
      <c r="D204" s="988"/>
      <c r="E204" s="988">
        <f t="shared" si="31"/>
        <v>0</v>
      </c>
      <c r="F204" s="1325" t="s">
        <v>331</v>
      </c>
      <c r="G204" s="988">
        <f t="shared" si="29"/>
        <v>0</v>
      </c>
      <c r="H204" s="1326">
        <f t="shared" si="30"/>
        <v>0</v>
      </c>
      <c r="I204" s="1001">
        <f>+'O5 Details by Class &amp; Accounts'!E206</f>
        <v>0</v>
      </c>
      <c r="J204" s="1921">
        <f t="shared" si="27"/>
        <v>0</v>
      </c>
      <c r="K204" s="1327">
        <f>+'O4 Summary by Class &amp; Accounts'!D206</f>
        <v>0</v>
      </c>
      <c r="L204" s="1921">
        <f t="shared" si="28"/>
        <v>0</v>
      </c>
      <c r="M204" s="1842"/>
      <c r="N204" s="1842"/>
      <c r="O204" s="1842"/>
      <c r="P204" s="1329"/>
      <c r="Q204" s="1329"/>
      <c r="R204" s="1329"/>
      <c r="S204" s="1329"/>
      <c r="T204" s="1329"/>
      <c r="U204" s="1330" t="s">
        <v>331</v>
      </c>
      <c r="W204" s="1625" t="s">
        <v>1082</v>
      </c>
    </row>
    <row r="205" spans="1:23" ht="12.75" x14ac:dyDescent="0.2">
      <c r="A205" s="1841">
        <v>6005</v>
      </c>
      <c r="B205" s="1807" t="s">
        <v>41</v>
      </c>
      <c r="C205" s="988">
        <f>+'I3 TB Data'!H455</f>
        <v>1998550</v>
      </c>
      <c r="D205" s="988"/>
      <c r="E205" s="988">
        <f t="shared" si="31"/>
        <v>1998550</v>
      </c>
      <c r="F205" s="1325" t="s">
        <v>331</v>
      </c>
      <c r="G205" s="988">
        <f t="shared" si="29"/>
        <v>0</v>
      </c>
      <c r="H205" s="1326">
        <f t="shared" si="30"/>
        <v>1998550</v>
      </c>
      <c r="I205" s="1001">
        <f>+'O5 Details by Class &amp; Accounts'!E207</f>
        <v>1998550</v>
      </c>
      <c r="J205" s="1921">
        <f t="shared" si="27"/>
        <v>0</v>
      </c>
      <c r="K205" s="1327">
        <f>+'O4 Summary by Class &amp; Accounts'!D207</f>
        <v>1998549.9999999995</v>
      </c>
      <c r="L205" s="1921">
        <f t="shared" si="28"/>
        <v>0</v>
      </c>
      <c r="M205" s="1842"/>
      <c r="N205" s="1842"/>
      <c r="O205" s="1842"/>
      <c r="P205" s="1329"/>
      <c r="Q205" s="1329"/>
      <c r="R205" s="1329"/>
      <c r="S205" s="1329"/>
      <c r="T205" s="1329"/>
      <c r="U205" s="1330"/>
      <c r="W205" s="1625" t="s">
        <v>1186</v>
      </c>
    </row>
    <row r="206" spans="1:23" ht="12.75" x14ac:dyDescent="0.2">
      <c r="A206" s="1319">
        <v>6105</v>
      </c>
      <c r="B206" s="993" t="s">
        <v>544</v>
      </c>
      <c r="C206" s="988">
        <f>+'I3 TB Data'!H465</f>
        <v>268803</v>
      </c>
      <c r="D206" s="988"/>
      <c r="E206" s="988">
        <f t="shared" si="31"/>
        <v>268803</v>
      </c>
      <c r="F206" s="1325" t="s">
        <v>331</v>
      </c>
      <c r="G206" s="988">
        <f t="shared" si="29"/>
        <v>0</v>
      </c>
      <c r="H206" s="1326">
        <f t="shared" si="30"/>
        <v>268803</v>
      </c>
      <c r="I206" s="1001">
        <f>+'O5 Details by Class &amp; Accounts'!E208</f>
        <v>268803</v>
      </c>
      <c r="J206" s="1921">
        <f t="shared" si="27"/>
        <v>0</v>
      </c>
      <c r="K206" s="1327">
        <f>+'O4 Summary by Class &amp; Accounts'!D208</f>
        <v>268802.99999999994</v>
      </c>
      <c r="L206" s="1921">
        <f t="shared" si="28"/>
        <v>0</v>
      </c>
      <c r="M206" s="1341"/>
      <c r="N206" s="1341"/>
      <c r="O206" s="1341"/>
      <c r="P206" s="1329"/>
      <c r="Q206" s="1329"/>
      <c r="R206" s="1329"/>
      <c r="S206" s="1329"/>
      <c r="T206" s="1329"/>
      <c r="U206" s="1330" t="s">
        <v>331</v>
      </c>
      <c r="W206" s="1625" t="s">
        <v>1186</v>
      </c>
    </row>
    <row r="207" spans="1:23" ht="12.75" x14ac:dyDescent="0.2">
      <c r="A207" s="1319">
        <v>6110</v>
      </c>
      <c r="B207" s="993" t="s">
        <v>545</v>
      </c>
      <c r="C207" s="988">
        <f>+'I3 TB Data'!H466</f>
        <v>316940</v>
      </c>
      <c r="D207" s="988"/>
      <c r="E207" s="988">
        <f t="shared" si="31"/>
        <v>316940</v>
      </c>
      <c r="F207" s="1325" t="s">
        <v>331</v>
      </c>
      <c r="G207" s="988">
        <f t="shared" si="29"/>
        <v>0</v>
      </c>
      <c r="H207" s="1326">
        <f t="shared" si="30"/>
        <v>316940</v>
      </c>
      <c r="I207" s="1001">
        <f>+'O5 Details by Class &amp; Accounts'!E209</f>
        <v>316940</v>
      </c>
      <c r="J207" s="1921">
        <f t="shared" si="27"/>
        <v>0</v>
      </c>
      <c r="K207" s="1327">
        <f>+'O4 Summary by Class &amp; Accounts'!D209</f>
        <v>316940</v>
      </c>
      <c r="L207" s="1921">
        <f t="shared" si="28"/>
        <v>0</v>
      </c>
      <c r="M207" s="1341"/>
      <c r="N207" s="1341"/>
      <c r="O207" s="1341"/>
      <c r="P207" s="1329"/>
      <c r="Q207" s="1329"/>
      <c r="R207" s="1329"/>
      <c r="S207" s="1329"/>
      <c r="T207" s="1329"/>
      <c r="U207" s="1330"/>
      <c r="W207" s="1625" t="s">
        <v>1186</v>
      </c>
    </row>
    <row r="208" spans="1:23" ht="12.75" x14ac:dyDescent="0.2">
      <c r="A208" s="1917" t="s">
        <v>1639</v>
      </c>
      <c r="B208" s="1914" t="s">
        <v>1644</v>
      </c>
      <c r="C208" s="988">
        <f>+'I3 TB Data'!H469</f>
        <v>34735</v>
      </c>
      <c r="D208" s="988"/>
      <c r="E208" s="988">
        <f t="shared" si="31"/>
        <v>34735</v>
      </c>
      <c r="F208" s="1325" t="s">
        <v>331</v>
      </c>
      <c r="G208" s="988">
        <f t="shared" si="29"/>
        <v>0</v>
      </c>
      <c r="H208" s="1326">
        <f t="shared" si="30"/>
        <v>34735</v>
      </c>
      <c r="I208" s="1001">
        <f>+'O5 Details by Class &amp; Accounts'!E210</f>
        <v>34735</v>
      </c>
      <c r="J208" s="1921">
        <f t="shared" si="27"/>
        <v>0</v>
      </c>
      <c r="K208" s="1327">
        <f>+'O4 Summary by Class &amp; Accounts'!D210</f>
        <v>34735.000000000007</v>
      </c>
      <c r="L208" s="1921">
        <f t="shared" si="28"/>
        <v>0</v>
      </c>
      <c r="M208" s="1341"/>
      <c r="N208" s="1341"/>
      <c r="O208" s="1341"/>
      <c r="P208" s="1329"/>
      <c r="Q208" s="1329"/>
      <c r="R208" s="1329"/>
      <c r="S208" s="1329"/>
      <c r="T208" s="1329"/>
      <c r="U208" s="1330" t="s">
        <v>331</v>
      </c>
      <c r="W208" s="1625" t="s">
        <v>1082</v>
      </c>
    </row>
    <row r="209" spans="1:23" ht="12.75" x14ac:dyDescent="0.2">
      <c r="A209" s="1841">
        <v>6210</v>
      </c>
      <c r="B209" s="1807" t="s">
        <v>993</v>
      </c>
      <c r="C209" s="988">
        <f>+'I3 TB Data'!H470</f>
        <v>0</v>
      </c>
      <c r="D209" s="988"/>
      <c r="E209" s="988">
        <f t="shared" si="31"/>
        <v>0</v>
      </c>
      <c r="F209" s="1325" t="s">
        <v>331</v>
      </c>
      <c r="G209" s="988">
        <f t="shared" si="29"/>
        <v>0</v>
      </c>
      <c r="H209" s="1326">
        <f t="shared" si="30"/>
        <v>0</v>
      </c>
      <c r="I209" s="1001">
        <f>+'O5 Details by Class &amp; Accounts'!E211</f>
        <v>0</v>
      </c>
      <c r="J209" s="1921">
        <f t="shared" si="27"/>
        <v>0</v>
      </c>
      <c r="K209" s="1327">
        <f>+'O4 Summary by Class &amp; Accounts'!D211</f>
        <v>0</v>
      </c>
      <c r="L209" s="1921">
        <f t="shared" si="28"/>
        <v>0</v>
      </c>
      <c r="M209" s="1842"/>
      <c r="N209" s="1842"/>
      <c r="O209" s="1842"/>
      <c r="P209" s="1329"/>
      <c r="Q209" s="1329"/>
      <c r="R209" s="1329"/>
      <c r="S209" s="1329"/>
      <c r="T209" s="1329"/>
      <c r="U209" s="1330" t="s">
        <v>331</v>
      </c>
      <c r="W209" s="1625" t="s">
        <v>1082</v>
      </c>
    </row>
    <row r="210" spans="1:23" ht="12.75" x14ac:dyDescent="0.2">
      <c r="A210" s="1841">
        <v>6215</v>
      </c>
      <c r="B210" s="1807" t="s">
        <v>994</v>
      </c>
      <c r="C210" s="988">
        <f>+'I3 TB Data'!H471</f>
        <v>0</v>
      </c>
      <c r="D210" s="988"/>
      <c r="E210" s="988">
        <f t="shared" si="31"/>
        <v>0</v>
      </c>
      <c r="F210" s="1325" t="s">
        <v>331</v>
      </c>
      <c r="G210" s="988">
        <f t="shared" si="29"/>
        <v>0</v>
      </c>
      <c r="H210" s="1326">
        <f t="shared" si="30"/>
        <v>0</v>
      </c>
      <c r="I210" s="1001">
        <f>+'O5 Details by Class &amp; Accounts'!E212</f>
        <v>0</v>
      </c>
      <c r="J210" s="1921">
        <f t="shared" si="27"/>
        <v>0</v>
      </c>
      <c r="K210" s="1327">
        <f>+'O4 Summary by Class &amp; Accounts'!D212</f>
        <v>0</v>
      </c>
      <c r="L210" s="1921">
        <f t="shared" si="28"/>
        <v>0</v>
      </c>
      <c r="M210" s="1842"/>
      <c r="N210" s="1842"/>
      <c r="O210" s="1842"/>
      <c r="P210" s="1329"/>
      <c r="Q210" s="1329"/>
      <c r="R210" s="1329"/>
      <c r="S210" s="1329"/>
      <c r="T210" s="1329"/>
      <c r="U210" s="1330" t="s">
        <v>331</v>
      </c>
      <c r="W210" s="1625" t="s">
        <v>1082</v>
      </c>
    </row>
    <row r="211" spans="1:23" ht="13.5" thickBot="1" x14ac:dyDescent="0.25">
      <c r="A211" s="1841">
        <v>6225</v>
      </c>
      <c r="B211" s="1807" t="s">
        <v>995</v>
      </c>
      <c r="C211" s="988">
        <f>+'I3 TB Data'!H472</f>
        <v>0</v>
      </c>
      <c r="D211" s="988"/>
      <c r="E211" s="988">
        <f t="shared" si="31"/>
        <v>0</v>
      </c>
      <c r="F211" s="1325" t="s">
        <v>331</v>
      </c>
      <c r="G211" s="988">
        <f t="shared" si="29"/>
        <v>0</v>
      </c>
      <c r="H211" s="1326">
        <f t="shared" si="30"/>
        <v>0</v>
      </c>
      <c r="I211" s="1001">
        <f>+'O5 Details by Class &amp; Accounts'!E213</f>
        <v>0</v>
      </c>
      <c r="J211" s="1921">
        <f t="shared" si="27"/>
        <v>0</v>
      </c>
      <c r="K211" s="1327">
        <f>+'O4 Summary by Class &amp; Accounts'!D213</f>
        <v>0</v>
      </c>
      <c r="L211" s="1921">
        <f t="shared" si="28"/>
        <v>0</v>
      </c>
      <c r="M211" s="1842"/>
      <c r="N211" s="1842"/>
      <c r="O211" s="1842"/>
      <c r="P211" s="1329"/>
      <c r="Q211" s="1329"/>
      <c r="R211" s="1329"/>
      <c r="S211" s="1329"/>
      <c r="T211" s="1329"/>
      <c r="U211" s="1330" t="s">
        <v>331</v>
      </c>
      <c r="W211" s="1625" t="s">
        <v>1082</v>
      </c>
    </row>
    <row r="212" spans="1:23" s="39" customFormat="1" ht="15.75" x14ac:dyDescent="0.25">
      <c r="A212" s="1352"/>
      <c r="B212" s="1360" t="s">
        <v>763</v>
      </c>
      <c r="C212" s="1353">
        <f>IF(ISERROR(SUM(C16:C211)), "-", SUM(C16:C211))</f>
        <v>-39739890.878357567</v>
      </c>
      <c r="D212" s="1353">
        <f>SUM(D16:D211)</f>
        <v>230149211.30000001</v>
      </c>
      <c r="E212" s="1354">
        <f>IF(ISERROR(SUM(E19:E211)), "-", SUM(E19:E211))</f>
        <v>190409320.42164242</v>
      </c>
      <c r="F212" s="1355"/>
      <c r="G212" s="1353">
        <f>SUM(G19:G211)</f>
        <v>0</v>
      </c>
      <c r="H212" s="1356">
        <f>IF(ISERROR(SUM(H19:H211)), "-", SUM(H19:H211))</f>
        <v>190409320.42164242</v>
      </c>
      <c r="I212" s="1357">
        <f>SUM(I19:I211)</f>
        <v>190409320.42164242</v>
      </c>
      <c r="J212" s="1358">
        <f>IF(ISERROR(SUM(J19:J211)), "-", SUM(J19:J211))</f>
        <v>0</v>
      </c>
      <c r="K212" s="1359">
        <f>IF(ISERROR(SUM(K19:K211)), "-", SUM(K19:K211))</f>
        <v>190409320.16164246</v>
      </c>
      <c r="L212" s="1358">
        <f>IF(ISERROR(SUM(L19:L211)), "-", SUM(L19:L211))</f>
        <v>0.25999999977648258</v>
      </c>
      <c r="M212" s="1343"/>
      <c r="N212" s="1343"/>
      <c r="O212" s="1343"/>
      <c r="P212" s="1343"/>
      <c r="Q212" s="1343"/>
      <c r="R212" s="1343"/>
      <c r="S212" s="1343"/>
      <c r="T212" s="1343"/>
      <c r="U212" s="66"/>
      <c r="W212" s="1634"/>
    </row>
    <row r="213" spans="1:23" s="39" customFormat="1" ht="13.5" thickBot="1" x14ac:dyDescent="0.25">
      <c r="A213" s="1344"/>
      <c r="B213" s="1345"/>
      <c r="C213" s="1346"/>
      <c r="D213" s="1346"/>
      <c r="E213" s="1347" t="s">
        <v>331</v>
      </c>
      <c r="F213" s="1342" t="s">
        <v>753</v>
      </c>
      <c r="G213" s="1346">
        <f>IF(ISERROR(+G212+H212), "-", +G212+H212)</f>
        <v>190409320.42164242</v>
      </c>
      <c r="H213" s="1348"/>
      <c r="I213" s="1349"/>
      <c r="J213" s="1350"/>
      <c r="K213" s="1351"/>
      <c r="L213" s="1350"/>
      <c r="M213" s="1343"/>
      <c r="N213" s="1343"/>
      <c r="O213" s="1343"/>
      <c r="P213" s="1343"/>
      <c r="Q213" s="1343"/>
      <c r="R213" s="1343"/>
      <c r="S213" s="1343"/>
      <c r="T213" s="1343"/>
      <c r="U213" s="66"/>
    </row>
    <row r="214" spans="1:23" ht="12.75" x14ac:dyDescent="0.2">
      <c r="A214" s="610"/>
      <c r="B214" s="349"/>
      <c r="C214" s="1317"/>
      <c r="D214" s="1317"/>
      <c r="E214" s="1317"/>
      <c r="F214" s="523"/>
      <c r="G214" s="1317"/>
      <c r="H214" s="1317"/>
      <c r="I214" s="497"/>
      <c r="J214" s="497"/>
      <c r="K214" s="325"/>
      <c r="L214" s="325"/>
    </row>
    <row r="215" spans="1:23" ht="12.75" x14ac:dyDescent="0.2">
      <c r="A215" s="610"/>
      <c r="B215" s="349"/>
      <c r="C215" s="1317"/>
      <c r="D215" s="1317"/>
      <c r="E215" s="1317"/>
      <c r="F215" s="523"/>
      <c r="G215" s="1317"/>
      <c r="H215" s="1317"/>
      <c r="I215" s="497"/>
      <c r="J215" s="497"/>
      <c r="K215" s="325"/>
      <c r="L215" s="325"/>
    </row>
    <row r="216" spans="1:23" ht="12.75" x14ac:dyDescent="0.2">
      <c r="A216" s="1185"/>
      <c r="B216" s="409"/>
      <c r="C216" s="976"/>
      <c r="D216" s="976"/>
      <c r="E216" s="976"/>
      <c r="F216" s="976"/>
      <c r="G216" s="976"/>
      <c r="H216" s="976"/>
      <c r="I216" s="474"/>
      <c r="J216" s="497"/>
      <c r="K216" s="325"/>
      <c r="L216" s="325"/>
    </row>
    <row r="217" spans="1:23" s="1557" customFormat="1" ht="12.75" x14ac:dyDescent="0.2">
      <c r="A217" s="1552"/>
      <c r="B217" s="1553"/>
      <c r="C217" s="1554"/>
      <c r="D217" s="1554"/>
      <c r="E217" s="1554"/>
      <c r="F217" s="1554"/>
      <c r="G217" s="1554"/>
      <c r="H217" s="1554"/>
      <c r="I217" s="1555"/>
      <c r="J217" s="1555"/>
      <c r="K217" s="1556"/>
      <c r="L217" s="1556"/>
    </row>
    <row r="219" spans="1:23" ht="24" x14ac:dyDescent="0.2">
      <c r="A219" s="1185"/>
      <c r="B219" s="1521" t="s">
        <v>269</v>
      </c>
      <c r="C219" s="1516" t="str">
        <f t="shared" ref="C219:J219" si="32">E18</f>
        <v>Adjusted TB</v>
      </c>
      <c r="D219" s="1516" t="str">
        <f t="shared" si="32"/>
        <v>Excluded from COSS</v>
      </c>
      <c r="E219" s="1516" t="str">
        <f t="shared" si="32"/>
        <v>Excluded</v>
      </c>
      <c r="F219" s="1516" t="str">
        <f t="shared" si="32"/>
        <v>Included</v>
      </c>
      <c r="G219" s="1516" t="str">
        <f t="shared" si="32"/>
        <v>Balance in O5</v>
      </c>
      <c r="H219" s="1516" t="str">
        <f t="shared" si="32"/>
        <v>Difference</v>
      </c>
      <c r="I219" s="1516" t="str">
        <f t="shared" si="32"/>
        <v>Balance in O4 Summary</v>
      </c>
      <c r="J219" s="1516" t="str">
        <f t="shared" si="32"/>
        <v>Difference</v>
      </c>
      <c r="K219" s="1514"/>
      <c r="L219" s="1514"/>
      <c r="M219" s="1516">
        <f t="shared" ref="M219:T219" si="33">O18</f>
        <v>0</v>
      </c>
      <c r="N219" s="1516">
        <f t="shared" si="33"/>
        <v>0</v>
      </c>
      <c r="O219" s="1516">
        <f t="shared" si="33"/>
        <v>0</v>
      </c>
      <c r="P219" s="1516">
        <f t="shared" si="33"/>
        <v>0</v>
      </c>
      <c r="Q219" s="1516">
        <f t="shared" si="33"/>
        <v>0</v>
      </c>
      <c r="R219" s="1516">
        <f t="shared" si="33"/>
        <v>0</v>
      </c>
      <c r="S219" s="1516">
        <f t="shared" si="33"/>
        <v>0</v>
      </c>
      <c r="T219" s="1516">
        <f t="shared" si="33"/>
        <v>0</v>
      </c>
    </row>
    <row r="220" spans="1:23" ht="12.75" x14ac:dyDescent="0.2">
      <c r="A220" s="1185"/>
      <c r="B220" s="197">
        <v>1808</v>
      </c>
      <c r="C220" s="1547">
        <f t="shared" ref="C220:C253" si="34">SUMIF($W$19:$W$211, $B220, E$19:E$211)</f>
        <v>609759</v>
      </c>
      <c r="D220" s="1547">
        <f t="shared" ref="D220:D253" si="35">SUMIF($W$19:$W$211, $B220, F$19:F$211)</f>
        <v>0</v>
      </c>
      <c r="E220" s="1547">
        <f t="shared" ref="E220:E253" si="36">SUMIF($W$19:$W$211, $B220, G$19:G$211)</f>
        <v>0</v>
      </c>
      <c r="F220" s="1547">
        <f t="shared" ref="F220:F253" si="37">SUMIF($W$19:$W$211, $B220, H$19:H$211)</f>
        <v>609759</v>
      </c>
      <c r="G220" s="1547">
        <f t="shared" ref="G220:G253" si="38">SUMIF($W$19:$W$211, $B220, I$19:I$211)</f>
        <v>609759</v>
      </c>
      <c r="H220" s="1547">
        <f t="shared" ref="H220:H253" si="39">SUMIF($W$19:$W$211, $B220, J$19:J$211)</f>
        <v>0</v>
      </c>
      <c r="I220" s="1547">
        <f t="shared" ref="I220:I253" si="40">SUMIF($W$19:$W$211, $B220, K$19:K$211)</f>
        <v>609758.99999999988</v>
      </c>
      <c r="J220" s="1547">
        <f t="shared" ref="J220:J253" si="41">SUMIF($W$19:$W$211, $B220, L$19:L$211)</f>
        <v>0</v>
      </c>
      <c r="K220" s="1531"/>
      <c r="L220" s="1531"/>
    </row>
    <row r="221" spans="1:23" ht="12.75" x14ac:dyDescent="0.2">
      <c r="A221" s="1185"/>
      <c r="B221" s="197">
        <v>1815</v>
      </c>
      <c r="C221" s="1547">
        <f t="shared" si="34"/>
        <v>0</v>
      </c>
      <c r="D221" s="1547">
        <f t="shared" si="35"/>
        <v>0</v>
      </c>
      <c r="E221" s="1547">
        <f t="shared" si="36"/>
        <v>0</v>
      </c>
      <c r="F221" s="1547">
        <f t="shared" si="37"/>
        <v>0</v>
      </c>
      <c r="G221" s="1547">
        <f t="shared" si="38"/>
        <v>0</v>
      </c>
      <c r="H221" s="1547">
        <f t="shared" si="39"/>
        <v>0</v>
      </c>
      <c r="I221" s="1547">
        <f t="shared" si="40"/>
        <v>0</v>
      </c>
      <c r="J221" s="1547">
        <f t="shared" si="41"/>
        <v>0</v>
      </c>
      <c r="K221" s="325"/>
      <c r="L221" s="325"/>
    </row>
    <row r="222" spans="1:23" ht="12.75" x14ac:dyDescent="0.2">
      <c r="A222" s="1185"/>
      <c r="B222" s="197">
        <v>1820</v>
      </c>
      <c r="C222" s="1547">
        <f t="shared" si="34"/>
        <v>818101</v>
      </c>
      <c r="D222" s="1547">
        <f t="shared" si="35"/>
        <v>0</v>
      </c>
      <c r="E222" s="1547">
        <f t="shared" si="36"/>
        <v>0</v>
      </c>
      <c r="F222" s="1547">
        <f t="shared" si="37"/>
        <v>818101</v>
      </c>
      <c r="G222" s="1547">
        <f t="shared" si="38"/>
        <v>818101</v>
      </c>
      <c r="H222" s="1547">
        <f t="shared" si="39"/>
        <v>0</v>
      </c>
      <c r="I222" s="1547">
        <f t="shared" si="40"/>
        <v>818101</v>
      </c>
      <c r="J222" s="1547">
        <f t="shared" si="41"/>
        <v>0</v>
      </c>
      <c r="K222" s="325"/>
      <c r="L222" s="325"/>
    </row>
    <row r="223" spans="1:23" ht="12.75" x14ac:dyDescent="0.2">
      <c r="A223" s="1185"/>
      <c r="B223" s="197">
        <v>1830</v>
      </c>
      <c r="C223" s="1547">
        <f t="shared" si="34"/>
        <v>152598</v>
      </c>
      <c r="D223" s="1547">
        <f t="shared" si="35"/>
        <v>0</v>
      </c>
      <c r="E223" s="1547">
        <f t="shared" si="36"/>
        <v>0</v>
      </c>
      <c r="F223" s="1547">
        <f t="shared" si="37"/>
        <v>152598</v>
      </c>
      <c r="G223" s="1547">
        <f t="shared" si="38"/>
        <v>152598</v>
      </c>
      <c r="H223" s="1547">
        <f t="shared" si="39"/>
        <v>0</v>
      </c>
      <c r="I223" s="1547">
        <f t="shared" si="40"/>
        <v>152598.00000000003</v>
      </c>
      <c r="J223" s="1547">
        <f t="shared" si="41"/>
        <v>0</v>
      </c>
      <c r="K223" s="325"/>
      <c r="L223" s="325"/>
    </row>
    <row r="224" spans="1:23" ht="12.75" x14ac:dyDescent="0.2">
      <c r="A224" s="1185"/>
      <c r="B224" s="197">
        <v>1835</v>
      </c>
      <c r="C224" s="1547">
        <f t="shared" si="34"/>
        <v>292953</v>
      </c>
      <c r="D224" s="1547">
        <f t="shared" si="35"/>
        <v>0</v>
      </c>
      <c r="E224" s="1547">
        <f t="shared" si="36"/>
        <v>0</v>
      </c>
      <c r="F224" s="1547">
        <f t="shared" si="37"/>
        <v>292953</v>
      </c>
      <c r="G224" s="1547">
        <f t="shared" si="38"/>
        <v>292953</v>
      </c>
      <c r="H224" s="1547">
        <f t="shared" si="39"/>
        <v>0</v>
      </c>
      <c r="I224" s="1547">
        <f t="shared" si="40"/>
        <v>292953.00000000006</v>
      </c>
      <c r="J224" s="1547">
        <f t="shared" si="41"/>
        <v>0</v>
      </c>
      <c r="K224" s="325"/>
      <c r="L224" s="325"/>
    </row>
    <row r="225" spans="1:12" ht="12.75" x14ac:dyDescent="0.2">
      <c r="A225" s="1185"/>
      <c r="B225" s="197">
        <v>1840</v>
      </c>
      <c r="C225" s="1547">
        <f t="shared" si="34"/>
        <v>115134</v>
      </c>
      <c r="D225" s="1547">
        <f t="shared" si="35"/>
        <v>0</v>
      </c>
      <c r="E225" s="1547">
        <f t="shared" si="36"/>
        <v>0</v>
      </c>
      <c r="F225" s="1547">
        <f t="shared" si="37"/>
        <v>115134</v>
      </c>
      <c r="G225" s="1547">
        <f t="shared" si="38"/>
        <v>115134</v>
      </c>
      <c r="H225" s="1547">
        <f t="shared" si="39"/>
        <v>0</v>
      </c>
      <c r="I225" s="1547">
        <f t="shared" si="40"/>
        <v>115134</v>
      </c>
      <c r="J225" s="1547">
        <f t="shared" si="41"/>
        <v>0</v>
      </c>
      <c r="K225" s="325"/>
      <c r="L225" s="325"/>
    </row>
    <row r="226" spans="1:12" ht="12.75" x14ac:dyDescent="0.2">
      <c r="A226" s="1185"/>
      <c r="B226" s="197">
        <v>1845</v>
      </c>
      <c r="C226" s="1547">
        <f t="shared" si="34"/>
        <v>55578</v>
      </c>
      <c r="D226" s="1547">
        <f t="shared" si="35"/>
        <v>0</v>
      </c>
      <c r="E226" s="1547">
        <f t="shared" si="36"/>
        <v>0</v>
      </c>
      <c r="F226" s="1547">
        <f t="shared" si="37"/>
        <v>55578</v>
      </c>
      <c r="G226" s="1547">
        <f t="shared" si="38"/>
        <v>55578</v>
      </c>
      <c r="H226" s="1547">
        <f t="shared" si="39"/>
        <v>0</v>
      </c>
      <c r="I226" s="1547">
        <f t="shared" si="40"/>
        <v>55578.000000000007</v>
      </c>
      <c r="J226" s="1547">
        <f t="shared" si="41"/>
        <v>0</v>
      </c>
      <c r="K226" s="325"/>
      <c r="L226" s="325"/>
    </row>
    <row r="227" spans="1:12" ht="12.75" x14ac:dyDescent="0.2">
      <c r="A227" s="1185"/>
      <c r="B227" s="197">
        <v>1850</v>
      </c>
      <c r="C227" s="1547">
        <f t="shared" si="34"/>
        <v>439398</v>
      </c>
      <c r="D227" s="1547">
        <f t="shared" si="35"/>
        <v>0</v>
      </c>
      <c r="E227" s="1547">
        <f t="shared" si="36"/>
        <v>0</v>
      </c>
      <c r="F227" s="1547">
        <f t="shared" si="37"/>
        <v>439398</v>
      </c>
      <c r="G227" s="1547">
        <f t="shared" si="38"/>
        <v>439398</v>
      </c>
      <c r="H227" s="1547">
        <f t="shared" si="39"/>
        <v>0</v>
      </c>
      <c r="I227" s="1547">
        <f t="shared" si="40"/>
        <v>439397.99999999994</v>
      </c>
      <c r="J227" s="1547">
        <f t="shared" si="41"/>
        <v>0</v>
      </c>
      <c r="K227" s="325"/>
      <c r="L227" s="325"/>
    </row>
    <row r="228" spans="1:12" ht="12.75" x14ac:dyDescent="0.2">
      <c r="A228" s="1185"/>
      <c r="B228" s="197">
        <v>1855</v>
      </c>
      <c r="C228" s="1547">
        <f t="shared" si="34"/>
        <v>453380</v>
      </c>
      <c r="D228" s="1547">
        <f t="shared" si="35"/>
        <v>0</v>
      </c>
      <c r="E228" s="1547">
        <f t="shared" si="36"/>
        <v>0</v>
      </c>
      <c r="F228" s="1547">
        <f t="shared" si="37"/>
        <v>453380</v>
      </c>
      <c r="G228" s="1547">
        <f t="shared" si="38"/>
        <v>453380</v>
      </c>
      <c r="H228" s="1547">
        <f t="shared" si="39"/>
        <v>0</v>
      </c>
      <c r="I228" s="1547">
        <f t="shared" si="40"/>
        <v>453380</v>
      </c>
      <c r="J228" s="1547">
        <f t="shared" si="41"/>
        <v>0</v>
      </c>
      <c r="K228" s="325"/>
      <c r="L228" s="325"/>
    </row>
    <row r="229" spans="1:12" ht="12.75" x14ac:dyDescent="0.2">
      <c r="A229" s="1185"/>
      <c r="B229" s="197">
        <v>1860</v>
      </c>
      <c r="C229" s="1547">
        <f t="shared" si="34"/>
        <v>9304</v>
      </c>
      <c r="D229" s="1547">
        <f t="shared" si="35"/>
        <v>0</v>
      </c>
      <c r="E229" s="1547">
        <f t="shared" si="36"/>
        <v>0</v>
      </c>
      <c r="F229" s="1547">
        <f t="shared" si="37"/>
        <v>9304</v>
      </c>
      <c r="G229" s="1547">
        <f t="shared" si="38"/>
        <v>9304</v>
      </c>
      <c r="H229" s="1547">
        <f t="shared" si="39"/>
        <v>0</v>
      </c>
      <c r="I229" s="1547">
        <f t="shared" si="40"/>
        <v>9304</v>
      </c>
      <c r="J229" s="1547">
        <f t="shared" si="41"/>
        <v>0</v>
      </c>
      <c r="K229" s="325"/>
      <c r="L229" s="325"/>
    </row>
    <row r="230" spans="1:12" ht="12.75" x14ac:dyDescent="0.2">
      <c r="A230" s="1185"/>
      <c r="B230" s="197" t="s">
        <v>108</v>
      </c>
      <c r="C230" s="1547">
        <f t="shared" si="34"/>
        <v>3492676</v>
      </c>
      <c r="D230" s="1547">
        <f t="shared" si="35"/>
        <v>0</v>
      </c>
      <c r="E230" s="1547">
        <f t="shared" si="36"/>
        <v>0</v>
      </c>
      <c r="F230" s="1547">
        <f t="shared" si="37"/>
        <v>3492676</v>
      </c>
      <c r="G230" s="1547">
        <f t="shared" si="38"/>
        <v>3492676</v>
      </c>
      <c r="H230" s="1547">
        <f t="shared" si="39"/>
        <v>0</v>
      </c>
      <c r="I230" s="1547">
        <f t="shared" si="40"/>
        <v>3492676</v>
      </c>
      <c r="J230" s="1547">
        <f t="shared" si="41"/>
        <v>0</v>
      </c>
      <c r="K230" s="325"/>
      <c r="L230" s="325"/>
    </row>
    <row r="231" spans="1:12" ht="12.75" x14ac:dyDescent="0.2">
      <c r="A231" s="1185"/>
      <c r="B231" s="1520" t="s">
        <v>504</v>
      </c>
      <c r="C231" s="1547">
        <f t="shared" si="34"/>
        <v>1378598</v>
      </c>
      <c r="D231" s="1547">
        <f t="shared" si="35"/>
        <v>0</v>
      </c>
      <c r="E231" s="1547">
        <f t="shared" si="36"/>
        <v>0</v>
      </c>
      <c r="F231" s="1547">
        <f t="shared" si="37"/>
        <v>1378598</v>
      </c>
      <c r="G231" s="1547">
        <f t="shared" si="38"/>
        <v>1378598</v>
      </c>
      <c r="H231" s="1547">
        <f t="shared" si="39"/>
        <v>0</v>
      </c>
      <c r="I231" s="1547">
        <f t="shared" si="40"/>
        <v>1378598</v>
      </c>
      <c r="J231" s="1547">
        <f t="shared" si="41"/>
        <v>0</v>
      </c>
      <c r="K231" s="325"/>
      <c r="L231" s="325"/>
    </row>
    <row r="232" spans="1:12" ht="12.75" x14ac:dyDescent="0.2">
      <c r="A232" s="1185"/>
      <c r="B232" s="1505" t="s">
        <v>505</v>
      </c>
      <c r="C232" s="1547">
        <f t="shared" si="34"/>
        <v>22614</v>
      </c>
      <c r="D232" s="1547">
        <f t="shared" si="35"/>
        <v>0</v>
      </c>
      <c r="E232" s="1547">
        <f t="shared" si="36"/>
        <v>0</v>
      </c>
      <c r="F232" s="1547">
        <f t="shared" si="37"/>
        <v>22614</v>
      </c>
      <c r="G232" s="1547">
        <f t="shared" si="38"/>
        <v>22614</v>
      </c>
      <c r="H232" s="1547">
        <f t="shared" si="39"/>
        <v>0</v>
      </c>
      <c r="I232" s="1547">
        <f t="shared" si="40"/>
        <v>22614</v>
      </c>
      <c r="J232" s="1547">
        <f t="shared" si="41"/>
        <v>0</v>
      </c>
      <c r="K232" s="325"/>
      <c r="L232" s="325"/>
    </row>
    <row r="233" spans="1:12" ht="12.75" x14ac:dyDescent="0.2">
      <c r="A233" s="1185"/>
      <c r="B233" s="197" t="s">
        <v>1417</v>
      </c>
      <c r="C233" s="1547">
        <f t="shared" si="34"/>
        <v>0</v>
      </c>
      <c r="D233" s="1547">
        <f t="shared" si="35"/>
        <v>0</v>
      </c>
      <c r="E233" s="1547">
        <f t="shared" si="36"/>
        <v>0</v>
      </c>
      <c r="F233" s="1547">
        <f t="shared" si="37"/>
        <v>0</v>
      </c>
      <c r="G233" s="1547">
        <f t="shared" si="38"/>
        <v>0</v>
      </c>
      <c r="H233" s="1547">
        <f t="shared" si="39"/>
        <v>0</v>
      </c>
      <c r="I233" s="1547">
        <f t="shared" si="40"/>
        <v>0</v>
      </c>
      <c r="J233" s="1547">
        <f t="shared" si="41"/>
        <v>0</v>
      </c>
      <c r="K233" s="325"/>
      <c r="L233" s="325"/>
    </row>
    <row r="234" spans="1:12" ht="12.75" x14ac:dyDescent="0.2">
      <c r="A234" s="1185"/>
      <c r="B234" s="197" t="s">
        <v>1343</v>
      </c>
      <c r="C234" s="1547">
        <f t="shared" si="34"/>
        <v>250000</v>
      </c>
      <c r="D234" s="1547">
        <f t="shared" si="35"/>
        <v>0</v>
      </c>
      <c r="E234" s="1547">
        <f t="shared" si="36"/>
        <v>0</v>
      </c>
      <c r="F234" s="1547">
        <f t="shared" si="37"/>
        <v>250000</v>
      </c>
      <c r="G234" s="1547">
        <f t="shared" si="38"/>
        <v>250000</v>
      </c>
      <c r="H234" s="1547">
        <f t="shared" si="39"/>
        <v>0</v>
      </c>
      <c r="I234" s="1547">
        <f t="shared" si="40"/>
        <v>250000.00000000003</v>
      </c>
      <c r="J234" s="1547">
        <f t="shared" si="41"/>
        <v>0</v>
      </c>
      <c r="K234" s="325"/>
      <c r="L234" s="325"/>
    </row>
    <row r="235" spans="1:12" ht="12.75" x14ac:dyDescent="0.2">
      <c r="B235" s="197" t="s">
        <v>268</v>
      </c>
      <c r="C235" s="1547">
        <f t="shared" si="34"/>
        <v>-128944457.5</v>
      </c>
      <c r="D235" s="1547">
        <f t="shared" si="35"/>
        <v>0</v>
      </c>
      <c r="E235" s="1547">
        <f t="shared" si="36"/>
        <v>0</v>
      </c>
      <c r="F235" s="1547">
        <f t="shared" si="37"/>
        <v>-128944457.5</v>
      </c>
      <c r="G235" s="1547">
        <f t="shared" si="38"/>
        <v>-128944457.5</v>
      </c>
      <c r="H235" s="1547">
        <f t="shared" si="39"/>
        <v>0</v>
      </c>
      <c r="I235" s="1547">
        <f t="shared" si="40"/>
        <v>-128944457.75999999</v>
      </c>
      <c r="J235" s="1547">
        <f t="shared" si="41"/>
        <v>0.25999999977648258</v>
      </c>
    </row>
    <row r="236" spans="1:12" ht="12.75" x14ac:dyDescent="0.2">
      <c r="B236" s="197" t="s">
        <v>704</v>
      </c>
      <c r="C236" s="1547">
        <f t="shared" si="34"/>
        <v>510500</v>
      </c>
      <c r="D236" s="1547">
        <f t="shared" si="35"/>
        <v>0</v>
      </c>
      <c r="E236" s="1547">
        <f t="shared" si="36"/>
        <v>0</v>
      </c>
      <c r="F236" s="1547">
        <f t="shared" si="37"/>
        <v>510500</v>
      </c>
      <c r="G236" s="1547">
        <f t="shared" si="38"/>
        <v>510500</v>
      </c>
      <c r="H236" s="1547">
        <f t="shared" si="39"/>
        <v>0</v>
      </c>
      <c r="I236" s="1547">
        <f t="shared" si="40"/>
        <v>510500.00000000006</v>
      </c>
      <c r="J236" s="1547">
        <f t="shared" si="41"/>
        <v>0</v>
      </c>
    </row>
    <row r="237" spans="1:12" ht="12.75" x14ac:dyDescent="0.2">
      <c r="B237" s="197" t="s">
        <v>1271</v>
      </c>
      <c r="C237" s="1547">
        <f t="shared" si="34"/>
        <v>0</v>
      </c>
      <c r="D237" s="1547">
        <f t="shared" si="35"/>
        <v>0</v>
      </c>
      <c r="E237" s="1547">
        <f t="shared" si="36"/>
        <v>0</v>
      </c>
      <c r="F237" s="1547">
        <f t="shared" si="37"/>
        <v>0</v>
      </c>
      <c r="G237" s="1547">
        <f t="shared" si="38"/>
        <v>0</v>
      </c>
      <c r="H237" s="1547">
        <f t="shared" si="39"/>
        <v>0</v>
      </c>
      <c r="I237" s="1547">
        <f t="shared" si="40"/>
        <v>0</v>
      </c>
      <c r="J237" s="1547">
        <f t="shared" si="41"/>
        <v>0</v>
      </c>
    </row>
    <row r="238" spans="1:12" ht="12.75" x14ac:dyDescent="0.2">
      <c r="B238" s="197" t="s">
        <v>773</v>
      </c>
      <c r="C238" s="1547">
        <f t="shared" si="34"/>
        <v>10894221.35803158</v>
      </c>
      <c r="D238" s="1547">
        <f t="shared" si="35"/>
        <v>0</v>
      </c>
      <c r="E238" s="1547">
        <f t="shared" si="36"/>
        <v>0</v>
      </c>
      <c r="F238" s="1547">
        <f t="shared" si="37"/>
        <v>10894221.35803158</v>
      </c>
      <c r="G238" s="1547">
        <f t="shared" si="38"/>
        <v>10894221.35803158</v>
      </c>
      <c r="H238" s="1547">
        <f t="shared" si="39"/>
        <v>0</v>
      </c>
      <c r="I238" s="1547">
        <f t="shared" si="40"/>
        <v>10894221.358031578</v>
      </c>
      <c r="J238" s="1547">
        <f t="shared" si="41"/>
        <v>0</v>
      </c>
    </row>
    <row r="239" spans="1:12" ht="12.75" x14ac:dyDescent="0.2">
      <c r="B239" s="197" t="s">
        <v>1266</v>
      </c>
      <c r="C239" s="1547">
        <f t="shared" si="34"/>
        <v>89004781.023618817</v>
      </c>
      <c r="D239" s="1547">
        <f t="shared" si="35"/>
        <v>0</v>
      </c>
      <c r="E239" s="1547">
        <f t="shared" si="36"/>
        <v>0</v>
      </c>
      <c r="F239" s="1547">
        <f t="shared" si="37"/>
        <v>89004781.023618817</v>
      </c>
      <c r="G239" s="1547">
        <f t="shared" si="38"/>
        <v>89004781.023618817</v>
      </c>
      <c r="H239" s="1547">
        <f t="shared" si="39"/>
        <v>0</v>
      </c>
      <c r="I239" s="1547">
        <f t="shared" si="40"/>
        <v>89004781.023618817</v>
      </c>
      <c r="J239" s="1547">
        <f t="shared" si="41"/>
        <v>0</v>
      </c>
    </row>
    <row r="240" spans="1:12" ht="12.75" x14ac:dyDescent="0.2">
      <c r="B240" s="197" t="s">
        <v>1081</v>
      </c>
      <c r="C240" s="1547">
        <f t="shared" si="34"/>
        <v>-26431555.725120299</v>
      </c>
      <c r="D240" s="1547">
        <f t="shared" si="35"/>
        <v>0</v>
      </c>
      <c r="E240" s="1547">
        <f t="shared" si="36"/>
        <v>0</v>
      </c>
      <c r="F240" s="1547">
        <f t="shared" si="37"/>
        <v>-26431555.725120299</v>
      </c>
      <c r="G240" s="1547">
        <f t="shared" si="38"/>
        <v>-26431555.725120299</v>
      </c>
      <c r="H240" s="1547">
        <f t="shared" si="39"/>
        <v>0</v>
      </c>
      <c r="I240" s="1547">
        <f t="shared" si="40"/>
        <v>-26431555.725120299</v>
      </c>
      <c r="J240" s="1547">
        <f t="shared" si="41"/>
        <v>0</v>
      </c>
    </row>
    <row r="241" spans="2:10" ht="12.75" x14ac:dyDescent="0.2">
      <c r="B241" s="197" t="s">
        <v>1275</v>
      </c>
      <c r="C241" s="1547">
        <f t="shared" si="34"/>
        <v>16848067</v>
      </c>
      <c r="D241" s="1547">
        <f t="shared" si="35"/>
        <v>0</v>
      </c>
      <c r="E241" s="1547">
        <f t="shared" si="36"/>
        <v>0</v>
      </c>
      <c r="F241" s="1547">
        <f t="shared" si="37"/>
        <v>16848067</v>
      </c>
      <c r="G241" s="1547">
        <f t="shared" si="38"/>
        <v>16848067</v>
      </c>
      <c r="H241" s="1547">
        <f t="shared" si="39"/>
        <v>0</v>
      </c>
      <c r="I241" s="1547">
        <f t="shared" si="40"/>
        <v>16848067</v>
      </c>
      <c r="J241" s="1547">
        <f t="shared" si="41"/>
        <v>0</v>
      </c>
    </row>
    <row r="242" spans="2:10" ht="12.75" x14ac:dyDescent="0.2">
      <c r="B242" s="197" t="s">
        <v>774</v>
      </c>
      <c r="C242" s="1547">
        <f t="shared" si="34"/>
        <v>10052110</v>
      </c>
      <c r="D242" s="1547">
        <f t="shared" si="35"/>
        <v>0</v>
      </c>
      <c r="E242" s="1547">
        <f t="shared" si="36"/>
        <v>0</v>
      </c>
      <c r="F242" s="1547">
        <f t="shared" si="37"/>
        <v>10052110</v>
      </c>
      <c r="G242" s="1547">
        <f t="shared" si="38"/>
        <v>10052110</v>
      </c>
      <c r="H242" s="1547">
        <f t="shared" si="39"/>
        <v>0</v>
      </c>
      <c r="I242" s="1547">
        <f t="shared" si="40"/>
        <v>10052110</v>
      </c>
      <c r="J242" s="1547">
        <f t="shared" si="41"/>
        <v>0</v>
      </c>
    </row>
    <row r="243" spans="2:10" ht="12.75" x14ac:dyDescent="0.2">
      <c r="B243" s="197" t="s">
        <v>775</v>
      </c>
      <c r="C243" s="1547">
        <f t="shared" si="34"/>
        <v>22500</v>
      </c>
      <c r="D243" s="1547">
        <f t="shared" si="35"/>
        <v>0</v>
      </c>
      <c r="E243" s="1547">
        <f t="shared" si="36"/>
        <v>0</v>
      </c>
      <c r="F243" s="1547">
        <f t="shared" si="37"/>
        <v>22500</v>
      </c>
      <c r="G243" s="1547">
        <f t="shared" si="38"/>
        <v>22500</v>
      </c>
      <c r="H243" s="1547">
        <f t="shared" si="39"/>
        <v>0</v>
      </c>
      <c r="I243" s="1547">
        <f t="shared" si="40"/>
        <v>22499.999999999996</v>
      </c>
      <c r="J243" s="1547">
        <f t="shared" si="41"/>
        <v>0</v>
      </c>
    </row>
    <row r="244" spans="2:10" ht="12.75" x14ac:dyDescent="0.2">
      <c r="B244" s="197" t="s">
        <v>1274</v>
      </c>
      <c r="C244" s="1547">
        <f t="shared" si="34"/>
        <v>2301847</v>
      </c>
      <c r="D244" s="1547">
        <f t="shared" si="35"/>
        <v>0</v>
      </c>
      <c r="E244" s="1547">
        <f t="shared" si="36"/>
        <v>0</v>
      </c>
      <c r="F244" s="1547">
        <f t="shared" si="37"/>
        <v>2301847</v>
      </c>
      <c r="G244" s="1547">
        <f t="shared" si="38"/>
        <v>2301847</v>
      </c>
      <c r="H244" s="1547">
        <f t="shared" si="39"/>
        <v>0</v>
      </c>
      <c r="I244" s="1547">
        <f t="shared" si="40"/>
        <v>2301846.9999999995</v>
      </c>
      <c r="J244" s="1547">
        <f t="shared" si="41"/>
        <v>0</v>
      </c>
    </row>
    <row r="245" spans="2:10" ht="12.75" x14ac:dyDescent="0.2">
      <c r="B245" s="197" t="s">
        <v>698</v>
      </c>
      <c r="C245" s="1547">
        <f t="shared" si="34"/>
        <v>3868670</v>
      </c>
      <c r="D245" s="1547">
        <f t="shared" si="35"/>
        <v>0</v>
      </c>
      <c r="E245" s="1547">
        <f t="shared" si="36"/>
        <v>0</v>
      </c>
      <c r="F245" s="1547">
        <f t="shared" si="37"/>
        <v>3868670</v>
      </c>
      <c r="G245" s="1547">
        <f t="shared" si="38"/>
        <v>3868670</v>
      </c>
      <c r="H245" s="1547">
        <f t="shared" si="39"/>
        <v>0</v>
      </c>
      <c r="I245" s="1547">
        <f t="shared" si="40"/>
        <v>3868670</v>
      </c>
      <c r="J245" s="1547">
        <f t="shared" si="41"/>
        <v>0</v>
      </c>
    </row>
    <row r="246" spans="2:10" ht="12.75" x14ac:dyDescent="0.2">
      <c r="B246" s="197" t="s">
        <v>1346</v>
      </c>
      <c r="C246" s="1547">
        <f t="shared" si="34"/>
        <v>-156800</v>
      </c>
      <c r="D246" s="1547">
        <f t="shared" si="35"/>
        <v>0</v>
      </c>
      <c r="E246" s="1547">
        <f t="shared" si="36"/>
        <v>0</v>
      </c>
      <c r="F246" s="1547">
        <f t="shared" si="37"/>
        <v>-156800</v>
      </c>
      <c r="G246" s="1547">
        <f t="shared" si="38"/>
        <v>-156800</v>
      </c>
      <c r="H246" s="1547">
        <f t="shared" si="39"/>
        <v>0</v>
      </c>
      <c r="I246" s="1547">
        <f t="shared" si="40"/>
        <v>-156800</v>
      </c>
      <c r="J246" s="1547">
        <f t="shared" si="41"/>
        <v>0</v>
      </c>
    </row>
    <row r="247" spans="2:10" ht="12.75" x14ac:dyDescent="0.2">
      <c r="B247" s="197" t="s">
        <v>1059</v>
      </c>
      <c r="C247" s="1547">
        <f t="shared" si="34"/>
        <v>31202231.5</v>
      </c>
      <c r="D247" s="1547">
        <f t="shared" si="35"/>
        <v>0</v>
      </c>
      <c r="E247" s="1547">
        <f t="shared" si="36"/>
        <v>0</v>
      </c>
      <c r="F247" s="1547">
        <f t="shared" si="37"/>
        <v>31202231.5</v>
      </c>
      <c r="G247" s="1547">
        <f t="shared" si="38"/>
        <v>31202231.5</v>
      </c>
      <c r="H247" s="1547">
        <f t="shared" si="39"/>
        <v>0</v>
      </c>
      <c r="I247" s="1547">
        <f t="shared" si="40"/>
        <v>31202231.499999993</v>
      </c>
      <c r="J247" s="1547">
        <f t="shared" si="41"/>
        <v>0</v>
      </c>
    </row>
    <row r="248" spans="2:10" ht="12.75" x14ac:dyDescent="0.2">
      <c r="B248" s="197" t="s">
        <v>1186</v>
      </c>
      <c r="C248" s="1547">
        <f t="shared" si="34"/>
        <v>-2020882.3025516206</v>
      </c>
      <c r="D248" s="1547">
        <f t="shared" si="35"/>
        <v>0</v>
      </c>
      <c r="E248" s="1547">
        <f t="shared" si="36"/>
        <v>0</v>
      </c>
      <c r="F248" s="1547">
        <f t="shared" si="37"/>
        <v>-2020882.3025516206</v>
      </c>
      <c r="G248" s="1547">
        <f t="shared" si="38"/>
        <v>-2020882.3025516206</v>
      </c>
      <c r="H248" s="1547">
        <f t="shared" si="39"/>
        <v>0</v>
      </c>
      <c r="I248" s="1547">
        <f t="shared" si="40"/>
        <v>-2020882.3025516202</v>
      </c>
      <c r="J248" s="1547">
        <f t="shared" si="41"/>
        <v>0</v>
      </c>
    </row>
    <row r="249" spans="2:10" ht="12.75" x14ac:dyDescent="0.2">
      <c r="B249" s="197" t="s">
        <v>5</v>
      </c>
      <c r="C249" s="1547">
        <f t="shared" si="34"/>
        <v>31976421.800000001</v>
      </c>
      <c r="D249" s="1547">
        <f t="shared" si="35"/>
        <v>0</v>
      </c>
      <c r="E249" s="1547">
        <f t="shared" si="36"/>
        <v>0</v>
      </c>
      <c r="F249" s="1547">
        <f t="shared" si="37"/>
        <v>31976421.800000001</v>
      </c>
      <c r="G249" s="1547">
        <f t="shared" si="38"/>
        <v>31976421.800000001</v>
      </c>
      <c r="H249" s="1547">
        <f t="shared" si="39"/>
        <v>0</v>
      </c>
      <c r="I249" s="1547">
        <f t="shared" si="40"/>
        <v>31976421.799999997</v>
      </c>
      <c r="J249" s="1547">
        <f t="shared" si="41"/>
        <v>0</v>
      </c>
    </row>
    <row r="250" spans="2:10" ht="12.75" x14ac:dyDescent="0.2">
      <c r="B250" s="197" t="s">
        <v>1082</v>
      </c>
      <c r="C250" s="1547">
        <f t="shared" si="34"/>
        <v>5491504</v>
      </c>
      <c r="D250" s="1547">
        <f t="shared" si="35"/>
        <v>0</v>
      </c>
      <c r="E250" s="1547">
        <f t="shared" si="36"/>
        <v>0</v>
      </c>
      <c r="F250" s="1547">
        <f t="shared" si="37"/>
        <v>5491504</v>
      </c>
      <c r="G250" s="1547">
        <f t="shared" si="38"/>
        <v>5491504</v>
      </c>
      <c r="H250" s="1547">
        <f t="shared" si="39"/>
        <v>0</v>
      </c>
      <c r="I250" s="1547">
        <f t="shared" si="40"/>
        <v>5491504</v>
      </c>
      <c r="J250" s="1547">
        <f t="shared" si="41"/>
        <v>0</v>
      </c>
    </row>
    <row r="251" spans="2:10" ht="12.75" x14ac:dyDescent="0.2">
      <c r="B251" s="197" t="s">
        <v>699</v>
      </c>
      <c r="C251" s="1547">
        <f t="shared" si="34"/>
        <v>116437925.375</v>
      </c>
      <c r="D251" s="1547">
        <f t="shared" si="35"/>
        <v>0</v>
      </c>
      <c r="E251" s="1547">
        <f t="shared" si="36"/>
        <v>0</v>
      </c>
      <c r="F251" s="1547">
        <f t="shared" si="37"/>
        <v>116437925.375</v>
      </c>
      <c r="G251" s="1547">
        <f t="shared" si="38"/>
        <v>116437925.375</v>
      </c>
      <c r="H251" s="1547">
        <f t="shared" si="39"/>
        <v>0</v>
      </c>
      <c r="I251" s="1547">
        <f t="shared" si="40"/>
        <v>116437925.375</v>
      </c>
      <c r="J251" s="1547">
        <f t="shared" si="41"/>
        <v>0</v>
      </c>
    </row>
    <row r="252" spans="2:10" ht="12.75" x14ac:dyDescent="0.2">
      <c r="B252" s="197" t="s">
        <v>700</v>
      </c>
      <c r="C252" s="1547">
        <f t="shared" si="34"/>
        <v>20695704.625</v>
      </c>
      <c r="D252" s="1547">
        <f t="shared" si="35"/>
        <v>0</v>
      </c>
      <c r="E252" s="1547">
        <f t="shared" si="36"/>
        <v>0</v>
      </c>
      <c r="F252" s="1547">
        <f t="shared" si="37"/>
        <v>20695704.625</v>
      </c>
      <c r="G252" s="1547">
        <f t="shared" si="38"/>
        <v>20695704.625</v>
      </c>
      <c r="H252" s="1547">
        <f t="shared" si="39"/>
        <v>0</v>
      </c>
      <c r="I252" s="1547">
        <f t="shared" si="40"/>
        <v>20695704.625</v>
      </c>
      <c r="J252" s="1547">
        <f t="shared" si="41"/>
        <v>0</v>
      </c>
    </row>
    <row r="253" spans="2:10" ht="12.75" x14ac:dyDescent="0.2">
      <c r="B253" s="197" t="s">
        <v>697</v>
      </c>
      <c r="C253" s="1547">
        <f t="shared" si="34"/>
        <v>0</v>
      </c>
      <c r="D253" s="1547">
        <f t="shared" si="35"/>
        <v>0</v>
      </c>
      <c r="E253" s="1547">
        <f t="shared" si="36"/>
        <v>0</v>
      </c>
      <c r="F253" s="1547">
        <f t="shared" si="37"/>
        <v>0</v>
      </c>
      <c r="G253" s="1547">
        <f t="shared" si="38"/>
        <v>0</v>
      </c>
      <c r="H253" s="1547">
        <f t="shared" si="39"/>
        <v>0</v>
      </c>
      <c r="I253" s="1547">
        <f t="shared" si="40"/>
        <v>0</v>
      </c>
      <c r="J253" s="1547">
        <f t="shared" si="41"/>
        <v>0</v>
      </c>
    </row>
    <row r="254" spans="2:10" x14ac:dyDescent="0.2">
      <c r="B254" s="981"/>
      <c r="C254" s="1548"/>
      <c r="D254" s="1549"/>
      <c r="E254" s="1549"/>
      <c r="F254" s="1549"/>
      <c r="G254" s="1549"/>
      <c r="H254" s="1549"/>
      <c r="I254" s="1550"/>
      <c r="J254" s="1550"/>
    </row>
    <row r="255" spans="2:10" ht="16.5" thickBot="1" x14ac:dyDescent="0.25">
      <c r="B255" s="1517" t="s">
        <v>763</v>
      </c>
      <c r="C255" s="1551">
        <f t="shared" ref="C255:J255" si="42">SUM(C220:C253)</f>
        <v>189842881.15397847</v>
      </c>
      <c r="D255" s="1551">
        <f t="shared" si="42"/>
        <v>0</v>
      </c>
      <c r="E255" s="1551">
        <f t="shared" si="42"/>
        <v>0</v>
      </c>
      <c r="F255" s="1551">
        <f t="shared" si="42"/>
        <v>189842881.15397847</v>
      </c>
      <c r="G255" s="1551">
        <f t="shared" si="42"/>
        <v>189842881.15397847</v>
      </c>
      <c r="H255" s="1551">
        <f t="shared" si="42"/>
        <v>0</v>
      </c>
      <c r="I255" s="1551">
        <f t="shared" si="42"/>
        <v>189842880.89397848</v>
      </c>
      <c r="J255" s="1551">
        <f t="shared" si="42"/>
        <v>0.25999999977648258</v>
      </c>
    </row>
    <row r="256" spans="2:10" ht="12" thickTop="1" x14ac:dyDescent="0.2"/>
  </sheetData>
  <sheetProtection password="F8BD"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sqref="A1:F1"/>
    </sheetView>
  </sheetViews>
  <sheetFormatPr defaultColWidth="9.140625" defaultRowHeight="12.75" x14ac:dyDescent="0.2"/>
  <cols>
    <col min="1" max="1" width="9.140625" style="50"/>
    <col min="2" max="2" width="10.5703125" style="50" customWidth="1"/>
    <col min="3" max="16384" width="9.140625" style="50"/>
  </cols>
  <sheetData>
    <row r="1" spans="1:23" s="8" customFormat="1" ht="88.5" customHeight="1" x14ac:dyDescent="0.2">
      <c r="A1" s="2430"/>
      <c r="B1" s="2430"/>
      <c r="C1" s="2430"/>
      <c r="D1" s="2430"/>
      <c r="E1" s="2430"/>
      <c r="F1" s="2430"/>
      <c r="W1" s="1622"/>
    </row>
    <row r="2" spans="1:23" s="8" customFormat="1" ht="18.75" customHeight="1" x14ac:dyDescent="0.3">
      <c r="A2" s="2473"/>
      <c r="B2" s="2473"/>
      <c r="C2" s="2473"/>
      <c r="D2" s="2473"/>
      <c r="E2" s="2473"/>
      <c r="F2" s="2473"/>
      <c r="G2" s="2473"/>
      <c r="H2" s="2473"/>
      <c r="I2" s="2473"/>
      <c r="W2" s="1622"/>
    </row>
    <row r="3" spans="1:23" s="8" customFormat="1" ht="18.75" customHeight="1" x14ac:dyDescent="0.25">
      <c r="A3" s="2602"/>
      <c r="B3" s="2602"/>
      <c r="C3" s="2602"/>
      <c r="D3" s="2602"/>
      <c r="E3" s="2602"/>
      <c r="F3" s="2602"/>
      <c r="G3" s="2602"/>
      <c r="H3" s="2602"/>
      <c r="I3" s="2602"/>
      <c r="W3" s="1622"/>
    </row>
    <row r="4" spans="1:23" s="8" customFormat="1" ht="18" x14ac:dyDescent="0.25">
      <c r="A4" s="2475"/>
      <c r="B4" s="2475"/>
      <c r="C4" s="2475"/>
      <c r="D4" s="2475"/>
      <c r="E4" s="2475"/>
      <c r="W4" s="1622"/>
    </row>
    <row r="5" spans="1:23" s="8" customFormat="1" ht="21" customHeight="1" x14ac:dyDescent="0.3">
      <c r="A5" s="299" t="str">
        <f>"Sheet E5 Reconciliation Worksheet  - "&amp;  'I2 LDC class'!$C$17</f>
        <v>Sheet E5 Reconciliation Worksheet  - Initial Application</v>
      </c>
      <c r="B5" s="300"/>
      <c r="C5" s="480"/>
      <c r="D5" s="480"/>
      <c r="E5" s="301"/>
      <c r="W5" s="1622"/>
    </row>
    <row r="6" spans="1:23" s="8" customFormat="1" ht="6" customHeight="1" x14ac:dyDescent="0.2">
      <c r="A6" s="11"/>
      <c r="B6" s="11"/>
      <c r="C6" s="481"/>
      <c r="D6" s="481"/>
      <c r="E6" s="11"/>
      <c r="F6" s="11"/>
      <c r="G6" s="11"/>
      <c r="H6" s="11"/>
      <c r="I6" s="11"/>
      <c r="J6" s="11"/>
      <c r="K6" s="11"/>
      <c r="L6" s="11"/>
      <c r="M6" s="11"/>
      <c r="N6" s="11"/>
      <c r="O6" s="11"/>
      <c r="W6" s="1622"/>
    </row>
    <row r="7" spans="1:23" ht="12.75" customHeight="1" x14ac:dyDescent="0.2">
      <c r="B7" s="2603" t="s">
        <v>1766</v>
      </c>
      <c r="C7" s="2603"/>
      <c r="D7" s="2603"/>
      <c r="E7" s="2603"/>
      <c r="F7" s="2603"/>
      <c r="G7" s="2603"/>
      <c r="H7" s="2603"/>
      <c r="I7" s="2603"/>
      <c r="J7" s="2603"/>
      <c r="K7" s="2603"/>
      <c r="L7" s="2603"/>
      <c r="M7" s="2603"/>
      <c r="N7" s="2603"/>
    </row>
    <row r="8" spans="1:23" ht="12.75" customHeight="1" x14ac:dyDescent="0.2">
      <c r="B8" s="2603"/>
      <c r="C8" s="2603"/>
      <c r="D8" s="2603"/>
      <c r="E8" s="2603"/>
      <c r="F8" s="2603"/>
      <c r="G8" s="2603"/>
      <c r="H8" s="2603"/>
      <c r="I8" s="2603"/>
      <c r="J8" s="2603"/>
      <c r="K8" s="2603"/>
      <c r="L8" s="2603"/>
      <c r="M8" s="2603"/>
      <c r="N8" s="2603"/>
    </row>
    <row r="9" spans="1:23" ht="12.75" customHeight="1" x14ac:dyDescent="0.2">
      <c r="B9" s="2603"/>
      <c r="C9" s="2603"/>
      <c r="D9" s="2603"/>
      <c r="E9" s="2603"/>
      <c r="F9" s="2603"/>
      <c r="G9" s="2603"/>
      <c r="H9" s="2603"/>
      <c r="I9" s="2603"/>
      <c r="J9" s="2603"/>
      <c r="K9" s="2603"/>
      <c r="L9" s="2603"/>
      <c r="M9" s="2603"/>
      <c r="N9" s="2603"/>
    </row>
    <row r="10" spans="1:23" ht="21" customHeight="1" x14ac:dyDescent="0.2">
      <c r="B10" s="2603"/>
      <c r="C10" s="2603"/>
      <c r="D10" s="2603"/>
      <c r="E10" s="2603"/>
      <c r="F10" s="2603"/>
      <c r="G10" s="2603"/>
      <c r="H10" s="2603"/>
      <c r="I10" s="2603"/>
      <c r="J10" s="2603"/>
      <c r="K10" s="2603"/>
      <c r="L10" s="2603"/>
      <c r="M10" s="2603"/>
      <c r="N10" s="2603"/>
    </row>
    <row r="11" spans="1:23" x14ac:dyDescent="0.2">
      <c r="L11" s="1646"/>
      <c r="M11" s="1646"/>
    </row>
    <row r="12" spans="1:23" x14ac:dyDescent="0.2">
      <c r="B12" s="1607" t="s">
        <v>1189</v>
      </c>
      <c r="C12" s="1648" t="s">
        <v>1195</v>
      </c>
      <c r="E12" s="1646"/>
      <c r="F12" s="1646"/>
      <c r="G12" s="1646"/>
      <c r="H12" s="1646"/>
      <c r="I12" s="1646"/>
      <c r="J12" s="1646"/>
      <c r="K12" s="1646"/>
      <c r="L12" s="1646"/>
      <c r="M12" s="1646"/>
    </row>
    <row r="13" spans="1:23" x14ac:dyDescent="0.2">
      <c r="B13" s="50" t="s">
        <v>1187</v>
      </c>
      <c r="C13" s="1646" t="s">
        <v>1193</v>
      </c>
      <c r="D13" s="1646"/>
      <c r="E13" s="1646"/>
      <c r="F13" s="1646"/>
      <c r="G13" s="1646"/>
      <c r="H13" s="1646"/>
      <c r="I13" s="1646"/>
      <c r="J13" s="1646"/>
      <c r="K13" s="1646"/>
      <c r="L13" s="1646"/>
      <c r="M13" s="1646"/>
    </row>
    <row r="14" spans="1:23" x14ac:dyDescent="0.2">
      <c r="B14" s="50" t="s">
        <v>1188</v>
      </c>
      <c r="C14" s="1646" t="s">
        <v>1705</v>
      </c>
      <c r="D14" s="1646"/>
      <c r="E14" s="1646"/>
      <c r="F14" s="1646"/>
      <c r="G14" s="1646"/>
      <c r="H14" s="1646"/>
      <c r="I14" s="1646"/>
      <c r="J14" s="1646"/>
    </row>
    <row r="16" spans="1:23" x14ac:dyDescent="0.2">
      <c r="B16" s="1647" t="s">
        <v>1190</v>
      </c>
      <c r="C16" s="1648" t="s">
        <v>1196</v>
      </c>
      <c r="E16" s="50" t="s">
        <v>1706</v>
      </c>
    </row>
    <row r="17" spans="1:3" x14ac:dyDescent="0.2">
      <c r="B17" s="50" t="s">
        <v>1187</v>
      </c>
      <c r="C17" s="1646" t="s">
        <v>1193</v>
      </c>
    </row>
    <row r="18" spans="1:3" x14ac:dyDescent="0.2">
      <c r="B18" s="50" t="s">
        <v>1188</v>
      </c>
      <c r="C18" s="294" t="s">
        <v>1191</v>
      </c>
    </row>
    <row r="19" spans="1:3" x14ac:dyDescent="0.2">
      <c r="B19" s="50" t="s">
        <v>1194</v>
      </c>
      <c r="C19" s="1654" t="s">
        <v>1192</v>
      </c>
    </row>
    <row r="20" spans="1:3" x14ac:dyDescent="0.2">
      <c r="C20" s="1646"/>
    </row>
    <row r="22" spans="1:3" x14ac:dyDescent="0.2">
      <c r="A22" s="1646"/>
      <c r="B22" s="1646"/>
      <c r="C22" s="1646"/>
    </row>
    <row r="23" spans="1:3" x14ac:dyDescent="0.2">
      <c r="A23" s="1646"/>
      <c r="B23" s="1646"/>
      <c r="C23" s="1646"/>
    </row>
  </sheetData>
  <sheetProtection password="F8BD" sheet="1" objects="1" scenarios="1"/>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A276" zoomScale="90" zoomScaleNormal="90" workbookViewId="0">
      <selection activeCell="D270" sqref="D270:D309"/>
    </sheetView>
  </sheetViews>
  <sheetFormatPr defaultColWidth="9.140625" defaultRowHeight="11.25" x14ac:dyDescent="0.2"/>
  <cols>
    <col min="1" max="1" width="9.140625" style="54"/>
    <col min="2" max="2" width="46" style="55" customWidth="1"/>
    <col min="3" max="3" width="3" style="55" customWidth="1"/>
    <col min="4" max="4" width="19.42578125" style="56" customWidth="1"/>
    <col min="5" max="5" width="18.85546875" style="56" customWidth="1"/>
    <col min="6" max="6" width="21.85546875" style="56" bestFit="1" customWidth="1"/>
    <col min="7" max="7" width="18.5703125" style="56" bestFit="1" customWidth="1"/>
    <col min="8" max="8" width="29.7109375" style="56" bestFit="1" customWidth="1"/>
    <col min="9" max="9" width="14.7109375" style="57" customWidth="1"/>
    <col min="10" max="10" width="14.7109375" style="8" customWidth="1"/>
    <col min="11" max="11" width="14.7109375" style="54" customWidth="1"/>
    <col min="12" max="12" width="12.7109375" style="54" bestFit="1" customWidth="1"/>
    <col min="13" max="13" width="15.28515625" style="54" customWidth="1"/>
    <col min="14" max="14" width="13" style="1767" customWidth="1"/>
    <col min="15" max="16384" width="9.140625" style="54"/>
  </cols>
  <sheetData>
    <row r="1" spans="1:14" s="8" customFormat="1" ht="20.25" customHeight="1" x14ac:dyDescent="0.2">
      <c r="A1" s="2430"/>
      <c r="B1" s="2430"/>
      <c r="C1" s="2430"/>
      <c r="D1" s="2430"/>
      <c r="E1" s="2430"/>
      <c r="F1" s="2430"/>
      <c r="H1" s="7"/>
      <c r="N1" s="1766"/>
    </row>
    <row r="2" spans="1:14" s="8" customFormat="1" ht="117.75" customHeight="1" x14ac:dyDescent="0.3">
      <c r="B2" s="2431"/>
      <c r="C2" s="2431"/>
      <c r="D2" s="2431"/>
      <c r="E2" s="2431"/>
      <c r="F2" s="2431"/>
      <c r="H2" s="7"/>
      <c r="N2" s="1766"/>
    </row>
    <row r="3" spans="1:14" s="8" customFormat="1" ht="24.75" customHeight="1" x14ac:dyDescent="0.25">
      <c r="A3" s="294"/>
      <c r="B3" s="2438" t="str">
        <f>'I1 Intro'!C11</f>
        <v>EB-2019-0037</v>
      </c>
      <c r="C3" s="2438"/>
      <c r="D3" s="2438"/>
      <c r="E3" s="2438"/>
      <c r="F3" s="2438"/>
      <c r="G3" s="9"/>
      <c r="H3" s="7"/>
      <c r="N3" s="1766"/>
    </row>
    <row r="4" spans="1:14" s="8" customFormat="1" ht="8.25" customHeight="1" x14ac:dyDescent="0.25">
      <c r="B4" s="2439"/>
      <c r="C4" s="2439"/>
      <c r="D4" s="2439"/>
      <c r="E4" s="2439"/>
      <c r="F4" s="2439"/>
      <c r="H4" s="7"/>
      <c r="N4" s="1766"/>
    </row>
    <row r="5" spans="1:14" s="8" customFormat="1" ht="21" customHeight="1" x14ac:dyDescent="0.3">
      <c r="B5" s="58" t="str">
        <f>"Sheet I3 Trial Balance Data "</f>
        <v xml:space="preserve">Sheet I3 Trial Balance Data </v>
      </c>
      <c r="C5" s="59"/>
      <c r="D5" s="59"/>
      <c r="F5" s="35"/>
      <c r="H5" s="7"/>
      <c r="N5" s="1766"/>
    </row>
    <row r="6" spans="1:14" s="8" customFormat="1" ht="12" customHeight="1" x14ac:dyDescent="0.2">
      <c r="A6" s="11"/>
      <c r="B6" s="11"/>
      <c r="C6" s="11"/>
      <c r="D6" s="11"/>
      <c r="E6" s="11"/>
      <c r="F6" s="11"/>
      <c r="G6" s="11"/>
      <c r="H6" s="1703"/>
      <c r="N6" s="1766"/>
    </row>
    <row r="7" spans="1:14" ht="32.25" customHeight="1" x14ac:dyDescent="0.2">
      <c r="D7" s="55"/>
      <c r="E7" s="55"/>
      <c r="F7" s="55"/>
      <c r="G7" s="55"/>
    </row>
    <row r="8" spans="1:14" s="64" customFormat="1" ht="45" customHeight="1" x14ac:dyDescent="0.2">
      <c r="A8" s="1928" t="s">
        <v>1666</v>
      </c>
      <c r="B8" s="61"/>
      <c r="C8" s="61"/>
      <c r="D8" s="62"/>
      <c r="E8" s="62"/>
      <c r="F8" s="62"/>
      <c r="G8" s="62"/>
      <c r="H8" s="62"/>
      <c r="I8" s="63"/>
      <c r="J8" s="46"/>
      <c r="N8" s="1768"/>
    </row>
    <row r="9" spans="1:14" s="64" customFormat="1" ht="45" customHeight="1" thickBot="1" x14ac:dyDescent="0.25">
      <c r="B9" s="1929" t="s">
        <v>1667</v>
      </c>
      <c r="C9" s="61"/>
      <c r="D9" s="65"/>
      <c r="E9" s="65"/>
      <c r="F9" s="65"/>
      <c r="G9" s="65"/>
      <c r="H9" s="65"/>
      <c r="I9" s="63"/>
      <c r="J9" s="46"/>
      <c r="N9" s="1768"/>
    </row>
    <row r="10" spans="1:14" s="64" customFormat="1" ht="45" customHeight="1" x14ac:dyDescent="0.2">
      <c r="A10" s="60"/>
      <c r="B10" s="392" t="s">
        <v>1723</v>
      </c>
      <c r="C10" s="61"/>
      <c r="D10" s="2432" t="s">
        <v>1032</v>
      </c>
      <c r="E10" s="2433"/>
      <c r="F10" s="1761">
        <v>3602210</v>
      </c>
      <c r="G10" s="69"/>
      <c r="J10" s="100"/>
      <c r="N10" s="1769"/>
    </row>
    <row r="11" spans="1:14" s="64" customFormat="1" ht="45" customHeight="1" x14ac:dyDescent="0.2">
      <c r="A11" s="60"/>
      <c r="B11" s="392" t="s">
        <v>1669</v>
      </c>
      <c r="C11" s="61"/>
      <c r="D11" s="2434" t="s">
        <v>1030</v>
      </c>
      <c r="E11" s="2435"/>
      <c r="F11" s="1762">
        <v>316940</v>
      </c>
      <c r="G11" s="69"/>
      <c r="J11" s="100"/>
      <c r="N11" s="1769"/>
    </row>
    <row r="12" spans="1:14" s="64" customFormat="1" ht="45" customHeight="1" x14ac:dyDescent="0.2">
      <c r="A12" s="60"/>
      <c r="B12" s="392" t="s">
        <v>1670</v>
      </c>
      <c r="C12" s="61"/>
      <c r="D12" s="2434" t="s">
        <v>1031</v>
      </c>
      <c r="E12" s="2435"/>
      <c r="F12" s="1762">
        <v>1998550</v>
      </c>
      <c r="G12" s="69"/>
      <c r="J12" s="100"/>
      <c r="N12" s="1769"/>
    </row>
    <row r="13" spans="1:14" s="64" customFormat="1" ht="45" customHeight="1" x14ac:dyDescent="0.2">
      <c r="A13" s="60"/>
      <c r="B13" s="392" t="s">
        <v>1671</v>
      </c>
      <c r="C13" s="61"/>
      <c r="D13" s="2436" t="s">
        <v>1033</v>
      </c>
      <c r="E13" s="2437"/>
      <c r="F13" s="1762">
        <v>27951342</v>
      </c>
      <c r="G13" s="71" t="s">
        <v>1461</v>
      </c>
      <c r="H13" s="1704" t="s">
        <v>870</v>
      </c>
      <c r="J13" s="100"/>
      <c r="N13" s="1769"/>
    </row>
    <row r="14" spans="1:14" s="64" customFormat="1" ht="45" customHeight="1" x14ac:dyDescent="0.2">
      <c r="A14" s="60"/>
      <c r="B14" s="392"/>
      <c r="C14" s="61"/>
      <c r="D14" s="2436" t="s">
        <v>323</v>
      </c>
      <c r="E14" s="2437"/>
      <c r="F14" s="2001">
        <f>ROUND(F13,0)</f>
        <v>27951342</v>
      </c>
      <c r="G14" s="72">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27951342</v>
      </c>
      <c r="H14" s="1844" t="str">
        <f>IF(ROUND(F14-G14,-1)=0,"Rev Req Matches", "Rev Req does not match")</f>
        <v>Rev Req Matches</v>
      </c>
      <c r="J14" s="540">
        <f>F14-G14</f>
        <v>0</v>
      </c>
      <c r="N14" s="1769"/>
    </row>
    <row r="15" spans="1:14" s="64" customFormat="1" ht="45" customHeight="1" x14ac:dyDescent="0.2">
      <c r="A15" s="60"/>
      <c r="B15" s="392" t="s">
        <v>1724</v>
      </c>
      <c r="C15" s="61"/>
      <c r="D15" s="2436" t="s">
        <v>434</v>
      </c>
      <c r="E15" s="2437"/>
      <c r="F15" s="1762">
        <v>105698647.88388856</v>
      </c>
      <c r="G15" s="70"/>
      <c r="H15" s="5"/>
      <c r="J15" s="100"/>
      <c r="N15" s="1769"/>
    </row>
    <row r="16" spans="1:14" s="64" customFormat="1" ht="45" customHeight="1" thickBot="1" x14ac:dyDescent="0.25">
      <c r="A16" s="66"/>
      <c r="B16" s="61"/>
      <c r="C16" s="61"/>
      <c r="D16" s="2445" t="s">
        <v>325</v>
      </c>
      <c r="E16" s="2446"/>
      <c r="F16" s="2387">
        <f>ROUND(F15,0)</f>
        <v>105698648</v>
      </c>
      <c r="G16" s="72">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105698647</v>
      </c>
      <c r="H16" s="1844" t="str">
        <f>IF(ROUND(F16-G16,-1)=0,"Rate Base Matches","Rate Base does not match")</f>
        <v>Rate Base Matches</v>
      </c>
      <c r="J16" s="540">
        <f>F16-G16</f>
        <v>1</v>
      </c>
      <c r="K16" s="62">
        <f>J16*(100/15)</f>
        <v>6.666666666666667</v>
      </c>
      <c r="L16" s="72"/>
      <c r="M16" s="2368"/>
      <c r="N16" s="72"/>
    </row>
    <row r="17" spans="1:14" s="64" customFormat="1" ht="12.75" x14ac:dyDescent="0.2">
      <c r="A17" s="66"/>
      <c r="B17" s="61"/>
      <c r="C17" s="61"/>
      <c r="D17" s="67"/>
      <c r="E17" s="67"/>
      <c r="F17" s="2365"/>
      <c r="G17" s="68"/>
      <c r="H17" s="525"/>
      <c r="J17" s="100"/>
      <c r="N17" s="1770"/>
    </row>
    <row r="18" spans="1:14" ht="38.25" customHeight="1" x14ac:dyDescent="0.2">
      <c r="A18" s="2444" t="s">
        <v>873</v>
      </c>
      <c r="B18" s="2444"/>
      <c r="C18" s="2444"/>
      <c r="D18" s="2444"/>
      <c r="E18" s="2444"/>
      <c r="F18" s="2444"/>
      <c r="G18" s="2444"/>
      <c r="H18" s="2444"/>
      <c r="N18" s="1771"/>
    </row>
    <row r="19" spans="1:14" s="73" customFormat="1" ht="38.25" x14ac:dyDescent="0.2">
      <c r="A19" s="74" t="s">
        <v>315</v>
      </c>
      <c r="B19" s="79" t="s">
        <v>318</v>
      </c>
      <c r="C19" s="75"/>
      <c r="D19" s="76" t="s">
        <v>452</v>
      </c>
      <c r="E19" s="77" t="s">
        <v>324</v>
      </c>
      <c r="F19" s="78" t="s">
        <v>1074</v>
      </c>
      <c r="G19" s="78" t="s">
        <v>1168</v>
      </c>
      <c r="H19" s="78" t="s">
        <v>1075</v>
      </c>
      <c r="I19" s="1693"/>
      <c r="J19" s="8"/>
      <c r="N19" s="1772"/>
    </row>
    <row r="20" spans="1:14" s="325" customFormat="1" ht="12.75" x14ac:dyDescent="0.2">
      <c r="A20" s="205">
        <v>1005</v>
      </c>
      <c r="B20" s="206" t="s">
        <v>535</v>
      </c>
      <c r="C20" s="207"/>
      <c r="D20" s="1873"/>
      <c r="E20" s="2002"/>
      <c r="F20" s="1874"/>
      <c r="G20" s="1874"/>
      <c r="H20" s="1366">
        <f>+D20+E20+F20-G20</f>
        <v>0</v>
      </c>
      <c r="I20" s="1694"/>
      <c r="J20" s="561" t="s">
        <v>587</v>
      </c>
      <c r="K20" s="497"/>
      <c r="N20" s="1773"/>
    </row>
    <row r="21" spans="1:14" s="325" customFormat="1" ht="12.75" x14ac:dyDescent="0.2">
      <c r="A21" s="205">
        <v>1010</v>
      </c>
      <c r="B21" s="206" t="s">
        <v>536</v>
      </c>
      <c r="C21" s="209"/>
      <c r="D21" s="1873"/>
      <c r="E21" s="2003"/>
      <c r="F21" s="1875"/>
      <c r="G21" s="1875"/>
      <c r="H21" s="1366">
        <f t="shared" ref="H21:H98" si="0">+D21+E21+F21-G21</f>
        <v>0</v>
      </c>
      <c r="I21" s="1694"/>
      <c r="J21" s="561" t="s">
        <v>587</v>
      </c>
      <c r="K21" s="497"/>
      <c r="N21" s="1773"/>
    </row>
    <row r="22" spans="1:14" s="325" customFormat="1" ht="12.75" x14ac:dyDescent="0.2">
      <c r="A22" s="205">
        <v>1020</v>
      </c>
      <c r="B22" s="206" t="s">
        <v>898</v>
      </c>
      <c r="C22" s="209"/>
      <c r="D22" s="1873"/>
      <c r="E22" s="2003"/>
      <c r="F22" s="1875"/>
      <c r="G22" s="1875"/>
      <c r="H22" s="1366">
        <f t="shared" si="0"/>
        <v>0</v>
      </c>
      <c r="I22" s="1694"/>
      <c r="J22" s="561" t="s">
        <v>587</v>
      </c>
      <c r="K22" s="497"/>
      <c r="N22" s="1773"/>
    </row>
    <row r="23" spans="1:14" s="325" customFormat="1" ht="12.75" x14ac:dyDescent="0.2">
      <c r="A23" s="205">
        <v>1030</v>
      </c>
      <c r="B23" s="206" t="s">
        <v>899</v>
      </c>
      <c r="C23" s="209"/>
      <c r="D23" s="1873"/>
      <c r="E23" s="2003"/>
      <c r="F23" s="1875"/>
      <c r="G23" s="1875"/>
      <c r="H23" s="1366">
        <f t="shared" si="0"/>
        <v>0</v>
      </c>
      <c r="I23" s="1694"/>
      <c r="J23" s="561" t="s">
        <v>587</v>
      </c>
      <c r="K23" s="497"/>
      <c r="N23" s="1773"/>
    </row>
    <row r="24" spans="1:14" s="325" customFormat="1" ht="12.75" x14ac:dyDescent="0.2">
      <c r="A24" s="205">
        <v>1040</v>
      </c>
      <c r="B24" s="206" t="s">
        <v>900</v>
      </c>
      <c r="C24" s="209"/>
      <c r="D24" s="1873"/>
      <c r="E24" s="2003"/>
      <c r="F24" s="1875"/>
      <c r="G24" s="1875"/>
      <c r="H24" s="1366">
        <f t="shared" si="0"/>
        <v>0</v>
      </c>
      <c r="I24" s="1694"/>
      <c r="J24" s="561" t="s">
        <v>587</v>
      </c>
      <c r="K24" s="497"/>
      <c r="N24" s="1773"/>
    </row>
    <row r="25" spans="1:14" s="325" customFormat="1" ht="12.75" x14ac:dyDescent="0.2">
      <c r="A25" s="205">
        <v>1060</v>
      </c>
      <c r="B25" s="206" t="s">
        <v>901</v>
      </c>
      <c r="C25" s="209"/>
      <c r="D25" s="1873"/>
      <c r="E25" s="2003"/>
      <c r="F25" s="1875"/>
      <c r="G25" s="1875"/>
      <c r="H25" s="1366">
        <f t="shared" si="0"/>
        <v>0</v>
      </c>
      <c r="I25" s="1694"/>
      <c r="J25" s="561" t="s">
        <v>587</v>
      </c>
      <c r="K25" s="497"/>
      <c r="N25" s="1773"/>
    </row>
    <row r="26" spans="1:14" s="325" customFormat="1" ht="12.75" x14ac:dyDescent="0.2">
      <c r="A26" s="205">
        <v>1070</v>
      </c>
      <c r="B26" s="206" t="s">
        <v>902</v>
      </c>
      <c r="C26" s="209"/>
      <c r="D26" s="1873"/>
      <c r="E26" s="2003"/>
      <c r="F26" s="1875"/>
      <c r="G26" s="1875"/>
      <c r="H26" s="1366">
        <f t="shared" si="0"/>
        <v>0</v>
      </c>
      <c r="I26" s="1694"/>
      <c r="J26" s="561" t="s">
        <v>587</v>
      </c>
      <c r="K26" s="497"/>
      <c r="N26" s="1773"/>
    </row>
    <row r="27" spans="1:14" s="325" customFormat="1" ht="12.75" x14ac:dyDescent="0.2">
      <c r="A27" s="205">
        <v>1100</v>
      </c>
      <c r="B27" s="206" t="s">
        <v>903</v>
      </c>
      <c r="C27" s="209"/>
      <c r="D27" s="1873"/>
      <c r="E27" s="2003"/>
      <c r="F27" s="1875"/>
      <c r="G27" s="1875"/>
      <c r="H27" s="1366">
        <f t="shared" si="0"/>
        <v>0</v>
      </c>
      <c r="I27" s="1694"/>
      <c r="J27" s="561" t="s">
        <v>587</v>
      </c>
      <c r="K27" s="497"/>
      <c r="N27" s="1773"/>
    </row>
    <row r="28" spans="1:14" s="325" customFormat="1" ht="12.75" x14ac:dyDescent="0.2">
      <c r="A28" s="205">
        <v>1102</v>
      </c>
      <c r="B28" s="206" t="s">
        <v>904</v>
      </c>
      <c r="C28" s="209"/>
      <c r="D28" s="1873"/>
      <c r="E28" s="2003"/>
      <c r="F28" s="1875"/>
      <c r="G28" s="1875"/>
      <c r="H28" s="1366">
        <f t="shared" si="0"/>
        <v>0</v>
      </c>
      <c r="I28" s="1694"/>
      <c r="J28" s="561" t="s">
        <v>587</v>
      </c>
      <c r="K28" s="497"/>
      <c r="N28" s="1773"/>
    </row>
    <row r="29" spans="1:14" s="325" customFormat="1" ht="12.75" x14ac:dyDescent="0.2">
      <c r="A29" s="205">
        <v>1104</v>
      </c>
      <c r="B29" s="206" t="s">
        <v>905</v>
      </c>
      <c r="C29" s="209"/>
      <c r="D29" s="1873"/>
      <c r="E29" s="2003"/>
      <c r="F29" s="1875"/>
      <c r="G29" s="1875"/>
      <c r="H29" s="1366">
        <f t="shared" si="0"/>
        <v>0</v>
      </c>
      <c r="I29" s="1694"/>
      <c r="J29" s="561" t="s">
        <v>587</v>
      </c>
      <c r="K29" s="497"/>
      <c r="N29" s="1773"/>
    </row>
    <row r="30" spans="1:14" s="325" customFormat="1" ht="12.75" x14ac:dyDescent="0.2">
      <c r="A30" s="205">
        <v>1105</v>
      </c>
      <c r="B30" s="206" t="s">
        <v>906</v>
      </c>
      <c r="C30" s="209"/>
      <c r="D30" s="1873"/>
      <c r="E30" s="2003"/>
      <c r="F30" s="1875"/>
      <c r="G30" s="1875"/>
      <c r="H30" s="1366">
        <f t="shared" si="0"/>
        <v>0</v>
      </c>
      <c r="I30" s="1694"/>
      <c r="J30" s="561" t="s">
        <v>587</v>
      </c>
      <c r="K30" s="497"/>
      <c r="N30" s="1773"/>
    </row>
    <row r="31" spans="1:14" s="325" customFormat="1" ht="12.75" x14ac:dyDescent="0.2">
      <c r="A31" s="205">
        <v>1110</v>
      </c>
      <c r="B31" s="206" t="s">
        <v>907</v>
      </c>
      <c r="C31" s="209"/>
      <c r="D31" s="1873"/>
      <c r="E31" s="2003"/>
      <c r="F31" s="1875"/>
      <c r="G31" s="1875"/>
      <c r="H31" s="1366">
        <f t="shared" si="0"/>
        <v>0</v>
      </c>
      <c r="I31" s="1694"/>
      <c r="J31" s="561" t="s">
        <v>587</v>
      </c>
      <c r="K31" s="497"/>
      <c r="N31" s="1773"/>
    </row>
    <row r="32" spans="1:14" s="325" customFormat="1" ht="12.75" x14ac:dyDescent="0.2">
      <c r="A32" s="205">
        <v>1120</v>
      </c>
      <c r="B32" s="206" t="s">
        <v>908</v>
      </c>
      <c r="C32" s="209"/>
      <c r="D32" s="1873"/>
      <c r="E32" s="2003"/>
      <c r="F32" s="1875"/>
      <c r="G32" s="1875"/>
      <c r="H32" s="1366">
        <f t="shared" si="0"/>
        <v>0</v>
      </c>
      <c r="I32" s="1694"/>
      <c r="J32" s="561" t="s">
        <v>587</v>
      </c>
      <c r="K32" s="497"/>
      <c r="N32" s="1773"/>
    </row>
    <row r="33" spans="1:14" s="325" customFormat="1" ht="25.5" x14ac:dyDescent="0.2">
      <c r="A33" s="205">
        <v>1130</v>
      </c>
      <c r="B33" s="206" t="s">
        <v>1155</v>
      </c>
      <c r="C33" s="209"/>
      <c r="D33" s="1873"/>
      <c r="E33" s="2003"/>
      <c r="F33" s="1875"/>
      <c r="G33" s="1875"/>
      <c r="H33" s="1366">
        <f t="shared" si="0"/>
        <v>0</v>
      </c>
      <c r="I33" s="1694"/>
      <c r="J33" s="561" t="s">
        <v>587</v>
      </c>
      <c r="K33" s="497"/>
      <c r="N33" s="1773"/>
    </row>
    <row r="34" spans="1:14" s="325" customFormat="1" ht="12.75" x14ac:dyDescent="0.2">
      <c r="A34" s="205">
        <v>1140</v>
      </c>
      <c r="B34" s="206" t="s">
        <v>1156</v>
      </c>
      <c r="C34" s="209"/>
      <c r="D34" s="1873"/>
      <c r="E34" s="2003"/>
      <c r="F34" s="1875"/>
      <c r="G34" s="1875"/>
      <c r="H34" s="1366">
        <f t="shared" si="0"/>
        <v>0</v>
      </c>
      <c r="I34" s="1694"/>
      <c r="J34" s="561" t="s">
        <v>587</v>
      </c>
      <c r="K34" s="497"/>
      <c r="N34" s="1773"/>
    </row>
    <row r="35" spans="1:14" s="325" customFormat="1" ht="12.75" x14ac:dyDescent="0.2">
      <c r="A35" s="205">
        <v>1150</v>
      </c>
      <c r="B35" s="206" t="s">
        <v>1157</v>
      </c>
      <c r="C35" s="209"/>
      <c r="D35" s="1873"/>
      <c r="E35" s="2003"/>
      <c r="F35" s="1875"/>
      <c r="G35" s="1875"/>
      <c r="H35" s="1366">
        <f t="shared" si="0"/>
        <v>0</v>
      </c>
      <c r="I35" s="1694"/>
      <c r="J35" s="561" t="s">
        <v>587</v>
      </c>
      <c r="K35" s="497"/>
      <c r="N35" s="1773"/>
    </row>
    <row r="36" spans="1:14" s="325" customFormat="1" ht="12.75" x14ac:dyDescent="0.2">
      <c r="A36" s="205">
        <v>1170</v>
      </c>
      <c r="B36" s="206" t="s">
        <v>1158</v>
      </c>
      <c r="C36" s="209"/>
      <c r="D36" s="1873"/>
      <c r="E36" s="2003"/>
      <c r="F36" s="1875"/>
      <c r="G36" s="1875"/>
      <c r="H36" s="1366">
        <f t="shared" si="0"/>
        <v>0</v>
      </c>
      <c r="I36" s="1694"/>
      <c r="J36" s="561" t="s">
        <v>587</v>
      </c>
      <c r="K36" s="497"/>
      <c r="N36" s="1773"/>
    </row>
    <row r="37" spans="1:14" s="325" customFormat="1" ht="12.75" x14ac:dyDescent="0.2">
      <c r="A37" s="205">
        <v>1180</v>
      </c>
      <c r="B37" s="206" t="s">
        <v>1159</v>
      </c>
      <c r="C37" s="209"/>
      <c r="D37" s="1873"/>
      <c r="E37" s="2003"/>
      <c r="F37" s="1875"/>
      <c r="G37" s="1875"/>
      <c r="H37" s="1366">
        <f t="shared" si="0"/>
        <v>0</v>
      </c>
      <c r="I37" s="1694"/>
      <c r="J37" s="561" t="s">
        <v>587</v>
      </c>
      <c r="K37" s="497"/>
      <c r="N37" s="1773"/>
    </row>
    <row r="38" spans="1:14" s="325" customFormat="1" ht="12.75" x14ac:dyDescent="0.2">
      <c r="A38" s="205">
        <v>1190</v>
      </c>
      <c r="B38" s="206" t="s">
        <v>1161</v>
      </c>
      <c r="C38" s="209"/>
      <c r="D38" s="1873"/>
      <c r="E38" s="2003"/>
      <c r="F38" s="1875"/>
      <c r="G38" s="1875"/>
      <c r="H38" s="1366">
        <f t="shared" si="0"/>
        <v>0</v>
      </c>
      <c r="I38" s="1694"/>
      <c r="J38" s="561" t="s">
        <v>587</v>
      </c>
      <c r="K38" s="497"/>
      <c r="N38" s="1773"/>
    </row>
    <row r="39" spans="1:14" s="325" customFormat="1" ht="12.75" x14ac:dyDescent="0.2">
      <c r="A39" s="205">
        <v>1200</v>
      </c>
      <c r="B39" s="206" t="s">
        <v>1162</v>
      </c>
      <c r="C39" s="209"/>
      <c r="D39" s="1873"/>
      <c r="E39" s="2003"/>
      <c r="F39" s="1875"/>
      <c r="G39" s="1875"/>
      <c r="H39" s="1366">
        <f t="shared" si="0"/>
        <v>0</v>
      </c>
      <c r="I39" s="1694"/>
      <c r="J39" s="561" t="s">
        <v>587</v>
      </c>
      <c r="K39" s="497"/>
      <c r="N39" s="1773"/>
    </row>
    <row r="40" spans="1:14" s="325" customFormat="1" ht="12.75" x14ac:dyDescent="0.2">
      <c r="A40" s="205">
        <v>1210</v>
      </c>
      <c r="B40" s="206" t="s">
        <v>1163</v>
      </c>
      <c r="C40" s="209"/>
      <c r="D40" s="1873"/>
      <c r="E40" s="2003"/>
      <c r="F40" s="1875"/>
      <c r="G40" s="1875"/>
      <c r="H40" s="1366">
        <f t="shared" si="0"/>
        <v>0</v>
      </c>
      <c r="I40" s="1694"/>
      <c r="J40" s="561" t="s">
        <v>587</v>
      </c>
      <c r="K40" s="497"/>
      <c r="N40" s="1773"/>
    </row>
    <row r="41" spans="1:14" s="325" customFormat="1" ht="12.75" x14ac:dyDescent="0.2">
      <c r="A41" s="205">
        <v>1305</v>
      </c>
      <c r="B41" s="206" t="s">
        <v>1164</v>
      </c>
      <c r="C41" s="209"/>
      <c r="D41" s="1873"/>
      <c r="E41" s="2003"/>
      <c r="F41" s="1875"/>
      <c r="G41" s="1875"/>
      <c r="H41" s="1366">
        <f t="shared" si="0"/>
        <v>0</v>
      </c>
      <c r="I41" s="1694"/>
      <c r="J41" s="561" t="s">
        <v>587</v>
      </c>
      <c r="K41" s="497"/>
      <c r="N41" s="1773"/>
    </row>
    <row r="42" spans="1:14" s="325" customFormat="1" ht="12.75" x14ac:dyDescent="0.2">
      <c r="A42" s="205">
        <v>1330</v>
      </c>
      <c r="B42" s="206" t="s">
        <v>1169</v>
      </c>
      <c r="C42" s="209"/>
      <c r="D42" s="1873"/>
      <c r="E42" s="2003"/>
      <c r="F42" s="1875"/>
      <c r="G42" s="1875"/>
      <c r="H42" s="1366">
        <f t="shared" si="0"/>
        <v>0</v>
      </c>
      <c r="I42" s="1694"/>
      <c r="J42" s="561" t="s">
        <v>587</v>
      </c>
      <c r="K42" s="497"/>
      <c r="N42" s="1773"/>
    </row>
    <row r="43" spans="1:14" s="325" customFormat="1" ht="12.75" x14ac:dyDescent="0.2">
      <c r="A43" s="205">
        <v>1340</v>
      </c>
      <c r="B43" s="206" t="s">
        <v>1170</v>
      </c>
      <c r="C43" s="209"/>
      <c r="D43" s="1873"/>
      <c r="E43" s="2003"/>
      <c r="F43" s="1875"/>
      <c r="G43" s="1875"/>
      <c r="H43" s="1366">
        <f t="shared" si="0"/>
        <v>0</v>
      </c>
      <c r="I43" s="1694"/>
      <c r="J43" s="561" t="s">
        <v>587</v>
      </c>
      <c r="K43" s="497"/>
      <c r="N43" s="1773"/>
    </row>
    <row r="44" spans="1:14" s="325" customFormat="1" ht="12.75" x14ac:dyDescent="0.2">
      <c r="A44" s="205">
        <v>1350</v>
      </c>
      <c r="B44" s="206" t="s">
        <v>1171</v>
      </c>
      <c r="C44" s="209"/>
      <c r="D44" s="1873"/>
      <c r="E44" s="2003"/>
      <c r="F44" s="1875"/>
      <c r="G44" s="1875"/>
      <c r="H44" s="1366">
        <f t="shared" si="0"/>
        <v>0</v>
      </c>
      <c r="I44" s="1694"/>
      <c r="J44" s="561" t="s">
        <v>587</v>
      </c>
      <c r="K44" s="497"/>
      <c r="N44" s="1773"/>
    </row>
    <row r="45" spans="1:14" s="325" customFormat="1" ht="25.5" x14ac:dyDescent="0.2">
      <c r="A45" s="205">
        <v>1405</v>
      </c>
      <c r="B45" s="206" t="s">
        <v>1173</v>
      </c>
      <c r="C45" s="209"/>
      <c r="D45" s="1873"/>
      <c r="E45" s="2003"/>
      <c r="F45" s="1875"/>
      <c r="G45" s="1875"/>
      <c r="H45" s="1366">
        <f t="shared" si="0"/>
        <v>0</v>
      </c>
      <c r="I45" s="1694"/>
      <c r="J45" s="561" t="s">
        <v>587</v>
      </c>
      <c r="K45" s="497"/>
      <c r="N45" s="1773"/>
    </row>
    <row r="46" spans="1:14" s="325" customFormat="1" ht="12.75" x14ac:dyDescent="0.2">
      <c r="A46" s="205">
        <v>1408</v>
      </c>
      <c r="B46" s="206" t="s">
        <v>49</v>
      </c>
      <c r="C46" s="209"/>
      <c r="D46" s="1873"/>
      <c r="E46" s="2003"/>
      <c r="F46" s="1875"/>
      <c r="G46" s="1875"/>
      <c r="H46" s="1366">
        <f t="shared" si="0"/>
        <v>0</v>
      </c>
      <c r="I46" s="1694"/>
      <c r="J46" s="561" t="s">
        <v>587</v>
      </c>
      <c r="K46" s="497"/>
      <c r="N46" s="1773"/>
    </row>
    <row r="47" spans="1:14" s="325" customFormat="1" ht="12.75" x14ac:dyDescent="0.2">
      <c r="A47" s="205">
        <v>1410</v>
      </c>
      <c r="B47" s="206" t="s">
        <v>567</v>
      </c>
      <c r="C47" s="209"/>
      <c r="D47" s="1873"/>
      <c r="E47" s="2003"/>
      <c r="F47" s="1875"/>
      <c r="G47" s="1875"/>
      <c r="H47" s="1366">
        <f t="shared" si="0"/>
        <v>0</v>
      </c>
      <c r="I47" s="1694"/>
      <c r="J47" s="561" t="s">
        <v>587</v>
      </c>
      <c r="K47" s="497"/>
      <c r="N47" s="1773"/>
    </row>
    <row r="48" spans="1:14" s="325" customFormat="1" ht="12.75" x14ac:dyDescent="0.2">
      <c r="A48" s="205">
        <v>1415</v>
      </c>
      <c r="B48" s="206" t="s">
        <v>568</v>
      </c>
      <c r="C48" s="209"/>
      <c r="D48" s="1873"/>
      <c r="E48" s="2003"/>
      <c r="F48" s="1875"/>
      <c r="G48" s="1875"/>
      <c r="H48" s="1366">
        <f t="shared" si="0"/>
        <v>0</v>
      </c>
      <c r="I48" s="1694"/>
      <c r="J48" s="561" t="s">
        <v>587</v>
      </c>
      <c r="K48" s="497"/>
      <c r="N48" s="1773"/>
    </row>
    <row r="49" spans="1:14" s="325" customFormat="1" ht="12.75" x14ac:dyDescent="0.2">
      <c r="A49" s="205">
        <v>1425</v>
      </c>
      <c r="B49" s="206" t="s">
        <v>569</v>
      </c>
      <c r="C49" s="209"/>
      <c r="D49" s="1873"/>
      <c r="E49" s="2003"/>
      <c r="F49" s="1875"/>
      <c r="G49" s="1875"/>
      <c r="H49" s="1366">
        <f t="shared" si="0"/>
        <v>0</v>
      </c>
      <c r="I49" s="1694"/>
      <c r="J49" s="561" t="s">
        <v>587</v>
      </c>
      <c r="K49" s="497"/>
      <c r="N49" s="1773"/>
    </row>
    <row r="50" spans="1:14" s="325" customFormat="1" ht="12.75" x14ac:dyDescent="0.2">
      <c r="A50" s="205">
        <v>1445</v>
      </c>
      <c r="B50" s="206" t="s">
        <v>570</v>
      </c>
      <c r="C50" s="209"/>
      <c r="D50" s="1873"/>
      <c r="E50" s="2003"/>
      <c r="F50" s="1875"/>
      <c r="G50" s="1875"/>
      <c r="H50" s="1366">
        <f t="shared" si="0"/>
        <v>0</v>
      </c>
      <c r="I50" s="1694"/>
      <c r="J50" s="561" t="s">
        <v>587</v>
      </c>
      <c r="K50" s="497"/>
      <c r="N50" s="1773"/>
    </row>
    <row r="51" spans="1:14" s="325" customFormat="1" ht="25.5" x14ac:dyDescent="0.2">
      <c r="A51" s="205">
        <v>1455</v>
      </c>
      <c r="B51" s="206" t="s">
        <v>42</v>
      </c>
      <c r="C51" s="209"/>
      <c r="D51" s="1873"/>
      <c r="E51" s="2003"/>
      <c r="F51" s="1875"/>
      <c r="G51" s="1875"/>
      <c r="H51" s="1366">
        <f t="shared" si="0"/>
        <v>0</v>
      </c>
      <c r="I51" s="1694"/>
      <c r="J51" s="561" t="s">
        <v>587</v>
      </c>
      <c r="K51" s="497"/>
      <c r="N51" s="1773"/>
    </row>
    <row r="52" spans="1:14" s="325" customFormat="1" ht="12.75" x14ac:dyDescent="0.2">
      <c r="A52" s="205">
        <v>1460</v>
      </c>
      <c r="B52" s="206" t="s">
        <v>43</v>
      </c>
      <c r="C52" s="209"/>
      <c r="D52" s="1873"/>
      <c r="E52" s="2003"/>
      <c r="F52" s="1875"/>
      <c r="G52" s="1875"/>
      <c r="H52" s="1366">
        <f t="shared" si="0"/>
        <v>0</v>
      </c>
      <c r="I52" s="1694"/>
      <c r="J52" s="561" t="s">
        <v>587</v>
      </c>
      <c r="K52" s="497"/>
      <c r="N52" s="1773"/>
    </row>
    <row r="53" spans="1:14" s="325" customFormat="1" ht="12.75" x14ac:dyDescent="0.2">
      <c r="A53" s="205">
        <v>1465</v>
      </c>
      <c r="B53" s="206" t="s">
        <v>44</v>
      </c>
      <c r="C53" s="209"/>
      <c r="D53" s="1873"/>
      <c r="E53" s="2003"/>
      <c r="F53" s="1875"/>
      <c r="G53" s="1875"/>
      <c r="H53" s="1366">
        <f t="shared" si="0"/>
        <v>0</v>
      </c>
      <c r="I53" s="1694"/>
      <c r="J53" s="561" t="s">
        <v>587</v>
      </c>
      <c r="K53" s="497"/>
      <c r="N53" s="1773"/>
    </row>
    <row r="54" spans="1:14" s="325" customFormat="1" ht="12.75" x14ac:dyDescent="0.2">
      <c r="A54" s="205">
        <v>1470</v>
      </c>
      <c r="B54" s="206" t="s">
        <v>1404</v>
      </c>
      <c r="C54" s="209"/>
      <c r="D54" s="1873"/>
      <c r="E54" s="2003"/>
      <c r="F54" s="1875"/>
      <c r="G54" s="1875"/>
      <c r="H54" s="1366">
        <f t="shared" si="0"/>
        <v>0</v>
      </c>
      <c r="I54" s="1694"/>
      <c r="J54" s="561" t="s">
        <v>587</v>
      </c>
      <c r="K54" s="497"/>
      <c r="N54" s="1773"/>
    </row>
    <row r="55" spans="1:14" s="325" customFormat="1" ht="12.75" x14ac:dyDescent="0.2">
      <c r="A55" s="205">
        <v>1475</v>
      </c>
      <c r="B55" s="206" t="s">
        <v>538</v>
      </c>
      <c r="C55" s="209"/>
      <c r="D55" s="1873"/>
      <c r="E55" s="2003"/>
      <c r="F55" s="1875"/>
      <c r="G55" s="1875"/>
      <c r="H55" s="1366">
        <f t="shared" si="0"/>
        <v>0</v>
      </c>
      <c r="I55" s="1694"/>
      <c r="J55" s="561" t="s">
        <v>587</v>
      </c>
      <c r="K55" s="497"/>
      <c r="N55" s="1773"/>
    </row>
    <row r="56" spans="1:14" s="325" customFormat="1" ht="12.75" x14ac:dyDescent="0.2">
      <c r="A56" s="205">
        <v>1480</v>
      </c>
      <c r="B56" s="206" t="s">
        <v>539</v>
      </c>
      <c r="C56" s="209"/>
      <c r="D56" s="1873"/>
      <c r="E56" s="2003"/>
      <c r="F56" s="1875"/>
      <c r="G56" s="1875"/>
      <c r="H56" s="1366">
        <f t="shared" si="0"/>
        <v>0</v>
      </c>
      <c r="I56" s="1694"/>
      <c r="J56" s="561" t="s">
        <v>587</v>
      </c>
      <c r="K56" s="497"/>
      <c r="N56" s="1773"/>
    </row>
    <row r="57" spans="1:14" s="325" customFormat="1" ht="25.5" x14ac:dyDescent="0.2">
      <c r="A57" s="205">
        <v>1485</v>
      </c>
      <c r="B57" s="206" t="s">
        <v>16</v>
      </c>
      <c r="C57" s="209"/>
      <c r="D57" s="1873"/>
      <c r="E57" s="2003"/>
      <c r="F57" s="1875"/>
      <c r="G57" s="1875"/>
      <c r="H57" s="1366">
        <f t="shared" si="0"/>
        <v>0</v>
      </c>
      <c r="I57" s="1694"/>
      <c r="J57" s="561" t="s">
        <v>587</v>
      </c>
      <c r="K57" s="497"/>
      <c r="N57" s="1773"/>
    </row>
    <row r="58" spans="1:14" s="325" customFormat="1" ht="12.75" x14ac:dyDescent="0.2">
      <c r="A58" s="205">
        <v>1490</v>
      </c>
      <c r="B58" s="206" t="s">
        <v>17</v>
      </c>
      <c r="C58" s="209"/>
      <c r="D58" s="1873"/>
      <c r="E58" s="2003"/>
      <c r="F58" s="1875"/>
      <c r="G58" s="1875"/>
      <c r="H58" s="1366">
        <f t="shared" si="0"/>
        <v>0</v>
      </c>
      <c r="I58" s="1694"/>
      <c r="J58" s="561" t="s">
        <v>587</v>
      </c>
      <c r="K58" s="497"/>
      <c r="N58" s="1773"/>
    </row>
    <row r="59" spans="1:14" s="325" customFormat="1" ht="12.75" x14ac:dyDescent="0.2">
      <c r="A59" s="205">
        <v>1505</v>
      </c>
      <c r="B59" s="206" t="s">
        <v>18</v>
      </c>
      <c r="C59" s="209"/>
      <c r="D59" s="1873"/>
      <c r="E59" s="2003"/>
      <c r="F59" s="1875"/>
      <c r="G59" s="1875"/>
      <c r="H59" s="1366">
        <f t="shared" si="0"/>
        <v>0</v>
      </c>
      <c r="I59" s="1694"/>
      <c r="J59" s="561" t="s">
        <v>587</v>
      </c>
      <c r="K59" s="497"/>
      <c r="N59" s="1773"/>
    </row>
    <row r="60" spans="1:14" s="325" customFormat="1" ht="12.75" x14ac:dyDescent="0.2">
      <c r="A60" s="205">
        <v>1508</v>
      </c>
      <c r="B60" s="206" t="s">
        <v>19</v>
      </c>
      <c r="C60" s="209"/>
      <c r="D60" s="1873"/>
      <c r="E60" s="2003"/>
      <c r="F60" s="1875"/>
      <c r="G60" s="1875"/>
      <c r="H60" s="1366">
        <f t="shared" si="0"/>
        <v>0</v>
      </c>
      <c r="I60" s="1694"/>
      <c r="J60" s="561" t="s">
        <v>587</v>
      </c>
      <c r="K60" s="497"/>
      <c r="N60" s="1773"/>
    </row>
    <row r="61" spans="1:14" s="325" customFormat="1" ht="12.75" x14ac:dyDescent="0.2">
      <c r="A61" s="205">
        <v>1510</v>
      </c>
      <c r="B61" s="206" t="s">
        <v>20</v>
      </c>
      <c r="C61" s="209"/>
      <c r="D61" s="1873"/>
      <c r="E61" s="2003"/>
      <c r="F61" s="1875"/>
      <c r="G61" s="1875"/>
      <c r="H61" s="1366">
        <f t="shared" si="0"/>
        <v>0</v>
      </c>
      <c r="I61" s="1694"/>
      <c r="J61" s="561" t="s">
        <v>587</v>
      </c>
      <c r="K61" s="497"/>
      <c r="N61" s="1773"/>
    </row>
    <row r="62" spans="1:14" s="325" customFormat="1" ht="12.75" x14ac:dyDescent="0.2">
      <c r="A62" s="205">
        <v>1515</v>
      </c>
      <c r="B62" s="206" t="s">
        <v>21</v>
      </c>
      <c r="C62" s="209"/>
      <c r="D62" s="1873"/>
      <c r="E62" s="2003"/>
      <c r="F62" s="1875"/>
      <c r="G62" s="1875"/>
      <c r="H62" s="1366">
        <f t="shared" si="0"/>
        <v>0</v>
      </c>
      <c r="I62" s="1694"/>
      <c r="J62" s="561" t="s">
        <v>587</v>
      </c>
      <c r="K62" s="497"/>
      <c r="N62" s="1773"/>
    </row>
    <row r="63" spans="1:14" s="325" customFormat="1" ht="12.75" x14ac:dyDescent="0.2">
      <c r="A63" s="205">
        <v>1516</v>
      </c>
      <c r="B63" s="206" t="s">
        <v>22</v>
      </c>
      <c r="C63" s="209"/>
      <c r="D63" s="1873"/>
      <c r="E63" s="2003"/>
      <c r="F63" s="1875"/>
      <c r="G63" s="1875"/>
      <c r="H63" s="1366">
        <f t="shared" si="0"/>
        <v>0</v>
      </c>
      <c r="I63" s="1694"/>
      <c r="J63" s="561" t="s">
        <v>587</v>
      </c>
      <c r="K63" s="497"/>
      <c r="N63" s="1773"/>
    </row>
    <row r="64" spans="1:14" s="325" customFormat="1" ht="12.75" x14ac:dyDescent="0.2">
      <c r="A64" s="205">
        <v>1518</v>
      </c>
      <c r="B64" s="206" t="s">
        <v>23</v>
      </c>
      <c r="C64" s="209"/>
      <c r="D64" s="1873"/>
      <c r="E64" s="2003"/>
      <c r="F64" s="1875"/>
      <c r="G64" s="1875"/>
      <c r="H64" s="1366">
        <f t="shared" si="0"/>
        <v>0</v>
      </c>
      <c r="I64" s="1694"/>
      <c r="J64" s="561" t="s">
        <v>587</v>
      </c>
      <c r="K64" s="497"/>
      <c r="N64" s="1773"/>
    </row>
    <row r="65" spans="1:14" s="325" customFormat="1" ht="12.75" x14ac:dyDescent="0.2">
      <c r="A65" s="205">
        <v>1520</v>
      </c>
      <c r="B65" s="206" t="s">
        <v>24</v>
      </c>
      <c r="C65" s="209"/>
      <c r="D65" s="1873"/>
      <c r="E65" s="2003"/>
      <c r="F65" s="1875"/>
      <c r="G65" s="1875"/>
      <c r="H65" s="1366">
        <f t="shared" si="0"/>
        <v>0</v>
      </c>
      <c r="I65" s="1694"/>
      <c r="J65" s="561" t="s">
        <v>587</v>
      </c>
      <c r="K65" s="497"/>
      <c r="N65" s="1773"/>
    </row>
    <row r="66" spans="1:14" s="325" customFormat="1" ht="25.5" x14ac:dyDescent="0.2">
      <c r="A66" s="205">
        <v>1521</v>
      </c>
      <c r="B66" s="1905" t="s">
        <v>1620</v>
      </c>
      <c r="C66" s="209"/>
      <c r="D66" s="1873"/>
      <c r="E66" s="2003"/>
      <c r="F66" s="1875"/>
      <c r="G66" s="1875"/>
      <c r="H66" s="1366">
        <f t="shared" ref="H66" si="1">+D66+E66+F66-G66</f>
        <v>0</v>
      </c>
      <c r="I66" s="1694"/>
      <c r="J66" s="561" t="s">
        <v>587</v>
      </c>
      <c r="K66" s="497"/>
      <c r="N66" s="1773"/>
    </row>
    <row r="67" spans="1:14" s="325" customFormat="1" ht="12.75" x14ac:dyDescent="0.2">
      <c r="A67" s="205">
        <v>1525</v>
      </c>
      <c r="B67" s="206" t="s">
        <v>25</v>
      </c>
      <c r="C67" s="209"/>
      <c r="D67" s="1873"/>
      <c r="E67" s="2003"/>
      <c r="F67" s="1875"/>
      <c r="G67" s="1875"/>
      <c r="H67" s="1366">
        <f t="shared" si="0"/>
        <v>0</v>
      </c>
      <c r="I67" s="1694"/>
      <c r="J67" s="561" t="s">
        <v>587</v>
      </c>
      <c r="K67" s="497"/>
      <c r="N67" s="1773"/>
    </row>
    <row r="68" spans="1:14" s="325" customFormat="1" ht="12.75" x14ac:dyDescent="0.2">
      <c r="A68" s="205">
        <v>1530</v>
      </c>
      <c r="B68" s="206" t="s">
        <v>26</v>
      </c>
      <c r="C68" s="209"/>
      <c r="D68" s="1873"/>
      <c r="E68" s="2003"/>
      <c r="F68" s="1875"/>
      <c r="G68" s="1875"/>
      <c r="H68" s="1366">
        <f t="shared" si="0"/>
        <v>0</v>
      </c>
      <c r="I68" s="1694"/>
      <c r="J68" s="561" t="s">
        <v>587</v>
      </c>
      <c r="K68" s="497"/>
      <c r="N68" s="1773"/>
    </row>
    <row r="69" spans="1:14" s="325" customFormat="1" ht="12.75" x14ac:dyDescent="0.2">
      <c r="A69" s="205">
        <v>1531</v>
      </c>
      <c r="B69" s="1905" t="s">
        <v>1621</v>
      </c>
      <c r="C69" s="209"/>
      <c r="D69" s="1873"/>
      <c r="E69" s="2003"/>
      <c r="F69" s="1875"/>
      <c r="G69" s="1875"/>
      <c r="H69" s="1366">
        <f t="shared" ref="H69:H74" si="2">+D69+E69+F69-G69</f>
        <v>0</v>
      </c>
      <c r="I69" s="1694"/>
      <c r="J69" s="561" t="s">
        <v>587</v>
      </c>
      <c r="K69" s="497"/>
      <c r="N69" s="1773"/>
    </row>
    <row r="70" spans="1:14" s="325" customFormat="1" ht="12.75" x14ac:dyDescent="0.2">
      <c r="A70" s="205">
        <v>1532</v>
      </c>
      <c r="B70" s="1905" t="s">
        <v>1623</v>
      </c>
      <c r="C70" s="209"/>
      <c r="D70" s="1873"/>
      <c r="E70" s="2003"/>
      <c r="F70" s="1875"/>
      <c r="G70" s="1875"/>
      <c r="H70" s="1366">
        <f t="shared" si="2"/>
        <v>0</v>
      </c>
      <c r="I70" s="1694"/>
      <c r="J70" s="561" t="s">
        <v>587</v>
      </c>
      <c r="K70" s="497"/>
      <c r="N70" s="1773"/>
    </row>
    <row r="71" spans="1:14" s="325" customFormat="1" ht="25.5" x14ac:dyDescent="0.2">
      <c r="A71" s="205">
        <v>1533</v>
      </c>
      <c r="B71" s="1905" t="s">
        <v>1624</v>
      </c>
      <c r="C71" s="209"/>
      <c r="D71" s="1873"/>
      <c r="E71" s="2003"/>
      <c r="F71" s="1875"/>
      <c r="G71" s="1875"/>
      <c r="H71" s="1366">
        <f t="shared" si="2"/>
        <v>0</v>
      </c>
      <c r="I71" s="1694"/>
      <c r="J71" s="561" t="s">
        <v>587</v>
      </c>
      <c r="K71" s="497"/>
      <c r="N71" s="1773"/>
    </row>
    <row r="72" spans="1:14" s="325" customFormat="1" ht="12.75" x14ac:dyDescent="0.2">
      <c r="A72" s="205">
        <v>1534</v>
      </c>
      <c r="B72" s="1905" t="s">
        <v>1622</v>
      </c>
      <c r="C72" s="209"/>
      <c r="D72" s="1873"/>
      <c r="E72" s="2003"/>
      <c r="F72" s="1875"/>
      <c r="G72" s="1875"/>
      <c r="H72" s="1366">
        <f t="shared" si="2"/>
        <v>0</v>
      </c>
      <c r="I72" s="1694"/>
      <c r="J72" s="561" t="s">
        <v>587</v>
      </c>
      <c r="K72" s="497"/>
      <c r="N72" s="1773"/>
    </row>
    <row r="73" spans="1:14" s="325" customFormat="1" ht="12.75" x14ac:dyDescent="0.2">
      <c r="A73" s="205">
        <v>1535</v>
      </c>
      <c r="B73" s="1905" t="s">
        <v>1625</v>
      </c>
      <c r="C73" s="209"/>
      <c r="D73" s="1873"/>
      <c r="E73" s="2003"/>
      <c r="F73" s="1875"/>
      <c r="G73" s="1875"/>
      <c r="H73" s="1366">
        <f t="shared" si="2"/>
        <v>0</v>
      </c>
      <c r="I73" s="1694"/>
      <c r="J73" s="561" t="s">
        <v>587</v>
      </c>
      <c r="K73" s="497"/>
      <c r="N73" s="1773"/>
    </row>
    <row r="74" spans="1:14" s="325" customFormat="1" ht="12.75" x14ac:dyDescent="0.2">
      <c r="A74" s="205">
        <v>1536</v>
      </c>
      <c r="B74" s="1905" t="s">
        <v>1626</v>
      </c>
      <c r="C74" s="209"/>
      <c r="D74" s="1873"/>
      <c r="E74" s="2003"/>
      <c r="F74" s="1875"/>
      <c r="G74" s="1875"/>
      <c r="H74" s="1366">
        <f t="shared" si="2"/>
        <v>0</v>
      </c>
      <c r="I74" s="1694"/>
      <c r="J74" s="561" t="s">
        <v>587</v>
      </c>
      <c r="K74" s="497"/>
      <c r="N74" s="1773"/>
    </row>
    <row r="75" spans="1:14" s="325" customFormat="1" ht="12.75" x14ac:dyDescent="0.2">
      <c r="A75" s="205">
        <v>1540</v>
      </c>
      <c r="B75" s="206" t="s">
        <v>27</v>
      </c>
      <c r="C75" s="209"/>
      <c r="D75" s="1873"/>
      <c r="E75" s="2003"/>
      <c r="F75" s="1875"/>
      <c r="G75" s="1875"/>
      <c r="H75" s="1366">
        <f t="shared" si="0"/>
        <v>0</v>
      </c>
      <c r="I75" s="1694"/>
      <c r="J75" s="561" t="s">
        <v>587</v>
      </c>
      <c r="K75" s="497"/>
      <c r="N75" s="1773"/>
    </row>
    <row r="76" spans="1:14" s="325" customFormat="1" ht="12.75" x14ac:dyDescent="0.2">
      <c r="A76" s="205">
        <v>1545</v>
      </c>
      <c r="B76" s="206" t="s">
        <v>28</v>
      </c>
      <c r="C76" s="209"/>
      <c r="D76" s="1873"/>
      <c r="E76" s="2003"/>
      <c r="F76" s="1875"/>
      <c r="G76" s="1875"/>
      <c r="H76" s="1366">
        <f t="shared" si="0"/>
        <v>0</v>
      </c>
      <c r="I76" s="1694"/>
      <c r="J76" s="561" t="s">
        <v>587</v>
      </c>
      <c r="K76" s="497"/>
      <c r="N76" s="1773"/>
    </row>
    <row r="77" spans="1:14" s="325" customFormat="1" ht="12.75" x14ac:dyDescent="0.2">
      <c r="A77" s="205">
        <v>1548</v>
      </c>
      <c r="B77" s="206" t="s">
        <v>29</v>
      </c>
      <c r="C77" s="209"/>
      <c r="D77" s="1873"/>
      <c r="E77" s="2003"/>
      <c r="F77" s="1875"/>
      <c r="G77" s="1875"/>
      <c r="H77" s="1366">
        <f t="shared" si="0"/>
        <v>0</v>
      </c>
      <c r="I77" s="1694"/>
      <c r="J77" s="561" t="s">
        <v>587</v>
      </c>
      <c r="K77" s="497"/>
      <c r="N77" s="1773"/>
    </row>
    <row r="78" spans="1:14" s="325" customFormat="1" ht="12.75" x14ac:dyDescent="0.2">
      <c r="A78" s="205">
        <v>1550</v>
      </c>
      <c r="B78" s="1905" t="s">
        <v>1627</v>
      </c>
      <c r="C78" s="209"/>
      <c r="D78" s="1873"/>
      <c r="E78" s="2003"/>
      <c r="F78" s="1875"/>
      <c r="G78" s="1875"/>
      <c r="H78" s="1366">
        <f t="shared" ref="H78:H80" si="3">+D78+E78+F78-G78</f>
        <v>0</v>
      </c>
      <c r="I78" s="1694"/>
      <c r="J78" s="561" t="s">
        <v>587</v>
      </c>
      <c r="K78" s="497"/>
      <c r="N78" s="1773"/>
    </row>
    <row r="79" spans="1:14" s="325" customFormat="1" ht="12.75" x14ac:dyDescent="0.2">
      <c r="A79" s="205">
        <v>1555</v>
      </c>
      <c r="B79" s="1905" t="s">
        <v>1628</v>
      </c>
      <c r="C79" s="209"/>
      <c r="D79" s="1873"/>
      <c r="E79" s="2003"/>
      <c r="F79" s="1875"/>
      <c r="G79" s="1875"/>
      <c r="H79" s="1366">
        <f t="shared" si="3"/>
        <v>0</v>
      </c>
      <c r="I79" s="1694"/>
      <c r="J79" s="561" t="s">
        <v>587</v>
      </c>
      <c r="K79" s="497"/>
      <c r="N79" s="1773"/>
    </row>
    <row r="80" spans="1:14" s="325" customFormat="1" ht="12.75" x14ac:dyDescent="0.2">
      <c r="A80" s="205">
        <v>1556</v>
      </c>
      <c r="B80" s="1905" t="s">
        <v>1629</v>
      </c>
      <c r="C80" s="209"/>
      <c r="D80" s="1873"/>
      <c r="E80" s="2003"/>
      <c r="F80" s="1875"/>
      <c r="G80" s="1875"/>
      <c r="H80" s="1366">
        <f t="shared" si="3"/>
        <v>0</v>
      </c>
      <c r="I80" s="1694"/>
      <c r="J80" s="561" t="s">
        <v>587</v>
      </c>
      <c r="K80" s="497"/>
      <c r="N80" s="1773"/>
    </row>
    <row r="81" spans="1:21" s="325" customFormat="1" ht="12.75" x14ac:dyDescent="0.2">
      <c r="A81" s="205">
        <v>1560</v>
      </c>
      <c r="B81" s="206" t="s">
        <v>30</v>
      </c>
      <c r="C81" s="209"/>
      <c r="D81" s="1873"/>
      <c r="E81" s="2003"/>
      <c r="F81" s="1875"/>
      <c r="G81" s="1875"/>
      <c r="H81" s="1366">
        <f t="shared" si="0"/>
        <v>0</v>
      </c>
      <c r="I81" s="1694"/>
      <c r="J81" s="561" t="s">
        <v>587</v>
      </c>
      <c r="K81" s="497"/>
      <c r="N81" s="1773"/>
    </row>
    <row r="82" spans="1:21" s="325" customFormat="1" ht="12.75" x14ac:dyDescent="0.2">
      <c r="A82" s="205">
        <v>1562</v>
      </c>
      <c r="B82" s="206" t="s">
        <v>31</v>
      </c>
      <c r="C82" s="209"/>
      <c r="D82" s="1873"/>
      <c r="E82" s="2003"/>
      <c r="F82" s="1875"/>
      <c r="G82" s="1875"/>
      <c r="H82" s="1366">
        <f t="shared" si="0"/>
        <v>0</v>
      </c>
      <c r="I82" s="1694"/>
      <c r="J82" s="561" t="s">
        <v>587</v>
      </c>
      <c r="K82" s="497"/>
      <c r="N82" s="1773"/>
    </row>
    <row r="83" spans="1:21" s="325" customFormat="1" ht="12.75" x14ac:dyDescent="0.2">
      <c r="A83" s="205">
        <v>1563</v>
      </c>
      <c r="B83" s="206" t="s">
        <v>1073</v>
      </c>
      <c r="C83" s="209"/>
      <c r="D83" s="1873"/>
      <c r="E83" s="2003"/>
      <c r="F83" s="1875"/>
      <c r="G83" s="1875"/>
      <c r="H83" s="1366">
        <f t="shared" si="0"/>
        <v>0</v>
      </c>
      <c r="I83" s="1694"/>
      <c r="J83" s="561" t="s">
        <v>587</v>
      </c>
      <c r="K83" s="497"/>
      <c r="N83" s="1773"/>
    </row>
    <row r="84" spans="1:21" s="325" customFormat="1" ht="25.5" x14ac:dyDescent="0.2">
      <c r="A84" s="1924">
        <v>1565</v>
      </c>
      <c r="B84" s="1764" t="s">
        <v>894</v>
      </c>
      <c r="C84" s="209"/>
      <c r="D84" s="1873"/>
      <c r="E84" s="2003"/>
      <c r="F84" s="1875"/>
      <c r="G84" s="1875"/>
      <c r="H84" s="1366">
        <f t="shared" si="0"/>
        <v>0</v>
      </c>
      <c r="I84" s="1694"/>
      <c r="J84" s="561" t="s">
        <v>310</v>
      </c>
      <c r="K84" s="497"/>
      <c r="N84" s="1773"/>
    </row>
    <row r="85" spans="1:21" s="325" customFormat="1" ht="12.75" x14ac:dyDescent="0.2">
      <c r="A85" s="1906">
        <v>1566</v>
      </c>
      <c r="B85" s="1904" t="s">
        <v>1630</v>
      </c>
      <c r="C85" s="209"/>
      <c r="D85" s="1873"/>
      <c r="E85" s="2003"/>
      <c r="F85" s="1875"/>
      <c r="G85" s="1875"/>
      <c r="H85" s="1366">
        <f t="shared" ref="H85:H87" si="4">+D85+E85+F85-G85</f>
        <v>0</v>
      </c>
      <c r="I85" s="1694"/>
      <c r="J85" s="561" t="s">
        <v>587</v>
      </c>
      <c r="K85" s="497"/>
      <c r="N85" s="1773"/>
    </row>
    <row r="86" spans="1:21" s="325" customFormat="1" ht="12.75" x14ac:dyDescent="0.2">
      <c r="A86" s="1906">
        <v>1567</v>
      </c>
      <c r="B86" s="1904" t="s">
        <v>1631</v>
      </c>
      <c r="C86" s="209"/>
      <c r="D86" s="1873"/>
      <c r="E86" s="2003"/>
      <c r="F86" s="1875"/>
      <c r="G86" s="1875"/>
      <c r="H86" s="1366">
        <f t="shared" si="4"/>
        <v>0</v>
      </c>
      <c r="I86" s="1694"/>
      <c r="J86" s="561" t="s">
        <v>587</v>
      </c>
      <c r="K86" s="497"/>
      <c r="N86" s="1773"/>
    </row>
    <row r="87" spans="1:21" s="325" customFormat="1" ht="12.75" x14ac:dyDescent="0.2">
      <c r="A87" s="1906">
        <v>1568</v>
      </c>
      <c r="B87" s="1904" t="s">
        <v>1632</v>
      </c>
      <c r="C87" s="209"/>
      <c r="D87" s="1873"/>
      <c r="E87" s="2003"/>
      <c r="F87" s="1875"/>
      <c r="G87" s="1875"/>
      <c r="H87" s="1366">
        <f t="shared" si="4"/>
        <v>0</v>
      </c>
      <c r="I87" s="1694"/>
      <c r="J87" s="561" t="s">
        <v>587</v>
      </c>
      <c r="K87" s="497"/>
      <c r="N87" s="1773"/>
    </row>
    <row r="88" spans="1:21" s="325" customFormat="1" ht="12.75" x14ac:dyDescent="0.2">
      <c r="A88" s="205">
        <v>1570</v>
      </c>
      <c r="B88" s="206" t="s">
        <v>32</v>
      </c>
      <c r="C88" s="209"/>
      <c r="D88" s="1873"/>
      <c r="E88" s="2003"/>
      <c r="F88" s="1875"/>
      <c r="G88" s="1875"/>
      <c r="H88" s="1366">
        <f t="shared" si="0"/>
        <v>0</v>
      </c>
      <c r="I88" s="1694"/>
      <c r="J88" s="561" t="s">
        <v>587</v>
      </c>
      <c r="K88" s="497"/>
      <c r="N88" s="1773"/>
    </row>
    <row r="89" spans="1:21" s="325" customFormat="1" ht="12.75" x14ac:dyDescent="0.2">
      <c r="A89" s="205">
        <v>1571</v>
      </c>
      <c r="B89" s="206" t="s">
        <v>33</v>
      </c>
      <c r="C89" s="209"/>
      <c r="D89" s="1873"/>
      <c r="E89" s="2003"/>
      <c r="F89" s="1875"/>
      <c r="G89" s="1875"/>
      <c r="H89" s="1366">
        <f t="shared" si="0"/>
        <v>0</v>
      </c>
      <c r="I89" s="1694"/>
      <c r="J89" s="561" t="s">
        <v>587</v>
      </c>
      <c r="K89" s="497"/>
      <c r="N89" s="1773"/>
    </row>
    <row r="90" spans="1:21" s="325" customFormat="1" ht="12.75" x14ac:dyDescent="0.2">
      <c r="A90" s="205">
        <v>1572</v>
      </c>
      <c r="B90" s="206" t="s">
        <v>34</v>
      </c>
      <c r="C90" s="209"/>
      <c r="D90" s="1873"/>
      <c r="E90" s="2003"/>
      <c r="F90" s="1875"/>
      <c r="G90" s="1875"/>
      <c r="H90" s="1366">
        <f t="shared" si="0"/>
        <v>0</v>
      </c>
      <c r="I90" s="1694"/>
      <c r="J90" s="561" t="s">
        <v>587</v>
      </c>
      <c r="K90" s="497"/>
      <c r="N90" s="1773"/>
    </row>
    <row r="91" spans="1:21" s="325" customFormat="1" ht="12.75" x14ac:dyDescent="0.2">
      <c r="A91" s="205">
        <v>1574</v>
      </c>
      <c r="B91" s="206" t="s">
        <v>1535</v>
      </c>
      <c r="C91" s="209"/>
      <c r="D91" s="1873"/>
      <c r="E91" s="2003"/>
      <c r="F91" s="1875"/>
      <c r="G91" s="1875"/>
      <c r="H91" s="1366">
        <f t="shared" si="0"/>
        <v>0</v>
      </c>
      <c r="I91" s="1694"/>
      <c r="J91" s="561" t="s">
        <v>587</v>
      </c>
      <c r="K91" s="497"/>
      <c r="N91" s="1773"/>
    </row>
    <row r="92" spans="1:21" s="325" customFormat="1" ht="12.75" x14ac:dyDescent="0.2">
      <c r="A92" s="205">
        <v>1575</v>
      </c>
      <c r="B92" s="1905" t="s">
        <v>1633</v>
      </c>
      <c r="C92" s="209"/>
      <c r="D92" s="1873"/>
      <c r="E92" s="2003"/>
      <c r="F92" s="1875"/>
      <c r="G92" s="1875"/>
      <c r="H92" s="1366">
        <f t="shared" ref="H92" si="5">+D92+E92+F92-G92</f>
        <v>0</v>
      </c>
      <c r="I92" s="1694"/>
      <c r="J92" s="561" t="s">
        <v>587</v>
      </c>
      <c r="K92" s="497"/>
      <c r="N92" s="1773"/>
    </row>
    <row r="93" spans="1:21" s="325" customFormat="1" ht="20.25" x14ac:dyDescent="0.3">
      <c r="A93" s="205">
        <v>1576</v>
      </c>
      <c r="B93" s="1920" t="s">
        <v>1607</v>
      </c>
      <c r="C93" s="209"/>
      <c r="D93" s="1873"/>
      <c r="E93" s="2003"/>
      <c r="F93" s="1875"/>
      <c r="G93" s="1875"/>
      <c r="H93" s="1366">
        <f t="shared" ref="H93" si="6">+D93+E93+F93-G93</f>
        <v>0</v>
      </c>
      <c r="I93" s="1694"/>
      <c r="J93" s="561" t="s">
        <v>587</v>
      </c>
      <c r="K93" s="497"/>
      <c r="N93" s="1773"/>
      <c r="Q93" s="1963"/>
      <c r="R93" s="208"/>
      <c r="S93" s="208"/>
      <c r="T93" s="208"/>
      <c r="U93" s="208"/>
    </row>
    <row r="94" spans="1:21" s="325" customFormat="1" ht="12.75" x14ac:dyDescent="0.2">
      <c r="A94" s="205">
        <v>1580</v>
      </c>
      <c r="B94" s="206" t="s">
        <v>1536</v>
      </c>
      <c r="C94" s="209"/>
      <c r="D94" s="1873"/>
      <c r="E94" s="2003"/>
      <c r="F94" s="1875"/>
      <c r="G94" s="1875"/>
      <c r="H94" s="1366">
        <f t="shared" si="0"/>
        <v>0</v>
      </c>
      <c r="I94" s="1694"/>
      <c r="J94" s="561" t="s">
        <v>587</v>
      </c>
      <c r="K94" s="497"/>
      <c r="N94" s="1773"/>
    </row>
    <row r="95" spans="1:21" s="325" customFormat="1" ht="12.75" x14ac:dyDescent="0.2">
      <c r="A95" s="205">
        <v>1582</v>
      </c>
      <c r="B95" s="206" t="s">
        <v>1537</v>
      </c>
      <c r="C95" s="209"/>
      <c r="D95" s="1873"/>
      <c r="E95" s="2003"/>
      <c r="F95" s="1875"/>
      <c r="G95" s="1875"/>
      <c r="H95" s="1366">
        <f t="shared" si="0"/>
        <v>0</v>
      </c>
      <c r="I95" s="1694"/>
      <c r="J95" s="561" t="s">
        <v>587</v>
      </c>
      <c r="K95" s="497"/>
      <c r="N95" s="1773"/>
    </row>
    <row r="96" spans="1:21" s="325" customFormat="1" ht="12.75" x14ac:dyDescent="0.2">
      <c r="A96" s="205">
        <v>1584</v>
      </c>
      <c r="B96" s="206" t="s">
        <v>1538</v>
      </c>
      <c r="C96" s="209"/>
      <c r="D96" s="1873"/>
      <c r="E96" s="2003"/>
      <c r="F96" s="1875"/>
      <c r="G96" s="1875"/>
      <c r="H96" s="1366">
        <f t="shared" si="0"/>
        <v>0</v>
      </c>
      <c r="I96" s="1694"/>
      <c r="J96" s="561" t="s">
        <v>587</v>
      </c>
      <c r="K96" s="497"/>
      <c r="N96" s="1773"/>
    </row>
    <row r="97" spans="1:14" s="325" customFormat="1" ht="12.75" x14ac:dyDescent="0.2">
      <c r="A97" s="205">
        <v>1586</v>
      </c>
      <c r="B97" s="206" t="s">
        <v>1539</v>
      </c>
      <c r="C97" s="209"/>
      <c r="D97" s="1873"/>
      <c r="E97" s="2003"/>
      <c r="F97" s="1875"/>
      <c r="G97" s="1875"/>
      <c r="H97" s="1366">
        <f t="shared" si="0"/>
        <v>0</v>
      </c>
      <c r="I97" s="1694"/>
      <c r="J97" s="561" t="s">
        <v>587</v>
      </c>
      <c r="K97" s="497"/>
      <c r="N97" s="1773"/>
    </row>
    <row r="98" spans="1:14" s="325" customFormat="1" ht="12.75" x14ac:dyDescent="0.2">
      <c r="A98" s="205">
        <v>1588</v>
      </c>
      <c r="B98" s="206" t="s">
        <v>1540</v>
      </c>
      <c r="C98" s="209"/>
      <c r="D98" s="1873"/>
      <c r="E98" s="2003"/>
      <c r="F98" s="1875"/>
      <c r="G98" s="1875"/>
      <c r="H98" s="1366">
        <f t="shared" si="0"/>
        <v>0</v>
      </c>
      <c r="I98" s="1694"/>
      <c r="J98" s="561" t="s">
        <v>587</v>
      </c>
      <c r="K98" s="497"/>
      <c r="N98" s="1773"/>
    </row>
    <row r="99" spans="1:14" s="325" customFormat="1" ht="12.75" x14ac:dyDescent="0.2">
      <c r="A99" s="205">
        <v>1589</v>
      </c>
      <c r="B99" s="1905" t="s">
        <v>1634</v>
      </c>
      <c r="C99" s="209"/>
      <c r="D99" s="1873"/>
      <c r="E99" s="2003"/>
      <c r="F99" s="1875"/>
      <c r="G99" s="1875"/>
      <c r="H99" s="1366">
        <f t="shared" ref="H99" si="7">+D99+E99+F99-G99</f>
        <v>0</v>
      </c>
      <c r="I99" s="1694"/>
      <c r="J99" s="561" t="s">
        <v>587</v>
      </c>
      <c r="K99" s="497"/>
      <c r="N99" s="1773"/>
    </row>
    <row r="100" spans="1:14" s="325" customFormat="1" ht="12.75" x14ac:dyDescent="0.2">
      <c r="A100" s="205">
        <v>1590</v>
      </c>
      <c r="B100" s="206" t="s">
        <v>311</v>
      </c>
      <c r="C100" s="209"/>
      <c r="D100" s="1873"/>
      <c r="E100" s="2003"/>
      <c r="F100" s="1875"/>
      <c r="G100" s="1875"/>
      <c r="H100" s="1366">
        <f>+D100+E100+F100-G100</f>
        <v>0</v>
      </c>
      <c r="I100" s="1694"/>
      <c r="J100" s="561" t="s">
        <v>587</v>
      </c>
      <c r="K100" s="497"/>
      <c r="N100" s="1773"/>
    </row>
    <row r="101" spans="1:14" s="325" customFormat="1" ht="12.75" x14ac:dyDescent="0.2">
      <c r="A101" s="205">
        <v>1592</v>
      </c>
      <c r="B101" s="1905" t="s">
        <v>1635</v>
      </c>
      <c r="C101" s="209"/>
      <c r="D101" s="1873"/>
      <c r="E101" s="2003"/>
      <c r="F101" s="1875"/>
      <c r="G101" s="1875"/>
      <c r="H101" s="1366">
        <f t="shared" ref="H101:H102" si="8">+D101+E101+F101-G101</f>
        <v>0</v>
      </c>
      <c r="I101" s="1694"/>
      <c r="J101" s="561" t="s">
        <v>587</v>
      </c>
      <c r="K101" s="497"/>
      <c r="N101" s="1773"/>
    </row>
    <row r="102" spans="1:14" s="325" customFormat="1" ht="12.75" x14ac:dyDescent="0.2">
      <c r="A102" s="205">
        <v>1595</v>
      </c>
      <c r="B102" s="1905" t="s">
        <v>1636</v>
      </c>
      <c r="C102" s="209"/>
      <c r="D102" s="1873"/>
      <c r="E102" s="2003"/>
      <c r="F102" s="1875"/>
      <c r="G102" s="1875"/>
      <c r="H102" s="1366">
        <f t="shared" si="8"/>
        <v>0</v>
      </c>
      <c r="I102" s="1694"/>
      <c r="J102" s="561" t="s">
        <v>587</v>
      </c>
      <c r="K102" s="497"/>
      <c r="N102" s="1773"/>
    </row>
    <row r="103" spans="1:14" s="325" customFormat="1" ht="12.75" x14ac:dyDescent="0.2">
      <c r="A103" s="205">
        <v>1605</v>
      </c>
      <c r="B103" s="206" t="s">
        <v>1541</v>
      </c>
      <c r="C103" s="209"/>
      <c r="D103" s="1873"/>
      <c r="E103" s="2003"/>
      <c r="F103" s="1875"/>
      <c r="G103" s="1875"/>
      <c r="H103" s="1366">
        <f t="shared" ref="H103:H167" si="9">+D103+E103+F103-G103</f>
        <v>0</v>
      </c>
      <c r="I103" s="1694"/>
      <c r="J103" s="561" t="s">
        <v>587</v>
      </c>
      <c r="K103" s="497"/>
      <c r="N103" s="1773"/>
    </row>
    <row r="104" spans="1:14" s="325" customFormat="1" ht="12.75" x14ac:dyDescent="0.2">
      <c r="A104" s="205">
        <v>1606</v>
      </c>
      <c r="B104" s="206" t="s">
        <v>279</v>
      </c>
      <c r="C104" s="209"/>
      <c r="D104" s="1873"/>
      <c r="E104" s="2003"/>
      <c r="F104" s="1875"/>
      <c r="G104" s="1875"/>
      <c r="H104" s="1366">
        <f t="shared" si="9"/>
        <v>0</v>
      </c>
      <c r="I104" s="1694"/>
      <c r="J104" s="561" t="s">
        <v>588</v>
      </c>
      <c r="K104" s="497"/>
      <c r="N104" s="1773"/>
    </row>
    <row r="105" spans="1:14" s="325" customFormat="1" ht="12.75" x14ac:dyDescent="0.2">
      <c r="A105" s="1924">
        <v>1608</v>
      </c>
      <c r="B105" s="1845" t="s">
        <v>280</v>
      </c>
      <c r="C105" s="209"/>
      <c r="D105" s="1873"/>
      <c r="E105" s="2003"/>
      <c r="F105" s="1875"/>
      <c r="G105" s="1875"/>
      <c r="H105" s="1366">
        <f t="shared" si="9"/>
        <v>0</v>
      </c>
      <c r="I105" s="1694"/>
      <c r="J105" s="561" t="s">
        <v>1568</v>
      </c>
      <c r="K105" s="497"/>
      <c r="N105" s="1773"/>
    </row>
    <row r="106" spans="1:14" s="325" customFormat="1" ht="12.75" x14ac:dyDescent="0.2">
      <c r="A106" s="205">
        <v>1610</v>
      </c>
      <c r="B106" s="206" t="s">
        <v>281</v>
      </c>
      <c r="C106" s="209"/>
      <c r="D106" s="1873"/>
      <c r="E106" s="2003"/>
      <c r="F106" s="1875"/>
      <c r="G106" s="1875"/>
      <c r="H106" s="1366">
        <f t="shared" si="9"/>
        <v>0</v>
      </c>
      <c r="I106" s="1694"/>
      <c r="J106" s="561" t="s">
        <v>588</v>
      </c>
      <c r="K106" s="497"/>
      <c r="N106" s="1773"/>
    </row>
    <row r="107" spans="1:14" s="325" customFormat="1" ht="12.75" x14ac:dyDescent="0.2">
      <c r="A107" s="205">
        <v>1615</v>
      </c>
      <c r="B107" s="206" t="s">
        <v>282</v>
      </c>
      <c r="C107" s="209"/>
      <c r="D107" s="1873"/>
      <c r="E107" s="2003"/>
      <c r="F107" s="1875"/>
      <c r="G107" s="1875"/>
      <c r="H107" s="1366">
        <f t="shared" si="9"/>
        <v>0</v>
      </c>
      <c r="I107" s="1694"/>
      <c r="J107" s="561" t="s">
        <v>588</v>
      </c>
      <c r="K107" s="497"/>
      <c r="N107" s="1773"/>
    </row>
    <row r="108" spans="1:14" s="325" customFormat="1" ht="12.75" x14ac:dyDescent="0.2">
      <c r="A108" s="205">
        <v>1616</v>
      </c>
      <c r="B108" s="206" t="s">
        <v>283</v>
      </c>
      <c r="C108" s="209"/>
      <c r="D108" s="1873"/>
      <c r="E108" s="2003"/>
      <c r="F108" s="1875"/>
      <c r="G108" s="1875"/>
      <c r="H108" s="1366">
        <f t="shared" si="9"/>
        <v>0</v>
      </c>
      <c r="I108" s="1694"/>
      <c r="J108" s="561" t="s">
        <v>588</v>
      </c>
      <c r="K108" s="497"/>
      <c r="N108" s="1773"/>
    </row>
    <row r="109" spans="1:14" s="325" customFormat="1" ht="12.75" x14ac:dyDescent="0.2">
      <c r="A109" s="205">
        <v>1620</v>
      </c>
      <c r="B109" s="206" t="s">
        <v>284</v>
      </c>
      <c r="C109" s="209"/>
      <c r="D109" s="1873"/>
      <c r="E109" s="2003"/>
      <c r="F109" s="1875"/>
      <c r="G109" s="1875"/>
      <c r="H109" s="1366">
        <f t="shared" si="9"/>
        <v>0</v>
      </c>
      <c r="I109" s="1694"/>
      <c r="J109" s="561" t="s">
        <v>588</v>
      </c>
      <c r="K109" s="497"/>
      <c r="N109" s="1773"/>
    </row>
    <row r="110" spans="1:14" s="325" customFormat="1" ht="12.75" x14ac:dyDescent="0.2">
      <c r="A110" s="205">
        <v>1630</v>
      </c>
      <c r="B110" s="206" t="s">
        <v>285</v>
      </c>
      <c r="C110" s="209"/>
      <c r="D110" s="1873"/>
      <c r="E110" s="2003"/>
      <c r="F110" s="1875"/>
      <c r="G110" s="1875"/>
      <c r="H110" s="1366">
        <f t="shared" si="9"/>
        <v>0</v>
      </c>
      <c r="I110" s="1694"/>
      <c r="J110" s="561" t="s">
        <v>588</v>
      </c>
      <c r="K110" s="497"/>
      <c r="N110" s="1773"/>
    </row>
    <row r="111" spans="1:14" s="325" customFormat="1" ht="12.75" x14ac:dyDescent="0.2">
      <c r="A111" s="205">
        <v>1635</v>
      </c>
      <c r="B111" s="206" t="s">
        <v>1143</v>
      </c>
      <c r="C111" s="209"/>
      <c r="D111" s="1873"/>
      <c r="E111" s="2003"/>
      <c r="F111" s="1875"/>
      <c r="G111" s="1875"/>
      <c r="H111" s="1366">
        <f t="shared" si="9"/>
        <v>0</v>
      </c>
      <c r="I111" s="1694"/>
      <c r="J111" s="561" t="s">
        <v>588</v>
      </c>
      <c r="K111" s="497"/>
      <c r="N111" s="1773"/>
    </row>
    <row r="112" spans="1:14" s="325" customFormat="1" ht="12.75" x14ac:dyDescent="0.2">
      <c r="A112" s="205">
        <v>1640</v>
      </c>
      <c r="B112" s="206" t="s">
        <v>1144</v>
      </c>
      <c r="C112" s="209"/>
      <c r="D112" s="1873"/>
      <c r="E112" s="2003"/>
      <c r="F112" s="1875"/>
      <c r="G112" s="1875"/>
      <c r="H112" s="1366">
        <f t="shared" si="9"/>
        <v>0</v>
      </c>
      <c r="I112" s="1694"/>
      <c r="J112" s="561" t="s">
        <v>588</v>
      </c>
      <c r="K112" s="497"/>
      <c r="N112" s="1773"/>
    </row>
    <row r="113" spans="1:14" s="325" customFormat="1" ht="12.75" x14ac:dyDescent="0.2">
      <c r="A113" s="205">
        <v>1645</v>
      </c>
      <c r="B113" s="206" t="s">
        <v>63</v>
      </c>
      <c r="C113" s="209"/>
      <c r="D113" s="1873"/>
      <c r="E113" s="2003"/>
      <c r="F113" s="1875"/>
      <c r="G113" s="1875"/>
      <c r="H113" s="1366">
        <f t="shared" si="9"/>
        <v>0</v>
      </c>
      <c r="I113" s="1694"/>
      <c r="J113" s="561" t="s">
        <v>588</v>
      </c>
      <c r="K113" s="497"/>
      <c r="N113" s="1773"/>
    </row>
    <row r="114" spans="1:14" s="325" customFormat="1" ht="12.75" x14ac:dyDescent="0.2">
      <c r="A114" s="205">
        <v>1650</v>
      </c>
      <c r="B114" s="206" t="s">
        <v>64</v>
      </c>
      <c r="C114" s="209"/>
      <c r="D114" s="1873"/>
      <c r="E114" s="2003"/>
      <c r="F114" s="1875"/>
      <c r="G114" s="1875"/>
      <c r="H114" s="1366">
        <f t="shared" si="9"/>
        <v>0</v>
      </c>
      <c r="I114" s="1694"/>
      <c r="J114" s="561" t="s">
        <v>588</v>
      </c>
      <c r="K114" s="497"/>
      <c r="N114" s="1773"/>
    </row>
    <row r="115" spans="1:14" s="325" customFormat="1" ht="12.75" x14ac:dyDescent="0.2">
      <c r="A115" s="205">
        <v>1655</v>
      </c>
      <c r="B115" s="206" t="s">
        <v>65</v>
      </c>
      <c r="C115" s="209"/>
      <c r="D115" s="1873"/>
      <c r="E115" s="2003"/>
      <c r="F115" s="1875"/>
      <c r="G115" s="1875"/>
      <c r="H115" s="1366">
        <f t="shared" si="9"/>
        <v>0</v>
      </c>
      <c r="I115" s="1694"/>
      <c r="J115" s="561" t="s">
        <v>588</v>
      </c>
      <c r="K115" s="497"/>
      <c r="N115" s="1773"/>
    </row>
    <row r="116" spans="1:14" s="325" customFormat="1" ht="12.75" x14ac:dyDescent="0.2">
      <c r="A116" s="205">
        <v>1660</v>
      </c>
      <c r="B116" s="206" t="s">
        <v>66</v>
      </c>
      <c r="C116" s="209"/>
      <c r="D116" s="1873"/>
      <c r="E116" s="2003"/>
      <c r="F116" s="1875"/>
      <c r="G116" s="1875"/>
      <c r="H116" s="1366">
        <f t="shared" si="9"/>
        <v>0</v>
      </c>
      <c r="I116" s="1694"/>
      <c r="J116" s="561" t="s">
        <v>588</v>
      </c>
      <c r="K116" s="497"/>
      <c r="N116" s="1773"/>
    </row>
    <row r="117" spans="1:14" s="325" customFormat="1" ht="12.75" x14ac:dyDescent="0.2">
      <c r="A117" s="205">
        <v>1665</v>
      </c>
      <c r="B117" s="206" t="s">
        <v>67</v>
      </c>
      <c r="C117" s="209"/>
      <c r="D117" s="1873"/>
      <c r="E117" s="2003"/>
      <c r="F117" s="1875"/>
      <c r="G117" s="1875"/>
      <c r="H117" s="1366">
        <f t="shared" si="9"/>
        <v>0</v>
      </c>
      <c r="I117" s="1694"/>
      <c r="J117" s="561" t="s">
        <v>588</v>
      </c>
      <c r="K117" s="497"/>
      <c r="N117" s="1773"/>
    </row>
    <row r="118" spans="1:14" s="325" customFormat="1" ht="12.75" x14ac:dyDescent="0.2">
      <c r="A118" s="205">
        <v>1670</v>
      </c>
      <c r="B118" s="206" t="s">
        <v>68</v>
      </c>
      <c r="C118" s="209"/>
      <c r="D118" s="1873"/>
      <c r="E118" s="2003"/>
      <c r="F118" s="1875"/>
      <c r="G118" s="1875"/>
      <c r="H118" s="1366">
        <f t="shared" si="9"/>
        <v>0</v>
      </c>
      <c r="I118" s="1694"/>
      <c r="J118" s="561" t="s">
        <v>588</v>
      </c>
      <c r="K118" s="497"/>
      <c r="N118" s="1773"/>
    </row>
    <row r="119" spans="1:14" s="325" customFormat="1" ht="12.75" x14ac:dyDescent="0.2">
      <c r="A119" s="205">
        <v>1675</v>
      </c>
      <c r="B119" s="206" t="s">
        <v>69</v>
      </c>
      <c r="C119" s="209"/>
      <c r="D119" s="1873"/>
      <c r="E119" s="2003"/>
      <c r="F119" s="1875"/>
      <c r="G119" s="1875"/>
      <c r="H119" s="1366">
        <f t="shared" si="9"/>
        <v>0</v>
      </c>
      <c r="I119" s="1694"/>
      <c r="J119" s="561" t="s">
        <v>588</v>
      </c>
      <c r="K119" s="497"/>
      <c r="N119" s="1773"/>
    </row>
    <row r="120" spans="1:14" s="325" customFormat="1" ht="12.75" x14ac:dyDescent="0.2">
      <c r="A120" s="205">
        <v>1680</v>
      </c>
      <c r="B120" s="206" t="s">
        <v>70</v>
      </c>
      <c r="C120" s="209"/>
      <c r="D120" s="1873"/>
      <c r="E120" s="2003"/>
      <c r="F120" s="1875"/>
      <c r="G120" s="1875"/>
      <c r="H120" s="1366">
        <f t="shared" si="9"/>
        <v>0</v>
      </c>
      <c r="I120" s="1694"/>
      <c r="J120" s="561" t="s">
        <v>588</v>
      </c>
      <c r="K120" s="497"/>
      <c r="N120" s="1773"/>
    </row>
    <row r="121" spans="1:14" s="325" customFormat="1" ht="12.75" x14ac:dyDescent="0.2">
      <c r="A121" s="205">
        <v>1685</v>
      </c>
      <c r="B121" s="206" t="s">
        <v>71</v>
      </c>
      <c r="C121" s="209"/>
      <c r="D121" s="1873"/>
      <c r="E121" s="2003"/>
      <c r="F121" s="1875"/>
      <c r="G121" s="1875"/>
      <c r="H121" s="1366">
        <f t="shared" si="9"/>
        <v>0</v>
      </c>
      <c r="I121" s="1694"/>
      <c r="J121" s="561" t="s">
        <v>588</v>
      </c>
      <c r="K121" s="497"/>
      <c r="N121" s="1773"/>
    </row>
    <row r="122" spans="1:14" s="325" customFormat="1" ht="12.75" x14ac:dyDescent="0.2">
      <c r="A122" s="205">
        <v>1705</v>
      </c>
      <c r="B122" s="206" t="s">
        <v>282</v>
      </c>
      <c r="C122" s="209"/>
      <c r="D122" s="1873"/>
      <c r="E122" s="2003"/>
      <c r="F122" s="1875"/>
      <c r="G122" s="1875"/>
      <c r="H122" s="1366">
        <f t="shared" si="9"/>
        <v>0</v>
      </c>
      <c r="I122" s="1694"/>
      <c r="J122" s="561" t="s">
        <v>588</v>
      </c>
      <c r="K122" s="497"/>
      <c r="N122" s="1773"/>
    </row>
    <row r="123" spans="1:14" s="325" customFormat="1" ht="12.75" x14ac:dyDescent="0.2">
      <c r="A123" s="205">
        <v>1706</v>
      </c>
      <c r="B123" s="206" t="s">
        <v>283</v>
      </c>
      <c r="C123" s="209"/>
      <c r="D123" s="1873"/>
      <c r="E123" s="2003"/>
      <c r="F123" s="1875"/>
      <c r="G123" s="1875"/>
      <c r="H123" s="1366">
        <f t="shared" si="9"/>
        <v>0</v>
      </c>
      <c r="I123" s="1694"/>
      <c r="J123" s="561" t="s">
        <v>588</v>
      </c>
      <c r="K123" s="497"/>
      <c r="N123" s="1773"/>
    </row>
    <row r="124" spans="1:14" s="325" customFormat="1" ht="12.75" x14ac:dyDescent="0.2">
      <c r="A124" s="205">
        <v>1708</v>
      </c>
      <c r="B124" s="206" t="s">
        <v>284</v>
      </c>
      <c r="C124" s="209"/>
      <c r="D124" s="1873"/>
      <c r="E124" s="2003"/>
      <c r="F124" s="1875"/>
      <c r="G124" s="1875"/>
      <c r="H124" s="1366">
        <f t="shared" si="9"/>
        <v>0</v>
      </c>
      <c r="I124" s="1694"/>
      <c r="J124" s="561" t="s">
        <v>588</v>
      </c>
      <c r="K124" s="497"/>
      <c r="N124" s="1773"/>
    </row>
    <row r="125" spans="1:14" s="325" customFormat="1" ht="12.75" x14ac:dyDescent="0.2">
      <c r="A125" s="205">
        <v>1710</v>
      </c>
      <c r="B125" s="206" t="s">
        <v>285</v>
      </c>
      <c r="C125" s="209"/>
      <c r="D125" s="1873"/>
      <c r="E125" s="2003"/>
      <c r="F125" s="1875"/>
      <c r="G125" s="1875"/>
      <c r="H125" s="1366">
        <f t="shared" si="9"/>
        <v>0</v>
      </c>
      <c r="I125" s="1694"/>
      <c r="J125" s="561" t="s">
        <v>588</v>
      </c>
      <c r="K125" s="497"/>
      <c r="N125" s="1773"/>
    </row>
    <row r="126" spans="1:14" s="325" customFormat="1" ht="12.75" x14ac:dyDescent="0.2">
      <c r="A126" s="205">
        <v>1715</v>
      </c>
      <c r="B126" s="206" t="s">
        <v>72</v>
      </c>
      <c r="C126" s="209"/>
      <c r="D126" s="1873"/>
      <c r="E126" s="2003"/>
      <c r="F126" s="1875"/>
      <c r="G126" s="1875"/>
      <c r="H126" s="1366">
        <f t="shared" si="9"/>
        <v>0</v>
      </c>
      <c r="I126" s="1694"/>
      <c r="J126" s="561" t="s">
        <v>588</v>
      </c>
      <c r="K126" s="497"/>
      <c r="N126" s="1773"/>
    </row>
    <row r="127" spans="1:14" s="325" customFormat="1" ht="12.75" x14ac:dyDescent="0.2">
      <c r="A127" s="205">
        <v>1720</v>
      </c>
      <c r="B127" s="206" t="s">
        <v>73</v>
      </c>
      <c r="C127" s="209"/>
      <c r="D127" s="1873"/>
      <c r="E127" s="2003"/>
      <c r="F127" s="1875"/>
      <c r="G127" s="1875"/>
      <c r="H127" s="1366">
        <f t="shared" si="9"/>
        <v>0</v>
      </c>
      <c r="I127" s="1694"/>
      <c r="J127" s="561" t="s">
        <v>588</v>
      </c>
      <c r="K127" s="497"/>
      <c r="N127" s="1773"/>
    </row>
    <row r="128" spans="1:14" s="325" customFormat="1" ht="12.75" x14ac:dyDescent="0.2">
      <c r="A128" s="205">
        <v>1725</v>
      </c>
      <c r="B128" s="206" t="s">
        <v>74</v>
      </c>
      <c r="C128" s="209"/>
      <c r="D128" s="1873"/>
      <c r="E128" s="2003"/>
      <c r="F128" s="1875"/>
      <c r="G128" s="1875"/>
      <c r="H128" s="1366">
        <f t="shared" si="9"/>
        <v>0</v>
      </c>
      <c r="I128" s="1694"/>
      <c r="J128" s="561" t="s">
        <v>588</v>
      </c>
      <c r="K128" s="497"/>
      <c r="N128" s="1773"/>
    </row>
    <row r="129" spans="1:14" s="325" customFormat="1" ht="12.75" x14ac:dyDescent="0.2">
      <c r="A129" s="205">
        <v>1730</v>
      </c>
      <c r="B129" s="206" t="s">
        <v>75</v>
      </c>
      <c r="C129" s="209"/>
      <c r="D129" s="1873"/>
      <c r="E129" s="2003"/>
      <c r="F129" s="1875"/>
      <c r="G129" s="1875"/>
      <c r="H129" s="1366">
        <f t="shared" si="9"/>
        <v>0</v>
      </c>
      <c r="I129" s="1694"/>
      <c r="J129" s="561" t="s">
        <v>588</v>
      </c>
      <c r="K129" s="497"/>
      <c r="N129" s="1773"/>
    </row>
    <row r="130" spans="1:14" s="325" customFormat="1" ht="12.75" x14ac:dyDescent="0.2">
      <c r="A130" s="205">
        <v>1735</v>
      </c>
      <c r="B130" s="206" t="s">
        <v>76</v>
      </c>
      <c r="C130" s="209"/>
      <c r="D130" s="1873"/>
      <c r="E130" s="2003"/>
      <c r="F130" s="1875"/>
      <c r="G130" s="1875"/>
      <c r="H130" s="1366">
        <f t="shared" si="9"/>
        <v>0</v>
      </c>
      <c r="I130" s="1694"/>
      <c r="J130" s="561" t="s">
        <v>588</v>
      </c>
      <c r="K130" s="497"/>
      <c r="N130" s="1773"/>
    </row>
    <row r="131" spans="1:14" s="325" customFormat="1" ht="12.75" x14ac:dyDescent="0.2">
      <c r="A131" s="205">
        <v>1740</v>
      </c>
      <c r="B131" s="206" t="s">
        <v>84</v>
      </c>
      <c r="C131" s="209"/>
      <c r="D131" s="1873"/>
      <c r="E131" s="2003"/>
      <c r="F131" s="1875"/>
      <c r="G131" s="1875"/>
      <c r="H131" s="1366">
        <f t="shared" si="9"/>
        <v>0</v>
      </c>
      <c r="I131" s="1694"/>
      <c r="J131" s="561" t="s">
        <v>588</v>
      </c>
      <c r="K131" s="497"/>
      <c r="N131" s="1773"/>
    </row>
    <row r="132" spans="1:14" s="325" customFormat="1" ht="12.75" x14ac:dyDescent="0.2">
      <c r="A132" s="205">
        <v>1745</v>
      </c>
      <c r="B132" s="206" t="s">
        <v>85</v>
      </c>
      <c r="C132" s="209"/>
      <c r="D132" s="1873"/>
      <c r="E132" s="2003"/>
      <c r="F132" s="1875"/>
      <c r="G132" s="1875"/>
      <c r="H132" s="1366">
        <f t="shared" si="9"/>
        <v>0</v>
      </c>
      <c r="I132" s="1694"/>
      <c r="J132" s="561" t="s">
        <v>588</v>
      </c>
      <c r="K132" s="497"/>
      <c r="N132" s="1773"/>
    </row>
    <row r="133" spans="1:14" s="325" customFormat="1" ht="12.75" x14ac:dyDescent="0.2">
      <c r="A133" s="1925">
        <v>1805</v>
      </c>
      <c r="B133" s="211" t="s">
        <v>282</v>
      </c>
      <c r="C133" s="209"/>
      <c r="D133" s="1873"/>
      <c r="E133" s="2003"/>
      <c r="F133" s="1875"/>
      <c r="G133" s="1875"/>
      <c r="H133" s="1366">
        <f t="shared" si="9"/>
        <v>0</v>
      </c>
      <c r="I133" s="1694"/>
      <c r="J133" s="561" t="s">
        <v>1571</v>
      </c>
      <c r="K133" s="497"/>
      <c r="N133" s="1773"/>
    </row>
    <row r="134" spans="1:14" s="325" customFormat="1" ht="12.75" x14ac:dyDescent="0.2">
      <c r="A134" s="1925">
        <v>1806</v>
      </c>
      <c r="B134" s="211" t="s">
        <v>283</v>
      </c>
      <c r="C134" s="209"/>
      <c r="D134" s="1873"/>
      <c r="E134" s="2003"/>
      <c r="F134" s="1875"/>
      <c r="G134" s="1875"/>
      <c r="H134" s="1366">
        <f t="shared" si="9"/>
        <v>0</v>
      </c>
      <c r="I134" s="1694"/>
      <c r="J134" s="561" t="s">
        <v>1571</v>
      </c>
      <c r="K134" s="497"/>
      <c r="N134" s="1773"/>
    </row>
    <row r="135" spans="1:14" s="325" customFormat="1" ht="12.75" x14ac:dyDescent="0.2">
      <c r="A135" s="1925">
        <v>1808</v>
      </c>
      <c r="B135" s="211" t="s">
        <v>284</v>
      </c>
      <c r="C135" s="209"/>
      <c r="D135" s="1873">
        <v>2987642</v>
      </c>
      <c r="E135" s="2003"/>
      <c r="F135" s="1875"/>
      <c r="G135" s="1875"/>
      <c r="H135" s="1366">
        <f t="shared" si="9"/>
        <v>2987642</v>
      </c>
      <c r="I135" s="1694"/>
      <c r="J135" s="561" t="s">
        <v>1571</v>
      </c>
      <c r="K135" s="497"/>
      <c r="N135" s="1773"/>
    </row>
    <row r="136" spans="1:14" s="325" customFormat="1" ht="12.75" x14ac:dyDescent="0.2">
      <c r="A136" s="1925">
        <v>1810</v>
      </c>
      <c r="B136" s="211" t="s">
        <v>285</v>
      </c>
      <c r="C136" s="209"/>
      <c r="D136" s="1873"/>
      <c r="E136" s="2003"/>
      <c r="F136" s="1875"/>
      <c r="G136" s="1875"/>
      <c r="H136" s="1366">
        <f t="shared" si="9"/>
        <v>0</v>
      </c>
      <c r="I136" s="1694"/>
      <c r="J136" s="561" t="s">
        <v>1571</v>
      </c>
      <c r="K136" s="497"/>
      <c r="N136" s="1773"/>
    </row>
    <row r="137" spans="1:14" s="325" customFormat="1" ht="25.5" x14ac:dyDescent="0.2">
      <c r="A137" s="1925">
        <v>1815</v>
      </c>
      <c r="B137" s="211" t="s">
        <v>86</v>
      </c>
      <c r="C137" s="209"/>
      <c r="D137" s="1873"/>
      <c r="E137" s="2003"/>
      <c r="F137" s="1875"/>
      <c r="G137" s="1875"/>
      <c r="H137" s="1366">
        <f t="shared" si="9"/>
        <v>0</v>
      </c>
      <c r="I137" s="1694"/>
      <c r="J137" s="561" t="s">
        <v>1572</v>
      </c>
      <c r="K137" s="497"/>
      <c r="N137" s="1773"/>
    </row>
    <row r="138" spans="1:14" s="325" customFormat="1" ht="25.5" x14ac:dyDescent="0.2">
      <c r="A138" s="1925">
        <v>1820</v>
      </c>
      <c r="B138" s="211" t="s">
        <v>87</v>
      </c>
      <c r="C138" s="209"/>
      <c r="D138" s="1873">
        <v>23641120</v>
      </c>
      <c r="E138" s="2003"/>
      <c r="F138" s="1875"/>
      <c r="G138" s="1875"/>
      <c r="H138" s="1366">
        <f t="shared" si="9"/>
        <v>23641120</v>
      </c>
      <c r="I138" s="1694"/>
      <c r="J138" s="561" t="s">
        <v>1573</v>
      </c>
      <c r="K138" s="497"/>
      <c r="N138" s="1773"/>
    </row>
    <row r="139" spans="1:14" s="325" customFormat="1" ht="12.75" x14ac:dyDescent="0.2">
      <c r="A139" s="1925">
        <v>1825</v>
      </c>
      <c r="B139" s="211" t="s">
        <v>88</v>
      </c>
      <c r="C139" s="209"/>
      <c r="D139" s="1873">
        <v>881028</v>
      </c>
      <c r="E139" s="2003"/>
      <c r="F139" s="1875"/>
      <c r="G139" s="1875"/>
      <c r="H139" s="1366">
        <f t="shared" si="9"/>
        <v>881028</v>
      </c>
      <c r="I139" s="1694"/>
      <c r="J139" s="561" t="s">
        <v>1568</v>
      </c>
      <c r="K139" s="497"/>
      <c r="N139" s="1773"/>
    </row>
    <row r="140" spans="1:14" s="325" customFormat="1" ht="12.75" x14ac:dyDescent="0.2">
      <c r="A140" s="1925">
        <v>1830</v>
      </c>
      <c r="B140" s="211" t="s">
        <v>89</v>
      </c>
      <c r="C140" s="209"/>
      <c r="D140" s="1876">
        <v>29468199.5</v>
      </c>
      <c r="E140" s="2003"/>
      <c r="F140" s="1875"/>
      <c r="G140" s="1875"/>
      <c r="H140" s="1366">
        <f t="shared" si="9"/>
        <v>29468199.5</v>
      </c>
      <c r="I140" s="1694"/>
      <c r="J140" s="561" t="s">
        <v>1570</v>
      </c>
      <c r="K140" s="497"/>
      <c r="N140" s="1773"/>
    </row>
    <row r="141" spans="1:14" s="325" customFormat="1" ht="12.75" x14ac:dyDescent="0.2">
      <c r="A141" s="1925">
        <v>1835</v>
      </c>
      <c r="B141" s="211" t="s">
        <v>75</v>
      </c>
      <c r="C141" s="209"/>
      <c r="D141" s="1873">
        <v>41191089</v>
      </c>
      <c r="E141" s="2003"/>
      <c r="F141" s="1875"/>
      <c r="G141" s="1875"/>
      <c r="H141" s="1366">
        <f t="shared" si="9"/>
        <v>41191089</v>
      </c>
      <c r="I141" s="1694"/>
      <c r="J141" s="561" t="s">
        <v>1570</v>
      </c>
      <c r="K141" s="497"/>
      <c r="N141" s="1773"/>
    </row>
    <row r="142" spans="1:14" s="325" customFormat="1" ht="12.75" x14ac:dyDescent="0.2">
      <c r="A142" s="1925">
        <v>1840</v>
      </c>
      <c r="B142" s="211" t="s">
        <v>76</v>
      </c>
      <c r="C142" s="209"/>
      <c r="D142" s="1873">
        <v>25253700</v>
      </c>
      <c r="E142" s="2003"/>
      <c r="F142" s="1875"/>
      <c r="G142" s="1875"/>
      <c r="H142" s="1366">
        <f t="shared" si="9"/>
        <v>25253700</v>
      </c>
      <c r="I142" s="1694"/>
      <c r="J142" s="561" t="s">
        <v>1570</v>
      </c>
      <c r="K142" s="497"/>
      <c r="N142" s="1773"/>
    </row>
    <row r="143" spans="1:14" s="325" customFormat="1" ht="12.75" x14ac:dyDescent="0.2">
      <c r="A143" s="1925">
        <v>1845</v>
      </c>
      <c r="B143" s="211" t="s">
        <v>84</v>
      </c>
      <c r="C143" s="209"/>
      <c r="D143" s="1873">
        <v>17579521.5</v>
      </c>
      <c r="E143" s="2003"/>
      <c r="F143" s="1875"/>
      <c r="G143" s="1875"/>
      <c r="H143" s="1366">
        <f t="shared" si="9"/>
        <v>17579521.5</v>
      </c>
      <c r="I143" s="1694"/>
      <c r="J143" s="561" t="s">
        <v>1570</v>
      </c>
      <c r="K143" s="497"/>
      <c r="N143" s="1773"/>
    </row>
    <row r="144" spans="1:14" s="325" customFormat="1" ht="12.75" x14ac:dyDescent="0.2">
      <c r="A144" s="1925">
        <v>1850</v>
      </c>
      <c r="B144" s="211" t="s">
        <v>90</v>
      </c>
      <c r="C144" s="209"/>
      <c r="D144" s="1873">
        <v>31202231.5</v>
      </c>
      <c r="E144" s="2003"/>
      <c r="F144" s="1875"/>
      <c r="G144" s="1875"/>
      <c r="H144" s="1366">
        <f t="shared" si="9"/>
        <v>31202231.5</v>
      </c>
      <c r="I144" s="1694"/>
      <c r="J144" s="561" t="s">
        <v>90</v>
      </c>
      <c r="K144" s="497"/>
      <c r="N144" s="1773"/>
    </row>
    <row r="145" spans="1:14" s="325" customFormat="1" ht="12.75" x14ac:dyDescent="0.2">
      <c r="A145" s="1925">
        <v>1855</v>
      </c>
      <c r="B145" s="211" t="s">
        <v>92</v>
      </c>
      <c r="C145" s="209"/>
      <c r="D145" s="1873">
        <v>16848067</v>
      </c>
      <c r="E145" s="2003"/>
      <c r="F145" s="1875"/>
      <c r="G145" s="1875"/>
      <c r="H145" s="1366">
        <f t="shared" si="9"/>
        <v>16848067</v>
      </c>
      <c r="I145" s="1694"/>
      <c r="J145" s="561" t="s">
        <v>1564</v>
      </c>
      <c r="K145" s="497"/>
      <c r="N145" s="1773"/>
    </row>
    <row r="146" spans="1:14" s="325" customFormat="1" ht="12.75" x14ac:dyDescent="0.2">
      <c r="A146" s="1925">
        <v>1860</v>
      </c>
      <c r="B146" s="211" t="s">
        <v>93</v>
      </c>
      <c r="C146" s="209"/>
      <c r="D146" s="1873">
        <v>9261664</v>
      </c>
      <c r="E146" s="2003"/>
      <c r="F146" s="1875"/>
      <c r="G146" s="1875"/>
      <c r="H146" s="1366">
        <f t="shared" si="9"/>
        <v>9261664</v>
      </c>
      <c r="I146" s="1694"/>
      <c r="J146" s="561" t="s">
        <v>1564</v>
      </c>
      <c r="K146" s="497"/>
      <c r="N146" s="1773"/>
    </row>
    <row r="147" spans="1:14" s="325" customFormat="1" ht="12.75" x14ac:dyDescent="0.2">
      <c r="A147" s="210"/>
      <c r="B147" s="1904" t="s">
        <v>1616</v>
      </c>
      <c r="C147" s="209"/>
      <c r="D147" s="1873"/>
      <c r="E147" s="2003"/>
      <c r="F147" s="1875"/>
      <c r="G147" s="1875"/>
      <c r="H147" s="1366"/>
      <c r="I147" s="1765"/>
      <c r="J147" s="50"/>
      <c r="K147" s="497"/>
      <c r="N147" s="1773"/>
    </row>
    <row r="148" spans="1:14" s="325" customFormat="1" ht="12.75" x14ac:dyDescent="0.2">
      <c r="A148" s="205">
        <v>1865</v>
      </c>
      <c r="B148" s="206" t="s">
        <v>1129</v>
      </c>
      <c r="C148" s="209"/>
      <c r="D148" s="1873"/>
      <c r="E148" s="2003"/>
      <c r="F148" s="1875"/>
      <c r="G148" s="1875"/>
      <c r="H148" s="1366">
        <f t="shared" si="9"/>
        <v>0</v>
      </c>
      <c r="I148" s="1694"/>
      <c r="J148" s="561" t="s">
        <v>588</v>
      </c>
      <c r="K148" s="497"/>
      <c r="N148" s="1773"/>
    </row>
    <row r="149" spans="1:14" s="325" customFormat="1" ht="12.75" x14ac:dyDescent="0.2">
      <c r="A149" s="205">
        <v>1870</v>
      </c>
      <c r="B149" s="206" t="s">
        <v>507</v>
      </c>
      <c r="C149" s="209"/>
      <c r="D149" s="1873"/>
      <c r="E149" s="2003"/>
      <c r="F149" s="1875"/>
      <c r="G149" s="1875"/>
      <c r="H149" s="1366">
        <f t="shared" si="9"/>
        <v>0</v>
      </c>
      <c r="I149" s="1694"/>
      <c r="J149" s="561" t="s">
        <v>588</v>
      </c>
      <c r="K149" s="497"/>
      <c r="N149" s="1773"/>
    </row>
    <row r="150" spans="1:14" s="325" customFormat="1" ht="12.75" x14ac:dyDescent="0.2">
      <c r="A150" s="205">
        <v>1875</v>
      </c>
      <c r="B150" s="206" t="s">
        <v>508</v>
      </c>
      <c r="C150" s="209"/>
      <c r="D150" s="1873"/>
      <c r="E150" s="2003"/>
      <c r="F150" s="1875"/>
      <c r="G150" s="1875"/>
      <c r="H150" s="1366">
        <f t="shared" si="9"/>
        <v>0</v>
      </c>
      <c r="I150" s="1694"/>
      <c r="J150" s="561" t="s">
        <v>588</v>
      </c>
      <c r="K150" s="497"/>
      <c r="N150" s="1773"/>
    </row>
    <row r="151" spans="1:14" s="325" customFormat="1" ht="12.75" x14ac:dyDescent="0.2">
      <c r="A151" s="1924">
        <v>1905</v>
      </c>
      <c r="B151" s="1764" t="s">
        <v>282</v>
      </c>
      <c r="C151" s="209"/>
      <c r="D151" s="1873">
        <v>940078.79999999981</v>
      </c>
      <c r="E151" s="2003"/>
      <c r="F151" s="1875"/>
      <c r="G151" s="1875"/>
      <c r="H151" s="1366">
        <f t="shared" si="9"/>
        <v>940078.79999999981</v>
      </c>
      <c r="I151" s="1694"/>
      <c r="J151" s="561" t="s">
        <v>1571</v>
      </c>
      <c r="K151" s="497"/>
      <c r="N151" s="1773"/>
    </row>
    <row r="152" spans="1:14" s="325" customFormat="1" ht="12.75" x14ac:dyDescent="0.2">
      <c r="A152" s="1924">
        <v>1906</v>
      </c>
      <c r="B152" s="1764" t="s">
        <v>283</v>
      </c>
      <c r="C152" s="209"/>
      <c r="D152" s="1873">
        <v>65314</v>
      </c>
      <c r="E152" s="2003"/>
      <c r="F152" s="1875"/>
      <c r="G152" s="1875"/>
      <c r="H152" s="1366">
        <f t="shared" si="9"/>
        <v>65314</v>
      </c>
      <c r="I152" s="1694"/>
      <c r="J152" s="561" t="s">
        <v>1571</v>
      </c>
      <c r="K152" s="497"/>
      <c r="N152" s="1773"/>
    </row>
    <row r="153" spans="1:14" s="325" customFormat="1" ht="12.75" x14ac:dyDescent="0.2">
      <c r="A153" s="1924">
        <v>1908</v>
      </c>
      <c r="B153" s="1764" t="s">
        <v>284</v>
      </c>
      <c r="C153" s="209"/>
      <c r="D153" s="1873">
        <v>12223707</v>
      </c>
      <c r="E153" s="2003"/>
      <c r="F153" s="1875"/>
      <c r="G153" s="1875"/>
      <c r="H153" s="1366">
        <f t="shared" si="9"/>
        <v>12223707</v>
      </c>
      <c r="I153" s="1694"/>
      <c r="J153" s="561" t="s">
        <v>534</v>
      </c>
      <c r="K153" s="497"/>
      <c r="N153" s="1773"/>
    </row>
    <row r="154" spans="1:14" s="325" customFormat="1" ht="12.75" x14ac:dyDescent="0.2">
      <c r="A154" s="1924">
        <v>1910</v>
      </c>
      <c r="B154" s="1764" t="s">
        <v>285</v>
      </c>
      <c r="C154" s="209"/>
      <c r="D154" s="1873"/>
      <c r="E154" s="2003"/>
      <c r="F154" s="1875"/>
      <c r="G154" s="1875"/>
      <c r="H154" s="1366">
        <f t="shared" si="9"/>
        <v>0</v>
      </c>
      <c r="I154" s="1694"/>
      <c r="J154" s="561" t="s">
        <v>534</v>
      </c>
      <c r="K154" s="497"/>
      <c r="N154" s="1773"/>
    </row>
    <row r="155" spans="1:14" s="325" customFormat="1" ht="12.75" x14ac:dyDescent="0.2">
      <c r="A155" s="1924">
        <v>1915</v>
      </c>
      <c r="B155" s="1764" t="s">
        <v>509</v>
      </c>
      <c r="C155" s="209"/>
      <c r="D155" s="1873">
        <v>90616</v>
      </c>
      <c r="E155" s="2003"/>
      <c r="F155" s="1875"/>
      <c r="G155" s="1875"/>
      <c r="H155" s="1366">
        <f t="shared" si="9"/>
        <v>90616</v>
      </c>
      <c r="I155" s="1694"/>
      <c r="J155" s="561" t="s">
        <v>1565</v>
      </c>
      <c r="K155" s="497"/>
      <c r="N155" s="1773"/>
    </row>
    <row r="156" spans="1:14" s="325" customFormat="1" ht="12.75" x14ac:dyDescent="0.2">
      <c r="A156" s="1924">
        <v>1920</v>
      </c>
      <c r="B156" s="1764" t="s">
        <v>510</v>
      </c>
      <c r="C156" s="209"/>
      <c r="D156" s="1873">
        <v>762482</v>
      </c>
      <c r="E156" s="2003"/>
      <c r="F156" s="1875"/>
      <c r="G156" s="1875"/>
      <c r="H156" s="1366">
        <f t="shared" si="9"/>
        <v>762482</v>
      </c>
      <c r="I156" s="1694"/>
      <c r="J156" s="561" t="s">
        <v>1567</v>
      </c>
      <c r="K156" s="497"/>
      <c r="N156" s="1773"/>
    </row>
    <row r="157" spans="1:14" s="325" customFormat="1" ht="12.75" x14ac:dyDescent="0.2">
      <c r="A157" s="1924">
        <v>1925</v>
      </c>
      <c r="B157" s="1764" t="s">
        <v>511</v>
      </c>
      <c r="C157" s="209"/>
      <c r="D157" s="1873">
        <v>3378640</v>
      </c>
      <c r="E157" s="2003"/>
      <c r="F157" s="1875"/>
      <c r="G157" s="1875"/>
      <c r="H157" s="1366">
        <f t="shared" si="9"/>
        <v>3378640</v>
      </c>
      <c r="I157" s="1694"/>
      <c r="J157" s="561" t="s">
        <v>1567</v>
      </c>
      <c r="K157" s="497"/>
      <c r="N157" s="1773"/>
    </row>
    <row r="158" spans="1:14" s="325" customFormat="1" ht="12.75" x14ac:dyDescent="0.2">
      <c r="A158" s="1924">
        <v>1930</v>
      </c>
      <c r="B158" s="1764" t="s">
        <v>512</v>
      </c>
      <c r="C158" s="209"/>
      <c r="D158" s="1873">
        <v>6650783</v>
      </c>
      <c r="E158" s="2003"/>
      <c r="F158" s="1875"/>
      <c r="G158" s="1875"/>
      <c r="H158" s="1366">
        <f t="shared" si="9"/>
        <v>6650783</v>
      </c>
      <c r="I158" s="1694"/>
      <c r="J158" s="561" t="s">
        <v>1565</v>
      </c>
      <c r="K158" s="497"/>
      <c r="N158" s="1773"/>
    </row>
    <row r="159" spans="1:14" s="325" customFormat="1" ht="12.75" x14ac:dyDescent="0.2">
      <c r="A159" s="1924">
        <v>1935</v>
      </c>
      <c r="B159" s="1764" t="s">
        <v>513</v>
      </c>
      <c r="C159" s="209"/>
      <c r="D159" s="1873"/>
      <c r="E159" s="2003"/>
      <c r="F159" s="1875"/>
      <c r="G159" s="1875"/>
      <c r="H159" s="1366">
        <f t="shared" si="9"/>
        <v>0</v>
      </c>
      <c r="I159" s="1694"/>
      <c r="J159" s="561" t="s">
        <v>1565</v>
      </c>
      <c r="K159" s="497"/>
      <c r="N159" s="1773"/>
    </row>
    <row r="160" spans="1:14" s="325" customFormat="1" ht="12.75" x14ac:dyDescent="0.2">
      <c r="A160" s="1924">
        <v>1940</v>
      </c>
      <c r="B160" s="1764" t="s">
        <v>514</v>
      </c>
      <c r="C160" s="209"/>
      <c r="D160" s="1873">
        <v>2659604</v>
      </c>
      <c r="E160" s="2003"/>
      <c r="F160" s="1875"/>
      <c r="G160" s="1875"/>
      <c r="H160" s="1366">
        <f t="shared" si="9"/>
        <v>2659604</v>
      </c>
      <c r="I160" s="1694"/>
      <c r="J160" s="561" t="s">
        <v>1565</v>
      </c>
      <c r="K160" s="497"/>
      <c r="N160" s="1773"/>
    </row>
    <row r="161" spans="1:14" s="325" customFormat="1" ht="12.75" x14ac:dyDescent="0.2">
      <c r="A161" s="1924">
        <v>1945</v>
      </c>
      <c r="B161" s="1764" t="s">
        <v>515</v>
      </c>
      <c r="C161" s="209"/>
      <c r="D161" s="1873"/>
      <c r="E161" s="2003"/>
      <c r="F161" s="1875"/>
      <c r="G161" s="1875"/>
      <c r="H161" s="1366">
        <f t="shared" si="9"/>
        <v>0</v>
      </c>
      <c r="I161" s="1694"/>
      <c r="J161" s="561" t="s">
        <v>1565</v>
      </c>
      <c r="K161" s="497"/>
      <c r="N161" s="1773"/>
    </row>
    <row r="162" spans="1:14" s="325" customFormat="1" ht="12.75" x14ac:dyDescent="0.2">
      <c r="A162" s="1924">
        <v>1950</v>
      </c>
      <c r="B162" s="1764" t="s">
        <v>516</v>
      </c>
      <c r="C162" s="209"/>
      <c r="D162" s="1873"/>
      <c r="E162" s="2003"/>
      <c r="F162" s="1875"/>
      <c r="G162" s="1875"/>
      <c r="H162" s="1366">
        <f t="shared" si="9"/>
        <v>0</v>
      </c>
      <c r="I162" s="1694"/>
      <c r="J162" s="561" t="s">
        <v>1565</v>
      </c>
      <c r="K162" s="497"/>
      <c r="N162" s="1773"/>
    </row>
    <row r="163" spans="1:14" s="325" customFormat="1" ht="12.75" x14ac:dyDescent="0.2">
      <c r="A163" s="1924">
        <v>1955</v>
      </c>
      <c r="B163" s="1764" t="s">
        <v>273</v>
      </c>
      <c r="C163" s="209"/>
      <c r="D163" s="1873">
        <v>2407599</v>
      </c>
      <c r="E163" s="2003"/>
      <c r="F163" s="1875"/>
      <c r="G163" s="1875"/>
      <c r="H163" s="1366">
        <f t="shared" si="9"/>
        <v>2407599</v>
      </c>
      <c r="I163" s="1694"/>
      <c r="J163" s="561" t="s">
        <v>1565</v>
      </c>
      <c r="K163" s="497"/>
      <c r="N163" s="1773"/>
    </row>
    <row r="164" spans="1:14" s="325" customFormat="1" ht="12.75" x14ac:dyDescent="0.2">
      <c r="A164" s="1924">
        <v>1960</v>
      </c>
      <c r="B164" s="1764" t="s">
        <v>274</v>
      </c>
      <c r="C164" s="209"/>
      <c r="D164" s="1873"/>
      <c r="E164" s="2003"/>
      <c r="F164" s="1875"/>
      <c r="G164" s="1875"/>
      <c r="H164" s="1366">
        <f t="shared" si="9"/>
        <v>0</v>
      </c>
      <c r="I164" s="1694"/>
      <c r="J164" s="561" t="s">
        <v>1565</v>
      </c>
      <c r="K164" s="497"/>
      <c r="N164" s="1773"/>
    </row>
    <row r="165" spans="1:14" s="325" customFormat="1" ht="12.75" x14ac:dyDescent="0.2">
      <c r="A165" s="205">
        <v>1965</v>
      </c>
      <c r="B165" s="206" t="s">
        <v>275</v>
      </c>
      <c r="C165" s="209"/>
      <c r="D165" s="1873"/>
      <c r="E165" s="2003"/>
      <c r="F165" s="1875"/>
      <c r="G165" s="1875"/>
      <c r="H165" s="1366">
        <f t="shared" si="9"/>
        <v>0</v>
      </c>
      <c r="I165" s="1694"/>
      <c r="J165" s="561" t="s">
        <v>588</v>
      </c>
      <c r="K165" s="497"/>
      <c r="N165" s="1773"/>
    </row>
    <row r="166" spans="1:14" s="325" customFormat="1" ht="12.75" x14ac:dyDescent="0.2">
      <c r="A166" s="1924">
        <v>1970</v>
      </c>
      <c r="B166" s="1764" t="s">
        <v>276</v>
      </c>
      <c r="C166" s="209"/>
      <c r="D166" s="1873"/>
      <c r="E166" s="2003"/>
      <c r="F166" s="1875"/>
      <c r="G166" s="1875"/>
      <c r="H166" s="1366">
        <f t="shared" si="9"/>
        <v>0</v>
      </c>
      <c r="I166" s="1694"/>
      <c r="J166" s="561" t="s">
        <v>1568</v>
      </c>
      <c r="K166" s="497"/>
      <c r="N166" s="1773"/>
    </row>
    <row r="167" spans="1:14" s="325" customFormat="1" ht="12.75" x14ac:dyDescent="0.2">
      <c r="A167" s="1924">
        <v>1975</v>
      </c>
      <c r="B167" s="1764" t="s">
        <v>1547</v>
      </c>
      <c r="C167" s="209"/>
      <c r="D167" s="1873"/>
      <c r="E167" s="2003"/>
      <c r="F167" s="1875"/>
      <c r="G167" s="1875"/>
      <c r="H167" s="1366">
        <f t="shared" si="9"/>
        <v>0</v>
      </c>
      <c r="I167" s="1694"/>
      <c r="J167" s="561" t="s">
        <v>1568</v>
      </c>
      <c r="K167" s="497"/>
      <c r="N167" s="1773"/>
    </row>
    <row r="168" spans="1:14" s="325" customFormat="1" ht="12.75" x14ac:dyDescent="0.2">
      <c r="A168" s="1924">
        <v>1980</v>
      </c>
      <c r="B168" s="1764" t="s">
        <v>1041</v>
      </c>
      <c r="C168" s="209"/>
      <c r="D168" s="2384">
        <v>2608457</v>
      </c>
      <c r="E168" s="2003"/>
      <c r="F168" s="1875"/>
      <c r="G168" s="1875"/>
      <c r="H168" s="1366">
        <f t="shared" ref="H168:H231" si="10">+D168+E168+F168-G168</f>
        <v>2608457</v>
      </c>
      <c r="I168" s="1694"/>
      <c r="J168" s="561" t="s">
        <v>1568</v>
      </c>
      <c r="K168" s="497"/>
      <c r="N168" s="1773"/>
    </row>
    <row r="169" spans="1:14" s="325" customFormat="1" ht="12.75" x14ac:dyDescent="0.2">
      <c r="A169" s="205">
        <v>1985</v>
      </c>
      <c r="B169" s="206" t="s">
        <v>1042</v>
      </c>
      <c r="C169" s="209"/>
      <c r="D169" s="1873"/>
      <c r="E169" s="2003"/>
      <c r="F169" s="1875"/>
      <c r="G169" s="1875"/>
      <c r="H169" s="1366">
        <f t="shared" si="10"/>
        <v>0</v>
      </c>
      <c r="I169" s="1694"/>
      <c r="J169" s="1889" t="s">
        <v>588</v>
      </c>
      <c r="K169" s="2385"/>
      <c r="N169" s="1773"/>
    </row>
    <row r="170" spans="1:14" s="325" customFormat="1" ht="12.75" x14ac:dyDescent="0.2">
      <c r="A170" s="1924">
        <v>1990</v>
      </c>
      <c r="B170" s="1764" t="s">
        <v>1043</v>
      </c>
      <c r="C170" s="209"/>
      <c r="D170" s="1873">
        <v>47668</v>
      </c>
      <c r="E170" s="2003"/>
      <c r="F170" s="1875"/>
      <c r="G170" s="1875"/>
      <c r="H170" s="1366">
        <f t="shared" si="10"/>
        <v>47668</v>
      </c>
      <c r="I170" s="1694"/>
      <c r="J170" s="1889" t="s">
        <v>1568</v>
      </c>
      <c r="K170" s="2385"/>
      <c r="N170" s="1773"/>
    </row>
    <row r="171" spans="1:14" s="325" customFormat="1" ht="12.75" x14ac:dyDescent="0.2">
      <c r="A171" s="1924">
        <v>1995</v>
      </c>
      <c r="B171" s="211" t="s">
        <v>1044</v>
      </c>
      <c r="C171" s="209"/>
      <c r="D171" s="1873">
        <v>-7302139</v>
      </c>
      <c r="E171" s="2003"/>
      <c r="F171" s="1875"/>
      <c r="G171" s="1875"/>
      <c r="H171" s="1366">
        <f t="shared" si="10"/>
        <v>-7302139</v>
      </c>
      <c r="I171" s="1694"/>
      <c r="J171" s="561" t="s">
        <v>1569</v>
      </c>
      <c r="K171" s="497"/>
      <c r="N171" s="1773"/>
    </row>
    <row r="172" spans="1:14" s="325" customFormat="1" ht="12.75" x14ac:dyDescent="0.2">
      <c r="A172" s="1924">
        <v>2005</v>
      </c>
      <c r="B172" s="1764" t="s">
        <v>1045</v>
      </c>
      <c r="C172" s="209"/>
      <c r="D172" s="1873"/>
      <c r="E172" s="2003"/>
      <c r="F172" s="1875"/>
      <c r="G172" s="1875"/>
      <c r="H172" s="1366">
        <f t="shared" si="10"/>
        <v>0</v>
      </c>
      <c r="I172" s="1694"/>
      <c r="J172" s="561" t="s">
        <v>1568</v>
      </c>
      <c r="K172" s="497"/>
      <c r="N172" s="1773"/>
    </row>
    <row r="173" spans="1:14" s="325" customFormat="1" ht="12.75" x14ac:dyDescent="0.2">
      <c r="A173" s="1924">
        <v>2010</v>
      </c>
      <c r="B173" s="1764" t="s">
        <v>1046</v>
      </c>
      <c r="C173" s="209"/>
      <c r="D173" s="1873"/>
      <c r="E173" s="2003"/>
      <c r="F173" s="1875"/>
      <c r="G173" s="1875"/>
      <c r="H173" s="1366">
        <f t="shared" si="10"/>
        <v>0</v>
      </c>
      <c r="I173" s="1694"/>
      <c r="J173" s="561" t="s">
        <v>1568</v>
      </c>
      <c r="K173" s="497"/>
      <c r="N173" s="1773"/>
    </row>
    <row r="174" spans="1:14" s="325" customFormat="1" ht="12.75" x14ac:dyDescent="0.2">
      <c r="A174" s="205">
        <v>2020</v>
      </c>
      <c r="B174" s="206" t="s">
        <v>1047</v>
      </c>
      <c r="C174" s="209"/>
      <c r="D174" s="1873"/>
      <c r="E174" s="2003"/>
      <c r="F174" s="1875"/>
      <c r="G174" s="1875"/>
      <c r="H174" s="1366">
        <f t="shared" si="10"/>
        <v>0</v>
      </c>
      <c r="I174" s="1694"/>
      <c r="J174" s="561" t="s">
        <v>588</v>
      </c>
      <c r="K174" s="497"/>
      <c r="N174" s="1773"/>
    </row>
    <row r="175" spans="1:14" s="325" customFormat="1" ht="12.75" x14ac:dyDescent="0.2">
      <c r="A175" s="205">
        <v>2030</v>
      </c>
      <c r="B175" s="206" t="s">
        <v>277</v>
      </c>
      <c r="C175" s="209"/>
      <c r="D175" s="1873"/>
      <c r="E175" s="2003"/>
      <c r="F175" s="1875"/>
      <c r="G175" s="1875"/>
      <c r="H175" s="1366">
        <f t="shared" si="10"/>
        <v>0</v>
      </c>
      <c r="I175" s="1694"/>
      <c r="J175" s="561" t="s">
        <v>588</v>
      </c>
      <c r="K175" s="497"/>
      <c r="N175" s="1773"/>
    </row>
    <row r="176" spans="1:14" s="325" customFormat="1" ht="12.75" x14ac:dyDescent="0.2">
      <c r="A176" s="205">
        <v>2040</v>
      </c>
      <c r="B176" s="206" t="s">
        <v>278</v>
      </c>
      <c r="C176" s="209"/>
      <c r="D176" s="1873"/>
      <c r="E176" s="2003"/>
      <c r="F176" s="1875"/>
      <c r="G176" s="1875"/>
      <c r="H176" s="1366">
        <f t="shared" si="10"/>
        <v>0</v>
      </c>
      <c r="I176" s="1694"/>
      <c r="J176" s="561" t="s">
        <v>588</v>
      </c>
      <c r="K176" s="497"/>
      <c r="N176" s="1773"/>
    </row>
    <row r="177" spans="1:14" s="325" customFormat="1" ht="12.75" x14ac:dyDescent="0.2">
      <c r="A177" s="1924">
        <v>2050</v>
      </c>
      <c r="B177" s="1764" t="s">
        <v>1409</v>
      </c>
      <c r="C177" s="209"/>
      <c r="D177" s="1873"/>
      <c r="E177" s="2003"/>
      <c r="F177" s="1875"/>
      <c r="G177" s="1875"/>
      <c r="H177" s="1366">
        <f t="shared" si="10"/>
        <v>0</v>
      </c>
      <c r="I177" s="1694"/>
      <c r="J177" s="561" t="s">
        <v>1568</v>
      </c>
      <c r="K177" s="497"/>
      <c r="N177" s="1773"/>
    </row>
    <row r="178" spans="1:14" s="325" customFormat="1" ht="12.75" x14ac:dyDescent="0.2">
      <c r="A178" s="205">
        <v>2055</v>
      </c>
      <c r="B178" s="206" t="s">
        <v>1410</v>
      </c>
      <c r="C178" s="209"/>
      <c r="D178" s="1873"/>
      <c r="E178" s="2003"/>
      <c r="F178" s="1875"/>
      <c r="G178" s="1875"/>
      <c r="H178" s="1366">
        <f t="shared" si="10"/>
        <v>0</v>
      </c>
      <c r="I178" s="1694"/>
      <c r="J178" s="561" t="s">
        <v>588</v>
      </c>
      <c r="K178" s="497"/>
      <c r="N178" s="1773"/>
    </row>
    <row r="179" spans="1:14" s="325" customFormat="1" ht="12.75" x14ac:dyDescent="0.2">
      <c r="A179" s="205">
        <v>2060</v>
      </c>
      <c r="B179" s="206" t="s">
        <v>1412</v>
      </c>
      <c r="C179" s="209"/>
      <c r="D179" s="1873"/>
      <c r="E179" s="2003"/>
      <c r="F179" s="1875"/>
      <c r="G179" s="1875"/>
      <c r="H179" s="1366">
        <f t="shared" si="10"/>
        <v>0</v>
      </c>
      <c r="I179" s="1694"/>
      <c r="J179" s="561" t="s">
        <v>587</v>
      </c>
      <c r="K179" s="497"/>
      <c r="N179" s="1773"/>
    </row>
    <row r="180" spans="1:14" s="325" customFormat="1" ht="12.75" x14ac:dyDescent="0.2">
      <c r="A180" s="205">
        <v>2065</v>
      </c>
      <c r="B180" s="206" t="s">
        <v>94</v>
      </c>
      <c r="C180" s="209"/>
      <c r="D180" s="1873"/>
      <c r="E180" s="2003"/>
      <c r="F180" s="1875"/>
      <c r="G180" s="1875"/>
      <c r="H180" s="1366">
        <f t="shared" si="10"/>
        <v>0</v>
      </c>
      <c r="I180" s="1694"/>
      <c r="J180" s="561" t="s">
        <v>588</v>
      </c>
      <c r="K180" s="497"/>
      <c r="N180" s="1773"/>
    </row>
    <row r="181" spans="1:14" s="325" customFormat="1" ht="12.75" x14ac:dyDescent="0.2">
      <c r="A181" s="205">
        <v>2070</v>
      </c>
      <c r="B181" s="206" t="s">
        <v>95</v>
      </c>
      <c r="C181" s="209"/>
      <c r="D181" s="1873"/>
      <c r="E181" s="2003"/>
      <c r="F181" s="1875"/>
      <c r="G181" s="1875"/>
      <c r="H181" s="1366">
        <f t="shared" si="10"/>
        <v>0</v>
      </c>
      <c r="I181" s="1694"/>
      <c r="J181" s="561" t="s">
        <v>588</v>
      </c>
      <c r="K181" s="497"/>
      <c r="N181" s="1773"/>
    </row>
    <row r="182" spans="1:14" s="325" customFormat="1" ht="12.75" x14ac:dyDescent="0.2">
      <c r="A182" s="205">
        <v>2075</v>
      </c>
      <c r="B182" s="206" t="s">
        <v>96</v>
      </c>
      <c r="C182" s="209"/>
      <c r="D182" s="1873"/>
      <c r="E182" s="2003"/>
      <c r="F182" s="1875"/>
      <c r="G182" s="1875"/>
      <c r="H182" s="1366">
        <f t="shared" si="10"/>
        <v>0</v>
      </c>
      <c r="I182" s="1694"/>
      <c r="J182" s="561" t="s">
        <v>588</v>
      </c>
      <c r="K182" s="497"/>
      <c r="N182" s="1773"/>
    </row>
    <row r="183" spans="1:14" s="325" customFormat="1" ht="25.5" x14ac:dyDescent="0.2">
      <c r="A183" s="1924">
        <v>2105</v>
      </c>
      <c r="B183" s="211" t="s">
        <v>1582</v>
      </c>
      <c r="C183" s="209"/>
      <c r="D183" s="1873">
        <v>633492</v>
      </c>
      <c r="E183" s="2003"/>
      <c r="F183" s="1875"/>
      <c r="G183" s="1875"/>
      <c r="H183" s="1366">
        <f t="shared" si="10"/>
        <v>633492</v>
      </c>
      <c r="I183" s="1694"/>
      <c r="J183" s="561" t="s">
        <v>0</v>
      </c>
      <c r="K183" s="497"/>
      <c r="N183" s="1773"/>
    </row>
    <row r="184" spans="1:14" s="325" customFormat="1" ht="25.5" x14ac:dyDescent="0.2">
      <c r="A184" s="1924">
        <v>2120</v>
      </c>
      <c r="B184" s="1764" t="s">
        <v>97</v>
      </c>
      <c r="C184" s="209"/>
      <c r="D184" s="1873">
        <v>-126651692.5</v>
      </c>
      <c r="E184" s="2003"/>
      <c r="F184" s="1875"/>
      <c r="G184" s="1875"/>
      <c r="H184" s="1366">
        <f t="shared" si="10"/>
        <v>-126651692.5</v>
      </c>
      <c r="I184" s="1694"/>
      <c r="J184" s="561" t="s">
        <v>0</v>
      </c>
      <c r="K184" s="497"/>
      <c r="N184" s="1773"/>
    </row>
    <row r="185" spans="1:14" s="325" customFormat="1" ht="25.5" x14ac:dyDescent="0.2">
      <c r="A185" s="205">
        <v>2140</v>
      </c>
      <c r="B185" s="206" t="s">
        <v>1</v>
      </c>
      <c r="C185" s="209"/>
      <c r="D185" s="1873"/>
      <c r="E185" s="2003"/>
      <c r="F185" s="1875"/>
      <c r="G185" s="1875"/>
      <c r="H185" s="1366">
        <f t="shared" si="10"/>
        <v>0</v>
      </c>
      <c r="I185" s="1694"/>
      <c r="J185" s="561" t="s">
        <v>587</v>
      </c>
      <c r="K185" s="497"/>
      <c r="N185" s="1773"/>
    </row>
    <row r="186" spans="1:14" s="325" customFormat="1" ht="12.75" x14ac:dyDescent="0.2">
      <c r="A186" s="205">
        <v>2160</v>
      </c>
      <c r="B186" s="206" t="s">
        <v>1414</v>
      </c>
      <c r="C186" s="209"/>
      <c r="D186" s="1873"/>
      <c r="E186" s="2003"/>
      <c r="F186" s="1875"/>
      <c r="G186" s="1875"/>
      <c r="H186" s="1366">
        <f t="shared" si="10"/>
        <v>0</v>
      </c>
      <c r="I186" s="1694"/>
      <c r="J186" s="561" t="s">
        <v>588</v>
      </c>
      <c r="K186" s="497"/>
      <c r="N186" s="1773"/>
    </row>
    <row r="187" spans="1:14" s="325" customFormat="1" ht="12.75" x14ac:dyDescent="0.2">
      <c r="A187" s="205">
        <v>2180</v>
      </c>
      <c r="B187" s="206" t="s">
        <v>1415</v>
      </c>
      <c r="C187" s="209"/>
      <c r="D187" s="1873"/>
      <c r="E187" s="2003"/>
      <c r="F187" s="1875"/>
      <c r="G187" s="1875"/>
      <c r="H187" s="1366">
        <f t="shared" si="10"/>
        <v>0</v>
      </c>
      <c r="I187" s="1694"/>
      <c r="J187" s="561" t="s">
        <v>588</v>
      </c>
      <c r="K187" s="497"/>
      <c r="N187" s="1773"/>
    </row>
    <row r="188" spans="1:14" s="325" customFormat="1" ht="12.75" x14ac:dyDescent="0.2">
      <c r="A188" s="205">
        <v>2205</v>
      </c>
      <c r="B188" s="206" t="s">
        <v>1416</v>
      </c>
      <c r="C188" s="209"/>
      <c r="D188" s="1873"/>
      <c r="E188" s="2003"/>
      <c r="F188" s="1875"/>
      <c r="G188" s="1875"/>
      <c r="H188" s="1366">
        <f t="shared" si="10"/>
        <v>0</v>
      </c>
      <c r="I188" s="1694"/>
      <c r="J188" s="561" t="s">
        <v>589</v>
      </c>
      <c r="K188" s="497"/>
      <c r="N188" s="1773"/>
    </row>
    <row r="189" spans="1:14" s="325" customFormat="1" ht="12.75" x14ac:dyDescent="0.2">
      <c r="A189" s="205">
        <v>2208</v>
      </c>
      <c r="B189" s="206" t="s">
        <v>1421</v>
      </c>
      <c r="C189" s="209"/>
      <c r="D189" s="1873"/>
      <c r="E189" s="2003"/>
      <c r="F189" s="1875"/>
      <c r="G189" s="1875"/>
      <c r="H189" s="1366">
        <f t="shared" si="10"/>
        <v>0</v>
      </c>
      <c r="I189" s="1694"/>
      <c r="J189" s="561" t="s">
        <v>589</v>
      </c>
      <c r="K189" s="497"/>
      <c r="N189" s="1773"/>
    </row>
    <row r="190" spans="1:14" s="325" customFormat="1" ht="12.75" x14ac:dyDescent="0.2">
      <c r="A190" s="205">
        <v>2210</v>
      </c>
      <c r="B190" s="206" t="s">
        <v>1422</v>
      </c>
      <c r="C190" s="209"/>
      <c r="D190" s="1873"/>
      <c r="E190" s="2003"/>
      <c r="F190" s="1875"/>
      <c r="G190" s="1875"/>
      <c r="H190" s="1366">
        <f t="shared" si="10"/>
        <v>0</v>
      </c>
      <c r="I190" s="1694"/>
      <c r="J190" s="561" t="s">
        <v>589</v>
      </c>
      <c r="K190" s="497"/>
      <c r="N190" s="1773"/>
    </row>
    <row r="191" spans="1:14" s="325" customFormat="1" ht="12.75" x14ac:dyDescent="0.2">
      <c r="A191" s="205">
        <v>2215</v>
      </c>
      <c r="B191" s="206" t="s">
        <v>1423</v>
      </c>
      <c r="C191" s="209"/>
      <c r="D191" s="1873"/>
      <c r="E191" s="2003"/>
      <c r="F191" s="1875"/>
      <c r="G191" s="1875"/>
      <c r="H191" s="1366">
        <f t="shared" si="10"/>
        <v>0</v>
      </c>
      <c r="I191" s="1694"/>
      <c r="J191" s="561" t="s">
        <v>589</v>
      </c>
      <c r="K191" s="497"/>
      <c r="N191" s="1773"/>
    </row>
    <row r="192" spans="1:14" s="325" customFormat="1" ht="12.75" x14ac:dyDescent="0.2">
      <c r="A192" s="205">
        <v>2220</v>
      </c>
      <c r="B192" s="206" t="s">
        <v>1424</v>
      </c>
      <c r="C192" s="209"/>
      <c r="D192" s="1873"/>
      <c r="E192" s="2003"/>
      <c r="F192" s="1875"/>
      <c r="G192" s="1875"/>
      <c r="H192" s="1366">
        <f t="shared" si="10"/>
        <v>0</v>
      </c>
      <c r="I192" s="1694"/>
      <c r="J192" s="561" t="s">
        <v>589</v>
      </c>
      <c r="K192" s="497"/>
      <c r="N192" s="1773"/>
    </row>
    <row r="193" spans="1:14" s="325" customFormat="1" ht="12.75" x14ac:dyDescent="0.2">
      <c r="A193" s="205">
        <v>2225</v>
      </c>
      <c r="B193" s="206" t="s">
        <v>1425</v>
      </c>
      <c r="C193" s="209"/>
      <c r="D193" s="1873"/>
      <c r="E193" s="2003"/>
      <c r="F193" s="1875"/>
      <c r="G193" s="1875"/>
      <c r="H193" s="1366">
        <f t="shared" si="10"/>
        <v>0</v>
      </c>
      <c r="I193" s="1694"/>
      <c r="J193" s="561" t="s">
        <v>589</v>
      </c>
      <c r="K193" s="497"/>
      <c r="N193" s="1773"/>
    </row>
    <row r="194" spans="1:14" s="325" customFormat="1" ht="12.75" x14ac:dyDescent="0.2">
      <c r="A194" s="205">
        <v>2240</v>
      </c>
      <c r="B194" s="206" t="s">
        <v>1426</v>
      </c>
      <c r="C194" s="209"/>
      <c r="D194" s="1873"/>
      <c r="E194" s="2003"/>
      <c r="F194" s="1875"/>
      <c r="G194" s="1875"/>
      <c r="H194" s="1366">
        <f t="shared" si="10"/>
        <v>0</v>
      </c>
      <c r="I194" s="1694"/>
      <c r="J194" s="561" t="s">
        <v>589</v>
      </c>
      <c r="K194" s="497"/>
      <c r="N194" s="1773"/>
    </row>
    <row r="195" spans="1:14" s="325" customFormat="1" ht="12.75" x14ac:dyDescent="0.2">
      <c r="A195" s="205">
        <v>2242</v>
      </c>
      <c r="B195" s="206" t="s">
        <v>1427</v>
      </c>
      <c r="C195" s="209"/>
      <c r="D195" s="1873"/>
      <c r="E195" s="2003"/>
      <c r="F195" s="1875"/>
      <c r="G195" s="1875"/>
      <c r="H195" s="1366">
        <f t="shared" si="10"/>
        <v>0</v>
      </c>
      <c r="I195" s="1694"/>
      <c r="J195" s="561" t="s">
        <v>589</v>
      </c>
      <c r="K195" s="497"/>
      <c r="N195" s="1773"/>
    </row>
    <row r="196" spans="1:14" s="325" customFormat="1" ht="12.75" x14ac:dyDescent="0.2">
      <c r="A196" s="205">
        <v>2250</v>
      </c>
      <c r="B196" s="206" t="s">
        <v>1428</v>
      </c>
      <c r="C196" s="209"/>
      <c r="D196" s="1873"/>
      <c r="E196" s="2003"/>
      <c r="F196" s="1875"/>
      <c r="G196" s="1875"/>
      <c r="H196" s="1366">
        <f t="shared" si="10"/>
        <v>0</v>
      </c>
      <c r="I196" s="1694"/>
      <c r="J196" s="561" t="s">
        <v>589</v>
      </c>
      <c r="K196" s="497"/>
      <c r="N196" s="1773"/>
    </row>
    <row r="197" spans="1:14" s="325" customFormat="1" ht="12.75" x14ac:dyDescent="0.2">
      <c r="A197" s="205">
        <v>2252</v>
      </c>
      <c r="B197" s="206" t="s">
        <v>1429</v>
      </c>
      <c r="C197" s="209"/>
      <c r="D197" s="1873"/>
      <c r="E197" s="2003"/>
      <c r="F197" s="1875"/>
      <c r="G197" s="1875"/>
      <c r="H197" s="1366">
        <f t="shared" si="10"/>
        <v>0</v>
      </c>
      <c r="I197" s="1694"/>
      <c r="J197" s="561" t="s">
        <v>589</v>
      </c>
      <c r="K197" s="497"/>
      <c r="N197" s="1773"/>
    </row>
    <row r="198" spans="1:14" s="325" customFormat="1" ht="12.75" x14ac:dyDescent="0.2">
      <c r="A198" s="205">
        <v>2254</v>
      </c>
      <c r="B198" s="206" t="s">
        <v>1430</v>
      </c>
      <c r="C198" s="209"/>
      <c r="D198" s="1873"/>
      <c r="E198" s="2003"/>
      <c r="F198" s="1875"/>
      <c r="G198" s="1875"/>
      <c r="H198" s="1366">
        <f t="shared" si="10"/>
        <v>0</v>
      </c>
      <c r="I198" s="1694"/>
      <c r="J198" s="561" t="s">
        <v>589</v>
      </c>
      <c r="K198" s="497"/>
      <c r="N198" s="1773"/>
    </row>
    <row r="199" spans="1:14" s="325" customFormat="1" ht="25.5" x14ac:dyDescent="0.2">
      <c r="A199" s="205">
        <v>2256</v>
      </c>
      <c r="B199" s="206" t="s">
        <v>1431</v>
      </c>
      <c r="C199" s="209"/>
      <c r="D199" s="1873"/>
      <c r="E199" s="2003"/>
      <c r="F199" s="1875"/>
      <c r="G199" s="1875"/>
      <c r="H199" s="1366">
        <f t="shared" si="10"/>
        <v>0</v>
      </c>
      <c r="I199" s="1694"/>
      <c r="J199" s="561" t="s">
        <v>589</v>
      </c>
      <c r="K199" s="497"/>
      <c r="N199" s="1773"/>
    </row>
    <row r="200" spans="1:14" s="325" customFormat="1" ht="12.75" x14ac:dyDescent="0.2">
      <c r="A200" s="205">
        <v>2260</v>
      </c>
      <c r="B200" s="206" t="s">
        <v>1432</v>
      </c>
      <c r="C200" s="209"/>
      <c r="D200" s="1873"/>
      <c r="E200" s="2003"/>
      <c r="F200" s="1875"/>
      <c r="G200" s="1875"/>
      <c r="H200" s="1366">
        <f t="shared" si="10"/>
        <v>0</v>
      </c>
      <c r="I200" s="1694"/>
      <c r="J200" s="561" t="s">
        <v>589</v>
      </c>
      <c r="K200" s="497"/>
      <c r="N200" s="1773"/>
    </row>
    <row r="201" spans="1:14" s="325" customFormat="1" ht="12.75" x14ac:dyDescent="0.2">
      <c r="A201" s="205">
        <v>2262</v>
      </c>
      <c r="B201" s="206" t="s">
        <v>1433</v>
      </c>
      <c r="C201" s="209"/>
      <c r="D201" s="1873"/>
      <c r="E201" s="2003"/>
      <c r="F201" s="1875"/>
      <c r="G201" s="1875"/>
      <c r="H201" s="1366">
        <f t="shared" si="10"/>
        <v>0</v>
      </c>
      <c r="I201" s="1694"/>
      <c r="J201" s="561" t="s">
        <v>589</v>
      </c>
      <c r="K201" s="497"/>
      <c r="N201" s="1773"/>
    </row>
    <row r="202" spans="1:14" s="325" customFormat="1" ht="12.75" x14ac:dyDescent="0.2">
      <c r="A202" s="205">
        <v>2264</v>
      </c>
      <c r="B202" s="206" t="s">
        <v>1434</v>
      </c>
      <c r="C202" s="209"/>
      <c r="D202" s="1873"/>
      <c r="E202" s="2003"/>
      <c r="F202" s="1875"/>
      <c r="G202" s="1875"/>
      <c r="H202" s="1366">
        <f t="shared" si="10"/>
        <v>0</v>
      </c>
      <c r="I202" s="1694"/>
      <c r="J202" s="561" t="s">
        <v>589</v>
      </c>
      <c r="K202" s="497"/>
      <c r="N202" s="1773"/>
    </row>
    <row r="203" spans="1:14" s="325" customFormat="1" ht="12.75" x14ac:dyDescent="0.2">
      <c r="A203" s="205">
        <v>2268</v>
      </c>
      <c r="B203" s="206" t="s">
        <v>2</v>
      </c>
      <c r="C203" s="209"/>
      <c r="D203" s="1873"/>
      <c r="E203" s="2003"/>
      <c r="F203" s="1875"/>
      <c r="G203" s="1875"/>
      <c r="H203" s="1366">
        <f t="shared" si="10"/>
        <v>0</v>
      </c>
      <c r="I203" s="1694"/>
      <c r="J203" s="561" t="s">
        <v>589</v>
      </c>
      <c r="K203" s="497"/>
      <c r="N203" s="1773"/>
    </row>
    <row r="204" spans="1:14" s="325" customFormat="1" ht="12.75" x14ac:dyDescent="0.2">
      <c r="A204" s="205">
        <v>2270</v>
      </c>
      <c r="B204" s="206" t="s">
        <v>56</v>
      </c>
      <c r="C204" s="209"/>
      <c r="D204" s="1873"/>
      <c r="E204" s="2003"/>
      <c r="F204" s="1875"/>
      <c r="G204" s="1875"/>
      <c r="H204" s="1366">
        <f t="shared" si="10"/>
        <v>0</v>
      </c>
      <c r="I204" s="1694"/>
      <c r="J204" s="561" t="s">
        <v>589</v>
      </c>
      <c r="K204" s="497"/>
      <c r="N204" s="1773"/>
    </row>
    <row r="205" spans="1:14" s="325" customFormat="1" ht="12.75" x14ac:dyDescent="0.2">
      <c r="A205" s="205">
        <v>2272</v>
      </c>
      <c r="B205" s="206" t="s">
        <v>57</v>
      </c>
      <c r="C205" s="209"/>
      <c r="D205" s="1873"/>
      <c r="E205" s="2003"/>
      <c r="F205" s="1875"/>
      <c r="G205" s="1875"/>
      <c r="H205" s="1366">
        <f t="shared" si="10"/>
        <v>0</v>
      </c>
      <c r="I205" s="1694"/>
      <c r="J205" s="561" t="s">
        <v>589</v>
      </c>
      <c r="K205" s="497"/>
      <c r="N205" s="1773"/>
    </row>
    <row r="206" spans="1:14" s="325" customFormat="1" ht="12.75" x14ac:dyDescent="0.2">
      <c r="A206" s="205">
        <v>2285</v>
      </c>
      <c r="B206" s="206" t="s">
        <v>58</v>
      </c>
      <c r="C206" s="209"/>
      <c r="D206" s="1873"/>
      <c r="E206" s="2003"/>
      <c r="F206" s="1875"/>
      <c r="G206" s="1875"/>
      <c r="H206" s="1366">
        <f t="shared" si="10"/>
        <v>0</v>
      </c>
      <c r="I206" s="1694"/>
      <c r="J206" s="561" t="s">
        <v>589</v>
      </c>
      <c r="K206" s="497"/>
      <c r="N206" s="1773"/>
    </row>
    <row r="207" spans="1:14" s="325" customFormat="1" ht="12.75" x14ac:dyDescent="0.2">
      <c r="A207" s="205">
        <v>2290</v>
      </c>
      <c r="B207" s="206" t="s">
        <v>59</v>
      </c>
      <c r="C207" s="209"/>
      <c r="D207" s="1873"/>
      <c r="E207" s="2003"/>
      <c r="F207" s="1875"/>
      <c r="G207" s="1875"/>
      <c r="H207" s="1366">
        <f t="shared" si="10"/>
        <v>0</v>
      </c>
      <c r="I207" s="1694"/>
      <c r="J207" s="561" t="s">
        <v>589</v>
      </c>
      <c r="K207" s="497"/>
      <c r="N207" s="1773"/>
    </row>
    <row r="208" spans="1:14" s="325" customFormat="1" ht="12.75" x14ac:dyDescent="0.2">
      <c r="A208" s="205">
        <v>2292</v>
      </c>
      <c r="B208" s="206" t="s">
        <v>60</v>
      </c>
      <c r="C208" s="209"/>
      <c r="D208" s="1873"/>
      <c r="E208" s="2003"/>
      <c r="F208" s="1875"/>
      <c r="G208" s="1875"/>
      <c r="H208" s="1366">
        <f t="shared" si="10"/>
        <v>0</v>
      </c>
      <c r="I208" s="1694"/>
      <c r="J208" s="561" t="s">
        <v>589</v>
      </c>
      <c r="K208" s="497"/>
      <c r="N208" s="1773"/>
    </row>
    <row r="209" spans="1:14" s="325" customFormat="1" ht="12.75" x14ac:dyDescent="0.2">
      <c r="A209" s="205">
        <v>2294</v>
      </c>
      <c r="B209" s="206" t="s">
        <v>61</v>
      </c>
      <c r="C209" s="209"/>
      <c r="D209" s="1873"/>
      <c r="E209" s="2003"/>
      <c r="F209" s="1875"/>
      <c r="G209" s="1875"/>
      <c r="H209" s="1366">
        <f t="shared" si="10"/>
        <v>0</v>
      </c>
      <c r="I209" s="1694"/>
      <c r="J209" s="561" t="s">
        <v>589</v>
      </c>
      <c r="K209" s="497"/>
      <c r="N209" s="1773"/>
    </row>
    <row r="210" spans="1:14" s="325" customFormat="1" ht="12.75" x14ac:dyDescent="0.2">
      <c r="A210" s="205">
        <v>2296</v>
      </c>
      <c r="B210" s="206" t="s">
        <v>62</v>
      </c>
      <c r="C210" s="209"/>
      <c r="D210" s="1873"/>
      <c r="E210" s="2003"/>
      <c r="F210" s="1875"/>
      <c r="G210" s="1875"/>
      <c r="H210" s="1366">
        <f t="shared" si="10"/>
        <v>0</v>
      </c>
      <c r="I210" s="1694"/>
      <c r="J210" s="561" t="s">
        <v>589</v>
      </c>
      <c r="K210" s="497"/>
      <c r="N210" s="1773"/>
    </row>
    <row r="211" spans="1:14" s="325" customFormat="1" ht="12.75" x14ac:dyDescent="0.2">
      <c r="A211" s="205">
        <v>2305</v>
      </c>
      <c r="B211" s="206" t="s">
        <v>598</v>
      </c>
      <c r="C211" s="209"/>
      <c r="D211" s="1873"/>
      <c r="E211" s="2003"/>
      <c r="F211" s="1875"/>
      <c r="G211" s="1875"/>
      <c r="H211" s="1366">
        <f t="shared" si="10"/>
        <v>0</v>
      </c>
      <c r="I211" s="1694"/>
      <c r="J211" s="561" t="s">
        <v>589</v>
      </c>
      <c r="K211" s="497"/>
      <c r="N211" s="1773"/>
    </row>
    <row r="212" spans="1:14" s="325" customFormat="1" ht="12.75" x14ac:dyDescent="0.2">
      <c r="A212" s="205">
        <v>2306</v>
      </c>
      <c r="B212" s="206" t="s">
        <v>603</v>
      </c>
      <c r="C212" s="209"/>
      <c r="D212" s="1873"/>
      <c r="E212" s="2003"/>
      <c r="F212" s="1875"/>
      <c r="G212" s="1875"/>
      <c r="H212" s="1366">
        <f t="shared" si="10"/>
        <v>0</v>
      </c>
      <c r="I212" s="1694"/>
      <c r="J212" s="561" t="s">
        <v>589</v>
      </c>
      <c r="K212" s="497"/>
      <c r="N212" s="1773"/>
    </row>
    <row r="213" spans="1:14" s="325" customFormat="1" ht="12.75" x14ac:dyDescent="0.2">
      <c r="A213" s="205">
        <v>2308</v>
      </c>
      <c r="B213" s="206" t="s">
        <v>604</v>
      </c>
      <c r="C213" s="209"/>
      <c r="D213" s="1873"/>
      <c r="E213" s="2003"/>
      <c r="F213" s="1875"/>
      <c r="G213" s="1875"/>
      <c r="H213" s="1366">
        <f t="shared" si="10"/>
        <v>0</v>
      </c>
      <c r="I213" s="1694"/>
      <c r="J213" s="561" t="s">
        <v>589</v>
      </c>
      <c r="K213" s="497"/>
      <c r="N213" s="1773"/>
    </row>
    <row r="214" spans="1:14" s="325" customFormat="1" ht="12.75" x14ac:dyDescent="0.2">
      <c r="A214" s="205">
        <v>2310</v>
      </c>
      <c r="B214" s="206" t="s">
        <v>605</v>
      </c>
      <c r="C214" s="209"/>
      <c r="D214" s="1873"/>
      <c r="E214" s="2003"/>
      <c r="F214" s="1875"/>
      <c r="G214" s="1875"/>
      <c r="H214" s="1366">
        <f t="shared" si="10"/>
        <v>0</v>
      </c>
      <c r="I214" s="1694"/>
      <c r="J214" s="561" t="s">
        <v>589</v>
      </c>
      <c r="K214" s="497"/>
      <c r="N214" s="1773"/>
    </row>
    <row r="215" spans="1:14" s="325" customFormat="1" ht="12.75" x14ac:dyDescent="0.2">
      <c r="A215" s="205">
        <v>2315</v>
      </c>
      <c r="B215" s="206" t="s">
        <v>606</v>
      </c>
      <c r="C215" s="209"/>
      <c r="D215" s="1873"/>
      <c r="E215" s="2003"/>
      <c r="F215" s="1875"/>
      <c r="G215" s="1875"/>
      <c r="H215" s="1366">
        <f t="shared" si="10"/>
        <v>0</v>
      </c>
      <c r="I215" s="1694"/>
      <c r="J215" s="561" t="s">
        <v>589</v>
      </c>
      <c r="K215" s="497"/>
      <c r="N215" s="1773"/>
    </row>
    <row r="216" spans="1:14" s="325" customFormat="1" ht="12.75" x14ac:dyDescent="0.2">
      <c r="A216" s="205">
        <v>2320</v>
      </c>
      <c r="B216" s="206" t="s">
        <v>607</v>
      </c>
      <c r="C216" s="209"/>
      <c r="D216" s="1873"/>
      <c r="E216" s="2003"/>
      <c r="F216" s="1875"/>
      <c r="G216" s="1875"/>
      <c r="H216" s="1366">
        <f t="shared" si="10"/>
        <v>0</v>
      </c>
      <c r="I216" s="1694"/>
      <c r="J216" s="561" t="s">
        <v>589</v>
      </c>
      <c r="K216" s="497"/>
      <c r="N216" s="1773"/>
    </row>
    <row r="217" spans="1:14" s="325" customFormat="1" ht="12.75" x14ac:dyDescent="0.2">
      <c r="A217" s="205">
        <v>2325</v>
      </c>
      <c r="B217" s="206" t="s">
        <v>608</v>
      </c>
      <c r="C217" s="209"/>
      <c r="D217" s="1873"/>
      <c r="E217" s="2003"/>
      <c r="F217" s="1875"/>
      <c r="G217" s="1875"/>
      <c r="H217" s="1366">
        <f t="shared" si="10"/>
        <v>0</v>
      </c>
      <c r="I217" s="1694"/>
      <c r="J217" s="561" t="s">
        <v>589</v>
      </c>
      <c r="K217" s="497"/>
      <c r="N217" s="1773"/>
    </row>
    <row r="218" spans="1:14" s="325" customFormat="1" ht="12.75" x14ac:dyDescent="0.2">
      <c r="A218" s="205">
        <v>2330</v>
      </c>
      <c r="B218" s="206" t="s">
        <v>609</v>
      </c>
      <c r="C218" s="209"/>
      <c r="D218" s="1873"/>
      <c r="E218" s="2003"/>
      <c r="F218" s="1875"/>
      <c r="G218" s="1875"/>
      <c r="H218" s="1366">
        <f t="shared" si="10"/>
        <v>0</v>
      </c>
      <c r="I218" s="1694"/>
      <c r="J218" s="561" t="s">
        <v>589</v>
      </c>
      <c r="K218" s="497"/>
      <c r="N218" s="1773"/>
    </row>
    <row r="219" spans="1:14" s="325" customFormat="1" ht="12.75" x14ac:dyDescent="0.2">
      <c r="A219" s="205">
        <v>2335</v>
      </c>
      <c r="B219" s="206" t="s">
        <v>610</v>
      </c>
      <c r="C219" s="209"/>
      <c r="D219" s="1873"/>
      <c r="E219" s="2003"/>
      <c r="F219" s="1875"/>
      <c r="G219" s="1875"/>
      <c r="H219" s="1366">
        <f t="shared" si="10"/>
        <v>0</v>
      </c>
      <c r="I219" s="1694"/>
      <c r="J219" s="561" t="s">
        <v>589</v>
      </c>
      <c r="K219" s="497"/>
      <c r="N219" s="1773"/>
    </row>
    <row r="220" spans="1:14" s="325" customFormat="1" ht="12.75" x14ac:dyDescent="0.2">
      <c r="A220" s="205">
        <v>2340</v>
      </c>
      <c r="B220" s="206" t="s">
        <v>990</v>
      </c>
      <c r="C220" s="209"/>
      <c r="D220" s="1873"/>
      <c r="E220" s="2003"/>
      <c r="F220" s="1875"/>
      <c r="G220" s="1875"/>
      <c r="H220" s="1366">
        <f t="shared" si="10"/>
        <v>0</v>
      </c>
      <c r="I220" s="1694"/>
      <c r="J220" s="561" t="s">
        <v>589</v>
      </c>
      <c r="K220" s="497"/>
      <c r="N220" s="1773"/>
    </row>
    <row r="221" spans="1:14" s="325" customFormat="1" ht="12.75" x14ac:dyDescent="0.2">
      <c r="A221" s="205">
        <v>2345</v>
      </c>
      <c r="B221" s="206" t="s">
        <v>991</v>
      </c>
      <c r="C221" s="209"/>
      <c r="D221" s="1873"/>
      <c r="E221" s="2003"/>
      <c r="F221" s="1875"/>
      <c r="G221" s="1875"/>
      <c r="H221" s="1366">
        <f t="shared" si="10"/>
        <v>0</v>
      </c>
      <c r="I221" s="1694"/>
      <c r="J221" s="561" t="s">
        <v>589</v>
      </c>
      <c r="K221" s="497"/>
      <c r="N221" s="1773"/>
    </row>
    <row r="222" spans="1:14" s="325" customFormat="1" ht="25.5" x14ac:dyDescent="0.2">
      <c r="A222" s="205">
        <v>2348</v>
      </c>
      <c r="B222" s="206" t="s">
        <v>992</v>
      </c>
      <c r="C222" s="209"/>
      <c r="D222" s="1873"/>
      <c r="E222" s="2003"/>
      <c r="F222" s="1875"/>
      <c r="G222" s="1875"/>
      <c r="H222" s="1366">
        <f t="shared" si="10"/>
        <v>0</v>
      </c>
      <c r="I222" s="1694"/>
      <c r="J222" s="561" t="s">
        <v>589</v>
      </c>
      <c r="K222" s="497"/>
      <c r="N222" s="1773"/>
    </row>
    <row r="223" spans="1:14" s="325" customFormat="1" ht="12.75" x14ac:dyDescent="0.2">
      <c r="A223" s="205">
        <v>2350</v>
      </c>
      <c r="B223" s="206" t="s">
        <v>1174</v>
      </c>
      <c r="C223" s="209"/>
      <c r="D223" s="1873"/>
      <c r="E223" s="2003"/>
      <c r="F223" s="1875"/>
      <c r="G223" s="1875"/>
      <c r="H223" s="1366">
        <f t="shared" si="10"/>
        <v>0</v>
      </c>
      <c r="I223" s="1694"/>
      <c r="J223" s="561" t="s">
        <v>589</v>
      </c>
      <c r="K223" s="497"/>
      <c r="N223" s="1773"/>
    </row>
    <row r="224" spans="1:14" s="325" customFormat="1" ht="12.75" x14ac:dyDescent="0.2">
      <c r="A224" s="205">
        <v>2405</v>
      </c>
      <c r="B224" s="206" t="s">
        <v>1175</v>
      </c>
      <c r="C224" s="209"/>
      <c r="D224" s="1873"/>
      <c r="E224" s="2003"/>
      <c r="F224" s="1875"/>
      <c r="G224" s="1875"/>
      <c r="H224" s="1366">
        <f t="shared" si="10"/>
        <v>0</v>
      </c>
      <c r="I224" s="1694"/>
      <c r="J224" s="561" t="s">
        <v>589</v>
      </c>
      <c r="K224" s="497"/>
      <c r="N224" s="1773"/>
    </row>
    <row r="225" spans="1:14" s="325" customFormat="1" ht="12.75" x14ac:dyDescent="0.2">
      <c r="A225" s="205">
        <v>2410</v>
      </c>
      <c r="B225" s="206" t="s">
        <v>46</v>
      </c>
      <c r="C225" s="209"/>
      <c r="D225" s="1873"/>
      <c r="E225" s="2003"/>
      <c r="F225" s="1875"/>
      <c r="G225" s="1875"/>
      <c r="H225" s="1366">
        <f t="shared" si="10"/>
        <v>0</v>
      </c>
      <c r="I225" s="1694"/>
      <c r="J225" s="561" t="s">
        <v>589</v>
      </c>
      <c r="K225" s="497"/>
      <c r="N225" s="1773"/>
    </row>
    <row r="226" spans="1:14" s="325" customFormat="1" ht="12.75" x14ac:dyDescent="0.2">
      <c r="A226" s="205">
        <v>2415</v>
      </c>
      <c r="B226" s="206" t="s">
        <v>1533</v>
      </c>
      <c r="C226" s="209"/>
      <c r="D226" s="1873"/>
      <c r="E226" s="2003"/>
      <c r="F226" s="1875"/>
      <c r="G226" s="1875"/>
      <c r="H226" s="1366">
        <f t="shared" si="10"/>
        <v>0</v>
      </c>
      <c r="I226" s="1694"/>
      <c r="J226" s="561" t="s">
        <v>589</v>
      </c>
      <c r="K226" s="497"/>
      <c r="N226" s="1773"/>
    </row>
    <row r="227" spans="1:14" s="325" customFormat="1" ht="12.75" x14ac:dyDescent="0.2">
      <c r="A227" s="205">
        <v>2425</v>
      </c>
      <c r="B227" s="206" t="s">
        <v>1534</v>
      </c>
      <c r="C227" s="209"/>
      <c r="D227" s="1873"/>
      <c r="E227" s="2003"/>
      <c r="F227" s="1875"/>
      <c r="G227" s="1875"/>
      <c r="H227" s="1366">
        <f t="shared" si="10"/>
        <v>0</v>
      </c>
      <c r="I227" s="1694"/>
      <c r="J227" s="561" t="s">
        <v>589</v>
      </c>
      <c r="K227" s="497"/>
      <c r="N227" s="1773"/>
    </row>
    <row r="228" spans="1:14" s="325" customFormat="1" ht="12.75" x14ac:dyDescent="0.2">
      <c r="A228" s="205">
        <v>2435</v>
      </c>
      <c r="B228" s="206" t="s">
        <v>1599</v>
      </c>
      <c r="C228" s="209"/>
      <c r="D228" s="1873"/>
      <c r="E228" s="2003"/>
      <c r="F228" s="1875"/>
      <c r="G228" s="1875"/>
      <c r="H228" s="1366">
        <f t="shared" si="10"/>
        <v>0</v>
      </c>
      <c r="I228" s="1694"/>
      <c r="J228" s="561" t="s">
        <v>589</v>
      </c>
      <c r="K228" s="497"/>
      <c r="N228" s="1773"/>
    </row>
    <row r="229" spans="1:14" s="325" customFormat="1" ht="12.75" x14ac:dyDescent="0.2">
      <c r="A229" s="205">
        <v>2505</v>
      </c>
      <c r="B229" s="206" t="s">
        <v>292</v>
      </c>
      <c r="C229" s="209"/>
      <c r="D229" s="1873"/>
      <c r="E229" s="2003"/>
      <c r="F229" s="1875"/>
      <c r="G229" s="1875"/>
      <c r="H229" s="1366">
        <f t="shared" si="10"/>
        <v>0</v>
      </c>
      <c r="I229" s="1694"/>
      <c r="J229" s="561" t="s">
        <v>589</v>
      </c>
      <c r="K229" s="497"/>
      <c r="N229" s="1773"/>
    </row>
    <row r="230" spans="1:14" s="325" customFormat="1" ht="12.75" x14ac:dyDescent="0.2">
      <c r="A230" s="205">
        <v>2510</v>
      </c>
      <c r="B230" s="206" t="s">
        <v>293</v>
      </c>
      <c r="C230" s="209"/>
      <c r="D230" s="1873"/>
      <c r="E230" s="2003"/>
      <c r="F230" s="1875"/>
      <c r="G230" s="1875"/>
      <c r="H230" s="1366">
        <f t="shared" si="10"/>
        <v>0</v>
      </c>
      <c r="I230" s="1694"/>
      <c r="J230" s="561" t="s">
        <v>589</v>
      </c>
      <c r="K230" s="497"/>
      <c r="N230" s="1773"/>
    </row>
    <row r="231" spans="1:14" s="325" customFormat="1" ht="12.75" x14ac:dyDescent="0.2">
      <c r="A231" s="205">
        <v>2515</v>
      </c>
      <c r="B231" s="206" t="s">
        <v>294</v>
      </c>
      <c r="C231" s="209"/>
      <c r="D231" s="1873"/>
      <c r="E231" s="2003"/>
      <c r="F231" s="1875"/>
      <c r="G231" s="1875"/>
      <c r="H231" s="1366">
        <f t="shared" si="10"/>
        <v>0</v>
      </c>
      <c r="I231" s="1694"/>
      <c r="J231" s="561" t="s">
        <v>589</v>
      </c>
      <c r="K231" s="497"/>
      <c r="N231" s="1773"/>
    </row>
    <row r="232" spans="1:14" s="325" customFormat="1" ht="12.75" x14ac:dyDescent="0.2">
      <c r="A232" s="205">
        <v>2520</v>
      </c>
      <c r="B232" s="206" t="s">
        <v>295</v>
      </c>
      <c r="C232" s="209"/>
      <c r="D232" s="1873"/>
      <c r="E232" s="2003"/>
      <c r="F232" s="1875"/>
      <c r="G232" s="1875"/>
      <c r="H232" s="1366">
        <f t="shared" ref="H232:H301" si="11">+D232+E232+F232-G232</f>
        <v>0</v>
      </c>
      <c r="I232" s="1694"/>
      <c r="J232" s="561" t="s">
        <v>589</v>
      </c>
      <c r="K232" s="497"/>
      <c r="N232" s="1773"/>
    </row>
    <row r="233" spans="1:14" s="325" customFormat="1" ht="12.75" x14ac:dyDescent="0.2">
      <c r="A233" s="205">
        <v>2525</v>
      </c>
      <c r="B233" s="206" t="s">
        <v>910</v>
      </c>
      <c r="C233" s="209"/>
      <c r="D233" s="1873"/>
      <c r="E233" s="2003"/>
      <c r="F233" s="1875"/>
      <c r="G233" s="1875"/>
      <c r="H233" s="1366">
        <f t="shared" si="11"/>
        <v>0</v>
      </c>
      <c r="I233" s="1694"/>
      <c r="J233" s="561" t="s">
        <v>589</v>
      </c>
      <c r="K233" s="497"/>
      <c r="N233" s="1773"/>
    </row>
    <row r="234" spans="1:14" s="325" customFormat="1" ht="12.75" x14ac:dyDescent="0.2">
      <c r="A234" s="205">
        <v>2530</v>
      </c>
      <c r="B234" s="206" t="s">
        <v>911</v>
      </c>
      <c r="C234" s="209"/>
      <c r="D234" s="1873"/>
      <c r="E234" s="2003"/>
      <c r="F234" s="1875"/>
      <c r="G234" s="1875"/>
      <c r="H234" s="1366">
        <f t="shared" si="11"/>
        <v>0</v>
      </c>
      <c r="I234" s="1694"/>
      <c r="J234" s="561" t="s">
        <v>589</v>
      </c>
      <c r="K234" s="497"/>
      <c r="N234" s="1773"/>
    </row>
    <row r="235" spans="1:14" s="325" customFormat="1" ht="12.75" x14ac:dyDescent="0.2">
      <c r="A235" s="205">
        <v>2550</v>
      </c>
      <c r="B235" s="206" t="s">
        <v>912</v>
      </c>
      <c r="C235" s="209"/>
      <c r="D235" s="1873"/>
      <c r="E235" s="2003"/>
      <c r="F235" s="1875"/>
      <c r="G235" s="1875"/>
      <c r="H235" s="1366">
        <f t="shared" si="11"/>
        <v>0</v>
      </c>
      <c r="I235" s="1694"/>
      <c r="J235" s="561" t="s">
        <v>589</v>
      </c>
      <c r="K235" s="497"/>
      <c r="N235" s="1773"/>
    </row>
    <row r="236" spans="1:14" s="325" customFormat="1" ht="12.75" x14ac:dyDescent="0.2">
      <c r="A236" s="205">
        <v>3005</v>
      </c>
      <c r="B236" s="206" t="s">
        <v>913</v>
      </c>
      <c r="C236" s="209"/>
      <c r="D236" s="1873"/>
      <c r="E236" s="2003"/>
      <c r="F236" s="1875"/>
      <c r="G236" s="1875"/>
      <c r="H236" s="1366">
        <f t="shared" si="11"/>
        <v>0</v>
      </c>
      <c r="I236" s="1694"/>
      <c r="J236" s="561" t="s">
        <v>55</v>
      </c>
      <c r="K236" s="497"/>
      <c r="N236" s="1773"/>
    </row>
    <row r="237" spans="1:14" s="325" customFormat="1" ht="12.75" x14ac:dyDescent="0.2">
      <c r="A237" s="205">
        <v>3008</v>
      </c>
      <c r="B237" s="206" t="s">
        <v>919</v>
      </c>
      <c r="C237" s="209"/>
      <c r="D237" s="1873"/>
      <c r="E237" s="2003"/>
      <c r="F237" s="1875"/>
      <c r="G237" s="1875"/>
      <c r="H237" s="1366">
        <f t="shared" si="11"/>
        <v>0</v>
      </c>
      <c r="I237" s="1694"/>
      <c r="J237" s="561" t="s">
        <v>55</v>
      </c>
      <c r="K237" s="497"/>
      <c r="N237" s="1773"/>
    </row>
    <row r="238" spans="1:14" s="325" customFormat="1" ht="12.75" x14ac:dyDescent="0.2">
      <c r="A238" s="205">
        <v>3010</v>
      </c>
      <c r="B238" s="206" t="s">
        <v>920</v>
      </c>
      <c r="C238" s="209"/>
      <c r="D238" s="1873"/>
      <c r="E238" s="2003"/>
      <c r="F238" s="1875"/>
      <c r="G238" s="1875"/>
      <c r="H238" s="1366">
        <f t="shared" si="11"/>
        <v>0</v>
      </c>
      <c r="I238" s="1694"/>
      <c r="J238" s="561" t="s">
        <v>55</v>
      </c>
      <c r="K238" s="497"/>
      <c r="N238" s="1773"/>
    </row>
    <row r="239" spans="1:14" s="325" customFormat="1" ht="12.75" x14ac:dyDescent="0.2">
      <c r="A239" s="205">
        <v>3020</v>
      </c>
      <c r="B239" s="206" t="s">
        <v>921</v>
      </c>
      <c r="C239" s="209"/>
      <c r="D239" s="1873"/>
      <c r="E239" s="2003"/>
      <c r="F239" s="1875"/>
      <c r="G239" s="1875"/>
      <c r="H239" s="1366">
        <f t="shared" si="11"/>
        <v>0</v>
      </c>
      <c r="I239" s="1694"/>
      <c r="J239" s="561" t="s">
        <v>55</v>
      </c>
      <c r="K239" s="497"/>
      <c r="N239" s="1773"/>
    </row>
    <row r="240" spans="1:14" s="325" customFormat="1" ht="12.75" x14ac:dyDescent="0.2">
      <c r="A240" s="205">
        <v>3022</v>
      </c>
      <c r="B240" s="206" t="s">
        <v>922</v>
      </c>
      <c r="C240" s="209"/>
      <c r="D240" s="1873"/>
      <c r="E240" s="2003"/>
      <c r="F240" s="1875"/>
      <c r="G240" s="1875"/>
      <c r="H240" s="1366">
        <f t="shared" si="11"/>
        <v>0</v>
      </c>
      <c r="I240" s="1694"/>
      <c r="J240" s="561" t="s">
        <v>55</v>
      </c>
      <c r="K240" s="497"/>
      <c r="N240" s="1773"/>
    </row>
    <row r="241" spans="1:14" s="325" customFormat="1" ht="12.75" x14ac:dyDescent="0.2">
      <c r="A241" s="205">
        <v>3026</v>
      </c>
      <c r="B241" s="206" t="s">
        <v>923</v>
      </c>
      <c r="C241" s="209"/>
      <c r="D241" s="1873"/>
      <c r="E241" s="2003"/>
      <c r="F241" s="1875"/>
      <c r="G241" s="1875"/>
      <c r="H241" s="1366">
        <f t="shared" si="11"/>
        <v>0</v>
      </c>
      <c r="I241" s="1694"/>
      <c r="J241" s="561" t="s">
        <v>55</v>
      </c>
      <c r="K241" s="497"/>
      <c r="N241" s="1773"/>
    </row>
    <row r="242" spans="1:14" s="325" customFormat="1" ht="12.75" x14ac:dyDescent="0.2">
      <c r="A242" s="205">
        <v>3030</v>
      </c>
      <c r="B242" s="206" t="s">
        <v>924</v>
      </c>
      <c r="C242" s="209"/>
      <c r="D242" s="1873"/>
      <c r="E242" s="2003"/>
      <c r="F242" s="1875"/>
      <c r="G242" s="1875"/>
      <c r="H242" s="1366">
        <f t="shared" si="11"/>
        <v>0</v>
      </c>
      <c r="I242" s="1694"/>
      <c r="J242" s="561" t="s">
        <v>55</v>
      </c>
      <c r="K242" s="497"/>
      <c r="N242" s="1773"/>
    </row>
    <row r="243" spans="1:14" s="325" customFormat="1" ht="12.75" x14ac:dyDescent="0.2">
      <c r="A243" s="205">
        <v>3035</v>
      </c>
      <c r="B243" s="206" t="s">
        <v>940</v>
      </c>
      <c r="C243" s="209"/>
      <c r="D243" s="1873"/>
      <c r="E243" s="2003"/>
      <c r="F243" s="1875"/>
      <c r="G243" s="1875"/>
      <c r="H243" s="1366">
        <f t="shared" si="11"/>
        <v>0</v>
      </c>
      <c r="I243" s="1694"/>
      <c r="J243" s="561" t="s">
        <v>55</v>
      </c>
      <c r="K243" s="497"/>
      <c r="N243" s="1773"/>
    </row>
    <row r="244" spans="1:14" s="325" customFormat="1" ht="12.75" x14ac:dyDescent="0.2">
      <c r="A244" s="205">
        <v>3040</v>
      </c>
      <c r="B244" s="206" t="s">
        <v>941</v>
      </c>
      <c r="C244" s="209"/>
      <c r="D244" s="1873"/>
      <c r="E244" s="2003"/>
      <c r="F244" s="1875"/>
      <c r="G244" s="1875"/>
      <c r="H244" s="1366">
        <f t="shared" si="11"/>
        <v>0</v>
      </c>
      <c r="I244" s="1694"/>
      <c r="J244" s="561" t="s">
        <v>55</v>
      </c>
      <c r="K244" s="497"/>
      <c r="N244" s="1773"/>
    </row>
    <row r="245" spans="1:14" s="325" customFormat="1" ht="12.75" x14ac:dyDescent="0.2">
      <c r="A245" s="205">
        <v>3045</v>
      </c>
      <c r="B245" s="206" t="s">
        <v>942</v>
      </c>
      <c r="C245" s="209"/>
      <c r="D245" s="1873"/>
      <c r="E245" s="2003"/>
      <c r="F245" s="1875"/>
      <c r="G245" s="1875"/>
      <c r="H245" s="1366">
        <f t="shared" si="11"/>
        <v>0</v>
      </c>
      <c r="I245" s="1694"/>
      <c r="J245" s="561" t="s">
        <v>55</v>
      </c>
      <c r="K245" s="497"/>
      <c r="N245" s="1773"/>
    </row>
    <row r="246" spans="1:14" s="325" customFormat="1" ht="12.75" x14ac:dyDescent="0.2">
      <c r="A246" s="205">
        <v>3046</v>
      </c>
      <c r="B246" s="206" t="s">
        <v>943</v>
      </c>
      <c r="C246" s="209"/>
      <c r="D246" s="1873"/>
      <c r="E246" s="1367">
        <f>-D246</f>
        <v>0</v>
      </c>
      <c r="F246" s="1877"/>
      <c r="G246" s="2003">
        <f>'I9 Direct Allocation'!D151</f>
        <v>0</v>
      </c>
      <c r="H246" s="1368">
        <f>-(F10-G246)</f>
        <v>-3602210</v>
      </c>
      <c r="I246" s="1694"/>
      <c r="J246" s="561" t="s">
        <v>55</v>
      </c>
      <c r="K246" s="497"/>
      <c r="N246" s="1773"/>
    </row>
    <row r="247" spans="1:14" s="325" customFormat="1" ht="12.75" x14ac:dyDescent="0.2">
      <c r="A247" s="205">
        <v>3047</v>
      </c>
      <c r="B247" s="206" t="s">
        <v>953</v>
      </c>
      <c r="C247" s="209"/>
      <c r="D247" s="1873"/>
      <c r="E247" s="2003"/>
      <c r="F247" s="1875"/>
      <c r="G247" s="1875"/>
      <c r="H247" s="1366">
        <f t="shared" si="11"/>
        <v>0</v>
      </c>
      <c r="I247" s="1694"/>
      <c r="J247" s="561" t="s">
        <v>55</v>
      </c>
      <c r="K247" s="497"/>
      <c r="N247" s="1773"/>
    </row>
    <row r="248" spans="1:14" s="325" customFormat="1" ht="12.75" x14ac:dyDescent="0.2">
      <c r="A248" s="205">
        <v>3048</v>
      </c>
      <c r="B248" s="206" t="s">
        <v>954</v>
      </c>
      <c r="C248" s="209"/>
      <c r="D248" s="1873"/>
      <c r="E248" s="2003"/>
      <c r="F248" s="1875"/>
      <c r="G248" s="1875"/>
      <c r="H248" s="1366">
        <f t="shared" si="11"/>
        <v>0</v>
      </c>
      <c r="I248" s="1694"/>
      <c r="J248" s="561" t="s">
        <v>55</v>
      </c>
      <c r="K248" s="497"/>
      <c r="N248" s="1773"/>
    </row>
    <row r="249" spans="1:14" s="325" customFormat="1" ht="12.75" x14ac:dyDescent="0.2">
      <c r="A249" s="205">
        <v>3049</v>
      </c>
      <c r="B249" s="206" t="s">
        <v>955</v>
      </c>
      <c r="C249" s="209"/>
      <c r="D249" s="1873"/>
      <c r="E249" s="2003"/>
      <c r="F249" s="1875"/>
      <c r="G249" s="1875"/>
      <c r="H249" s="1366">
        <f t="shared" si="11"/>
        <v>0</v>
      </c>
      <c r="I249" s="1694"/>
      <c r="J249" s="561" t="s">
        <v>55</v>
      </c>
      <c r="K249" s="497"/>
      <c r="N249" s="1773"/>
    </row>
    <row r="250" spans="1:14" s="325" customFormat="1" ht="12.75" x14ac:dyDescent="0.2">
      <c r="A250" s="205">
        <v>3055</v>
      </c>
      <c r="B250" s="206" t="s">
        <v>956</v>
      </c>
      <c r="C250" s="209"/>
      <c r="D250" s="1873"/>
      <c r="E250" s="2003"/>
      <c r="F250" s="1875"/>
      <c r="G250" s="1875"/>
      <c r="H250" s="1366">
        <f t="shared" si="11"/>
        <v>0</v>
      </c>
      <c r="I250" s="1694"/>
      <c r="J250" s="561" t="s">
        <v>55</v>
      </c>
      <c r="K250" s="497"/>
      <c r="N250" s="1773"/>
    </row>
    <row r="251" spans="1:14" s="325" customFormat="1" ht="12.75" x14ac:dyDescent="0.2">
      <c r="A251" s="205">
        <v>3065</v>
      </c>
      <c r="B251" s="206" t="s">
        <v>1145</v>
      </c>
      <c r="C251" s="209"/>
      <c r="D251" s="1873"/>
      <c r="E251" s="2003"/>
      <c r="F251" s="1875"/>
      <c r="G251" s="1875"/>
      <c r="H251" s="1366">
        <f t="shared" si="11"/>
        <v>0</v>
      </c>
      <c r="I251" s="1694"/>
      <c r="J251" s="561" t="s">
        <v>55</v>
      </c>
      <c r="K251" s="497"/>
      <c r="N251" s="1773"/>
    </row>
    <row r="252" spans="1:14" s="325" customFormat="1" ht="12.75" x14ac:dyDescent="0.2">
      <c r="A252" s="205">
        <v>3075</v>
      </c>
      <c r="B252" s="1905" t="s">
        <v>1637</v>
      </c>
      <c r="C252" s="209"/>
      <c r="D252" s="1873"/>
      <c r="E252" s="2003"/>
      <c r="F252" s="1875"/>
      <c r="G252" s="1875"/>
      <c r="H252" s="1366">
        <f t="shared" ref="H252" si="12">+D252+E252+F252-G252</f>
        <v>0</v>
      </c>
      <c r="I252" s="1694"/>
      <c r="J252" s="561" t="s">
        <v>55</v>
      </c>
      <c r="K252" s="497"/>
      <c r="N252" s="1773"/>
    </row>
    <row r="253" spans="1:14" s="325" customFormat="1" ht="12.75" x14ac:dyDescent="0.2">
      <c r="A253" s="213">
        <v>4006</v>
      </c>
      <c r="B253" s="214" t="s">
        <v>1147</v>
      </c>
      <c r="C253" s="209"/>
      <c r="D253" s="1878">
        <v>-37237391.184121192</v>
      </c>
      <c r="E253" s="2003"/>
      <c r="F253" s="1875"/>
      <c r="G253" s="1875"/>
      <c r="H253" s="1366">
        <f t="shared" si="11"/>
        <v>-37237391.184121192</v>
      </c>
      <c r="I253" s="1694"/>
      <c r="J253" s="561" t="s">
        <v>590</v>
      </c>
      <c r="K253" s="497"/>
      <c r="N253" s="1773"/>
    </row>
    <row r="254" spans="1:14" s="325" customFormat="1" ht="12.75" x14ac:dyDescent="0.2">
      <c r="A254" s="213">
        <v>4010</v>
      </c>
      <c r="B254" s="214" t="s">
        <v>1148</v>
      </c>
      <c r="C254" s="209"/>
      <c r="D254" s="1878">
        <v>-13852959.615189172</v>
      </c>
      <c r="E254" s="2003"/>
      <c r="F254" s="1875"/>
      <c r="G254" s="1875"/>
      <c r="H254" s="1366">
        <f t="shared" si="11"/>
        <v>-13852959.615189172</v>
      </c>
      <c r="I254" s="1694"/>
      <c r="J254" s="561" t="s">
        <v>590</v>
      </c>
      <c r="K254" s="497"/>
      <c r="N254" s="1773"/>
    </row>
    <row r="255" spans="1:14" s="325" customFormat="1" ht="12.75" x14ac:dyDescent="0.2">
      <c r="A255" s="213">
        <v>4015</v>
      </c>
      <c r="B255" s="214" t="s">
        <v>1149</v>
      </c>
      <c r="C255" s="209"/>
      <c r="D255" s="1878"/>
      <c r="E255" s="2003"/>
      <c r="F255" s="1875"/>
      <c r="G255" s="1875"/>
      <c r="H255" s="1366">
        <f t="shared" si="11"/>
        <v>0</v>
      </c>
      <c r="I255" s="1694"/>
      <c r="J255" s="561" t="s">
        <v>590</v>
      </c>
      <c r="K255" s="497"/>
      <c r="N255" s="1773"/>
    </row>
    <row r="256" spans="1:14" s="325" customFormat="1" ht="12.75" x14ac:dyDescent="0.2">
      <c r="A256" s="213">
        <v>4020</v>
      </c>
      <c r="B256" s="214" t="s">
        <v>1150</v>
      </c>
      <c r="C256" s="209"/>
      <c r="D256" s="1878"/>
      <c r="E256" s="2003"/>
      <c r="F256" s="1875"/>
      <c r="G256" s="1875"/>
      <c r="H256" s="1366">
        <f t="shared" si="11"/>
        <v>0</v>
      </c>
      <c r="I256" s="1694"/>
      <c r="J256" s="561" t="s">
        <v>590</v>
      </c>
      <c r="K256" s="497"/>
      <c r="N256" s="1773"/>
    </row>
    <row r="257" spans="1:14" s="325" customFormat="1" ht="12.75" x14ac:dyDescent="0.2">
      <c r="A257" s="213">
        <v>4025</v>
      </c>
      <c r="B257" s="214" t="s">
        <v>1152</v>
      </c>
      <c r="C257" s="209"/>
      <c r="D257" s="1878"/>
      <c r="E257" s="2003"/>
      <c r="F257" s="1875"/>
      <c r="G257" s="1875"/>
      <c r="H257" s="1366">
        <f t="shared" si="11"/>
        <v>0</v>
      </c>
      <c r="I257" s="1694"/>
      <c r="J257" s="561" t="s">
        <v>590</v>
      </c>
      <c r="K257" s="497"/>
      <c r="N257" s="1773"/>
    </row>
    <row r="258" spans="1:14" s="325" customFormat="1" ht="12.75" x14ac:dyDescent="0.2">
      <c r="A258" s="213">
        <v>4030</v>
      </c>
      <c r="B258" s="214" t="s">
        <v>1153</v>
      </c>
      <c r="C258" s="209"/>
      <c r="D258" s="1878"/>
      <c r="E258" s="2003"/>
      <c r="F258" s="1875"/>
      <c r="G258" s="1875"/>
      <c r="H258" s="1366">
        <f t="shared" si="11"/>
        <v>0</v>
      </c>
      <c r="I258" s="1694"/>
      <c r="J258" s="561" t="s">
        <v>590</v>
      </c>
      <c r="K258" s="497"/>
      <c r="N258" s="1773"/>
    </row>
    <row r="259" spans="1:14" s="325" customFormat="1" ht="12.75" x14ac:dyDescent="0.2">
      <c r="A259" s="213">
        <v>4035</v>
      </c>
      <c r="B259" s="214" t="s">
        <v>1154</v>
      </c>
      <c r="C259" s="209"/>
      <c r="D259" s="1878">
        <v>-36304885.835669465</v>
      </c>
      <c r="E259" s="2003"/>
      <c r="F259" s="1875"/>
      <c r="G259" s="1875"/>
      <c r="H259" s="1366">
        <f t="shared" si="11"/>
        <v>-36304885.835669465</v>
      </c>
      <c r="I259" s="1694"/>
      <c r="J259" s="561" t="s">
        <v>590</v>
      </c>
      <c r="K259" s="497"/>
      <c r="N259" s="1773"/>
    </row>
    <row r="260" spans="1:14" s="325" customFormat="1" ht="12.75" x14ac:dyDescent="0.2">
      <c r="A260" s="213">
        <v>4040</v>
      </c>
      <c r="B260" s="214" t="s">
        <v>1070</v>
      </c>
      <c r="C260" s="209"/>
      <c r="D260" s="1878"/>
      <c r="E260" s="2003"/>
      <c r="F260" s="1875"/>
      <c r="G260" s="1875"/>
      <c r="H260" s="1366">
        <f t="shared" si="11"/>
        <v>0</v>
      </c>
      <c r="I260" s="1694"/>
      <c r="J260" s="561" t="s">
        <v>590</v>
      </c>
      <c r="K260" s="497"/>
      <c r="N260" s="1773"/>
    </row>
    <row r="261" spans="1:14" s="325" customFormat="1" ht="12.75" x14ac:dyDescent="0.2">
      <c r="A261" s="213">
        <v>4045</v>
      </c>
      <c r="B261" s="214" t="s">
        <v>1071</v>
      </c>
      <c r="C261" s="209"/>
      <c r="D261" s="1878"/>
      <c r="E261" s="2003"/>
      <c r="F261" s="1875"/>
      <c r="G261" s="1875"/>
      <c r="H261" s="1366">
        <f t="shared" si="11"/>
        <v>0</v>
      </c>
      <c r="I261" s="1694"/>
      <c r="J261" s="561" t="s">
        <v>590</v>
      </c>
      <c r="K261" s="497"/>
      <c r="N261" s="1773"/>
    </row>
    <row r="262" spans="1:14" s="325" customFormat="1" ht="12.75" x14ac:dyDescent="0.2">
      <c r="A262" s="213">
        <v>4050</v>
      </c>
      <c r="B262" s="214" t="s">
        <v>1072</v>
      </c>
      <c r="C262" s="209"/>
      <c r="D262" s="1878"/>
      <c r="E262" s="2003"/>
      <c r="F262" s="1875"/>
      <c r="G262" s="1875"/>
      <c r="H262" s="1366">
        <f t="shared" si="11"/>
        <v>0</v>
      </c>
      <c r="I262" s="1694"/>
      <c r="J262" s="561" t="s">
        <v>590</v>
      </c>
      <c r="K262" s="497"/>
      <c r="N262" s="1773"/>
    </row>
    <row r="263" spans="1:14" s="325" customFormat="1" ht="12.75" x14ac:dyDescent="0.2">
      <c r="A263" s="213">
        <v>4055</v>
      </c>
      <c r="B263" s="214" t="s">
        <v>1591</v>
      </c>
      <c r="C263" s="209"/>
      <c r="D263" s="1878"/>
      <c r="E263" s="2003"/>
      <c r="F263" s="1875"/>
      <c r="G263" s="1875"/>
      <c r="H263" s="1366">
        <f t="shared" si="11"/>
        <v>0</v>
      </c>
      <c r="I263" s="1694"/>
      <c r="J263" s="561" t="s">
        <v>590</v>
      </c>
      <c r="K263" s="497"/>
      <c r="N263" s="1773"/>
    </row>
    <row r="264" spans="1:14" s="325" customFormat="1" ht="12.75" x14ac:dyDescent="0.2">
      <c r="A264" s="213">
        <v>4060</v>
      </c>
      <c r="B264" s="214" t="s">
        <v>1592</v>
      </c>
      <c r="C264" s="209"/>
      <c r="D264" s="1878"/>
      <c r="E264" s="2003"/>
      <c r="F264" s="1875"/>
      <c r="G264" s="1875"/>
      <c r="H264" s="1366">
        <f t="shared" si="11"/>
        <v>0</v>
      </c>
      <c r="I264" s="1694"/>
      <c r="J264" s="561" t="s">
        <v>590</v>
      </c>
      <c r="K264" s="497"/>
      <c r="N264" s="1773"/>
    </row>
    <row r="265" spans="1:14" s="325" customFormat="1" ht="12.75" x14ac:dyDescent="0.2">
      <c r="A265" s="213">
        <v>4062</v>
      </c>
      <c r="B265" s="214" t="s">
        <v>1593</v>
      </c>
      <c r="C265" s="209"/>
      <c r="D265" s="1878">
        <v>-3079081.6907161796</v>
      </c>
      <c r="E265" s="2003"/>
      <c r="F265" s="1875"/>
      <c r="G265" s="1875"/>
      <c r="H265" s="1366">
        <f t="shared" si="11"/>
        <v>-3079081.6907161796</v>
      </c>
      <c r="I265" s="1694"/>
      <c r="J265" s="561" t="s">
        <v>590</v>
      </c>
      <c r="K265" s="497"/>
      <c r="N265" s="1773"/>
    </row>
    <row r="266" spans="1:14" s="325" customFormat="1" ht="12.75" x14ac:dyDescent="0.2">
      <c r="A266" s="213">
        <v>4064</v>
      </c>
      <c r="B266" s="214" t="s">
        <v>312</v>
      </c>
      <c r="C266" s="209"/>
      <c r="D266" s="1878"/>
      <c r="E266" s="2003"/>
      <c r="F266" s="1875"/>
      <c r="G266" s="1875"/>
      <c r="H266" s="1366">
        <f t="shared" si="11"/>
        <v>0</v>
      </c>
      <c r="I266" s="1694"/>
      <c r="J266" s="561" t="s">
        <v>590</v>
      </c>
      <c r="K266" s="497"/>
      <c r="N266" s="1773"/>
    </row>
    <row r="267" spans="1:14" s="325" customFormat="1" ht="12.75" x14ac:dyDescent="0.2">
      <c r="A267" s="213">
        <v>4066</v>
      </c>
      <c r="B267" s="214" t="s">
        <v>1594</v>
      </c>
      <c r="C267" s="209"/>
      <c r="D267" s="1878">
        <v>-5586919.8253543973</v>
      </c>
      <c r="E267" s="2003"/>
      <c r="F267" s="1875"/>
      <c r="G267" s="1875"/>
      <c r="H267" s="1366">
        <f t="shared" si="11"/>
        <v>-5586919.8253543973</v>
      </c>
      <c r="I267" s="1694"/>
      <c r="J267" s="561" t="s">
        <v>590</v>
      </c>
      <c r="K267" s="497"/>
      <c r="N267" s="1773"/>
    </row>
    <row r="268" spans="1:14" s="325" customFormat="1" ht="12.75" x14ac:dyDescent="0.2">
      <c r="A268" s="213">
        <v>4068</v>
      </c>
      <c r="B268" s="214" t="s">
        <v>1595</v>
      </c>
      <c r="C268" s="209"/>
      <c r="D268" s="1878">
        <v>-4344776.3714540675</v>
      </c>
      <c r="E268" s="2003"/>
      <c r="F268" s="1875"/>
      <c r="G268" s="1875"/>
      <c r="H268" s="1366">
        <f t="shared" si="11"/>
        <v>-4344776.3714540675</v>
      </c>
      <c r="I268" s="1694"/>
      <c r="J268" s="561" t="s">
        <v>590</v>
      </c>
      <c r="K268" s="497"/>
      <c r="N268" s="1773"/>
    </row>
    <row r="269" spans="1:14" s="325" customFormat="1" ht="12.75" x14ac:dyDescent="0.2">
      <c r="A269" s="213">
        <v>4069</v>
      </c>
      <c r="B269" s="1907" t="s">
        <v>1617</v>
      </c>
      <c r="C269" s="209"/>
      <c r="D269" s="1878">
        <v>-199900.12680986451</v>
      </c>
      <c r="E269" s="2003"/>
      <c r="F269" s="1877"/>
      <c r="G269" s="1875"/>
      <c r="H269" s="1366">
        <f t="shared" si="11"/>
        <v>-199900.12680986451</v>
      </c>
      <c r="I269" s="1694"/>
      <c r="J269" s="561" t="s">
        <v>590</v>
      </c>
      <c r="K269" s="561"/>
      <c r="N269" s="1773"/>
    </row>
    <row r="270" spans="1:14" s="325" customFormat="1" ht="12.75" x14ac:dyDescent="0.2">
      <c r="A270" s="215">
        <v>4080</v>
      </c>
      <c r="B270" s="216" t="s">
        <v>1596</v>
      </c>
      <c r="C270" s="209"/>
      <c r="D270" s="1878">
        <v>-26431555.725120299</v>
      </c>
      <c r="E270" s="2003"/>
      <c r="F270" s="1877"/>
      <c r="G270" s="1875"/>
      <c r="H270" s="1366">
        <f t="shared" si="11"/>
        <v>-26431555.725120299</v>
      </c>
      <c r="I270" s="1694"/>
      <c r="J270" s="561" t="s">
        <v>1596</v>
      </c>
      <c r="K270" s="497"/>
      <c r="N270" s="1773"/>
    </row>
    <row r="271" spans="1:14" s="325" customFormat="1" ht="12.75" x14ac:dyDescent="0.2">
      <c r="A271" s="1924">
        <v>4082</v>
      </c>
      <c r="B271" s="216" t="s">
        <v>1597</v>
      </c>
      <c r="C271" s="209"/>
      <c r="D271" s="2367">
        <v>-40269</v>
      </c>
      <c r="E271" s="2003"/>
      <c r="F271" s="1875"/>
      <c r="G271" s="1875"/>
      <c r="H271" s="1366">
        <f t="shared" si="11"/>
        <v>-40269</v>
      </c>
      <c r="I271" s="1765" t="s">
        <v>446</v>
      </c>
      <c r="J271" s="561" t="s">
        <v>597</v>
      </c>
      <c r="K271" s="497"/>
      <c r="N271" s="1773"/>
    </row>
    <row r="272" spans="1:14" s="325" customFormat="1" ht="12.75" x14ac:dyDescent="0.2">
      <c r="A272" s="1924">
        <v>4084</v>
      </c>
      <c r="B272" s="216" t="s">
        <v>517</v>
      </c>
      <c r="C272" s="209"/>
      <c r="D272" s="2367">
        <v>-325</v>
      </c>
      <c r="E272" s="2003"/>
      <c r="F272" s="1875"/>
      <c r="G272" s="1875"/>
      <c r="H272" s="1366">
        <f t="shared" si="11"/>
        <v>-325</v>
      </c>
      <c r="I272" s="1765" t="s">
        <v>446</v>
      </c>
      <c r="J272" s="561" t="s">
        <v>597</v>
      </c>
      <c r="K272" s="497"/>
      <c r="N272" s="1773"/>
    </row>
    <row r="273" spans="1:14" s="325" customFormat="1" ht="12.75" x14ac:dyDescent="0.2">
      <c r="A273" s="1924">
        <v>4086</v>
      </c>
      <c r="B273" s="216" t="s">
        <v>403</v>
      </c>
      <c r="C273" s="209"/>
      <c r="D273" s="2367">
        <v>-140473</v>
      </c>
      <c r="E273" s="2003"/>
      <c r="F273" s="1877"/>
      <c r="G273" s="1875"/>
      <c r="H273" s="1366">
        <f>+D273+E273+F273-G273</f>
        <v>-140473</v>
      </c>
      <c r="I273" s="1765" t="s">
        <v>704</v>
      </c>
      <c r="J273" s="561" t="s">
        <v>597</v>
      </c>
      <c r="K273" s="497"/>
      <c r="N273" s="1773"/>
    </row>
    <row r="274" spans="1:14" s="325" customFormat="1" ht="12.75" x14ac:dyDescent="0.2">
      <c r="A274" s="1924">
        <v>4090</v>
      </c>
      <c r="B274" s="216" t="s">
        <v>522</v>
      </c>
      <c r="C274" s="209"/>
      <c r="D274" s="2367"/>
      <c r="E274" s="2003"/>
      <c r="F274" s="1879"/>
      <c r="G274" s="1875"/>
      <c r="H274" s="1366">
        <f t="shared" si="11"/>
        <v>0</v>
      </c>
      <c r="I274" s="1765" t="s">
        <v>446</v>
      </c>
      <c r="J274" s="561" t="s">
        <v>597</v>
      </c>
      <c r="K274" s="497"/>
      <c r="N274" s="1773"/>
    </row>
    <row r="275" spans="1:14" s="325" customFormat="1" ht="12.75" x14ac:dyDescent="0.2">
      <c r="A275" s="205">
        <v>4105</v>
      </c>
      <c r="B275" s="206" t="s">
        <v>523</v>
      </c>
      <c r="C275" s="209"/>
      <c r="D275" s="2367"/>
      <c r="E275" s="2003"/>
      <c r="F275" s="1873"/>
      <c r="G275" s="1875"/>
      <c r="H275" s="1366">
        <f t="shared" si="11"/>
        <v>0</v>
      </c>
      <c r="I275" s="1694"/>
      <c r="J275" s="561" t="s">
        <v>591</v>
      </c>
      <c r="K275" s="497"/>
      <c r="N275" s="1773"/>
    </row>
    <row r="276" spans="1:14" s="325" customFormat="1" ht="12.75" x14ac:dyDescent="0.2">
      <c r="A276" s="205">
        <v>4110</v>
      </c>
      <c r="B276" s="206" t="s">
        <v>524</v>
      </c>
      <c r="C276" s="209"/>
      <c r="D276" s="2367"/>
      <c r="E276" s="2003"/>
      <c r="F276" s="1873"/>
      <c r="G276" s="1875"/>
      <c r="H276" s="1366">
        <f t="shared" si="11"/>
        <v>0</v>
      </c>
      <c r="I276" s="1694"/>
      <c r="J276" s="561" t="s">
        <v>591</v>
      </c>
      <c r="K276" s="497"/>
      <c r="N276" s="1773"/>
    </row>
    <row r="277" spans="1:14" s="325" customFormat="1" ht="12.75" x14ac:dyDescent="0.2">
      <c r="A277" s="1924">
        <v>4205</v>
      </c>
      <c r="B277" s="216" t="s">
        <v>525</v>
      </c>
      <c r="C277" s="209"/>
      <c r="D277" s="2367"/>
      <c r="E277" s="2003"/>
      <c r="F277" s="1873"/>
      <c r="G277" s="1875"/>
      <c r="H277" s="1366">
        <f t="shared" si="11"/>
        <v>0</v>
      </c>
      <c r="I277" s="1765" t="s">
        <v>446</v>
      </c>
      <c r="J277" s="561" t="s">
        <v>597</v>
      </c>
      <c r="K277" s="497"/>
      <c r="N277" s="1773"/>
    </row>
    <row r="278" spans="1:14" s="325" customFormat="1" ht="12.75" x14ac:dyDescent="0.2">
      <c r="A278" s="1924">
        <v>4210</v>
      </c>
      <c r="B278" s="216" t="s">
        <v>526</v>
      </c>
      <c r="C278" s="209"/>
      <c r="D278" s="2367">
        <v>-1180493</v>
      </c>
      <c r="E278" s="2003"/>
      <c r="F278" s="1873"/>
      <c r="G278" s="1875"/>
      <c r="H278" s="1366">
        <f t="shared" si="11"/>
        <v>-1180493</v>
      </c>
      <c r="I278" s="1765" t="s">
        <v>432</v>
      </c>
      <c r="J278" s="561" t="s">
        <v>597</v>
      </c>
      <c r="K278" s="497"/>
      <c r="N278" s="1773"/>
    </row>
    <row r="279" spans="1:14" s="325" customFormat="1" ht="12.75" x14ac:dyDescent="0.2">
      <c r="A279" s="1924">
        <v>4215</v>
      </c>
      <c r="B279" s="216" t="s">
        <v>527</v>
      </c>
      <c r="C279" s="209"/>
      <c r="D279" s="2367"/>
      <c r="E279" s="2003"/>
      <c r="F279" s="1873"/>
      <c r="G279" s="1875"/>
      <c r="H279" s="1366">
        <f t="shared" si="11"/>
        <v>0</v>
      </c>
      <c r="I279" s="1765" t="s">
        <v>446</v>
      </c>
      <c r="J279" s="561" t="s">
        <v>597</v>
      </c>
      <c r="K279" s="497"/>
      <c r="N279" s="1773"/>
    </row>
    <row r="280" spans="1:14" s="325" customFormat="1" ht="12.75" x14ac:dyDescent="0.2">
      <c r="A280" s="1924">
        <v>4220</v>
      </c>
      <c r="B280" s="216" t="s">
        <v>528</v>
      </c>
      <c r="C280" s="209"/>
      <c r="D280" s="2367"/>
      <c r="E280" s="2003"/>
      <c r="F280" s="1873"/>
      <c r="G280" s="1875"/>
      <c r="H280" s="1366">
        <f t="shared" si="11"/>
        <v>0</v>
      </c>
      <c r="I280" s="1765" t="s">
        <v>446</v>
      </c>
      <c r="J280" s="561" t="s">
        <v>597</v>
      </c>
      <c r="K280" s="497"/>
      <c r="N280" s="1773"/>
    </row>
    <row r="281" spans="1:14" s="325" customFormat="1" ht="12.75" x14ac:dyDescent="0.2">
      <c r="A281" s="1924">
        <v>4225</v>
      </c>
      <c r="B281" s="216" t="s">
        <v>529</v>
      </c>
      <c r="C281" s="209"/>
      <c r="D281" s="2367">
        <v>-156800</v>
      </c>
      <c r="E281" s="2003"/>
      <c r="F281" s="1873"/>
      <c r="G281" s="1875"/>
      <c r="H281" s="1366">
        <f t="shared" si="11"/>
        <v>-156800</v>
      </c>
      <c r="I281" s="1765" t="s">
        <v>1346</v>
      </c>
      <c r="J281" s="561" t="s">
        <v>529</v>
      </c>
      <c r="K281" s="497"/>
      <c r="N281" s="1773"/>
    </row>
    <row r="282" spans="1:14" s="325" customFormat="1" ht="12.75" x14ac:dyDescent="0.2">
      <c r="A282" s="205">
        <v>4230</v>
      </c>
      <c r="B282" s="206" t="s">
        <v>530</v>
      </c>
      <c r="C282" s="209"/>
      <c r="D282" s="2367"/>
      <c r="E282" s="2003"/>
      <c r="F282" s="1873"/>
      <c r="G282" s="1875"/>
      <c r="H282" s="1366">
        <f t="shared" si="11"/>
        <v>0</v>
      </c>
      <c r="I282" s="1694"/>
      <c r="J282" s="561" t="s">
        <v>591</v>
      </c>
      <c r="K282" s="497"/>
      <c r="N282" s="1773"/>
    </row>
    <row r="283" spans="1:14" s="325" customFormat="1" ht="12.75" x14ac:dyDescent="0.2">
      <c r="A283" s="1924">
        <v>4235</v>
      </c>
      <c r="B283" s="216" t="s">
        <v>531</v>
      </c>
      <c r="C283" s="209"/>
      <c r="D283" s="2367"/>
      <c r="E283" s="2003"/>
      <c r="F283" s="1879"/>
      <c r="G283" s="1875"/>
      <c r="H283" s="1366">
        <f t="shared" si="11"/>
        <v>0</v>
      </c>
      <c r="I283" s="1765"/>
      <c r="J283" s="561" t="s">
        <v>1548</v>
      </c>
      <c r="K283" s="497"/>
      <c r="N283" s="1773"/>
    </row>
    <row r="284" spans="1:14" s="325" customFormat="1" ht="12.75" x14ac:dyDescent="0.2">
      <c r="A284" s="1924" t="s">
        <v>1300</v>
      </c>
      <c r="B284" s="216" t="s">
        <v>1302</v>
      </c>
      <c r="C284" s="209"/>
      <c r="D284" s="2367"/>
      <c r="E284" s="2003"/>
      <c r="F284" s="1873"/>
      <c r="G284" s="1875"/>
      <c r="H284" s="1366">
        <f t="shared" si="11"/>
        <v>0</v>
      </c>
      <c r="I284" s="1765" t="s">
        <v>1274</v>
      </c>
      <c r="J284" s="561" t="s">
        <v>1548</v>
      </c>
      <c r="K284" s="497"/>
      <c r="N284" s="1773"/>
    </row>
    <row r="285" spans="1:14" s="325" customFormat="1" ht="12.75" x14ac:dyDescent="0.2">
      <c r="A285" s="1924" t="s">
        <v>430</v>
      </c>
      <c r="B285" s="216" t="s">
        <v>1301</v>
      </c>
      <c r="C285" s="209"/>
      <c r="D285" s="2367">
        <v>-178954.69744837924</v>
      </c>
      <c r="E285" s="2003"/>
      <c r="F285" s="1873"/>
      <c r="G285" s="1875"/>
      <c r="H285" s="1366">
        <f t="shared" si="11"/>
        <v>-178954.69744837924</v>
      </c>
      <c r="I285" s="1765" t="s">
        <v>446</v>
      </c>
      <c r="J285" s="561" t="s">
        <v>1548</v>
      </c>
      <c r="K285" s="497"/>
      <c r="N285" s="1773"/>
    </row>
    <row r="286" spans="1:14" s="325" customFormat="1" ht="12.75" x14ac:dyDescent="0.2">
      <c r="A286" s="205">
        <v>4240</v>
      </c>
      <c r="B286" s="206" t="s">
        <v>532</v>
      </c>
      <c r="C286" s="209"/>
      <c r="D286" s="2367"/>
      <c r="E286" s="2003"/>
      <c r="F286" s="1873"/>
      <c r="G286" s="1875"/>
      <c r="H286" s="1366">
        <f t="shared" si="11"/>
        <v>0</v>
      </c>
      <c r="I286" s="1765" t="s">
        <v>446</v>
      </c>
      <c r="J286" s="561" t="s">
        <v>597</v>
      </c>
      <c r="K286" s="497"/>
      <c r="N286" s="1773"/>
    </row>
    <row r="287" spans="1:14" s="325" customFormat="1" ht="12.75" x14ac:dyDescent="0.2">
      <c r="A287" s="1924">
        <v>4245</v>
      </c>
      <c r="B287" s="216" t="s">
        <v>533</v>
      </c>
      <c r="C287" s="209"/>
      <c r="D287" s="2367">
        <v>-172468</v>
      </c>
      <c r="E287" s="2003"/>
      <c r="F287" s="1873"/>
      <c r="G287" s="1875"/>
      <c r="H287" s="1366">
        <f t="shared" si="11"/>
        <v>-172468</v>
      </c>
      <c r="I287" s="1765" t="s">
        <v>446</v>
      </c>
      <c r="J287" s="561" t="s">
        <v>597</v>
      </c>
      <c r="K287" s="497"/>
      <c r="N287" s="1773"/>
    </row>
    <row r="288" spans="1:14" s="325" customFormat="1" ht="12.75" x14ac:dyDescent="0.2">
      <c r="A288" s="205">
        <v>4305</v>
      </c>
      <c r="B288" s="206" t="s">
        <v>1395</v>
      </c>
      <c r="C288" s="209"/>
      <c r="D288" s="2367"/>
      <c r="E288" s="2003"/>
      <c r="F288" s="1873"/>
      <c r="G288" s="1875"/>
      <c r="H288" s="1366">
        <f t="shared" si="11"/>
        <v>0</v>
      </c>
      <c r="I288" s="1765" t="s">
        <v>446</v>
      </c>
      <c r="J288" s="561" t="s">
        <v>960</v>
      </c>
      <c r="K288" s="497"/>
      <c r="N288" s="1773"/>
    </row>
    <row r="289" spans="1:14" s="325" customFormat="1" ht="12.75" x14ac:dyDescent="0.2">
      <c r="A289" s="205">
        <v>4310</v>
      </c>
      <c r="B289" s="206" t="s">
        <v>1396</v>
      </c>
      <c r="C289" s="209"/>
      <c r="D289" s="2367">
        <v>564690</v>
      </c>
      <c r="E289" s="2003"/>
      <c r="F289" s="1873"/>
      <c r="G289" s="1875"/>
      <c r="H289" s="1366">
        <f t="shared" si="11"/>
        <v>564690</v>
      </c>
      <c r="I289" s="1765" t="s">
        <v>446</v>
      </c>
      <c r="J289" s="561" t="s">
        <v>960</v>
      </c>
      <c r="K289" s="497"/>
      <c r="N289" s="1773"/>
    </row>
    <row r="290" spans="1:14" s="325" customFormat="1" ht="12.75" x14ac:dyDescent="0.2">
      <c r="A290" s="1924">
        <v>4315</v>
      </c>
      <c r="B290" s="216" t="s">
        <v>1397</v>
      </c>
      <c r="C290" s="209"/>
      <c r="D290" s="2367"/>
      <c r="E290" s="2003"/>
      <c r="F290" s="1873"/>
      <c r="G290" s="1875"/>
      <c r="H290" s="1366">
        <f t="shared" si="11"/>
        <v>0</v>
      </c>
      <c r="I290" s="1765" t="s">
        <v>446</v>
      </c>
      <c r="J290" s="561" t="s">
        <v>960</v>
      </c>
      <c r="K290" s="497"/>
      <c r="N290" s="1773"/>
    </row>
    <row r="291" spans="1:14" s="325" customFormat="1" ht="12.75" x14ac:dyDescent="0.2">
      <c r="A291" s="1924">
        <v>4320</v>
      </c>
      <c r="B291" s="216" t="s">
        <v>1401</v>
      </c>
      <c r="C291" s="209"/>
      <c r="D291" s="2367"/>
      <c r="E291" s="2003"/>
      <c r="F291" s="1873"/>
      <c r="G291" s="1875"/>
      <c r="H291" s="1366">
        <f t="shared" si="11"/>
        <v>0</v>
      </c>
      <c r="I291" s="1765" t="s">
        <v>446</v>
      </c>
      <c r="J291" s="561" t="s">
        <v>960</v>
      </c>
      <c r="K291" s="497"/>
      <c r="N291" s="1773"/>
    </row>
    <row r="292" spans="1:14" s="325" customFormat="1" ht="12.75" x14ac:dyDescent="0.2">
      <c r="A292" s="215">
        <v>4324</v>
      </c>
      <c r="B292" s="1904" t="s">
        <v>1618</v>
      </c>
      <c r="C292" s="209"/>
      <c r="D292" s="2367"/>
      <c r="E292" s="2003"/>
      <c r="F292" s="1873"/>
      <c r="G292" s="1875"/>
      <c r="H292" s="1366">
        <f t="shared" ref="H292" si="13">+D292+E292+F292-G292</f>
        <v>0</v>
      </c>
      <c r="I292" s="1694"/>
      <c r="J292" s="561" t="s">
        <v>591</v>
      </c>
      <c r="K292" s="497"/>
      <c r="N292" s="1773"/>
    </row>
    <row r="293" spans="1:14" s="325" customFormat="1" ht="12.75" x14ac:dyDescent="0.2">
      <c r="A293" s="1924">
        <v>4325</v>
      </c>
      <c r="B293" s="216" t="s">
        <v>1387</v>
      </c>
      <c r="C293" s="209"/>
      <c r="D293" s="2367"/>
      <c r="E293" s="2003"/>
      <c r="F293" s="1873"/>
      <c r="G293" s="1875"/>
      <c r="H293" s="1366">
        <f t="shared" si="11"/>
        <v>0</v>
      </c>
      <c r="I293" s="1765" t="s">
        <v>1082</v>
      </c>
      <c r="J293" s="561" t="s">
        <v>960</v>
      </c>
      <c r="K293" s="497"/>
      <c r="N293" s="1773"/>
    </row>
    <row r="294" spans="1:14" s="325" customFormat="1" ht="12.75" x14ac:dyDescent="0.2">
      <c r="A294" s="1924">
        <v>4330</v>
      </c>
      <c r="B294" s="216" t="s">
        <v>1388</v>
      </c>
      <c r="C294" s="209"/>
      <c r="D294" s="2367"/>
      <c r="E294" s="2003"/>
      <c r="F294" s="1873"/>
      <c r="G294" s="1875"/>
      <c r="H294" s="1366">
        <f t="shared" si="11"/>
        <v>0</v>
      </c>
      <c r="I294" s="1765" t="s">
        <v>446</v>
      </c>
      <c r="J294" s="561" t="s">
        <v>960</v>
      </c>
      <c r="K294" s="497"/>
      <c r="N294" s="1773"/>
    </row>
    <row r="295" spans="1:14" s="325" customFormat="1" ht="12.75" x14ac:dyDescent="0.2">
      <c r="A295" s="1924">
        <v>4335</v>
      </c>
      <c r="B295" s="216" t="s">
        <v>1391</v>
      </c>
      <c r="C295" s="209"/>
      <c r="D295" s="2367"/>
      <c r="E295" s="2003"/>
      <c r="F295" s="1873"/>
      <c r="G295" s="1875"/>
      <c r="H295" s="1366">
        <f t="shared" si="11"/>
        <v>0</v>
      </c>
      <c r="I295" s="1765" t="s">
        <v>446</v>
      </c>
      <c r="J295" s="561" t="s">
        <v>960</v>
      </c>
      <c r="K295" s="497"/>
      <c r="N295" s="1773"/>
    </row>
    <row r="296" spans="1:14" s="325" customFormat="1" ht="25.5" x14ac:dyDescent="0.2">
      <c r="A296" s="1924">
        <v>4340</v>
      </c>
      <c r="B296" s="216" t="s">
        <v>1392</v>
      </c>
      <c r="C296" s="209"/>
      <c r="D296" s="2367"/>
      <c r="E296" s="2003"/>
      <c r="F296" s="1873"/>
      <c r="G296" s="1875"/>
      <c r="H296" s="1366">
        <f t="shared" si="11"/>
        <v>0</v>
      </c>
      <c r="I296" s="1765" t="s">
        <v>446</v>
      </c>
      <c r="J296" s="561" t="s">
        <v>960</v>
      </c>
      <c r="K296" s="497"/>
      <c r="N296" s="1773"/>
    </row>
    <row r="297" spans="1:14" s="325" customFormat="1" ht="12.75" x14ac:dyDescent="0.2">
      <c r="A297" s="1924">
        <v>4345</v>
      </c>
      <c r="B297" s="216" t="s">
        <v>1393</v>
      </c>
      <c r="C297" s="209"/>
      <c r="D297" s="2367"/>
      <c r="E297" s="2003"/>
      <c r="F297" s="1873"/>
      <c r="G297" s="1875"/>
      <c r="H297" s="1366">
        <f t="shared" si="11"/>
        <v>0</v>
      </c>
      <c r="I297" s="1765" t="s">
        <v>446</v>
      </c>
      <c r="J297" s="561" t="s">
        <v>960</v>
      </c>
      <c r="K297" s="497"/>
      <c r="N297" s="1773"/>
    </row>
    <row r="298" spans="1:14" s="325" customFormat="1" ht="12.75" x14ac:dyDescent="0.2">
      <c r="A298" s="1924">
        <v>4350</v>
      </c>
      <c r="B298" s="216" t="s">
        <v>1394</v>
      </c>
      <c r="C298" s="209"/>
      <c r="D298" s="2367"/>
      <c r="E298" s="2003"/>
      <c r="F298" s="1873"/>
      <c r="G298" s="1875"/>
      <c r="H298" s="1366">
        <f t="shared" si="11"/>
        <v>0</v>
      </c>
      <c r="I298" s="1765" t="s">
        <v>446</v>
      </c>
      <c r="J298" s="561" t="s">
        <v>960</v>
      </c>
      <c r="K298" s="497"/>
      <c r="N298" s="1773"/>
    </row>
    <row r="299" spans="1:14" s="325" customFormat="1" ht="12.75" x14ac:dyDescent="0.2">
      <c r="A299" s="1924">
        <v>4355</v>
      </c>
      <c r="B299" s="216" t="s">
        <v>980</v>
      </c>
      <c r="C299" s="209"/>
      <c r="D299" s="2367"/>
      <c r="E299" s="2003"/>
      <c r="F299" s="1873"/>
      <c r="G299" s="1875"/>
      <c r="H299" s="1366">
        <f t="shared" si="11"/>
        <v>0</v>
      </c>
      <c r="I299" s="1765" t="s">
        <v>1082</v>
      </c>
      <c r="J299" s="561" t="s">
        <v>960</v>
      </c>
      <c r="K299" s="497"/>
      <c r="N299" s="1773"/>
    </row>
    <row r="300" spans="1:14" s="325" customFormat="1" ht="12.75" x14ac:dyDescent="0.2">
      <c r="A300" s="1924">
        <v>4360</v>
      </c>
      <c r="B300" s="216" t="s">
        <v>961</v>
      </c>
      <c r="C300" s="209"/>
      <c r="D300" s="2367"/>
      <c r="E300" s="2003"/>
      <c r="F300" s="1873"/>
      <c r="G300" s="1875"/>
      <c r="H300" s="1366">
        <f t="shared" si="11"/>
        <v>0</v>
      </c>
      <c r="I300" s="1765" t="s">
        <v>446</v>
      </c>
      <c r="J300" s="561" t="s">
        <v>960</v>
      </c>
      <c r="K300" s="497"/>
      <c r="N300" s="1773"/>
    </row>
    <row r="301" spans="1:14" s="325" customFormat="1" ht="12.75" x14ac:dyDescent="0.2">
      <c r="A301" s="1924">
        <v>4365</v>
      </c>
      <c r="B301" s="216" t="s">
        <v>962</v>
      </c>
      <c r="C301" s="209"/>
      <c r="D301" s="2367"/>
      <c r="E301" s="2003"/>
      <c r="F301" s="1873"/>
      <c r="G301" s="1875"/>
      <c r="H301" s="1366">
        <f t="shared" si="11"/>
        <v>0</v>
      </c>
      <c r="I301" s="1765" t="s">
        <v>446</v>
      </c>
      <c r="J301" s="561" t="s">
        <v>960</v>
      </c>
      <c r="K301" s="497"/>
      <c r="N301" s="1773"/>
    </row>
    <row r="302" spans="1:14" s="325" customFormat="1" ht="12.75" x14ac:dyDescent="0.2">
      <c r="A302" s="1924">
        <v>4370</v>
      </c>
      <c r="B302" s="216" t="s">
        <v>1402</v>
      </c>
      <c r="C302" s="209"/>
      <c r="D302" s="2367"/>
      <c r="E302" s="2003"/>
      <c r="F302" s="1873"/>
      <c r="G302" s="1875"/>
      <c r="H302" s="1366">
        <f t="shared" ref="H302:H367" si="14">+D302+E302+F302-G302</f>
        <v>0</v>
      </c>
      <c r="I302" s="1765" t="s">
        <v>446</v>
      </c>
      <c r="J302" s="561" t="s">
        <v>960</v>
      </c>
      <c r="K302" s="497"/>
      <c r="N302" s="1773"/>
    </row>
    <row r="303" spans="1:14" s="325" customFormat="1" ht="12.75" x14ac:dyDescent="0.2">
      <c r="A303" s="1926">
        <v>4375</v>
      </c>
      <c r="B303" s="216" t="s">
        <v>1403</v>
      </c>
      <c r="C303" s="209"/>
      <c r="D303" s="2367">
        <v>-2495805</v>
      </c>
      <c r="E303" s="2003"/>
      <c r="F303" s="1873"/>
      <c r="G303" s="1875"/>
      <c r="H303" s="1366">
        <f t="shared" si="14"/>
        <v>-2495805</v>
      </c>
      <c r="I303" s="1765" t="s">
        <v>1082</v>
      </c>
      <c r="J303" s="561" t="s">
        <v>591</v>
      </c>
      <c r="K303" s="497"/>
      <c r="N303" s="1773"/>
    </row>
    <row r="304" spans="1:14" s="325" customFormat="1" ht="12.75" x14ac:dyDescent="0.2">
      <c r="A304" s="1926">
        <v>4380</v>
      </c>
      <c r="B304" s="216" t="s">
        <v>1375</v>
      </c>
      <c r="C304" s="209"/>
      <c r="D304" s="2367">
        <v>2495805</v>
      </c>
      <c r="E304" s="2003"/>
      <c r="F304" s="1873"/>
      <c r="G304" s="1875"/>
      <c r="H304" s="1366">
        <f t="shared" si="14"/>
        <v>2495805</v>
      </c>
      <c r="I304" s="1765" t="s">
        <v>446</v>
      </c>
      <c r="J304" s="561" t="s">
        <v>591</v>
      </c>
      <c r="K304" s="497"/>
      <c r="N304" s="1773"/>
    </row>
    <row r="305" spans="1:14" s="325" customFormat="1" ht="12.75" x14ac:dyDescent="0.2">
      <c r="A305" s="205">
        <v>4385</v>
      </c>
      <c r="B305" s="206" t="s">
        <v>1376</v>
      </c>
      <c r="C305" s="209"/>
      <c r="D305" s="2367"/>
      <c r="E305" s="2003"/>
      <c r="F305" s="1873"/>
      <c r="G305" s="1875"/>
      <c r="H305" s="1366">
        <f t="shared" si="14"/>
        <v>0</v>
      </c>
      <c r="I305" s="1694"/>
      <c r="J305" s="561" t="s">
        <v>591</v>
      </c>
      <c r="K305" s="497"/>
      <c r="N305" s="1773"/>
    </row>
    <row r="306" spans="1:14" s="325" customFormat="1" ht="12.75" x14ac:dyDescent="0.2">
      <c r="A306" s="1924">
        <v>4390</v>
      </c>
      <c r="B306" s="216" t="s">
        <v>1377</v>
      </c>
      <c r="C306" s="209"/>
      <c r="D306" s="2367">
        <v>-154694.30255162076</v>
      </c>
      <c r="E306" s="2003"/>
      <c r="F306" s="1873"/>
      <c r="G306" s="1875"/>
      <c r="H306" s="1366">
        <f t="shared" si="14"/>
        <v>-154694.30255162076</v>
      </c>
      <c r="I306" s="1765" t="s">
        <v>446</v>
      </c>
      <c r="J306" s="561" t="s">
        <v>960</v>
      </c>
      <c r="K306" s="497"/>
      <c r="N306" s="1773"/>
    </row>
    <row r="307" spans="1:14" s="325" customFormat="1" ht="12.75" x14ac:dyDescent="0.2">
      <c r="A307" s="1924">
        <v>4395</v>
      </c>
      <c r="B307" s="216" t="s">
        <v>1435</v>
      </c>
      <c r="C307" s="209"/>
      <c r="D307" s="2367"/>
      <c r="E307" s="2003"/>
      <c r="F307" s="1873"/>
      <c r="G307" s="1875"/>
      <c r="H307" s="1366">
        <f t="shared" si="14"/>
        <v>0</v>
      </c>
      <c r="I307" s="1765" t="s">
        <v>446</v>
      </c>
      <c r="J307" s="561" t="s">
        <v>960</v>
      </c>
      <c r="K307" s="497"/>
      <c r="N307" s="1773"/>
    </row>
    <row r="308" spans="1:14" s="325" customFormat="1" ht="25.5" x14ac:dyDescent="0.2">
      <c r="A308" s="1924">
        <v>4398</v>
      </c>
      <c r="B308" s="216" t="s">
        <v>982</v>
      </c>
      <c r="C308" s="209"/>
      <c r="D308" s="2367"/>
      <c r="E308" s="2003"/>
      <c r="F308" s="1873"/>
      <c r="G308" s="1875"/>
      <c r="H308" s="1366">
        <f t="shared" si="14"/>
        <v>0</v>
      </c>
      <c r="I308" s="1765" t="s">
        <v>446</v>
      </c>
      <c r="J308" s="561" t="s">
        <v>960</v>
      </c>
      <c r="K308" s="497"/>
      <c r="N308" s="1773"/>
    </row>
    <row r="309" spans="1:14" s="325" customFormat="1" ht="12.75" x14ac:dyDescent="0.2">
      <c r="A309" s="1924">
        <v>4405</v>
      </c>
      <c r="B309" s="216" t="s">
        <v>983</v>
      </c>
      <c r="C309" s="209"/>
      <c r="D309" s="2367">
        <v>-60000</v>
      </c>
      <c r="E309" s="2003"/>
      <c r="F309" s="1873"/>
      <c r="G309" s="1875"/>
      <c r="H309" s="1366">
        <f t="shared" si="14"/>
        <v>-60000</v>
      </c>
      <c r="I309" s="1765" t="s">
        <v>446</v>
      </c>
      <c r="J309" s="561" t="s">
        <v>960</v>
      </c>
      <c r="K309" s="497"/>
      <c r="N309" s="1773"/>
    </row>
    <row r="310" spans="1:14" s="325" customFormat="1" ht="12.75" x14ac:dyDescent="0.2">
      <c r="A310" s="1924">
        <v>4415</v>
      </c>
      <c r="B310" s="216" t="s">
        <v>984</v>
      </c>
      <c r="C310" s="209"/>
      <c r="D310" s="2367"/>
      <c r="E310" s="2003"/>
      <c r="F310" s="1875"/>
      <c r="G310" s="1875"/>
      <c r="H310" s="1366">
        <f t="shared" si="14"/>
        <v>0</v>
      </c>
      <c r="I310" s="1765" t="s">
        <v>446</v>
      </c>
      <c r="J310" s="561" t="s">
        <v>960</v>
      </c>
      <c r="K310" s="497"/>
      <c r="N310" s="1773"/>
    </row>
    <row r="311" spans="1:14" s="325" customFormat="1" ht="12.75" x14ac:dyDescent="0.2">
      <c r="A311" s="205">
        <v>4505</v>
      </c>
      <c r="B311" s="206" t="s">
        <v>985</v>
      </c>
      <c r="C311" s="209"/>
      <c r="D311" s="1878"/>
      <c r="E311" s="2003"/>
      <c r="F311" s="1875"/>
      <c r="G311" s="1875"/>
      <c r="H311" s="1366">
        <f t="shared" si="14"/>
        <v>0</v>
      </c>
      <c r="I311" s="1694"/>
      <c r="J311" s="561" t="s">
        <v>592</v>
      </c>
      <c r="K311" s="497"/>
      <c r="N311" s="1773"/>
    </row>
    <row r="312" spans="1:14" s="325" customFormat="1" ht="12.75" x14ac:dyDescent="0.2">
      <c r="A312" s="205">
        <v>4510</v>
      </c>
      <c r="B312" s="206" t="s">
        <v>986</v>
      </c>
      <c r="C312" s="209"/>
      <c r="D312" s="1878"/>
      <c r="E312" s="2003"/>
      <c r="F312" s="1875"/>
      <c r="G312" s="1875"/>
      <c r="H312" s="1366">
        <f t="shared" si="14"/>
        <v>0</v>
      </c>
      <c r="I312" s="1694"/>
      <c r="J312" s="561" t="s">
        <v>592</v>
      </c>
      <c r="K312" s="497"/>
      <c r="N312" s="1773"/>
    </row>
    <row r="313" spans="1:14" s="325" customFormat="1" ht="12.75" x14ac:dyDescent="0.2">
      <c r="A313" s="205">
        <v>4515</v>
      </c>
      <c r="B313" s="206" t="s">
        <v>987</v>
      </c>
      <c r="C313" s="209"/>
      <c r="D313" s="1878"/>
      <c r="E313" s="2003"/>
      <c r="F313" s="1875"/>
      <c r="G313" s="1875"/>
      <c r="H313" s="1366">
        <f t="shared" si="14"/>
        <v>0</v>
      </c>
      <c r="I313" s="1694"/>
      <c r="J313" s="561" t="s">
        <v>592</v>
      </c>
      <c r="K313" s="497"/>
      <c r="N313" s="1773"/>
    </row>
    <row r="314" spans="1:14" s="325" customFormat="1" ht="12.75" x14ac:dyDescent="0.2">
      <c r="A314" s="205">
        <v>4520</v>
      </c>
      <c r="B314" s="206" t="s">
        <v>988</v>
      </c>
      <c r="C314" s="209"/>
      <c r="D314" s="1878"/>
      <c r="E314" s="2003"/>
      <c r="F314" s="1875"/>
      <c r="G314" s="1875"/>
      <c r="H314" s="1366">
        <f t="shared" si="14"/>
        <v>0</v>
      </c>
      <c r="I314" s="1694"/>
      <c r="J314" s="561" t="s">
        <v>592</v>
      </c>
      <c r="K314" s="497"/>
      <c r="N314" s="1773"/>
    </row>
    <row r="315" spans="1:14" s="325" customFormat="1" ht="12.75" x14ac:dyDescent="0.2">
      <c r="A315" s="205">
        <v>4525</v>
      </c>
      <c r="B315" s="206" t="s">
        <v>989</v>
      </c>
      <c r="C315" s="209"/>
      <c r="D315" s="1878"/>
      <c r="E315" s="2003"/>
      <c r="F315" s="1875"/>
      <c r="G315" s="1875"/>
      <c r="H315" s="1366">
        <f t="shared" si="14"/>
        <v>0</v>
      </c>
      <c r="I315" s="1694"/>
      <c r="J315" s="561" t="s">
        <v>592</v>
      </c>
      <c r="K315" s="497"/>
      <c r="N315" s="1773"/>
    </row>
    <row r="316" spans="1:14" s="325" customFormat="1" ht="12.75" x14ac:dyDescent="0.2">
      <c r="A316" s="205">
        <v>4530</v>
      </c>
      <c r="B316" s="206" t="s">
        <v>1542</v>
      </c>
      <c r="C316" s="209"/>
      <c r="D316" s="1878"/>
      <c r="E316" s="2003"/>
      <c r="F316" s="1875"/>
      <c r="G316" s="1875"/>
      <c r="H316" s="1366">
        <f t="shared" si="14"/>
        <v>0</v>
      </c>
      <c r="I316" s="1694"/>
      <c r="J316" s="561" t="s">
        <v>592</v>
      </c>
      <c r="K316" s="497"/>
      <c r="N316" s="1773"/>
    </row>
    <row r="317" spans="1:14" s="325" customFormat="1" ht="12.75" x14ac:dyDescent="0.2">
      <c r="A317" s="205">
        <v>4535</v>
      </c>
      <c r="B317" s="206" t="s">
        <v>1543</v>
      </c>
      <c r="C317" s="209"/>
      <c r="D317" s="1878"/>
      <c r="E317" s="2003"/>
      <c r="F317" s="1875"/>
      <c r="G317" s="1875"/>
      <c r="H317" s="1366">
        <f t="shared" si="14"/>
        <v>0</v>
      </c>
      <c r="I317" s="1694"/>
      <c r="J317" s="561" t="s">
        <v>592</v>
      </c>
      <c r="K317" s="497"/>
      <c r="N317" s="1773"/>
    </row>
    <row r="318" spans="1:14" s="325" customFormat="1" ht="12.75" x14ac:dyDescent="0.2">
      <c r="A318" s="205">
        <v>4540</v>
      </c>
      <c r="B318" s="206" t="s">
        <v>1544</v>
      </c>
      <c r="C318" s="209"/>
      <c r="D318" s="1878"/>
      <c r="E318" s="2003"/>
      <c r="F318" s="1875"/>
      <c r="G318" s="1875"/>
      <c r="H318" s="1366">
        <f t="shared" si="14"/>
        <v>0</v>
      </c>
      <c r="I318" s="1694"/>
      <c r="J318" s="561" t="s">
        <v>592</v>
      </c>
      <c r="K318" s="497"/>
      <c r="N318" s="1773"/>
    </row>
    <row r="319" spans="1:14" s="325" customFormat="1" ht="12.75" x14ac:dyDescent="0.2">
      <c r="A319" s="205">
        <v>4545</v>
      </c>
      <c r="B319" s="206" t="s">
        <v>1545</v>
      </c>
      <c r="C319" s="209"/>
      <c r="D319" s="1878"/>
      <c r="E319" s="2003"/>
      <c r="F319" s="1875"/>
      <c r="G319" s="1875"/>
      <c r="H319" s="1366">
        <f t="shared" si="14"/>
        <v>0</v>
      </c>
      <c r="I319" s="1694"/>
      <c r="J319" s="561" t="s">
        <v>592</v>
      </c>
      <c r="K319" s="497"/>
      <c r="N319" s="1773"/>
    </row>
    <row r="320" spans="1:14" s="325" customFormat="1" ht="12.75" x14ac:dyDescent="0.2">
      <c r="A320" s="205">
        <v>4550</v>
      </c>
      <c r="B320" s="206" t="s">
        <v>1546</v>
      </c>
      <c r="C320" s="209"/>
      <c r="D320" s="1878"/>
      <c r="E320" s="2003"/>
      <c r="F320" s="1875"/>
      <c r="G320" s="1875"/>
      <c r="H320" s="1366">
        <f t="shared" si="14"/>
        <v>0</v>
      </c>
      <c r="I320" s="1694"/>
      <c r="J320" s="561" t="s">
        <v>592</v>
      </c>
      <c r="K320" s="497"/>
      <c r="N320" s="1773"/>
    </row>
    <row r="321" spans="1:14" s="325" customFormat="1" ht="12.75" x14ac:dyDescent="0.2">
      <c r="A321" s="205">
        <v>4555</v>
      </c>
      <c r="B321" s="206" t="s">
        <v>1575</v>
      </c>
      <c r="C321" s="209"/>
      <c r="D321" s="1878"/>
      <c r="E321" s="2003"/>
      <c r="F321" s="1875"/>
      <c r="G321" s="1875"/>
      <c r="H321" s="1366">
        <f t="shared" si="14"/>
        <v>0</v>
      </c>
      <c r="I321" s="1694"/>
      <c r="J321" s="561" t="s">
        <v>592</v>
      </c>
      <c r="K321" s="497"/>
      <c r="N321" s="1773"/>
    </row>
    <row r="322" spans="1:14" s="325" customFormat="1" ht="12.75" x14ac:dyDescent="0.2">
      <c r="A322" s="205">
        <v>4560</v>
      </c>
      <c r="B322" s="206" t="s">
        <v>1576</v>
      </c>
      <c r="C322" s="209"/>
      <c r="D322" s="1878"/>
      <c r="E322" s="2003"/>
      <c r="F322" s="1875"/>
      <c r="G322" s="1875"/>
      <c r="H322" s="1366">
        <f t="shared" si="14"/>
        <v>0</v>
      </c>
      <c r="I322" s="1694"/>
      <c r="J322" s="561" t="s">
        <v>592</v>
      </c>
      <c r="K322" s="497"/>
      <c r="N322" s="1773"/>
    </row>
    <row r="323" spans="1:14" s="325" customFormat="1" ht="12.75" x14ac:dyDescent="0.2">
      <c r="A323" s="205">
        <v>4565</v>
      </c>
      <c r="B323" s="206" t="s">
        <v>1336</v>
      </c>
      <c r="C323" s="209"/>
      <c r="D323" s="1878"/>
      <c r="E323" s="2003"/>
      <c r="F323" s="1875"/>
      <c r="G323" s="1875"/>
      <c r="H323" s="1366">
        <f t="shared" si="14"/>
        <v>0</v>
      </c>
      <c r="I323" s="1694"/>
      <c r="J323" s="561" t="s">
        <v>592</v>
      </c>
      <c r="K323" s="497"/>
      <c r="N323" s="1773"/>
    </row>
    <row r="324" spans="1:14" s="325" customFormat="1" ht="12.75" x14ac:dyDescent="0.2">
      <c r="A324" s="205">
        <v>4605</v>
      </c>
      <c r="B324" s="206" t="s">
        <v>1337</v>
      </c>
      <c r="C324" s="209"/>
      <c r="D324" s="1878"/>
      <c r="E324" s="2003"/>
      <c r="F324" s="1875"/>
      <c r="G324" s="1875"/>
      <c r="H324" s="1366">
        <f t="shared" si="14"/>
        <v>0</v>
      </c>
      <c r="I324" s="1694"/>
      <c r="J324" s="561" t="s">
        <v>592</v>
      </c>
      <c r="K324" s="497"/>
      <c r="N324" s="1773"/>
    </row>
    <row r="325" spans="1:14" s="325" customFormat="1" ht="12.75" x14ac:dyDescent="0.2">
      <c r="A325" s="205">
        <v>4610</v>
      </c>
      <c r="B325" s="206" t="s">
        <v>1338</v>
      </c>
      <c r="C325" s="209"/>
      <c r="D325" s="1878"/>
      <c r="E325" s="2003"/>
      <c r="F325" s="1875"/>
      <c r="G325" s="1875"/>
      <c r="H325" s="1366">
        <f t="shared" si="14"/>
        <v>0</v>
      </c>
      <c r="I325" s="1694"/>
      <c r="J325" s="561" t="s">
        <v>592</v>
      </c>
      <c r="K325" s="497"/>
      <c r="N325" s="1773"/>
    </row>
    <row r="326" spans="1:14" s="325" customFormat="1" ht="12.75" x14ac:dyDescent="0.2">
      <c r="A326" s="205">
        <v>4615</v>
      </c>
      <c r="B326" s="206" t="s">
        <v>1339</v>
      </c>
      <c r="C326" s="209"/>
      <c r="D326" s="1878"/>
      <c r="E326" s="2003"/>
      <c r="F326" s="1875"/>
      <c r="G326" s="1875"/>
      <c r="H326" s="1366">
        <f t="shared" si="14"/>
        <v>0</v>
      </c>
      <c r="I326" s="1694"/>
      <c r="J326" s="561" t="s">
        <v>592</v>
      </c>
      <c r="K326" s="497"/>
      <c r="N326" s="1773"/>
    </row>
    <row r="327" spans="1:14" s="325" customFormat="1" ht="12.75" x14ac:dyDescent="0.2">
      <c r="A327" s="205">
        <v>4620</v>
      </c>
      <c r="B327" s="206" t="s">
        <v>1348</v>
      </c>
      <c r="C327" s="209"/>
      <c r="D327" s="1878"/>
      <c r="E327" s="2003"/>
      <c r="F327" s="1875"/>
      <c r="G327" s="1875"/>
      <c r="H327" s="1366">
        <f t="shared" si="14"/>
        <v>0</v>
      </c>
      <c r="I327" s="1694"/>
      <c r="J327" s="561" t="s">
        <v>592</v>
      </c>
      <c r="K327" s="497"/>
      <c r="N327" s="1773"/>
    </row>
    <row r="328" spans="1:14" s="325" customFormat="1" ht="12.75" x14ac:dyDescent="0.2">
      <c r="A328" s="205">
        <v>4625</v>
      </c>
      <c r="B328" s="206" t="s">
        <v>1349</v>
      </c>
      <c r="C328" s="209"/>
      <c r="D328" s="1878"/>
      <c r="E328" s="2003"/>
      <c r="F328" s="1875"/>
      <c r="G328" s="1875"/>
      <c r="H328" s="1366">
        <f t="shared" si="14"/>
        <v>0</v>
      </c>
      <c r="I328" s="1694"/>
      <c r="J328" s="561" t="s">
        <v>592</v>
      </c>
      <c r="K328" s="497"/>
      <c r="N328" s="1773"/>
    </row>
    <row r="329" spans="1:14" s="325" customFormat="1" ht="25.5" x14ac:dyDescent="0.2">
      <c r="A329" s="205">
        <v>4630</v>
      </c>
      <c r="B329" s="206" t="s">
        <v>1357</v>
      </c>
      <c r="C329" s="209"/>
      <c r="D329" s="1878"/>
      <c r="E329" s="2003"/>
      <c r="F329" s="1875"/>
      <c r="G329" s="1875"/>
      <c r="H329" s="1366">
        <f t="shared" si="14"/>
        <v>0</v>
      </c>
      <c r="I329" s="1694"/>
      <c r="J329" s="561" t="s">
        <v>592</v>
      </c>
      <c r="K329" s="497"/>
      <c r="N329" s="1773"/>
    </row>
    <row r="330" spans="1:14" s="325" customFormat="1" ht="12.75" x14ac:dyDescent="0.2">
      <c r="A330" s="205">
        <v>4635</v>
      </c>
      <c r="B330" s="206" t="s">
        <v>1358</v>
      </c>
      <c r="C330" s="209"/>
      <c r="D330" s="1878"/>
      <c r="E330" s="2003"/>
      <c r="F330" s="1875"/>
      <c r="G330" s="1875"/>
      <c r="H330" s="1366">
        <f t="shared" si="14"/>
        <v>0</v>
      </c>
      <c r="I330" s="1694"/>
      <c r="J330" s="561" t="s">
        <v>592</v>
      </c>
      <c r="K330" s="497"/>
      <c r="N330" s="1773"/>
    </row>
    <row r="331" spans="1:14" s="325" customFormat="1" ht="25.5" x14ac:dyDescent="0.2">
      <c r="A331" s="205">
        <v>4640</v>
      </c>
      <c r="B331" s="206" t="s">
        <v>1359</v>
      </c>
      <c r="C331" s="209"/>
      <c r="D331" s="1878"/>
      <c r="E331" s="2003"/>
      <c r="F331" s="1875"/>
      <c r="G331" s="1875"/>
      <c r="H331" s="1366">
        <f t="shared" si="14"/>
        <v>0</v>
      </c>
      <c r="I331" s="1694"/>
      <c r="J331" s="561" t="s">
        <v>592</v>
      </c>
      <c r="K331" s="497"/>
      <c r="N331" s="1773"/>
    </row>
    <row r="332" spans="1:14" s="325" customFormat="1" ht="12.75" x14ac:dyDescent="0.2">
      <c r="A332" s="1924">
        <v>4705</v>
      </c>
      <c r="B332" s="218" t="s">
        <v>1360</v>
      </c>
      <c r="C332" s="209"/>
      <c r="D332" s="1878">
        <v>111137437</v>
      </c>
      <c r="E332" s="2003"/>
      <c r="F332" s="1875"/>
      <c r="G332" s="1875"/>
      <c r="H332" s="1366">
        <f t="shared" si="14"/>
        <v>111137437</v>
      </c>
      <c r="I332" s="1694"/>
      <c r="J332" s="561" t="s">
        <v>47</v>
      </c>
      <c r="K332" s="497"/>
      <c r="N332" s="1773"/>
    </row>
    <row r="333" spans="1:14" s="325" customFormat="1" ht="12.75" x14ac:dyDescent="0.2">
      <c r="A333" s="1924">
        <v>4708</v>
      </c>
      <c r="B333" s="218" t="s">
        <v>1361</v>
      </c>
      <c r="C333" s="209"/>
      <c r="D333" s="1878">
        <v>3503480.3354162909</v>
      </c>
      <c r="E333" s="2003"/>
      <c r="F333" s="1875"/>
      <c r="G333" s="1875"/>
      <c r="H333" s="1366">
        <f t="shared" si="14"/>
        <v>3503480.3354162909</v>
      </c>
      <c r="I333" s="1694"/>
      <c r="J333" s="561" t="s">
        <v>47</v>
      </c>
      <c r="K333" s="497"/>
      <c r="N333" s="1773"/>
    </row>
    <row r="334" spans="1:14" s="325" customFormat="1" ht="12.75" x14ac:dyDescent="0.2">
      <c r="A334" s="1924">
        <v>4710</v>
      </c>
      <c r="B334" s="218" t="s">
        <v>1384</v>
      </c>
      <c r="C334" s="209"/>
      <c r="D334" s="1878">
        <v>-25636136.311797477</v>
      </c>
      <c r="E334" s="2003"/>
      <c r="F334" s="1875"/>
      <c r="G334" s="1875"/>
      <c r="H334" s="1366">
        <f t="shared" si="14"/>
        <v>-25636136.311797477</v>
      </c>
      <c r="I334" s="1694"/>
      <c r="J334" s="561" t="s">
        <v>47</v>
      </c>
      <c r="K334" s="497"/>
      <c r="N334" s="1773"/>
    </row>
    <row r="335" spans="1:14" s="325" customFormat="1" ht="12.75" x14ac:dyDescent="0.2">
      <c r="A335" s="1924">
        <v>4712</v>
      </c>
      <c r="B335" s="218" t="s">
        <v>1385</v>
      </c>
      <c r="C335" s="209"/>
      <c r="D335" s="1878"/>
      <c r="E335" s="2003"/>
      <c r="F335" s="1875"/>
      <c r="G335" s="1875"/>
      <c r="H335" s="1366">
        <f t="shared" si="14"/>
        <v>0</v>
      </c>
      <c r="I335" s="1694"/>
      <c r="J335" s="561" t="s">
        <v>47</v>
      </c>
      <c r="K335" s="497"/>
      <c r="N335" s="1773"/>
    </row>
    <row r="336" spans="1:14" s="325" customFormat="1" ht="12.75" x14ac:dyDescent="0.2">
      <c r="A336" s="1924">
        <v>4714</v>
      </c>
      <c r="B336" s="218" t="s">
        <v>1386</v>
      </c>
      <c r="C336" s="209"/>
      <c r="D336" s="1878">
        <v>6101746.4645256773</v>
      </c>
      <c r="E336" s="2003"/>
      <c r="F336" s="1875"/>
      <c r="G336" s="1875"/>
      <c r="H336" s="1366">
        <f t="shared" si="14"/>
        <v>6101746.4645256773</v>
      </c>
      <c r="I336" s="1694"/>
      <c r="J336" s="561" t="s">
        <v>47</v>
      </c>
      <c r="K336" s="497"/>
      <c r="N336" s="1773"/>
    </row>
    <row r="337" spans="1:14" s="325" customFormat="1" ht="12.75" x14ac:dyDescent="0.2">
      <c r="A337" s="217">
        <v>4715</v>
      </c>
      <c r="B337" s="218" t="s">
        <v>571</v>
      </c>
      <c r="C337" s="209"/>
      <c r="D337" s="1878"/>
      <c r="E337" s="2003"/>
      <c r="F337" s="1875"/>
      <c r="G337" s="1875"/>
      <c r="H337" s="1366">
        <f t="shared" si="14"/>
        <v>0</v>
      </c>
      <c r="I337" s="1694"/>
      <c r="J337" s="561" t="s">
        <v>313</v>
      </c>
      <c r="K337" s="497"/>
      <c r="N337" s="1773"/>
    </row>
    <row r="338" spans="1:14" s="325" customFormat="1" ht="12.75" x14ac:dyDescent="0.2">
      <c r="A338" s="1924">
        <v>4716</v>
      </c>
      <c r="B338" s="218" t="s">
        <v>572</v>
      </c>
      <c r="C338" s="209"/>
      <c r="D338" s="1878">
        <v>4792474.893505903</v>
      </c>
      <c r="E338" s="2003"/>
      <c r="F338" s="1875"/>
      <c r="G338" s="1875"/>
      <c r="H338" s="1366">
        <f t="shared" si="14"/>
        <v>4792474.893505903</v>
      </c>
      <c r="I338" s="1694"/>
      <c r="J338" s="561" t="s">
        <v>47</v>
      </c>
      <c r="K338" s="497"/>
      <c r="N338" s="1773"/>
    </row>
    <row r="339" spans="1:14" s="325" customFormat="1" ht="12.75" x14ac:dyDescent="0.2">
      <c r="A339" s="217">
        <v>4720</v>
      </c>
      <c r="B339" s="218" t="s">
        <v>573</v>
      </c>
      <c r="C339" s="209"/>
      <c r="D339" s="1878"/>
      <c r="E339" s="2003"/>
      <c r="F339" s="1875"/>
      <c r="G339" s="1875"/>
      <c r="H339" s="1366">
        <f t="shared" si="14"/>
        <v>0</v>
      </c>
      <c r="I339" s="1694"/>
      <c r="J339" s="561" t="s">
        <v>313</v>
      </c>
      <c r="K339" s="497"/>
      <c r="N339" s="1773"/>
    </row>
    <row r="340" spans="1:14" s="325" customFormat="1" ht="12.75" x14ac:dyDescent="0.2">
      <c r="A340" s="217">
        <v>4725</v>
      </c>
      <c r="B340" s="218" t="s">
        <v>574</v>
      </c>
      <c r="C340" s="209"/>
      <c r="D340" s="1878"/>
      <c r="E340" s="2003"/>
      <c r="F340" s="1875"/>
      <c r="G340" s="1875"/>
      <c r="H340" s="1366">
        <f t="shared" si="14"/>
        <v>0</v>
      </c>
      <c r="I340" s="1694"/>
      <c r="J340" s="561" t="s">
        <v>313</v>
      </c>
      <c r="K340" s="497"/>
      <c r="N340" s="1773"/>
    </row>
    <row r="341" spans="1:14" s="325" customFormat="1" ht="12.75" x14ac:dyDescent="0.2">
      <c r="A341" s="1924">
        <v>4730</v>
      </c>
      <c r="B341" s="218" t="s">
        <v>575</v>
      </c>
      <c r="C341" s="209"/>
      <c r="D341" s="1878"/>
      <c r="E341" s="2003"/>
      <c r="F341" s="1875"/>
      <c r="G341" s="1875"/>
      <c r="H341" s="1366">
        <f t="shared" si="14"/>
        <v>0</v>
      </c>
      <c r="I341" s="1694"/>
      <c r="J341" s="561" t="s">
        <v>47</v>
      </c>
      <c r="K341" s="497"/>
      <c r="N341" s="1773"/>
    </row>
    <row r="342" spans="1:14" s="325" customFormat="1" ht="12.75" x14ac:dyDescent="0.2">
      <c r="A342" s="1924">
        <v>4750</v>
      </c>
      <c r="B342" s="218" t="s">
        <v>448</v>
      </c>
      <c r="C342" s="209"/>
      <c r="D342" s="1878">
        <v>383278.95184139011</v>
      </c>
      <c r="E342" s="2003"/>
      <c r="F342" s="1875"/>
      <c r="G342" s="1875"/>
      <c r="H342" s="1366">
        <f t="shared" si="14"/>
        <v>383278.95184139011</v>
      </c>
      <c r="I342" s="1694"/>
      <c r="J342" s="561" t="s">
        <v>47</v>
      </c>
      <c r="K342" s="497"/>
      <c r="N342" s="1773"/>
    </row>
    <row r="343" spans="1:14" s="325" customFormat="1" ht="12.75" x14ac:dyDescent="0.2">
      <c r="A343" s="1924">
        <v>4751</v>
      </c>
      <c r="B343" s="1908" t="s">
        <v>1638</v>
      </c>
      <c r="C343" s="209"/>
      <c r="D343" s="1878">
        <v>323633.31582258368</v>
      </c>
      <c r="E343" s="2003"/>
      <c r="F343" s="1875"/>
      <c r="G343" s="1875"/>
      <c r="H343" s="1366">
        <f t="shared" ref="H343" si="15">+D343+E343+F343-G343</f>
        <v>323633.31582258368</v>
      </c>
      <c r="I343" s="1694"/>
      <c r="J343" s="561" t="s">
        <v>47</v>
      </c>
      <c r="K343" s="497"/>
      <c r="N343" s="1773"/>
    </row>
    <row r="344" spans="1:14" s="325" customFormat="1" ht="12.75" x14ac:dyDescent="0.2">
      <c r="A344" s="205">
        <v>4805</v>
      </c>
      <c r="B344" s="206" t="s">
        <v>985</v>
      </c>
      <c r="C344" s="209"/>
      <c r="D344" s="1878"/>
      <c r="E344" s="2003"/>
      <c r="F344" s="1875"/>
      <c r="G344" s="1875"/>
      <c r="H344" s="1366">
        <f t="shared" si="14"/>
        <v>0</v>
      </c>
      <c r="I344" s="1694"/>
      <c r="J344" s="561" t="s">
        <v>592</v>
      </c>
      <c r="K344" s="497"/>
      <c r="N344" s="1773"/>
    </row>
    <row r="345" spans="1:14" s="325" customFormat="1" ht="12.75" x14ac:dyDescent="0.2">
      <c r="A345" s="205">
        <v>4810</v>
      </c>
      <c r="B345" s="206" t="s">
        <v>576</v>
      </c>
      <c r="C345" s="209"/>
      <c r="D345" s="1878"/>
      <c r="E345" s="2003"/>
      <c r="F345" s="1875"/>
      <c r="G345" s="1875"/>
      <c r="H345" s="1366">
        <f t="shared" si="14"/>
        <v>0</v>
      </c>
      <c r="I345" s="1694"/>
      <c r="J345" s="561" t="s">
        <v>592</v>
      </c>
      <c r="K345" s="497"/>
      <c r="N345" s="1773"/>
    </row>
    <row r="346" spans="1:14" s="325" customFormat="1" ht="12.75" x14ac:dyDescent="0.2">
      <c r="A346" s="205">
        <v>4815</v>
      </c>
      <c r="B346" s="206" t="s">
        <v>578</v>
      </c>
      <c r="C346" s="209"/>
      <c r="D346" s="1878"/>
      <c r="E346" s="2003"/>
      <c r="F346" s="1875"/>
      <c r="G346" s="1875"/>
      <c r="H346" s="1366">
        <f t="shared" si="14"/>
        <v>0</v>
      </c>
      <c r="I346" s="1694"/>
      <c r="J346" s="561" t="s">
        <v>592</v>
      </c>
      <c r="K346" s="497"/>
      <c r="N346" s="1773"/>
    </row>
    <row r="347" spans="1:14" s="325" customFormat="1" ht="12.75" x14ac:dyDescent="0.2">
      <c r="A347" s="205">
        <v>4820</v>
      </c>
      <c r="B347" s="206" t="s">
        <v>594</v>
      </c>
      <c r="C347" s="209"/>
      <c r="D347" s="1878"/>
      <c r="E347" s="2003"/>
      <c r="F347" s="1875"/>
      <c r="G347" s="1875"/>
      <c r="H347" s="1366">
        <f t="shared" si="14"/>
        <v>0</v>
      </c>
      <c r="I347" s="1694"/>
      <c r="J347" s="561" t="s">
        <v>592</v>
      </c>
      <c r="K347" s="497"/>
      <c r="N347" s="1773"/>
    </row>
    <row r="348" spans="1:14" s="325" customFormat="1" ht="25.5" x14ac:dyDescent="0.2">
      <c r="A348" s="205">
        <v>4825</v>
      </c>
      <c r="B348" s="206" t="s">
        <v>595</v>
      </c>
      <c r="C348" s="209"/>
      <c r="D348" s="1878"/>
      <c r="E348" s="2003"/>
      <c r="F348" s="1875"/>
      <c r="G348" s="1875"/>
      <c r="H348" s="1366">
        <f t="shared" si="14"/>
        <v>0</v>
      </c>
      <c r="I348" s="1694"/>
      <c r="J348" s="561" t="s">
        <v>592</v>
      </c>
      <c r="K348" s="497"/>
      <c r="N348" s="1773"/>
    </row>
    <row r="349" spans="1:14" s="325" customFormat="1" ht="12.75" x14ac:dyDescent="0.2">
      <c r="A349" s="205">
        <v>4830</v>
      </c>
      <c r="B349" s="206" t="s">
        <v>596</v>
      </c>
      <c r="C349" s="209"/>
      <c r="D349" s="1878"/>
      <c r="E349" s="2003"/>
      <c r="F349" s="1875"/>
      <c r="G349" s="1875"/>
      <c r="H349" s="1366">
        <f t="shared" si="14"/>
        <v>0</v>
      </c>
      <c r="I349" s="1694"/>
      <c r="J349" s="561" t="s">
        <v>592</v>
      </c>
      <c r="K349" s="497"/>
      <c r="N349" s="1773"/>
    </row>
    <row r="350" spans="1:14" s="325" customFormat="1" ht="12.75" x14ac:dyDescent="0.2">
      <c r="A350" s="205">
        <v>4835</v>
      </c>
      <c r="B350" s="206" t="s">
        <v>957</v>
      </c>
      <c r="C350" s="209"/>
      <c r="D350" s="1878"/>
      <c r="E350" s="2003"/>
      <c r="F350" s="1875"/>
      <c r="G350" s="1875"/>
      <c r="H350" s="1366">
        <f t="shared" si="14"/>
        <v>0</v>
      </c>
      <c r="I350" s="1694"/>
      <c r="J350" s="561" t="s">
        <v>592</v>
      </c>
      <c r="K350" s="497"/>
      <c r="N350" s="1773"/>
    </row>
    <row r="351" spans="1:14" s="325" customFormat="1" ht="12.75" x14ac:dyDescent="0.2">
      <c r="A351" s="205">
        <v>4840</v>
      </c>
      <c r="B351" s="206" t="s">
        <v>958</v>
      </c>
      <c r="C351" s="209"/>
      <c r="D351" s="1878"/>
      <c r="E351" s="2003"/>
      <c r="F351" s="1875"/>
      <c r="G351" s="1875"/>
      <c r="H351" s="1366">
        <f t="shared" si="14"/>
        <v>0</v>
      </c>
      <c r="I351" s="1694"/>
      <c r="J351" s="561" t="s">
        <v>592</v>
      </c>
      <c r="K351" s="497"/>
      <c r="N351" s="1773"/>
    </row>
    <row r="352" spans="1:14" s="325" customFormat="1" ht="12.75" x14ac:dyDescent="0.2">
      <c r="A352" s="205">
        <v>4845</v>
      </c>
      <c r="B352" s="206" t="s">
        <v>959</v>
      </c>
      <c r="C352" s="209"/>
      <c r="D352" s="1878"/>
      <c r="E352" s="2003"/>
      <c r="F352" s="1875"/>
      <c r="G352" s="1875"/>
      <c r="H352" s="1366">
        <f t="shared" si="14"/>
        <v>0</v>
      </c>
      <c r="I352" s="1694"/>
      <c r="J352" s="561" t="s">
        <v>592</v>
      </c>
      <c r="K352" s="497"/>
      <c r="N352" s="1773"/>
    </row>
    <row r="353" spans="1:14" s="325" customFormat="1" ht="12.75" x14ac:dyDescent="0.2">
      <c r="A353" s="205">
        <v>4850</v>
      </c>
      <c r="B353" s="206" t="s">
        <v>1576</v>
      </c>
      <c r="C353" s="209"/>
      <c r="D353" s="1878"/>
      <c r="E353" s="2003"/>
      <c r="F353" s="1875"/>
      <c r="G353" s="1875"/>
      <c r="H353" s="1366">
        <f t="shared" si="14"/>
        <v>0</v>
      </c>
      <c r="I353" s="1694"/>
      <c r="J353" s="561" t="s">
        <v>592</v>
      </c>
      <c r="K353" s="497"/>
      <c r="N353" s="1773"/>
    </row>
    <row r="354" spans="1:14" s="325" customFormat="1" ht="12.75" x14ac:dyDescent="0.2">
      <c r="A354" s="205">
        <v>4905</v>
      </c>
      <c r="B354" s="206" t="s">
        <v>1337</v>
      </c>
      <c r="C354" s="209"/>
      <c r="D354" s="1878"/>
      <c r="E354" s="2003"/>
      <c r="F354" s="1875"/>
      <c r="G354" s="1875"/>
      <c r="H354" s="1366">
        <f t="shared" si="14"/>
        <v>0</v>
      </c>
      <c r="I354" s="1694"/>
      <c r="J354" s="561" t="s">
        <v>592</v>
      </c>
      <c r="K354" s="497"/>
      <c r="N354" s="1773"/>
    </row>
    <row r="355" spans="1:14" s="325" customFormat="1" ht="25.5" x14ac:dyDescent="0.2">
      <c r="A355" s="205">
        <v>4910</v>
      </c>
      <c r="B355" s="206" t="s">
        <v>1370</v>
      </c>
      <c r="C355" s="209"/>
      <c r="D355" s="1878"/>
      <c r="E355" s="2003"/>
      <c r="F355" s="1875"/>
      <c r="G355" s="1875"/>
      <c r="H355" s="1366">
        <f t="shared" si="14"/>
        <v>0</v>
      </c>
      <c r="I355" s="1694"/>
      <c r="J355" s="561" t="s">
        <v>592</v>
      </c>
      <c r="K355" s="497"/>
      <c r="N355" s="1773"/>
    </row>
    <row r="356" spans="1:14" s="325" customFormat="1" ht="12.75" x14ac:dyDescent="0.2">
      <c r="A356" s="205">
        <v>4916</v>
      </c>
      <c r="B356" s="206" t="s">
        <v>1371</v>
      </c>
      <c r="C356" s="209"/>
      <c r="D356" s="1878"/>
      <c r="E356" s="2003"/>
      <c r="F356" s="1875"/>
      <c r="G356" s="1875"/>
      <c r="H356" s="1366">
        <f t="shared" si="14"/>
        <v>0</v>
      </c>
      <c r="I356" s="1694"/>
      <c r="J356" s="561" t="s">
        <v>592</v>
      </c>
      <c r="K356" s="497"/>
      <c r="N356" s="1773"/>
    </row>
    <row r="357" spans="1:14" s="325" customFormat="1" ht="12.75" x14ac:dyDescent="0.2">
      <c r="A357" s="205">
        <v>4930</v>
      </c>
      <c r="B357" s="206" t="s">
        <v>1372</v>
      </c>
      <c r="C357" s="209"/>
      <c r="D357" s="1878"/>
      <c r="E357" s="2003"/>
      <c r="F357" s="1875"/>
      <c r="G357" s="1875"/>
      <c r="H357" s="1366">
        <f t="shared" si="14"/>
        <v>0</v>
      </c>
      <c r="I357" s="1694"/>
      <c r="J357" s="561" t="s">
        <v>592</v>
      </c>
      <c r="K357" s="497"/>
      <c r="N357" s="1773"/>
    </row>
    <row r="358" spans="1:14" s="325" customFormat="1" ht="12.75" x14ac:dyDescent="0.2">
      <c r="A358" s="205">
        <v>4935</v>
      </c>
      <c r="B358" s="206" t="s">
        <v>1373</v>
      </c>
      <c r="C358" s="209"/>
      <c r="D358" s="1878"/>
      <c r="E358" s="2003"/>
      <c r="F358" s="1875"/>
      <c r="G358" s="1875"/>
      <c r="H358" s="1366">
        <f t="shared" si="14"/>
        <v>0</v>
      </c>
      <c r="I358" s="1694"/>
      <c r="J358" s="561" t="s">
        <v>592</v>
      </c>
      <c r="K358" s="497"/>
      <c r="N358" s="1773"/>
    </row>
    <row r="359" spans="1:14" s="325" customFormat="1" ht="12.75" x14ac:dyDescent="0.2">
      <c r="A359" s="205">
        <v>4940</v>
      </c>
      <c r="B359" s="206" t="s">
        <v>1374</v>
      </c>
      <c r="C359" s="209"/>
      <c r="D359" s="1878"/>
      <c r="E359" s="2003"/>
      <c r="F359" s="1875"/>
      <c r="G359" s="1875"/>
      <c r="H359" s="1366">
        <f t="shared" si="14"/>
        <v>0</v>
      </c>
      <c r="I359" s="1694"/>
      <c r="J359" s="561" t="s">
        <v>592</v>
      </c>
      <c r="K359" s="497"/>
      <c r="N359" s="1773"/>
    </row>
    <row r="360" spans="1:14" s="325" customFormat="1" ht="25.5" x14ac:dyDescent="0.2">
      <c r="A360" s="205">
        <v>4945</v>
      </c>
      <c r="B360" s="206" t="s">
        <v>968</v>
      </c>
      <c r="C360" s="209"/>
      <c r="D360" s="1878"/>
      <c r="E360" s="2003"/>
      <c r="F360" s="1875"/>
      <c r="G360" s="1875"/>
      <c r="H360" s="1366">
        <f t="shared" si="14"/>
        <v>0</v>
      </c>
      <c r="I360" s="1694"/>
      <c r="J360" s="561" t="s">
        <v>592</v>
      </c>
      <c r="K360" s="497"/>
      <c r="N360" s="1773"/>
    </row>
    <row r="361" spans="1:14" s="325" customFormat="1" ht="25.5" x14ac:dyDescent="0.2">
      <c r="A361" s="205">
        <v>4950</v>
      </c>
      <c r="B361" s="206" t="s">
        <v>969</v>
      </c>
      <c r="C361" s="209"/>
      <c r="D361" s="1878"/>
      <c r="E361" s="2003"/>
      <c r="F361" s="1875"/>
      <c r="G361" s="1875"/>
      <c r="H361" s="1366">
        <f t="shared" si="14"/>
        <v>0</v>
      </c>
      <c r="I361" s="1694"/>
      <c r="J361" s="561" t="s">
        <v>592</v>
      </c>
      <c r="K361" s="497"/>
      <c r="N361" s="1773"/>
    </row>
    <row r="362" spans="1:14" s="325" customFormat="1" ht="12.75" x14ac:dyDescent="0.2">
      <c r="A362" s="205">
        <v>4960</v>
      </c>
      <c r="B362" s="206" t="s">
        <v>970</v>
      </c>
      <c r="C362" s="209"/>
      <c r="D362" s="1878"/>
      <c r="E362" s="2003"/>
      <c r="F362" s="1875"/>
      <c r="G362" s="1875"/>
      <c r="H362" s="1366">
        <f t="shared" si="14"/>
        <v>0</v>
      </c>
      <c r="I362" s="1694"/>
      <c r="J362" s="561" t="s">
        <v>592</v>
      </c>
      <c r="K362" s="497"/>
      <c r="N362" s="1773"/>
    </row>
    <row r="363" spans="1:14" s="325" customFormat="1" ht="12.75" x14ac:dyDescent="0.2">
      <c r="A363" s="205">
        <v>4965</v>
      </c>
      <c r="B363" s="206" t="s">
        <v>975</v>
      </c>
      <c r="C363" s="209"/>
      <c r="D363" s="1878"/>
      <c r="E363" s="2003"/>
      <c r="F363" s="1875"/>
      <c r="G363" s="1875"/>
      <c r="H363" s="1366">
        <f t="shared" si="14"/>
        <v>0</v>
      </c>
      <c r="I363" s="1694"/>
      <c r="J363" s="561" t="s">
        <v>592</v>
      </c>
      <c r="K363" s="497"/>
      <c r="N363" s="1773"/>
    </row>
    <row r="364" spans="1:14" s="325" customFormat="1" ht="12.75" x14ac:dyDescent="0.2">
      <c r="A364" s="1924">
        <v>5005</v>
      </c>
      <c r="B364" s="211" t="s">
        <v>985</v>
      </c>
      <c r="C364" s="209"/>
      <c r="D364" s="1878">
        <v>1704944</v>
      </c>
      <c r="E364" s="2003"/>
      <c r="F364" s="1875"/>
      <c r="G364" s="1875"/>
      <c r="H364" s="1366">
        <f t="shared" si="14"/>
        <v>1704944</v>
      </c>
      <c r="I364" s="1694"/>
      <c r="J364" s="561" t="s">
        <v>563</v>
      </c>
      <c r="K364" s="497"/>
      <c r="N364" s="1773"/>
    </row>
    <row r="365" spans="1:14" s="325" customFormat="1" ht="12.75" x14ac:dyDescent="0.2">
      <c r="A365" s="1924">
        <v>5010</v>
      </c>
      <c r="B365" s="211" t="s">
        <v>576</v>
      </c>
      <c r="C365" s="209"/>
      <c r="D365" s="1878">
        <v>774805</v>
      </c>
      <c r="E365" s="2003"/>
      <c r="F365" s="1875"/>
      <c r="G365" s="1875"/>
      <c r="H365" s="1366">
        <f t="shared" si="14"/>
        <v>774805</v>
      </c>
      <c r="I365" s="1694"/>
      <c r="J365" s="561" t="s">
        <v>563</v>
      </c>
      <c r="K365" s="497"/>
      <c r="N365" s="1773"/>
    </row>
    <row r="366" spans="1:14" s="325" customFormat="1" ht="12.75" x14ac:dyDescent="0.2">
      <c r="A366" s="1924">
        <v>5012</v>
      </c>
      <c r="B366" s="211" t="s">
        <v>976</v>
      </c>
      <c r="C366" s="209"/>
      <c r="D366" s="1878">
        <v>462307</v>
      </c>
      <c r="E366" s="2003"/>
      <c r="F366" s="1875"/>
      <c r="G366" s="1875"/>
      <c r="H366" s="1366">
        <f t="shared" si="14"/>
        <v>462307</v>
      </c>
      <c r="I366" s="1694"/>
      <c r="J366" s="561" t="s">
        <v>563</v>
      </c>
      <c r="K366" s="497"/>
      <c r="N366" s="1773"/>
    </row>
    <row r="367" spans="1:14" s="325" customFormat="1" ht="12.75" x14ac:dyDescent="0.2">
      <c r="A367" s="1924">
        <v>5014</v>
      </c>
      <c r="B367" s="211" t="s">
        <v>977</v>
      </c>
      <c r="C367" s="209"/>
      <c r="D367" s="1878"/>
      <c r="E367" s="2003"/>
      <c r="F367" s="1875"/>
      <c r="G367" s="1875"/>
      <c r="H367" s="1366">
        <f t="shared" si="14"/>
        <v>0</v>
      </c>
      <c r="I367" s="1694"/>
      <c r="J367" s="561" t="s">
        <v>563</v>
      </c>
      <c r="K367" s="497"/>
      <c r="N367" s="1773"/>
    </row>
    <row r="368" spans="1:14" s="325" customFormat="1" ht="25.5" x14ac:dyDescent="0.2">
      <c r="A368" s="1924">
        <v>5015</v>
      </c>
      <c r="B368" s="211" t="s">
        <v>978</v>
      </c>
      <c r="C368" s="209"/>
      <c r="D368" s="1878"/>
      <c r="E368" s="2003"/>
      <c r="F368" s="1875"/>
      <c r="G368" s="1875"/>
      <c r="H368" s="1366">
        <f t="shared" ref="H368:H431" si="16">+D368+E368+F368-G368</f>
        <v>0</v>
      </c>
      <c r="I368" s="1694"/>
      <c r="J368" s="561" t="s">
        <v>563</v>
      </c>
      <c r="K368" s="497"/>
      <c r="N368" s="1773"/>
    </row>
    <row r="369" spans="1:14" s="325" customFormat="1" ht="12.75" x14ac:dyDescent="0.2">
      <c r="A369" s="1924">
        <v>5016</v>
      </c>
      <c r="B369" s="211" t="s">
        <v>979</v>
      </c>
      <c r="C369" s="209"/>
      <c r="D369" s="1878">
        <v>435828</v>
      </c>
      <c r="E369" s="2003"/>
      <c r="F369" s="1875"/>
      <c r="G369" s="1875"/>
      <c r="H369" s="1366">
        <f t="shared" si="16"/>
        <v>435828</v>
      </c>
      <c r="I369" s="1694"/>
      <c r="J369" s="561" t="s">
        <v>563</v>
      </c>
      <c r="K369" s="497"/>
      <c r="N369" s="1773"/>
    </row>
    <row r="370" spans="1:14" s="325" customFormat="1" ht="25.5" x14ac:dyDescent="0.2">
      <c r="A370" s="1924">
        <v>5017</v>
      </c>
      <c r="B370" s="211" t="s">
        <v>552</v>
      </c>
      <c r="C370" s="209"/>
      <c r="D370" s="1878">
        <v>249040</v>
      </c>
      <c r="E370" s="2003"/>
      <c r="F370" s="1875"/>
      <c r="G370" s="1875"/>
      <c r="H370" s="1366">
        <f t="shared" si="16"/>
        <v>249040</v>
      </c>
      <c r="I370" s="1694"/>
      <c r="J370" s="561" t="s">
        <v>563</v>
      </c>
      <c r="K370" s="497"/>
      <c r="N370" s="1773"/>
    </row>
    <row r="371" spans="1:14" s="325" customFormat="1" ht="25.5" x14ac:dyDescent="0.2">
      <c r="A371" s="1924">
        <v>5020</v>
      </c>
      <c r="B371" s="211" t="s">
        <v>553</v>
      </c>
      <c r="C371" s="209"/>
      <c r="D371" s="1878">
        <v>210397</v>
      </c>
      <c r="E371" s="2003"/>
      <c r="F371" s="1875"/>
      <c r="G371" s="1875"/>
      <c r="H371" s="1366">
        <f t="shared" si="16"/>
        <v>210397</v>
      </c>
      <c r="I371" s="1694"/>
      <c r="J371" s="561" t="s">
        <v>563</v>
      </c>
      <c r="K371" s="497"/>
      <c r="N371" s="1773"/>
    </row>
    <row r="372" spans="1:14" s="325" customFormat="1" ht="25.5" x14ac:dyDescent="0.2">
      <c r="A372" s="1924">
        <v>5025</v>
      </c>
      <c r="B372" s="211" t="s">
        <v>1583</v>
      </c>
      <c r="C372" s="209"/>
      <c r="D372" s="1878">
        <v>408048</v>
      </c>
      <c r="E372" s="2003"/>
      <c r="F372" s="1875"/>
      <c r="G372" s="1875"/>
      <c r="H372" s="1366">
        <f t="shared" si="16"/>
        <v>408048</v>
      </c>
      <c r="I372" s="1694"/>
      <c r="J372" s="561" t="s">
        <v>563</v>
      </c>
      <c r="K372" s="497"/>
      <c r="N372" s="1773"/>
    </row>
    <row r="373" spans="1:14" s="325" customFormat="1" ht="12.75" x14ac:dyDescent="0.2">
      <c r="A373" s="1924">
        <v>5030</v>
      </c>
      <c r="B373" s="211" t="s">
        <v>560</v>
      </c>
      <c r="C373" s="209"/>
      <c r="D373" s="1878">
        <v>55392</v>
      </c>
      <c r="E373" s="2003"/>
      <c r="F373" s="1875"/>
      <c r="G373" s="1875"/>
      <c r="H373" s="1366">
        <f t="shared" si="16"/>
        <v>55392</v>
      </c>
      <c r="I373" s="1694"/>
      <c r="J373" s="561" t="s">
        <v>563</v>
      </c>
      <c r="K373" s="497"/>
      <c r="N373" s="1773"/>
    </row>
    <row r="374" spans="1:14" s="325" customFormat="1" ht="12.75" x14ac:dyDescent="0.2">
      <c r="A374" s="1924">
        <v>5035</v>
      </c>
      <c r="B374" s="211" t="s">
        <v>1405</v>
      </c>
      <c r="C374" s="209"/>
      <c r="D374" s="1878">
        <v>150316</v>
      </c>
      <c r="E374" s="2003"/>
      <c r="F374" s="1877"/>
      <c r="G374" s="1875"/>
      <c r="H374" s="1366">
        <f t="shared" si="16"/>
        <v>150316</v>
      </c>
      <c r="I374" s="1694"/>
      <c r="J374" s="561" t="s">
        <v>563</v>
      </c>
      <c r="K374" s="497"/>
      <c r="N374" s="1773"/>
    </row>
    <row r="375" spans="1:14" s="325" customFormat="1" ht="25.5" x14ac:dyDescent="0.2">
      <c r="A375" s="1924">
        <v>5040</v>
      </c>
      <c r="B375" s="211" t="s">
        <v>4</v>
      </c>
      <c r="C375" s="209"/>
      <c r="D375" s="1878">
        <v>16242</v>
      </c>
      <c r="E375" s="2003"/>
      <c r="F375" s="1875"/>
      <c r="G375" s="1875"/>
      <c r="H375" s="1366">
        <f t="shared" si="16"/>
        <v>16242</v>
      </c>
      <c r="I375" s="1694"/>
      <c r="J375" s="561" t="s">
        <v>563</v>
      </c>
      <c r="K375" s="497"/>
      <c r="N375" s="1773"/>
    </row>
    <row r="376" spans="1:14" s="325" customFormat="1" ht="25.5" x14ac:dyDescent="0.2">
      <c r="A376" s="1924">
        <v>5045</v>
      </c>
      <c r="B376" s="211" t="s">
        <v>1584</v>
      </c>
      <c r="C376" s="209"/>
      <c r="D376" s="1878">
        <v>5908</v>
      </c>
      <c r="E376" s="2003"/>
      <c r="F376" s="1875"/>
      <c r="G376" s="1875"/>
      <c r="H376" s="1366">
        <f t="shared" si="16"/>
        <v>5908</v>
      </c>
      <c r="I376" s="1694"/>
      <c r="J376" s="561" t="s">
        <v>563</v>
      </c>
      <c r="K376" s="497"/>
      <c r="N376" s="1773"/>
    </row>
    <row r="377" spans="1:14" s="325" customFormat="1" ht="12.75" x14ac:dyDescent="0.2">
      <c r="A377" s="1924">
        <v>5050</v>
      </c>
      <c r="B377" s="211" t="s">
        <v>537</v>
      </c>
      <c r="C377" s="209"/>
      <c r="D377" s="1878">
        <v>464</v>
      </c>
      <c r="E377" s="2003"/>
      <c r="F377" s="1875"/>
      <c r="G377" s="1875"/>
      <c r="H377" s="1366">
        <f t="shared" si="16"/>
        <v>464</v>
      </c>
      <c r="I377" s="1694"/>
      <c r="J377" s="561" t="s">
        <v>563</v>
      </c>
      <c r="K377" s="497"/>
      <c r="N377" s="1773"/>
    </row>
    <row r="378" spans="1:14" s="325" customFormat="1" ht="12.75" x14ac:dyDescent="0.2">
      <c r="A378" s="1924">
        <v>5055</v>
      </c>
      <c r="B378" s="211" t="s">
        <v>1413</v>
      </c>
      <c r="C378" s="209"/>
      <c r="D378" s="1878">
        <v>132332</v>
      </c>
      <c r="E378" s="2003"/>
      <c r="F378" s="1877"/>
      <c r="G378" s="1875"/>
      <c r="H378" s="1366">
        <f t="shared" si="16"/>
        <v>132332</v>
      </c>
      <c r="I378" s="1694"/>
      <c r="J378" s="561" t="s">
        <v>563</v>
      </c>
      <c r="K378" s="497"/>
      <c r="N378" s="1773"/>
    </row>
    <row r="379" spans="1:14" s="325" customFormat="1" ht="12.75" x14ac:dyDescent="0.2">
      <c r="A379" s="205">
        <v>5060</v>
      </c>
      <c r="B379" s="206" t="s">
        <v>1577</v>
      </c>
      <c r="C379" s="209"/>
      <c r="D379" s="1878"/>
      <c r="E379" s="2003"/>
      <c r="F379" s="1875"/>
      <c r="G379" s="1875"/>
      <c r="H379" s="1366">
        <f t="shared" si="16"/>
        <v>0</v>
      </c>
      <c r="I379" s="1694"/>
      <c r="J379" s="561" t="s">
        <v>592</v>
      </c>
      <c r="K379" s="497"/>
      <c r="N379" s="1773"/>
    </row>
    <row r="380" spans="1:14" s="325" customFormat="1" ht="12.75" x14ac:dyDescent="0.2">
      <c r="A380" s="1924">
        <v>5065</v>
      </c>
      <c r="B380" s="211" t="s">
        <v>1578</v>
      </c>
      <c r="C380" s="209"/>
      <c r="D380" s="1878">
        <v>790446</v>
      </c>
      <c r="E380" s="2003"/>
      <c r="F380" s="1875"/>
      <c r="G380" s="1875"/>
      <c r="H380" s="1366">
        <f t="shared" si="16"/>
        <v>790446</v>
      </c>
      <c r="I380" s="1694"/>
      <c r="J380" s="561" t="s">
        <v>563</v>
      </c>
      <c r="K380" s="497"/>
      <c r="N380" s="1773"/>
    </row>
    <row r="381" spans="1:14" s="325" customFormat="1" ht="12.75" x14ac:dyDescent="0.2">
      <c r="A381" s="1924">
        <v>5070</v>
      </c>
      <c r="B381" s="211" t="s">
        <v>1579</v>
      </c>
      <c r="C381" s="209"/>
      <c r="D381" s="1878">
        <v>420025</v>
      </c>
      <c r="E381" s="2003"/>
      <c r="F381" s="1875"/>
      <c r="G381" s="1875"/>
      <c r="H381" s="1366">
        <f t="shared" si="16"/>
        <v>420025</v>
      </c>
      <c r="I381" s="1694"/>
      <c r="J381" s="561" t="s">
        <v>563</v>
      </c>
      <c r="K381" s="497"/>
      <c r="N381" s="1773"/>
    </row>
    <row r="382" spans="1:14" s="325" customFormat="1" ht="12.75" x14ac:dyDescent="0.2">
      <c r="A382" s="1924">
        <v>5075</v>
      </c>
      <c r="B382" s="211" t="s">
        <v>1580</v>
      </c>
      <c r="C382" s="209"/>
      <c r="D382" s="1878">
        <v>90475</v>
      </c>
      <c r="E382" s="2003"/>
      <c r="F382" s="1875"/>
      <c r="G382" s="1875"/>
      <c r="H382" s="1366">
        <f t="shared" si="16"/>
        <v>90475</v>
      </c>
      <c r="I382" s="1694"/>
      <c r="J382" s="561" t="s">
        <v>563</v>
      </c>
      <c r="K382" s="497"/>
      <c r="N382" s="1773"/>
    </row>
    <row r="383" spans="1:14" s="325" customFormat="1" ht="12.75" x14ac:dyDescent="0.2">
      <c r="A383" s="1924">
        <v>5085</v>
      </c>
      <c r="B383" s="211" t="s">
        <v>1561</v>
      </c>
      <c r="C383" s="209"/>
      <c r="D383" s="1878">
        <v>1012927</v>
      </c>
      <c r="E383" s="2003"/>
      <c r="F383" s="1875"/>
      <c r="G383" s="1875"/>
      <c r="H383" s="1366">
        <f t="shared" si="16"/>
        <v>1012927</v>
      </c>
      <c r="I383" s="1694"/>
      <c r="J383" s="561" t="s">
        <v>563</v>
      </c>
      <c r="K383" s="497"/>
      <c r="N383" s="1773"/>
    </row>
    <row r="384" spans="1:14" s="325" customFormat="1" ht="25.5" x14ac:dyDescent="0.2">
      <c r="A384" s="1924">
        <v>5090</v>
      </c>
      <c r="B384" s="211" t="s">
        <v>1562</v>
      </c>
      <c r="C384" s="209"/>
      <c r="D384" s="1878"/>
      <c r="E384" s="2003"/>
      <c r="F384" s="1875"/>
      <c r="G384" s="1875"/>
      <c r="H384" s="1366">
        <f t="shared" si="16"/>
        <v>0</v>
      </c>
      <c r="I384" s="1694"/>
      <c r="J384" s="561" t="s">
        <v>563</v>
      </c>
      <c r="K384" s="497"/>
      <c r="N384" s="1773"/>
    </row>
    <row r="385" spans="1:14" s="325" customFormat="1" ht="25.5" x14ac:dyDescent="0.2">
      <c r="A385" s="1924">
        <v>5095</v>
      </c>
      <c r="B385" s="211" t="s">
        <v>1563</v>
      </c>
      <c r="C385" s="209"/>
      <c r="D385" s="1878">
        <v>166694</v>
      </c>
      <c r="E385" s="2003"/>
      <c r="F385" s="1875"/>
      <c r="G385" s="1875"/>
      <c r="H385" s="1366">
        <f t="shared" si="16"/>
        <v>166694</v>
      </c>
      <c r="I385" s="1694"/>
      <c r="J385" s="561" t="s">
        <v>563</v>
      </c>
      <c r="K385" s="497"/>
      <c r="N385" s="1773"/>
    </row>
    <row r="386" spans="1:14" s="325" customFormat="1" ht="12.75" x14ac:dyDescent="0.2">
      <c r="A386" s="1763">
        <v>5096</v>
      </c>
      <c r="B386" s="1764" t="s">
        <v>1406</v>
      </c>
      <c r="C386" s="209"/>
      <c r="D386" s="1878"/>
      <c r="E386" s="2003"/>
      <c r="F386" s="1875"/>
      <c r="G386" s="1875"/>
      <c r="H386" s="1366">
        <f t="shared" si="16"/>
        <v>0</v>
      </c>
      <c r="I386" s="1694"/>
      <c r="J386" s="561" t="s">
        <v>563</v>
      </c>
      <c r="K386" s="497"/>
      <c r="N386" s="1773"/>
    </row>
    <row r="387" spans="1:14" s="325" customFormat="1" ht="12.75" x14ac:dyDescent="0.2">
      <c r="A387" s="1924">
        <v>5105</v>
      </c>
      <c r="B387" s="211" t="s">
        <v>1337</v>
      </c>
      <c r="C387" s="209"/>
      <c r="D387" s="1878"/>
      <c r="E387" s="2003"/>
      <c r="F387" s="1875"/>
      <c r="G387" s="1875"/>
      <c r="H387" s="1366">
        <f t="shared" si="16"/>
        <v>0</v>
      </c>
      <c r="I387" s="1694"/>
      <c r="J387" s="561" t="s">
        <v>1560</v>
      </c>
      <c r="K387" s="497"/>
      <c r="N387" s="1773"/>
    </row>
    <row r="388" spans="1:14" s="325" customFormat="1" ht="25.5" x14ac:dyDescent="0.2">
      <c r="A388" s="1924">
        <v>5110</v>
      </c>
      <c r="B388" s="211" t="s">
        <v>1407</v>
      </c>
      <c r="C388" s="209"/>
      <c r="D388" s="1878">
        <v>147452</v>
      </c>
      <c r="E388" s="2003"/>
      <c r="F388" s="1875"/>
      <c r="G388" s="1875"/>
      <c r="H388" s="1366">
        <f t="shared" si="16"/>
        <v>147452</v>
      </c>
      <c r="I388" s="1694"/>
      <c r="J388" s="561" t="s">
        <v>1560</v>
      </c>
      <c r="K388" s="497"/>
      <c r="N388" s="1773"/>
    </row>
    <row r="389" spans="1:14" s="325" customFormat="1" ht="12.75" x14ac:dyDescent="0.2">
      <c r="A389" s="1924">
        <v>5112</v>
      </c>
      <c r="B389" s="211" t="s">
        <v>1371</v>
      </c>
      <c r="C389" s="209"/>
      <c r="D389" s="1878"/>
      <c r="E389" s="2003"/>
      <c r="F389" s="1875"/>
      <c r="G389" s="1875"/>
      <c r="H389" s="1366">
        <f t="shared" si="16"/>
        <v>0</v>
      </c>
      <c r="I389" s="1694"/>
      <c r="J389" s="561" t="s">
        <v>1560</v>
      </c>
      <c r="K389" s="497"/>
      <c r="N389" s="1773"/>
    </row>
    <row r="390" spans="1:14" s="325" customFormat="1" ht="12.75" x14ac:dyDescent="0.2">
      <c r="A390" s="1924">
        <v>5114</v>
      </c>
      <c r="B390" s="211" t="s">
        <v>7</v>
      </c>
      <c r="C390" s="209"/>
      <c r="D390" s="1878">
        <v>133233</v>
      </c>
      <c r="E390" s="2003"/>
      <c r="F390" s="1875"/>
      <c r="G390" s="1875"/>
      <c r="H390" s="1366">
        <f t="shared" si="16"/>
        <v>133233</v>
      </c>
      <c r="I390" s="1694"/>
      <c r="J390" s="561" t="s">
        <v>1560</v>
      </c>
      <c r="K390" s="497"/>
      <c r="N390" s="1773"/>
    </row>
    <row r="391" spans="1:14" s="325" customFormat="1" ht="12.75" x14ac:dyDescent="0.2">
      <c r="A391" s="1924">
        <v>5120</v>
      </c>
      <c r="B391" s="211" t="s">
        <v>8</v>
      </c>
      <c r="C391" s="209"/>
      <c r="D391" s="1878">
        <v>152598</v>
      </c>
      <c r="E391" s="2003"/>
      <c r="F391" s="1875"/>
      <c r="G391" s="1875"/>
      <c r="H391" s="1366">
        <f t="shared" si="16"/>
        <v>152598</v>
      </c>
      <c r="I391" s="1694"/>
      <c r="J391" s="561" t="s">
        <v>1560</v>
      </c>
      <c r="K391" s="497"/>
      <c r="N391" s="1773"/>
    </row>
    <row r="392" spans="1:14" s="325" customFormat="1" ht="12.75" x14ac:dyDescent="0.2">
      <c r="A392" s="1924">
        <v>5125</v>
      </c>
      <c r="B392" s="211" t="s">
        <v>1373</v>
      </c>
      <c r="C392" s="209"/>
      <c r="D392" s="1878">
        <v>292953</v>
      </c>
      <c r="E392" s="2003"/>
      <c r="F392" s="1875"/>
      <c r="G392" s="1875"/>
      <c r="H392" s="1366">
        <f t="shared" si="16"/>
        <v>292953</v>
      </c>
      <c r="I392" s="1694"/>
      <c r="J392" s="561" t="s">
        <v>1560</v>
      </c>
      <c r="K392" s="497"/>
      <c r="N392" s="1773"/>
    </row>
    <row r="393" spans="1:14" s="325" customFormat="1" ht="12.75" x14ac:dyDescent="0.2">
      <c r="A393" s="1924">
        <v>5130</v>
      </c>
      <c r="B393" s="211" t="s">
        <v>9</v>
      </c>
      <c r="C393" s="209"/>
      <c r="D393" s="1878">
        <v>305603</v>
      </c>
      <c r="E393" s="2003"/>
      <c r="F393" s="1875"/>
      <c r="G393" s="1875"/>
      <c r="H393" s="1366">
        <f t="shared" si="16"/>
        <v>305603</v>
      </c>
      <c r="I393" s="1694"/>
      <c r="J393" s="561" t="s">
        <v>1560</v>
      </c>
      <c r="K393" s="497"/>
      <c r="N393" s="1773"/>
    </row>
    <row r="394" spans="1:14" s="325" customFormat="1" ht="25.5" x14ac:dyDescent="0.2">
      <c r="A394" s="1924">
        <v>5135</v>
      </c>
      <c r="B394" s="211" t="s">
        <v>10</v>
      </c>
      <c r="C394" s="209"/>
      <c r="D394" s="1878">
        <v>538067</v>
      </c>
      <c r="E394" s="2003"/>
      <c r="F394" s="1875"/>
      <c r="G394" s="1875"/>
      <c r="H394" s="1366">
        <f t="shared" si="16"/>
        <v>538067</v>
      </c>
      <c r="I394" s="1694"/>
      <c r="J394" s="561" t="s">
        <v>1560</v>
      </c>
      <c r="K394" s="497"/>
      <c r="N394" s="1773"/>
    </row>
    <row r="395" spans="1:14" s="325" customFormat="1" ht="12.75" x14ac:dyDescent="0.2">
      <c r="A395" s="1924">
        <v>5145</v>
      </c>
      <c r="B395" s="211" t="s">
        <v>11</v>
      </c>
      <c r="C395" s="209"/>
      <c r="D395" s="1878">
        <v>115134</v>
      </c>
      <c r="E395" s="2003"/>
      <c r="F395" s="1875"/>
      <c r="G395" s="1875"/>
      <c r="H395" s="1366">
        <f t="shared" si="16"/>
        <v>115134</v>
      </c>
      <c r="I395" s="1694"/>
      <c r="J395" s="561" t="s">
        <v>1560</v>
      </c>
      <c r="K395" s="497"/>
      <c r="N395" s="1773"/>
    </row>
    <row r="396" spans="1:14" s="325" customFormat="1" ht="25.5" x14ac:dyDescent="0.2">
      <c r="A396" s="1924">
        <v>5150</v>
      </c>
      <c r="B396" s="211" t="s">
        <v>12</v>
      </c>
      <c r="C396" s="209"/>
      <c r="D396" s="1878">
        <v>55578</v>
      </c>
      <c r="E396" s="2003"/>
      <c r="F396" s="1875"/>
      <c r="G396" s="1875"/>
      <c r="H396" s="1366">
        <f t="shared" si="16"/>
        <v>55578</v>
      </c>
      <c r="I396" s="1694"/>
      <c r="J396" s="561" t="s">
        <v>1560</v>
      </c>
      <c r="K396" s="497"/>
      <c r="N396" s="1773"/>
    </row>
    <row r="397" spans="1:14" s="325" customFormat="1" ht="12.75" x14ac:dyDescent="0.2">
      <c r="A397" s="1924">
        <v>5155</v>
      </c>
      <c r="B397" s="211" t="s">
        <v>13</v>
      </c>
      <c r="C397" s="209"/>
      <c r="D397" s="1878">
        <v>147777</v>
      </c>
      <c r="E397" s="2003"/>
      <c r="F397" s="1875"/>
      <c r="G397" s="1875"/>
      <c r="H397" s="1366">
        <f t="shared" si="16"/>
        <v>147777</v>
      </c>
      <c r="I397" s="1694"/>
      <c r="J397" s="561" t="s">
        <v>1560</v>
      </c>
      <c r="K397" s="497"/>
      <c r="N397" s="1773"/>
    </row>
    <row r="398" spans="1:14" s="325" customFormat="1" ht="12.75" x14ac:dyDescent="0.2">
      <c r="A398" s="1924">
        <v>5160</v>
      </c>
      <c r="B398" s="211" t="s">
        <v>14</v>
      </c>
      <c r="C398" s="209"/>
      <c r="D398" s="1878">
        <v>156750</v>
      </c>
      <c r="E398" s="2003"/>
      <c r="F398" s="1877"/>
      <c r="G398" s="1875"/>
      <c r="H398" s="1366">
        <f t="shared" si="16"/>
        <v>156750</v>
      </c>
      <c r="I398" s="1694"/>
      <c r="J398" s="561" t="s">
        <v>1560</v>
      </c>
      <c r="K398" s="497"/>
      <c r="N398" s="1773"/>
    </row>
    <row r="399" spans="1:14" s="325" customFormat="1" ht="12.75" x14ac:dyDescent="0.2">
      <c r="A399" s="205">
        <v>5165</v>
      </c>
      <c r="B399" s="206" t="s">
        <v>15</v>
      </c>
      <c r="C399" s="209"/>
      <c r="D399" s="1878"/>
      <c r="E399" s="2003"/>
      <c r="F399" s="1875"/>
      <c r="G399" s="1875"/>
      <c r="H399" s="1366">
        <f t="shared" si="16"/>
        <v>0</v>
      </c>
      <c r="I399" s="1694"/>
      <c r="J399" s="561" t="s">
        <v>592</v>
      </c>
      <c r="K399" s="497"/>
      <c r="N399" s="1773"/>
    </row>
    <row r="400" spans="1:14" s="325" customFormat="1" ht="12.75" x14ac:dyDescent="0.2">
      <c r="A400" s="205">
        <v>5170</v>
      </c>
      <c r="B400" s="206" t="s">
        <v>1438</v>
      </c>
      <c r="C400" s="209"/>
      <c r="D400" s="2366"/>
      <c r="E400" s="2003"/>
      <c r="F400" s="1875"/>
      <c r="G400" s="1875"/>
      <c r="H400" s="1366">
        <f t="shared" si="16"/>
        <v>0</v>
      </c>
      <c r="I400" s="1694"/>
      <c r="J400" s="2369" t="s">
        <v>592</v>
      </c>
      <c r="K400" s="2370"/>
      <c r="N400" s="1773"/>
    </row>
    <row r="401" spans="1:14" s="325" customFormat="1" ht="12.75" x14ac:dyDescent="0.2">
      <c r="A401" s="205">
        <v>5172</v>
      </c>
      <c r="B401" s="206" t="s">
        <v>1521</v>
      </c>
      <c r="C401" s="209"/>
      <c r="D401" s="2366"/>
      <c r="E401" s="2003"/>
      <c r="F401" s="1875"/>
      <c r="G401" s="1875"/>
      <c r="H401" s="1366">
        <f t="shared" si="16"/>
        <v>0</v>
      </c>
      <c r="I401" s="1694"/>
      <c r="J401" s="2369" t="s">
        <v>592</v>
      </c>
      <c r="K401" s="2370"/>
      <c r="N401" s="1773"/>
    </row>
    <row r="402" spans="1:14" s="325" customFormat="1" ht="12.75" x14ac:dyDescent="0.2">
      <c r="A402" s="1924">
        <v>5175</v>
      </c>
      <c r="B402" s="220" t="s">
        <v>1522</v>
      </c>
      <c r="C402" s="209"/>
      <c r="D402" s="1878">
        <f>3267+3537+2500</f>
        <v>9304</v>
      </c>
      <c r="E402" s="2003"/>
      <c r="F402" s="1875"/>
      <c r="G402" s="1875"/>
      <c r="H402" s="1366">
        <f t="shared" si="16"/>
        <v>9304</v>
      </c>
      <c r="I402" s="1694"/>
      <c r="J402" s="561" t="s">
        <v>1560</v>
      </c>
      <c r="K402" s="497"/>
      <c r="N402" s="1773"/>
    </row>
    <row r="403" spans="1:14" s="325" customFormat="1" ht="12.75" x14ac:dyDescent="0.2">
      <c r="A403" s="205">
        <v>5178</v>
      </c>
      <c r="B403" s="206" t="s">
        <v>1523</v>
      </c>
      <c r="C403" s="209"/>
      <c r="D403" s="1878"/>
      <c r="E403" s="2003"/>
      <c r="F403" s="1875"/>
      <c r="G403" s="1875"/>
      <c r="H403" s="1366">
        <f t="shared" si="16"/>
        <v>0</v>
      </c>
      <c r="I403" s="1694"/>
      <c r="J403" s="561" t="s">
        <v>592</v>
      </c>
      <c r="K403" s="497"/>
      <c r="N403" s="1773"/>
    </row>
    <row r="404" spans="1:14" s="325" customFormat="1" ht="12.75" x14ac:dyDescent="0.2">
      <c r="A404" s="205">
        <v>5185</v>
      </c>
      <c r="B404" s="206" t="s">
        <v>1524</v>
      </c>
      <c r="C404" s="209"/>
      <c r="D404" s="1878"/>
      <c r="E404" s="2003"/>
      <c r="F404" s="1875"/>
      <c r="G404" s="1875"/>
      <c r="H404" s="1366">
        <f t="shared" si="16"/>
        <v>0</v>
      </c>
      <c r="I404" s="1694"/>
      <c r="J404" s="561" t="s">
        <v>592</v>
      </c>
      <c r="K404" s="497"/>
      <c r="N404" s="1773"/>
    </row>
    <row r="405" spans="1:14" s="325" customFormat="1" ht="12.75" x14ac:dyDescent="0.2">
      <c r="A405" s="205">
        <v>5186</v>
      </c>
      <c r="B405" s="206" t="s">
        <v>1525</v>
      </c>
      <c r="C405" s="209"/>
      <c r="D405" s="1878"/>
      <c r="E405" s="2003"/>
      <c r="F405" s="1875"/>
      <c r="G405" s="1875"/>
      <c r="H405" s="1366">
        <f t="shared" si="16"/>
        <v>0</v>
      </c>
      <c r="I405" s="1694"/>
      <c r="J405" s="561" t="s">
        <v>592</v>
      </c>
      <c r="K405" s="497"/>
      <c r="N405" s="1773"/>
    </row>
    <row r="406" spans="1:14" s="325" customFormat="1" ht="12.75" x14ac:dyDescent="0.2">
      <c r="A406" s="205">
        <v>5190</v>
      </c>
      <c r="B406" s="206" t="s">
        <v>1526</v>
      </c>
      <c r="C406" s="209"/>
      <c r="D406" s="1878"/>
      <c r="E406" s="2003"/>
      <c r="F406" s="1875"/>
      <c r="G406" s="1875"/>
      <c r="H406" s="1366">
        <f t="shared" si="16"/>
        <v>0</v>
      </c>
      <c r="I406" s="1694"/>
      <c r="J406" s="561" t="s">
        <v>592</v>
      </c>
      <c r="K406" s="497"/>
      <c r="N406" s="1773"/>
    </row>
    <row r="407" spans="1:14" s="325" customFormat="1" ht="12.75" x14ac:dyDescent="0.2">
      <c r="A407" s="205">
        <v>5192</v>
      </c>
      <c r="B407" s="206" t="s">
        <v>1527</v>
      </c>
      <c r="C407" s="209"/>
      <c r="D407" s="1878"/>
      <c r="E407" s="2003"/>
      <c r="F407" s="1875"/>
      <c r="G407" s="1875"/>
      <c r="H407" s="1366">
        <f t="shared" si="16"/>
        <v>0</v>
      </c>
      <c r="I407" s="1694"/>
      <c r="J407" s="561" t="s">
        <v>592</v>
      </c>
      <c r="K407" s="497"/>
      <c r="N407" s="1773"/>
    </row>
    <row r="408" spans="1:14" s="325" customFormat="1" ht="25.5" x14ac:dyDescent="0.2">
      <c r="A408" s="219">
        <v>5195</v>
      </c>
      <c r="B408" s="220" t="s">
        <v>1528</v>
      </c>
      <c r="C408" s="209"/>
      <c r="D408" s="1878"/>
      <c r="E408" s="2003"/>
      <c r="F408" s="1875"/>
      <c r="G408" s="1875"/>
      <c r="H408" s="1366">
        <f t="shared" si="16"/>
        <v>0</v>
      </c>
      <c r="I408" s="1694"/>
      <c r="J408" s="561" t="s">
        <v>592</v>
      </c>
      <c r="K408" s="497"/>
      <c r="N408" s="1773"/>
    </row>
    <row r="409" spans="1:14" s="325" customFormat="1" ht="12.75" x14ac:dyDescent="0.2">
      <c r="A409" s="212">
        <v>5205</v>
      </c>
      <c r="B409" s="211" t="s">
        <v>1529</v>
      </c>
      <c r="C409" s="209"/>
      <c r="D409" s="1878"/>
      <c r="E409" s="2003"/>
      <c r="F409" s="1875"/>
      <c r="G409" s="1875"/>
      <c r="H409" s="1366">
        <f t="shared" si="16"/>
        <v>0</v>
      </c>
      <c r="I409" s="1694"/>
      <c r="J409" s="561" t="s">
        <v>313</v>
      </c>
      <c r="K409" s="497"/>
      <c r="N409" s="1773"/>
    </row>
    <row r="410" spans="1:14" s="325" customFormat="1" ht="12.75" x14ac:dyDescent="0.2">
      <c r="A410" s="212">
        <v>5210</v>
      </c>
      <c r="B410" s="211" t="s">
        <v>1530</v>
      </c>
      <c r="C410" s="209"/>
      <c r="D410" s="1878"/>
      <c r="E410" s="2003"/>
      <c r="F410" s="1875"/>
      <c r="G410" s="1875"/>
      <c r="H410" s="1366">
        <f t="shared" si="16"/>
        <v>0</v>
      </c>
      <c r="I410" s="1694"/>
      <c r="J410" s="561" t="s">
        <v>313</v>
      </c>
      <c r="K410" s="497"/>
      <c r="N410" s="1773"/>
    </row>
    <row r="411" spans="1:14" s="325" customFormat="1" ht="12.75" x14ac:dyDescent="0.2">
      <c r="A411" s="212">
        <v>5215</v>
      </c>
      <c r="B411" s="211" t="s">
        <v>1531</v>
      </c>
      <c r="C411" s="209"/>
      <c r="D411" s="1878"/>
      <c r="E411" s="2003"/>
      <c r="F411" s="1875"/>
      <c r="G411" s="1875"/>
      <c r="H411" s="1366">
        <f t="shared" si="16"/>
        <v>0</v>
      </c>
      <c r="I411" s="1694"/>
      <c r="J411" s="561" t="s">
        <v>313</v>
      </c>
      <c r="K411" s="497"/>
      <c r="N411" s="1773"/>
    </row>
    <row r="412" spans="1:14" s="325" customFormat="1" ht="12.75" x14ac:dyDescent="0.2">
      <c r="A412" s="1924">
        <v>5305</v>
      </c>
      <c r="B412" s="220" t="s">
        <v>1532</v>
      </c>
      <c r="C412" s="209"/>
      <c r="D412" s="1878">
        <v>256394</v>
      </c>
      <c r="E412" s="2003"/>
      <c r="F412" s="1875"/>
      <c r="G412" s="1875"/>
      <c r="H412" s="1366">
        <f t="shared" si="16"/>
        <v>256394</v>
      </c>
      <c r="I412" s="1694"/>
      <c r="J412" s="561" t="s">
        <v>564</v>
      </c>
      <c r="K412" s="497"/>
      <c r="N412" s="1773"/>
    </row>
    <row r="413" spans="1:14" s="325" customFormat="1" ht="12.75" x14ac:dyDescent="0.2">
      <c r="A413" s="1924">
        <v>5310</v>
      </c>
      <c r="B413" s="220" t="s">
        <v>286</v>
      </c>
      <c r="C413" s="209"/>
      <c r="D413" s="1878">
        <v>22500</v>
      </c>
      <c r="E413" s="2003"/>
      <c r="F413" s="1875"/>
      <c r="G413" s="1875"/>
      <c r="H413" s="1366">
        <f t="shared" si="16"/>
        <v>22500</v>
      </c>
      <c r="I413" s="1694"/>
      <c r="J413" s="561" t="s">
        <v>564</v>
      </c>
      <c r="K413" s="497"/>
      <c r="N413" s="1773"/>
    </row>
    <row r="414" spans="1:14" s="325" customFormat="1" ht="12.75" x14ac:dyDescent="0.2">
      <c r="A414" s="1924">
        <v>5315</v>
      </c>
      <c r="B414" s="220" t="s">
        <v>1136</v>
      </c>
      <c r="C414" s="209"/>
      <c r="D414" s="1878">
        <v>1790905</v>
      </c>
      <c r="E414" s="2003"/>
      <c r="F414" s="1875"/>
      <c r="G414" s="1875"/>
      <c r="H414" s="1366">
        <f t="shared" si="16"/>
        <v>1790905</v>
      </c>
      <c r="I414" s="1694"/>
      <c r="J414" s="561" t="s">
        <v>564</v>
      </c>
      <c r="K414" s="497"/>
      <c r="N414" s="1773"/>
    </row>
    <row r="415" spans="1:14" s="325" customFormat="1" ht="12.75" x14ac:dyDescent="0.2">
      <c r="A415" s="1924">
        <v>5320</v>
      </c>
      <c r="B415" s="220" t="s">
        <v>1137</v>
      </c>
      <c r="C415" s="209"/>
      <c r="D415" s="1878">
        <v>217991</v>
      </c>
      <c r="E415" s="2003"/>
      <c r="F415" s="1875"/>
      <c r="G415" s="1875"/>
      <c r="H415" s="1366">
        <f t="shared" si="16"/>
        <v>217991</v>
      </c>
      <c r="I415" s="1694"/>
      <c r="J415" s="561" t="s">
        <v>564</v>
      </c>
      <c r="K415" s="497"/>
      <c r="N415" s="1773"/>
    </row>
    <row r="416" spans="1:14" s="325" customFormat="1" ht="12.75" x14ac:dyDescent="0.2">
      <c r="A416" s="1924">
        <v>5325</v>
      </c>
      <c r="B416" s="220" t="s">
        <v>1138</v>
      </c>
      <c r="C416" s="209"/>
      <c r="D416" s="1878"/>
      <c r="E416" s="2003"/>
      <c r="F416" s="1875"/>
      <c r="G416" s="1875"/>
      <c r="H416" s="1366">
        <f t="shared" si="16"/>
        <v>0</v>
      </c>
      <c r="I416" s="1694"/>
      <c r="J416" s="561" t="s">
        <v>564</v>
      </c>
      <c r="K416" s="497"/>
      <c r="N416" s="1773"/>
    </row>
    <row r="417" spans="1:14" s="325" customFormat="1" ht="12.75" x14ac:dyDescent="0.2">
      <c r="A417" s="1924">
        <v>5330</v>
      </c>
      <c r="B417" s="220" t="s">
        <v>1139</v>
      </c>
      <c r="C417" s="209"/>
      <c r="D417" s="1878"/>
      <c r="E417" s="2003"/>
      <c r="F417" s="1875"/>
      <c r="G417" s="1875"/>
      <c r="H417" s="1366">
        <f t="shared" si="16"/>
        <v>0</v>
      </c>
      <c r="I417" s="1694"/>
      <c r="J417" s="561" t="s">
        <v>564</v>
      </c>
      <c r="K417" s="497"/>
      <c r="N417" s="1773"/>
    </row>
    <row r="418" spans="1:14" s="325" customFormat="1" ht="12.75" x14ac:dyDescent="0.2">
      <c r="A418" s="1924">
        <v>5335</v>
      </c>
      <c r="B418" s="220" t="s">
        <v>1140</v>
      </c>
      <c r="C418" s="209"/>
      <c r="D418" s="1878">
        <v>250000</v>
      </c>
      <c r="E418" s="2003"/>
      <c r="F418" s="1875"/>
      <c r="G418" s="1875"/>
      <c r="H418" s="1366">
        <f t="shared" si="16"/>
        <v>250000</v>
      </c>
      <c r="I418" s="1694"/>
      <c r="J418" s="561" t="s">
        <v>54</v>
      </c>
      <c r="K418" s="497"/>
      <c r="N418" s="1773"/>
    </row>
    <row r="419" spans="1:14" s="325" customFormat="1" ht="12.75" x14ac:dyDescent="0.2">
      <c r="A419" s="1924">
        <v>5340</v>
      </c>
      <c r="B419" s="220" t="s">
        <v>1141</v>
      </c>
      <c r="C419" s="209"/>
      <c r="D419" s="1878">
        <v>77151</v>
      </c>
      <c r="E419" s="2003"/>
      <c r="F419" s="1875"/>
      <c r="G419" s="1875"/>
      <c r="H419" s="1366">
        <f t="shared" si="16"/>
        <v>77151</v>
      </c>
      <c r="I419" s="1694"/>
      <c r="J419" s="561" t="s">
        <v>564</v>
      </c>
      <c r="K419" s="497"/>
      <c r="N419" s="1773"/>
    </row>
    <row r="420" spans="1:14" s="325" customFormat="1" ht="12.75" x14ac:dyDescent="0.2">
      <c r="A420" s="1924">
        <v>5405</v>
      </c>
      <c r="B420" s="1764" t="s">
        <v>1532</v>
      </c>
      <c r="C420" s="209"/>
      <c r="D420" s="1878"/>
      <c r="E420" s="2003"/>
      <c r="F420" s="1875"/>
      <c r="G420" s="1875"/>
      <c r="H420" s="1366">
        <f t="shared" si="16"/>
        <v>0</v>
      </c>
      <c r="I420" s="1694"/>
      <c r="J420" s="561" t="s">
        <v>561</v>
      </c>
      <c r="K420" s="497"/>
      <c r="N420" s="1773"/>
    </row>
    <row r="421" spans="1:14" s="325" customFormat="1" ht="12.75" x14ac:dyDescent="0.2">
      <c r="A421" s="1924">
        <v>5410</v>
      </c>
      <c r="B421" s="1764" t="s">
        <v>1142</v>
      </c>
      <c r="C421" s="209"/>
      <c r="D421" s="1878"/>
      <c r="E421" s="2003"/>
      <c r="F421" s="1875"/>
      <c r="G421" s="1875"/>
      <c r="H421" s="1366">
        <f t="shared" si="16"/>
        <v>0</v>
      </c>
      <c r="I421" s="1694"/>
      <c r="J421" s="561" t="s">
        <v>561</v>
      </c>
      <c r="K421" s="497"/>
      <c r="N421" s="1773"/>
    </row>
    <row r="422" spans="1:14" s="325" customFormat="1" ht="12.75" x14ac:dyDescent="0.2">
      <c r="A422" s="1924">
        <v>5415</v>
      </c>
      <c r="B422" s="1764" t="s">
        <v>36</v>
      </c>
      <c r="C422" s="209"/>
      <c r="D422" s="1878"/>
      <c r="E422" s="2003"/>
      <c r="F422" s="1875"/>
      <c r="G422" s="1875"/>
      <c r="H422" s="1366">
        <f t="shared" si="16"/>
        <v>0</v>
      </c>
      <c r="I422" s="1694"/>
      <c r="J422" s="561" t="s">
        <v>45</v>
      </c>
      <c r="K422" s="497"/>
      <c r="N422" s="1773"/>
    </row>
    <row r="423" spans="1:14" s="325" customFormat="1" ht="12.75" x14ac:dyDescent="0.2">
      <c r="A423" s="1924">
        <v>5420</v>
      </c>
      <c r="B423" s="1764" t="s">
        <v>37</v>
      </c>
      <c r="C423" s="209"/>
      <c r="D423" s="1878"/>
      <c r="E423" s="2003"/>
      <c r="F423" s="1875"/>
      <c r="G423" s="1875"/>
      <c r="H423" s="1366">
        <f t="shared" si="16"/>
        <v>0</v>
      </c>
      <c r="I423" s="1694"/>
      <c r="J423" s="561" t="s">
        <v>561</v>
      </c>
      <c r="K423" s="497"/>
      <c r="N423" s="1773"/>
    </row>
    <row r="424" spans="1:14" s="325" customFormat="1" ht="25.5" x14ac:dyDescent="0.2">
      <c r="A424" s="1924">
        <v>5425</v>
      </c>
      <c r="B424" s="1764" t="s">
        <v>38</v>
      </c>
      <c r="C424" s="209"/>
      <c r="D424" s="1878"/>
      <c r="E424" s="2003"/>
      <c r="F424" s="1875"/>
      <c r="G424" s="1875"/>
      <c r="H424" s="1366">
        <f t="shared" si="16"/>
        <v>0</v>
      </c>
      <c r="I424" s="1694"/>
      <c r="J424" s="561" t="s">
        <v>561</v>
      </c>
      <c r="K424" s="497"/>
      <c r="N424" s="1773"/>
    </row>
    <row r="425" spans="1:14" s="325" customFormat="1" ht="12.75" x14ac:dyDescent="0.2">
      <c r="A425" s="1924">
        <v>5505</v>
      </c>
      <c r="B425" s="1764" t="s">
        <v>1532</v>
      </c>
      <c r="C425" s="209"/>
      <c r="D425" s="1878"/>
      <c r="E425" s="2003"/>
      <c r="F425" s="1875"/>
      <c r="G425" s="1875"/>
      <c r="H425" s="1366">
        <f t="shared" si="16"/>
        <v>0</v>
      </c>
      <c r="I425" s="1694"/>
      <c r="J425" s="561" t="s">
        <v>48</v>
      </c>
      <c r="K425" s="497"/>
      <c r="N425" s="1773"/>
    </row>
    <row r="426" spans="1:14" s="325" customFormat="1" ht="12.75" x14ac:dyDescent="0.2">
      <c r="A426" s="1924">
        <v>5510</v>
      </c>
      <c r="B426" s="1764" t="s">
        <v>1585</v>
      </c>
      <c r="C426" s="209"/>
      <c r="D426" s="1878"/>
      <c r="E426" s="2003"/>
      <c r="F426" s="1875"/>
      <c r="G426" s="1875"/>
      <c r="H426" s="1366">
        <f t="shared" si="16"/>
        <v>0</v>
      </c>
      <c r="I426" s="1694"/>
      <c r="J426" s="561" t="s">
        <v>48</v>
      </c>
      <c r="K426" s="497"/>
      <c r="N426" s="1773"/>
    </row>
    <row r="427" spans="1:14" s="325" customFormat="1" ht="12.75" x14ac:dyDescent="0.2">
      <c r="A427" s="1924">
        <v>5515</v>
      </c>
      <c r="B427" s="1764" t="s">
        <v>1586</v>
      </c>
      <c r="C427" s="209"/>
      <c r="D427" s="1878"/>
      <c r="E427" s="2003"/>
      <c r="F427" s="1875"/>
      <c r="G427" s="1875"/>
      <c r="H427" s="1366">
        <f t="shared" si="16"/>
        <v>0</v>
      </c>
      <c r="I427" s="1694"/>
      <c r="J427" s="561" t="s">
        <v>3</v>
      </c>
      <c r="K427" s="497"/>
      <c r="N427" s="1773"/>
    </row>
    <row r="428" spans="1:14" s="325" customFormat="1" ht="12.75" x14ac:dyDescent="0.2">
      <c r="A428" s="1924">
        <v>5520</v>
      </c>
      <c r="B428" s="1764" t="s">
        <v>1587</v>
      </c>
      <c r="C428" s="209"/>
      <c r="D428" s="1878"/>
      <c r="E428" s="2003"/>
      <c r="F428" s="1875"/>
      <c r="G428" s="1875"/>
      <c r="H428" s="1366">
        <f t="shared" si="16"/>
        <v>0</v>
      </c>
      <c r="I428" s="1694"/>
      <c r="J428" s="561" t="s">
        <v>48</v>
      </c>
      <c r="K428" s="497"/>
      <c r="N428" s="1773"/>
    </row>
    <row r="429" spans="1:14" s="325" customFormat="1" ht="12.75" x14ac:dyDescent="0.2">
      <c r="A429" s="1924">
        <v>5605</v>
      </c>
      <c r="B429" s="1764" t="s">
        <v>1588</v>
      </c>
      <c r="C429" s="209"/>
      <c r="D429" s="1878">
        <v>1187606</v>
      </c>
      <c r="E429" s="2003"/>
      <c r="F429" s="1875"/>
      <c r="G429" s="1875"/>
      <c r="H429" s="1366">
        <f t="shared" si="16"/>
        <v>1187606</v>
      </c>
      <c r="I429" s="1694"/>
      <c r="J429" s="561" t="s">
        <v>562</v>
      </c>
      <c r="K429" s="497"/>
      <c r="N429" s="1773"/>
    </row>
    <row r="430" spans="1:14" s="325" customFormat="1" ht="12.75" x14ac:dyDescent="0.2">
      <c r="A430" s="1924">
        <v>5610</v>
      </c>
      <c r="B430" s="1764" t="s">
        <v>1589</v>
      </c>
      <c r="C430" s="209"/>
      <c r="D430" s="1878">
        <v>750679</v>
      </c>
      <c r="E430" s="2003"/>
      <c r="F430" s="1875"/>
      <c r="G430" s="1875"/>
      <c r="H430" s="1366">
        <f t="shared" si="16"/>
        <v>750679</v>
      </c>
      <c r="I430" s="1694"/>
      <c r="J430" s="561" t="s">
        <v>562</v>
      </c>
      <c r="K430" s="497"/>
      <c r="N430" s="1773"/>
    </row>
    <row r="431" spans="1:14" s="325" customFormat="1" ht="12.75" x14ac:dyDescent="0.2">
      <c r="A431" s="1924">
        <v>5615</v>
      </c>
      <c r="B431" s="1764" t="s">
        <v>1590</v>
      </c>
      <c r="C431" s="209"/>
      <c r="D431" s="1878">
        <v>703916</v>
      </c>
      <c r="E431" s="2003"/>
      <c r="F431" s="1875"/>
      <c r="G431" s="1875"/>
      <c r="H431" s="1366">
        <f t="shared" si="16"/>
        <v>703916</v>
      </c>
      <c r="I431" s="1694"/>
      <c r="J431" s="561" t="s">
        <v>562</v>
      </c>
      <c r="K431" s="497"/>
      <c r="N431" s="1773"/>
    </row>
    <row r="432" spans="1:14" s="325" customFormat="1" ht="12.75" x14ac:dyDescent="0.2">
      <c r="A432" s="1924">
        <v>5620</v>
      </c>
      <c r="B432" s="1764" t="s">
        <v>296</v>
      </c>
      <c r="C432" s="209"/>
      <c r="D432" s="1878">
        <v>75940</v>
      </c>
      <c r="E432" s="2003"/>
      <c r="F432" s="1875"/>
      <c r="G432" s="1875"/>
      <c r="H432" s="1366">
        <f t="shared" ref="H432:H478" si="17">+D432+E432+F432-G432</f>
        <v>75940</v>
      </c>
      <c r="I432" s="1694"/>
      <c r="J432" s="561" t="s">
        <v>562</v>
      </c>
      <c r="K432" s="497"/>
      <c r="N432" s="1773"/>
    </row>
    <row r="433" spans="1:29" s="325" customFormat="1" ht="12.75" x14ac:dyDescent="0.2">
      <c r="A433" s="1924">
        <v>5625</v>
      </c>
      <c r="B433" s="1764" t="s">
        <v>1135</v>
      </c>
      <c r="C433" s="209"/>
      <c r="D433" s="1878"/>
      <c r="E433" s="2003"/>
      <c r="F433" s="1875"/>
      <c r="G433" s="1875"/>
      <c r="H433" s="1366">
        <f t="shared" si="17"/>
        <v>0</v>
      </c>
      <c r="I433" s="1694"/>
      <c r="J433" s="561" t="s">
        <v>562</v>
      </c>
      <c r="K433" s="497"/>
      <c r="N433" s="1773"/>
    </row>
    <row r="434" spans="1:29" s="325" customFormat="1" ht="12.75" x14ac:dyDescent="0.2">
      <c r="A434" s="1924">
        <v>5630</v>
      </c>
      <c r="B434" s="1764" t="s">
        <v>297</v>
      </c>
      <c r="C434" s="209"/>
      <c r="D434" s="1878">
        <v>47000</v>
      </c>
      <c r="E434" s="2003"/>
      <c r="F434" s="1875"/>
      <c r="G434" s="1875"/>
      <c r="H434" s="1366">
        <f t="shared" si="17"/>
        <v>47000</v>
      </c>
      <c r="I434" s="1694"/>
      <c r="J434" s="561" t="s">
        <v>562</v>
      </c>
      <c r="K434" s="497"/>
      <c r="N434" s="1773"/>
    </row>
    <row r="435" spans="1:29" s="325" customFormat="1" ht="12.75" x14ac:dyDescent="0.2">
      <c r="A435" s="1924">
        <v>5635</v>
      </c>
      <c r="B435" s="1845" t="s">
        <v>298</v>
      </c>
      <c r="C435" s="209"/>
      <c r="D435" s="1878">
        <v>141473</v>
      </c>
      <c r="E435" s="2003"/>
      <c r="F435" s="1875"/>
      <c r="G435" s="1875"/>
      <c r="H435" s="1366">
        <f t="shared" si="17"/>
        <v>141473</v>
      </c>
      <c r="I435" s="1694"/>
      <c r="J435" s="561" t="s">
        <v>50</v>
      </c>
      <c r="K435" s="497"/>
      <c r="N435" s="1773"/>
    </row>
    <row r="436" spans="1:29" s="325" customFormat="1" ht="12.75" x14ac:dyDescent="0.2">
      <c r="A436" s="1924">
        <v>5640</v>
      </c>
      <c r="B436" s="1764" t="s">
        <v>299</v>
      </c>
      <c r="C436" s="209"/>
      <c r="D436" s="1878"/>
      <c r="E436" s="2003"/>
      <c r="F436" s="1875"/>
      <c r="G436" s="1875"/>
      <c r="H436" s="1366">
        <f t="shared" si="17"/>
        <v>0</v>
      </c>
      <c r="I436" s="1694"/>
      <c r="J436" s="561" t="s">
        <v>562</v>
      </c>
      <c r="K436" s="497"/>
      <c r="N436" s="1773"/>
    </row>
    <row r="437" spans="1:29" s="325" customFormat="1" ht="12.75" x14ac:dyDescent="0.2">
      <c r="A437" s="1924">
        <v>5645</v>
      </c>
      <c r="B437" s="1764" t="s">
        <v>300</v>
      </c>
      <c r="C437" s="209"/>
      <c r="D437" s="1878">
        <v>357800</v>
      </c>
      <c r="E437" s="2003"/>
      <c r="F437" s="1875"/>
      <c r="G437" s="1875"/>
      <c r="H437" s="1366">
        <f t="shared" si="17"/>
        <v>357800</v>
      </c>
      <c r="I437" s="1694"/>
      <c r="J437" s="561" t="s">
        <v>562</v>
      </c>
      <c r="K437" s="497"/>
      <c r="N437" s="1773"/>
    </row>
    <row r="438" spans="1:29" s="325" customFormat="1" ht="12.75" x14ac:dyDescent="0.2">
      <c r="A438" s="1924">
        <v>5650</v>
      </c>
      <c r="B438" s="1764" t="s">
        <v>301</v>
      </c>
      <c r="C438" s="209"/>
      <c r="D438" s="1878"/>
      <c r="E438" s="2003"/>
      <c r="F438" s="1875"/>
      <c r="G438" s="1875"/>
      <c r="H438" s="1366">
        <f t="shared" si="17"/>
        <v>0</v>
      </c>
      <c r="I438" s="1694"/>
      <c r="J438" s="561" t="s">
        <v>562</v>
      </c>
      <c r="K438" s="497"/>
      <c r="N438" s="1773"/>
    </row>
    <row r="439" spans="1:29" s="325" customFormat="1" ht="12.75" x14ac:dyDescent="0.2">
      <c r="A439" s="1924">
        <v>5655</v>
      </c>
      <c r="B439" s="1764" t="s">
        <v>302</v>
      </c>
      <c r="C439" s="209"/>
      <c r="D439" s="1878">
        <v>697576</v>
      </c>
      <c r="E439" s="2003"/>
      <c r="F439" s="1875"/>
      <c r="G439" s="1875"/>
      <c r="H439" s="1366">
        <f t="shared" si="17"/>
        <v>697576</v>
      </c>
      <c r="I439" s="1694"/>
      <c r="J439" s="561" t="s">
        <v>562</v>
      </c>
      <c r="K439" s="497"/>
      <c r="N439" s="1773"/>
    </row>
    <row r="440" spans="1:29" s="325" customFormat="1" ht="12.75" x14ac:dyDescent="0.2">
      <c r="A440" s="1924">
        <v>5660</v>
      </c>
      <c r="B440" s="1764" t="s">
        <v>303</v>
      </c>
      <c r="C440" s="209"/>
      <c r="D440" s="1878">
        <v>650268</v>
      </c>
      <c r="E440" s="2003"/>
      <c r="F440" s="1875"/>
      <c r="G440" s="1875"/>
      <c r="H440" s="1366">
        <f t="shared" si="17"/>
        <v>650268</v>
      </c>
      <c r="I440" s="1694"/>
      <c r="J440" s="561" t="s">
        <v>3</v>
      </c>
      <c r="K440" s="497"/>
      <c r="N440" s="1773"/>
    </row>
    <row r="441" spans="1:29" s="325" customFormat="1" ht="12.75" x14ac:dyDescent="0.2">
      <c r="A441" s="1924">
        <v>5665</v>
      </c>
      <c r="B441" s="1764" t="s">
        <v>304</v>
      </c>
      <c r="C441" s="209"/>
      <c r="D441" s="1878">
        <v>408364</v>
      </c>
      <c r="E441" s="2003"/>
      <c r="F441" s="1875"/>
      <c r="G441" s="1875"/>
      <c r="H441" s="1366">
        <f t="shared" si="17"/>
        <v>408364</v>
      </c>
      <c r="I441" s="1694"/>
      <c r="J441" s="561" t="s">
        <v>562</v>
      </c>
      <c r="K441" s="497"/>
      <c r="N441" s="1773"/>
    </row>
    <row r="442" spans="1:29" s="325" customFormat="1" ht="12.75" x14ac:dyDescent="0.2">
      <c r="A442" s="1924">
        <v>5670</v>
      </c>
      <c r="B442" s="1764" t="s">
        <v>305</v>
      </c>
      <c r="C442" s="209"/>
      <c r="D442" s="1878"/>
      <c r="E442" s="2003"/>
      <c r="F442" s="1875"/>
      <c r="G442" s="1875"/>
      <c r="H442" s="1366">
        <f t="shared" si="17"/>
        <v>0</v>
      </c>
      <c r="I442" s="1694"/>
      <c r="J442" s="561" t="s">
        <v>562</v>
      </c>
      <c r="K442" s="497"/>
      <c r="N442" s="1773"/>
    </row>
    <row r="443" spans="1:29" s="325" customFormat="1" ht="12.75" x14ac:dyDescent="0.2">
      <c r="A443" s="1924">
        <v>5675</v>
      </c>
      <c r="B443" s="1764" t="s">
        <v>306</v>
      </c>
      <c r="C443" s="209"/>
      <c r="D443" s="1878">
        <v>577620</v>
      </c>
      <c r="E443" s="2003"/>
      <c r="F443" s="1875"/>
      <c r="G443" s="1875"/>
      <c r="H443" s="1366">
        <f t="shared" si="17"/>
        <v>577620</v>
      </c>
      <c r="I443" s="1694"/>
      <c r="J443" s="561" t="s">
        <v>562</v>
      </c>
      <c r="K443" s="497"/>
      <c r="N443" s="1773"/>
    </row>
    <row r="444" spans="1:29" s="325" customFormat="1" ht="12.75" x14ac:dyDescent="0.2">
      <c r="A444" s="1924">
        <v>5680</v>
      </c>
      <c r="B444" s="1764" t="s">
        <v>1378</v>
      </c>
      <c r="C444" s="209"/>
      <c r="D444" s="1878"/>
      <c r="E444" s="2003"/>
      <c r="F444" s="1875"/>
      <c r="G444" s="1875"/>
      <c r="H444" s="1366">
        <f t="shared" si="17"/>
        <v>0</v>
      </c>
      <c r="I444" s="1694"/>
      <c r="J444" s="561" t="s">
        <v>562</v>
      </c>
      <c r="K444" s="497"/>
      <c r="N444" s="1773"/>
    </row>
    <row r="445" spans="1:29" s="325" customFormat="1" ht="12.75" x14ac:dyDescent="0.2">
      <c r="A445" s="1763">
        <v>5681</v>
      </c>
      <c r="B445" s="1904" t="s">
        <v>1619</v>
      </c>
      <c r="C445" s="209"/>
      <c r="D445" s="1878"/>
      <c r="E445" s="2003"/>
      <c r="F445" s="1873"/>
      <c r="G445" s="1875"/>
      <c r="H445" s="1366">
        <f t="shared" ref="H445" si="18">+D445+E445+F445-G445</f>
        <v>0</v>
      </c>
      <c r="I445" s="1694"/>
      <c r="J445" s="561" t="s">
        <v>593</v>
      </c>
      <c r="K445" s="497"/>
      <c r="N445" s="1773"/>
    </row>
    <row r="446" spans="1:29" s="325" customFormat="1" ht="12.75" x14ac:dyDescent="0.2">
      <c r="A446" s="1924">
        <v>5685</v>
      </c>
      <c r="B446" s="221" t="s">
        <v>1379</v>
      </c>
      <c r="C446" s="209"/>
      <c r="D446" s="1878"/>
      <c r="E446" s="2003"/>
      <c r="F446" s="1875"/>
      <c r="G446" s="1875"/>
      <c r="H446" s="1366">
        <f t="shared" si="17"/>
        <v>0</v>
      </c>
      <c r="I446" s="1694"/>
      <c r="J446" s="561" t="s">
        <v>47</v>
      </c>
      <c r="K446" s="497"/>
      <c r="N446" s="1773"/>
    </row>
    <row r="447" spans="1:29" s="325" customFormat="1" ht="25.5" x14ac:dyDescent="0.3">
      <c r="A447" s="1924">
        <v>5705</v>
      </c>
      <c r="B447" s="211" t="s">
        <v>981</v>
      </c>
      <c r="C447" s="209"/>
      <c r="D447" s="1894">
        <v>4375882</v>
      </c>
      <c r="E447" s="2003"/>
      <c r="F447" s="1875"/>
      <c r="G447" s="1875"/>
      <c r="H447" s="1366">
        <f t="shared" si="17"/>
        <v>4375882</v>
      </c>
      <c r="I447" s="1694"/>
      <c r="J447" s="561" t="s">
        <v>1437</v>
      </c>
      <c r="K447" s="497"/>
      <c r="N447" s="1773"/>
      <c r="R447" s="1963"/>
      <c r="S447" s="208"/>
      <c r="T447" s="208"/>
      <c r="U447" s="208"/>
      <c r="V447" s="208"/>
      <c r="W447" s="208"/>
      <c r="X447" s="208"/>
      <c r="Y447" s="208"/>
      <c r="Z447" s="208"/>
      <c r="AA447" s="208"/>
      <c r="AB447" s="208"/>
      <c r="AC447" s="208"/>
    </row>
    <row r="448" spans="1:29" s="325" customFormat="1" ht="12.75" x14ac:dyDescent="0.2">
      <c r="A448" s="1924">
        <v>5710</v>
      </c>
      <c r="B448" s="211" t="s">
        <v>1380</v>
      </c>
      <c r="C448" s="209"/>
      <c r="D448" s="1878"/>
      <c r="E448" s="2003"/>
      <c r="F448" s="1875"/>
      <c r="G448" s="1875"/>
      <c r="H448" s="1366">
        <f t="shared" si="17"/>
        <v>0</v>
      </c>
      <c r="I448" s="1694"/>
      <c r="J448" s="561" t="s">
        <v>1437</v>
      </c>
      <c r="K448" s="497"/>
      <c r="N448" s="1773"/>
    </row>
    <row r="449" spans="1:14" s="325" customFormat="1" ht="12.75" x14ac:dyDescent="0.2">
      <c r="A449" s="1763">
        <v>5715</v>
      </c>
      <c r="B449" s="1764" t="s">
        <v>1381</v>
      </c>
      <c r="C449" s="209"/>
      <c r="D449" s="1878"/>
      <c r="E449" s="2003"/>
      <c r="F449" s="1875"/>
      <c r="G449" s="1875"/>
      <c r="H449" s="1366">
        <f t="shared" si="17"/>
        <v>0</v>
      </c>
      <c r="I449" s="1694"/>
      <c r="J449" s="561" t="s">
        <v>1437</v>
      </c>
      <c r="K449" s="497"/>
      <c r="N449" s="1773"/>
    </row>
    <row r="450" spans="1:14" s="325" customFormat="1" ht="25.5" x14ac:dyDescent="0.2">
      <c r="A450" s="205">
        <v>5720</v>
      </c>
      <c r="B450" s="206" t="s">
        <v>1382</v>
      </c>
      <c r="C450" s="209"/>
      <c r="D450" s="1878"/>
      <c r="E450" s="2003"/>
      <c r="F450" s="1875"/>
      <c r="G450" s="1875"/>
      <c r="H450" s="1366">
        <f t="shared" si="17"/>
        <v>0</v>
      </c>
      <c r="I450" s="1694"/>
      <c r="J450" s="561" t="s">
        <v>895</v>
      </c>
      <c r="K450" s="497"/>
      <c r="N450" s="1773"/>
    </row>
    <row r="451" spans="1:14" s="325" customFormat="1" ht="12.75" x14ac:dyDescent="0.2">
      <c r="A451" s="205">
        <v>5725</v>
      </c>
      <c r="B451" s="206" t="s">
        <v>1383</v>
      </c>
      <c r="C451" s="209"/>
      <c r="D451" s="1878"/>
      <c r="E451" s="2003"/>
      <c r="F451" s="1875"/>
      <c r="G451" s="1875"/>
      <c r="H451" s="1366">
        <f t="shared" si="17"/>
        <v>0</v>
      </c>
      <c r="I451" s="1694"/>
      <c r="J451" s="561" t="s">
        <v>895</v>
      </c>
      <c r="K451" s="497"/>
      <c r="N451" s="1773"/>
    </row>
    <row r="452" spans="1:14" s="325" customFormat="1" ht="25.5" x14ac:dyDescent="0.2">
      <c r="A452" s="1924">
        <v>5730</v>
      </c>
      <c r="B452" s="1764" t="s">
        <v>35</v>
      </c>
      <c r="C452" s="209"/>
      <c r="D452" s="1878"/>
      <c r="E452" s="2003"/>
      <c r="F452" s="1875"/>
      <c r="G452" s="1875"/>
      <c r="H452" s="1366">
        <f t="shared" si="17"/>
        <v>0</v>
      </c>
      <c r="I452" s="1694"/>
      <c r="J452" s="561" t="s">
        <v>1437</v>
      </c>
      <c r="K452" s="497"/>
      <c r="N452" s="1773"/>
    </row>
    <row r="453" spans="1:14" s="325" customFormat="1" ht="12.75" x14ac:dyDescent="0.2">
      <c r="A453" s="1924">
        <v>5735</v>
      </c>
      <c r="B453" s="1764" t="s">
        <v>39</v>
      </c>
      <c r="C453" s="209"/>
      <c r="D453" s="1878"/>
      <c r="E453" s="2003"/>
      <c r="F453" s="1875"/>
      <c r="G453" s="1875"/>
      <c r="H453" s="1366">
        <f t="shared" si="17"/>
        <v>0</v>
      </c>
      <c r="I453" s="1694"/>
      <c r="J453" s="561" t="s">
        <v>1437</v>
      </c>
      <c r="K453" s="497"/>
      <c r="N453" s="1773"/>
    </row>
    <row r="454" spans="1:14" s="325" customFormat="1" ht="12.75" x14ac:dyDescent="0.2">
      <c r="A454" s="1924">
        <v>5740</v>
      </c>
      <c r="B454" s="1764" t="s">
        <v>40</v>
      </c>
      <c r="C454" s="209"/>
      <c r="D454" s="1878"/>
      <c r="E454" s="2003"/>
      <c r="F454" s="1875"/>
      <c r="G454" s="1875"/>
      <c r="H454" s="1366">
        <f t="shared" si="17"/>
        <v>0</v>
      </c>
      <c r="I454" s="1694"/>
      <c r="J454" s="561" t="s">
        <v>1437</v>
      </c>
      <c r="K454" s="497"/>
      <c r="N454" s="1773"/>
    </row>
    <row r="455" spans="1:14" s="325" customFormat="1" ht="12.75" x14ac:dyDescent="0.2">
      <c r="A455" s="1763">
        <v>6005</v>
      </c>
      <c r="B455" s="1764" t="s">
        <v>41</v>
      </c>
      <c r="C455" s="209"/>
      <c r="D455" s="1878">
        <v>3531660</v>
      </c>
      <c r="E455" s="1369">
        <f>-D455</f>
        <v>-3531660</v>
      </c>
      <c r="F455" s="1880"/>
      <c r="G455" s="1366">
        <f>'I9 Direct Allocation'!D150</f>
        <v>0</v>
      </c>
      <c r="H455" s="1370">
        <f>F12-G455</f>
        <v>1998550</v>
      </c>
      <c r="I455" s="1694"/>
      <c r="J455" s="561" t="s">
        <v>1436</v>
      </c>
      <c r="K455" s="497"/>
      <c r="N455" s="1773"/>
    </row>
    <row r="456" spans="1:14" s="325" customFormat="1" ht="12.75" x14ac:dyDescent="0.2">
      <c r="A456" s="1763">
        <v>6010</v>
      </c>
      <c r="B456" s="1764" t="s">
        <v>548</v>
      </c>
      <c r="C456" s="209"/>
      <c r="D456" s="1878"/>
      <c r="E456" s="2004"/>
      <c r="F456" s="1881"/>
      <c r="G456" s="1881"/>
      <c r="H456" s="1366">
        <f t="shared" si="17"/>
        <v>0</v>
      </c>
      <c r="I456" s="1694"/>
      <c r="J456" s="561" t="s">
        <v>1436</v>
      </c>
      <c r="K456" s="497"/>
      <c r="N456" s="1773"/>
    </row>
    <row r="457" spans="1:14" s="325" customFormat="1" ht="12.75" x14ac:dyDescent="0.2">
      <c r="A457" s="1763">
        <v>6015</v>
      </c>
      <c r="B457" s="1764" t="s">
        <v>1574</v>
      </c>
      <c r="C457" s="209"/>
      <c r="D457" s="1878"/>
      <c r="E457" s="2003"/>
      <c r="F457" s="1875"/>
      <c r="G457" s="1875"/>
      <c r="H457" s="1366">
        <f t="shared" si="17"/>
        <v>0</v>
      </c>
      <c r="I457" s="1694"/>
      <c r="J457" s="561" t="s">
        <v>1436</v>
      </c>
      <c r="K457" s="497"/>
      <c r="N457" s="1773"/>
    </row>
    <row r="458" spans="1:14" s="325" customFormat="1" ht="12.75" x14ac:dyDescent="0.2">
      <c r="A458" s="1763">
        <v>6020</v>
      </c>
      <c r="B458" s="1764" t="s">
        <v>549</v>
      </c>
      <c r="C458" s="209"/>
      <c r="D458" s="1878"/>
      <c r="E458" s="2003"/>
      <c r="F458" s="1875"/>
      <c r="G458" s="1875"/>
      <c r="H458" s="1366">
        <f t="shared" si="17"/>
        <v>0</v>
      </c>
      <c r="I458" s="1694"/>
      <c r="J458" s="561" t="s">
        <v>1436</v>
      </c>
      <c r="K458" s="497"/>
      <c r="N458" s="1773"/>
    </row>
    <row r="459" spans="1:14" s="325" customFormat="1" ht="12.75" x14ac:dyDescent="0.2">
      <c r="A459" s="1763">
        <v>6025</v>
      </c>
      <c r="B459" s="1764" t="s">
        <v>550</v>
      </c>
      <c r="C459" s="209"/>
      <c r="D459" s="1878"/>
      <c r="E459" s="2003"/>
      <c r="F459" s="1875"/>
      <c r="G459" s="1875"/>
      <c r="H459" s="1366">
        <f t="shared" si="17"/>
        <v>0</v>
      </c>
      <c r="I459" s="1694"/>
      <c r="J459" s="561" t="s">
        <v>1436</v>
      </c>
      <c r="K459" s="497"/>
      <c r="N459" s="1773"/>
    </row>
    <row r="460" spans="1:14" s="325" customFormat="1" ht="12.75" x14ac:dyDescent="0.2">
      <c r="A460" s="1763">
        <v>6030</v>
      </c>
      <c r="B460" s="1764" t="s">
        <v>551</v>
      </c>
      <c r="C460" s="209"/>
      <c r="D460" s="1878"/>
      <c r="E460" s="2003"/>
      <c r="F460" s="1875"/>
      <c r="G460" s="1875"/>
      <c r="H460" s="1366">
        <f t="shared" si="17"/>
        <v>0</v>
      </c>
      <c r="I460" s="1694"/>
      <c r="J460" s="561" t="s">
        <v>1436</v>
      </c>
      <c r="K460" s="497"/>
      <c r="N460" s="1773"/>
    </row>
    <row r="461" spans="1:14" s="325" customFormat="1" ht="12.75" x14ac:dyDescent="0.2">
      <c r="A461" s="1763">
        <v>6035</v>
      </c>
      <c r="B461" s="1764" t="s">
        <v>540</v>
      </c>
      <c r="C461" s="209"/>
      <c r="D461" s="1878">
        <v>322475</v>
      </c>
      <c r="E461" s="2003"/>
      <c r="F461" s="1875"/>
      <c r="G461" s="1875"/>
      <c r="H461" s="1366">
        <f t="shared" si="17"/>
        <v>322475</v>
      </c>
      <c r="I461" s="1694"/>
      <c r="J461" s="561" t="s">
        <v>1436</v>
      </c>
      <c r="K461" s="497"/>
      <c r="N461" s="1773"/>
    </row>
    <row r="462" spans="1:14" s="325" customFormat="1" ht="25.5" x14ac:dyDescent="0.2">
      <c r="A462" s="1763">
        <v>6040</v>
      </c>
      <c r="B462" s="1764" t="s">
        <v>541</v>
      </c>
      <c r="C462" s="209"/>
      <c r="D462" s="1878"/>
      <c r="E462" s="2003"/>
      <c r="F462" s="1875"/>
      <c r="G462" s="1875"/>
      <c r="H462" s="1366">
        <f t="shared" si="17"/>
        <v>0</v>
      </c>
      <c r="I462" s="1694"/>
      <c r="J462" s="561" t="s">
        <v>1436</v>
      </c>
      <c r="K462" s="497"/>
      <c r="N462" s="1773"/>
    </row>
    <row r="463" spans="1:14" s="325" customFormat="1" ht="25.5" x14ac:dyDescent="0.2">
      <c r="A463" s="1763">
        <v>6042</v>
      </c>
      <c r="B463" s="1764" t="s">
        <v>542</v>
      </c>
      <c r="C463" s="209"/>
      <c r="D463" s="1878"/>
      <c r="E463" s="2003"/>
      <c r="F463" s="1875"/>
      <c r="G463" s="1875"/>
      <c r="H463" s="1366">
        <f t="shared" si="17"/>
        <v>0</v>
      </c>
      <c r="I463" s="1694"/>
      <c r="J463" s="561" t="s">
        <v>1436</v>
      </c>
      <c r="K463" s="497"/>
      <c r="N463" s="1773"/>
    </row>
    <row r="464" spans="1:14" s="325" customFormat="1" ht="12.75" x14ac:dyDescent="0.2">
      <c r="A464" s="1763">
        <v>6045</v>
      </c>
      <c r="B464" s="1764" t="s">
        <v>543</v>
      </c>
      <c r="C464" s="209"/>
      <c r="D464" s="1878"/>
      <c r="E464" s="2003"/>
      <c r="F464" s="1875"/>
      <c r="G464" s="1875"/>
      <c r="H464" s="1366">
        <f t="shared" si="17"/>
        <v>0</v>
      </c>
      <c r="I464" s="1694"/>
      <c r="J464" s="561" t="s">
        <v>1436</v>
      </c>
      <c r="K464" s="497"/>
      <c r="N464" s="1773"/>
    </row>
    <row r="465" spans="1:14" s="325" customFormat="1" ht="12.75" x14ac:dyDescent="0.2">
      <c r="A465" s="1924">
        <v>6105</v>
      </c>
      <c r="B465" s="206" t="s">
        <v>544</v>
      </c>
      <c r="C465" s="209"/>
      <c r="D465" s="1878">
        <v>268803</v>
      </c>
      <c r="E465" s="2003"/>
      <c r="F465" s="1875"/>
      <c r="G465" s="1875"/>
      <c r="H465" s="1366">
        <f t="shared" si="17"/>
        <v>268803</v>
      </c>
      <c r="I465" s="1694"/>
      <c r="J465" s="561" t="s">
        <v>48</v>
      </c>
      <c r="K465" s="497"/>
      <c r="N465" s="1773"/>
    </row>
    <row r="466" spans="1:14" s="325" customFormat="1" ht="12.75" x14ac:dyDescent="0.2">
      <c r="A466" s="205">
        <v>6110</v>
      </c>
      <c r="B466" s="206" t="s">
        <v>545</v>
      </c>
      <c r="C466" s="209"/>
      <c r="D466" s="1878">
        <v>232950.97618548258</v>
      </c>
      <c r="E466" s="1367">
        <f>-D466</f>
        <v>-232950.97618548258</v>
      </c>
      <c r="F466" s="1877"/>
      <c r="G466" s="2003">
        <f>'I9 Direct Allocation'!D149</f>
        <v>0</v>
      </c>
      <c r="H466" s="1368">
        <f>F11-G466</f>
        <v>316940</v>
      </c>
      <c r="I466" s="1694"/>
      <c r="J466" s="561" t="s">
        <v>896</v>
      </c>
      <c r="K466" s="497"/>
      <c r="N466" s="1773"/>
    </row>
    <row r="467" spans="1:14" s="325" customFormat="1" ht="12.75" x14ac:dyDescent="0.2">
      <c r="A467" s="205">
        <v>6115</v>
      </c>
      <c r="B467" s="206" t="s">
        <v>546</v>
      </c>
      <c r="C467" s="209"/>
      <c r="D467" s="1878"/>
      <c r="E467" s="2003"/>
      <c r="F467" s="1875"/>
      <c r="G467" s="1875"/>
      <c r="H467" s="1366">
        <f t="shared" si="17"/>
        <v>0</v>
      </c>
      <c r="I467" s="1694"/>
      <c r="J467" s="561" t="s">
        <v>896</v>
      </c>
      <c r="K467" s="497"/>
      <c r="N467" s="1773"/>
    </row>
    <row r="468" spans="1:14" s="325" customFormat="1" ht="12.75" x14ac:dyDescent="0.2">
      <c r="A468" s="205">
        <v>6205</v>
      </c>
      <c r="B468" s="206" t="s">
        <v>547</v>
      </c>
      <c r="C468" s="209"/>
      <c r="D468" s="1878"/>
      <c r="E468" s="2003"/>
      <c r="F468" s="1873"/>
      <c r="G468" s="1875"/>
      <c r="H468" s="1366">
        <f t="shared" si="17"/>
        <v>0</v>
      </c>
      <c r="I468" s="1694"/>
      <c r="J468" s="561" t="s">
        <v>593</v>
      </c>
      <c r="K468" s="497"/>
      <c r="N468" s="1773"/>
    </row>
    <row r="469" spans="1:14" s="325" customFormat="1" ht="12.75" x14ac:dyDescent="0.2">
      <c r="A469" s="1927" t="s">
        <v>1639</v>
      </c>
      <c r="B469" s="1909" t="s">
        <v>1643</v>
      </c>
      <c r="C469" s="209"/>
      <c r="D469" s="1878">
        <v>34735</v>
      </c>
      <c r="E469" s="2003"/>
      <c r="F469" s="1875"/>
      <c r="G469" s="1875"/>
      <c r="H469" s="1366">
        <f t="shared" ref="H469" si="19">+D469+E469+F469-G469</f>
        <v>34735</v>
      </c>
      <c r="I469" s="1694"/>
      <c r="J469" s="561" t="s">
        <v>48</v>
      </c>
      <c r="K469" s="497"/>
      <c r="N469" s="1773"/>
    </row>
    <row r="470" spans="1:14" s="325" customFormat="1" ht="12.75" x14ac:dyDescent="0.2">
      <c r="A470" s="1924">
        <v>6210</v>
      </c>
      <c r="B470" s="1764" t="s">
        <v>993</v>
      </c>
      <c r="C470" s="209"/>
      <c r="D470" s="1878"/>
      <c r="E470" s="2003"/>
      <c r="F470" s="1873"/>
      <c r="G470" s="1875"/>
      <c r="H470" s="1366">
        <f t="shared" si="17"/>
        <v>0</v>
      </c>
      <c r="I470" s="1694"/>
      <c r="J470" s="561" t="s">
        <v>50</v>
      </c>
      <c r="K470" s="497"/>
      <c r="N470" s="1773"/>
    </row>
    <row r="471" spans="1:14" s="325" customFormat="1" ht="12.75" x14ac:dyDescent="0.2">
      <c r="A471" s="1924">
        <v>6215</v>
      </c>
      <c r="B471" s="1764" t="s">
        <v>994</v>
      </c>
      <c r="C471" s="209"/>
      <c r="D471" s="1878"/>
      <c r="E471" s="2003"/>
      <c r="F471" s="1873"/>
      <c r="G471" s="1875"/>
      <c r="H471" s="1366">
        <f t="shared" si="17"/>
        <v>0</v>
      </c>
      <c r="I471" s="1694"/>
      <c r="J471" s="561" t="s">
        <v>48</v>
      </c>
      <c r="K471" s="497"/>
      <c r="N471" s="1773"/>
    </row>
    <row r="472" spans="1:14" s="325" customFormat="1" ht="12.75" x14ac:dyDescent="0.2">
      <c r="A472" s="1924">
        <v>6225</v>
      </c>
      <c r="B472" s="1764" t="s">
        <v>995</v>
      </c>
      <c r="C472" s="209"/>
      <c r="D472" s="1878"/>
      <c r="E472" s="2003"/>
      <c r="F472" s="1873"/>
      <c r="G472" s="1875"/>
      <c r="H472" s="1366">
        <f t="shared" si="17"/>
        <v>0</v>
      </c>
      <c r="I472" s="1694"/>
      <c r="J472" s="561" t="s">
        <v>48</v>
      </c>
      <c r="K472" s="497"/>
      <c r="N472" s="1773"/>
    </row>
    <row r="473" spans="1:14" s="325" customFormat="1" ht="12.75" x14ac:dyDescent="0.2">
      <c r="A473" s="205">
        <v>6305</v>
      </c>
      <c r="B473" s="206" t="s">
        <v>996</v>
      </c>
      <c r="C473" s="209"/>
      <c r="D473" s="1878"/>
      <c r="E473" s="2003"/>
      <c r="F473" s="1873"/>
      <c r="G473" s="1875"/>
      <c r="H473" s="1366">
        <f t="shared" si="17"/>
        <v>0</v>
      </c>
      <c r="I473" s="1694"/>
      <c r="J473" s="561" t="s">
        <v>593</v>
      </c>
      <c r="K473" s="497"/>
      <c r="N473" s="1773"/>
    </row>
    <row r="474" spans="1:14" s="325" customFormat="1" ht="12.75" x14ac:dyDescent="0.2">
      <c r="A474" s="205">
        <v>6310</v>
      </c>
      <c r="B474" s="206" t="s">
        <v>997</v>
      </c>
      <c r="C474" s="209"/>
      <c r="D474" s="1878"/>
      <c r="E474" s="2003"/>
      <c r="F474" s="1873"/>
      <c r="G474" s="1875"/>
      <c r="H474" s="1366">
        <f t="shared" si="17"/>
        <v>0</v>
      </c>
      <c r="I474" s="1694"/>
      <c r="J474" s="561" t="s">
        <v>593</v>
      </c>
      <c r="K474" s="497"/>
      <c r="N474" s="1773"/>
    </row>
    <row r="475" spans="1:14" s="325" customFormat="1" ht="12.75" x14ac:dyDescent="0.2">
      <c r="A475" s="205">
        <v>6315</v>
      </c>
      <c r="B475" s="206" t="s">
        <v>998</v>
      </c>
      <c r="C475" s="209"/>
      <c r="D475" s="1878"/>
      <c r="E475" s="2003"/>
      <c r="F475" s="1875"/>
      <c r="G475" s="1875"/>
      <c r="H475" s="1366">
        <f t="shared" si="17"/>
        <v>0</v>
      </c>
      <c r="I475" s="1694"/>
      <c r="J475" s="561" t="s">
        <v>593</v>
      </c>
      <c r="K475" s="497"/>
      <c r="N475" s="1773"/>
    </row>
    <row r="476" spans="1:14" s="325" customFormat="1" ht="12.75" x14ac:dyDescent="0.2">
      <c r="A476" s="205">
        <v>6405</v>
      </c>
      <c r="B476" s="206" t="s">
        <v>1006</v>
      </c>
      <c r="C476" s="209"/>
      <c r="D476" s="1878"/>
      <c r="E476" s="2003"/>
      <c r="F476" s="1875"/>
      <c r="G476" s="1875"/>
      <c r="H476" s="1366">
        <f t="shared" si="17"/>
        <v>0</v>
      </c>
      <c r="I476" s="1694"/>
      <c r="J476" s="50" t="s">
        <v>593</v>
      </c>
      <c r="K476" s="497"/>
      <c r="N476" s="1773"/>
    </row>
    <row r="477" spans="1:14" s="325" customFormat="1" ht="12.75" x14ac:dyDescent="0.2">
      <c r="A477" s="205">
        <v>6410</v>
      </c>
      <c r="B477" s="206" t="s">
        <v>1009</v>
      </c>
      <c r="C477" s="209"/>
      <c r="D477" s="1878"/>
      <c r="E477" s="2003"/>
      <c r="F477" s="1875"/>
      <c r="G477" s="1875"/>
      <c r="H477" s="1366">
        <f t="shared" si="17"/>
        <v>0</v>
      </c>
      <c r="I477" s="1694"/>
      <c r="J477" s="561" t="s">
        <v>593</v>
      </c>
      <c r="K477" s="497"/>
      <c r="N477" s="1773"/>
    </row>
    <row r="478" spans="1:14" s="325" customFormat="1" ht="12.75" x14ac:dyDescent="0.2">
      <c r="A478" s="205">
        <v>6415</v>
      </c>
      <c r="B478" s="206" t="s">
        <v>1010</v>
      </c>
      <c r="C478" s="222"/>
      <c r="D478" s="1878"/>
      <c r="E478" s="2003"/>
      <c r="F478" s="1875"/>
      <c r="G478" s="1875"/>
      <c r="H478" s="1366">
        <f t="shared" si="17"/>
        <v>0</v>
      </c>
      <c r="I478" s="1695"/>
      <c r="J478" s="561" t="s">
        <v>593</v>
      </c>
      <c r="K478" s="497"/>
      <c r="N478" s="1773"/>
    </row>
    <row r="479" spans="1:14" ht="12" thickBot="1" x14ac:dyDescent="0.25">
      <c r="A479" s="86"/>
      <c r="B479" s="81"/>
      <c r="C479" s="81"/>
      <c r="D479" s="2005"/>
      <c r="E479" s="2006"/>
      <c r="F479" s="2007"/>
      <c r="G479" s="85"/>
      <c r="H479" s="85"/>
    </row>
    <row r="480" spans="1:14" s="87" customFormat="1" ht="13.5" thickBot="1" x14ac:dyDescent="0.25">
      <c r="B480" s="197"/>
      <c r="C480" s="198"/>
      <c r="D480" s="1460"/>
      <c r="E480" s="201"/>
      <c r="F480" s="1846">
        <f>SUM(F20:F478)</f>
        <v>0</v>
      </c>
      <c r="G480" s="201"/>
      <c r="H480" s="88"/>
      <c r="I480" s="89"/>
      <c r="J480" s="102"/>
      <c r="N480" s="1774"/>
    </row>
    <row r="481" spans="1:14" s="87" customFormat="1" ht="13.5" thickBot="1" x14ac:dyDescent="0.25">
      <c r="B481" s="197"/>
      <c r="C481" s="198"/>
      <c r="D481" s="1461"/>
      <c r="E481" s="201"/>
      <c r="F481" s="201"/>
      <c r="G481" s="201"/>
      <c r="H481" s="82"/>
      <c r="I481" s="89"/>
      <c r="J481" s="102"/>
      <c r="N481" s="1774"/>
    </row>
    <row r="482" spans="1:14" s="87" customFormat="1" ht="41.25" customHeight="1" thickBot="1" x14ac:dyDescent="0.25">
      <c r="B482" s="197"/>
      <c r="C482" s="198"/>
      <c r="D482" s="1461"/>
      <c r="E482" s="201"/>
      <c r="F482" s="2442" t="str">
        <f>IF(ROUND(F480,-1) = 0,"Reclassification Equals to Zero.  O.K. to Proceed.","Reclassification has not been done correctly as the total does not add to zero")</f>
        <v>Reclassification Equals to Zero.  O.K. to Proceed.</v>
      </c>
      <c r="G482" s="2443"/>
      <c r="H482" s="82"/>
      <c r="I482" s="1692"/>
      <c r="J482" s="102"/>
      <c r="N482" s="1774"/>
    </row>
    <row r="483" spans="1:14" s="84" customFormat="1" ht="5.25" customHeight="1" x14ac:dyDescent="0.2">
      <c r="A483" s="80"/>
      <c r="B483" s="197"/>
      <c r="C483" s="198"/>
      <c r="D483" s="1462"/>
      <c r="E483" s="201"/>
      <c r="F483" s="201"/>
      <c r="G483" s="201"/>
      <c r="H483" s="82"/>
      <c r="I483" s="83"/>
      <c r="J483" s="1423"/>
      <c r="N483" s="1775"/>
    </row>
    <row r="484" spans="1:14" ht="4.5" customHeight="1" thickBot="1" x14ac:dyDescent="0.25">
      <c r="A484" s="80"/>
      <c r="B484" s="197"/>
      <c r="C484" s="198"/>
      <c r="D484" s="202"/>
      <c r="E484" s="202"/>
      <c r="F484" s="202"/>
      <c r="G484" s="202"/>
      <c r="H484" s="82"/>
    </row>
    <row r="485" spans="1:14" ht="13.5" thickBot="1" x14ac:dyDescent="0.25">
      <c r="B485" s="199" t="s">
        <v>1464</v>
      </c>
      <c r="C485" s="200"/>
      <c r="D485" s="203"/>
      <c r="E485" s="203"/>
      <c r="F485" s="203"/>
      <c r="G485" s="204">
        <f>SUM(G84:G184)</f>
        <v>0</v>
      </c>
    </row>
    <row r="486" spans="1:14" ht="26.25" customHeight="1" thickBot="1" x14ac:dyDescent="0.25">
      <c r="B486" s="2440" t="s">
        <v>580</v>
      </c>
      <c r="C486" s="2441"/>
      <c r="D486" s="2441"/>
      <c r="E486" s="203"/>
      <c r="F486" s="203"/>
      <c r="G486" s="204">
        <f>SUM(G253:G478)</f>
        <v>0</v>
      </c>
    </row>
    <row r="488" spans="1:14" ht="25.5" x14ac:dyDescent="0.2">
      <c r="B488" s="1426" t="s">
        <v>453</v>
      </c>
      <c r="D488" s="1427" t="s">
        <v>319</v>
      </c>
      <c r="E488" s="1427" t="s">
        <v>1075</v>
      </c>
    </row>
    <row r="489" spans="1:14" ht="12.75" x14ac:dyDescent="0.2">
      <c r="B489" s="1431" t="s">
        <v>1571</v>
      </c>
      <c r="C489" s="1432"/>
      <c r="D489" s="1434">
        <f t="shared" ref="D489:D531" si="20">SUMIF($J$20:$J$478, B489, $D$20:$D$478)</f>
        <v>3993034.8</v>
      </c>
      <c r="E489" s="1434">
        <f t="shared" ref="E489:E531" si="21">SUMIF($J$20:$J$478, B489, $H$20:$H$478)</f>
        <v>3993034.8</v>
      </c>
    </row>
    <row r="490" spans="1:14" ht="12.75" x14ac:dyDescent="0.2">
      <c r="B490" s="1430" t="s">
        <v>1572</v>
      </c>
      <c r="C490" s="408"/>
      <c r="D490" s="1435">
        <f t="shared" si="20"/>
        <v>0</v>
      </c>
      <c r="E490" s="1435">
        <f t="shared" si="21"/>
        <v>0</v>
      </c>
    </row>
    <row r="491" spans="1:14" ht="15" x14ac:dyDescent="0.2">
      <c r="B491" s="1431" t="s">
        <v>1573</v>
      </c>
      <c r="C491" s="1432"/>
      <c r="D491" s="1434">
        <f t="shared" si="20"/>
        <v>23641120</v>
      </c>
      <c r="E491" s="1434">
        <f t="shared" si="21"/>
        <v>23641120</v>
      </c>
      <c r="F491" s="1424"/>
      <c r="G491" s="1424"/>
    </row>
    <row r="492" spans="1:14" ht="15" x14ac:dyDescent="0.2">
      <c r="B492" s="1430" t="s">
        <v>1570</v>
      </c>
      <c r="C492" s="408"/>
      <c r="D492" s="1435">
        <f t="shared" si="20"/>
        <v>113492510</v>
      </c>
      <c r="E492" s="1435">
        <f t="shared" si="21"/>
        <v>113492510</v>
      </c>
      <c r="F492" s="1424"/>
      <c r="G492" s="1424"/>
    </row>
    <row r="493" spans="1:14" ht="15" x14ac:dyDescent="0.2">
      <c r="B493" s="1431" t="s">
        <v>90</v>
      </c>
      <c r="C493" s="1432"/>
      <c r="D493" s="1434">
        <f t="shared" si="20"/>
        <v>31202231.5</v>
      </c>
      <c r="E493" s="1434">
        <f t="shared" si="21"/>
        <v>31202231.5</v>
      </c>
      <c r="F493" s="1424"/>
      <c r="G493" s="1424"/>
    </row>
    <row r="494" spans="1:14" ht="15" x14ac:dyDescent="0.2">
      <c r="B494" s="1430" t="s">
        <v>1564</v>
      </c>
      <c r="C494" s="408"/>
      <c r="D494" s="1435">
        <f t="shared" si="20"/>
        <v>26109731</v>
      </c>
      <c r="E494" s="1435">
        <f t="shared" si="21"/>
        <v>26109731</v>
      </c>
      <c r="F494" s="1424"/>
      <c r="G494" s="1424"/>
    </row>
    <row r="495" spans="1:14" ht="15" x14ac:dyDescent="0.2">
      <c r="B495" s="1431" t="s">
        <v>534</v>
      </c>
      <c r="C495" s="1432"/>
      <c r="D495" s="1434">
        <f t="shared" si="20"/>
        <v>12223707</v>
      </c>
      <c r="E495" s="1434">
        <f t="shared" si="21"/>
        <v>12223707</v>
      </c>
      <c r="F495" s="1424"/>
      <c r="G495" s="1424"/>
    </row>
    <row r="496" spans="1:14" ht="15" x14ac:dyDescent="0.2">
      <c r="B496" s="1430" t="s">
        <v>1565</v>
      </c>
      <c r="C496" s="408"/>
      <c r="D496" s="1435">
        <f t="shared" si="20"/>
        <v>11808602</v>
      </c>
      <c r="E496" s="1435">
        <f t="shared" si="21"/>
        <v>11808602</v>
      </c>
      <c r="F496" s="1424"/>
      <c r="G496" s="1424"/>
    </row>
    <row r="497" spans="2:7" ht="15" x14ac:dyDescent="0.2">
      <c r="B497" s="1431" t="s">
        <v>1567</v>
      </c>
      <c r="C497" s="1432"/>
      <c r="D497" s="1434">
        <f t="shared" si="20"/>
        <v>4141122</v>
      </c>
      <c r="E497" s="1434">
        <f t="shared" si="21"/>
        <v>4141122</v>
      </c>
      <c r="F497" s="1424"/>
      <c r="G497" s="1424"/>
    </row>
    <row r="498" spans="2:7" ht="15" x14ac:dyDescent="0.2">
      <c r="B498" s="1430" t="s">
        <v>310</v>
      </c>
      <c r="C498" s="408"/>
      <c r="D498" s="1435">
        <f t="shared" si="20"/>
        <v>0</v>
      </c>
      <c r="E498" s="1435">
        <f t="shared" si="21"/>
        <v>0</v>
      </c>
      <c r="F498" s="1424"/>
      <c r="G498" s="1424"/>
    </row>
    <row r="499" spans="2:7" ht="15" x14ac:dyDescent="0.2">
      <c r="B499" s="1431" t="s">
        <v>1568</v>
      </c>
      <c r="C499" s="1432"/>
      <c r="D499" s="1434">
        <f t="shared" si="20"/>
        <v>3537153</v>
      </c>
      <c r="E499" s="1434">
        <f t="shared" si="21"/>
        <v>3537153</v>
      </c>
      <c r="F499" s="1424"/>
      <c r="G499" s="1424"/>
    </row>
    <row r="500" spans="2:7" ht="15" x14ac:dyDescent="0.2">
      <c r="B500" s="1430" t="s">
        <v>1569</v>
      </c>
      <c r="C500" s="408"/>
      <c r="D500" s="1435">
        <f t="shared" si="20"/>
        <v>-7302139</v>
      </c>
      <c r="E500" s="1435">
        <f t="shared" si="21"/>
        <v>-7302139</v>
      </c>
      <c r="F500" s="1424"/>
      <c r="G500" s="1424"/>
    </row>
    <row r="501" spans="2:7" ht="15" x14ac:dyDescent="0.2">
      <c r="B501" s="1431" t="s">
        <v>0</v>
      </c>
      <c r="C501" s="1432"/>
      <c r="D501" s="1434">
        <f t="shared" si="20"/>
        <v>-126018200.5</v>
      </c>
      <c r="E501" s="1434">
        <f t="shared" si="21"/>
        <v>-126018200.5</v>
      </c>
      <c r="F501" s="1424"/>
      <c r="G501" s="1424"/>
    </row>
    <row r="502" spans="2:7" ht="15" x14ac:dyDescent="0.2">
      <c r="B502" s="1430" t="s">
        <v>588</v>
      </c>
      <c r="C502" s="408"/>
      <c r="D502" s="1435">
        <f t="shared" si="20"/>
        <v>0</v>
      </c>
      <c r="E502" s="1435">
        <f t="shared" si="21"/>
        <v>0</v>
      </c>
      <c r="F502" s="1424"/>
      <c r="G502" s="1424"/>
    </row>
    <row r="503" spans="2:7" ht="15" x14ac:dyDescent="0.2">
      <c r="B503" s="1431" t="s">
        <v>587</v>
      </c>
      <c r="C503" s="1432"/>
      <c r="D503" s="1434">
        <f t="shared" si="20"/>
        <v>0</v>
      </c>
      <c r="E503" s="1434">
        <f t="shared" si="21"/>
        <v>0</v>
      </c>
      <c r="F503" s="1424"/>
      <c r="G503" s="1424"/>
    </row>
    <row r="504" spans="2:7" ht="15" x14ac:dyDescent="0.2">
      <c r="B504" s="1430" t="s">
        <v>589</v>
      </c>
      <c r="C504" s="408"/>
      <c r="D504" s="1435">
        <f t="shared" si="20"/>
        <v>0</v>
      </c>
      <c r="E504" s="1435">
        <f t="shared" si="21"/>
        <v>0</v>
      </c>
      <c r="F504" s="1424"/>
      <c r="G504" s="1424"/>
    </row>
    <row r="505" spans="2:7" ht="15" x14ac:dyDescent="0.2">
      <c r="B505" s="1431" t="s">
        <v>55</v>
      </c>
      <c r="C505" s="1432"/>
      <c r="D505" s="1434">
        <f t="shared" si="20"/>
        <v>0</v>
      </c>
      <c r="E505" s="1434">
        <f t="shared" si="21"/>
        <v>-3602210</v>
      </c>
      <c r="F505" s="1424"/>
      <c r="G505" s="1424"/>
    </row>
    <row r="506" spans="2:7" ht="15" x14ac:dyDescent="0.2">
      <c r="B506" s="1430" t="s">
        <v>590</v>
      </c>
      <c r="C506" s="408"/>
      <c r="D506" s="1435">
        <f t="shared" si="20"/>
        <v>-100605914.64931434</v>
      </c>
      <c r="E506" s="1435">
        <f t="shared" si="21"/>
        <v>-100605914.64931434</v>
      </c>
      <c r="F506" s="1424"/>
      <c r="G506" s="1424"/>
    </row>
    <row r="507" spans="2:7" ht="15" x14ac:dyDescent="0.2">
      <c r="B507" s="1431" t="s">
        <v>1596</v>
      </c>
      <c r="C507" s="1432"/>
      <c r="D507" s="1434">
        <f t="shared" si="20"/>
        <v>-26431555.725120299</v>
      </c>
      <c r="E507" s="1434">
        <f t="shared" si="21"/>
        <v>-26431555.725120299</v>
      </c>
      <c r="F507" s="1424"/>
      <c r="G507" s="1424"/>
    </row>
    <row r="508" spans="2:7" ht="15" x14ac:dyDescent="0.2">
      <c r="B508" s="1430" t="s">
        <v>529</v>
      </c>
      <c r="C508" s="408"/>
      <c r="D508" s="1435">
        <f t="shared" si="20"/>
        <v>-156800</v>
      </c>
      <c r="E508" s="1435">
        <f t="shared" si="21"/>
        <v>-156800</v>
      </c>
      <c r="F508" s="1424"/>
      <c r="G508" s="1424"/>
    </row>
    <row r="509" spans="2:7" ht="15" x14ac:dyDescent="0.2">
      <c r="B509" s="1431" t="s">
        <v>1548</v>
      </c>
      <c r="C509" s="1432"/>
      <c r="D509" s="1434">
        <f t="shared" si="20"/>
        <v>-178954.69744837924</v>
      </c>
      <c r="E509" s="1434">
        <f t="shared" si="21"/>
        <v>-178954.69744837924</v>
      </c>
      <c r="F509" s="1424"/>
      <c r="G509" s="1424"/>
    </row>
    <row r="510" spans="2:7" ht="15" x14ac:dyDescent="0.2">
      <c r="B510" s="1430" t="s">
        <v>597</v>
      </c>
      <c r="C510" s="408"/>
      <c r="D510" s="1435">
        <f t="shared" si="20"/>
        <v>-1534028</v>
      </c>
      <c r="E510" s="1435">
        <f t="shared" si="21"/>
        <v>-1534028</v>
      </c>
      <c r="F510" s="1424"/>
      <c r="G510" s="1424"/>
    </row>
    <row r="511" spans="2:7" ht="15" x14ac:dyDescent="0.2">
      <c r="B511" s="1431" t="s">
        <v>591</v>
      </c>
      <c r="C511" s="1432"/>
      <c r="D511" s="1434">
        <f t="shared" si="20"/>
        <v>0</v>
      </c>
      <c r="E511" s="1434">
        <f t="shared" si="21"/>
        <v>0</v>
      </c>
      <c r="F511" s="1424"/>
      <c r="G511" s="1424"/>
    </row>
    <row r="512" spans="2:7" ht="15" x14ac:dyDescent="0.2">
      <c r="B512" s="1430" t="s">
        <v>960</v>
      </c>
      <c r="C512" s="408"/>
      <c r="D512" s="1435">
        <f t="shared" si="20"/>
        <v>349995.69744837924</v>
      </c>
      <c r="E512" s="1435">
        <f t="shared" si="21"/>
        <v>349995.69744837924</v>
      </c>
      <c r="F512" s="1424"/>
      <c r="G512" s="1424"/>
    </row>
    <row r="513" spans="2:7" ht="15" x14ac:dyDescent="0.2">
      <c r="B513" s="1431" t="s">
        <v>47</v>
      </c>
      <c r="C513" s="1432"/>
      <c r="D513" s="1434">
        <f t="shared" si="20"/>
        <v>100605914.64931436</v>
      </c>
      <c r="E513" s="1434">
        <f t="shared" si="21"/>
        <v>100605914.64931436</v>
      </c>
      <c r="F513" s="1424"/>
      <c r="G513" s="1424"/>
    </row>
    <row r="514" spans="2:7" ht="15" x14ac:dyDescent="0.2">
      <c r="B514" s="1430" t="s">
        <v>313</v>
      </c>
      <c r="C514" s="408"/>
      <c r="D514" s="1435">
        <f t="shared" si="20"/>
        <v>0</v>
      </c>
      <c r="E514" s="1435">
        <f t="shared" si="21"/>
        <v>0</v>
      </c>
      <c r="F514" s="1424"/>
      <c r="G514" s="1424"/>
    </row>
    <row r="515" spans="2:7" ht="15" x14ac:dyDescent="0.2">
      <c r="B515" s="1431" t="s">
        <v>563</v>
      </c>
      <c r="C515" s="1432"/>
      <c r="D515" s="1434">
        <f t="shared" si="20"/>
        <v>7086590</v>
      </c>
      <c r="E515" s="1434">
        <f t="shared" si="21"/>
        <v>7086590</v>
      </c>
      <c r="F515" s="1424"/>
      <c r="G515" s="1424"/>
    </row>
    <row r="516" spans="2:7" ht="15" x14ac:dyDescent="0.2">
      <c r="B516" s="1430" t="s">
        <v>1560</v>
      </c>
      <c r="C516" s="408"/>
      <c r="D516" s="1435">
        <f t="shared" si="20"/>
        <v>2054449</v>
      </c>
      <c r="E516" s="1435">
        <f t="shared" si="21"/>
        <v>2054449</v>
      </c>
      <c r="F516" s="1424"/>
      <c r="G516" s="1424"/>
    </row>
    <row r="517" spans="2:7" ht="15" x14ac:dyDescent="0.2">
      <c r="B517" s="1431" t="s">
        <v>564</v>
      </c>
      <c r="C517" s="1432"/>
      <c r="D517" s="1434">
        <f t="shared" si="20"/>
        <v>2364941</v>
      </c>
      <c r="E517" s="1434">
        <f t="shared" si="21"/>
        <v>2364941</v>
      </c>
      <c r="F517" s="1424"/>
      <c r="G517" s="1424"/>
    </row>
    <row r="518" spans="2:7" ht="15" x14ac:dyDescent="0.2">
      <c r="B518" s="1430" t="s">
        <v>561</v>
      </c>
      <c r="C518" s="408"/>
      <c r="D518" s="1435">
        <f t="shared" si="20"/>
        <v>0</v>
      </c>
      <c r="E518" s="1435">
        <f t="shared" si="21"/>
        <v>0</v>
      </c>
      <c r="F518" s="1424"/>
      <c r="G518" s="1424"/>
    </row>
    <row r="519" spans="2:7" ht="15" x14ac:dyDescent="0.2">
      <c r="B519" s="1431" t="s">
        <v>45</v>
      </c>
      <c r="C519" s="1432"/>
      <c r="D519" s="1434">
        <f t="shared" si="20"/>
        <v>0</v>
      </c>
      <c r="E519" s="1434">
        <f t="shared" si="21"/>
        <v>0</v>
      </c>
      <c r="F519" s="1424"/>
      <c r="G519" s="1424"/>
    </row>
    <row r="520" spans="2:7" ht="15" x14ac:dyDescent="0.2">
      <c r="B520" s="1430" t="s">
        <v>562</v>
      </c>
      <c r="C520" s="408"/>
      <c r="D520" s="1435">
        <f t="shared" si="20"/>
        <v>4806501</v>
      </c>
      <c r="E520" s="1435">
        <f t="shared" si="21"/>
        <v>4806501</v>
      </c>
      <c r="F520" s="1424"/>
      <c r="G520" s="1424"/>
    </row>
    <row r="521" spans="2:7" ht="15" x14ac:dyDescent="0.2">
      <c r="B521" s="1431" t="s">
        <v>50</v>
      </c>
      <c r="C521" s="1432"/>
      <c r="D521" s="1434">
        <f t="shared" si="20"/>
        <v>141473</v>
      </c>
      <c r="E521" s="1434">
        <f t="shared" si="21"/>
        <v>141473</v>
      </c>
      <c r="F521" s="1424"/>
      <c r="G521" s="1424"/>
    </row>
    <row r="522" spans="2:7" ht="15" x14ac:dyDescent="0.2">
      <c r="B522" s="1430" t="s">
        <v>54</v>
      </c>
      <c r="C522" s="408"/>
      <c r="D522" s="1435">
        <f t="shared" si="20"/>
        <v>250000</v>
      </c>
      <c r="E522" s="1435">
        <f t="shared" si="21"/>
        <v>250000</v>
      </c>
      <c r="F522" s="1424"/>
      <c r="G522" s="1424"/>
    </row>
    <row r="523" spans="2:7" ht="15" x14ac:dyDescent="0.2">
      <c r="B523" s="1431" t="s">
        <v>3</v>
      </c>
      <c r="C523" s="1432"/>
      <c r="D523" s="1434">
        <f t="shared" si="20"/>
        <v>650268</v>
      </c>
      <c r="E523" s="1434">
        <f t="shared" si="21"/>
        <v>650268</v>
      </c>
      <c r="F523" s="1424"/>
      <c r="G523" s="1424"/>
    </row>
    <row r="524" spans="2:7" ht="15" x14ac:dyDescent="0.2">
      <c r="B524" s="1430" t="s">
        <v>967</v>
      </c>
      <c r="C524" s="408"/>
      <c r="D524" s="1435">
        <f t="shared" si="20"/>
        <v>0</v>
      </c>
      <c r="E524" s="1435">
        <f t="shared" si="21"/>
        <v>0</v>
      </c>
      <c r="F524" s="1424"/>
      <c r="G524" s="1424"/>
    </row>
    <row r="525" spans="2:7" ht="15" x14ac:dyDescent="0.2">
      <c r="B525" s="1431" t="s">
        <v>1437</v>
      </c>
      <c r="C525" s="1432"/>
      <c r="D525" s="1434">
        <f t="shared" si="20"/>
        <v>4375882</v>
      </c>
      <c r="E525" s="1434">
        <f t="shared" si="21"/>
        <v>4375882</v>
      </c>
      <c r="F525" s="1424"/>
      <c r="G525" s="1424"/>
    </row>
    <row r="526" spans="2:7" ht="15" x14ac:dyDescent="0.2">
      <c r="B526" s="1430" t="s">
        <v>895</v>
      </c>
      <c r="C526" s="408"/>
      <c r="D526" s="1435">
        <f t="shared" si="20"/>
        <v>0</v>
      </c>
      <c r="E526" s="1435">
        <f t="shared" si="21"/>
        <v>0</v>
      </c>
      <c r="F526" s="1424"/>
      <c r="G526" s="1424"/>
    </row>
    <row r="527" spans="2:7" ht="15" x14ac:dyDescent="0.2">
      <c r="B527" s="1431" t="s">
        <v>1436</v>
      </c>
      <c r="C527" s="1432"/>
      <c r="D527" s="1434">
        <f t="shared" si="20"/>
        <v>3854135</v>
      </c>
      <c r="E527" s="1434">
        <f t="shared" si="21"/>
        <v>2321025</v>
      </c>
      <c r="F527" s="1424"/>
      <c r="G527" s="1424"/>
    </row>
    <row r="528" spans="2:7" ht="15" x14ac:dyDescent="0.2">
      <c r="B528" s="1430" t="s">
        <v>896</v>
      </c>
      <c r="C528" s="408"/>
      <c r="D528" s="1435">
        <f t="shared" si="20"/>
        <v>232950.97618548258</v>
      </c>
      <c r="E528" s="1435">
        <f t="shared" si="21"/>
        <v>316940</v>
      </c>
      <c r="F528" s="1424"/>
      <c r="G528" s="1424"/>
    </row>
    <row r="529" spans="2:7" ht="15" x14ac:dyDescent="0.2">
      <c r="B529" s="1431" t="s">
        <v>48</v>
      </c>
      <c r="C529" s="1432"/>
      <c r="D529" s="1434">
        <f t="shared" si="20"/>
        <v>303538</v>
      </c>
      <c r="E529" s="1434">
        <f t="shared" si="21"/>
        <v>303538</v>
      </c>
      <c r="F529" s="1424"/>
      <c r="G529" s="1424"/>
    </row>
    <row r="530" spans="2:7" ht="15" x14ac:dyDescent="0.2">
      <c r="B530" s="1430" t="s">
        <v>592</v>
      </c>
      <c r="C530" s="408"/>
      <c r="D530" s="1435">
        <f t="shared" si="20"/>
        <v>0</v>
      </c>
      <c r="E530" s="1435">
        <f t="shared" si="21"/>
        <v>0</v>
      </c>
      <c r="F530" s="1424"/>
      <c r="G530" s="1424"/>
    </row>
    <row r="531" spans="2:7" ht="15" x14ac:dyDescent="0.2">
      <c r="B531" s="1431" t="s">
        <v>593</v>
      </c>
      <c r="C531" s="1432"/>
      <c r="D531" s="1434">
        <f t="shared" si="20"/>
        <v>0</v>
      </c>
      <c r="E531" s="1434">
        <f t="shared" si="21"/>
        <v>0</v>
      </c>
      <c r="F531" s="1424"/>
      <c r="G531" s="1424"/>
    </row>
    <row r="532" spans="2:7" ht="21" customHeight="1" thickBot="1" x14ac:dyDescent="0.25">
      <c r="B532" s="1433" t="s">
        <v>763</v>
      </c>
      <c r="C532" s="1429"/>
      <c r="D532" s="1428">
        <f>SUM(D489:D531)</f>
        <v>94998257.051065221</v>
      </c>
      <c r="E532" s="1428">
        <f>SUM(E489:E531)</f>
        <v>89946926.074879736</v>
      </c>
      <c r="F532" s="1424"/>
      <c r="G532" s="1424"/>
    </row>
    <row r="533" spans="2:7" ht="15.75" thickTop="1" x14ac:dyDescent="0.2">
      <c r="D533" s="1424"/>
      <c r="E533" s="1425"/>
      <c r="F533" s="1424"/>
      <c r="G533" s="1424"/>
    </row>
    <row r="534" spans="2:7" ht="15" x14ac:dyDescent="0.2">
      <c r="F534" s="1424"/>
      <c r="G534" s="1424"/>
    </row>
    <row r="535" spans="2:7" ht="15" x14ac:dyDescent="0.2">
      <c r="D535" s="1424"/>
      <c r="E535" s="1425"/>
      <c r="F535" s="1424"/>
      <c r="G535" s="1424"/>
    </row>
    <row r="536" spans="2:7" ht="15" x14ac:dyDescent="0.2">
      <c r="D536" s="1424"/>
      <c r="E536" s="1425"/>
      <c r="F536" s="1424"/>
      <c r="G536" s="1424"/>
    </row>
    <row r="537" spans="2:7" ht="15" x14ac:dyDescent="0.2">
      <c r="D537" s="1424"/>
      <c r="E537" s="1425"/>
      <c r="F537" s="1424"/>
      <c r="G537" s="1424"/>
    </row>
    <row r="538" spans="2:7" ht="15" x14ac:dyDescent="0.2">
      <c r="D538" s="1424"/>
      <c r="E538" s="1425"/>
      <c r="F538" s="1424"/>
      <c r="G538" s="1424"/>
    </row>
    <row r="539" spans="2:7" ht="15" x14ac:dyDescent="0.2">
      <c r="D539" s="1424"/>
      <c r="E539" s="1425"/>
      <c r="F539" s="1424"/>
      <c r="G539" s="1424"/>
    </row>
    <row r="540" spans="2:7" ht="15" x14ac:dyDescent="0.2">
      <c r="D540" s="1424"/>
      <c r="E540" s="1425"/>
      <c r="F540" s="1424"/>
      <c r="G540" s="1424"/>
    </row>
    <row r="541" spans="2:7" ht="15" x14ac:dyDescent="0.2">
      <c r="D541" s="1424"/>
      <c r="E541" s="1425"/>
      <c r="F541" s="1424"/>
      <c r="G541" s="1424"/>
    </row>
    <row r="542" spans="2:7" ht="15" x14ac:dyDescent="0.2">
      <c r="D542" s="1424"/>
      <c r="E542" s="1425"/>
      <c r="F542" s="1424"/>
      <c r="G542" s="1424"/>
    </row>
    <row r="543" spans="2:7" ht="15" x14ac:dyDescent="0.2">
      <c r="D543" s="1424"/>
      <c r="E543" s="1425"/>
      <c r="F543" s="1424"/>
      <c r="G543" s="1424"/>
    </row>
    <row r="544" spans="2:7" ht="15" x14ac:dyDescent="0.2">
      <c r="D544" s="1424"/>
      <c r="E544" s="1425"/>
      <c r="F544" s="1424"/>
      <c r="G544" s="1424"/>
    </row>
    <row r="545" spans="4:7" ht="15" x14ac:dyDescent="0.2">
      <c r="D545" s="1424"/>
      <c r="E545" s="1425"/>
      <c r="F545" s="1424"/>
      <c r="G545" s="1424"/>
    </row>
    <row r="546" spans="4:7" ht="15" x14ac:dyDescent="0.2">
      <c r="D546" s="1424"/>
      <c r="E546" s="1425"/>
      <c r="F546" s="1424"/>
      <c r="G546" s="1424"/>
    </row>
    <row r="547" spans="4:7" ht="15" x14ac:dyDescent="0.2">
      <c r="D547" s="1424"/>
      <c r="E547" s="1425"/>
      <c r="F547" s="1424"/>
      <c r="G547" s="1424"/>
    </row>
    <row r="548" spans="4:7" ht="15" x14ac:dyDescent="0.2">
      <c r="D548" s="1424"/>
      <c r="E548" s="1425"/>
      <c r="F548" s="1424"/>
      <c r="G548" s="1424"/>
    </row>
    <row r="549" spans="4:7" ht="15" x14ac:dyDescent="0.2">
      <c r="D549" s="1424"/>
      <c r="E549" s="1425"/>
      <c r="F549" s="1424"/>
      <c r="G549" s="1424"/>
    </row>
    <row r="550" spans="4:7" ht="15" x14ac:dyDescent="0.2">
      <c r="D550" s="1424"/>
      <c r="E550" s="1425"/>
      <c r="F550" s="1424"/>
      <c r="G550" s="1424"/>
    </row>
    <row r="551" spans="4:7" ht="15" x14ac:dyDescent="0.2">
      <c r="D551" s="1424"/>
      <c r="E551" s="1425"/>
      <c r="F551" s="1424"/>
      <c r="G551" s="1424"/>
    </row>
    <row r="552" spans="4:7" ht="15" x14ac:dyDescent="0.2">
      <c r="D552" s="1424"/>
      <c r="E552" s="1425"/>
      <c r="F552" s="1424"/>
      <c r="G552" s="1424"/>
    </row>
    <row r="553" spans="4:7" ht="15" x14ac:dyDescent="0.2">
      <c r="D553" s="1424"/>
      <c r="E553" s="1425"/>
      <c r="F553" s="1424"/>
      <c r="G553" s="1424"/>
    </row>
    <row r="554" spans="4:7" ht="15" x14ac:dyDescent="0.2">
      <c r="D554" s="1424"/>
      <c r="E554" s="1425"/>
      <c r="F554" s="1424"/>
      <c r="G554" s="1424"/>
    </row>
    <row r="555" spans="4:7" ht="15" x14ac:dyDescent="0.2">
      <c r="D555" s="1424"/>
      <c r="E555" s="1425"/>
      <c r="F555" s="1424"/>
      <c r="G555" s="1424"/>
    </row>
    <row r="556" spans="4:7" ht="15" x14ac:dyDescent="0.2">
      <c r="D556" s="1424"/>
      <c r="E556" s="1425"/>
      <c r="F556" s="1424"/>
      <c r="G556" s="1424"/>
    </row>
    <row r="557" spans="4:7" ht="15" x14ac:dyDescent="0.2">
      <c r="D557" s="1424"/>
      <c r="E557" s="1425"/>
      <c r="F557" s="1424"/>
      <c r="G557" s="1424"/>
    </row>
    <row r="558" spans="4:7" ht="15" x14ac:dyDescent="0.2">
      <c r="D558" s="1424"/>
      <c r="E558" s="1425"/>
      <c r="F558" s="1424"/>
      <c r="G558" s="1424"/>
    </row>
    <row r="559" spans="4:7" ht="15" x14ac:dyDescent="0.2">
      <c r="D559" s="1424"/>
      <c r="E559" s="1425"/>
      <c r="F559" s="1424"/>
      <c r="G559" s="1424"/>
    </row>
    <row r="560" spans="4:7" ht="15" x14ac:dyDescent="0.2">
      <c r="D560" s="1424"/>
      <c r="E560" s="1425"/>
      <c r="F560" s="1424"/>
      <c r="G560" s="1424"/>
    </row>
    <row r="561" spans="4:7" ht="15" x14ac:dyDescent="0.2">
      <c r="D561" s="1424"/>
      <c r="E561" s="1425"/>
      <c r="F561" s="1424"/>
      <c r="G561" s="1424"/>
    </row>
    <row r="562" spans="4:7" ht="15" x14ac:dyDescent="0.2">
      <c r="D562" s="1424"/>
      <c r="E562" s="1425"/>
      <c r="F562" s="1424"/>
      <c r="G562" s="1424"/>
    </row>
    <row r="563" spans="4:7" ht="15" x14ac:dyDescent="0.2">
      <c r="D563" s="1424"/>
      <c r="E563" s="1425"/>
      <c r="F563" s="1424"/>
      <c r="G563" s="1424"/>
    </row>
    <row r="564" spans="4:7" ht="15" x14ac:dyDescent="0.2">
      <c r="D564" s="1424"/>
      <c r="E564" s="1425"/>
      <c r="F564" s="1424"/>
      <c r="G564" s="1424"/>
    </row>
    <row r="565" spans="4:7" ht="15" x14ac:dyDescent="0.2">
      <c r="D565" s="1424"/>
      <c r="E565" s="1425"/>
      <c r="F565" s="1424"/>
      <c r="G565" s="1424"/>
    </row>
    <row r="566" spans="4:7" ht="15" x14ac:dyDescent="0.2">
      <c r="D566" s="1424"/>
      <c r="E566" s="1425"/>
      <c r="F566" s="1424"/>
      <c r="G566" s="1424"/>
    </row>
    <row r="567" spans="4:7" ht="15" x14ac:dyDescent="0.2">
      <c r="D567" s="1424"/>
      <c r="E567" s="1425"/>
      <c r="F567" s="1424"/>
      <c r="G567" s="1424"/>
    </row>
    <row r="568" spans="4:7" ht="15" x14ac:dyDescent="0.2">
      <c r="D568" s="1424"/>
      <c r="E568" s="1425"/>
      <c r="F568" s="1424"/>
      <c r="G568" s="1424"/>
    </row>
    <row r="569" spans="4:7" ht="15" x14ac:dyDescent="0.2">
      <c r="D569" s="1424"/>
      <c r="E569" s="1425"/>
      <c r="F569" s="1424"/>
      <c r="G569" s="1424"/>
    </row>
    <row r="570" spans="4:7" ht="15" x14ac:dyDescent="0.2">
      <c r="D570" s="1424"/>
      <c r="E570" s="1425"/>
      <c r="F570" s="1424"/>
      <c r="G570" s="1424"/>
    </row>
    <row r="571" spans="4:7" ht="15" x14ac:dyDescent="0.2">
      <c r="D571" s="1424"/>
      <c r="E571" s="1425"/>
      <c r="F571" s="1424"/>
      <c r="G571" s="1424"/>
    </row>
    <row r="572" spans="4:7" ht="15" x14ac:dyDescent="0.2">
      <c r="D572" s="1424"/>
      <c r="E572" s="1425"/>
      <c r="F572" s="1424"/>
      <c r="G572" s="1424"/>
    </row>
    <row r="573" spans="4:7" ht="15" x14ac:dyDescent="0.2">
      <c r="D573" s="1424"/>
      <c r="E573" s="1425"/>
      <c r="F573" s="1424"/>
      <c r="G573" s="1424"/>
    </row>
    <row r="574" spans="4:7" ht="15" x14ac:dyDescent="0.2">
      <c r="D574" s="1424"/>
      <c r="E574" s="1425"/>
      <c r="F574" s="1424"/>
      <c r="G574" s="1424"/>
    </row>
    <row r="575" spans="4:7" ht="15" x14ac:dyDescent="0.2">
      <c r="D575" s="1424"/>
      <c r="E575" s="1425"/>
      <c r="F575" s="1424"/>
      <c r="G575" s="1424"/>
    </row>
    <row r="576" spans="4:7" ht="15" x14ac:dyDescent="0.2">
      <c r="D576" s="1424"/>
      <c r="E576" s="1425"/>
      <c r="F576" s="1424"/>
      <c r="G576" s="1424"/>
    </row>
    <row r="577" spans="4:7" ht="15" x14ac:dyDescent="0.2">
      <c r="D577" s="1424"/>
      <c r="E577" s="1425"/>
      <c r="F577" s="1424"/>
      <c r="G577" s="1424"/>
    </row>
    <row r="578" spans="4:7" ht="15" x14ac:dyDescent="0.2">
      <c r="D578" s="1424"/>
      <c r="E578" s="1425"/>
      <c r="F578" s="1424"/>
      <c r="G578" s="1424"/>
    </row>
    <row r="579" spans="4:7" ht="15" x14ac:dyDescent="0.2">
      <c r="D579" s="1424"/>
      <c r="E579" s="1425"/>
      <c r="F579" s="1424"/>
      <c r="G579" s="1424"/>
    </row>
    <row r="580" spans="4:7" ht="15" x14ac:dyDescent="0.2">
      <c r="D580" s="1424"/>
      <c r="E580" s="1425"/>
      <c r="F580" s="1424"/>
      <c r="G580" s="1424"/>
    </row>
    <row r="581" spans="4:7" ht="15" x14ac:dyDescent="0.2">
      <c r="D581" s="1424"/>
      <c r="E581" s="1425"/>
      <c r="F581" s="1424"/>
      <c r="G581" s="1424"/>
    </row>
    <row r="582" spans="4:7" ht="15" x14ac:dyDescent="0.2">
      <c r="D582" s="1424"/>
      <c r="E582" s="1425"/>
      <c r="F582" s="1424"/>
      <c r="G582" s="1424"/>
    </row>
    <row r="583" spans="4:7" ht="15" x14ac:dyDescent="0.2">
      <c r="D583" s="1424"/>
      <c r="E583" s="1425"/>
      <c r="F583" s="1424"/>
      <c r="G583" s="1424"/>
    </row>
    <row r="584" spans="4:7" ht="15" x14ac:dyDescent="0.2">
      <c r="D584" s="1424"/>
      <c r="E584" s="1425"/>
      <c r="F584" s="1424"/>
      <c r="G584" s="1424"/>
    </row>
    <row r="585" spans="4:7" ht="15" x14ac:dyDescent="0.2">
      <c r="D585" s="1424"/>
      <c r="E585" s="1425"/>
      <c r="F585" s="1424"/>
      <c r="G585" s="1424"/>
    </row>
    <row r="586" spans="4:7" ht="15" x14ac:dyDescent="0.2">
      <c r="D586" s="1424"/>
      <c r="E586" s="1425"/>
      <c r="F586" s="1424"/>
      <c r="G586" s="1424"/>
    </row>
    <row r="587" spans="4:7" ht="15" x14ac:dyDescent="0.2">
      <c r="D587" s="1424"/>
      <c r="E587" s="1425"/>
      <c r="F587" s="1424"/>
      <c r="G587" s="1424"/>
    </row>
    <row r="588" spans="4:7" ht="15" x14ac:dyDescent="0.2">
      <c r="D588" s="1424"/>
      <c r="E588" s="1425"/>
      <c r="F588" s="1424"/>
      <c r="G588" s="1424"/>
    </row>
    <row r="589" spans="4:7" ht="15" x14ac:dyDescent="0.2">
      <c r="D589" s="1424"/>
      <c r="E589" s="1425"/>
      <c r="F589" s="1424"/>
      <c r="G589" s="1424"/>
    </row>
    <row r="590" spans="4:7" ht="15" x14ac:dyDescent="0.2">
      <c r="D590" s="1424"/>
      <c r="E590" s="1425"/>
      <c r="F590" s="1424"/>
      <c r="G590" s="1424"/>
    </row>
    <row r="591" spans="4:7" ht="15" x14ac:dyDescent="0.2">
      <c r="D591" s="1424"/>
      <c r="E591" s="1425"/>
      <c r="F591" s="1424"/>
      <c r="G591" s="1424"/>
    </row>
    <row r="592" spans="4:7" ht="15" x14ac:dyDescent="0.2">
      <c r="D592" s="1424"/>
      <c r="E592" s="1425"/>
      <c r="F592" s="1424"/>
      <c r="G592" s="1424"/>
    </row>
    <row r="593" spans="4:7" ht="15" x14ac:dyDescent="0.2">
      <c r="D593" s="1424"/>
      <c r="E593" s="1425"/>
      <c r="F593" s="1424"/>
      <c r="G593" s="1424"/>
    </row>
    <row r="594" spans="4:7" ht="15" x14ac:dyDescent="0.2">
      <c r="D594" s="1424"/>
      <c r="E594" s="1425"/>
      <c r="F594" s="1424"/>
      <c r="G594" s="1424"/>
    </row>
    <row r="595" spans="4:7" ht="15" x14ac:dyDescent="0.2">
      <c r="D595" s="1424"/>
      <c r="E595" s="1425"/>
      <c r="F595" s="1424"/>
      <c r="G595" s="1424"/>
    </row>
    <row r="596" spans="4:7" ht="15" x14ac:dyDescent="0.2">
      <c r="D596" s="1424"/>
      <c r="E596" s="1425"/>
      <c r="F596" s="1424"/>
      <c r="G596" s="1424"/>
    </row>
    <row r="597" spans="4:7" ht="15" x14ac:dyDescent="0.2">
      <c r="D597" s="1424"/>
      <c r="E597" s="1425"/>
      <c r="F597" s="1424"/>
      <c r="G597" s="1424"/>
    </row>
    <row r="598" spans="4:7" ht="15" x14ac:dyDescent="0.2">
      <c r="D598" s="1424"/>
      <c r="E598" s="1425"/>
      <c r="F598" s="1424"/>
      <c r="G598" s="1424"/>
    </row>
    <row r="599" spans="4:7" ht="15" x14ac:dyDescent="0.2">
      <c r="D599" s="1424"/>
      <c r="E599" s="1425"/>
      <c r="F599" s="1424"/>
      <c r="G599" s="1424"/>
    </row>
    <row r="600" spans="4:7" ht="15" x14ac:dyDescent="0.2">
      <c r="D600" s="1424"/>
      <c r="E600" s="1425"/>
      <c r="F600" s="1424"/>
      <c r="G600" s="1424"/>
    </row>
    <row r="601" spans="4:7" ht="15" x14ac:dyDescent="0.2">
      <c r="D601" s="1424"/>
      <c r="E601" s="1425"/>
      <c r="F601" s="1424"/>
      <c r="G601" s="1424"/>
    </row>
    <row r="602" spans="4:7" ht="15" x14ac:dyDescent="0.2">
      <c r="D602" s="1424"/>
      <c r="E602" s="1425"/>
      <c r="F602" s="1424"/>
      <c r="G602" s="1424"/>
    </row>
    <row r="603" spans="4:7" ht="15" x14ac:dyDescent="0.2">
      <c r="D603" s="1424"/>
      <c r="E603" s="1425"/>
      <c r="F603" s="1424"/>
      <c r="G603" s="1424"/>
    </row>
    <row r="604" spans="4:7" ht="15" x14ac:dyDescent="0.2">
      <c r="D604" s="1424"/>
      <c r="E604" s="1425"/>
      <c r="F604" s="1424"/>
      <c r="G604" s="1424"/>
    </row>
    <row r="605" spans="4:7" ht="15" x14ac:dyDescent="0.2">
      <c r="D605" s="1424"/>
      <c r="E605" s="1425"/>
      <c r="F605" s="1424"/>
      <c r="G605" s="1424"/>
    </row>
    <row r="606" spans="4:7" ht="15" x14ac:dyDescent="0.2">
      <c r="D606" s="1424"/>
      <c r="E606" s="1425"/>
      <c r="F606" s="1424"/>
      <c r="G606" s="1424"/>
    </row>
    <row r="607" spans="4:7" ht="15" x14ac:dyDescent="0.2">
      <c r="D607" s="1424"/>
      <c r="E607" s="1425"/>
      <c r="F607" s="1424"/>
      <c r="G607" s="1424"/>
    </row>
    <row r="608" spans="4:7" ht="15" x14ac:dyDescent="0.2">
      <c r="D608" s="1424"/>
      <c r="E608" s="1425"/>
      <c r="F608" s="1424"/>
      <c r="G608" s="1424"/>
    </row>
    <row r="609" spans="4:7" ht="15" x14ac:dyDescent="0.2">
      <c r="D609" s="1424"/>
      <c r="E609" s="1425"/>
      <c r="F609" s="1424"/>
      <c r="G609" s="1424"/>
    </row>
    <row r="610" spans="4:7" ht="15" x14ac:dyDescent="0.2">
      <c r="D610" s="1424"/>
      <c r="E610" s="1425"/>
      <c r="F610" s="1424"/>
      <c r="G610" s="1424"/>
    </row>
    <row r="611" spans="4:7" ht="15" x14ac:dyDescent="0.2">
      <c r="D611" s="1424"/>
      <c r="E611" s="1425"/>
      <c r="F611" s="1424"/>
      <c r="G611" s="1424"/>
    </row>
    <row r="612" spans="4:7" ht="15" x14ac:dyDescent="0.2">
      <c r="D612" s="1424"/>
      <c r="E612" s="1425"/>
      <c r="F612" s="1424"/>
      <c r="G612" s="1424"/>
    </row>
    <row r="613" spans="4:7" ht="15" x14ac:dyDescent="0.2">
      <c r="D613" s="1424"/>
      <c r="E613" s="1425"/>
      <c r="F613" s="1424"/>
      <c r="G613" s="1424"/>
    </row>
    <row r="614" spans="4:7" ht="15" x14ac:dyDescent="0.2">
      <c r="D614" s="1424"/>
      <c r="E614" s="1425"/>
      <c r="F614" s="1424"/>
      <c r="G614" s="1424"/>
    </row>
    <row r="615" spans="4:7" ht="15" x14ac:dyDescent="0.2">
      <c r="D615" s="1424"/>
      <c r="E615" s="1425"/>
      <c r="F615" s="1424"/>
      <c r="G615" s="1424"/>
    </row>
    <row r="616" spans="4:7" ht="15" x14ac:dyDescent="0.2">
      <c r="D616" s="1424"/>
      <c r="E616" s="1425"/>
      <c r="F616" s="1424"/>
      <c r="G616" s="1424"/>
    </row>
    <row r="617" spans="4:7" ht="15" x14ac:dyDescent="0.2">
      <c r="D617" s="1424"/>
      <c r="E617" s="1425"/>
      <c r="F617" s="1424"/>
      <c r="G617" s="1424"/>
    </row>
    <row r="618" spans="4:7" ht="15" x14ac:dyDescent="0.2">
      <c r="D618" s="1424"/>
      <c r="E618" s="1425"/>
      <c r="F618" s="1424"/>
      <c r="G618" s="1424"/>
    </row>
    <row r="619" spans="4:7" ht="15" x14ac:dyDescent="0.2">
      <c r="D619" s="1424"/>
      <c r="E619" s="1425"/>
      <c r="F619" s="1424"/>
      <c r="G619" s="1424"/>
    </row>
    <row r="620" spans="4:7" ht="15" x14ac:dyDescent="0.2">
      <c r="D620" s="1424"/>
      <c r="E620" s="1425"/>
      <c r="F620" s="1424"/>
      <c r="G620" s="1424"/>
    </row>
    <row r="621" spans="4:7" ht="15" x14ac:dyDescent="0.2">
      <c r="D621" s="1424"/>
      <c r="E621" s="1425"/>
      <c r="F621" s="1424"/>
      <c r="G621" s="1424"/>
    </row>
    <row r="622" spans="4:7" ht="15" x14ac:dyDescent="0.2">
      <c r="D622" s="1424"/>
      <c r="E622" s="1425"/>
      <c r="F622" s="1424"/>
      <c r="G622" s="1424"/>
    </row>
    <row r="623" spans="4:7" ht="15" x14ac:dyDescent="0.2">
      <c r="D623" s="1424"/>
      <c r="E623" s="1425"/>
      <c r="F623" s="1424"/>
      <c r="G623" s="1424"/>
    </row>
    <row r="624" spans="4:7" ht="15" x14ac:dyDescent="0.2">
      <c r="D624" s="1424"/>
      <c r="E624" s="1425"/>
      <c r="F624" s="1424"/>
      <c r="G624" s="1424"/>
    </row>
    <row r="625" spans="4:7" ht="15" x14ac:dyDescent="0.2">
      <c r="D625" s="1424"/>
      <c r="E625" s="1425"/>
      <c r="F625" s="1424"/>
      <c r="G625" s="1424"/>
    </row>
    <row r="626" spans="4:7" ht="15" x14ac:dyDescent="0.2">
      <c r="D626" s="1424"/>
      <c r="E626" s="1425"/>
      <c r="F626" s="1424"/>
      <c r="G626" s="1424"/>
    </row>
    <row r="627" spans="4:7" ht="15" x14ac:dyDescent="0.2">
      <c r="D627" s="1424"/>
      <c r="E627" s="1425"/>
      <c r="F627" s="1424"/>
      <c r="G627" s="1424"/>
    </row>
    <row r="628" spans="4:7" ht="15" x14ac:dyDescent="0.2">
      <c r="D628" s="1424"/>
      <c r="E628" s="1425"/>
      <c r="F628" s="1424"/>
      <c r="G628" s="1424"/>
    </row>
    <row r="629" spans="4:7" ht="15" x14ac:dyDescent="0.2">
      <c r="D629" s="1424"/>
      <c r="E629" s="1425"/>
      <c r="F629" s="1424"/>
      <c r="G629" s="1424"/>
    </row>
    <row r="630" spans="4:7" ht="15" x14ac:dyDescent="0.2">
      <c r="D630" s="1424"/>
      <c r="E630" s="1425"/>
      <c r="F630" s="1424"/>
      <c r="G630" s="1424"/>
    </row>
    <row r="631" spans="4:7" ht="15" x14ac:dyDescent="0.2">
      <c r="D631" s="1424"/>
      <c r="E631" s="1425"/>
      <c r="F631" s="1424"/>
      <c r="G631" s="1424"/>
    </row>
    <row r="632" spans="4:7" ht="15" x14ac:dyDescent="0.2">
      <c r="D632" s="1424"/>
      <c r="E632" s="1425"/>
      <c r="F632" s="1424"/>
      <c r="G632" s="1424"/>
    </row>
    <row r="633" spans="4:7" ht="15" x14ac:dyDescent="0.2">
      <c r="D633" s="1424"/>
      <c r="E633" s="1425"/>
      <c r="F633" s="1424"/>
      <c r="G633" s="1424"/>
    </row>
    <row r="634" spans="4:7" ht="15" x14ac:dyDescent="0.2">
      <c r="D634" s="1424"/>
      <c r="E634" s="1425"/>
      <c r="F634" s="1424"/>
      <c r="G634" s="1424"/>
    </row>
    <row r="635" spans="4:7" ht="15" x14ac:dyDescent="0.2">
      <c r="D635" s="1424"/>
      <c r="E635" s="1425"/>
      <c r="F635" s="1424"/>
      <c r="G635" s="1424"/>
    </row>
    <row r="636" spans="4:7" ht="15" x14ac:dyDescent="0.2">
      <c r="D636" s="1424"/>
      <c r="E636" s="1425"/>
      <c r="F636" s="1424"/>
      <c r="G636" s="1424"/>
    </row>
    <row r="637" spans="4:7" ht="15" x14ac:dyDescent="0.2">
      <c r="D637" s="1424"/>
      <c r="E637" s="1425"/>
      <c r="F637" s="1424"/>
      <c r="G637" s="1424"/>
    </row>
    <row r="638" spans="4:7" ht="15" x14ac:dyDescent="0.2">
      <c r="D638" s="1424"/>
      <c r="E638" s="1425"/>
      <c r="F638" s="1424"/>
      <c r="G638" s="1424"/>
    </row>
    <row r="639" spans="4:7" ht="15" x14ac:dyDescent="0.2">
      <c r="D639" s="1424"/>
      <c r="E639" s="1425"/>
      <c r="F639" s="1424"/>
      <c r="G639" s="1424"/>
    </row>
    <row r="640" spans="4:7" ht="15" x14ac:dyDescent="0.2">
      <c r="D640" s="1424"/>
      <c r="E640" s="1425"/>
      <c r="F640" s="1424"/>
      <c r="G640" s="1424"/>
    </row>
    <row r="641" spans="4:7" ht="15" x14ac:dyDescent="0.2">
      <c r="D641" s="1424"/>
      <c r="E641" s="1425"/>
      <c r="F641" s="1424"/>
      <c r="G641" s="1424"/>
    </row>
    <row r="642" spans="4:7" ht="15" x14ac:dyDescent="0.2">
      <c r="D642" s="1424"/>
      <c r="E642" s="1425"/>
      <c r="F642" s="1424"/>
      <c r="G642" s="1424"/>
    </row>
    <row r="643" spans="4:7" ht="15" x14ac:dyDescent="0.2">
      <c r="D643" s="1424"/>
      <c r="E643" s="1425"/>
      <c r="F643" s="1424"/>
      <c r="G643" s="1424"/>
    </row>
    <row r="644" spans="4:7" ht="15" x14ac:dyDescent="0.2">
      <c r="D644" s="1424"/>
      <c r="E644" s="1425"/>
      <c r="F644" s="1424"/>
      <c r="G644" s="1424"/>
    </row>
    <row r="645" spans="4:7" ht="15" x14ac:dyDescent="0.2">
      <c r="D645" s="1424"/>
      <c r="E645" s="1425"/>
      <c r="F645" s="1424"/>
      <c r="G645" s="1424"/>
    </row>
    <row r="646" spans="4:7" ht="15" x14ac:dyDescent="0.2">
      <c r="D646" s="1424"/>
      <c r="E646" s="1425"/>
      <c r="F646" s="1424"/>
      <c r="G646" s="1424"/>
    </row>
    <row r="647" spans="4:7" ht="15" x14ac:dyDescent="0.2">
      <c r="D647" s="1424"/>
      <c r="E647" s="1425"/>
      <c r="F647" s="1424"/>
      <c r="G647" s="1424"/>
    </row>
    <row r="648" spans="4:7" ht="15" x14ac:dyDescent="0.2">
      <c r="D648" s="1424"/>
      <c r="E648" s="1425"/>
      <c r="F648" s="1424"/>
      <c r="G648" s="1424"/>
    </row>
    <row r="649" spans="4:7" ht="15" x14ac:dyDescent="0.2">
      <c r="D649" s="1424"/>
      <c r="E649" s="1425"/>
      <c r="F649" s="1424"/>
      <c r="G649" s="1424"/>
    </row>
    <row r="650" spans="4:7" ht="15" x14ac:dyDescent="0.2">
      <c r="D650" s="1424"/>
      <c r="E650" s="1425"/>
      <c r="F650" s="1424"/>
      <c r="G650" s="1424"/>
    </row>
    <row r="651" spans="4:7" ht="15" x14ac:dyDescent="0.2">
      <c r="D651" s="1424"/>
      <c r="E651" s="1425"/>
      <c r="F651" s="1424"/>
      <c r="G651" s="1424"/>
    </row>
    <row r="652" spans="4:7" ht="15" x14ac:dyDescent="0.2">
      <c r="D652" s="1424"/>
      <c r="E652" s="1425"/>
      <c r="F652" s="1424"/>
      <c r="G652" s="1424"/>
    </row>
    <row r="653" spans="4:7" ht="15" x14ac:dyDescent="0.2">
      <c r="D653" s="1424"/>
      <c r="E653" s="1425"/>
      <c r="F653" s="1424"/>
      <c r="G653" s="1424"/>
    </row>
    <row r="654" spans="4:7" ht="15" x14ac:dyDescent="0.2">
      <c r="D654" s="1424"/>
      <c r="E654" s="1425"/>
      <c r="F654" s="1424"/>
      <c r="G654" s="1424"/>
    </row>
    <row r="655" spans="4:7" ht="15" x14ac:dyDescent="0.2">
      <c r="D655" s="1424"/>
      <c r="E655" s="1425"/>
      <c r="F655" s="1424"/>
      <c r="G655" s="1424"/>
    </row>
    <row r="656" spans="4:7" ht="15" x14ac:dyDescent="0.2">
      <c r="D656" s="1424"/>
      <c r="E656" s="1425"/>
      <c r="F656" s="1424"/>
      <c r="G656" s="1424"/>
    </row>
    <row r="657" spans="4:7" ht="15" x14ac:dyDescent="0.2">
      <c r="D657" s="1424"/>
      <c r="E657" s="1425"/>
      <c r="F657" s="1424"/>
      <c r="G657" s="1424"/>
    </row>
    <row r="658" spans="4:7" ht="15" x14ac:dyDescent="0.2">
      <c r="D658" s="1424"/>
      <c r="E658" s="1425"/>
      <c r="F658" s="1424"/>
      <c r="G658" s="1424"/>
    </row>
    <row r="659" spans="4:7" ht="15" x14ac:dyDescent="0.2">
      <c r="D659" s="1424"/>
      <c r="E659" s="1425"/>
      <c r="F659" s="1424"/>
      <c r="G659" s="1424"/>
    </row>
    <row r="660" spans="4:7" ht="15" x14ac:dyDescent="0.2">
      <c r="D660" s="1424"/>
      <c r="E660" s="1425"/>
      <c r="F660" s="1424"/>
      <c r="G660" s="1424"/>
    </row>
    <row r="661" spans="4:7" ht="15" x14ac:dyDescent="0.2">
      <c r="D661" s="1424"/>
      <c r="E661" s="1425"/>
      <c r="F661" s="1424"/>
      <c r="G661" s="1424"/>
    </row>
    <row r="662" spans="4:7" ht="15" x14ac:dyDescent="0.2">
      <c r="D662" s="1424"/>
      <c r="E662" s="1425"/>
      <c r="F662" s="1424"/>
      <c r="G662" s="1424"/>
    </row>
    <row r="663" spans="4:7" ht="15" x14ac:dyDescent="0.2">
      <c r="D663" s="1424"/>
      <c r="E663" s="1425"/>
      <c r="F663" s="1424"/>
      <c r="G663" s="1424"/>
    </row>
    <row r="664" spans="4:7" ht="15" x14ac:dyDescent="0.2">
      <c r="D664" s="1424"/>
      <c r="E664" s="1425"/>
      <c r="F664" s="1424"/>
      <c r="G664" s="1424"/>
    </row>
    <row r="665" spans="4:7" ht="15" x14ac:dyDescent="0.2">
      <c r="D665" s="1424"/>
      <c r="E665" s="1425"/>
      <c r="F665" s="1424"/>
      <c r="G665" s="1424"/>
    </row>
    <row r="666" spans="4:7" ht="15" x14ac:dyDescent="0.2">
      <c r="D666" s="1424"/>
      <c r="E666" s="1425"/>
      <c r="F666" s="1424"/>
      <c r="G666" s="1424"/>
    </row>
    <row r="667" spans="4:7" ht="15" x14ac:dyDescent="0.2">
      <c r="D667" s="1424"/>
      <c r="E667" s="1425"/>
      <c r="F667" s="1424"/>
      <c r="G667" s="1424"/>
    </row>
    <row r="668" spans="4:7" ht="15" x14ac:dyDescent="0.2">
      <c r="D668" s="1424"/>
      <c r="E668" s="1425"/>
      <c r="F668" s="1424"/>
      <c r="G668" s="1424"/>
    </row>
    <row r="669" spans="4:7" ht="15" x14ac:dyDescent="0.2">
      <c r="D669" s="1424"/>
      <c r="E669" s="1425"/>
      <c r="F669" s="1424"/>
      <c r="G669" s="1424"/>
    </row>
  </sheetData>
  <mergeCells count="14">
    <mergeCell ref="D15:E15"/>
    <mergeCell ref="B486:D486"/>
    <mergeCell ref="F482:G482"/>
    <mergeCell ref="A18:H18"/>
    <mergeCell ref="D16:E16"/>
    <mergeCell ref="A1:F1"/>
    <mergeCell ref="B2:F2"/>
    <mergeCell ref="D10:E10"/>
    <mergeCell ref="D11:E11"/>
    <mergeCell ref="D14:E14"/>
    <mergeCell ref="D12:E12"/>
    <mergeCell ref="B3:F3"/>
    <mergeCell ref="B4:F4"/>
    <mergeCell ref="D13:E13"/>
  </mergeCells>
  <phoneticPr fontId="0" type="noConversion"/>
  <pageMargins left="0.75" right="0.75" top="1" bottom="1" header="0.5" footer="0.5"/>
  <pageSetup scale="63" orientation="portrait" r:id="rId1"/>
  <headerFooter alignWithMargins="0"/>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10"/>
  <sheetViews>
    <sheetView topLeftCell="A31" zoomScaleNormal="100" workbookViewId="0">
      <selection activeCell="H64" sqref="H64"/>
    </sheetView>
  </sheetViews>
  <sheetFormatPr defaultColWidth="9.140625" defaultRowHeight="11.25" x14ac:dyDescent="0.2"/>
  <cols>
    <col min="1" max="1" width="9" style="46" customWidth="1"/>
    <col min="2" max="2" width="29.7109375" style="96" customWidth="1"/>
    <col min="3" max="3" width="16.140625" style="236" customWidth="1"/>
    <col min="4" max="4" width="17.5703125" style="96" bestFit="1" customWidth="1"/>
    <col min="5" max="10" width="15.7109375" style="96" customWidth="1"/>
    <col min="11" max="14" width="15.7109375" style="243" customWidth="1"/>
    <col min="15" max="15" width="15.7109375" style="96" customWidth="1"/>
    <col min="16" max="16" width="14.140625" style="2374" customWidth="1"/>
    <col min="17" max="17" width="10.42578125" style="96" customWidth="1"/>
    <col min="18" max="18" width="11.140625" style="96" bestFit="1" customWidth="1"/>
    <col min="19" max="19" width="12.28515625" style="96" customWidth="1"/>
    <col min="20" max="20" width="10.28515625" style="96" bestFit="1" customWidth="1"/>
    <col min="21" max="21" width="12.42578125" style="96" customWidth="1"/>
    <col min="22" max="16384" width="9.140625" style="96"/>
  </cols>
  <sheetData>
    <row r="1" spans="1:21" s="8" customFormat="1" ht="20.25" customHeight="1" x14ac:dyDescent="0.2">
      <c r="A1" s="2430"/>
      <c r="B1" s="2430"/>
      <c r="C1" s="2430"/>
      <c r="D1" s="2430"/>
      <c r="E1" s="2430"/>
      <c r="F1" s="2430"/>
      <c r="P1" s="2372"/>
    </row>
    <row r="2" spans="1:21" s="8" customFormat="1" ht="64.5" customHeight="1" x14ac:dyDescent="0.3">
      <c r="B2" s="2431"/>
      <c r="C2" s="2431"/>
      <c r="D2" s="2431"/>
      <c r="E2" s="2431"/>
      <c r="F2" s="2431"/>
      <c r="P2" s="2372"/>
    </row>
    <row r="3" spans="1:21" s="8" customFormat="1" ht="51.75" customHeight="1" x14ac:dyDescent="0.25">
      <c r="B3" s="2438"/>
      <c r="C3" s="2438"/>
      <c r="D3" s="2438"/>
      <c r="E3" s="2438"/>
      <c r="F3" s="2438"/>
      <c r="G3" s="9"/>
      <c r="P3" s="2372"/>
    </row>
    <row r="4" spans="1:21" s="8" customFormat="1" ht="18" x14ac:dyDescent="0.25">
      <c r="B4" s="2439" t="str">
        <f>'I1 Intro'!C11</f>
        <v>EB-2019-0037</v>
      </c>
      <c r="C4" s="2439"/>
      <c r="D4" s="2439"/>
      <c r="E4" s="2439"/>
      <c r="F4" s="2439"/>
      <c r="P4" s="2372"/>
    </row>
    <row r="5" spans="1:21" s="8" customFormat="1" ht="21" customHeight="1" x14ac:dyDescent="0.3">
      <c r="B5" s="2008" t="str">
        <f>"Sheet I4 Break Out Worksheet  - "&amp;  'I2 LDC class'!$C$17</f>
        <v>Sheet I4 Break Out Worksheet  - Initial Application</v>
      </c>
      <c r="C5" s="2009"/>
      <c r="D5" s="2009"/>
      <c r="E5" s="1423"/>
      <c r="F5" s="2010"/>
      <c r="G5" s="1423"/>
      <c r="H5" s="1423"/>
      <c r="I5" s="1423"/>
      <c r="J5" s="1423"/>
      <c r="K5" s="1423"/>
      <c r="L5" s="1423"/>
      <c r="P5" s="2372"/>
    </row>
    <row r="6" spans="1:21" s="8" customFormat="1" ht="6" customHeight="1" x14ac:dyDescent="0.2">
      <c r="A6" s="11"/>
      <c r="B6" s="2011"/>
      <c r="C6" s="2011"/>
      <c r="D6" s="2011"/>
      <c r="E6" s="2011"/>
      <c r="F6" s="2011"/>
      <c r="G6" s="2011"/>
      <c r="H6" s="2011"/>
      <c r="I6" s="2011"/>
      <c r="J6" s="2011"/>
      <c r="K6" s="2011"/>
      <c r="L6" s="2011"/>
      <c r="M6" s="11"/>
      <c r="N6" s="11"/>
      <c r="O6" s="11"/>
      <c r="P6" s="2372"/>
    </row>
    <row r="7" spans="1:21" s="37" customFormat="1" x14ac:dyDescent="0.2">
      <c r="A7" s="97"/>
      <c r="B7" s="136"/>
      <c r="C7" s="136"/>
      <c r="D7" s="136"/>
      <c r="E7" s="136"/>
      <c r="F7" s="136"/>
      <c r="G7" s="136"/>
      <c r="H7" s="2012"/>
      <c r="I7" s="2012"/>
      <c r="J7" s="2013"/>
      <c r="K7" s="106"/>
      <c r="L7" s="106"/>
      <c r="M7" s="99"/>
      <c r="N7" s="99"/>
      <c r="P7" s="2373"/>
    </row>
    <row r="8" spans="1:21" s="37" customFormat="1" ht="15.75" x14ac:dyDescent="0.25">
      <c r="A8" s="100"/>
      <c r="B8" s="136"/>
      <c r="C8" s="104"/>
      <c r="D8" s="136"/>
      <c r="E8" s="136"/>
      <c r="F8" s="137"/>
      <c r="G8" s="137"/>
      <c r="H8" s="2012"/>
      <c r="I8" s="2014"/>
      <c r="J8" s="2013"/>
      <c r="K8" s="106"/>
      <c r="L8" s="106"/>
      <c r="M8" s="99"/>
      <c r="N8" s="99"/>
      <c r="P8" s="2373"/>
    </row>
    <row r="9" spans="1:21" s="37" customFormat="1" ht="12.75" x14ac:dyDescent="0.2">
      <c r="B9" s="136"/>
      <c r="C9" s="2421"/>
      <c r="D9" s="2421"/>
      <c r="E9" s="2421"/>
      <c r="F9" s="2421"/>
      <c r="G9" s="2421"/>
      <c r="H9" s="2012"/>
      <c r="I9" s="2012"/>
      <c r="J9" s="2013"/>
      <c r="K9" s="106"/>
      <c r="L9" s="106"/>
      <c r="M9" s="99"/>
      <c r="N9" s="99"/>
      <c r="P9" s="2373"/>
    </row>
    <row r="10" spans="1:21" s="37" customFormat="1" x14ac:dyDescent="0.2">
      <c r="A10" s="100"/>
      <c r="B10" s="136"/>
      <c r="C10" s="136"/>
      <c r="D10" s="136"/>
      <c r="E10" s="136"/>
      <c r="F10" s="136"/>
      <c r="G10" s="136"/>
      <c r="H10" s="2012"/>
      <c r="I10" s="2012"/>
      <c r="J10" s="2013"/>
      <c r="K10" s="106"/>
      <c r="L10" s="106"/>
      <c r="M10" s="99"/>
      <c r="N10" s="99"/>
      <c r="P10" s="2373"/>
    </row>
    <row r="11" spans="1:21" ht="27.75" customHeight="1" thickBot="1" x14ac:dyDescent="0.25">
      <c r="A11" s="102"/>
      <c r="B11" s="103"/>
      <c r="C11" s="104"/>
      <c r="D11" s="105"/>
      <c r="E11" s="105"/>
      <c r="F11" s="105"/>
      <c r="G11" s="105"/>
      <c r="H11" s="105"/>
      <c r="I11" s="105"/>
      <c r="J11" s="105"/>
      <c r="K11" s="106"/>
      <c r="L11" s="106"/>
      <c r="M11" s="106"/>
      <c r="N11" s="106"/>
      <c r="O11" s="103"/>
    </row>
    <row r="12" spans="1:21" ht="40.5" customHeight="1" thickBot="1" x14ac:dyDescent="0.25">
      <c r="A12" s="2460" t="s">
        <v>1038</v>
      </c>
      <c r="B12" s="2461"/>
      <c r="C12" s="1776">
        <v>96828872.285189986</v>
      </c>
      <c r="E12" s="105"/>
      <c r="F12" s="105"/>
      <c r="G12" s="105"/>
      <c r="H12" s="105"/>
      <c r="I12" s="105"/>
      <c r="J12" s="105"/>
      <c r="K12" s="106"/>
      <c r="L12" s="106"/>
      <c r="M12" s="106"/>
      <c r="N12" s="106"/>
      <c r="O12" s="103"/>
    </row>
    <row r="13" spans="1:21" ht="21.75" customHeight="1" thickBot="1" x14ac:dyDescent="0.25">
      <c r="A13" s="102"/>
      <c r="B13" s="103"/>
      <c r="C13" s="104"/>
      <c r="D13" s="105"/>
      <c r="E13" s="105"/>
      <c r="F13" s="105"/>
      <c r="G13" s="105"/>
      <c r="H13" s="105"/>
      <c r="I13" s="105"/>
      <c r="J13" s="105"/>
      <c r="K13" s="106"/>
      <c r="L13" s="106"/>
      <c r="M13" s="106"/>
      <c r="N13" s="106"/>
      <c r="O13" s="103"/>
    </row>
    <row r="14" spans="1:21" ht="18" customHeight="1" thickBot="1" x14ac:dyDescent="0.3">
      <c r="A14" s="2457" t="s">
        <v>795</v>
      </c>
      <c r="B14" s="2458"/>
      <c r="C14" s="2450" t="s">
        <v>951</v>
      </c>
      <c r="D14" s="2451"/>
      <c r="E14" s="2451"/>
      <c r="F14" s="2451"/>
      <c r="G14" s="2451"/>
      <c r="H14" s="2451"/>
      <c r="I14" s="2451"/>
      <c r="J14" s="2451"/>
      <c r="K14" s="2452"/>
      <c r="L14" s="2447" t="s">
        <v>952</v>
      </c>
      <c r="M14" s="2448"/>
      <c r="N14" s="2448"/>
      <c r="O14" s="2449"/>
    </row>
    <row r="15" spans="1:21" s="107" customFormat="1" ht="18" customHeight="1" x14ac:dyDescent="0.2">
      <c r="A15" s="2459"/>
      <c r="B15" s="2459"/>
      <c r="C15" s="2453"/>
      <c r="D15" s="2454"/>
      <c r="E15" s="2454"/>
      <c r="F15" s="2454"/>
      <c r="G15" s="2454"/>
      <c r="H15" s="2454"/>
      <c r="I15" s="2454"/>
      <c r="J15" s="2454"/>
      <c r="K15" s="2455"/>
      <c r="L15" s="116">
        <v>5705</v>
      </c>
      <c r="M15" s="117">
        <v>5710</v>
      </c>
      <c r="N15" s="117">
        <v>5715</v>
      </c>
      <c r="O15" s="118">
        <v>5720</v>
      </c>
      <c r="P15" s="2375"/>
    </row>
    <row r="16" spans="1:21" s="131" customFormat="1" ht="63.75" x14ac:dyDescent="0.2">
      <c r="A16" s="108" t="s">
        <v>1180</v>
      </c>
      <c r="B16" s="109" t="s">
        <v>637</v>
      </c>
      <c r="C16" s="110" t="s">
        <v>794</v>
      </c>
      <c r="D16" s="111" t="s">
        <v>1008</v>
      </c>
      <c r="E16" s="111" t="s">
        <v>1007</v>
      </c>
      <c r="F16" s="111" t="s">
        <v>881</v>
      </c>
      <c r="G16" s="112" t="s">
        <v>805</v>
      </c>
      <c r="H16" s="113" t="s">
        <v>377</v>
      </c>
      <c r="I16" s="113" t="s">
        <v>346</v>
      </c>
      <c r="J16" s="113" t="s">
        <v>1133</v>
      </c>
      <c r="K16" s="115" t="s">
        <v>944</v>
      </c>
      <c r="L16" s="110" t="s">
        <v>981</v>
      </c>
      <c r="M16" s="114" t="s">
        <v>1380</v>
      </c>
      <c r="N16" s="1726" t="s">
        <v>1381</v>
      </c>
      <c r="O16" s="114" t="s">
        <v>1382</v>
      </c>
      <c r="P16" s="2376"/>
      <c r="Q16" s="368"/>
      <c r="R16" s="323"/>
      <c r="S16" s="323"/>
      <c r="T16" s="323"/>
      <c r="U16" s="323"/>
    </row>
    <row r="17" spans="1:21" s="132" customFormat="1" ht="25.5" x14ac:dyDescent="0.2">
      <c r="A17" s="119">
        <v>1565</v>
      </c>
      <c r="B17" s="120" t="s">
        <v>649</v>
      </c>
      <c r="C17" s="123">
        <f>+'I3 TB Data'!H84</f>
        <v>0</v>
      </c>
      <c r="D17" s="129"/>
      <c r="E17" s="124">
        <v>0</v>
      </c>
      <c r="F17" s="125">
        <f>+E17+C17</f>
        <v>0</v>
      </c>
      <c r="G17" s="1777"/>
      <c r="H17" s="1778"/>
      <c r="I17" s="1779"/>
      <c r="J17" s="1779"/>
      <c r="K17" s="126">
        <f t="shared" ref="K17:K55" si="0">+F17+G17+H17+I17+J17</f>
        <v>0</v>
      </c>
      <c r="L17" s="1780"/>
      <c r="M17" s="1781"/>
      <c r="N17" s="1782"/>
      <c r="O17" s="1781"/>
      <c r="P17" s="2377"/>
      <c r="Q17" s="1728"/>
      <c r="R17" s="1729"/>
      <c r="S17" s="1729"/>
      <c r="T17" s="1729"/>
      <c r="U17" s="1729"/>
    </row>
    <row r="18" spans="1:21" s="132" customFormat="1" ht="12.75" x14ac:dyDescent="0.2">
      <c r="A18" s="121">
        <v>1805</v>
      </c>
      <c r="B18" s="122" t="s">
        <v>282</v>
      </c>
      <c r="C18" s="123">
        <f>+'I3 TB Data'!H133</f>
        <v>0</v>
      </c>
      <c r="D18" s="129"/>
      <c r="E18" s="127">
        <f>-SUM(E19:E20)</f>
        <v>0</v>
      </c>
      <c r="F18" s="125">
        <f>+E18+C18</f>
        <v>0</v>
      </c>
      <c r="G18" s="2015"/>
      <c r="H18" s="2015"/>
      <c r="I18" s="2016"/>
      <c r="J18" s="2016"/>
      <c r="K18" s="126"/>
      <c r="L18" s="2017"/>
      <c r="M18" s="2018"/>
      <c r="N18" s="2019"/>
      <c r="O18" s="2018"/>
      <c r="P18" s="2377"/>
      <c r="Q18" s="1751"/>
      <c r="R18" s="1729"/>
      <c r="S18" s="1729"/>
      <c r="T18" s="1729"/>
      <c r="U18" s="1729"/>
    </row>
    <row r="19" spans="1:21" s="132" customFormat="1" ht="12.75" x14ac:dyDescent="0.2">
      <c r="A19" s="1967" t="s">
        <v>815</v>
      </c>
      <c r="B19" s="122" t="s">
        <v>340</v>
      </c>
      <c r="C19" s="123"/>
      <c r="D19" s="1783"/>
      <c r="E19" s="127">
        <f>C18*D19</f>
        <v>0</v>
      </c>
      <c r="F19" s="125">
        <f>E19</f>
        <v>0</v>
      </c>
      <c r="G19" s="1777"/>
      <c r="H19" s="1777"/>
      <c r="I19" s="1779"/>
      <c r="J19" s="1779"/>
      <c r="K19" s="126">
        <f t="shared" si="0"/>
        <v>0</v>
      </c>
      <c r="L19" s="1780"/>
      <c r="M19" s="1781"/>
      <c r="N19" s="1782"/>
      <c r="O19" s="1781"/>
      <c r="P19" s="2377"/>
      <c r="Q19" s="1751"/>
      <c r="R19" s="1729"/>
      <c r="S19" s="1729"/>
      <c r="T19" s="1729"/>
      <c r="U19" s="1729"/>
    </row>
    <row r="20" spans="1:21" s="132" customFormat="1" ht="12.75" x14ac:dyDescent="0.2">
      <c r="A20" s="1967" t="s">
        <v>816</v>
      </c>
      <c r="B20" s="122" t="s">
        <v>342</v>
      </c>
      <c r="C20" s="123"/>
      <c r="D20" s="128">
        <f>1-D19</f>
        <v>1</v>
      </c>
      <c r="E20" s="127">
        <f>C18*D20</f>
        <v>0</v>
      </c>
      <c r="F20" s="125">
        <f>E20</f>
        <v>0</v>
      </c>
      <c r="G20" s="1777"/>
      <c r="H20" s="1777"/>
      <c r="I20" s="1779"/>
      <c r="J20" s="1779"/>
      <c r="K20" s="126">
        <f t="shared" si="0"/>
        <v>0</v>
      </c>
      <c r="L20" s="1780"/>
      <c r="M20" s="1781"/>
      <c r="N20" s="1782"/>
      <c r="O20" s="1781"/>
      <c r="P20" s="2377"/>
      <c r="Q20" s="1751"/>
      <c r="R20" s="1729"/>
      <c r="S20" s="1729"/>
      <c r="T20" s="1729"/>
      <c r="U20" s="1729"/>
    </row>
    <row r="21" spans="1:21" s="132" customFormat="1" ht="12.75" x14ac:dyDescent="0.2">
      <c r="A21" s="121">
        <v>1806</v>
      </c>
      <c r="B21" s="122" t="s">
        <v>283</v>
      </c>
      <c r="C21" s="123">
        <f>+'I3 TB Data'!H134</f>
        <v>0</v>
      </c>
      <c r="D21" s="129"/>
      <c r="E21" s="127">
        <f>-SUM(E22:E23)</f>
        <v>0</v>
      </c>
      <c r="F21" s="125">
        <f>+E21+C21</f>
        <v>0</v>
      </c>
      <c r="G21" s="2015"/>
      <c r="H21" s="2015"/>
      <c r="I21" s="2016"/>
      <c r="J21" s="2016"/>
      <c r="K21" s="126"/>
      <c r="L21" s="2017"/>
      <c r="M21" s="2018"/>
      <c r="N21" s="2019"/>
      <c r="O21" s="2018"/>
      <c r="P21" s="2377"/>
      <c r="Q21" s="1751"/>
      <c r="R21" s="1729"/>
      <c r="S21" s="1729"/>
      <c r="T21" s="1729"/>
      <c r="U21" s="1729"/>
    </row>
    <row r="22" spans="1:21" s="132" customFormat="1" ht="12.75" x14ac:dyDescent="0.2">
      <c r="A22" s="1967" t="s">
        <v>817</v>
      </c>
      <c r="B22" s="122" t="s">
        <v>341</v>
      </c>
      <c r="C22" s="123"/>
      <c r="D22" s="1783"/>
      <c r="E22" s="127">
        <f>C21*D22</f>
        <v>0</v>
      </c>
      <c r="F22" s="125">
        <f>E22</f>
        <v>0</v>
      </c>
      <c r="G22" s="1777"/>
      <c r="H22" s="1777"/>
      <c r="I22" s="1779"/>
      <c r="J22" s="1779"/>
      <c r="K22" s="126">
        <f t="shared" si="0"/>
        <v>0</v>
      </c>
      <c r="L22" s="1780"/>
      <c r="M22" s="1781"/>
      <c r="N22" s="1782"/>
      <c r="O22" s="1781"/>
      <c r="P22" s="2377"/>
      <c r="Q22" s="1751"/>
      <c r="R22" s="1729"/>
      <c r="S22" s="1729"/>
      <c r="T22" s="1729"/>
      <c r="U22" s="1729"/>
    </row>
    <row r="23" spans="1:21" s="132" customFormat="1" ht="12.75" x14ac:dyDescent="0.2">
      <c r="A23" s="1967" t="s">
        <v>818</v>
      </c>
      <c r="B23" s="122" t="s">
        <v>343</v>
      </c>
      <c r="C23" s="123"/>
      <c r="D23" s="128">
        <f>1-D22</f>
        <v>1</v>
      </c>
      <c r="E23" s="127">
        <f>C21*D23</f>
        <v>0</v>
      </c>
      <c r="F23" s="125">
        <f>E23</f>
        <v>0</v>
      </c>
      <c r="G23" s="1777"/>
      <c r="H23" s="1777"/>
      <c r="I23" s="1779"/>
      <c r="J23" s="1779"/>
      <c r="K23" s="126">
        <f t="shared" si="0"/>
        <v>0</v>
      </c>
      <c r="L23" s="1780"/>
      <c r="M23" s="1781"/>
      <c r="N23" s="1782"/>
      <c r="O23" s="1781"/>
      <c r="P23" s="2377"/>
      <c r="Q23" s="1751"/>
      <c r="R23" s="1729"/>
      <c r="S23" s="1729"/>
      <c r="T23" s="1729"/>
      <c r="U23" s="1729"/>
    </row>
    <row r="24" spans="1:21" s="132" customFormat="1" ht="12.75" x14ac:dyDescent="0.2">
      <c r="A24" s="121">
        <v>1808</v>
      </c>
      <c r="B24" s="122" t="s">
        <v>284</v>
      </c>
      <c r="C24" s="123">
        <f>+'I3 TB Data'!H135</f>
        <v>2987642</v>
      </c>
      <c r="D24" s="129"/>
      <c r="E24" s="127">
        <f>-SUM(E25:E26)</f>
        <v>-2987642</v>
      </c>
      <c r="F24" s="125">
        <f>+E24+C24</f>
        <v>0</v>
      </c>
      <c r="G24" s="2015"/>
      <c r="H24" s="2015"/>
      <c r="I24" s="2016"/>
      <c r="J24" s="2016"/>
      <c r="K24" s="126"/>
      <c r="L24" s="2020"/>
      <c r="M24" s="2021"/>
      <c r="N24" s="2019"/>
      <c r="O24" s="2018"/>
      <c r="P24" s="2377"/>
      <c r="Q24" s="1751"/>
      <c r="R24" s="1729"/>
      <c r="S24" s="1729"/>
      <c r="T24" s="1729"/>
      <c r="U24" s="1729"/>
    </row>
    <row r="25" spans="1:21" s="132" customFormat="1" ht="12.75" x14ac:dyDescent="0.2">
      <c r="A25" s="1967" t="s">
        <v>819</v>
      </c>
      <c r="B25" s="122" t="s">
        <v>344</v>
      </c>
      <c r="C25" s="123"/>
      <c r="D25" s="1783"/>
      <c r="E25" s="127">
        <f>C24*D25</f>
        <v>0</v>
      </c>
      <c r="F25" s="125">
        <f>E25</f>
        <v>0</v>
      </c>
      <c r="G25" s="1777"/>
      <c r="H25" s="1777"/>
      <c r="I25" s="1779"/>
      <c r="J25" s="1779"/>
      <c r="K25" s="126">
        <f t="shared" si="0"/>
        <v>0</v>
      </c>
      <c r="L25" s="1784"/>
      <c r="M25" s="1785"/>
      <c r="N25" s="1782"/>
      <c r="O25" s="1781"/>
      <c r="P25" s="2377"/>
      <c r="Q25" s="1751"/>
      <c r="R25" s="1729"/>
      <c r="S25" s="1729"/>
      <c r="T25" s="1729"/>
      <c r="U25" s="1729"/>
    </row>
    <row r="26" spans="1:21" s="132" customFormat="1" ht="12.75" x14ac:dyDescent="0.2">
      <c r="A26" s="1967" t="s">
        <v>820</v>
      </c>
      <c r="B26" s="122" t="s">
        <v>345</v>
      </c>
      <c r="C26" s="123"/>
      <c r="D26" s="128">
        <f>1-D25</f>
        <v>1</v>
      </c>
      <c r="E26" s="127">
        <f>C24*D26</f>
        <v>2987642</v>
      </c>
      <c r="F26" s="125">
        <f>E26</f>
        <v>2987642</v>
      </c>
      <c r="G26" s="1777"/>
      <c r="H26" s="1777"/>
      <c r="I26" s="1779"/>
      <c r="J26" s="1779">
        <v>-1812961.5</v>
      </c>
      <c r="K26" s="126">
        <f t="shared" si="0"/>
        <v>1174680.5</v>
      </c>
      <c r="L26" s="1784">
        <v>62718</v>
      </c>
      <c r="M26" s="1785"/>
      <c r="N26" s="1782"/>
      <c r="O26" s="1781"/>
      <c r="P26" s="2377"/>
      <c r="Q26" s="1751"/>
      <c r="R26" s="1729"/>
      <c r="S26" s="1729"/>
      <c r="T26" s="1729"/>
      <c r="U26" s="1729"/>
    </row>
    <row r="27" spans="1:21" s="132" customFormat="1" ht="12.75" x14ac:dyDescent="0.2">
      <c r="A27" s="121">
        <v>1810</v>
      </c>
      <c r="B27" s="122" t="s">
        <v>285</v>
      </c>
      <c r="C27" s="123">
        <f>+'I3 TB Data'!H136</f>
        <v>0</v>
      </c>
      <c r="D27" s="129"/>
      <c r="E27" s="127">
        <f>-SUM(E28:E29)</f>
        <v>0</v>
      </c>
      <c r="F27" s="125">
        <f>+E27+C27</f>
        <v>0</v>
      </c>
      <c r="G27" s="2015"/>
      <c r="H27" s="2015"/>
      <c r="I27" s="2016"/>
      <c r="J27" s="2016"/>
      <c r="K27" s="126"/>
      <c r="L27" s="2020"/>
      <c r="M27" s="2021"/>
      <c r="N27" s="2019"/>
      <c r="O27" s="2018"/>
      <c r="P27" s="2377"/>
      <c r="Q27" s="1751"/>
      <c r="R27" s="1729"/>
      <c r="S27" s="1729"/>
      <c r="T27" s="1729"/>
      <c r="U27" s="1729"/>
    </row>
    <row r="28" spans="1:21" s="132" customFormat="1" ht="12.75" x14ac:dyDescent="0.2">
      <c r="A28" s="1967" t="s">
        <v>821</v>
      </c>
      <c r="B28" s="122" t="s">
        <v>363</v>
      </c>
      <c r="C28" s="123"/>
      <c r="D28" s="1783"/>
      <c r="E28" s="127">
        <f>C27*D28</f>
        <v>0</v>
      </c>
      <c r="F28" s="125">
        <f>E28</f>
        <v>0</v>
      </c>
      <c r="G28" s="1777"/>
      <c r="H28" s="1777"/>
      <c r="I28" s="1779"/>
      <c r="J28" s="1779"/>
      <c r="K28" s="126">
        <f t="shared" si="0"/>
        <v>0</v>
      </c>
      <c r="L28" s="1784"/>
      <c r="M28" s="1785"/>
      <c r="N28" s="1782"/>
      <c r="O28" s="1781"/>
      <c r="P28" s="2377"/>
      <c r="Q28" s="1751"/>
      <c r="R28" s="1729"/>
      <c r="S28" s="1729"/>
      <c r="T28" s="1729"/>
      <c r="U28" s="1729"/>
    </row>
    <row r="29" spans="1:21" s="132" customFormat="1" ht="12.75" x14ac:dyDescent="0.2">
      <c r="A29" s="1967" t="s">
        <v>822</v>
      </c>
      <c r="B29" s="122" t="s">
        <v>364</v>
      </c>
      <c r="C29" s="123"/>
      <c r="D29" s="128">
        <f>1-D28</f>
        <v>1</v>
      </c>
      <c r="E29" s="127">
        <f>C27*D29</f>
        <v>0</v>
      </c>
      <c r="F29" s="125">
        <f>E29</f>
        <v>0</v>
      </c>
      <c r="G29" s="1777"/>
      <c r="H29" s="1777"/>
      <c r="I29" s="1779"/>
      <c r="J29" s="1779"/>
      <c r="K29" s="126">
        <f t="shared" si="0"/>
        <v>0</v>
      </c>
      <c r="L29" s="1784"/>
      <c r="M29" s="1785"/>
      <c r="N29" s="1782"/>
      <c r="O29" s="1781"/>
      <c r="P29" s="2377"/>
      <c r="Q29" s="1751"/>
      <c r="R29" s="1729"/>
      <c r="S29" s="1729"/>
      <c r="T29" s="1729"/>
      <c r="U29" s="1729"/>
    </row>
    <row r="30" spans="1:21" s="132" customFormat="1" ht="25.5" x14ac:dyDescent="0.2">
      <c r="A30" s="121">
        <v>1815</v>
      </c>
      <c r="B30" s="122" t="s">
        <v>86</v>
      </c>
      <c r="C30" s="123">
        <f>+'I3 TB Data'!H137</f>
        <v>0</v>
      </c>
      <c r="D30" s="129"/>
      <c r="E30" s="127">
        <v>0</v>
      </c>
      <c r="F30" s="125">
        <f>+E30+C30</f>
        <v>0</v>
      </c>
      <c r="G30" s="1777"/>
      <c r="H30" s="1777"/>
      <c r="I30" s="1779"/>
      <c r="J30" s="1779"/>
      <c r="K30" s="126">
        <f t="shared" si="0"/>
        <v>0</v>
      </c>
      <c r="L30" s="1784"/>
      <c r="M30" s="1785"/>
      <c r="N30" s="1782"/>
      <c r="O30" s="1781"/>
      <c r="P30" s="2377"/>
      <c r="Q30" s="1751"/>
      <c r="R30" s="1729"/>
      <c r="S30" s="1729"/>
      <c r="T30" s="1729"/>
      <c r="U30" s="1729"/>
    </row>
    <row r="31" spans="1:21" s="132" customFormat="1" ht="25.5" x14ac:dyDescent="0.2">
      <c r="A31" s="121">
        <v>1820</v>
      </c>
      <c r="B31" s="122" t="s">
        <v>87</v>
      </c>
      <c r="C31" s="123">
        <f>+'I3 TB Data'!H138</f>
        <v>23641120</v>
      </c>
      <c r="D31" s="129"/>
      <c r="E31" s="127">
        <f>-SUM(E32:E34)</f>
        <v>-23641120</v>
      </c>
      <c r="F31" s="125">
        <f>+E31+C31</f>
        <v>0</v>
      </c>
      <c r="G31" s="1777"/>
      <c r="H31" s="1777"/>
      <c r="I31" s="1779"/>
      <c r="J31" s="1779"/>
      <c r="K31" s="126">
        <f t="shared" si="0"/>
        <v>0</v>
      </c>
      <c r="L31" s="1784"/>
      <c r="M31" s="1785"/>
      <c r="N31" s="1782"/>
      <c r="O31" s="1781"/>
      <c r="P31" s="2377"/>
      <c r="Q31" s="1751"/>
      <c r="R31" s="1729"/>
      <c r="S31" s="1729"/>
      <c r="T31" s="1729"/>
      <c r="U31" s="1729"/>
    </row>
    <row r="32" spans="1:21" s="132" customFormat="1" ht="38.25" x14ac:dyDescent="0.2">
      <c r="A32" s="1967" t="s">
        <v>490</v>
      </c>
      <c r="B32" s="1364" t="s">
        <v>1276</v>
      </c>
      <c r="C32" s="123"/>
      <c r="D32" s="1783"/>
      <c r="E32" s="127">
        <f>C31*D32</f>
        <v>0</v>
      </c>
      <c r="F32" s="125">
        <f>E32</f>
        <v>0</v>
      </c>
      <c r="G32" s="1777"/>
      <c r="H32" s="1777"/>
      <c r="I32" s="1779"/>
      <c r="J32" s="1779"/>
      <c r="K32" s="126">
        <f t="shared" si="0"/>
        <v>0</v>
      </c>
      <c r="L32" s="1784"/>
      <c r="M32" s="1785"/>
      <c r="N32" s="1782"/>
      <c r="O32" s="1781"/>
      <c r="P32" s="2377"/>
      <c r="Q32" s="1752"/>
      <c r="R32" s="1729"/>
      <c r="S32" s="1729"/>
      <c r="T32" s="1729"/>
      <c r="U32" s="1729"/>
    </row>
    <row r="33" spans="1:21" s="132" customFormat="1" ht="38.25" x14ac:dyDescent="0.2">
      <c r="A33" s="1967" t="s">
        <v>491</v>
      </c>
      <c r="B33" s="1364" t="s">
        <v>1277</v>
      </c>
      <c r="C33" s="123"/>
      <c r="D33" s="1783">
        <v>1</v>
      </c>
      <c r="E33" s="127">
        <f>C31*D33</f>
        <v>23641120</v>
      </c>
      <c r="F33" s="125">
        <f>E33</f>
        <v>23641120</v>
      </c>
      <c r="G33" s="1777"/>
      <c r="H33" s="1777"/>
      <c r="I33" s="1779"/>
      <c r="J33" s="1779">
        <v>-12294324</v>
      </c>
      <c r="K33" s="126">
        <f t="shared" si="0"/>
        <v>11346796</v>
      </c>
      <c r="L33" s="1784">
        <v>469779</v>
      </c>
      <c r="M33" s="1785"/>
      <c r="N33" s="1782"/>
      <c r="O33" s="1781"/>
      <c r="P33" s="2377"/>
      <c r="Q33" s="1752"/>
      <c r="R33" s="1729"/>
      <c r="S33" s="1729"/>
      <c r="T33" s="1729"/>
      <c r="U33" s="1729"/>
    </row>
    <row r="34" spans="1:21" s="132" customFormat="1" ht="38.25" x14ac:dyDescent="0.2">
      <c r="A34" s="1967" t="s">
        <v>1268</v>
      </c>
      <c r="B34" s="1364" t="s">
        <v>1269</v>
      </c>
      <c r="C34" s="123"/>
      <c r="D34" s="128">
        <f>1-(D32+D33)</f>
        <v>0</v>
      </c>
      <c r="E34" s="127">
        <f>C31*D34</f>
        <v>0</v>
      </c>
      <c r="F34" s="125">
        <f>E34</f>
        <v>0</v>
      </c>
      <c r="G34" s="1777"/>
      <c r="H34" s="1777"/>
      <c r="I34" s="1779"/>
      <c r="J34" s="1779"/>
      <c r="K34" s="126">
        <f t="shared" si="0"/>
        <v>0</v>
      </c>
      <c r="L34" s="1784"/>
      <c r="M34" s="1785"/>
      <c r="N34" s="1782"/>
      <c r="O34" s="1781"/>
      <c r="P34" s="2377"/>
      <c r="Q34" s="1752"/>
      <c r="R34" s="1729"/>
      <c r="S34" s="1729"/>
      <c r="T34" s="1729"/>
      <c r="U34" s="1729"/>
    </row>
    <row r="35" spans="1:21" s="132" customFormat="1" ht="12.75" x14ac:dyDescent="0.2">
      <c r="A35" s="121">
        <v>1825</v>
      </c>
      <c r="B35" s="122" t="s">
        <v>88</v>
      </c>
      <c r="C35" s="123">
        <f>+'I3 TB Data'!H139</f>
        <v>881028</v>
      </c>
      <c r="D35" s="129"/>
      <c r="E35" s="127">
        <f>-SUM(E36:E37)</f>
        <v>-881028</v>
      </c>
      <c r="F35" s="125">
        <f>+E35+C35</f>
        <v>0</v>
      </c>
      <c r="G35" s="2015"/>
      <c r="H35" s="2015"/>
      <c r="I35" s="2016"/>
      <c r="J35" s="2016"/>
      <c r="K35" s="126"/>
      <c r="L35" s="2020"/>
      <c r="M35" s="2021"/>
      <c r="N35" s="2019"/>
      <c r="O35" s="2018"/>
      <c r="P35" s="2377"/>
      <c r="Q35" s="1751"/>
      <c r="R35" s="1729"/>
      <c r="S35" s="1729"/>
      <c r="T35" s="1729"/>
      <c r="U35" s="1729"/>
    </row>
    <row r="36" spans="1:21" s="132" customFormat="1" ht="25.5" x14ac:dyDescent="0.2">
      <c r="A36" s="1363" t="s">
        <v>823</v>
      </c>
      <c r="B36" s="1364" t="s">
        <v>365</v>
      </c>
      <c r="C36" s="123"/>
      <c r="D36" s="1783"/>
      <c r="E36" s="127">
        <f>C35*D36</f>
        <v>0</v>
      </c>
      <c r="F36" s="125">
        <f>E36</f>
        <v>0</v>
      </c>
      <c r="G36" s="1777"/>
      <c r="H36" s="1777"/>
      <c r="I36" s="1779"/>
      <c r="J36" s="1779"/>
      <c r="K36" s="126">
        <f t="shared" si="0"/>
        <v>0</v>
      </c>
      <c r="L36" s="1784"/>
      <c r="M36" s="1785"/>
      <c r="N36" s="1782"/>
      <c r="O36" s="1781"/>
      <c r="P36" s="2377"/>
      <c r="Q36" s="1752"/>
      <c r="R36" s="1729"/>
      <c r="S36" s="1729"/>
      <c r="T36" s="1729"/>
      <c r="U36" s="1729"/>
    </row>
    <row r="37" spans="1:21" s="132" customFormat="1" ht="25.5" x14ac:dyDescent="0.2">
      <c r="A37" s="1363" t="s">
        <v>824</v>
      </c>
      <c r="B37" s="1364" t="s">
        <v>366</v>
      </c>
      <c r="C37" s="123"/>
      <c r="D37" s="128">
        <f>1-D36</f>
        <v>1</v>
      </c>
      <c r="E37" s="127">
        <f>C35*D37</f>
        <v>881028</v>
      </c>
      <c r="F37" s="125">
        <f>E37</f>
        <v>881028</v>
      </c>
      <c r="G37" s="1777">
        <v>-405000</v>
      </c>
      <c r="H37" s="1777">
        <v>60750</v>
      </c>
      <c r="I37" s="1779"/>
      <c r="J37" s="1779">
        <v>-132014</v>
      </c>
      <c r="K37" s="126">
        <f t="shared" si="0"/>
        <v>404764</v>
      </c>
      <c r="L37" s="1784">
        <v>44051</v>
      </c>
      <c r="M37" s="1785"/>
      <c r="N37" s="1782"/>
      <c r="O37" s="1781"/>
      <c r="P37" s="2377"/>
      <c r="Q37" s="1752"/>
      <c r="R37" s="1729"/>
      <c r="S37" s="1729"/>
      <c r="T37" s="1729"/>
      <c r="U37" s="1729"/>
    </row>
    <row r="38" spans="1:21" s="132" customFormat="1" ht="12.75" x14ac:dyDescent="0.2">
      <c r="A38" s="121">
        <v>1830</v>
      </c>
      <c r="B38" s="122" t="s">
        <v>89</v>
      </c>
      <c r="C38" s="123">
        <f>+'I3 TB Data'!H140</f>
        <v>29468199.5</v>
      </c>
      <c r="D38" s="129"/>
      <c r="E38" s="127">
        <f>-SUM(E39:E41)</f>
        <v>-29468199.5</v>
      </c>
      <c r="F38" s="125">
        <f>+E38+C38</f>
        <v>0</v>
      </c>
      <c r="G38" s="2015"/>
      <c r="H38" s="2015"/>
      <c r="I38" s="2016"/>
      <c r="J38" s="2016"/>
      <c r="K38" s="126"/>
      <c r="L38" s="2020"/>
      <c r="M38" s="2021"/>
      <c r="N38" s="2019"/>
      <c r="O38" s="2018"/>
      <c r="P38" s="2377"/>
      <c r="Q38" s="2377">
        <v>620199.29751305305</v>
      </c>
      <c r="R38" s="1729"/>
      <c r="S38" s="1729"/>
      <c r="T38" s="1729"/>
      <c r="U38" s="1729"/>
    </row>
    <row r="39" spans="1:21" s="132" customFormat="1" ht="25.5" x14ac:dyDescent="0.2">
      <c r="A39" s="1363" t="s">
        <v>825</v>
      </c>
      <c r="B39" s="1364" t="s">
        <v>367</v>
      </c>
      <c r="C39" s="123"/>
      <c r="D39" s="1783"/>
      <c r="E39" s="127">
        <f>C38*D39</f>
        <v>0</v>
      </c>
      <c r="F39" s="125">
        <f>E39</f>
        <v>0</v>
      </c>
      <c r="G39" s="1777"/>
      <c r="H39" s="1777"/>
      <c r="I39" s="1779"/>
      <c r="J39" s="1779"/>
      <c r="K39" s="126">
        <f t="shared" si="0"/>
        <v>0</v>
      </c>
      <c r="L39" s="1784"/>
      <c r="M39" s="1785"/>
      <c r="N39" s="1782"/>
      <c r="O39" s="1781"/>
      <c r="P39" s="2377"/>
      <c r="Q39" s="2377"/>
      <c r="R39" s="1729"/>
      <c r="S39" s="1729"/>
      <c r="T39" s="1729"/>
      <c r="U39" s="1729"/>
    </row>
    <row r="40" spans="1:21" s="132" customFormat="1" ht="25.5" x14ac:dyDescent="0.2">
      <c r="A40" s="1363" t="s">
        <v>826</v>
      </c>
      <c r="B40" s="1364" t="s">
        <v>368</v>
      </c>
      <c r="C40" s="123"/>
      <c r="D40" s="1783">
        <v>0.95</v>
      </c>
      <c r="E40" s="127">
        <f>C38*D40</f>
        <v>27994789.524999999</v>
      </c>
      <c r="F40" s="125">
        <f>E40</f>
        <v>27994789.524999999</v>
      </c>
      <c r="G40" s="1777"/>
      <c r="H40" s="1777"/>
      <c r="I40" s="1779"/>
      <c r="J40" s="1779">
        <f>-10988311.5*D40</f>
        <v>-10438895.924999999</v>
      </c>
      <c r="K40" s="126">
        <f t="shared" si="0"/>
        <v>17555893.600000001</v>
      </c>
      <c r="L40" s="1779">
        <f>620695*D40</f>
        <v>589660.25</v>
      </c>
      <c r="M40" s="1785"/>
      <c r="N40" s="1782"/>
      <c r="O40" s="1781"/>
      <c r="P40" s="2377"/>
      <c r="Q40" s="2377"/>
      <c r="R40" s="1729"/>
      <c r="S40" s="1729"/>
      <c r="T40" s="1729"/>
      <c r="U40" s="1729"/>
    </row>
    <row r="41" spans="1:21" s="132" customFormat="1" ht="25.5" x14ac:dyDescent="0.2">
      <c r="A41" s="1363" t="s">
        <v>827</v>
      </c>
      <c r="B41" s="1364" t="s">
        <v>391</v>
      </c>
      <c r="C41" s="123"/>
      <c r="D41" s="128">
        <f>1-(D39+D40)</f>
        <v>5.0000000000000044E-2</v>
      </c>
      <c r="E41" s="127">
        <f>C38*D41</f>
        <v>1473409.9750000013</v>
      </c>
      <c r="F41" s="125">
        <f>E41</f>
        <v>1473409.9750000013</v>
      </c>
      <c r="G41" s="1777"/>
      <c r="H41" s="1777"/>
      <c r="I41" s="1779"/>
      <c r="J41" s="1779">
        <f>-10988311.5*D41</f>
        <v>-549415.57500000054</v>
      </c>
      <c r="K41" s="126">
        <f t="shared" si="0"/>
        <v>923994.40000000072</v>
      </c>
      <c r="L41" s="1779">
        <f>620695*D41</f>
        <v>31034.750000000029</v>
      </c>
      <c r="M41" s="1785"/>
      <c r="N41" s="1782"/>
      <c r="O41" s="1781"/>
      <c r="P41" s="2377"/>
      <c r="Q41" s="2377"/>
      <c r="R41" s="1729"/>
      <c r="S41" s="1729"/>
      <c r="T41" s="1729"/>
      <c r="U41" s="1729"/>
    </row>
    <row r="42" spans="1:21" s="132" customFormat="1" ht="25.5" x14ac:dyDescent="0.2">
      <c r="A42" s="121">
        <v>1835</v>
      </c>
      <c r="B42" s="122" t="s">
        <v>75</v>
      </c>
      <c r="C42" s="123">
        <f>+'I3 TB Data'!H141</f>
        <v>41191089</v>
      </c>
      <c r="D42" s="129"/>
      <c r="E42" s="127">
        <f>-SUM(E43:E45)</f>
        <v>-41191089</v>
      </c>
      <c r="F42" s="125">
        <f>+E42+C42</f>
        <v>0</v>
      </c>
      <c r="G42" s="2015"/>
      <c r="H42" s="2015"/>
      <c r="I42" s="2016"/>
      <c r="J42" s="2016"/>
      <c r="K42" s="126"/>
      <c r="L42" s="2020"/>
      <c r="M42" s="2021"/>
      <c r="N42" s="2019"/>
      <c r="O42" s="2018"/>
      <c r="P42" s="2377"/>
      <c r="Q42" s="2377">
        <v>604071.05391563999</v>
      </c>
      <c r="R42" s="1729"/>
      <c r="S42" s="1729"/>
      <c r="T42" s="1729"/>
      <c r="U42" s="1729"/>
    </row>
    <row r="43" spans="1:21" s="132" customFormat="1" ht="38.25" x14ac:dyDescent="0.2">
      <c r="A43" s="1967" t="s">
        <v>828</v>
      </c>
      <c r="B43" s="122" t="s">
        <v>392</v>
      </c>
      <c r="C43" s="123"/>
      <c r="D43" s="1783"/>
      <c r="E43" s="127">
        <f>C42*D43</f>
        <v>0</v>
      </c>
      <c r="F43" s="125">
        <f>E43</f>
        <v>0</v>
      </c>
      <c r="G43" s="1777"/>
      <c r="H43" s="1777"/>
      <c r="I43" s="1779"/>
      <c r="J43" s="1779"/>
      <c r="K43" s="126">
        <f t="shared" si="0"/>
        <v>0</v>
      </c>
      <c r="L43" s="1784"/>
      <c r="M43" s="1785"/>
      <c r="N43" s="1782"/>
      <c r="O43" s="1781"/>
      <c r="P43" s="2377"/>
      <c r="Q43" s="1751"/>
      <c r="R43" s="1729"/>
      <c r="S43" s="1729"/>
      <c r="T43" s="1729"/>
      <c r="U43" s="1729"/>
    </row>
    <row r="44" spans="1:21" s="132" customFormat="1" ht="25.5" x14ac:dyDescent="0.2">
      <c r="A44" s="1967" t="s">
        <v>829</v>
      </c>
      <c r="B44" s="122" t="s">
        <v>393</v>
      </c>
      <c r="C44" s="123"/>
      <c r="D44" s="1783">
        <v>0.9</v>
      </c>
      <c r="E44" s="127">
        <f>C42*D44</f>
        <v>37071980.100000001</v>
      </c>
      <c r="F44" s="125">
        <f>E44</f>
        <v>37071980.100000001</v>
      </c>
      <c r="G44" s="1777">
        <f>-4023154.64*D44</f>
        <v>-3620839.176</v>
      </c>
      <c r="H44" s="1777">
        <f>261636.195*D44</f>
        <v>235472.57550000001</v>
      </c>
      <c r="I44" s="1779"/>
      <c r="J44" s="1779">
        <f>-27152360*D44</f>
        <v>-24437124</v>
      </c>
      <c r="K44" s="126">
        <f t="shared" si="0"/>
        <v>9249489.499499999</v>
      </c>
      <c r="L44" s="1779">
        <f>578973*D44</f>
        <v>521075.7</v>
      </c>
      <c r="M44" s="1785"/>
      <c r="N44" s="1782"/>
      <c r="O44" s="1781"/>
      <c r="P44" s="2377"/>
      <c r="Q44" s="1751"/>
      <c r="R44" s="1729"/>
      <c r="S44" s="1729"/>
      <c r="T44" s="1729"/>
      <c r="U44" s="1729"/>
    </row>
    <row r="45" spans="1:21" s="132" customFormat="1" ht="25.5" x14ac:dyDescent="0.2">
      <c r="A45" s="1967" t="s">
        <v>830</v>
      </c>
      <c r="B45" s="122" t="s">
        <v>394</v>
      </c>
      <c r="C45" s="123"/>
      <c r="D45" s="128">
        <f>1-(D43+D44)</f>
        <v>9.9999999999999978E-2</v>
      </c>
      <c r="E45" s="127">
        <f>C42*D45</f>
        <v>4119108.899999999</v>
      </c>
      <c r="F45" s="125">
        <f>E45</f>
        <v>4119108.899999999</v>
      </c>
      <c r="G45" s="1777">
        <f>-4023154.64*D45</f>
        <v>-402315.46399999992</v>
      </c>
      <c r="H45" s="1777">
        <f>261636.195*D45</f>
        <v>26163.619499999993</v>
      </c>
      <c r="I45" s="1779"/>
      <c r="J45" s="1779">
        <f>-27152360*D45</f>
        <v>-2715235.9999999995</v>
      </c>
      <c r="K45" s="126">
        <f t="shared" si="0"/>
        <v>1027721.0554999993</v>
      </c>
      <c r="L45" s="1779">
        <f>578973*D45</f>
        <v>57897.299999999988</v>
      </c>
      <c r="M45" s="1785"/>
      <c r="N45" s="1782"/>
      <c r="O45" s="1781"/>
      <c r="P45" s="2377"/>
      <c r="Q45" s="1751"/>
      <c r="R45" s="1729"/>
      <c r="S45" s="1729"/>
      <c r="T45" s="1729"/>
      <c r="U45" s="1729"/>
    </row>
    <row r="46" spans="1:21" s="132" customFormat="1" ht="12.75" x14ac:dyDescent="0.2">
      <c r="A46" s="121">
        <v>1840</v>
      </c>
      <c r="B46" s="122" t="s">
        <v>76</v>
      </c>
      <c r="C46" s="123">
        <f>+'I3 TB Data'!H142</f>
        <v>25253700</v>
      </c>
      <c r="D46" s="129"/>
      <c r="E46" s="127">
        <f>-SUM(E47:E49)</f>
        <v>-25253700</v>
      </c>
      <c r="F46" s="125">
        <f>+E46+C46</f>
        <v>0</v>
      </c>
      <c r="G46" s="2015"/>
      <c r="H46" s="2015"/>
      <c r="I46" s="2016"/>
      <c r="J46" s="2016"/>
      <c r="K46" s="126"/>
      <c r="L46" s="2020"/>
      <c r="M46" s="2021"/>
      <c r="N46" s="2019"/>
      <c r="O46" s="2018"/>
      <c r="P46" s="2377"/>
      <c r="Q46" s="2377">
        <v>326757.84855657502</v>
      </c>
      <c r="R46" s="1729"/>
      <c r="S46" s="1729"/>
      <c r="T46" s="1729"/>
      <c r="U46" s="1729"/>
    </row>
    <row r="47" spans="1:21" s="132" customFormat="1" ht="25.5" x14ac:dyDescent="0.2">
      <c r="A47" s="1967" t="s">
        <v>831</v>
      </c>
      <c r="B47" s="122" t="s">
        <v>395</v>
      </c>
      <c r="C47" s="123"/>
      <c r="D47" s="1783"/>
      <c r="E47" s="127">
        <f>C46*D47</f>
        <v>0</v>
      </c>
      <c r="F47" s="125">
        <f>E47</f>
        <v>0</v>
      </c>
      <c r="G47" s="1777"/>
      <c r="H47" s="1777"/>
      <c r="I47" s="1779"/>
      <c r="J47" s="1779"/>
      <c r="K47" s="126">
        <f t="shared" si="0"/>
        <v>0</v>
      </c>
      <c r="L47" s="1784"/>
      <c r="M47" s="1785"/>
      <c r="N47" s="1782"/>
      <c r="O47" s="1781"/>
      <c r="P47" s="2377"/>
      <c r="Q47" s="1751"/>
      <c r="R47" s="1729"/>
      <c r="S47" s="1729"/>
      <c r="T47" s="1729"/>
      <c r="U47" s="1729"/>
    </row>
    <row r="48" spans="1:21" s="132" customFormat="1" ht="12.75" x14ac:dyDescent="0.2">
      <c r="A48" s="1967" t="s">
        <v>832</v>
      </c>
      <c r="B48" s="122" t="s">
        <v>396</v>
      </c>
      <c r="C48" s="123"/>
      <c r="D48" s="1783">
        <v>0.75</v>
      </c>
      <c r="E48" s="127">
        <f>C46*D48</f>
        <v>18940275</v>
      </c>
      <c r="F48" s="125">
        <f>E48</f>
        <v>18940275</v>
      </c>
      <c r="G48" s="1777"/>
      <c r="H48" s="1777"/>
      <c r="I48" s="1779"/>
      <c r="J48" s="1779">
        <f>-14114086.5*D48</f>
        <v>-10585564.875</v>
      </c>
      <c r="K48" s="126">
        <f t="shared" si="0"/>
        <v>8354710.125</v>
      </c>
      <c r="L48" s="1779">
        <f>318129*D48</f>
        <v>238596.75</v>
      </c>
      <c r="M48" s="1785"/>
      <c r="N48" s="1782"/>
      <c r="O48" s="1781"/>
      <c r="P48" s="2377"/>
      <c r="Q48" s="1751"/>
      <c r="R48" s="1729"/>
      <c r="S48" s="1729"/>
      <c r="T48" s="1729"/>
      <c r="U48" s="1729"/>
    </row>
    <row r="49" spans="1:21" s="132" customFormat="1" ht="12.75" x14ac:dyDescent="0.2">
      <c r="A49" s="1967" t="s">
        <v>833</v>
      </c>
      <c r="B49" s="122" t="s">
        <v>397</v>
      </c>
      <c r="C49" s="123"/>
      <c r="D49" s="128">
        <f>1-(D47+D48)</f>
        <v>0.25</v>
      </c>
      <c r="E49" s="127">
        <f>C46*D49</f>
        <v>6313425</v>
      </c>
      <c r="F49" s="125">
        <f>E49</f>
        <v>6313425</v>
      </c>
      <c r="G49" s="1777"/>
      <c r="H49" s="1777"/>
      <c r="I49" s="1779"/>
      <c r="J49" s="1779">
        <f>-14114086.5*D49</f>
        <v>-3528521.625</v>
      </c>
      <c r="K49" s="126">
        <f t="shared" si="0"/>
        <v>2784903.375</v>
      </c>
      <c r="L49" s="1779">
        <f>318129*D49</f>
        <v>79532.25</v>
      </c>
      <c r="M49" s="1785"/>
      <c r="N49" s="1782"/>
      <c r="O49" s="1781"/>
      <c r="P49" s="2377"/>
      <c r="Q49" s="1751"/>
      <c r="R49" s="1729"/>
      <c r="S49" s="1729"/>
      <c r="T49" s="1729"/>
      <c r="U49" s="1729"/>
    </row>
    <row r="50" spans="1:21" s="132" customFormat="1" ht="25.5" x14ac:dyDescent="0.2">
      <c r="A50" s="121">
        <v>1845</v>
      </c>
      <c r="B50" s="122" t="s">
        <v>84</v>
      </c>
      <c r="C50" s="123">
        <f>+'I3 TB Data'!H143</f>
        <v>17579521.5</v>
      </c>
      <c r="D50" s="129"/>
      <c r="E50" s="127">
        <f>-SUM(E51:E53)</f>
        <v>-17579521.5</v>
      </c>
      <c r="F50" s="125">
        <f>+E50+C50</f>
        <v>0</v>
      </c>
      <c r="G50" s="2015"/>
      <c r="H50" s="2015"/>
      <c r="I50" s="2016"/>
      <c r="J50" s="2016"/>
      <c r="K50" s="126"/>
      <c r="L50" s="2020"/>
      <c r="M50" s="2021"/>
      <c r="N50" s="2019"/>
      <c r="O50" s="2018"/>
      <c r="P50" s="2377"/>
      <c r="Q50" s="2377">
        <v>297764.36580170598</v>
      </c>
      <c r="R50" s="1729"/>
      <c r="S50" s="1729"/>
      <c r="T50" s="1729"/>
      <c r="U50" s="1729"/>
    </row>
    <row r="51" spans="1:21" s="132" customFormat="1" ht="25.5" x14ac:dyDescent="0.2">
      <c r="A51" s="1967" t="s">
        <v>834</v>
      </c>
      <c r="B51" s="122" t="s">
        <v>398</v>
      </c>
      <c r="C51" s="123"/>
      <c r="D51" s="1783"/>
      <c r="E51" s="127">
        <f>C50*D51</f>
        <v>0</v>
      </c>
      <c r="F51" s="125">
        <f>E51</f>
        <v>0</v>
      </c>
      <c r="G51" s="1777"/>
      <c r="H51" s="1777"/>
      <c r="I51" s="1779"/>
      <c r="J51" s="1779"/>
      <c r="K51" s="126">
        <f t="shared" si="0"/>
        <v>0</v>
      </c>
      <c r="L51" s="1784"/>
      <c r="M51" s="1785"/>
      <c r="N51" s="1782"/>
      <c r="O51" s="1781"/>
      <c r="P51" s="2377"/>
      <c r="Q51" s="1751"/>
      <c r="R51" s="1729"/>
      <c r="S51" s="1729"/>
      <c r="T51" s="1729"/>
      <c r="U51" s="1729"/>
    </row>
    <row r="52" spans="1:21" s="132" customFormat="1" ht="25.5" x14ac:dyDescent="0.2">
      <c r="A52" s="1967" t="s">
        <v>835</v>
      </c>
      <c r="B52" s="122" t="s">
        <v>399</v>
      </c>
      <c r="C52" s="123"/>
      <c r="D52" s="1783">
        <v>0.5</v>
      </c>
      <c r="E52" s="127">
        <f>C50*D52</f>
        <v>8789760.75</v>
      </c>
      <c r="F52" s="125">
        <f>E52</f>
        <v>8789760.75</v>
      </c>
      <c r="G52" s="1777">
        <f>-1899176.375*D52</f>
        <v>-949588.1875</v>
      </c>
      <c r="H52" s="1777">
        <f>195795.57*D52</f>
        <v>97897.785000000003</v>
      </c>
      <c r="I52" s="1779"/>
      <c r="J52" s="1779">
        <f>-10884291*D52</f>
        <v>-5442145.5</v>
      </c>
      <c r="K52" s="126">
        <f t="shared" si="0"/>
        <v>2495924.8475000001</v>
      </c>
      <c r="L52" s="1779">
        <f>283988*D52</f>
        <v>141994</v>
      </c>
      <c r="M52" s="1785"/>
      <c r="N52" s="1782"/>
      <c r="O52" s="1781"/>
      <c r="P52" s="2377"/>
      <c r="Q52" s="1751"/>
      <c r="R52" s="1729"/>
      <c r="S52" s="1729"/>
      <c r="T52" s="1729"/>
      <c r="U52" s="1729"/>
    </row>
    <row r="53" spans="1:21" s="132" customFormat="1" ht="25.5" x14ac:dyDescent="0.2">
      <c r="A53" s="1967" t="s">
        <v>836</v>
      </c>
      <c r="B53" s="122" t="s">
        <v>631</v>
      </c>
      <c r="C53" s="123"/>
      <c r="D53" s="128">
        <f>1-(D51+D52)</f>
        <v>0.5</v>
      </c>
      <c r="E53" s="127">
        <f>C50*D53</f>
        <v>8789760.75</v>
      </c>
      <c r="F53" s="125">
        <f>E53</f>
        <v>8789760.75</v>
      </c>
      <c r="G53" s="1777">
        <f>-1899176.375*D53</f>
        <v>-949588.1875</v>
      </c>
      <c r="H53" s="1777">
        <f>195795.57*D53</f>
        <v>97897.785000000003</v>
      </c>
      <c r="I53" s="1779"/>
      <c r="J53" s="1779">
        <f>-10884291*D53</f>
        <v>-5442145.5</v>
      </c>
      <c r="K53" s="126">
        <f t="shared" si="0"/>
        <v>2495924.8475000001</v>
      </c>
      <c r="L53" s="1779">
        <f>283988*D53</f>
        <v>141994</v>
      </c>
      <c r="M53" s="1785"/>
      <c r="N53" s="1782"/>
      <c r="O53" s="1781"/>
      <c r="P53" s="2377"/>
      <c r="Q53" s="1751"/>
      <c r="R53" s="1729"/>
      <c r="S53" s="1729"/>
      <c r="T53" s="1729"/>
      <c r="U53" s="1729"/>
    </row>
    <row r="54" spans="1:21" s="132" customFormat="1" ht="18" customHeight="1" x14ac:dyDescent="0.2">
      <c r="A54" s="121">
        <v>1850</v>
      </c>
      <c r="B54" s="122" t="s">
        <v>90</v>
      </c>
      <c r="C54" s="123">
        <f>+'I3 TB Data'!H144</f>
        <v>31202231.5</v>
      </c>
      <c r="D54" s="130"/>
      <c r="E54" s="127">
        <v>0</v>
      </c>
      <c r="F54" s="125">
        <f>+E54+C54</f>
        <v>31202231.5</v>
      </c>
      <c r="G54" s="1777">
        <v>-935025.88</v>
      </c>
      <c r="H54" s="1777">
        <v>107070.505</v>
      </c>
      <c r="I54" s="1779"/>
      <c r="J54" s="1779">
        <v>-15723000</v>
      </c>
      <c r="K54" s="126">
        <f t="shared" si="0"/>
        <v>14651276.125</v>
      </c>
      <c r="L54" s="1784">
        <v>548065</v>
      </c>
      <c r="M54" s="1785"/>
      <c r="N54" s="1782"/>
      <c r="O54" s="1781"/>
      <c r="P54" s="2377"/>
      <c r="Q54" s="1751"/>
      <c r="R54" s="1729"/>
      <c r="S54" s="1729"/>
      <c r="T54" s="1729"/>
      <c r="U54" s="1729"/>
    </row>
    <row r="55" spans="1:21" s="132" customFormat="1" ht="18" customHeight="1" x14ac:dyDescent="0.2">
      <c r="A55" s="121">
        <v>1855</v>
      </c>
      <c r="B55" s="122" t="s">
        <v>92</v>
      </c>
      <c r="C55" s="123">
        <f>+'I3 TB Data'!H145</f>
        <v>16848067</v>
      </c>
      <c r="D55" s="130"/>
      <c r="E55" s="127">
        <v>0</v>
      </c>
      <c r="F55" s="125">
        <f>+E55+C55</f>
        <v>16848067</v>
      </c>
      <c r="G55" s="1777"/>
      <c r="H55" s="1777"/>
      <c r="I55" s="1779"/>
      <c r="J55" s="1779">
        <v>-7928503</v>
      </c>
      <c r="K55" s="126">
        <f t="shared" si="0"/>
        <v>8919564</v>
      </c>
      <c r="L55" s="1784">
        <v>322507</v>
      </c>
      <c r="M55" s="1785"/>
      <c r="N55" s="1782"/>
      <c r="O55" s="1781"/>
      <c r="P55" s="2377"/>
      <c r="Q55" s="1751"/>
      <c r="R55" s="1729"/>
      <c r="S55" s="1729"/>
      <c r="T55" s="1729"/>
      <c r="U55" s="1729"/>
    </row>
    <row r="56" spans="1:21" s="132" customFormat="1" ht="17.25" customHeight="1" x14ac:dyDescent="0.2">
      <c r="A56" s="121">
        <v>1860</v>
      </c>
      <c r="B56" s="122" t="s">
        <v>93</v>
      </c>
      <c r="C56" s="123">
        <f>+'I3 TB Data'!H146</f>
        <v>9261664</v>
      </c>
      <c r="D56" s="130"/>
      <c r="E56" s="127">
        <v>0</v>
      </c>
      <c r="F56" s="125">
        <f>+E56+C56</f>
        <v>9261664</v>
      </c>
      <c r="G56" s="1777">
        <v>-6077.9</v>
      </c>
      <c r="H56" s="1777">
        <v>954.08499999999992</v>
      </c>
      <c r="I56" s="1779"/>
      <c r="J56" s="1779">
        <v>-5735647</v>
      </c>
      <c r="K56" s="146">
        <f>+F56+G56+H56+I56+J56</f>
        <v>3520893.1850000005</v>
      </c>
      <c r="L56" s="1784">
        <v>523884</v>
      </c>
      <c r="M56" s="1785"/>
      <c r="N56" s="1782"/>
      <c r="O56" s="1781"/>
      <c r="P56" s="2377"/>
      <c r="Q56" s="1751"/>
      <c r="R56" s="1729"/>
      <c r="S56" s="1729"/>
      <c r="T56" s="1730"/>
      <c r="U56" s="1729"/>
    </row>
    <row r="57" spans="1:21" ht="12" thickBot="1" x14ac:dyDescent="0.25"/>
    <row r="58" spans="1:21" s="153" customFormat="1" ht="18.75" customHeight="1" thickBot="1" x14ac:dyDescent="0.25">
      <c r="A58" s="151"/>
      <c r="B58" s="152" t="s">
        <v>763</v>
      </c>
      <c r="C58" s="147">
        <f>SUM(C17:C56)</f>
        <v>198314262.5</v>
      </c>
      <c r="D58" s="148"/>
      <c r="E58" s="1847">
        <f t="shared" ref="E58:J58" si="1">SUM(E17:E56)</f>
        <v>0</v>
      </c>
      <c r="F58" s="149">
        <f t="shared" si="1"/>
        <v>198314262.5</v>
      </c>
      <c r="G58" s="147">
        <f>SUM(G17:G56)</f>
        <v>-7268434.7949999999</v>
      </c>
      <c r="H58" s="147">
        <f t="shared" si="1"/>
        <v>626206.35499999998</v>
      </c>
      <c r="I58" s="147">
        <f t="shared" si="1"/>
        <v>0</v>
      </c>
      <c r="J58" s="147">
        <f t="shared" si="1"/>
        <v>-106765498.5</v>
      </c>
      <c r="K58" s="150">
        <f>+F58+G58+H58+I58+J58</f>
        <v>84906535.560000002</v>
      </c>
      <c r="L58" s="147">
        <f>SUM(L17:L56)</f>
        <v>3772789</v>
      </c>
      <c r="M58" s="147">
        <f>SUM(M17:M56)</f>
        <v>0</v>
      </c>
      <c r="N58" s="1727">
        <f>SUM(N17:N56)</f>
        <v>0</v>
      </c>
      <c r="O58" s="1738">
        <f>SUM(O17:O56)</f>
        <v>0</v>
      </c>
      <c r="P58" s="2378"/>
      <c r="Q58" s="1753"/>
      <c r="R58" s="1729"/>
      <c r="S58" s="1729"/>
      <c r="T58" s="1729"/>
      <c r="U58" s="1731"/>
    </row>
    <row r="59" spans="1:21" s="156" customFormat="1" ht="26.25" customHeight="1" thickBot="1" x14ac:dyDescent="0.25">
      <c r="A59" s="154"/>
      <c r="B59" s="155" t="s">
        <v>945</v>
      </c>
      <c r="C59" s="147">
        <f>+SUM('I3 TB Data'!H133:H146)+'I3 TB Data'!H84</f>
        <v>198314262.5</v>
      </c>
      <c r="D59" s="140"/>
      <c r="E59" s="1848" t="str">
        <f>IF(ROUND(E58,-1)&lt;&gt;0, "Breakout does not match Total", "")</f>
        <v/>
      </c>
      <c r="F59" s="139"/>
      <c r="G59" s="141"/>
      <c r="H59" s="142"/>
      <c r="I59" s="143"/>
      <c r="J59" s="143"/>
      <c r="K59" s="139"/>
      <c r="L59" s="144"/>
      <c r="M59" s="145"/>
      <c r="N59" s="145"/>
      <c r="O59" s="145"/>
      <c r="P59" s="2379"/>
      <c r="Q59" s="1754"/>
      <c r="R59" s="1729"/>
      <c r="S59" s="1729"/>
      <c r="T59" s="1729"/>
      <c r="U59" s="1732"/>
    </row>
    <row r="60" spans="1:21" s="37" customFormat="1" ht="22.5" customHeight="1" x14ac:dyDescent="0.2">
      <c r="A60" s="100"/>
      <c r="B60" s="134"/>
      <c r="C60" s="135"/>
      <c r="E60" s="136"/>
      <c r="F60" s="137"/>
      <c r="G60" s="101"/>
      <c r="H60" s="98"/>
      <c r="I60" s="98"/>
      <c r="J60" s="138"/>
      <c r="K60" s="106"/>
      <c r="L60" s="164">
        <v>5705</v>
      </c>
      <c r="M60" s="165">
        <v>5710</v>
      </c>
      <c r="N60" s="165">
        <v>5715</v>
      </c>
      <c r="O60" s="165">
        <v>5720</v>
      </c>
      <c r="P60" s="2373"/>
      <c r="Q60" s="1755"/>
      <c r="R60" s="1729"/>
      <c r="S60" s="1729"/>
      <c r="T60" s="1729"/>
      <c r="U60" s="1733"/>
    </row>
    <row r="61" spans="1:21" s="131" customFormat="1" ht="51" x14ac:dyDescent="0.2">
      <c r="A61" s="157" t="s">
        <v>534</v>
      </c>
      <c r="B61" s="157"/>
      <c r="C61" s="158" t="s">
        <v>794</v>
      </c>
      <c r="D61" s="159"/>
      <c r="E61" s="108"/>
      <c r="F61" s="160"/>
      <c r="G61" s="161" t="s">
        <v>805</v>
      </c>
      <c r="H61" s="162" t="s">
        <v>377</v>
      </c>
      <c r="I61" s="162" t="s">
        <v>346</v>
      </c>
      <c r="J61" s="162" t="s">
        <v>1133</v>
      </c>
      <c r="K61" s="163" t="s">
        <v>767</v>
      </c>
      <c r="L61" s="166" t="s">
        <v>981</v>
      </c>
      <c r="M61" s="159" t="s">
        <v>1380</v>
      </c>
      <c r="N61" s="159" t="s">
        <v>1381</v>
      </c>
      <c r="O61" s="159" t="s">
        <v>1382</v>
      </c>
      <c r="P61" s="2376"/>
      <c r="Q61" s="1756"/>
      <c r="R61" s="1729"/>
      <c r="S61" s="1729"/>
      <c r="T61" s="1729"/>
      <c r="U61" s="1729"/>
    </row>
    <row r="62" spans="1:21" s="132" customFormat="1" ht="12.75" x14ac:dyDescent="0.2">
      <c r="A62" s="172">
        <v>1905</v>
      </c>
      <c r="B62" s="173" t="s">
        <v>282</v>
      </c>
      <c r="C62" s="174">
        <f>'I3 TB Data'!H151</f>
        <v>940078.79999999981</v>
      </c>
      <c r="D62" s="175"/>
      <c r="E62" s="176"/>
      <c r="F62" s="177">
        <f t="shared" ref="F62:F81" si="2">+E62+C62</f>
        <v>940078.79999999981</v>
      </c>
      <c r="G62" s="1777"/>
      <c r="H62" s="1777"/>
      <c r="I62" s="1779"/>
      <c r="J62" s="1786">
        <v>0</v>
      </c>
      <c r="K62" s="178">
        <f>+F62+G62+H62+I62+J62</f>
        <v>940078.79999999981</v>
      </c>
      <c r="L62" s="1780"/>
      <c r="M62" s="1781"/>
      <c r="N62" s="1781"/>
      <c r="O62" s="1781"/>
      <c r="P62" s="2377"/>
      <c r="Q62" s="1756"/>
      <c r="R62" s="1729"/>
      <c r="S62" s="1729"/>
      <c r="T62" s="1729"/>
      <c r="U62" s="1729"/>
    </row>
    <row r="63" spans="1:21" s="132" customFormat="1" ht="12.75" x14ac:dyDescent="0.2">
      <c r="A63" s="179">
        <v>1906</v>
      </c>
      <c r="B63" s="180" t="s">
        <v>283</v>
      </c>
      <c r="C63" s="174">
        <f>'I3 TB Data'!H152</f>
        <v>65314</v>
      </c>
      <c r="D63" s="175"/>
      <c r="E63" s="176"/>
      <c r="F63" s="177">
        <f t="shared" si="2"/>
        <v>65314</v>
      </c>
      <c r="G63" s="1777"/>
      <c r="H63" s="1777"/>
      <c r="I63" s="1779"/>
      <c r="J63" s="1786">
        <v>0</v>
      </c>
      <c r="K63" s="178">
        <f>+F63+G63+H63+I63+J63</f>
        <v>65314</v>
      </c>
      <c r="L63" s="1780"/>
      <c r="M63" s="1785"/>
      <c r="N63" s="1785"/>
      <c r="O63" s="1785"/>
      <c r="P63" s="2377"/>
      <c r="Q63" s="1756"/>
      <c r="R63" s="1729"/>
      <c r="S63" s="1729"/>
      <c r="T63" s="1729"/>
      <c r="U63" s="1729"/>
    </row>
    <row r="64" spans="1:21" s="132" customFormat="1" ht="12.75" x14ac:dyDescent="0.2">
      <c r="A64" s="179">
        <v>1908</v>
      </c>
      <c r="B64" s="180" t="s">
        <v>284</v>
      </c>
      <c r="C64" s="174">
        <f>'I3 TB Data'!H153</f>
        <v>12223707</v>
      </c>
      <c r="D64" s="175"/>
      <c r="E64" s="176"/>
      <c r="F64" s="177">
        <f t="shared" si="2"/>
        <v>12223707</v>
      </c>
      <c r="G64" s="1777">
        <v>-17242.8</v>
      </c>
      <c r="H64" s="1777">
        <v>2758.8449999999998</v>
      </c>
      <c r="I64" s="1779"/>
      <c r="J64" s="1786">
        <v>-5483808.5</v>
      </c>
      <c r="K64" s="178">
        <f t="shared" ref="K64:K80" si="3">+F64+G64+H64+I64+J64</f>
        <v>6725414.5449999999</v>
      </c>
      <c r="L64" s="1780">
        <v>361981</v>
      </c>
      <c r="M64" s="1785"/>
      <c r="N64" s="1781"/>
      <c r="O64" s="1781"/>
      <c r="P64" s="2377"/>
      <c r="Q64" s="1756"/>
      <c r="R64" s="1729"/>
      <c r="S64" s="1729"/>
      <c r="T64" s="1729"/>
      <c r="U64" s="1729"/>
    </row>
    <row r="65" spans="1:21" s="132" customFormat="1" ht="12.75" x14ac:dyDescent="0.2">
      <c r="A65" s="179">
        <v>1910</v>
      </c>
      <c r="B65" s="180" t="s">
        <v>285</v>
      </c>
      <c r="C65" s="174">
        <f>'I3 TB Data'!H154</f>
        <v>0</v>
      </c>
      <c r="D65" s="175"/>
      <c r="E65" s="176"/>
      <c r="F65" s="177">
        <f t="shared" si="2"/>
        <v>0</v>
      </c>
      <c r="G65" s="1777"/>
      <c r="H65" s="1777"/>
      <c r="I65" s="1779"/>
      <c r="J65" s="1786">
        <v>0</v>
      </c>
      <c r="K65" s="178">
        <f t="shared" si="3"/>
        <v>0</v>
      </c>
      <c r="L65" s="1780"/>
      <c r="M65" s="1785"/>
      <c r="N65" s="1781"/>
      <c r="O65" s="1781"/>
      <c r="P65" s="2377"/>
      <c r="Q65" s="1756"/>
      <c r="R65" s="1729"/>
      <c r="S65" s="1729"/>
      <c r="T65" s="1729"/>
      <c r="U65" s="1729"/>
    </row>
    <row r="66" spans="1:21" s="132" customFormat="1" ht="12.75" x14ac:dyDescent="0.2">
      <c r="A66" s="179">
        <v>1915</v>
      </c>
      <c r="B66" s="180" t="s">
        <v>509</v>
      </c>
      <c r="C66" s="174">
        <f>'I3 TB Data'!H155</f>
        <v>90616</v>
      </c>
      <c r="D66" s="175"/>
      <c r="E66" s="176"/>
      <c r="F66" s="177">
        <f t="shared" si="2"/>
        <v>90616</v>
      </c>
      <c r="G66" s="1777"/>
      <c r="H66" s="1777"/>
      <c r="I66" s="1779"/>
      <c r="J66" s="1786">
        <v>-70547</v>
      </c>
      <c r="K66" s="178">
        <f t="shared" si="3"/>
        <v>20069</v>
      </c>
      <c r="L66" s="1780">
        <v>4630</v>
      </c>
      <c r="M66" s="1785"/>
      <c r="N66" s="1781"/>
      <c r="O66" s="1781"/>
      <c r="P66" s="2377"/>
      <c r="Q66" s="2371" t="s">
        <v>331</v>
      </c>
      <c r="R66" s="1729"/>
      <c r="S66" s="1729"/>
      <c r="T66" s="1729"/>
      <c r="U66" s="1729"/>
    </row>
    <row r="67" spans="1:21" s="132" customFormat="1" ht="12.75" x14ac:dyDescent="0.2">
      <c r="A67" s="179">
        <v>1920</v>
      </c>
      <c r="B67" s="180" t="s">
        <v>510</v>
      </c>
      <c r="C67" s="174">
        <f>'I3 TB Data'!H156</f>
        <v>762482</v>
      </c>
      <c r="D67" s="175"/>
      <c r="E67" s="176"/>
      <c r="F67" s="177">
        <f t="shared" si="2"/>
        <v>762482</v>
      </c>
      <c r="G67" s="1777"/>
      <c r="H67" s="1777"/>
      <c r="I67" s="1779"/>
      <c r="J67" s="1786">
        <v>-757649.5</v>
      </c>
      <c r="K67" s="178">
        <f t="shared" si="3"/>
        <v>4832.5</v>
      </c>
      <c r="L67" s="1780">
        <v>4833</v>
      </c>
      <c r="M67" s="1785"/>
      <c r="N67" s="1781"/>
      <c r="O67" s="1781"/>
      <c r="P67" s="2377"/>
      <c r="Q67" s="1756"/>
      <c r="R67" s="1729"/>
      <c r="S67" s="1729"/>
      <c r="T67" s="1729"/>
      <c r="U67" s="1729"/>
    </row>
    <row r="68" spans="1:21" s="132" customFormat="1" ht="12.75" x14ac:dyDescent="0.2">
      <c r="A68" s="179">
        <v>1925</v>
      </c>
      <c r="B68" s="180" t="s">
        <v>511</v>
      </c>
      <c r="C68" s="174">
        <f>'I3 TB Data'!H157</f>
        <v>3378640</v>
      </c>
      <c r="D68" s="175"/>
      <c r="E68" s="176"/>
      <c r="F68" s="177">
        <f t="shared" si="2"/>
        <v>3378640</v>
      </c>
      <c r="G68" s="1777"/>
      <c r="H68" s="1777"/>
      <c r="I68" s="1779"/>
      <c r="J68" s="1786">
        <v>-3109138.5</v>
      </c>
      <c r="K68" s="178">
        <f t="shared" si="3"/>
        <v>269501.5</v>
      </c>
      <c r="L68" s="1780">
        <v>72135</v>
      </c>
      <c r="M68" s="1785"/>
      <c r="N68" s="1781"/>
      <c r="O68" s="1781"/>
      <c r="P68" s="2377"/>
      <c r="Q68" s="1756"/>
      <c r="R68" s="1729"/>
      <c r="S68" s="1729"/>
      <c r="T68" s="1729"/>
      <c r="U68" s="1729"/>
    </row>
    <row r="69" spans="1:21" s="132" customFormat="1" ht="12.75" x14ac:dyDescent="0.2">
      <c r="A69" s="179">
        <v>1930</v>
      </c>
      <c r="B69" s="180" t="s">
        <v>512</v>
      </c>
      <c r="C69" s="174">
        <f>'I3 TB Data'!H158</f>
        <v>6650783</v>
      </c>
      <c r="D69" s="175"/>
      <c r="E69" s="176"/>
      <c r="F69" s="177">
        <f t="shared" si="2"/>
        <v>6650783</v>
      </c>
      <c r="G69" s="1777"/>
      <c r="H69" s="1777"/>
      <c r="I69" s="1779"/>
      <c r="J69" s="1786">
        <v>-4664100.5</v>
      </c>
      <c r="K69" s="178">
        <f t="shared" si="3"/>
        <v>1986682.5</v>
      </c>
      <c r="L69" s="1780"/>
      <c r="M69" s="1785"/>
      <c r="N69" s="1781"/>
      <c r="O69" s="1781"/>
      <c r="P69" s="2377"/>
      <c r="Q69" s="1756"/>
      <c r="R69" s="1729"/>
      <c r="S69" s="1729"/>
      <c r="T69" s="1729"/>
      <c r="U69" s="1729"/>
    </row>
    <row r="70" spans="1:21" s="132" customFormat="1" ht="12.75" x14ac:dyDescent="0.2">
      <c r="A70" s="179">
        <v>1935</v>
      </c>
      <c r="B70" s="180" t="s">
        <v>513</v>
      </c>
      <c r="C70" s="174">
        <f>'I3 TB Data'!H159</f>
        <v>0</v>
      </c>
      <c r="D70" s="175"/>
      <c r="E70" s="176"/>
      <c r="F70" s="177">
        <f t="shared" si="2"/>
        <v>0</v>
      </c>
      <c r="G70" s="1777"/>
      <c r="H70" s="1777"/>
      <c r="I70" s="1779"/>
      <c r="J70" s="1786">
        <v>0</v>
      </c>
      <c r="K70" s="178">
        <f t="shared" si="3"/>
        <v>0</v>
      </c>
      <c r="L70" s="1780"/>
      <c r="M70" s="1785"/>
      <c r="N70" s="1781"/>
      <c r="O70" s="1781"/>
      <c r="P70" s="2377"/>
      <c r="Q70" s="1756"/>
      <c r="R70" s="1729"/>
      <c r="S70" s="1729"/>
      <c r="T70" s="1729"/>
      <c r="U70" s="1729"/>
    </row>
    <row r="71" spans="1:21" s="132" customFormat="1" ht="25.5" x14ac:dyDescent="0.2">
      <c r="A71" s="179">
        <v>1940</v>
      </c>
      <c r="B71" s="180" t="s">
        <v>514</v>
      </c>
      <c r="C71" s="174">
        <f>'I3 TB Data'!H160</f>
        <v>2659604</v>
      </c>
      <c r="D71" s="175"/>
      <c r="E71" s="176"/>
      <c r="F71" s="177">
        <f t="shared" si="2"/>
        <v>2659604</v>
      </c>
      <c r="G71" s="1777"/>
      <c r="H71" s="1777"/>
      <c r="I71" s="1779"/>
      <c r="J71" s="1786">
        <v>-2189390.5</v>
      </c>
      <c r="K71" s="178">
        <f t="shared" si="3"/>
        <v>470213.5</v>
      </c>
      <c r="L71" s="1780"/>
      <c r="M71" s="1785"/>
      <c r="N71" s="1781"/>
      <c r="O71" s="1781"/>
      <c r="P71" s="2377"/>
      <c r="Q71" s="1756"/>
      <c r="R71" s="1729"/>
      <c r="S71" s="1729"/>
      <c r="T71" s="1729"/>
      <c r="U71" s="1729"/>
    </row>
    <row r="72" spans="1:21" s="132" customFormat="1" ht="25.5" x14ac:dyDescent="0.2">
      <c r="A72" s="179">
        <v>1945</v>
      </c>
      <c r="B72" s="180" t="s">
        <v>515</v>
      </c>
      <c r="C72" s="174">
        <f>'I3 TB Data'!H161</f>
        <v>0</v>
      </c>
      <c r="D72" s="175"/>
      <c r="E72" s="176"/>
      <c r="F72" s="177">
        <f t="shared" si="2"/>
        <v>0</v>
      </c>
      <c r="G72" s="1777"/>
      <c r="H72" s="1777"/>
      <c r="I72" s="1779"/>
      <c r="J72" s="1786">
        <v>0</v>
      </c>
      <c r="K72" s="178">
        <f t="shared" si="3"/>
        <v>0</v>
      </c>
      <c r="L72" s="1780"/>
      <c r="M72" s="1785"/>
      <c r="N72" s="1781"/>
      <c r="O72" s="1781"/>
      <c r="P72" s="2377"/>
      <c r="Q72" s="1756"/>
      <c r="R72" s="1729"/>
      <c r="S72" s="1729"/>
      <c r="T72" s="1729"/>
      <c r="U72" s="1729"/>
    </row>
    <row r="73" spans="1:21" s="132" customFormat="1" ht="12.75" x14ac:dyDescent="0.2">
      <c r="A73" s="179">
        <v>1950</v>
      </c>
      <c r="B73" s="180" t="s">
        <v>516</v>
      </c>
      <c r="C73" s="174">
        <f>'I3 TB Data'!H162</f>
        <v>0</v>
      </c>
      <c r="D73" s="175"/>
      <c r="E73" s="176"/>
      <c r="F73" s="177">
        <f t="shared" si="2"/>
        <v>0</v>
      </c>
      <c r="G73" s="1777"/>
      <c r="H73" s="1777"/>
      <c r="I73" s="1779"/>
      <c r="J73" s="1786">
        <v>0</v>
      </c>
      <c r="K73" s="178">
        <f t="shared" si="3"/>
        <v>0</v>
      </c>
      <c r="L73" s="1780"/>
      <c r="M73" s="1785"/>
      <c r="N73" s="1781"/>
      <c r="O73" s="1781"/>
      <c r="P73" s="2377"/>
      <c r="Q73" s="1756"/>
      <c r="R73" s="1729"/>
      <c r="S73" s="1729"/>
      <c r="T73" s="1729"/>
      <c r="U73" s="1729"/>
    </row>
    <row r="74" spans="1:21" s="132" customFormat="1" ht="12.75" x14ac:dyDescent="0.2">
      <c r="A74" s="179">
        <v>1955</v>
      </c>
      <c r="B74" s="180" t="s">
        <v>273</v>
      </c>
      <c r="C74" s="174">
        <f>'I3 TB Data'!H163</f>
        <v>2407599</v>
      </c>
      <c r="D74" s="175"/>
      <c r="E74" s="176"/>
      <c r="F74" s="177">
        <f t="shared" si="2"/>
        <v>2407599</v>
      </c>
      <c r="G74" s="1777"/>
      <c r="H74" s="1777"/>
      <c r="I74" s="1779"/>
      <c r="J74" s="1786">
        <v>-1957150.5</v>
      </c>
      <c r="K74" s="178">
        <f t="shared" si="3"/>
        <v>450448.5</v>
      </c>
      <c r="L74" s="1780">
        <v>90021</v>
      </c>
      <c r="M74" s="1785"/>
      <c r="N74" s="1781"/>
      <c r="O74" s="1781"/>
      <c r="P74" s="2377"/>
      <c r="Q74" s="1756"/>
      <c r="R74" s="1729"/>
      <c r="S74" s="1729"/>
      <c r="T74" s="1729"/>
      <c r="U74" s="1729"/>
    </row>
    <row r="75" spans="1:21" s="132" customFormat="1" ht="12.75" x14ac:dyDescent="0.2">
      <c r="A75" s="179">
        <v>1960</v>
      </c>
      <c r="B75" s="180" t="s">
        <v>274</v>
      </c>
      <c r="C75" s="174">
        <f>'I3 TB Data'!H164</f>
        <v>0</v>
      </c>
      <c r="D75" s="175"/>
      <c r="E75" s="176"/>
      <c r="F75" s="177">
        <f t="shared" si="2"/>
        <v>0</v>
      </c>
      <c r="G75" s="1777"/>
      <c r="H75" s="1777"/>
      <c r="I75" s="1779"/>
      <c r="J75" s="1786">
        <v>0</v>
      </c>
      <c r="K75" s="178">
        <f>+F75+G75+H75+I75+J75</f>
        <v>0</v>
      </c>
      <c r="L75" s="1780"/>
      <c r="M75" s="1785"/>
      <c r="N75" s="1781"/>
      <c r="O75" s="1781"/>
      <c r="P75" s="2377"/>
      <c r="Q75" s="1756"/>
      <c r="R75" s="1729"/>
      <c r="S75" s="1729"/>
      <c r="T75" s="1729"/>
      <c r="U75" s="1729"/>
    </row>
    <row r="76" spans="1:21" s="132" customFormat="1" ht="25.5" x14ac:dyDescent="0.2">
      <c r="A76" s="179">
        <v>1970</v>
      </c>
      <c r="B76" s="180" t="s">
        <v>276</v>
      </c>
      <c r="C76" s="174">
        <f>'I3 TB Data'!H166</f>
        <v>0</v>
      </c>
      <c r="D76" s="175"/>
      <c r="E76" s="176"/>
      <c r="F76" s="177">
        <f t="shared" si="2"/>
        <v>0</v>
      </c>
      <c r="G76" s="1777"/>
      <c r="H76" s="1777"/>
      <c r="I76" s="1779"/>
      <c r="J76" s="1786">
        <v>0</v>
      </c>
      <c r="K76" s="178">
        <f t="shared" si="3"/>
        <v>0</v>
      </c>
      <c r="L76" s="1780"/>
      <c r="M76" s="1785"/>
      <c r="N76" s="1781"/>
      <c r="O76" s="1781"/>
      <c r="P76" s="2377"/>
      <c r="Q76" s="1756"/>
      <c r="R76" s="1729"/>
      <c r="S76" s="1729"/>
      <c r="T76" s="1729"/>
      <c r="U76" s="1729"/>
    </row>
    <row r="77" spans="1:21" s="132" customFormat="1" ht="25.5" x14ac:dyDescent="0.2">
      <c r="A77" s="179">
        <v>1975</v>
      </c>
      <c r="B77" s="180" t="s">
        <v>1547</v>
      </c>
      <c r="C77" s="174">
        <f>'I3 TB Data'!H167</f>
        <v>0</v>
      </c>
      <c r="D77" s="175"/>
      <c r="E77" s="176"/>
      <c r="F77" s="177">
        <f t="shared" si="2"/>
        <v>0</v>
      </c>
      <c r="G77" s="1777"/>
      <c r="H77" s="1777"/>
      <c r="I77" s="1779"/>
      <c r="J77" s="1786">
        <v>0</v>
      </c>
      <c r="K77" s="178">
        <f t="shared" si="3"/>
        <v>0</v>
      </c>
      <c r="L77" s="1780"/>
      <c r="M77" s="1785"/>
      <c r="N77" s="1781"/>
      <c r="O77" s="1781"/>
      <c r="P77" s="2377"/>
      <c r="Q77" s="1756"/>
      <c r="R77" s="1729"/>
      <c r="S77" s="1729"/>
      <c r="T77" s="1729"/>
      <c r="U77" s="1729"/>
    </row>
    <row r="78" spans="1:21" s="132" customFormat="1" ht="12.75" x14ac:dyDescent="0.2">
      <c r="A78" s="179">
        <v>1980</v>
      </c>
      <c r="B78" s="180" t="s">
        <v>1041</v>
      </c>
      <c r="C78" s="174">
        <f>'I3 TB Data'!H168</f>
        <v>2608457</v>
      </c>
      <c r="D78" s="175"/>
      <c r="E78" s="176"/>
      <c r="F78" s="177">
        <f t="shared" si="2"/>
        <v>2608457</v>
      </c>
      <c r="G78" s="1777">
        <v>-16461.87</v>
      </c>
      <c r="H78" s="1777">
        <v>4527.0050000000001</v>
      </c>
      <c r="I78" s="1779"/>
      <c r="J78" s="1786">
        <v>-1611365.5</v>
      </c>
      <c r="K78" s="178">
        <f t="shared" si="3"/>
        <v>985156.63499999978</v>
      </c>
      <c r="L78" s="1780">
        <v>68938</v>
      </c>
      <c r="M78" s="1785"/>
      <c r="N78" s="1781"/>
      <c r="O78" s="1781"/>
      <c r="P78" s="2377"/>
      <c r="Q78" s="1756"/>
      <c r="R78" s="1729"/>
      <c r="S78" s="1729"/>
      <c r="T78" s="1729"/>
      <c r="U78" s="1729"/>
    </row>
    <row r="79" spans="1:21" s="132" customFormat="1" ht="12.75" x14ac:dyDescent="0.2">
      <c r="A79" s="179">
        <v>1990</v>
      </c>
      <c r="B79" s="180" t="s">
        <v>1043</v>
      </c>
      <c r="C79" s="174">
        <f>'I3 TB Data'!H170</f>
        <v>47668</v>
      </c>
      <c r="D79" s="175"/>
      <c r="E79" s="176"/>
      <c r="F79" s="177">
        <f t="shared" si="2"/>
        <v>47668</v>
      </c>
      <c r="G79" s="1777"/>
      <c r="H79" s="1777"/>
      <c r="I79" s="1779"/>
      <c r="J79" s="1786">
        <v>-43043.5</v>
      </c>
      <c r="K79" s="178">
        <f t="shared" si="3"/>
        <v>4624.5</v>
      </c>
      <c r="L79" s="1780">
        <v>555</v>
      </c>
      <c r="M79" s="1785"/>
      <c r="N79" s="1781"/>
      <c r="O79" s="1781"/>
      <c r="P79" s="2377"/>
      <c r="Q79" s="1756"/>
      <c r="R79" s="1729"/>
      <c r="S79" s="1729"/>
      <c r="T79" s="1729"/>
      <c r="U79" s="1729"/>
    </row>
    <row r="80" spans="1:21" s="132" customFormat="1" ht="12.75" x14ac:dyDescent="0.2">
      <c r="A80" s="179">
        <v>2005</v>
      </c>
      <c r="B80" s="180" t="s">
        <v>1045</v>
      </c>
      <c r="C80" s="174">
        <f>'I3 TB Data'!H172</f>
        <v>0</v>
      </c>
      <c r="D80" s="175"/>
      <c r="E80" s="176"/>
      <c r="F80" s="177">
        <f t="shared" si="2"/>
        <v>0</v>
      </c>
      <c r="G80" s="1777"/>
      <c r="H80" s="1777"/>
      <c r="I80" s="1779"/>
      <c r="J80" s="1786">
        <v>0</v>
      </c>
      <c r="K80" s="178">
        <f t="shared" si="3"/>
        <v>0</v>
      </c>
      <c r="L80" s="1780"/>
      <c r="M80" s="1785"/>
      <c r="N80" s="1781"/>
      <c r="O80" s="1781"/>
      <c r="P80" s="2377"/>
      <c r="Q80" s="1756"/>
      <c r="R80" s="1729"/>
      <c r="S80" s="1729"/>
      <c r="T80" s="1729"/>
      <c r="U80" s="1729"/>
    </row>
    <row r="81" spans="1:21" s="132" customFormat="1" ht="12.75" x14ac:dyDescent="0.2">
      <c r="A81" s="179">
        <v>2010</v>
      </c>
      <c r="B81" s="180" t="s">
        <v>1046</v>
      </c>
      <c r="C81" s="174">
        <f>+'I3 TB Data'!H173</f>
        <v>0</v>
      </c>
      <c r="D81" s="175"/>
      <c r="E81" s="176"/>
      <c r="F81" s="177">
        <f t="shared" si="2"/>
        <v>0</v>
      </c>
      <c r="G81" s="1777"/>
      <c r="H81" s="1777"/>
      <c r="I81" s="1779"/>
      <c r="J81" s="1786"/>
      <c r="K81" s="178">
        <f>+F81+G81+H81+I81+J81</f>
        <v>0</v>
      </c>
      <c r="L81" s="1780"/>
      <c r="M81" s="1785"/>
      <c r="N81" s="1781"/>
      <c r="O81" s="1781"/>
      <c r="P81" s="2377"/>
      <c r="Q81" s="1756"/>
      <c r="R81" s="1729"/>
      <c r="S81" s="1729"/>
      <c r="T81" s="1729"/>
      <c r="U81" s="1729"/>
    </row>
    <row r="82" spans="1:21" s="132" customFormat="1" ht="13.5" thickBot="1" x14ac:dyDescent="0.25">
      <c r="A82" s="181"/>
      <c r="B82" s="182"/>
      <c r="C82" s="183"/>
      <c r="D82" s="184"/>
      <c r="E82" s="133"/>
      <c r="F82" s="185"/>
      <c r="G82" s="186"/>
      <c r="H82" s="186"/>
      <c r="I82" s="187"/>
      <c r="J82" s="187"/>
      <c r="K82" s="188"/>
      <c r="L82" s="189"/>
      <c r="M82" s="190"/>
      <c r="N82" s="190"/>
      <c r="O82" s="190"/>
      <c r="P82" s="2377"/>
      <c r="Q82" s="1734"/>
      <c r="R82" s="1734"/>
      <c r="S82" s="1734"/>
      <c r="T82" s="1734"/>
      <c r="U82" s="1734"/>
    </row>
    <row r="83" spans="1:21" s="194" customFormat="1" ht="13.5" thickBot="1" x14ac:dyDescent="0.25">
      <c r="A83" s="191"/>
      <c r="B83" s="279" t="s">
        <v>763</v>
      </c>
      <c r="C83" s="280">
        <f t="shared" ref="C83:O83" si="4">SUM(C62:C81)</f>
        <v>31834948.800000001</v>
      </c>
      <c r="D83" s="281"/>
      <c r="E83" s="282">
        <f t="shared" si="4"/>
        <v>0</v>
      </c>
      <c r="F83" s="282">
        <f t="shared" si="4"/>
        <v>31834948.800000001</v>
      </c>
      <c r="G83" s="283">
        <f t="shared" si="4"/>
        <v>-33704.67</v>
      </c>
      <c r="H83" s="284">
        <f>SUM(H62:H81)</f>
        <v>7285.85</v>
      </c>
      <c r="I83" s="283">
        <f t="shared" si="4"/>
        <v>0</v>
      </c>
      <c r="J83" s="284">
        <f>SUM(J62:J81)</f>
        <v>-19886194</v>
      </c>
      <c r="K83" s="285">
        <f t="shared" si="4"/>
        <v>11922335.979999999</v>
      </c>
      <c r="L83" s="286">
        <f t="shared" si="4"/>
        <v>603093</v>
      </c>
      <c r="M83" s="283">
        <f t="shared" si="4"/>
        <v>0</v>
      </c>
      <c r="N83" s="284">
        <f t="shared" si="4"/>
        <v>0</v>
      </c>
      <c r="O83" s="1739">
        <f t="shared" si="4"/>
        <v>0</v>
      </c>
      <c r="P83" s="2380"/>
      <c r="Q83" s="1734"/>
      <c r="R83" s="1734"/>
      <c r="S83" s="1734"/>
      <c r="T83" s="1734"/>
      <c r="U83" s="1734"/>
    </row>
    <row r="84" spans="1:21" s="194" customFormat="1" ht="12.75" x14ac:dyDescent="0.2">
      <c r="A84" s="191"/>
      <c r="B84" s="287" t="s">
        <v>945</v>
      </c>
      <c r="C84" s="288">
        <f>+SUM('I3 TB Data'!H151:H170)+'I3 TB Data'!H172+'I3 TB Data'!H173</f>
        <v>31834948.800000001</v>
      </c>
      <c r="D84" s="192"/>
      <c r="E84" s="193"/>
      <c r="F84" s="193"/>
      <c r="G84" s="257"/>
      <c r="H84" s="255"/>
      <c r="I84" s="261"/>
      <c r="J84" s="256"/>
      <c r="K84" s="265"/>
      <c r="L84" s="263"/>
      <c r="M84" s="263"/>
      <c r="N84" s="263"/>
      <c r="O84" s="266"/>
      <c r="P84" s="2380"/>
      <c r="Q84" s="1734"/>
      <c r="R84" s="1734"/>
      <c r="S84" s="1734"/>
      <c r="T84" s="1734"/>
      <c r="U84" s="1734"/>
    </row>
    <row r="85" spans="1:21" s="194" customFormat="1" ht="13.5" thickBot="1" x14ac:dyDescent="0.25">
      <c r="A85" s="191"/>
      <c r="B85" s="287" t="s">
        <v>1465</v>
      </c>
      <c r="C85" s="289">
        <f>'I3 TB Data'!G485</f>
        <v>0</v>
      </c>
      <c r="D85" s="196"/>
      <c r="E85" s="193"/>
      <c r="F85" s="193"/>
      <c r="G85" s="257"/>
      <c r="H85" s="255"/>
      <c r="I85" s="261"/>
      <c r="J85" s="256"/>
      <c r="K85" s="265"/>
      <c r="L85" s="263"/>
      <c r="M85" s="263"/>
      <c r="N85" s="263"/>
      <c r="O85" s="266"/>
      <c r="P85" s="2380"/>
      <c r="Q85" s="1734"/>
      <c r="R85" s="1736"/>
      <c r="S85" s="1736"/>
      <c r="T85" s="1736"/>
      <c r="U85" s="1736"/>
    </row>
    <row r="86" spans="1:21" s="194" customFormat="1" ht="13.5" thickBot="1" x14ac:dyDescent="0.25">
      <c r="A86" s="191"/>
      <c r="B86" s="279" t="s">
        <v>518</v>
      </c>
      <c r="C86" s="280">
        <f>+C83+C58+C85</f>
        <v>230149211.30000001</v>
      </c>
      <c r="D86" s="281"/>
      <c r="E86" s="282">
        <f t="shared" ref="E86:J86" si="5">+E83+E58</f>
        <v>0</v>
      </c>
      <c r="F86" s="282">
        <f t="shared" si="5"/>
        <v>230149211.30000001</v>
      </c>
      <c r="G86" s="283">
        <f t="shared" si="5"/>
        <v>-7302139.4649999999</v>
      </c>
      <c r="H86" s="284">
        <f>+H83+H58</f>
        <v>633492.20499999996</v>
      </c>
      <c r="I86" s="283">
        <f t="shared" si="5"/>
        <v>0</v>
      </c>
      <c r="J86" s="284">
        <f t="shared" si="5"/>
        <v>-126651692.5</v>
      </c>
      <c r="K86" s="285">
        <f>+K83+K58</f>
        <v>96828871.540000007</v>
      </c>
      <c r="L86" s="283">
        <f>+L83+L58</f>
        <v>4375882</v>
      </c>
      <c r="M86" s="283">
        <f>+M83+M58</f>
        <v>0</v>
      </c>
      <c r="N86" s="283">
        <f>+N83+N58</f>
        <v>0</v>
      </c>
      <c r="O86" s="1739">
        <f>+O83+O58</f>
        <v>0</v>
      </c>
      <c r="P86" s="2380"/>
      <c r="Q86" s="1735"/>
      <c r="R86" s="1735"/>
      <c r="S86" s="1735"/>
      <c r="T86" s="1735"/>
      <c r="U86" s="1735"/>
    </row>
    <row r="87" spans="1:21" s="103" customFormat="1" ht="30" customHeight="1" x14ac:dyDescent="0.25">
      <c r="A87" s="2456" t="s">
        <v>1566</v>
      </c>
      <c r="B87" s="2456"/>
      <c r="C87" s="169"/>
      <c r="D87" s="171"/>
      <c r="E87" s="170"/>
      <c r="F87" s="195"/>
      <c r="G87" s="257"/>
      <c r="H87" s="256"/>
      <c r="I87" s="261"/>
      <c r="J87" s="258"/>
      <c r="K87" s="266"/>
      <c r="L87" s="263"/>
      <c r="M87" s="271"/>
      <c r="N87" s="271"/>
      <c r="O87" s="1740"/>
      <c r="P87" s="2381"/>
      <c r="Q87" s="136"/>
      <c r="R87" s="136"/>
      <c r="S87" s="136"/>
      <c r="T87" s="136"/>
      <c r="U87" s="136"/>
    </row>
    <row r="88" spans="1:21" s="103" customFormat="1" ht="12.75" x14ac:dyDescent="0.2">
      <c r="A88" s="167" t="s">
        <v>331</v>
      </c>
      <c r="B88" s="168" t="s">
        <v>331</v>
      </c>
      <c r="C88" s="169"/>
      <c r="E88" s="170"/>
      <c r="F88" s="195"/>
      <c r="G88" s="257"/>
      <c r="H88" s="256"/>
      <c r="I88" s="261"/>
      <c r="J88" s="258"/>
      <c r="K88" s="266"/>
      <c r="L88" s="263"/>
      <c r="M88" s="271"/>
      <c r="N88" s="271"/>
      <c r="O88" s="273"/>
      <c r="P88" s="2381"/>
      <c r="Q88" s="136"/>
      <c r="R88" s="136"/>
      <c r="S88" s="136"/>
      <c r="T88" s="136"/>
      <c r="U88" s="136"/>
    </row>
    <row r="89" spans="1:21" s="103" customFormat="1" ht="12.75" x14ac:dyDescent="0.2">
      <c r="A89" s="223">
        <v>1995</v>
      </c>
      <c r="B89" s="224" t="s">
        <v>805</v>
      </c>
      <c r="C89" s="225">
        <f>ROUND('I3 TB Data'!H171,0)</f>
        <v>-7302139</v>
      </c>
      <c r="D89" s="237"/>
      <c r="E89" s="238"/>
      <c r="F89" s="194"/>
      <c r="G89" s="251">
        <f>-G83-G58</f>
        <v>7302139.4649999999</v>
      </c>
      <c r="H89" s="1849" t="str">
        <f>IF(ROUND(C89-G86,-1)&lt;&gt;0,"Error out of balance","Balanced")</f>
        <v>Balanced</v>
      </c>
      <c r="I89" s="262"/>
      <c r="J89" s="260"/>
      <c r="K89" s="267"/>
      <c r="L89" s="268"/>
      <c r="M89" s="269"/>
      <c r="N89" s="269"/>
      <c r="O89" s="273"/>
      <c r="P89" s="2381"/>
      <c r="Q89" s="136"/>
      <c r="R89" s="136"/>
      <c r="S89" s="136"/>
      <c r="T89" s="136"/>
      <c r="U89" s="136"/>
    </row>
    <row r="90" spans="1:21" s="103" customFormat="1" ht="12.75" x14ac:dyDescent="0.2">
      <c r="A90" s="226">
        <v>2105</v>
      </c>
      <c r="B90" s="227" t="s">
        <v>1408</v>
      </c>
      <c r="C90" s="225">
        <f>ROUND('I3 TB Data'!H183,0)</f>
        <v>633492</v>
      </c>
      <c r="D90" s="237"/>
      <c r="E90" s="238"/>
      <c r="F90" s="252"/>
      <c r="G90" s="237"/>
      <c r="H90" s="237"/>
      <c r="I90" s="275">
        <f>-H83-H58+(-I83-I58)</f>
        <v>-633492.20499999996</v>
      </c>
      <c r="J90" s="1850" t="str">
        <f>IF(ROUND(C90-H86-I86,-1)&lt;&gt;0,"Error out of balance","Balanced")</f>
        <v>Balanced</v>
      </c>
      <c r="K90" s="259"/>
      <c r="L90" s="268"/>
      <c r="M90" s="269"/>
      <c r="N90" s="269"/>
      <c r="O90" s="273"/>
      <c r="P90" s="2381"/>
      <c r="Q90" s="136"/>
      <c r="R90" s="136"/>
      <c r="S90" s="136"/>
      <c r="T90" s="136"/>
      <c r="U90" s="136"/>
    </row>
    <row r="91" spans="1:21" s="103" customFormat="1" ht="24" customHeight="1" thickBot="1" x14ac:dyDescent="0.25">
      <c r="A91" s="226">
        <v>2120</v>
      </c>
      <c r="B91" s="247" t="s">
        <v>1133</v>
      </c>
      <c r="C91" s="248">
        <f>ROUND('I3 TB Data'!H184,0)</f>
        <v>-126651693</v>
      </c>
      <c r="D91" s="237"/>
      <c r="E91" s="238"/>
      <c r="F91" s="252"/>
      <c r="G91" s="237"/>
      <c r="H91" s="237"/>
      <c r="I91" s="237"/>
      <c r="J91" s="275">
        <f>-J83-J58</f>
        <v>126651692.5</v>
      </c>
      <c r="K91" s="1851" t="str">
        <f>IF(ROUND(C91-J86,-1)&lt;&gt;0,"Error out of balance","Balanced")</f>
        <v>Balanced</v>
      </c>
      <c r="L91" s="268"/>
      <c r="M91" s="269"/>
      <c r="N91" s="269"/>
      <c r="O91" s="273"/>
      <c r="P91" s="2381"/>
      <c r="Q91" s="136"/>
      <c r="R91" s="136"/>
      <c r="S91" s="136"/>
      <c r="T91" s="136"/>
      <c r="U91" s="136"/>
    </row>
    <row r="92" spans="1:21" s="103" customFormat="1" ht="13.5" thickBot="1" x14ac:dyDescent="0.25">
      <c r="A92" s="228"/>
      <c r="B92" s="250" t="s">
        <v>763</v>
      </c>
      <c r="C92" s="149">
        <f>+SUM(C89:C91)</f>
        <v>-133320340</v>
      </c>
      <c r="D92" s="237"/>
      <c r="E92" s="238"/>
      <c r="F92" s="237"/>
      <c r="G92" s="237"/>
      <c r="H92" s="237"/>
      <c r="I92" s="237"/>
      <c r="J92" s="237"/>
      <c r="K92" s="237"/>
      <c r="L92" s="268"/>
      <c r="M92" s="269"/>
      <c r="N92" s="269"/>
      <c r="O92" s="273"/>
      <c r="P92" s="2381"/>
      <c r="Q92" s="136"/>
      <c r="R92" s="136"/>
      <c r="S92" s="136"/>
      <c r="T92" s="136"/>
      <c r="U92" s="136"/>
    </row>
    <row r="93" spans="1:21" s="103" customFormat="1" ht="26.25" thickBot="1" x14ac:dyDescent="0.25">
      <c r="A93" s="181"/>
      <c r="B93" s="250" t="s">
        <v>888</v>
      </c>
      <c r="C93" s="149">
        <f>+C86+C92</f>
        <v>96828871.300000012</v>
      </c>
      <c r="D93" s="1852" t="str">
        <f>IF((ROUND(C93-C12,-1))&lt;&gt;0,"Net Fixed Assets Do Not Match","Net Fixed Assets Match")</f>
        <v>Net Fixed Assets Match</v>
      </c>
      <c r="E93" s="238"/>
      <c r="F93" s="238"/>
      <c r="G93" s="238"/>
      <c r="H93" s="238"/>
      <c r="I93" s="238"/>
      <c r="J93" s="238"/>
      <c r="K93" s="242"/>
      <c r="L93" s="269"/>
      <c r="M93" s="269"/>
      <c r="N93" s="269"/>
      <c r="O93" s="273"/>
      <c r="P93" s="2381"/>
      <c r="Q93" s="136"/>
      <c r="R93" s="136"/>
      <c r="S93" s="136"/>
      <c r="T93" s="136"/>
      <c r="U93" s="136"/>
    </row>
    <row r="94" spans="1:21" s="103" customFormat="1" ht="12.75" x14ac:dyDescent="0.2">
      <c r="A94" s="191"/>
      <c r="B94" s="244"/>
      <c r="C94" s="229"/>
      <c r="D94" s="239"/>
      <c r="E94" s="239"/>
      <c r="F94" s="239"/>
      <c r="G94" s="239"/>
      <c r="H94" s="239"/>
      <c r="I94" s="239"/>
      <c r="J94" s="238"/>
      <c r="K94" s="239"/>
      <c r="L94" s="269"/>
      <c r="M94" s="269"/>
      <c r="N94" s="269"/>
      <c r="O94" s="273"/>
      <c r="P94" s="2381"/>
      <c r="Q94" s="136"/>
      <c r="R94" s="136"/>
      <c r="S94" s="136"/>
      <c r="T94" s="136"/>
      <c r="U94" s="136"/>
    </row>
    <row r="95" spans="1:21" s="103" customFormat="1" ht="24" customHeight="1" x14ac:dyDescent="0.2">
      <c r="A95" s="1362" t="s">
        <v>754</v>
      </c>
      <c r="B95" s="245"/>
      <c r="C95" s="230"/>
      <c r="J95" s="238"/>
      <c r="K95" s="241"/>
      <c r="L95" s="270"/>
      <c r="M95" s="270"/>
      <c r="N95" s="272"/>
      <c r="O95" s="274"/>
      <c r="P95" s="2380"/>
      <c r="Q95" s="1737"/>
      <c r="R95" s="1737"/>
      <c r="S95" s="136"/>
      <c r="T95" s="136"/>
      <c r="U95" s="136"/>
    </row>
    <row r="96" spans="1:21" s="103" customFormat="1" ht="25.5" x14ac:dyDescent="0.2">
      <c r="A96" s="231">
        <v>5705</v>
      </c>
      <c r="B96" s="232" t="s">
        <v>981</v>
      </c>
      <c r="C96" s="225">
        <f>ROUND('I3 TB Data'!H447,0)</f>
        <v>4375882</v>
      </c>
      <c r="D96" s="237"/>
      <c r="E96" s="238"/>
      <c r="J96" s="238"/>
      <c r="K96" s="241"/>
      <c r="L96" s="276">
        <f>-L83-L58</f>
        <v>-4375882</v>
      </c>
      <c r="M96" s="1853" t="str">
        <f>IF(ROUND(C100-L86,-1)&lt;&gt;0,"Error out of balance","Balanced")</f>
        <v>Balanced</v>
      </c>
      <c r="N96" s="262"/>
      <c r="O96" s="264"/>
      <c r="P96" s="2382"/>
      <c r="Q96" s="252"/>
      <c r="R96" s="252"/>
    </row>
    <row r="97" spans="1:18" s="103" customFormat="1" ht="25.5" x14ac:dyDescent="0.2">
      <c r="A97" s="226">
        <v>5710</v>
      </c>
      <c r="B97" s="246" t="s">
        <v>1380</v>
      </c>
      <c r="C97" s="225">
        <f>ROUND('I3 TB Data'!H448,0)</f>
        <v>0</v>
      </c>
      <c r="D97" s="237"/>
      <c r="E97" s="238"/>
      <c r="J97" s="238"/>
      <c r="K97" s="241"/>
      <c r="L97" s="237"/>
      <c r="M97" s="277">
        <f>-M83-M58</f>
        <v>0</v>
      </c>
      <c r="N97" s="1853" t="str">
        <f>IF(ROUND(C97-M86,-1)&lt;&gt;0,"Error out of balance","Balanced")</f>
        <v>Balanced</v>
      </c>
      <c r="O97" s="262"/>
      <c r="P97" s="2382"/>
      <c r="Q97" s="252"/>
      <c r="R97" s="252"/>
    </row>
    <row r="98" spans="1:18" s="103" customFormat="1" ht="25.5" x14ac:dyDescent="0.2">
      <c r="A98" s="226">
        <v>5715</v>
      </c>
      <c r="B98" s="246" t="s">
        <v>1381</v>
      </c>
      <c r="C98" s="225">
        <f>ROUND('I3 TB Data'!H449,0)</f>
        <v>0</v>
      </c>
      <c r="D98" s="237"/>
      <c r="E98" s="238"/>
      <c r="J98" s="238"/>
      <c r="K98" s="241"/>
      <c r="L98" s="237"/>
      <c r="M98" s="237"/>
      <c r="N98" s="278">
        <f>-N83-N58</f>
        <v>0</v>
      </c>
      <c r="O98" s="1854" t="str">
        <f>IF(ROUND(C98-N86,-1)&lt;&gt;0,"Error out of balance","Balanced")</f>
        <v>Balanced</v>
      </c>
      <c r="P98" s="2382"/>
      <c r="Q98" s="252"/>
      <c r="R98" s="252"/>
    </row>
    <row r="99" spans="1:18" s="103" customFormat="1" ht="26.25" thickBot="1" x14ac:dyDescent="0.25">
      <c r="A99" s="226">
        <v>5720</v>
      </c>
      <c r="B99" s="249" t="s">
        <v>1382</v>
      </c>
      <c r="C99" s="248">
        <f>ROUND('I3 TB Data'!H450,0)</f>
        <v>0</v>
      </c>
      <c r="D99" s="237"/>
      <c r="E99" s="238"/>
      <c r="J99" s="238"/>
      <c r="K99" s="241"/>
      <c r="L99" s="237"/>
      <c r="M99" s="237"/>
      <c r="N99" s="237"/>
      <c r="O99" s="278">
        <f>-O83-O58</f>
        <v>0</v>
      </c>
      <c r="P99" s="2383"/>
      <c r="Q99" s="252"/>
      <c r="R99" s="252"/>
    </row>
    <row r="100" spans="1:18" s="103" customFormat="1" ht="21" customHeight="1" thickBot="1" x14ac:dyDescent="0.25">
      <c r="A100" s="233"/>
      <c r="B100" s="250" t="s">
        <v>755</v>
      </c>
      <c r="C100" s="1935">
        <f>+SUM(C96:C99)</f>
        <v>4375882</v>
      </c>
      <c r="D100" s="237"/>
      <c r="E100" s="238"/>
      <c r="F100" s="240"/>
      <c r="G100" s="240"/>
      <c r="H100" s="240"/>
      <c r="I100" s="240"/>
      <c r="J100" s="238"/>
      <c r="K100" s="241"/>
      <c r="L100" s="253"/>
      <c r="M100" s="254"/>
      <c r="N100" s="254"/>
      <c r="O100" s="194"/>
      <c r="P100" s="2382"/>
      <c r="Q100" s="194"/>
      <c r="R100" s="194"/>
    </row>
    <row r="101" spans="1:18" ht="12.75" x14ac:dyDescent="0.2">
      <c r="A101" s="234"/>
      <c r="B101" s="132"/>
      <c r="C101" s="235"/>
      <c r="L101" s="99"/>
    </row>
    <row r="106" spans="1:18" x14ac:dyDescent="0.2">
      <c r="F106" s="2386"/>
      <c r="G106" s="243"/>
      <c r="H106" s="243"/>
    </row>
    <row r="109" spans="1:18" x14ac:dyDescent="0.2">
      <c r="G109" s="243"/>
    </row>
    <row r="110" spans="1:18" x14ac:dyDescent="0.2">
      <c r="G110" s="243"/>
    </row>
  </sheetData>
  <protectedRanges>
    <protectedRange sqref="D19 D32:D33 D36 D39:D40 D43:D44 D51:D52 D47:D48" name="Range1"/>
  </protectedRanges>
  <mergeCells count="11">
    <mergeCell ref="A12:B12"/>
    <mergeCell ref="C9:G9"/>
    <mergeCell ref="A1:F1"/>
    <mergeCell ref="B2:F2"/>
    <mergeCell ref="B3:F3"/>
    <mergeCell ref="B4:F4"/>
    <mergeCell ref="L14:O14"/>
    <mergeCell ref="C14:K14"/>
    <mergeCell ref="C15:K15"/>
    <mergeCell ref="A87:B87"/>
    <mergeCell ref="A14:B15"/>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topLeftCell="A7" workbookViewId="0">
      <selection activeCell="E30" sqref="E30"/>
    </sheetView>
  </sheetViews>
  <sheetFormatPr defaultColWidth="9.140625" defaultRowHeight="11.25" x14ac:dyDescent="0.2"/>
  <cols>
    <col min="1" max="1" width="9.140625" style="8"/>
    <col min="2" max="2" width="11.28515625" style="8" customWidth="1"/>
    <col min="3" max="3" width="14.140625" style="8" customWidth="1"/>
    <col min="4" max="6" width="15.7109375" style="8" customWidth="1"/>
    <col min="7" max="9" width="15.7109375" style="8" hidden="1" customWidth="1"/>
    <col min="10" max="12" width="15.7109375" style="8" customWidth="1"/>
    <col min="13" max="23" width="15.7109375" style="8" hidden="1" customWidth="1"/>
    <col min="24" max="16384" width="9.140625" style="8"/>
  </cols>
  <sheetData>
    <row r="1" spans="1:26" ht="50.25" customHeight="1" x14ac:dyDescent="0.2">
      <c r="A1" s="2430"/>
      <c r="B1" s="2430"/>
      <c r="C1" s="2430"/>
      <c r="D1" s="2430"/>
      <c r="E1" s="2430"/>
      <c r="F1" s="2430"/>
    </row>
    <row r="2" spans="1:26" ht="63.75" customHeight="1" x14ac:dyDescent="0.3">
      <c r="B2" s="2431"/>
      <c r="C2" s="2431"/>
      <c r="D2" s="2431"/>
      <c r="E2" s="2431"/>
      <c r="F2" s="2431"/>
    </row>
    <row r="3" spans="1:26" ht="36" customHeight="1" x14ac:dyDescent="0.25">
      <c r="B3" s="2438"/>
      <c r="C3" s="2438"/>
      <c r="D3" s="2438"/>
      <c r="E3" s="2438"/>
      <c r="F3" s="2438"/>
      <c r="G3" s="9"/>
    </row>
    <row r="4" spans="1:26" ht="18" x14ac:dyDescent="0.25">
      <c r="B4" s="2439" t="str">
        <f>'I1 Intro'!C11</f>
        <v>EB-2019-0037</v>
      </c>
      <c r="C4" s="2439"/>
      <c r="D4" s="2439"/>
      <c r="E4" s="2439"/>
      <c r="F4" s="2439"/>
    </row>
    <row r="5" spans="1:26" ht="21" customHeight="1" x14ac:dyDescent="0.3">
      <c r="B5" s="58" t="str">
        <f>"Sheet I5.1 Miscellaneous Data Worksheet  - "&amp;  'I2 LDC class'!$C$17</f>
        <v>Sheet I5.1 Miscellaneous Data Worksheet  - Initial Application</v>
      </c>
      <c r="C5" s="59"/>
      <c r="D5" s="59"/>
      <c r="F5" s="35"/>
      <c r="Z5" s="563"/>
    </row>
    <row r="6" spans="1:26" ht="6" customHeight="1" x14ac:dyDescent="0.2">
      <c r="A6" s="11"/>
      <c r="B6" s="11"/>
      <c r="C6" s="11"/>
      <c r="D6" s="11"/>
      <c r="E6" s="11"/>
      <c r="F6" s="11"/>
      <c r="G6" s="11"/>
      <c r="H6" s="11"/>
      <c r="I6" s="11"/>
      <c r="J6" s="11"/>
      <c r="K6" s="11"/>
      <c r="L6" s="11"/>
      <c r="M6" s="11"/>
      <c r="N6" s="11"/>
      <c r="O6" s="11"/>
      <c r="Z6" s="563"/>
    </row>
    <row r="7" spans="1:26" ht="6" customHeight="1" x14ac:dyDescent="0.2">
      <c r="A7" s="46"/>
      <c r="Z7" s="563"/>
    </row>
    <row r="8" spans="1:26" ht="12.75" hidden="1" x14ac:dyDescent="0.2">
      <c r="A8" s="290"/>
      <c r="Z8" s="563"/>
    </row>
    <row r="9" spans="1:26" ht="12.75" hidden="1" x14ac:dyDescent="0.2">
      <c r="Z9" s="563"/>
    </row>
    <row r="10" spans="1:26" ht="12.75" hidden="1" x14ac:dyDescent="0.2">
      <c r="A10" s="290"/>
      <c r="Z10" s="563"/>
    </row>
    <row r="11" spans="1:26" ht="12.75" hidden="1" x14ac:dyDescent="0.2">
      <c r="A11" s="47"/>
      <c r="Z11" s="563"/>
    </row>
    <row r="12" spans="1:26" ht="3.75" customHeight="1" x14ac:dyDescent="0.2">
      <c r="Z12" s="563"/>
    </row>
    <row r="13" spans="1:26" ht="5.25" customHeight="1" x14ac:dyDescent="0.2">
      <c r="A13" s="1423"/>
      <c r="B13" s="1423"/>
      <c r="C13" s="2022"/>
      <c r="D13" s="291"/>
      <c r="E13" s="291"/>
      <c r="F13" s="291"/>
      <c r="G13" s="291"/>
      <c r="Z13" s="563"/>
    </row>
    <row r="14" spans="1:26" ht="5.25" customHeight="1" thickBot="1" x14ac:dyDescent="0.25">
      <c r="A14" s="1423"/>
      <c r="B14" s="1423"/>
      <c r="C14" s="1423"/>
      <c r="Z14" s="563"/>
    </row>
    <row r="15" spans="1:26" ht="48" customHeight="1" thickBot="1" x14ac:dyDescent="0.25">
      <c r="A15" s="2462" t="s">
        <v>1674</v>
      </c>
      <c r="B15" s="2462"/>
      <c r="C15" s="2463"/>
      <c r="D15" s="2467">
        <v>597</v>
      </c>
      <c r="E15" s="2468"/>
      <c r="Z15" s="563"/>
    </row>
    <row r="16" spans="1:26" ht="13.5" thickBot="1" x14ac:dyDescent="0.25">
      <c r="A16" s="1292"/>
      <c r="B16" s="2023"/>
      <c r="C16" s="1292"/>
      <c r="D16" s="294"/>
      <c r="E16" s="294"/>
      <c r="Z16" s="563"/>
    </row>
    <row r="17" spans="1:26" ht="30" customHeight="1" thickBot="1" x14ac:dyDescent="0.25">
      <c r="A17" s="2462" t="s">
        <v>1676</v>
      </c>
      <c r="B17" s="2462"/>
      <c r="C17" s="2463"/>
      <c r="D17" s="2469">
        <v>0.4</v>
      </c>
      <c r="E17" s="2470"/>
      <c r="Z17" s="563"/>
    </row>
    <row r="18" spans="1:26" ht="13.5" thickBot="1" x14ac:dyDescent="0.25">
      <c r="A18" s="1292"/>
      <c r="B18" s="2023"/>
      <c r="C18" s="1292"/>
      <c r="D18" s="294"/>
      <c r="E18" s="294"/>
      <c r="Z18" s="563"/>
    </row>
    <row r="19" spans="1:26" ht="30" customHeight="1" thickBot="1" x14ac:dyDescent="0.25">
      <c r="A19" s="2462" t="s">
        <v>1673</v>
      </c>
      <c r="B19" s="2462"/>
      <c r="C19" s="2463"/>
      <c r="D19" s="2464">
        <v>7.4999999999999997E-2</v>
      </c>
      <c r="E19" s="2465"/>
      <c r="Z19" s="563"/>
    </row>
    <row r="20" spans="1:26" ht="13.5" thickBot="1" x14ac:dyDescent="0.25">
      <c r="A20" s="1292"/>
      <c r="B20" s="2023"/>
      <c r="C20" s="1292"/>
      <c r="D20" s="294"/>
      <c r="E20" s="294"/>
      <c r="Z20" s="563"/>
    </row>
    <row r="21" spans="1:26" ht="41.25" customHeight="1" thickBot="1" x14ac:dyDescent="0.25">
      <c r="A21" s="2462" t="s">
        <v>461</v>
      </c>
      <c r="B21" s="2462"/>
      <c r="C21" s="2463"/>
      <c r="D21" s="2469">
        <v>0.1</v>
      </c>
      <c r="E21" s="2470"/>
      <c r="Z21" s="563"/>
    </row>
    <row r="22" spans="1:26" ht="12.75" x14ac:dyDescent="0.2">
      <c r="A22" s="1423"/>
      <c r="B22" s="1423"/>
      <c r="C22" s="1423"/>
      <c r="Z22" s="563"/>
    </row>
    <row r="23" spans="1:26" s="2029" customFormat="1" ht="12.75" x14ac:dyDescent="0.2">
      <c r="A23" s="2024"/>
      <c r="B23" s="2025"/>
      <c r="C23" s="2024"/>
      <c r="D23" s="2024"/>
      <c r="E23" s="2025"/>
      <c r="F23" s="2025"/>
      <c r="G23" s="2025"/>
      <c r="H23" s="2025"/>
      <c r="I23" s="2025"/>
      <c r="J23" s="2025"/>
      <c r="K23" s="2025"/>
      <c r="L23" s="2025"/>
      <c r="M23" s="2025"/>
      <c r="N23" s="2025"/>
      <c r="O23" s="2025"/>
      <c r="P23" s="2025"/>
      <c r="Q23" s="2025"/>
      <c r="R23" s="2025"/>
      <c r="S23" s="2025"/>
      <c r="T23" s="2025"/>
      <c r="U23" s="2025"/>
      <c r="V23" s="2025"/>
      <c r="W23" s="2025"/>
      <c r="X23" s="2025"/>
      <c r="Y23" s="2025"/>
      <c r="Z23" s="2028"/>
    </row>
    <row r="24" spans="1:26" s="2031" customFormat="1" ht="12.75" x14ac:dyDescent="0.2">
      <c r="A24" s="2026"/>
      <c r="B24" s="2026"/>
      <c r="C24" s="2026"/>
      <c r="D24" s="2026"/>
      <c r="E24" s="2026"/>
      <c r="F24" s="2026"/>
      <c r="G24" s="2026"/>
      <c r="H24" s="2026"/>
      <c r="I24" s="2026"/>
      <c r="J24" s="2026"/>
      <c r="K24" s="2026"/>
      <c r="L24" s="2026"/>
      <c r="M24" s="2026"/>
      <c r="N24" s="2026"/>
      <c r="O24" s="2026"/>
      <c r="P24" s="2026"/>
      <c r="Q24" s="2026"/>
      <c r="R24" s="2026"/>
      <c r="S24" s="2026"/>
      <c r="T24" s="2026"/>
      <c r="U24" s="2026"/>
      <c r="V24" s="2026"/>
      <c r="W24" s="2026"/>
      <c r="X24" s="2030"/>
      <c r="Y24" s="2030"/>
      <c r="Z24" s="2028"/>
    </row>
    <row r="25" spans="1:26" s="2029" customFormat="1" ht="12.75" x14ac:dyDescent="0.2">
      <c r="A25" s="2025"/>
      <c r="B25" s="2025"/>
      <c r="C25" s="2027"/>
      <c r="D25" s="2028"/>
      <c r="E25" s="2028"/>
      <c r="F25" s="2028"/>
      <c r="G25" s="2028"/>
      <c r="H25" s="2028"/>
      <c r="I25" s="2028"/>
      <c r="J25" s="2028"/>
      <c r="K25" s="2028"/>
      <c r="L25" s="2028"/>
      <c r="M25" s="2028"/>
      <c r="N25" s="2028"/>
      <c r="O25" s="2028"/>
      <c r="P25" s="2028"/>
      <c r="Q25" s="2028"/>
      <c r="R25" s="2028"/>
      <c r="S25" s="2028"/>
      <c r="T25" s="2028"/>
      <c r="U25" s="2028"/>
      <c r="V25" s="2028"/>
      <c r="W25" s="2028"/>
      <c r="X25" s="2025"/>
      <c r="Y25" s="2025"/>
      <c r="Z25" s="2028"/>
    </row>
    <row r="26" spans="1:26" s="2034" customFormat="1" ht="25.5" customHeight="1" x14ac:dyDescent="0.2">
      <c r="A26" s="2466"/>
      <c r="B26" s="2466"/>
      <c r="C26" s="2466"/>
      <c r="D26" s="2032"/>
      <c r="E26" s="2032"/>
      <c r="F26" s="2032"/>
      <c r="G26" s="2032"/>
      <c r="H26" s="2032"/>
      <c r="I26" s="2032"/>
      <c r="J26" s="2032"/>
      <c r="K26" s="2032"/>
      <c r="L26" s="2032"/>
      <c r="M26" s="2033"/>
      <c r="N26" s="2033"/>
      <c r="O26" s="2033"/>
      <c r="P26" s="2033"/>
      <c r="Q26" s="2033"/>
      <c r="R26" s="2033"/>
      <c r="S26" s="2033"/>
      <c r="T26" s="2033"/>
      <c r="U26" s="2033"/>
      <c r="V26" s="2033"/>
      <c r="W26" s="2033"/>
      <c r="X26" s="2033"/>
      <c r="Y26" s="2033"/>
      <c r="Z26" s="2028"/>
    </row>
    <row r="27" spans="1:26" s="2029" customFormat="1" ht="12.75" x14ac:dyDescent="0.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c r="W27" s="2025"/>
      <c r="X27" s="2025"/>
      <c r="Y27" s="2025"/>
      <c r="Z27" s="2028"/>
    </row>
    <row r="28" spans="1:26" s="2029" customFormat="1" ht="12.75" x14ac:dyDescent="0.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c r="W28" s="2025"/>
      <c r="X28" s="2025"/>
      <c r="Y28" s="2025"/>
      <c r="Z28" s="2028"/>
    </row>
    <row r="29" spans="1:26" s="2029" customFormat="1" ht="12.75" x14ac:dyDescent="0.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c r="W29" s="2025"/>
      <c r="X29" s="2025"/>
      <c r="Y29" s="2025"/>
      <c r="Z29" s="2028"/>
    </row>
    <row r="30" spans="1:26" s="2029" customFormat="1" ht="12.75" x14ac:dyDescent="0.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c r="W30" s="2025"/>
      <c r="X30" s="2025"/>
      <c r="Y30" s="2025"/>
      <c r="Z30" s="2028"/>
    </row>
    <row r="31" spans="1:26" s="2029" customFormat="1" ht="12.75" x14ac:dyDescent="0.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c r="W31" s="2025"/>
      <c r="X31" s="2025"/>
      <c r="Y31" s="2025"/>
      <c r="Z31" s="2028"/>
    </row>
    <row r="32" spans="1:26" s="2029" customFormat="1" x14ac:dyDescent="0.2">
      <c r="A32" s="2025"/>
      <c r="B32" s="2025"/>
      <c r="C32" s="2025"/>
      <c r="D32" s="2025"/>
      <c r="E32" s="2025"/>
      <c r="F32" s="2025"/>
      <c r="G32" s="2025"/>
      <c r="H32" s="2025"/>
      <c r="I32" s="2025"/>
      <c r="J32" s="2025"/>
      <c r="K32" s="2025"/>
      <c r="L32" s="2025"/>
      <c r="M32" s="2025"/>
      <c r="N32" s="2025"/>
      <c r="O32" s="2025"/>
      <c r="P32" s="2025"/>
      <c r="Q32" s="2025"/>
      <c r="R32" s="2025"/>
      <c r="S32" s="2025"/>
      <c r="T32" s="2025"/>
      <c r="U32" s="2025"/>
      <c r="V32" s="2025"/>
      <c r="W32" s="2025"/>
      <c r="X32" s="2025"/>
      <c r="Y32" s="2025"/>
      <c r="Z32" s="2025"/>
    </row>
  </sheetData>
  <sheetProtection password="F8BD" sheet="1" objects="1" scenarios="1"/>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topLeftCell="A13" workbookViewId="0">
      <selection activeCell="F14" sqref="F14"/>
    </sheetView>
  </sheetViews>
  <sheetFormatPr defaultColWidth="9.140625" defaultRowHeight="12.75" x14ac:dyDescent="0.2"/>
  <cols>
    <col min="1" max="1" width="43" style="50" customWidth="1"/>
    <col min="2" max="2" width="39.5703125" style="50" hidden="1" customWidth="1"/>
    <col min="3" max="3" width="5.42578125" style="50" customWidth="1"/>
    <col min="4" max="6" width="15.7109375" style="50" customWidth="1"/>
    <col min="7" max="9" width="15.7109375" style="50" hidden="1" customWidth="1"/>
    <col min="10" max="12" width="15.7109375" style="50" customWidth="1"/>
    <col min="13" max="23" width="15.7109375" style="50" hidden="1" customWidth="1"/>
    <col min="24" max="25" width="0" style="50" hidden="1" customWidth="1"/>
    <col min="26" max="16384" width="9.140625" style="50"/>
  </cols>
  <sheetData>
    <row r="1" spans="1:40" s="8" customFormat="1" ht="39.75" customHeight="1" x14ac:dyDescent="0.2">
      <c r="A1" s="2430"/>
      <c r="B1" s="2430"/>
      <c r="C1" s="2430"/>
      <c r="D1" s="2430"/>
      <c r="E1" s="2430"/>
      <c r="F1" s="2430"/>
      <c r="G1" s="2430"/>
      <c r="H1" s="2430"/>
    </row>
    <row r="2" spans="1:40" s="8" customFormat="1" ht="39.75" customHeight="1" x14ac:dyDescent="0.3">
      <c r="A2" s="1662"/>
      <c r="B2" s="1662"/>
      <c r="C2" s="1662"/>
      <c r="D2" s="1656"/>
      <c r="E2" s="1656"/>
      <c r="F2" s="1656"/>
      <c r="G2" s="1656"/>
    </row>
    <row r="3" spans="1:40" s="8" customFormat="1" ht="63.75" customHeight="1" x14ac:dyDescent="0.25">
      <c r="A3" s="1663"/>
      <c r="B3" s="1663"/>
      <c r="C3" s="1663"/>
      <c r="D3" s="1657"/>
      <c r="E3" s="1657"/>
      <c r="F3" s="1657"/>
      <c r="G3" s="1657"/>
      <c r="I3" s="9"/>
    </row>
    <row r="4" spans="1:40" s="8" customFormat="1" ht="29.25" customHeight="1" x14ac:dyDescent="0.25">
      <c r="A4" s="1664" t="str">
        <f>'I1 Intro'!C11</f>
        <v>EB-2019-0037</v>
      </c>
      <c r="B4" s="1664"/>
      <c r="C4" s="1664"/>
      <c r="D4" s="1658"/>
      <c r="E4" s="1658"/>
      <c r="F4" s="1658"/>
      <c r="G4" s="1658"/>
    </row>
    <row r="5" spans="1:40" s="8" customFormat="1" ht="21" customHeight="1" x14ac:dyDescent="0.3">
      <c r="A5" s="299" t="str">
        <f>"Sheet I5.2 Weighting Factors Worksheet  - "&amp;  'I2 LDC class'!$C$17</f>
        <v>Sheet I5.2 Weighting Factors Worksheet  - Initial Application</v>
      </c>
      <c r="B5" s="299"/>
      <c r="C5" s="299"/>
      <c r="D5" s="59"/>
      <c r="E5" s="59"/>
      <c r="G5" s="35"/>
      <c r="AB5" s="563"/>
    </row>
    <row r="6" spans="1:40" s="8" customFormat="1" ht="6" customHeight="1" x14ac:dyDescent="0.2">
      <c r="A6" s="11"/>
      <c r="B6" s="11"/>
      <c r="C6" s="11"/>
      <c r="D6" s="11"/>
      <c r="E6" s="11"/>
      <c r="F6" s="11"/>
      <c r="G6" s="11"/>
      <c r="H6" s="11"/>
      <c r="I6" s="11"/>
      <c r="J6" s="11"/>
      <c r="K6" s="11"/>
      <c r="L6" s="11"/>
      <c r="M6" s="11"/>
      <c r="N6" s="11"/>
      <c r="O6" s="11"/>
      <c r="P6" s="11"/>
      <c r="Q6" s="11"/>
      <c r="AB6" s="563"/>
    </row>
    <row r="9" spans="1:40" s="306" customFormat="1" x14ac:dyDescent="0.2">
      <c r="D9" s="310">
        <v>1</v>
      </c>
      <c r="E9" s="310">
        <v>2</v>
      </c>
      <c r="F9" s="310">
        <v>3</v>
      </c>
      <c r="G9" s="310">
        <v>4</v>
      </c>
      <c r="H9" s="310">
        <v>5</v>
      </c>
      <c r="I9" s="310">
        <v>6</v>
      </c>
      <c r="J9" s="310">
        <v>7</v>
      </c>
      <c r="K9" s="310">
        <v>8</v>
      </c>
      <c r="L9" s="310">
        <v>9</v>
      </c>
      <c r="M9" s="310">
        <v>10</v>
      </c>
      <c r="N9" s="310">
        <v>11</v>
      </c>
      <c r="O9" s="310">
        <v>12</v>
      </c>
      <c r="P9" s="310">
        <v>13</v>
      </c>
      <c r="Q9" s="310">
        <v>14</v>
      </c>
      <c r="R9" s="310">
        <v>15</v>
      </c>
      <c r="S9" s="310">
        <v>16</v>
      </c>
      <c r="T9" s="310">
        <v>17</v>
      </c>
      <c r="U9" s="310">
        <v>18</v>
      </c>
      <c r="V9" s="310">
        <v>19</v>
      </c>
      <c r="W9" s="310">
        <v>20</v>
      </c>
      <c r="X9" s="305"/>
    </row>
    <row r="10" spans="1:40" s="1417" customFormat="1" ht="38.25" x14ac:dyDescent="0.2">
      <c r="A10" s="1655"/>
      <c r="B10" s="1655"/>
      <c r="C10" s="1655"/>
      <c r="D10" s="559" t="str">
        <f>IF('I2 LDC class'!$D20="",'I2 LDC class'!$C20,'I2 LDC class'!$D20)</f>
        <v>Residential</v>
      </c>
      <c r="E10" s="559" t="str">
        <f>IF('I2 LDC class'!$D21="",'I2 LDC class'!$C21,'I2 LDC class'!$D21)</f>
        <v>GS &lt;50</v>
      </c>
      <c r="F10" s="559" t="str">
        <f>IF('I2 LDC class'!$D22="",'I2 LDC class'!$C22,'I2 LDC class'!$D22)</f>
        <v>GS&gt;50-Regular</v>
      </c>
      <c r="G10" s="559" t="str">
        <f>IF('I2 LDC class'!$D23="",'I2 LDC class'!$C23,'I2 LDC class'!$D23)</f>
        <v>GS&gt; 50-TOU</v>
      </c>
      <c r="H10" s="559" t="str">
        <f>IF('I2 LDC class'!$D24="",'I2 LDC class'!$C24,'I2 LDC class'!$D24)</f>
        <v>GS &gt;50-Intermediate</v>
      </c>
      <c r="I10" s="559" t="str">
        <f>IF('I2 LDC class'!$D25="",'I2 LDC class'!$C25,'I2 LDC class'!$D25)</f>
        <v>Large Use &gt;5MW</v>
      </c>
      <c r="J10" s="559" t="str">
        <f>IF('I2 LDC class'!$D26="",'I2 LDC class'!$C26,'I2 LDC class'!$D26)</f>
        <v>Street Light</v>
      </c>
      <c r="K10" s="559" t="str">
        <f>IF('I2 LDC class'!$D27="",'I2 LDC class'!$C27,'I2 LDC class'!$D27)</f>
        <v>Sentinel</v>
      </c>
      <c r="L10" s="559" t="str">
        <f>IF('I2 LDC class'!$D28="",'I2 LDC class'!$C28,'I2 LDC class'!$D28)</f>
        <v>Unmetered Scattered Load</v>
      </c>
      <c r="M10" s="559" t="str">
        <f>IF('I2 LDC class'!$D29="",'I2 LDC class'!$C29,'I2 LDC class'!$D29)</f>
        <v>Embedded Distributor</v>
      </c>
      <c r="N10" s="559" t="str">
        <f>IF('I2 LDC class'!$D30="",'I2 LDC class'!$C30,'I2 LDC class'!$D30)</f>
        <v>Back-up/Standby Power</v>
      </c>
      <c r="O10" s="559" t="str">
        <f>IF('I2 LDC class'!$D31="",'I2 LDC class'!$C31,'I2 LDC class'!$D31)</f>
        <v>Rate Class 1</v>
      </c>
      <c r="P10" s="559" t="str">
        <f>IF('I2 LDC class'!$D32="",'I2 LDC class'!$C32,'I2 LDC class'!$D32)</f>
        <v>Rate class 2</v>
      </c>
      <c r="Q10" s="559" t="str">
        <f>IF('I2 LDC class'!$D33="",'I2 LDC class'!$C33,'I2 LDC class'!$D33)</f>
        <v>Rate class 3</v>
      </c>
      <c r="R10" s="559" t="str">
        <f>IF('I2 LDC class'!$D34="",'I2 LDC class'!$C34,'I2 LDC class'!$D34)</f>
        <v>Rate class 4</v>
      </c>
      <c r="S10" s="559" t="str">
        <f>IF('I2 LDC class'!$D35="",'I2 LDC class'!$C35,'I2 LDC class'!$D35)</f>
        <v>Rate class 5</v>
      </c>
      <c r="T10" s="559" t="str">
        <f>IF('I2 LDC class'!$D36="",'I2 LDC class'!$C36,'I2 LDC class'!$D36)</f>
        <v>Rate class 6</v>
      </c>
      <c r="U10" s="559" t="str">
        <f>IF('I2 LDC class'!$D37="",'I2 LDC class'!$C37,'I2 LDC class'!$D37)</f>
        <v>Rate class 7</v>
      </c>
      <c r="V10" s="559" t="str">
        <f>IF('I2 LDC class'!$D38="",'I2 LDC class'!$C38,'I2 LDC class'!$D38)</f>
        <v>Rate class 8</v>
      </c>
      <c r="W10" s="560" t="str">
        <f>IF('I2 LDC class'!$D39="",'I2 LDC class'!$C39,'I2 LDC class'!$D39)</f>
        <v>Rate class 9</v>
      </c>
      <c r="X10" s="1418"/>
      <c r="Y10" s="1418"/>
      <c r="Z10" s="1418"/>
      <c r="AA10" s="1418"/>
      <c r="AB10" s="1418"/>
      <c r="AC10" s="1418"/>
      <c r="AD10" s="1418"/>
    </row>
    <row r="12" spans="1:40" s="46" customFormat="1" x14ac:dyDescent="0.2">
      <c r="A12" s="1707" t="s">
        <v>1709</v>
      </c>
      <c r="D12" s="1787">
        <v>1</v>
      </c>
      <c r="E12" s="1787">
        <v>0</v>
      </c>
      <c r="F12" s="1787">
        <v>0</v>
      </c>
      <c r="G12" s="1787">
        <v>0</v>
      </c>
      <c r="H12" s="1787">
        <v>0</v>
      </c>
      <c r="I12" s="1787">
        <v>0</v>
      </c>
      <c r="J12" s="1787">
        <v>0</v>
      </c>
      <c r="K12" s="1787">
        <v>0</v>
      </c>
      <c r="L12" s="1787">
        <v>0</v>
      </c>
      <c r="M12" s="1787"/>
      <c r="N12" s="1787"/>
      <c r="O12" s="1787"/>
      <c r="P12" s="1787"/>
      <c r="Q12" s="1787"/>
      <c r="R12" s="1787"/>
      <c r="S12" s="1787"/>
      <c r="T12" s="1787"/>
      <c r="U12" s="1787"/>
      <c r="V12" s="1787"/>
      <c r="W12" s="1787"/>
      <c r="X12" s="1787" t="e">
        <f>#REF!</f>
        <v>#REF!</v>
      </c>
      <c r="Y12" s="1787" t="e">
        <f>#REF!</f>
        <v>#REF!</v>
      </c>
      <c r="Z12" s="1418"/>
      <c r="AA12" s="1444"/>
      <c r="AB12" s="1444"/>
      <c r="AC12" s="1444"/>
      <c r="AD12" s="1444"/>
      <c r="AE12" s="322"/>
      <c r="AF12" s="322"/>
      <c r="AG12" s="322"/>
      <c r="AH12" s="322"/>
      <c r="AI12" s="322"/>
      <c r="AJ12" s="322"/>
      <c r="AK12" s="322"/>
      <c r="AL12" s="322"/>
      <c r="AM12" s="322"/>
      <c r="AN12" s="322"/>
    </row>
    <row r="13" spans="1:40" s="102" customFormat="1" x14ac:dyDescent="0.2">
      <c r="A13" s="2035"/>
      <c r="B13" s="2035"/>
      <c r="C13" s="2035"/>
      <c r="D13" s="2036"/>
      <c r="E13" s="2036"/>
      <c r="F13" s="2036"/>
      <c r="G13" s="2036"/>
      <c r="H13" s="2036"/>
      <c r="I13" s="2036"/>
      <c r="J13" s="2036"/>
      <c r="K13" s="2036"/>
      <c r="L13" s="2036"/>
      <c r="M13" s="2036"/>
      <c r="N13" s="2036"/>
      <c r="O13" s="2036"/>
      <c r="P13" s="2036"/>
      <c r="Q13" s="2036"/>
      <c r="R13" s="2036"/>
      <c r="S13" s="2036"/>
      <c r="T13" s="2036"/>
      <c r="U13" s="2036"/>
      <c r="V13" s="2036"/>
      <c r="W13" s="2036"/>
      <c r="X13" s="1451"/>
      <c r="Y13" s="1451"/>
      <c r="Z13" s="1451"/>
      <c r="AA13" s="1451"/>
      <c r="AB13" s="1451"/>
      <c r="AC13" s="1451"/>
      <c r="AD13" s="1451"/>
      <c r="AE13" s="1452"/>
      <c r="AF13" s="1452"/>
      <c r="AG13" s="1452"/>
      <c r="AH13" s="1452"/>
      <c r="AI13" s="1452"/>
      <c r="AJ13" s="1452"/>
      <c r="AK13" s="1452"/>
      <c r="AL13" s="1452"/>
      <c r="AM13" s="1452"/>
      <c r="AN13" s="1452"/>
    </row>
    <row r="14" spans="1:40" s="102" customFormat="1" x14ac:dyDescent="0.2">
      <c r="A14" s="2035"/>
      <c r="B14" s="2035"/>
      <c r="C14" s="2035"/>
      <c r="D14" s="2036"/>
      <c r="E14" s="2036"/>
      <c r="F14" s="2036"/>
      <c r="G14" s="2036"/>
      <c r="H14" s="2036"/>
      <c r="I14" s="2036"/>
      <c r="J14" s="2036"/>
      <c r="K14" s="2036"/>
      <c r="L14" s="2036"/>
      <c r="M14" s="2036"/>
      <c r="N14" s="2036"/>
      <c r="O14" s="2036"/>
      <c r="P14" s="2036"/>
      <c r="Q14" s="2036"/>
      <c r="R14" s="2036"/>
      <c r="S14" s="2036"/>
      <c r="T14" s="2036"/>
      <c r="U14" s="2036"/>
      <c r="V14" s="2036"/>
      <c r="W14" s="2036"/>
      <c r="X14" s="1451"/>
      <c r="Y14" s="1451"/>
      <c r="Z14" s="1451"/>
      <c r="AA14" s="1451"/>
      <c r="AB14" s="1451"/>
      <c r="AC14" s="1451"/>
      <c r="AD14" s="1451"/>
      <c r="AE14" s="1452"/>
      <c r="AF14" s="1452"/>
      <c r="AG14" s="1452"/>
      <c r="AH14" s="1452"/>
      <c r="AI14" s="1452"/>
      <c r="AJ14" s="1452"/>
      <c r="AK14" s="1452"/>
      <c r="AL14" s="1452"/>
      <c r="AM14" s="1452"/>
      <c r="AN14" s="1452"/>
    </row>
    <row r="15" spans="1:40" s="46" customFormat="1" ht="26.25" customHeight="1" x14ac:dyDescent="0.2">
      <c r="A15" s="1708" t="s">
        <v>420</v>
      </c>
      <c r="B15" s="1593"/>
      <c r="C15" s="1593"/>
      <c r="D15" s="1884">
        <v>1</v>
      </c>
      <c r="E15" s="1884">
        <v>1</v>
      </c>
      <c r="F15" s="1884">
        <v>1</v>
      </c>
      <c r="G15" s="1884"/>
      <c r="H15" s="1884"/>
      <c r="I15" s="1884"/>
      <c r="J15" s="1884">
        <v>1</v>
      </c>
      <c r="K15" s="1884">
        <v>1</v>
      </c>
      <c r="L15" s="1884">
        <v>1</v>
      </c>
      <c r="M15" s="1884"/>
      <c r="N15" s="1884"/>
      <c r="O15" s="1884"/>
      <c r="P15" s="1884"/>
      <c r="Q15" s="1884"/>
      <c r="R15" s="1884"/>
      <c r="S15" s="1884"/>
      <c r="T15" s="1884"/>
      <c r="U15" s="1884"/>
      <c r="V15" s="1884"/>
      <c r="W15" s="1884"/>
      <c r="X15" s="1788">
        <f t="shared" ref="X15:Y15" si="0">X21</f>
        <v>0</v>
      </c>
      <c r="Y15" s="1788">
        <f t="shared" si="0"/>
        <v>0</v>
      </c>
      <c r="Z15" s="1444"/>
      <c r="AA15" s="1444"/>
      <c r="AB15" s="1444"/>
      <c r="AC15" s="1444"/>
      <c r="AD15" s="1444"/>
      <c r="AE15" s="322"/>
      <c r="AF15" s="322"/>
      <c r="AG15" s="322"/>
      <c r="AH15" s="322"/>
      <c r="AI15" s="322"/>
      <c r="AJ15" s="322"/>
      <c r="AK15" s="322"/>
      <c r="AL15" s="322"/>
      <c r="AM15" s="322"/>
      <c r="AN15" s="322"/>
    </row>
    <row r="16" spans="1:40" s="2041" customFormat="1" ht="26.25" customHeight="1" x14ac:dyDescent="0.2">
      <c r="A16" s="2037"/>
      <c r="B16" s="2035"/>
      <c r="C16" s="2035"/>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2039"/>
      <c r="AA16" s="2039"/>
      <c r="AB16" s="2039"/>
      <c r="AC16" s="2039"/>
      <c r="AD16" s="2039"/>
      <c r="AE16" s="2040"/>
      <c r="AF16" s="2040"/>
      <c r="AG16" s="2040"/>
      <c r="AH16" s="2040"/>
      <c r="AI16" s="2040"/>
      <c r="AJ16" s="2040"/>
      <c r="AK16" s="2040"/>
      <c r="AL16" s="2040"/>
      <c r="AM16" s="2040"/>
      <c r="AN16" s="2040"/>
    </row>
    <row r="17" spans="1:22" s="238" customFormat="1" x14ac:dyDescent="0.2">
      <c r="A17" s="2022"/>
    </row>
    <row r="18" spans="1:22" s="238" customFormat="1" x14ac:dyDescent="0.2">
      <c r="A18" s="2022"/>
    </row>
    <row r="19" spans="1:22" s="238" customFormat="1" x14ac:dyDescent="0.2">
      <c r="A19" s="2022"/>
    </row>
    <row r="21" spans="1:22" x14ac:dyDescent="0.2">
      <c r="A21" s="294"/>
      <c r="D21" s="1789"/>
      <c r="E21" s="1789"/>
      <c r="F21" s="1789"/>
      <c r="G21" s="1789"/>
      <c r="H21" s="1789"/>
      <c r="I21" s="1789"/>
      <c r="J21" s="1789"/>
      <c r="K21" s="1789"/>
      <c r="L21" s="1789"/>
      <c r="M21" s="1790"/>
      <c r="N21" s="1790"/>
      <c r="O21" s="1790"/>
      <c r="P21" s="1790"/>
      <c r="Q21" s="1790"/>
      <c r="R21" s="1790"/>
      <c r="S21" s="1790"/>
      <c r="T21" s="1790"/>
      <c r="U21" s="1790"/>
      <c r="V21" s="1790"/>
    </row>
    <row r="22" spans="1:22" x14ac:dyDescent="0.2">
      <c r="D22" s="1790"/>
      <c r="E22" s="1790"/>
      <c r="F22" s="1790"/>
      <c r="G22" s="1790"/>
      <c r="H22" s="1790"/>
      <c r="I22" s="1790"/>
      <c r="J22" s="1790"/>
      <c r="K22" s="1790"/>
      <c r="L22" s="1790"/>
      <c r="M22" s="1790"/>
      <c r="N22" s="1790"/>
      <c r="O22" s="1790"/>
      <c r="P22" s="1790"/>
      <c r="Q22" s="1790"/>
      <c r="R22" s="1790"/>
      <c r="S22" s="1790"/>
      <c r="T22" s="1790"/>
      <c r="U22" s="1790"/>
      <c r="V22" s="1790"/>
    </row>
    <row r="23" spans="1:22" x14ac:dyDescent="0.2">
      <c r="D23" s="1790"/>
      <c r="E23" s="1790"/>
      <c r="F23" s="1790"/>
      <c r="G23" s="1790"/>
      <c r="H23" s="1790"/>
      <c r="I23" s="1790"/>
      <c r="J23" s="1790"/>
      <c r="K23" s="1790"/>
      <c r="L23" s="1790"/>
      <c r="M23" s="1790"/>
      <c r="N23" s="1790"/>
      <c r="O23" s="1790"/>
      <c r="P23" s="1790"/>
      <c r="Q23" s="1790"/>
      <c r="R23" s="1790"/>
      <c r="S23" s="1790"/>
      <c r="T23" s="1790"/>
      <c r="U23" s="1790"/>
      <c r="V23" s="1790"/>
    </row>
    <row r="24" spans="1:22" x14ac:dyDescent="0.2">
      <c r="D24" s="1790"/>
      <c r="E24" s="1790"/>
      <c r="F24" s="1790"/>
      <c r="G24" s="1790"/>
      <c r="H24" s="1790"/>
      <c r="I24" s="1790"/>
      <c r="J24" s="1790"/>
      <c r="K24" s="1790"/>
      <c r="L24" s="1790"/>
      <c r="M24" s="1790"/>
      <c r="N24" s="1790"/>
      <c r="O24" s="1790"/>
      <c r="P24" s="1790"/>
      <c r="Q24" s="1790"/>
      <c r="R24" s="1790"/>
      <c r="S24" s="1790"/>
      <c r="T24" s="1790"/>
      <c r="U24" s="1790"/>
      <c r="V24" s="1790"/>
    </row>
    <row r="25" spans="1:22" x14ac:dyDescent="0.2">
      <c r="D25" s="1790"/>
      <c r="E25" s="1790"/>
      <c r="F25" s="1790"/>
      <c r="G25" s="1790"/>
      <c r="H25" s="1790"/>
      <c r="I25" s="1790"/>
      <c r="J25" s="1790"/>
      <c r="K25" s="1790"/>
      <c r="L25" s="1790"/>
      <c r="M25" s="1790"/>
      <c r="N25" s="1790"/>
      <c r="O25" s="1790"/>
      <c r="P25" s="1790"/>
      <c r="Q25" s="1790"/>
      <c r="R25" s="1790"/>
      <c r="S25" s="1790"/>
      <c r="T25" s="1790"/>
      <c r="U25" s="1790"/>
      <c r="V25" s="1790"/>
    </row>
  </sheetData>
  <sheetProtection password="F8BD" sheet="1" objects="1" scenarios="1"/>
  <mergeCells count="1">
    <mergeCell ref="A1:H1"/>
  </mergeCells>
  <phoneticPr fontId="135"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61"/>
  <sheetViews>
    <sheetView tabSelected="1" topLeftCell="A13" workbookViewId="0">
      <selection activeCell="F26" sqref="F26"/>
    </sheetView>
  </sheetViews>
  <sheetFormatPr defaultColWidth="9.140625" defaultRowHeight="11.25" x14ac:dyDescent="0.2"/>
  <cols>
    <col min="1" max="1" width="32.140625" style="46" customWidth="1"/>
    <col min="2" max="2" width="18.140625" style="295" customWidth="1"/>
    <col min="3" max="3" width="15.7109375" style="296" customWidth="1"/>
    <col min="4" max="6" width="16" style="297" customWidth="1"/>
    <col min="7" max="9" width="16" style="297" hidden="1" customWidth="1"/>
    <col min="10" max="12" width="16" style="297" customWidth="1"/>
    <col min="13" max="23" width="16" style="297" hidden="1" customWidth="1"/>
    <col min="24" max="24" width="16" style="297" customWidth="1"/>
    <col min="25" max="30" width="9.140625" style="297"/>
    <col min="31" max="16384" width="9.140625" style="46"/>
  </cols>
  <sheetData>
    <row r="1" spans="1:30" s="8" customFormat="1" ht="45" customHeight="1" x14ac:dyDescent="0.2">
      <c r="A1" s="2430"/>
      <c r="B1" s="2430"/>
      <c r="C1" s="2430"/>
      <c r="D1" s="2430"/>
      <c r="E1" s="2430"/>
      <c r="F1" s="2430"/>
    </row>
    <row r="2" spans="1:30" s="8" customFormat="1" ht="45" customHeight="1" x14ac:dyDescent="0.3">
      <c r="A2" s="2473"/>
      <c r="B2" s="2473"/>
      <c r="C2" s="2473"/>
      <c r="D2" s="2473"/>
      <c r="E2" s="2473"/>
    </row>
    <row r="3" spans="1:30" s="8" customFormat="1" ht="72.75" customHeight="1" x14ac:dyDescent="0.25">
      <c r="A3" s="2474"/>
      <c r="B3" s="2474"/>
      <c r="C3" s="2474"/>
      <c r="D3" s="2474"/>
      <c r="E3" s="2474"/>
      <c r="G3" s="9"/>
    </row>
    <row r="4" spans="1:30" s="8" customFormat="1" ht="18" x14ac:dyDescent="0.25">
      <c r="A4" s="2475" t="str">
        <f>'I1 Intro'!C11</f>
        <v>EB-2019-0037</v>
      </c>
      <c r="B4" s="2475"/>
      <c r="C4" s="2475"/>
      <c r="D4" s="2475"/>
      <c r="E4" s="2475"/>
    </row>
    <row r="5" spans="1:30" s="8" customFormat="1" ht="21" customHeight="1" x14ac:dyDescent="0.3">
      <c r="A5" s="299" t="str">
        <f>"Sheet I6.1 Revenue Worksheet  - "&amp;  'I2 LDC class'!$C$17</f>
        <v>Sheet I6.1 Revenue Worksheet  - Initial Application</v>
      </c>
      <c r="B5" s="300"/>
      <c r="C5" s="300"/>
      <c r="D5" s="59"/>
      <c r="E5" s="301"/>
    </row>
    <row r="6" spans="1:30" s="8" customFormat="1" ht="6" customHeight="1" x14ac:dyDescent="0.2">
      <c r="A6" s="11"/>
      <c r="B6" s="11"/>
      <c r="C6" s="11"/>
      <c r="D6" s="11"/>
      <c r="E6" s="11"/>
      <c r="F6" s="11"/>
      <c r="G6" s="11"/>
      <c r="H6" s="11"/>
      <c r="I6" s="11"/>
      <c r="J6" s="11"/>
      <c r="K6" s="11"/>
      <c r="L6" s="11"/>
      <c r="M6" s="11"/>
      <c r="N6" s="11"/>
      <c r="O6" s="11"/>
    </row>
    <row r="8" spans="1:30" ht="2.25" customHeight="1" x14ac:dyDescent="0.2">
      <c r="A8" s="290"/>
      <c r="E8" s="46"/>
      <c r="F8" s="46"/>
      <c r="G8" s="46"/>
      <c r="H8" s="46"/>
      <c r="I8" s="46"/>
    </row>
    <row r="9" spans="1:30" ht="2.25" customHeight="1" thickBot="1" x14ac:dyDescent="0.25">
      <c r="C9" s="298"/>
      <c r="F9" s="46"/>
      <c r="G9" s="46"/>
      <c r="H9" s="46"/>
      <c r="I9" s="46"/>
    </row>
    <row r="10" spans="1:30" ht="21" customHeight="1" thickBot="1" x14ac:dyDescent="0.25">
      <c r="A10" s="1455" t="s">
        <v>401</v>
      </c>
      <c r="B10" s="1791">
        <v>857384613.83945107</v>
      </c>
      <c r="E10" s="1456"/>
      <c r="F10" s="46"/>
      <c r="G10" s="46"/>
      <c r="H10" s="46"/>
      <c r="I10" s="46"/>
    </row>
    <row r="11" spans="1:30" ht="11.25" customHeight="1" x14ac:dyDescent="0.2">
      <c r="A11" s="302"/>
      <c r="B11" s="1371"/>
      <c r="E11" s="100"/>
      <c r="F11" s="46"/>
      <c r="G11" s="46"/>
      <c r="H11" s="46"/>
      <c r="I11" s="46"/>
    </row>
    <row r="12" spans="1:30" ht="13.5" thickBot="1" x14ac:dyDescent="0.25">
      <c r="A12" s="303"/>
      <c r="B12" s="1371"/>
      <c r="E12" s="440"/>
    </row>
    <row r="13" spans="1:30" ht="20.25" customHeight="1" thickBot="1" x14ac:dyDescent="0.25">
      <c r="A13" s="1455" t="s">
        <v>402</v>
      </c>
      <c r="B13" s="1791">
        <v>879590</v>
      </c>
      <c r="E13" s="1456"/>
      <c r="AC13" s="46"/>
      <c r="AD13" s="46"/>
    </row>
    <row r="14" spans="1:30" ht="13.5" customHeight="1" x14ac:dyDescent="0.2">
      <c r="A14" s="302"/>
      <c r="B14" s="1371"/>
      <c r="E14" s="100"/>
      <c r="F14" s="46"/>
      <c r="G14" s="46"/>
      <c r="H14" s="46"/>
      <c r="AC14" s="46"/>
      <c r="AD14" s="46"/>
    </row>
    <row r="15" spans="1:30" ht="13.5" customHeight="1" thickBot="1" x14ac:dyDescent="0.25">
      <c r="A15" s="303"/>
      <c r="B15" s="1371"/>
      <c r="E15" s="440"/>
      <c r="AC15" s="46"/>
      <c r="AD15" s="46"/>
    </row>
    <row r="16" spans="1:30" ht="31.5" customHeight="1" thickBot="1" x14ac:dyDescent="0.25">
      <c r="A16" s="1931" t="s">
        <v>1677</v>
      </c>
      <c r="B16" s="1930">
        <f>-2917078.41908476-'O1 Revenue to cost|RR'!C32</f>
        <v>-3234018.4190847599</v>
      </c>
      <c r="E16" s="1456"/>
      <c r="AC16" s="46"/>
      <c r="AD16" s="46"/>
    </row>
    <row r="17" spans="1:40" ht="13.5" customHeight="1" x14ac:dyDescent="0.2">
      <c r="A17" s="302"/>
      <c r="B17" s="1371"/>
      <c r="E17" s="100"/>
      <c r="F17" s="46"/>
      <c r="G17" s="46"/>
      <c r="H17" s="46"/>
      <c r="AC17" s="46"/>
      <c r="AD17" s="46"/>
    </row>
    <row r="18" spans="1:40" ht="13.5" customHeight="1" thickBot="1" x14ac:dyDescent="0.25">
      <c r="A18" s="303"/>
      <c r="B18" s="1371"/>
      <c r="E18" s="440"/>
      <c r="AC18" s="46"/>
      <c r="AD18" s="46"/>
    </row>
    <row r="19" spans="1:40" ht="30.75" customHeight="1" thickBot="1" x14ac:dyDescent="0.25">
      <c r="A19" s="1931" t="s">
        <v>1678</v>
      </c>
      <c r="B19" s="1791">
        <v>1519787</v>
      </c>
      <c r="E19" s="1456"/>
      <c r="AC19" s="46"/>
      <c r="AD19" s="46"/>
    </row>
    <row r="20" spans="1:40" ht="20.25" customHeight="1" x14ac:dyDescent="0.2">
      <c r="A20" s="303"/>
      <c r="B20" s="1372"/>
      <c r="E20" s="46"/>
      <c r="AC20" s="46"/>
      <c r="AD20" s="46"/>
    </row>
    <row r="21" spans="1:40" s="306" customFormat="1" ht="12.75" x14ac:dyDescent="0.2">
      <c r="B21" s="309"/>
      <c r="D21" s="310">
        <v>1</v>
      </c>
      <c r="E21" s="310">
        <v>2</v>
      </c>
      <c r="F21" s="310">
        <v>3</v>
      </c>
      <c r="G21" s="310">
        <v>4</v>
      </c>
      <c r="H21" s="310">
        <v>5</v>
      </c>
      <c r="I21" s="310">
        <v>6</v>
      </c>
      <c r="J21" s="310">
        <v>7</v>
      </c>
      <c r="K21" s="310">
        <v>8</v>
      </c>
      <c r="L21" s="310">
        <v>9</v>
      </c>
      <c r="M21" s="310">
        <v>10</v>
      </c>
      <c r="N21" s="310">
        <v>11</v>
      </c>
      <c r="O21" s="310">
        <v>12</v>
      </c>
      <c r="P21" s="310">
        <v>13</v>
      </c>
      <c r="Q21" s="310">
        <v>14</v>
      </c>
      <c r="R21" s="310">
        <v>15</v>
      </c>
      <c r="S21" s="310">
        <v>16</v>
      </c>
      <c r="T21" s="310">
        <v>17</v>
      </c>
      <c r="U21" s="310">
        <v>18</v>
      </c>
      <c r="V21" s="310">
        <v>19</v>
      </c>
      <c r="W21" s="310">
        <v>20</v>
      </c>
      <c r="X21" s="305"/>
    </row>
    <row r="22" spans="1:40" s="1417" customFormat="1" ht="45" customHeight="1" x14ac:dyDescent="0.2">
      <c r="B22" s="304" t="s">
        <v>1183</v>
      </c>
      <c r="C22" s="1419" t="s">
        <v>763</v>
      </c>
      <c r="D22" s="292" t="str">
        <f>IF('I2 LDC class'!$D20="",'I2 LDC class'!$C20,'I2 LDC class'!$D20)</f>
        <v>Residential</v>
      </c>
      <c r="E22" s="292" t="str">
        <f>IF('I2 LDC class'!$D21="",'I2 LDC class'!$C21,'I2 LDC class'!$D21)</f>
        <v>GS &lt;50</v>
      </c>
      <c r="F22" s="292" t="str">
        <f>IF('I2 LDC class'!$D22="",'I2 LDC class'!$C22,'I2 LDC class'!$D22)</f>
        <v>GS&gt;50-Regular</v>
      </c>
      <c r="G22" s="292" t="str">
        <f>IF('I2 LDC class'!$D23="",'I2 LDC class'!$C23,'I2 LDC class'!$D23)</f>
        <v>GS&gt; 50-TOU</v>
      </c>
      <c r="H22" s="292" t="str">
        <f>IF('I2 LDC class'!$D24="",'I2 LDC class'!$C24,'I2 LDC class'!$D24)</f>
        <v>GS &gt;50-Intermediate</v>
      </c>
      <c r="I22" s="292" t="str">
        <f>IF('I2 LDC class'!$D25="",'I2 LDC class'!$C25,'I2 LDC class'!$D25)</f>
        <v>Large Use &gt;5MW</v>
      </c>
      <c r="J22" s="292" t="str">
        <f>IF('I2 LDC class'!$D26="",'I2 LDC class'!$C26,'I2 LDC class'!$D26)</f>
        <v>Street Light</v>
      </c>
      <c r="K22" s="292" t="str">
        <f>IF('I2 LDC class'!$D27="",'I2 LDC class'!$C27,'I2 LDC class'!$D27)</f>
        <v>Sentinel</v>
      </c>
      <c r="L22" s="292" t="str">
        <f>IF('I2 LDC class'!$D28="",'I2 LDC class'!$C28,'I2 LDC class'!$D28)</f>
        <v>Unmetered Scattered Load</v>
      </c>
      <c r="M22" s="292" t="str">
        <f>IF('I2 LDC class'!$D29="",'I2 LDC class'!$C29,'I2 LDC class'!$D29)</f>
        <v>Embedded Distributor</v>
      </c>
      <c r="N22" s="292" t="str">
        <f>IF('I2 LDC class'!$D30="",'I2 LDC class'!$C30,'I2 LDC class'!$D30)</f>
        <v>Back-up/Standby Power</v>
      </c>
      <c r="O22" s="292" t="str">
        <f>IF('I2 LDC class'!$D31="",'I2 LDC class'!$C31,'I2 LDC class'!$D31)</f>
        <v>Rate Class 1</v>
      </c>
      <c r="P22" s="292" t="str">
        <f>IF('I2 LDC class'!$D32="",'I2 LDC class'!$C32,'I2 LDC class'!$D32)</f>
        <v>Rate class 2</v>
      </c>
      <c r="Q22" s="292" t="str">
        <f>IF('I2 LDC class'!$D33="",'I2 LDC class'!$C33,'I2 LDC class'!$D33)</f>
        <v>Rate class 3</v>
      </c>
      <c r="R22" s="292" t="str">
        <f>IF('I2 LDC class'!$D34="",'I2 LDC class'!$C34,'I2 LDC class'!$D34)</f>
        <v>Rate class 4</v>
      </c>
      <c r="S22" s="292" t="str">
        <f>IF('I2 LDC class'!$D35="",'I2 LDC class'!$C35,'I2 LDC class'!$D35)</f>
        <v>Rate class 5</v>
      </c>
      <c r="T22" s="292" t="str">
        <f>IF('I2 LDC class'!$D36="",'I2 LDC class'!$C36,'I2 LDC class'!$D36)</f>
        <v>Rate class 6</v>
      </c>
      <c r="U22" s="292" t="str">
        <f>IF('I2 LDC class'!$D37="",'I2 LDC class'!$C37,'I2 LDC class'!$D37)</f>
        <v>Rate class 7</v>
      </c>
      <c r="V22" s="292" t="str">
        <f>IF('I2 LDC class'!$D38="",'I2 LDC class'!$C38,'I2 LDC class'!$D38)</f>
        <v>Rate class 8</v>
      </c>
      <c r="W22" s="293" t="str">
        <f>IF('I2 LDC class'!$D39="",'I2 LDC class'!$C39,'I2 LDC class'!$D39)</f>
        <v>Rate class 9</v>
      </c>
      <c r="X22" s="1418"/>
      <c r="Y22" s="1418"/>
      <c r="Z22" s="1418"/>
      <c r="AA22" s="1418"/>
      <c r="AB22" s="1418"/>
      <c r="AC22" s="1418"/>
      <c r="AD22" s="1418"/>
    </row>
    <row r="23" spans="1:40" ht="9.75" customHeight="1" x14ac:dyDescent="0.2">
      <c r="A23" s="2476" t="s">
        <v>1181</v>
      </c>
      <c r="B23" s="2478"/>
      <c r="C23" s="2479"/>
      <c r="D23" s="2479"/>
      <c r="E23" s="2479"/>
      <c r="F23" s="2479"/>
      <c r="G23" s="2479"/>
      <c r="H23" s="2479"/>
      <c r="I23" s="2479"/>
      <c r="J23" s="2479"/>
      <c r="K23" s="2479"/>
      <c r="L23" s="2479"/>
      <c r="M23" s="2479"/>
      <c r="N23" s="2479"/>
      <c r="O23" s="2479"/>
      <c r="P23" s="2479"/>
      <c r="Q23" s="2479"/>
      <c r="R23" s="2479"/>
      <c r="S23" s="2479"/>
      <c r="T23" s="2479"/>
      <c r="U23" s="2479"/>
      <c r="V23" s="2479"/>
      <c r="W23" s="2480"/>
    </row>
    <row r="24" spans="1:40" x14ac:dyDescent="0.2">
      <c r="A24" s="2477"/>
      <c r="B24" s="2481"/>
      <c r="C24" s="2482"/>
      <c r="D24" s="2482"/>
      <c r="E24" s="2482"/>
      <c r="F24" s="2482"/>
      <c r="G24" s="2482"/>
      <c r="H24" s="2482"/>
      <c r="I24" s="2482"/>
      <c r="J24" s="2482"/>
      <c r="K24" s="2482"/>
      <c r="L24" s="2482"/>
      <c r="M24" s="2482"/>
      <c r="N24" s="2482"/>
      <c r="O24" s="2482"/>
      <c r="P24" s="2482"/>
      <c r="Q24" s="2482"/>
      <c r="R24" s="2482"/>
      <c r="S24" s="2482"/>
      <c r="T24" s="2482"/>
      <c r="U24" s="2482"/>
      <c r="V24" s="2482"/>
      <c r="W24" s="2483"/>
    </row>
    <row r="25" spans="1:40" ht="24" customHeight="1" x14ac:dyDescent="0.2">
      <c r="A25" s="1689" t="s">
        <v>454</v>
      </c>
      <c r="B25" s="314" t="s">
        <v>773</v>
      </c>
      <c r="C25" s="1855">
        <f>IF(ROUND(SUM(D25:W25),0)=ROUND(B10,0),SUM(D25:W25),"Error")</f>
        <v>857384613.83945107</v>
      </c>
      <c r="D25" s="1792">
        <v>367560506.45882964</v>
      </c>
      <c r="E25" s="1792">
        <v>136403466.97308469</v>
      </c>
      <c r="F25" s="1792">
        <v>344496360.04029977</v>
      </c>
      <c r="G25" s="1792"/>
      <c r="H25" s="1792"/>
      <c r="I25" s="1792"/>
      <c r="J25" s="1792">
        <v>7448452.1237150077</v>
      </c>
      <c r="K25" s="1792">
        <v>366103.68451333424</v>
      </c>
      <c r="L25" s="1792">
        <v>1109724.5590085674</v>
      </c>
      <c r="M25" s="1792"/>
      <c r="N25" s="1792"/>
      <c r="O25" s="1792"/>
      <c r="P25" s="1792"/>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ht="24.75" customHeight="1" x14ac:dyDescent="0.2">
      <c r="A26" s="1689" t="s">
        <v>455</v>
      </c>
      <c r="B26" s="315" t="s">
        <v>1184</v>
      </c>
      <c r="C26" s="1855">
        <f>IF(ROUND(SUM(D26:W26),0)=ROUND(B13,0),SUM(D26:W26),"Error")</f>
        <v>879589.54895032151</v>
      </c>
      <c r="D26" s="1792"/>
      <c r="E26" s="1792"/>
      <c r="F26" s="1792">
        <v>857773</v>
      </c>
      <c r="G26" s="1792"/>
      <c r="H26" s="1792"/>
      <c r="I26" s="1792"/>
      <c r="J26" s="1792">
        <v>20806.831005660119</v>
      </c>
      <c r="K26" s="1792">
        <v>1009.7179446613925</v>
      </c>
      <c r="L26" s="1792"/>
      <c r="M26" s="1792"/>
      <c r="N26" s="1792"/>
      <c r="O26" s="1792"/>
      <c r="P26" s="1792"/>
      <c r="Q26" s="1792"/>
      <c r="R26" s="1792"/>
      <c r="S26" s="1792"/>
      <c r="T26" s="1792"/>
      <c r="U26" s="1792"/>
      <c r="V26" s="1792"/>
      <c r="W26" s="1792"/>
      <c r="X26" s="1444"/>
      <c r="Y26" s="1444"/>
      <c r="Z26" s="1444"/>
      <c r="AA26" s="1444"/>
      <c r="AB26" s="1444"/>
      <c r="AC26" s="1444"/>
      <c r="AD26" s="1444"/>
      <c r="AE26" s="322"/>
      <c r="AF26" s="322"/>
      <c r="AG26" s="322"/>
      <c r="AH26" s="322"/>
      <c r="AI26" s="322"/>
      <c r="AJ26" s="322"/>
      <c r="AK26" s="322"/>
      <c r="AL26" s="322"/>
      <c r="AM26" s="322"/>
      <c r="AN26" s="322"/>
    </row>
    <row r="27" spans="1:40" ht="38.25" x14ac:dyDescent="0.2">
      <c r="A27" s="1690" t="s">
        <v>419</v>
      </c>
      <c r="B27" s="315"/>
      <c r="C27" s="1445">
        <f>+SUM(D27:W27)</f>
        <v>196420.65570020297</v>
      </c>
      <c r="D27" s="1792"/>
      <c r="E27" s="1792"/>
      <c r="F27" s="1792">
        <v>196420.65570020297</v>
      </c>
      <c r="G27" s="1792"/>
      <c r="H27" s="1792"/>
      <c r="I27" s="1792"/>
      <c r="J27" s="1792"/>
      <c r="K27" s="1792"/>
      <c r="L27" s="1792"/>
      <c r="M27" s="1792"/>
      <c r="N27" s="1792"/>
      <c r="O27" s="1792"/>
      <c r="P27" s="1792"/>
      <c r="Q27" s="1792"/>
      <c r="R27" s="1792"/>
      <c r="S27" s="1792"/>
      <c r="T27" s="1792"/>
      <c r="U27" s="1792"/>
      <c r="V27" s="1792"/>
      <c r="W27" s="1792"/>
      <c r="X27" s="1444"/>
      <c r="Y27" s="1444"/>
      <c r="Z27" s="1444"/>
      <c r="AA27" s="1444"/>
      <c r="AB27" s="1444"/>
      <c r="AC27" s="1444"/>
      <c r="AD27" s="1444"/>
      <c r="AE27" s="322"/>
      <c r="AF27" s="322"/>
      <c r="AG27" s="322"/>
      <c r="AH27" s="322"/>
      <c r="AI27" s="322"/>
      <c r="AJ27" s="322"/>
      <c r="AK27" s="322"/>
      <c r="AL27" s="322"/>
      <c r="AM27" s="322"/>
      <c r="AN27" s="322"/>
    </row>
    <row r="28" spans="1:40" ht="76.5" x14ac:dyDescent="0.2">
      <c r="A28" s="1690" t="s">
        <v>456</v>
      </c>
      <c r="B28" s="315"/>
      <c r="C28" s="1445">
        <f>+SUM(D28:W28)</f>
        <v>0</v>
      </c>
      <c r="D28" s="1792"/>
      <c r="E28" s="1792"/>
      <c r="F28" s="1792"/>
      <c r="G28" s="1792"/>
      <c r="H28" s="1792"/>
      <c r="I28" s="1792"/>
      <c r="J28" s="1792"/>
      <c r="K28" s="1792"/>
      <c r="L28" s="1792"/>
      <c r="M28" s="1792"/>
      <c r="N28" s="1792"/>
      <c r="O28" s="1792"/>
      <c r="P28" s="1792"/>
      <c r="Q28" s="1792"/>
      <c r="R28" s="1792"/>
      <c r="S28" s="1792"/>
      <c r="T28" s="1792"/>
      <c r="U28" s="1792"/>
      <c r="V28" s="1792"/>
      <c r="W28" s="1792"/>
      <c r="X28" s="1444"/>
      <c r="Y28" s="1444"/>
      <c r="Z28" s="1444"/>
      <c r="AA28" s="1444"/>
      <c r="AB28" s="1444"/>
      <c r="AC28" s="1444"/>
      <c r="AD28" s="1444"/>
      <c r="AE28" s="322"/>
      <c r="AF28" s="322"/>
      <c r="AG28" s="322"/>
      <c r="AH28" s="322"/>
      <c r="AI28" s="322"/>
      <c r="AJ28" s="322"/>
      <c r="AK28" s="322"/>
      <c r="AL28" s="322"/>
      <c r="AM28" s="322"/>
      <c r="AN28" s="322"/>
    </row>
    <row r="29" spans="1:40" ht="25.5" x14ac:dyDescent="0.2">
      <c r="A29" s="1437" t="s">
        <v>1265</v>
      </c>
      <c r="B29" s="315" t="s">
        <v>1266</v>
      </c>
      <c r="C29" s="1445">
        <f>+SUM(D29:W29)</f>
        <v>0</v>
      </c>
      <c r="D29" s="1792"/>
      <c r="E29" s="1792"/>
      <c r="F29" s="1792"/>
      <c r="G29" s="1792"/>
      <c r="H29" s="1792"/>
      <c r="I29" s="1792"/>
      <c r="J29" s="1792"/>
      <c r="K29" s="1792"/>
      <c r="L29" s="1792"/>
      <c r="M29" s="1792">
        <f t="shared" ref="M29:W29" si="0">M25</f>
        <v>0</v>
      </c>
      <c r="N29" s="1792">
        <f t="shared" si="0"/>
        <v>0</v>
      </c>
      <c r="O29" s="1792">
        <f t="shared" si="0"/>
        <v>0</v>
      </c>
      <c r="P29" s="1792">
        <f t="shared" si="0"/>
        <v>0</v>
      </c>
      <c r="Q29" s="1792">
        <f t="shared" si="0"/>
        <v>0</v>
      </c>
      <c r="R29" s="1792">
        <f t="shared" si="0"/>
        <v>0</v>
      </c>
      <c r="S29" s="1792">
        <f t="shared" si="0"/>
        <v>0</v>
      </c>
      <c r="T29" s="1792">
        <f t="shared" si="0"/>
        <v>0</v>
      </c>
      <c r="U29" s="1792">
        <f t="shared" si="0"/>
        <v>0</v>
      </c>
      <c r="V29" s="1792">
        <f t="shared" si="0"/>
        <v>0</v>
      </c>
      <c r="W29" s="1792">
        <f t="shared" si="0"/>
        <v>0</v>
      </c>
      <c r="X29" s="1444"/>
      <c r="Y29" s="1444"/>
      <c r="Z29" s="1444"/>
      <c r="AA29" s="1444"/>
      <c r="AB29" s="1444"/>
      <c r="AC29" s="1444"/>
      <c r="AD29" s="1444"/>
      <c r="AE29" s="322"/>
      <c r="AF29" s="322"/>
      <c r="AG29" s="322"/>
      <c r="AH29" s="322"/>
      <c r="AI29" s="322"/>
      <c r="AJ29" s="322"/>
      <c r="AK29" s="322"/>
      <c r="AL29" s="322"/>
      <c r="AM29" s="322"/>
      <c r="AN29" s="322"/>
    </row>
    <row r="30" spans="1:40" s="102" customFormat="1" ht="6" customHeight="1" x14ac:dyDescent="0.2">
      <c r="A30" s="2077"/>
      <c r="B30" s="2043"/>
      <c r="C30" s="2044"/>
      <c r="D30" s="2044"/>
      <c r="E30" s="2044"/>
      <c r="F30" s="2044"/>
      <c r="G30" s="2044"/>
      <c r="H30" s="2044"/>
      <c r="I30" s="2044"/>
      <c r="J30" s="2044"/>
      <c r="K30" s="2044"/>
      <c r="L30" s="2044"/>
      <c r="M30" s="2045"/>
      <c r="N30" s="2045"/>
      <c r="O30" s="2045"/>
      <c r="P30" s="2045"/>
      <c r="Q30" s="2045"/>
      <c r="R30" s="2045"/>
      <c r="S30" s="2045"/>
      <c r="T30" s="2045"/>
      <c r="U30" s="2045"/>
      <c r="V30" s="2045"/>
      <c r="W30" s="2045"/>
      <c r="X30" s="1451"/>
      <c r="Y30" s="1451"/>
      <c r="Z30" s="1451"/>
      <c r="AA30" s="1451"/>
      <c r="AB30" s="1451"/>
      <c r="AC30" s="1451"/>
      <c r="AD30" s="1451"/>
      <c r="AE30" s="1452"/>
      <c r="AF30" s="1452"/>
      <c r="AG30" s="1452"/>
      <c r="AH30" s="1452"/>
      <c r="AI30" s="1452"/>
      <c r="AJ30" s="1452"/>
      <c r="AK30" s="1452"/>
      <c r="AL30" s="1452"/>
      <c r="AM30" s="1452"/>
      <c r="AN30" s="1452"/>
    </row>
    <row r="31" spans="1:40" s="102" customFormat="1" ht="14.25" customHeight="1" x14ac:dyDescent="0.2">
      <c r="A31" s="2078"/>
      <c r="B31" s="2079"/>
      <c r="C31" s="2080"/>
      <c r="D31" s="2081"/>
      <c r="E31" s="2081"/>
      <c r="F31" s="2081"/>
      <c r="G31" s="2081"/>
      <c r="H31" s="2081"/>
      <c r="I31" s="2081"/>
      <c r="J31" s="2081"/>
      <c r="K31" s="2081"/>
      <c r="L31" s="2081"/>
      <c r="M31" s="2081"/>
      <c r="N31" s="2081"/>
      <c r="O31" s="2081"/>
      <c r="P31" s="2081"/>
      <c r="Q31" s="2081"/>
      <c r="R31" s="2081"/>
      <c r="S31" s="2081"/>
      <c r="T31" s="2081"/>
      <c r="U31" s="2081"/>
      <c r="V31" s="2081"/>
      <c r="W31" s="2081"/>
      <c r="X31" s="1451"/>
      <c r="Y31" s="1451"/>
      <c r="Z31" s="1451"/>
      <c r="AA31" s="1451"/>
      <c r="AB31" s="1451"/>
      <c r="AC31" s="1451"/>
      <c r="AD31" s="1451"/>
      <c r="AE31" s="1452"/>
      <c r="AF31" s="1452"/>
      <c r="AG31" s="1452"/>
      <c r="AH31" s="1452"/>
      <c r="AI31" s="1452"/>
      <c r="AJ31" s="1452"/>
      <c r="AK31" s="1452"/>
      <c r="AL31" s="1452"/>
      <c r="AM31" s="1452"/>
      <c r="AN31" s="1452"/>
    </row>
    <row r="32" spans="1:40" s="102" customFormat="1" ht="6" customHeight="1" x14ac:dyDescent="0.2">
      <c r="A32" s="2042"/>
      <c r="B32" s="2043"/>
      <c r="C32" s="2044"/>
      <c r="D32" s="2044"/>
      <c r="E32" s="2044"/>
      <c r="F32" s="2044"/>
      <c r="G32" s="2044"/>
      <c r="H32" s="2044"/>
      <c r="I32" s="2044"/>
      <c r="J32" s="2044"/>
      <c r="K32" s="2044"/>
      <c r="L32" s="2044"/>
      <c r="M32" s="2044"/>
      <c r="N32" s="2044"/>
      <c r="O32" s="2044"/>
      <c r="P32" s="2044"/>
      <c r="Q32" s="2044"/>
      <c r="R32" s="2044"/>
      <c r="S32" s="2045"/>
      <c r="T32" s="2045"/>
      <c r="U32" s="2045"/>
      <c r="V32" s="2045"/>
      <c r="W32" s="2045"/>
      <c r="X32" s="1451"/>
      <c r="Y32" s="1451"/>
      <c r="Z32" s="1451"/>
      <c r="AA32" s="1451"/>
      <c r="AB32" s="1451"/>
      <c r="AC32" s="1451"/>
      <c r="AD32" s="1451"/>
      <c r="AE32" s="1452"/>
      <c r="AF32" s="1452"/>
      <c r="AG32" s="1452"/>
      <c r="AH32" s="1452"/>
      <c r="AI32" s="1452"/>
      <c r="AJ32" s="1452"/>
      <c r="AK32" s="1452"/>
      <c r="AL32" s="1452"/>
      <c r="AM32" s="1452"/>
      <c r="AN32" s="1452"/>
    </row>
    <row r="33" spans="1:40" s="307" customFormat="1" ht="12.75" x14ac:dyDescent="0.2">
      <c r="A33" s="1659" t="s">
        <v>436</v>
      </c>
      <c r="B33" s="316"/>
      <c r="C33" s="1447"/>
      <c r="D33" s="1793">
        <v>26.91</v>
      </c>
      <c r="E33" s="1793">
        <v>22.42</v>
      </c>
      <c r="F33" s="1793">
        <v>171.02</v>
      </c>
      <c r="G33" s="1793"/>
      <c r="H33" s="1793"/>
      <c r="I33" s="1793"/>
      <c r="J33" s="1793">
        <v>5.58</v>
      </c>
      <c r="K33" s="1793">
        <v>4.07</v>
      </c>
      <c r="L33" s="1793">
        <v>7.33</v>
      </c>
      <c r="M33" s="1793"/>
      <c r="N33" s="1793"/>
      <c r="O33" s="1793"/>
      <c r="P33" s="1793"/>
      <c r="Q33" s="1793"/>
      <c r="R33" s="1793"/>
      <c r="S33" s="1793"/>
      <c r="T33" s="1793"/>
      <c r="U33" s="1793"/>
      <c r="V33" s="1793"/>
      <c r="W33" s="1793"/>
      <c r="X33" s="1757"/>
      <c r="Y33" s="1446"/>
      <c r="Z33" s="1446"/>
      <c r="AA33" s="1446"/>
      <c r="AB33" s="1446"/>
      <c r="AC33" s="1446"/>
      <c r="AD33" s="1446"/>
      <c r="AE33" s="1446"/>
      <c r="AF33" s="1446"/>
      <c r="AG33" s="1446"/>
      <c r="AH33" s="1446"/>
      <c r="AI33" s="1446"/>
      <c r="AJ33" s="1446"/>
      <c r="AK33" s="1446"/>
      <c r="AL33" s="1446"/>
      <c r="AM33" s="1446"/>
      <c r="AN33" s="1446"/>
    </row>
    <row r="34" spans="1:40" s="307" customFormat="1" ht="12.75" x14ac:dyDescent="0.2">
      <c r="A34" s="1659" t="s">
        <v>437</v>
      </c>
      <c r="B34" s="316"/>
      <c r="C34" s="1447"/>
      <c r="D34" s="1794"/>
      <c r="E34" s="1794">
        <v>1.9300000000000001E-2</v>
      </c>
      <c r="F34" s="1794">
        <v>4.4433999999999996</v>
      </c>
      <c r="G34" s="1794"/>
      <c r="H34" s="1794"/>
      <c r="I34" s="1794"/>
      <c r="J34" s="1794">
        <v>2.7376</v>
      </c>
      <c r="K34" s="1794">
        <v>13.0694</v>
      </c>
      <c r="L34" s="1794">
        <v>1.11E-2</v>
      </c>
      <c r="M34" s="1795"/>
      <c r="N34" s="1796"/>
      <c r="O34" s="1796"/>
      <c r="P34" s="1796"/>
      <c r="Q34" s="1796"/>
      <c r="R34" s="1796"/>
      <c r="S34" s="1796"/>
      <c r="T34" s="1796"/>
      <c r="U34" s="1796"/>
      <c r="V34" s="1796"/>
      <c r="W34" s="1796"/>
      <c r="X34" s="1446"/>
      <c r="Y34" s="1446"/>
      <c r="Z34" s="1446"/>
      <c r="AA34" s="1446"/>
      <c r="AB34" s="1446"/>
      <c r="AC34" s="1446"/>
      <c r="AD34" s="1446"/>
      <c r="AE34" s="1446"/>
      <c r="AF34" s="1446"/>
      <c r="AG34" s="1446"/>
      <c r="AH34" s="1446"/>
      <c r="AI34" s="1446"/>
      <c r="AJ34" s="1446"/>
      <c r="AK34" s="1446"/>
      <c r="AL34" s="1446"/>
      <c r="AM34" s="1446"/>
      <c r="AN34" s="1446"/>
    </row>
    <row r="35" spans="1:40" s="307" customFormat="1" ht="12.75" x14ac:dyDescent="0.2">
      <c r="A35" s="1659" t="s">
        <v>438</v>
      </c>
      <c r="B35" s="316"/>
      <c r="C35" s="1447"/>
      <c r="D35" s="1795"/>
      <c r="E35" s="1795"/>
      <c r="F35" s="1795"/>
      <c r="G35" s="1795"/>
      <c r="H35" s="1795"/>
      <c r="I35" s="1795"/>
      <c r="J35" s="1795"/>
      <c r="K35" s="1795"/>
      <c r="L35" s="1795"/>
      <c r="M35" s="1795"/>
      <c r="N35" s="1796"/>
      <c r="O35" s="1796"/>
      <c r="P35" s="1796"/>
      <c r="Q35" s="1796"/>
      <c r="R35" s="1796"/>
      <c r="S35" s="1796"/>
      <c r="T35" s="1796"/>
      <c r="U35" s="1796"/>
      <c r="V35" s="1796"/>
      <c r="W35" s="1796"/>
      <c r="X35" s="1446"/>
      <c r="Y35" s="1446"/>
      <c r="Z35" s="1446"/>
      <c r="AA35" s="1446"/>
      <c r="AB35" s="1446"/>
      <c r="AC35" s="1446"/>
      <c r="AD35" s="1446"/>
      <c r="AE35" s="1446"/>
      <c r="AF35" s="1446"/>
      <c r="AG35" s="1446"/>
      <c r="AH35" s="1446"/>
      <c r="AI35" s="1446"/>
      <c r="AJ35" s="1446"/>
      <c r="AK35" s="1446"/>
      <c r="AL35" s="1446"/>
      <c r="AM35" s="1446"/>
      <c r="AN35" s="1446"/>
    </row>
    <row r="36" spans="1:40" s="307" customFormat="1" ht="12.75" x14ac:dyDescent="0.2">
      <c r="A36" s="1438" t="s">
        <v>1654</v>
      </c>
      <c r="B36" s="316"/>
      <c r="C36" s="1447"/>
      <c r="D36" s="1793"/>
      <c r="E36" s="1793"/>
      <c r="F36" s="1793">
        <v>0.6</v>
      </c>
      <c r="G36" s="1793"/>
      <c r="H36" s="1793"/>
      <c r="I36" s="1793"/>
      <c r="J36" s="1793"/>
      <c r="K36" s="1793"/>
      <c r="L36" s="1793"/>
      <c r="M36" s="1793"/>
      <c r="N36" s="1793"/>
      <c r="O36" s="1793"/>
      <c r="P36" s="1793"/>
      <c r="Q36" s="1793"/>
      <c r="R36" s="1793"/>
      <c r="S36" s="1793"/>
      <c r="T36" s="1793"/>
      <c r="U36" s="1793"/>
      <c r="V36" s="1793"/>
      <c r="W36" s="1793"/>
      <c r="X36" s="1446"/>
      <c r="Y36" s="1446"/>
      <c r="Z36" s="1446"/>
      <c r="AA36" s="1446"/>
      <c r="AB36" s="1446"/>
      <c r="AC36" s="1446"/>
      <c r="AD36" s="1446"/>
      <c r="AE36" s="1446"/>
      <c r="AF36" s="1446"/>
      <c r="AG36" s="1446"/>
      <c r="AH36" s="1446"/>
      <c r="AI36" s="1446"/>
      <c r="AJ36" s="1446"/>
      <c r="AK36" s="1446"/>
      <c r="AL36" s="1446"/>
      <c r="AM36" s="1446"/>
      <c r="AN36" s="1446"/>
    </row>
    <row r="37" spans="1:40" s="307" customFormat="1" ht="12.75" x14ac:dyDescent="0.2">
      <c r="A37" s="1659" t="s">
        <v>416</v>
      </c>
      <c r="B37" s="316"/>
      <c r="C37" s="1447"/>
      <c r="D37" s="1793"/>
      <c r="E37" s="1793"/>
      <c r="F37" s="1793"/>
      <c r="G37" s="1793"/>
      <c r="H37" s="1793"/>
      <c r="I37" s="1793"/>
      <c r="J37" s="1793"/>
      <c r="K37" s="1793"/>
      <c r="L37" s="1793"/>
      <c r="M37" s="1793"/>
      <c r="N37" s="1793"/>
      <c r="O37" s="1793"/>
      <c r="P37" s="1793"/>
      <c r="Q37" s="1793"/>
      <c r="R37" s="1793"/>
      <c r="S37" s="1793"/>
      <c r="T37" s="1793"/>
      <c r="U37" s="1793"/>
      <c r="V37" s="1793"/>
      <c r="W37" s="1793"/>
      <c r="X37" s="1446"/>
      <c r="Y37" s="1446"/>
      <c r="Z37" s="1446"/>
      <c r="AA37" s="1446"/>
      <c r="AB37" s="1446"/>
      <c r="AC37" s="1446"/>
      <c r="AD37" s="1446"/>
      <c r="AE37" s="1446"/>
      <c r="AF37" s="1446"/>
      <c r="AG37" s="1446"/>
      <c r="AH37" s="1446"/>
      <c r="AI37" s="1446"/>
      <c r="AJ37" s="1446"/>
      <c r="AK37" s="1446"/>
      <c r="AL37" s="1446"/>
      <c r="AM37" s="1446"/>
      <c r="AN37" s="1446"/>
    </row>
    <row r="38" spans="1:40" s="102" customFormat="1" ht="6" customHeight="1" x14ac:dyDescent="0.2">
      <c r="A38" s="2042"/>
      <c r="B38" s="2043"/>
      <c r="C38" s="2044"/>
      <c r="D38" s="2044"/>
      <c r="E38" s="2044"/>
      <c r="F38" s="2044"/>
      <c r="G38" s="2044"/>
      <c r="H38" s="2044"/>
      <c r="I38" s="2044"/>
      <c r="J38" s="2044"/>
      <c r="K38" s="2044"/>
      <c r="L38" s="2044"/>
      <c r="M38" s="2044"/>
      <c r="N38" s="2044"/>
      <c r="O38" s="2044"/>
      <c r="P38" s="2044"/>
      <c r="Q38" s="2044"/>
      <c r="R38" s="2044"/>
      <c r="S38" s="2045"/>
      <c r="T38" s="2045"/>
      <c r="U38" s="2045"/>
      <c r="V38" s="2045"/>
      <c r="W38" s="2045"/>
      <c r="X38" s="1451"/>
      <c r="Y38" s="1451"/>
      <c r="Z38" s="1451"/>
      <c r="AA38" s="1451"/>
      <c r="AB38" s="1451"/>
      <c r="AC38" s="1451"/>
      <c r="AD38" s="1451"/>
      <c r="AE38" s="1452"/>
      <c r="AF38" s="1452"/>
      <c r="AG38" s="1452"/>
      <c r="AH38" s="1452"/>
      <c r="AI38" s="1452"/>
      <c r="AJ38" s="1452"/>
      <c r="AK38" s="1452"/>
      <c r="AL38" s="1452"/>
      <c r="AM38" s="1452"/>
      <c r="AN38" s="1452"/>
    </row>
    <row r="39" spans="1:40" s="239" customFormat="1" ht="12.75" x14ac:dyDescent="0.2">
      <c r="A39" s="1975" t="s">
        <v>1288</v>
      </c>
      <c r="B39" s="1976"/>
      <c r="C39" s="1977">
        <f>SUM(D39:W39)</f>
        <v>23315388.191652585</v>
      </c>
      <c r="D39" s="2046">
        <f>D34*D25+D35*D26+D33*MAX('I6.2 Customer Data'!D18,'I6.2 Customer Data'!D19,'I6.2 Customer Data'!D21)*12+D37</f>
        <v>13924633.32</v>
      </c>
      <c r="E39" s="2046">
        <f>E34*E25+E35*E26+E33*MAX('I6.2 Customer Data'!E18,'I6.2 Customer Data'!E19,'I6.2 Customer Data'!E21)*12+E37</f>
        <v>3760940.6725805351</v>
      </c>
      <c r="F39" s="2046">
        <f>F34*F26+F35*F26+F33*MAX('I6.2 Customer Data'!F18,'I6.2 Customer Data'!F19,'I6.2 Customer Data'!F21)*12+F37</f>
        <v>4837548.5482000001</v>
      </c>
      <c r="G39" s="2046">
        <f>G34*G26+G35*G26+G33*MAX('I6.2 Customer Data'!G18,'I6.2 Customer Data'!G19,'I6.2 Customer Data'!G21)*12+G37</f>
        <v>0</v>
      </c>
      <c r="H39" s="2046">
        <f>H34*H25+H35*H26+H33*MAX('I6.2 Customer Data'!H18,'I6.2 Customer Data'!H19,'I6.2 Customer Data'!H21)*12+H37</f>
        <v>0</v>
      </c>
      <c r="I39" s="2046">
        <f>I34*I25+I35*I26+I33*MAX('I6.2 Customer Data'!I18,'I6.2 Customer Data'!I19,'I6.2 Customer Data'!I21)*12+I37</f>
        <v>0</v>
      </c>
      <c r="J39" s="2046">
        <f>J34*J26+J35*J26+J33*MAX('I6.2 Customer Data'!J18,'I6.2 Customer Data'!J19,'I6.2 Customer Data'!J21)*12+J37</f>
        <v>723748.46056109504</v>
      </c>
      <c r="K39" s="2046">
        <f>K34*K26+K35*K26+K33*MAX('I6.2 Customer Data'!K18,'I6.2 Customer Data'!K19,'I6.2 Customer Data'!K21)*12+K37</f>
        <v>30778.807705957603</v>
      </c>
      <c r="L39" s="2046">
        <f>L34*L25+L35*L26+L33*MAX('I6.2 Customer Data'!L18,'I6.2 Customer Data'!L19,'I6.2 Customer Data'!L21)*12+L37</f>
        <v>37738.382604995095</v>
      </c>
      <c r="M39" s="2046">
        <f>M34*M25+M35*M26+M33*MAX('I6.2 Customer Data'!M18,'I6.2 Customer Data'!M19,'I6.2 Customer Data'!M21)*12+M37</f>
        <v>0</v>
      </c>
      <c r="N39" s="2046">
        <f>N34*N25+N35*N26+N33*MAX('I6.2 Customer Data'!N18,'I6.2 Customer Data'!N19,'I6.2 Customer Data'!N21)*12+N37</f>
        <v>0</v>
      </c>
      <c r="O39" s="2046">
        <f>O34*O25+O35*O26+O33*MAX('I6.2 Customer Data'!O18,'I6.2 Customer Data'!O19,'I6.2 Customer Data'!O21)*12+O37</f>
        <v>0</v>
      </c>
      <c r="P39" s="2046">
        <f>P34*P25+P35*P26+P33*MAX('I6.2 Customer Data'!P18,'I6.2 Customer Data'!P19,'I6.2 Customer Data'!P21)*12+P37</f>
        <v>0</v>
      </c>
      <c r="Q39" s="2046">
        <f>Q34*Q25+Q35*Q26+Q33*MAX('I6.2 Customer Data'!Q18,'I6.2 Customer Data'!Q19,'I6.2 Customer Data'!Q21)*12+Q37</f>
        <v>0</v>
      </c>
      <c r="R39" s="2046">
        <f>R34*R25+R35*R26+R33*MAX('I6.2 Customer Data'!R18,'I6.2 Customer Data'!R19,'I6.2 Customer Data'!R21)*12+R37</f>
        <v>0</v>
      </c>
      <c r="S39" s="2046">
        <f>S34*S25+S35*S26+S33*MAX('I6.2 Customer Data'!S18,'I6.2 Customer Data'!S19,'I6.2 Customer Data'!S21)*12+S37</f>
        <v>0</v>
      </c>
      <c r="T39" s="2046">
        <f>T34*T25+T35*T26+T33*MAX('I6.2 Customer Data'!T18,'I6.2 Customer Data'!T19,'I6.2 Customer Data'!T21)*12+T37</f>
        <v>0</v>
      </c>
      <c r="U39" s="2046">
        <f>U34*U25+U35*U26+U33*MAX('I6.2 Customer Data'!U18,'I6.2 Customer Data'!U19,'I6.2 Customer Data'!U21)*12+U37</f>
        <v>0</v>
      </c>
      <c r="V39" s="2046">
        <f>V34*V25+V35*V26+V33*MAX('I6.2 Customer Data'!V18,'I6.2 Customer Data'!V19,'I6.2 Customer Data'!V21)*12+V37</f>
        <v>0</v>
      </c>
      <c r="W39" s="2046">
        <f>W34*W25+W35*W26+W33*MAX('I6.2 Customer Data'!W18,'I6.2 Customer Data'!W19,'I6.2 Customer Data'!W21)*12+W37</f>
        <v>0</v>
      </c>
      <c r="X39" s="1980"/>
      <c r="Y39" s="1980"/>
      <c r="Z39" s="1980"/>
      <c r="AA39" s="1980"/>
      <c r="AB39" s="1980"/>
      <c r="AC39" s="1980"/>
      <c r="AD39" s="1980"/>
      <c r="AE39" s="1980"/>
      <c r="AF39" s="1980"/>
      <c r="AG39" s="1980"/>
      <c r="AH39" s="1980"/>
      <c r="AI39" s="1980"/>
      <c r="AJ39" s="1980"/>
      <c r="AK39" s="1980"/>
      <c r="AL39" s="1980"/>
      <c r="AM39" s="1980"/>
      <c r="AN39" s="1980"/>
    </row>
    <row r="40" spans="1:40" s="239" customFormat="1" ht="12.75" x14ac:dyDescent="0.2">
      <c r="A40" s="1975" t="s">
        <v>1287</v>
      </c>
      <c r="B40" s="1976"/>
      <c r="C40" s="1977">
        <f>+SUM(D40:W40)</f>
        <v>117852.39342012178</v>
      </c>
      <c r="D40" s="2046">
        <f>D27*D36</f>
        <v>0</v>
      </c>
      <c r="E40" s="2046">
        <f t="shared" ref="E40:W40" si="1">E27*E36</f>
        <v>0</v>
      </c>
      <c r="F40" s="2046">
        <f t="shared" si="1"/>
        <v>117852.39342012178</v>
      </c>
      <c r="G40" s="2046">
        <f t="shared" si="1"/>
        <v>0</v>
      </c>
      <c r="H40" s="2046">
        <f t="shared" si="1"/>
        <v>0</v>
      </c>
      <c r="I40" s="2046">
        <f t="shared" si="1"/>
        <v>0</v>
      </c>
      <c r="J40" s="2046">
        <f t="shared" si="1"/>
        <v>0</v>
      </c>
      <c r="K40" s="2046">
        <f t="shared" si="1"/>
        <v>0</v>
      </c>
      <c r="L40" s="2046">
        <f t="shared" si="1"/>
        <v>0</v>
      </c>
      <c r="M40" s="2046">
        <f t="shared" si="1"/>
        <v>0</v>
      </c>
      <c r="N40" s="2046">
        <f t="shared" si="1"/>
        <v>0</v>
      </c>
      <c r="O40" s="2046">
        <f t="shared" si="1"/>
        <v>0</v>
      </c>
      <c r="P40" s="2046">
        <f t="shared" si="1"/>
        <v>0</v>
      </c>
      <c r="Q40" s="2046">
        <f t="shared" si="1"/>
        <v>0</v>
      </c>
      <c r="R40" s="2046">
        <f t="shared" si="1"/>
        <v>0</v>
      </c>
      <c r="S40" s="2046">
        <f t="shared" si="1"/>
        <v>0</v>
      </c>
      <c r="T40" s="2046">
        <f t="shared" si="1"/>
        <v>0</v>
      </c>
      <c r="U40" s="2046">
        <f t="shared" si="1"/>
        <v>0</v>
      </c>
      <c r="V40" s="2046">
        <f t="shared" si="1"/>
        <v>0</v>
      </c>
      <c r="W40" s="2046">
        <f t="shared" si="1"/>
        <v>0</v>
      </c>
      <c r="X40" s="1980"/>
      <c r="Y40" s="1980"/>
      <c r="Z40" s="1980"/>
      <c r="AA40" s="1980"/>
      <c r="AB40" s="1980"/>
      <c r="AC40" s="1980"/>
      <c r="AD40" s="1980"/>
      <c r="AE40" s="1980"/>
      <c r="AF40" s="1980"/>
      <c r="AG40" s="1980"/>
      <c r="AH40" s="1980"/>
      <c r="AI40" s="1980"/>
      <c r="AJ40" s="1980"/>
      <c r="AK40" s="1980"/>
      <c r="AL40" s="1980"/>
      <c r="AM40" s="1980"/>
      <c r="AN40" s="1980"/>
    </row>
    <row r="41" spans="1:40" s="239" customFormat="1" ht="12.75" x14ac:dyDescent="0.2">
      <c r="A41" s="1975" t="s">
        <v>1289</v>
      </c>
      <c r="B41" s="1976" t="s">
        <v>1081</v>
      </c>
      <c r="C41" s="1977">
        <f>+SUM(D41:W41)</f>
        <v>23197535.798232462</v>
      </c>
      <c r="D41" s="2046">
        <f>D39-D40</f>
        <v>13924633.32</v>
      </c>
      <c r="E41" s="2046">
        <f t="shared" ref="E41:W41" si="2">E39-E40</f>
        <v>3760940.6725805351</v>
      </c>
      <c r="F41" s="2046">
        <f t="shared" si="2"/>
        <v>4719696.1547798784</v>
      </c>
      <c r="G41" s="2046">
        <f t="shared" si="2"/>
        <v>0</v>
      </c>
      <c r="H41" s="2046">
        <f t="shared" si="2"/>
        <v>0</v>
      </c>
      <c r="I41" s="2046">
        <f t="shared" si="2"/>
        <v>0</v>
      </c>
      <c r="J41" s="2046">
        <f t="shared" si="2"/>
        <v>723748.46056109504</v>
      </c>
      <c r="K41" s="2046">
        <f t="shared" si="2"/>
        <v>30778.807705957603</v>
      </c>
      <c r="L41" s="2046">
        <f t="shared" si="2"/>
        <v>37738.382604995095</v>
      </c>
      <c r="M41" s="2046">
        <f t="shared" si="2"/>
        <v>0</v>
      </c>
      <c r="N41" s="2046">
        <f t="shared" si="2"/>
        <v>0</v>
      </c>
      <c r="O41" s="2046">
        <f t="shared" si="2"/>
        <v>0</v>
      </c>
      <c r="P41" s="2046">
        <f t="shared" si="2"/>
        <v>0</v>
      </c>
      <c r="Q41" s="2046">
        <f t="shared" si="2"/>
        <v>0</v>
      </c>
      <c r="R41" s="2046">
        <f t="shared" si="2"/>
        <v>0</v>
      </c>
      <c r="S41" s="2046">
        <f t="shared" si="2"/>
        <v>0</v>
      </c>
      <c r="T41" s="2046">
        <f t="shared" si="2"/>
        <v>0</v>
      </c>
      <c r="U41" s="2046">
        <f t="shared" si="2"/>
        <v>0</v>
      </c>
      <c r="V41" s="2046">
        <f t="shared" si="2"/>
        <v>0</v>
      </c>
      <c r="W41" s="2046">
        <f t="shared" si="2"/>
        <v>0</v>
      </c>
      <c r="X41" s="1980"/>
      <c r="Y41" s="1980"/>
      <c r="Z41" s="1980"/>
      <c r="AA41" s="1980"/>
      <c r="AB41" s="1980"/>
      <c r="AC41" s="1980"/>
      <c r="AD41" s="1980"/>
      <c r="AE41" s="1980"/>
      <c r="AF41" s="1980"/>
      <c r="AG41" s="1980"/>
      <c r="AH41" s="1980"/>
      <c r="AI41" s="1980"/>
      <c r="AJ41" s="1980"/>
      <c r="AK41" s="1980"/>
      <c r="AL41" s="1980"/>
      <c r="AM41" s="1980"/>
      <c r="AN41" s="1980"/>
    </row>
    <row r="42" spans="1:40" s="102" customFormat="1" ht="6" customHeight="1" x14ac:dyDescent="0.2">
      <c r="A42" s="2042"/>
      <c r="B42" s="2043"/>
      <c r="C42" s="2044"/>
      <c r="D42" s="2045"/>
      <c r="E42" s="2045"/>
      <c r="F42" s="2045"/>
      <c r="G42" s="2045"/>
      <c r="H42" s="2045"/>
      <c r="I42" s="2045"/>
      <c r="J42" s="2045"/>
      <c r="K42" s="2045"/>
      <c r="L42" s="2045"/>
      <c r="M42" s="2045"/>
      <c r="N42" s="2045"/>
      <c r="O42" s="2045"/>
      <c r="P42" s="2045"/>
      <c r="Q42" s="2045"/>
      <c r="R42" s="2045"/>
      <c r="S42" s="2045"/>
      <c r="T42" s="2045"/>
      <c r="U42" s="2045"/>
      <c r="V42" s="2045"/>
      <c r="W42" s="2045"/>
      <c r="X42" s="1451"/>
      <c r="Y42" s="1451"/>
      <c r="Z42" s="1451"/>
      <c r="AA42" s="1451"/>
      <c r="AB42" s="1451"/>
      <c r="AC42" s="1451"/>
      <c r="AD42" s="1451"/>
      <c r="AE42" s="1452"/>
      <c r="AF42" s="1452"/>
      <c r="AG42" s="1452"/>
      <c r="AH42" s="1452"/>
      <c r="AI42" s="1452"/>
      <c r="AJ42" s="1452"/>
      <c r="AK42" s="1452"/>
      <c r="AL42" s="1452"/>
      <c r="AM42" s="1452"/>
      <c r="AN42" s="1452"/>
    </row>
    <row r="43" spans="1:40" s="102" customFormat="1" ht="12.75" x14ac:dyDescent="0.2">
      <c r="A43" s="1443"/>
      <c r="B43" s="311"/>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1"/>
      <c r="Y43" s="1451"/>
      <c r="Z43" s="1451"/>
      <c r="AA43" s="1451"/>
      <c r="AB43" s="1451"/>
      <c r="AC43" s="1451"/>
      <c r="AD43" s="1451"/>
      <c r="AE43" s="1452"/>
      <c r="AF43" s="1452"/>
      <c r="AG43" s="1452"/>
      <c r="AH43" s="1452"/>
      <c r="AI43" s="1452"/>
      <c r="AJ43" s="1452"/>
      <c r="AK43" s="1452"/>
      <c r="AL43" s="1452"/>
      <c r="AM43" s="1452"/>
      <c r="AN43" s="1452"/>
    </row>
    <row r="44" spans="1:40" s="102" customFormat="1" ht="12.75" x14ac:dyDescent="0.2">
      <c r="A44" s="1443"/>
      <c r="B44" s="311"/>
      <c r="C44" s="1448"/>
      <c r="D44" s="1453"/>
      <c r="E44" s="1453"/>
      <c r="F44" s="1453"/>
      <c r="G44" s="1453"/>
      <c r="H44" s="1453"/>
      <c r="I44" s="1453"/>
      <c r="J44" s="1453"/>
      <c r="K44" s="1453"/>
      <c r="L44" s="1453"/>
      <c r="M44" s="1453"/>
      <c r="N44" s="1453"/>
      <c r="O44" s="1453"/>
      <c r="P44" s="1453"/>
      <c r="Q44" s="1453"/>
      <c r="R44" s="1453"/>
      <c r="S44" s="1453"/>
      <c r="T44" s="1453"/>
      <c r="U44" s="1453"/>
      <c r="V44" s="1453"/>
      <c r="W44" s="1453"/>
      <c r="X44" s="1451"/>
      <c r="Y44" s="1451"/>
      <c r="Z44" s="1451"/>
      <c r="AA44" s="1451"/>
      <c r="AB44" s="1451"/>
      <c r="AC44" s="1451"/>
      <c r="AD44" s="1451"/>
      <c r="AE44" s="1452"/>
      <c r="AF44" s="1452"/>
      <c r="AG44" s="1452"/>
      <c r="AH44" s="1452"/>
      <c r="AI44" s="1452"/>
      <c r="AJ44" s="1452"/>
      <c r="AK44" s="1452"/>
      <c r="AL44" s="1452"/>
      <c r="AM44" s="1452"/>
      <c r="AN44" s="1452"/>
    </row>
    <row r="45" spans="1:40" s="102" customFormat="1" ht="13.5" customHeight="1" x14ac:dyDescent="0.2">
      <c r="A45" s="2047"/>
      <c r="B45" s="2048"/>
      <c r="C45" s="2049"/>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c r="AD45" s="1451"/>
      <c r="AE45" s="1452"/>
      <c r="AF45" s="1452"/>
      <c r="AG45" s="1452"/>
      <c r="AH45" s="1452"/>
      <c r="AI45" s="1452"/>
      <c r="AJ45" s="1452"/>
      <c r="AK45" s="1452"/>
      <c r="AL45" s="1452"/>
      <c r="AM45" s="1452"/>
      <c r="AN45" s="1452"/>
    </row>
    <row r="46" spans="1:40" s="102" customFormat="1" ht="12.75" x14ac:dyDescent="0.2">
      <c r="A46" s="2047"/>
      <c r="B46" s="2048"/>
      <c r="C46" s="2049"/>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c r="AD46" s="1451"/>
      <c r="AE46" s="1452"/>
      <c r="AF46" s="1452"/>
      <c r="AG46" s="1452"/>
      <c r="AH46" s="1452"/>
      <c r="AI46" s="1452"/>
      <c r="AJ46" s="1452"/>
      <c r="AK46" s="1452"/>
      <c r="AL46" s="1452"/>
      <c r="AM46" s="1452"/>
      <c r="AN46" s="1452"/>
    </row>
    <row r="47" spans="1:40" s="102" customFormat="1" ht="12" customHeight="1" x14ac:dyDescent="0.2">
      <c r="A47" s="2472"/>
      <c r="B47" s="2471"/>
      <c r="C47" s="2050"/>
      <c r="D47" s="1451"/>
      <c r="E47" s="1451"/>
      <c r="F47" s="1451"/>
      <c r="G47" s="1451"/>
      <c r="H47" s="1451"/>
      <c r="I47" s="1451"/>
      <c r="J47" s="1451"/>
      <c r="K47" s="1451"/>
      <c r="L47" s="1451"/>
      <c r="M47" s="1451"/>
      <c r="N47" s="1451"/>
      <c r="O47" s="1451"/>
      <c r="P47" s="1451"/>
      <c r="Q47" s="1451"/>
      <c r="R47" s="1451"/>
      <c r="S47" s="1451"/>
      <c r="T47" s="1451"/>
      <c r="U47" s="1451"/>
      <c r="V47" s="1451"/>
      <c r="W47" s="1451"/>
      <c r="X47" s="1451"/>
      <c r="Y47" s="1451"/>
      <c r="Z47" s="1451"/>
      <c r="AA47" s="1451"/>
      <c r="AB47" s="1451"/>
      <c r="AC47" s="1451"/>
      <c r="AD47" s="1451"/>
      <c r="AE47" s="1452"/>
      <c r="AF47" s="1452"/>
      <c r="AG47" s="1452"/>
      <c r="AH47" s="1452"/>
      <c r="AI47" s="1452"/>
      <c r="AJ47" s="1452"/>
      <c r="AK47" s="1452"/>
      <c r="AL47" s="1452"/>
      <c r="AM47" s="1452"/>
      <c r="AN47" s="1452"/>
    </row>
    <row r="48" spans="1:40" s="2055" customFormat="1" ht="14.25" customHeight="1" x14ac:dyDescent="0.2">
      <c r="A48" s="2471"/>
      <c r="B48" s="2471"/>
      <c r="C48" s="2051"/>
      <c r="D48" s="2052"/>
      <c r="E48" s="2052"/>
      <c r="F48" s="2052"/>
      <c r="G48" s="2052"/>
      <c r="H48" s="2052"/>
      <c r="I48" s="2052"/>
      <c r="J48" s="2052"/>
      <c r="K48" s="2052"/>
      <c r="L48" s="2052"/>
      <c r="M48" s="2052"/>
      <c r="N48" s="2052"/>
      <c r="O48" s="2052"/>
      <c r="P48" s="2052"/>
      <c r="Q48" s="2052"/>
      <c r="R48" s="2052"/>
      <c r="S48" s="2052"/>
      <c r="T48" s="2052"/>
      <c r="U48" s="2052"/>
      <c r="V48" s="2052"/>
      <c r="W48" s="2052"/>
      <c r="X48" s="2053"/>
      <c r="Y48" s="2053"/>
      <c r="Z48" s="2054"/>
      <c r="AA48" s="2054"/>
      <c r="AB48" s="2054"/>
      <c r="AC48" s="2054"/>
      <c r="AD48" s="2054"/>
    </row>
    <row r="49" spans="1:40" s="102" customFormat="1" ht="4.5" customHeight="1" x14ac:dyDescent="0.2">
      <c r="A49" s="2056"/>
      <c r="B49" s="2057"/>
      <c r="C49" s="2058"/>
      <c r="D49" s="2052"/>
      <c r="E49" s="2059"/>
      <c r="F49" s="2059"/>
      <c r="G49" s="2059"/>
      <c r="H49" s="2059"/>
      <c r="I49" s="2059"/>
      <c r="J49" s="2059"/>
      <c r="K49" s="2059"/>
      <c r="L49" s="2059"/>
      <c r="M49" s="2059"/>
      <c r="N49" s="2059"/>
      <c r="O49" s="2059"/>
      <c r="P49" s="2059"/>
      <c r="Q49" s="2059"/>
      <c r="R49" s="2059"/>
      <c r="S49" s="2059"/>
      <c r="T49" s="2059"/>
      <c r="U49" s="2059"/>
      <c r="V49" s="2059"/>
      <c r="W49" s="2059"/>
      <c r="X49" s="2059"/>
      <c r="Y49" s="2059"/>
      <c r="Z49" s="1451"/>
      <c r="AA49" s="1451"/>
      <c r="AB49" s="1451"/>
      <c r="AC49" s="1451"/>
      <c r="AD49" s="1451"/>
      <c r="AE49" s="1452"/>
      <c r="AF49" s="1452"/>
      <c r="AG49" s="1452"/>
      <c r="AH49" s="1452"/>
      <c r="AI49" s="1452"/>
      <c r="AJ49" s="1452"/>
      <c r="AK49" s="1452"/>
      <c r="AL49" s="1452"/>
      <c r="AM49" s="1452"/>
      <c r="AN49" s="1452"/>
    </row>
    <row r="50" spans="1:40" s="2066" customFormat="1" ht="12.75" customHeight="1" x14ac:dyDescent="0.2">
      <c r="A50" s="637"/>
      <c r="B50" s="2060"/>
      <c r="C50" s="2061"/>
      <c r="D50" s="2062"/>
      <c r="E50" s="2062"/>
      <c r="F50" s="2062"/>
      <c r="G50" s="2062"/>
      <c r="H50" s="2062"/>
      <c r="I50" s="2062"/>
      <c r="J50" s="2062"/>
      <c r="K50" s="2062"/>
      <c r="L50" s="2062"/>
      <c r="M50" s="2063"/>
      <c r="N50" s="2063"/>
      <c r="O50" s="2063"/>
      <c r="P50" s="2063"/>
      <c r="Q50" s="2063"/>
      <c r="R50" s="2063"/>
      <c r="S50" s="2063"/>
      <c r="T50" s="2063"/>
      <c r="U50" s="2063"/>
      <c r="V50" s="2063"/>
      <c r="W50" s="2063"/>
      <c r="X50" s="2063"/>
      <c r="Y50" s="2063"/>
      <c r="Z50" s="2064"/>
      <c r="AA50" s="2064"/>
      <c r="AB50" s="2064"/>
      <c r="AC50" s="2064"/>
      <c r="AD50" s="2064"/>
      <c r="AE50" s="2065"/>
      <c r="AF50" s="2065"/>
      <c r="AG50" s="2065"/>
      <c r="AH50" s="2065"/>
      <c r="AI50" s="2065"/>
      <c r="AJ50" s="2065"/>
      <c r="AK50" s="2065"/>
      <c r="AL50" s="2065"/>
      <c r="AM50" s="2065"/>
      <c r="AN50" s="2065"/>
    </row>
    <row r="51" spans="1:40" s="2066" customFormat="1" ht="12.75" x14ac:dyDescent="0.2">
      <c r="A51" s="2067"/>
      <c r="B51" s="2068"/>
      <c r="C51" s="2061"/>
      <c r="D51" s="2069"/>
      <c r="E51" s="2070"/>
      <c r="F51" s="2070"/>
      <c r="G51" s="2070"/>
      <c r="H51" s="2070"/>
      <c r="I51" s="2070"/>
      <c r="J51" s="2070"/>
      <c r="K51" s="2070"/>
      <c r="L51" s="2070"/>
      <c r="M51" s="2070"/>
      <c r="N51" s="2070"/>
      <c r="O51" s="2070"/>
      <c r="P51" s="2070"/>
      <c r="Q51" s="2070"/>
      <c r="R51" s="2070"/>
      <c r="S51" s="2070"/>
      <c r="T51" s="2070"/>
      <c r="U51" s="2070"/>
      <c r="V51" s="2070"/>
      <c r="W51" s="2070"/>
      <c r="X51" s="2063"/>
      <c r="Y51" s="2063"/>
      <c r="Z51" s="2064"/>
      <c r="AA51" s="2064"/>
      <c r="AB51" s="2064"/>
      <c r="AC51" s="2064"/>
      <c r="AD51" s="2064"/>
      <c r="AE51" s="2065"/>
      <c r="AF51" s="2065"/>
      <c r="AG51" s="2065"/>
      <c r="AH51" s="2065"/>
      <c r="AI51" s="2065"/>
      <c r="AJ51" s="2065"/>
      <c r="AK51" s="2065"/>
      <c r="AL51" s="2065"/>
      <c r="AM51" s="2065"/>
      <c r="AN51" s="2065"/>
    </row>
    <row r="52" spans="1:40" s="102" customFormat="1" ht="12.75" x14ac:dyDescent="0.2">
      <c r="A52" s="640"/>
      <c r="B52" s="2057"/>
      <c r="C52" s="2058"/>
      <c r="D52" s="2059"/>
      <c r="E52" s="2059"/>
      <c r="F52" s="2059"/>
      <c r="G52" s="2059"/>
      <c r="H52" s="2059"/>
      <c r="I52" s="2059"/>
      <c r="J52" s="2059"/>
      <c r="K52" s="2059"/>
      <c r="L52" s="2059"/>
      <c r="M52" s="2059"/>
      <c r="N52" s="2059"/>
      <c r="O52" s="2059"/>
      <c r="P52" s="2059"/>
      <c r="Q52" s="2059"/>
      <c r="R52" s="2059"/>
      <c r="S52" s="2059"/>
      <c r="T52" s="2059"/>
      <c r="U52" s="2059"/>
      <c r="V52" s="2059"/>
      <c r="W52" s="2059"/>
      <c r="X52" s="2059"/>
      <c r="Y52" s="2059"/>
      <c r="Z52" s="1451"/>
      <c r="AA52" s="1451"/>
      <c r="AB52" s="1451"/>
      <c r="AC52" s="1451"/>
      <c r="AD52" s="1451"/>
      <c r="AE52" s="1452"/>
    </row>
    <row r="53" spans="1:40" s="102" customFormat="1" x14ac:dyDescent="0.2">
      <c r="A53" s="2056"/>
      <c r="B53" s="2057"/>
      <c r="C53" s="2071"/>
      <c r="D53" s="2072"/>
      <c r="E53" s="2072"/>
      <c r="F53" s="2072"/>
      <c r="G53" s="2072"/>
      <c r="H53" s="2072"/>
      <c r="I53" s="2072"/>
      <c r="J53" s="2072"/>
      <c r="K53" s="2072"/>
      <c r="L53" s="2072"/>
      <c r="M53" s="2072"/>
      <c r="N53" s="2072"/>
      <c r="O53" s="2072"/>
      <c r="P53" s="2072"/>
      <c r="Q53" s="2072"/>
      <c r="R53" s="2072"/>
      <c r="S53" s="2072"/>
      <c r="T53" s="2072"/>
      <c r="U53" s="2072"/>
      <c r="V53" s="2072"/>
      <c r="W53" s="2072"/>
      <c r="X53" s="2072"/>
      <c r="Y53" s="2072"/>
      <c r="Z53" s="2073"/>
      <c r="AA53" s="2073"/>
      <c r="AB53" s="2073"/>
      <c r="AC53" s="2073"/>
      <c r="AD53" s="2073"/>
    </row>
    <row r="54" spans="1:40" s="102" customFormat="1" x14ac:dyDescent="0.2">
      <c r="A54" s="2056"/>
      <c r="B54" s="2057"/>
      <c r="C54" s="2074"/>
      <c r="D54" s="2075"/>
      <c r="E54" s="2075"/>
      <c r="F54" s="2075"/>
      <c r="G54" s="2075"/>
      <c r="H54" s="2075"/>
      <c r="I54" s="2075"/>
      <c r="J54" s="2075"/>
      <c r="K54" s="2075"/>
      <c r="L54" s="2075"/>
      <c r="M54" s="2075"/>
      <c r="N54" s="2075"/>
      <c r="O54" s="2075"/>
      <c r="P54" s="2075"/>
      <c r="Q54" s="2075"/>
      <c r="R54" s="2075"/>
      <c r="S54" s="2075"/>
      <c r="T54" s="2075"/>
      <c r="U54" s="2075"/>
      <c r="V54" s="2075"/>
      <c r="W54" s="2075"/>
      <c r="X54" s="2075"/>
      <c r="Y54" s="2075"/>
      <c r="Z54" s="2073"/>
      <c r="AA54" s="2073"/>
      <c r="AB54" s="2073"/>
      <c r="AC54" s="2073"/>
      <c r="AD54" s="2073"/>
    </row>
    <row r="55" spans="1:40" s="102" customFormat="1" x14ac:dyDescent="0.2">
      <c r="A55" s="2056"/>
      <c r="B55" s="2057"/>
      <c r="C55" s="2074"/>
      <c r="D55" s="2075"/>
      <c r="E55" s="2075"/>
      <c r="F55" s="2075"/>
      <c r="G55" s="2075"/>
      <c r="H55" s="2075"/>
      <c r="I55" s="2075"/>
      <c r="J55" s="2075"/>
      <c r="K55" s="2075"/>
      <c r="L55" s="2075"/>
      <c r="M55" s="2075"/>
      <c r="N55" s="2075"/>
      <c r="O55" s="2075"/>
      <c r="P55" s="2075"/>
      <c r="Q55" s="2075"/>
      <c r="R55" s="2075"/>
      <c r="S55" s="2075"/>
      <c r="T55" s="2075"/>
      <c r="U55" s="2075"/>
      <c r="V55" s="2075"/>
      <c r="W55" s="2075"/>
      <c r="X55" s="2075"/>
      <c r="Y55" s="2075"/>
      <c r="Z55" s="2073"/>
      <c r="AA55" s="2073"/>
      <c r="AB55" s="2073"/>
      <c r="AC55" s="2073"/>
      <c r="AD55" s="2073"/>
    </row>
    <row r="56" spans="1:40" s="102" customFormat="1" x14ac:dyDescent="0.2">
      <c r="A56" s="2056"/>
      <c r="B56" s="2057"/>
      <c r="C56" s="2074"/>
      <c r="D56" s="2075"/>
      <c r="E56" s="2075"/>
      <c r="F56" s="2075"/>
      <c r="G56" s="2075"/>
      <c r="H56" s="2075"/>
      <c r="I56" s="2075"/>
      <c r="J56" s="2075"/>
      <c r="K56" s="2075"/>
      <c r="L56" s="2075"/>
      <c r="M56" s="2075"/>
      <c r="N56" s="2075"/>
      <c r="O56" s="2075"/>
      <c r="P56" s="2075"/>
      <c r="Q56" s="2075"/>
      <c r="R56" s="2075"/>
      <c r="S56" s="2075"/>
      <c r="T56" s="2075"/>
      <c r="U56" s="2075"/>
      <c r="V56" s="2075"/>
      <c r="W56" s="2075"/>
      <c r="X56" s="2075"/>
      <c r="Y56" s="2075"/>
      <c r="Z56" s="2073"/>
      <c r="AA56" s="2073"/>
      <c r="AB56" s="2073"/>
      <c r="AC56" s="2073"/>
      <c r="AD56" s="2073"/>
    </row>
    <row r="57" spans="1:40" s="102" customFormat="1" x14ac:dyDescent="0.2">
      <c r="A57" s="2056"/>
      <c r="B57" s="2057"/>
      <c r="C57" s="2074"/>
      <c r="D57" s="2075"/>
      <c r="E57" s="2075"/>
      <c r="F57" s="2075"/>
      <c r="G57" s="2075"/>
      <c r="H57" s="2075"/>
      <c r="I57" s="2075"/>
      <c r="J57" s="2075"/>
      <c r="K57" s="2075"/>
      <c r="L57" s="2075"/>
      <c r="M57" s="2075"/>
      <c r="N57" s="2075"/>
      <c r="O57" s="2075"/>
      <c r="P57" s="2075"/>
      <c r="Q57" s="2075"/>
      <c r="R57" s="2075"/>
      <c r="S57" s="2075"/>
      <c r="T57" s="2075"/>
      <c r="U57" s="2075"/>
      <c r="V57" s="2075"/>
      <c r="W57" s="2075"/>
      <c r="X57" s="2075"/>
      <c r="Y57" s="2075"/>
      <c r="Z57" s="2073"/>
      <c r="AA57" s="2073"/>
      <c r="AB57" s="2073"/>
      <c r="AC57" s="2073"/>
      <c r="AD57" s="2073"/>
    </row>
    <row r="58" spans="1:40" s="102" customFormat="1" x14ac:dyDescent="0.2">
      <c r="B58" s="2048"/>
      <c r="C58" s="2076"/>
      <c r="D58" s="2073"/>
      <c r="E58" s="2073"/>
      <c r="F58" s="2073"/>
      <c r="G58" s="2073"/>
      <c r="H58" s="2073"/>
      <c r="I58" s="2073"/>
      <c r="J58" s="2073"/>
      <c r="K58" s="2073"/>
      <c r="L58" s="2073"/>
      <c r="M58" s="2073"/>
      <c r="N58" s="2073"/>
      <c r="O58" s="2073"/>
      <c r="P58" s="2073"/>
      <c r="Q58" s="2073"/>
      <c r="R58" s="2073"/>
      <c r="S58" s="2073"/>
      <c r="T58" s="2073"/>
      <c r="U58" s="2073"/>
      <c r="V58" s="2073"/>
      <c r="W58" s="2073"/>
      <c r="X58" s="2073"/>
      <c r="Y58" s="2073"/>
      <c r="Z58" s="2073"/>
      <c r="AA58" s="2073"/>
      <c r="AB58" s="2073"/>
      <c r="AC58" s="2073"/>
      <c r="AD58" s="2073"/>
    </row>
    <row r="59" spans="1:40" s="102" customFormat="1" x14ac:dyDescent="0.2">
      <c r="B59" s="2048"/>
      <c r="C59" s="2076"/>
      <c r="D59" s="2073"/>
      <c r="E59" s="2073"/>
      <c r="F59" s="2073"/>
      <c r="G59" s="2073"/>
      <c r="H59" s="2073"/>
      <c r="I59" s="2073"/>
      <c r="J59" s="2073"/>
      <c r="K59" s="2073"/>
      <c r="L59" s="2073"/>
      <c r="M59" s="2073"/>
      <c r="N59" s="2073"/>
      <c r="O59" s="2073"/>
      <c r="P59" s="2073"/>
      <c r="Q59" s="2073"/>
      <c r="R59" s="2073"/>
      <c r="S59" s="2073"/>
      <c r="T59" s="2073"/>
      <c r="U59" s="2073"/>
      <c r="V59" s="2073"/>
      <c r="W59" s="2073"/>
      <c r="X59" s="2073"/>
      <c r="Y59" s="2073"/>
      <c r="Z59" s="2073"/>
      <c r="AA59" s="2073"/>
      <c r="AB59" s="2073"/>
      <c r="AC59" s="2073"/>
      <c r="AD59" s="2073"/>
    </row>
    <row r="60" spans="1:40" s="102" customFormat="1" x14ac:dyDescent="0.2">
      <c r="B60" s="2048"/>
      <c r="C60" s="2076"/>
      <c r="D60" s="2073"/>
      <c r="E60" s="2073"/>
      <c r="F60" s="2073"/>
      <c r="G60" s="2073"/>
      <c r="H60" s="2073"/>
      <c r="I60" s="2073"/>
      <c r="J60" s="2073"/>
      <c r="K60" s="2073"/>
      <c r="L60" s="2073"/>
      <c r="M60" s="2073"/>
      <c r="N60" s="2073"/>
      <c r="O60" s="2073"/>
      <c r="P60" s="2073"/>
      <c r="Q60" s="2073"/>
      <c r="R60" s="2073"/>
      <c r="S60" s="2073"/>
      <c r="T60" s="2073"/>
      <c r="U60" s="2073"/>
      <c r="V60" s="2073"/>
      <c r="W60" s="2073"/>
      <c r="X60" s="2073"/>
      <c r="Y60" s="2073"/>
      <c r="Z60" s="2073"/>
      <c r="AA60" s="2073"/>
      <c r="AB60" s="2073"/>
      <c r="AC60" s="2073"/>
      <c r="AD60" s="2073"/>
    </row>
    <row r="61" spans="1:40" s="102" customFormat="1" x14ac:dyDescent="0.2">
      <c r="B61" s="2048"/>
      <c r="C61" s="2076"/>
      <c r="D61" s="2073"/>
      <c r="E61" s="2073"/>
      <c r="F61" s="2073"/>
      <c r="G61" s="2073"/>
      <c r="H61" s="2073"/>
      <c r="I61" s="2073"/>
      <c r="J61" s="2073"/>
      <c r="K61" s="2073"/>
      <c r="L61" s="2073"/>
      <c r="M61" s="2073"/>
      <c r="N61" s="2073"/>
      <c r="O61" s="2073"/>
      <c r="P61" s="2073"/>
      <c r="Q61" s="2073"/>
      <c r="R61" s="2073"/>
      <c r="S61" s="2073"/>
      <c r="T61" s="2073"/>
      <c r="U61" s="2073"/>
      <c r="V61" s="2073"/>
      <c r="W61" s="2073"/>
      <c r="X61" s="2073"/>
      <c r="Y61" s="2073"/>
      <c r="Z61" s="2073"/>
      <c r="AA61" s="2073"/>
      <c r="AB61" s="2073"/>
      <c r="AC61" s="2073"/>
      <c r="AD61" s="2073"/>
    </row>
  </sheetData>
  <sheetProtection password="F8BD"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33" fitToHeight="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opLeftCell="A7" workbookViewId="0">
      <selection activeCell="D24" sqref="D24"/>
    </sheetView>
  </sheetViews>
  <sheetFormatPr defaultColWidth="9.140625" defaultRowHeight="11.25" x14ac:dyDescent="0.2"/>
  <cols>
    <col min="1" max="1" width="32.140625" style="46" customWidth="1"/>
    <col min="2" max="2" width="18.140625" style="295" customWidth="1"/>
    <col min="3" max="3" width="15.7109375" style="296" customWidth="1"/>
    <col min="4" max="6" width="15.7109375" style="297" customWidth="1"/>
    <col min="7" max="9" width="15.7109375" style="297" hidden="1" customWidth="1"/>
    <col min="10" max="12" width="15.7109375" style="297" customWidth="1"/>
    <col min="13" max="23" width="15.7109375" style="297" hidden="1" customWidth="1"/>
    <col min="24" max="30" width="9.140625" style="297"/>
    <col min="31" max="16384" width="9.140625" style="46"/>
  </cols>
  <sheetData>
    <row r="1" spans="1:40" s="8" customFormat="1" ht="68.25" customHeight="1" x14ac:dyDescent="0.2">
      <c r="A1" s="2430"/>
      <c r="B1" s="2430"/>
      <c r="C1" s="2430"/>
      <c r="D1" s="2430"/>
      <c r="E1" s="2430"/>
      <c r="F1" s="2430"/>
    </row>
    <row r="2" spans="1:40" s="8" customFormat="1" ht="68.25" customHeight="1" x14ac:dyDescent="0.3">
      <c r="A2" s="2473"/>
      <c r="B2" s="2473"/>
      <c r="C2" s="2473"/>
      <c r="D2" s="2473"/>
      <c r="E2" s="2473"/>
    </row>
    <row r="3" spans="1:40" s="8" customFormat="1" ht="25.5" customHeight="1" x14ac:dyDescent="0.25">
      <c r="A3" s="2474"/>
      <c r="B3" s="2474"/>
      <c r="C3" s="2474"/>
      <c r="D3" s="2474"/>
      <c r="E3" s="2474"/>
      <c r="G3" s="9"/>
    </row>
    <row r="4" spans="1:40" s="8" customFormat="1" ht="24.75" customHeight="1" x14ac:dyDescent="0.25">
      <c r="A4" s="2475" t="str">
        <f>'I1 Intro'!C11</f>
        <v>EB-2019-0037</v>
      </c>
      <c r="B4" s="2475"/>
      <c r="C4" s="2475"/>
      <c r="D4" s="2475"/>
      <c r="E4" s="2475"/>
    </row>
    <row r="5" spans="1:40" s="8" customFormat="1" ht="21" customHeight="1" x14ac:dyDescent="0.3">
      <c r="A5" s="299" t="str">
        <f>"Sheet I6.2 Customer Data Worksheet  - "&amp;  'I2 LDC class'!$C$17</f>
        <v>Sheet I6.2 Customer Data Worksheet  - Initial Application</v>
      </c>
      <c r="B5" s="300"/>
      <c r="C5" s="300"/>
      <c r="D5" s="59"/>
      <c r="E5" s="301"/>
    </row>
    <row r="6" spans="1:40" s="8" customFormat="1" ht="6" customHeight="1" x14ac:dyDescent="0.2">
      <c r="A6" s="11"/>
      <c r="B6" s="11"/>
      <c r="C6" s="11"/>
      <c r="D6" s="11"/>
      <c r="E6" s="11"/>
      <c r="F6" s="11"/>
      <c r="G6" s="11"/>
      <c r="H6" s="11"/>
      <c r="I6" s="11"/>
      <c r="J6" s="11"/>
      <c r="K6" s="11"/>
      <c r="L6" s="11"/>
      <c r="M6" s="11"/>
      <c r="N6" s="11"/>
      <c r="O6" s="11"/>
    </row>
    <row r="8" spans="1:40" ht="27.75" hidden="1" customHeight="1" x14ac:dyDescent="0.2">
      <c r="A8" s="290"/>
      <c r="E8" s="46"/>
      <c r="F8" s="46"/>
      <c r="G8" s="46"/>
      <c r="H8" s="46"/>
      <c r="I8" s="46"/>
    </row>
    <row r="9" spans="1:40" ht="24" hidden="1" customHeight="1" x14ac:dyDescent="0.2">
      <c r="C9" s="298"/>
      <c r="F9" s="46"/>
      <c r="G9" s="46"/>
      <c r="H9" s="46"/>
      <c r="I9" s="46"/>
    </row>
    <row r="10" spans="1:40" s="306" customFormat="1" ht="12.75" x14ac:dyDescent="0.2">
      <c r="B10" s="309"/>
      <c r="D10" s="310">
        <v>1</v>
      </c>
      <c r="E10" s="310">
        <v>2</v>
      </c>
      <c r="F10" s="310">
        <v>3</v>
      </c>
      <c r="G10" s="310">
        <v>4</v>
      </c>
      <c r="H10" s="310">
        <v>5</v>
      </c>
      <c r="I10" s="310">
        <v>6</v>
      </c>
      <c r="J10" s="310">
        <v>7</v>
      </c>
      <c r="K10" s="310">
        <v>8</v>
      </c>
      <c r="L10" s="310">
        <v>9</v>
      </c>
      <c r="M10" s="310">
        <v>10</v>
      </c>
      <c r="N10" s="310">
        <v>11</v>
      </c>
      <c r="O10" s="310">
        <v>12</v>
      </c>
      <c r="P10" s="310">
        <v>13</v>
      </c>
      <c r="Q10" s="310">
        <v>14</v>
      </c>
      <c r="R10" s="310">
        <v>15</v>
      </c>
      <c r="S10" s="310">
        <v>16</v>
      </c>
      <c r="T10" s="310">
        <v>17</v>
      </c>
      <c r="U10" s="310">
        <v>18</v>
      </c>
      <c r="V10" s="310">
        <v>19</v>
      </c>
      <c r="W10" s="310">
        <v>20</v>
      </c>
      <c r="X10" s="305"/>
    </row>
    <row r="11" spans="1:40" s="1417" customFormat="1" ht="45" customHeight="1" x14ac:dyDescent="0.2">
      <c r="B11" s="304" t="s">
        <v>1183</v>
      </c>
      <c r="C11" s="1419" t="s">
        <v>763</v>
      </c>
      <c r="D11" s="292" t="str">
        <f>IF('I2 LDC class'!$D20="",'I2 LDC class'!$C20,'I2 LDC class'!$D20)</f>
        <v>Residential</v>
      </c>
      <c r="E11" s="292" t="str">
        <f>IF('I2 LDC class'!$D21="",'I2 LDC class'!$C21,'I2 LDC class'!$D21)</f>
        <v>GS &lt;50</v>
      </c>
      <c r="F11" s="292" t="str">
        <f>IF('I2 LDC class'!$D22="",'I2 LDC class'!$C22,'I2 LDC class'!$D22)</f>
        <v>GS&gt;50-Regular</v>
      </c>
      <c r="G11" s="292" t="str">
        <f>IF('I2 LDC class'!$D23="",'I2 LDC class'!$C23,'I2 LDC class'!$D23)</f>
        <v>GS&gt; 50-TOU</v>
      </c>
      <c r="H11" s="292" t="str">
        <f>IF('I2 LDC class'!$D24="",'I2 LDC class'!$C24,'I2 LDC class'!$D24)</f>
        <v>GS &gt;50-Intermediate</v>
      </c>
      <c r="I11" s="292" t="str">
        <f>IF('I2 LDC class'!$D25="",'I2 LDC class'!$C25,'I2 LDC class'!$D25)</f>
        <v>Large Use &gt;5MW</v>
      </c>
      <c r="J11" s="292" t="str">
        <f>IF('I2 LDC class'!$D26="",'I2 LDC class'!$C26,'I2 LDC class'!$D26)</f>
        <v>Street Light</v>
      </c>
      <c r="K11" s="292" t="str">
        <f>IF('I2 LDC class'!$D27="",'I2 LDC class'!$C27,'I2 LDC class'!$D27)</f>
        <v>Sentinel</v>
      </c>
      <c r="L11" s="292" t="str">
        <f>IF('I2 LDC class'!$D28="",'I2 LDC class'!$C28,'I2 LDC class'!$D28)</f>
        <v>Unmetered Scattered Load</v>
      </c>
      <c r="M11" s="292" t="str">
        <f>IF('I2 LDC class'!$D29="",'I2 LDC class'!$C29,'I2 LDC class'!$D29)</f>
        <v>Embedded Distributor</v>
      </c>
      <c r="N11" s="292" t="str">
        <f>IF('I2 LDC class'!$D30="",'I2 LDC class'!$C30,'I2 LDC class'!$D30)</f>
        <v>Back-up/Standby Power</v>
      </c>
      <c r="O11" s="292" t="str">
        <f>IF('I2 LDC class'!$D31="",'I2 LDC class'!$C31,'I2 LDC class'!$D31)</f>
        <v>Rate Class 1</v>
      </c>
      <c r="P11" s="292" t="str">
        <f>IF('I2 LDC class'!$D32="",'I2 LDC class'!$C32,'I2 LDC class'!$D32)</f>
        <v>Rate class 2</v>
      </c>
      <c r="Q11" s="292" t="str">
        <f>IF('I2 LDC class'!$D33="",'I2 LDC class'!$C33,'I2 LDC class'!$D33)</f>
        <v>Rate class 3</v>
      </c>
      <c r="R11" s="292" t="str">
        <f>IF('I2 LDC class'!$D34="",'I2 LDC class'!$C34,'I2 LDC class'!$D34)</f>
        <v>Rate class 4</v>
      </c>
      <c r="S11" s="292" t="str">
        <f>IF('I2 LDC class'!$D35="",'I2 LDC class'!$C35,'I2 LDC class'!$D35)</f>
        <v>Rate class 5</v>
      </c>
      <c r="T11" s="292" t="str">
        <f>IF('I2 LDC class'!$D36="",'I2 LDC class'!$C36,'I2 LDC class'!$D36)</f>
        <v>Rate class 6</v>
      </c>
      <c r="U11" s="292" t="str">
        <f>IF('I2 LDC class'!$D37="",'I2 LDC class'!$C37,'I2 LDC class'!$D37)</f>
        <v>Rate class 7</v>
      </c>
      <c r="V11" s="292" t="str">
        <f>IF('I2 LDC class'!$D38="",'I2 LDC class'!$C38,'I2 LDC class'!$D38)</f>
        <v>Rate class 8</v>
      </c>
      <c r="W11" s="293" t="str">
        <f>IF('I2 LDC class'!$D39="",'I2 LDC class'!$C39,'I2 LDC class'!$D39)</f>
        <v>Rate class 9</v>
      </c>
      <c r="X11" s="1418"/>
      <c r="Y11" s="1418"/>
      <c r="Z11" s="1418"/>
      <c r="AA11" s="1418"/>
      <c r="AB11" s="1418"/>
      <c r="AC11" s="1418"/>
      <c r="AD11" s="1418"/>
    </row>
    <row r="12" spans="1:40" ht="9.75" customHeight="1" x14ac:dyDescent="0.2">
      <c r="A12" s="2476" t="s">
        <v>1181</v>
      </c>
      <c r="B12" s="2478"/>
      <c r="C12" s="2479"/>
      <c r="D12" s="2479"/>
      <c r="E12" s="2479"/>
      <c r="F12" s="2479"/>
      <c r="G12" s="2479"/>
      <c r="H12" s="2479"/>
      <c r="I12" s="2479"/>
      <c r="J12" s="2479"/>
      <c r="K12" s="2479"/>
      <c r="L12" s="2479"/>
      <c r="M12" s="2479"/>
      <c r="N12" s="2479"/>
      <c r="O12" s="2479"/>
      <c r="P12" s="2479"/>
      <c r="Q12" s="2479"/>
      <c r="R12" s="2479"/>
      <c r="S12" s="2479"/>
      <c r="T12" s="2479"/>
      <c r="U12" s="2479"/>
      <c r="V12" s="2479"/>
      <c r="W12" s="2480"/>
    </row>
    <row r="13" spans="1:40" x14ac:dyDescent="0.2">
      <c r="A13" s="2477"/>
      <c r="B13" s="2481"/>
      <c r="C13" s="2482"/>
      <c r="D13" s="2482"/>
      <c r="E13" s="2482"/>
      <c r="F13" s="2482"/>
      <c r="G13" s="2482"/>
      <c r="H13" s="2482"/>
      <c r="I13" s="2482"/>
      <c r="J13" s="2482"/>
      <c r="K13" s="2482"/>
      <c r="L13" s="2482"/>
      <c r="M13" s="2482"/>
      <c r="N13" s="2482"/>
      <c r="O13" s="2482"/>
      <c r="P13" s="2482"/>
      <c r="Q13" s="2482"/>
      <c r="R13" s="2482"/>
      <c r="S13" s="2482"/>
      <c r="T13" s="2482"/>
      <c r="U13" s="2482"/>
      <c r="V13" s="2482"/>
      <c r="W13" s="2483"/>
    </row>
    <row r="14" spans="1:40" s="239" customFormat="1" ht="12.75" x14ac:dyDescent="0.2">
      <c r="A14" s="1975" t="s">
        <v>1344</v>
      </c>
      <c r="B14" s="1976" t="s">
        <v>1343</v>
      </c>
      <c r="C14" s="1977">
        <f>+SUM(D14:W14)</f>
        <v>540747.58666666667</v>
      </c>
      <c r="D14" s="1978">
        <f>D41</f>
        <v>469815.22333333339</v>
      </c>
      <c r="E14" s="1978">
        <f t="shared" ref="E14:W14" si="0">E41</f>
        <v>52548.436666666668</v>
      </c>
      <c r="F14" s="1978">
        <f t="shared" si="0"/>
        <v>18129.23</v>
      </c>
      <c r="G14" s="1978">
        <f t="shared" si="0"/>
        <v>0</v>
      </c>
      <c r="H14" s="1978">
        <f t="shared" si="0"/>
        <v>0</v>
      </c>
      <c r="I14" s="1978">
        <f t="shared" si="0"/>
        <v>0</v>
      </c>
      <c r="J14" s="1978">
        <f t="shared" si="0"/>
        <v>0</v>
      </c>
      <c r="K14" s="1978">
        <f t="shared" si="0"/>
        <v>2.0299999999999998</v>
      </c>
      <c r="L14" s="1978">
        <f t="shared" si="0"/>
        <v>252.66666666666666</v>
      </c>
      <c r="M14" s="1979">
        <f t="shared" si="0"/>
        <v>0</v>
      </c>
      <c r="N14" s="1979">
        <f t="shared" si="0"/>
        <v>0</v>
      </c>
      <c r="O14" s="1979">
        <f t="shared" si="0"/>
        <v>0</v>
      </c>
      <c r="P14" s="1979">
        <f t="shared" si="0"/>
        <v>0</v>
      </c>
      <c r="Q14" s="1979">
        <f t="shared" si="0"/>
        <v>0</v>
      </c>
      <c r="R14" s="1979">
        <f t="shared" si="0"/>
        <v>0</v>
      </c>
      <c r="S14" s="1979">
        <f t="shared" si="0"/>
        <v>0</v>
      </c>
      <c r="T14" s="1979">
        <f t="shared" si="0"/>
        <v>0</v>
      </c>
      <c r="U14" s="1979">
        <f t="shared" si="0"/>
        <v>0</v>
      </c>
      <c r="V14" s="1979">
        <f t="shared" si="0"/>
        <v>0</v>
      </c>
      <c r="W14" s="1979">
        <f t="shared" si="0"/>
        <v>0</v>
      </c>
      <c r="X14" s="1980"/>
      <c r="Y14" s="1980"/>
      <c r="Z14" s="1980"/>
      <c r="AA14" s="1980"/>
      <c r="AB14" s="1980"/>
      <c r="AC14" s="1980"/>
      <c r="AD14" s="1980"/>
      <c r="AE14" s="1980"/>
      <c r="AF14" s="1980"/>
      <c r="AG14" s="1980"/>
      <c r="AH14" s="1980"/>
      <c r="AI14" s="1980"/>
      <c r="AJ14" s="1980"/>
      <c r="AK14" s="1980"/>
      <c r="AL14" s="1980"/>
      <c r="AM14" s="1980"/>
      <c r="AN14" s="1980"/>
    </row>
    <row r="15" spans="1:40" s="307" customFormat="1" ht="25.5" x14ac:dyDescent="0.2">
      <c r="A15" s="1438" t="s">
        <v>1345</v>
      </c>
      <c r="B15" s="316" t="s">
        <v>1346</v>
      </c>
      <c r="C15" s="1447">
        <f>+SUM(D15:W15)</f>
        <v>155741.51</v>
      </c>
      <c r="D15" s="1947">
        <v>109935</v>
      </c>
      <c r="E15" s="1947">
        <v>22285.09</v>
      </c>
      <c r="F15" s="1947">
        <v>23346.880000000001</v>
      </c>
      <c r="G15" s="1947"/>
      <c r="H15" s="1947"/>
      <c r="I15" s="1947"/>
      <c r="J15" s="1947">
        <v>24.84</v>
      </c>
      <c r="K15" s="1947">
        <v>99.16</v>
      </c>
      <c r="L15" s="1947">
        <v>50.54</v>
      </c>
      <c r="M15" s="1947"/>
      <c r="N15" s="1947"/>
      <c r="O15" s="1947"/>
      <c r="P15" s="1947"/>
      <c r="Q15" s="1796"/>
      <c r="R15" s="1796"/>
      <c r="S15" s="1796"/>
      <c r="T15" s="1796"/>
      <c r="U15" s="1796"/>
      <c r="V15" s="1796"/>
      <c r="W15" s="1796"/>
      <c r="X15" s="1446"/>
      <c r="Y15" s="1446"/>
      <c r="Z15" s="1446"/>
      <c r="AA15" s="1446"/>
      <c r="AB15" s="1446"/>
      <c r="AC15" s="1446"/>
      <c r="AD15" s="1446"/>
      <c r="AE15" s="1446"/>
      <c r="AF15" s="1446"/>
      <c r="AG15" s="1446"/>
      <c r="AH15" s="1446"/>
      <c r="AI15" s="1446"/>
      <c r="AJ15" s="1446"/>
      <c r="AK15" s="1446"/>
      <c r="AL15" s="1446"/>
      <c r="AM15" s="1446"/>
      <c r="AN15" s="1446"/>
    </row>
    <row r="16" spans="1:40" s="102" customFormat="1" ht="6" customHeight="1" x14ac:dyDescent="0.2">
      <c r="A16" s="2042"/>
      <c r="B16" s="2043"/>
      <c r="C16" s="2044"/>
      <c r="D16" s="2085"/>
      <c r="E16" s="2085"/>
      <c r="F16" s="2085"/>
      <c r="G16" s="2085"/>
      <c r="H16" s="2085"/>
      <c r="I16" s="2085"/>
      <c r="J16" s="2085"/>
      <c r="K16" s="2085"/>
      <c r="L16" s="2085"/>
      <c r="M16" s="2085"/>
      <c r="N16" s="2085"/>
      <c r="O16" s="2085"/>
      <c r="P16" s="2085"/>
      <c r="Q16" s="2045"/>
      <c r="R16" s="2045"/>
      <c r="S16" s="2045"/>
      <c r="T16" s="2045"/>
      <c r="U16" s="2045"/>
      <c r="V16" s="2045"/>
      <c r="W16" s="2045"/>
      <c r="X16" s="1451"/>
      <c r="Y16" s="1451"/>
      <c r="Z16" s="1451"/>
      <c r="AA16" s="1451"/>
      <c r="AB16" s="1451"/>
      <c r="AC16" s="1451"/>
      <c r="AD16" s="1451"/>
      <c r="AE16" s="1452"/>
      <c r="AF16" s="1452"/>
      <c r="AG16" s="1452"/>
      <c r="AH16" s="1452"/>
      <c r="AI16" s="1452"/>
      <c r="AJ16" s="1452"/>
      <c r="AK16" s="1452"/>
      <c r="AL16" s="1452"/>
      <c r="AM16" s="1452"/>
      <c r="AN16" s="1452"/>
    </row>
    <row r="17" spans="1:40" ht="12.75" x14ac:dyDescent="0.2">
      <c r="A17" s="1439" t="s">
        <v>332</v>
      </c>
      <c r="B17" s="317" t="s">
        <v>838</v>
      </c>
      <c r="C17" s="1445">
        <f>+SUM(D17:W17)</f>
        <v>577668</v>
      </c>
      <c r="D17" s="1948">
        <f>ccar*12</f>
        <v>517452</v>
      </c>
      <c r="E17" s="1948">
        <f>E21*12</f>
        <v>50328</v>
      </c>
      <c r="F17" s="1948">
        <f t="shared" ref="F17:L17" si="1">F21*12</f>
        <v>6000</v>
      </c>
      <c r="G17" s="1948">
        <f t="shared" si="1"/>
        <v>0</v>
      </c>
      <c r="H17" s="1948">
        <f t="shared" si="1"/>
        <v>0</v>
      </c>
      <c r="I17" s="1948">
        <f t="shared" si="1"/>
        <v>0</v>
      </c>
      <c r="J17" s="1948">
        <f t="shared" si="1"/>
        <v>24</v>
      </c>
      <c r="K17" s="1948">
        <f t="shared" si="1"/>
        <v>1872</v>
      </c>
      <c r="L17" s="1948">
        <f t="shared" si="1"/>
        <v>1992</v>
      </c>
      <c r="M17" s="1948"/>
      <c r="N17" s="1948"/>
      <c r="O17" s="1948"/>
      <c r="P17" s="1948"/>
      <c r="Q17" s="1792"/>
      <c r="R17" s="1792"/>
      <c r="S17" s="1792"/>
      <c r="T17" s="1792"/>
      <c r="U17" s="1792"/>
      <c r="V17" s="1792"/>
      <c r="W17" s="1792"/>
      <c r="X17" s="1444"/>
      <c r="Y17" s="1444"/>
      <c r="Z17" s="1444"/>
      <c r="AA17" s="1444"/>
      <c r="AB17" s="1444"/>
      <c r="AC17" s="1444"/>
      <c r="AD17" s="1444"/>
      <c r="AE17" s="322"/>
      <c r="AF17" s="322"/>
      <c r="AG17" s="322"/>
      <c r="AH17" s="322"/>
      <c r="AI17" s="322"/>
      <c r="AJ17" s="322"/>
      <c r="AK17" s="322"/>
      <c r="AL17" s="322"/>
      <c r="AM17" s="322"/>
      <c r="AN17" s="322"/>
    </row>
    <row r="18" spans="1:40" ht="12.75" x14ac:dyDescent="0.2">
      <c r="A18" s="1696" t="s">
        <v>462</v>
      </c>
      <c r="B18" s="1945" t="s">
        <v>1711</v>
      </c>
      <c r="C18" s="1445"/>
      <c r="D18" s="1948"/>
      <c r="E18" s="1948"/>
      <c r="F18" s="1948"/>
      <c r="G18" s="1948"/>
      <c r="H18" s="1948"/>
      <c r="I18" s="1948"/>
      <c r="J18" s="1948">
        <v>9958</v>
      </c>
      <c r="K18" s="1948">
        <v>360</v>
      </c>
      <c r="L18" s="1948">
        <v>289</v>
      </c>
      <c r="M18" s="1948"/>
      <c r="N18" s="1948"/>
      <c r="O18" s="1948"/>
      <c r="P18" s="1948"/>
      <c r="Q18" s="1792"/>
      <c r="R18" s="1792"/>
      <c r="S18" s="1792"/>
      <c r="T18" s="1792"/>
      <c r="U18" s="1792"/>
      <c r="V18" s="1792"/>
      <c r="W18" s="1792"/>
      <c r="X18" s="1444"/>
      <c r="Y18" s="1444"/>
      <c r="Z18" s="1444"/>
      <c r="AA18" s="1444"/>
      <c r="AB18" s="1444"/>
      <c r="AC18" s="1444"/>
      <c r="AD18" s="1444"/>
      <c r="AE18" s="322"/>
      <c r="AF18" s="322"/>
      <c r="AG18" s="322"/>
      <c r="AH18" s="322"/>
      <c r="AI18" s="322"/>
      <c r="AJ18" s="322"/>
      <c r="AK18" s="322"/>
      <c r="AL18" s="322"/>
      <c r="AM18" s="322"/>
      <c r="AN18" s="322"/>
    </row>
    <row r="19" spans="1:40" ht="12.75" x14ac:dyDescent="0.2">
      <c r="A19" s="1697" t="s">
        <v>1182</v>
      </c>
      <c r="B19" s="315" t="s">
        <v>1185</v>
      </c>
      <c r="C19" s="1445">
        <f>+SUM(D19:W19)</f>
        <v>10607</v>
      </c>
      <c r="D19" s="1948"/>
      <c r="E19" s="1948"/>
      <c r="F19" s="1948"/>
      <c r="G19" s="1948"/>
      <c r="H19" s="1948"/>
      <c r="I19" s="1948"/>
      <c r="J19" s="1949">
        <v>9958</v>
      </c>
      <c r="K19" s="1948">
        <v>360</v>
      </c>
      <c r="L19" s="1948">
        <v>289</v>
      </c>
      <c r="M19" s="1948"/>
      <c r="N19" s="1948"/>
      <c r="O19" s="1948"/>
      <c r="P19" s="1948"/>
      <c r="Q19" s="1792"/>
      <c r="R19" s="1792"/>
      <c r="S19" s="1792"/>
      <c r="T19" s="1792"/>
      <c r="U19" s="1792"/>
      <c r="V19" s="1792"/>
      <c r="W19" s="1792"/>
      <c r="X19" s="1444"/>
      <c r="Y19" s="1444"/>
      <c r="Z19" s="1444"/>
      <c r="AA19" s="1444"/>
      <c r="AB19" s="1444"/>
      <c r="AC19" s="1444"/>
      <c r="AD19" s="1444"/>
      <c r="AE19" s="322"/>
      <c r="AF19" s="322"/>
      <c r="AG19" s="322"/>
      <c r="AH19" s="322"/>
      <c r="AI19" s="322"/>
      <c r="AJ19" s="322"/>
      <c r="AK19" s="322"/>
      <c r="AL19" s="322"/>
      <c r="AM19" s="322"/>
      <c r="AN19" s="322"/>
    </row>
    <row r="20" spans="1:40" s="102" customFormat="1" ht="6" customHeight="1" x14ac:dyDescent="0.2">
      <c r="A20" s="2042"/>
      <c r="B20" s="2043"/>
      <c r="C20" s="2044"/>
      <c r="D20" s="2085"/>
      <c r="E20" s="2085"/>
      <c r="F20" s="2085"/>
      <c r="G20" s="2085"/>
      <c r="H20" s="2085"/>
      <c r="I20" s="2085"/>
      <c r="J20" s="2085"/>
      <c r="K20" s="2085"/>
      <c r="L20" s="2085"/>
      <c r="M20" s="2085"/>
      <c r="N20" s="2085"/>
      <c r="O20" s="2085"/>
      <c r="P20" s="2085"/>
      <c r="Q20" s="2045"/>
      <c r="R20" s="2045"/>
      <c r="S20" s="2045"/>
      <c r="T20" s="2045"/>
      <c r="U20" s="2045"/>
      <c r="V20" s="2045"/>
      <c r="W20" s="2045"/>
      <c r="X20" s="1451"/>
      <c r="Y20" s="1451"/>
      <c r="Z20" s="1451"/>
      <c r="AA20" s="1451"/>
      <c r="AB20" s="1451"/>
      <c r="AC20" s="1451"/>
      <c r="AD20" s="1451"/>
      <c r="AE20" s="1452"/>
      <c r="AF20" s="1452"/>
      <c r="AG20" s="1452"/>
      <c r="AH20" s="1452"/>
      <c r="AI20" s="1452"/>
      <c r="AJ20" s="1452"/>
      <c r="AK20" s="1452"/>
      <c r="AL20" s="1452"/>
      <c r="AM20" s="1452"/>
      <c r="AN20" s="1452"/>
    </row>
    <row r="21" spans="1:40" ht="12.75" x14ac:dyDescent="0.2">
      <c r="A21" s="1659" t="s">
        <v>457</v>
      </c>
      <c r="B21" s="1944" t="s">
        <v>704</v>
      </c>
      <c r="C21" s="1445">
        <f>+SUM(D21:W21)</f>
        <v>48139</v>
      </c>
      <c r="D21" s="1948">
        <v>43121</v>
      </c>
      <c r="E21" s="1948">
        <v>4194</v>
      </c>
      <c r="F21" s="1948">
        <v>500</v>
      </c>
      <c r="G21" s="1948"/>
      <c r="H21" s="1948"/>
      <c r="I21" s="1948"/>
      <c r="J21" s="1948">
        <v>2</v>
      </c>
      <c r="K21" s="1948">
        <v>156</v>
      </c>
      <c r="L21" s="1948">
        <v>166</v>
      </c>
      <c r="M21" s="1948"/>
      <c r="N21" s="1948"/>
      <c r="O21" s="1948"/>
      <c r="P21" s="1948"/>
      <c r="Q21" s="1792"/>
      <c r="R21" s="1792"/>
      <c r="S21" s="1792"/>
      <c r="T21" s="1792"/>
      <c r="U21" s="1792"/>
      <c r="V21" s="1792"/>
      <c r="W21" s="1792"/>
      <c r="X21" s="1444"/>
      <c r="Y21" s="1444"/>
      <c r="Z21" s="1444"/>
      <c r="AA21" s="1444"/>
      <c r="AB21" s="1444"/>
      <c r="AC21" s="1444"/>
      <c r="AD21" s="1444"/>
      <c r="AE21" s="322"/>
      <c r="AF21" s="322"/>
      <c r="AG21" s="322"/>
      <c r="AH21" s="322"/>
      <c r="AI21" s="322"/>
      <c r="AJ21" s="322"/>
      <c r="AK21" s="322"/>
      <c r="AL21" s="322"/>
      <c r="AM21" s="322"/>
      <c r="AN21" s="322"/>
    </row>
    <row r="22" spans="1:40" ht="12.75" x14ac:dyDescent="0.2">
      <c r="A22" s="1438" t="s">
        <v>744</v>
      </c>
      <c r="B22" s="1944" t="s">
        <v>796</v>
      </c>
      <c r="C22" s="1445">
        <f>+SUM(D22:W22)</f>
        <v>0</v>
      </c>
      <c r="D22" s="1948"/>
      <c r="E22" s="1948"/>
      <c r="F22" s="1948"/>
      <c r="G22" s="1948"/>
      <c r="H22" s="1948"/>
      <c r="I22" s="1948"/>
      <c r="J22" s="1948"/>
      <c r="K22" s="1948"/>
      <c r="L22" s="1948"/>
      <c r="M22" s="1948"/>
      <c r="N22" s="1948"/>
      <c r="O22" s="1948"/>
      <c r="P22" s="1948"/>
      <c r="Q22" s="1792"/>
      <c r="R22" s="1792"/>
      <c r="S22" s="1792"/>
      <c r="T22" s="1792"/>
      <c r="U22" s="1792"/>
      <c r="V22" s="1792"/>
      <c r="W22" s="1792"/>
      <c r="X22" s="1444"/>
      <c r="Y22" s="1444"/>
      <c r="Z22" s="1444"/>
      <c r="AA22" s="1444"/>
      <c r="AB22" s="1444"/>
      <c r="AC22" s="1444"/>
      <c r="AD22" s="1444"/>
      <c r="AE22" s="322"/>
      <c r="AF22" s="322"/>
      <c r="AG22" s="322"/>
      <c r="AH22" s="322"/>
      <c r="AI22" s="322"/>
      <c r="AJ22" s="322"/>
      <c r="AK22" s="322"/>
      <c r="AL22" s="322"/>
      <c r="AM22" s="322"/>
      <c r="AN22" s="322"/>
    </row>
    <row r="23" spans="1:40" ht="12.75" x14ac:dyDescent="0.2">
      <c r="A23" s="1438" t="s">
        <v>745</v>
      </c>
      <c r="B23" s="1944" t="s">
        <v>703</v>
      </c>
      <c r="C23" s="1445">
        <f>+SUM(D23:W23)</f>
        <v>49019.805582164634</v>
      </c>
      <c r="D23" s="1948">
        <f>ccar</f>
        <v>43121</v>
      </c>
      <c r="E23" s="1948">
        <f>E21</f>
        <v>4194</v>
      </c>
      <c r="F23" s="1948">
        <v>500</v>
      </c>
      <c r="G23" s="1948"/>
      <c r="H23" s="1948"/>
      <c r="I23" s="1948"/>
      <c r="J23" s="1449">
        <f>IF(ISERROR(J$18/C52),0,J$18/C52)</f>
        <v>882.80558216463612</v>
      </c>
      <c r="K23" s="1948">
        <v>156</v>
      </c>
      <c r="L23" s="1948">
        <v>166</v>
      </c>
      <c r="M23" s="1948"/>
      <c r="N23" s="1948"/>
      <c r="O23" s="1948"/>
      <c r="P23" s="1948"/>
      <c r="Q23" s="1792"/>
      <c r="R23" s="1792"/>
      <c r="S23" s="1792"/>
      <c r="T23" s="1792"/>
      <c r="U23" s="1792"/>
      <c r="V23" s="1792"/>
      <c r="W23" s="1792"/>
      <c r="X23" s="1444"/>
      <c r="Y23" s="1444"/>
      <c r="Z23" s="1444"/>
      <c r="AA23" s="1444"/>
      <c r="AB23" s="1444"/>
      <c r="AC23" s="1444"/>
      <c r="AD23" s="1444"/>
      <c r="AE23" s="322"/>
      <c r="AF23" s="322"/>
      <c r="AG23" s="322"/>
      <c r="AH23" s="322"/>
      <c r="AI23" s="322"/>
      <c r="AJ23" s="322"/>
      <c r="AK23" s="322"/>
      <c r="AL23" s="322"/>
      <c r="AM23" s="322"/>
      <c r="AN23" s="322"/>
    </row>
    <row r="24" spans="1:40" ht="12.75" x14ac:dyDescent="0.2">
      <c r="A24" s="1436" t="s">
        <v>1049</v>
      </c>
      <c r="B24" s="1944" t="s">
        <v>1054</v>
      </c>
      <c r="C24" s="1445">
        <f>+SUM(D24:W24)</f>
        <v>48978.805582164634</v>
      </c>
      <c r="D24" s="1948">
        <f>ccar</f>
        <v>43121</v>
      </c>
      <c r="E24" s="1948">
        <f>E21</f>
        <v>4194</v>
      </c>
      <c r="F24" s="1949">
        <v>459</v>
      </c>
      <c r="G24" s="1949"/>
      <c r="H24" s="1949"/>
      <c r="I24" s="1949"/>
      <c r="J24" s="1449">
        <f>IF(ISERROR(J$18/C53),0,J$18/C53)</f>
        <v>882.80558216463612</v>
      </c>
      <c r="K24" s="1948">
        <v>156</v>
      </c>
      <c r="L24" s="1948">
        <v>166</v>
      </c>
      <c r="M24" s="1948"/>
      <c r="N24" s="1948"/>
      <c r="O24" s="1948"/>
      <c r="P24" s="1948"/>
      <c r="Q24" s="1792"/>
      <c r="R24" s="1792"/>
      <c r="S24" s="1792"/>
      <c r="T24" s="1792"/>
      <c r="U24" s="1792"/>
      <c r="V24" s="1792"/>
      <c r="W24" s="1792"/>
      <c r="X24" s="1444"/>
      <c r="Y24" s="1444"/>
      <c r="Z24" s="1444"/>
      <c r="AA24" s="1444"/>
      <c r="AB24" s="1444"/>
      <c r="AC24" s="1444"/>
      <c r="AD24" s="1444"/>
      <c r="AE24" s="322"/>
      <c r="AF24" s="322"/>
      <c r="AG24" s="322"/>
      <c r="AH24" s="322"/>
      <c r="AI24" s="322"/>
      <c r="AJ24" s="322"/>
      <c r="AK24" s="322"/>
      <c r="AL24" s="322"/>
      <c r="AM24" s="322"/>
      <c r="AN24" s="322"/>
    </row>
    <row r="25" spans="1:40" ht="12.75" x14ac:dyDescent="0.2">
      <c r="A25" s="1438" t="s">
        <v>746</v>
      </c>
      <c r="B25" s="1944" t="s">
        <v>702</v>
      </c>
      <c r="C25" s="1445">
        <f>+SUM(D25:W25)</f>
        <v>48096</v>
      </c>
      <c r="D25" s="1948">
        <f>ccar</f>
        <v>43121</v>
      </c>
      <c r="E25" s="1948">
        <f>E21</f>
        <v>4194</v>
      </c>
      <c r="F25" s="1949">
        <v>459</v>
      </c>
      <c r="G25" s="1948"/>
      <c r="H25" s="1948"/>
      <c r="I25" s="1948"/>
      <c r="J25" s="1948"/>
      <c r="K25" s="1948">
        <v>156</v>
      </c>
      <c r="L25" s="1948">
        <v>166</v>
      </c>
      <c r="M25" s="1948"/>
      <c r="N25" s="1948"/>
      <c r="O25" s="1948"/>
      <c r="P25" s="1948"/>
      <c r="Q25" s="1792"/>
      <c r="R25" s="1792"/>
      <c r="S25" s="1792"/>
      <c r="T25" s="1792"/>
      <c r="U25" s="1792"/>
      <c r="V25" s="1792"/>
      <c r="W25" s="1792"/>
      <c r="X25" s="1444"/>
      <c r="Y25" s="1444"/>
      <c r="Z25" s="1444"/>
      <c r="AA25" s="1444"/>
      <c r="AB25" s="1444"/>
      <c r="AC25" s="1444"/>
      <c r="AD25" s="1444"/>
      <c r="AE25" s="322"/>
      <c r="AF25" s="322"/>
      <c r="AG25" s="322"/>
      <c r="AH25" s="322"/>
      <c r="AI25" s="322"/>
      <c r="AJ25" s="322"/>
      <c r="AK25" s="322"/>
      <c r="AL25" s="322"/>
      <c r="AM25" s="322"/>
      <c r="AN25" s="322"/>
    </row>
    <row r="26" spans="1:40" s="102" customFormat="1" ht="6" customHeight="1" x14ac:dyDescent="0.2">
      <c r="A26" s="2082"/>
      <c r="B26" s="2083"/>
      <c r="C26" s="2044"/>
      <c r="D26" s="2045"/>
      <c r="E26" s="2045"/>
      <c r="F26" s="2045"/>
      <c r="G26" s="2045"/>
      <c r="H26" s="2045"/>
      <c r="I26" s="2045"/>
      <c r="J26" s="2045"/>
      <c r="K26" s="2045"/>
      <c r="L26" s="2045"/>
      <c r="M26" s="2045"/>
      <c r="N26" s="2045"/>
      <c r="O26" s="2045"/>
      <c r="P26" s="2045"/>
      <c r="Q26" s="2045"/>
      <c r="R26" s="2045"/>
      <c r="S26" s="2045"/>
      <c r="T26" s="2045"/>
      <c r="U26" s="2045"/>
      <c r="V26" s="2045"/>
      <c r="W26" s="2045"/>
      <c r="X26" s="1451"/>
      <c r="Y26" s="1451"/>
      <c r="Z26" s="1451"/>
      <c r="AA26" s="1451"/>
      <c r="AB26" s="1451"/>
      <c r="AC26" s="1451"/>
      <c r="AD26" s="1451"/>
      <c r="AE26" s="1452"/>
      <c r="AF26" s="1452"/>
      <c r="AG26" s="1452"/>
      <c r="AH26" s="1452"/>
      <c r="AI26" s="1452"/>
      <c r="AJ26" s="1452"/>
      <c r="AK26" s="1452"/>
      <c r="AL26" s="1452"/>
      <c r="AM26" s="1452"/>
      <c r="AN26" s="1452"/>
    </row>
    <row r="27" spans="1:40" s="102" customFormat="1" ht="12.75" x14ac:dyDescent="0.2">
      <c r="A27" s="1440" t="s">
        <v>1272</v>
      </c>
      <c r="B27" s="2084" t="s">
        <v>1275</v>
      </c>
      <c r="C27" s="2080">
        <f>+SUM(D27:W27)</f>
        <v>43121</v>
      </c>
      <c r="D27" s="2080">
        <f>IF(D19&gt;0,D19*'I5.2 Weighting Factors'!D12,'I5.2 Weighting Factors'!D12*D25)</f>
        <v>43121</v>
      </c>
      <c r="E27" s="2080">
        <f>IF(E19&gt;0,E19*'I5.2 Weighting Factors'!E12,'I5.2 Weighting Factors'!E12*E25)</f>
        <v>0</v>
      </c>
      <c r="F27" s="2080">
        <f>IF(F19&gt;0,F19*'I5.2 Weighting Factors'!F12,'I5.2 Weighting Factors'!F12*F25)</f>
        <v>0</v>
      </c>
      <c r="G27" s="2080">
        <f>IF(G19&gt;0,G19*'I5.2 Weighting Factors'!G12,'I5.2 Weighting Factors'!G12*G25)</f>
        <v>0</v>
      </c>
      <c r="H27" s="2080">
        <f>IF(H19&gt;0,H19*'I5.2 Weighting Factors'!H12,'I5.2 Weighting Factors'!H12*H25)</f>
        <v>0</v>
      </c>
      <c r="I27" s="2080">
        <f>IF(I19&gt;0,I19*'I5.2 Weighting Factors'!I12,'I5.2 Weighting Factors'!I12*I25)</f>
        <v>0</v>
      </c>
      <c r="J27" s="2080">
        <f>IF(J19&gt;0,J19*'I5.2 Weighting Factors'!J12,'I5.2 Weighting Factors'!J12*J25)</f>
        <v>0</v>
      </c>
      <c r="K27" s="2080">
        <f>IF(K19&gt;0,K19*'I5.2 Weighting Factors'!K12,'I5.2 Weighting Factors'!K12*K25)</f>
        <v>0</v>
      </c>
      <c r="L27" s="2080">
        <f>IF(L19&gt;0,L19*'I5.2 Weighting Factors'!L12,'I5.2 Weighting Factors'!L12*L25)</f>
        <v>0</v>
      </c>
      <c r="M27" s="2080">
        <f>IF(M19&gt;0,M19*'I5.2 Weighting Factors'!M12,'I5.2 Weighting Factors'!M12*M25)</f>
        <v>0</v>
      </c>
      <c r="N27" s="2080">
        <f>IF(N19&gt;0,N19*'I5.2 Weighting Factors'!N12,'I5.2 Weighting Factors'!N12*N25)</f>
        <v>0</v>
      </c>
      <c r="O27" s="2080">
        <f>IF(O19&gt;0,O19*'I5.2 Weighting Factors'!O12,'I5.2 Weighting Factors'!O12*O25)</f>
        <v>0</v>
      </c>
      <c r="P27" s="2080">
        <f>IF(P19&gt;0,P19*'I5.2 Weighting Factors'!P12,'I5.2 Weighting Factors'!P12*P25)</f>
        <v>0</v>
      </c>
      <c r="Q27" s="2080">
        <f>IF(Q19&gt;0,Q19*'I5.2 Weighting Factors'!Q12,'I5.2 Weighting Factors'!Q12*Q25)</f>
        <v>0</v>
      </c>
      <c r="R27" s="2080">
        <f>IF(R19&gt;0,R19*'I5.2 Weighting Factors'!R12,'I5.2 Weighting Factors'!R12*R25)</f>
        <v>0</v>
      </c>
      <c r="S27" s="2080">
        <f>IF(S19&gt;0,S19*'I5.2 Weighting Factors'!S12,'I5.2 Weighting Factors'!S12*S25)</f>
        <v>0</v>
      </c>
      <c r="T27" s="2080">
        <f>IF(T19&gt;0,T19*'I5.2 Weighting Factors'!T12,'I5.2 Weighting Factors'!T12*T25)</f>
        <v>0</v>
      </c>
      <c r="U27" s="2080">
        <f>IF(U19&gt;0,U19*'I5.2 Weighting Factors'!U12,'I5.2 Weighting Factors'!U12*U25)</f>
        <v>0</v>
      </c>
      <c r="V27" s="2080">
        <f>IF(V19&gt;0,V19*'I5.2 Weighting Factors'!V12,'I5.2 Weighting Factors'!V12*V25)</f>
        <v>0</v>
      </c>
      <c r="W27" s="2080">
        <f>IF(W19&gt;0,W19*'I5.2 Weighting Factors'!W12,'I5.2 Weighting Factors'!W12*W25)</f>
        <v>0</v>
      </c>
      <c r="X27" s="1451"/>
      <c r="Y27" s="1451"/>
      <c r="Z27" s="1451"/>
      <c r="AA27" s="1451"/>
      <c r="AB27" s="1451"/>
      <c r="AC27" s="1451"/>
      <c r="AD27" s="1451"/>
      <c r="AE27" s="1452"/>
      <c r="AF27" s="1452"/>
      <c r="AG27" s="1452"/>
      <c r="AH27" s="1452"/>
      <c r="AI27" s="1452"/>
      <c r="AJ27" s="1452"/>
      <c r="AK27" s="1452"/>
      <c r="AL27" s="1452"/>
      <c r="AM27" s="1452"/>
      <c r="AN27" s="1452"/>
    </row>
    <row r="28" spans="1:40" s="308" customFormat="1" ht="12.75" x14ac:dyDescent="0.2">
      <c r="A28" s="1441" t="s">
        <v>772</v>
      </c>
      <c r="B28" s="318" t="s">
        <v>774</v>
      </c>
      <c r="C28" s="1448">
        <f>SUM(D28:W28)</f>
        <v>6115000.0000000009</v>
      </c>
      <c r="D28" s="1449">
        <f>'I7.1 Meter Capital'!F22</f>
        <v>4715179.2</v>
      </c>
      <c r="E28" s="1449">
        <f>'I7.1 Meter Capital'!I22</f>
        <v>1136123.6000000001</v>
      </c>
      <c r="F28" s="1449">
        <f>'I7.1 Meter Capital'!L22</f>
        <v>263697.2</v>
      </c>
      <c r="G28" s="1449">
        <f>'I7.1 Meter Capital'!O22</f>
        <v>0</v>
      </c>
      <c r="H28" s="1449">
        <f>'I7.1 Meter Capital'!R22</f>
        <v>0</v>
      </c>
      <c r="I28" s="1449">
        <f>'I7.1 Meter Capital'!U22</f>
        <v>0</v>
      </c>
      <c r="J28" s="1449">
        <f>'I7.1 Meter Capital'!X22</f>
        <v>0</v>
      </c>
      <c r="K28" s="1449">
        <f>'I7.1 Meter Capital'!AA22</f>
        <v>0</v>
      </c>
      <c r="L28" s="1449">
        <f>'I7.1 Meter Capital'!AD22</f>
        <v>0</v>
      </c>
      <c r="M28" s="1449">
        <f>'I7.1 Meter Capital'!AG22</f>
        <v>0</v>
      </c>
      <c r="N28" s="1449">
        <f>'I7.1 Meter Capital'!AJ22</f>
        <v>0</v>
      </c>
      <c r="O28" s="1449">
        <f>'I7.1 Meter Capital'!AM22</f>
        <v>0</v>
      </c>
      <c r="P28" s="1449">
        <f>'I7.1 Meter Capital'!AP22</f>
        <v>0</v>
      </c>
      <c r="Q28" s="1449">
        <f>'I7.1 Meter Capital'!AS22</f>
        <v>0</v>
      </c>
      <c r="R28" s="1449">
        <f>'I7.1 Meter Capital'!AV22</f>
        <v>0</v>
      </c>
      <c r="S28" s="1449">
        <f>'I7.1 Meter Capital'!AY22</f>
        <v>0</v>
      </c>
      <c r="T28" s="1449">
        <f>'I7.1 Meter Capital'!BB22</f>
        <v>0</v>
      </c>
      <c r="U28" s="1449">
        <f>'I7.1 Meter Capital'!BE22</f>
        <v>0</v>
      </c>
      <c r="V28" s="1449">
        <f>'I7.1 Meter Capital'!BH22</f>
        <v>0</v>
      </c>
      <c r="W28" s="1449">
        <f>'I7.1 Meter Capital'!BK22</f>
        <v>0</v>
      </c>
      <c r="X28" s="1450"/>
      <c r="Y28" s="1450"/>
      <c r="Z28" s="1450"/>
      <c r="AA28" s="1450"/>
      <c r="AB28" s="1450"/>
      <c r="AC28" s="1450"/>
      <c r="AD28" s="1450"/>
      <c r="AE28" s="1450"/>
      <c r="AF28" s="1450"/>
      <c r="AG28" s="1450"/>
      <c r="AH28" s="1450"/>
      <c r="AI28" s="1450"/>
      <c r="AJ28" s="1450"/>
      <c r="AK28" s="1450"/>
      <c r="AL28" s="1450"/>
      <c r="AM28" s="1450"/>
      <c r="AN28" s="1450"/>
    </row>
    <row r="29" spans="1:40" s="308" customFormat="1" ht="12.75" x14ac:dyDescent="0.2">
      <c r="A29" s="1441" t="s">
        <v>837</v>
      </c>
      <c r="B29" s="318" t="s">
        <v>775</v>
      </c>
      <c r="C29" s="1448">
        <f>SUM(D29:W29)</f>
        <v>48100</v>
      </c>
      <c r="D29" s="1449">
        <f>'I7.2 Meter Reading'!E20</f>
        <v>43121</v>
      </c>
      <c r="E29" s="1449">
        <f>'I7.2 Meter Reading'!H20</f>
        <v>4194</v>
      </c>
      <c r="F29" s="1449">
        <f>'I7.2 Meter Reading'!K20</f>
        <v>785</v>
      </c>
      <c r="G29" s="1449">
        <f>'I7.2 Meter Reading'!N20</f>
        <v>0</v>
      </c>
      <c r="H29" s="1449">
        <f>'I7.2 Meter Reading'!Q20</f>
        <v>0</v>
      </c>
      <c r="I29" s="1449">
        <f>'I7.2 Meter Reading'!T20</f>
        <v>0</v>
      </c>
      <c r="J29" s="1449">
        <f>'I7.2 Meter Reading'!W20</f>
        <v>0</v>
      </c>
      <c r="K29" s="1449">
        <f>'I7.2 Meter Reading'!Z20</f>
        <v>0</v>
      </c>
      <c r="L29" s="1449">
        <f>'I7.2 Meter Reading'!AC20</f>
        <v>0</v>
      </c>
      <c r="M29" s="1449">
        <f>'I7.2 Meter Reading'!AF20</f>
        <v>0</v>
      </c>
      <c r="N29" s="1449">
        <f>'I7.2 Meter Reading'!AI20</f>
        <v>0</v>
      </c>
      <c r="O29" s="1449">
        <f>'I7.2 Meter Reading'!AL20</f>
        <v>0</v>
      </c>
      <c r="P29" s="1449">
        <f>'I7.2 Meter Reading'!AO20</f>
        <v>0</v>
      </c>
      <c r="Q29" s="1449">
        <f>'I7.2 Meter Reading'!AR20</f>
        <v>0</v>
      </c>
      <c r="R29" s="1449">
        <f>'I7.2 Meter Reading'!AU20</f>
        <v>0</v>
      </c>
      <c r="S29" s="1449">
        <f>'I7.2 Meter Reading'!AX20</f>
        <v>0</v>
      </c>
      <c r="T29" s="1449">
        <f>'I7.2 Meter Reading'!BA20</f>
        <v>0</v>
      </c>
      <c r="U29" s="1449">
        <f>'I7.2 Meter Reading'!BD20</f>
        <v>0</v>
      </c>
      <c r="V29" s="1449">
        <f>'I7.2 Meter Reading'!BG20</f>
        <v>0</v>
      </c>
      <c r="W29" s="1449">
        <f>'I7.2 Meter Reading'!BJ20</f>
        <v>0</v>
      </c>
      <c r="X29" s="1450"/>
      <c r="Y29" s="1450"/>
      <c r="Z29" s="1450"/>
      <c r="AA29" s="1450"/>
      <c r="AB29" s="1450"/>
      <c r="AC29" s="1450"/>
      <c r="AD29" s="1450"/>
      <c r="AE29" s="1450"/>
      <c r="AF29" s="1450"/>
      <c r="AG29" s="1450"/>
      <c r="AH29" s="1450"/>
      <c r="AI29" s="1450"/>
      <c r="AJ29" s="1450"/>
      <c r="AK29" s="1450"/>
      <c r="AL29" s="1450"/>
      <c r="AM29" s="1450"/>
      <c r="AN29" s="1450"/>
    </row>
    <row r="30" spans="1:40" s="308" customFormat="1" ht="12.75" x14ac:dyDescent="0.2">
      <c r="A30" s="1442" t="s">
        <v>1273</v>
      </c>
      <c r="B30" s="319" t="s">
        <v>1274</v>
      </c>
      <c r="C30" s="1448">
        <f>SUM(D30:W30)</f>
        <v>577668</v>
      </c>
      <c r="D30" s="1448">
        <f>'I5.2 Weighting Factors'!D15*D17</f>
        <v>517452</v>
      </c>
      <c r="E30" s="1448">
        <f>'I5.2 Weighting Factors'!E15*E17</f>
        <v>50328</v>
      </c>
      <c r="F30" s="1448">
        <f>'I5.2 Weighting Factors'!F15*F17</f>
        <v>6000</v>
      </c>
      <c r="G30" s="1448">
        <f>'I5.2 Weighting Factors'!G15*G17</f>
        <v>0</v>
      </c>
      <c r="H30" s="1448">
        <f>'I5.2 Weighting Factors'!H15*H17</f>
        <v>0</v>
      </c>
      <c r="I30" s="1448">
        <f>'I5.2 Weighting Factors'!I15*I17</f>
        <v>0</v>
      </c>
      <c r="J30" s="1448">
        <f>'I5.2 Weighting Factors'!J15*J17</f>
        <v>24</v>
      </c>
      <c r="K30" s="1448">
        <f>'I5.2 Weighting Factors'!K15*K17</f>
        <v>1872</v>
      </c>
      <c r="L30" s="1448">
        <f>'I5.2 Weighting Factors'!L15*L17</f>
        <v>1992</v>
      </c>
      <c r="M30" s="1448">
        <f>'I5.2 Weighting Factors'!M15*M17</f>
        <v>0</v>
      </c>
      <c r="N30" s="1448">
        <f>'I5.2 Weighting Factors'!N15*N17</f>
        <v>0</v>
      </c>
      <c r="O30" s="1448">
        <f>'I5.2 Weighting Factors'!O15*O17</f>
        <v>0</v>
      </c>
      <c r="P30" s="1448">
        <f>'I5.2 Weighting Factors'!P15*P17</f>
        <v>0</v>
      </c>
      <c r="Q30" s="1448">
        <f>'I5.2 Weighting Factors'!Q15*Q17</f>
        <v>0</v>
      </c>
      <c r="R30" s="1448">
        <f>'I5.2 Weighting Factors'!R15*R17</f>
        <v>0</v>
      </c>
      <c r="S30" s="1448">
        <f>'I5.2 Weighting Factors'!S15*S17</f>
        <v>0</v>
      </c>
      <c r="T30" s="1448">
        <f>'I5.2 Weighting Factors'!T15*T17</f>
        <v>0</v>
      </c>
      <c r="U30" s="1448">
        <f>'I5.2 Weighting Factors'!U15*U17</f>
        <v>0</v>
      </c>
      <c r="V30" s="1448">
        <f>'I5.2 Weighting Factors'!V15*V17</f>
        <v>0</v>
      </c>
      <c r="W30" s="1448">
        <f>'I5.2 Weighting Factors'!W15*W17</f>
        <v>0</v>
      </c>
      <c r="X30" s="1450"/>
      <c r="Y30" s="1450"/>
      <c r="Z30" s="1450"/>
      <c r="AA30" s="1450"/>
      <c r="AB30" s="1450"/>
      <c r="AC30" s="1450"/>
      <c r="AD30" s="1450"/>
      <c r="AE30" s="1450"/>
      <c r="AF30" s="1450"/>
      <c r="AG30" s="1450"/>
      <c r="AH30" s="1450"/>
      <c r="AI30" s="1450"/>
      <c r="AJ30" s="1450"/>
      <c r="AK30" s="1450"/>
      <c r="AL30" s="1450"/>
      <c r="AM30" s="1450"/>
      <c r="AN30" s="1450"/>
    </row>
    <row r="31" spans="1:40" ht="12.75" x14ac:dyDescent="0.2">
      <c r="A31" s="312"/>
      <c r="C31" s="145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322"/>
      <c r="AF31" s="322"/>
      <c r="AG31" s="322"/>
      <c r="AH31" s="322"/>
      <c r="AI31" s="322"/>
      <c r="AJ31" s="322"/>
      <c r="AK31" s="322"/>
      <c r="AL31" s="322"/>
      <c r="AM31" s="322"/>
      <c r="AN31" s="322"/>
    </row>
    <row r="32" spans="1:40" ht="12.75" x14ac:dyDescent="0.2">
      <c r="A32" s="312"/>
      <c r="C32" s="1454"/>
      <c r="D32" s="1444"/>
      <c r="E32" s="1444"/>
      <c r="F32" s="1444"/>
      <c r="G32" s="1444"/>
      <c r="H32" s="1444"/>
      <c r="I32" s="1444"/>
      <c r="J32" s="1444"/>
      <c r="K32" s="1444"/>
      <c r="L32" s="1444"/>
      <c r="M32" s="1444"/>
      <c r="N32" s="1444"/>
      <c r="O32" s="1444"/>
      <c r="P32" s="1444"/>
      <c r="Q32" s="1444"/>
      <c r="R32" s="1444"/>
      <c r="S32" s="1444"/>
      <c r="T32" s="1444"/>
      <c r="U32" s="1444"/>
      <c r="V32" s="1444"/>
      <c r="W32" s="1444"/>
      <c r="X32" s="1444"/>
      <c r="Y32" s="1444"/>
      <c r="Z32" s="1444"/>
      <c r="AA32" s="1444"/>
      <c r="AB32" s="1444"/>
      <c r="AC32" s="1444"/>
      <c r="AD32" s="1444"/>
      <c r="AE32" s="322"/>
      <c r="AF32" s="322"/>
      <c r="AG32" s="322"/>
      <c r="AH32" s="322"/>
      <c r="AI32" s="322"/>
      <c r="AJ32" s="322"/>
      <c r="AK32" s="322"/>
      <c r="AL32" s="322"/>
      <c r="AM32" s="322"/>
      <c r="AN32" s="322"/>
    </row>
    <row r="33" spans="1:40" ht="18" x14ac:dyDescent="0.25">
      <c r="A33" s="1491" t="s">
        <v>458</v>
      </c>
      <c r="C33" s="1454"/>
      <c r="D33" s="563"/>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322"/>
      <c r="AF33" s="322"/>
      <c r="AG33" s="322"/>
      <c r="AH33" s="322"/>
      <c r="AI33" s="322"/>
      <c r="AJ33" s="322"/>
      <c r="AK33" s="322"/>
      <c r="AL33" s="322"/>
      <c r="AM33" s="322"/>
      <c r="AN33" s="322"/>
    </row>
    <row r="34" spans="1:40" ht="41.25" hidden="1" customHeight="1" x14ac:dyDescent="0.2">
      <c r="A34" s="313"/>
      <c r="C34" s="1454"/>
      <c r="D34" s="1490"/>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322"/>
      <c r="AF34" s="322"/>
      <c r="AG34" s="322"/>
      <c r="AH34" s="322"/>
      <c r="AI34" s="322"/>
      <c r="AJ34" s="322"/>
      <c r="AK34" s="322"/>
      <c r="AL34" s="322"/>
      <c r="AM34" s="322"/>
      <c r="AN34" s="322"/>
    </row>
    <row r="35" spans="1:40" ht="12.75" hidden="1" x14ac:dyDescent="0.2">
      <c r="A35" s="313"/>
      <c r="C35" s="145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322"/>
      <c r="AF35" s="322"/>
      <c r="AG35" s="322"/>
      <c r="AH35" s="322"/>
      <c r="AI35" s="322"/>
      <c r="AJ35" s="322"/>
      <c r="AK35" s="322"/>
      <c r="AL35" s="322"/>
      <c r="AM35" s="322"/>
      <c r="AN35" s="322"/>
    </row>
    <row r="36" spans="1:40" ht="4.5" hidden="1" customHeight="1" x14ac:dyDescent="0.2">
      <c r="A36" s="313"/>
      <c r="C36" s="145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322"/>
      <c r="AF36" s="322"/>
      <c r="AG36" s="322"/>
      <c r="AH36" s="322"/>
      <c r="AI36" s="322"/>
      <c r="AJ36" s="322"/>
      <c r="AK36" s="322"/>
      <c r="AL36" s="322"/>
      <c r="AM36" s="322"/>
      <c r="AN36" s="322"/>
    </row>
    <row r="37" spans="1:40" ht="3.75" customHeight="1" x14ac:dyDescent="0.2"/>
    <row r="38" spans="1:40" ht="12.75" x14ac:dyDescent="0.2">
      <c r="A38" s="1691" t="s">
        <v>459</v>
      </c>
      <c r="B38" s="1797">
        <v>2017</v>
      </c>
      <c r="C38" s="1741">
        <f>+SUM(D38:W38)</f>
        <v>604712.49000000011</v>
      </c>
      <c r="D38" s="1960">
        <v>550741.39</v>
      </c>
      <c r="E38" s="1960">
        <v>50109.98</v>
      </c>
      <c r="F38" s="1960">
        <v>3095.06</v>
      </c>
      <c r="G38" s="1960"/>
      <c r="H38" s="1960"/>
      <c r="I38" s="1960"/>
      <c r="J38" s="1960"/>
      <c r="K38" s="1960">
        <v>4.0599999999999996</v>
      </c>
      <c r="L38" s="1960">
        <v>762</v>
      </c>
      <c r="M38" s="1960"/>
      <c r="N38" s="1960"/>
      <c r="O38" s="1960"/>
      <c r="P38" s="1960"/>
      <c r="Q38" s="1960"/>
      <c r="R38" s="1960"/>
      <c r="S38" s="1960"/>
      <c r="T38" s="1960"/>
      <c r="U38" s="1960"/>
      <c r="V38" s="1960"/>
      <c r="W38" s="1960"/>
      <c r="X38" s="1444"/>
      <c r="Y38" s="1444"/>
      <c r="Z38" s="1444"/>
      <c r="AA38" s="1444"/>
      <c r="AB38" s="1444"/>
      <c r="AC38" s="1444"/>
      <c r="AD38" s="1444"/>
      <c r="AE38" s="322"/>
    </row>
    <row r="39" spans="1:40" ht="12.75" x14ac:dyDescent="0.2">
      <c r="A39" s="1691" t="s">
        <v>459</v>
      </c>
      <c r="B39" s="1797">
        <v>2018</v>
      </c>
      <c r="C39" s="1741">
        <f>+SUM(D39:W39)</f>
        <v>679468.13</v>
      </c>
      <c r="D39" s="1960">
        <v>619388</v>
      </c>
      <c r="E39" s="1960">
        <v>58160.4</v>
      </c>
      <c r="F39" s="1960">
        <v>1917.7</v>
      </c>
      <c r="G39" s="1960"/>
      <c r="H39" s="1960"/>
      <c r="I39" s="1960"/>
      <c r="J39" s="1960"/>
      <c r="K39" s="1960">
        <v>2.0299999999999998</v>
      </c>
      <c r="L39" s="1960"/>
      <c r="M39" s="1960"/>
      <c r="N39" s="1960"/>
      <c r="O39" s="1960"/>
      <c r="P39" s="1960"/>
      <c r="Q39" s="1960"/>
      <c r="R39" s="1960"/>
      <c r="S39" s="1960"/>
      <c r="T39" s="1960"/>
      <c r="U39" s="1960"/>
      <c r="V39" s="1960"/>
      <c r="W39" s="1960"/>
      <c r="X39" s="1954"/>
      <c r="Y39" s="1444"/>
      <c r="Z39" s="1444"/>
      <c r="AA39" s="1444"/>
      <c r="AB39" s="1444"/>
      <c r="AC39" s="1444"/>
      <c r="AD39" s="1444"/>
      <c r="AE39" s="322"/>
    </row>
    <row r="40" spans="1:40" ht="12.75" x14ac:dyDescent="0.2">
      <c r="A40" s="1691" t="s">
        <v>459</v>
      </c>
      <c r="B40" s="1797">
        <v>2019</v>
      </c>
      <c r="C40" s="1741">
        <f>+SUM(D40:W40)</f>
        <v>338062.14</v>
      </c>
      <c r="D40" s="1960">
        <v>239316.28</v>
      </c>
      <c r="E40" s="1960">
        <v>49374.93</v>
      </c>
      <c r="F40" s="1960">
        <v>49374.93</v>
      </c>
      <c r="G40" s="1960"/>
      <c r="H40" s="1960"/>
      <c r="I40" s="1960"/>
      <c r="J40" s="1960"/>
      <c r="K40" s="1960"/>
      <c r="L40" s="1960">
        <v>-4</v>
      </c>
      <c r="M40" s="1960"/>
      <c r="N40" s="1960"/>
      <c r="O40" s="1960"/>
      <c r="P40" s="1960"/>
      <c r="Q40" s="1960"/>
      <c r="R40" s="1960"/>
      <c r="S40" s="1960"/>
      <c r="T40" s="1960"/>
      <c r="U40" s="1960"/>
      <c r="V40" s="1960"/>
      <c r="W40" s="1960"/>
      <c r="X40" s="1444"/>
      <c r="Y40" s="1444"/>
      <c r="Z40" s="1444"/>
      <c r="AA40" s="1444"/>
      <c r="AB40" s="1444"/>
      <c r="AC40" s="1444"/>
      <c r="AD40" s="1444"/>
      <c r="AE40" s="322"/>
    </row>
    <row r="41" spans="1:40" s="313" customFormat="1" ht="12.75" x14ac:dyDescent="0.2">
      <c r="A41" s="1691" t="s">
        <v>1151</v>
      </c>
      <c r="C41" s="1742">
        <f>+SUM(D41:W41)</f>
        <v>540747.58666666667</v>
      </c>
      <c r="D41" s="1968">
        <f>SUM(D38:D40)/3</f>
        <v>469815.22333333339</v>
      </c>
      <c r="E41" s="1458">
        <f>SUM(E33:E40)/3</f>
        <v>52548.436666666668</v>
      </c>
      <c r="F41" s="1457">
        <f t="shared" ref="F41:W41" si="2">SUM(F33:F40)/3</f>
        <v>18129.23</v>
      </c>
      <c r="G41" s="1457">
        <f t="shared" si="2"/>
        <v>0</v>
      </c>
      <c r="H41" s="1968">
        <f t="shared" si="2"/>
        <v>0</v>
      </c>
      <c r="I41" s="1458">
        <f t="shared" si="2"/>
        <v>0</v>
      </c>
      <c r="J41" s="1457">
        <f t="shared" si="2"/>
        <v>0</v>
      </c>
      <c r="K41" s="1457">
        <f t="shared" si="2"/>
        <v>2.0299999999999998</v>
      </c>
      <c r="L41" s="1968">
        <f t="shared" si="2"/>
        <v>252.66666666666666</v>
      </c>
      <c r="M41" s="1457">
        <f t="shared" si="2"/>
        <v>0</v>
      </c>
      <c r="N41" s="1968">
        <f t="shared" si="2"/>
        <v>0</v>
      </c>
      <c r="O41" s="1458">
        <f t="shared" si="2"/>
        <v>0</v>
      </c>
      <c r="P41" s="1457">
        <f t="shared" si="2"/>
        <v>0</v>
      </c>
      <c r="Q41" s="1968">
        <f t="shared" si="2"/>
        <v>0</v>
      </c>
      <c r="R41" s="1458">
        <f t="shared" si="2"/>
        <v>0</v>
      </c>
      <c r="S41" s="1968">
        <f t="shared" si="2"/>
        <v>0</v>
      </c>
      <c r="T41" s="1458">
        <f t="shared" si="2"/>
        <v>0</v>
      </c>
      <c r="U41" s="1457">
        <f t="shared" si="2"/>
        <v>0</v>
      </c>
      <c r="V41" s="1457">
        <f t="shared" si="2"/>
        <v>0</v>
      </c>
      <c r="W41" s="1968">
        <f t="shared" si="2"/>
        <v>0</v>
      </c>
      <c r="X41" s="1459"/>
      <c r="Y41" s="1459"/>
      <c r="Z41" s="1459"/>
      <c r="AA41" s="1459"/>
      <c r="AB41" s="1459"/>
      <c r="AC41" s="1459"/>
      <c r="AD41" s="1459"/>
      <c r="AE41" s="320"/>
    </row>
    <row r="42" spans="1:40" s="313" customFormat="1" ht="12.75" x14ac:dyDescent="0.2">
      <c r="A42" s="1691"/>
      <c r="C42" s="1951"/>
      <c r="D42" s="1264"/>
      <c r="E42" s="1264"/>
      <c r="F42" s="1264"/>
      <c r="G42" s="1264"/>
      <c r="H42" s="1264"/>
      <c r="I42" s="1264"/>
      <c r="J42" s="1264"/>
      <c r="K42" s="1264"/>
      <c r="L42" s="1264"/>
      <c r="M42" s="1264"/>
      <c r="N42" s="1264"/>
      <c r="O42" s="1264"/>
      <c r="P42" s="1264"/>
      <c r="Q42" s="1264"/>
      <c r="R42" s="1264"/>
      <c r="S42" s="1264"/>
      <c r="T42" s="1264"/>
      <c r="U42" s="1264"/>
      <c r="V42" s="1264"/>
      <c r="W42" s="1264"/>
      <c r="X42" s="1459"/>
      <c r="Y42" s="1459"/>
      <c r="Z42" s="1459"/>
      <c r="AA42" s="1459"/>
      <c r="AB42" s="1459"/>
      <c r="AC42" s="1459"/>
      <c r="AD42" s="1459"/>
      <c r="AE42" s="320"/>
    </row>
    <row r="43" spans="1:40" ht="29.25" customHeight="1" x14ac:dyDescent="0.2">
      <c r="A43" s="1952" t="s">
        <v>1712</v>
      </c>
      <c r="C43" s="145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322"/>
    </row>
    <row r="44" spans="1:40" ht="29.25" customHeight="1" x14ac:dyDescent="0.2">
      <c r="A44" s="1957" t="s">
        <v>1716</v>
      </c>
      <c r="B44" s="1958" t="str">
        <f>'I8 Demand Data'!C15</f>
        <v>4 NCP</v>
      </c>
      <c r="C44" s="46"/>
      <c r="D44" s="46"/>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322"/>
    </row>
    <row r="45" spans="1:40" ht="14.25" customHeight="1" x14ac:dyDescent="0.2">
      <c r="A45" s="1952"/>
      <c r="B45" s="313"/>
      <c r="C45" s="1454"/>
      <c r="D45" s="195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322"/>
    </row>
    <row r="46" spans="1:40" ht="18" customHeight="1" x14ac:dyDescent="0.2">
      <c r="A46" s="1952"/>
      <c r="B46" s="2484" t="s">
        <v>1718</v>
      </c>
      <c r="C46" s="2485"/>
      <c r="D46" s="2484" t="s">
        <v>1719</v>
      </c>
      <c r="E46" s="2485"/>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322"/>
    </row>
    <row r="47" spans="1:40" ht="25.5" customHeight="1" x14ac:dyDescent="0.2">
      <c r="A47" s="1957" t="s">
        <v>1713</v>
      </c>
      <c r="B47" s="1956" t="s">
        <v>1717</v>
      </c>
      <c r="C47" s="1956" t="str">
        <f>B44</f>
        <v>4 NCP</v>
      </c>
      <c r="D47" s="1956" t="s">
        <v>1717</v>
      </c>
      <c r="E47" s="1956" t="str">
        <f>B44</f>
        <v>4 NCP</v>
      </c>
      <c r="F47" s="440"/>
      <c r="G47" s="440"/>
      <c r="H47" s="440"/>
      <c r="K47" s="440"/>
      <c r="L47" s="1955"/>
      <c r="M47" s="440"/>
      <c r="N47" s="440"/>
      <c r="O47" s="440"/>
      <c r="P47" s="440"/>
      <c r="Q47" s="440"/>
      <c r="R47" s="440"/>
      <c r="S47" s="440"/>
      <c r="T47" s="440"/>
      <c r="U47" s="440"/>
      <c r="V47" s="440"/>
      <c r="W47" s="440"/>
    </row>
    <row r="48" spans="1:40" ht="12.75" x14ac:dyDescent="0.2">
      <c r="A48" s="1957" t="s">
        <v>692</v>
      </c>
      <c r="B48" s="1445">
        <f>D23</f>
        <v>43121</v>
      </c>
      <c r="C48" s="1445">
        <f>IF(C47="1 NCP",'I8 Demand Data'!D56,IF(C47="4 NCP",'I8 Demand Data'!D62,""))</f>
        <v>338312.60297932121</v>
      </c>
      <c r="D48" s="1445">
        <f>D24</f>
        <v>43121</v>
      </c>
      <c r="E48" s="1445">
        <f>IF(C47="1 NCP",'I8 Demand Data'!D57,IF(C47="4 NCP",'I8 Demand Data'!D63,""))</f>
        <v>338312.60297932121</v>
      </c>
      <c r="F48" s="440"/>
      <c r="G48" s="440"/>
      <c r="H48" s="440"/>
      <c r="K48" s="440"/>
      <c r="L48" s="440"/>
      <c r="M48" s="440"/>
      <c r="N48" s="440"/>
      <c r="O48" s="440"/>
      <c r="P48" s="440"/>
      <c r="Q48" s="440"/>
      <c r="R48" s="440"/>
      <c r="S48" s="440"/>
      <c r="T48" s="440"/>
      <c r="U48" s="440"/>
      <c r="V48" s="440"/>
      <c r="W48" s="440"/>
    </row>
    <row r="49" spans="1:23" ht="12.75" x14ac:dyDescent="0.2">
      <c r="A49" s="1957" t="s">
        <v>760</v>
      </c>
      <c r="B49" s="1445">
        <f>J18</f>
        <v>9958</v>
      </c>
      <c r="C49" s="1445">
        <f>IF(C47="1 NCP",'I8 Demand Data'!J56,IF(C47="4 NCP",'I8 Demand Data'!J62,""))</f>
        <v>6926.1903579878262</v>
      </c>
      <c r="D49" s="1445">
        <f>J18</f>
        <v>9958</v>
      </c>
      <c r="E49" s="1445">
        <f>IF(C47="1 NCP",'I8 Demand Data'!J57,IF(C47="4 NCP",'I8 Demand Data'!J63,""))</f>
        <v>6926.1903579878262</v>
      </c>
      <c r="F49" s="440"/>
      <c r="G49" s="440"/>
      <c r="H49" s="440"/>
      <c r="K49" s="440"/>
      <c r="L49" s="440"/>
      <c r="M49" s="440"/>
      <c r="N49" s="440"/>
      <c r="O49" s="440"/>
      <c r="P49" s="440"/>
      <c r="Q49" s="440"/>
      <c r="R49" s="440"/>
      <c r="S49" s="440"/>
      <c r="T49" s="440"/>
      <c r="U49" s="440"/>
      <c r="V49" s="440"/>
      <c r="W49" s="440"/>
    </row>
    <row r="50" spans="1:23" x14ac:dyDescent="0.2">
      <c r="A50" s="100"/>
      <c r="B50" s="49"/>
      <c r="C50" s="1932"/>
      <c r="D50" s="440"/>
      <c r="E50" s="440"/>
      <c r="F50" s="440"/>
      <c r="G50" s="440"/>
      <c r="H50" s="440"/>
      <c r="I50" s="440"/>
      <c r="J50" s="440"/>
      <c r="K50" s="440"/>
      <c r="L50" s="440"/>
      <c r="M50" s="440"/>
      <c r="N50" s="440"/>
      <c r="O50" s="440"/>
      <c r="P50" s="440"/>
      <c r="Q50" s="440"/>
      <c r="R50" s="440"/>
      <c r="S50" s="440"/>
      <c r="T50" s="440"/>
      <c r="U50" s="440"/>
      <c r="V50" s="440"/>
      <c r="W50" s="440"/>
    </row>
    <row r="51" spans="1:23" ht="12.75" x14ac:dyDescent="0.2">
      <c r="B51" s="2484" t="s">
        <v>1712</v>
      </c>
      <c r="C51" s="2485"/>
    </row>
    <row r="52" spans="1:23" ht="12.75" x14ac:dyDescent="0.2">
      <c r="B52" s="1436" t="s">
        <v>1714</v>
      </c>
      <c r="C52" s="1953">
        <f>IF(ISERROR((C48/B48)/(C49/B49)),"",(C48/B48)/(C49/B49))</f>
        <v>11.279946798232766</v>
      </c>
      <c r="I52" s="1950"/>
    </row>
    <row r="53" spans="1:23" ht="12.75" x14ac:dyDescent="0.2">
      <c r="B53" s="1436" t="s">
        <v>1715</v>
      </c>
      <c r="C53" s="1953">
        <f>IF(ISERROR((E48/D48)/(E49/D49)),"",(E48/D48)/(E49/D49))</f>
        <v>11.279946798232766</v>
      </c>
      <c r="I53" s="1946"/>
    </row>
    <row r="54" spans="1:23" x14ac:dyDescent="0.2">
      <c r="I54" s="1946"/>
    </row>
  </sheetData>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allocation model 3.4a</dc:title>
  <dc:creator>AbramoMa</dc:creator>
  <cp:lastModifiedBy>Andrew Blair</cp:lastModifiedBy>
  <cp:lastPrinted>2013-07-29T14:38:09Z</cp:lastPrinted>
  <dcterms:created xsi:type="dcterms:W3CDTF">2005-08-12T15:39:31Z</dcterms:created>
  <dcterms:modified xsi:type="dcterms:W3CDTF">2020-03-18T22:14:43Z</dcterms:modified>
</cp:coreProperties>
</file>